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8.xml" ContentType="application/vnd.openxmlformats-officedocument.spreadsheetml.table+xml"/>
  <Override PartName="/xl/drawings/drawing1.xml" ContentType="application/vnd.openxmlformats-officedocument.drawing+xml"/>
  <Override PartName="/xl/tables/table9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0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2533\Desktop\BootCamp\Homework\Portfolio.io\Assets\"/>
    </mc:Choice>
  </mc:AlternateContent>
  <xr:revisionPtr revIDLastSave="0" documentId="13_ncr:1_{D5ABB5B4-A415-4A19-8D89-4DA4A2A5772D}" xr6:coauthVersionLast="45" xr6:coauthVersionMax="45" xr10:uidLastSave="{00000000-0000-0000-0000-000000000000}"/>
  <bookViews>
    <workbookView xWindow="-108" yWindow="-108" windowWidth="23256" windowHeight="12576" tabRatio="843" firstSheet="5" activeTab="5" xr2:uid="{BE5AA9BF-B7A4-4C18-B992-53267AA652F7}"/>
  </bookViews>
  <sheets>
    <sheet name="Portfolio Input" sheetId="2" state="hidden" r:id="rId1"/>
    <sheet name="Market Statistics Pivot Table" sheetId="7" r:id="rId2"/>
    <sheet name="Interface" sheetId="3" r:id="rId3"/>
    <sheet name="Meta Data Log" sheetId="14" state="hidden" r:id="rId4"/>
    <sheet name="Portfolio Pivot Table" sheetId="5" state="hidden" r:id="rId5"/>
    <sheet name="Work Sheet" sheetId="1" r:id="rId6"/>
    <sheet name="Company Financial Statement" sheetId="15" state="hidden" r:id="rId7"/>
    <sheet name="Total Months Supply Helper" sheetId="9" state="hidden" r:id="rId8"/>
    <sheet name="Total Months Supply Graph" sheetId="8" r:id="rId9"/>
    <sheet name="Total Months Volume Helper" sheetId="11" state="hidden" r:id="rId10"/>
    <sheet name="Total Months Volume Graph" sheetId="10" r:id="rId11"/>
    <sheet name="Total Months Sales Helper" sheetId="12" state="hidden" r:id="rId12"/>
    <sheet name="Total Months Sales Graph" sheetId="13" r:id="rId13"/>
    <sheet name="Validation List &amp; Formulas" sheetId="4" state="hidden" r:id="rId14"/>
  </sheets>
  <externalReferences>
    <externalReference r:id="rId15"/>
  </externalReferences>
  <definedNames>
    <definedName name="_xlcn.WorksheetConnection_SalesMonthsSupplyandDaysonMarket.xlsxTable21" hidden="1">[1]!Table2[#Data]</definedName>
    <definedName name="Gryphon_Property_Portfolio_Matrix" localSheetId="0" hidden="1">'Portfolio Input'!$A$1:$BE$37</definedName>
    <definedName name="WorkSheetDropDown">INDEX((Table4[In Contract],Table5[In Progress],Table6[Listed],Table7[Sold],Table8[Rescinded]),,,MATCH('Work Sheet'!$B$2,Interface!$C$1:$G$1,0))</definedName>
  </definedNames>
  <calcPr calcId="191029" iterate="1" iterateCount="10"/>
  <pivotCaches>
    <pivotCache cacheId="0" r:id="rId16"/>
    <pivotCache cacheId="1" r:id="rId17"/>
    <pivotCache cacheId="2" r:id="rId18"/>
    <pivotCache cacheId="3" r:id="rId1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ales Months Supply and Days on Market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9" i="1" l="1"/>
  <c r="B5" i="15"/>
  <c r="B37" i="14"/>
  <c r="B2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8" i="14"/>
  <c r="B39" i="14"/>
  <c r="B40" i="14"/>
  <c r="B41" i="14"/>
  <c r="B42" i="14"/>
  <c r="B43" i="14"/>
  <c r="B44" i="14"/>
  <c r="AM45" i="2"/>
  <c r="A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8" i="14"/>
  <c r="A39" i="14"/>
  <c r="A40" i="14"/>
  <c r="A41" i="14"/>
  <c r="A42" i="14"/>
  <c r="A43" i="14"/>
  <c r="A44" i="14"/>
  <c r="B35" i="3" l="1"/>
  <c r="B34" i="3"/>
  <c r="B31" i="3"/>
  <c r="B27" i="3"/>
  <c r="B23" i="3"/>
  <c r="B30" i="3"/>
  <c r="B29" i="3"/>
  <c r="B33" i="3"/>
  <c r="B28" i="3"/>
  <c r="B26" i="3"/>
  <c r="B32" i="3"/>
  <c r="B24" i="3"/>
  <c r="B22" i="3"/>
  <c r="B21" i="3"/>
  <c r="B25" i="3"/>
  <c r="B36" i="3"/>
  <c r="B9" i="1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1" i="9"/>
  <c r="B64" i="1"/>
  <c r="B79" i="11"/>
  <c r="S10" i="10"/>
  <c r="B157" i="12"/>
  <c r="B164" i="12"/>
  <c r="P9" i="8"/>
  <c r="B118" i="11"/>
  <c r="P5" i="10"/>
  <c r="B48" i="9"/>
  <c r="S13" i="10"/>
  <c r="B8" i="12"/>
  <c r="B56" i="12"/>
  <c r="O9" i="13"/>
  <c r="B36" i="9"/>
  <c r="K2" i="13"/>
  <c r="B119" i="12"/>
  <c r="K3" i="13"/>
  <c r="B51" i="11"/>
  <c r="Q7" i="10"/>
  <c r="B139" i="12"/>
  <c r="B125" i="12"/>
  <c r="B115" i="9"/>
  <c r="B88" i="9"/>
  <c r="B88" i="12"/>
  <c r="P3" i="10"/>
  <c r="B65" i="9"/>
  <c r="S11" i="13"/>
  <c r="N11" i="13"/>
  <c r="B63" i="9"/>
  <c r="B131" i="12"/>
  <c r="R3" i="10"/>
  <c r="B178" i="9"/>
  <c r="B26" i="9"/>
  <c r="B29" i="9"/>
  <c r="L3" i="10"/>
  <c r="N8" i="10"/>
  <c r="M2" i="10"/>
  <c r="B162" i="12"/>
  <c r="B112" i="12"/>
  <c r="L12" i="10"/>
  <c r="B37" i="12"/>
  <c r="B159" i="11"/>
  <c r="B127" i="11"/>
  <c r="T7" i="10"/>
  <c r="B94" i="9"/>
  <c r="B78" i="9"/>
  <c r="B125" i="9"/>
  <c r="P9" i="13"/>
  <c r="B107" i="11"/>
  <c r="B77" i="12"/>
  <c r="B73" i="9"/>
  <c r="B179" i="9"/>
  <c r="B59" i="9"/>
  <c r="B171" i="9"/>
  <c r="B27" i="9"/>
  <c r="B147" i="9"/>
  <c r="B160" i="9"/>
  <c r="B6" i="9"/>
  <c r="B15" i="1" l="1"/>
  <c r="B16" i="1"/>
  <c r="B14" i="1"/>
  <c r="B13" i="1"/>
  <c r="B12" i="1"/>
  <c r="B11" i="1"/>
  <c r="A16" i="1"/>
  <c r="A15" i="1"/>
  <c r="A14" i="1"/>
  <c r="A13" i="1"/>
  <c r="A12" i="1"/>
  <c r="A11" i="1"/>
  <c r="B15" i="12"/>
  <c r="B122" i="12"/>
  <c r="L9" i="13"/>
  <c r="U10" i="13"/>
  <c r="B52" i="12"/>
  <c r="P13" i="8"/>
  <c r="B10" i="12"/>
  <c r="B59" i="11"/>
  <c r="M6" i="13"/>
  <c r="N8" i="13"/>
  <c r="B5" i="9"/>
  <c r="O11" i="8"/>
  <c r="O14" i="13"/>
  <c r="B84" i="9"/>
  <c r="K11" i="10"/>
  <c r="L7" i="10"/>
  <c r="B128" i="12"/>
  <c r="B70" i="12"/>
  <c r="L4" i="10"/>
  <c r="B130" i="12"/>
  <c r="R14" i="10"/>
  <c r="R6" i="8"/>
  <c r="R10" i="10"/>
  <c r="B158" i="12"/>
  <c r="B6" i="12"/>
  <c r="P5" i="13"/>
  <c r="M12" i="10"/>
  <c r="B44" i="12"/>
  <c r="B114" i="9"/>
  <c r="S5" i="10"/>
  <c r="J15" i="13"/>
  <c r="J10" i="10"/>
  <c r="B129" i="12"/>
  <c r="J8" i="10"/>
  <c r="N12" i="13"/>
  <c r="Q11" i="13"/>
  <c r="B28" i="9"/>
  <c r="R12" i="13"/>
  <c r="S2" i="10"/>
  <c r="N7" i="8"/>
  <c r="B97" i="12"/>
  <c r="B60" i="11"/>
  <c r="J13" i="10"/>
  <c r="M15" i="8"/>
  <c r="B149" i="12"/>
  <c r="B108" i="12"/>
  <c r="J12" i="10"/>
  <c r="B89" i="12"/>
  <c r="B127" i="9"/>
  <c r="P4" i="10"/>
  <c r="B167" i="12"/>
  <c r="L5" i="13"/>
  <c r="B87" i="11"/>
  <c r="B110" i="12"/>
  <c r="B42" i="9"/>
  <c r="T3" i="10"/>
  <c r="B20" i="12"/>
  <c r="B79" i="12"/>
  <c r="M13" i="8"/>
  <c r="B53" i="9"/>
  <c r="B19" i="12"/>
  <c r="L6" i="8"/>
  <c r="B18" i="1" l="1"/>
  <c r="B17" i="1"/>
  <c r="B19" i="1" s="1"/>
  <c r="B5" i="1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" i="3"/>
  <c r="C3" i="3"/>
  <c r="C5" i="3"/>
  <c r="C6" i="3"/>
  <c r="C7" i="3"/>
  <c r="C8" i="3"/>
  <c r="C2" i="3"/>
  <c r="B161" i="9"/>
  <c r="B103" i="12"/>
  <c r="B25" i="12"/>
  <c r="M15" i="13"/>
  <c r="B51" i="9"/>
  <c r="B29" i="12"/>
  <c r="B34" i="9"/>
  <c r="S13" i="8"/>
  <c r="L7" i="13"/>
  <c r="B155" i="11"/>
  <c r="K13" i="10"/>
  <c r="Q3" i="10"/>
  <c r="B3" i="12"/>
  <c r="Q8" i="13"/>
  <c r="S7" i="13"/>
  <c r="N4" i="13"/>
  <c r="K6" i="8"/>
  <c r="B34" i="11"/>
  <c r="S15" i="13"/>
  <c r="B33" i="9"/>
  <c r="T3" i="13"/>
  <c r="N10" i="10"/>
  <c r="B81" i="12"/>
  <c r="J3" i="13"/>
  <c r="O13" i="13"/>
  <c r="N14" i="10"/>
  <c r="T4" i="10"/>
  <c r="P12" i="13"/>
  <c r="Q9" i="10"/>
  <c r="N2" i="13"/>
  <c r="B17" i="12"/>
  <c r="J4" i="10"/>
  <c r="R13" i="10"/>
  <c r="J12" i="13"/>
  <c r="P15" i="10"/>
  <c r="B15" i="11"/>
  <c r="B23" i="11"/>
  <c r="M9" i="13"/>
  <c r="B7" i="11"/>
  <c r="T6" i="10"/>
  <c r="B41" i="9"/>
  <c r="L6" i="10"/>
  <c r="B166" i="9"/>
  <c r="B72" i="9"/>
  <c r="B92" i="11"/>
  <c r="B106" i="12"/>
  <c r="B32" i="9"/>
  <c r="B156" i="9"/>
  <c r="S6" i="13"/>
  <c r="B37" i="9"/>
  <c r="Q7" i="8"/>
  <c r="B136" i="9"/>
  <c r="B50" i="12"/>
  <c r="B69" i="12"/>
  <c r="B140" i="9"/>
  <c r="B40" i="9"/>
  <c r="L8" i="10"/>
  <c r="B54" i="12"/>
  <c r="B8" i="9"/>
  <c r="B9" i="9"/>
  <c r="O15" i="13"/>
  <c r="M13" i="10"/>
  <c r="B99" i="12"/>
  <c r="B133" i="9"/>
  <c r="B45" i="11"/>
  <c r="B74" i="11"/>
  <c r="B34" i="12"/>
  <c r="P8" i="10"/>
  <c r="B82" i="11"/>
  <c r="B49" i="9"/>
  <c r="K13" i="13"/>
  <c r="B164" i="11"/>
  <c r="R4" i="10"/>
  <c r="T5" i="8"/>
  <c r="L9" i="8"/>
  <c r="M7" i="10"/>
  <c r="B93" i="11"/>
  <c r="J9" i="10"/>
  <c r="S14" i="10"/>
  <c r="P11" i="8"/>
  <c r="B98" i="11"/>
  <c r="B112" i="9"/>
  <c r="I2" i="10"/>
  <c r="U12" i="8"/>
  <c r="B11" i="9"/>
  <c r="R13" i="13"/>
  <c r="N11" i="8"/>
  <c r="S2" i="8"/>
  <c r="Q6" i="10"/>
  <c r="M9" i="8"/>
  <c r="B116" i="11"/>
  <c r="L10" i="8"/>
  <c r="M2" i="13"/>
  <c r="N12" i="8"/>
  <c r="B33" i="11"/>
  <c r="B170" i="9"/>
  <c r="S10" i="8"/>
  <c r="J3" i="8"/>
  <c r="B138" i="12"/>
  <c r="R2" i="8"/>
  <c r="J10" i="8"/>
  <c r="M11" i="10"/>
  <c r="B54" i="11"/>
  <c r="R15" i="8"/>
  <c r="N14" i="13"/>
  <c r="B148" i="11"/>
  <c r="K7" i="10"/>
  <c r="B143" i="12"/>
  <c r="O7" i="8"/>
  <c r="B162" i="9"/>
  <c r="R10" i="13"/>
  <c r="O4" i="8"/>
  <c r="S3" i="8"/>
  <c r="J9" i="8"/>
  <c r="B62" i="11"/>
  <c r="P10" i="10"/>
  <c r="K4" i="8"/>
  <c r="B130" i="11"/>
  <c r="N5" i="8"/>
  <c r="S3" i="10"/>
  <c r="B121" i="11"/>
  <c r="S12" i="10"/>
  <c r="T4" i="8"/>
  <c r="B141" i="9"/>
  <c r="M5" i="10"/>
  <c r="L11" i="8"/>
  <c r="B97" i="9"/>
  <c r="B139" i="11"/>
  <c r="B94" i="12"/>
  <c r="B76" i="12"/>
  <c r="N5" i="13"/>
  <c r="R11" i="10"/>
  <c r="B124" i="12"/>
  <c r="B50" i="9"/>
  <c r="B58" i="11"/>
  <c r="B44" i="9"/>
  <c r="J6" i="10"/>
  <c r="B30" i="11"/>
  <c r="B20" i="9"/>
  <c r="L10" i="13"/>
  <c r="O12" i="10"/>
  <c r="B132" i="9"/>
  <c r="J11" i="10"/>
  <c r="N8" i="8"/>
  <c r="N15" i="13"/>
  <c r="S4" i="13"/>
  <c r="B145" i="12"/>
  <c r="B14" i="9"/>
  <c r="B38" i="9"/>
  <c r="B60" i="9"/>
  <c r="J6" i="13"/>
  <c r="U8" i="13"/>
  <c r="Q14" i="10"/>
  <c r="B42" i="12"/>
  <c r="B144" i="9"/>
  <c r="S9" i="10"/>
  <c r="B109" i="9"/>
  <c r="B108" i="9"/>
  <c r="O8" i="10"/>
  <c r="N12" i="10"/>
  <c r="B82" i="9"/>
  <c r="B76" i="9"/>
  <c r="B163" i="9"/>
  <c r="P2" i="10"/>
  <c r="B158" i="9"/>
  <c r="J13" i="13"/>
  <c r="B96" i="12"/>
  <c r="B3" i="9"/>
  <c r="B150" i="11"/>
  <c r="B167" i="11"/>
  <c r="B168" i="9"/>
  <c r="N10" i="13"/>
  <c r="B157" i="9"/>
  <c r="K12" i="13"/>
  <c r="S5" i="13"/>
  <c r="N15" i="10"/>
  <c r="B27" i="12"/>
  <c r="M7" i="13"/>
  <c r="B154" i="12"/>
  <c r="B18" i="12"/>
  <c r="R7" i="10"/>
  <c r="Q7" i="13"/>
  <c r="K15" i="10"/>
  <c r="L7" i="8"/>
  <c r="B80" i="9"/>
  <c r="J8" i="13"/>
  <c r="P6" i="10"/>
  <c r="B116" i="9"/>
  <c r="B100" i="12"/>
  <c r="I3" i="10"/>
  <c r="J3" i="10"/>
  <c r="S9" i="8"/>
  <c r="M8" i="10"/>
  <c r="B87" i="9"/>
  <c r="B1" i="11"/>
  <c r="B40" i="11"/>
  <c r="U7" i="8"/>
  <c r="S3" i="13"/>
  <c r="B56" i="11"/>
  <c r="B75" i="12"/>
  <c r="I7" i="10"/>
  <c r="B148" i="9"/>
  <c r="N4" i="10"/>
  <c r="U13" i="8"/>
  <c r="B120" i="11"/>
  <c r="K6" i="13"/>
  <c r="S11" i="8"/>
  <c r="R9" i="8"/>
  <c r="B104" i="9"/>
  <c r="Q8" i="10"/>
  <c r="B88" i="11"/>
  <c r="B67" i="11"/>
  <c r="T13" i="13"/>
  <c r="M4" i="8"/>
  <c r="L2" i="10"/>
  <c r="M3" i="8"/>
  <c r="M15" i="10"/>
  <c r="B87" i="12"/>
  <c r="Q2" i="8"/>
  <c r="Q4" i="8"/>
  <c r="B81" i="11"/>
  <c r="B106" i="11"/>
  <c r="B172" i="9"/>
  <c r="B39" i="9"/>
  <c r="M2" i="8"/>
  <c r="U9" i="13"/>
  <c r="B137" i="11"/>
  <c r="B130" i="9"/>
  <c r="B135" i="12"/>
  <c r="B61" i="12"/>
  <c r="L3" i="13"/>
  <c r="P4" i="13"/>
  <c r="B1" i="12"/>
  <c r="J14" i="13"/>
  <c r="B115" i="11"/>
  <c r="B151" i="9"/>
  <c r="B124" i="9"/>
  <c r="L15" i="10"/>
  <c r="B137" i="9"/>
  <c r="B73" i="12"/>
  <c r="B176" i="9"/>
  <c r="B4" i="9"/>
  <c r="B109" i="12"/>
  <c r="S14" i="8"/>
  <c r="B143" i="11"/>
  <c r="P13" i="13"/>
  <c r="B127" i="12"/>
  <c r="T5" i="13"/>
  <c r="B86" i="12"/>
  <c r="B126" i="9"/>
  <c r="B68" i="11"/>
  <c r="B38" i="11"/>
  <c r="B15" i="9"/>
  <c r="N13" i="10"/>
  <c r="T8" i="13"/>
  <c r="N11" i="10"/>
  <c r="B132" i="12"/>
  <c r="B16" i="11"/>
  <c r="B39" i="11"/>
  <c r="U4" i="13"/>
  <c r="Q12" i="10"/>
  <c r="B91" i="12"/>
  <c r="B44" i="11"/>
  <c r="P6" i="8"/>
  <c r="O11" i="10"/>
  <c r="B174" i="9"/>
  <c r="B166" i="12"/>
  <c r="Q15" i="10"/>
  <c r="B35" i="9"/>
  <c r="B136" i="12"/>
  <c r="B26" i="11"/>
  <c r="R4" i="13"/>
  <c r="B113" i="9"/>
  <c r="T13" i="10"/>
  <c r="O8" i="13"/>
  <c r="B64" i="9"/>
  <c r="Q11" i="10"/>
  <c r="O3" i="13"/>
  <c r="Q13" i="8"/>
  <c r="B21" i="9"/>
  <c r="B146" i="12"/>
  <c r="B68" i="9"/>
  <c r="S2" i="13"/>
  <c r="U12" i="13"/>
  <c r="B175" i="9"/>
  <c r="B80" i="12"/>
  <c r="B154" i="11"/>
  <c r="I14" i="10"/>
  <c r="B25" i="9"/>
  <c r="N9" i="10"/>
  <c r="R8" i="8"/>
  <c r="O6" i="10"/>
  <c r="O2" i="8"/>
  <c r="B161" i="11"/>
  <c r="B102" i="9"/>
  <c r="M5" i="8"/>
  <c r="R10" i="8"/>
  <c r="B124" i="11"/>
  <c r="S12" i="13"/>
  <c r="R11" i="8"/>
  <c r="B164" i="9"/>
  <c r="B69" i="11"/>
  <c r="I12" i="10"/>
  <c r="B28" i="11"/>
  <c r="B133" i="11"/>
  <c r="B1" i="9"/>
  <c r="B62" i="9"/>
  <c r="B24" i="11"/>
  <c r="J7" i="8"/>
  <c r="B120" i="12"/>
  <c r="B94" i="11"/>
  <c r="P8" i="8"/>
  <c r="T2" i="8"/>
  <c r="R9" i="10"/>
  <c r="R13" i="8"/>
  <c r="B74" i="1"/>
  <c r="B78" i="12"/>
  <c r="B138" i="11"/>
  <c r="B46" i="12"/>
  <c r="U15" i="8"/>
  <c r="K14" i="8"/>
  <c r="N5" i="10"/>
  <c r="K11" i="13"/>
  <c r="B64" i="11"/>
  <c r="B157" i="11"/>
  <c r="U9" i="8"/>
  <c r="B95" i="9"/>
  <c r="T14" i="8"/>
  <c r="M7" i="8"/>
  <c r="B16" i="9"/>
  <c r="B45" i="12"/>
  <c r="B123" i="9"/>
  <c r="M8" i="13"/>
  <c r="P10" i="8"/>
  <c r="U10" i="8"/>
  <c r="B128" i="9"/>
  <c r="J15" i="10"/>
  <c r="B9" i="11"/>
  <c r="O15" i="10"/>
  <c r="K11" i="8"/>
  <c r="B72" i="1"/>
  <c r="B40" i="12"/>
  <c r="B146" i="9"/>
  <c r="T6" i="8"/>
  <c r="M10" i="8"/>
  <c r="B21" i="11"/>
  <c r="B132" i="11"/>
  <c r="K10" i="13"/>
  <c r="B165" i="9"/>
  <c r="B12" i="9"/>
  <c r="B126" i="12"/>
  <c r="B121" i="9"/>
  <c r="P8" i="13"/>
  <c r="K9" i="8"/>
  <c r="R7" i="13"/>
  <c r="B76" i="11"/>
  <c r="B18" i="11"/>
  <c r="K5" i="13"/>
  <c r="B12" i="11"/>
  <c r="O7" i="10"/>
  <c r="B18" i="9"/>
  <c r="O10" i="13"/>
  <c r="B19" i="11"/>
  <c r="T11" i="10"/>
  <c r="B51" i="12"/>
  <c r="B163" i="11"/>
  <c r="B72" i="12"/>
  <c r="Q4" i="13"/>
  <c r="B118" i="12"/>
  <c r="U3" i="13"/>
  <c r="B181" i="9"/>
  <c r="Q13" i="10"/>
  <c r="B64" i="12"/>
  <c r="L8" i="8"/>
  <c r="U8" i="8"/>
  <c r="B123" i="12"/>
  <c r="K2" i="10"/>
  <c r="B110" i="9"/>
  <c r="B95" i="11"/>
  <c r="B100" i="9"/>
  <c r="B155" i="12"/>
  <c r="B95" i="12"/>
  <c r="B74" i="9"/>
  <c r="S13" i="13"/>
  <c r="B92" i="9"/>
  <c r="B151" i="12"/>
  <c r="R3" i="13"/>
  <c r="B153" i="12"/>
  <c r="B93" i="9"/>
  <c r="B70" i="9"/>
  <c r="I6" i="10"/>
  <c r="I9" i="10"/>
  <c r="P15" i="13"/>
  <c r="Q2" i="10"/>
  <c r="M5" i="13"/>
  <c r="B2" i="12"/>
  <c r="B150" i="12"/>
  <c r="B57" i="12"/>
  <c r="B90" i="9"/>
  <c r="P7" i="13"/>
  <c r="M12" i="13"/>
  <c r="B19" i="9"/>
  <c r="B81" i="9"/>
  <c r="T9" i="10"/>
  <c r="J14" i="8"/>
  <c r="P12" i="8"/>
  <c r="B30" i="12"/>
  <c r="B135" i="11"/>
  <c r="B67" i="9"/>
  <c r="U13" i="13"/>
  <c r="B13" i="9"/>
  <c r="B111" i="12"/>
  <c r="M14" i="8"/>
  <c r="B66" i="9"/>
  <c r="B109" i="11"/>
  <c r="B13" i="11"/>
  <c r="B66" i="12"/>
  <c r="B37" i="11"/>
  <c r="O5" i="8"/>
  <c r="J7" i="10"/>
  <c r="J4" i="13"/>
  <c r="B150" i="9"/>
  <c r="P9" i="10"/>
  <c r="M12" i="8"/>
  <c r="B84" i="12"/>
  <c r="B151" i="11"/>
  <c r="O3" i="8"/>
  <c r="B47" i="9"/>
  <c r="I4" i="10"/>
  <c r="T10" i="8"/>
  <c r="S6" i="8"/>
  <c r="J9" i="13"/>
  <c r="T12" i="8"/>
  <c r="T11" i="8"/>
  <c r="M11" i="13"/>
  <c r="B119" i="11"/>
  <c r="O9" i="8"/>
  <c r="N10" i="8"/>
  <c r="K12" i="8"/>
  <c r="P7" i="8"/>
  <c r="R11" i="13"/>
  <c r="B74" i="12"/>
  <c r="B73" i="11"/>
  <c r="B105" i="12"/>
  <c r="B156" i="12"/>
  <c r="B22" i="11"/>
  <c r="B101" i="11"/>
  <c r="B160" i="11"/>
  <c r="S6" i="10"/>
  <c r="N4" i="8"/>
  <c r="U4" i="8"/>
  <c r="J4" i="8"/>
  <c r="Q11" i="8"/>
  <c r="Q5" i="13"/>
  <c r="K2" i="8"/>
  <c r="L2" i="8"/>
  <c r="B41" i="11"/>
  <c r="B38" i="12"/>
  <c r="B104" i="11"/>
  <c r="B77" i="11"/>
  <c r="B137" i="12"/>
  <c r="K13" i="8"/>
  <c r="B79" i="9"/>
  <c r="J2" i="13"/>
  <c r="B7" i="12"/>
  <c r="B39" i="12"/>
  <c r="O11" i="13"/>
  <c r="S9" i="13"/>
  <c r="O5" i="13"/>
  <c r="O14" i="8"/>
  <c r="B159" i="9"/>
  <c r="K15" i="13"/>
  <c r="O10" i="10"/>
  <c r="T8" i="10"/>
  <c r="B107" i="12"/>
  <c r="B93" i="12"/>
  <c r="B169" i="9"/>
  <c r="P3" i="8"/>
  <c r="Q15" i="13"/>
  <c r="T6" i="13"/>
  <c r="B35" i="12"/>
  <c r="O2" i="13"/>
  <c r="B177" i="9"/>
  <c r="L12" i="13"/>
  <c r="T2" i="13"/>
  <c r="B86" i="9"/>
  <c r="B144" i="12"/>
  <c r="R15" i="10"/>
  <c r="T14" i="10"/>
  <c r="R6" i="13"/>
  <c r="B42" i="11"/>
  <c r="B36" i="12"/>
  <c r="B46" i="11"/>
  <c r="B75" i="9"/>
  <c r="B35" i="11"/>
  <c r="B114" i="12"/>
  <c r="B182" i="9"/>
  <c r="O3" i="10"/>
  <c r="B49" i="12"/>
  <c r="B123" i="11"/>
  <c r="Q12" i="13"/>
  <c r="L5" i="10"/>
  <c r="T9" i="13"/>
  <c r="R8" i="13"/>
  <c r="M14" i="13"/>
  <c r="T14" i="13"/>
  <c r="B53" i="12"/>
  <c r="P14" i="10"/>
  <c r="B85" i="11"/>
  <c r="L11" i="10"/>
  <c r="B9" i="12"/>
  <c r="B69" i="9"/>
  <c r="L10" i="10"/>
  <c r="B22" i="9"/>
  <c r="B91" i="11"/>
  <c r="T5" i="10"/>
  <c r="U5" i="13"/>
  <c r="B159" i="12"/>
  <c r="S8" i="10"/>
  <c r="B46" i="9"/>
  <c r="R14" i="8"/>
  <c r="R5" i="10"/>
  <c r="R8" i="10"/>
  <c r="B63" i="12"/>
  <c r="L11" i="13"/>
  <c r="B133" i="12"/>
  <c r="M13" i="13"/>
  <c r="B116" i="12"/>
  <c r="M10" i="10"/>
  <c r="Q5" i="10"/>
  <c r="B142" i="12"/>
  <c r="U2" i="13"/>
  <c r="B59" i="12"/>
  <c r="I13" i="10"/>
  <c r="B163" i="12"/>
  <c r="B77" i="9"/>
  <c r="B129" i="9"/>
  <c r="B104" i="12"/>
  <c r="S8" i="13"/>
  <c r="N15" i="8"/>
  <c r="B134" i="11"/>
  <c r="B61" i="9"/>
  <c r="B65" i="11"/>
  <c r="K8" i="10"/>
  <c r="B32" i="12"/>
  <c r="B166" i="11"/>
  <c r="B134" i="12"/>
  <c r="B13" i="12"/>
  <c r="B105" i="11"/>
  <c r="K4" i="13"/>
  <c r="L14" i="8"/>
  <c r="J11" i="8"/>
  <c r="I15" i="10"/>
  <c r="T4" i="13"/>
  <c r="B141" i="11"/>
  <c r="Q15" i="8"/>
  <c r="B143" i="9"/>
  <c r="T9" i="8"/>
  <c r="B146" i="11"/>
  <c r="B138" i="9"/>
  <c r="U3" i="8"/>
  <c r="J5" i="8"/>
  <c r="J2" i="10"/>
  <c r="Q14" i="8"/>
  <c r="T15" i="10"/>
  <c r="J6" i="8"/>
  <c r="R6" i="10"/>
  <c r="B156" i="11"/>
  <c r="B145" i="9"/>
  <c r="B141" i="12"/>
  <c r="B6" i="11"/>
  <c r="P14" i="8"/>
  <c r="P12" i="10"/>
  <c r="B113" i="11"/>
  <c r="J14" i="10"/>
  <c r="O13" i="8"/>
  <c r="P15" i="8"/>
  <c r="N13" i="8"/>
  <c r="O4" i="13"/>
  <c r="B154" i="9"/>
  <c r="B16" i="12"/>
  <c r="N3" i="8"/>
  <c r="B136" i="11"/>
  <c r="B72" i="11"/>
  <c r="J12" i="8"/>
  <c r="B55" i="12"/>
  <c r="B149" i="11"/>
  <c r="B65" i="12"/>
  <c r="K9" i="13"/>
  <c r="B71" i="12"/>
  <c r="Q2" i="13"/>
  <c r="O12" i="13"/>
  <c r="K9" i="10"/>
  <c r="M10" i="13"/>
  <c r="K14" i="10"/>
  <c r="B22" i="12"/>
  <c r="B30" i="9"/>
  <c r="B86" i="11"/>
  <c r="T12" i="10"/>
  <c r="B98" i="12"/>
  <c r="B43" i="9"/>
  <c r="B108" i="11"/>
  <c r="B111" i="11"/>
  <c r="O14" i="10"/>
  <c r="B112" i="11"/>
  <c r="B26" i="12"/>
  <c r="P10" i="13"/>
  <c r="B48" i="11"/>
  <c r="L14" i="13"/>
  <c r="U7" i="13"/>
  <c r="S4" i="10"/>
  <c r="L4" i="13"/>
  <c r="O6" i="13"/>
  <c r="J5" i="13"/>
  <c r="K14" i="13"/>
  <c r="L6" i="13"/>
  <c r="S10" i="13"/>
  <c r="B27" i="11"/>
  <c r="Q8" i="8"/>
  <c r="R5" i="13"/>
  <c r="B71" i="9"/>
  <c r="B24" i="9"/>
  <c r="S11" i="10"/>
  <c r="U6" i="13"/>
  <c r="R12" i="8"/>
  <c r="Q9" i="13"/>
  <c r="R7" i="8"/>
  <c r="L14" i="10"/>
  <c r="T11" i="13"/>
  <c r="B85" i="12"/>
  <c r="B55" i="11"/>
  <c r="B31" i="11"/>
  <c r="T10" i="10"/>
  <c r="I5" i="10"/>
  <c r="O8" i="8"/>
  <c r="P11" i="13"/>
  <c r="B23" i="9"/>
  <c r="N6" i="8"/>
  <c r="K5" i="10"/>
  <c r="B113" i="12"/>
  <c r="B45" i="9"/>
  <c r="B57" i="9"/>
  <c r="B117" i="12"/>
  <c r="B105" i="9"/>
  <c r="B117" i="9"/>
  <c r="T3" i="8"/>
  <c r="B100" i="11"/>
  <c r="B180" i="9"/>
  <c r="B21" i="12"/>
  <c r="B152" i="9"/>
  <c r="M14" i="10"/>
  <c r="B28" i="12"/>
  <c r="S15" i="8"/>
  <c r="N2" i="10"/>
  <c r="B131" i="11"/>
  <c r="N13" i="13"/>
  <c r="O5" i="10"/>
  <c r="M4" i="13"/>
  <c r="U14" i="8"/>
  <c r="B121" i="12"/>
  <c r="O13" i="10"/>
  <c r="B161" i="12"/>
  <c r="B83" i="12"/>
  <c r="T15" i="13"/>
  <c r="R4" i="8"/>
  <c r="B83" i="9"/>
  <c r="U11" i="13"/>
  <c r="M8" i="8"/>
  <c r="R3" i="8"/>
  <c r="M3" i="13"/>
  <c r="O15" i="8"/>
  <c r="S15" i="10"/>
  <c r="B5" i="12"/>
  <c r="P4" i="8"/>
  <c r="B71" i="11"/>
  <c r="B126" i="11"/>
  <c r="B110" i="11"/>
  <c r="K4" i="10"/>
  <c r="B118" i="9"/>
  <c r="B8" i="11"/>
  <c r="L5" i="8"/>
  <c r="O4" i="10"/>
  <c r="B158" i="11"/>
  <c r="U11" i="8"/>
  <c r="B33" i="12"/>
  <c r="N14" i="8"/>
  <c r="B102" i="11"/>
  <c r="B41" i="12"/>
  <c r="Q3" i="8"/>
  <c r="P13" i="10"/>
  <c r="L13" i="8"/>
  <c r="B55" i="9"/>
  <c r="K3" i="8"/>
  <c r="L13" i="10"/>
  <c r="B52" i="9"/>
  <c r="B75" i="11"/>
  <c r="L3" i="8"/>
  <c r="Q6" i="13"/>
  <c r="B96" i="11"/>
  <c r="U2" i="8"/>
  <c r="O12" i="8"/>
  <c r="B134" i="9"/>
  <c r="S8" i="8"/>
  <c r="T7" i="8"/>
  <c r="B2" i="11"/>
  <c r="T2" i="10"/>
  <c r="B66" i="11"/>
  <c r="J13" i="8"/>
  <c r="B68" i="12"/>
  <c r="B57" i="11"/>
  <c r="Q3" i="13"/>
  <c r="B73" i="1"/>
  <c r="B67" i="12"/>
  <c r="L12" i="8"/>
  <c r="B11" i="11"/>
  <c r="B99" i="9"/>
  <c r="K7" i="8"/>
  <c r="K12" i="10"/>
  <c r="B139" i="9"/>
  <c r="B152" i="12"/>
  <c r="B89" i="9"/>
  <c r="J7" i="13"/>
  <c r="P6" i="13"/>
  <c r="J11" i="13"/>
  <c r="R2" i="13"/>
  <c r="B117" i="11"/>
  <c r="B49" i="11"/>
  <c r="B106" i="9"/>
  <c r="B14" i="11"/>
  <c r="B54" i="9"/>
  <c r="B131" i="9"/>
  <c r="B125" i="11"/>
  <c r="B129" i="11"/>
  <c r="O9" i="10"/>
  <c r="B152" i="11"/>
  <c r="L8" i="13"/>
  <c r="K8" i="13"/>
  <c r="K10" i="8"/>
  <c r="M3" i="10"/>
  <c r="B145" i="11"/>
  <c r="B153" i="11"/>
  <c r="U6" i="8"/>
  <c r="B17" i="11"/>
  <c r="O7" i="13"/>
  <c r="B70" i="11"/>
  <c r="B12" i="12"/>
  <c r="B173" i="9"/>
  <c r="B147" i="11"/>
  <c r="L9" i="10"/>
  <c r="B31" i="12"/>
  <c r="B36" i="11"/>
  <c r="B155" i="9"/>
  <c r="B103" i="9"/>
  <c r="T12" i="13"/>
  <c r="B142" i="9"/>
  <c r="B96" i="9"/>
  <c r="T15" i="8"/>
  <c r="O10" i="8"/>
  <c r="B5" i="11"/>
  <c r="M6" i="8"/>
  <c r="B92" i="12"/>
  <c r="B10" i="9"/>
  <c r="Q10" i="8"/>
  <c r="U5" i="8"/>
  <c r="B144" i="11"/>
  <c r="B20" i="11"/>
  <c r="K10" i="10"/>
  <c r="J15" i="8"/>
  <c r="R15" i="13"/>
  <c r="B61" i="11"/>
  <c r="B58" i="12"/>
  <c r="B140" i="12"/>
  <c r="R9" i="13"/>
  <c r="B4" i="11"/>
  <c r="B115" i="12"/>
  <c r="B153" i="9"/>
  <c r="B48" i="12"/>
  <c r="B135" i="9"/>
  <c r="B10" i="11"/>
  <c r="B17" i="9"/>
  <c r="P11" i="10"/>
  <c r="B101" i="12"/>
  <c r="B43" i="11"/>
  <c r="J8" i="8"/>
  <c r="N7" i="13"/>
  <c r="B23" i="12"/>
  <c r="P5" i="8"/>
  <c r="B84" i="11"/>
  <c r="M6" i="10"/>
  <c r="B165" i="11"/>
  <c r="B4" i="12"/>
  <c r="I10" i="10"/>
  <c r="B98" i="9"/>
  <c r="T13" i="8"/>
  <c r="B53" i="11"/>
  <c r="B120" i="9"/>
  <c r="B102" i="12"/>
  <c r="P2" i="13"/>
  <c r="B101" i="9"/>
  <c r="B50" i="11"/>
  <c r="B111" i="9"/>
  <c r="B103" i="11"/>
  <c r="B160" i="12"/>
  <c r="N9" i="13"/>
  <c r="B91" i="9"/>
  <c r="B3" i="11"/>
  <c r="P2" i="8"/>
  <c r="O2" i="10"/>
  <c r="I8" i="10"/>
  <c r="B47" i="11"/>
  <c r="B25" i="11"/>
  <c r="L13" i="13"/>
  <c r="U14" i="13"/>
  <c r="K3" i="10"/>
  <c r="B148" i="12"/>
  <c r="N6" i="13"/>
  <c r="S14" i="13"/>
  <c r="B122" i="9"/>
  <c r="B58" i="9"/>
  <c r="Q13" i="13"/>
  <c r="B63" i="11"/>
  <c r="N7" i="10"/>
  <c r="N3" i="13"/>
  <c r="S5" i="8"/>
  <c r="Q10" i="10"/>
  <c r="B83" i="11"/>
  <c r="Q5" i="8"/>
  <c r="Q12" i="8"/>
  <c r="L15" i="8"/>
  <c r="T8" i="8"/>
  <c r="B119" i="9"/>
  <c r="B140" i="11"/>
  <c r="L4" i="8"/>
  <c r="B62" i="12"/>
  <c r="M4" i="10"/>
  <c r="B167" i="9"/>
  <c r="Q4" i="10"/>
  <c r="B149" i="9"/>
  <c r="B24" i="12"/>
  <c r="B2" i="9"/>
  <c r="N6" i="10"/>
  <c r="B107" i="9"/>
  <c r="S7" i="10"/>
  <c r="R12" i="10"/>
  <c r="Q14" i="13"/>
  <c r="Q9" i="8"/>
  <c r="B14" i="12"/>
  <c r="K6" i="10"/>
  <c r="B97" i="11"/>
  <c r="B142" i="11"/>
  <c r="B114" i="11"/>
  <c r="B32" i="11"/>
  <c r="T7" i="13"/>
  <c r="B90" i="12"/>
  <c r="U15" i="13"/>
  <c r="B90" i="11"/>
  <c r="L2" i="13"/>
  <c r="B7" i="9"/>
  <c r="B52" i="11"/>
  <c r="B122" i="11"/>
  <c r="B99" i="11"/>
  <c r="B85" i="9"/>
  <c r="K7" i="13"/>
  <c r="N2" i="8"/>
  <c r="B43" i="12"/>
  <c r="M9" i="10"/>
  <c r="S4" i="8"/>
  <c r="B89" i="11"/>
  <c r="B165" i="12"/>
  <c r="P7" i="10"/>
  <c r="B162" i="11"/>
  <c r="M11" i="8"/>
  <c r="B147" i="12"/>
  <c r="B29" i="11"/>
  <c r="J2" i="8"/>
  <c r="N9" i="8"/>
  <c r="P14" i="13"/>
  <c r="B56" i="9"/>
  <c r="N3" i="10"/>
  <c r="B11" i="12"/>
  <c r="R14" i="13"/>
  <c r="P3" i="13"/>
  <c r="J5" i="10"/>
  <c r="B80" i="11"/>
  <c r="B82" i="12"/>
  <c r="J10" i="13"/>
  <c r="L15" i="13"/>
  <c r="B128" i="11"/>
  <c r="Q6" i="8"/>
  <c r="B31" i="9"/>
  <c r="S12" i="8"/>
  <c r="K5" i="8"/>
  <c r="B78" i="11"/>
  <c r="R2" i="10"/>
  <c r="T10" i="13"/>
  <c r="O6" i="8"/>
  <c r="K15" i="8"/>
  <c r="B60" i="12"/>
  <c r="I11" i="10"/>
  <c r="S7" i="8"/>
  <c r="Q10" i="13"/>
  <c r="B47" i="12"/>
  <c r="R5" i="8"/>
  <c r="K8" i="8"/>
  <c r="B22" i="1"/>
  <c r="R16" i="10" l="1"/>
  <c r="L16" i="13"/>
  <c r="O16" i="10"/>
  <c r="P16" i="13"/>
  <c r="M16" i="10"/>
  <c r="R16" i="13"/>
  <c r="T16" i="10"/>
  <c r="N16" i="10"/>
  <c r="Q16" i="13"/>
  <c r="J16" i="10"/>
  <c r="K16" i="13"/>
  <c r="U16" i="13"/>
  <c r="T16" i="13"/>
  <c r="O16" i="13"/>
  <c r="J16" i="13"/>
  <c r="Q16" i="10"/>
  <c r="K16" i="10"/>
  <c r="S16" i="13"/>
  <c r="L16" i="10"/>
  <c r="P16" i="10"/>
  <c r="S16" i="10"/>
  <c r="M16" i="13"/>
  <c r="I16" i="10"/>
  <c r="N16" i="13"/>
  <c r="B76" i="1"/>
  <c r="B2" i="3" l="1"/>
  <c r="B60" i="1" l="1"/>
  <c r="B4" i="1" l="1"/>
  <c r="B28" i="1"/>
  <c r="B27" i="1"/>
  <c r="B25" i="1" l="1"/>
  <c r="B30" i="1" s="1"/>
  <c r="B40" i="1" l="1"/>
  <c r="B56" i="1" s="1"/>
  <c r="B8" i="1" l="1"/>
  <c r="B7" i="1"/>
  <c r="B6" i="1"/>
  <c r="B66" i="1"/>
  <c r="B34" i="1"/>
  <c r="B70" i="1"/>
  <c r="B65" i="1"/>
  <c r="B68" i="1"/>
  <c r="B69" i="1"/>
  <c r="B24" i="1" l="1"/>
  <c r="B35" i="1"/>
  <c r="A4" i="3"/>
  <c r="B4" i="3" s="1"/>
  <c r="A5" i="3"/>
  <c r="B5" i="3" s="1"/>
  <c r="A6" i="3"/>
  <c r="B6" i="3" s="1"/>
  <c r="A7" i="3"/>
  <c r="B7" i="3" s="1"/>
  <c r="A8" i="3"/>
  <c r="B8" i="3" s="1"/>
  <c r="A9" i="3"/>
  <c r="B9" i="3" s="1"/>
  <c r="A10" i="3"/>
  <c r="B10" i="3" s="1"/>
  <c r="A11" i="3"/>
  <c r="B11" i="3" s="1"/>
  <c r="A12" i="3"/>
  <c r="B12" i="3" s="1"/>
  <c r="A13" i="3"/>
  <c r="B13" i="3" s="1"/>
  <c r="A14" i="3"/>
  <c r="B14" i="3" s="1"/>
  <c r="A15" i="3"/>
  <c r="B15" i="3" s="1"/>
  <c r="A16" i="3"/>
  <c r="B16" i="3" s="1"/>
  <c r="A17" i="3"/>
  <c r="B17" i="3" s="1"/>
  <c r="A18" i="3"/>
  <c r="B18" i="3" s="1"/>
  <c r="A19" i="3"/>
  <c r="B19" i="3" s="1"/>
  <c r="A20" i="3"/>
  <c r="B20" i="3" s="1"/>
  <c r="B38" i="1" l="1"/>
  <c r="B37" i="1"/>
  <c r="C15" i="4" a="1"/>
  <c r="C15" i="4" s="1"/>
  <c r="C19" i="4" a="1"/>
  <c r="C19" i="4" s="1"/>
  <c r="C22" i="4" a="1"/>
  <c r="C22" i="4" s="1"/>
  <c r="C25" i="4" a="1"/>
  <c r="C25" i="4" s="1"/>
  <c r="C31" i="4" a="1"/>
  <c r="C31" i="4" s="1"/>
  <c r="C35" i="4" a="1"/>
  <c r="C35" i="4" s="1"/>
  <c r="C38" i="4" a="1"/>
  <c r="C38" i="4" s="1"/>
  <c r="C41" i="4" a="1"/>
  <c r="C41" i="4" s="1"/>
  <c r="C47" i="4" a="1"/>
  <c r="C47" i="4" s="1"/>
  <c r="C51" i="4" a="1"/>
  <c r="C51" i="4" s="1"/>
  <c r="C54" i="4" a="1"/>
  <c r="C54" i="4" s="1"/>
  <c r="C57" i="4" a="1"/>
  <c r="C57" i="4" s="1"/>
  <c r="C63" i="4" a="1"/>
  <c r="C63" i="4" s="1"/>
  <c r="C73" i="4" a="1"/>
  <c r="C73" i="4" s="1"/>
  <c r="C16" i="4" a="1"/>
  <c r="C16" i="4" s="1"/>
  <c r="C20" i="4" a="1"/>
  <c r="C20" i="4" s="1"/>
  <c r="C26" i="4" a="1"/>
  <c r="C26" i="4" s="1"/>
  <c r="C29" i="4" a="1"/>
  <c r="C29" i="4" s="1"/>
  <c r="C32" i="4" a="1"/>
  <c r="C32" i="4" s="1"/>
  <c r="C36" i="4" a="1"/>
  <c r="C36" i="4" s="1"/>
  <c r="C42" i="4" a="1"/>
  <c r="C42" i="4" s="1"/>
  <c r="C45" i="4" a="1"/>
  <c r="C45" i="4" s="1"/>
  <c r="C48" i="4" a="1"/>
  <c r="C48" i="4" s="1"/>
  <c r="C52" i="4" a="1"/>
  <c r="C52" i="4" s="1"/>
  <c r="C58" i="4" a="1"/>
  <c r="C58" i="4" s="1"/>
  <c r="C61" i="4" a="1"/>
  <c r="C61" i="4" s="1"/>
  <c r="C64" i="4" a="1"/>
  <c r="C64" i="4" s="1"/>
  <c r="C68" i="4" a="1"/>
  <c r="C68" i="4" s="1"/>
  <c r="C74" i="4" a="1"/>
  <c r="C74" i="4" s="1"/>
  <c r="C77" i="4" a="1"/>
  <c r="C77" i="4" s="1"/>
  <c r="C80" i="4" a="1"/>
  <c r="C80" i="4" s="1"/>
  <c r="C84" i="4" a="1"/>
  <c r="C84" i="4" s="1"/>
  <c r="C90" i="4" a="1"/>
  <c r="C90" i="4" s="1"/>
  <c r="C93" i="4" a="1"/>
  <c r="C93" i="4" s="1"/>
  <c r="C96" i="4" a="1"/>
  <c r="C96" i="4" s="1"/>
  <c r="C100" i="4" a="1"/>
  <c r="C100" i="4" s="1"/>
  <c r="C21" i="4" a="1"/>
  <c r="C21" i="4" s="1"/>
  <c r="C28" i="4" a="1"/>
  <c r="C28" i="4" s="1"/>
  <c r="C37" i="4" a="1"/>
  <c r="C37" i="4" s="1"/>
  <c r="C44" i="4" a="1"/>
  <c r="C44" i="4" s="1"/>
  <c r="C53" i="4" a="1"/>
  <c r="C53" i="4" s="1"/>
  <c r="C66" i="4" a="1"/>
  <c r="C66" i="4" s="1"/>
  <c r="C76" i="4" a="1"/>
  <c r="C76" i="4" s="1"/>
  <c r="C85" i="4" a="1"/>
  <c r="C85" i="4" s="1"/>
  <c r="C98" i="4" a="1"/>
  <c r="C98" i="4" s="1"/>
  <c r="C70" i="4" a="1"/>
  <c r="C70" i="4" s="1"/>
  <c r="C83" i="4" a="1"/>
  <c r="C83" i="4" s="1"/>
  <c r="C86" i="4" a="1"/>
  <c r="C86" i="4" s="1"/>
  <c r="C99" i="4" a="1"/>
  <c r="C99" i="4" s="1"/>
  <c r="C17" i="4" a="1"/>
  <c r="C17" i="4" s="1"/>
  <c r="C23" i="4" a="1"/>
  <c r="C23" i="4" s="1"/>
  <c r="C27" i="4" a="1"/>
  <c r="C27" i="4" s="1"/>
  <c r="C30" i="4" a="1"/>
  <c r="C30" i="4" s="1"/>
  <c r="C33" i="4" a="1"/>
  <c r="C33" i="4" s="1"/>
  <c r="C39" i="4" a="1"/>
  <c r="C39" i="4" s="1"/>
  <c r="C43" i="4" a="1"/>
  <c r="C43" i="4" s="1"/>
  <c r="C46" i="4" a="1"/>
  <c r="C46" i="4" s="1"/>
  <c r="C49" i="4" a="1"/>
  <c r="C49" i="4" s="1"/>
  <c r="C55" i="4" a="1"/>
  <c r="C55" i="4" s="1"/>
  <c r="C59" i="4" a="1"/>
  <c r="C59" i="4" s="1"/>
  <c r="C62" i="4" a="1"/>
  <c r="C62" i="4" s="1"/>
  <c r="C65" i="4" a="1"/>
  <c r="C65" i="4" s="1"/>
  <c r="C71" i="4" a="1"/>
  <c r="C71" i="4" s="1"/>
  <c r="C75" i="4" a="1"/>
  <c r="C75" i="4" s="1"/>
  <c r="C78" i="4" a="1"/>
  <c r="C78" i="4" s="1"/>
  <c r="C81" i="4" a="1"/>
  <c r="C81" i="4" s="1"/>
  <c r="C87" i="4" a="1"/>
  <c r="C87" i="4" s="1"/>
  <c r="C91" i="4" a="1"/>
  <c r="C91" i="4" s="1"/>
  <c r="C94" i="4" a="1"/>
  <c r="C94" i="4" s="1"/>
  <c r="C97" i="4" a="1"/>
  <c r="C97" i="4" s="1"/>
  <c r="C18" i="4" a="1"/>
  <c r="C18" i="4" s="1"/>
  <c r="C24" i="4" a="1"/>
  <c r="C24" i="4" s="1"/>
  <c r="C34" i="4" a="1"/>
  <c r="C34" i="4" s="1"/>
  <c r="C40" i="4" a="1"/>
  <c r="C40" i="4" s="1"/>
  <c r="C50" i="4" a="1"/>
  <c r="C50" i="4" s="1"/>
  <c r="C56" i="4" a="1"/>
  <c r="C56" i="4" s="1"/>
  <c r="C60" i="4" a="1"/>
  <c r="C60" i="4" s="1"/>
  <c r="C69" i="4" a="1"/>
  <c r="C69" i="4" s="1"/>
  <c r="C72" i="4" a="1"/>
  <c r="C72" i="4" s="1"/>
  <c r="C82" i="4" a="1"/>
  <c r="C82" i="4" s="1"/>
  <c r="C88" i="4" a="1"/>
  <c r="C88" i="4" s="1"/>
  <c r="C92" i="4" a="1"/>
  <c r="C92" i="4" s="1"/>
  <c r="C67" i="4" a="1"/>
  <c r="C67" i="4" s="1"/>
  <c r="C79" i="4" a="1"/>
  <c r="C79" i="4" s="1"/>
  <c r="C89" i="4" a="1"/>
  <c r="C89" i="4" s="1"/>
  <c r="C95" i="4" a="1"/>
  <c r="C95" i="4" s="1"/>
  <c r="C13" i="4" a="1"/>
  <c r="C13" i="4" s="1"/>
  <c r="C11" i="4" a="1"/>
  <c r="C11" i="4" s="1"/>
  <c r="C14" i="4" a="1"/>
  <c r="C14" i="4" s="1"/>
  <c r="C9" i="4" a="1"/>
  <c r="C9" i="4" s="1"/>
  <c r="C12" i="4" a="1"/>
  <c r="C12" i="4" s="1"/>
  <c r="C10" i="4" a="1"/>
  <c r="C10" i="4" s="1"/>
  <c r="C3" i="4" a="1"/>
  <c r="C3" i="4" s="1"/>
  <c r="C6" i="4" a="1"/>
  <c r="C6" i="4" s="1"/>
  <c r="C2" i="4" a="1"/>
  <c r="C2" i="4" s="1"/>
  <c r="C4" i="4" a="1"/>
  <c r="C4" i="4" s="1"/>
  <c r="C7" i="4" a="1"/>
  <c r="C7" i="4" s="1"/>
  <c r="C5" i="4" a="1"/>
  <c r="C5" i="4" s="1"/>
  <c r="C8" i="4" a="1"/>
  <c r="C8" i="4" s="1"/>
  <c r="B32" i="1"/>
  <c r="B46" i="1"/>
  <c r="B50" i="1" l="1"/>
  <c r="B52" i="1" s="1"/>
  <c r="B55" i="1"/>
  <c r="B57" i="1" s="1"/>
  <c r="B43" i="1"/>
  <c r="B51" i="1"/>
  <c r="B45" i="1" l="1"/>
  <c r="B47" i="1" s="1"/>
  <c r="B42" i="1"/>
  <c r="J16" i="8"/>
  <c r="K16" i="8"/>
  <c r="L16" i="8"/>
  <c r="M16" i="8"/>
  <c r="N16" i="8"/>
  <c r="O16" i="8"/>
  <c r="P16" i="8"/>
  <c r="Q16" i="8"/>
  <c r="R16" i="8"/>
  <c r="S16" i="8"/>
  <c r="T16" i="8"/>
  <c r="U16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CDC6B9-81B6-4C6C-BC51-E11193064D31}" sourceFile="C:\Users\12533\KNRE.com\Gryphon Teams - Documents\Procurement Teams\Members\Adam Birgenheier (Corporate)\Sheets (Data - Needs to be moved)\Gryphon Program\Matrixs\Gryphon Property Portfolio Matrix.xlsx" keepAlive="1" name="Gryphon Property Portfolio Matrix" type="5" refreshedVersion="6" background="1" saveData="1">
    <dbPr connection="Provider=Microsoft.ACE.OLEDB.12.0;User ID=Admin;Data Source=C:\Users\12533\KNRE.com\Gryphon Teams - Documents\Procurement Teams\Members\Adam Birgenheier (Corporate)\Sheets (Data - Needs to be moved)\Gryphon Program\Matrixs\Gryphon Property Portfolio Matrix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'Data Input$'" commandType="3"/>
  </connection>
  <connection id="2" xr16:uid="{48D05094-3838-4ECB-B6E4-5BFBDED422F4}" keepAlive="1" name="Query - Table3" description="Connection to the 'Table3' query in the workbook." type="5" refreshedVersion="6" background="1" saveData="1">
    <dbPr connection="Provider=Microsoft.Mashup.OleDb.1;Data Source=$Workbook$;Location=Table3;Extended Properties=&quot;&quot;" command="SELECT * FROM [Table3]"/>
  </connection>
  <connection id="3" xr16:uid="{7656AABF-1D78-4A9B-B82E-734D3F2CCCF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4709E378-550E-4A66-85C9-3EE1CEC98365}" name="WorksheetConnection_Sales Months Supply and Days on Market.xlsx!Table2" type="102" refreshedVersion="6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alesMonthsSupplyandDaysonMarket.xlsxTable21"/>
        </x15:connection>
      </ext>
    </extLst>
  </connection>
</connections>
</file>

<file path=xl/sharedStrings.xml><?xml version="1.0" encoding="utf-8"?>
<sst xmlns="http://schemas.openxmlformats.org/spreadsheetml/2006/main" count="58490" uniqueCount="402">
  <si>
    <t>Property:</t>
  </si>
  <si>
    <t>Property ID Number</t>
  </si>
  <si>
    <t>Binary Prop Code1</t>
  </si>
  <si>
    <t>Binary Prop Code2</t>
  </si>
  <si>
    <t>Binary Prop Code3</t>
  </si>
  <si>
    <t>Binary Prop Code4</t>
  </si>
  <si>
    <t>Procurer</t>
  </si>
  <si>
    <t>Project Manager</t>
  </si>
  <si>
    <t>Listing Agent</t>
  </si>
  <si>
    <t>Finance Company</t>
  </si>
  <si>
    <t>Client</t>
  </si>
  <si>
    <t>Set Number</t>
  </si>
  <si>
    <t>Zip Code</t>
  </si>
  <si>
    <t>Area</t>
  </si>
  <si>
    <t>Type</t>
  </si>
  <si>
    <t>Style Code</t>
  </si>
  <si>
    <t>Size</t>
  </si>
  <si>
    <t>Size Category</t>
  </si>
  <si>
    <t>No of Bedrooms</t>
  </si>
  <si>
    <t>No of Bathrooms</t>
  </si>
  <si>
    <t>Number of Covered Parking</t>
  </si>
  <si>
    <t>Lot Size SqFt</t>
  </si>
  <si>
    <t>Date Under Contract</t>
  </si>
  <si>
    <t>Contractor Walk Through Date</t>
  </si>
  <si>
    <t>Earnest Money Deposit Date</t>
  </si>
  <si>
    <t>Neighborhood Review Date</t>
  </si>
  <si>
    <t>Date of Purchase</t>
  </si>
  <si>
    <t>Expected Holding Days</t>
  </si>
  <si>
    <t>Estimated Contrator Time</t>
  </si>
  <si>
    <t>Listing Date</t>
  </si>
  <si>
    <t>Actual Constractor Time</t>
  </si>
  <si>
    <t>Date of Sale</t>
  </si>
  <si>
    <t>Days Listed to Close</t>
  </si>
  <si>
    <t>Actual Holding Days</t>
  </si>
  <si>
    <t>Stage 1</t>
  </si>
  <si>
    <t>Stage 2</t>
  </si>
  <si>
    <t>Stage 3</t>
  </si>
  <si>
    <t>Stage 4</t>
  </si>
  <si>
    <t>Completion Level</t>
  </si>
  <si>
    <t>Status</t>
  </si>
  <si>
    <t>Severity of Rehab (1-3)</t>
  </si>
  <si>
    <t>Contractor</t>
  </si>
  <si>
    <t>Acquisition Price</t>
  </si>
  <si>
    <t>Procured Estimated Rehab Cost</t>
  </si>
  <si>
    <t>Estimated True Rehab Cost</t>
  </si>
  <si>
    <t>Actual Rehab Cost</t>
  </si>
  <si>
    <t>Estimated ARV</t>
  </si>
  <si>
    <t>Actual ARV</t>
  </si>
  <si>
    <t>Total Commissions</t>
  </si>
  <si>
    <t>Buyer Conscession Amount</t>
  </si>
  <si>
    <t>Seller Conscession Amount</t>
  </si>
  <si>
    <t>Estimated Profit</t>
  </si>
  <si>
    <t>Actual Profit</t>
  </si>
  <si>
    <t>Unaccounted For Profit</t>
  </si>
  <si>
    <t>Prop ID No For Subscript</t>
  </si>
  <si>
    <t>ROA</t>
  </si>
  <si>
    <t>Comparative ROA</t>
  </si>
  <si>
    <t>506 Harrison St</t>
  </si>
  <si>
    <t>506</t>
  </si>
  <si>
    <t>Ty Phommavongsay</t>
  </si>
  <si>
    <t>QCS, LLC</t>
  </si>
  <si>
    <t>SFR</t>
  </si>
  <si>
    <t>1 1/2 Story</t>
  </si>
  <si>
    <t>1500-2000</t>
  </si>
  <si>
    <t>Done</t>
  </si>
  <si>
    <t>100%</t>
  </si>
  <si>
    <t>Sold</t>
  </si>
  <si>
    <t>74.50.6</t>
  </si>
  <si>
    <t>10502 95th St SW</t>
  </si>
  <si>
    <t>10502</t>
  </si>
  <si>
    <t>Tyler and Lauraine</t>
  </si>
  <si>
    <t>2 Story</t>
  </si>
  <si>
    <t>Iron Wood Construction</t>
  </si>
  <si>
    <t>43.10.50.2</t>
  </si>
  <si>
    <t>7311 S M St</t>
  </si>
  <si>
    <t>7311</t>
  </si>
  <si>
    <t>Split Entry</t>
  </si>
  <si>
    <t>Y&amp;S</t>
  </si>
  <si>
    <t>53.73.11</t>
  </si>
  <si>
    <t>2109 187th St Ct E</t>
  </si>
  <si>
    <t>2109</t>
  </si>
  <si>
    <t>2500+</t>
  </si>
  <si>
    <t>99.21.9</t>
  </si>
  <si>
    <t>8918 Rose Rd SW</t>
  </si>
  <si>
    <t>8918</t>
  </si>
  <si>
    <t>Justin Murray &amp; John Hooker</t>
  </si>
  <si>
    <t>41.89.18</t>
  </si>
  <si>
    <t>825 Index Ct NE</t>
  </si>
  <si>
    <t>825</t>
  </si>
  <si>
    <t>1 Story</t>
  </si>
  <si>
    <t>1200-1500</t>
  </si>
  <si>
    <t>Tony</t>
  </si>
  <si>
    <t>350.82.5</t>
  </si>
  <si>
    <t>33418 28th Pl SW</t>
  </si>
  <si>
    <t>33418</t>
  </si>
  <si>
    <t>1 Story W/ Basement</t>
  </si>
  <si>
    <t>2000-2500</t>
  </si>
  <si>
    <t>110.33.41.8</t>
  </si>
  <si>
    <t>2709 College St SE</t>
  </si>
  <si>
    <t>2709</t>
  </si>
  <si>
    <t>900-1200</t>
  </si>
  <si>
    <t>450.27.9</t>
  </si>
  <si>
    <t>2510 S Cushman St</t>
  </si>
  <si>
    <t>2510</t>
  </si>
  <si>
    <t>Lauren Saxton</t>
  </si>
  <si>
    <t>30.25.10</t>
  </si>
  <si>
    <t>15512 39th Ave Ct E</t>
  </si>
  <si>
    <t>15512</t>
  </si>
  <si>
    <t>John Hookey &amp; Justin Murray</t>
  </si>
  <si>
    <t>John Hooker &amp; Justin Murray</t>
  </si>
  <si>
    <t>Justin Murray</t>
  </si>
  <si>
    <t>One Story</t>
  </si>
  <si>
    <t>8/1/2018</t>
  </si>
  <si>
    <t>67.15.51.2</t>
  </si>
  <si>
    <t>820 2nd Ave NE</t>
  </si>
  <si>
    <t>820</t>
  </si>
  <si>
    <t>Jodi Marasco</t>
  </si>
  <si>
    <t>900-</t>
  </si>
  <si>
    <t>11/1/2019</t>
  </si>
  <si>
    <t>83.82.0</t>
  </si>
  <si>
    <t>8505 Leona Wy SW</t>
  </si>
  <si>
    <t>8505</t>
  </si>
  <si>
    <t>Adam Birgenheier</t>
  </si>
  <si>
    <t>36.85.5</t>
  </si>
  <si>
    <t>3601 S Gunnison St</t>
  </si>
  <si>
    <t>3601</t>
  </si>
  <si>
    <t>45.36.1</t>
  </si>
  <si>
    <t>15411 24th Ave E</t>
  </si>
  <si>
    <t>15411</t>
  </si>
  <si>
    <t>67.15.41.1</t>
  </si>
  <si>
    <t>5433 S Warner St</t>
  </si>
  <si>
    <t>5433</t>
  </si>
  <si>
    <t>47.54.33</t>
  </si>
  <si>
    <t>8516 Leona Wy SW</t>
  </si>
  <si>
    <t>8516</t>
  </si>
  <si>
    <t>MF</t>
  </si>
  <si>
    <t>0%</t>
  </si>
  <si>
    <t>In Progress</t>
  </si>
  <si>
    <t>36.85.16</t>
  </si>
  <si>
    <t>10132 55th Ave E</t>
  </si>
  <si>
    <t>10132</t>
  </si>
  <si>
    <t>11/21/2018</t>
  </si>
  <si>
    <t>Rescinded</t>
  </si>
  <si>
    <t>85.10.13.2</t>
  </si>
  <si>
    <t>1719 S Durango St</t>
  </si>
  <si>
    <t>1719</t>
  </si>
  <si>
    <t>Steel &amp; Wood</t>
  </si>
  <si>
    <t>26.17.19</t>
  </si>
  <si>
    <t>3815 E K St</t>
  </si>
  <si>
    <t>3815</t>
  </si>
  <si>
    <t>58.38.15</t>
  </si>
  <si>
    <t>8040 S D St</t>
  </si>
  <si>
    <t>8040</t>
  </si>
  <si>
    <t>Lauren Saxton &amp; Shannon McGillery</t>
  </si>
  <si>
    <t>Listed</t>
  </si>
  <si>
    <t>62.80.40</t>
  </si>
  <si>
    <t>3727 E J St</t>
  </si>
  <si>
    <t>3727</t>
  </si>
  <si>
    <t>Adam Birgenheier &amp; Alex Saltos</t>
  </si>
  <si>
    <t>Gynesys Incorporated</t>
  </si>
  <si>
    <t>58.37.27</t>
  </si>
  <si>
    <t>8906 Wadsworth Wy SW</t>
  </si>
  <si>
    <t>8906</t>
  </si>
  <si>
    <t>41.89.6</t>
  </si>
  <si>
    <t>1030 E 45th</t>
  </si>
  <si>
    <t>1030</t>
  </si>
  <si>
    <t>IPC</t>
  </si>
  <si>
    <t>2 Story W/ Basement</t>
  </si>
  <si>
    <t>2/2/2019</t>
  </si>
  <si>
    <t>58.10.30</t>
  </si>
  <si>
    <t>1947 S L St</t>
  </si>
  <si>
    <t>1947</t>
  </si>
  <si>
    <t>30.19.47</t>
  </si>
  <si>
    <t>8717 33rd St W</t>
  </si>
  <si>
    <t>8717</t>
  </si>
  <si>
    <t>32.87.17</t>
  </si>
  <si>
    <t>5820 108th St SW</t>
  </si>
  <si>
    <t>5820</t>
  </si>
  <si>
    <t xml:space="preserve">Justin Murray &amp; Adam Birgenheier </t>
  </si>
  <si>
    <t>Shannon McGillery</t>
  </si>
  <si>
    <t>RD Construction</t>
  </si>
  <si>
    <t>40.58.20</t>
  </si>
  <si>
    <t>1647 E 34th St</t>
  </si>
  <si>
    <t>1647</t>
  </si>
  <si>
    <t>Adam Birgenheier &amp; Austin Olson</t>
  </si>
  <si>
    <t>Brittany Mills</t>
  </si>
  <si>
    <t>1 1/2 Story W/ Basement</t>
  </si>
  <si>
    <t>8/16/2019</t>
  </si>
  <si>
    <t>8/19/2019</t>
  </si>
  <si>
    <t>8/26/2019</t>
  </si>
  <si>
    <t>56.16.47</t>
  </si>
  <si>
    <t>15008 12th Ave E</t>
  </si>
  <si>
    <t>15008</t>
  </si>
  <si>
    <t>Adam Birgenheier &amp; Desiree Blass</t>
  </si>
  <si>
    <t>8/22/2019</t>
  </si>
  <si>
    <t>9/6/2019</t>
  </si>
  <si>
    <t>68.15.0.8</t>
  </si>
  <si>
    <t>824 E Harrison</t>
  </si>
  <si>
    <t>824</t>
  </si>
  <si>
    <t>Two Story</t>
  </si>
  <si>
    <t>7/11/2019</t>
  </si>
  <si>
    <t>55.82.4</t>
  </si>
  <si>
    <t>11307 Park Ave S</t>
  </si>
  <si>
    <t>11307</t>
  </si>
  <si>
    <t>Derrick Benn</t>
  </si>
  <si>
    <t>Kyle Kosak &amp; Justin Murray</t>
  </si>
  <si>
    <t>Kyle Kosak</t>
  </si>
  <si>
    <t>6/1/2019</t>
  </si>
  <si>
    <t>6/4/2019</t>
  </si>
  <si>
    <t>63.11.30.7</t>
  </si>
  <si>
    <t>606 E 35th St</t>
  </si>
  <si>
    <t>606</t>
  </si>
  <si>
    <t>Adam Birgenheier &amp; Derrick Benn</t>
  </si>
  <si>
    <t>3/11/2019</t>
  </si>
  <si>
    <t>55.60.6</t>
  </si>
  <si>
    <t>9012 26th Ave SW</t>
  </si>
  <si>
    <t>9012</t>
  </si>
  <si>
    <t/>
  </si>
  <si>
    <t>In Contract</t>
  </si>
  <si>
    <t>38.90.12</t>
  </si>
  <si>
    <t>31327 12th Pl S</t>
  </si>
  <si>
    <t>31327</t>
  </si>
  <si>
    <t>11/15/2019</t>
  </si>
  <si>
    <t>110.31.32.7</t>
  </si>
  <si>
    <t>10825 Valley Ave E</t>
  </si>
  <si>
    <t>10825</t>
  </si>
  <si>
    <t>Adam Birgneheier &amp; Desiree Blass</t>
  </si>
  <si>
    <t>1 1/2 Story W/ D-ADU</t>
  </si>
  <si>
    <t>10/10/2019</t>
  </si>
  <si>
    <t>10/12/2019</t>
  </si>
  <si>
    <t>10/30/2019</t>
  </si>
  <si>
    <t>72.10.82.5</t>
  </si>
  <si>
    <t>12639 SE 317th St</t>
  </si>
  <si>
    <t>12639</t>
  </si>
  <si>
    <t>Austin Olson &amp; Desiree Blass</t>
  </si>
  <si>
    <t>10/20/2019</t>
  </si>
  <si>
    <t>50%</t>
  </si>
  <si>
    <t>310.12.63.9</t>
  </si>
  <si>
    <t>Row Labels</t>
  </si>
  <si>
    <t>Sum of Median Sales Price</t>
  </si>
  <si>
    <t>Sum of Volume</t>
  </si>
  <si>
    <t>Sum of Months Supply</t>
  </si>
  <si>
    <t>Average of Months Supply</t>
  </si>
  <si>
    <t>2003</t>
  </si>
  <si>
    <t>2006</t>
  </si>
  <si>
    <t>Jan</t>
  </si>
  <si>
    <t>Qtr1</t>
  </si>
  <si>
    <t>Feb</t>
  </si>
  <si>
    <t>Qtr2</t>
  </si>
  <si>
    <t>Mar</t>
  </si>
  <si>
    <t>Qtr3</t>
  </si>
  <si>
    <t>Apr</t>
  </si>
  <si>
    <t>Jul</t>
  </si>
  <si>
    <t>Qtr4</t>
  </si>
  <si>
    <t>May</t>
  </si>
  <si>
    <t>Aug</t>
  </si>
  <si>
    <t>2007</t>
  </si>
  <si>
    <t>Jun</t>
  </si>
  <si>
    <t>Sep</t>
  </si>
  <si>
    <t>2004</t>
  </si>
  <si>
    <t>Oct</t>
  </si>
  <si>
    <t>2008</t>
  </si>
  <si>
    <t>Nov</t>
  </si>
  <si>
    <t>Dec</t>
  </si>
  <si>
    <t>2009</t>
  </si>
  <si>
    <t>2005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</si>
  <si>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</si>
  <si>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</si>
  <si>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</si>
  <si>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</si>
  <si>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</si>
  <si>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</si>
  <si>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</si>
  <si>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</si>
  <si>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</si>
  <si>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</si>
  <si>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Grand Total</t>
  </si>
  <si>
    <t>**Helper Column**</t>
  </si>
  <si>
    <t>Prop Address</t>
  </si>
  <si>
    <t>Year</t>
  </si>
  <si>
    <t>Link</t>
  </si>
  <si>
    <t>C:\Users\12533\KNRE.com\GIX - Documents\General\Portfolio\2012\820 Harrison</t>
  </si>
  <si>
    <t>C:\Users\12533\KNRE.com\GIX - Documents\General\Portfolio\2017\10502 95th St SW</t>
  </si>
  <si>
    <t>C:\Users\12533\KNRE.com\GIX - Documents\General\Portfolio\2017\7311 S M St</t>
  </si>
  <si>
    <t>C:\Users\12533\KNRE.com\GIX - Documents\General\Portfolio\2017\2109 187th St Ct E</t>
  </si>
  <si>
    <t>C:\Users\12533\KNRE.com\GIX - Documents\General\Portfolio\2018\8918 Rose Rd SW</t>
  </si>
  <si>
    <t>C:\Users\12533\KNRE.com\GIX - Documents\General\Portfolio\2017\825 Index Ct NE</t>
  </si>
  <si>
    <t>C:\Users\12533\KNRE.com\GIX - Documents\General\Portfolio\2017\33418 28th Place SW</t>
  </si>
  <si>
    <t>C:\Users\12533\KNRE.com\GIX - Documents\General\Portfolio\2017\2709 College St E</t>
  </si>
  <si>
    <t>C:\Users\12533\KNRE.com\GIX - Documents\General\Portfolio\2018\2510 S Cushman St</t>
  </si>
  <si>
    <t>C:\Users\12533\KNRE.com\GIX - Documents\General\Portfolio\2018\15512 39th Ave Ct E</t>
  </si>
  <si>
    <t>C:\Users\12533\KNRE.com\GIX - Documents\General\Projects\Project Managers\Completed Projects\Ty Phommavongsay\11307 Park Ave S</t>
  </si>
  <si>
    <t>C:\Users\12533\KNRE.com\GIX - Documents\General\Projects\Project Managers\Acquired Projects\Amy Atkinson\10825 Valley Ave E</t>
  </si>
  <si>
    <t>Sum of No of Bedrooms</t>
  </si>
  <si>
    <t>Sum of No of Bathrooms</t>
  </si>
  <si>
    <t>Count of Contractor Walk Through Date</t>
  </si>
  <si>
    <t>Sum of Expected Holding Days</t>
  </si>
  <si>
    <t>Sum of Estimated Contrator Time</t>
  </si>
  <si>
    <t>Sum of Severity of Rehab (1-3)</t>
  </si>
  <si>
    <t>Sum of Acquisition Price</t>
  </si>
  <si>
    <t>Sum of Procured Estimated Rehab Cost</t>
  </si>
  <si>
    <t>Sum of Estimated ARV</t>
  </si>
  <si>
    <t>Sum of Actual Profit</t>
  </si>
  <si>
    <t>(blank)</t>
  </si>
  <si>
    <t>Average of Expected Holding Days</t>
  </si>
  <si>
    <t>Average of Severity of Rehab (1-3)</t>
  </si>
  <si>
    <t>Average of Acquisition Price</t>
  </si>
  <si>
    <t>Average of Procured Estimated Rehab Cost</t>
  </si>
  <si>
    <t>Average of Estimated ARV</t>
  </si>
  <si>
    <t>Average of Estimated Profit</t>
  </si>
  <si>
    <t>Sum of ROA</t>
  </si>
  <si>
    <t>Sum of Estimated Profit</t>
  </si>
  <si>
    <t>Property Information</t>
  </si>
  <si>
    <t>Property Status:</t>
  </si>
  <si>
    <t>Property Type:</t>
  </si>
  <si>
    <t>Procured Date</t>
  </si>
  <si>
    <t>Property Set</t>
  </si>
  <si>
    <t>Property Zip Code</t>
  </si>
  <si>
    <t>Property Area</t>
  </si>
  <si>
    <t>Portfolio</t>
  </si>
  <si>
    <t>Subject Property</t>
  </si>
  <si>
    <t>Acq</t>
  </si>
  <si>
    <t>Rehab</t>
  </si>
  <si>
    <t>Resale</t>
  </si>
  <si>
    <t>Profit</t>
  </si>
  <si>
    <t>R-Coefficient</t>
  </si>
  <si>
    <t>Margin of Error</t>
  </si>
  <si>
    <t>Predicated ROI</t>
  </si>
  <si>
    <t>Holding Information</t>
  </si>
  <si>
    <t>Costs</t>
  </si>
  <si>
    <t>Estimated Rehab Costs</t>
  </si>
  <si>
    <t>Actual Rehab Costs</t>
  </si>
  <si>
    <t>Difference in Rehab Costs</t>
  </si>
  <si>
    <t>Monthly HML Mortgage Payment</t>
  </si>
  <si>
    <t>Yearly Taxes</t>
  </si>
  <si>
    <t>Yearly Utilities</t>
  </si>
  <si>
    <t>Yearly Home Owners Insurance</t>
  </si>
  <si>
    <t>Yearly HOA Dues</t>
  </si>
  <si>
    <t>Total Holding Costs Per Day</t>
  </si>
  <si>
    <t>Margin of Equity</t>
  </si>
  <si>
    <t>Timelines</t>
  </si>
  <si>
    <t>Projected Days to Close</t>
  </si>
  <si>
    <t>Days in Progress</t>
  </si>
  <si>
    <t>Est. Total Prepare List Time</t>
  </si>
  <si>
    <t>Days to Resale</t>
  </si>
  <si>
    <t>Days to List</t>
  </si>
  <si>
    <t>Contractor Information</t>
  </si>
  <si>
    <t>Contractor Name</t>
  </si>
  <si>
    <t>Contractor Rating For Prop</t>
  </si>
  <si>
    <t>Payment Schedule</t>
  </si>
  <si>
    <t>1st Payment</t>
  </si>
  <si>
    <t>Est. 1st Payment Day Due</t>
  </si>
  <si>
    <t>Est. Amount Due</t>
  </si>
  <si>
    <t>2nd Payment</t>
  </si>
  <si>
    <t>% of Budget</t>
  </si>
  <si>
    <t>Level of Risk</t>
  </si>
  <si>
    <t>Est. 2nd Payment Day Due</t>
  </si>
  <si>
    <t>3rd Payment</t>
  </si>
  <si>
    <t>% Helper Row</t>
  </si>
  <si>
    <t>Est. 3rd Payment Day Due</t>
  </si>
  <si>
    <t>Cash Expendible **Helper**</t>
  </si>
  <si>
    <t>Level of Completion</t>
  </si>
  <si>
    <t>Resale Information</t>
  </si>
  <si>
    <t>Market Analysis</t>
  </si>
  <si>
    <t>Area Total Volume</t>
  </si>
  <si>
    <r>
      <t>Area Month over Month Volume %</t>
    </r>
    <r>
      <rPr>
        <sz val="8"/>
        <color theme="1"/>
        <rFont val="Calibri"/>
        <family val="2"/>
      </rPr>
      <t>∆</t>
    </r>
  </si>
  <si>
    <r>
      <t>Area Quarter over Quarter Volume %</t>
    </r>
    <r>
      <rPr>
        <sz val="8"/>
        <color theme="1"/>
        <rFont val="Calibri"/>
        <family val="2"/>
      </rPr>
      <t>∆</t>
    </r>
  </si>
  <si>
    <r>
      <t>Area Year over Year Volume %</t>
    </r>
    <r>
      <rPr>
        <sz val="8"/>
        <color theme="1"/>
        <rFont val="Calibri"/>
        <family val="2"/>
      </rPr>
      <t>∆</t>
    </r>
  </si>
  <si>
    <t>Area Total Sales</t>
  </si>
  <si>
    <r>
      <t>Area Month over Month Sales %</t>
    </r>
    <r>
      <rPr>
        <sz val="8"/>
        <color theme="1"/>
        <rFont val="Calibri"/>
        <family val="2"/>
      </rPr>
      <t>∆</t>
    </r>
  </si>
  <si>
    <r>
      <t>Area Quarter over Quarter Sales %</t>
    </r>
    <r>
      <rPr>
        <sz val="8"/>
        <color theme="1"/>
        <rFont val="Calibri"/>
        <family val="2"/>
      </rPr>
      <t>∆</t>
    </r>
  </si>
  <si>
    <r>
      <t>Area Year over Year Sales %</t>
    </r>
    <r>
      <rPr>
        <sz val="8"/>
        <color theme="1"/>
        <rFont val="Calibri"/>
        <family val="2"/>
      </rPr>
      <t>∆</t>
    </r>
  </si>
  <si>
    <t>Area Total Inventory</t>
  </si>
  <si>
    <r>
      <t>Area Month over Month Inventory %</t>
    </r>
    <r>
      <rPr>
        <sz val="8"/>
        <color theme="1"/>
        <rFont val="Calibri"/>
        <family val="2"/>
      </rPr>
      <t>∆</t>
    </r>
  </si>
  <si>
    <r>
      <t>Area Quarter over Quarter Inventory %</t>
    </r>
    <r>
      <rPr>
        <sz val="8"/>
        <color theme="1"/>
        <rFont val="Calibri"/>
        <family val="2"/>
      </rPr>
      <t>∆</t>
    </r>
  </si>
  <si>
    <r>
      <t>Area Year over Year Inventory %</t>
    </r>
    <r>
      <rPr>
        <sz val="8"/>
        <color theme="1"/>
        <rFont val="Calibri"/>
        <family val="2"/>
      </rPr>
      <t>∆</t>
    </r>
  </si>
  <si>
    <t>Projected Listing Information</t>
  </si>
  <si>
    <t>Procured Estimated ARV</t>
  </si>
  <si>
    <t>Project Manager Estimated ARV</t>
  </si>
  <si>
    <t>Actual Listed Price</t>
  </si>
  <si>
    <t>Column1</t>
  </si>
  <si>
    <t>Column2</t>
  </si>
  <si>
    <t>Total Cash Expendible</t>
  </si>
  <si>
    <t>Budget</t>
  </si>
  <si>
    <t>Current Money Out</t>
  </si>
  <si>
    <t>Projected Return</t>
  </si>
  <si>
    <t>Day In Cycle</t>
  </si>
  <si>
    <t>Total Days in Cycle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</si>
  <si>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</si>
  <si>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</si>
  <si>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</si>
  <si>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</si>
  <si>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</si>
  <si>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</si>
  <si>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</si>
  <si>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</si>
  <si>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</si>
  <si>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</si>
  <si>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</si>
  <si>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Average All Years</t>
  </si>
  <si>
    <t>Interface:</t>
  </si>
  <si>
    <t>Worksheet Property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</si>
</sst>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0.000%"/>
  </numFmts>
  <fonts count="1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/>
      </patternFill>
    </fill>
    <fill>
      <patternFill patternType="solid">
        <fgColor theme="6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/>
    <xf numFmtId="9" fontId="7" fillId="0" borderId="0" applyFont="0" applyFill="0" applyBorder="0" applyAlignment="0" applyProtection="0"/>
    <xf numFmtId="0" fontId="8" fillId="4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3" fillId="0" borderId="0" applyNumberFormat="0" applyFill="0" applyBorder="0" applyAlignment="0" applyProtection="0"/>
  </cellStyleXfs>
  <cellXfs count="57">
    <xf numFmtId="0" fontId="0" fillId="0" borderId="0" xfId="0"/>
    <xf numFmtId="0" fontId="1" fillId="0" borderId="0" xfId="0" applyFont="1" applyProtection="1">
      <protection hidden="1"/>
    </xf>
    <xf numFmtId="14" fontId="0" fillId="0" borderId="0" xfId="0" applyNumberFormat="1" applyAlignment="1" applyProtection="1">
      <alignment horizontal="right"/>
      <protection hidden="1"/>
    </xf>
    <xf numFmtId="0" fontId="0" fillId="0" borderId="0" xfId="0" applyAlignment="1" applyProtection="1">
      <alignment horizontal="right"/>
      <protection hidden="1"/>
    </xf>
    <xf numFmtId="0" fontId="1" fillId="0" borderId="0" xfId="0" applyFont="1" applyAlignment="1" applyProtection="1">
      <alignment horizontal="right"/>
      <protection hidden="1"/>
    </xf>
    <xf numFmtId="0" fontId="0" fillId="0" borderId="0" xfId="0" applyProtection="1">
      <protection hidden="1"/>
    </xf>
    <xf numFmtId="164" fontId="0" fillId="0" borderId="0" xfId="0" applyNumberFormat="1" applyAlignment="1" applyProtection="1">
      <alignment horizontal="right"/>
      <protection hidden="1"/>
    </xf>
    <xf numFmtId="164" fontId="0" fillId="0" borderId="0" xfId="0" applyNumberFormat="1" applyAlignment="1" applyProtection="1">
      <alignment horizontal="right"/>
      <protection locked="0"/>
    </xf>
    <xf numFmtId="0" fontId="2" fillId="0" borderId="0" xfId="0" applyFont="1" applyAlignment="1" applyProtection="1">
      <alignment horizontal="right"/>
      <protection hidden="1"/>
    </xf>
    <xf numFmtId="164" fontId="1" fillId="0" borderId="0" xfId="0" applyNumberFormat="1" applyFont="1" applyAlignment="1" applyProtection="1">
      <alignment horizontal="right"/>
      <protection hidden="1"/>
    </xf>
    <xf numFmtId="14" fontId="1" fillId="0" borderId="0" xfId="0" applyNumberFormat="1" applyFont="1" applyAlignment="1" applyProtection="1">
      <alignment horizontal="right"/>
      <protection hidden="1"/>
    </xf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 applyProtection="1">
      <alignment horizontal="right"/>
      <protection hidden="1"/>
    </xf>
    <xf numFmtId="0" fontId="4" fillId="0" borderId="0" xfId="0" applyFont="1" applyAlignment="1" applyProtection="1">
      <alignment horizontal="right"/>
      <protection hidden="1"/>
    </xf>
    <xf numFmtId="0" fontId="0" fillId="0" borderId="0" xfId="0" applyAlignment="1" applyProtection="1">
      <alignment horizontal="right"/>
      <protection locked="0"/>
    </xf>
    <xf numFmtId="164" fontId="0" fillId="0" borderId="0" xfId="0" applyNumberFormat="1"/>
    <xf numFmtId="44" fontId="0" fillId="0" borderId="0" xfId="0" applyNumberFormat="1" applyAlignment="1" applyProtection="1">
      <alignment horizontal="right"/>
      <protection hidden="1"/>
    </xf>
    <xf numFmtId="0" fontId="0" fillId="2" borderId="0" xfId="0" applyFill="1" applyAlignment="1" applyProtection="1">
      <protection hidden="1"/>
    </xf>
    <xf numFmtId="0" fontId="0" fillId="0" borderId="1" xfId="0" applyFill="1" applyBorder="1" applyAlignment="1" applyProtection="1">
      <protection hidden="1"/>
    </xf>
    <xf numFmtId="0" fontId="0" fillId="0" borderId="1" xfId="0" applyBorder="1" applyAlignment="1" applyProtection="1">
      <protection hidden="1"/>
    </xf>
    <xf numFmtId="0" fontId="5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2" xfId="0" applyBorder="1" applyAlignment="1" applyProtection="1">
      <alignment horizontal="right"/>
      <protection hidden="1"/>
    </xf>
    <xf numFmtId="0" fontId="0" fillId="3" borderId="2" xfId="0" applyFill="1" applyBorder="1" applyAlignment="1" applyProtection="1">
      <alignment horizontal="right"/>
      <protection hidden="1"/>
    </xf>
    <xf numFmtId="0" fontId="0" fillId="0" borderId="3" xfId="0" applyBorder="1" applyAlignment="1" applyProtection="1">
      <alignment horizontal="left"/>
      <protection hidden="1"/>
    </xf>
    <xf numFmtId="0" fontId="0" fillId="0" borderId="3" xfId="0" applyBorder="1" applyAlignment="1" applyProtection="1">
      <alignment horizontal="right"/>
      <protection hidden="1"/>
    </xf>
    <xf numFmtId="0" fontId="0" fillId="0" borderId="0" xfId="0" applyBorder="1"/>
    <xf numFmtId="0" fontId="0" fillId="0" borderId="0" xfId="0" applyBorder="1" applyAlignment="1" applyProtection="1">
      <alignment horizontal="right"/>
      <protection hidden="1"/>
    </xf>
    <xf numFmtId="0" fontId="0" fillId="0" borderId="0" xfId="0" applyBorder="1" applyAlignment="1" applyProtection="1">
      <alignment horizontal="left"/>
      <protection hidden="1"/>
    </xf>
    <xf numFmtId="10" fontId="0" fillId="0" borderId="0" xfId="1" applyNumberFormat="1" applyFont="1" applyBorder="1" applyAlignment="1" applyProtection="1">
      <alignment horizontal="right"/>
      <protection hidden="1"/>
    </xf>
    <xf numFmtId="0" fontId="0" fillId="0" borderId="0" xfId="0" applyAlignment="1" applyProtection="1">
      <alignment horizontal="right"/>
      <protection locked="0" hidden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4" fontId="0" fillId="0" borderId="0" xfId="0" applyNumberFormat="1" applyAlignment="1">
      <alignment horizontal="left" indent="3"/>
    </xf>
    <xf numFmtId="14" fontId="0" fillId="0" borderId="0" xfId="0" applyNumberFormat="1" applyAlignment="1">
      <alignment horizontal="left" indent="2"/>
    </xf>
    <xf numFmtId="165" fontId="0" fillId="0" borderId="0" xfId="1" applyNumberFormat="1" applyFont="1"/>
    <xf numFmtId="14" fontId="0" fillId="0" borderId="0" xfId="0" applyNumberFormat="1" applyAlignment="1">
      <alignment horizontal="left" indent="1"/>
    </xf>
    <xf numFmtId="0" fontId="9" fillId="4" borderId="0" xfId="2" applyFont="1" applyAlignment="1" applyProtection="1">
      <alignment horizontal="center"/>
      <protection hidden="1"/>
    </xf>
    <xf numFmtId="0" fontId="9" fillId="4" borderId="0" xfId="2" applyFont="1" applyProtection="1">
      <protection hidden="1"/>
    </xf>
    <xf numFmtId="0" fontId="10" fillId="4" borderId="0" xfId="2" applyFont="1" applyAlignment="1" applyProtection="1">
      <alignment horizontal="center"/>
      <protection hidden="1"/>
    </xf>
    <xf numFmtId="0" fontId="12" fillId="5" borderId="0" xfId="0" applyFont="1" applyFill="1" applyAlignment="1" applyProtection="1">
      <alignment wrapText="1"/>
      <protection hidden="1"/>
    </xf>
    <xf numFmtId="2" fontId="11" fillId="0" borderId="0" xfId="3" applyNumberFormat="1" applyFont="1" applyProtection="1">
      <protection hidden="1"/>
    </xf>
    <xf numFmtId="2" fontId="12" fillId="5" borderId="0" xfId="0" applyNumberFormat="1" applyFont="1" applyFill="1" applyProtection="1">
      <protection hidden="1"/>
    </xf>
    <xf numFmtId="164" fontId="11" fillId="0" borderId="0" xfId="3" applyNumberFormat="1" applyFont="1" applyProtection="1">
      <protection hidden="1"/>
    </xf>
    <xf numFmtId="164" fontId="12" fillId="5" borderId="0" xfId="0" applyNumberFormat="1" applyFont="1" applyFill="1" applyProtection="1">
      <protection hidden="1"/>
    </xf>
    <xf numFmtId="17" fontId="0" fillId="0" borderId="0" xfId="0" applyNumberFormat="1"/>
    <xf numFmtId="0" fontId="13" fillId="0" borderId="0" xfId="5"/>
    <xf numFmtId="0" fontId="0" fillId="0" borderId="0" xfId="0" applyBorder="1" applyAlignment="1">
      <alignment horizontal="center"/>
    </xf>
    <xf numFmtId="0" fontId="13" fillId="0" borderId="0" xfId="5" applyAlignment="1"/>
    <xf numFmtId="0" fontId="4" fillId="0" borderId="0" xfId="5" applyFont="1" applyBorder="1" applyAlignment="1">
      <alignment horizontal="center" vertical="center"/>
    </xf>
    <xf numFmtId="44" fontId="0" fillId="0" borderId="0" xfId="4" applyFont="1"/>
    <xf numFmtId="0" fontId="0" fillId="0" borderId="0" xfId="4" applyNumberFormat="1" applyFont="1"/>
    <xf numFmtId="166" fontId="1" fillId="0" borderId="0" xfId="1" applyNumberFormat="1" applyFont="1" applyAlignment="1" applyProtection="1">
      <alignment horizontal="right"/>
      <protection hidden="1"/>
    </xf>
  </cellXfs>
  <cellStyles count="6">
    <cellStyle name="Accent3" xfId="2" builtinId="37"/>
    <cellStyle name="Currency" xfId="4" builtinId="4"/>
    <cellStyle name="Hyperlink" xfId="5" builtinId="8"/>
    <cellStyle name="Normal" xfId="0" builtinId="0"/>
    <cellStyle name="Percent" xfId="1" builtinId="5"/>
    <cellStyle name="Percent 3 2" xfId="3" xr:uid="{4FBB8277-D97A-447A-ADC1-7DDDEC3A4163}"/>
  </cellStyles>
  <dxfs count="1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164" formatCode="&quot;$&quot;#,##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164" formatCode="&quot;$&quot;#,##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164" formatCode="&quot;$&quot;#,##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164" formatCode="&quot;$&quot;#,##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164" formatCode="&quot;$&quot;#,##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164" formatCode="&quot;$&quot;#,##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164" formatCode="&quot;$&quot;#,##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164" formatCode="&quot;$&quot;#,##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164" formatCode="&quot;$&quot;#,##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164" formatCode="&quot;$&quot;#,##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164" formatCode="&quot;$&quot;#,##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164" formatCode="&quot;$&quot;#,##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6"/>
        </patternFill>
      </fill>
      <alignment horizontal="general" vertical="bottom" textRotation="0" wrapText="1" indent="0" justifyLastLine="0" shrinkToFit="0" readingOrder="0"/>
      <protection locked="1" hidden="1"/>
    </dxf>
    <dxf>
      <protection locked="1" hidden="1"/>
    </dxf>
    <dxf>
      <font>
        <strike val="0"/>
        <outline val="0"/>
        <shadow val="0"/>
        <u val="none"/>
        <vertAlign val="baseline"/>
        <sz val="12"/>
        <color rgb="FFFFFFFF"/>
        <name val="Calibri"/>
        <family val="2"/>
        <scheme val="none"/>
      </font>
      <numFmt numFmtId="14" formatCode="0.00%"/>
      <protection locked="1" hidden="1"/>
    </dxf>
    <dxf>
      <protection locked="1" hidden="1"/>
    </dxf>
    <dxf>
      <protection locked="1" hidden="1"/>
    </dxf>
    <dxf>
      <font>
        <color theme="1" tint="0.24994659260841701"/>
      </font>
      <fill>
        <patternFill>
          <bgColor theme="1" tint="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2" formatCode="0.00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&quot;$&quot;#,##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6"/>
        </patternFill>
      </fill>
      <alignment horizontal="general" vertical="bottom" textRotation="0" wrapText="1" indent="0" justifyLastLine="0" shrinkToFit="0" readingOrder="0"/>
      <protection locked="1" hidden="1"/>
    </dxf>
    <dxf>
      <protection locked="1" hidden="1"/>
    </dxf>
    <dxf>
      <font>
        <strike val="0"/>
        <outline val="0"/>
        <shadow val="0"/>
        <u val="none"/>
        <vertAlign val="baseline"/>
        <sz val="12"/>
        <color rgb="FFFFFFFF"/>
        <name val="Calibri"/>
        <family val="2"/>
        <scheme val="none"/>
      </font>
      <numFmt numFmtId="14" formatCode="0.00%"/>
      <protection locked="1" hidden="1"/>
    </dxf>
    <dxf>
      <protection locked="1" hidden="1"/>
    </dxf>
    <dxf>
      <protection locked="1" hidden="1"/>
    </dxf>
    <dxf>
      <font>
        <color theme="1" tint="0.24994659260841701"/>
      </font>
      <fill>
        <patternFill>
          <bgColor theme="1" tint="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2" formatCode="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2" formatCode="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2" formatCode="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2" formatCode="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2" formatCode="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2" formatCode="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2" formatCode="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2" formatCode="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2" formatCode="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2" formatCode="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2" formatCode="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solid">
          <fgColor indexed="64"/>
          <bgColor theme="6"/>
        </patternFill>
      </fill>
      <protection locked="1" hidden="1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2" formatCode="0.0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6"/>
        </patternFill>
      </fill>
      <alignment horizontal="general" vertical="bottom" textRotation="0" wrapText="1" indent="0" justifyLastLine="0" shrinkToFit="0" readingOrder="0"/>
      <protection locked="1" hidden="1"/>
    </dxf>
    <dxf>
      <protection locked="1" hidden="1"/>
    </dxf>
    <dxf>
      <font>
        <strike val="0"/>
        <outline val="0"/>
        <shadow val="0"/>
        <u val="none"/>
        <vertAlign val="baseline"/>
        <sz val="12"/>
        <color rgb="FFFFFFFF"/>
        <name val="Calibri"/>
        <family val="2"/>
        <scheme val="none"/>
      </font>
      <numFmt numFmtId="14" formatCode="0.00%"/>
      <protection locked="1" hidden="1"/>
    </dxf>
    <dxf>
      <protection locked="1" hidden="1"/>
    </dxf>
    <dxf>
      <protection locked="1" hidden="1"/>
    </dxf>
    <dxf>
      <font>
        <color theme="1" tint="0.24994659260841701"/>
      </font>
      <fill>
        <patternFill>
          <bgColor theme="1" tint="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theme" Target="theme/theme1.xml"/><Relationship Id="rId29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Area Months Supply</a:t>
            </a:r>
          </a:p>
        </c:rich>
      </c:tx>
      <c:overlay val="0"/>
      <c:spPr>
        <a:noFill/>
        <a:ln>
          <a:solidFill>
            <a:schemeClr val="accent1">
              <a:alpha val="41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exp"/>
            <c:forward val="500"/>
            <c:dispRSqr val="0"/>
            <c:dispEq val="0"/>
          </c:trendline>
          <c:cat>
            <c:numRef>
              <c:f>'Total Months Supply Helper'!$A$1:$A$166</c:f>
              <c:numCache>
                <c:formatCode>m/d/yyyy</c:formatCode>
                <c:ptCount val="166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  <c:pt idx="84">
                  <c:v>41275</c:v>
                </c:pt>
                <c:pt idx="85">
                  <c:v>41306</c:v>
                </c:pt>
                <c:pt idx="86">
                  <c:v>41334</c:v>
                </c:pt>
                <c:pt idx="87">
                  <c:v>41365</c:v>
                </c:pt>
                <c:pt idx="88">
                  <c:v>41395</c:v>
                </c:pt>
                <c:pt idx="89">
                  <c:v>41426</c:v>
                </c:pt>
                <c:pt idx="90">
                  <c:v>41456</c:v>
                </c:pt>
                <c:pt idx="91">
                  <c:v>41487</c:v>
                </c:pt>
                <c:pt idx="92">
                  <c:v>41518</c:v>
                </c:pt>
                <c:pt idx="93">
                  <c:v>41548</c:v>
                </c:pt>
                <c:pt idx="94">
                  <c:v>41579</c:v>
                </c:pt>
                <c:pt idx="95">
                  <c:v>41609</c:v>
                </c:pt>
                <c:pt idx="96">
                  <c:v>41640</c:v>
                </c:pt>
                <c:pt idx="97">
                  <c:v>41671</c:v>
                </c:pt>
                <c:pt idx="98">
                  <c:v>41699</c:v>
                </c:pt>
                <c:pt idx="99">
                  <c:v>41730</c:v>
                </c:pt>
                <c:pt idx="100">
                  <c:v>41760</c:v>
                </c:pt>
                <c:pt idx="101">
                  <c:v>41791</c:v>
                </c:pt>
                <c:pt idx="102">
                  <c:v>41821</c:v>
                </c:pt>
                <c:pt idx="103">
                  <c:v>41852</c:v>
                </c:pt>
                <c:pt idx="104">
                  <c:v>41883</c:v>
                </c:pt>
                <c:pt idx="105">
                  <c:v>41913</c:v>
                </c:pt>
                <c:pt idx="106">
                  <c:v>41944</c:v>
                </c:pt>
                <c:pt idx="107">
                  <c:v>41974</c:v>
                </c:pt>
                <c:pt idx="108">
                  <c:v>42005</c:v>
                </c:pt>
                <c:pt idx="109">
                  <c:v>42036</c:v>
                </c:pt>
                <c:pt idx="110">
                  <c:v>42064</c:v>
                </c:pt>
                <c:pt idx="111">
                  <c:v>42095</c:v>
                </c:pt>
                <c:pt idx="112">
                  <c:v>42125</c:v>
                </c:pt>
                <c:pt idx="113">
                  <c:v>42156</c:v>
                </c:pt>
                <c:pt idx="114">
                  <c:v>42186</c:v>
                </c:pt>
                <c:pt idx="115">
                  <c:v>42217</c:v>
                </c:pt>
                <c:pt idx="116">
                  <c:v>42248</c:v>
                </c:pt>
                <c:pt idx="117">
                  <c:v>42278</c:v>
                </c:pt>
                <c:pt idx="118">
                  <c:v>42309</c:v>
                </c:pt>
                <c:pt idx="119">
                  <c:v>42339</c:v>
                </c:pt>
                <c:pt idx="120">
                  <c:v>42370</c:v>
                </c:pt>
                <c:pt idx="121">
                  <c:v>42401</c:v>
                </c:pt>
                <c:pt idx="122">
                  <c:v>42430</c:v>
                </c:pt>
                <c:pt idx="123">
                  <c:v>42461</c:v>
                </c:pt>
                <c:pt idx="124">
                  <c:v>42491</c:v>
                </c:pt>
                <c:pt idx="125">
                  <c:v>42522</c:v>
                </c:pt>
                <c:pt idx="126">
                  <c:v>42552</c:v>
                </c:pt>
                <c:pt idx="127">
                  <c:v>42583</c:v>
                </c:pt>
                <c:pt idx="128">
                  <c:v>42614</c:v>
                </c:pt>
                <c:pt idx="129">
                  <c:v>42644</c:v>
                </c:pt>
                <c:pt idx="130">
                  <c:v>42675</c:v>
                </c:pt>
                <c:pt idx="131">
                  <c:v>42705</c:v>
                </c:pt>
                <c:pt idx="132">
                  <c:v>42736</c:v>
                </c:pt>
                <c:pt idx="133">
                  <c:v>42767</c:v>
                </c:pt>
                <c:pt idx="134">
                  <c:v>42795</c:v>
                </c:pt>
                <c:pt idx="135">
                  <c:v>42826</c:v>
                </c:pt>
                <c:pt idx="136">
                  <c:v>42856</c:v>
                </c:pt>
                <c:pt idx="137">
                  <c:v>42887</c:v>
                </c:pt>
                <c:pt idx="138">
                  <c:v>42917</c:v>
                </c:pt>
                <c:pt idx="139">
                  <c:v>42948</c:v>
                </c:pt>
                <c:pt idx="140">
                  <c:v>42979</c:v>
                </c:pt>
                <c:pt idx="141">
                  <c:v>43009</c:v>
                </c:pt>
                <c:pt idx="142">
                  <c:v>43040</c:v>
                </c:pt>
                <c:pt idx="143">
                  <c:v>43070</c:v>
                </c:pt>
                <c:pt idx="144">
                  <c:v>43101</c:v>
                </c:pt>
                <c:pt idx="145">
                  <c:v>43132</c:v>
                </c:pt>
                <c:pt idx="146">
                  <c:v>43160</c:v>
                </c:pt>
                <c:pt idx="147">
                  <c:v>43191</c:v>
                </c:pt>
                <c:pt idx="148">
                  <c:v>43221</c:v>
                </c:pt>
                <c:pt idx="149">
                  <c:v>43252</c:v>
                </c:pt>
                <c:pt idx="150">
                  <c:v>43282</c:v>
                </c:pt>
                <c:pt idx="151">
                  <c:v>43313</c:v>
                </c:pt>
                <c:pt idx="152">
                  <c:v>43344</c:v>
                </c:pt>
                <c:pt idx="153">
                  <c:v>43374</c:v>
                </c:pt>
                <c:pt idx="154">
                  <c:v>43405</c:v>
                </c:pt>
                <c:pt idx="155">
                  <c:v>43435</c:v>
                </c:pt>
                <c:pt idx="156">
                  <c:v>43466</c:v>
                </c:pt>
                <c:pt idx="157">
                  <c:v>43497</c:v>
                </c:pt>
                <c:pt idx="158">
                  <c:v>43525</c:v>
                </c:pt>
                <c:pt idx="159">
                  <c:v>43556</c:v>
                </c:pt>
                <c:pt idx="160">
                  <c:v>43604</c:v>
                </c:pt>
                <c:pt idx="161">
                  <c:v>43617</c:v>
                </c:pt>
                <c:pt idx="162">
                  <c:v>43647</c:v>
                </c:pt>
                <c:pt idx="163">
                  <c:v>43727</c:v>
                </c:pt>
                <c:pt idx="164">
                  <c:v>43757</c:v>
                </c:pt>
                <c:pt idx="165">
                  <c:v>43770</c:v>
                </c:pt>
              </c:numCache>
            </c:numRef>
          </c:cat>
          <c:val>
            <c:numRef>
              <c:f>'Total Months Supply Helper'!$B$1:$B$166</c:f>
              <c:numCache>
                <c:formatCode>General</c:formatCode>
                <c:ptCount val="166"/>
                <c:pt idx="0">
                  <c:v>2.4</c:v>
                </c:pt>
                <c:pt idx="1">
                  <c:v>2</c:v>
                </c:pt>
                <c:pt idx="2">
                  <c:v>2.9</c:v>
                </c:pt>
                <c:pt idx="3">
                  <c:v>2.7</c:v>
                </c:pt>
                <c:pt idx="4">
                  <c:v>3.9</c:v>
                </c:pt>
                <c:pt idx="5">
                  <c:v>5.0999999999999996</c:v>
                </c:pt>
                <c:pt idx="6">
                  <c:v>5.0999999999999996</c:v>
                </c:pt>
                <c:pt idx="7">
                  <c:v>5.2</c:v>
                </c:pt>
                <c:pt idx="8">
                  <c:v>5.9</c:v>
                </c:pt>
                <c:pt idx="9">
                  <c:v>5.0999999999999996</c:v>
                </c:pt>
                <c:pt idx="10">
                  <c:v>4.5999999999999996</c:v>
                </c:pt>
                <c:pt idx="11">
                  <c:v>4.2</c:v>
                </c:pt>
                <c:pt idx="12">
                  <c:v>5</c:v>
                </c:pt>
                <c:pt idx="13">
                  <c:v>5.4</c:v>
                </c:pt>
                <c:pt idx="14">
                  <c:v>5.0999999999999996</c:v>
                </c:pt>
                <c:pt idx="15">
                  <c:v>6.7</c:v>
                </c:pt>
                <c:pt idx="16">
                  <c:v>7.1</c:v>
                </c:pt>
                <c:pt idx="17">
                  <c:v>6.2</c:v>
                </c:pt>
                <c:pt idx="18">
                  <c:v>6.5</c:v>
                </c:pt>
                <c:pt idx="19">
                  <c:v>7.3</c:v>
                </c:pt>
                <c:pt idx="20">
                  <c:v>7.4</c:v>
                </c:pt>
                <c:pt idx="21">
                  <c:v>8</c:v>
                </c:pt>
                <c:pt idx="22">
                  <c:v>7.5</c:v>
                </c:pt>
                <c:pt idx="23">
                  <c:v>7.2</c:v>
                </c:pt>
                <c:pt idx="24">
                  <c:v>8.9</c:v>
                </c:pt>
                <c:pt idx="25">
                  <c:v>8.9</c:v>
                </c:pt>
                <c:pt idx="26">
                  <c:v>9</c:v>
                </c:pt>
                <c:pt idx="27">
                  <c:v>12.1</c:v>
                </c:pt>
                <c:pt idx="28">
                  <c:v>14.8</c:v>
                </c:pt>
                <c:pt idx="29">
                  <c:v>14.4</c:v>
                </c:pt>
                <c:pt idx="30">
                  <c:v>14.7</c:v>
                </c:pt>
                <c:pt idx="31">
                  <c:v>16.399999999999999</c:v>
                </c:pt>
                <c:pt idx="32">
                  <c:v>16.100000000000001</c:v>
                </c:pt>
                <c:pt idx="33">
                  <c:v>13.2</c:v>
                </c:pt>
                <c:pt idx="34">
                  <c:v>12.1</c:v>
                </c:pt>
                <c:pt idx="35">
                  <c:v>10.4</c:v>
                </c:pt>
                <c:pt idx="36">
                  <c:v>10.3</c:v>
                </c:pt>
                <c:pt idx="37">
                  <c:v>10.6</c:v>
                </c:pt>
                <c:pt idx="38">
                  <c:v>12</c:v>
                </c:pt>
                <c:pt idx="39">
                  <c:v>12.8</c:v>
                </c:pt>
                <c:pt idx="40">
                  <c:v>11.6</c:v>
                </c:pt>
                <c:pt idx="41">
                  <c:v>11.3</c:v>
                </c:pt>
                <c:pt idx="42">
                  <c:v>9.8000000000000007</c:v>
                </c:pt>
                <c:pt idx="43">
                  <c:v>9.8000000000000007</c:v>
                </c:pt>
                <c:pt idx="44">
                  <c:v>9.1</c:v>
                </c:pt>
                <c:pt idx="45">
                  <c:v>9</c:v>
                </c:pt>
                <c:pt idx="46">
                  <c:v>9.1999999999999993</c:v>
                </c:pt>
                <c:pt idx="47">
                  <c:v>7.5</c:v>
                </c:pt>
                <c:pt idx="48">
                  <c:v>7.3</c:v>
                </c:pt>
                <c:pt idx="49">
                  <c:v>7.1</c:v>
                </c:pt>
                <c:pt idx="50">
                  <c:v>6.6</c:v>
                </c:pt>
                <c:pt idx="51">
                  <c:v>6.5</c:v>
                </c:pt>
                <c:pt idx="52">
                  <c:v>6.6</c:v>
                </c:pt>
                <c:pt idx="53">
                  <c:v>7.1</c:v>
                </c:pt>
                <c:pt idx="54">
                  <c:v>7.6</c:v>
                </c:pt>
                <c:pt idx="55">
                  <c:v>7.9</c:v>
                </c:pt>
                <c:pt idx="56">
                  <c:v>8.3000000000000007</c:v>
                </c:pt>
                <c:pt idx="57">
                  <c:v>7.7</c:v>
                </c:pt>
                <c:pt idx="58">
                  <c:v>6.4</c:v>
                </c:pt>
                <c:pt idx="59">
                  <c:v>6.8</c:v>
                </c:pt>
                <c:pt idx="60">
                  <c:v>6.3</c:v>
                </c:pt>
                <c:pt idx="61">
                  <c:v>6.3</c:v>
                </c:pt>
                <c:pt idx="62">
                  <c:v>7.2</c:v>
                </c:pt>
                <c:pt idx="63">
                  <c:v>7.1</c:v>
                </c:pt>
                <c:pt idx="64">
                  <c:v>6.4</c:v>
                </c:pt>
                <c:pt idx="65">
                  <c:v>6</c:v>
                </c:pt>
                <c:pt idx="66">
                  <c:v>5.2</c:v>
                </c:pt>
                <c:pt idx="67">
                  <c:v>5.0999999999999996</c:v>
                </c:pt>
                <c:pt idx="68">
                  <c:v>5.4</c:v>
                </c:pt>
                <c:pt idx="69">
                  <c:v>6.2</c:v>
                </c:pt>
                <c:pt idx="70">
                  <c:v>6.7</c:v>
                </c:pt>
                <c:pt idx="71">
                  <c:v>5.5</c:v>
                </c:pt>
                <c:pt idx="72">
                  <c:v>5.5</c:v>
                </c:pt>
                <c:pt idx="73">
                  <c:v>6.9</c:v>
                </c:pt>
                <c:pt idx="74">
                  <c:v>5.5</c:v>
                </c:pt>
                <c:pt idx="75">
                  <c:v>5.9</c:v>
                </c:pt>
                <c:pt idx="76">
                  <c:v>5.2</c:v>
                </c:pt>
                <c:pt idx="77">
                  <c:v>6.1</c:v>
                </c:pt>
                <c:pt idx="78">
                  <c:v>6</c:v>
                </c:pt>
                <c:pt idx="79">
                  <c:v>6.3</c:v>
                </c:pt>
                <c:pt idx="80">
                  <c:v>7.2</c:v>
                </c:pt>
                <c:pt idx="81">
                  <c:v>7.1</c:v>
                </c:pt>
                <c:pt idx="82">
                  <c:v>7.8</c:v>
                </c:pt>
                <c:pt idx="83">
                  <c:v>7.3</c:v>
                </c:pt>
                <c:pt idx="84">
                  <c:v>7.1</c:v>
                </c:pt>
                <c:pt idx="85">
                  <c:v>7</c:v>
                </c:pt>
                <c:pt idx="86">
                  <c:v>6.8</c:v>
                </c:pt>
                <c:pt idx="87">
                  <c:v>7.1</c:v>
                </c:pt>
                <c:pt idx="88">
                  <c:v>7.2</c:v>
                </c:pt>
                <c:pt idx="89">
                  <c:v>7.2</c:v>
                </c:pt>
                <c:pt idx="90">
                  <c:v>7.8</c:v>
                </c:pt>
                <c:pt idx="91">
                  <c:v>8.5</c:v>
                </c:pt>
                <c:pt idx="92">
                  <c:v>8.5</c:v>
                </c:pt>
                <c:pt idx="93">
                  <c:v>5.9</c:v>
                </c:pt>
                <c:pt idx="94">
                  <c:v>5.8</c:v>
                </c:pt>
                <c:pt idx="95">
                  <c:v>6.1</c:v>
                </c:pt>
                <c:pt idx="96">
                  <c:v>4.5999999999999996</c:v>
                </c:pt>
                <c:pt idx="97">
                  <c:v>4.3</c:v>
                </c:pt>
                <c:pt idx="98">
                  <c:v>5.4</c:v>
                </c:pt>
                <c:pt idx="99">
                  <c:v>4.9000000000000004</c:v>
                </c:pt>
                <c:pt idx="100">
                  <c:v>5.6</c:v>
                </c:pt>
                <c:pt idx="101">
                  <c:v>5</c:v>
                </c:pt>
                <c:pt idx="102">
                  <c:v>4.5999999999999996</c:v>
                </c:pt>
                <c:pt idx="103">
                  <c:v>4.2</c:v>
                </c:pt>
                <c:pt idx="104">
                  <c:v>4</c:v>
                </c:pt>
                <c:pt idx="105">
                  <c:v>4.0999999999999996</c:v>
                </c:pt>
                <c:pt idx="106">
                  <c:v>4.4000000000000004</c:v>
                </c:pt>
                <c:pt idx="107">
                  <c:v>3.8</c:v>
                </c:pt>
                <c:pt idx="108">
                  <c:v>3.9</c:v>
                </c:pt>
                <c:pt idx="109">
                  <c:v>3.6</c:v>
                </c:pt>
                <c:pt idx="110">
                  <c:v>3.3</c:v>
                </c:pt>
                <c:pt idx="111">
                  <c:v>3.9</c:v>
                </c:pt>
                <c:pt idx="112">
                  <c:v>3.6</c:v>
                </c:pt>
                <c:pt idx="113">
                  <c:v>3.6</c:v>
                </c:pt>
                <c:pt idx="114">
                  <c:v>3.5</c:v>
                </c:pt>
                <c:pt idx="115">
                  <c:v>3.8</c:v>
                </c:pt>
                <c:pt idx="116">
                  <c:v>3.5</c:v>
                </c:pt>
                <c:pt idx="117">
                  <c:v>3.2</c:v>
                </c:pt>
                <c:pt idx="118">
                  <c:v>3</c:v>
                </c:pt>
                <c:pt idx="119">
                  <c:v>3.1</c:v>
                </c:pt>
                <c:pt idx="120">
                  <c:v>2.2999999999999998</c:v>
                </c:pt>
                <c:pt idx="121">
                  <c:v>1.8</c:v>
                </c:pt>
                <c:pt idx="122">
                  <c:v>1.6</c:v>
                </c:pt>
                <c:pt idx="123">
                  <c:v>2.4</c:v>
                </c:pt>
                <c:pt idx="124">
                  <c:v>2.8</c:v>
                </c:pt>
                <c:pt idx="125">
                  <c:v>2.6</c:v>
                </c:pt>
                <c:pt idx="126">
                  <c:v>2.9</c:v>
                </c:pt>
                <c:pt idx="127">
                  <c:v>3.6</c:v>
                </c:pt>
                <c:pt idx="128">
                  <c:v>3.5</c:v>
                </c:pt>
                <c:pt idx="129">
                  <c:v>3.1</c:v>
                </c:pt>
                <c:pt idx="130">
                  <c:v>2.2999999999999998</c:v>
                </c:pt>
                <c:pt idx="131">
                  <c:v>2.5</c:v>
                </c:pt>
                <c:pt idx="132">
                  <c:v>1.8</c:v>
                </c:pt>
                <c:pt idx="133">
                  <c:v>1.7</c:v>
                </c:pt>
                <c:pt idx="134">
                  <c:v>1.5</c:v>
                </c:pt>
                <c:pt idx="135">
                  <c:v>2.1</c:v>
                </c:pt>
                <c:pt idx="136">
                  <c:v>2.2000000000000002</c:v>
                </c:pt>
                <c:pt idx="137">
                  <c:v>2.6</c:v>
                </c:pt>
                <c:pt idx="138">
                  <c:v>2.6</c:v>
                </c:pt>
                <c:pt idx="139">
                  <c:v>2.7</c:v>
                </c:pt>
                <c:pt idx="140">
                  <c:v>2.9</c:v>
                </c:pt>
                <c:pt idx="141">
                  <c:v>2.2999999999999998</c:v>
                </c:pt>
                <c:pt idx="142">
                  <c:v>1.6</c:v>
                </c:pt>
                <c:pt idx="143">
                  <c:v>1.5</c:v>
                </c:pt>
                <c:pt idx="144">
                  <c:v>1.2</c:v>
                </c:pt>
                <c:pt idx="145">
                  <c:v>1.2</c:v>
                </c:pt>
                <c:pt idx="146">
                  <c:v>1.1000000000000001</c:v>
                </c:pt>
                <c:pt idx="147">
                  <c:v>1.2</c:v>
                </c:pt>
                <c:pt idx="148">
                  <c:v>1.7</c:v>
                </c:pt>
                <c:pt idx="149">
                  <c:v>1.8</c:v>
                </c:pt>
                <c:pt idx="150">
                  <c:v>2</c:v>
                </c:pt>
                <c:pt idx="151">
                  <c:v>2.2999999999999998</c:v>
                </c:pt>
                <c:pt idx="152">
                  <c:v>2</c:v>
                </c:pt>
                <c:pt idx="153">
                  <c:v>2.4</c:v>
                </c:pt>
                <c:pt idx="154">
                  <c:v>2.2999999999999998</c:v>
                </c:pt>
                <c:pt idx="155">
                  <c:v>1.9</c:v>
                </c:pt>
                <c:pt idx="156">
                  <c:v>1.4</c:v>
                </c:pt>
                <c:pt idx="157">
                  <c:v>1.4</c:v>
                </c:pt>
                <c:pt idx="158">
                  <c:v>0.7</c:v>
                </c:pt>
                <c:pt idx="159">
                  <c:v>0.4</c:v>
                </c:pt>
                <c:pt idx="160">
                  <c:v>0.8</c:v>
                </c:pt>
                <c:pt idx="161">
                  <c:v>1.2</c:v>
                </c:pt>
                <c:pt idx="162">
                  <c:v>1.3</c:v>
                </c:pt>
                <c:pt idx="163">
                  <c:v>1.3</c:v>
                </c:pt>
                <c:pt idx="164">
                  <c:v>1.6</c:v>
                </c:pt>
                <c:pt idx="16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5-4D1F-B2DC-71E163AAD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874755848"/>
        <c:axId val="874752896"/>
      </c:lineChart>
      <c:dateAx>
        <c:axId val="8747558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752896"/>
        <c:crosses val="autoZero"/>
        <c:auto val="1"/>
        <c:lblOffset val="100"/>
        <c:baseTimeUnit val="days"/>
      </c:dateAx>
      <c:valAx>
        <c:axId val="874752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755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Area total</a:t>
            </a:r>
            <a:r>
              <a:rPr lang="en-US" baseline="0"/>
              <a:t> Volume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pattFill prst="ltUp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exp"/>
            <c:forward val="10"/>
            <c:intercept val="1"/>
            <c:dispRSqr val="0"/>
            <c:dispEq val="0"/>
          </c:trendline>
          <c:cat>
            <c:numRef>
              <c:f>'Total Months Volume Helper'!$A$1:$A$167</c:f>
              <c:numCache>
                <c:formatCode>m/d/yyyy</c:formatCode>
                <c:ptCount val="167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  <c:pt idx="84">
                  <c:v>41275</c:v>
                </c:pt>
                <c:pt idx="85">
                  <c:v>41306</c:v>
                </c:pt>
                <c:pt idx="86">
                  <c:v>41334</c:v>
                </c:pt>
                <c:pt idx="87">
                  <c:v>41365</c:v>
                </c:pt>
                <c:pt idx="88">
                  <c:v>41395</c:v>
                </c:pt>
                <c:pt idx="89">
                  <c:v>41426</c:v>
                </c:pt>
                <c:pt idx="90">
                  <c:v>41456</c:v>
                </c:pt>
                <c:pt idx="91">
                  <c:v>41487</c:v>
                </c:pt>
                <c:pt idx="92">
                  <c:v>41518</c:v>
                </c:pt>
                <c:pt idx="93">
                  <c:v>41548</c:v>
                </c:pt>
                <c:pt idx="94">
                  <c:v>41579</c:v>
                </c:pt>
                <c:pt idx="95">
                  <c:v>41609</c:v>
                </c:pt>
                <c:pt idx="96">
                  <c:v>41640</c:v>
                </c:pt>
                <c:pt idx="97">
                  <c:v>41671</c:v>
                </c:pt>
                <c:pt idx="98">
                  <c:v>41699</c:v>
                </c:pt>
                <c:pt idx="99">
                  <c:v>41730</c:v>
                </c:pt>
                <c:pt idx="100">
                  <c:v>41760</c:v>
                </c:pt>
                <c:pt idx="101">
                  <c:v>41791</c:v>
                </c:pt>
                <c:pt idx="102">
                  <c:v>41821</c:v>
                </c:pt>
                <c:pt idx="103">
                  <c:v>41852</c:v>
                </c:pt>
                <c:pt idx="104">
                  <c:v>41883</c:v>
                </c:pt>
                <c:pt idx="105">
                  <c:v>41913</c:v>
                </c:pt>
                <c:pt idx="106">
                  <c:v>41944</c:v>
                </c:pt>
                <c:pt idx="107">
                  <c:v>41974</c:v>
                </c:pt>
                <c:pt idx="108">
                  <c:v>42005</c:v>
                </c:pt>
                <c:pt idx="109">
                  <c:v>42036</c:v>
                </c:pt>
                <c:pt idx="110">
                  <c:v>42064</c:v>
                </c:pt>
                <c:pt idx="111">
                  <c:v>42095</c:v>
                </c:pt>
                <c:pt idx="112">
                  <c:v>42125</c:v>
                </c:pt>
                <c:pt idx="113">
                  <c:v>42156</c:v>
                </c:pt>
                <c:pt idx="114">
                  <c:v>42186</c:v>
                </c:pt>
                <c:pt idx="115">
                  <c:v>42217</c:v>
                </c:pt>
                <c:pt idx="116">
                  <c:v>42248</c:v>
                </c:pt>
                <c:pt idx="117">
                  <c:v>42278</c:v>
                </c:pt>
                <c:pt idx="118">
                  <c:v>42309</c:v>
                </c:pt>
                <c:pt idx="119">
                  <c:v>42339</c:v>
                </c:pt>
                <c:pt idx="120">
                  <c:v>42370</c:v>
                </c:pt>
                <c:pt idx="121">
                  <c:v>42401</c:v>
                </c:pt>
                <c:pt idx="122">
                  <c:v>42430</c:v>
                </c:pt>
                <c:pt idx="123">
                  <c:v>42461</c:v>
                </c:pt>
                <c:pt idx="124">
                  <c:v>42491</c:v>
                </c:pt>
                <c:pt idx="125">
                  <c:v>42522</c:v>
                </c:pt>
                <c:pt idx="126">
                  <c:v>42552</c:v>
                </c:pt>
                <c:pt idx="127">
                  <c:v>42583</c:v>
                </c:pt>
                <c:pt idx="128">
                  <c:v>42614</c:v>
                </c:pt>
                <c:pt idx="129">
                  <c:v>42644</c:v>
                </c:pt>
                <c:pt idx="130">
                  <c:v>42675</c:v>
                </c:pt>
                <c:pt idx="131">
                  <c:v>42705</c:v>
                </c:pt>
                <c:pt idx="132">
                  <c:v>42736</c:v>
                </c:pt>
                <c:pt idx="133">
                  <c:v>42767</c:v>
                </c:pt>
                <c:pt idx="134">
                  <c:v>42795</c:v>
                </c:pt>
                <c:pt idx="135">
                  <c:v>42826</c:v>
                </c:pt>
                <c:pt idx="136">
                  <c:v>42856</c:v>
                </c:pt>
                <c:pt idx="137">
                  <c:v>42887</c:v>
                </c:pt>
                <c:pt idx="138">
                  <c:v>42917</c:v>
                </c:pt>
                <c:pt idx="139">
                  <c:v>42948</c:v>
                </c:pt>
                <c:pt idx="140">
                  <c:v>42979</c:v>
                </c:pt>
                <c:pt idx="141">
                  <c:v>43009</c:v>
                </c:pt>
                <c:pt idx="142">
                  <c:v>43040</c:v>
                </c:pt>
                <c:pt idx="143">
                  <c:v>43070</c:v>
                </c:pt>
                <c:pt idx="144">
                  <c:v>43101</c:v>
                </c:pt>
                <c:pt idx="145">
                  <c:v>43132</c:v>
                </c:pt>
                <c:pt idx="146">
                  <c:v>43160</c:v>
                </c:pt>
                <c:pt idx="147">
                  <c:v>43191</c:v>
                </c:pt>
                <c:pt idx="148">
                  <c:v>43221</c:v>
                </c:pt>
                <c:pt idx="149">
                  <c:v>43252</c:v>
                </c:pt>
                <c:pt idx="150">
                  <c:v>43282</c:v>
                </c:pt>
                <c:pt idx="151">
                  <c:v>43313</c:v>
                </c:pt>
                <c:pt idx="152">
                  <c:v>43344</c:v>
                </c:pt>
                <c:pt idx="153">
                  <c:v>43374</c:v>
                </c:pt>
                <c:pt idx="154">
                  <c:v>43405</c:v>
                </c:pt>
                <c:pt idx="155">
                  <c:v>43435</c:v>
                </c:pt>
                <c:pt idx="156">
                  <c:v>43466</c:v>
                </c:pt>
                <c:pt idx="157">
                  <c:v>43497</c:v>
                </c:pt>
                <c:pt idx="158">
                  <c:v>43525</c:v>
                </c:pt>
                <c:pt idx="159">
                  <c:v>43556</c:v>
                </c:pt>
                <c:pt idx="160">
                  <c:v>43586</c:v>
                </c:pt>
                <c:pt idx="161">
                  <c:v>43617</c:v>
                </c:pt>
                <c:pt idx="162">
                  <c:v>43647</c:v>
                </c:pt>
                <c:pt idx="163">
                  <c:v>43678</c:v>
                </c:pt>
                <c:pt idx="164">
                  <c:v>43709</c:v>
                </c:pt>
                <c:pt idx="165">
                  <c:v>43739</c:v>
                </c:pt>
                <c:pt idx="166">
                  <c:v>43770</c:v>
                </c:pt>
              </c:numCache>
            </c:numRef>
          </c:cat>
          <c:val>
            <c:numRef>
              <c:f>'Total Months Volume Helper'!$B$1:$B$167</c:f>
              <c:numCache>
                <c:formatCode>"$"#,##0.00</c:formatCode>
                <c:ptCount val="167"/>
                <c:pt idx="0">
                  <c:v>1493975</c:v>
                </c:pt>
                <c:pt idx="1">
                  <c:v>3639150</c:v>
                </c:pt>
                <c:pt idx="2">
                  <c:v>5214650</c:v>
                </c:pt>
                <c:pt idx="3">
                  <c:v>2651300</c:v>
                </c:pt>
                <c:pt idx="4">
                  <c:v>4118923</c:v>
                </c:pt>
                <c:pt idx="5">
                  <c:v>3960450</c:v>
                </c:pt>
                <c:pt idx="6">
                  <c:v>1761500</c:v>
                </c:pt>
                <c:pt idx="7">
                  <c:v>5131951</c:v>
                </c:pt>
                <c:pt idx="8">
                  <c:v>4395100</c:v>
                </c:pt>
                <c:pt idx="9">
                  <c:v>2962999</c:v>
                </c:pt>
                <c:pt idx="10">
                  <c:v>3339050</c:v>
                </c:pt>
                <c:pt idx="11">
                  <c:v>4867200</c:v>
                </c:pt>
                <c:pt idx="12">
                  <c:v>1650067</c:v>
                </c:pt>
                <c:pt idx="13">
                  <c:v>2680350</c:v>
                </c:pt>
                <c:pt idx="14">
                  <c:v>3681700</c:v>
                </c:pt>
                <c:pt idx="15">
                  <c:v>2895940</c:v>
                </c:pt>
                <c:pt idx="16">
                  <c:v>2466600</c:v>
                </c:pt>
                <c:pt idx="17">
                  <c:v>3045750</c:v>
                </c:pt>
                <c:pt idx="18">
                  <c:v>3028900</c:v>
                </c:pt>
                <c:pt idx="19">
                  <c:v>1560450</c:v>
                </c:pt>
                <c:pt idx="20">
                  <c:v>2304567</c:v>
                </c:pt>
                <c:pt idx="21">
                  <c:v>2656050</c:v>
                </c:pt>
                <c:pt idx="22">
                  <c:v>277000</c:v>
                </c:pt>
                <c:pt idx="23">
                  <c:v>860000</c:v>
                </c:pt>
                <c:pt idx="24">
                  <c:v>1655700</c:v>
                </c:pt>
                <c:pt idx="25">
                  <c:v>1042000</c:v>
                </c:pt>
                <c:pt idx="26">
                  <c:v>2679550</c:v>
                </c:pt>
                <c:pt idx="27">
                  <c:v>3260500</c:v>
                </c:pt>
                <c:pt idx="28">
                  <c:v>804900</c:v>
                </c:pt>
                <c:pt idx="29">
                  <c:v>1517821</c:v>
                </c:pt>
                <c:pt idx="30">
                  <c:v>3031480</c:v>
                </c:pt>
                <c:pt idx="31">
                  <c:v>1240000</c:v>
                </c:pt>
                <c:pt idx="32">
                  <c:v>2730800</c:v>
                </c:pt>
                <c:pt idx="33">
                  <c:v>995950</c:v>
                </c:pt>
                <c:pt idx="34">
                  <c:v>1269850</c:v>
                </c:pt>
                <c:pt idx="35">
                  <c:v>2117450</c:v>
                </c:pt>
                <c:pt idx="36">
                  <c:v>476126</c:v>
                </c:pt>
                <c:pt idx="37">
                  <c:v>557000</c:v>
                </c:pt>
                <c:pt idx="38">
                  <c:v>842400</c:v>
                </c:pt>
                <c:pt idx="39">
                  <c:v>1260000</c:v>
                </c:pt>
                <c:pt idx="40">
                  <c:v>1897250</c:v>
                </c:pt>
                <c:pt idx="41">
                  <c:v>2519500</c:v>
                </c:pt>
                <c:pt idx="42">
                  <c:v>2493950</c:v>
                </c:pt>
                <c:pt idx="43">
                  <c:v>2411400</c:v>
                </c:pt>
                <c:pt idx="44">
                  <c:v>3904500</c:v>
                </c:pt>
                <c:pt idx="45">
                  <c:v>3359500</c:v>
                </c:pt>
                <c:pt idx="46">
                  <c:v>1739000</c:v>
                </c:pt>
                <c:pt idx="47">
                  <c:v>2421150</c:v>
                </c:pt>
                <c:pt idx="48">
                  <c:v>1966900</c:v>
                </c:pt>
                <c:pt idx="49">
                  <c:v>1709251</c:v>
                </c:pt>
                <c:pt idx="50">
                  <c:v>1813050</c:v>
                </c:pt>
                <c:pt idx="51">
                  <c:v>1745000</c:v>
                </c:pt>
                <c:pt idx="52">
                  <c:v>2997400</c:v>
                </c:pt>
                <c:pt idx="53">
                  <c:v>2457950</c:v>
                </c:pt>
                <c:pt idx="54">
                  <c:v>1055500</c:v>
                </c:pt>
                <c:pt idx="55">
                  <c:v>2726300</c:v>
                </c:pt>
                <c:pt idx="56">
                  <c:v>1410500</c:v>
                </c:pt>
                <c:pt idx="57">
                  <c:v>1031400</c:v>
                </c:pt>
                <c:pt idx="58">
                  <c:v>2596700</c:v>
                </c:pt>
                <c:pt idx="59">
                  <c:v>2595628</c:v>
                </c:pt>
                <c:pt idx="60">
                  <c:v>510000</c:v>
                </c:pt>
                <c:pt idx="61">
                  <c:v>1058550</c:v>
                </c:pt>
                <c:pt idx="62">
                  <c:v>2162350</c:v>
                </c:pt>
                <c:pt idx="63">
                  <c:v>977700</c:v>
                </c:pt>
                <c:pt idx="64">
                  <c:v>2988296</c:v>
                </c:pt>
                <c:pt idx="65">
                  <c:v>3447400</c:v>
                </c:pt>
                <c:pt idx="66">
                  <c:v>1581100</c:v>
                </c:pt>
                <c:pt idx="67">
                  <c:v>587900</c:v>
                </c:pt>
                <c:pt idx="68">
                  <c:v>2284926</c:v>
                </c:pt>
                <c:pt idx="69">
                  <c:v>190000</c:v>
                </c:pt>
                <c:pt idx="70">
                  <c:v>215000</c:v>
                </c:pt>
                <c:pt idx="71">
                  <c:v>1227500</c:v>
                </c:pt>
                <c:pt idx="72">
                  <c:v>880900</c:v>
                </c:pt>
                <c:pt idx="73">
                  <c:v>2068000</c:v>
                </c:pt>
                <c:pt idx="74">
                  <c:v>543900</c:v>
                </c:pt>
                <c:pt idx="75">
                  <c:v>1039700</c:v>
                </c:pt>
                <c:pt idx="76">
                  <c:v>1881950</c:v>
                </c:pt>
                <c:pt idx="77">
                  <c:v>1598050</c:v>
                </c:pt>
                <c:pt idx="78">
                  <c:v>2530599</c:v>
                </c:pt>
                <c:pt idx="79">
                  <c:v>940400</c:v>
                </c:pt>
                <c:pt idx="80">
                  <c:v>810750</c:v>
                </c:pt>
                <c:pt idx="81">
                  <c:v>1049500</c:v>
                </c:pt>
                <c:pt idx="82">
                  <c:v>946099</c:v>
                </c:pt>
                <c:pt idx="83">
                  <c:v>1562600</c:v>
                </c:pt>
                <c:pt idx="84">
                  <c:v>1866750</c:v>
                </c:pt>
                <c:pt idx="85">
                  <c:v>691000</c:v>
                </c:pt>
                <c:pt idx="86">
                  <c:v>557950</c:v>
                </c:pt>
                <c:pt idx="87">
                  <c:v>2930950</c:v>
                </c:pt>
                <c:pt idx="88">
                  <c:v>2745900</c:v>
                </c:pt>
                <c:pt idx="89">
                  <c:v>1756630</c:v>
                </c:pt>
                <c:pt idx="90">
                  <c:v>2738551</c:v>
                </c:pt>
                <c:pt idx="91">
                  <c:v>1939150</c:v>
                </c:pt>
                <c:pt idx="92">
                  <c:v>1543095</c:v>
                </c:pt>
                <c:pt idx="93">
                  <c:v>1927100</c:v>
                </c:pt>
                <c:pt idx="94">
                  <c:v>2483709</c:v>
                </c:pt>
                <c:pt idx="95">
                  <c:v>2157400</c:v>
                </c:pt>
                <c:pt idx="96">
                  <c:v>746100</c:v>
                </c:pt>
                <c:pt idx="97">
                  <c:v>2102450</c:v>
                </c:pt>
                <c:pt idx="98">
                  <c:v>2402750</c:v>
                </c:pt>
                <c:pt idx="99">
                  <c:v>2688600</c:v>
                </c:pt>
                <c:pt idx="100">
                  <c:v>3841150</c:v>
                </c:pt>
                <c:pt idx="101">
                  <c:v>3579350</c:v>
                </c:pt>
                <c:pt idx="102">
                  <c:v>3040321</c:v>
                </c:pt>
                <c:pt idx="103">
                  <c:v>4143000</c:v>
                </c:pt>
                <c:pt idx="104">
                  <c:v>3957650</c:v>
                </c:pt>
                <c:pt idx="105">
                  <c:v>1860900</c:v>
                </c:pt>
                <c:pt idx="106">
                  <c:v>2076000</c:v>
                </c:pt>
                <c:pt idx="107">
                  <c:v>1897890</c:v>
                </c:pt>
                <c:pt idx="108">
                  <c:v>795249</c:v>
                </c:pt>
                <c:pt idx="109">
                  <c:v>1962549</c:v>
                </c:pt>
                <c:pt idx="110">
                  <c:v>2229500</c:v>
                </c:pt>
                <c:pt idx="111">
                  <c:v>3506549</c:v>
                </c:pt>
                <c:pt idx="112">
                  <c:v>2519200</c:v>
                </c:pt>
                <c:pt idx="113">
                  <c:v>4547550</c:v>
                </c:pt>
                <c:pt idx="114">
                  <c:v>5378656</c:v>
                </c:pt>
                <c:pt idx="115">
                  <c:v>5656173</c:v>
                </c:pt>
                <c:pt idx="116">
                  <c:v>5598755</c:v>
                </c:pt>
                <c:pt idx="117">
                  <c:v>3886900</c:v>
                </c:pt>
                <c:pt idx="118">
                  <c:v>1439500</c:v>
                </c:pt>
                <c:pt idx="119">
                  <c:v>3598595</c:v>
                </c:pt>
                <c:pt idx="120">
                  <c:v>1547450</c:v>
                </c:pt>
                <c:pt idx="121">
                  <c:v>2584495</c:v>
                </c:pt>
                <c:pt idx="122">
                  <c:v>2622900</c:v>
                </c:pt>
                <c:pt idx="123">
                  <c:v>3033301</c:v>
                </c:pt>
                <c:pt idx="124">
                  <c:v>6193575</c:v>
                </c:pt>
                <c:pt idx="125">
                  <c:v>3086790</c:v>
                </c:pt>
                <c:pt idx="126">
                  <c:v>4308359</c:v>
                </c:pt>
                <c:pt idx="127">
                  <c:v>4839500</c:v>
                </c:pt>
                <c:pt idx="128">
                  <c:v>4181099</c:v>
                </c:pt>
                <c:pt idx="129">
                  <c:v>3419050</c:v>
                </c:pt>
                <c:pt idx="130">
                  <c:v>3246381</c:v>
                </c:pt>
                <c:pt idx="131">
                  <c:v>3411400</c:v>
                </c:pt>
                <c:pt idx="132">
                  <c:v>3150900</c:v>
                </c:pt>
                <c:pt idx="133">
                  <c:v>2261425</c:v>
                </c:pt>
                <c:pt idx="134">
                  <c:v>5483380</c:v>
                </c:pt>
                <c:pt idx="135">
                  <c:v>3859450</c:v>
                </c:pt>
                <c:pt idx="136">
                  <c:v>5208346</c:v>
                </c:pt>
                <c:pt idx="137">
                  <c:v>5584375</c:v>
                </c:pt>
                <c:pt idx="138">
                  <c:v>4548462</c:v>
                </c:pt>
                <c:pt idx="139">
                  <c:v>7841935</c:v>
                </c:pt>
                <c:pt idx="140">
                  <c:v>4787570</c:v>
                </c:pt>
                <c:pt idx="141">
                  <c:v>4098400</c:v>
                </c:pt>
                <c:pt idx="142">
                  <c:v>4777300</c:v>
                </c:pt>
                <c:pt idx="143">
                  <c:v>3608294</c:v>
                </c:pt>
                <c:pt idx="144">
                  <c:v>4515450</c:v>
                </c:pt>
                <c:pt idx="145">
                  <c:v>4635400</c:v>
                </c:pt>
                <c:pt idx="146">
                  <c:v>3824850</c:v>
                </c:pt>
                <c:pt idx="147">
                  <c:v>5100599</c:v>
                </c:pt>
                <c:pt idx="148">
                  <c:v>6924000</c:v>
                </c:pt>
                <c:pt idx="149">
                  <c:v>4532499</c:v>
                </c:pt>
                <c:pt idx="150">
                  <c:v>7087260</c:v>
                </c:pt>
                <c:pt idx="151">
                  <c:v>6322790</c:v>
                </c:pt>
                <c:pt idx="152">
                  <c:v>6606350</c:v>
                </c:pt>
                <c:pt idx="153">
                  <c:v>4252874</c:v>
                </c:pt>
                <c:pt idx="154">
                  <c:v>4015800</c:v>
                </c:pt>
                <c:pt idx="155">
                  <c:v>4186500</c:v>
                </c:pt>
                <c:pt idx="156">
                  <c:v>2920580</c:v>
                </c:pt>
                <c:pt idx="157">
                  <c:v>3699999</c:v>
                </c:pt>
                <c:pt idx="158">
                  <c:v>3139800</c:v>
                </c:pt>
                <c:pt idx="159">
                  <c:v>7587250</c:v>
                </c:pt>
                <c:pt idx="160">
                  <c:v>5804200</c:v>
                </c:pt>
                <c:pt idx="161">
                  <c:v>7097750</c:v>
                </c:pt>
                <c:pt idx="162">
                  <c:v>5693500</c:v>
                </c:pt>
                <c:pt idx="163">
                  <c:v>4267900</c:v>
                </c:pt>
                <c:pt idx="164">
                  <c:v>6105900</c:v>
                </c:pt>
                <c:pt idx="165">
                  <c:v>7052100</c:v>
                </c:pt>
                <c:pt idx="166">
                  <c:v>2438227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D-42D4-B4DB-CC142CD56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088744"/>
        <c:axId val="1113089400"/>
      </c:areaChart>
      <c:dateAx>
        <c:axId val="1113088744"/>
        <c:scaling>
          <c:orientation val="minMax"/>
          <c:max val="44197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>
            <a:solidFill>
              <a:schemeClr val="accent1">
                <a:shade val="50000"/>
                <a:alpha val="82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089400"/>
        <c:crosses val="autoZero"/>
        <c:auto val="1"/>
        <c:lblOffset val="100"/>
        <c:baseTimeUnit val="months"/>
        <c:majorUnit val="1"/>
        <c:majorTimeUnit val="years"/>
      </c:dateAx>
      <c:valAx>
        <c:axId val="111308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088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Area total</a:t>
            </a:r>
            <a:r>
              <a:rPr lang="en-US" baseline="0"/>
              <a:t> Volume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pattFill prst="ltUp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exp"/>
            <c:forward val="10"/>
            <c:intercept val="1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poly"/>
            <c:order val="4"/>
            <c:forward val="10"/>
            <c:intercept val="0"/>
            <c:dispRSqr val="0"/>
            <c:dispEq val="0"/>
          </c:trendline>
          <c:cat>
            <c:numRef>
              <c:f>'Total Months Volume Helper'!$A$1:$A$167</c:f>
              <c:numCache>
                <c:formatCode>m/d/yyyy</c:formatCode>
                <c:ptCount val="167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  <c:pt idx="84">
                  <c:v>41275</c:v>
                </c:pt>
                <c:pt idx="85">
                  <c:v>41306</c:v>
                </c:pt>
                <c:pt idx="86">
                  <c:v>41334</c:v>
                </c:pt>
                <c:pt idx="87">
                  <c:v>41365</c:v>
                </c:pt>
                <c:pt idx="88">
                  <c:v>41395</c:v>
                </c:pt>
                <c:pt idx="89">
                  <c:v>41426</c:v>
                </c:pt>
                <c:pt idx="90">
                  <c:v>41456</c:v>
                </c:pt>
                <c:pt idx="91">
                  <c:v>41487</c:v>
                </c:pt>
                <c:pt idx="92">
                  <c:v>41518</c:v>
                </c:pt>
                <c:pt idx="93">
                  <c:v>41548</c:v>
                </c:pt>
                <c:pt idx="94">
                  <c:v>41579</c:v>
                </c:pt>
                <c:pt idx="95">
                  <c:v>41609</c:v>
                </c:pt>
                <c:pt idx="96">
                  <c:v>41640</c:v>
                </c:pt>
                <c:pt idx="97">
                  <c:v>41671</c:v>
                </c:pt>
                <c:pt idx="98">
                  <c:v>41699</c:v>
                </c:pt>
                <c:pt idx="99">
                  <c:v>41730</c:v>
                </c:pt>
                <c:pt idx="100">
                  <c:v>41760</c:v>
                </c:pt>
                <c:pt idx="101">
                  <c:v>41791</c:v>
                </c:pt>
                <c:pt idx="102">
                  <c:v>41821</c:v>
                </c:pt>
                <c:pt idx="103">
                  <c:v>41852</c:v>
                </c:pt>
                <c:pt idx="104">
                  <c:v>41883</c:v>
                </c:pt>
                <c:pt idx="105">
                  <c:v>41913</c:v>
                </c:pt>
                <c:pt idx="106">
                  <c:v>41944</c:v>
                </c:pt>
                <c:pt idx="107">
                  <c:v>41974</c:v>
                </c:pt>
                <c:pt idx="108">
                  <c:v>42005</c:v>
                </c:pt>
                <c:pt idx="109">
                  <c:v>42036</c:v>
                </c:pt>
                <c:pt idx="110">
                  <c:v>42064</c:v>
                </c:pt>
                <c:pt idx="111">
                  <c:v>42095</c:v>
                </c:pt>
                <c:pt idx="112">
                  <c:v>42125</c:v>
                </c:pt>
                <c:pt idx="113">
                  <c:v>42156</c:v>
                </c:pt>
                <c:pt idx="114">
                  <c:v>42186</c:v>
                </c:pt>
                <c:pt idx="115">
                  <c:v>42217</c:v>
                </c:pt>
                <c:pt idx="116">
                  <c:v>42248</c:v>
                </c:pt>
                <c:pt idx="117">
                  <c:v>42278</c:v>
                </c:pt>
                <c:pt idx="118">
                  <c:v>42309</c:v>
                </c:pt>
                <c:pt idx="119">
                  <c:v>42339</c:v>
                </c:pt>
                <c:pt idx="120">
                  <c:v>42370</c:v>
                </c:pt>
                <c:pt idx="121">
                  <c:v>42401</c:v>
                </c:pt>
                <c:pt idx="122">
                  <c:v>42430</c:v>
                </c:pt>
                <c:pt idx="123">
                  <c:v>42461</c:v>
                </c:pt>
                <c:pt idx="124">
                  <c:v>42491</c:v>
                </c:pt>
                <c:pt idx="125">
                  <c:v>42522</c:v>
                </c:pt>
                <c:pt idx="126">
                  <c:v>42552</c:v>
                </c:pt>
                <c:pt idx="127">
                  <c:v>42583</c:v>
                </c:pt>
                <c:pt idx="128">
                  <c:v>42614</c:v>
                </c:pt>
                <c:pt idx="129">
                  <c:v>42644</c:v>
                </c:pt>
                <c:pt idx="130">
                  <c:v>42675</c:v>
                </c:pt>
                <c:pt idx="131">
                  <c:v>42705</c:v>
                </c:pt>
                <c:pt idx="132">
                  <c:v>42736</c:v>
                </c:pt>
                <c:pt idx="133">
                  <c:v>42767</c:v>
                </c:pt>
                <c:pt idx="134">
                  <c:v>42795</c:v>
                </c:pt>
                <c:pt idx="135">
                  <c:v>42826</c:v>
                </c:pt>
                <c:pt idx="136">
                  <c:v>42856</c:v>
                </c:pt>
                <c:pt idx="137">
                  <c:v>42887</c:v>
                </c:pt>
                <c:pt idx="138">
                  <c:v>42917</c:v>
                </c:pt>
                <c:pt idx="139">
                  <c:v>42948</c:v>
                </c:pt>
                <c:pt idx="140">
                  <c:v>42979</c:v>
                </c:pt>
                <c:pt idx="141">
                  <c:v>43009</c:v>
                </c:pt>
                <c:pt idx="142">
                  <c:v>43040</c:v>
                </c:pt>
                <c:pt idx="143">
                  <c:v>43070</c:v>
                </c:pt>
                <c:pt idx="144">
                  <c:v>43101</c:v>
                </c:pt>
                <c:pt idx="145">
                  <c:v>43132</c:v>
                </c:pt>
                <c:pt idx="146">
                  <c:v>43160</c:v>
                </c:pt>
                <c:pt idx="147">
                  <c:v>43191</c:v>
                </c:pt>
                <c:pt idx="148">
                  <c:v>43221</c:v>
                </c:pt>
                <c:pt idx="149">
                  <c:v>43252</c:v>
                </c:pt>
                <c:pt idx="150">
                  <c:v>43282</c:v>
                </c:pt>
                <c:pt idx="151">
                  <c:v>43313</c:v>
                </c:pt>
                <c:pt idx="152">
                  <c:v>43344</c:v>
                </c:pt>
                <c:pt idx="153">
                  <c:v>43374</c:v>
                </c:pt>
                <c:pt idx="154">
                  <c:v>43405</c:v>
                </c:pt>
                <c:pt idx="155">
                  <c:v>43435</c:v>
                </c:pt>
                <c:pt idx="156">
                  <c:v>43466</c:v>
                </c:pt>
                <c:pt idx="157">
                  <c:v>43497</c:v>
                </c:pt>
                <c:pt idx="158">
                  <c:v>43525</c:v>
                </c:pt>
                <c:pt idx="159">
                  <c:v>43556</c:v>
                </c:pt>
                <c:pt idx="160">
                  <c:v>43586</c:v>
                </c:pt>
                <c:pt idx="161">
                  <c:v>43617</c:v>
                </c:pt>
                <c:pt idx="162">
                  <c:v>43647</c:v>
                </c:pt>
                <c:pt idx="163">
                  <c:v>43678</c:v>
                </c:pt>
                <c:pt idx="164">
                  <c:v>43709</c:v>
                </c:pt>
                <c:pt idx="165">
                  <c:v>43739</c:v>
                </c:pt>
                <c:pt idx="166">
                  <c:v>43770</c:v>
                </c:pt>
              </c:numCache>
            </c:numRef>
          </c:cat>
          <c:val>
            <c:numRef>
              <c:f>'Total Months Volume Helper'!$B$1:$B$167</c:f>
              <c:numCache>
                <c:formatCode>"$"#,##0.00</c:formatCode>
                <c:ptCount val="167"/>
                <c:pt idx="0">
                  <c:v>1493975</c:v>
                </c:pt>
                <c:pt idx="1">
                  <c:v>3639150</c:v>
                </c:pt>
                <c:pt idx="2">
                  <c:v>5214650</c:v>
                </c:pt>
                <c:pt idx="3">
                  <c:v>2651300</c:v>
                </c:pt>
                <c:pt idx="4">
                  <c:v>4118923</c:v>
                </c:pt>
                <c:pt idx="5">
                  <c:v>3960450</c:v>
                </c:pt>
                <c:pt idx="6">
                  <c:v>1761500</c:v>
                </c:pt>
                <c:pt idx="7">
                  <c:v>5131951</c:v>
                </c:pt>
                <c:pt idx="8">
                  <c:v>4395100</c:v>
                </c:pt>
                <c:pt idx="9">
                  <c:v>2962999</c:v>
                </c:pt>
                <c:pt idx="10">
                  <c:v>3339050</c:v>
                </c:pt>
                <c:pt idx="11">
                  <c:v>4867200</c:v>
                </c:pt>
                <c:pt idx="12">
                  <c:v>1650067</c:v>
                </c:pt>
                <c:pt idx="13">
                  <c:v>2680350</c:v>
                </c:pt>
                <c:pt idx="14">
                  <c:v>3681700</c:v>
                </c:pt>
                <c:pt idx="15">
                  <c:v>2895940</c:v>
                </c:pt>
                <c:pt idx="16">
                  <c:v>2466600</c:v>
                </c:pt>
                <c:pt idx="17">
                  <c:v>3045750</c:v>
                </c:pt>
                <c:pt idx="18">
                  <c:v>3028900</c:v>
                </c:pt>
                <c:pt idx="19">
                  <c:v>1560450</c:v>
                </c:pt>
                <c:pt idx="20">
                  <c:v>2304567</c:v>
                </c:pt>
                <c:pt idx="21">
                  <c:v>2656050</c:v>
                </c:pt>
                <c:pt idx="22">
                  <c:v>277000</c:v>
                </c:pt>
                <c:pt idx="23">
                  <c:v>860000</c:v>
                </c:pt>
                <c:pt idx="24">
                  <c:v>1655700</c:v>
                </c:pt>
                <c:pt idx="25">
                  <c:v>1042000</c:v>
                </c:pt>
                <c:pt idx="26">
                  <c:v>2679550</c:v>
                </c:pt>
                <c:pt idx="27">
                  <c:v>3260500</c:v>
                </c:pt>
                <c:pt idx="28">
                  <c:v>804900</c:v>
                </c:pt>
                <c:pt idx="29">
                  <c:v>1517821</c:v>
                </c:pt>
                <c:pt idx="30">
                  <c:v>3031480</c:v>
                </c:pt>
                <c:pt idx="31">
                  <c:v>1240000</c:v>
                </c:pt>
                <c:pt idx="32">
                  <c:v>2730800</c:v>
                </c:pt>
                <c:pt idx="33">
                  <c:v>995950</c:v>
                </c:pt>
                <c:pt idx="34">
                  <c:v>1269850</c:v>
                </c:pt>
                <c:pt idx="35">
                  <c:v>2117450</c:v>
                </c:pt>
                <c:pt idx="36">
                  <c:v>476126</c:v>
                </c:pt>
                <c:pt idx="37">
                  <c:v>557000</c:v>
                </c:pt>
                <c:pt idx="38">
                  <c:v>842400</c:v>
                </c:pt>
                <c:pt idx="39">
                  <c:v>1260000</c:v>
                </c:pt>
                <c:pt idx="40">
                  <c:v>1897250</c:v>
                </c:pt>
                <c:pt idx="41">
                  <c:v>2519500</c:v>
                </c:pt>
                <c:pt idx="42">
                  <c:v>2493950</c:v>
                </c:pt>
                <c:pt idx="43">
                  <c:v>2411400</c:v>
                </c:pt>
                <c:pt idx="44">
                  <c:v>3904500</c:v>
                </c:pt>
                <c:pt idx="45">
                  <c:v>3359500</c:v>
                </c:pt>
                <c:pt idx="46">
                  <c:v>1739000</c:v>
                </c:pt>
                <c:pt idx="47">
                  <c:v>2421150</c:v>
                </c:pt>
                <c:pt idx="48">
                  <c:v>1966900</c:v>
                </c:pt>
                <c:pt idx="49">
                  <c:v>1709251</c:v>
                </c:pt>
                <c:pt idx="50">
                  <c:v>1813050</c:v>
                </c:pt>
                <c:pt idx="51">
                  <c:v>1745000</c:v>
                </c:pt>
                <c:pt idx="52">
                  <c:v>2997400</c:v>
                </c:pt>
                <c:pt idx="53">
                  <c:v>2457950</c:v>
                </c:pt>
                <c:pt idx="54">
                  <c:v>1055500</c:v>
                </c:pt>
                <c:pt idx="55">
                  <c:v>2726300</c:v>
                </c:pt>
                <c:pt idx="56">
                  <c:v>1410500</c:v>
                </c:pt>
                <c:pt idx="57">
                  <c:v>1031400</c:v>
                </c:pt>
                <c:pt idx="58">
                  <c:v>2596700</c:v>
                </c:pt>
                <c:pt idx="59">
                  <c:v>2595628</c:v>
                </c:pt>
                <c:pt idx="60">
                  <c:v>510000</c:v>
                </c:pt>
                <c:pt idx="61">
                  <c:v>1058550</c:v>
                </c:pt>
                <c:pt idx="62">
                  <c:v>2162350</c:v>
                </c:pt>
                <c:pt idx="63">
                  <c:v>977700</c:v>
                </c:pt>
                <c:pt idx="64">
                  <c:v>2988296</c:v>
                </c:pt>
                <c:pt idx="65">
                  <c:v>3447400</c:v>
                </c:pt>
                <c:pt idx="66">
                  <c:v>1581100</c:v>
                </c:pt>
                <c:pt idx="67">
                  <c:v>587900</c:v>
                </c:pt>
                <c:pt idx="68">
                  <c:v>2284926</c:v>
                </c:pt>
                <c:pt idx="69">
                  <c:v>190000</c:v>
                </c:pt>
                <c:pt idx="70">
                  <c:v>215000</c:v>
                </c:pt>
                <c:pt idx="71">
                  <c:v>1227500</c:v>
                </c:pt>
                <c:pt idx="72">
                  <c:v>880900</c:v>
                </c:pt>
                <c:pt idx="73">
                  <c:v>2068000</c:v>
                </c:pt>
                <c:pt idx="74">
                  <c:v>543900</c:v>
                </c:pt>
                <c:pt idx="75">
                  <c:v>1039700</c:v>
                </c:pt>
                <c:pt idx="76">
                  <c:v>1881950</c:v>
                </c:pt>
                <c:pt idx="77">
                  <c:v>1598050</c:v>
                </c:pt>
                <c:pt idx="78">
                  <c:v>2530599</c:v>
                </c:pt>
                <c:pt idx="79">
                  <c:v>940400</c:v>
                </c:pt>
                <c:pt idx="80">
                  <c:v>810750</c:v>
                </c:pt>
                <c:pt idx="81">
                  <c:v>1049500</c:v>
                </c:pt>
                <c:pt idx="82">
                  <c:v>946099</c:v>
                </c:pt>
                <c:pt idx="83">
                  <c:v>1562600</c:v>
                </c:pt>
                <c:pt idx="84">
                  <c:v>1866750</c:v>
                </c:pt>
                <c:pt idx="85">
                  <c:v>691000</c:v>
                </c:pt>
                <c:pt idx="86">
                  <c:v>557950</c:v>
                </c:pt>
                <c:pt idx="87">
                  <c:v>2930950</c:v>
                </c:pt>
                <c:pt idx="88">
                  <c:v>2745900</c:v>
                </c:pt>
                <c:pt idx="89">
                  <c:v>1756630</c:v>
                </c:pt>
                <c:pt idx="90">
                  <c:v>2738551</c:v>
                </c:pt>
                <c:pt idx="91">
                  <c:v>1939150</c:v>
                </c:pt>
                <c:pt idx="92">
                  <c:v>1543095</c:v>
                </c:pt>
                <c:pt idx="93">
                  <c:v>1927100</c:v>
                </c:pt>
                <c:pt idx="94">
                  <c:v>2483709</c:v>
                </c:pt>
                <c:pt idx="95">
                  <c:v>2157400</c:v>
                </c:pt>
                <c:pt idx="96">
                  <c:v>746100</c:v>
                </c:pt>
                <c:pt idx="97">
                  <c:v>2102450</c:v>
                </c:pt>
                <c:pt idx="98">
                  <c:v>2402750</c:v>
                </c:pt>
                <c:pt idx="99">
                  <c:v>2688600</c:v>
                </c:pt>
                <c:pt idx="100">
                  <c:v>3841150</c:v>
                </c:pt>
                <c:pt idx="101">
                  <c:v>3579350</c:v>
                </c:pt>
                <c:pt idx="102">
                  <c:v>3040321</c:v>
                </c:pt>
                <c:pt idx="103">
                  <c:v>4143000</c:v>
                </c:pt>
                <c:pt idx="104">
                  <c:v>3957650</c:v>
                </c:pt>
                <c:pt idx="105">
                  <c:v>1860900</c:v>
                </c:pt>
                <c:pt idx="106">
                  <c:v>2076000</c:v>
                </c:pt>
                <c:pt idx="107">
                  <c:v>1897890</c:v>
                </c:pt>
                <c:pt idx="108">
                  <c:v>795249</c:v>
                </c:pt>
                <c:pt idx="109">
                  <c:v>1962549</c:v>
                </c:pt>
                <c:pt idx="110">
                  <c:v>2229500</c:v>
                </c:pt>
                <c:pt idx="111">
                  <c:v>3506549</c:v>
                </c:pt>
                <c:pt idx="112">
                  <c:v>2519200</c:v>
                </c:pt>
                <c:pt idx="113">
                  <c:v>4547550</c:v>
                </c:pt>
                <c:pt idx="114">
                  <c:v>5378656</c:v>
                </c:pt>
                <c:pt idx="115">
                  <c:v>5656173</c:v>
                </c:pt>
                <c:pt idx="116">
                  <c:v>5598755</c:v>
                </c:pt>
                <c:pt idx="117">
                  <c:v>3886900</c:v>
                </c:pt>
                <c:pt idx="118">
                  <c:v>1439500</c:v>
                </c:pt>
                <c:pt idx="119">
                  <c:v>3598595</c:v>
                </c:pt>
                <c:pt idx="120">
                  <c:v>1547450</c:v>
                </c:pt>
                <c:pt idx="121">
                  <c:v>2584495</c:v>
                </c:pt>
                <c:pt idx="122">
                  <c:v>2622900</c:v>
                </c:pt>
                <c:pt idx="123">
                  <c:v>3033301</c:v>
                </c:pt>
                <c:pt idx="124">
                  <c:v>6193575</c:v>
                </c:pt>
                <c:pt idx="125">
                  <c:v>3086790</c:v>
                </c:pt>
                <c:pt idx="126">
                  <c:v>4308359</c:v>
                </c:pt>
                <c:pt idx="127">
                  <c:v>4839500</c:v>
                </c:pt>
                <c:pt idx="128">
                  <c:v>4181099</c:v>
                </c:pt>
                <c:pt idx="129">
                  <c:v>3419050</c:v>
                </c:pt>
                <c:pt idx="130">
                  <c:v>3246381</c:v>
                </c:pt>
                <c:pt idx="131">
                  <c:v>3411400</c:v>
                </c:pt>
                <c:pt idx="132">
                  <c:v>3150900</c:v>
                </c:pt>
                <c:pt idx="133">
                  <c:v>2261425</c:v>
                </c:pt>
                <c:pt idx="134">
                  <c:v>5483380</c:v>
                </c:pt>
                <c:pt idx="135">
                  <c:v>3859450</c:v>
                </c:pt>
                <c:pt idx="136">
                  <c:v>5208346</c:v>
                </c:pt>
                <c:pt idx="137">
                  <c:v>5584375</c:v>
                </c:pt>
                <c:pt idx="138">
                  <c:v>4548462</c:v>
                </c:pt>
                <c:pt idx="139">
                  <c:v>7841935</c:v>
                </c:pt>
                <c:pt idx="140">
                  <c:v>4787570</c:v>
                </c:pt>
                <c:pt idx="141">
                  <c:v>4098400</c:v>
                </c:pt>
                <c:pt idx="142">
                  <c:v>4777300</c:v>
                </c:pt>
                <c:pt idx="143">
                  <c:v>3608294</c:v>
                </c:pt>
                <c:pt idx="144">
                  <c:v>4515450</c:v>
                </c:pt>
                <c:pt idx="145">
                  <c:v>4635400</c:v>
                </c:pt>
                <c:pt idx="146">
                  <c:v>3824850</c:v>
                </c:pt>
                <c:pt idx="147">
                  <c:v>5100599</c:v>
                </c:pt>
                <c:pt idx="148">
                  <c:v>6924000</c:v>
                </c:pt>
                <c:pt idx="149">
                  <c:v>4532499</c:v>
                </c:pt>
                <c:pt idx="150">
                  <c:v>7087260</c:v>
                </c:pt>
                <c:pt idx="151">
                  <c:v>6322790</c:v>
                </c:pt>
                <c:pt idx="152">
                  <c:v>6606350</c:v>
                </c:pt>
                <c:pt idx="153">
                  <c:v>4252874</c:v>
                </c:pt>
                <c:pt idx="154">
                  <c:v>4015800</c:v>
                </c:pt>
                <c:pt idx="155">
                  <c:v>4186500</c:v>
                </c:pt>
                <c:pt idx="156">
                  <c:v>2920580</c:v>
                </c:pt>
                <c:pt idx="157">
                  <c:v>3699999</c:v>
                </c:pt>
                <c:pt idx="158">
                  <c:v>3139800</c:v>
                </c:pt>
                <c:pt idx="159">
                  <c:v>7587250</c:v>
                </c:pt>
                <c:pt idx="160">
                  <c:v>5804200</c:v>
                </c:pt>
                <c:pt idx="161">
                  <c:v>7097750</c:v>
                </c:pt>
                <c:pt idx="162">
                  <c:v>5693500</c:v>
                </c:pt>
                <c:pt idx="163">
                  <c:v>4267900</c:v>
                </c:pt>
                <c:pt idx="164">
                  <c:v>6105900</c:v>
                </c:pt>
                <c:pt idx="165">
                  <c:v>7052100</c:v>
                </c:pt>
                <c:pt idx="166">
                  <c:v>2438227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D-42D4-B4DB-CC142CD56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088744"/>
        <c:axId val="1113089400"/>
      </c:areaChart>
      <c:dateAx>
        <c:axId val="1113088744"/>
        <c:scaling>
          <c:orientation val="minMax"/>
          <c:max val="44197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>
            <a:solidFill>
              <a:schemeClr val="accent1">
                <a:shade val="50000"/>
                <a:alpha val="82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089400"/>
        <c:crosses val="autoZero"/>
        <c:auto val="1"/>
        <c:lblOffset val="100"/>
        <c:baseTimeUnit val="months"/>
        <c:majorUnit val="1"/>
        <c:majorTimeUnit val="years"/>
      </c:dateAx>
      <c:valAx>
        <c:axId val="111308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088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Area Sales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exp"/>
            <c:forward val="10"/>
            <c:intercept val="1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poly"/>
            <c:order val="3"/>
            <c:forward val="10"/>
            <c:dispRSqr val="0"/>
            <c:dispEq val="0"/>
          </c:trendline>
          <c:cat>
            <c:numRef>
              <c:f>'Total Months Sales Helper'!$A$1:$A$168</c:f>
              <c:numCache>
                <c:formatCode>mmm\-yy</c:formatCode>
                <c:ptCount val="168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  <c:pt idx="84">
                  <c:v>41275</c:v>
                </c:pt>
                <c:pt idx="85">
                  <c:v>41306</c:v>
                </c:pt>
                <c:pt idx="86">
                  <c:v>41334</c:v>
                </c:pt>
                <c:pt idx="87">
                  <c:v>41365</c:v>
                </c:pt>
                <c:pt idx="88">
                  <c:v>41395</c:v>
                </c:pt>
                <c:pt idx="89">
                  <c:v>41426</c:v>
                </c:pt>
                <c:pt idx="90">
                  <c:v>41456</c:v>
                </c:pt>
                <c:pt idx="91">
                  <c:v>41487</c:v>
                </c:pt>
                <c:pt idx="92">
                  <c:v>41518</c:v>
                </c:pt>
                <c:pt idx="93">
                  <c:v>41548</c:v>
                </c:pt>
                <c:pt idx="94">
                  <c:v>41579</c:v>
                </c:pt>
                <c:pt idx="95">
                  <c:v>41609</c:v>
                </c:pt>
                <c:pt idx="96">
                  <c:v>41640</c:v>
                </c:pt>
                <c:pt idx="97">
                  <c:v>41671</c:v>
                </c:pt>
                <c:pt idx="98">
                  <c:v>41699</c:v>
                </c:pt>
                <c:pt idx="99">
                  <c:v>41730</c:v>
                </c:pt>
                <c:pt idx="100">
                  <c:v>41760</c:v>
                </c:pt>
                <c:pt idx="101">
                  <c:v>41791</c:v>
                </c:pt>
                <c:pt idx="102">
                  <c:v>41821</c:v>
                </c:pt>
                <c:pt idx="103">
                  <c:v>41852</c:v>
                </c:pt>
                <c:pt idx="104">
                  <c:v>41883</c:v>
                </c:pt>
                <c:pt idx="105">
                  <c:v>41913</c:v>
                </c:pt>
                <c:pt idx="106">
                  <c:v>41944</c:v>
                </c:pt>
                <c:pt idx="107">
                  <c:v>41974</c:v>
                </c:pt>
                <c:pt idx="108">
                  <c:v>42005</c:v>
                </c:pt>
                <c:pt idx="109">
                  <c:v>42036</c:v>
                </c:pt>
                <c:pt idx="110">
                  <c:v>42064</c:v>
                </c:pt>
                <c:pt idx="111">
                  <c:v>42095</c:v>
                </c:pt>
                <c:pt idx="112">
                  <c:v>42125</c:v>
                </c:pt>
                <c:pt idx="113">
                  <c:v>42156</c:v>
                </c:pt>
                <c:pt idx="114">
                  <c:v>42186</c:v>
                </c:pt>
                <c:pt idx="115">
                  <c:v>42217</c:v>
                </c:pt>
                <c:pt idx="116">
                  <c:v>42248</c:v>
                </c:pt>
                <c:pt idx="117">
                  <c:v>42278</c:v>
                </c:pt>
                <c:pt idx="118">
                  <c:v>42309</c:v>
                </c:pt>
                <c:pt idx="119">
                  <c:v>42339</c:v>
                </c:pt>
                <c:pt idx="120">
                  <c:v>42370</c:v>
                </c:pt>
                <c:pt idx="121">
                  <c:v>42401</c:v>
                </c:pt>
                <c:pt idx="122">
                  <c:v>42430</c:v>
                </c:pt>
                <c:pt idx="123">
                  <c:v>42461</c:v>
                </c:pt>
                <c:pt idx="124">
                  <c:v>42491</c:v>
                </c:pt>
                <c:pt idx="125">
                  <c:v>42522</c:v>
                </c:pt>
                <c:pt idx="126">
                  <c:v>42552</c:v>
                </c:pt>
                <c:pt idx="127">
                  <c:v>42583</c:v>
                </c:pt>
                <c:pt idx="128">
                  <c:v>42614</c:v>
                </c:pt>
                <c:pt idx="129">
                  <c:v>42644</c:v>
                </c:pt>
                <c:pt idx="130">
                  <c:v>42675</c:v>
                </c:pt>
                <c:pt idx="131">
                  <c:v>42705</c:v>
                </c:pt>
                <c:pt idx="132">
                  <c:v>42736</c:v>
                </c:pt>
                <c:pt idx="133">
                  <c:v>42767</c:v>
                </c:pt>
                <c:pt idx="134">
                  <c:v>42795</c:v>
                </c:pt>
                <c:pt idx="135">
                  <c:v>42826</c:v>
                </c:pt>
                <c:pt idx="136">
                  <c:v>42856</c:v>
                </c:pt>
                <c:pt idx="137">
                  <c:v>42887</c:v>
                </c:pt>
                <c:pt idx="138">
                  <c:v>42917</c:v>
                </c:pt>
                <c:pt idx="139">
                  <c:v>42948</c:v>
                </c:pt>
                <c:pt idx="140">
                  <c:v>42979</c:v>
                </c:pt>
                <c:pt idx="141">
                  <c:v>43009</c:v>
                </c:pt>
                <c:pt idx="142">
                  <c:v>43040</c:v>
                </c:pt>
                <c:pt idx="143">
                  <c:v>43070</c:v>
                </c:pt>
                <c:pt idx="144">
                  <c:v>43101</c:v>
                </c:pt>
                <c:pt idx="145">
                  <c:v>43132</c:v>
                </c:pt>
                <c:pt idx="146">
                  <c:v>43160</c:v>
                </c:pt>
                <c:pt idx="147">
                  <c:v>43191</c:v>
                </c:pt>
                <c:pt idx="148">
                  <c:v>43221</c:v>
                </c:pt>
                <c:pt idx="149">
                  <c:v>43252</c:v>
                </c:pt>
                <c:pt idx="150">
                  <c:v>43282</c:v>
                </c:pt>
                <c:pt idx="151">
                  <c:v>43313</c:v>
                </c:pt>
                <c:pt idx="152">
                  <c:v>43344</c:v>
                </c:pt>
                <c:pt idx="153">
                  <c:v>43374</c:v>
                </c:pt>
                <c:pt idx="154">
                  <c:v>43405</c:v>
                </c:pt>
                <c:pt idx="155">
                  <c:v>43435</c:v>
                </c:pt>
                <c:pt idx="156">
                  <c:v>43466</c:v>
                </c:pt>
                <c:pt idx="157">
                  <c:v>43497</c:v>
                </c:pt>
                <c:pt idx="158">
                  <c:v>43525</c:v>
                </c:pt>
                <c:pt idx="159">
                  <c:v>43556</c:v>
                </c:pt>
                <c:pt idx="160">
                  <c:v>43586</c:v>
                </c:pt>
                <c:pt idx="161">
                  <c:v>43617</c:v>
                </c:pt>
                <c:pt idx="162">
                  <c:v>43647</c:v>
                </c:pt>
                <c:pt idx="163">
                  <c:v>43678</c:v>
                </c:pt>
                <c:pt idx="164">
                  <c:v>43709</c:v>
                </c:pt>
                <c:pt idx="165">
                  <c:v>43739</c:v>
                </c:pt>
                <c:pt idx="166">
                  <c:v>43770</c:v>
                </c:pt>
              </c:numCache>
            </c:numRef>
          </c:cat>
          <c:val>
            <c:numRef>
              <c:f>'Total Months Sales Helper'!$B$1:$B$168</c:f>
              <c:numCache>
                <c:formatCode>"$"#,##0.00</c:formatCode>
                <c:ptCount val="168"/>
                <c:pt idx="0">
                  <c:v>255900</c:v>
                </c:pt>
                <c:pt idx="1">
                  <c:v>248450</c:v>
                </c:pt>
                <c:pt idx="2">
                  <c:v>284950</c:v>
                </c:pt>
                <c:pt idx="3">
                  <c:v>247250</c:v>
                </c:pt>
                <c:pt idx="4">
                  <c:v>256095</c:v>
                </c:pt>
                <c:pt idx="5">
                  <c:v>292000</c:v>
                </c:pt>
                <c:pt idx="6">
                  <c:v>239000</c:v>
                </c:pt>
                <c:pt idx="7">
                  <c:v>263000</c:v>
                </c:pt>
                <c:pt idx="8">
                  <c:v>252000</c:v>
                </c:pt>
                <c:pt idx="9">
                  <c:v>245000</c:v>
                </c:pt>
                <c:pt idx="10">
                  <c:v>274500</c:v>
                </c:pt>
                <c:pt idx="11">
                  <c:v>230350</c:v>
                </c:pt>
                <c:pt idx="12">
                  <c:v>237500</c:v>
                </c:pt>
                <c:pt idx="13">
                  <c:v>269950</c:v>
                </c:pt>
                <c:pt idx="14">
                  <c:v>271375</c:v>
                </c:pt>
                <c:pt idx="15">
                  <c:v>230000</c:v>
                </c:pt>
                <c:pt idx="16">
                  <c:v>247000</c:v>
                </c:pt>
                <c:pt idx="17">
                  <c:v>285800</c:v>
                </c:pt>
                <c:pt idx="18">
                  <c:v>295000</c:v>
                </c:pt>
                <c:pt idx="19">
                  <c:v>255250</c:v>
                </c:pt>
                <c:pt idx="20">
                  <c:v>246950</c:v>
                </c:pt>
                <c:pt idx="21">
                  <c:v>327250</c:v>
                </c:pt>
                <c:pt idx="22">
                  <c:v>277000</c:v>
                </c:pt>
                <c:pt idx="23">
                  <c:v>200000</c:v>
                </c:pt>
                <c:pt idx="24">
                  <c:v>253675</c:v>
                </c:pt>
                <c:pt idx="25">
                  <c:v>231000</c:v>
                </c:pt>
                <c:pt idx="26">
                  <c:v>224325</c:v>
                </c:pt>
                <c:pt idx="27">
                  <c:v>254000</c:v>
                </c:pt>
                <c:pt idx="28">
                  <c:v>260000</c:v>
                </c:pt>
                <c:pt idx="29">
                  <c:v>235375</c:v>
                </c:pt>
                <c:pt idx="30">
                  <c:v>231830</c:v>
                </c:pt>
                <c:pt idx="31">
                  <c:v>228000</c:v>
                </c:pt>
                <c:pt idx="32">
                  <c:v>235000</c:v>
                </c:pt>
                <c:pt idx="33">
                  <c:v>220000</c:v>
                </c:pt>
                <c:pt idx="34">
                  <c:v>215750</c:v>
                </c:pt>
                <c:pt idx="35">
                  <c:v>202250</c:v>
                </c:pt>
                <c:pt idx="36">
                  <c:v>238063</c:v>
                </c:pt>
                <c:pt idx="37">
                  <c:v>176000</c:v>
                </c:pt>
                <c:pt idx="38">
                  <c:v>184900</c:v>
                </c:pt>
                <c:pt idx="39">
                  <c:v>236000</c:v>
                </c:pt>
                <c:pt idx="40">
                  <c:v>220000</c:v>
                </c:pt>
                <c:pt idx="41">
                  <c:v>212500</c:v>
                </c:pt>
                <c:pt idx="42">
                  <c:v>206000</c:v>
                </c:pt>
                <c:pt idx="43">
                  <c:v>223500</c:v>
                </c:pt>
                <c:pt idx="44">
                  <c:v>300000</c:v>
                </c:pt>
                <c:pt idx="45">
                  <c:v>204000</c:v>
                </c:pt>
                <c:pt idx="46">
                  <c:v>314500</c:v>
                </c:pt>
                <c:pt idx="47">
                  <c:v>229000</c:v>
                </c:pt>
                <c:pt idx="48">
                  <c:v>209950</c:v>
                </c:pt>
                <c:pt idx="49">
                  <c:v>177000</c:v>
                </c:pt>
                <c:pt idx="50">
                  <c:v>190000</c:v>
                </c:pt>
                <c:pt idx="51">
                  <c:v>287000</c:v>
                </c:pt>
                <c:pt idx="52">
                  <c:v>225000</c:v>
                </c:pt>
                <c:pt idx="53">
                  <c:v>220000</c:v>
                </c:pt>
                <c:pt idx="54">
                  <c:v>288000</c:v>
                </c:pt>
                <c:pt idx="55">
                  <c:v>228750</c:v>
                </c:pt>
                <c:pt idx="56">
                  <c:v>236000</c:v>
                </c:pt>
                <c:pt idx="57">
                  <c:v>249700</c:v>
                </c:pt>
                <c:pt idx="58">
                  <c:v>224100</c:v>
                </c:pt>
                <c:pt idx="59">
                  <c:v>175000</c:v>
                </c:pt>
                <c:pt idx="60">
                  <c:v>255000</c:v>
                </c:pt>
                <c:pt idx="61">
                  <c:v>163725</c:v>
                </c:pt>
                <c:pt idx="62">
                  <c:v>222250</c:v>
                </c:pt>
                <c:pt idx="63">
                  <c:v>142500</c:v>
                </c:pt>
                <c:pt idx="64">
                  <c:v>235000</c:v>
                </c:pt>
                <c:pt idx="65">
                  <c:v>124700</c:v>
                </c:pt>
                <c:pt idx="66">
                  <c:v>245000</c:v>
                </c:pt>
                <c:pt idx="67">
                  <c:v>147950</c:v>
                </c:pt>
                <c:pt idx="68">
                  <c:v>182038</c:v>
                </c:pt>
                <c:pt idx="69">
                  <c:v>95000</c:v>
                </c:pt>
                <c:pt idx="70">
                  <c:v>215000</c:v>
                </c:pt>
                <c:pt idx="71">
                  <c:v>155500</c:v>
                </c:pt>
                <c:pt idx="72">
                  <c:v>129750</c:v>
                </c:pt>
                <c:pt idx="73">
                  <c:v>179000</c:v>
                </c:pt>
                <c:pt idx="74">
                  <c:v>97450</c:v>
                </c:pt>
                <c:pt idx="75">
                  <c:v>151000</c:v>
                </c:pt>
                <c:pt idx="76">
                  <c:v>184000</c:v>
                </c:pt>
                <c:pt idx="77">
                  <c:v>144550</c:v>
                </c:pt>
                <c:pt idx="78">
                  <c:v>155000</c:v>
                </c:pt>
                <c:pt idx="79">
                  <c:v>140200</c:v>
                </c:pt>
                <c:pt idx="80">
                  <c:v>197000</c:v>
                </c:pt>
                <c:pt idx="81">
                  <c:v>174750</c:v>
                </c:pt>
                <c:pt idx="82">
                  <c:v>147400</c:v>
                </c:pt>
                <c:pt idx="83">
                  <c:v>155000</c:v>
                </c:pt>
                <c:pt idx="84">
                  <c:v>173975</c:v>
                </c:pt>
                <c:pt idx="85">
                  <c:v>160000</c:v>
                </c:pt>
                <c:pt idx="86">
                  <c:v>137975</c:v>
                </c:pt>
                <c:pt idx="87">
                  <c:v>188500</c:v>
                </c:pt>
                <c:pt idx="88">
                  <c:v>199000</c:v>
                </c:pt>
                <c:pt idx="89">
                  <c:v>205500</c:v>
                </c:pt>
                <c:pt idx="90">
                  <c:v>185000</c:v>
                </c:pt>
                <c:pt idx="91">
                  <c:v>215000</c:v>
                </c:pt>
                <c:pt idx="92">
                  <c:v>219498</c:v>
                </c:pt>
                <c:pt idx="93">
                  <c:v>164000</c:v>
                </c:pt>
                <c:pt idx="94">
                  <c:v>154975</c:v>
                </c:pt>
                <c:pt idx="95">
                  <c:v>238000</c:v>
                </c:pt>
                <c:pt idx="96">
                  <c:v>147550</c:v>
                </c:pt>
                <c:pt idx="97">
                  <c:v>213950</c:v>
                </c:pt>
                <c:pt idx="98">
                  <c:v>185000</c:v>
                </c:pt>
                <c:pt idx="99">
                  <c:v>187000</c:v>
                </c:pt>
                <c:pt idx="100">
                  <c:v>194000</c:v>
                </c:pt>
                <c:pt idx="101">
                  <c:v>225000</c:v>
                </c:pt>
                <c:pt idx="102">
                  <c:v>236725</c:v>
                </c:pt>
                <c:pt idx="103">
                  <c:v>209500</c:v>
                </c:pt>
                <c:pt idx="104">
                  <c:v>187250</c:v>
                </c:pt>
                <c:pt idx="105">
                  <c:v>194950</c:v>
                </c:pt>
                <c:pt idx="106">
                  <c:v>200000</c:v>
                </c:pt>
                <c:pt idx="107">
                  <c:v>205245</c:v>
                </c:pt>
                <c:pt idx="108">
                  <c:v>148299</c:v>
                </c:pt>
                <c:pt idx="109">
                  <c:v>192500</c:v>
                </c:pt>
                <c:pt idx="110">
                  <c:v>210500</c:v>
                </c:pt>
                <c:pt idx="111">
                  <c:v>256875</c:v>
                </c:pt>
                <c:pt idx="112">
                  <c:v>210500</c:v>
                </c:pt>
                <c:pt idx="113">
                  <c:v>234975</c:v>
                </c:pt>
                <c:pt idx="114">
                  <c:v>218000</c:v>
                </c:pt>
                <c:pt idx="115">
                  <c:v>236000</c:v>
                </c:pt>
                <c:pt idx="116">
                  <c:v>232478</c:v>
                </c:pt>
                <c:pt idx="117">
                  <c:v>284975</c:v>
                </c:pt>
                <c:pt idx="118">
                  <c:v>175000</c:v>
                </c:pt>
                <c:pt idx="119">
                  <c:v>235000</c:v>
                </c:pt>
                <c:pt idx="120">
                  <c:v>249975</c:v>
                </c:pt>
                <c:pt idx="121">
                  <c:v>289475</c:v>
                </c:pt>
                <c:pt idx="122">
                  <c:v>206000</c:v>
                </c:pt>
                <c:pt idx="123">
                  <c:v>220475</c:v>
                </c:pt>
                <c:pt idx="124">
                  <c:v>252500</c:v>
                </c:pt>
                <c:pt idx="125">
                  <c:v>212500</c:v>
                </c:pt>
                <c:pt idx="126">
                  <c:v>271841</c:v>
                </c:pt>
                <c:pt idx="127">
                  <c:v>261250</c:v>
                </c:pt>
                <c:pt idx="128">
                  <c:v>250000</c:v>
                </c:pt>
                <c:pt idx="129">
                  <c:v>225000</c:v>
                </c:pt>
                <c:pt idx="130">
                  <c:v>229999</c:v>
                </c:pt>
                <c:pt idx="131">
                  <c:v>284750</c:v>
                </c:pt>
                <c:pt idx="132">
                  <c:v>240000</c:v>
                </c:pt>
                <c:pt idx="133">
                  <c:v>230000</c:v>
                </c:pt>
                <c:pt idx="134">
                  <c:v>251000</c:v>
                </c:pt>
                <c:pt idx="135">
                  <c:v>299950</c:v>
                </c:pt>
                <c:pt idx="136">
                  <c:v>241750</c:v>
                </c:pt>
                <c:pt idx="137">
                  <c:v>252200</c:v>
                </c:pt>
                <c:pt idx="138">
                  <c:v>290000</c:v>
                </c:pt>
                <c:pt idx="139">
                  <c:v>279125</c:v>
                </c:pt>
                <c:pt idx="140">
                  <c:v>278750</c:v>
                </c:pt>
                <c:pt idx="141">
                  <c:v>284900</c:v>
                </c:pt>
                <c:pt idx="142">
                  <c:v>266500</c:v>
                </c:pt>
                <c:pt idx="143">
                  <c:v>264975</c:v>
                </c:pt>
                <c:pt idx="144">
                  <c:v>310000</c:v>
                </c:pt>
                <c:pt idx="145">
                  <c:v>293550</c:v>
                </c:pt>
                <c:pt idx="146">
                  <c:v>290725</c:v>
                </c:pt>
                <c:pt idx="147">
                  <c:v>280000</c:v>
                </c:pt>
                <c:pt idx="148">
                  <c:v>369000</c:v>
                </c:pt>
                <c:pt idx="149">
                  <c:v>300000</c:v>
                </c:pt>
                <c:pt idx="150">
                  <c:v>315000</c:v>
                </c:pt>
                <c:pt idx="151">
                  <c:v>280000</c:v>
                </c:pt>
                <c:pt idx="152">
                  <c:v>330000</c:v>
                </c:pt>
                <c:pt idx="153">
                  <c:v>281000</c:v>
                </c:pt>
                <c:pt idx="154">
                  <c:v>271450</c:v>
                </c:pt>
                <c:pt idx="155">
                  <c:v>285000</c:v>
                </c:pt>
                <c:pt idx="156">
                  <c:v>254230</c:v>
                </c:pt>
                <c:pt idx="157">
                  <c:v>287500</c:v>
                </c:pt>
                <c:pt idx="158">
                  <c:v>305450</c:v>
                </c:pt>
                <c:pt idx="159">
                  <c:v>319500</c:v>
                </c:pt>
                <c:pt idx="160">
                  <c:v>313500</c:v>
                </c:pt>
                <c:pt idx="161">
                  <c:v>332500</c:v>
                </c:pt>
                <c:pt idx="162">
                  <c:v>340000</c:v>
                </c:pt>
                <c:pt idx="163">
                  <c:v>338900</c:v>
                </c:pt>
                <c:pt idx="164">
                  <c:v>310000</c:v>
                </c:pt>
                <c:pt idx="165">
                  <c:v>333050</c:v>
                </c:pt>
                <c:pt idx="166">
                  <c:v>275000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81-48CA-8B94-27731E41C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4747648"/>
        <c:axId val="874744368"/>
      </c:lineChart>
      <c:dateAx>
        <c:axId val="874747648"/>
        <c:scaling>
          <c:orientation val="minMax"/>
          <c:max val="44197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744368"/>
        <c:crosses val="autoZero"/>
        <c:auto val="1"/>
        <c:lblOffset val="100"/>
        <c:baseTimeUnit val="months"/>
        <c:majorUnit val="1"/>
        <c:majorTimeUnit val="years"/>
      </c:dateAx>
      <c:valAx>
        <c:axId val="87474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74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7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tx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/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olidFill>
        <a:schemeClr val="lt1"/>
      </a:solid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tx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/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olidFill>
        <a:schemeClr val="lt1"/>
      </a:solid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8</xdr:col>
      <xdr:colOff>0</xdr:colOff>
      <xdr:row>16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CA98EA-B509-43E4-BBAC-1B56F7DF75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6</xdr:col>
      <xdr:colOff>533400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FA770-E495-46D5-879C-8B712138B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19050</xdr:rowOff>
    </xdr:from>
    <xdr:to>
      <xdr:col>7</xdr:col>
      <xdr:colOff>0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48A003-896C-4E86-AA1B-1133E040E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F336F2-6C9F-4B74-9A7C-D2FA8C3F6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am%20Carl%20Birgenheie/KNRE.com/Gryphon%20Teams%20-%20Documents/Procurement%20Teams/Members/Adam%20Birgenheier%20(Corporate)/Sheets%20(Data%20-%20Needs%20to%20be%20moved)/Market%20Statistics/Sales%20Months%20Supply%20and%20Days%20on%20Mark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Months Supply and DoM"/>
      <sheetName val="PPSqFt"/>
      <sheetName val="Sales Months Supply and Days on"/>
    </sheetNames>
    <sheetDataSet>
      <sheetData sheetId="0"/>
      <sheetData sheetId="1"/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dam%20Carl%20Birgenheie/KNRE.com/Gryphon%20Teams%20-%20Documents/Procurement%20Teams/Members/Adam%20Birgenheier%20(Corporate)/Sheets%20(Data%20-%20Needs%20to%20be%20moved)/Market%20Statistics/Volume%20and%20Sales%20Pric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dam%20Carl%20Birgenheie/KNRE.com/Gryphon%20Teams%20-%20Documents/Procurement%20Teams/Members/Adam%20Birgenheier%20(Corporate)/Sheets%20(Data%20-%20Needs%20to%20be%20moved)/Market%20Statistics/Sales%20Months%20Supply%20and%20Days%20on%20Market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dam Carl Birgenheier" refreshedDate="43824.492167013887" createdVersion="6" refreshedVersion="6" minRefreshableVersion="3" recordCount="43383" xr:uid="{E1D53534-6739-4136-A0B3-13F292BD4C99}">
  <cacheSource type="worksheet">
    <worksheetSource name="Table1" r:id="rId2"/>
  </cacheSource>
  <cacheFields count="7">
    <cacheField name="Date" numFmtId="14">
      <sharedItems containsSemiMixedTypes="0" containsNonDate="0" containsDate="1" containsString="0" minDate="2003-01-01T00:00:00" maxDate="2019-11-02T00:00:00" count="204"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20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02-01T00:00:00"/>
        <d v="2019-11-01T00:00:00"/>
      </sharedItems>
      <fieldGroup par="6" base="0">
        <rangePr groupBy="months" startDate="2003-01-01T00:00:00" endDate="2019-11-02T00:00:00"/>
        <groupItems count="14">
          <s v="&lt;1/1/20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/2019"/>
        </groupItems>
      </fieldGroup>
    </cacheField>
    <cacheField name="Zip Code" numFmtId="0">
      <sharedItems containsSemiMixedTypes="0" containsString="0" containsNumber="1" containsInteger="1" minValue="98001" maxValue="98580" count="50">
        <n v="98407"/>
        <n v="98406"/>
        <n v="98403"/>
        <n v="98402"/>
        <n v="98405"/>
        <n v="98466"/>
        <n v="98465"/>
        <n v="98498"/>
        <n v="98499"/>
        <n v="98327"/>
        <n v="98388"/>
        <n v="98409"/>
        <n v="98408"/>
        <n v="98418"/>
        <n v="98404"/>
        <n v="98444"/>
        <n v="98445"/>
        <n v="98446"/>
        <n v="98424"/>
        <n v="98371"/>
        <n v="98390"/>
        <n v="98391"/>
        <n v="98047"/>
        <n v="98374"/>
        <n v="98372"/>
        <n v="98443"/>
        <n v="98373"/>
        <n v="98375"/>
        <n v="98338"/>
        <n v="98422"/>
        <n v="98001"/>
        <n v="98003"/>
        <n v="98580"/>
        <n v="98312"/>
        <n v="98367"/>
        <n v="98366"/>
        <n v="98383"/>
        <n v="98310"/>
        <n v="98002"/>
        <n v="98030"/>
        <n v="98031"/>
        <n v="98516"/>
        <n v="98503"/>
        <n v="98513"/>
        <n v="98576"/>
        <n v="98387"/>
        <n v="98198"/>
        <n v="98032"/>
        <n v="98042"/>
        <n v="98058"/>
      </sharedItems>
    </cacheField>
    <cacheField name="Area" numFmtId="0">
      <sharedItems containsSemiMixedTypes="0" containsString="0" containsNumber="1" containsInteger="1" minValue="13" maxValue="454" count="108"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9"/>
        <n v="81"/>
        <n v="82"/>
        <n v="83"/>
        <n v="85"/>
        <n v="86"/>
        <n v="87"/>
        <n v="88"/>
        <n v="89"/>
        <n v="94"/>
        <n v="95"/>
        <n v="100"/>
        <n v="109"/>
        <n v="110"/>
        <n v="114"/>
        <n v="119"/>
        <n v="122"/>
        <n v="123"/>
        <n v="141"/>
        <n v="142"/>
        <n v="143"/>
        <n v="144"/>
        <n v="145"/>
        <n v="146"/>
        <n v="147"/>
        <n v="148"/>
        <n v="149"/>
        <n v="150"/>
        <n v="165"/>
        <n v="310"/>
        <n v="330"/>
        <n v="340"/>
        <n v="445"/>
        <n v="446"/>
        <n v="447"/>
        <n v="448"/>
        <n v="449"/>
        <n v="450"/>
        <n v="451"/>
        <n v="452"/>
        <n v="453"/>
        <n v="454"/>
        <n v="80"/>
        <n v="84"/>
        <n v="99"/>
        <n v="120"/>
        <n v="320"/>
      </sharedItems>
    </cacheField>
    <cacheField name="Median Sales Price" numFmtId="0">
      <sharedItems containsString="0" containsBlank="1" containsNumber="1" containsInteger="1" minValue="0" maxValue="3235000"/>
    </cacheField>
    <cacheField name="Volume" numFmtId="0">
      <sharedItems containsString="0" containsBlank="1" containsNumber="1" containsInteger="1" minValue="0" maxValue="76364302"/>
    </cacheField>
    <cacheField name="Quarters" numFmtId="0" databaseField="0">
      <fieldGroup base="0">
        <rangePr groupBy="quarters" startDate="2003-01-01T00:00:00" endDate="2019-11-02T00:00:00"/>
        <groupItems count="6">
          <s v="&lt;1/1/2003"/>
          <s v="Qtr1"/>
          <s v="Qtr2"/>
          <s v="Qtr3"/>
          <s v="Qtr4"/>
          <s v="&gt;11/2/2019"/>
        </groupItems>
      </fieldGroup>
    </cacheField>
    <cacheField name="Years" numFmtId="0" databaseField="0">
      <fieldGroup base="0">
        <rangePr groupBy="years" startDate="2003-01-01T00:00:00" endDate="2019-11-02T00:00:00"/>
        <groupItems count="19">
          <s v="&lt;1/1/2003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11/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Carl Birgenheier" refreshedDate="43824.580603472219" createdVersion="6" refreshedVersion="6" minRefreshableVersion="3" recordCount="36" xr:uid="{2A7F7153-8CA9-4421-BA1D-46E9120FE7F3}">
  <cacheSource type="worksheet">
    <worksheetSource name="Table_Gryphon_Property_Portfolio_Matrix"/>
  </cacheSource>
  <cacheFields count="57">
    <cacheField name="Property:" numFmtId="0">
      <sharedItems containsBlank="1" count="36">
        <s v="506 Harrison St"/>
        <s v="10502 95th St SW"/>
        <s v="7311 S M St"/>
        <s v="2109 187th St Ct E"/>
        <s v="8918 Rose Rd SW"/>
        <s v="825 Index Ct NE"/>
        <s v="33418 28th Pl SW"/>
        <s v="2709 College St SE"/>
        <s v="2510 S Cushman St"/>
        <s v="15512 39th Ave Ct E"/>
        <s v="820 2nd Ave NE"/>
        <s v="8505 Leona Wy SW"/>
        <s v="3601 S Gunnison St"/>
        <s v="15411 24th Ave E"/>
        <s v="5433 S Warner St"/>
        <s v="8516 Leona Wy SW"/>
        <s v="10132 55th Ave E"/>
        <s v="1719 S Durango St"/>
        <s v="3815 E K St"/>
        <s v="8040 S D St"/>
        <s v="3727 E J St"/>
        <s v="8906 Wadsworth Wy SW"/>
        <s v="1030 E 45th"/>
        <s v="1947 S L St"/>
        <s v="8717 33rd St W"/>
        <s v="5820 108th St SW"/>
        <s v="1647 E 34th St"/>
        <s v="15008 12th Ave E"/>
        <s v="824 E Harrison"/>
        <s v="11307 Park Ave S"/>
        <s v="606 E 35th St"/>
        <s v="9012 26th Ave SW"/>
        <s v="31327 12th Pl S"/>
        <s v="10825 Valley Ave E"/>
        <s v="12639 SE 317th St"/>
        <m/>
      </sharedItems>
    </cacheField>
    <cacheField name="Property ID Number" numFmtId="0">
      <sharedItems containsBlank="1"/>
    </cacheField>
    <cacheField name="Binary Prop Code1" numFmtId="0">
      <sharedItems containsString="0" containsBlank="1" containsNumber="1" containsInteger="1" minValue="10" maxValue="90"/>
    </cacheField>
    <cacheField name="Binary Prop Code2" numFmtId="0">
      <sharedItems containsString="0" containsBlank="1" containsNumber="1" containsInteger="1" minValue="0" maxValue="82"/>
    </cacheField>
    <cacheField name="Binary Prop Code3" numFmtId="0">
      <sharedItems containsString="0" containsBlank="1" containsNumber="1" containsInteger="1" minValue="1" maxValue="9"/>
    </cacheField>
    <cacheField name="Binary Prop Code4" numFmtId="0">
      <sharedItems containsNonDate="0" containsString="0" containsBlank="1"/>
    </cacheField>
    <cacheField name="Procurer" numFmtId="0">
      <sharedItems containsBlank="1"/>
    </cacheField>
    <cacheField name="Project Manager" numFmtId="0">
      <sharedItems containsBlank="1"/>
    </cacheField>
    <cacheField name="Listing Agent" numFmtId="0">
      <sharedItems containsBlank="1"/>
    </cacheField>
    <cacheField name="Finance Company" numFmtId="0">
      <sharedItems containsNonDate="0" containsString="0" containsBlank="1"/>
    </cacheField>
    <cacheField name="Client" numFmtId="0">
      <sharedItems containsBlank="1"/>
    </cacheField>
    <cacheField name="Set Number" numFmtId="0">
      <sharedItems containsString="0" containsBlank="1" containsNumber="1" containsInteger="1" minValue="0" maxValue="5"/>
    </cacheField>
    <cacheField name="Zip Code" numFmtId="0">
      <sharedItems containsString="0" containsBlank="1" containsNumber="1" containsInteger="1" minValue="98003" maxValue="98503"/>
    </cacheField>
    <cacheField name="Area" numFmtId="0">
      <sharedItems containsString="0" containsBlank="1" containsNumber="1" containsInteger="1" minValue="26" maxValue="450"/>
    </cacheField>
    <cacheField name="Type" numFmtId="0">
      <sharedItems containsBlank="1"/>
    </cacheField>
    <cacheField name="Style Code" numFmtId="0">
      <sharedItems containsBlank="1"/>
    </cacheField>
    <cacheField name="Size" numFmtId="0">
      <sharedItems containsString="0" containsBlank="1" containsNumber="1" containsInteger="1" minValue="672" maxValue="4236"/>
    </cacheField>
    <cacheField name="Size Category" numFmtId="0">
      <sharedItems containsBlank="1" count="7">
        <s v="1500-2000"/>
        <s v="2500+"/>
        <s v="1200-1500"/>
        <s v="2000-2500"/>
        <s v="900-1200"/>
        <s v="900-"/>
        <m/>
      </sharedItems>
    </cacheField>
    <cacheField name="No of Bedrooms" numFmtId="0">
      <sharedItems containsString="0" containsBlank="1" containsNumber="1" containsInteger="1" minValue="2" maxValue="6"/>
    </cacheField>
    <cacheField name="No of Bathrooms" numFmtId="0">
      <sharedItems containsString="0" containsBlank="1" containsNumber="1" minValue="1" maxValue="5"/>
    </cacheField>
    <cacheField name="Number of Covered Parking" numFmtId="0">
      <sharedItems containsString="0" containsBlank="1" containsNumber="1" containsInteger="1" minValue="0" maxValue="2"/>
    </cacheField>
    <cacheField name="Lot Size SqFt" numFmtId="0">
      <sharedItems containsString="0" containsBlank="1" containsNumber="1" containsInteger="1" minValue="3250" maxValue="18750"/>
    </cacheField>
    <cacheField name="Date Under Contract" numFmtId="0">
      <sharedItems containsBlank="1"/>
    </cacheField>
    <cacheField name="Contractor Walk Through Date" numFmtId="0">
      <sharedItems containsNonDate="0" containsString="0" containsBlank="1"/>
    </cacheField>
    <cacheField name="Earnest Money Deposit Date" numFmtId="0">
      <sharedItems containsBlank="1"/>
    </cacheField>
    <cacheField name="Neighborhood Review Date" numFmtId="0">
      <sharedItems containsBlank="1"/>
    </cacheField>
    <cacheField name="Date of Purchase" numFmtId="14">
      <sharedItems containsNonDate="0" containsDate="1" containsString="0" containsBlank="1" minDate="2012-03-09T00:00:00" maxDate="2019-11-02T00:00:00"/>
    </cacheField>
    <cacheField name="Expected Holding Days" numFmtId="0">
      <sharedItems containsString="0" containsBlank="1" containsNumber="1" containsInteger="1" minValue="90" maxValue="365"/>
    </cacheField>
    <cacheField name="Estimated Contrator Time" numFmtId="0">
      <sharedItems containsString="0" containsBlank="1" containsNumber="1" containsInteger="1" minValue="30" maxValue="40"/>
    </cacheField>
    <cacheField name="Listing Date" numFmtId="14">
      <sharedItems containsNonDate="0" containsDate="1" containsString="0" containsBlank="1" minDate="2012-09-27T00:00:00" maxDate="2019-10-16T00:00:00"/>
    </cacheField>
    <cacheField name="Actual Constractor Time" numFmtId="0">
      <sharedItems containsString="0" containsBlank="1" containsNumber="1" containsInteger="1" minValue="8" maxValue="223"/>
    </cacheField>
    <cacheField name="Date of Sale" numFmtId="14">
      <sharedItems containsNonDate="0" containsDate="1" containsString="0" containsBlank="1" minDate="2012-10-03T00:00:00" maxDate="2019-11-19T00:00:00"/>
    </cacheField>
    <cacheField name="Days Listed to Close" numFmtId="0">
      <sharedItems containsString="0" containsBlank="1" containsNumber="1" containsInteger="1" minValue="6" maxValue="178"/>
    </cacheField>
    <cacheField name="Actual Holding Days" numFmtId="0">
      <sharedItems containsString="0" containsBlank="1" containsNumber="1" containsInteger="1" minValue="77" maxValue="336"/>
    </cacheField>
    <cacheField name="Stage 1" numFmtId="0">
      <sharedItems containsBlank="1"/>
    </cacheField>
    <cacheField name="Stage 2" numFmtId="0">
      <sharedItems containsBlank="1"/>
    </cacheField>
    <cacheField name="Stage 3" numFmtId="0">
      <sharedItems containsBlank="1"/>
    </cacheField>
    <cacheField name="Stage 4" numFmtId="0">
      <sharedItems containsBlank="1"/>
    </cacheField>
    <cacheField name="Completion Level" numFmtId="0">
      <sharedItems containsBlank="1"/>
    </cacheField>
    <cacheField name="Status" numFmtId="0">
      <sharedItems containsBlank="1"/>
    </cacheField>
    <cacheField name="Severity of Rehab (1-3)" numFmtId="0">
      <sharedItems containsString="0" containsBlank="1" containsNumber="1" containsInteger="1" minValue="1" maxValue="3"/>
    </cacheField>
    <cacheField name="Contractor" numFmtId="0">
      <sharedItems containsBlank="1"/>
    </cacheField>
    <cacheField name="Acquisition Price" numFmtId="0">
      <sharedItems containsString="0" containsBlank="1" containsNumber="1" minValue="37500" maxValue="305000"/>
    </cacheField>
    <cacheField name="Procured Estimated Rehab Cost" numFmtId="0">
      <sharedItems containsString="0" containsBlank="1" containsNumber="1" minValue="15000" maxValue="120000"/>
    </cacheField>
    <cacheField name="Estimated True Rehab Cost" numFmtId="0">
      <sharedItems containsString="0" containsBlank="1" containsNumber="1" containsInteger="1" minValue="0" maxValue="0"/>
    </cacheField>
    <cacheField name="Actual Rehab Cost" numFmtId="0">
      <sharedItems containsString="0" containsBlank="1" containsNumber="1" minValue="0" maxValue="62696"/>
    </cacheField>
    <cacheField name="Estimated ARV" numFmtId="0">
      <sharedItems containsString="0" containsBlank="1" containsNumber="1" minValue="190000" maxValue="637000"/>
    </cacheField>
    <cacheField name="Actual ARV" numFmtId="0">
      <sharedItems containsString="0" containsBlank="1" containsNumber="1" minValue="160000" maxValue="439950"/>
    </cacheField>
    <cacheField name="Total Commissions" numFmtId="0">
      <sharedItems containsString="0" containsBlank="1" containsNumber="1" minValue="1.4999999999999999E-2" maxValue="0.06"/>
    </cacheField>
    <cacheField name="Buyer Conscession Amount" numFmtId="0">
      <sharedItems containsString="0" containsBlank="1" containsNumber="1" containsInteger="1" minValue="0" maxValue="0"/>
    </cacheField>
    <cacheField name="Seller Conscession Amount" numFmtId="0">
      <sharedItems containsString="0" containsBlank="1" containsNumber="1" containsInteger="1" minValue="0" maxValue="9840"/>
    </cacheField>
    <cacheField name="Estimated Profit" numFmtId="0">
      <sharedItems containsSemiMixedTypes="0" containsString="0" containsNumber="1" minValue="-23364" maxValue="1290635.2"/>
    </cacheField>
    <cacheField name="Actual Profit" numFmtId="0">
      <sharedItems containsString="0" containsBlank="1" containsNumber="1" minValue="-40475" maxValue="702327"/>
    </cacheField>
    <cacheField name="Unaccounted For Profit" numFmtId="0">
      <sharedItems containsString="0" containsBlank="1" containsNumber="1" minValue="-588308.19999999995" maxValue="66520"/>
    </cacheField>
    <cacheField name="Prop ID No For Subscript" numFmtId="0">
      <sharedItems containsBlank="1"/>
    </cacheField>
    <cacheField name="ROA" numFmtId="0">
      <sharedItems containsString="0" containsBlank="1" containsNumber="1" minValue="-0.85203829593744207" maxValue="16.427540255413657"/>
    </cacheField>
    <cacheField name="Comparative ROA" numFmtId="0">
      <sharedItems containsString="0" containsBlank="1" containsNumber="1" minValue="-0.59592401666615169" maxValue="11.4895842353895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Carl Birgenheier" refreshedDate="43824.601652546298" createdVersion="6" refreshedVersion="6" minRefreshableVersion="3" recordCount="13459" xr:uid="{15086E2C-D87E-4B06-8C74-F0FED8C06B22}">
  <cacheSource type="worksheet">
    <worksheetSource name="Table2" r:id="rId2"/>
  </cacheSource>
  <cacheFields count="9">
    <cacheField name="Date" numFmtId="14">
      <sharedItems containsSemiMixedTypes="0" containsNonDate="0" containsDate="1" containsString="0" minDate="2006-01-01T00:00:00" maxDate="2019-11-02T00:00:00" count="170"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19T00:00:00"/>
        <d v="2019-06-01T00:00:00"/>
        <d v="2019-07-01T00:00:00"/>
        <d v="2019-08-01T00:00:00"/>
        <d v="2019-09-19T00:00:00"/>
        <d v="2019-10-19T00:00:00"/>
        <d v="2019-05-01T00:00:00"/>
        <d v="2019-09-01T00:00:00"/>
        <d v="2019-10-01T00:00:00"/>
        <d v="2019-11-01T00:00:00"/>
      </sharedItems>
      <fieldGroup par="8" base="0">
        <rangePr groupBy="months" startDate="2006-01-01T00:00:00" endDate="2019-11-02T00:00:00"/>
        <groupItems count="14">
          <s v="&lt;1/1/200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2/2019"/>
        </groupItems>
      </fieldGroup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emiMixedTypes="0" containsString="0" containsNumber="1" containsInteger="1" minValue="2006" maxValue="2019" count="14"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Area" numFmtId="0">
      <sharedItems containsSemiMixedTypes="0" containsString="0" containsNumber="1" containsInteger="1" minValue="13" maxValue="340" count="82"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9"/>
        <n v="80"/>
        <n v="81"/>
        <n v="82"/>
        <n v="83"/>
        <n v="84"/>
        <n v="85"/>
        <n v="86"/>
        <n v="87"/>
        <n v="88"/>
        <n v="89"/>
        <n v="94"/>
        <n v="95"/>
        <n v="100"/>
        <n v="110"/>
        <n v="120"/>
        <n v="310"/>
        <n v="320"/>
        <n v="330"/>
        <n v="340"/>
        <n v="99"/>
      </sharedItems>
    </cacheField>
    <cacheField name="No of Sales" numFmtId="0">
      <sharedItems containsString="0" containsBlank="1" containsNumber="1" containsInteger="1" minValue="0" maxValue="184"/>
    </cacheField>
    <cacheField name="Months Supply" numFmtId="0">
      <sharedItems containsString="0" containsBlank="1" containsNumber="1" minValue="0" maxValue="41.7"/>
    </cacheField>
    <cacheField name="Days on Market" numFmtId="0">
      <sharedItems containsString="0" containsBlank="1" containsNumber="1" containsInteger="1" minValue="0" maxValue="649"/>
    </cacheField>
    <cacheField name="Quarters" numFmtId="0" databaseField="0">
      <fieldGroup base="0">
        <rangePr groupBy="quarters" startDate="2006-01-01T00:00:00" endDate="2019-11-02T00:00:00"/>
        <groupItems count="6">
          <s v="&lt;1/1/2006"/>
          <s v="Qtr1"/>
          <s v="Qtr2"/>
          <s v="Qtr3"/>
          <s v="Qtr4"/>
          <s v="&gt;11/2/2019"/>
        </groupItems>
      </fieldGroup>
    </cacheField>
    <cacheField name="Years" numFmtId="0" databaseField="0">
      <fieldGroup base="0">
        <rangePr groupBy="years" startDate="2006-01-01T00:00:00" endDate="2019-11-02T00:00:00"/>
        <groupItems count="16">
          <s v="&lt;1/1/2006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11/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am Carl Birgenheier" refreshedDate="43824.718939236111" backgroundQuery="1" createdVersion="6" refreshedVersion="6" minRefreshableVersion="3" recordCount="0" supportSubquery="1" supportAdvancedDrill="1" xr:uid="{1885A8CA-A5D7-4F76-87D9-4DDAE6DB2002}">
  <cacheSource type="external" connectionId="3"/>
  <cacheFields count="3">
    <cacheField name="[Table2].[Date].[Date]" caption="Date" numFmtId="0" level="1">
      <sharedItems containsSemiMixedTypes="0" containsNonDate="0" containsDate="1" containsString="0" minDate="2006-01-01T00:00:00" maxDate="2019-11-02T00:00:00" count="166"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19T00:00:00"/>
        <d v="2019-06-01T00:00:00"/>
        <d v="2019-07-01T00:00:00"/>
        <d v="2019-09-19T00:00:00"/>
        <d v="2019-10-19T00:00:00"/>
        <d v="2019-11-01T00:00:00"/>
      </sharedItems>
    </cacheField>
    <cacheField name="[Table2].[Area].[Area]" caption="Area" numFmtId="0" hierarchy="3" level="1">
      <sharedItems containsSemiMixedTypes="0" containsString="0" containsNumber="1" containsInteger="1" minValue="71" maxValue="71" count="1">
        <n v="71"/>
      </sharedItems>
      <extLst>
        <ext xmlns:x15="http://schemas.microsoft.com/office/spreadsheetml/2010/11/main" uri="{4F2E5C28-24EA-4eb8-9CBF-B6C8F9C3D259}">
          <x15:cachedUniqueNames>
            <x15:cachedUniqueName index="0" name="[Table2].[Area].&amp;[71]"/>
          </x15:cachedUniqueNames>
        </ext>
      </extLst>
    </cacheField>
    <cacheField name="[Measures].[Sum of Months Supply]" caption="Sum of Months Supply" numFmtId="0" hierarchy="9" level="32767"/>
  </cacheFields>
  <cacheHierarchies count="10">
    <cacheHierarchy uniqueName="[Table2].[Date]" caption="Date" attribute="1" time="1" defaultMemberUniqueName="[Table2].[Date].[All]" allUniqueName="[Table2].[Date].[All]" dimensionUniqueName="[Table2]" displayFolder="" count="2" memberValueDatatype="7" unbalanced="0">
      <fieldsUsage count="2">
        <fieldUsage x="-1"/>
        <fieldUsage x="0"/>
      </fieldsUsage>
    </cacheHierarchy>
    <cacheHierarchy uniqueName="[Table2].[Month]" caption="Month" attribute="1" defaultMemberUniqueName="[Table2].[Month].[All]" allUniqueName="[Table2].[Month].[All]" dimensionUniqueName="[Table2]" displayFolder="" count="2" memberValueDatatype="20" unbalanced="0"/>
    <cacheHierarchy uniqueName="[Table2].[Year]" caption="Year" attribute="1" defaultMemberUniqueName="[Table2].[Year].[All]" allUniqueName="[Table2].[Year].[All]" dimensionUniqueName="[Table2]" displayFolder="" count="2" memberValueDatatype="20" unbalanced="0"/>
    <cacheHierarchy uniqueName="[Table2].[Area]" caption="Area" attribute="1" defaultMemberUniqueName="[Table2].[Area].[All]" allUniqueName="[Table2].[Area].[All]" dimensionUniqueName="[Table2]" displayFolder="" count="2" memberValueDatatype="20" unbalanced="0">
      <fieldsUsage count="2">
        <fieldUsage x="-1"/>
        <fieldUsage x="1"/>
      </fieldsUsage>
    </cacheHierarchy>
    <cacheHierarchy uniqueName="[Table2].[No of Sales]" caption="No of Sales" attribute="1" defaultMemberUniqueName="[Table2].[No of Sales].[All]" allUniqueName="[Table2].[No of Sales].[All]" dimensionUniqueName="[Table2]" displayFolder="" count="2" memberValueDatatype="20" unbalanced="0"/>
    <cacheHierarchy uniqueName="[Table2].[Months Supply]" caption="Months Supply" attribute="1" defaultMemberUniqueName="[Table2].[Months Supply].[All]" allUniqueName="[Table2].[Months Supply].[All]" dimensionUniqueName="[Table2]" displayFolder="" count="2" memberValueDatatype="5" unbalanced="0"/>
    <cacheHierarchy uniqueName="[Table2].[Days on Market]" caption="Days on Market" attribute="1" defaultMemberUniqueName="[Table2].[Days on Market].[All]" allUniqueName="[Table2].[Days on Market].[All]" dimensionUniqueName="[Table2]" displayFolder="" count="2" memberValueDatatype="20" unbalanced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Months Supply]" caption="Sum of Months Supply" measure="1" displayFolder="" measureGroup="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383">
  <r>
    <x v="0"/>
    <x v="0"/>
    <x v="0"/>
    <m/>
    <m/>
  </r>
  <r>
    <x v="1"/>
    <x v="0"/>
    <x v="0"/>
    <n v="143000"/>
    <n v="1028900"/>
  </r>
  <r>
    <x v="2"/>
    <x v="0"/>
    <x v="0"/>
    <n v="176000"/>
    <n v="176000"/>
  </r>
  <r>
    <x v="3"/>
    <x v="0"/>
    <x v="0"/>
    <n v="177500"/>
    <n v="1336921"/>
  </r>
  <r>
    <x v="4"/>
    <x v="0"/>
    <x v="0"/>
    <n v="179950"/>
    <n v="359900"/>
  </r>
  <r>
    <x v="5"/>
    <x v="0"/>
    <x v="0"/>
    <n v="192000"/>
    <n v="1283000"/>
  </r>
  <r>
    <x v="6"/>
    <x v="0"/>
    <x v="0"/>
    <n v="175000"/>
    <n v="2632400"/>
  </r>
  <r>
    <x v="7"/>
    <x v="0"/>
    <x v="0"/>
    <n v="221250"/>
    <n v="2367500"/>
  </r>
  <r>
    <x v="8"/>
    <x v="0"/>
    <x v="0"/>
    <n v="213500"/>
    <n v="964437"/>
  </r>
  <r>
    <x v="9"/>
    <x v="0"/>
    <x v="0"/>
    <n v="221000"/>
    <n v="1176000"/>
  </r>
  <r>
    <x v="10"/>
    <x v="0"/>
    <x v="0"/>
    <n v="172925"/>
    <n v="345850"/>
  </r>
  <r>
    <x v="11"/>
    <x v="0"/>
    <x v="0"/>
    <n v="172000"/>
    <n v="678250"/>
  </r>
  <r>
    <x v="12"/>
    <x v="0"/>
    <x v="0"/>
    <n v="273000"/>
    <n v="273000"/>
  </r>
  <r>
    <x v="13"/>
    <x v="0"/>
    <x v="0"/>
    <n v="179200"/>
    <n v="358400"/>
  </r>
  <r>
    <x v="14"/>
    <x v="0"/>
    <x v="0"/>
    <n v="181500"/>
    <n v="1392150"/>
  </r>
  <r>
    <x v="15"/>
    <x v="0"/>
    <x v="0"/>
    <n v="186750"/>
    <n v="1619950"/>
  </r>
  <r>
    <x v="16"/>
    <x v="0"/>
    <x v="0"/>
    <n v="306250"/>
    <n v="2020500"/>
  </r>
  <r>
    <x v="17"/>
    <x v="0"/>
    <x v="0"/>
    <n v="205000"/>
    <n v="2348450"/>
  </r>
  <r>
    <x v="18"/>
    <x v="0"/>
    <x v="0"/>
    <n v="172725"/>
    <n v="715350"/>
  </r>
  <r>
    <x v="19"/>
    <x v="0"/>
    <x v="0"/>
    <n v="289750"/>
    <n v="1071100"/>
  </r>
  <r>
    <x v="20"/>
    <x v="0"/>
    <x v="0"/>
    <n v="196250"/>
    <n v="797500"/>
  </r>
  <r>
    <x v="21"/>
    <x v="0"/>
    <x v="0"/>
    <n v="247500"/>
    <n v="2077850"/>
  </r>
  <r>
    <x v="22"/>
    <x v="0"/>
    <x v="0"/>
    <n v="242000"/>
    <n v="1007950"/>
  </r>
  <r>
    <x v="23"/>
    <x v="0"/>
    <x v="0"/>
    <n v="330450"/>
    <n v="1185200"/>
  </r>
  <r>
    <x v="24"/>
    <x v="0"/>
    <x v="0"/>
    <n v="230450"/>
    <n v="1704900"/>
  </r>
  <r>
    <x v="25"/>
    <x v="0"/>
    <x v="0"/>
    <n v="241000"/>
    <n v="796000"/>
  </r>
  <r>
    <x v="26"/>
    <x v="0"/>
    <x v="0"/>
    <n v="210000"/>
    <n v="1403500"/>
  </r>
  <r>
    <x v="27"/>
    <x v="0"/>
    <x v="0"/>
    <n v="359720"/>
    <n v="359720"/>
  </r>
  <r>
    <x v="28"/>
    <x v="0"/>
    <x v="0"/>
    <n v="272000"/>
    <n v="1114450"/>
  </r>
  <r>
    <x v="29"/>
    <x v="0"/>
    <x v="0"/>
    <n v="279500"/>
    <n v="1742900"/>
  </r>
  <r>
    <x v="30"/>
    <x v="0"/>
    <x v="0"/>
    <n v="217400"/>
    <n v="1524900"/>
  </r>
  <r>
    <x v="31"/>
    <x v="0"/>
    <x v="0"/>
    <n v="265000"/>
    <n v="915500"/>
  </r>
  <r>
    <x v="32"/>
    <x v="0"/>
    <x v="0"/>
    <n v="298000"/>
    <n v="2107000"/>
  </r>
  <r>
    <x v="33"/>
    <x v="0"/>
    <x v="0"/>
    <n v="407500"/>
    <n v="815000"/>
  </r>
  <r>
    <x v="34"/>
    <x v="0"/>
    <x v="0"/>
    <n v="284925"/>
    <n v="569850"/>
  </r>
  <r>
    <x v="35"/>
    <x v="0"/>
    <x v="0"/>
    <n v="315000"/>
    <n v="315000"/>
  </r>
  <r>
    <x v="36"/>
    <x v="0"/>
    <x v="0"/>
    <m/>
    <m/>
  </r>
  <r>
    <x v="37"/>
    <x v="0"/>
    <x v="0"/>
    <n v="206000"/>
    <n v="1119000"/>
  </r>
  <r>
    <x v="38"/>
    <x v="0"/>
    <x v="0"/>
    <n v="392500"/>
    <n v="785000"/>
  </r>
  <r>
    <x v="39"/>
    <x v="0"/>
    <x v="0"/>
    <n v="407500"/>
    <n v="1562500"/>
  </r>
  <r>
    <x v="40"/>
    <x v="0"/>
    <x v="0"/>
    <n v="254150"/>
    <n v="1371250"/>
  </r>
  <r>
    <x v="41"/>
    <x v="0"/>
    <x v="0"/>
    <n v="250749"/>
    <n v="870149"/>
  </r>
  <r>
    <x v="42"/>
    <x v="0"/>
    <x v="0"/>
    <n v="525000"/>
    <n v="525000"/>
  </r>
  <r>
    <x v="43"/>
    <x v="0"/>
    <x v="0"/>
    <n v="300000"/>
    <n v="2016000"/>
  </r>
  <r>
    <x v="44"/>
    <x v="0"/>
    <x v="0"/>
    <n v="759950"/>
    <n v="2220950"/>
  </r>
  <r>
    <x v="45"/>
    <x v="0"/>
    <x v="0"/>
    <n v="283000"/>
    <n v="1206000"/>
  </r>
  <r>
    <x v="46"/>
    <x v="0"/>
    <x v="0"/>
    <n v="256500"/>
    <n v="2501000"/>
  </r>
  <r>
    <x v="47"/>
    <x v="0"/>
    <x v="0"/>
    <n v="343000"/>
    <n v="953500"/>
  </r>
  <r>
    <x v="48"/>
    <x v="0"/>
    <x v="0"/>
    <n v="280925"/>
    <n v="561850"/>
  </r>
  <r>
    <x v="49"/>
    <x v="0"/>
    <x v="0"/>
    <n v="183200"/>
    <n v="183200"/>
  </r>
  <r>
    <x v="50"/>
    <x v="0"/>
    <x v="0"/>
    <n v="274500"/>
    <n v="1811500"/>
  </r>
  <r>
    <x v="51"/>
    <x v="0"/>
    <x v="0"/>
    <n v="272000"/>
    <n v="1682200"/>
  </r>
  <r>
    <x v="52"/>
    <x v="0"/>
    <x v="0"/>
    <n v="450000"/>
    <n v="2415750"/>
  </r>
  <r>
    <x v="53"/>
    <x v="0"/>
    <x v="0"/>
    <n v="292500"/>
    <n v="2761400"/>
  </r>
  <r>
    <x v="54"/>
    <x v="0"/>
    <x v="0"/>
    <n v="261750"/>
    <n v="523500"/>
  </r>
  <r>
    <x v="55"/>
    <x v="0"/>
    <x v="0"/>
    <n v="372500"/>
    <n v="745000"/>
  </r>
  <r>
    <x v="56"/>
    <x v="0"/>
    <x v="0"/>
    <n v="252000"/>
    <n v="252000"/>
  </r>
  <r>
    <x v="57"/>
    <x v="0"/>
    <x v="0"/>
    <n v="286500"/>
    <n v="573000"/>
  </r>
  <r>
    <x v="58"/>
    <x v="0"/>
    <x v="0"/>
    <m/>
    <m/>
  </r>
  <r>
    <x v="59"/>
    <x v="0"/>
    <x v="0"/>
    <m/>
    <m/>
  </r>
  <r>
    <x v="60"/>
    <x v="0"/>
    <x v="0"/>
    <m/>
    <m/>
  </r>
  <r>
    <x v="61"/>
    <x v="0"/>
    <x v="0"/>
    <n v="211250"/>
    <n v="422500"/>
  </r>
  <r>
    <x v="62"/>
    <x v="0"/>
    <x v="0"/>
    <n v="241250"/>
    <n v="482500"/>
  </r>
  <r>
    <x v="63"/>
    <x v="0"/>
    <x v="0"/>
    <n v="260000"/>
    <n v="1064936"/>
  </r>
  <r>
    <x v="64"/>
    <x v="0"/>
    <x v="0"/>
    <n v="252450"/>
    <n v="252450"/>
  </r>
  <r>
    <x v="65"/>
    <x v="0"/>
    <x v="0"/>
    <n v="328938"/>
    <n v="1452825"/>
  </r>
  <r>
    <x v="66"/>
    <x v="0"/>
    <x v="0"/>
    <n v="265000"/>
    <n v="1270500"/>
  </r>
  <r>
    <x v="67"/>
    <x v="0"/>
    <x v="0"/>
    <n v="251500"/>
    <n v="503000"/>
  </r>
  <r>
    <x v="68"/>
    <x v="0"/>
    <x v="0"/>
    <n v="230750"/>
    <n v="461500"/>
  </r>
  <r>
    <x v="69"/>
    <x v="0"/>
    <x v="0"/>
    <n v="285650"/>
    <n v="571300"/>
  </r>
  <r>
    <x v="70"/>
    <x v="0"/>
    <x v="0"/>
    <m/>
    <m/>
  </r>
  <r>
    <x v="71"/>
    <x v="0"/>
    <x v="0"/>
    <n v="272750"/>
    <n v="545500"/>
  </r>
  <r>
    <x v="72"/>
    <x v="0"/>
    <x v="0"/>
    <n v="202450"/>
    <n v="404900"/>
  </r>
  <r>
    <x v="73"/>
    <x v="0"/>
    <x v="0"/>
    <n v="277500"/>
    <n v="277500"/>
  </r>
  <r>
    <x v="74"/>
    <x v="0"/>
    <x v="0"/>
    <n v="250000"/>
    <n v="682000"/>
  </r>
  <r>
    <x v="75"/>
    <x v="0"/>
    <x v="0"/>
    <n v="248250"/>
    <n v="496500"/>
  </r>
  <r>
    <x v="76"/>
    <x v="0"/>
    <x v="0"/>
    <n v="234000"/>
    <n v="234000"/>
  </r>
  <r>
    <x v="77"/>
    <x v="0"/>
    <x v="0"/>
    <n v="240000"/>
    <n v="1232985"/>
  </r>
  <r>
    <x v="78"/>
    <x v="0"/>
    <x v="0"/>
    <n v="248500"/>
    <n v="1886500"/>
  </r>
  <r>
    <x v="79"/>
    <x v="0"/>
    <x v="0"/>
    <n v="252250"/>
    <n v="1024500"/>
  </r>
  <r>
    <x v="80"/>
    <x v="0"/>
    <x v="0"/>
    <n v="260000"/>
    <n v="520000"/>
  </r>
  <r>
    <x v="81"/>
    <x v="0"/>
    <x v="0"/>
    <n v="250000"/>
    <n v="735000"/>
  </r>
  <r>
    <x v="82"/>
    <x v="0"/>
    <x v="0"/>
    <n v="326000"/>
    <n v="326000"/>
  </r>
  <r>
    <x v="83"/>
    <x v="0"/>
    <x v="0"/>
    <n v="265000"/>
    <n v="749000"/>
  </r>
  <r>
    <x v="84"/>
    <x v="0"/>
    <x v="0"/>
    <m/>
    <m/>
  </r>
  <r>
    <x v="85"/>
    <x v="0"/>
    <x v="0"/>
    <n v="307000"/>
    <n v="307000"/>
  </r>
  <r>
    <x v="86"/>
    <x v="0"/>
    <x v="0"/>
    <n v="256000"/>
    <n v="512000"/>
  </r>
  <r>
    <x v="87"/>
    <x v="0"/>
    <x v="0"/>
    <n v="260000"/>
    <n v="758500"/>
  </r>
  <r>
    <x v="88"/>
    <x v="0"/>
    <x v="0"/>
    <n v="190000"/>
    <n v="1366500"/>
  </r>
  <r>
    <x v="89"/>
    <x v="0"/>
    <x v="0"/>
    <n v="290000"/>
    <n v="995500"/>
  </r>
  <r>
    <x v="90"/>
    <x v="0"/>
    <x v="0"/>
    <n v="222450"/>
    <n v="930613"/>
  </r>
  <r>
    <x v="91"/>
    <x v="0"/>
    <x v="0"/>
    <n v="202500"/>
    <n v="405000"/>
  </r>
  <r>
    <x v="92"/>
    <x v="0"/>
    <x v="0"/>
    <n v="221250"/>
    <n v="1394400"/>
  </r>
  <r>
    <x v="93"/>
    <x v="0"/>
    <x v="0"/>
    <n v="192475"/>
    <n v="384950"/>
  </r>
  <r>
    <x v="94"/>
    <x v="0"/>
    <x v="0"/>
    <n v="245500"/>
    <n v="993000"/>
  </r>
  <r>
    <x v="95"/>
    <x v="0"/>
    <x v="0"/>
    <n v="348475"/>
    <n v="696950"/>
  </r>
  <r>
    <x v="96"/>
    <x v="0"/>
    <x v="0"/>
    <n v="185000"/>
    <n v="980500"/>
  </r>
  <r>
    <x v="97"/>
    <x v="0"/>
    <x v="0"/>
    <n v="176000"/>
    <n v="660635"/>
  </r>
  <r>
    <x v="98"/>
    <x v="0"/>
    <x v="0"/>
    <m/>
    <m/>
  </r>
  <r>
    <x v="99"/>
    <x v="0"/>
    <x v="0"/>
    <n v="205950"/>
    <n v="1006800"/>
  </r>
  <r>
    <x v="100"/>
    <x v="0"/>
    <x v="0"/>
    <n v="215907"/>
    <n v="1370814"/>
  </r>
  <r>
    <x v="101"/>
    <x v="0"/>
    <x v="0"/>
    <n v="174900"/>
    <n v="810900"/>
  </r>
  <r>
    <x v="102"/>
    <x v="0"/>
    <x v="0"/>
    <n v="145000"/>
    <n v="960001"/>
  </r>
  <r>
    <x v="103"/>
    <x v="0"/>
    <x v="0"/>
    <n v="148000"/>
    <n v="427950"/>
  </r>
  <r>
    <x v="104"/>
    <x v="0"/>
    <x v="0"/>
    <n v="249950"/>
    <n v="499900"/>
  </r>
  <r>
    <x v="105"/>
    <x v="0"/>
    <x v="0"/>
    <n v="165000"/>
    <n v="467100"/>
  </r>
  <r>
    <x v="106"/>
    <x v="0"/>
    <x v="0"/>
    <n v="133500"/>
    <n v="267000"/>
  </r>
  <r>
    <x v="107"/>
    <x v="0"/>
    <x v="0"/>
    <n v="260000"/>
    <n v="1115500"/>
  </r>
  <r>
    <x v="108"/>
    <x v="0"/>
    <x v="0"/>
    <n v="147000"/>
    <n v="147000"/>
  </r>
  <r>
    <x v="109"/>
    <x v="0"/>
    <x v="0"/>
    <n v="154250"/>
    <n v="308500"/>
  </r>
  <r>
    <x v="110"/>
    <x v="0"/>
    <x v="0"/>
    <n v="141300"/>
    <n v="554400"/>
  </r>
  <r>
    <x v="111"/>
    <x v="0"/>
    <x v="0"/>
    <n v="174900"/>
    <n v="944900"/>
  </r>
  <r>
    <x v="112"/>
    <x v="0"/>
    <x v="0"/>
    <n v="232063"/>
    <n v="888126"/>
  </r>
  <r>
    <x v="113"/>
    <x v="0"/>
    <x v="0"/>
    <n v="230000"/>
    <n v="701950"/>
  </r>
  <r>
    <x v="114"/>
    <x v="0"/>
    <x v="0"/>
    <n v="178500"/>
    <n v="1072000"/>
  </r>
  <r>
    <x v="115"/>
    <x v="0"/>
    <x v="0"/>
    <n v="169825"/>
    <n v="339650"/>
  </r>
  <r>
    <x v="116"/>
    <x v="0"/>
    <x v="0"/>
    <n v="125779"/>
    <n v="612779"/>
  </r>
  <r>
    <x v="117"/>
    <x v="0"/>
    <x v="0"/>
    <n v="372500"/>
    <n v="1039500"/>
  </r>
  <r>
    <x v="118"/>
    <x v="0"/>
    <x v="0"/>
    <n v="130550"/>
    <n v="261099"/>
  </r>
  <r>
    <x v="119"/>
    <x v="0"/>
    <x v="0"/>
    <n v="239950"/>
    <n v="669850"/>
  </r>
  <r>
    <x v="120"/>
    <x v="0"/>
    <x v="0"/>
    <n v="220000"/>
    <n v="440000"/>
  </r>
  <r>
    <x v="121"/>
    <x v="0"/>
    <x v="0"/>
    <n v="383500"/>
    <n v="767000"/>
  </r>
  <r>
    <x v="122"/>
    <x v="0"/>
    <x v="0"/>
    <n v="195000"/>
    <n v="780000"/>
  </r>
  <r>
    <x v="123"/>
    <x v="0"/>
    <x v="0"/>
    <n v="335000"/>
    <n v="1094000"/>
  </r>
  <r>
    <x v="124"/>
    <x v="0"/>
    <x v="0"/>
    <n v="123000"/>
    <n v="246000"/>
  </r>
  <r>
    <x v="125"/>
    <x v="0"/>
    <x v="0"/>
    <n v="222500"/>
    <n v="1850750"/>
  </r>
  <r>
    <x v="126"/>
    <x v="0"/>
    <x v="0"/>
    <n v="400000"/>
    <n v="400000"/>
  </r>
  <r>
    <x v="127"/>
    <x v="0"/>
    <x v="0"/>
    <n v="211000"/>
    <n v="422000"/>
  </r>
  <r>
    <x v="128"/>
    <x v="0"/>
    <x v="0"/>
    <n v="267500"/>
    <n v="535000"/>
  </r>
  <r>
    <x v="129"/>
    <x v="0"/>
    <x v="0"/>
    <n v="195950"/>
    <n v="1144450"/>
  </r>
  <r>
    <x v="130"/>
    <x v="0"/>
    <x v="0"/>
    <n v="193300"/>
    <n v="386600"/>
  </r>
  <r>
    <x v="131"/>
    <x v="0"/>
    <x v="0"/>
    <n v="192450"/>
    <n v="858900"/>
  </r>
  <r>
    <x v="132"/>
    <x v="0"/>
    <x v="0"/>
    <n v="179500"/>
    <n v="179500"/>
  </r>
  <r>
    <x v="133"/>
    <x v="0"/>
    <x v="0"/>
    <n v="207500"/>
    <n v="911500"/>
  </r>
  <r>
    <x v="134"/>
    <x v="0"/>
    <x v="0"/>
    <n v="262975"/>
    <n v="525950"/>
  </r>
  <r>
    <x v="135"/>
    <x v="0"/>
    <x v="0"/>
    <n v="194950"/>
    <n v="918400"/>
  </r>
  <r>
    <x v="136"/>
    <x v="0"/>
    <x v="0"/>
    <n v="250000"/>
    <n v="1867600"/>
  </r>
  <r>
    <x v="137"/>
    <x v="0"/>
    <x v="0"/>
    <n v="218000"/>
    <n v="1391000"/>
  </r>
  <r>
    <x v="138"/>
    <x v="0"/>
    <x v="0"/>
    <n v="400544"/>
    <n v="1570586"/>
  </r>
  <r>
    <x v="139"/>
    <x v="0"/>
    <x v="0"/>
    <m/>
    <m/>
  </r>
  <r>
    <x v="140"/>
    <x v="0"/>
    <x v="0"/>
    <n v="339250"/>
    <n v="678500"/>
  </r>
  <r>
    <x v="141"/>
    <x v="0"/>
    <x v="0"/>
    <n v="201000"/>
    <n v="597000"/>
  </r>
  <r>
    <x v="142"/>
    <x v="0"/>
    <x v="0"/>
    <n v="298100"/>
    <n v="596200"/>
  </r>
  <r>
    <x v="143"/>
    <x v="0"/>
    <x v="0"/>
    <n v="165500"/>
    <n v="1105300"/>
  </r>
  <r>
    <x v="144"/>
    <x v="0"/>
    <x v="0"/>
    <n v="206250"/>
    <n v="412500"/>
  </r>
  <r>
    <x v="145"/>
    <x v="0"/>
    <x v="0"/>
    <n v="285275"/>
    <n v="2107950"/>
  </r>
  <r>
    <x v="146"/>
    <x v="0"/>
    <x v="0"/>
    <n v="249000"/>
    <n v="2065000"/>
  </r>
  <r>
    <x v="147"/>
    <x v="0"/>
    <x v="0"/>
    <n v="313000"/>
    <n v="1475000"/>
  </r>
  <r>
    <x v="148"/>
    <x v="0"/>
    <x v="0"/>
    <n v="253750"/>
    <n v="1693800"/>
  </r>
  <r>
    <x v="149"/>
    <x v="0"/>
    <x v="0"/>
    <n v="241500"/>
    <n v="1012950"/>
  </r>
  <r>
    <x v="150"/>
    <x v="0"/>
    <x v="0"/>
    <n v="293750"/>
    <n v="2562350"/>
  </r>
  <r>
    <x v="151"/>
    <x v="0"/>
    <x v="0"/>
    <n v="280000"/>
    <n v="1612947"/>
  </r>
  <r>
    <x v="152"/>
    <x v="0"/>
    <x v="0"/>
    <n v="224950"/>
    <n v="2335200"/>
  </r>
  <r>
    <x v="153"/>
    <x v="0"/>
    <x v="0"/>
    <n v="281125"/>
    <n v="562250"/>
  </r>
  <r>
    <x v="154"/>
    <x v="0"/>
    <x v="0"/>
    <n v="140000"/>
    <n v="1108000"/>
  </r>
  <r>
    <x v="155"/>
    <x v="0"/>
    <x v="0"/>
    <n v="295000"/>
    <n v="817000"/>
  </r>
  <r>
    <x v="156"/>
    <x v="0"/>
    <x v="0"/>
    <n v="262500"/>
    <n v="1405500"/>
  </r>
  <r>
    <x v="157"/>
    <x v="0"/>
    <x v="0"/>
    <n v="329500"/>
    <n v="1215169"/>
  </r>
  <r>
    <x v="158"/>
    <x v="0"/>
    <x v="0"/>
    <n v="225000"/>
    <n v="1325950"/>
  </r>
  <r>
    <x v="159"/>
    <x v="0"/>
    <x v="0"/>
    <n v="248000"/>
    <n v="2099150"/>
  </r>
  <r>
    <x v="160"/>
    <x v="0"/>
    <x v="0"/>
    <n v="400000"/>
    <n v="400000"/>
  </r>
  <r>
    <x v="161"/>
    <x v="0"/>
    <x v="0"/>
    <n v="275000"/>
    <n v="1606500"/>
  </r>
  <r>
    <x v="162"/>
    <x v="0"/>
    <x v="0"/>
    <n v="260000"/>
    <n v="1949500"/>
  </r>
  <r>
    <x v="163"/>
    <x v="0"/>
    <x v="0"/>
    <n v="371500"/>
    <n v="3474225"/>
  </r>
  <r>
    <x v="164"/>
    <x v="0"/>
    <x v="0"/>
    <n v="325000"/>
    <n v="1884035"/>
  </r>
  <r>
    <x v="165"/>
    <x v="0"/>
    <x v="0"/>
    <n v="284500"/>
    <n v="3006450"/>
  </r>
  <r>
    <x v="166"/>
    <x v="0"/>
    <x v="0"/>
    <n v="279000"/>
    <n v="1009500"/>
  </r>
  <r>
    <x v="167"/>
    <x v="0"/>
    <x v="0"/>
    <n v="366000"/>
    <n v="1466000"/>
  </r>
  <r>
    <x v="168"/>
    <x v="0"/>
    <x v="0"/>
    <n v="345000"/>
    <n v="1315000"/>
  </r>
  <r>
    <x v="169"/>
    <x v="0"/>
    <x v="0"/>
    <n v="475000"/>
    <n v="2401000"/>
  </r>
  <r>
    <x v="170"/>
    <x v="0"/>
    <x v="0"/>
    <n v="348500"/>
    <n v="697000"/>
  </r>
  <r>
    <x v="171"/>
    <x v="0"/>
    <x v="0"/>
    <n v="320000"/>
    <n v="3179000"/>
  </r>
  <r>
    <x v="172"/>
    <x v="0"/>
    <x v="0"/>
    <n v="400750"/>
    <n v="1637000"/>
  </r>
  <r>
    <x v="173"/>
    <x v="0"/>
    <x v="0"/>
    <n v="416300"/>
    <n v="1816600"/>
  </r>
  <r>
    <x v="174"/>
    <x v="0"/>
    <x v="0"/>
    <n v="282565"/>
    <n v="1244130"/>
  </r>
  <r>
    <x v="175"/>
    <x v="0"/>
    <x v="0"/>
    <n v="297500"/>
    <n v="595000"/>
  </r>
  <r>
    <x v="176"/>
    <x v="0"/>
    <x v="0"/>
    <n v="372750"/>
    <n v="1480499"/>
  </r>
  <r>
    <x v="177"/>
    <x v="0"/>
    <x v="0"/>
    <n v="332500"/>
    <n v="3667400"/>
  </r>
  <r>
    <x v="178"/>
    <x v="0"/>
    <x v="0"/>
    <n v="238520"/>
    <n v="477040"/>
  </r>
  <r>
    <x v="179"/>
    <x v="0"/>
    <x v="0"/>
    <n v="337475"/>
    <n v="1237450"/>
  </r>
  <r>
    <x v="180"/>
    <x v="0"/>
    <x v="0"/>
    <n v="405000"/>
    <n v="405000"/>
  </r>
  <r>
    <x v="181"/>
    <x v="0"/>
    <x v="0"/>
    <n v="425000"/>
    <n v="1304000"/>
  </r>
  <r>
    <x v="182"/>
    <x v="0"/>
    <x v="0"/>
    <n v="331000"/>
    <n v="662000"/>
  </r>
  <r>
    <x v="183"/>
    <x v="0"/>
    <x v="0"/>
    <n v="499950"/>
    <n v="1726950"/>
  </r>
  <r>
    <x v="184"/>
    <x v="0"/>
    <x v="0"/>
    <n v="360000"/>
    <n v="2455000"/>
  </r>
  <r>
    <x v="185"/>
    <x v="0"/>
    <x v="0"/>
    <n v="391250"/>
    <n v="3009645"/>
  </r>
  <r>
    <x v="186"/>
    <x v="0"/>
    <x v="0"/>
    <n v="409000"/>
    <n v="5351000"/>
  </r>
  <r>
    <x v="187"/>
    <x v="0"/>
    <x v="0"/>
    <n v="341700"/>
    <n v="2425650"/>
  </r>
  <r>
    <x v="188"/>
    <x v="0"/>
    <x v="0"/>
    <n v="393000"/>
    <n v="2036000"/>
  </r>
  <r>
    <x v="189"/>
    <x v="0"/>
    <x v="0"/>
    <n v="384000"/>
    <n v="3463800"/>
  </r>
  <r>
    <x v="190"/>
    <x v="0"/>
    <x v="0"/>
    <n v="800000"/>
    <n v="1600000"/>
  </r>
  <r>
    <x v="191"/>
    <x v="0"/>
    <x v="0"/>
    <n v="285000"/>
    <n v="285000"/>
  </r>
  <r>
    <x v="192"/>
    <x v="0"/>
    <x v="0"/>
    <n v="340475"/>
    <n v="680950"/>
  </r>
  <r>
    <x v="193"/>
    <x v="0"/>
    <x v="0"/>
    <n v="350000"/>
    <n v="1301650"/>
  </r>
  <r>
    <x v="194"/>
    <x v="0"/>
    <x v="0"/>
    <n v="295000"/>
    <n v="295000"/>
  </r>
  <r>
    <x v="195"/>
    <x v="0"/>
    <x v="0"/>
    <n v="364275"/>
    <n v="728750"/>
  </r>
  <r>
    <x v="196"/>
    <x v="0"/>
    <x v="0"/>
    <n v="340000"/>
    <n v="2418450"/>
  </r>
  <r>
    <x v="197"/>
    <x v="0"/>
    <x v="0"/>
    <n v="385000"/>
    <n v="1584000"/>
  </r>
  <r>
    <x v="198"/>
    <x v="0"/>
    <x v="0"/>
    <n v="360000"/>
    <n v="3965300"/>
  </r>
  <r>
    <x v="199"/>
    <x v="0"/>
    <x v="0"/>
    <n v="445000"/>
    <n v="2200000"/>
  </r>
  <r>
    <x v="200"/>
    <x v="0"/>
    <x v="0"/>
    <n v="459900"/>
    <n v="1301900"/>
  </r>
  <r>
    <x v="201"/>
    <x v="0"/>
    <x v="0"/>
    <n v="442000"/>
    <n v="1478000"/>
  </r>
  <r>
    <x v="0"/>
    <x v="0"/>
    <x v="1"/>
    <n v="167450"/>
    <n v="510900"/>
  </r>
  <r>
    <x v="1"/>
    <x v="0"/>
    <x v="1"/>
    <n v="196000"/>
    <n v="196000"/>
  </r>
  <r>
    <x v="2"/>
    <x v="0"/>
    <x v="1"/>
    <n v="180000"/>
    <n v="1081950"/>
  </r>
  <r>
    <x v="3"/>
    <x v="0"/>
    <x v="1"/>
    <n v="249000"/>
    <n v="498000"/>
  </r>
  <r>
    <x v="4"/>
    <x v="0"/>
    <x v="1"/>
    <m/>
    <m/>
  </r>
  <r>
    <x v="5"/>
    <x v="0"/>
    <x v="1"/>
    <n v="135500"/>
    <n v="421500"/>
  </r>
  <r>
    <x v="6"/>
    <x v="0"/>
    <x v="1"/>
    <n v="91500"/>
    <n v="183000"/>
  </r>
  <r>
    <x v="7"/>
    <x v="0"/>
    <x v="1"/>
    <n v="146850"/>
    <n v="601850"/>
  </r>
  <r>
    <x v="8"/>
    <x v="0"/>
    <x v="1"/>
    <n v="222000"/>
    <n v="444000"/>
  </r>
  <r>
    <x v="9"/>
    <x v="0"/>
    <x v="1"/>
    <m/>
    <m/>
  </r>
  <r>
    <x v="10"/>
    <x v="0"/>
    <x v="1"/>
    <n v="179000"/>
    <n v="719000"/>
  </r>
  <r>
    <x v="11"/>
    <x v="0"/>
    <x v="1"/>
    <n v="172000"/>
    <n v="172000"/>
  </r>
  <r>
    <x v="12"/>
    <x v="0"/>
    <x v="1"/>
    <m/>
    <m/>
  </r>
  <r>
    <x v="13"/>
    <x v="0"/>
    <x v="1"/>
    <n v="298500"/>
    <n v="298500"/>
  </r>
  <r>
    <x v="14"/>
    <x v="0"/>
    <x v="1"/>
    <m/>
    <m/>
  </r>
  <r>
    <x v="15"/>
    <x v="0"/>
    <x v="1"/>
    <n v="187000"/>
    <n v="549000"/>
  </r>
  <r>
    <x v="16"/>
    <x v="0"/>
    <x v="1"/>
    <n v="195000"/>
    <n v="1089500"/>
  </r>
  <r>
    <x v="17"/>
    <x v="0"/>
    <x v="1"/>
    <n v="299000"/>
    <n v="299000"/>
  </r>
  <r>
    <x v="18"/>
    <x v="0"/>
    <x v="1"/>
    <n v="240000"/>
    <n v="479999"/>
  </r>
  <r>
    <x v="19"/>
    <x v="0"/>
    <x v="1"/>
    <n v="341500"/>
    <n v="341500"/>
  </r>
  <r>
    <x v="20"/>
    <x v="0"/>
    <x v="1"/>
    <m/>
    <m/>
  </r>
  <r>
    <x v="21"/>
    <x v="0"/>
    <x v="1"/>
    <n v="199500"/>
    <n v="199500"/>
  </r>
  <r>
    <x v="22"/>
    <x v="0"/>
    <x v="1"/>
    <n v="337500"/>
    <n v="675000"/>
  </r>
  <r>
    <x v="23"/>
    <x v="0"/>
    <x v="1"/>
    <n v="301575"/>
    <n v="603150"/>
  </r>
  <r>
    <x v="24"/>
    <x v="0"/>
    <x v="1"/>
    <n v="457105"/>
    <n v="914209"/>
  </r>
  <r>
    <x v="25"/>
    <x v="0"/>
    <x v="1"/>
    <n v="169900"/>
    <n v="169900"/>
  </r>
  <r>
    <x v="26"/>
    <x v="0"/>
    <x v="1"/>
    <m/>
    <m/>
  </r>
  <r>
    <x v="27"/>
    <x v="0"/>
    <x v="1"/>
    <n v="394900"/>
    <n v="394900"/>
  </r>
  <r>
    <x v="28"/>
    <x v="0"/>
    <x v="1"/>
    <n v="327500"/>
    <n v="655000"/>
  </r>
  <r>
    <x v="29"/>
    <x v="0"/>
    <x v="1"/>
    <n v="209500"/>
    <n v="889000"/>
  </r>
  <r>
    <x v="30"/>
    <x v="0"/>
    <x v="1"/>
    <n v="325000"/>
    <n v="325000"/>
  </r>
  <r>
    <x v="31"/>
    <x v="0"/>
    <x v="1"/>
    <n v="335000"/>
    <n v="1022000"/>
  </r>
  <r>
    <x v="32"/>
    <x v="0"/>
    <x v="1"/>
    <n v="231000"/>
    <n v="231000"/>
  </r>
  <r>
    <x v="33"/>
    <x v="0"/>
    <x v="1"/>
    <n v="266000"/>
    <n v="266000"/>
  </r>
  <r>
    <x v="34"/>
    <x v="0"/>
    <x v="1"/>
    <n v="202750"/>
    <n v="1217400"/>
  </r>
  <r>
    <x v="35"/>
    <x v="0"/>
    <x v="1"/>
    <n v="335000"/>
    <n v="1989000"/>
  </r>
  <r>
    <x v="36"/>
    <x v="0"/>
    <x v="1"/>
    <n v="253000"/>
    <n v="253000"/>
  </r>
  <r>
    <x v="37"/>
    <x v="0"/>
    <x v="1"/>
    <n v="325000"/>
    <n v="325000"/>
  </r>
  <r>
    <x v="38"/>
    <x v="0"/>
    <x v="1"/>
    <n v="175000"/>
    <n v="175000"/>
  </r>
  <r>
    <x v="39"/>
    <x v="0"/>
    <x v="1"/>
    <m/>
    <m/>
  </r>
  <r>
    <x v="40"/>
    <x v="0"/>
    <x v="1"/>
    <n v="551500"/>
    <n v="1103000"/>
  </r>
  <r>
    <x v="41"/>
    <x v="0"/>
    <x v="1"/>
    <n v="225000"/>
    <n v="780000"/>
  </r>
  <r>
    <x v="42"/>
    <x v="0"/>
    <x v="1"/>
    <n v="275427"/>
    <n v="550853"/>
  </r>
  <r>
    <x v="43"/>
    <x v="0"/>
    <x v="1"/>
    <n v="430000"/>
    <n v="860000"/>
  </r>
  <r>
    <x v="44"/>
    <x v="0"/>
    <x v="1"/>
    <n v="440000"/>
    <n v="440000"/>
  </r>
  <r>
    <x v="45"/>
    <x v="0"/>
    <x v="1"/>
    <m/>
    <m/>
  </r>
  <r>
    <x v="46"/>
    <x v="0"/>
    <x v="1"/>
    <n v="274650"/>
    <n v="549300"/>
  </r>
  <r>
    <x v="47"/>
    <x v="0"/>
    <x v="1"/>
    <n v="215000"/>
    <n v="215000"/>
  </r>
  <r>
    <x v="48"/>
    <x v="0"/>
    <x v="1"/>
    <n v="367500"/>
    <n v="735000"/>
  </r>
  <r>
    <x v="49"/>
    <x v="0"/>
    <x v="1"/>
    <n v="165000"/>
    <n v="165000"/>
  </r>
  <r>
    <x v="50"/>
    <x v="0"/>
    <x v="1"/>
    <n v="649950"/>
    <n v="649950"/>
  </r>
  <r>
    <x v="51"/>
    <x v="0"/>
    <x v="1"/>
    <n v="635950"/>
    <n v="1271900"/>
  </r>
  <r>
    <x v="52"/>
    <x v="0"/>
    <x v="1"/>
    <n v="418001"/>
    <n v="418001"/>
  </r>
  <r>
    <x v="53"/>
    <x v="0"/>
    <x v="1"/>
    <n v="465000"/>
    <n v="465000"/>
  </r>
  <r>
    <x v="54"/>
    <x v="0"/>
    <x v="1"/>
    <m/>
    <m/>
  </r>
  <r>
    <x v="55"/>
    <x v="0"/>
    <x v="1"/>
    <m/>
    <m/>
  </r>
  <r>
    <x v="56"/>
    <x v="0"/>
    <x v="1"/>
    <n v="468000"/>
    <n v="2590500"/>
  </r>
  <r>
    <x v="57"/>
    <x v="0"/>
    <x v="1"/>
    <n v="400000"/>
    <n v="800000"/>
  </r>
  <r>
    <x v="58"/>
    <x v="0"/>
    <x v="1"/>
    <m/>
    <m/>
  </r>
  <r>
    <x v="59"/>
    <x v="0"/>
    <x v="1"/>
    <m/>
    <m/>
  </r>
  <r>
    <x v="60"/>
    <x v="0"/>
    <x v="1"/>
    <m/>
    <m/>
  </r>
  <r>
    <x v="61"/>
    <x v="0"/>
    <x v="1"/>
    <n v="780000"/>
    <n v="780000"/>
  </r>
  <r>
    <x v="62"/>
    <x v="0"/>
    <x v="1"/>
    <m/>
    <m/>
  </r>
  <r>
    <x v="63"/>
    <x v="0"/>
    <x v="1"/>
    <n v="361250"/>
    <n v="722500"/>
  </r>
  <r>
    <x v="64"/>
    <x v="0"/>
    <x v="1"/>
    <n v="267000"/>
    <n v="267000"/>
  </r>
  <r>
    <x v="65"/>
    <x v="0"/>
    <x v="1"/>
    <m/>
    <m/>
  </r>
  <r>
    <x v="66"/>
    <x v="0"/>
    <x v="1"/>
    <n v="382500"/>
    <n v="382500"/>
  </r>
  <r>
    <x v="67"/>
    <x v="0"/>
    <x v="1"/>
    <m/>
    <m/>
  </r>
  <r>
    <x v="68"/>
    <x v="0"/>
    <x v="1"/>
    <n v="387000"/>
    <n v="387000"/>
  </r>
  <r>
    <x v="69"/>
    <x v="0"/>
    <x v="1"/>
    <m/>
    <m/>
  </r>
  <r>
    <x v="70"/>
    <x v="0"/>
    <x v="1"/>
    <n v="168000"/>
    <n v="168000"/>
  </r>
  <r>
    <x v="71"/>
    <x v="0"/>
    <x v="1"/>
    <m/>
    <m/>
  </r>
  <r>
    <x v="72"/>
    <x v="0"/>
    <x v="1"/>
    <n v="465000"/>
    <n v="465000"/>
  </r>
  <r>
    <x v="73"/>
    <x v="0"/>
    <x v="1"/>
    <m/>
    <m/>
  </r>
  <r>
    <x v="74"/>
    <x v="0"/>
    <x v="1"/>
    <m/>
    <m/>
  </r>
  <r>
    <x v="75"/>
    <x v="0"/>
    <x v="1"/>
    <m/>
    <m/>
  </r>
  <r>
    <x v="76"/>
    <x v="0"/>
    <x v="1"/>
    <m/>
    <m/>
  </r>
  <r>
    <x v="77"/>
    <x v="0"/>
    <x v="1"/>
    <m/>
    <m/>
  </r>
  <r>
    <x v="78"/>
    <x v="0"/>
    <x v="1"/>
    <m/>
    <m/>
  </r>
  <r>
    <x v="79"/>
    <x v="0"/>
    <x v="1"/>
    <n v="185750"/>
    <n v="371500"/>
  </r>
  <r>
    <x v="80"/>
    <x v="0"/>
    <x v="1"/>
    <n v="256000"/>
    <n v="256000"/>
  </r>
  <r>
    <x v="81"/>
    <x v="0"/>
    <x v="1"/>
    <n v="180000"/>
    <n v="180000"/>
  </r>
  <r>
    <x v="82"/>
    <x v="0"/>
    <x v="1"/>
    <m/>
    <m/>
  </r>
  <r>
    <x v="83"/>
    <x v="0"/>
    <x v="1"/>
    <m/>
    <m/>
  </r>
  <r>
    <x v="84"/>
    <x v="0"/>
    <x v="1"/>
    <m/>
    <m/>
  </r>
  <r>
    <x v="85"/>
    <x v="0"/>
    <x v="1"/>
    <n v="210000"/>
    <n v="210000"/>
  </r>
  <r>
    <x v="86"/>
    <x v="0"/>
    <x v="1"/>
    <n v="285000"/>
    <n v="285000"/>
  </r>
  <r>
    <x v="87"/>
    <x v="0"/>
    <x v="1"/>
    <n v="161200"/>
    <n v="161200"/>
  </r>
  <r>
    <x v="88"/>
    <x v="0"/>
    <x v="1"/>
    <n v="255550"/>
    <n v="511100"/>
  </r>
  <r>
    <x v="89"/>
    <x v="0"/>
    <x v="1"/>
    <n v="417000"/>
    <n v="417000"/>
  </r>
  <r>
    <x v="90"/>
    <x v="0"/>
    <x v="1"/>
    <m/>
    <m/>
  </r>
  <r>
    <x v="91"/>
    <x v="0"/>
    <x v="1"/>
    <m/>
    <m/>
  </r>
  <r>
    <x v="92"/>
    <x v="0"/>
    <x v="1"/>
    <m/>
    <m/>
  </r>
  <r>
    <x v="93"/>
    <x v="0"/>
    <x v="1"/>
    <n v="223000"/>
    <n v="223000"/>
  </r>
  <r>
    <x v="94"/>
    <x v="0"/>
    <x v="1"/>
    <n v="110000"/>
    <n v="110000"/>
  </r>
  <r>
    <x v="95"/>
    <x v="0"/>
    <x v="1"/>
    <m/>
    <m/>
  </r>
  <r>
    <x v="96"/>
    <x v="0"/>
    <x v="1"/>
    <m/>
    <m/>
  </r>
  <r>
    <x v="97"/>
    <x v="0"/>
    <x v="1"/>
    <n v="140000"/>
    <n v="140000"/>
  </r>
  <r>
    <x v="98"/>
    <x v="0"/>
    <x v="1"/>
    <m/>
    <m/>
  </r>
  <r>
    <x v="99"/>
    <x v="0"/>
    <x v="1"/>
    <n v="249000"/>
    <n v="742000"/>
  </r>
  <r>
    <x v="100"/>
    <x v="0"/>
    <x v="1"/>
    <n v="350200"/>
    <n v="1259700"/>
  </r>
  <r>
    <x v="101"/>
    <x v="0"/>
    <x v="1"/>
    <m/>
    <m/>
  </r>
  <r>
    <x v="102"/>
    <x v="0"/>
    <x v="1"/>
    <n v="141800"/>
    <n v="283600"/>
  </r>
  <r>
    <x v="103"/>
    <x v="0"/>
    <x v="1"/>
    <n v="75101"/>
    <n v="75101"/>
  </r>
  <r>
    <x v="104"/>
    <x v="0"/>
    <x v="1"/>
    <m/>
    <m/>
  </r>
  <r>
    <x v="105"/>
    <x v="0"/>
    <x v="1"/>
    <m/>
    <m/>
  </r>
  <r>
    <x v="106"/>
    <x v="0"/>
    <x v="1"/>
    <n v="116500"/>
    <n v="116500"/>
  </r>
  <r>
    <x v="107"/>
    <x v="0"/>
    <x v="1"/>
    <n v="375000"/>
    <n v="375000"/>
  </r>
  <r>
    <x v="108"/>
    <x v="0"/>
    <x v="1"/>
    <m/>
    <m/>
  </r>
  <r>
    <x v="109"/>
    <x v="0"/>
    <x v="1"/>
    <n v="174550"/>
    <n v="349100"/>
  </r>
  <r>
    <x v="110"/>
    <x v="0"/>
    <x v="1"/>
    <m/>
    <m/>
  </r>
  <r>
    <x v="111"/>
    <x v="0"/>
    <x v="1"/>
    <n v="180000"/>
    <n v="180000"/>
  </r>
  <r>
    <x v="112"/>
    <x v="0"/>
    <x v="1"/>
    <n v="178000"/>
    <n v="178000"/>
  </r>
  <r>
    <x v="113"/>
    <x v="0"/>
    <x v="1"/>
    <n v="257450"/>
    <n v="257450"/>
  </r>
  <r>
    <x v="114"/>
    <x v="0"/>
    <x v="1"/>
    <n v="305000"/>
    <n v="305000"/>
  </r>
  <r>
    <x v="115"/>
    <x v="0"/>
    <x v="1"/>
    <n v="240000"/>
    <n v="240000"/>
  </r>
  <r>
    <x v="116"/>
    <x v="0"/>
    <x v="1"/>
    <m/>
    <m/>
  </r>
  <r>
    <x v="117"/>
    <x v="0"/>
    <x v="1"/>
    <m/>
    <m/>
  </r>
  <r>
    <x v="118"/>
    <x v="0"/>
    <x v="1"/>
    <m/>
    <m/>
  </r>
  <r>
    <x v="119"/>
    <x v="0"/>
    <x v="1"/>
    <n v="286000"/>
    <n v="1192000"/>
  </r>
  <r>
    <x v="120"/>
    <x v="0"/>
    <x v="1"/>
    <n v="522500"/>
    <n v="1045000"/>
  </r>
  <r>
    <x v="121"/>
    <x v="0"/>
    <x v="1"/>
    <m/>
    <m/>
  </r>
  <r>
    <x v="122"/>
    <x v="0"/>
    <x v="1"/>
    <n v="227000"/>
    <n v="1097000"/>
  </r>
  <r>
    <x v="123"/>
    <x v="0"/>
    <x v="1"/>
    <m/>
    <m/>
  </r>
  <r>
    <x v="124"/>
    <x v="0"/>
    <x v="1"/>
    <n v="182000"/>
    <n v="182000"/>
  </r>
  <r>
    <x v="125"/>
    <x v="0"/>
    <x v="1"/>
    <n v="442000"/>
    <n v="884000"/>
  </r>
  <r>
    <x v="126"/>
    <x v="0"/>
    <x v="1"/>
    <m/>
    <m/>
  </r>
  <r>
    <x v="127"/>
    <x v="0"/>
    <x v="1"/>
    <m/>
    <m/>
  </r>
  <r>
    <x v="128"/>
    <x v="0"/>
    <x v="1"/>
    <n v="230000"/>
    <n v="230000"/>
  </r>
  <r>
    <x v="129"/>
    <x v="0"/>
    <x v="1"/>
    <n v="532500"/>
    <n v="532500"/>
  </r>
  <r>
    <x v="130"/>
    <x v="0"/>
    <x v="1"/>
    <m/>
    <m/>
  </r>
  <r>
    <x v="131"/>
    <x v="0"/>
    <x v="1"/>
    <m/>
    <m/>
  </r>
  <r>
    <x v="132"/>
    <x v="0"/>
    <x v="1"/>
    <n v="315675"/>
    <n v="631349"/>
  </r>
  <r>
    <x v="133"/>
    <x v="0"/>
    <x v="1"/>
    <m/>
    <m/>
  </r>
  <r>
    <x v="134"/>
    <x v="0"/>
    <x v="1"/>
    <n v="504500"/>
    <n v="1009000"/>
  </r>
  <r>
    <x v="135"/>
    <x v="0"/>
    <x v="1"/>
    <n v="428138"/>
    <n v="856275"/>
  </r>
  <r>
    <x v="136"/>
    <x v="0"/>
    <x v="1"/>
    <n v="196000"/>
    <n v="392000"/>
  </r>
  <r>
    <x v="137"/>
    <x v="0"/>
    <x v="1"/>
    <n v="320000"/>
    <n v="1094000"/>
  </r>
  <r>
    <x v="138"/>
    <x v="0"/>
    <x v="1"/>
    <m/>
    <m/>
  </r>
  <r>
    <x v="139"/>
    <x v="0"/>
    <x v="1"/>
    <n v="257750"/>
    <n v="515500"/>
  </r>
  <r>
    <x v="140"/>
    <x v="0"/>
    <x v="1"/>
    <n v="374500"/>
    <n v="749000"/>
  </r>
  <r>
    <x v="141"/>
    <x v="0"/>
    <x v="1"/>
    <n v="380000"/>
    <n v="380000"/>
  </r>
  <r>
    <x v="142"/>
    <x v="0"/>
    <x v="1"/>
    <m/>
    <m/>
  </r>
  <r>
    <x v="143"/>
    <x v="0"/>
    <x v="1"/>
    <n v="189990"/>
    <n v="189990"/>
  </r>
  <r>
    <x v="144"/>
    <x v="0"/>
    <x v="1"/>
    <n v="219000"/>
    <n v="219000"/>
  </r>
  <r>
    <x v="145"/>
    <x v="0"/>
    <x v="1"/>
    <m/>
    <m/>
  </r>
  <r>
    <x v="146"/>
    <x v="0"/>
    <x v="1"/>
    <n v="790000"/>
    <n v="790000"/>
  </r>
  <r>
    <x v="147"/>
    <x v="0"/>
    <x v="1"/>
    <n v="185000"/>
    <n v="185000"/>
  </r>
  <r>
    <x v="148"/>
    <x v="0"/>
    <x v="1"/>
    <n v="435000"/>
    <n v="435000"/>
  </r>
  <r>
    <x v="149"/>
    <x v="0"/>
    <x v="1"/>
    <n v="180500"/>
    <n v="361000"/>
  </r>
  <r>
    <x v="150"/>
    <x v="0"/>
    <x v="1"/>
    <n v="315000"/>
    <n v="1095000"/>
  </r>
  <r>
    <x v="151"/>
    <x v="0"/>
    <x v="1"/>
    <n v="220000"/>
    <n v="220000"/>
  </r>
  <r>
    <x v="152"/>
    <x v="0"/>
    <x v="1"/>
    <n v="400000"/>
    <n v="1195500"/>
  </r>
  <r>
    <x v="153"/>
    <x v="0"/>
    <x v="1"/>
    <n v="172151"/>
    <n v="172151"/>
  </r>
  <r>
    <x v="154"/>
    <x v="0"/>
    <x v="1"/>
    <n v="344975"/>
    <n v="689950"/>
  </r>
  <r>
    <x v="155"/>
    <x v="0"/>
    <x v="1"/>
    <n v="204250"/>
    <n v="408500"/>
  </r>
  <r>
    <x v="156"/>
    <x v="0"/>
    <x v="1"/>
    <m/>
    <m/>
  </r>
  <r>
    <x v="157"/>
    <x v="0"/>
    <x v="1"/>
    <n v="330000"/>
    <n v="330000"/>
  </r>
  <r>
    <x v="158"/>
    <x v="0"/>
    <x v="1"/>
    <n v="228000"/>
    <n v="703000"/>
  </r>
  <r>
    <x v="159"/>
    <x v="0"/>
    <x v="1"/>
    <m/>
    <m/>
  </r>
  <r>
    <x v="160"/>
    <x v="0"/>
    <x v="1"/>
    <m/>
    <m/>
  </r>
  <r>
    <x v="161"/>
    <x v="0"/>
    <x v="1"/>
    <n v="430000"/>
    <n v="430000"/>
  </r>
  <r>
    <x v="162"/>
    <x v="0"/>
    <x v="1"/>
    <n v="307500"/>
    <n v="615000"/>
  </r>
  <r>
    <x v="163"/>
    <x v="0"/>
    <x v="1"/>
    <n v="350550"/>
    <n v="701100"/>
  </r>
  <r>
    <x v="164"/>
    <x v="0"/>
    <x v="1"/>
    <n v="242000"/>
    <n v="242000"/>
  </r>
  <r>
    <x v="165"/>
    <x v="0"/>
    <x v="1"/>
    <n v="295750"/>
    <n v="591500"/>
  </r>
  <r>
    <x v="166"/>
    <x v="0"/>
    <x v="1"/>
    <m/>
    <m/>
  </r>
  <r>
    <x v="167"/>
    <x v="0"/>
    <x v="1"/>
    <n v="719000"/>
    <n v="719000"/>
  </r>
  <r>
    <x v="168"/>
    <x v="0"/>
    <x v="1"/>
    <n v="607250"/>
    <n v="1214500"/>
  </r>
  <r>
    <x v="169"/>
    <x v="0"/>
    <x v="1"/>
    <n v="531098"/>
    <n v="1062195"/>
  </r>
  <r>
    <x v="170"/>
    <x v="0"/>
    <x v="1"/>
    <m/>
    <m/>
  </r>
  <r>
    <x v="171"/>
    <x v="0"/>
    <x v="1"/>
    <n v="395000"/>
    <n v="395000"/>
  </r>
  <r>
    <x v="172"/>
    <x v="0"/>
    <x v="1"/>
    <n v="324000"/>
    <n v="324000"/>
  </r>
  <r>
    <x v="173"/>
    <x v="0"/>
    <x v="1"/>
    <n v="497000"/>
    <n v="497000"/>
  </r>
  <r>
    <x v="174"/>
    <x v="0"/>
    <x v="1"/>
    <n v="499900"/>
    <n v="999800"/>
  </r>
  <r>
    <x v="175"/>
    <x v="0"/>
    <x v="1"/>
    <n v="525000"/>
    <n v="1343039"/>
  </r>
  <r>
    <x v="176"/>
    <x v="0"/>
    <x v="1"/>
    <m/>
    <m/>
  </r>
  <r>
    <x v="177"/>
    <x v="0"/>
    <x v="1"/>
    <n v="275000"/>
    <n v="275000"/>
  </r>
  <r>
    <x v="178"/>
    <x v="0"/>
    <x v="1"/>
    <n v="415750"/>
    <n v="831500"/>
  </r>
  <r>
    <x v="179"/>
    <x v="0"/>
    <x v="1"/>
    <n v="780000"/>
    <n v="780000"/>
  </r>
  <r>
    <x v="180"/>
    <x v="0"/>
    <x v="1"/>
    <n v="459900"/>
    <n v="459900"/>
  </r>
  <r>
    <x v="181"/>
    <x v="0"/>
    <x v="1"/>
    <n v="369000"/>
    <n v="738000"/>
  </r>
  <r>
    <x v="182"/>
    <x v="0"/>
    <x v="1"/>
    <n v="295000"/>
    <n v="295000"/>
  </r>
  <r>
    <x v="183"/>
    <x v="0"/>
    <x v="1"/>
    <n v="489500"/>
    <n v="979000"/>
  </r>
  <r>
    <x v="184"/>
    <x v="0"/>
    <x v="1"/>
    <n v="891975"/>
    <n v="3155950"/>
  </r>
  <r>
    <x v="185"/>
    <x v="0"/>
    <x v="1"/>
    <n v="513000"/>
    <n v="513000"/>
  </r>
  <r>
    <x v="186"/>
    <x v="0"/>
    <x v="1"/>
    <n v="880000"/>
    <n v="880000"/>
  </r>
  <r>
    <x v="187"/>
    <x v="0"/>
    <x v="1"/>
    <n v="465000"/>
    <n v="1580000"/>
  </r>
  <r>
    <x v="188"/>
    <x v="0"/>
    <x v="1"/>
    <n v="885000"/>
    <n v="1770000"/>
  </r>
  <r>
    <x v="189"/>
    <x v="0"/>
    <x v="1"/>
    <m/>
    <m/>
  </r>
  <r>
    <x v="190"/>
    <x v="0"/>
    <x v="1"/>
    <n v="623313"/>
    <n v="1246625"/>
  </r>
  <r>
    <x v="191"/>
    <x v="0"/>
    <x v="1"/>
    <n v="985000"/>
    <n v="985000"/>
  </r>
  <r>
    <x v="192"/>
    <x v="0"/>
    <x v="1"/>
    <n v="198000"/>
    <n v="198000"/>
  </r>
  <r>
    <x v="193"/>
    <x v="0"/>
    <x v="1"/>
    <n v="300000"/>
    <n v="1103000"/>
  </r>
  <r>
    <x v="194"/>
    <x v="0"/>
    <x v="1"/>
    <n v="929000"/>
    <n v="2312000"/>
  </r>
  <r>
    <x v="195"/>
    <x v="0"/>
    <x v="1"/>
    <n v="501200"/>
    <n v="1002400"/>
  </r>
  <r>
    <x v="196"/>
    <x v="0"/>
    <x v="1"/>
    <n v="330000"/>
    <n v="330000"/>
  </r>
  <r>
    <x v="197"/>
    <x v="0"/>
    <x v="1"/>
    <n v="562000"/>
    <n v="562000"/>
  </r>
  <r>
    <x v="198"/>
    <x v="0"/>
    <x v="1"/>
    <n v="619722"/>
    <n v="619722"/>
  </r>
  <r>
    <x v="199"/>
    <x v="0"/>
    <x v="1"/>
    <m/>
    <m/>
  </r>
  <r>
    <x v="200"/>
    <x v="0"/>
    <x v="1"/>
    <n v="413000"/>
    <n v="826000"/>
  </r>
  <r>
    <x v="201"/>
    <x v="0"/>
    <x v="1"/>
    <n v="899000"/>
    <n v="899000"/>
  </r>
  <r>
    <x v="0"/>
    <x v="0"/>
    <x v="2"/>
    <n v="223750"/>
    <n v="447500"/>
  </r>
  <r>
    <x v="1"/>
    <x v="0"/>
    <x v="2"/>
    <n v="130000"/>
    <n v="130000"/>
  </r>
  <r>
    <x v="2"/>
    <x v="0"/>
    <x v="2"/>
    <n v="185000"/>
    <n v="185000"/>
  </r>
  <r>
    <x v="3"/>
    <x v="0"/>
    <x v="2"/>
    <m/>
    <m/>
  </r>
  <r>
    <x v="4"/>
    <x v="0"/>
    <x v="2"/>
    <n v="186000"/>
    <n v="186000"/>
  </r>
  <r>
    <x v="5"/>
    <x v="0"/>
    <x v="2"/>
    <n v="267000"/>
    <n v="534000"/>
  </r>
  <r>
    <x v="6"/>
    <x v="0"/>
    <x v="2"/>
    <n v="372500"/>
    <n v="372500"/>
  </r>
  <r>
    <x v="7"/>
    <x v="0"/>
    <x v="2"/>
    <n v="231750"/>
    <n v="231750"/>
  </r>
  <r>
    <x v="8"/>
    <x v="0"/>
    <x v="2"/>
    <n v="290000"/>
    <n v="290000"/>
  </r>
  <r>
    <x v="9"/>
    <x v="0"/>
    <x v="2"/>
    <n v="338000"/>
    <n v="338000"/>
  </r>
  <r>
    <x v="10"/>
    <x v="0"/>
    <x v="2"/>
    <m/>
    <m/>
  </r>
  <r>
    <x v="11"/>
    <x v="0"/>
    <x v="2"/>
    <m/>
    <m/>
  </r>
  <r>
    <x v="12"/>
    <x v="0"/>
    <x v="2"/>
    <m/>
    <m/>
  </r>
  <r>
    <x v="13"/>
    <x v="0"/>
    <x v="2"/>
    <m/>
    <m/>
  </r>
  <r>
    <x v="14"/>
    <x v="0"/>
    <x v="2"/>
    <m/>
    <m/>
  </r>
  <r>
    <x v="15"/>
    <x v="0"/>
    <x v="2"/>
    <n v="137000"/>
    <n v="137000"/>
  </r>
  <r>
    <x v="16"/>
    <x v="0"/>
    <x v="2"/>
    <n v="250000"/>
    <n v="250000"/>
  </r>
  <r>
    <x v="17"/>
    <x v="0"/>
    <x v="2"/>
    <m/>
    <m/>
  </r>
  <r>
    <x v="18"/>
    <x v="0"/>
    <x v="2"/>
    <n v="241951"/>
    <n v="241951"/>
  </r>
  <r>
    <x v="19"/>
    <x v="0"/>
    <x v="2"/>
    <m/>
    <m/>
  </r>
  <r>
    <x v="20"/>
    <x v="0"/>
    <x v="2"/>
    <n v="300000"/>
    <n v="300000"/>
  </r>
  <r>
    <x v="21"/>
    <x v="0"/>
    <x v="2"/>
    <n v="390000"/>
    <n v="390000"/>
  </r>
  <r>
    <x v="22"/>
    <x v="0"/>
    <x v="2"/>
    <n v="172450"/>
    <n v="172450"/>
  </r>
  <r>
    <x v="23"/>
    <x v="0"/>
    <x v="2"/>
    <m/>
    <m/>
  </r>
  <r>
    <x v="24"/>
    <x v="0"/>
    <x v="2"/>
    <m/>
    <m/>
  </r>
  <r>
    <x v="25"/>
    <x v="0"/>
    <x v="2"/>
    <m/>
    <m/>
  </r>
  <r>
    <x v="26"/>
    <x v="0"/>
    <x v="2"/>
    <m/>
    <m/>
  </r>
  <r>
    <x v="27"/>
    <x v="0"/>
    <x v="2"/>
    <m/>
    <m/>
  </r>
  <r>
    <x v="28"/>
    <x v="0"/>
    <x v="2"/>
    <n v="245000"/>
    <n v="1111950"/>
  </r>
  <r>
    <x v="29"/>
    <x v="0"/>
    <x v="2"/>
    <m/>
    <m/>
  </r>
  <r>
    <x v="30"/>
    <x v="0"/>
    <x v="2"/>
    <n v="399500"/>
    <n v="399500"/>
  </r>
  <r>
    <x v="31"/>
    <x v="0"/>
    <x v="2"/>
    <n v="220000"/>
    <n v="220000"/>
  </r>
  <r>
    <x v="32"/>
    <x v="0"/>
    <x v="2"/>
    <m/>
    <m/>
  </r>
  <r>
    <x v="33"/>
    <x v="0"/>
    <x v="2"/>
    <n v="405000"/>
    <n v="405000"/>
  </r>
  <r>
    <x v="34"/>
    <x v="0"/>
    <x v="2"/>
    <m/>
    <m/>
  </r>
  <r>
    <x v="35"/>
    <x v="0"/>
    <x v="2"/>
    <m/>
    <m/>
  </r>
  <r>
    <x v="36"/>
    <x v="0"/>
    <x v="2"/>
    <m/>
    <m/>
  </r>
  <r>
    <x v="37"/>
    <x v="0"/>
    <x v="2"/>
    <m/>
    <m/>
  </r>
  <r>
    <x v="38"/>
    <x v="0"/>
    <x v="2"/>
    <m/>
    <m/>
  </r>
  <r>
    <x v="39"/>
    <x v="0"/>
    <x v="2"/>
    <m/>
    <m/>
  </r>
  <r>
    <x v="40"/>
    <x v="0"/>
    <x v="2"/>
    <n v="275000"/>
    <n v="275000"/>
  </r>
  <r>
    <x v="41"/>
    <x v="0"/>
    <x v="2"/>
    <m/>
    <m/>
  </r>
  <r>
    <x v="42"/>
    <x v="0"/>
    <x v="2"/>
    <m/>
    <m/>
  </r>
  <r>
    <x v="43"/>
    <x v="0"/>
    <x v="2"/>
    <n v="400000"/>
    <n v="400000"/>
  </r>
  <r>
    <x v="44"/>
    <x v="0"/>
    <x v="2"/>
    <n v="411975"/>
    <n v="823950"/>
  </r>
  <r>
    <x v="45"/>
    <x v="0"/>
    <x v="2"/>
    <m/>
    <m/>
  </r>
  <r>
    <x v="46"/>
    <x v="0"/>
    <x v="2"/>
    <m/>
    <m/>
  </r>
  <r>
    <x v="47"/>
    <x v="0"/>
    <x v="2"/>
    <n v="208500"/>
    <n v="208500"/>
  </r>
  <r>
    <x v="48"/>
    <x v="0"/>
    <x v="2"/>
    <n v="431500"/>
    <n v="863000"/>
  </r>
  <r>
    <x v="49"/>
    <x v="0"/>
    <x v="2"/>
    <m/>
    <m/>
  </r>
  <r>
    <x v="50"/>
    <x v="0"/>
    <x v="2"/>
    <n v="262000"/>
    <n v="262000"/>
  </r>
  <r>
    <x v="51"/>
    <x v="0"/>
    <x v="2"/>
    <m/>
    <m/>
  </r>
  <r>
    <x v="52"/>
    <x v="0"/>
    <x v="2"/>
    <m/>
    <m/>
  </r>
  <r>
    <x v="53"/>
    <x v="0"/>
    <x v="2"/>
    <m/>
    <m/>
  </r>
  <r>
    <x v="54"/>
    <x v="0"/>
    <x v="2"/>
    <m/>
    <m/>
  </r>
  <r>
    <x v="55"/>
    <x v="0"/>
    <x v="2"/>
    <m/>
    <m/>
  </r>
  <r>
    <x v="56"/>
    <x v="0"/>
    <x v="2"/>
    <m/>
    <m/>
  </r>
  <r>
    <x v="57"/>
    <x v="0"/>
    <x v="2"/>
    <m/>
    <m/>
  </r>
  <r>
    <x v="58"/>
    <x v="0"/>
    <x v="2"/>
    <m/>
    <m/>
  </r>
  <r>
    <x v="59"/>
    <x v="0"/>
    <x v="2"/>
    <m/>
    <m/>
  </r>
  <r>
    <x v="60"/>
    <x v="0"/>
    <x v="2"/>
    <m/>
    <m/>
  </r>
  <r>
    <x v="61"/>
    <x v="0"/>
    <x v="2"/>
    <n v="220000"/>
    <n v="220000"/>
  </r>
  <r>
    <x v="62"/>
    <x v="0"/>
    <x v="2"/>
    <n v="475000"/>
    <n v="475000"/>
  </r>
  <r>
    <x v="63"/>
    <x v="0"/>
    <x v="2"/>
    <m/>
    <m/>
  </r>
  <r>
    <x v="64"/>
    <x v="0"/>
    <x v="2"/>
    <n v="425000"/>
    <n v="425000"/>
  </r>
  <r>
    <x v="65"/>
    <x v="0"/>
    <x v="2"/>
    <m/>
    <m/>
  </r>
  <r>
    <x v="66"/>
    <x v="0"/>
    <x v="2"/>
    <n v="239000"/>
    <n v="239000"/>
  </r>
  <r>
    <x v="67"/>
    <x v="0"/>
    <x v="2"/>
    <m/>
    <m/>
  </r>
  <r>
    <x v="68"/>
    <x v="0"/>
    <x v="2"/>
    <m/>
    <m/>
  </r>
  <r>
    <x v="69"/>
    <x v="0"/>
    <x v="2"/>
    <m/>
    <m/>
  </r>
  <r>
    <x v="70"/>
    <x v="0"/>
    <x v="2"/>
    <m/>
    <m/>
  </r>
  <r>
    <x v="71"/>
    <x v="0"/>
    <x v="2"/>
    <m/>
    <m/>
  </r>
  <r>
    <x v="72"/>
    <x v="0"/>
    <x v="2"/>
    <m/>
    <m/>
  </r>
  <r>
    <x v="73"/>
    <x v="0"/>
    <x v="2"/>
    <m/>
    <m/>
  </r>
  <r>
    <x v="74"/>
    <x v="0"/>
    <x v="2"/>
    <n v="210000"/>
    <n v="210000"/>
  </r>
  <r>
    <x v="75"/>
    <x v="0"/>
    <x v="2"/>
    <n v="335500"/>
    <n v="335500"/>
  </r>
  <r>
    <x v="76"/>
    <x v="0"/>
    <x v="2"/>
    <m/>
    <m/>
  </r>
  <r>
    <x v="77"/>
    <x v="0"/>
    <x v="2"/>
    <n v="200000"/>
    <n v="200000"/>
  </r>
  <r>
    <x v="78"/>
    <x v="0"/>
    <x v="2"/>
    <m/>
    <m/>
  </r>
  <r>
    <x v="79"/>
    <x v="0"/>
    <x v="2"/>
    <m/>
    <m/>
  </r>
  <r>
    <x v="80"/>
    <x v="0"/>
    <x v="2"/>
    <m/>
    <m/>
  </r>
  <r>
    <x v="81"/>
    <x v="0"/>
    <x v="2"/>
    <m/>
    <m/>
  </r>
  <r>
    <x v="82"/>
    <x v="0"/>
    <x v="2"/>
    <m/>
    <m/>
  </r>
  <r>
    <x v="83"/>
    <x v="0"/>
    <x v="2"/>
    <n v="429750"/>
    <n v="859500"/>
  </r>
  <r>
    <x v="84"/>
    <x v="0"/>
    <x v="2"/>
    <m/>
    <m/>
  </r>
  <r>
    <x v="85"/>
    <x v="0"/>
    <x v="2"/>
    <m/>
    <m/>
  </r>
  <r>
    <x v="86"/>
    <x v="0"/>
    <x v="2"/>
    <m/>
    <m/>
  </r>
  <r>
    <x v="87"/>
    <x v="0"/>
    <x v="2"/>
    <m/>
    <m/>
  </r>
  <r>
    <x v="88"/>
    <x v="0"/>
    <x v="2"/>
    <m/>
    <m/>
  </r>
  <r>
    <x v="89"/>
    <x v="0"/>
    <x v="2"/>
    <m/>
    <m/>
  </r>
  <r>
    <x v="90"/>
    <x v="0"/>
    <x v="2"/>
    <m/>
    <m/>
  </r>
  <r>
    <x v="91"/>
    <x v="0"/>
    <x v="2"/>
    <m/>
    <m/>
  </r>
  <r>
    <x v="92"/>
    <x v="0"/>
    <x v="2"/>
    <m/>
    <m/>
  </r>
  <r>
    <x v="93"/>
    <x v="0"/>
    <x v="2"/>
    <m/>
    <m/>
  </r>
  <r>
    <x v="94"/>
    <x v="0"/>
    <x v="2"/>
    <m/>
    <m/>
  </r>
  <r>
    <x v="95"/>
    <x v="0"/>
    <x v="2"/>
    <n v="233000"/>
    <n v="233000"/>
  </r>
  <r>
    <x v="96"/>
    <x v="0"/>
    <x v="2"/>
    <m/>
    <m/>
  </r>
  <r>
    <x v="97"/>
    <x v="0"/>
    <x v="2"/>
    <n v="110750"/>
    <n v="221500"/>
  </r>
  <r>
    <x v="98"/>
    <x v="0"/>
    <x v="2"/>
    <n v="224000"/>
    <n v="224000"/>
  </r>
  <r>
    <x v="99"/>
    <x v="0"/>
    <x v="2"/>
    <n v="265000"/>
    <n v="265000"/>
  </r>
  <r>
    <x v="100"/>
    <x v="0"/>
    <x v="2"/>
    <m/>
    <m/>
  </r>
  <r>
    <x v="101"/>
    <x v="0"/>
    <x v="2"/>
    <m/>
    <m/>
  </r>
  <r>
    <x v="102"/>
    <x v="0"/>
    <x v="2"/>
    <n v="384500"/>
    <n v="769000"/>
  </r>
  <r>
    <x v="103"/>
    <x v="0"/>
    <x v="2"/>
    <n v="350000"/>
    <n v="700000"/>
  </r>
  <r>
    <x v="104"/>
    <x v="0"/>
    <x v="2"/>
    <n v="200000"/>
    <n v="200000"/>
  </r>
  <r>
    <x v="105"/>
    <x v="0"/>
    <x v="2"/>
    <n v="222500"/>
    <n v="222500"/>
  </r>
  <r>
    <x v="106"/>
    <x v="0"/>
    <x v="2"/>
    <m/>
    <m/>
  </r>
  <r>
    <x v="107"/>
    <x v="0"/>
    <x v="2"/>
    <m/>
    <m/>
  </r>
  <r>
    <x v="108"/>
    <x v="0"/>
    <x v="2"/>
    <m/>
    <m/>
  </r>
  <r>
    <x v="109"/>
    <x v="0"/>
    <x v="2"/>
    <n v="237500"/>
    <n v="237500"/>
  </r>
  <r>
    <x v="110"/>
    <x v="0"/>
    <x v="2"/>
    <m/>
    <m/>
  </r>
  <r>
    <x v="111"/>
    <x v="0"/>
    <x v="2"/>
    <m/>
    <m/>
  </r>
  <r>
    <x v="112"/>
    <x v="0"/>
    <x v="2"/>
    <n v="137750"/>
    <n v="275500"/>
  </r>
  <r>
    <x v="113"/>
    <x v="0"/>
    <x v="2"/>
    <n v="130000"/>
    <n v="130000"/>
  </r>
  <r>
    <x v="114"/>
    <x v="0"/>
    <x v="2"/>
    <n v="247000"/>
    <n v="494000"/>
  </r>
  <r>
    <x v="115"/>
    <x v="0"/>
    <x v="2"/>
    <m/>
    <m/>
  </r>
  <r>
    <x v="116"/>
    <x v="0"/>
    <x v="2"/>
    <n v="210000"/>
    <n v="210000"/>
  </r>
  <r>
    <x v="117"/>
    <x v="0"/>
    <x v="2"/>
    <m/>
    <m/>
  </r>
  <r>
    <x v="118"/>
    <x v="0"/>
    <x v="2"/>
    <n v="460000"/>
    <n v="460000"/>
  </r>
  <r>
    <x v="119"/>
    <x v="0"/>
    <x v="2"/>
    <n v="300000"/>
    <n v="300000"/>
  </r>
  <r>
    <x v="120"/>
    <x v="0"/>
    <x v="2"/>
    <m/>
    <m/>
  </r>
  <r>
    <x v="121"/>
    <x v="0"/>
    <x v="2"/>
    <n v="163500"/>
    <n v="163500"/>
  </r>
  <r>
    <x v="122"/>
    <x v="0"/>
    <x v="2"/>
    <n v="277500"/>
    <n v="555000"/>
  </r>
  <r>
    <x v="123"/>
    <x v="0"/>
    <x v="2"/>
    <n v="263500"/>
    <n v="527000"/>
  </r>
  <r>
    <x v="124"/>
    <x v="0"/>
    <x v="2"/>
    <n v="238500"/>
    <n v="477000"/>
  </r>
  <r>
    <x v="125"/>
    <x v="0"/>
    <x v="2"/>
    <m/>
    <m/>
  </r>
  <r>
    <x v="126"/>
    <x v="0"/>
    <x v="2"/>
    <n v="185420"/>
    <n v="777920"/>
  </r>
  <r>
    <x v="127"/>
    <x v="0"/>
    <x v="2"/>
    <n v="258125"/>
    <n v="516250"/>
  </r>
  <r>
    <x v="128"/>
    <x v="0"/>
    <x v="2"/>
    <m/>
    <m/>
  </r>
  <r>
    <x v="129"/>
    <x v="0"/>
    <x v="2"/>
    <m/>
    <m/>
  </r>
  <r>
    <x v="130"/>
    <x v="0"/>
    <x v="2"/>
    <m/>
    <m/>
  </r>
  <r>
    <x v="131"/>
    <x v="0"/>
    <x v="2"/>
    <n v="367500"/>
    <n v="735000"/>
  </r>
  <r>
    <x v="132"/>
    <x v="0"/>
    <x v="2"/>
    <m/>
    <m/>
  </r>
  <r>
    <x v="133"/>
    <x v="0"/>
    <x v="2"/>
    <m/>
    <m/>
  </r>
  <r>
    <x v="134"/>
    <x v="0"/>
    <x v="2"/>
    <m/>
    <m/>
  </r>
  <r>
    <x v="135"/>
    <x v="0"/>
    <x v="2"/>
    <n v="443500"/>
    <n v="443500"/>
  </r>
  <r>
    <x v="136"/>
    <x v="0"/>
    <x v="2"/>
    <m/>
    <m/>
  </r>
  <r>
    <x v="137"/>
    <x v="0"/>
    <x v="2"/>
    <m/>
    <m/>
  </r>
  <r>
    <x v="138"/>
    <x v="0"/>
    <x v="2"/>
    <n v="536000"/>
    <n v="536000"/>
  </r>
  <r>
    <x v="139"/>
    <x v="0"/>
    <x v="2"/>
    <m/>
    <m/>
  </r>
  <r>
    <x v="140"/>
    <x v="0"/>
    <x v="2"/>
    <n v="665000"/>
    <n v="665000"/>
  </r>
  <r>
    <x v="141"/>
    <x v="0"/>
    <x v="2"/>
    <m/>
    <m/>
  </r>
  <r>
    <x v="142"/>
    <x v="0"/>
    <x v="2"/>
    <m/>
    <m/>
  </r>
  <r>
    <x v="143"/>
    <x v="0"/>
    <x v="2"/>
    <m/>
    <m/>
  </r>
  <r>
    <x v="144"/>
    <x v="0"/>
    <x v="2"/>
    <n v="110000"/>
    <n v="110000"/>
  </r>
  <r>
    <x v="145"/>
    <x v="0"/>
    <x v="2"/>
    <n v="373500"/>
    <n v="373500"/>
  </r>
  <r>
    <x v="146"/>
    <x v="0"/>
    <x v="2"/>
    <n v="338050"/>
    <n v="676100"/>
  </r>
  <r>
    <x v="147"/>
    <x v="0"/>
    <x v="2"/>
    <n v="202000"/>
    <n v="202000"/>
  </r>
  <r>
    <x v="148"/>
    <x v="0"/>
    <x v="2"/>
    <m/>
    <m/>
  </r>
  <r>
    <x v="149"/>
    <x v="0"/>
    <x v="2"/>
    <m/>
    <m/>
  </r>
  <r>
    <x v="150"/>
    <x v="0"/>
    <x v="2"/>
    <n v="362856"/>
    <n v="725712"/>
  </r>
  <r>
    <x v="151"/>
    <x v="0"/>
    <x v="2"/>
    <n v="340825"/>
    <n v="681650"/>
  </r>
  <r>
    <x v="152"/>
    <x v="0"/>
    <x v="2"/>
    <n v="699000"/>
    <n v="699000"/>
  </r>
  <r>
    <x v="153"/>
    <x v="0"/>
    <x v="2"/>
    <m/>
    <m/>
  </r>
  <r>
    <x v="154"/>
    <x v="0"/>
    <x v="2"/>
    <m/>
    <m/>
  </r>
  <r>
    <x v="155"/>
    <x v="0"/>
    <x v="2"/>
    <n v="315000"/>
    <n v="315000"/>
  </r>
  <r>
    <x v="156"/>
    <x v="0"/>
    <x v="2"/>
    <m/>
    <m/>
  </r>
  <r>
    <x v="157"/>
    <x v="0"/>
    <x v="2"/>
    <n v="384000"/>
    <n v="384000"/>
  </r>
  <r>
    <x v="158"/>
    <x v="0"/>
    <x v="2"/>
    <n v="375000"/>
    <n v="750000"/>
  </r>
  <r>
    <x v="159"/>
    <x v="0"/>
    <x v="2"/>
    <m/>
    <m/>
  </r>
  <r>
    <x v="160"/>
    <x v="0"/>
    <x v="2"/>
    <n v="279950"/>
    <n v="559900"/>
  </r>
  <r>
    <x v="161"/>
    <x v="0"/>
    <x v="2"/>
    <m/>
    <m/>
  </r>
  <r>
    <x v="162"/>
    <x v="0"/>
    <x v="2"/>
    <n v="275000"/>
    <n v="275000"/>
  </r>
  <r>
    <x v="163"/>
    <x v="0"/>
    <x v="2"/>
    <m/>
    <m/>
  </r>
  <r>
    <x v="164"/>
    <x v="0"/>
    <x v="2"/>
    <m/>
    <m/>
  </r>
  <r>
    <x v="165"/>
    <x v="0"/>
    <x v="2"/>
    <n v="466000"/>
    <n v="1642000"/>
  </r>
  <r>
    <x v="166"/>
    <x v="0"/>
    <x v="2"/>
    <n v="411000"/>
    <n v="822000"/>
  </r>
  <r>
    <x v="167"/>
    <x v="0"/>
    <x v="2"/>
    <n v="239000"/>
    <n v="239000"/>
  </r>
  <r>
    <x v="168"/>
    <x v="0"/>
    <x v="2"/>
    <m/>
    <m/>
  </r>
  <r>
    <x v="169"/>
    <x v="0"/>
    <x v="2"/>
    <m/>
    <m/>
  </r>
  <r>
    <x v="170"/>
    <x v="0"/>
    <x v="2"/>
    <n v="720000"/>
    <n v="720000"/>
  </r>
  <r>
    <x v="171"/>
    <x v="0"/>
    <x v="2"/>
    <n v="645000"/>
    <n v="645000"/>
  </r>
  <r>
    <x v="172"/>
    <x v="0"/>
    <x v="2"/>
    <n v="1250000"/>
    <n v="1250000"/>
  </r>
  <r>
    <x v="173"/>
    <x v="0"/>
    <x v="2"/>
    <n v="1250000"/>
    <n v="1250000"/>
  </r>
  <r>
    <x v="174"/>
    <x v="0"/>
    <x v="2"/>
    <n v="599900"/>
    <n v="3292800"/>
  </r>
  <r>
    <x v="175"/>
    <x v="0"/>
    <x v="2"/>
    <m/>
    <m/>
  </r>
  <r>
    <x v="176"/>
    <x v="0"/>
    <x v="2"/>
    <n v="318500"/>
    <n v="637000"/>
  </r>
  <r>
    <x v="177"/>
    <x v="0"/>
    <x v="2"/>
    <m/>
    <m/>
  </r>
  <r>
    <x v="178"/>
    <x v="0"/>
    <x v="2"/>
    <n v="1021000"/>
    <n v="1021000"/>
  </r>
  <r>
    <x v="179"/>
    <x v="0"/>
    <x v="2"/>
    <m/>
    <m/>
  </r>
  <r>
    <x v="180"/>
    <x v="0"/>
    <x v="2"/>
    <m/>
    <m/>
  </r>
  <r>
    <x v="181"/>
    <x v="0"/>
    <x v="2"/>
    <m/>
    <m/>
  </r>
  <r>
    <x v="182"/>
    <x v="0"/>
    <x v="2"/>
    <m/>
    <m/>
  </r>
  <r>
    <x v="183"/>
    <x v="0"/>
    <x v="2"/>
    <m/>
    <m/>
  </r>
  <r>
    <x v="184"/>
    <x v="0"/>
    <x v="2"/>
    <n v="530000"/>
    <n v="530000"/>
  </r>
  <r>
    <x v="185"/>
    <x v="0"/>
    <x v="2"/>
    <n v="600000"/>
    <n v="2355000"/>
  </r>
  <r>
    <x v="186"/>
    <x v="0"/>
    <x v="2"/>
    <m/>
    <m/>
  </r>
  <r>
    <x v="187"/>
    <x v="0"/>
    <x v="2"/>
    <n v="306000"/>
    <n v="306000"/>
  </r>
  <r>
    <x v="188"/>
    <x v="0"/>
    <x v="2"/>
    <m/>
    <m/>
  </r>
  <r>
    <x v="189"/>
    <x v="0"/>
    <x v="2"/>
    <n v="469000"/>
    <n v="469000"/>
  </r>
  <r>
    <x v="190"/>
    <x v="0"/>
    <x v="2"/>
    <m/>
    <m/>
  </r>
  <r>
    <x v="191"/>
    <x v="0"/>
    <x v="2"/>
    <m/>
    <m/>
  </r>
  <r>
    <x v="192"/>
    <x v="0"/>
    <x v="2"/>
    <n v="275000"/>
    <n v="275000"/>
  </r>
  <r>
    <x v="202"/>
    <x v="0"/>
    <x v="2"/>
    <n v="0"/>
    <n v="0"/>
  </r>
  <r>
    <x v="194"/>
    <x v="0"/>
    <x v="2"/>
    <m/>
    <m/>
  </r>
  <r>
    <x v="195"/>
    <x v="0"/>
    <x v="2"/>
    <m/>
    <m/>
  </r>
  <r>
    <x v="196"/>
    <x v="0"/>
    <x v="2"/>
    <m/>
    <m/>
  </r>
  <r>
    <x v="197"/>
    <x v="0"/>
    <x v="2"/>
    <n v="632500"/>
    <n v="1265000"/>
  </r>
  <r>
    <x v="198"/>
    <x v="0"/>
    <x v="2"/>
    <n v="349950"/>
    <n v="349950"/>
  </r>
  <r>
    <x v="199"/>
    <x v="0"/>
    <x v="2"/>
    <n v="279500"/>
    <n v="279500"/>
  </r>
  <r>
    <x v="200"/>
    <x v="0"/>
    <x v="2"/>
    <m/>
    <m/>
  </r>
  <r>
    <x v="201"/>
    <x v="0"/>
    <x v="2"/>
    <n v="640000"/>
    <n v="1280000"/>
  </r>
  <r>
    <x v="0"/>
    <x v="0"/>
    <x v="3"/>
    <n v="165000"/>
    <n v="1821500"/>
  </r>
  <r>
    <x v="1"/>
    <x v="0"/>
    <x v="3"/>
    <n v="186375"/>
    <n v="1627700"/>
  </r>
  <r>
    <x v="2"/>
    <x v="0"/>
    <x v="3"/>
    <n v="199250"/>
    <n v="1358500"/>
  </r>
  <r>
    <x v="3"/>
    <x v="0"/>
    <x v="3"/>
    <n v="213000"/>
    <n v="3925600"/>
  </r>
  <r>
    <x v="4"/>
    <x v="0"/>
    <x v="3"/>
    <n v="219750"/>
    <n v="2410500"/>
  </r>
  <r>
    <x v="5"/>
    <x v="0"/>
    <x v="3"/>
    <n v="224750"/>
    <n v="2176050"/>
  </r>
  <r>
    <x v="6"/>
    <x v="0"/>
    <x v="3"/>
    <n v="200975"/>
    <n v="1740250"/>
  </r>
  <r>
    <x v="7"/>
    <x v="0"/>
    <x v="3"/>
    <n v="171500"/>
    <n v="2957696"/>
  </r>
  <r>
    <x v="8"/>
    <x v="0"/>
    <x v="3"/>
    <n v="240000"/>
    <n v="1798450"/>
  </r>
  <r>
    <x v="9"/>
    <x v="0"/>
    <x v="3"/>
    <n v="175000"/>
    <n v="1282460"/>
  </r>
  <r>
    <x v="10"/>
    <x v="0"/>
    <x v="3"/>
    <n v="229950"/>
    <n v="2173150"/>
  </r>
  <r>
    <x v="11"/>
    <x v="0"/>
    <x v="3"/>
    <n v="181000"/>
    <n v="1489500"/>
  </r>
  <r>
    <x v="12"/>
    <x v="0"/>
    <x v="3"/>
    <n v="150000"/>
    <n v="820450"/>
  </r>
  <r>
    <x v="13"/>
    <x v="0"/>
    <x v="3"/>
    <n v="187500"/>
    <n v="627500"/>
  </r>
  <r>
    <x v="14"/>
    <x v="0"/>
    <x v="3"/>
    <n v="216000"/>
    <n v="1505000"/>
  </r>
  <r>
    <x v="15"/>
    <x v="0"/>
    <x v="3"/>
    <n v="208000"/>
    <n v="2802475"/>
  </r>
  <r>
    <x v="16"/>
    <x v="0"/>
    <x v="3"/>
    <n v="235000"/>
    <n v="2357950"/>
  </r>
  <r>
    <x v="17"/>
    <x v="0"/>
    <x v="3"/>
    <n v="224950"/>
    <n v="3110450"/>
  </r>
  <r>
    <x v="18"/>
    <x v="0"/>
    <x v="3"/>
    <n v="224000"/>
    <n v="2202450"/>
  </r>
  <r>
    <x v="19"/>
    <x v="0"/>
    <x v="3"/>
    <n v="279000"/>
    <n v="2851350"/>
  </r>
  <r>
    <x v="20"/>
    <x v="0"/>
    <x v="3"/>
    <n v="236000"/>
    <n v="2498000"/>
  </r>
  <r>
    <x v="21"/>
    <x v="0"/>
    <x v="3"/>
    <n v="360000"/>
    <n v="2717300"/>
  </r>
  <r>
    <x v="22"/>
    <x v="0"/>
    <x v="3"/>
    <n v="228725"/>
    <n v="1912400"/>
  </r>
  <r>
    <x v="23"/>
    <x v="0"/>
    <x v="3"/>
    <n v="353500"/>
    <n v="946500"/>
  </r>
  <r>
    <x v="24"/>
    <x v="0"/>
    <x v="3"/>
    <n v="410750"/>
    <n v="2466500"/>
  </r>
  <r>
    <x v="25"/>
    <x v="0"/>
    <x v="3"/>
    <n v="245248"/>
    <n v="1555785"/>
  </r>
  <r>
    <x v="26"/>
    <x v="0"/>
    <x v="3"/>
    <n v="228500"/>
    <n v="2654130"/>
  </r>
  <r>
    <x v="27"/>
    <x v="0"/>
    <x v="3"/>
    <n v="327000"/>
    <n v="4387350"/>
  </r>
  <r>
    <x v="28"/>
    <x v="0"/>
    <x v="3"/>
    <n v="250100"/>
    <n v="4098155"/>
  </r>
  <r>
    <x v="29"/>
    <x v="0"/>
    <x v="3"/>
    <n v="321000"/>
    <n v="4020495"/>
  </r>
  <r>
    <x v="30"/>
    <x v="0"/>
    <x v="3"/>
    <n v="244000"/>
    <n v="2538000"/>
  </r>
  <r>
    <x v="31"/>
    <x v="0"/>
    <x v="3"/>
    <n v="305100"/>
    <n v="1395200"/>
  </r>
  <r>
    <x v="32"/>
    <x v="0"/>
    <x v="3"/>
    <n v="235975"/>
    <n v="2642450"/>
  </r>
  <r>
    <x v="33"/>
    <x v="0"/>
    <x v="3"/>
    <n v="249000"/>
    <n v="2504500"/>
  </r>
  <r>
    <x v="34"/>
    <x v="0"/>
    <x v="3"/>
    <n v="259250"/>
    <n v="4041950"/>
  </r>
  <r>
    <x v="35"/>
    <x v="0"/>
    <x v="3"/>
    <n v="295250"/>
    <n v="3378992"/>
  </r>
  <r>
    <x v="36"/>
    <x v="0"/>
    <x v="3"/>
    <n v="293000"/>
    <n v="2050000"/>
  </r>
  <r>
    <x v="37"/>
    <x v="0"/>
    <x v="3"/>
    <n v="272000"/>
    <n v="2374000"/>
  </r>
  <r>
    <x v="38"/>
    <x v="0"/>
    <x v="3"/>
    <n v="335500"/>
    <n v="1734000"/>
  </r>
  <r>
    <x v="39"/>
    <x v="0"/>
    <x v="3"/>
    <n v="263950"/>
    <n v="3985000"/>
  </r>
  <r>
    <x v="40"/>
    <x v="0"/>
    <x v="3"/>
    <n v="300000"/>
    <n v="4188218"/>
  </r>
  <r>
    <x v="41"/>
    <x v="0"/>
    <x v="3"/>
    <n v="293950"/>
    <n v="5661395"/>
  </r>
  <r>
    <x v="42"/>
    <x v="0"/>
    <x v="3"/>
    <n v="260000"/>
    <n v="2634950"/>
  </r>
  <r>
    <x v="43"/>
    <x v="0"/>
    <x v="3"/>
    <n v="285000"/>
    <n v="3310300"/>
  </r>
  <r>
    <x v="44"/>
    <x v="0"/>
    <x v="3"/>
    <n v="378000"/>
    <n v="5204450"/>
  </r>
  <r>
    <x v="45"/>
    <x v="0"/>
    <x v="3"/>
    <n v="364000"/>
    <n v="2428500"/>
  </r>
  <r>
    <x v="46"/>
    <x v="0"/>
    <x v="3"/>
    <n v="349000"/>
    <n v="3514750"/>
  </r>
  <r>
    <x v="47"/>
    <x v="0"/>
    <x v="3"/>
    <n v="365975"/>
    <n v="4679300"/>
  </r>
  <r>
    <x v="48"/>
    <x v="0"/>
    <x v="3"/>
    <n v="305000"/>
    <n v="1173900"/>
  </r>
  <r>
    <x v="49"/>
    <x v="0"/>
    <x v="3"/>
    <n v="355000"/>
    <n v="1816000"/>
  </r>
  <r>
    <x v="50"/>
    <x v="0"/>
    <x v="3"/>
    <n v="331000"/>
    <n v="2893500"/>
  </r>
  <r>
    <x v="51"/>
    <x v="0"/>
    <x v="3"/>
    <n v="273000"/>
    <n v="1458000"/>
  </r>
  <r>
    <x v="52"/>
    <x v="0"/>
    <x v="3"/>
    <n v="310000"/>
    <n v="2751882"/>
  </r>
  <r>
    <x v="53"/>
    <x v="0"/>
    <x v="3"/>
    <n v="386475"/>
    <n v="1698950"/>
  </r>
  <r>
    <x v="54"/>
    <x v="0"/>
    <x v="3"/>
    <n v="289000"/>
    <n v="2329550"/>
  </r>
  <r>
    <x v="55"/>
    <x v="0"/>
    <x v="3"/>
    <n v="310875"/>
    <n v="1232750"/>
  </r>
  <r>
    <x v="56"/>
    <x v="0"/>
    <x v="3"/>
    <n v="340000"/>
    <n v="952000"/>
  </r>
  <r>
    <x v="57"/>
    <x v="0"/>
    <x v="3"/>
    <n v="511018"/>
    <n v="1022036"/>
  </r>
  <r>
    <x v="58"/>
    <x v="0"/>
    <x v="3"/>
    <n v="312250"/>
    <n v="3446400"/>
  </r>
  <r>
    <x v="59"/>
    <x v="0"/>
    <x v="3"/>
    <n v="219950"/>
    <n v="219950"/>
  </r>
  <r>
    <x v="60"/>
    <x v="0"/>
    <x v="3"/>
    <m/>
    <m/>
  </r>
  <r>
    <x v="61"/>
    <x v="0"/>
    <x v="3"/>
    <n v="315500"/>
    <n v="631000"/>
  </r>
  <r>
    <x v="62"/>
    <x v="0"/>
    <x v="3"/>
    <n v="240000"/>
    <n v="2109000"/>
  </r>
  <r>
    <x v="63"/>
    <x v="0"/>
    <x v="3"/>
    <m/>
    <m/>
  </r>
  <r>
    <x v="64"/>
    <x v="0"/>
    <x v="3"/>
    <n v="131000"/>
    <n v="131000"/>
  </r>
  <r>
    <x v="65"/>
    <x v="0"/>
    <x v="3"/>
    <n v="287500"/>
    <n v="3318200"/>
  </r>
  <r>
    <x v="66"/>
    <x v="0"/>
    <x v="3"/>
    <n v="312500"/>
    <n v="1766000"/>
  </r>
  <r>
    <x v="67"/>
    <x v="0"/>
    <x v="3"/>
    <n v="345000"/>
    <n v="2148000"/>
  </r>
  <r>
    <x v="68"/>
    <x v="0"/>
    <x v="3"/>
    <n v="299125"/>
    <n v="1846210"/>
  </r>
  <r>
    <x v="69"/>
    <x v="0"/>
    <x v="3"/>
    <n v="314750"/>
    <n v="1304450"/>
  </r>
  <r>
    <x v="70"/>
    <x v="0"/>
    <x v="3"/>
    <n v="377500"/>
    <n v="755000"/>
  </r>
  <r>
    <x v="71"/>
    <x v="0"/>
    <x v="3"/>
    <n v="375000"/>
    <n v="1720500"/>
  </r>
  <r>
    <x v="72"/>
    <x v="0"/>
    <x v="3"/>
    <n v="241720"/>
    <n v="483440"/>
  </r>
  <r>
    <x v="73"/>
    <x v="0"/>
    <x v="3"/>
    <n v="265000"/>
    <n v="854000"/>
  </r>
  <r>
    <x v="74"/>
    <x v="0"/>
    <x v="3"/>
    <n v="425000"/>
    <n v="1131000"/>
  </r>
  <r>
    <x v="75"/>
    <x v="0"/>
    <x v="3"/>
    <n v="384250"/>
    <n v="1548400"/>
  </r>
  <r>
    <x v="76"/>
    <x v="0"/>
    <x v="3"/>
    <n v="185000"/>
    <n v="603500"/>
  </r>
  <r>
    <x v="77"/>
    <x v="0"/>
    <x v="3"/>
    <n v="311500"/>
    <n v="2435000"/>
  </r>
  <r>
    <x v="78"/>
    <x v="0"/>
    <x v="3"/>
    <n v="230500"/>
    <n v="461000"/>
  </r>
  <r>
    <x v="79"/>
    <x v="0"/>
    <x v="3"/>
    <n v="387500"/>
    <n v="2347397"/>
  </r>
  <r>
    <x v="80"/>
    <x v="0"/>
    <x v="3"/>
    <n v="334000"/>
    <n v="2668500"/>
  </r>
  <r>
    <x v="81"/>
    <x v="0"/>
    <x v="3"/>
    <n v="205000"/>
    <n v="1104900"/>
  </r>
  <r>
    <x v="82"/>
    <x v="0"/>
    <x v="3"/>
    <n v="266500"/>
    <n v="533000"/>
  </r>
  <r>
    <x v="83"/>
    <x v="0"/>
    <x v="3"/>
    <n v="240000"/>
    <n v="480000"/>
  </r>
  <r>
    <x v="84"/>
    <x v="0"/>
    <x v="3"/>
    <n v="134900"/>
    <n v="134900"/>
  </r>
  <r>
    <x v="85"/>
    <x v="0"/>
    <x v="3"/>
    <n v="280000"/>
    <n v="825000"/>
  </r>
  <r>
    <x v="86"/>
    <x v="0"/>
    <x v="3"/>
    <n v="327950"/>
    <n v="1475900"/>
  </r>
  <r>
    <x v="87"/>
    <x v="0"/>
    <x v="3"/>
    <n v="240500"/>
    <n v="1705000"/>
  </r>
  <r>
    <x v="88"/>
    <x v="0"/>
    <x v="3"/>
    <n v="319500"/>
    <n v="2841500"/>
  </r>
  <r>
    <x v="89"/>
    <x v="0"/>
    <x v="3"/>
    <n v="297000"/>
    <n v="4278940"/>
  </r>
  <r>
    <x v="90"/>
    <x v="0"/>
    <x v="3"/>
    <n v="215000"/>
    <n v="712000"/>
  </r>
  <r>
    <x v="91"/>
    <x v="0"/>
    <x v="3"/>
    <n v="305750"/>
    <n v="2241500"/>
  </r>
  <r>
    <x v="92"/>
    <x v="0"/>
    <x v="3"/>
    <m/>
    <m/>
  </r>
  <r>
    <x v="93"/>
    <x v="0"/>
    <x v="3"/>
    <n v="412250"/>
    <n v="2171500"/>
  </r>
  <r>
    <x v="94"/>
    <x v="0"/>
    <x v="3"/>
    <n v="142000"/>
    <n v="680500"/>
  </r>
  <r>
    <x v="95"/>
    <x v="0"/>
    <x v="3"/>
    <n v="380000"/>
    <n v="2281487"/>
  </r>
  <r>
    <x v="96"/>
    <x v="0"/>
    <x v="3"/>
    <n v="216400"/>
    <n v="953310"/>
  </r>
  <r>
    <x v="97"/>
    <x v="0"/>
    <x v="3"/>
    <n v="143250"/>
    <n v="286500"/>
  </r>
  <r>
    <x v="98"/>
    <x v="0"/>
    <x v="3"/>
    <n v="333000"/>
    <n v="1043000"/>
  </r>
  <r>
    <x v="99"/>
    <x v="0"/>
    <x v="3"/>
    <n v="300000"/>
    <n v="1122500"/>
  </r>
  <r>
    <x v="100"/>
    <x v="0"/>
    <x v="3"/>
    <n v="157500"/>
    <n v="458500"/>
  </r>
  <r>
    <x v="101"/>
    <x v="0"/>
    <x v="3"/>
    <n v="262500"/>
    <n v="1518000"/>
  </r>
  <r>
    <x v="102"/>
    <x v="0"/>
    <x v="3"/>
    <n v="187000"/>
    <n v="1759313"/>
  </r>
  <r>
    <x v="103"/>
    <x v="0"/>
    <x v="3"/>
    <n v="210150"/>
    <n v="2147800"/>
  </r>
  <r>
    <x v="104"/>
    <x v="0"/>
    <x v="3"/>
    <n v="261000"/>
    <n v="1332900"/>
  </r>
  <r>
    <x v="105"/>
    <x v="0"/>
    <x v="3"/>
    <n v="219950"/>
    <n v="219950"/>
  </r>
  <r>
    <x v="106"/>
    <x v="0"/>
    <x v="3"/>
    <n v="235000"/>
    <n v="2525000"/>
  </r>
  <r>
    <x v="107"/>
    <x v="0"/>
    <x v="3"/>
    <n v="225000"/>
    <n v="1261450"/>
  </r>
  <r>
    <x v="108"/>
    <x v="0"/>
    <x v="3"/>
    <n v="266000"/>
    <n v="1741000"/>
  </r>
  <r>
    <x v="109"/>
    <x v="0"/>
    <x v="3"/>
    <n v="226000"/>
    <n v="1049100"/>
  </r>
  <r>
    <x v="110"/>
    <x v="0"/>
    <x v="3"/>
    <n v="198500"/>
    <n v="1956600"/>
  </r>
  <r>
    <x v="111"/>
    <x v="0"/>
    <x v="3"/>
    <n v="210000"/>
    <n v="1421000"/>
  </r>
  <r>
    <x v="112"/>
    <x v="0"/>
    <x v="3"/>
    <n v="281200"/>
    <n v="1906400"/>
  </r>
  <r>
    <x v="113"/>
    <x v="0"/>
    <x v="3"/>
    <n v="240000"/>
    <n v="2148500"/>
  </r>
  <r>
    <x v="114"/>
    <x v="0"/>
    <x v="3"/>
    <n v="216500"/>
    <n v="1329550"/>
  </r>
  <r>
    <x v="115"/>
    <x v="0"/>
    <x v="3"/>
    <n v="290000"/>
    <n v="1740000"/>
  </r>
  <r>
    <x v="116"/>
    <x v="0"/>
    <x v="3"/>
    <n v="279000"/>
    <n v="2570500"/>
  </r>
  <r>
    <x v="117"/>
    <x v="0"/>
    <x v="3"/>
    <n v="255000"/>
    <n v="2819400"/>
  </r>
  <r>
    <x v="118"/>
    <x v="0"/>
    <x v="3"/>
    <n v="240000"/>
    <n v="2448000"/>
  </r>
  <r>
    <x v="119"/>
    <x v="0"/>
    <x v="3"/>
    <n v="222000"/>
    <n v="1350130"/>
  </r>
  <r>
    <x v="120"/>
    <x v="0"/>
    <x v="3"/>
    <n v="153000"/>
    <n v="560000"/>
  </r>
  <r>
    <x v="121"/>
    <x v="0"/>
    <x v="3"/>
    <n v="192000"/>
    <n v="1044000"/>
  </r>
  <r>
    <x v="122"/>
    <x v="0"/>
    <x v="3"/>
    <n v="270500"/>
    <n v="2902500"/>
  </r>
  <r>
    <x v="123"/>
    <x v="0"/>
    <x v="3"/>
    <n v="269995"/>
    <n v="1781245"/>
  </r>
  <r>
    <x v="124"/>
    <x v="0"/>
    <x v="3"/>
    <n v="218250"/>
    <n v="2625200"/>
  </r>
  <r>
    <x v="125"/>
    <x v="0"/>
    <x v="3"/>
    <n v="277000"/>
    <n v="3311500"/>
  </r>
  <r>
    <x v="126"/>
    <x v="0"/>
    <x v="3"/>
    <n v="281250"/>
    <n v="4370750"/>
  </r>
  <r>
    <x v="127"/>
    <x v="0"/>
    <x v="3"/>
    <n v="249225"/>
    <n v="1981950"/>
  </r>
  <r>
    <x v="128"/>
    <x v="0"/>
    <x v="3"/>
    <n v="246250"/>
    <n v="1822825"/>
  </r>
  <r>
    <x v="129"/>
    <x v="0"/>
    <x v="3"/>
    <n v="345000"/>
    <n v="1750000"/>
  </r>
  <r>
    <x v="130"/>
    <x v="0"/>
    <x v="3"/>
    <n v="399500"/>
    <n v="1178500"/>
  </r>
  <r>
    <x v="131"/>
    <x v="0"/>
    <x v="3"/>
    <n v="192250"/>
    <n v="860500"/>
  </r>
  <r>
    <x v="132"/>
    <x v="0"/>
    <x v="3"/>
    <n v="427500"/>
    <n v="1930000"/>
  </r>
  <r>
    <x v="133"/>
    <x v="0"/>
    <x v="3"/>
    <n v="318000"/>
    <n v="2215110"/>
  </r>
  <r>
    <x v="134"/>
    <x v="0"/>
    <x v="3"/>
    <n v="268000"/>
    <n v="2253000"/>
  </r>
  <r>
    <x v="135"/>
    <x v="0"/>
    <x v="3"/>
    <n v="286500"/>
    <n v="3477750"/>
  </r>
  <r>
    <x v="136"/>
    <x v="0"/>
    <x v="3"/>
    <n v="285000"/>
    <n v="3653349"/>
  </r>
  <r>
    <x v="137"/>
    <x v="0"/>
    <x v="3"/>
    <n v="215000"/>
    <n v="1246500"/>
  </r>
  <r>
    <x v="138"/>
    <x v="0"/>
    <x v="3"/>
    <n v="287250"/>
    <n v="3875225"/>
  </r>
  <r>
    <x v="139"/>
    <x v="0"/>
    <x v="3"/>
    <n v="315000"/>
    <n v="1294000"/>
  </r>
  <r>
    <x v="140"/>
    <x v="0"/>
    <x v="3"/>
    <n v="277500"/>
    <n v="1306400"/>
  </r>
  <r>
    <x v="141"/>
    <x v="0"/>
    <x v="3"/>
    <n v="280000"/>
    <n v="3036000"/>
  </r>
  <r>
    <x v="142"/>
    <x v="0"/>
    <x v="3"/>
    <n v="232000"/>
    <n v="1362131"/>
  </r>
  <r>
    <x v="143"/>
    <x v="0"/>
    <x v="3"/>
    <n v="209000"/>
    <n v="573599"/>
  </r>
  <r>
    <x v="144"/>
    <x v="0"/>
    <x v="3"/>
    <n v="481475"/>
    <n v="2511950"/>
  </r>
  <r>
    <x v="145"/>
    <x v="0"/>
    <x v="3"/>
    <n v="175000"/>
    <n v="535000"/>
  </r>
  <r>
    <x v="146"/>
    <x v="0"/>
    <x v="3"/>
    <n v="270000"/>
    <n v="3295700"/>
  </r>
  <r>
    <x v="147"/>
    <x v="0"/>
    <x v="3"/>
    <n v="363875"/>
    <n v="3613700"/>
  </r>
  <r>
    <x v="148"/>
    <x v="0"/>
    <x v="3"/>
    <n v="299900"/>
    <n v="3183800"/>
  </r>
  <r>
    <x v="149"/>
    <x v="0"/>
    <x v="3"/>
    <n v="229000"/>
    <n v="949000"/>
  </r>
  <r>
    <x v="150"/>
    <x v="0"/>
    <x v="3"/>
    <n v="405000"/>
    <n v="4213350"/>
  </r>
  <r>
    <x v="151"/>
    <x v="0"/>
    <x v="3"/>
    <n v="345950"/>
    <n v="3490900"/>
  </r>
  <r>
    <x v="152"/>
    <x v="0"/>
    <x v="3"/>
    <n v="230063"/>
    <n v="2401738"/>
  </r>
  <r>
    <x v="153"/>
    <x v="0"/>
    <x v="3"/>
    <n v="362750"/>
    <n v="3643650"/>
  </r>
  <r>
    <x v="154"/>
    <x v="0"/>
    <x v="3"/>
    <n v="319000"/>
    <n v="5368755"/>
  </r>
  <r>
    <x v="155"/>
    <x v="0"/>
    <x v="3"/>
    <n v="268000"/>
    <n v="3460500"/>
  </r>
  <r>
    <x v="156"/>
    <x v="0"/>
    <x v="3"/>
    <n v="308900"/>
    <n v="2124800"/>
  </r>
  <r>
    <x v="157"/>
    <x v="0"/>
    <x v="3"/>
    <n v="315750"/>
    <n v="1808129"/>
  </r>
  <r>
    <x v="158"/>
    <x v="0"/>
    <x v="3"/>
    <n v="284500"/>
    <n v="3292500"/>
  </r>
  <r>
    <x v="159"/>
    <x v="0"/>
    <x v="3"/>
    <n v="325000"/>
    <n v="2856300"/>
  </r>
  <r>
    <x v="160"/>
    <x v="0"/>
    <x v="3"/>
    <n v="362500"/>
    <n v="5407118"/>
  </r>
  <r>
    <x v="161"/>
    <x v="0"/>
    <x v="3"/>
    <n v="360000"/>
    <n v="3179100"/>
  </r>
  <r>
    <x v="162"/>
    <x v="0"/>
    <x v="3"/>
    <n v="416000"/>
    <n v="5150612"/>
  </r>
  <r>
    <x v="163"/>
    <x v="0"/>
    <x v="3"/>
    <n v="318625"/>
    <n v="3576400"/>
  </r>
  <r>
    <x v="164"/>
    <x v="0"/>
    <x v="3"/>
    <n v="339750"/>
    <n v="3982000"/>
  </r>
  <r>
    <x v="165"/>
    <x v="0"/>
    <x v="3"/>
    <n v="330000"/>
    <n v="1526000"/>
  </r>
  <r>
    <x v="166"/>
    <x v="0"/>
    <x v="3"/>
    <n v="390000"/>
    <n v="2243550"/>
  </r>
  <r>
    <x v="167"/>
    <x v="0"/>
    <x v="3"/>
    <n v="405000"/>
    <n v="2089950"/>
  </r>
  <r>
    <x v="168"/>
    <x v="0"/>
    <x v="3"/>
    <n v="327500"/>
    <n v="1759234"/>
  </r>
  <r>
    <x v="169"/>
    <x v="0"/>
    <x v="3"/>
    <n v="325000"/>
    <n v="2191275"/>
  </r>
  <r>
    <x v="170"/>
    <x v="0"/>
    <x v="3"/>
    <n v="380000"/>
    <n v="3824000"/>
  </r>
  <r>
    <x v="171"/>
    <x v="0"/>
    <x v="3"/>
    <n v="352248"/>
    <n v="2768495"/>
  </r>
  <r>
    <x v="172"/>
    <x v="0"/>
    <x v="3"/>
    <n v="297000"/>
    <n v="1600000"/>
  </r>
  <r>
    <x v="173"/>
    <x v="0"/>
    <x v="3"/>
    <n v="435000"/>
    <n v="5525500"/>
  </r>
  <r>
    <x v="174"/>
    <x v="0"/>
    <x v="3"/>
    <n v="375000"/>
    <n v="7648800"/>
  </r>
  <r>
    <x v="175"/>
    <x v="0"/>
    <x v="3"/>
    <n v="410000"/>
    <n v="4371000"/>
  </r>
  <r>
    <x v="176"/>
    <x v="0"/>
    <x v="3"/>
    <n v="385000"/>
    <n v="2621650"/>
  </r>
  <r>
    <x v="177"/>
    <x v="0"/>
    <x v="3"/>
    <n v="350000"/>
    <n v="3186950"/>
  </r>
  <r>
    <x v="178"/>
    <x v="0"/>
    <x v="3"/>
    <n v="448325"/>
    <n v="5381650"/>
  </r>
  <r>
    <x v="179"/>
    <x v="0"/>
    <x v="3"/>
    <n v="311000"/>
    <n v="921000"/>
  </r>
  <r>
    <x v="180"/>
    <x v="0"/>
    <x v="3"/>
    <n v="425000"/>
    <n v="425000"/>
  </r>
  <r>
    <x v="181"/>
    <x v="0"/>
    <x v="3"/>
    <n v="410500"/>
    <n v="2538750"/>
  </r>
  <r>
    <x v="182"/>
    <x v="0"/>
    <x v="3"/>
    <n v="363050"/>
    <n v="2447100"/>
  </r>
  <r>
    <x v="183"/>
    <x v="0"/>
    <x v="3"/>
    <n v="455000"/>
    <n v="4324400"/>
  </r>
  <r>
    <x v="184"/>
    <x v="0"/>
    <x v="3"/>
    <n v="440000"/>
    <n v="3912500"/>
  </r>
  <r>
    <x v="185"/>
    <x v="0"/>
    <x v="3"/>
    <n v="355250"/>
    <n v="5038000"/>
  </r>
  <r>
    <x v="186"/>
    <x v="0"/>
    <x v="3"/>
    <n v="522475"/>
    <n v="5277850"/>
  </r>
  <r>
    <x v="187"/>
    <x v="0"/>
    <x v="3"/>
    <n v="440900"/>
    <n v="4814400"/>
  </r>
  <r>
    <x v="188"/>
    <x v="0"/>
    <x v="3"/>
    <n v="417500"/>
    <n v="2109000"/>
  </r>
  <r>
    <x v="189"/>
    <x v="0"/>
    <x v="3"/>
    <n v="410000"/>
    <n v="3095000"/>
  </r>
  <r>
    <x v="190"/>
    <x v="0"/>
    <x v="3"/>
    <n v="419000"/>
    <n v="2299750"/>
  </r>
  <r>
    <x v="191"/>
    <x v="0"/>
    <x v="3"/>
    <n v="491000"/>
    <n v="491000"/>
  </r>
  <r>
    <x v="192"/>
    <x v="0"/>
    <x v="3"/>
    <n v="500000"/>
    <n v="4372000"/>
  </r>
  <r>
    <x v="202"/>
    <x v="0"/>
    <x v="3"/>
    <n v="442450"/>
    <n v="1947400"/>
  </r>
  <r>
    <x v="194"/>
    <x v="0"/>
    <x v="3"/>
    <n v="510000"/>
    <n v="3354900"/>
  </r>
  <r>
    <x v="195"/>
    <x v="0"/>
    <x v="3"/>
    <n v="500000"/>
    <n v="7374600"/>
  </r>
  <r>
    <x v="196"/>
    <x v="0"/>
    <x v="3"/>
    <n v="445000"/>
    <n v="7153499"/>
  </r>
  <r>
    <x v="197"/>
    <x v="0"/>
    <x v="3"/>
    <n v="43400"/>
    <n v="5777000"/>
  </r>
  <r>
    <x v="198"/>
    <x v="0"/>
    <x v="3"/>
    <n v="450000"/>
    <n v="4152000"/>
  </r>
  <r>
    <x v="199"/>
    <x v="0"/>
    <x v="3"/>
    <n v="351500"/>
    <n v="3127000"/>
  </r>
  <r>
    <x v="200"/>
    <x v="0"/>
    <x v="3"/>
    <n v="575000"/>
    <n v="4742000"/>
  </r>
  <r>
    <x v="201"/>
    <x v="0"/>
    <x v="3"/>
    <m/>
    <m/>
  </r>
  <r>
    <x v="12"/>
    <x v="1"/>
    <x v="4"/>
    <m/>
    <n v="0"/>
  </r>
  <r>
    <x v="12"/>
    <x v="0"/>
    <x v="4"/>
    <m/>
    <n v="0"/>
  </r>
  <r>
    <x v="13"/>
    <x v="1"/>
    <x v="4"/>
    <m/>
    <n v="0"/>
  </r>
  <r>
    <x v="13"/>
    <x v="0"/>
    <x v="4"/>
    <m/>
    <n v="0"/>
  </r>
  <r>
    <x v="14"/>
    <x v="1"/>
    <x v="4"/>
    <m/>
    <n v="0"/>
  </r>
  <r>
    <x v="14"/>
    <x v="0"/>
    <x v="4"/>
    <m/>
    <n v="0"/>
  </r>
  <r>
    <x v="15"/>
    <x v="1"/>
    <x v="4"/>
    <m/>
    <n v="0"/>
  </r>
  <r>
    <x v="15"/>
    <x v="0"/>
    <x v="4"/>
    <m/>
    <n v="0"/>
  </r>
  <r>
    <x v="16"/>
    <x v="1"/>
    <x v="4"/>
    <m/>
    <n v="0"/>
  </r>
  <r>
    <x v="16"/>
    <x v="0"/>
    <x v="4"/>
    <m/>
    <n v="0"/>
  </r>
  <r>
    <x v="17"/>
    <x v="1"/>
    <x v="4"/>
    <m/>
    <n v="0"/>
  </r>
  <r>
    <x v="17"/>
    <x v="0"/>
    <x v="4"/>
    <m/>
    <n v="0"/>
  </r>
  <r>
    <x v="18"/>
    <x v="1"/>
    <x v="4"/>
    <m/>
    <n v="0"/>
  </r>
  <r>
    <x v="18"/>
    <x v="0"/>
    <x v="4"/>
    <m/>
    <n v="0"/>
  </r>
  <r>
    <x v="19"/>
    <x v="1"/>
    <x v="4"/>
    <m/>
    <n v="0"/>
  </r>
  <r>
    <x v="19"/>
    <x v="0"/>
    <x v="4"/>
    <m/>
    <n v="0"/>
  </r>
  <r>
    <x v="20"/>
    <x v="1"/>
    <x v="4"/>
    <m/>
    <n v="0"/>
  </r>
  <r>
    <x v="20"/>
    <x v="0"/>
    <x v="4"/>
    <m/>
    <n v="0"/>
  </r>
  <r>
    <x v="21"/>
    <x v="1"/>
    <x v="4"/>
    <m/>
    <n v="0"/>
  </r>
  <r>
    <x v="21"/>
    <x v="0"/>
    <x v="4"/>
    <m/>
    <n v="0"/>
  </r>
  <r>
    <x v="22"/>
    <x v="1"/>
    <x v="4"/>
    <m/>
    <n v="0"/>
  </r>
  <r>
    <x v="22"/>
    <x v="0"/>
    <x v="4"/>
    <m/>
    <n v="0"/>
  </r>
  <r>
    <x v="23"/>
    <x v="1"/>
    <x v="4"/>
    <m/>
    <n v="0"/>
  </r>
  <r>
    <x v="23"/>
    <x v="0"/>
    <x v="4"/>
    <m/>
    <n v="0"/>
  </r>
  <r>
    <x v="24"/>
    <x v="1"/>
    <x v="4"/>
    <m/>
    <n v="0"/>
  </r>
  <r>
    <x v="24"/>
    <x v="0"/>
    <x v="4"/>
    <m/>
    <n v="0"/>
  </r>
  <r>
    <x v="25"/>
    <x v="1"/>
    <x v="4"/>
    <m/>
    <n v="0"/>
  </r>
  <r>
    <x v="25"/>
    <x v="0"/>
    <x v="4"/>
    <m/>
    <n v="0"/>
  </r>
  <r>
    <x v="26"/>
    <x v="1"/>
    <x v="4"/>
    <m/>
    <n v="0"/>
  </r>
  <r>
    <x v="26"/>
    <x v="0"/>
    <x v="4"/>
    <m/>
    <n v="0"/>
  </r>
  <r>
    <x v="27"/>
    <x v="1"/>
    <x v="4"/>
    <m/>
    <n v="0"/>
  </r>
  <r>
    <x v="27"/>
    <x v="0"/>
    <x v="4"/>
    <m/>
    <n v="0"/>
  </r>
  <r>
    <x v="28"/>
    <x v="1"/>
    <x v="4"/>
    <m/>
    <n v="0"/>
  </r>
  <r>
    <x v="28"/>
    <x v="0"/>
    <x v="4"/>
    <m/>
    <n v="0"/>
  </r>
  <r>
    <x v="29"/>
    <x v="1"/>
    <x v="4"/>
    <m/>
    <n v="0"/>
  </r>
  <r>
    <x v="29"/>
    <x v="0"/>
    <x v="4"/>
    <m/>
    <n v="0"/>
  </r>
  <r>
    <x v="30"/>
    <x v="1"/>
    <x v="4"/>
    <m/>
    <n v="0"/>
  </r>
  <r>
    <x v="30"/>
    <x v="0"/>
    <x v="4"/>
    <m/>
    <n v="0"/>
  </r>
  <r>
    <x v="31"/>
    <x v="1"/>
    <x v="4"/>
    <m/>
    <n v="0"/>
  </r>
  <r>
    <x v="31"/>
    <x v="0"/>
    <x v="4"/>
    <m/>
    <n v="0"/>
  </r>
  <r>
    <x v="32"/>
    <x v="1"/>
    <x v="4"/>
    <m/>
    <n v="0"/>
  </r>
  <r>
    <x v="32"/>
    <x v="0"/>
    <x v="4"/>
    <m/>
    <n v="0"/>
  </r>
  <r>
    <x v="33"/>
    <x v="1"/>
    <x v="4"/>
    <m/>
    <n v="0"/>
  </r>
  <r>
    <x v="33"/>
    <x v="0"/>
    <x v="4"/>
    <m/>
    <n v="0"/>
  </r>
  <r>
    <x v="34"/>
    <x v="1"/>
    <x v="4"/>
    <m/>
    <n v="0"/>
  </r>
  <r>
    <x v="34"/>
    <x v="0"/>
    <x v="4"/>
    <m/>
    <n v="0"/>
  </r>
  <r>
    <x v="35"/>
    <x v="1"/>
    <x v="4"/>
    <m/>
    <n v="0"/>
  </r>
  <r>
    <x v="35"/>
    <x v="0"/>
    <x v="4"/>
    <m/>
    <n v="0"/>
  </r>
  <r>
    <x v="36"/>
    <x v="1"/>
    <x v="4"/>
    <m/>
    <n v="0"/>
  </r>
  <r>
    <x v="36"/>
    <x v="0"/>
    <x v="4"/>
    <m/>
    <n v="0"/>
  </r>
  <r>
    <x v="37"/>
    <x v="1"/>
    <x v="4"/>
    <m/>
    <n v="0"/>
  </r>
  <r>
    <x v="37"/>
    <x v="0"/>
    <x v="4"/>
    <m/>
    <n v="0"/>
  </r>
  <r>
    <x v="38"/>
    <x v="1"/>
    <x v="4"/>
    <m/>
    <n v="0"/>
  </r>
  <r>
    <x v="38"/>
    <x v="0"/>
    <x v="4"/>
    <m/>
    <n v="0"/>
  </r>
  <r>
    <x v="39"/>
    <x v="1"/>
    <x v="4"/>
    <m/>
    <n v="0"/>
  </r>
  <r>
    <x v="39"/>
    <x v="0"/>
    <x v="4"/>
    <m/>
    <n v="0"/>
  </r>
  <r>
    <x v="40"/>
    <x v="1"/>
    <x v="4"/>
    <m/>
    <n v="0"/>
  </r>
  <r>
    <x v="40"/>
    <x v="0"/>
    <x v="4"/>
    <m/>
    <n v="0"/>
  </r>
  <r>
    <x v="41"/>
    <x v="1"/>
    <x v="4"/>
    <m/>
    <n v="0"/>
  </r>
  <r>
    <x v="41"/>
    <x v="0"/>
    <x v="4"/>
    <m/>
    <n v="0"/>
  </r>
  <r>
    <x v="42"/>
    <x v="1"/>
    <x v="4"/>
    <m/>
    <n v="0"/>
  </r>
  <r>
    <x v="42"/>
    <x v="0"/>
    <x v="4"/>
    <m/>
    <n v="0"/>
  </r>
  <r>
    <x v="43"/>
    <x v="1"/>
    <x v="4"/>
    <m/>
    <n v="0"/>
  </r>
  <r>
    <x v="43"/>
    <x v="0"/>
    <x v="4"/>
    <m/>
    <n v="0"/>
  </r>
  <r>
    <x v="44"/>
    <x v="1"/>
    <x v="4"/>
    <m/>
    <n v="0"/>
  </r>
  <r>
    <x v="44"/>
    <x v="0"/>
    <x v="4"/>
    <m/>
    <n v="0"/>
  </r>
  <r>
    <x v="45"/>
    <x v="1"/>
    <x v="4"/>
    <m/>
    <n v="0"/>
  </r>
  <r>
    <x v="45"/>
    <x v="0"/>
    <x v="4"/>
    <m/>
    <n v="0"/>
  </r>
  <r>
    <x v="46"/>
    <x v="1"/>
    <x v="4"/>
    <m/>
    <n v="0"/>
  </r>
  <r>
    <x v="46"/>
    <x v="0"/>
    <x v="4"/>
    <m/>
    <n v="0"/>
  </r>
  <r>
    <x v="47"/>
    <x v="1"/>
    <x v="4"/>
    <m/>
    <n v="0"/>
  </r>
  <r>
    <x v="47"/>
    <x v="0"/>
    <x v="4"/>
    <m/>
    <n v="0"/>
  </r>
  <r>
    <x v="48"/>
    <x v="1"/>
    <x v="4"/>
    <m/>
    <n v="0"/>
  </r>
  <r>
    <x v="48"/>
    <x v="0"/>
    <x v="4"/>
    <m/>
    <n v="0"/>
  </r>
  <r>
    <x v="49"/>
    <x v="1"/>
    <x v="4"/>
    <m/>
    <n v="0"/>
  </r>
  <r>
    <x v="49"/>
    <x v="0"/>
    <x v="4"/>
    <m/>
    <n v="0"/>
  </r>
  <r>
    <x v="50"/>
    <x v="1"/>
    <x v="4"/>
    <m/>
    <n v="0"/>
  </r>
  <r>
    <x v="50"/>
    <x v="0"/>
    <x v="4"/>
    <m/>
    <n v="0"/>
  </r>
  <r>
    <x v="51"/>
    <x v="1"/>
    <x v="4"/>
    <m/>
    <n v="0"/>
  </r>
  <r>
    <x v="51"/>
    <x v="0"/>
    <x v="4"/>
    <m/>
    <n v="0"/>
  </r>
  <r>
    <x v="52"/>
    <x v="1"/>
    <x v="4"/>
    <m/>
    <n v="0"/>
  </r>
  <r>
    <x v="52"/>
    <x v="0"/>
    <x v="4"/>
    <n v="274950"/>
    <n v="274950"/>
  </r>
  <r>
    <x v="53"/>
    <x v="1"/>
    <x v="4"/>
    <m/>
    <n v="0"/>
  </r>
  <r>
    <x v="53"/>
    <x v="0"/>
    <x v="4"/>
    <m/>
    <n v="0"/>
  </r>
  <r>
    <x v="54"/>
    <x v="1"/>
    <x v="4"/>
    <m/>
    <n v="0"/>
  </r>
  <r>
    <x v="54"/>
    <x v="0"/>
    <x v="4"/>
    <m/>
    <n v="0"/>
  </r>
  <r>
    <x v="55"/>
    <x v="1"/>
    <x v="4"/>
    <m/>
    <n v="0"/>
  </r>
  <r>
    <x v="55"/>
    <x v="0"/>
    <x v="4"/>
    <n v="280979"/>
    <n v="280979"/>
  </r>
  <r>
    <x v="56"/>
    <x v="1"/>
    <x v="4"/>
    <m/>
    <n v="0"/>
  </r>
  <r>
    <x v="56"/>
    <x v="0"/>
    <x v="4"/>
    <m/>
    <n v="0"/>
  </r>
  <r>
    <x v="57"/>
    <x v="1"/>
    <x v="4"/>
    <m/>
    <n v="0"/>
  </r>
  <r>
    <x v="57"/>
    <x v="0"/>
    <x v="4"/>
    <m/>
    <n v="0"/>
  </r>
  <r>
    <x v="58"/>
    <x v="1"/>
    <x v="4"/>
    <m/>
    <n v="0"/>
  </r>
  <r>
    <x v="58"/>
    <x v="0"/>
    <x v="4"/>
    <m/>
    <n v="0"/>
  </r>
  <r>
    <x v="59"/>
    <x v="1"/>
    <x v="4"/>
    <m/>
    <n v="0"/>
  </r>
  <r>
    <x v="59"/>
    <x v="0"/>
    <x v="4"/>
    <m/>
    <n v="0"/>
  </r>
  <r>
    <x v="60"/>
    <x v="1"/>
    <x v="4"/>
    <m/>
    <n v="0"/>
  </r>
  <r>
    <x v="60"/>
    <x v="0"/>
    <x v="4"/>
    <m/>
    <n v="0"/>
  </r>
  <r>
    <x v="61"/>
    <x v="1"/>
    <x v="4"/>
    <m/>
    <n v="0"/>
  </r>
  <r>
    <x v="61"/>
    <x v="0"/>
    <x v="4"/>
    <m/>
    <n v="0"/>
  </r>
  <r>
    <x v="62"/>
    <x v="1"/>
    <x v="4"/>
    <m/>
    <n v="0"/>
  </r>
  <r>
    <x v="62"/>
    <x v="0"/>
    <x v="4"/>
    <m/>
    <n v="0"/>
  </r>
  <r>
    <x v="63"/>
    <x v="1"/>
    <x v="4"/>
    <m/>
    <n v="0"/>
  </r>
  <r>
    <x v="63"/>
    <x v="0"/>
    <x v="4"/>
    <m/>
    <n v="0"/>
  </r>
  <r>
    <x v="64"/>
    <x v="1"/>
    <x v="4"/>
    <m/>
    <n v="0"/>
  </r>
  <r>
    <x v="64"/>
    <x v="0"/>
    <x v="4"/>
    <m/>
    <n v="0"/>
  </r>
  <r>
    <x v="65"/>
    <x v="1"/>
    <x v="4"/>
    <m/>
    <n v="0"/>
  </r>
  <r>
    <x v="65"/>
    <x v="0"/>
    <x v="4"/>
    <m/>
    <n v="0"/>
  </r>
  <r>
    <x v="66"/>
    <x v="1"/>
    <x v="4"/>
    <m/>
    <n v="0"/>
  </r>
  <r>
    <x v="66"/>
    <x v="0"/>
    <x v="4"/>
    <m/>
    <n v="0"/>
  </r>
  <r>
    <x v="67"/>
    <x v="1"/>
    <x v="4"/>
    <m/>
    <n v="0"/>
  </r>
  <r>
    <x v="67"/>
    <x v="0"/>
    <x v="4"/>
    <m/>
    <n v="0"/>
  </r>
  <r>
    <x v="68"/>
    <x v="1"/>
    <x v="4"/>
    <m/>
    <n v="0"/>
  </r>
  <r>
    <x v="68"/>
    <x v="0"/>
    <x v="4"/>
    <m/>
    <n v="0"/>
  </r>
  <r>
    <x v="69"/>
    <x v="1"/>
    <x v="4"/>
    <m/>
    <n v="0"/>
  </r>
  <r>
    <x v="69"/>
    <x v="0"/>
    <x v="4"/>
    <m/>
    <n v="0"/>
  </r>
  <r>
    <x v="70"/>
    <x v="1"/>
    <x v="4"/>
    <m/>
    <n v="0"/>
  </r>
  <r>
    <x v="70"/>
    <x v="0"/>
    <x v="4"/>
    <m/>
    <n v="0"/>
  </r>
  <r>
    <x v="71"/>
    <x v="1"/>
    <x v="4"/>
    <m/>
    <n v="0"/>
  </r>
  <r>
    <x v="71"/>
    <x v="0"/>
    <x v="4"/>
    <m/>
    <n v="0"/>
  </r>
  <r>
    <x v="72"/>
    <x v="1"/>
    <x v="4"/>
    <m/>
    <n v="0"/>
  </r>
  <r>
    <x v="72"/>
    <x v="0"/>
    <x v="4"/>
    <m/>
    <n v="0"/>
  </r>
  <r>
    <x v="73"/>
    <x v="1"/>
    <x v="4"/>
    <m/>
    <n v="0"/>
  </r>
  <r>
    <x v="73"/>
    <x v="0"/>
    <x v="4"/>
    <m/>
    <n v="0"/>
  </r>
  <r>
    <x v="74"/>
    <x v="1"/>
    <x v="4"/>
    <m/>
    <n v="0"/>
  </r>
  <r>
    <x v="74"/>
    <x v="0"/>
    <x v="4"/>
    <m/>
    <n v="0"/>
  </r>
  <r>
    <x v="75"/>
    <x v="1"/>
    <x v="4"/>
    <m/>
    <n v="0"/>
  </r>
  <r>
    <x v="75"/>
    <x v="0"/>
    <x v="4"/>
    <n v="217000"/>
    <n v="217000"/>
  </r>
  <r>
    <x v="76"/>
    <x v="1"/>
    <x v="4"/>
    <m/>
    <n v="0"/>
  </r>
  <r>
    <x v="76"/>
    <x v="0"/>
    <x v="4"/>
    <m/>
    <n v="0"/>
  </r>
  <r>
    <x v="77"/>
    <x v="1"/>
    <x v="4"/>
    <m/>
    <n v="0"/>
  </r>
  <r>
    <x v="77"/>
    <x v="0"/>
    <x v="4"/>
    <m/>
    <n v="0"/>
  </r>
  <r>
    <x v="78"/>
    <x v="1"/>
    <x v="4"/>
    <m/>
    <n v="0"/>
  </r>
  <r>
    <x v="78"/>
    <x v="0"/>
    <x v="4"/>
    <m/>
    <n v="0"/>
  </r>
  <r>
    <x v="79"/>
    <x v="1"/>
    <x v="4"/>
    <m/>
    <n v="0"/>
  </r>
  <r>
    <x v="79"/>
    <x v="0"/>
    <x v="4"/>
    <m/>
    <n v="0"/>
  </r>
  <r>
    <x v="80"/>
    <x v="1"/>
    <x v="4"/>
    <m/>
    <n v="0"/>
  </r>
  <r>
    <x v="80"/>
    <x v="0"/>
    <x v="4"/>
    <m/>
    <n v="0"/>
  </r>
  <r>
    <x v="81"/>
    <x v="1"/>
    <x v="4"/>
    <m/>
    <n v="0"/>
  </r>
  <r>
    <x v="81"/>
    <x v="0"/>
    <x v="4"/>
    <m/>
    <n v="0"/>
  </r>
  <r>
    <x v="82"/>
    <x v="1"/>
    <x v="4"/>
    <m/>
    <n v="0"/>
  </r>
  <r>
    <x v="82"/>
    <x v="0"/>
    <x v="4"/>
    <m/>
    <n v="0"/>
  </r>
  <r>
    <x v="83"/>
    <x v="1"/>
    <x v="4"/>
    <m/>
    <n v="0"/>
  </r>
  <r>
    <x v="83"/>
    <x v="0"/>
    <x v="4"/>
    <m/>
    <n v="0"/>
  </r>
  <r>
    <x v="84"/>
    <x v="1"/>
    <x v="4"/>
    <m/>
    <n v="0"/>
  </r>
  <r>
    <x v="84"/>
    <x v="0"/>
    <x v="4"/>
    <m/>
    <n v="0"/>
  </r>
  <r>
    <x v="85"/>
    <x v="1"/>
    <x v="4"/>
    <m/>
    <n v="0"/>
  </r>
  <r>
    <x v="85"/>
    <x v="0"/>
    <x v="4"/>
    <m/>
    <n v="0"/>
  </r>
  <r>
    <x v="86"/>
    <x v="1"/>
    <x v="4"/>
    <m/>
    <n v="0"/>
  </r>
  <r>
    <x v="86"/>
    <x v="0"/>
    <x v="4"/>
    <m/>
    <n v="0"/>
  </r>
  <r>
    <x v="87"/>
    <x v="1"/>
    <x v="4"/>
    <m/>
    <n v="0"/>
  </r>
  <r>
    <x v="87"/>
    <x v="0"/>
    <x v="4"/>
    <m/>
    <n v="0"/>
  </r>
  <r>
    <x v="88"/>
    <x v="1"/>
    <x v="4"/>
    <m/>
    <n v="0"/>
  </r>
  <r>
    <x v="88"/>
    <x v="0"/>
    <x v="4"/>
    <m/>
    <n v="0"/>
  </r>
  <r>
    <x v="89"/>
    <x v="1"/>
    <x v="4"/>
    <m/>
    <n v="0"/>
  </r>
  <r>
    <x v="89"/>
    <x v="0"/>
    <x v="4"/>
    <m/>
    <n v="0"/>
  </r>
  <r>
    <x v="90"/>
    <x v="1"/>
    <x v="4"/>
    <m/>
    <n v="0"/>
  </r>
  <r>
    <x v="90"/>
    <x v="0"/>
    <x v="4"/>
    <m/>
    <n v="0"/>
  </r>
  <r>
    <x v="91"/>
    <x v="1"/>
    <x v="4"/>
    <m/>
    <n v="0"/>
  </r>
  <r>
    <x v="91"/>
    <x v="0"/>
    <x v="4"/>
    <m/>
    <n v="0"/>
  </r>
  <r>
    <x v="92"/>
    <x v="1"/>
    <x v="4"/>
    <m/>
    <n v="0"/>
  </r>
  <r>
    <x v="92"/>
    <x v="0"/>
    <x v="4"/>
    <m/>
    <n v="0"/>
  </r>
  <r>
    <x v="93"/>
    <x v="1"/>
    <x v="4"/>
    <m/>
    <n v="0"/>
  </r>
  <r>
    <x v="93"/>
    <x v="0"/>
    <x v="4"/>
    <m/>
    <n v="0"/>
  </r>
  <r>
    <x v="94"/>
    <x v="1"/>
    <x v="4"/>
    <m/>
    <n v="0"/>
  </r>
  <r>
    <x v="94"/>
    <x v="0"/>
    <x v="4"/>
    <m/>
    <n v="0"/>
  </r>
  <r>
    <x v="95"/>
    <x v="1"/>
    <x v="4"/>
    <m/>
    <n v="0"/>
  </r>
  <r>
    <x v="95"/>
    <x v="0"/>
    <x v="4"/>
    <m/>
    <n v="0"/>
  </r>
  <r>
    <x v="96"/>
    <x v="1"/>
    <x v="4"/>
    <m/>
    <n v="0"/>
  </r>
  <r>
    <x v="96"/>
    <x v="0"/>
    <x v="4"/>
    <m/>
    <n v="0"/>
  </r>
  <r>
    <x v="97"/>
    <x v="1"/>
    <x v="4"/>
    <m/>
    <n v="0"/>
  </r>
  <r>
    <x v="97"/>
    <x v="0"/>
    <x v="4"/>
    <m/>
    <n v="0"/>
  </r>
  <r>
    <x v="98"/>
    <x v="1"/>
    <x v="4"/>
    <m/>
    <n v="0"/>
  </r>
  <r>
    <x v="98"/>
    <x v="0"/>
    <x v="4"/>
    <m/>
    <n v="0"/>
  </r>
  <r>
    <x v="99"/>
    <x v="1"/>
    <x v="4"/>
    <m/>
    <n v="0"/>
  </r>
  <r>
    <x v="99"/>
    <x v="0"/>
    <x v="4"/>
    <m/>
    <n v="0"/>
  </r>
  <r>
    <x v="100"/>
    <x v="1"/>
    <x v="4"/>
    <m/>
    <n v="0"/>
  </r>
  <r>
    <x v="100"/>
    <x v="0"/>
    <x v="4"/>
    <m/>
    <n v="0"/>
  </r>
  <r>
    <x v="101"/>
    <x v="1"/>
    <x v="4"/>
    <m/>
    <n v="0"/>
  </r>
  <r>
    <x v="101"/>
    <x v="0"/>
    <x v="4"/>
    <m/>
    <n v="0"/>
  </r>
  <r>
    <x v="102"/>
    <x v="1"/>
    <x v="4"/>
    <m/>
    <n v="0"/>
  </r>
  <r>
    <x v="102"/>
    <x v="0"/>
    <x v="4"/>
    <m/>
    <n v="0"/>
  </r>
  <r>
    <x v="103"/>
    <x v="1"/>
    <x v="4"/>
    <m/>
    <n v="0"/>
  </r>
  <r>
    <x v="103"/>
    <x v="0"/>
    <x v="4"/>
    <m/>
    <n v="0"/>
  </r>
  <r>
    <x v="104"/>
    <x v="1"/>
    <x v="4"/>
    <m/>
    <n v="0"/>
  </r>
  <r>
    <x v="104"/>
    <x v="0"/>
    <x v="4"/>
    <m/>
    <n v="0"/>
  </r>
  <r>
    <x v="105"/>
    <x v="1"/>
    <x v="4"/>
    <m/>
    <n v="0"/>
  </r>
  <r>
    <x v="105"/>
    <x v="0"/>
    <x v="4"/>
    <m/>
    <n v="0"/>
  </r>
  <r>
    <x v="106"/>
    <x v="1"/>
    <x v="4"/>
    <m/>
    <n v="0"/>
  </r>
  <r>
    <x v="106"/>
    <x v="0"/>
    <x v="4"/>
    <m/>
    <n v="0"/>
  </r>
  <r>
    <x v="107"/>
    <x v="1"/>
    <x v="4"/>
    <m/>
    <n v="0"/>
  </r>
  <r>
    <x v="107"/>
    <x v="0"/>
    <x v="4"/>
    <m/>
    <n v="0"/>
  </r>
  <r>
    <x v="108"/>
    <x v="1"/>
    <x v="4"/>
    <m/>
    <n v="0"/>
  </r>
  <r>
    <x v="108"/>
    <x v="0"/>
    <x v="4"/>
    <m/>
    <n v="0"/>
  </r>
  <r>
    <x v="109"/>
    <x v="1"/>
    <x v="4"/>
    <m/>
    <n v="0"/>
  </r>
  <r>
    <x v="109"/>
    <x v="0"/>
    <x v="4"/>
    <m/>
    <n v="0"/>
  </r>
  <r>
    <x v="110"/>
    <x v="1"/>
    <x v="4"/>
    <m/>
    <n v="0"/>
  </r>
  <r>
    <x v="110"/>
    <x v="0"/>
    <x v="4"/>
    <m/>
    <n v="0"/>
  </r>
  <r>
    <x v="111"/>
    <x v="1"/>
    <x v="4"/>
    <m/>
    <n v="0"/>
  </r>
  <r>
    <x v="111"/>
    <x v="0"/>
    <x v="4"/>
    <n v="385000"/>
    <n v="385000"/>
  </r>
  <r>
    <x v="112"/>
    <x v="1"/>
    <x v="4"/>
    <m/>
    <n v="0"/>
  </r>
  <r>
    <x v="112"/>
    <x v="0"/>
    <x v="4"/>
    <m/>
    <n v="0"/>
  </r>
  <r>
    <x v="113"/>
    <x v="1"/>
    <x v="4"/>
    <m/>
    <n v="0"/>
  </r>
  <r>
    <x v="113"/>
    <x v="0"/>
    <x v="4"/>
    <m/>
    <n v="0"/>
  </r>
  <r>
    <x v="114"/>
    <x v="1"/>
    <x v="4"/>
    <m/>
    <n v="0"/>
  </r>
  <r>
    <x v="114"/>
    <x v="0"/>
    <x v="4"/>
    <m/>
    <n v="0"/>
  </r>
  <r>
    <x v="115"/>
    <x v="1"/>
    <x v="4"/>
    <m/>
    <n v="0"/>
  </r>
  <r>
    <x v="115"/>
    <x v="0"/>
    <x v="4"/>
    <m/>
    <n v="0"/>
  </r>
  <r>
    <x v="116"/>
    <x v="1"/>
    <x v="4"/>
    <m/>
    <n v="0"/>
  </r>
  <r>
    <x v="116"/>
    <x v="0"/>
    <x v="4"/>
    <m/>
    <n v="0"/>
  </r>
  <r>
    <x v="117"/>
    <x v="1"/>
    <x v="4"/>
    <m/>
    <n v="0"/>
  </r>
  <r>
    <x v="117"/>
    <x v="0"/>
    <x v="4"/>
    <m/>
    <n v="0"/>
  </r>
  <r>
    <x v="118"/>
    <x v="1"/>
    <x v="4"/>
    <m/>
    <n v="0"/>
  </r>
  <r>
    <x v="118"/>
    <x v="0"/>
    <x v="4"/>
    <m/>
    <n v="0"/>
  </r>
  <r>
    <x v="119"/>
    <x v="1"/>
    <x v="4"/>
    <m/>
    <n v="0"/>
  </r>
  <r>
    <x v="119"/>
    <x v="0"/>
    <x v="4"/>
    <m/>
    <n v="0"/>
  </r>
  <r>
    <x v="120"/>
    <x v="1"/>
    <x v="4"/>
    <m/>
    <n v="0"/>
  </r>
  <r>
    <x v="120"/>
    <x v="0"/>
    <x v="4"/>
    <m/>
    <n v="0"/>
  </r>
  <r>
    <x v="121"/>
    <x v="1"/>
    <x v="4"/>
    <m/>
    <n v="0"/>
  </r>
  <r>
    <x v="121"/>
    <x v="0"/>
    <x v="4"/>
    <m/>
    <n v="0"/>
  </r>
  <r>
    <x v="122"/>
    <x v="1"/>
    <x v="4"/>
    <m/>
    <n v="0"/>
  </r>
  <r>
    <x v="122"/>
    <x v="0"/>
    <x v="4"/>
    <m/>
    <n v="0"/>
  </r>
  <r>
    <x v="123"/>
    <x v="1"/>
    <x v="4"/>
    <m/>
    <n v="0"/>
  </r>
  <r>
    <x v="123"/>
    <x v="0"/>
    <x v="4"/>
    <m/>
    <n v="0"/>
  </r>
  <r>
    <x v="124"/>
    <x v="1"/>
    <x v="4"/>
    <m/>
    <n v="0"/>
  </r>
  <r>
    <x v="124"/>
    <x v="0"/>
    <x v="4"/>
    <m/>
    <n v="0"/>
  </r>
  <r>
    <x v="125"/>
    <x v="1"/>
    <x v="4"/>
    <m/>
    <n v="0"/>
  </r>
  <r>
    <x v="125"/>
    <x v="0"/>
    <x v="4"/>
    <m/>
    <n v="0"/>
  </r>
  <r>
    <x v="126"/>
    <x v="1"/>
    <x v="4"/>
    <m/>
    <n v="0"/>
  </r>
  <r>
    <x v="126"/>
    <x v="0"/>
    <x v="4"/>
    <m/>
    <n v="0"/>
  </r>
  <r>
    <x v="127"/>
    <x v="1"/>
    <x v="4"/>
    <m/>
    <n v="0"/>
  </r>
  <r>
    <x v="127"/>
    <x v="0"/>
    <x v="4"/>
    <m/>
    <n v="0"/>
  </r>
  <r>
    <x v="128"/>
    <x v="1"/>
    <x v="4"/>
    <m/>
    <n v="0"/>
  </r>
  <r>
    <x v="128"/>
    <x v="0"/>
    <x v="4"/>
    <m/>
    <n v="0"/>
  </r>
  <r>
    <x v="129"/>
    <x v="1"/>
    <x v="4"/>
    <m/>
    <n v="0"/>
  </r>
  <r>
    <x v="129"/>
    <x v="0"/>
    <x v="4"/>
    <m/>
    <n v="0"/>
  </r>
  <r>
    <x v="130"/>
    <x v="1"/>
    <x v="4"/>
    <m/>
    <n v="0"/>
  </r>
  <r>
    <x v="130"/>
    <x v="0"/>
    <x v="4"/>
    <m/>
    <n v="0"/>
  </r>
  <r>
    <x v="131"/>
    <x v="1"/>
    <x v="4"/>
    <m/>
    <n v="0"/>
  </r>
  <r>
    <x v="131"/>
    <x v="0"/>
    <x v="4"/>
    <m/>
    <n v="0"/>
  </r>
  <r>
    <x v="132"/>
    <x v="1"/>
    <x v="4"/>
    <m/>
    <n v="0"/>
  </r>
  <r>
    <x v="132"/>
    <x v="0"/>
    <x v="4"/>
    <m/>
    <n v="0"/>
  </r>
  <r>
    <x v="133"/>
    <x v="1"/>
    <x v="4"/>
    <m/>
    <n v="0"/>
  </r>
  <r>
    <x v="133"/>
    <x v="0"/>
    <x v="4"/>
    <m/>
    <n v="0"/>
  </r>
  <r>
    <x v="134"/>
    <x v="1"/>
    <x v="4"/>
    <m/>
    <n v="0"/>
  </r>
  <r>
    <x v="134"/>
    <x v="0"/>
    <x v="4"/>
    <m/>
    <n v="0"/>
  </r>
  <r>
    <x v="135"/>
    <x v="1"/>
    <x v="4"/>
    <m/>
    <n v="0"/>
  </r>
  <r>
    <x v="135"/>
    <x v="0"/>
    <x v="4"/>
    <n v="549900"/>
    <n v="549900"/>
  </r>
  <r>
    <x v="136"/>
    <x v="1"/>
    <x v="4"/>
    <m/>
    <n v="0"/>
  </r>
  <r>
    <x v="136"/>
    <x v="0"/>
    <x v="4"/>
    <m/>
    <n v="0"/>
  </r>
  <r>
    <x v="137"/>
    <x v="1"/>
    <x v="4"/>
    <m/>
    <n v="0"/>
  </r>
  <r>
    <x v="137"/>
    <x v="0"/>
    <x v="4"/>
    <m/>
    <n v="0"/>
  </r>
  <r>
    <x v="138"/>
    <x v="1"/>
    <x v="4"/>
    <m/>
    <n v="0"/>
  </r>
  <r>
    <x v="138"/>
    <x v="0"/>
    <x v="4"/>
    <m/>
    <n v="0"/>
  </r>
  <r>
    <x v="139"/>
    <x v="1"/>
    <x v="4"/>
    <m/>
    <n v="0"/>
  </r>
  <r>
    <x v="139"/>
    <x v="0"/>
    <x v="4"/>
    <m/>
    <n v="0"/>
  </r>
  <r>
    <x v="140"/>
    <x v="1"/>
    <x v="4"/>
    <m/>
    <n v="0"/>
  </r>
  <r>
    <x v="140"/>
    <x v="0"/>
    <x v="4"/>
    <m/>
    <n v="0"/>
  </r>
  <r>
    <x v="141"/>
    <x v="1"/>
    <x v="4"/>
    <m/>
    <n v="0"/>
  </r>
  <r>
    <x v="141"/>
    <x v="0"/>
    <x v="4"/>
    <m/>
    <n v="0"/>
  </r>
  <r>
    <x v="142"/>
    <x v="1"/>
    <x v="4"/>
    <m/>
    <n v="0"/>
  </r>
  <r>
    <x v="142"/>
    <x v="0"/>
    <x v="4"/>
    <m/>
    <n v="0"/>
  </r>
  <r>
    <x v="143"/>
    <x v="1"/>
    <x v="4"/>
    <m/>
    <n v="0"/>
  </r>
  <r>
    <x v="143"/>
    <x v="0"/>
    <x v="4"/>
    <m/>
    <n v="0"/>
  </r>
  <r>
    <x v="144"/>
    <x v="1"/>
    <x v="4"/>
    <m/>
    <n v="0"/>
  </r>
  <r>
    <x v="144"/>
    <x v="0"/>
    <x v="4"/>
    <m/>
    <n v="0"/>
  </r>
  <r>
    <x v="145"/>
    <x v="1"/>
    <x v="4"/>
    <m/>
    <n v="0"/>
  </r>
  <r>
    <x v="145"/>
    <x v="0"/>
    <x v="4"/>
    <m/>
    <n v="0"/>
  </r>
  <r>
    <x v="146"/>
    <x v="1"/>
    <x v="4"/>
    <n v="217000"/>
    <n v="434000"/>
  </r>
  <r>
    <x v="146"/>
    <x v="0"/>
    <x v="4"/>
    <m/>
    <n v="0"/>
  </r>
  <r>
    <x v="147"/>
    <x v="1"/>
    <x v="4"/>
    <m/>
    <n v="0"/>
  </r>
  <r>
    <x v="147"/>
    <x v="0"/>
    <x v="4"/>
    <m/>
    <n v="0"/>
  </r>
  <r>
    <x v="148"/>
    <x v="1"/>
    <x v="4"/>
    <m/>
    <n v="0"/>
  </r>
  <r>
    <x v="148"/>
    <x v="0"/>
    <x v="4"/>
    <m/>
    <n v="0"/>
  </r>
  <r>
    <x v="149"/>
    <x v="1"/>
    <x v="4"/>
    <m/>
    <n v="0"/>
  </r>
  <r>
    <x v="149"/>
    <x v="0"/>
    <x v="4"/>
    <m/>
    <n v="0"/>
  </r>
  <r>
    <x v="150"/>
    <x v="1"/>
    <x v="4"/>
    <m/>
    <n v="0"/>
  </r>
  <r>
    <x v="150"/>
    <x v="0"/>
    <x v="4"/>
    <m/>
    <n v="0"/>
  </r>
  <r>
    <x v="151"/>
    <x v="1"/>
    <x v="4"/>
    <n v="280000"/>
    <n v="280000"/>
  </r>
  <r>
    <x v="151"/>
    <x v="0"/>
    <x v="4"/>
    <m/>
    <n v="0"/>
  </r>
  <r>
    <x v="152"/>
    <x v="1"/>
    <x v="4"/>
    <m/>
    <n v="0"/>
  </r>
  <r>
    <x v="152"/>
    <x v="0"/>
    <x v="4"/>
    <m/>
    <n v="0"/>
  </r>
  <r>
    <x v="153"/>
    <x v="1"/>
    <x v="4"/>
    <m/>
    <n v="0"/>
  </r>
  <r>
    <x v="153"/>
    <x v="0"/>
    <x v="4"/>
    <m/>
    <n v="0"/>
  </r>
  <r>
    <x v="154"/>
    <x v="1"/>
    <x v="4"/>
    <m/>
    <n v="0"/>
  </r>
  <r>
    <x v="154"/>
    <x v="0"/>
    <x v="4"/>
    <m/>
    <n v="0"/>
  </r>
  <r>
    <x v="155"/>
    <x v="1"/>
    <x v="4"/>
    <m/>
    <n v="0"/>
  </r>
  <r>
    <x v="155"/>
    <x v="0"/>
    <x v="4"/>
    <m/>
    <n v="0"/>
  </r>
  <r>
    <x v="156"/>
    <x v="1"/>
    <x v="4"/>
    <m/>
    <n v="0"/>
  </r>
  <r>
    <x v="156"/>
    <x v="0"/>
    <x v="4"/>
    <m/>
    <n v="0"/>
  </r>
  <r>
    <x v="157"/>
    <x v="1"/>
    <x v="4"/>
    <m/>
    <n v="0"/>
  </r>
  <r>
    <x v="157"/>
    <x v="0"/>
    <x v="4"/>
    <m/>
    <n v="0"/>
  </r>
  <r>
    <x v="158"/>
    <x v="1"/>
    <x v="4"/>
    <m/>
    <n v="0"/>
  </r>
  <r>
    <x v="158"/>
    <x v="0"/>
    <x v="4"/>
    <m/>
    <n v="0"/>
  </r>
  <r>
    <x v="159"/>
    <x v="1"/>
    <x v="4"/>
    <n v="299000"/>
    <n v="299000"/>
  </r>
  <r>
    <x v="159"/>
    <x v="0"/>
    <x v="4"/>
    <m/>
    <n v="0"/>
  </r>
  <r>
    <x v="160"/>
    <x v="1"/>
    <x v="4"/>
    <m/>
    <n v="0"/>
  </r>
  <r>
    <x v="160"/>
    <x v="0"/>
    <x v="4"/>
    <n v="500000"/>
    <n v="500000"/>
  </r>
  <r>
    <x v="161"/>
    <x v="1"/>
    <x v="4"/>
    <m/>
    <n v="0"/>
  </r>
  <r>
    <x v="161"/>
    <x v="0"/>
    <x v="4"/>
    <m/>
    <n v="0"/>
  </r>
  <r>
    <x v="162"/>
    <x v="1"/>
    <x v="4"/>
    <m/>
    <n v="0"/>
  </r>
  <r>
    <x v="162"/>
    <x v="0"/>
    <x v="4"/>
    <m/>
    <n v="0"/>
  </r>
  <r>
    <x v="163"/>
    <x v="1"/>
    <x v="4"/>
    <m/>
    <n v="0"/>
  </r>
  <r>
    <x v="163"/>
    <x v="0"/>
    <x v="4"/>
    <m/>
    <n v="0"/>
  </r>
  <r>
    <x v="164"/>
    <x v="1"/>
    <x v="4"/>
    <m/>
    <n v="0"/>
  </r>
  <r>
    <x v="164"/>
    <x v="0"/>
    <x v="4"/>
    <m/>
    <n v="0"/>
  </r>
  <r>
    <x v="165"/>
    <x v="1"/>
    <x v="4"/>
    <m/>
    <n v="0"/>
  </r>
  <r>
    <x v="165"/>
    <x v="0"/>
    <x v="4"/>
    <m/>
    <n v="0"/>
  </r>
  <r>
    <x v="166"/>
    <x v="1"/>
    <x v="4"/>
    <m/>
    <n v="0"/>
  </r>
  <r>
    <x v="166"/>
    <x v="0"/>
    <x v="4"/>
    <m/>
    <n v="0"/>
  </r>
  <r>
    <x v="167"/>
    <x v="1"/>
    <x v="4"/>
    <m/>
    <n v="0"/>
  </r>
  <r>
    <x v="167"/>
    <x v="0"/>
    <x v="4"/>
    <m/>
    <n v="0"/>
  </r>
  <r>
    <x v="168"/>
    <x v="1"/>
    <x v="4"/>
    <m/>
    <n v="0"/>
  </r>
  <r>
    <x v="168"/>
    <x v="0"/>
    <x v="4"/>
    <m/>
    <n v="0"/>
  </r>
  <r>
    <x v="169"/>
    <x v="1"/>
    <x v="4"/>
    <m/>
    <n v="0"/>
  </r>
  <r>
    <x v="169"/>
    <x v="0"/>
    <x v="4"/>
    <m/>
    <n v="0"/>
  </r>
  <r>
    <x v="170"/>
    <x v="1"/>
    <x v="4"/>
    <m/>
    <n v="0"/>
  </r>
  <r>
    <x v="170"/>
    <x v="0"/>
    <x v="4"/>
    <m/>
    <n v="0"/>
  </r>
  <r>
    <x v="171"/>
    <x v="1"/>
    <x v="4"/>
    <m/>
    <n v="0"/>
  </r>
  <r>
    <x v="171"/>
    <x v="0"/>
    <x v="4"/>
    <m/>
    <n v="0"/>
  </r>
  <r>
    <x v="172"/>
    <x v="1"/>
    <x v="4"/>
    <m/>
    <n v="0"/>
  </r>
  <r>
    <x v="172"/>
    <x v="0"/>
    <x v="4"/>
    <m/>
    <n v="0"/>
  </r>
  <r>
    <x v="173"/>
    <x v="1"/>
    <x v="4"/>
    <n v="255900"/>
    <n v="255900"/>
  </r>
  <r>
    <x v="173"/>
    <x v="0"/>
    <x v="4"/>
    <m/>
    <n v="0"/>
  </r>
  <r>
    <x v="174"/>
    <x v="1"/>
    <x v="4"/>
    <m/>
    <m/>
  </r>
  <r>
    <x v="174"/>
    <x v="0"/>
    <x v="4"/>
    <m/>
    <n v="0"/>
  </r>
  <r>
    <x v="175"/>
    <x v="1"/>
    <x v="4"/>
    <m/>
    <m/>
  </r>
  <r>
    <x v="175"/>
    <x v="0"/>
    <x v="4"/>
    <m/>
    <n v="0"/>
  </r>
  <r>
    <x v="176"/>
    <x v="1"/>
    <x v="4"/>
    <m/>
    <m/>
  </r>
  <r>
    <x v="176"/>
    <x v="0"/>
    <x v="4"/>
    <m/>
    <n v="0"/>
  </r>
  <r>
    <x v="177"/>
    <x v="1"/>
    <x v="4"/>
    <m/>
    <m/>
  </r>
  <r>
    <x v="177"/>
    <x v="0"/>
    <x v="4"/>
    <m/>
    <n v="0"/>
  </r>
  <r>
    <x v="178"/>
    <x v="1"/>
    <x v="4"/>
    <m/>
    <m/>
  </r>
  <r>
    <x v="178"/>
    <x v="0"/>
    <x v="4"/>
    <n v="330000"/>
    <n v="330000"/>
  </r>
  <r>
    <x v="179"/>
    <x v="1"/>
    <x v="4"/>
    <m/>
    <m/>
  </r>
  <r>
    <x v="179"/>
    <x v="0"/>
    <x v="4"/>
    <m/>
    <n v="0"/>
  </r>
  <r>
    <x v="180"/>
    <x v="1"/>
    <x v="4"/>
    <m/>
    <m/>
  </r>
  <r>
    <x v="180"/>
    <x v="0"/>
    <x v="4"/>
    <n v="317500"/>
    <n v="635000"/>
  </r>
  <r>
    <x v="181"/>
    <x v="1"/>
    <x v="4"/>
    <m/>
    <m/>
  </r>
  <r>
    <x v="181"/>
    <x v="0"/>
    <x v="4"/>
    <n v="339900"/>
    <n v="339900"/>
  </r>
  <r>
    <x v="182"/>
    <x v="1"/>
    <x v="4"/>
    <m/>
    <m/>
  </r>
  <r>
    <x v="182"/>
    <x v="0"/>
    <x v="4"/>
    <m/>
    <n v="0"/>
  </r>
  <r>
    <x v="183"/>
    <x v="1"/>
    <x v="4"/>
    <m/>
    <m/>
  </r>
  <r>
    <x v="183"/>
    <x v="0"/>
    <x v="4"/>
    <m/>
    <n v="0"/>
  </r>
  <r>
    <x v="184"/>
    <x v="1"/>
    <x v="4"/>
    <m/>
    <m/>
  </r>
  <r>
    <x v="184"/>
    <x v="0"/>
    <x v="4"/>
    <m/>
    <n v="0"/>
  </r>
  <r>
    <x v="185"/>
    <x v="1"/>
    <x v="4"/>
    <m/>
    <m/>
  </r>
  <r>
    <x v="185"/>
    <x v="0"/>
    <x v="4"/>
    <n v="925000"/>
    <n v="925000"/>
  </r>
  <r>
    <x v="186"/>
    <x v="1"/>
    <x v="4"/>
    <m/>
    <m/>
  </r>
  <r>
    <x v="186"/>
    <x v="0"/>
    <x v="4"/>
    <m/>
    <m/>
  </r>
  <r>
    <x v="187"/>
    <x v="1"/>
    <x v="4"/>
    <m/>
    <m/>
  </r>
  <r>
    <x v="187"/>
    <x v="0"/>
    <x v="4"/>
    <m/>
    <m/>
  </r>
  <r>
    <x v="188"/>
    <x v="1"/>
    <x v="4"/>
    <m/>
    <m/>
  </r>
  <r>
    <x v="188"/>
    <x v="0"/>
    <x v="4"/>
    <m/>
    <m/>
  </r>
  <r>
    <x v="189"/>
    <x v="1"/>
    <x v="4"/>
    <m/>
    <m/>
  </r>
  <r>
    <x v="189"/>
    <x v="0"/>
    <x v="4"/>
    <m/>
    <m/>
  </r>
  <r>
    <x v="190"/>
    <x v="1"/>
    <x v="4"/>
    <m/>
    <m/>
  </r>
  <r>
    <x v="190"/>
    <x v="0"/>
    <x v="4"/>
    <m/>
    <m/>
  </r>
  <r>
    <x v="191"/>
    <x v="1"/>
    <x v="4"/>
    <m/>
    <m/>
  </r>
  <r>
    <x v="191"/>
    <x v="0"/>
    <x v="4"/>
    <m/>
    <m/>
  </r>
  <r>
    <x v="192"/>
    <x v="1"/>
    <x v="4"/>
    <m/>
    <m/>
  </r>
  <r>
    <x v="192"/>
    <x v="0"/>
    <x v="4"/>
    <m/>
    <m/>
  </r>
  <r>
    <x v="193"/>
    <x v="1"/>
    <x v="4"/>
    <m/>
    <m/>
  </r>
  <r>
    <x v="193"/>
    <x v="0"/>
    <x v="4"/>
    <m/>
    <m/>
  </r>
  <r>
    <x v="194"/>
    <x v="1"/>
    <x v="4"/>
    <m/>
    <m/>
  </r>
  <r>
    <x v="194"/>
    <x v="0"/>
    <x v="4"/>
    <m/>
    <m/>
  </r>
  <r>
    <x v="195"/>
    <x v="1"/>
    <x v="4"/>
    <m/>
    <m/>
  </r>
  <r>
    <x v="195"/>
    <x v="0"/>
    <x v="4"/>
    <m/>
    <m/>
  </r>
  <r>
    <x v="196"/>
    <x v="1"/>
    <x v="4"/>
    <m/>
    <m/>
  </r>
  <r>
    <x v="196"/>
    <x v="0"/>
    <x v="4"/>
    <m/>
    <m/>
  </r>
  <r>
    <x v="197"/>
    <x v="1"/>
    <x v="4"/>
    <m/>
    <m/>
  </r>
  <r>
    <x v="197"/>
    <x v="0"/>
    <x v="4"/>
    <m/>
    <m/>
  </r>
  <r>
    <x v="198"/>
    <x v="1"/>
    <x v="4"/>
    <m/>
    <m/>
  </r>
  <r>
    <x v="198"/>
    <x v="0"/>
    <x v="4"/>
    <m/>
    <m/>
  </r>
  <r>
    <x v="199"/>
    <x v="1"/>
    <x v="4"/>
    <m/>
    <m/>
  </r>
  <r>
    <x v="199"/>
    <x v="0"/>
    <x v="4"/>
    <m/>
    <m/>
  </r>
  <r>
    <x v="200"/>
    <x v="1"/>
    <x v="4"/>
    <m/>
    <m/>
  </r>
  <r>
    <x v="200"/>
    <x v="0"/>
    <x v="4"/>
    <m/>
    <m/>
  </r>
  <r>
    <x v="201"/>
    <x v="1"/>
    <x v="4"/>
    <m/>
    <m/>
  </r>
  <r>
    <x v="201"/>
    <x v="0"/>
    <x v="4"/>
    <m/>
    <m/>
  </r>
  <r>
    <x v="0"/>
    <x v="2"/>
    <x v="5"/>
    <m/>
    <m/>
  </r>
  <r>
    <x v="0"/>
    <x v="1"/>
    <x v="5"/>
    <n v="246500"/>
    <n v="493000"/>
  </r>
  <r>
    <x v="0"/>
    <x v="0"/>
    <x v="5"/>
    <n v="343200"/>
    <n v="1383400"/>
  </r>
  <r>
    <x v="1"/>
    <x v="2"/>
    <x v="5"/>
    <m/>
    <m/>
  </r>
  <r>
    <x v="1"/>
    <x v="1"/>
    <x v="5"/>
    <n v="380000"/>
    <n v="380000"/>
  </r>
  <r>
    <x v="1"/>
    <x v="0"/>
    <x v="5"/>
    <n v="356675"/>
    <n v="356675"/>
  </r>
  <r>
    <x v="2"/>
    <x v="2"/>
    <x v="5"/>
    <m/>
    <m/>
  </r>
  <r>
    <x v="2"/>
    <x v="1"/>
    <x v="5"/>
    <n v="312500"/>
    <n v="922000"/>
  </r>
  <r>
    <x v="2"/>
    <x v="0"/>
    <x v="5"/>
    <n v="430175"/>
    <n v="430175"/>
  </r>
  <r>
    <x v="3"/>
    <x v="2"/>
    <x v="5"/>
    <m/>
    <m/>
  </r>
  <r>
    <x v="3"/>
    <x v="1"/>
    <x v="5"/>
    <n v="240000"/>
    <n v="755000"/>
  </r>
  <r>
    <x v="3"/>
    <x v="0"/>
    <x v="5"/>
    <n v="200000"/>
    <n v="1294300"/>
  </r>
  <r>
    <x v="4"/>
    <x v="2"/>
    <x v="5"/>
    <m/>
    <m/>
  </r>
  <r>
    <x v="4"/>
    <x v="1"/>
    <x v="5"/>
    <n v="300000"/>
    <n v="992000"/>
  </r>
  <r>
    <x v="4"/>
    <x v="0"/>
    <x v="5"/>
    <n v="375200"/>
    <n v="750400"/>
  </r>
  <r>
    <x v="5"/>
    <x v="2"/>
    <x v="5"/>
    <n v="345000"/>
    <n v="1064000"/>
  </r>
  <r>
    <x v="5"/>
    <x v="1"/>
    <x v="5"/>
    <n v="282500"/>
    <n v="1359450"/>
  </r>
  <r>
    <x v="5"/>
    <x v="0"/>
    <x v="5"/>
    <n v="420000"/>
    <n v="3113500"/>
  </r>
  <r>
    <x v="6"/>
    <x v="2"/>
    <x v="5"/>
    <n v="261500"/>
    <n v="1047500"/>
  </r>
  <r>
    <x v="6"/>
    <x v="1"/>
    <x v="5"/>
    <n v="281750"/>
    <n v="1061500"/>
  </r>
  <r>
    <x v="6"/>
    <x v="0"/>
    <x v="5"/>
    <n v="299000"/>
    <n v="1490585"/>
  </r>
  <r>
    <x v="7"/>
    <x v="2"/>
    <x v="5"/>
    <n v="191000"/>
    <n v="191000"/>
  </r>
  <r>
    <x v="7"/>
    <x v="1"/>
    <x v="5"/>
    <n v="255000"/>
    <n v="730000"/>
  </r>
  <r>
    <x v="7"/>
    <x v="0"/>
    <x v="5"/>
    <n v="331250"/>
    <n v="1970250"/>
  </r>
  <r>
    <x v="8"/>
    <x v="2"/>
    <x v="5"/>
    <m/>
    <m/>
  </r>
  <r>
    <x v="8"/>
    <x v="1"/>
    <x v="5"/>
    <n v="300500"/>
    <n v="601000"/>
  </r>
  <r>
    <x v="8"/>
    <x v="0"/>
    <x v="5"/>
    <n v="266500"/>
    <n v="1047000"/>
  </r>
  <r>
    <x v="9"/>
    <x v="2"/>
    <x v="5"/>
    <n v="239950"/>
    <n v="479900"/>
  </r>
  <r>
    <x v="9"/>
    <x v="1"/>
    <x v="5"/>
    <n v="375000"/>
    <n v="375000"/>
  </r>
  <r>
    <x v="9"/>
    <x v="0"/>
    <x v="5"/>
    <n v="630000"/>
    <n v="630000"/>
  </r>
  <r>
    <x v="10"/>
    <x v="2"/>
    <x v="5"/>
    <m/>
    <m/>
  </r>
  <r>
    <x v="10"/>
    <x v="1"/>
    <x v="5"/>
    <n v="296000"/>
    <n v="1422000"/>
  </r>
  <r>
    <x v="10"/>
    <x v="0"/>
    <x v="5"/>
    <n v="545000"/>
    <n v="545000"/>
  </r>
  <r>
    <x v="11"/>
    <x v="2"/>
    <x v="5"/>
    <m/>
    <m/>
  </r>
  <r>
    <x v="11"/>
    <x v="1"/>
    <x v="5"/>
    <n v="346000"/>
    <n v="1061000"/>
  </r>
  <r>
    <x v="11"/>
    <x v="0"/>
    <x v="5"/>
    <n v="308000"/>
    <n v="616000"/>
  </r>
  <r>
    <x v="12"/>
    <x v="2"/>
    <x v="5"/>
    <m/>
    <m/>
  </r>
  <r>
    <x v="12"/>
    <x v="1"/>
    <x v="5"/>
    <m/>
    <m/>
  </r>
  <r>
    <x v="12"/>
    <x v="0"/>
    <x v="5"/>
    <n v="328550"/>
    <n v="998550"/>
  </r>
  <r>
    <x v="13"/>
    <x v="2"/>
    <x v="5"/>
    <m/>
    <m/>
  </r>
  <r>
    <x v="13"/>
    <x v="1"/>
    <x v="5"/>
    <n v="325000"/>
    <n v="1109000"/>
  </r>
  <r>
    <x v="13"/>
    <x v="0"/>
    <x v="5"/>
    <n v="280000"/>
    <n v="280000"/>
  </r>
  <r>
    <x v="14"/>
    <x v="2"/>
    <x v="5"/>
    <n v="239000"/>
    <n v="239000"/>
  </r>
  <r>
    <x v="14"/>
    <x v="1"/>
    <x v="5"/>
    <n v="416000"/>
    <n v="416000"/>
  </r>
  <r>
    <x v="14"/>
    <x v="0"/>
    <x v="5"/>
    <n v="301500"/>
    <n v="1210200"/>
  </r>
  <r>
    <x v="15"/>
    <x v="2"/>
    <x v="5"/>
    <m/>
    <m/>
  </r>
  <r>
    <x v="15"/>
    <x v="1"/>
    <x v="5"/>
    <n v="737500"/>
    <n v="1837500"/>
  </r>
  <r>
    <x v="15"/>
    <x v="0"/>
    <x v="5"/>
    <n v="415000"/>
    <n v="1094900"/>
  </r>
  <r>
    <x v="16"/>
    <x v="2"/>
    <x v="5"/>
    <m/>
    <m/>
  </r>
  <r>
    <x v="16"/>
    <x v="1"/>
    <x v="5"/>
    <n v="337000"/>
    <n v="1327000"/>
  </r>
  <r>
    <x v="16"/>
    <x v="0"/>
    <x v="5"/>
    <n v="565460"/>
    <n v="1510460"/>
  </r>
  <r>
    <x v="17"/>
    <x v="2"/>
    <x v="5"/>
    <n v="395000"/>
    <n v="1148998"/>
  </r>
  <r>
    <x v="17"/>
    <x v="1"/>
    <x v="5"/>
    <n v="453250"/>
    <n v="906500"/>
  </r>
  <r>
    <x v="17"/>
    <x v="0"/>
    <x v="5"/>
    <n v="450000"/>
    <n v="3174400"/>
  </r>
  <r>
    <x v="18"/>
    <x v="2"/>
    <x v="5"/>
    <n v="605000"/>
    <n v="605000"/>
  </r>
  <r>
    <x v="18"/>
    <x v="1"/>
    <x v="5"/>
    <n v="259000"/>
    <n v="1530000"/>
  </r>
  <r>
    <x v="18"/>
    <x v="0"/>
    <x v="5"/>
    <n v="439000"/>
    <n v="2237500"/>
  </r>
  <r>
    <x v="19"/>
    <x v="2"/>
    <x v="5"/>
    <n v="532350"/>
    <n v="1064700"/>
  </r>
  <r>
    <x v="19"/>
    <x v="1"/>
    <x v="5"/>
    <n v="534000"/>
    <n v="534000"/>
  </r>
  <r>
    <x v="19"/>
    <x v="0"/>
    <x v="5"/>
    <n v="390000"/>
    <n v="1441500"/>
  </r>
  <r>
    <x v="20"/>
    <x v="2"/>
    <x v="5"/>
    <n v="211000"/>
    <n v="422000"/>
  </r>
  <r>
    <x v="20"/>
    <x v="1"/>
    <x v="5"/>
    <n v="330000"/>
    <n v="330000"/>
  </r>
  <r>
    <x v="20"/>
    <x v="0"/>
    <x v="5"/>
    <n v="490000"/>
    <n v="2433000"/>
  </r>
  <r>
    <x v="21"/>
    <x v="2"/>
    <x v="5"/>
    <m/>
    <m/>
  </r>
  <r>
    <x v="21"/>
    <x v="1"/>
    <x v="5"/>
    <n v="257500"/>
    <n v="1000150"/>
  </r>
  <r>
    <x v="21"/>
    <x v="0"/>
    <x v="5"/>
    <n v="496500"/>
    <n v="2133000"/>
  </r>
  <r>
    <x v="22"/>
    <x v="2"/>
    <x v="5"/>
    <m/>
    <m/>
  </r>
  <r>
    <x v="22"/>
    <x v="1"/>
    <x v="5"/>
    <n v="207500"/>
    <n v="712500"/>
  </r>
  <r>
    <x v="22"/>
    <x v="0"/>
    <x v="5"/>
    <n v="307500"/>
    <n v="615000"/>
  </r>
  <r>
    <x v="23"/>
    <x v="2"/>
    <x v="5"/>
    <n v="265000"/>
    <n v="530000"/>
  </r>
  <r>
    <x v="23"/>
    <x v="1"/>
    <x v="5"/>
    <n v="225000"/>
    <n v="705000"/>
  </r>
  <r>
    <x v="23"/>
    <x v="0"/>
    <x v="5"/>
    <n v="275000"/>
    <n v="275000"/>
  </r>
  <r>
    <x v="24"/>
    <x v="2"/>
    <x v="5"/>
    <m/>
    <m/>
  </r>
  <r>
    <x v="24"/>
    <x v="1"/>
    <x v="5"/>
    <n v="250000"/>
    <n v="250000"/>
  </r>
  <r>
    <x v="24"/>
    <x v="0"/>
    <x v="5"/>
    <n v="347000"/>
    <n v="694000"/>
  </r>
  <r>
    <x v="25"/>
    <x v="2"/>
    <x v="5"/>
    <m/>
    <m/>
  </r>
  <r>
    <x v="25"/>
    <x v="1"/>
    <x v="5"/>
    <n v="290000"/>
    <n v="1004000"/>
  </r>
  <r>
    <x v="25"/>
    <x v="0"/>
    <x v="5"/>
    <n v="321000"/>
    <n v="642000"/>
  </r>
  <r>
    <x v="26"/>
    <x v="2"/>
    <x v="5"/>
    <m/>
    <m/>
  </r>
  <r>
    <x v="26"/>
    <x v="1"/>
    <x v="5"/>
    <m/>
    <m/>
  </r>
  <r>
    <x v="26"/>
    <x v="0"/>
    <x v="5"/>
    <n v="415000"/>
    <n v="830000"/>
  </r>
  <r>
    <x v="27"/>
    <x v="2"/>
    <x v="5"/>
    <m/>
    <m/>
  </r>
  <r>
    <x v="27"/>
    <x v="1"/>
    <x v="5"/>
    <n v="275000"/>
    <n v="1610050"/>
  </r>
  <r>
    <x v="27"/>
    <x v="0"/>
    <x v="5"/>
    <n v="350000"/>
    <n v="1101450"/>
  </r>
  <r>
    <x v="28"/>
    <x v="2"/>
    <x v="5"/>
    <m/>
    <m/>
  </r>
  <r>
    <x v="28"/>
    <x v="1"/>
    <x v="5"/>
    <n v="352725"/>
    <n v="1500950"/>
  </r>
  <r>
    <x v="28"/>
    <x v="0"/>
    <x v="5"/>
    <n v="286100"/>
    <n v="1354100"/>
  </r>
  <r>
    <x v="29"/>
    <x v="2"/>
    <x v="5"/>
    <n v="380000"/>
    <n v="380000"/>
  </r>
  <r>
    <x v="29"/>
    <x v="1"/>
    <x v="5"/>
    <n v="302500"/>
    <n v="2649000"/>
  </r>
  <r>
    <x v="29"/>
    <x v="0"/>
    <x v="5"/>
    <n v="418000"/>
    <n v="1268000"/>
  </r>
  <r>
    <x v="30"/>
    <x v="2"/>
    <x v="5"/>
    <m/>
    <m/>
  </r>
  <r>
    <x v="30"/>
    <x v="1"/>
    <x v="5"/>
    <n v="359950"/>
    <n v="1108950"/>
  </r>
  <r>
    <x v="30"/>
    <x v="0"/>
    <x v="5"/>
    <n v="484942"/>
    <n v="1978384"/>
  </r>
  <r>
    <x v="31"/>
    <x v="2"/>
    <x v="5"/>
    <m/>
    <m/>
  </r>
  <r>
    <x v="31"/>
    <x v="1"/>
    <x v="5"/>
    <n v="657500"/>
    <n v="1315000"/>
  </r>
  <r>
    <x v="31"/>
    <x v="0"/>
    <x v="5"/>
    <n v="307125"/>
    <n v="2106250"/>
  </r>
  <r>
    <x v="32"/>
    <x v="2"/>
    <x v="5"/>
    <m/>
    <m/>
  </r>
  <r>
    <x v="32"/>
    <x v="1"/>
    <x v="5"/>
    <n v="354975"/>
    <n v="709950"/>
  </r>
  <r>
    <x v="32"/>
    <x v="0"/>
    <x v="5"/>
    <n v="520000"/>
    <n v="4087500"/>
  </r>
  <r>
    <x v="33"/>
    <x v="2"/>
    <x v="5"/>
    <m/>
    <m/>
  </r>
  <r>
    <x v="33"/>
    <x v="1"/>
    <x v="5"/>
    <n v="474950"/>
    <n v="2249900"/>
  </r>
  <r>
    <x v="33"/>
    <x v="0"/>
    <x v="5"/>
    <n v="495000"/>
    <n v="495000"/>
  </r>
  <r>
    <x v="34"/>
    <x v="2"/>
    <x v="5"/>
    <m/>
    <m/>
  </r>
  <r>
    <x v="34"/>
    <x v="1"/>
    <x v="5"/>
    <n v="251500"/>
    <n v="503000"/>
  </r>
  <r>
    <x v="34"/>
    <x v="0"/>
    <x v="5"/>
    <n v="422475"/>
    <n v="844950"/>
  </r>
  <r>
    <x v="35"/>
    <x v="2"/>
    <x v="5"/>
    <n v="460000"/>
    <n v="460000"/>
  </r>
  <r>
    <x v="35"/>
    <x v="1"/>
    <x v="5"/>
    <n v="279500"/>
    <n v="919500"/>
  </r>
  <r>
    <x v="35"/>
    <x v="0"/>
    <x v="5"/>
    <n v="276000"/>
    <n v="276000"/>
  </r>
  <r>
    <x v="36"/>
    <x v="2"/>
    <x v="5"/>
    <m/>
    <m/>
  </r>
  <r>
    <x v="36"/>
    <x v="1"/>
    <x v="5"/>
    <m/>
    <m/>
  </r>
  <r>
    <x v="36"/>
    <x v="0"/>
    <x v="5"/>
    <n v="500000"/>
    <n v="500000"/>
  </r>
  <r>
    <x v="37"/>
    <x v="2"/>
    <x v="5"/>
    <m/>
    <m/>
  </r>
  <r>
    <x v="37"/>
    <x v="1"/>
    <x v="5"/>
    <n v="570000"/>
    <n v="2722058"/>
  </r>
  <r>
    <x v="37"/>
    <x v="0"/>
    <x v="5"/>
    <n v="603500"/>
    <n v="1207000"/>
  </r>
  <r>
    <x v="38"/>
    <x v="2"/>
    <x v="5"/>
    <n v="390000"/>
    <n v="390000"/>
  </r>
  <r>
    <x v="38"/>
    <x v="1"/>
    <x v="5"/>
    <n v="295000"/>
    <n v="898000"/>
  </r>
  <r>
    <x v="38"/>
    <x v="0"/>
    <x v="5"/>
    <n v="358075"/>
    <n v="1385100"/>
  </r>
  <r>
    <x v="39"/>
    <x v="2"/>
    <x v="5"/>
    <n v="424475"/>
    <n v="848950"/>
  </r>
  <r>
    <x v="39"/>
    <x v="1"/>
    <x v="5"/>
    <n v="421500"/>
    <n v="421500"/>
  </r>
  <r>
    <x v="39"/>
    <x v="0"/>
    <x v="5"/>
    <n v="549000"/>
    <n v="549000"/>
  </r>
  <r>
    <x v="40"/>
    <x v="2"/>
    <x v="5"/>
    <n v="710000"/>
    <n v="2164000"/>
  </r>
  <r>
    <x v="40"/>
    <x v="1"/>
    <x v="5"/>
    <m/>
    <m/>
  </r>
  <r>
    <x v="40"/>
    <x v="0"/>
    <x v="5"/>
    <n v="760550"/>
    <n v="2040300"/>
  </r>
  <r>
    <x v="41"/>
    <x v="2"/>
    <x v="5"/>
    <n v="606250"/>
    <n v="1212500"/>
  </r>
  <r>
    <x v="41"/>
    <x v="1"/>
    <x v="5"/>
    <n v="550000"/>
    <n v="2254950"/>
  </r>
  <r>
    <x v="41"/>
    <x v="0"/>
    <x v="5"/>
    <n v="497500"/>
    <n v="2387500"/>
  </r>
  <r>
    <x v="42"/>
    <x v="2"/>
    <x v="5"/>
    <n v="289000"/>
    <n v="289000"/>
  </r>
  <r>
    <x v="42"/>
    <x v="1"/>
    <x v="5"/>
    <n v="470000"/>
    <n v="1970000"/>
  </r>
  <r>
    <x v="42"/>
    <x v="0"/>
    <x v="5"/>
    <n v="535977"/>
    <n v="2295954"/>
  </r>
  <r>
    <x v="43"/>
    <x v="2"/>
    <x v="5"/>
    <n v="549975"/>
    <n v="1099950"/>
  </r>
  <r>
    <x v="43"/>
    <x v="1"/>
    <x v="5"/>
    <n v="298500"/>
    <n v="1210900"/>
  </r>
  <r>
    <x v="43"/>
    <x v="0"/>
    <x v="5"/>
    <n v="628750"/>
    <n v="1257500"/>
  </r>
  <r>
    <x v="44"/>
    <x v="2"/>
    <x v="5"/>
    <n v="485000"/>
    <n v="485000"/>
  </r>
  <r>
    <x v="44"/>
    <x v="1"/>
    <x v="5"/>
    <n v="435000"/>
    <n v="435000"/>
  </r>
  <r>
    <x v="44"/>
    <x v="0"/>
    <x v="5"/>
    <n v="460000"/>
    <n v="460000"/>
  </r>
  <r>
    <x v="45"/>
    <x v="2"/>
    <x v="5"/>
    <n v="457500"/>
    <n v="457500"/>
  </r>
  <r>
    <x v="45"/>
    <x v="1"/>
    <x v="5"/>
    <n v="369475"/>
    <n v="738950"/>
  </r>
  <r>
    <x v="45"/>
    <x v="0"/>
    <x v="5"/>
    <n v="402000"/>
    <n v="1334000"/>
  </r>
  <r>
    <x v="46"/>
    <x v="2"/>
    <x v="5"/>
    <m/>
    <m/>
  </r>
  <r>
    <x v="46"/>
    <x v="1"/>
    <x v="5"/>
    <n v="344500"/>
    <n v="2963000"/>
  </r>
  <r>
    <x v="46"/>
    <x v="0"/>
    <x v="5"/>
    <n v="690000"/>
    <n v="690000"/>
  </r>
  <r>
    <x v="47"/>
    <x v="2"/>
    <x v="5"/>
    <m/>
    <m/>
  </r>
  <r>
    <x v="47"/>
    <x v="1"/>
    <x v="5"/>
    <n v="359950"/>
    <n v="359950"/>
  </r>
  <r>
    <x v="47"/>
    <x v="0"/>
    <x v="5"/>
    <n v="477500"/>
    <n v="2360000"/>
  </r>
  <r>
    <x v="48"/>
    <x v="2"/>
    <x v="5"/>
    <n v="610000"/>
    <n v="610000"/>
  </r>
  <r>
    <x v="48"/>
    <x v="1"/>
    <x v="5"/>
    <n v="940000"/>
    <n v="940000"/>
  </r>
  <r>
    <x v="48"/>
    <x v="0"/>
    <x v="5"/>
    <n v="319250"/>
    <n v="319250"/>
  </r>
  <r>
    <x v="49"/>
    <x v="2"/>
    <x v="5"/>
    <m/>
    <m/>
  </r>
  <r>
    <x v="49"/>
    <x v="1"/>
    <x v="5"/>
    <n v="334950"/>
    <n v="334950"/>
  </r>
  <r>
    <x v="49"/>
    <x v="0"/>
    <x v="5"/>
    <n v="303950"/>
    <n v="303950"/>
  </r>
  <r>
    <x v="50"/>
    <x v="2"/>
    <x v="5"/>
    <m/>
    <m/>
  </r>
  <r>
    <x v="50"/>
    <x v="1"/>
    <x v="5"/>
    <n v="347000"/>
    <n v="347000"/>
  </r>
  <r>
    <x v="50"/>
    <x v="0"/>
    <x v="5"/>
    <n v="642500"/>
    <n v="2689000"/>
  </r>
  <r>
    <x v="51"/>
    <x v="2"/>
    <x v="5"/>
    <m/>
    <m/>
  </r>
  <r>
    <x v="51"/>
    <x v="1"/>
    <x v="5"/>
    <n v="345000"/>
    <n v="1025000"/>
  </r>
  <r>
    <x v="51"/>
    <x v="0"/>
    <x v="5"/>
    <n v="541500"/>
    <n v="1083000"/>
  </r>
  <r>
    <x v="52"/>
    <x v="2"/>
    <x v="5"/>
    <m/>
    <m/>
  </r>
  <r>
    <x v="52"/>
    <x v="1"/>
    <x v="5"/>
    <n v="310000"/>
    <n v="310000"/>
  </r>
  <r>
    <x v="52"/>
    <x v="0"/>
    <x v="5"/>
    <n v="585000"/>
    <n v="1170000"/>
  </r>
  <r>
    <x v="53"/>
    <x v="2"/>
    <x v="5"/>
    <n v="982000"/>
    <n v="982000"/>
  </r>
  <r>
    <x v="53"/>
    <x v="1"/>
    <x v="5"/>
    <n v="453365"/>
    <n v="906729"/>
  </r>
  <r>
    <x v="53"/>
    <x v="0"/>
    <x v="5"/>
    <n v="600000"/>
    <n v="600000"/>
  </r>
  <r>
    <x v="54"/>
    <x v="2"/>
    <x v="5"/>
    <n v="470000"/>
    <n v="470000"/>
  </r>
  <r>
    <x v="54"/>
    <x v="1"/>
    <x v="5"/>
    <n v="455000"/>
    <n v="910000"/>
  </r>
  <r>
    <x v="54"/>
    <x v="0"/>
    <x v="5"/>
    <n v="417000"/>
    <n v="1155500"/>
  </r>
  <r>
    <x v="55"/>
    <x v="2"/>
    <x v="5"/>
    <m/>
    <m/>
  </r>
  <r>
    <x v="55"/>
    <x v="1"/>
    <x v="5"/>
    <n v="615000"/>
    <n v="1699000"/>
  </r>
  <r>
    <x v="55"/>
    <x v="0"/>
    <x v="5"/>
    <n v="549500"/>
    <n v="1099000"/>
  </r>
  <r>
    <x v="56"/>
    <x v="2"/>
    <x v="5"/>
    <m/>
    <m/>
  </r>
  <r>
    <x v="56"/>
    <x v="1"/>
    <x v="5"/>
    <n v="324850"/>
    <n v="324850"/>
  </r>
  <r>
    <x v="56"/>
    <x v="0"/>
    <x v="5"/>
    <n v="571275"/>
    <n v="1142550"/>
  </r>
  <r>
    <x v="57"/>
    <x v="2"/>
    <x v="5"/>
    <m/>
    <m/>
  </r>
  <r>
    <x v="57"/>
    <x v="1"/>
    <x v="5"/>
    <m/>
    <m/>
  </r>
  <r>
    <x v="57"/>
    <x v="0"/>
    <x v="5"/>
    <n v="745000"/>
    <n v="1490000"/>
  </r>
  <r>
    <x v="58"/>
    <x v="2"/>
    <x v="5"/>
    <m/>
    <m/>
  </r>
  <r>
    <x v="58"/>
    <x v="1"/>
    <x v="5"/>
    <n v="455000"/>
    <n v="910000"/>
  </r>
  <r>
    <x v="58"/>
    <x v="0"/>
    <x v="5"/>
    <m/>
    <m/>
  </r>
  <r>
    <x v="59"/>
    <x v="2"/>
    <x v="5"/>
    <n v="1349000"/>
    <n v="1349000"/>
  </r>
  <r>
    <x v="59"/>
    <x v="1"/>
    <x v="5"/>
    <n v="775000"/>
    <n v="775000"/>
  </r>
  <r>
    <x v="59"/>
    <x v="0"/>
    <x v="5"/>
    <m/>
    <m/>
  </r>
  <r>
    <x v="60"/>
    <x v="2"/>
    <x v="5"/>
    <m/>
    <m/>
  </r>
  <r>
    <x v="60"/>
    <x v="1"/>
    <x v="5"/>
    <m/>
    <m/>
  </r>
  <r>
    <x v="60"/>
    <x v="0"/>
    <x v="5"/>
    <n v="365000"/>
    <n v="730000"/>
  </r>
  <r>
    <x v="61"/>
    <x v="2"/>
    <x v="5"/>
    <n v="345000"/>
    <n v="345000"/>
  </r>
  <r>
    <x v="61"/>
    <x v="1"/>
    <x v="5"/>
    <m/>
    <m/>
  </r>
  <r>
    <x v="61"/>
    <x v="0"/>
    <x v="5"/>
    <n v="494500"/>
    <n v="989000"/>
  </r>
  <r>
    <x v="62"/>
    <x v="2"/>
    <x v="5"/>
    <m/>
    <m/>
  </r>
  <r>
    <x v="62"/>
    <x v="1"/>
    <x v="5"/>
    <n v="504000"/>
    <n v="1008000"/>
  </r>
  <r>
    <x v="62"/>
    <x v="0"/>
    <x v="5"/>
    <n v="750000"/>
    <n v="1851000"/>
  </r>
  <r>
    <x v="63"/>
    <x v="2"/>
    <x v="5"/>
    <n v="344950"/>
    <n v="344950"/>
  </r>
  <r>
    <x v="63"/>
    <x v="1"/>
    <x v="5"/>
    <n v="458500"/>
    <n v="917000"/>
  </r>
  <r>
    <x v="63"/>
    <x v="0"/>
    <x v="5"/>
    <n v="295000"/>
    <n v="1050000"/>
  </r>
  <r>
    <x v="64"/>
    <x v="2"/>
    <x v="5"/>
    <m/>
    <m/>
  </r>
  <r>
    <x v="64"/>
    <x v="1"/>
    <x v="5"/>
    <n v="335000"/>
    <n v="335000"/>
  </r>
  <r>
    <x v="64"/>
    <x v="0"/>
    <x v="5"/>
    <n v="650000"/>
    <n v="1925000"/>
  </r>
  <r>
    <x v="65"/>
    <x v="2"/>
    <x v="5"/>
    <n v="492500"/>
    <n v="985000"/>
  </r>
  <r>
    <x v="65"/>
    <x v="1"/>
    <x v="5"/>
    <n v="338500"/>
    <n v="677000"/>
  </r>
  <r>
    <x v="65"/>
    <x v="0"/>
    <x v="5"/>
    <n v="550500"/>
    <n v="1101000"/>
  </r>
  <r>
    <x v="66"/>
    <x v="2"/>
    <x v="5"/>
    <n v="755000"/>
    <n v="755000"/>
  </r>
  <r>
    <x v="66"/>
    <x v="1"/>
    <x v="5"/>
    <n v="275500"/>
    <n v="275500"/>
  </r>
  <r>
    <x v="66"/>
    <x v="0"/>
    <x v="5"/>
    <n v="466500"/>
    <n v="933000"/>
  </r>
  <r>
    <x v="67"/>
    <x v="2"/>
    <x v="5"/>
    <n v="417000"/>
    <n v="417000"/>
  </r>
  <r>
    <x v="67"/>
    <x v="1"/>
    <x v="5"/>
    <m/>
    <m/>
  </r>
  <r>
    <x v="67"/>
    <x v="0"/>
    <x v="5"/>
    <n v="695500"/>
    <n v="695500"/>
  </r>
  <r>
    <x v="68"/>
    <x v="2"/>
    <x v="5"/>
    <m/>
    <m/>
  </r>
  <r>
    <x v="68"/>
    <x v="1"/>
    <x v="5"/>
    <n v="322000"/>
    <n v="322000"/>
  </r>
  <r>
    <x v="68"/>
    <x v="0"/>
    <x v="5"/>
    <n v="712500"/>
    <n v="1425000"/>
  </r>
  <r>
    <x v="69"/>
    <x v="2"/>
    <x v="5"/>
    <m/>
    <m/>
  </r>
  <r>
    <x v="69"/>
    <x v="1"/>
    <x v="5"/>
    <m/>
    <m/>
  </r>
  <r>
    <x v="69"/>
    <x v="0"/>
    <x v="5"/>
    <m/>
    <m/>
  </r>
  <r>
    <x v="70"/>
    <x v="2"/>
    <x v="5"/>
    <m/>
    <m/>
  </r>
  <r>
    <x v="70"/>
    <x v="1"/>
    <x v="5"/>
    <m/>
    <m/>
  </r>
  <r>
    <x v="70"/>
    <x v="0"/>
    <x v="5"/>
    <m/>
    <m/>
  </r>
  <r>
    <x v="71"/>
    <x v="2"/>
    <x v="5"/>
    <m/>
    <m/>
  </r>
  <r>
    <x v="71"/>
    <x v="1"/>
    <x v="5"/>
    <n v="300500"/>
    <n v="601000"/>
  </r>
  <r>
    <x v="71"/>
    <x v="0"/>
    <x v="5"/>
    <n v="363250"/>
    <n v="726500"/>
  </r>
  <r>
    <x v="72"/>
    <x v="2"/>
    <x v="5"/>
    <m/>
    <m/>
  </r>
  <r>
    <x v="72"/>
    <x v="1"/>
    <x v="5"/>
    <n v="226500"/>
    <n v="226500"/>
  </r>
  <r>
    <x v="72"/>
    <x v="0"/>
    <x v="5"/>
    <n v="560000"/>
    <n v="560000"/>
  </r>
  <r>
    <x v="73"/>
    <x v="2"/>
    <x v="5"/>
    <m/>
    <m/>
  </r>
  <r>
    <x v="73"/>
    <x v="1"/>
    <x v="5"/>
    <m/>
    <m/>
  </r>
  <r>
    <x v="73"/>
    <x v="0"/>
    <x v="5"/>
    <n v="410000"/>
    <n v="1014000"/>
  </r>
  <r>
    <x v="74"/>
    <x v="2"/>
    <x v="5"/>
    <m/>
    <m/>
  </r>
  <r>
    <x v="74"/>
    <x v="1"/>
    <x v="5"/>
    <m/>
    <m/>
  </r>
  <r>
    <x v="74"/>
    <x v="0"/>
    <x v="5"/>
    <m/>
    <m/>
  </r>
  <r>
    <x v="75"/>
    <x v="2"/>
    <x v="5"/>
    <m/>
    <m/>
  </r>
  <r>
    <x v="75"/>
    <x v="1"/>
    <x v="5"/>
    <n v="243750"/>
    <n v="243750"/>
  </r>
  <r>
    <x v="75"/>
    <x v="0"/>
    <x v="5"/>
    <n v="379000"/>
    <n v="379000"/>
  </r>
  <r>
    <x v="76"/>
    <x v="2"/>
    <x v="5"/>
    <m/>
    <m/>
  </r>
  <r>
    <x v="76"/>
    <x v="1"/>
    <x v="5"/>
    <n v="245000"/>
    <n v="245000"/>
  </r>
  <r>
    <x v="76"/>
    <x v="0"/>
    <x v="5"/>
    <m/>
    <m/>
  </r>
  <r>
    <x v="77"/>
    <x v="2"/>
    <x v="5"/>
    <m/>
    <m/>
  </r>
  <r>
    <x v="77"/>
    <x v="1"/>
    <x v="5"/>
    <n v="334975"/>
    <n v="1324900"/>
  </r>
  <r>
    <x v="77"/>
    <x v="0"/>
    <x v="5"/>
    <n v="350000"/>
    <n v="1534900"/>
  </r>
  <r>
    <x v="78"/>
    <x v="2"/>
    <x v="5"/>
    <n v="235000"/>
    <n v="235000"/>
  </r>
  <r>
    <x v="78"/>
    <x v="1"/>
    <x v="5"/>
    <n v="303475"/>
    <n v="606950"/>
  </r>
  <r>
    <x v="78"/>
    <x v="0"/>
    <x v="5"/>
    <n v="810000"/>
    <n v="1620000"/>
  </r>
  <r>
    <x v="79"/>
    <x v="2"/>
    <x v="5"/>
    <m/>
    <m/>
  </r>
  <r>
    <x v="79"/>
    <x v="1"/>
    <x v="5"/>
    <n v="435000"/>
    <n v="2041500"/>
  </r>
  <r>
    <x v="79"/>
    <x v="0"/>
    <x v="5"/>
    <m/>
    <m/>
  </r>
  <r>
    <x v="80"/>
    <x v="2"/>
    <x v="5"/>
    <m/>
    <m/>
  </r>
  <r>
    <x v="80"/>
    <x v="1"/>
    <x v="5"/>
    <n v="334500"/>
    <n v="669000"/>
  </r>
  <r>
    <x v="80"/>
    <x v="0"/>
    <x v="5"/>
    <n v="382500"/>
    <n v="1534000"/>
  </r>
  <r>
    <x v="81"/>
    <x v="2"/>
    <x v="5"/>
    <m/>
    <m/>
  </r>
  <r>
    <x v="81"/>
    <x v="1"/>
    <x v="5"/>
    <n v="315000"/>
    <n v="1087000"/>
  </r>
  <r>
    <x v="81"/>
    <x v="0"/>
    <x v="5"/>
    <n v="454975"/>
    <n v="909950"/>
  </r>
  <r>
    <x v="82"/>
    <x v="2"/>
    <x v="5"/>
    <n v="300000"/>
    <n v="300000"/>
  </r>
  <r>
    <x v="82"/>
    <x v="1"/>
    <x v="5"/>
    <n v="390750"/>
    <n v="781500"/>
  </r>
  <r>
    <x v="82"/>
    <x v="0"/>
    <x v="5"/>
    <n v="500000"/>
    <n v="500000"/>
  </r>
  <r>
    <x v="83"/>
    <x v="2"/>
    <x v="5"/>
    <m/>
    <m/>
  </r>
  <r>
    <x v="83"/>
    <x v="1"/>
    <x v="5"/>
    <n v="161000"/>
    <n v="161000"/>
  </r>
  <r>
    <x v="83"/>
    <x v="0"/>
    <x v="5"/>
    <n v="463000"/>
    <n v="1807950"/>
  </r>
  <r>
    <x v="84"/>
    <x v="2"/>
    <x v="5"/>
    <m/>
    <m/>
  </r>
  <r>
    <x v="84"/>
    <x v="1"/>
    <x v="5"/>
    <n v="300000"/>
    <n v="300000"/>
  </r>
  <r>
    <x v="84"/>
    <x v="0"/>
    <x v="5"/>
    <n v="514400"/>
    <n v="1229400"/>
  </r>
  <r>
    <x v="85"/>
    <x v="2"/>
    <x v="5"/>
    <m/>
    <m/>
  </r>
  <r>
    <x v="85"/>
    <x v="1"/>
    <x v="5"/>
    <n v="452500"/>
    <n v="905000"/>
  </r>
  <r>
    <x v="85"/>
    <x v="0"/>
    <x v="5"/>
    <n v="662500"/>
    <n v="1325000"/>
  </r>
  <r>
    <x v="86"/>
    <x v="2"/>
    <x v="5"/>
    <m/>
    <m/>
  </r>
  <r>
    <x v="86"/>
    <x v="1"/>
    <x v="5"/>
    <n v="225000"/>
    <n v="225000"/>
  </r>
  <r>
    <x v="86"/>
    <x v="0"/>
    <x v="5"/>
    <n v="319950"/>
    <n v="2607450"/>
  </r>
  <r>
    <x v="87"/>
    <x v="2"/>
    <x v="5"/>
    <n v="545550"/>
    <n v="545550"/>
  </r>
  <r>
    <x v="87"/>
    <x v="1"/>
    <x v="5"/>
    <n v="390000"/>
    <n v="1552900"/>
  </r>
  <r>
    <x v="87"/>
    <x v="0"/>
    <x v="5"/>
    <n v="365000"/>
    <n v="1463950"/>
  </r>
  <r>
    <x v="88"/>
    <x v="2"/>
    <x v="5"/>
    <m/>
    <m/>
  </r>
  <r>
    <x v="88"/>
    <x v="1"/>
    <x v="5"/>
    <n v="400000"/>
    <n v="400000"/>
  </r>
  <r>
    <x v="88"/>
    <x v="0"/>
    <x v="5"/>
    <n v="379000"/>
    <n v="1154000"/>
  </r>
  <r>
    <x v="89"/>
    <x v="2"/>
    <x v="5"/>
    <m/>
    <m/>
  </r>
  <r>
    <x v="89"/>
    <x v="1"/>
    <x v="5"/>
    <m/>
    <m/>
  </r>
  <r>
    <x v="89"/>
    <x v="0"/>
    <x v="5"/>
    <n v="643750"/>
    <n v="1287500"/>
  </r>
  <r>
    <x v="90"/>
    <x v="2"/>
    <x v="5"/>
    <m/>
    <m/>
  </r>
  <r>
    <x v="90"/>
    <x v="1"/>
    <x v="5"/>
    <n v="645000"/>
    <n v="645000"/>
  </r>
  <r>
    <x v="90"/>
    <x v="0"/>
    <x v="5"/>
    <n v="445500"/>
    <n v="891000"/>
  </r>
  <r>
    <x v="91"/>
    <x v="2"/>
    <x v="5"/>
    <m/>
    <m/>
  </r>
  <r>
    <x v="91"/>
    <x v="1"/>
    <x v="5"/>
    <n v="827550"/>
    <n v="827550"/>
  </r>
  <r>
    <x v="91"/>
    <x v="0"/>
    <x v="5"/>
    <n v="548000"/>
    <n v="1823000"/>
  </r>
  <r>
    <x v="92"/>
    <x v="2"/>
    <x v="5"/>
    <m/>
    <m/>
  </r>
  <r>
    <x v="92"/>
    <x v="1"/>
    <x v="5"/>
    <m/>
    <m/>
  </r>
  <r>
    <x v="92"/>
    <x v="0"/>
    <x v="5"/>
    <n v="468450"/>
    <n v="936900"/>
  </r>
  <r>
    <x v="93"/>
    <x v="2"/>
    <x v="5"/>
    <m/>
    <m/>
  </r>
  <r>
    <x v="93"/>
    <x v="1"/>
    <x v="5"/>
    <n v="359000"/>
    <n v="359000"/>
  </r>
  <r>
    <x v="93"/>
    <x v="0"/>
    <x v="5"/>
    <n v="343500"/>
    <n v="687000"/>
  </r>
  <r>
    <x v="94"/>
    <x v="2"/>
    <x v="5"/>
    <n v="188000"/>
    <n v="188000"/>
  </r>
  <r>
    <x v="94"/>
    <x v="1"/>
    <x v="5"/>
    <n v="325000"/>
    <n v="1692900"/>
  </r>
  <r>
    <x v="94"/>
    <x v="0"/>
    <x v="5"/>
    <n v="430000"/>
    <n v="1474000"/>
  </r>
  <r>
    <x v="95"/>
    <x v="2"/>
    <x v="5"/>
    <n v="385000"/>
    <n v="385000"/>
  </r>
  <r>
    <x v="95"/>
    <x v="1"/>
    <x v="5"/>
    <n v="675000"/>
    <n v="675000"/>
  </r>
  <r>
    <x v="95"/>
    <x v="0"/>
    <x v="5"/>
    <n v="485000"/>
    <n v="1418000"/>
  </r>
  <r>
    <x v="96"/>
    <x v="2"/>
    <x v="5"/>
    <m/>
    <m/>
  </r>
  <r>
    <x v="96"/>
    <x v="1"/>
    <x v="5"/>
    <n v="325750"/>
    <n v="651500"/>
  </r>
  <r>
    <x v="96"/>
    <x v="0"/>
    <x v="5"/>
    <n v="380000"/>
    <n v="380000"/>
  </r>
  <r>
    <x v="97"/>
    <x v="2"/>
    <x v="5"/>
    <m/>
    <m/>
  </r>
  <r>
    <x v="97"/>
    <x v="1"/>
    <x v="5"/>
    <n v="242000"/>
    <n v="242000"/>
  </r>
  <r>
    <x v="97"/>
    <x v="0"/>
    <x v="5"/>
    <n v="345000"/>
    <n v="345000"/>
  </r>
  <r>
    <x v="98"/>
    <x v="2"/>
    <x v="5"/>
    <m/>
    <m/>
  </r>
  <r>
    <x v="98"/>
    <x v="1"/>
    <x v="5"/>
    <n v="160000"/>
    <n v="160000"/>
  </r>
  <r>
    <x v="98"/>
    <x v="0"/>
    <x v="5"/>
    <n v="252500"/>
    <n v="1352900"/>
  </r>
  <r>
    <x v="99"/>
    <x v="2"/>
    <x v="5"/>
    <m/>
    <m/>
  </r>
  <r>
    <x v="99"/>
    <x v="1"/>
    <x v="5"/>
    <m/>
    <m/>
  </r>
  <r>
    <x v="99"/>
    <x v="0"/>
    <x v="5"/>
    <n v="310000"/>
    <n v="1882900"/>
  </r>
  <r>
    <x v="100"/>
    <x v="2"/>
    <x v="5"/>
    <m/>
    <m/>
  </r>
  <r>
    <x v="100"/>
    <x v="1"/>
    <x v="5"/>
    <n v="328450"/>
    <n v="656900"/>
  </r>
  <r>
    <x v="100"/>
    <x v="0"/>
    <x v="5"/>
    <n v="432500"/>
    <n v="865000"/>
  </r>
  <r>
    <x v="101"/>
    <x v="2"/>
    <x v="5"/>
    <n v="499975"/>
    <n v="999950"/>
  </r>
  <r>
    <x v="101"/>
    <x v="1"/>
    <x v="5"/>
    <m/>
    <m/>
  </r>
  <r>
    <x v="101"/>
    <x v="0"/>
    <x v="5"/>
    <n v="427500"/>
    <n v="427500"/>
  </r>
  <r>
    <x v="102"/>
    <x v="2"/>
    <x v="5"/>
    <n v="100000"/>
    <n v="100000"/>
  </r>
  <r>
    <x v="102"/>
    <x v="1"/>
    <x v="5"/>
    <n v="570000"/>
    <n v="1140000"/>
  </r>
  <r>
    <x v="102"/>
    <x v="0"/>
    <x v="5"/>
    <n v="454975"/>
    <n v="1848850"/>
  </r>
  <r>
    <x v="103"/>
    <x v="2"/>
    <x v="5"/>
    <m/>
    <m/>
  </r>
  <r>
    <x v="103"/>
    <x v="1"/>
    <x v="5"/>
    <m/>
    <m/>
  </r>
  <r>
    <x v="103"/>
    <x v="0"/>
    <x v="5"/>
    <n v="358000"/>
    <n v="358000"/>
  </r>
  <r>
    <x v="104"/>
    <x v="2"/>
    <x v="5"/>
    <n v="650001"/>
    <n v="650001"/>
  </r>
  <r>
    <x v="104"/>
    <x v="1"/>
    <x v="5"/>
    <n v="326250"/>
    <n v="652500"/>
  </r>
  <r>
    <x v="104"/>
    <x v="0"/>
    <x v="5"/>
    <n v="270000"/>
    <n v="540000"/>
  </r>
  <r>
    <x v="105"/>
    <x v="2"/>
    <x v="5"/>
    <m/>
    <m/>
  </r>
  <r>
    <x v="105"/>
    <x v="1"/>
    <x v="5"/>
    <n v="272000"/>
    <n v="544000"/>
  </r>
  <r>
    <x v="105"/>
    <x v="0"/>
    <x v="5"/>
    <n v="180000"/>
    <n v="180000"/>
  </r>
  <r>
    <x v="106"/>
    <x v="2"/>
    <x v="5"/>
    <m/>
    <m/>
  </r>
  <r>
    <x v="106"/>
    <x v="1"/>
    <x v="5"/>
    <n v="254000"/>
    <n v="254000"/>
  </r>
  <r>
    <x v="106"/>
    <x v="0"/>
    <x v="5"/>
    <n v="327500"/>
    <n v="655000"/>
  </r>
  <r>
    <x v="107"/>
    <x v="2"/>
    <x v="5"/>
    <n v="215000"/>
    <n v="430000"/>
  </r>
  <r>
    <x v="107"/>
    <x v="1"/>
    <x v="5"/>
    <m/>
    <m/>
  </r>
  <r>
    <x v="107"/>
    <x v="0"/>
    <x v="5"/>
    <n v="560000"/>
    <n v="1120000"/>
  </r>
  <r>
    <x v="108"/>
    <x v="2"/>
    <x v="5"/>
    <m/>
    <m/>
  </r>
  <r>
    <x v="108"/>
    <x v="1"/>
    <x v="5"/>
    <m/>
    <m/>
  </r>
  <r>
    <x v="108"/>
    <x v="0"/>
    <x v="5"/>
    <n v="188750"/>
    <n v="377500"/>
  </r>
  <r>
    <x v="109"/>
    <x v="2"/>
    <x v="5"/>
    <m/>
    <m/>
  </r>
  <r>
    <x v="109"/>
    <x v="1"/>
    <x v="5"/>
    <m/>
    <m/>
  </r>
  <r>
    <x v="109"/>
    <x v="0"/>
    <x v="5"/>
    <n v="124199"/>
    <n v="124199"/>
  </r>
  <r>
    <x v="110"/>
    <x v="2"/>
    <x v="5"/>
    <n v="400000"/>
    <n v="400000"/>
  </r>
  <r>
    <x v="110"/>
    <x v="1"/>
    <x v="5"/>
    <n v="265500"/>
    <n v="531000"/>
  </r>
  <r>
    <x v="110"/>
    <x v="0"/>
    <x v="5"/>
    <m/>
    <m/>
  </r>
  <r>
    <x v="111"/>
    <x v="2"/>
    <x v="5"/>
    <m/>
    <m/>
  </r>
  <r>
    <x v="111"/>
    <x v="1"/>
    <x v="5"/>
    <m/>
    <m/>
  </r>
  <r>
    <x v="111"/>
    <x v="0"/>
    <x v="5"/>
    <n v="308000"/>
    <n v="308000"/>
  </r>
  <r>
    <x v="112"/>
    <x v="2"/>
    <x v="5"/>
    <n v="346000"/>
    <n v="346000"/>
  </r>
  <r>
    <x v="112"/>
    <x v="1"/>
    <x v="5"/>
    <n v="235000"/>
    <n v="1003750"/>
  </r>
  <r>
    <x v="112"/>
    <x v="0"/>
    <x v="5"/>
    <n v="1023800"/>
    <n v="1023800"/>
  </r>
  <r>
    <x v="113"/>
    <x v="2"/>
    <x v="5"/>
    <n v="280000"/>
    <n v="560000"/>
  </r>
  <r>
    <x v="113"/>
    <x v="1"/>
    <x v="5"/>
    <n v="323750"/>
    <n v="647500"/>
  </r>
  <r>
    <x v="113"/>
    <x v="0"/>
    <x v="5"/>
    <n v="320000"/>
    <n v="2007500"/>
  </r>
  <r>
    <x v="114"/>
    <x v="2"/>
    <x v="5"/>
    <n v="405000"/>
    <n v="810000"/>
  </r>
  <r>
    <x v="114"/>
    <x v="1"/>
    <x v="5"/>
    <n v="740000"/>
    <n v="740000"/>
  </r>
  <r>
    <x v="114"/>
    <x v="0"/>
    <x v="5"/>
    <n v="495000"/>
    <n v="495000"/>
  </r>
  <r>
    <x v="115"/>
    <x v="2"/>
    <x v="5"/>
    <m/>
    <m/>
  </r>
  <r>
    <x v="115"/>
    <x v="1"/>
    <x v="5"/>
    <n v="294000"/>
    <n v="1006000"/>
  </r>
  <r>
    <x v="115"/>
    <x v="0"/>
    <x v="5"/>
    <n v="349500"/>
    <n v="1970176"/>
  </r>
  <r>
    <x v="116"/>
    <x v="2"/>
    <x v="5"/>
    <m/>
    <m/>
  </r>
  <r>
    <x v="116"/>
    <x v="1"/>
    <x v="5"/>
    <m/>
    <m/>
  </r>
  <r>
    <x v="116"/>
    <x v="0"/>
    <x v="5"/>
    <n v="367500"/>
    <n v="1400000"/>
  </r>
  <r>
    <x v="117"/>
    <x v="2"/>
    <x v="5"/>
    <m/>
    <m/>
  </r>
  <r>
    <x v="117"/>
    <x v="1"/>
    <x v="5"/>
    <n v="314000"/>
    <n v="314000"/>
  </r>
  <r>
    <x v="117"/>
    <x v="0"/>
    <x v="5"/>
    <n v="365000"/>
    <n v="2042000"/>
  </r>
  <r>
    <x v="118"/>
    <x v="2"/>
    <x v="5"/>
    <m/>
    <m/>
  </r>
  <r>
    <x v="118"/>
    <x v="1"/>
    <x v="5"/>
    <n v="355000"/>
    <n v="710000"/>
  </r>
  <r>
    <x v="118"/>
    <x v="0"/>
    <x v="5"/>
    <n v="439552"/>
    <n v="1312552"/>
  </r>
  <r>
    <x v="119"/>
    <x v="2"/>
    <x v="5"/>
    <m/>
    <m/>
  </r>
  <r>
    <x v="119"/>
    <x v="1"/>
    <x v="5"/>
    <n v="248950"/>
    <n v="248950"/>
  </r>
  <r>
    <x v="119"/>
    <x v="0"/>
    <x v="5"/>
    <n v="308800"/>
    <n v="1615800"/>
  </r>
  <r>
    <x v="120"/>
    <x v="2"/>
    <x v="5"/>
    <n v="655000"/>
    <n v="655000"/>
  </r>
  <r>
    <x v="120"/>
    <x v="1"/>
    <x v="5"/>
    <n v="765000"/>
    <n v="765000"/>
  </r>
  <r>
    <x v="120"/>
    <x v="0"/>
    <x v="5"/>
    <n v="304500"/>
    <n v="609000"/>
  </r>
  <r>
    <x v="121"/>
    <x v="2"/>
    <x v="5"/>
    <n v="359000"/>
    <n v="359000"/>
  </r>
  <r>
    <x v="121"/>
    <x v="1"/>
    <x v="5"/>
    <n v="365000"/>
    <n v="1186200"/>
  </r>
  <r>
    <x v="121"/>
    <x v="0"/>
    <x v="5"/>
    <n v="436340"/>
    <n v="436340"/>
  </r>
  <r>
    <x v="122"/>
    <x v="2"/>
    <x v="5"/>
    <m/>
    <m/>
  </r>
  <r>
    <x v="122"/>
    <x v="1"/>
    <x v="5"/>
    <n v="180000"/>
    <n v="180000"/>
  </r>
  <r>
    <x v="122"/>
    <x v="0"/>
    <x v="5"/>
    <n v="374600"/>
    <n v="749200"/>
  </r>
  <r>
    <x v="123"/>
    <x v="2"/>
    <x v="5"/>
    <n v="234900"/>
    <n v="234900"/>
  </r>
  <r>
    <x v="123"/>
    <x v="1"/>
    <x v="5"/>
    <m/>
    <m/>
  </r>
  <r>
    <x v="123"/>
    <x v="0"/>
    <x v="5"/>
    <n v="264000"/>
    <n v="1048000"/>
  </r>
  <r>
    <x v="124"/>
    <x v="2"/>
    <x v="5"/>
    <m/>
    <m/>
  </r>
  <r>
    <x v="124"/>
    <x v="1"/>
    <x v="5"/>
    <m/>
    <m/>
  </r>
  <r>
    <x v="124"/>
    <x v="0"/>
    <x v="5"/>
    <n v="582500"/>
    <n v="2735000"/>
  </r>
  <r>
    <x v="125"/>
    <x v="2"/>
    <x v="5"/>
    <m/>
    <m/>
  </r>
  <r>
    <x v="125"/>
    <x v="1"/>
    <x v="5"/>
    <n v="285000"/>
    <n v="285000"/>
  </r>
  <r>
    <x v="125"/>
    <x v="0"/>
    <x v="5"/>
    <n v="572500"/>
    <n v="4663000"/>
  </r>
  <r>
    <x v="126"/>
    <x v="2"/>
    <x v="5"/>
    <n v="436975"/>
    <n v="873950"/>
  </r>
  <r>
    <x v="126"/>
    <x v="1"/>
    <x v="5"/>
    <n v="417000"/>
    <n v="417000"/>
  </r>
  <r>
    <x v="126"/>
    <x v="0"/>
    <x v="5"/>
    <n v="459900"/>
    <n v="1612900"/>
  </r>
  <r>
    <x v="127"/>
    <x v="2"/>
    <x v="5"/>
    <n v="206900"/>
    <n v="631900"/>
  </r>
  <r>
    <x v="127"/>
    <x v="1"/>
    <x v="5"/>
    <n v="285500"/>
    <n v="1128000"/>
  </r>
  <r>
    <x v="127"/>
    <x v="0"/>
    <x v="5"/>
    <n v="400000"/>
    <n v="2892450"/>
  </r>
  <r>
    <x v="128"/>
    <x v="2"/>
    <x v="5"/>
    <m/>
    <m/>
  </r>
  <r>
    <x v="128"/>
    <x v="1"/>
    <x v="5"/>
    <n v="200000"/>
    <n v="200000"/>
  </r>
  <r>
    <x v="128"/>
    <x v="0"/>
    <x v="5"/>
    <n v="273500"/>
    <n v="547000"/>
  </r>
  <r>
    <x v="129"/>
    <x v="2"/>
    <x v="5"/>
    <m/>
    <m/>
  </r>
  <r>
    <x v="129"/>
    <x v="1"/>
    <x v="5"/>
    <n v="389900"/>
    <n v="934900"/>
  </r>
  <r>
    <x v="129"/>
    <x v="0"/>
    <x v="5"/>
    <n v="331000"/>
    <n v="1780000"/>
  </r>
  <r>
    <x v="130"/>
    <x v="2"/>
    <x v="5"/>
    <m/>
    <m/>
  </r>
  <r>
    <x v="130"/>
    <x v="1"/>
    <x v="5"/>
    <m/>
    <m/>
  </r>
  <r>
    <x v="130"/>
    <x v="0"/>
    <x v="5"/>
    <n v="318000"/>
    <n v="318000"/>
  </r>
  <r>
    <x v="131"/>
    <x v="2"/>
    <x v="5"/>
    <n v="679900"/>
    <n v="679900"/>
  </r>
  <r>
    <x v="131"/>
    <x v="1"/>
    <x v="5"/>
    <n v="161500"/>
    <n v="161500"/>
  </r>
  <r>
    <x v="131"/>
    <x v="0"/>
    <x v="5"/>
    <n v="421200"/>
    <n v="842400"/>
  </r>
  <r>
    <x v="132"/>
    <x v="2"/>
    <x v="5"/>
    <m/>
    <m/>
  </r>
  <r>
    <x v="132"/>
    <x v="1"/>
    <x v="5"/>
    <m/>
    <m/>
  </r>
  <r>
    <x v="132"/>
    <x v="0"/>
    <x v="5"/>
    <n v="520000"/>
    <n v="520000"/>
  </r>
  <r>
    <x v="133"/>
    <x v="2"/>
    <x v="5"/>
    <m/>
    <m/>
  </r>
  <r>
    <x v="133"/>
    <x v="1"/>
    <x v="5"/>
    <n v="400000"/>
    <n v="400000"/>
  </r>
  <r>
    <x v="133"/>
    <x v="0"/>
    <x v="5"/>
    <n v="482500"/>
    <n v="965000"/>
  </r>
  <r>
    <x v="134"/>
    <x v="2"/>
    <x v="5"/>
    <m/>
    <m/>
  </r>
  <r>
    <x v="134"/>
    <x v="1"/>
    <x v="5"/>
    <n v="449000"/>
    <n v="449000"/>
  </r>
  <r>
    <x v="134"/>
    <x v="0"/>
    <x v="5"/>
    <n v="330000"/>
    <n v="1738000"/>
  </r>
  <r>
    <x v="135"/>
    <x v="2"/>
    <x v="5"/>
    <n v="420000"/>
    <n v="420000"/>
  </r>
  <r>
    <x v="135"/>
    <x v="1"/>
    <x v="5"/>
    <n v="275000"/>
    <n v="550000"/>
  </r>
  <r>
    <x v="135"/>
    <x v="0"/>
    <x v="5"/>
    <n v="485000"/>
    <n v="485000"/>
  </r>
  <r>
    <x v="136"/>
    <x v="2"/>
    <x v="5"/>
    <m/>
    <m/>
  </r>
  <r>
    <x v="136"/>
    <x v="1"/>
    <x v="5"/>
    <n v="272500"/>
    <n v="545000"/>
  </r>
  <r>
    <x v="136"/>
    <x v="0"/>
    <x v="5"/>
    <n v="379000"/>
    <n v="1347000"/>
  </r>
  <r>
    <x v="137"/>
    <x v="2"/>
    <x v="5"/>
    <m/>
    <m/>
  </r>
  <r>
    <x v="137"/>
    <x v="1"/>
    <x v="5"/>
    <n v="406250"/>
    <n v="812500"/>
  </r>
  <r>
    <x v="137"/>
    <x v="0"/>
    <x v="5"/>
    <n v="439975"/>
    <n v="1813950"/>
  </r>
  <r>
    <x v="138"/>
    <x v="2"/>
    <x v="5"/>
    <n v="490725"/>
    <n v="981450"/>
  </r>
  <r>
    <x v="138"/>
    <x v="1"/>
    <x v="5"/>
    <n v="362285"/>
    <n v="724570"/>
  </r>
  <r>
    <x v="138"/>
    <x v="0"/>
    <x v="5"/>
    <n v="537500"/>
    <n v="1075000"/>
  </r>
  <r>
    <x v="139"/>
    <x v="2"/>
    <x v="5"/>
    <n v="235000"/>
    <n v="235000"/>
  </r>
  <r>
    <x v="139"/>
    <x v="1"/>
    <x v="5"/>
    <n v="399000"/>
    <n v="399000"/>
  </r>
  <r>
    <x v="139"/>
    <x v="0"/>
    <x v="5"/>
    <n v="351309"/>
    <n v="1451259"/>
  </r>
  <r>
    <x v="140"/>
    <x v="2"/>
    <x v="5"/>
    <n v="330000"/>
    <n v="660000"/>
  </r>
  <r>
    <x v="140"/>
    <x v="1"/>
    <x v="5"/>
    <n v="265000"/>
    <n v="265000"/>
  </r>
  <r>
    <x v="140"/>
    <x v="0"/>
    <x v="5"/>
    <n v="382500"/>
    <n v="2245450"/>
  </r>
  <r>
    <x v="141"/>
    <x v="2"/>
    <x v="5"/>
    <m/>
    <m/>
  </r>
  <r>
    <x v="141"/>
    <x v="1"/>
    <x v="5"/>
    <n v="260000"/>
    <n v="1074000"/>
  </r>
  <r>
    <x v="141"/>
    <x v="0"/>
    <x v="5"/>
    <n v="785000"/>
    <n v="785000"/>
  </r>
  <r>
    <x v="142"/>
    <x v="2"/>
    <x v="5"/>
    <m/>
    <m/>
  </r>
  <r>
    <x v="142"/>
    <x v="1"/>
    <x v="5"/>
    <n v="765000"/>
    <n v="2390000"/>
  </r>
  <r>
    <x v="142"/>
    <x v="0"/>
    <x v="5"/>
    <n v="377000"/>
    <n v="1624000"/>
  </r>
  <r>
    <x v="143"/>
    <x v="2"/>
    <x v="5"/>
    <n v="509975"/>
    <n v="1019950"/>
  </r>
  <r>
    <x v="143"/>
    <x v="1"/>
    <x v="5"/>
    <m/>
    <m/>
  </r>
  <r>
    <x v="143"/>
    <x v="0"/>
    <x v="5"/>
    <n v="417000"/>
    <n v="1507000"/>
  </r>
  <r>
    <x v="144"/>
    <x v="2"/>
    <x v="5"/>
    <m/>
    <m/>
  </r>
  <r>
    <x v="144"/>
    <x v="1"/>
    <x v="5"/>
    <n v="376000"/>
    <n v="752000"/>
  </r>
  <r>
    <x v="144"/>
    <x v="0"/>
    <x v="5"/>
    <n v="387825"/>
    <n v="2584325"/>
  </r>
  <r>
    <x v="145"/>
    <x v="2"/>
    <x v="5"/>
    <n v="462500"/>
    <n v="462500"/>
  </r>
  <r>
    <x v="145"/>
    <x v="1"/>
    <x v="5"/>
    <n v="368500"/>
    <n v="368500"/>
  </r>
  <r>
    <x v="145"/>
    <x v="0"/>
    <x v="5"/>
    <n v="375000"/>
    <n v="1343500"/>
  </r>
  <r>
    <x v="146"/>
    <x v="2"/>
    <x v="5"/>
    <m/>
    <m/>
  </r>
  <r>
    <x v="146"/>
    <x v="1"/>
    <x v="5"/>
    <n v="346000"/>
    <n v="1065000"/>
  </r>
  <r>
    <x v="146"/>
    <x v="0"/>
    <x v="5"/>
    <n v="555000"/>
    <n v="1785000"/>
  </r>
  <r>
    <x v="147"/>
    <x v="2"/>
    <x v="5"/>
    <m/>
    <m/>
  </r>
  <r>
    <x v="147"/>
    <x v="1"/>
    <x v="5"/>
    <n v="312000"/>
    <n v="624000"/>
  </r>
  <r>
    <x v="147"/>
    <x v="0"/>
    <x v="5"/>
    <n v="365000"/>
    <n v="1434000"/>
  </r>
  <r>
    <x v="148"/>
    <x v="2"/>
    <x v="5"/>
    <m/>
    <m/>
  </r>
  <r>
    <x v="148"/>
    <x v="1"/>
    <x v="5"/>
    <n v="401000"/>
    <n v="401000"/>
  </r>
  <r>
    <x v="148"/>
    <x v="0"/>
    <x v="5"/>
    <n v="508050"/>
    <n v="1016100"/>
  </r>
  <r>
    <x v="149"/>
    <x v="2"/>
    <x v="5"/>
    <m/>
    <m/>
  </r>
  <r>
    <x v="149"/>
    <x v="1"/>
    <x v="5"/>
    <n v="337000"/>
    <n v="1903500"/>
  </r>
  <r>
    <x v="149"/>
    <x v="0"/>
    <x v="5"/>
    <n v="490000"/>
    <n v="5245000"/>
  </r>
  <r>
    <x v="150"/>
    <x v="2"/>
    <x v="5"/>
    <m/>
    <m/>
  </r>
  <r>
    <x v="150"/>
    <x v="1"/>
    <x v="5"/>
    <n v="453500"/>
    <n v="1990900"/>
  </r>
  <r>
    <x v="150"/>
    <x v="0"/>
    <x v="5"/>
    <n v="548750"/>
    <n v="3748500"/>
  </r>
  <r>
    <x v="151"/>
    <x v="2"/>
    <x v="5"/>
    <m/>
    <m/>
  </r>
  <r>
    <x v="151"/>
    <x v="1"/>
    <x v="5"/>
    <n v="290000"/>
    <n v="996500"/>
  </r>
  <r>
    <x v="151"/>
    <x v="0"/>
    <x v="5"/>
    <n v="612000"/>
    <n v="4700300"/>
  </r>
  <r>
    <x v="152"/>
    <x v="2"/>
    <x v="5"/>
    <m/>
    <m/>
  </r>
  <r>
    <x v="152"/>
    <x v="1"/>
    <x v="5"/>
    <n v="334450"/>
    <n v="668900"/>
  </r>
  <r>
    <x v="152"/>
    <x v="0"/>
    <x v="5"/>
    <n v="457500"/>
    <n v="2253000"/>
  </r>
  <r>
    <x v="153"/>
    <x v="2"/>
    <x v="5"/>
    <n v="295000"/>
    <n v="295000"/>
  </r>
  <r>
    <x v="153"/>
    <x v="1"/>
    <x v="5"/>
    <n v="445000"/>
    <n v="1898000"/>
  </r>
  <r>
    <x v="153"/>
    <x v="0"/>
    <x v="5"/>
    <n v="515000"/>
    <n v="1590000"/>
  </r>
  <r>
    <x v="154"/>
    <x v="2"/>
    <x v="5"/>
    <n v="405000"/>
    <n v="405000"/>
  </r>
  <r>
    <x v="154"/>
    <x v="1"/>
    <x v="5"/>
    <n v="363415"/>
    <n v="363415"/>
  </r>
  <r>
    <x v="154"/>
    <x v="0"/>
    <x v="5"/>
    <n v="548500"/>
    <n v="1675500"/>
  </r>
  <r>
    <x v="155"/>
    <x v="2"/>
    <x v="5"/>
    <m/>
    <m/>
  </r>
  <r>
    <x v="155"/>
    <x v="1"/>
    <x v="5"/>
    <n v="505000"/>
    <n v="505000"/>
  </r>
  <r>
    <x v="155"/>
    <x v="0"/>
    <x v="5"/>
    <n v="492500"/>
    <n v="1910000"/>
  </r>
  <r>
    <x v="156"/>
    <x v="2"/>
    <x v="5"/>
    <m/>
    <m/>
  </r>
  <r>
    <x v="156"/>
    <x v="1"/>
    <x v="5"/>
    <n v="291500"/>
    <n v="291500"/>
  </r>
  <r>
    <x v="156"/>
    <x v="0"/>
    <x v="5"/>
    <n v="1181500"/>
    <n v="1181500"/>
  </r>
  <r>
    <x v="157"/>
    <x v="2"/>
    <x v="5"/>
    <n v="549700"/>
    <n v="549700"/>
  </r>
  <r>
    <x v="157"/>
    <x v="1"/>
    <x v="5"/>
    <n v="270000"/>
    <n v="270000"/>
  </r>
  <r>
    <x v="157"/>
    <x v="0"/>
    <x v="5"/>
    <n v="500000"/>
    <n v="1437500"/>
  </r>
  <r>
    <x v="158"/>
    <x v="2"/>
    <x v="5"/>
    <m/>
    <m/>
  </r>
  <r>
    <x v="158"/>
    <x v="1"/>
    <x v="5"/>
    <n v="374500"/>
    <n v="749000"/>
  </r>
  <r>
    <x v="158"/>
    <x v="0"/>
    <x v="5"/>
    <n v="490000"/>
    <n v="3528850"/>
  </r>
  <r>
    <x v="159"/>
    <x v="2"/>
    <x v="5"/>
    <m/>
    <m/>
  </r>
  <r>
    <x v="159"/>
    <x v="1"/>
    <x v="5"/>
    <n v="410000"/>
    <n v="1617000"/>
  </r>
  <r>
    <x v="159"/>
    <x v="0"/>
    <x v="5"/>
    <n v="385250"/>
    <n v="770500"/>
  </r>
  <r>
    <x v="160"/>
    <x v="2"/>
    <x v="5"/>
    <n v="340000"/>
    <n v="340000"/>
  </r>
  <r>
    <x v="160"/>
    <x v="1"/>
    <x v="5"/>
    <n v="421500"/>
    <n v="843000"/>
  </r>
  <r>
    <x v="160"/>
    <x v="0"/>
    <x v="5"/>
    <n v="487500"/>
    <n v="2974000"/>
  </r>
  <r>
    <x v="161"/>
    <x v="2"/>
    <x v="5"/>
    <n v="265000"/>
    <n v="265000"/>
  </r>
  <r>
    <x v="161"/>
    <x v="1"/>
    <x v="5"/>
    <n v="665500"/>
    <n v="1331000"/>
  </r>
  <r>
    <x v="161"/>
    <x v="0"/>
    <x v="5"/>
    <n v="458000"/>
    <n v="458000"/>
  </r>
  <r>
    <x v="162"/>
    <x v="2"/>
    <x v="5"/>
    <n v="528500"/>
    <n v="1057000"/>
  </r>
  <r>
    <x v="162"/>
    <x v="1"/>
    <x v="5"/>
    <n v="404000"/>
    <n v="1336000"/>
  </r>
  <r>
    <x v="162"/>
    <x v="0"/>
    <x v="5"/>
    <n v="502500"/>
    <n v="502500"/>
  </r>
  <r>
    <x v="163"/>
    <x v="2"/>
    <x v="5"/>
    <n v="785000"/>
    <n v="785000"/>
  </r>
  <r>
    <x v="163"/>
    <x v="1"/>
    <x v="5"/>
    <n v="240000"/>
    <n v="240000"/>
  </r>
  <r>
    <x v="163"/>
    <x v="0"/>
    <x v="5"/>
    <n v="568500"/>
    <n v="2402000"/>
  </r>
  <r>
    <x v="164"/>
    <x v="2"/>
    <x v="5"/>
    <n v="519500"/>
    <n v="519500"/>
  </r>
  <r>
    <x v="164"/>
    <x v="1"/>
    <x v="5"/>
    <n v="393975"/>
    <n v="787950"/>
  </r>
  <r>
    <x v="164"/>
    <x v="0"/>
    <x v="5"/>
    <n v="426750"/>
    <n v="1620799"/>
  </r>
  <r>
    <x v="165"/>
    <x v="2"/>
    <x v="5"/>
    <n v="840000"/>
    <n v="840000"/>
  </r>
  <r>
    <x v="165"/>
    <x v="1"/>
    <x v="5"/>
    <n v="334250"/>
    <n v="668500"/>
  </r>
  <r>
    <x v="165"/>
    <x v="0"/>
    <x v="5"/>
    <n v="415000"/>
    <n v="1399000"/>
  </r>
  <r>
    <x v="166"/>
    <x v="2"/>
    <x v="5"/>
    <n v="663500"/>
    <n v="1327000"/>
  </r>
  <r>
    <x v="166"/>
    <x v="1"/>
    <x v="5"/>
    <n v="477500"/>
    <n v="3040850"/>
  </r>
  <r>
    <x v="166"/>
    <x v="0"/>
    <x v="5"/>
    <n v="500000"/>
    <n v="2339300"/>
  </r>
  <r>
    <x v="167"/>
    <x v="2"/>
    <x v="5"/>
    <m/>
    <m/>
  </r>
  <r>
    <x v="167"/>
    <x v="1"/>
    <x v="5"/>
    <n v="417500"/>
    <n v="835000"/>
  </r>
  <r>
    <x v="167"/>
    <x v="0"/>
    <x v="5"/>
    <n v="477750"/>
    <n v="477750"/>
  </r>
  <r>
    <x v="168"/>
    <x v="2"/>
    <x v="5"/>
    <m/>
    <m/>
  </r>
  <r>
    <x v="168"/>
    <x v="1"/>
    <x v="5"/>
    <n v="677000"/>
    <n v="1354000"/>
  </r>
  <r>
    <x v="168"/>
    <x v="0"/>
    <x v="5"/>
    <n v="527500"/>
    <n v="527500"/>
  </r>
  <r>
    <x v="169"/>
    <x v="2"/>
    <x v="5"/>
    <m/>
    <m/>
  </r>
  <r>
    <x v="169"/>
    <x v="1"/>
    <x v="5"/>
    <m/>
    <m/>
  </r>
  <r>
    <x v="169"/>
    <x v="0"/>
    <x v="5"/>
    <n v="487500"/>
    <n v="975000"/>
  </r>
  <r>
    <x v="170"/>
    <x v="2"/>
    <x v="5"/>
    <n v="449000"/>
    <n v="449000"/>
  </r>
  <r>
    <x v="170"/>
    <x v="1"/>
    <x v="5"/>
    <m/>
    <m/>
  </r>
  <r>
    <x v="170"/>
    <x v="0"/>
    <x v="5"/>
    <n v="540975"/>
    <n v="1081950"/>
  </r>
  <r>
    <x v="171"/>
    <x v="2"/>
    <x v="5"/>
    <m/>
    <m/>
  </r>
  <r>
    <x v="171"/>
    <x v="1"/>
    <x v="5"/>
    <n v="429000"/>
    <n v="1932500"/>
  </r>
  <r>
    <x v="171"/>
    <x v="0"/>
    <x v="5"/>
    <n v="333000"/>
    <n v="1663708"/>
  </r>
  <r>
    <x v="172"/>
    <x v="2"/>
    <x v="5"/>
    <m/>
    <m/>
  </r>
  <r>
    <x v="172"/>
    <x v="1"/>
    <x v="5"/>
    <n v="445000"/>
    <n v="1450000"/>
  </r>
  <r>
    <x v="172"/>
    <x v="0"/>
    <x v="5"/>
    <n v="400000"/>
    <n v="1980000"/>
  </r>
  <r>
    <x v="173"/>
    <x v="2"/>
    <x v="5"/>
    <n v="697500"/>
    <n v="1395000"/>
  </r>
  <r>
    <x v="173"/>
    <x v="1"/>
    <x v="5"/>
    <n v="390000"/>
    <n v="1818500"/>
  </r>
  <r>
    <x v="173"/>
    <x v="0"/>
    <x v="5"/>
    <n v="602625"/>
    <n v="2610250"/>
  </r>
  <r>
    <x v="174"/>
    <x v="2"/>
    <x v="5"/>
    <n v="560000"/>
    <n v="560000"/>
  </r>
  <r>
    <x v="174"/>
    <x v="1"/>
    <x v="5"/>
    <n v="420000"/>
    <n v="420000"/>
  </r>
  <r>
    <x v="174"/>
    <x v="0"/>
    <x v="5"/>
    <n v="526000"/>
    <n v="3684450"/>
  </r>
  <r>
    <x v="175"/>
    <x v="2"/>
    <x v="5"/>
    <m/>
    <m/>
  </r>
  <r>
    <x v="175"/>
    <x v="1"/>
    <x v="5"/>
    <n v="428300"/>
    <n v="1348300"/>
  </r>
  <r>
    <x v="175"/>
    <x v="0"/>
    <x v="5"/>
    <n v="483075"/>
    <n v="4773150"/>
  </r>
  <r>
    <x v="176"/>
    <x v="2"/>
    <x v="5"/>
    <n v="650000"/>
    <n v="650000"/>
  </r>
  <r>
    <x v="176"/>
    <x v="1"/>
    <x v="5"/>
    <n v="457450"/>
    <n v="1475450"/>
  </r>
  <r>
    <x v="176"/>
    <x v="0"/>
    <x v="5"/>
    <n v="451500"/>
    <n v="2232500"/>
  </r>
  <r>
    <x v="177"/>
    <x v="2"/>
    <x v="5"/>
    <m/>
    <m/>
  </r>
  <r>
    <x v="177"/>
    <x v="1"/>
    <x v="5"/>
    <n v="464500"/>
    <n v="929000"/>
  </r>
  <r>
    <x v="177"/>
    <x v="0"/>
    <x v="5"/>
    <n v="629658"/>
    <n v="1259315"/>
  </r>
  <r>
    <x v="178"/>
    <x v="2"/>
    <x v="5"/>
    <n v="616225"/>
    <n v="1232450"/>
  </r>
  <r>
    <x v="178"/>
    <x v="1"/>
    <x v="5"/>
    <n v="465750"/>
    <n v="931500"/>
  </r>
  <r>
    <x v="178"/>
    <x v="0"/>
    <x v="5"/>
    <n v="639000"/>
    <n v="639000"/>
  </r>
  <r>
    <x v="179"/>
    <x v="2"/>
    <x v="5"/>
    <m/>
    <m/>
  </r>
  <r>
    <x v="179"/>
    <x v="1"/>
    <x v="5"/>
    <n v="403000"/>
    <n v="806000"/>
  </r>
  <r>
    <x v="179"/>
    <x v="0"/>
    <x v="5"/>
    <n v="475000"/>
    <n v="475000"/>
  </r>
  <r>
    <x v="180"/>
    <x v="2"/>
    <x v="5"/>
    <n v="750000"/>
    <n v="750000"/>
  </r>
  <r>
    <x v="180"/>
    <x v="1"/>
    <x v="5"/>
    <n v="687260"/>
    <n v="1374520"/>
  </r>
  <r>
    <x v="180"/>
    <x v="0"/>
    <x v="5"/>
    <n v="562000"/>
    <n v="1124000"/>
  </r>
  <r>
    <x v="181"/>
    <x v="2"/>
    <x v="5"/>
    <m/>
    <m/>
  </r>
  <r>
    <x v="181"/>
    <x v="1"/>
    <x v="5"/>
    <n v="364000"/>
    <n v="728000"/>
  </r>
  <r>
    <x v="181"/>
    <x v="0"/>
    <x v="5"/>
    <n v="465000"/>
    <n v="465000"/>
  </r>
  <r>
    <x v="182"/>
    <x v="2"/>
    <x v="5"/>
    <n v="339000"/>
    <n v="339000"/>
  </r>
  <r>
    <x v="182"/>
    <x v="1"/>
    <x v="5"/>
    <n v="532500"/>
    <n v="5030000"/>
  </r>
  <r>
    <x v="182"/>
    <x v="0"/>
    <x v="5"/>
    <n v="670000"/>
    <n v="2073007"/>
  </r>
  <r>
    <x v="183"/>
    <x v="2"/>
    <x v="5"/>
    <m/>
    <m/>
  </r>
  <r>
    <x v="183"/>
    <x v="1"/>
    <x v="5"/>
    <n v="550500"/>
    <n v="1101000"/>
  </r>
  <r>
    <x v="183"/>
    <x v="0"/>
    <x v="5"/>
    <n v="890000"/>
    <n v="3770000"/>
  </r>
  <r>
    <x v="184"/>
    <x v="2"/>
    <x v="5"/>
    <m/>
    <m/>
  </r>
  <r>
    <x v="184"/>
    <x v="1"/>
    <x v="5"/>
    <n v="455000"/>
    <n v="455000"/>
  </r>
  <r>
    <x v="184"/>
    <x v="0"/>
    <x v="5"/>
    <n v="660000"/>
    <n v="2150000"/>
  </r>
  <r>
    <x v="185"/>
    <x v="2"/>
    <x v="5"/>
    <m/>
    <m/>
  </r>
  <r>
    <x v="185"/>
    <x v="1"/>
    <x v="5"/>
    <n v="487000"/>
    <n v="974000"/>
  </r>
  <r>
    <x v="185"/>
    <x v="0"/>
    <x v="5"/>
    <n v="505000"/>
    <n v="1394500"/>
  </r>
  <r>
    <x v="186"/>
    <x v="2"/>
    <x v="5"/>
    <m/>
    <m/>
  </r>
  <r>
    <x v="186"/>
    <x v="1"/>
    <x v="5"/>
    <n v="500000"/>
    <n v="1850950"/>
  </r>
  <r>
    <x v="186"/>
    <x v="0"/>
    <x v="5"/>
    <n v="625000"/>
    <n v="3640000"/>
  </r>
  <r>
    <x v="187"/>
    <x v="2"/>
    <x v="5"/>
    <m/>
    <m/>
  </r>
  <r>
    <x v="187"/>
    <x v="1"/>
    <x v="5"/>
    <n v="425500"/>
    <n v="1299500"/>
  </r>
  <r>
    <x v="187"/>
    <x v="0"/>
    <x v="5"/>
    <n v="627500"/>
    <n v="3959999"/>
  </r>
  <r>
    <x v="188"/>
    <x v="2"/>
    <x v="5"/>
    <m/>
    <m/>
  </r>
  <r>
    <x v="188"/>
    <x v="1"/>
    <x v="5"/>
    <n v="524500"/>
    <n v="524500"/>
  </r>
  <r>
    <x v="188"/>
    <x v="0"/>
    <x v="5"/>
    <n v="522500"/>
    <n v="2070000"/>
  </r>
  <r>
    <x v="189"/>
    <x v="2"/>
    <x v="5"/>
    <m/>
    <m/>
  </r>
  <r>
    <x v="189"/>
    <x v="1"/>
    <x v="5"/>
    <n v="410750"/>
    <n v="1645000"/>
  </r>
  <r>
    <x v="189"/>
    <x v="0"/>
    <x v="5"/>
    <n v="471500"/>
    <n v="943000"/>
  </r>
  <r>
    <x v="190"/>
    <x v="2"/>
    <x v="5"/>
    <m/>
    <m/>
  </r>
  <r>
    <x v="190"/>
    <x v="1"/>
    <x v="5"/>
    <m/>
    <m/>
  </r>
  <r>
    <x v="190"/>
    <x v="0"/>
    <x v="5"/>
    <n v="459999"/>
    <n v="459999"/>
  </r>
  <r>
    <x v="191"/>
    <x v="2"/>
    <x v="5"/>
    <m/>
    <m/>
  </r>
  <r>
    <x v="191"/>
    <x v="1"/>
    <x v="5"/>
    <m/>
    <m/>
  </r>
  <r>
    <x v="191"/>
    <x v="0"/>
    <x v="5"/>
    <m/>
    <m/>
  </r>
  <r>
    <x v="192"/>
    <x v="2"/>
    <x v="5"/>
    <n v="0"/>
    <n v="0"/>
  </r>
  <r>
    <x v="192"/>
    <x v="1"/>
    <x v="5"/>
    <n v="0"/>
    <n v="0"/>
  </r>
  <r>
    <x v="192"/>
    <x v="0"/>
    <x v="5"/>
    <n v="672000"/>
    <n v="672000"/>
  </r>
  <r>
    <x v="202"/>
    <x v="2"/>
    <x v="5"/>
    <m/>
    <m/>
  </r>
  <r>
    <x v="202"/>
    <x v="2"/>
    <x v="5"/>
    <m/>
    <m/>
  </r>
  <r>
    <x v="202"/>
    <x v="1"/>
    <x v="5"/>
    <m/>
    <m/>
  </r>
  <r>
    <x v="202"/>
    <x v="1"/>
    <x v="5"/>
    <m/>
    <m/>
  </r>
  <r>
    <x v="202"/>
    <x v="0"/>
    <x v="5"/>
    <n v="480000"/>
    <n v="480000"/>
  </r>
  <r>
    <x v="194"/>
    <x v="2"/>
    <x v="5"/>
    <m/>
    <m/>
  </r>
  <r>
    <x v="194"/>
    <x v="1"/>
    <x v="5"/>
    <n v="500000"/>
    <n v="500000"/>
  </r>
  <r>
    <x v="194"/>
    <x v="0"/>
    <x v="5"/>
    <n v="427500"/>
    <n v="2480500"/>
  </r>
  <r>
    <x v="195"/>
    <x v="2"/>
    <x v="5"/>
    <n v="950000"/>
    <n v="950000"/>
  </r>
  <r>
    <x v="195"/>
    <x v="1"/>
    <x v="5"/>
    <n v="300000"/>
    <n v="300000"/>
  </r>
  <r>
    <x v="195"/>
    <x v="0"/>
    <x v="5"/>
    <n v="750000"/>
    <n v="3628000"/>
  </r>
  <r>
    <x v="196"/>
    <x v="2"/>
    <x v="5"/>
    <m/>
    <m/>
  </r>
  <r>
    <x v="196"/>
    <x v="1"/>
    <x v="5"/>
    <n v="504000"/>
    <n v="2470000"/>
  </r>
  <r>
    <x v="196"/>
    <x v="0"/>
    <x v="5"/>
    <n v="627500"/>
    <n v="4925000"/>
  </r>
  <r>
    <x v="197"/>
    <x v="2"/>
    <x v="5"/>
    <m/>
    <m/>
  </r>
  <r>
    <x v="197"/>
    <x v="1"/>
    <x v="5"/>
    <n v="356500"/>
    <n v="713000"/>
  </r>
  <r>
    <x v="197"/>
    <x v="0"/>
    <x v="5"/>
    <n v="514000"/>
    <n v="1682000"/>
  </r>
  <r>
    <x v="198"/>
    <x v="2"/>
    <x v="5"/>
    <m/>
    <m/>
  </r>
  <r>
    <x v="198"/>
    <x v="1"/>
    <x v="5"/>
    <n v="485000"/>
    <n v="970000"/>
  </r>
  <r>
    <x v="198"/>
    <x v="0"/>
    <x v="5"/>
    <n v="662500"/>
    <n v="4544000"/>
  </r>
  <r>
    <x v="199"/>
    <x v="2"/>
    <x v="5"/>
    <n v="510000"/>
    <n v="510000"/>
  </r>
  <r>
    <x v="199"/>
    <x v="1"/>
    <x v="5"/>
    <n v="441200"/>
    <n v="2636200"/>
  </r>
  <r>
    <x v="199"/>
    <x v="0"/>
    <x v="5"/>
    <n v="620000"/>
    <n v="2110000"/>
  </r>
  <r>
    <x v="200"/>
    <x v="2"/>
    <x v="5"/>
    <m/>
    <m/>
  </r>
  <r>
    <x v="200"/>
    <x v="1"/>
    <x v="5"/>
    <n v="830000"/>
    <n v="830000"/>
  </r>
  <r>
    <x v="200"/>
    <x v="0"/>
    <x v="5"/>
    <n v="705500"/>
    <n v="2893000"/>
  </r>
  <r>
    <x v="201"/>
    <x v="0"/>
    <x v="5"/>
    <n v="540000"/>
    <n v="4127000"/>
  </r>
  <r>
    <x v="201"/>
    <x v="1"/>
    <x v="5"/>
    <n v="216000"/>
    <n v="216000"/>
  </r>
  <r>
    <x v="201"/>
    <x v="2"/>
    <x v="5"/>
    <n v="805000"/>
    <n v="805000"/>
  </r>
  <r>
    <x v="0"/>
    <x v="2"/>
    <x v="6"/>
    <m/>
    <m/>
  </r>
  <r>
    <x v="0"/>
    <x v="0"/>
    <x v="6"/>
    <m/>
    <n v="0"/>
  </r>
  <r>
    <x v="1"/>
    <x v="2"/>
    <x v="6"/>
    <m/>
    <m/>
  </r>
  <r>
    <x v="1"/>
    <x v="0"/>
    <x v="6"/>
    <m/>
    <n v="0"/>
  </r>
  <r>
    <x v="2"/>
    <x v="2"/>
    <x v="6"/>
    <m/>
    <m/>
  </r>
  <r>
    <x v="2"/>
    <x v="0"/>
    <x v="6"/>
    <m/>
    <n v="0"/>
  </r>
  <r>
    <x v="3"/>
    <x v="2"/>
    <x v="6"/>
    <m/>
    <m/>
  </r>
  <r>
    <x v="3"/>
    <x v="0"/>
    <x v="6"/>
    <m/>
    <n v="0"/>
  </r>
  <r>
    <x v="4"/>
    <x v="2"/>
    <x v="6"/>
    <n v="398000"/>
    <n v="796000"/>
  </r>
  <r>
    <x v="4"/>
    <x v="0"/>
    <x v="6"/>
    <m/>
    <n v="0"/>
  </r>
  <r>
    <x v="5"/>
    <x v="2"/>
    <x v="6"/>
    <m/>
    <m/>
  </r>
  <r>
    <x v="5"/>
    <x v="0"/>
    <x v="6"/>
    <m/>
    <n v="0"/>
  </r>
  <r>
    <x v="6"/>
    <x v="2"/>
    <x v="6"/>
    <n v="550000"/>
    <n v="550000"/>
  </r>
  <r>
    <x v="6"/>
    <x v="0"/>
    <x v="6"/>
    <m/>
    <n v="0"/>
  </r>
  <r>
    <x v="7"/>
    <x v="2"/>
    <x v="6"/>
    <n v="224000"/>
    <n v="224000"/>
  </r>
  <r>
    <x v="7"/>
    <x v="0"/>
    <x v="6"/>
    <m/>
    <n v="0"/>
  </r>
  <r>
    <x v="8"/>
    <x v="2"/>
    <x v="6"/>
    <m/>
    <m/>
  </r>
  <r>
    <x v="8"/>
    <x v="0"/>
    <x v="6"/>
    <m/>
    <n v="0"/>
  </r>
  <r>
    <x v="9"/>
    <x v="2"/>
    <x v="6"/>
    <n v="450000"/>
    <n v="450000"/>
  </r>
  <r>
    <x v="9"/>
    <x v="0"/>
    <x v="6"/>
    <m/>
    <n v="0"/>
  </r>
  <r>
    <x v="10"/>
    <x v="2"/>
    <x v="6"/>
    <m/>
    <m/>
  </r>
  <r>
    <x v="10"/>
    <x v="0"/>
    <x v="6"/>
    <m/>
    <n v="0"/>
  </r>
  <r>
    <x v="11"/>
    <x v="2"/>
    <x v="6"/>
    <m/>
    <m/>
  </r>
  <r>
    <x v="11"/>
    <x v="0"/>
    <x v="6"/>
    <m/>
    <n v="0"/>
  </r>
  <r>
    <x v="12"/>
    <x v="2"/>
    <x v="6"/>
    <m/>
    <m/>
  </r>
  <r>
    <x v="12"/>
    <x v="1"/>
    <x v="6"/>
    <m/>
    <n v="0"/>
  </r>
  <r>
    <x v="12"/>
    <x v="0"/>
    <x v="6"/>
    <n v="350000"/>
    <n v="350000"/>
  </r>
  <r>
    <x v="13"/>
    <x v="2"/>
    <x v="6"/>
    <m/>
    <m/>
  </r>
  <r>
    <x v="13"/>
    <x v="1"/>
    <x v="6"/>
    <m/>
    <n v="0"/>
  </r>
  <r>
    <x v="13"/>
    <x v="0"/>
    <x v="6"/>
    <m/>
    <n v="0"/>
  </r>
  <r>
    <x v="14"/>
    <x v="2"/>
    <x v="6"/>
    <n v="320000"/>
    <n v="320000"/>
  </r>
  <r>
    <x v="14"/>
    <x v="1"/>
    <x v="6"/>
    <m/>
    <n v="0"/>
  </r>
  <r>
    <x v="14"/>
    <x v="0"/>
    <x v="6"/>
    <m/>
    <n v="0"/>
  </r>
  <r>
    <x v="15"/>
    <x v="2"/>
    <x v="6"/>
    <m/>
    <m/>
  </r>
  <r>
    <x v="15"/>
    <x v="1"/>
    <x v="6"/>
    <m/>
    <n v="0"/>
  </r>
  <r>
    <x v="15"/>
    <x v="0"/>
    <x v="6"/>
    <m/>
    <n v="0"/>
  </r>
  <r>
    <x v="16"/>
    <x v="2"/>
    <x v="6"/>
    <m/>
    <m/>
  </r>
  <r>
    <x v="16"/>
    <x v="1"/>
    <x v="6"/>
    <m/>
    <n v="0"/>
  </r>
  <r>
    <x v="16"/>
    <x v="0"/>
    <x v="6"/>
    <m/>
    <n v="0"/>
  </r>
  <r>
    <x v="17"/>
    <x v="2"/>
    <x v="6"/>
    <m/>
    <m/>
  </r>
  <r>
    <x v="17"/>
    <x v="1"/>
    <x v="6"/>
    <m/>
    <n v="0"/>
  </r>
  <r>
    <x v="17"/>
    <x v="0"/>
    <x v="6"/>
    <m/>
    <n v="0"/>
  </r>
  <r>
    <x v="18"/>
    <x v="2"/>
    <x v="6"/>
    <m/>
    <m/>
  </r>
  <r>
    <x v="18"/>
    <x v="1"/>
    <x v="6"/>
    <m/>
    <n v="0"/>
  </r>
  <r>
    <x v="18"/>
    <x v="0"/>
    <x v="6"/>
    <m/>
    <n v="0"/>
  </r>
  <r>
    <x v="19"/>
    <x v="2"/>
    <x v="6"/>
    <m/>
    <m/>
  </r>
  <r>
    <x v="19"/>
    <x v="1"/>
    <x v="6"/>
    <m/>
    <n v="0"/>
  </r>
  <r>
    <x v="19"/>
    <x v="0"/>
    <x v="6"/>
    <m/>
    <n v="0"/>
  </r>
  <r>
    <x v="20"/>
    <x v="2"/>
    <x v="6"/>
    <m/>
    <m/>
  </r>
  <r>
    <x v="20"/>
    <x v="1"/>
    <x v="6"/>
    <m/>
    <n v="0"/>
  </r>
  <r>
    <x v="20"/>
    <x v="0"/>
    <x v="6"/>
    <m/>
    <n v="0"/>
  </r>
  <r>
    <x v="21"/>
    <x v="2"/>
    <x v="6"/>
    <m/>
    <m/>
  </r>
  <r>
    <x v="21"/>
    <x v="1"/>
    <x v="6"/>
    <m/>
    <n v="0"/>
  </r>
  <r>
    <x v="21"/>
    <x v="0"/>
    <x v="6"/>
    <m/>
    <n v="0"/>
  </r>
  <r>
    <x v="22"/>
    <x v="2"/>
    <x v="6"/>
    <m/>
    <m/>
  </r>
  <r>
    <x v="22"/>
    <x v="1"/>
    <x v="6"/>
    <m/>
    <n v="0"/>
  </r>
  <r>
    <x v="22"/>
    <x v="0"/>
    <x v="6"/>
    <m/>
    <n v="0"/>
  </r>
  <r>
    <x v="23"/>
    <x v="2"/>
    <x v="6"/>
    <m/>
    <m/>
  </r>
  <r>
    <x v="23"/>
    <x v="1"/>
    <x v="6"/>
    <m/>
    <n v="0"/>
  </r>
  <r>
    <x v="23"/>
    <x v="0"/>
    <x v="6"/>
    <m/>
    <n v="0"/>
  </r>
  <r>
    <x v="24"/>
    <x v="2"/>
    <x v="6"/>
    <m/>
    <m/>
  </r>
  <r>
    <x v="24"/>
    <x v="1"/>
    <x v="6"/>
    <m/>
    <n v="0"/>
  </r>
  <r>
    <x v="24"/>
    <x v="0"/>
    <x v="6"/>
    <m/>
    <n v="0"/>
  </r>
  <r>
    <x v="25"/>
    <x v="2"/>
    <x v="6"/>
    <m/>
    <m/>
  </r>
  <r>
    <x v="25"/>
    <x v="1"/>
    <x v="6"/>
    <m/>
    <n v="0"/>
  </r>
  <r>
    <x v="25"/>
    <x v="0"/>
    <x v="6"/>
    <m/>
    <n v="0"/>
  </r>
  <r>
    <x v="26"/>
    <x v="2"/>
    <x v="6"/>
    <n v="659600"/>
    <n v="659600"/>
  </r>
  <r>
    <x v="26"/>
    <x v="1"/>
    <x v="6"/>
    <m/>
    <n v="0"/>
  </r>
  <r>
    <x v="26"/>
    <x v="0"/>
    <x v="6"/>
    <m/>
    <n v="0"/>
  </r>
  <r>
    <x v="27"/>
    <x v="2"/>
    <x v="6"/>
    <m/>
    <m/>
  </r>
  <r>
    <x v="27"/>
    <x v="1"/>
    <x v="6"/>
    <m/>
    <n v="0"/>
  </r>
  <r>
    <x v="27"/>
    <x v="0"/>
    <x v="6"/>
    <m/>
    <n v="0"/>
  </r>
  <r>
    <x v="28"/>
    <x v="2"/>
    <x v="6"/>
    <n v="827000"/>
    <n v="827000"/>
  </r>
  <r>
    <x v="28"/>
    <x v="1"/>
    <x v="6"/>
    <m/>
    <n v="0"/>
  </r>
  <r>
    <x v="28"/>
    <x v="0"/>
    <x v="6"/>
    <m/>
    <n v="0"/>
  </r>
  <r>
    <x v="29"/>
    <x v="2"/>
    <x v="6"/>
    <m/>
    <m/>
  </r>
  <r>
    <x v="29"/>
    <x v="1"/>
    <x v="6"/>
    <m/>
    <n v="0"/>
  </r>
  <r>
    <x v="29"/>
    <x v="0"/>
    <x v="6"/>
    <m/>
    <n v="0"/>
  </r>
  <r>
    <x v="30"/>
    <x v="2"/>
    <x v="6"/>
    <n v="820000"/>
    <n v="820000"/>
  </r>
  <r>
    <x v="30"/>
    <x v="1"/>
    <x v="6"/>
    <m/>
    <n v="0"/>
  </r>
  <r>
    <x v="30"/>
    <x v="0"/>
    <x v="6"/>
    <m/>
    <n v="0"/>
  </r>
  <r>
    <x v="31"/>
    <x v="2"/>
    <x v="6"/>
    <m/>
    <m/>
  </r>
  <r>
    <x v="31"/>
    <x v="1"/>
    <x v="6"/>
    <m/>
    <n v="0"/>
  </r>
  <r>
    <x v="31"/>
    <x v="0"/>
    <x v="6"/>
    <m/>
    <n v="0"/>
  </r>
  <r>
    <x v="32"/>
    <x v="2"/>
    <x v="6"/>
    <m/>
    <m/>
  </r>
  <r>
    <x v="32"/>
    <x v="1"/>
    <x v="6"/>
    <m/>
    <n v="0"/>
  </r>
  <r>
    <x v="32"/>
    <x v="0"/>
    <x v="6"/>
    <m/>
    <n v="0"/>
  </r>
  <r>
    <x v="33"/>
    <x v="2"/>
    <x v="6"/>
    <m/>
    <m/>
  </r>
  <r>
    <x v="33"/>
    <x v="1"/>
    <x v="6"/>
    <m/>
    <n v="0"/>
  </r>
  <r>
    <x v="33"/>
    <x v="0"/>
    <x v="6"/>
    <m/>
    <n v="0"/>
  </r>
  <r>
    <x v="34"/>
    <x v="2"/>
    <x v="6"/>
    <m/>
    <m/>
  </r>
  <r>
    <x v="34"/>
    <x v="1"/>
    <x v="6"/>
    <m/>
    <n v="0"/>
  </r>
  <r>
    <x v="34"/>
    <x v="0"/>
    <x v="6"/>
    <m/>
    <n v="0"/>
  </r>
  <r>
    <x v="35"/>
    <x v="2"/>
    <x v="6"/>
    <m/>
    <m/>
  </r>
  <r>
    <x v="35"/>
    <x v="1"/>
    <x v="6"/>
    <m/>
    <n v="0"/>
  </r>
  <r>
    <x v="35"/>
    <x v="0"/>
    <x v="6"/>
    <m/>
    <n v="0"/>
  </r>
  <r>
    <x v="36"/>
    <x v="2"/>
    <x v="6"/>
    <m/>
    <m/>
  </r>
  <r>
    <x v="36"/>
    <x v="1"/>
    <x v="6"/>
    <m/>
    <n v="0"/>
  </r>
  <r>
    <x v="36"/>
    <x v="0"/>
    <x v="6"/>
    <m/>
    <n v="0"/>
  </r>
  <r>
    <x v="37"/>
    <x v="2"/>
    <x v="6"/>
    <n v="1950000"/>
    <n v="1950000"/>
  </r>
  <r>
    <x v="37"/>
    <x v="1"/>
    <x v="6"/>
    <m/>
    <n v="0"/>
  </r>
  <r>
    <x v="37"/>
    <x v="0"/>
    <x v="6"/>
    <m/>
    <n v="0"/>
  </r>
  <r>
    <x v="38"/>
    <x v="2"/>
    <x v="6"/>
    <n v="349950"/>
    <n v="349950"/>
  </r>
  <r>
    <x v="38"/>
    <x v="1"/>
    <x v="6"/>
    <m/>
    <n v="0"/>
  </r>
  <r>
    <x v="38"/>
    <x v="0"/>
    <x v="6"/>
    <m/>
    <n v="0"/>
  </r>
  <r>
    <x v="39"/>
    <x v="2"/>
    <x v="6"/>
    <m/>
    <m/>
  </r>
  <r>
    <x v="39"/>
    <x v="1"/>
    <x v="6"/>
    <m/>
    <n v="0"/>
  </r>
  <r>
    <x v="39"/>
    <x v="0"/>
    <x v="6"/>
    <m/>
    <n v="0"/>
  </r>
  <r>
    <x v="40"/>
    <x v="2"/>
    <x v="6"/>
    <m/>
    <m/>
  </r>
  <r>
    <x v="40"/>
    <x v="1"/>
    <x v="6"/>
    <m/>
    <n v="0"/>
  </r>
  <r>
    <x v="40"/>
    <x v="0"/>
    <x v="6"/>
    <m/>
    <n v="0"/>
  </r>
  <r>
    <x v="41"/>
    <x v="2"/>
    <x v="6"/>
    <m/>
    <m/>
  </r>
  <r>
    <x v="41"/>
    <x v="1"/>
    <x v="6"/>
    <m/>
    <n v="0"/>
  </r>
  <r>
    <x v="41"/>
    <x v="0"/>
    <x v="6"/>
    <m/>
    <n v="0"/>
  </r>
  <r>
    <x v="42"/>
    <x v="2"/>
    <x v="6"/>
    <m/>
    <m/>
  </r>
  <r>
    <x v="42"/>
    <x v="1"/>
    <x v="6"/>
    <m/>
    <n v="0"/>
  </r>
  <r>
    <x v="42"/>
    <x v="0"/>
    <x v="6"/>
    <m/>
    <n v="0"/>
  </r>
  <r>
    <x v="43"/>
    <x v="2"/>
    <x v="6"/>
    <m/>
    <m/>
  </r>
  <r>
    <x v="43"/>
    <x v="1"/>
    <x v="6"/>
    <m/>
    <n v="0"/>
  </r>
  <r>
    <x v="43"/>
    <x v="0"/>
    <x v="6"/>
    <m/>
    <n v="0"/>
  </r>
  <r>
    <x v="44"/>
    <x v="2"/>
    <x v="6"/>
    <m/>
    <m/>
  </r>
  <r>
    <x v="44"/>
    <x v="1"/>
    <x v="6"/>
    <m/>
    <n v="0"/>
  </r>
  <r>
    <x v="44"/>
    <x v="0"/>
    <x v="6"/>
    <m/>
    <n v="0"/>
  </r>
  <r>
    <x v="45"/>
    <x v="2"/>
    <x v="6"/>
    <m/>
    <m/>
  </r>
  <r>
    <x v="45"/>
    <x v="1"/>
    <x v="6"/>
    <m/>
    <n v="0"/>
  </r>
  <r>
    <x v="45"/>
    <x v="0"/>
    <x v="6"/>
    <m/>
    <n v="0"/>
  </r>
  <r>
    <x v="46"/>
    <x v="2"/>
    <x v="6"/>
    <m/>
    <m/>
  </r>
  <r>
    <x v="46"/>
    <x v="1"/>
    <x v="6"/>
    <m/>
    <n v="0"/>
  </r>
  <r>
    <x v="46"/>
    <x v="0"/>
    <x v="6"/>
    <m/>
    <n v="0"/>
  </r>
  <r>
    <x v="47"/>
    <x v="2"/>
    <x v="6"/>
    <m/>
    <m/>
  </r>
  <r>
    <x v="47"/>
    <x v="1"/>
    <x v="6"/>
    <m/>
    <n v="0"/>
  </r>
  <r>
    <x v="47"/>
    <x v="0"/>
    <x v="6"/>
    <m/>
    <n v="0"/>
  </r>
  <r>
    <x v="48"/>
    <x v="2"/>
    <x v="6"/>
    <m/>
    <m/>
  </r>
  <r>
    <x v="48"/>
    <x v="1"/>
    <x v="6"/>
    <m/>
    <n v="0"/>
  </r>
  <r>
    <x v="48"/>
    <x v="0"/>
    <x v="6"/>
    <m/>
    <n v="0"/>
  </r>
  <r>
    <x v="49"/>
    <x v="2"/>
    <x v="6"/>
    <m/>
    <m/>
  </r>
  <r>
    <x v="49"/>
    <x v="1"/>
    <x v="6"/>
    <m/>
    <n v="0"/>
  </r>
  <r>
    <x v="49"/>
    <x v="0"/>
    <x v="6"/>
    <m/>
    <n v="0"/>
  </r>
  <r>
    <x v="50"/>
    <x v="2"/>
    <x v="6"/>
    <m/>
    <m/>
  </r>
  <r>
    <x v="50"/>
    <x v="1"/>
    <x v="6"/>
    <m/>
    <n v="0"/>
  </r>
  <r>
    <x v="50"/>
    <x v="0"/>
    <x v="6"/>
    <m/>
    <n v="0"/>
  </r>
  <r>
    <x v="51"/>
    <x v="2"/>
    <x v="6"/>
    <m/>
    <m/>
  </r>
  <r>
    <x v="51"/>
    <x v="1"/>
    <x v="6"/>
    <m/>
    <n v="0"/>
  </r>
  <r>
    <x v="51"/>
    <x v="0"/>
    <x v="6"/>
    <m/>
    <n v="0"/>
  </r>
  <r>
    <x v="52"/>
    <x v="2"/>
    <x v="6"/>
    <m/>
    <m/>
  </r>
  <r>
    <x v="52"/>
    <x v="1"/>
    <x v="6"/>
    <m/>
    <n v="0"/>
  </r>
  <r>
    <x v="52"/>
    <x v="0"/>
    <x v="6"/>
    <m/>
    <n v="0"/>
  </r>
  <r>
    <x v="53"/>
    <x v="2"/>
    <x v="6"/>
    <m/>
    <m/>
  </r>
  <r>
    <x v="53"/>
    <x v="1"/>
    <x v="6"/>
    <m/>
    <n v="0"/>
  </r>
  <r>
    <x v="53"/>
    <x v="0"/>
    <x v="6"/>
    <m/>
    <n v="0"/>
  </r>
  <r>
    <x v="54"/>
    <x v="2"/>
    <x v="6"/>
    <m/>
    <m/>
  </r>
  <r>
    <x v="54"/>
    <x v="1"/>
    <x v="6"/>
    <m/>
    <n v="0"/>
  </r>
  <r>
    <x v="54"/>
    <x v="0"/>
    <x v="6"/>
    <m/>
    <n v="0"/>
  </r>
  <r>
    <x v="55"/>
    <x v="2"/>
    <x v="6"/>
    <n v="390000"/>
    <n v="390000"/>
  </r>
  <r>
    <x v="55"/>
    <x v="1"/>
    <x v="6"/>
    <m/>
    <n v="0"/>
  </r>
  <r>
    <x v="55"/>
    <x v="0"/>
    <x v="6"/>
    <m/>
    <n v="0"/>
  </r>
  <r>
    <x v="56"/>
    <x v="2"/>
    <x v="6"/>
    <m/>
    <m/>
  </r>
  <r>
    <x v="56"/>
    <x v="1"/>
    <x v="6"/>
    <m/>
    <n v="0"/>
  </r>
  <r>
    <x v="56"/>
    <x v="0"/>
    <x v="6"/>
    <m/>
    <n v="0"/>
  </r>
  <r>
    <x v="57"/>
    <x v="2"/>
    <x v="6"/>
    <m/>
    <m/>
  </r>
  <r>
    <x v="57"/>
    <x v="1"/>
    <x v="6"/>
    <m/>
    <n v="0"/>
  </r>
  <r>
    <x v="57"/>
    <x v="0"/>
    <x v="6"/>
    <m/>
    <n v="0"/>
  </r>
  <r>
    <x v="58"/>
    <x v="2"/>
    <x v="6"/>
    <m/>
    <m/>
  </r>
  <r>
    <x v="58"/>
    <x v="1"/>
    <x v="6"/>
    <m/>
    <n v="0"/>
  </r>
  <r>
    <x v="58"/>
    <x v="0"/>
    <x v="6"/>
    <m/>
    <n v="0"/>
  </r>
  <r>
    <x v="59"/>
    <x v="2"/>
    <x v="6"/>
    <m/>
    <m/>
  </r>
  <r>
    <x v="59"/>
    <x v="1"/>
    <x v="6"/>
    <m/>
    <n v="0"/>
  </r>
  <r>
    <x v="59"/>
    <x v="0"/>
    <x v="6"/>
    <m/>
    <n v="0"/>
  </r>
  <r>
    <x v="60"/>
    <x v="2"/>
    <x v="6"/>
    <m/>
    <m/>
  </r>
  <r>
    <x v="60"/>
    <x v="1"/>
    <x v="6"/>
    <m/>
    <n v="0"/>
  </r>
  <r>
    <x v="60"/>
    <x v="0"/>
    <x v="6"/>
    <m/>
    <n v="0"/>
  </r>
  <r>
    <x v="61"/>
    <x v="2"/>
    <x v="6"/>
    <m/>
    <m/>
  </r>
  <r>
    <x v="61"/>
    <x v="1"/>
    <x v="6"/>
    <m/>
    <n v="0"/>
  </r>
  <r>
    <x v="61"/>
    <x v="0"/>
    <x v="6"/>
    <m/>
    <n v="0"/>
  </r>
  <r>
    <x v="62"/>
    <x v="2"/>
    <x v="6"/>
    <m/>
    <m/>
  </r>
  <r>
    <x v="62"/>
    <x v="1"/>
    <x v="6"/>
    <m/>
    <n v="0"/>
  </r>
  <r>
    <x v="62"/>
    <x v="0"/>
    <x v="6"/>
    <m/>
    <n v="0"/>
  </r>
  <r>
    <x v="63"/>
    <x v="2"/>
    <x v="6"/>
    <m/>
    <m/>
  </r>
  <r>
    <x v="63"/>
    <x v="1"/>
    <x v="6"/>
    <m/>
    <n v="0"/>
  </r>
  <r>
    <x v="63"/>
    <x v="0"/>
    <x v="6"/>
    <m/>
    <n v="0"/>
  </r>
  <r>
    <x v="64"/>
    <x v="2"/>
    <x v="6"/>
    <m/>
    <m/>
  </r>
  <r>
    <x v="64"/>
    <x v="1"/>
    <x v="6"/>
    <m/>
    <n v="0"/>
  </r>
  <r>
    <x v="64"/>
    <x v="0"/>
    <x v="6"/>
    <m/>
    <n v="0"/>
  </r>
  <r>
    <x v="65"/>
    <x v="2"/>
    <x v="6"/>
    <m/>
    <m/>
  </r>
  <r>
    <x v="65"/>
    <x v="1"/>
    <x v="6"/>
    <m/>
    <n v="0"/>
  </r>
  <r>
    <x v="65"/>
    <x v="0"/>
    <x v="6"/>
    <m/>
    <n v="0"/>
  </r>
  <r>
    <x v="66"/>
    <x v="2"/>
    <x v="6"/>
    <m/>
    <m/>
  </r>
  <r>
    <x v="66"/>
    <x v="1"/>
    <x v="6"/>
    <m/>
    <n v="0"/>
  </r>
  <r>
    <x v="66"/>
    <x v="0"/>
    <x v="6"/>
    <m/>
    <n v="0"/>
  </r>
  <r>
    <x v="67"/>
    <x v="2"/>
    <x v="6"/>
    <m/>
    <m/>
  </r>
  <r>
    <x v="67"/>
    <x v="1"/>
    <x v="6"/>
    <m/>
    <n v="0"/>
  </r>
  <r>
    <x v="67"/>
    <x v="0"/>
    <x v="6"/>
    <m/>
    <n v="0"/>
  </r>
  <r>
    <x v="68"/>
    <x v="2"/>
    <x v="6"/>
    <m/>
    <m/>
  </r>
  <r>
    <x v="68"/>
    <x v="1"/>
    <x v="6"/>
    <m/>
    <n v="0"/>
  </r>
  <r>
    <x v="68"/>
    <x v="0"/>
    <x v="6"/>
    <m/>
    <n v="0"/>
  </r>
  <r>
    <x v="69"/>
    <x v="2"/>
    <x v="6"/>
    <m/>
    <m/>
  </r>
  <r>
    <x v="69"/>
    <x v="1"/>
    <x v="6"/>
    <m/>
    <n v="0"/>
  </r>
  <r>
    <x v="69"/>
    <x v="0"/>
    <x v="6"/>
    <m/>
    <n v="0"/>
  </r>
  <r>
    <x v="70"/>
    <x v="2"/>
    <x v="6"/>
    <m/>
    <m/>
  </r>
  <r>
    <x v="70"/>
    <x v="1"/>
    <x v="6"/>
    <m/>
    <n v="0"/>
  </r>
  <r>
    <x v="70"/>
    <x v="0"/>
    <x v="6"/>
    <m/>
    <n v="0"/>
  </r>
  <r>
    <x v="71"/>
    <x v="2"/>
    <x v="6"/>
    <m/>
    <m/>
  </r>
  <r>
    <x v="71"/>
    <x v="1"/>
    <x v="6"/>
    <m/>
    <n v="0"/>
  </r>
  <r>
    <x v="71"/>
    <x v="0"/>
    <x v="6"/>
    <m/>
    <n v="0"/>
  </r>
  <r>
    <x v="72"/>
    <x v="2"/>
    <x v="6"/>
    <m/>
    <m/>
  </r>
  <r>
    <x v="72"/>
    <x v="1"/>
    <x v="6"/>
    <m/>
    <n v="0"/>
  </r>
  <r>
    <x v="72"/>
    <x v="0"/>
    <x v="6"/>
    <m/>
    <n v="0"/>
  </r>
  <r>
    <x v="73"/>
    <x v="2"/>
    <x v="6"/>
    <m/>
    <m/>
  </r>
  <r>
    <x v="73"/>
    <x v="1"/>
    <x v="6"/>
    <m/>
    <n v="0"/>
  </r>
  <r>
    <x v="73"/>
    <x v="0"/>
    <x v="6"/>
    <m/>
    <n v="0"/>
  </r>
  <r>
    <x v="74"/>
    <x v="2"/>
    <x v="6"/>
    <m/>
    <m/>
  </r>
  <r>
    <x v="74"/>
    <x v="1"/>
    <x v="6"/>
    <m/>
    <n v="0"/>
  </r>
  <r>
    <x v="74"/>
    <x v="0"/>
    <x v="6"/>
    <m/>
    <n v="0"/>
  </r>
  <r>
    <x v="75"/>
    <x v="2"/>
    <x v="6"/>
    <m/>
    <m/>
  </r>
  <r>
    <x v="75"/>
    <x v="1"/>
    <x v="6"/>
    <m/>
    <n v="0"/>
  </r>
  <r>
    <x v="75"/>
    <x v="0"/>
    <x v="6"/>
    <m/>
    <n v="0"/>
  </r>
  <r>
    <x v="76"/>
    <x v="2"/>
    <x v="6"/>
    <m/>
    <m/>
  </r>
  <r>
    <x v="76"/>
    <x v="1"/>
    <x v="6"/>
    <m/>
    <n v="0"/>
  </r>
  <r>
    <x v="76"/>
    <x v="0"/>
    <x v="6"/>
    <m/>
    <n v="0"/>
  </r>
  <r>
    <x v="77"/>
    <x v="2"/>
    <x v="6"/>
    <m/>
    <m/>
  </r>
  <r>
    <x v="77"/>
    <x v="1"/>
    <x v="6"/>
    <m/>
    <n v="0"/>
  </r>
  <r>
    <x v="77"/>
    <x v="0"/>
    <x v="6"/>
    <m/>
    <n v="0"/>
  </r>
  <r>
    <x v="78"/>
    <x v="2"/>
    <x v="6"/>
    <m/>
    <m/>
  </r>
  <r>
    <x v="78"/>
    <x v="1"/>
    <x v="6"/>
    <m/>
    <n v="0"/>
  </r>
  <r>
    <x v="78"/>
    <x v="0"/>
    <x v="6"/>
    <m/>
    <n v="0"/>
  </r>
  <r>
    <x v="79"/>
    <x v="2"/>
    <x v="6"/>
    <m/>
    <m/>
  </r>
  <r>
    <x v="79"/>
    <x v="1"/>
    <x v="6"/>
    <m/>
    <n v="0"/>
  </r>
  <r>
    <x v="79"/>
    <x v="0"/>
    <x v="6"/>
    <m/>
    <n v="0"/>
  </r>
  <r>
    <x v="80"/>
    <x v="2"/>
    <x v="6"/>
    <m/>
    <m/>
  </r>
  <r>
    <x v="80"/>
    <x v="1"/>
    <x v="6"/>
    <m/>
    <n v="0"/>
  </r>
  <r>
    <x v="80"/>
    <x v="0"/>
    <x v="6"/>
    <m/>
    <n v="0"/>
  </r>
  <r>
    <x v="81"/>
    <x v="2"/>
    <x v="6"/>
    <m/>
    <m/>
  </r>
  <r>
    <x v="81"/>
    <x v="1"/>
    <x v="6"/>
    <m/>
    <n v="0"/>
  </r>
  <r>
    <x v="81"/>
    <x v="0"/>
    <x v="6"/>
    <m/>
    <n v="0"/>
  </r>
  <r>
    <x v="82"/>
    <x v="2"/>
    <x v="6"/>
    <m/>
    <m/>
  </r>
  <r>
    <x v="82"/>
    <x v="1"/>
    <x v="6"/>
    <m/>
    <n v="0"/>
  </r>
  <r>
    <x v="82"/>
    <x v="0"/>
    <x v="6"/>
    <m/>
    <n v="0"/>
  </r>
  <r>
    <x v="83"/>
    <x v="2"/>
    <x v="6"/>
    <m/>
    <m/>
  </r>
  <r>
    <x v="83"/>
    <x v="1"/>
    <x v="6"/>
    <m/>
    <n v="0"/>
  </r>
  <r>
    <x v="83"/>
    <x v="0"/>
    <x v="6"/>
    <m/>
    <n v="0"/>
  </r>
  <r>
    <x v="84"/>
    <x v="2"/>
    <x v="6"/>
    <m/>
    <m/>
  </r>
  <r>
    <x v="84"/>
    <x v="1"/>
    <x v="6"/>
    <m/>
    <n v="0"/>
  </r>
  <r>
    <x v="84"/>
    <x v="0"/>
    <x v="6"/>
    <m/>
    <n v="0"/>
  </r>
  <r>
    <x v="85"/>
    <x v="2"/>
    <x v="6"/>
    <m/>
    <m/>
  </r>
  <r>
    <x v="85"/>
    <x v="1"/>
    <x v="6"/>
    <m/>
    <n v="0"/>
  </r>
  <r>
    <x v="85"/>
    <x v="0"/>
    <x v="6"/>
    <m/>
    <n v="0"/>
  </r>
  <r>
    <x v="86"/>
    <x v="2"/>
    <x v="6"/>
    <m/>
    <m/>
  </r>
  <r>
    <x v="86"/>
    <x v="1"/>
    <x v="6"/>
    <m/>
    <n v="0"/>
  </r>
  <r>
    <x v="86"/>
    <x v="0"/>
    <x v="6"/>
    <m/>
    <n v="0"/>
  </r>
  <r>
    <x v="87"/>
    <x v="2"/>
    <x v="6"/>
    <m/>
    <m/>
  </r>
  <r>
    <x v="87"/>
    <x v="1"/>
    <x v="6"/>
    <m/>
    <n v="0"/>
  </r>
  <r>
    <x v="87"/>
    <x v="0"/>
    <x v="6"/>
    <m/>
    <n v="0"/>
  </r>
  <r>
    <x v="88"/>
    <x v="2"/>
    <x v="6"/>
    <m/>
    <m/>
  </r>
  <r>
    <x v="88"/>
    <x v="1"/>
    <x v="6"/>
    <m/>
    <n v="0"/>
  </r>
  <r>
    <x v="88"/>
    <x v="0"/>
    <x v="6"/>
    <m/>
    <n v="0"/>
  </r>
  <r>
    <x v="89"/>
    <x v="2"/>
    <x v="6"/>
    <m/>
    <m/>
  </r>
  <r>
    <x v="89"/>
    <x v="1"/>
    <x v="6"/>
    <m/>
    <n v="0"/>
  </r>
  <r>
    <x v="89"/>
    <x v="0"/>
    <x v="6"/>
    <m/>
    <n v="0"/>
  </r>
  <r>
    <x v="90"/>
    <x v="2"/>
    <x v="6"/>
    <m/>
    <m/>
  </r>
  <r>
    <x v="90"/>
    <x v="1"/>
    <x v="6"/>
    <m/>
    <n v="0"/>
  </r>
  <r>
    <x v="90"/>
    <x v="0"/>
    <x v="6"/>
    <m/>
    <n v="0"/>
  </r>
  <r>
    <x v="91"/>
    <x v="2"/>
    <x v="6"/>
    <m/>
    <m/>
  </r>
  <r>
    <x v="91"/>
    <x v="1"/>
    <x v="6"/>
    <m/>
    <n v="0"/>
  </r>
  <r>
    <x v="91"/>
    <x v="0"/>
    <x v="6"/>
    <m/>
    <n v="0"/>
  </r>
  <r>
    <x v="92"/>
    <x v="2"/>
    <x v="6"/>
    <m/>
    <m/>
  </r>
  <r>
    <x v="92"/>
    <x v="1"/>
    <x v="6"/>
    <m/>
    <n v="0"/>
  </r>
  <r>
    <x v="92"/>
    <x v="0"/>
    <x v="6"/>
    <m/>
    <n v="0"/>
  </r>
  <r>
    <x v="93"/>
    <x v="2"/>
    <x v="6"/>
    <m/>
    <m/>
  </r>
  <r>
    <x v="93"/>
    <x v="1"/>
    <x v="6"/>
    <m/>
    <n v="0"/>
  </r>
  <r>
    <x v="93"/>
    <x v="0"/>
    <x v="6"/>
    <m/>
    <n v="0"/>
  </r>
  <r>
    <x v="94"/>
    <x v="2"/>
    <x v="6"/>
    <m/>
    <m/>
  </r>
  <r>
    <x v="94"/>
    <x v="1"/>
    <x v="6"/>
    <m/>
    <n v="0"/>
  </r>
  <r>
    <x v="94"/>
    <x v="0"/>
    <x v="6"/>
    <m/>
    <n v="0"/>
  </r>
  <r>
    <x v="95"/>
    <x v="2"/>
    <x v="6"/>
    <m/>
    <m/>
  </r>
  <r>
    <x v="95"/>
    <x v="1"/>
    <x v="6"/>
    <m/>
    <n v="0"/>
  </r>
  <r>
    <x v="95"/>
    <x v="0"/>
    <x v="6"/>
    <m/>
    <n v="0"/>
  </r>
  <r>
    <x v="96"/>
    <x v="2"/>
    <x v="6"/>
    <m/>
    <m/>
  </r>
  <r>
    <x v="96"/>
    <x v="1"/>
    <x v="6"/>
    <m/>
    <n v="0"/>
  </r>
  <r>
    <x v="96"/>
    <x v="0"/>
    <x v="6"/>
    <m/>
    <n v="0"/>
  </r>
  <r>
    <x v="97"/>
    <x v="2"/>
    <x v="6"/>
    <m/>
    <m/>
  </r>
  <r>
    <x v="97"/>
    <x v="1"/>
    <x v="6"/>
    <m/>
    <n v="0"/>
  </r>
  <r>
    <x v="97"/>
    <x v="0"/>
    <x v="6"/>
    <m/>
    <n v="0"/>
  </r>
  <r>
    <x v="98"/>
    <x v="2"/>
    <x v="6"/>
    <m/>
    <m/>
  </r>
  <r>
    <x v="98"/>
    <x v="1"/>
    <x v="6"/>
    <m/>
    <n v="0"/>
  </r>
  <r>
    <x v="98"/>
    <x v="0"/>
    <x v="6"/>
    <m/>
    <n v="0"/>
  </r>
  <r>
    <x v="99"/>
    <x v="2"/>
    <x v="6"/>
    <m/>
    <m/>
  </r>
  <r>
    <x v="99"/>
    <x v="1"/>
    <x v="6"/>
    <m/>
    <n v="0"/>
  </r>
  <r>
    <x v="99"/>
    <x v="0"/>
    <x v="6"/>
    <m/>
    <n v="0"/>
  </r>
  <r>
    <x v="100"/>
    <x v="2"/>
    <x v="6"/>
    <m/>
    <m/>
  </r>
  <r>
    <x v="100"/>
    <x v="1"/>
    <x v="6"/>
    <m/>
    <n v="0"/>
  </r>
  <r>
    <x v="100"/>
    <x v="0"/>
    <x v="6"/>
    <m/>
    <n v="0"/>
  </r>
  <r>
    <x v="101"/>
    <x v="2"/>
    <x v="6"/>
    <m/>
    <m/>
  </r>
  <r>
    <x v="101"/>
    <x v="1"/>
    <x v="6"/>
    <m/>
    <n v="0"/>
  </r>
  <r>
    <x v="101"/>
    <x v="0"/>
    <x v="6"/>
    <m/>
    <n v="0"/>
  </r>
  <r>
    <x v="102"/>
    <x v="2"/>
    <x v="6"/>
    <m/>
    <m/>
  </r>
  <r>
    <x v="102"/>
    <x v="1"/>
    <x v="6"/>
    <m/>
    <n v="0"/>
  </r>
  <r>
    <x v="102"/>
    <x v="0"/>
    <x v="6"/>
    <m/>
    <n v="0"/>
  </r>
  <r>
    <x v="103"/>
    <x v="2"/>
    <x v="6"/>
    <n v="800000"/>
    <n v="800000"/>
  </r>
  <r>
    <x v="103"/>
    <x v="1"/>
    <x v="6"/>
    <m/>
    <n v="0"/>
  </r>
  <r>
    <x v="103"/>
    <x v="0"/>
    <x v="6"/>
    <m/>
    <n v="0"/>
  </r>
  <r>
    <x v="104"/>
    <x v="2"/>
    <x v="6"/>
    <m/>
    <m/>
  </r>
  <r>
    <x v="104"/>
    <x v="1"/>
    <x v="6"/>
    <m/>
    <n v="0"/>
  </r>
  <r>
    <x v="104"/>
    <x v="0"/>
    <x v="6"/>
    <n v="525000"/>
    <n v="525000"/>
  </r>
  <r>
    <x v="105"/>
    <x v="2"/>
    <x v="6"/>
    <n v="785000"/>
    <n v="785000"/>
  </r>
  <r>
    <x v="105"/>
    <x v="1"/>
    <x v="6"/>
    <m/>
    <n v="0"/>
  </r>
  <r>
    <x v="105"/>
    <x v="0"/>
    <x v="6"/>
    <m/>
    <n v="0"/>
  </r>
  <r>
    <x v="106"/>
    <x v="2"/>
    <x v="6"/>
    <m/>
    <m/>
  </r>
  <r>
    <x v="106"/>
    <x v="1"/>
    <x v="6"/>
    <m/>
    <n v="0"/>
  </r>
  <r>
    <x v="106"/>
    <x v="0"/>
    <x v="6"/>
    <m/>
    <n v="0"/>
  </r>
  <r>
    <x v="107"/>
    <x v="2"/>
    <x v="6"/>
    <m/>
    <m/>
  </r>
  <r>
    <x v="107"/>
    <x v="1"/>
    <x v="6"/>
    <m/>
    <n v="0"/>
  </r>
  <r>
    <x v="107"/>
    <x v="0"/>
    <x v="6"/>
    <m/>
    <n v="0"/>
  </r>
  <r>
    <x v="108"/>
    <x v="2"/>
    <x v="6"/>
    <m/>
    <m/>
  </r>
  <r>
    <x v="108"/>
    <x v="1"/>
    <x v="6"/>
    <m/>
    <n v="0"/>
  </r>
  <r>
    <x v="108"/>
    <x v="0"/>
    <x v="6"/>
    <m/>
    <n v="0"/>
  </r>
  <r>
    <x v="109"/>
    <x v="2"/>
    <x v="6"/>
    <m/>
    <m/>
  </r>
  <r>
    <x v="109"/>
    <x v="1"/>
    <x v="6"/>
    <m/>
    <n v="0"/>
  </r>
  <r>
    <x v="109"/>
    <x v="0"/>
    <x v="6"/>
    <m/>
    <n v="0"/>
  </r>
  <r>
    <x v="110"/>
    <x v="2"/>
    <x v="6"/>
    <m/>
    <m/>
  </r>
  <r>
    <x v="110"/>
    <x v="1"/>
    <x v="6"/>
    <m/>
    <n v="0"/>
  </r>
  <r>
    <x v="110"/>
    <x v="0"/>
    <x v="6"/>
    <m/>
    <n v="0"/>
  </r>
  <r>
    <x v="111"/>
    <x v="2"/>
    <x v="6"/>
    <m/>
    <m/>
  </r>
  <r>
    <x v="111"/>
    <x v="1"/>
    <x v="6"/>
    <m/>
    <n v="0"/>
  </r>
  <r>
    <x v="111"/>
    <x v="0"/>
    <x v="6"/>
    <m/>
    <n v="0"/>
  </r>
  <r>
    <x v="112"/>
    <x v="2"/>
    <x v="6"/>
    <n v="895000"/>
    <n v="895000"/>
  </r>
  <r>
    <x v="112"/>
    <x v="1"/>
    <x v="6"/>
    <m/>
    <n v="0"/>
  </r>
  <r>
    <x v="112"/>
    <x v="0"/>
    <x v="6"/>
    <m/>
    <n v="0"/>
  </r>
  <r>
    <x v="113"/>
    <x v="2"/>
    <x v="6"/>
    <m/>
    <m/>
  </r>
  <r>
    <x v="113"/>
    <x v="1"/>
    <x v="6"/>
    <m/>
    <n v="0"/>
  </r>
  <r>
    <x v="113"/>
    <x v="0"/>
    <x v="6"/>
    <m/>
    <n v="0"/>
  </r>
  <r>
    <x v="114"/>
    <x v="2"/>
    <x v="6"/>
    <m/>
    <m/>
  </r>
  <r>
    <x v="114"/>
    <x v="1"/>
    <x v="6"/>
    <m/>
    <n v="0"/>
  </r>
  <r>
    <x v="114"/>
    <x v="0"/>
    <x v="6"/>
    <m/>
    <n v="0"/>
  </r>
  <r>
    <x v="115"/>
    <x v="2"/>
    <x v="6"/>
    <m/>
    <m/>
  </r>
  <r>
    <x v="115"/>
    <x v="1"/>
    <x v="6"/>
    <m/>
    <n v="0"/>
  </r>
  <r>
    <x v="115"/>
    <x v="0"/>
    <x v="6"/>
    <m/>
    <n v="0"/>
  </r>
  <r>
    <x v="116"/>
    <x v="2"/>
    <x v="6"/>
    <m/>
    <m/>
  </r>
  <r>
    <x v="116"/>
    <x v="1"/>
    <x v="6"/>
    <m/>
    <n v="0"/>
  </r>
  <r>
    <x v="116"/>
    <x v="0"/>
    <x v="6"/>
    <m/>
    <n v="0"/>
  </r>
  <r>
    <x v="117"/>
    <x v="2"/>
    <x v="6"/>
    <m/>
    <m/>
  </r>
  <r>
    <x v="117"/>
    <x v="1"/>
    <x v="6"/>
    <m/>
    <n v="0"/>
  </r>
  <r>
    <x v="117"/>
    <x v="0"/>
    <x v="6"/>
    <m/>
    <n v="0"/>
  </r>
  <r>
    <x v="118"/>
    <x v="2"/>
    <x v="6"/>
    <m/>
    <m/>
  </r>
  <r>
    <x v="118"/>
    <x v="1"/>
    <x v="6"/>
    <m/>
    <n v="0"/>
  </r>
  <r>
    <x v="118"/>
    <x v="0"/>
    <x v="6"/>
    <m/>
    <n v="0"/>
  </r>
  <r>
    <x v="119"/>
    <x v="2"/>
    <x v="6"/>
    <m/>
    <m/>
  </r>
  <r>
    <x v="119"/>
    <x v="1"/>
    <x v="6"/>
    <m/>
    <n v="0"/>
  </r>
  <r>
    <x v="119"/>
    <x v="0"/>
    <x v="6"/>
    <m/>
    <n v="0"/>
  </r>
  <r>
    <x v="120"/>
    <x v="2"/>
    <x v="6"/>
    <m/>
    <m/>
  </r>
  <r>
    <x v="120"/>
    <x v="1"/>
    <x v="6"/>
    <m/>
    <n v="0"/>
  </r>
  <r>
    <x v="120"/>
    <x v="0"/>
    <x v="6"/>
    <m/>
    <n v="0"/>
  </r>
  <r>
    <x v="121"/>
    <x v="2"/>
    <x v="6"/>
    <m/>
    <m/>
  </r>
  <r>
    <x v="121"/>
    <x v="1"/>
    <x v="6"/>
    <m/>
    <n v="0"/>
  </r>
  <r>
    <x v="121"/>
    <x v="0"/>
    <x v="6"/>
    <m/>
    <n v="0"/>
  </r>
  <r>
    <x v="122"/>
    <x v="2"/>
    <x v="6"/>
    <m/>
    <m/>
  </r>
  <r>
    <x v="122"/>
    <x v="1"/>
    <x v="6"/>
    <m/>
    <n v="0"/>
  </r>
  <r>
    <x v="122"/>
    <x v="0"/>
    <x v="6"/>
    <m/>
    <n v="0"/>
  </r>
  <r>
    <x v="123"/>
    <x v="2"/>
    <x v="6"/>
    <m/>
    <m/>
  </r>
  <r>
    <x v="123"/>
    <x v="1"/>
    <x v="6"/>
    <m/>
    <n v="0"/>
  </r>
  <r>
    <x v="123"/>
    <x v="0"/>
    <x v="6"/>
    <m/>
    <n v="0"/>
  </r>
  <r>
    <x v="124"/>
    <x v="2"/>
    <x v="6"/>
    <m/>
    <m/>
  </r>
  <r>
    <x v="124"/>
    <x v="1"/>
    <x v="6"/>
    <m/>
    <n v="0"/>
  </r>
  <r>
    <x v="124"/>
    <x v="0"/>
    <x v="6"/>
    <m/>
    <n v="0"/>
  </r>
  <r>
    <x v="125"/>
    <x v="2"/>
    <x v="6"/>
    <m/>
    <m/>
  </r>
  <r>
    <x v="125"/>
    <x v="1"/>
    <x v="6"/>
    <m/>
    <n v="0"/>
  </r>
  <r>
    <x v="125"/>
    <x v="0"/>
    <x v="6"/>
    <m/>
    <n v="0"/>
  </r>
  <r>
    <x v="126"/>
    <x v="2"/>
    <x v="6"/>
    <m/>
    <m/>
  </r>
  <r>
    <x v="126"/>
    <x v="1"/>
    <x v="6"/>
    <m/>
    <n v="0"/>
  </r>
  <r>
    <x v="126"/>
    <x v="0"/>
    <x v="6"/>
    <m/>
    <n v="0"/>
  </r>
  <r>
    <x v="127"/>
    <x v="2"/>
    <x v="6"/>
    <m/>
    <m/>
  </r>
  <r>
    <x v="127"/>
    <x v="1"/>
    <x v="6"/>
    <m/>
    <n v="0"/>
  </r>
  <r>
    <x v="127"/>
    <x v="0"/>
    <x v="6"/>
    <m/>
    <n v="0"/>
  </r>
  <r>
    <x v="128"/>
    <x v="2"/>
    <x v="6"/>
    <m/>
    <m/>
  </r>
  <r>
    <x v="128"/>
    <x v="1"/>
    <x v="6"/>
    <m/>
    <n v="0"/>
  </r>
  <r>
    <x v="128"/>
    <x v="0"/>
    <x v="6"/>
    <m/>
    <n v="0"/>
  </r>
  <r>
    <x v="129"/>
    <x v="2"/>
    <x v="6"/>
    <m/>
    <m/>
  </r>
  <r>
    <x v="129"/>
    <x v="1"/>
    <x v="6"/>
    <m/>
    <n v="0"/>
  </r>
  <r>
    <x v="129"/>
    <x v="0"/>
    <x v="6"/>
    <m/>
    <n v="0"/>
  </r>
  <r>
    <x v="130"/>
    <x v="2"/>
    <x v="6"/>
    <m/>
    <m/>
  </r>
  <r>
    <x v="130"/>
    <x v="1"/>
    <x v="6"/>
    <m/>
    <n v="0"/>
  </r>
  <r>
    <x v="130"/>
    <x v="0"/>
    <x v="6"/>
    <m/>
    <n v="0"/>
  </r>
  <r>
    <x v="131"/>
    <x v="2"/>
    <x v="6"/>
    <n v="369000"/>
    <n v="369000"/>
  </r>
  <r>
    <x v="131"/>
    <x v="1"/>
    <x v="6"/>
    <m/>
    <n v="0"/>
  </r>
  <r>
    <x v="131"/>
    <x v="0"/>
    <x v="6"/>
    <n v="120000"/>
    <n v="120000"/>
  </r>
  <r>
    <x v="132"/>
    <x v="2"/>
    <x v="6"/>
    <m/>
    <m/>
  </r>
  <r>
    <x v="132"/>
    <x v="1"/>
    <x v="6"/>
    <m/>
    <n v="0"/>
  </r>
  <r>
    <x v="132"/>
    <x v="0"/>
    <x v="6"/>
    <m/>
    <n v="0"/>
  </r>
  <r>
    <x v="133"/>
    <x v="2"/>
    <x v="6"/>
    <m/>
    <m/>
  </r>
  <r>
    <x v="133"/>
    <x v="1"/>
    <x v="6"/>
    <m/>
    <n v="0"/>
  </r>
  <r>
    <x v="133"/>
    <x v="0"/>
    <x v="6"/>
    <m/>
    <n v="0"/>
  </r>
  <r>
    <x v="134"/>
    <x v="2"/>
    <x v="6"/>
    <m/>
    <m/>
  </r>
  <r>
    <x v="134"/>
    <x v="1"/>
    <x v="6"/>
    <m/>
    <n v="0"/>
  </r>
  <r>
    <x v="134"/>
    <x v="0"/>
    <x v="6"/>
    <m/>
    <n v="0"/>
  </r>
  <r>
    <x v="135"/>
    <x v="2"/>
    <x v="6"/>
    <m/>
    <m/>
  </r>
  <r>
    <x v="135"/>
    <x v="1"/>
    <x v="6"/>
    <m/>
    <n v="0"/>
  </r>
  <r>
    <x v="135"/>
    <x v="0"/>
    <x v="6"/>
    <m/>
    <n v="0"/>
  </r>
  <r>
    <x v="136"/>
    <x v="2"/>
    <x v="6"/>
    <m/>
    <m/>
  </r>
  <r>
    <x v="136"/>
    <x v="1"/>
    <x v="6"/>
    <m/>
    <n v="0"/>
  </r>
  <r>
    <x v="136"/>
    <x v="0"/>
    <x v="6"/>
    <m/>
    <n v="0"/>
  </r>
  <r>
    <x v="137"/>
    <x v="2"/>
    <x v="6"/>
    <m/>
    <m/>
  </r>
  <r>
    <x v="137"/>
    <x v="1"/>
    <x v="6"/>
    <m/>
    <n v="0"/>
  </r>
  <r>
    <x v="137"/>
    <x v="0"/>
    <x v="6"/>
    <m/>
    <n v="0"/>
  </r>
  <r>
    <x v="138"/>
    <x v="2"/>
    <x v="6"/>
    <m/>
    <m/>
  </r>
  <r>
    <x v="138"/>
    <x v="1"/>
    <x v="6"/>
    <m/>
    <n v="0"/>
  </r>
  <r>
    <x v="138"/>
    <x v="0"/>
    <x v="6"/>
    <m/>
    <n v="0"/>
  </r>
  <r>
    <x v="139"/>
    <x v="2"/>
    <x v="6"/>
    <n v="485000"/>
    <n v="485000"/>
  </r>
  <r>
    <x v="139"/>
    <x v="1"/>
    <x v="6"/>
    <m/>
    <n v="0"/>
  </r>
  <r>
    <x v="139"/>
    <x v="0"/>
    <x v="6"/>
    <n v="380000"/>
    <n v="380000"/>
  </r>
  <r>
    <x v="140"/>
    <x v="2"/>
    <x v="6"/>
    <m/>
    <m/>
  </r>
  <r>
    <x v="140"/>
    <x v="1"/>
    <x v="6"/>
    <m/>
    <n v="0"/>
  </r>
  <r>
    <x v="140"/>
    <x v="0"/>
    <x v="6"/>
    <m/>
    <n v="0"/>
  </r>
  <r>
    <x v="141"/>
    <x v="2"/>
    <x v="6"/>
    <m/>
    <m/>
  </r>
  <r>
    <x v="141"/>
    <x v="1"/>
    <x v="6"/>
    <m/>
    <n v="0"/>
  </r>
  <r>
    <x v="141"/>
    <x v="0"/>
    <x v="6"/>
    <m/>
    <n v="0"/>
  </r>
  <r>
    <x v="142"/>
    <x v="2"/>
    <x v="6"/>
    <m/>
    <m/>
  </r>
  <r>
    <x v="142"/>
    <x v="1"/>
    <x v="6"/>
    <m/>
    <n v="0"/>
  </r>
  <r>
    <x v="142"/>
    <x v="0"/>
    <x v="6"/>
    <m/>
    <n v="0"/>
  </r>
  <r>
    <x v="143"/>
    <x v="2"/>
    <x v="6"/>
    <m/>
    <m/>
  </r>
  <r>
    <x v="143"/>
    <x v="1"/>
    <x v="6"/>
    <m/>
    <n v="0"/>
  </r>
  <r>
    <x v="143"/>
    <x v="0"/>
    <x v="6"/>
    <m/>
    <n v="0"/>
  </r>
  <r>
    <x v="144"/>
    <x v="2"/>
    <x v="6"/>
    <m/>
    <m/>
  </r>
  <r>
    <x v="144"/>
    <x v="1"/>
    <x v="6"/>
    <m/>
    <n v="0"/>
  </r>
  <r>
    <x v="144"/>
    <x v="0"/>
    <x v="6"/>
    <m/>
    <n v="0"/>
  </r>
  <r>
    <x v="145"/>
    <x v="2"/>
    <x v="6"/>
    <m/>
    <m/>
  </r>
  <r>
    <x v="145"/>
    <x v="1"/>
    <x v="6"/>
    <m/>
    <n v="0"/>
  </r>
  <r>
    <x v="145"/>
    <x v="0"/>
    <x v="6"/>
    <m/>
    <n v="0"/>
  </r>
  <r>
    <x v="146"/>
    <x v="2"/>
    <x v="6"/>
    <m/>
    <m/>
  </r>
  <r>
    <x v="146"/>
    <x v="1"/>
    <x v="6"/>
    <m/>
    <n v="0"/>
  </r>
  <r>
    <x v="146"/>
    <x v="0"/>
    <x v="6"/>
    <m/>
    <n v="0"/>
  </r>
  <r>
    <x v="147"/>
    <x v="2"/>
    <x v="6"/>
    <m/>
    <m/>
  </r>
  <r>
    <x v="147"/>
    <x v="1"/>
    <x v="6"/>
    <m/>
    <n v="0"/>
  </r>
  <r>
    <x v="147"/>
    <x v="0"/>
    <x v="6"/>
    <m/>
    <n v="0"/>
  </r>
  <r>
    <x v="148"/>
    <x v="2"/>
    <x v="6"/>
    <m/>
    <m/>
  </r>
  <r>
    <x v="148"/>
    <x v="1"/>
    <x v="6"/>
    <m/>
    <n v="0"/>
  </r>
  <r>
    <x v="148"/>
    <x v="0"/>
    <x v="6"/>
    <m/>
    <n v="0"/>
  </r>
  <r>
    <x v="149"/>
    <x v="2"/>
    <x v="6"/>
    <m/>
    <m/>
  </r>
  <r>
    <x v="149"/>
    <x v="1"/>
    <x v="6"/>
    <m/>
    <n v="0"/>
  </r>
  <r>
    <x v="149"/>
    <x v="0"/>
    <x v="6"/>
    <m/>
    <n v="0"/>
  </r>
  <r>
    <x v="150"/>
    <x v="2"/>
    <x v="6"/>
    <m/>
    <m/>
  </r>
  <r>
    <x v="150"/>
    <x v="1"/>
    <x v="6"/>
    <m/>
    <n v="0"/>
  </r>
  <r>
    <x v="150"/>
    <x v="0"/>
    <x v="6"/>
    <m/>
    <n v="0"/>
  </r>
  <r>
    <x v="151"/>
    <x v="2"/>
    <x v="6"/>
    <m/>
    <m/>
  </r>
  <r>
    <x v="151"/>
    <x v="1"/>
    <x v="6"/>
    <m/>
    <n v="0"/>
  </r>
  <r>
    <x v="151"/>
    <x v="0"/>
    <x v="6"/>
    <m/>
    <n v="0"/>
  </r>
  <r>
    <x v="152"/>
    <x v="2"/>
    <x v="6"/>
    <m/>
    <m/>
  </r>
  <r>
    <x v="152"/>
    <x v="1"/>
    <x v="6"/>
    <m/>
    <n v="0"/>
  </r>
  <r>
    <x v="152"/>
    <x v="0"/>
    <x v="6"/>
    <m/>
    <n v="0"/>
  </r>
  <r>
    <x v="153"/>
    <x v="2"/>
    <x v="6"/>
    <m/>
    <m/>
  </r>
  <r>
    <x v="153"/>
    <x v="1"/>
    <x v="6"/>
    <m/>
    <n v="0"/>
  </r>
  <r>
    <x v="153"/>
    <x v="0"/>
    <x v="6"/>
    <n v="260000"/>
    <n v="260000"/>
  </r>
  <r>
    <x v="154"/>
    <x v="2"/>
    <x v="6"/>
    <m/>
    <m/>
  </r>
  <r>
    <x v="154"/>
    <x v="1"/>
    <x v="6"/>
    <m/>
    <n v="0"/>
  </r>
  <r>
    <x v="154"/>
    <x v="0"/>
    <x v="6"/>
    <m/>
    <n v="0"/>
  </r>
  <r>
    <x v="155"/>
    <x v="2"/>
    <x v="6"/>
    <m/>
    <m/>
  </r>
  <r>
    <x v="155"/>
    <x v="1"/>
    <x v="6"/>
    <m/>
    <n v="0"/>
  </r>
  <r>
    <x v="155"/>
    <x v="0"/>
    <x v="6"/>
    <m/>
    <n v="0"/>
  </r>
  <r>
    <x v="156"/>
    <x v="2"/>
    <x v="6"/>
    <m/>
    <m/>
  </r>
  <r>
    <x v="156"/>
    <x v="1"/>
    <x v="6"/>
    <m/>
    <n v="0"/>
  </r>
  <r>
    <x v="156"/>
    <x v="0"/>
    <x v="6"/>
    <n v="220000"/>
    <n v="220000"/>
  </r>
  <r>
    <x v="157"/>
    <x v="2"/>
    <x v="6"/>
    <m/>
    <m/>
  </r>
  <r>
    <x v="157"/>
    <x v="1"/>
    <x v="6"/>
    <m/>
    <n v="0"/>
  </r>
  <r>
    <x v="157"/>
    <x v="0"/>
    <x v="6"/>
    <m/>
    <n v="0"/>
  </r>
  <r>
    <x v="158"/>
    <x v="2"/>
    <x v="6"/>
    <m/>
    <m/>
  </r>
  <r>
    <x v="158"/>
    <x v="1"/>
    <x v="6"/>
    <n v="160000"/>
    <n v="160000"/>
  </r>
  <r>
    <x v="158"/>
    <x v="0"/>
    <x v="6"/>
    <m/>
    <n v="0"/>
  </r>
  <r>
    <x v="159"/>
    <x v="2"/>
    <x v="6"/>
    <n v="399000"/>
    <n v="399000"/>
  </r>
  <r>
    <x v="159"/>
    <x v="1"/>
    <x v="6"/>
    <m/>
    <n v="0"/>
  </r>
  <r>
    <x v="159"/>
    <x v="0"/>
    <x v="6"/>
    <m/>
    <n v="0"/>
  </r>
  <r>
    <x v="160"/>
    <x v="2"/>
    <x v="6"/>
    <m/>
    <m/>
  </r>
  <r>
    <x v="160"/>
    <x v="1"/>
    <x v="6"/>
    <m/>
    <n v="0"/>
  </r>
  <r>
    <x v="160"/>
    <x v="0"/>
    <x v="6"/>
    <m/>
    <n v="0"/>
  </r>
  <r>
    <x v="161"/>
    <x v="2"/>
    <x v="6"/>
    <m/>
    <m/>
  </r>
  <r>
    <x v="161"/>
    <x v="1"/>
    <x v="6"/>
    <m/>
    <n v="0"/>
  </r>
  <r>
    <x v="161"/>
    <x v="0"/>
    <x v="6"/>
    <m/>
    <n v="0"/>
  </r>
  <r>
    <x v="162"/>
    <x v="2"/>
    <x v="6"/>
    <m/>
    <m/>
  </r>
  <r>
    <x v="162"/>
    <x v="1"/>
    <x v="6"/>
    <m/>
    <n v="0"/>
  </r>
  <r>
    <x v="162"/>
    <x v="0"/>
    <x v="6"/>
    <n v="397500"/>
    <n v="397500"/>
  </r>
  <r>
    <x v="163"/>
    <x v="2"/>
    <x v="6"/>
    <m/>
    <m/>
  </r>
  <r>
    <x v="163"/>
    <x v="1"/>
    <x v="6"/>
    <m/>
    <n v="0"/>
  </r>
  <r>
    <x v="163"/>
    <x v="0"/>
    <x v="6"/>
    <m/>
    <n v="0"/>
  </r>
  <r>
    <x v="164"/>
    <x v="2"/>
    <x v="6"/>
    <m/>
    <m/>
  </r>
  <r>
    <x v="164"/>
    <x v="1"/>
    <x v="6"/>
    <m/>
    <n v="0"/>
  </r>
  <r>
    <x v="164"/>
    <x v="0"/>
    <x v="6"/>
    <m/>
    <n v="0"/>
  </r>
  <r>
    <x v="165"/>
    <x v="2"/>
    <x v="6"/>
    <m/>
    <m/>
  </r>
  <r>
    <x v="165"/>
    <x v="1"/>
    <x v="6"/>
    <m/>
    <n v="0"/>
  </r>
  <r>
    <x v="165"/>
    <x v="0"/>
    <x v="6"/>
    <m/>
    <n v="0"/>
  </r>
  <r>
    <x v="166"/>
    <x v="2"/>
    <x v="6"/>
    <m/>
    <m/>
  </r>
  <r>
    <x v="166"/>
    <x v="1"/>
    <x v="6"/>
    <n v="369500"/>
    <n v="369500"/>
  </r>
  <r>
    <x v="166"/>
    <x v="0"/>
    <x v="6"/>
    <m/>
    <n v="0"/>
  </r>
  <r>
    <x v="167"/>
    <x v="2"/>
    <x v="6"/>
    <m/>
    <m/>
  </r>
  <r>
    <x v="167"/>
    <x v="1"/>
    <x v="6"/>
    <m/>
    <n v="0"/>
  </r>
  <r>
    <x v="167"/>
    <x v="0"/>
    <x v="6"/>
    <m/>
    <n v="0"/>
  </r>
  <r>
    <x v="168"/>
    <x v="2"/>
    <x v="6"/>
    <m/>
    <m/>
  </r>
  <r>
    <x v="168"/>
    <x v="1"/>
    <x v="6"/>
    <m/>
    <n v="0"/>
  </r>
  <r>
    <x v="168"/>
    <x v="0"/>
    <x v="6"/>
    <m/>
    <n v="0"/>
  </r>
  <r>
    <x v="169"/>
    <x v="2"/>
    <x v="6"/>
    <m/>
    <m/>
  </r>
  <r>
    <x v="169"/>
    <x v="1"/>
    <x v="6"/>
    <m/>
    <n v="0"/>
  </r>
  <r>
    <x v="169"/>
    <x v="0"/>
    <x v="6"/>
    <m/>
    <n v="0"/>
  </r>
  <r>
    <x v="170"/>
    <x v="2"/>
    <x v="6"/>
    <m/>
    <m/>
  </r>
  <r>
    <x v="170"/>
    <x v="1"/>
    <x v="6"/>
    <n v="136000"/>
    <n v="136000"/>
  </r>
  <r>
    <x v="170"/>
    <x v="0"/>
    <x v="6"/>
    <m/>
    <n v="0"/>
  </r>
  <r>
    <x v="171"/>
    <x v="2"/>
    <x v="6"/>
    <m/>
    <m/>
  </r>
  <r>
    <x v="171"/>
    <x v="1"/>
    <x v="6"/>
    <m/>
    <m/>
  </r>
  <r>
    <x v="171"/>
    <x v="0"/>
    <x v="6"/>
    <m/>
    <n v="0"/>
  </r>
  <r>
    <x v="172"/>
    <x v="2"/>
    <x v="6"/>
    <m/>
    <m/>
  </r>
  <r>
    <x v="172"/>
    <x v="1"/>
    <x v="6"/>
    <m/>
    <m/>
  </r>
  <r>
    <x v="172"/>
    <x v="0"/>
    <x v="6"/>
    <m/>
    <n v="0"/>
  </r>
  <r>
    <x v="173"/>
    <x v="2"/>
    <x v="6"/>
    <m/>
    <m/>
  </r>
  <r>
    <x v="173"/>
    <x v="1"/>
    <x v="6"/>
    <m/>
    <m/>
  </r>
  <r>
    <x v="173"/>
    <x v="0"/>
    <x v="6"/>
    <m/>
    <n v="0"/>
  </r>
  <r>
    <x v="174"/>
    <x v="2"/>
    <x v="6"/>
    <m/>
    <m/>
  </r>
  <r>
    <x v="174"/>
    <x v="1"/>
    <x v="6"/>
    <m/>
    <m/>
  </r>
  <r>
    <x v="174"/>
    <x v="0"/>
    <x v="6"/>
    <m/>
    <n v="0"/>
  </r>
  <r>
    <x v="175"/>
    <x v="2"/>
    <x v="6"/>
    <m/>
    <m/>
  </r>
  <r>
    <x v="175"/>
    <x v="1"/>
    <x v="6"/>
    <m/>
    <m/>
  </r>
  <r>
    <x v="175"/>
    <x v="0"/>
    <x v="6"/>
    <m/>
    <n v="0"/>
  </r>
  <r>
    <x v="176"/>
    <x v="2"/>
    <x v="6"/>
    <m/>
    <m/>
  </r>
  <r>
    <x v="176"/>
    <x v="1"/>
    <x v="6"/>
    <m/>
    <m/>
  </r>
  <r>
    <x v="176"/>
    <x v="0"/>
    <x v="6"/>
    <m/>
    <n v="0"/>
  </r>
  <r>
    <x v="177"/>
    <x v="2"/>
    <x v="6"/>
    <m/>
    <m/>
  </r>
  <r>
    <x v="177"/>
    <x v="1"/>
    <x v="6"/>
    <m/>
    <m/>
  </r>
  <r>
    <x v="177"/>
    <x v="0"/>
    <x v="6"/>
    <m/>
    <n v="0"/>
  </r>
  <r>
    <x v="178"/>
    <x v="2"/>
    <x v="6"/>
    <m/>
    <m/>
  </r>
  <r>
    <x v="178"/>
    <x v="1"/>
    <x v="6"/>
    <m/>
    <m/>
  </r>
  <r>
    <x v="178"/>
    <x v="0"/>
    <x v="6"/>
    <m/>
    <n v="0"/>
  </r>
  <r>
    <x v="179"/>
    <x v="2"/>
    <x v="6"/>
    <m/>
    <m/>
  </r>
  <r>
    <x v="179"/>
    <x v="1"/>
    <x v="6"/>
    <m/>
    <m/>
  </r>
  <r>
    <x v="179"/>
    <x v="0"/>
    <x v="6"/>
    <m/>
    <n v="0"/>
  </r>
  <r>
    <x v="180"/>
    <x v="2"/>
    <x v="6"/>
    <m/>
    <m/>
  </r>
  <r>
    <x v="180"/>
    <x v="1"/>
    <x v="6"/>
    <m/>
    <m/>
  </r>
  <r>
    <x v="180"/>
    <x v="0"/>
    <x v="6"/>
    <m/>
    <n v="0"/>
  </r>
  <r>
    <x v="181"/>
    <x v="2"/>
    <x v="6"/>
    <m/>
    <m/>
  </r>
  <r>
    <x v="181"/>
    <x v="1"/>
    <x v="6"/>
    <m/>
    <m/>
  </r>
  <r>
    <x v="181"/>
    <x v="0"/>
    <x v="6"/>
    <m/>
    <n v="0"/>
  </r>
  <r>
    <x v="182"/>
    <x v="2"/>
    <x v="6"/>
    <m/>
    <m/>
  </r>
  <r>
    <x v="182"/>
    <x v="1"/>
    <x v="6"/>
    <m/>
    <m/>
  </r>
  <r>
    <x v="182"/>
    <x v="0"/>
    <x v="6"/>
    <m/>
    <n v="0"/>
  </r>
  <r>
    <x v="183"/>
    <x v="2"/>
    <x v="6"/>
    <m/>
    <m/>
  </r>
  <r>
    <x v="183"/>
    <x v="1"/>
    <x v="6"/>
    <m/>
    <m/>
  </r>
  <r>
    <x v="183"/>
    <x v="0"/>
    <x v="6"/>
    <m/>
    <n v="0"/>
  </r>
  <r>
    <x v="184"/>
    <x v="2"/>
    <x v="6"/>
    <m/>
    <m/>
  </r>
  <r>
    <x v="184"/>
    <x v="1"/>
    <x v="6"/>
    <m/>
    <m/>
  </r>
  <r>
    <x v="184"/>
    <x v="0"/>
    <x v="6"/>
    <m/>
    <n v="0"/>
  </r>
  <r>
    <x v="185"/>
    <x v="2"/>
    <x v="6"/>
    <m/>
    <m/>
  </r>
  <r>
    <x v="185"/>
    <x v="1"/>
    <x v="6"/>
    <m/>
    <m/>
  </r>
  <r>
    <x v="185"/>
    <x v="0"/>
    <x v="6"/>
    <m/>
    <n v="0"/>
  </r>
  <r>
    <x v="186"/>
    <x v="2"/>
    <x v="6"/>
    <m/>
    <m/>
  </r>
  <r>
    <x v="186"/>
    <x v="1"/>
    <x v="6"/>
    <m/>
    <m/>
  </r>
  <r>
    <x v="186"/>
    <x v="0"/>
    <x v="6"/>
    <m/>
    <n v="0"/>
  </r>
  <r>
    <x v="187"/>
    <x v="2"/>
    <x v="6"/>
    <m/>
    <m/>
  </r>
  <r>
    <x v="187"/>
    <x v="1"/>
    <x v="6"/>
    <m/>
    <m/>
  </r>
  <r>
    <x v="187"/>
    <x v="0"/>
    <x v="6"/>
    <m/>
    <n v="0"/>
  </r>
  <r>
    <x v="188"/>
    <x v="2"/>
    <x v="6"/>
    <m/>
    <m/>
  </r>
  <r>
    <x v="188"/>
    <x v="1"/>
    <x v="6"/>
    <m/>
    <m/>
  </r>
  <r>
    <x v="188"/>
    <x v="0"/>
    <x v="6"/>
    <m/>
    <n v="0"/>
  </r>
  <r>
    <x v="189"/>
    <x v="2"/>
    <x v="6"/>
    <m/>
    <m/>
  </r>
  <r>
    <x v="189"/>
    <x v="1"/>
    <x v="6"/>
    <m/>
    <m/>
  </r>
  <r>
    <x v="189"/>
    <x v="0"/>
    <x v="6"/>
    <m/>
    <n v="0"/>
  </r>
  <r>
    <x v="190"/>
    <x v="2"/>
    <x v="6"/>
    <m/>
    <m/>
  </r>
  <r>
    <x v="190"/>
    <x v="1"/>
    <x v="6"/>
    <m/>
    <m/>
  </r>
  <r>
    <x v="190"/>
    <x v="0"/>
    <x v="6"/>
    <m/>
    <m/>
  </r>
  <r>
    <x v="191"/>
    <x v="2"/>
    <x v="6"/>
    <m/>
    <m/>
  </r>
  <r>
    <x v="191"/>
    <x v="1"/>
    <x v="6"/>
    <m/>
    <m/>
  </r>
  <r>
    <x v="191"/>
    <x v="0"/>
    <x v="6"/>
    <m/>
    <m/>
  </r>
  <r>
    <x v="192"/>
    <x v="2"/>
    <x v="6"/>
    <n v="0"/>
    <n v="0"/>
  </r>
  <r>
    <x v="192"/>
    <x v="1"/>
    <x v="6"/>
    <m/>
    <m/>
  </r>
  <r>
    <x v="192"/>
    <x v="0"/>
    <x v="6"/>
    <m/>
    <m/>
  </r>
  <r>
    <x v="202"/>
    <x v="2"/>
    <x v="6"/>
    <m/>
    <m/>
  </r>
  <r>
    <x v="202"/>
    <x v="2"/>
    <x v="6"/>
    <m/>
    <m/>
  </r>
  <r>
    <x v="202"/>
    <x v="1"/>
    <x v="6"/>
    <m/>
    <m/>
  </r>
  <r>
    <x v="202"/>
    <x v="0"/>
    <x v="6"/>
    <m/>
    <m/>
  </r>
  <r>
    <x v="202"/>
    <x v="0"/>
    <x v="6"/>
    <m/>
    <m/>
  </r>
  <r>
    <x v="194"/>
    <x v="2"/>
    <x v="6"/>
    <m/>
    <m/>
  </r>
  <r>
    <x v="194"/>
    <x v="1"/>
    <x v="6"/>
    <m/>
    <m/>
  </r>
  <r>
    <x v="194"/>
    <x v="0"/>
    <x v="6"/>
    <m/>
    <m/>
  </r>
  <r>
    <x v="195"/>
    <x v="2"/>
    <x v="6"/>
    <m/>
    <m/>
  </r>
  <r>
    <x v="195"/>
    <x v="1"/>
    <x v="6"/>
    <m/>
    <m/>
  </r>
  <r>
    <x v="195"/>
    <x v="0"/>
    <x v="6"/>
    <m/>
    <m/>
  </r>
  <r>
    <x v="196"/>
    <x v="2"/>
    <x v="6"/>
    <m/>
    <m/>
  </r>
  <r>
    <x v="196"/>
    <x v="1"/>
    <x v="6"/>
    <m/>
    <m/>
  </r>
  <r>
    <x v="196"/>
    <x v="0"/>
    <x v="6"/>
    <m/>
    <m/>
  </r>
  <r>
    <x v="197"/>
    <x v="2"/>
    <x v="6"/>
    <m/>
    <m/>
  </r>
  <r>
    <x v="197"/>
    <x v="1"/>
    <x v="6"/>
    <m/>
    <m/>
  </r>
  <r>
    <x v="197"/>
    <x v="0"/>
    <x v="6"/>
    <m/>
    <m/>
  </r>
  <r>
    <x v="198"/>
    <x v="2"/>
    <x v="6"/>
    <m/>
    <m/>
  </r>
  <r>
    <x v="198"/>
    <x v="1"/>
    <x v="6"/>
    <m/>
    <m/>
  </r>
  <r>
    <x v="198"/>
    <x v="0"/>
    <x v="6"/>
    <m/>
    <m/>
  </r>
  <r>
    <x v="199"/>
    <x v="2"/>
    <x v="6"/>
    <m/>
    <m/>
  </r>
  <r>
    <x v="199"/>
    <x v="1"/>
    <x v="6"/>
    <m/>
    <m/>
  </r>
  <r>
    <x v="199"/>
    <x v="0"/>
    <x v="6"/>
    <m/>
    <m/>
  </r>
  <r>
    <x v="200"/>
    <x v="2"/>
    <x v="6"/>
    <m/>
    <m/>
  </r>
  <r>
    <x v="200"/>
    <x v="1"/>
    <x v="6"/>
    <m/>
    <m/>
  </r>
  <r>
    <x v="200"/>
    <x v="0"/>
    <x v="6"/>
    <m/>
    <m/>
  </r>
  <r>
    <x v="201"/>
    <x v="2"/>
    <x v="6"/>
    <m/>
    <m/>
  </r>
  <r>
    <x v="201"/>
    <x v="1"/>
    <x v="6"/>
    <m/>
    <m/>
  </r>
  <r>
    <x v="201"/>
    <x v="0"/>
    <x v="6"/>
    <m/>
    <m/>
  </r>
  <r>
    <x v="0"/>
    <x v="3"/>
    <x v="7"/>
    <m/>
    <m/>
  </r>
  <r>
    <x v="0"/>
    <x v="2"/>
    <x v="7"/>
    <m/>
    <m/>
  </r>
  <r>
    <x v="1"/>
    <x v="3"/>
    <x v="7"/>
    <m/>
    <m/>
  </r>
  <r>
    <x v="1"/>
    <x v="2"/>
    <x v="7"/>
    <m/>
    <m/>
  </r>
  <r>
    <x v="2"/>
    <x v="3"/>
    <x v="7"/>
    <m/>
    <m/>
  </r>
  <r>
    <x v="2"/>
    <x v="2"/>
    <x v="7"/>
    <m/>
    <m/>
  </r>
  <r>
    <x v="3"/>
    <x v="3"/>
    <x v="7"/>
    <m/>
    <m/>
  </r>
  <r>
    <x v="3"/>
    <x v="2"/>
    <x v="7"/>
    <m/>
    <m/>
  </r>
  <r>
    <x v="4"/>
    <x v="3"/>
    <x v="7"/>
    <m/>
    <m/>
  </r>
  <r>
    <x v="4"/>
    <x v="2"/>
    <x v="7"/>
    <m/>
    <m/>
  </r>
  <r>
    <x v="5"/>
    <x v="3"/>
    <x v="7"/>
    <m/>
    <m/>
  </r>
  <r>
    <x v="5"/>
    <x v="2"/>
    <x v="7"/>
    <n v="300000"/>
    <n v="300000"/>
  </r>
  <r>
    <x v="6"/>
    <x v="3"/>
    <x v="7"/>
    <m/>
    <m/>
  </r>
  <r>
    <x v="6"/>
    <x v="2"/>
    <x v="7"/>
    <m/>
    <m/>
  </r>
  <r>
    <x v="7"/>
    <x v="3"/>
    <x v="7"/>
    <m/>
    <m/>
  </r>
  <r>
    <x v="7"/>
    <x v="2"/>
    <x v="7"/>
    <m/>
    <m/>
  </r>
  <r>
    <x v="8"/>
    <x v="3"/>
    <x v="7"/>
    <m/>
    <m/>
  </r>
  <r>
    <x v="8"/>
    <x v="2"/>
    <x v="7"/>
    <n v="287000"/>
    <n v="287000"/>
  </r>
  <r>
    <x v="9"/>
    <x v="3"/>
    <x v="7"/>
    <m/>
    <m/>
  </r>
  <r>
    <x v="9"/>
    <x v="2"/>
    <x v="7"/>
    <m/>
    <m/>
  </r>
  <r>
    <x v="10"/>
    <x v="3"/>
    <x v="7"/>
    <m/>
    <m/>
  </r>
  <r>
    <x v="10"/>
    <x v="2"/>
    <x v="7"/>
    <m/>
    <m/>
  </r>
  <r>
    <x v="11"/>
    <x v="3"/>
    <x v="7"/>
    <m/>
    <m/>
  </r>
  <r>
    <x v="11"/>
    <x v="2"/>
    <x v="7"/>
    <n v="319000"/>
    <n v="319000"/>
  </r>
  <r>
    <x v="12"/>
    <x v="3"/>
    <x v="7"/>
    <m/>
    <m/>
  </r>
  <r>
    <x v="12"/>
    <x v="2"/>
    <x v="7"/>
    <m/>
    <m/>
  </r>
  <r>
    <x v="12"/>
    <x v="4"/>
    <x v="7"/>
    <m/>
    <m/>
  </r>
  <r>
    <x v="13"/>
    <x v="3"/>
    <x v="7"/>
    <m/>
    <m/>
  </r>
  <r>
    <x v="13"/>
    <x v="2"/>
    <x v="7"/>
    <n v="299950"/>
    <n v="299950"/>
  </r>
  <r>
    <x v="13"/>
    <x v="4"/>
    <x v="7"/>
    <m/>
    <m/>
  </r>
  <r>
    <x v="14"/>
    <x v="3"/>
    <x v="7"/>
    <m/>
    <m/>
  </r>
  <r>
    <x v="14"/>
    <x v="2"/>
    <x v="7"/>
    <m/>
    <m/>
  </r>
  <r>
    <x v="14"/>
    <x v="4"/>
    <x v="7"/>
    <m/>
    <m/>
  </r>
  <r>
    <x v="15"/>
    <x v="3"/>
    <x v="7"/>
    <m/>
    <m/>
  </r>
  <r>
    <x v="15"/>
    <x v="2"/>
    <x v="7"/>
    <m/>
    <m/>
  </r>
  <r>
    <x v="15"/>
    <x v="4"/>
    <x v="7"/>
    <m/>
    <m/>
  </r>
  <r>
    <x v="16"/>
    <x v="3"/>
    <x v="7"/>
    <m/>
    <m/>
  </r>
  <r>
    <x v="16"/>
    <x v="2"/>
    <x v="7"/>
    <m/>
    <m/>
  </r>
  <r>
    <x v="16"/>
    <x v="4"/>
    <x v="7"/>
    <m/>
    <m/>
  </r>
  <r>
    <x v="17"/>
    <x v="3"/>
    <x v="7"/>
    <m/>
    <m/>
  </r>
  <r>
    <x v="17"/>
    <x v="2"/>
    <x v="7"/>
    <m/>
    <m/>
  </r>
  <r>
    <x v="17"/>
    <x v="4"/>
    <x v="7"/>
    <m/>
    <m/>
  </r>
  <r>
    <x v="18"/>
    <x v="3"/>
    <x v="7"/>
    <m/>
    <m/>
  </r>
  <r>
    <x v="18"/>
    <x v="2"/>
    <x v="7"/>
    <n v="355000"/>
    <n v="355000"/>
  </r>
  <r>
    <x v="18"/>
    <x v="4"/>
    <x v="7"/>
    <m/>
    <m/>
  </r>
  <r>
    <x v="19"/>
    <x v="3"/>
    <x v="7"/>
    <m/>
    <m/>
  </r>
  <r>
    <x v="19"/>
    <x v="2"/>
    <x v="7"/>
    <n v="180000"/>
    <n v="180000"/>
  </r>
  <r>
    <x v="19"/>
    <x v="4"/>
    <x v="7"/>
    <m/>
    <m/>
  </r>
  <r>
    <x v="20"/>
    <x v="3"/>
    <x v="7"/>
    <m/>
    <m/>
  </r>
  <r>
    <x v="20"/>
    <x v="2"/>
    <x v="7"/>
    <m/>
    <m/>
  </r>
  <r>
    <x v="20"/>
    <x v="4"/>
    <x v="7"/>
    <n v="341000"/>
    <n v="682000"/>
  </r>
  <r>
    <x v="21"/>
    <x v="3"/>
    <x v="7"/>
    <m/>
    <m/>
  </r>
  <r>
    <x v="21"/>
    <x v="2"/>
    <x v="7"/>
    <n v="232000"/>
    <n v="232000"/>
  </r>
  <r>
    <x v="21"/>
    <x v="4"/>
    <x v="7"/>
    <n v="201000"/>
    <n v="201000"/>
  </r>
  <r>
    <x v="22"/>
    <x v="3"/>
    <x v="7"/>
    <m/>
    <m/>
  </r>
  <r>
    <x v="22"/>
    <x v="2"/>
    <x v="7"/>
    <n v="400000"/>
    <n v="400000"/>
  </r>
  <r>
    <x v="22"/>
    <x v="4"/>
    <x v="7"/>
    <m/>
    <m/>
  </r>
  <r>
    <x v="23"/>
    <x v="3"/>
    <x v="7"/>
    <m/>
    <m/>
  </r>
  <r>
    <x v="23"/>
    <x v="2"/>
    <x v="7"/>
    <m/>
    <m/>
  </r>
  <r>
    <x v="23"/>
    <x v="4"/>
    <x v="7"/>
    <m/>
    <m/>
  </r>
  <r>
    <x v="24"/>
    <x v="3"/>
    <x v="7"/>
    <n v="362000"/>
    <n v="362000"/>
  </r>
  <r>
    <x v="24"/>
    <x v="2"/>
    <x v="7"/>
    <m/>
    <m/>
  </r>
  <r>
    <x v="24"/>
    <x v="4"/>
    <x v="7"/>
    <m/>
    <m/>
  </r>
  <r>
    <x v="25"/>
    <x v="3"/>
    <x v="7"/>
    <m/>
    <m/>
  </r>
  <r>
    <x v="25"/>
    <x v="2"/>
    <x v="7"/>
    <m/>
    <m/>
  </r>
  <r>
    <x v="25"/>
    <x v="4"/>
    <x v="7"/>
    <m/>
    <m/>
  </r>
  <r>
    <x v="26"/>
    <x v="3"/>
    <x v="7"/>
    <m/>
    <m/>
  </r>
  <r>
    <x v="26"/>
    <x v="2"/>
    <x v="7"/>
    <m/>
    <m/>
  </r>
  <r>
    <x v="26"/>
    <x v="4"/>
    <x v="7"/>
    <m/>
    <m/>
  </r>
  <r>
    <x v="27"/>
    <x v="3"/>
    <x v="7"/>
    <m/>
    <m/>
  </r>
  <r>
    <x v="27"/>
    <x v="2"/>
    <x v="7"/>
    <n v="221000"/>
    <n v="221000"/>
  </r>
  <r>
    <x v="27"/>
    <x v="4"/>
    <x v="7"/>
    <m/>
    <m/>
  </r>
  <r>
    <x v="28"/>
    <x v="3"/>
    <x v="7"/>
    <m/>
    <m/>
  </r>
  <r>
    <x v="28"/>
    <x v="2"/>
    <x v="7"/>
    <n v="495000"/>
    <n v="1333000"/>
  </r>
  <r>
    <x v="28"/>
    <x v="4"/>
    <x v="7"/>
    <m/>
    <m/>
  </r>
  <r>
    <x v="29"/>
    <x v="3"/>
    <x v="7"/>
    <m/>
    <m/>
  </r>
  <r>
    <x v="29"/>
    <x v="2"/>
    <x v="7"/>
    <m/>
    <m/>
  </r>
  <r>
    <x v="29"/>
    <x v="4"/>
    <x v="7"/>
    <m/>
    <m/>
  </r>
  <r>
    <x v="30"/>
    <x v="3"/>
    <x v="7"/>
    <m/>
    <m/>
  </r>
  <r>
    <x v="30"/>
    <x v="2"/>
    <x v="7"/>
    <m/>
    <m/>
  </r>
  <r>
    <x v="30"/>
    <x v="4"/>
    <x v="7"/>
    <m/>
    <m/>
  </r>
  <r>
    <x v="31"/>
    <x v="3"/>
    <x v="7"/>
    <n v="489000"/>
    <n v="489000"/>
  </r>
  <r>
    <x v="31"/>
    <x v="2"/>
    <x v="7"/>
    <n v="735000"/>
    <n v="735000"/>
  </r>
  <r>
    <x v="31"/>
    <x v="4"/>
    <x v="7"/>
    <m/>
    <m/>
  </r>
  <r>
    <x v="32"/>
    <x v="3"/>
    <x v="7"/>
    <n v="439000"/>
    <n v="439000"/>
  </r>
  <r>
    <x v="32"/>
    <x v="2"/>
    <x v="7"/>
    <n v="510000"/>
    <n v="510000"/>
  </r>
  <r>
    <x v="32"/>
    <x v="4"/>
    <x v="7"/>
    <m/>
    <m/>
  </r>
  <r>
    <x v="33"/>
    <x v="3"/>
    <x v="7"/>
    <n v="392000"/>
    <n v="784000"/>
  </r>
  <r>
    <x v="33"/>
    <x v="2"/>
    <x v="7"/>
    <n v="449950"/>
    <n v="449950"/>
  </r>
  <r>
    <x v="33"/>
    <x v="4"/>
    <x v="7"/>
    <m/>
    <m/>
  </r>
  <r>
    <x v="34"/>
    <x v="3"/>
    <x v="7"/>
    <n v="475000"/>
    <n v="475000"/>
  </r>
  <r>
    <x v="34"/>
    <x v="2"/>
    <x v="7"/>
    <n v="375000"/>
    <n v="375000"/>
  </r>
  <r>
    <x v="34"/>
    <x v="4"/>
    <x v="7"/>
    <n v="279500"/>
    <n v="279500"/>
  </r>
  <r>
    <x v="35"/>
    <x v="3"/>
    <x v="7"/>
    <n v="448834"/>
    <n v="897667"/>
  </r>
  <r>
    <x v="35"/>
    <x v="2"/>
    <x v="7"/>
    <n v="595000"/>
    <n v="595000"/>
  </r>
  <r>
    <x v="35"/>
    <x v="4"/>
    <x v="7"/>
    <m/>
    <m/>
  </r>
  <r>
    <x v="36"/>
    <x v="3"/>
    <x v="7"/>
    <m/>
    <m/>
  </r>
  <r>
    <x v="36"/>
    <x v="2"/>
    <x v="7"/>
    <m/>
    <m/>
  </r>
  <r>
    <x v="36"/>
    <x v="4"/>
    <x v="7"/>
    <m/>
    <m/>
  </r>
  <r>
    <x v="37"/>
    <x v="3"/>
    <x v="7"/>
    <n v="452000"/>
    <n v="452000"/>
  </r>
  <r>
    <x v="37"/>
    <x v="2"/>
    <x v="7"/>
    <n v="235000"/>
    <n v="235000"/>
  </r>
  <r>
    <x v="37"/>
    <x v="4"/>
    <x v="7"/>
    <m/>
    <m/>
  </r>
  <r>
    <x v="38"/>
    <x v="3"/>
    <x v="7"/>
    <m/>
    <m/>
  </r>
  <r>
    <x v="38"/>
    <x v="2"/>
    <x v="7"/>
    <n v="243600"/>
    <n v="243600"/>
  </r>
  <r>
    <x v="38"/>
    <x v="4"/>
    <x v="7"/>
    <m/>
    <m/>
  </r>
  <r>
    <x v="39"/>
    <x v="3"/>
    <x v="7"/>
    <m/>
    <m/>
  </r>
  <r>
    <x v="39"/>
    <x v="2"/>
    <x v="7"/>
    <m/>
    <m/>
  </r>
  <r>
    <x v="39"/>
    <x v="4"/>
    <x v="7"/>
    <m/>
    <m/>
  </r>
  <r>
    <x v="40"/>
    <x v="3"/>
    <x v="7"/>
    <m/>
    <m/>
  </r>
  <r>
    <x v="40"/>
    <x v="2"/>
    <x v="7"/>
    <m/>
    <m/>
  </r>
  <r>
    <x v="40"/>
    <x v="4"/>
    <x v="7"/>
    <m/>
    <m/>
  </r>
  <r>
    <x v="41"/>
    <x v="3"/>
    <x v="7"/>
    <n v="159950"/>
    <n v="159950"/>
  </r>
  <r>
    <x v="41"/>
    <x v="2"/>
    <x v="7"/>
    <m/>
    <m/>
  </r>
  <r>
    <x v="41"/>
    <x v="4"/>
    <x v="7"/>
    <m/>
    <m/>
  </r>
  <r>
    <x v="42"/>
    <x v="3"/>
    <x v="7"/>
    <m/>
    <m/>
  </r>
  <r>
    <x v="42"/>
    <x v="2"/>
    <x v="7"/>
    <m/>
    <m/>
  </r>
  <r>
    <x v="42"/>
    <x v="4"/>
    <x v="7"/>
    <m/>
    <m/>
  </r>
  <r>
    <x v="43"/>
    <x v="3"/>
    <x v="7"/>
    <m/>
    <m/>
  </r>
  <r>
    <x v="43"/>
    <x v="2"/>
    <x v="7"/>
    <m/>
    <m/>
  </r>
  <r>
    <x v="43"/>
    <x v="4"/>
    <x v="7"/>
    <m/>
    <m/>
  </r>
  <r>
    <x v="44"/>
    <x v="3"/>
    <x v="7"/>
    <m/>
    <m/>
  </r>
  <r>
    <x v="44"/>
    <x v="2"/>
    <x v="7"/>
    <n v="665000"/>
    <n v="665000"/>
  </r>
  <r>
    <x v="44"/>
    <x v="4"/>
    <x v="7"/>
    <m/>
    <m/>
  </r>
  <r>
    <x v="45"/>
    <x v="3"/>
    <x v="7"/>
    <n v="485000"/>
    <n v="485000"/>
  </r>
  <r>
    <x v="45"/>
    <x v="2"/>
    <x v="7"/>
    <n v="1065000"/>
    <n v="1065000"/>
  </r>
  <r>
    <x v="45"/>
    <x v="4"/>
    <x v="7"/>
    <m/>
    <m/>
  </r>
  <r>
    <x v="46"/>
    <x v="3"/>
    <x v="7"/>
    <m/>
    <m/>
  </r>
  <r>
    <x v="46"/>
    <x v="2"/>
    <x v="7"/>
    <m/>
    <m/>
  </r>
  <r>
    <x v="46"/>
    <x v="4"/>
    <x v="7"/>
    <m/>
    <m/>
  </r>
  <r>
    <x v="47"/>
    <x v="3"/>
    <x v="7"/>
    <n v="499950"/>
    <n v="499950"/>
  </r>
  <r>
    <x v="47"/>
    <x v="2"/>
    <x v="7"/>
    <m/>
    <m/>
  </r>
  <r>
    <x v="47"/>
    <x v="4"/>
    <x v="7"/>
    <m/>
    <m/>
  </r>
  <r>
    <x v="48"/>
    <x v="3"/>
    <x v="7"/>
    <m/>
    <m/>
  </r>
  <r>
    <x v="48"/>
    <x v="2"/>
    <x v="7"/>
    <n v="563500"/>
    <n v="563500"/>
  </r>
  <r>
    <x v="48"/>
    <x v="4"/>
    <x v="7"/>
    <m/>
    <m/>
  </r>
  <r>
    <x v="49"/>
    <x v="3"/>
    <x v="7"/>
    <m/>
    <m/>
  </r>
  <r>
    <x v="49"/>
    <x v="2"/>
    <x v="7"/>
    <m/>
    <m/>
  </r>
  <r>
    <x v="49"/>
    <x v="4"/>
    <x v="7"/>
    <m/>
    <m/>
  </r>
  <r>
    <x v="50"/>
    <x v="3"/>
    <x v="7"/>
    <m/>
    <m/>
  </r>
  <r>
    <x v="50"/>
    <x v="2"/>
    <x v="7"/>
    <n v="599000"/>
    <n v="599000"/>
  </r>
  <r>
    <x v="50"/>
    <x v="4"/>
    <x v="7"/>
    <m/>
    <m/>
  </r>
  <r>
    <x v="51"/>
    <x v="3"/>
    <x v="7"/>
    <m/>
    <m/>
  </r>
  <r>
    <x v="51"/>
    <x v="2"/>
    <x v="7"/>
    <m/>
    <m/>
  </r>
  <r>
    <x v="51"/>
    <x v="4"/>
    <x v="7"/>
    <m/>
    <m/>
  </r>
  <r>
    <x v="52"/>
    <x v="3"/>
    <x v="7"/>
    <m/>
    <m/>
  </r>
  <r>
    <x v="52"/>
    <x v="2"/>
    <x v="7"/>
    <m/>
    <m/>
  </r>
  <r>
    <x v="52"/>
    <x v="4"/>
    <x v="7"/>
    <m/>
    <m/>
  </r>
  <r>
    <x v="53"/>
    <x v="3"/>
    <x v="7"/>
    <m/>
    <m/>
  </r>
  <r>
    <x v="53"/>
    <x v="2"/>
    <x v="7"/>
    <m/>
    <m/>
  </r>
  <r>
    <x v="53"/>
    <x v="4"/>
    <x v="7"/>
    <m/>
    <m/>
  </r>
  <r>
    <x v="54"/>
    <x v="3"/>
    <x v="7"/>
    <m/>
    <m/>
  </r>
  <r>
    <x v="54"/>
    <x v="2"/>
    <x v="7"/>
    <m/>
    <m/>
  </r>
  <r>
    <x v="54"/>
    <x v="4"/>
    <x v="7"/>
    <m/>
    <m/>
  </r>
  <r>
    <x v="55"/>
    <x v="3"/>
    <x v="7"/>
    <m/>
    <m/>
  </r>
  <r>
    <x v="55"/>
    <x v="2"/>
    <x v="7"/>
    <m/>
    <m/>
  </r>
  <r>
    <x v="55"/>
    <x v="4"/>
    <x v="7"/>
    <m/>
    <m/>
  </r>
  <r>
    <x v="56"/>
    <x v="3"/>
    <x v="7"/>
    <m/>
    <m/>
  </r>
  <r>
    <x v="56"/>
    <x v="2"/>
    <x v="7"/>
    <m/>
    <m/>
  </r>
  <r>
    <x v="56"/>
    <x v="4"/>
    <x v="7"/>
    <m/>
    <m/>
  </r>
  <r>
    <x v="57"/>
    <x v="3"/>
    <x v="7"/>
    <m/>
    <m/>
  </r>
  <r>
    <x v="57"/>
    <x v="2"/>
    <x v="7"/>
    <m/>
    <m/>
  </r>
  <r>
    <x v="57"/>
    <x v="4"/>
    <x v="7"/>
    <m/>
    <m/>
  </r>
  <r>
    <x v="58"/>
    <x v="3"/>
    <x v="7"/>
    <m/>
    <m/>
  </r>
  <r>
    <x v="58"/>
    <x v="2"/>
    <x v="7"/>
    <n v="650000"/>
    <n v="650000"/>
  </r>
  <r>
    <x v="58"/>
    <x v="4"/>
    <x v="7"/>
    <m/>
    <m/>
  </r>
  <r>
    <x v="59"/>
    <x v="3"/>
    <x v="7"/>
    <m/>
    <m/>
  </r>
  <r>
    <x v="59"/>
    <x v="2"/>
    <x v="7"/>
    <m/>
    <m/>
  </r>
  <r>
    <x v="59"/>
    <x v="4"/>
    <x v="7"/>
    <m/>
    <m/>
  </r>
  <r>
    <x v="60"/>
    <x v="3"/>
    <x v="7"/>
    <m/>
    <m/>
  </r>
  <r>
    <x v="60"/>
    <x v="2"/>
    <x v="7"/>
    <m/>
    <m/>
  </r>
  <r>
    <x v="60"/>
    <x v="4"/>
    <x v="7"/>
    <m/>
    <m/>
  </r>
  <r>
    <x v="61"/>
    <x v="3"/>
    <x v="7"/>
    <m/>
    <m/>
  </r>
  <r>
    <x v="61"/>
    <x v="2"/>
    <x v="7"/>
    <m/>
    <m/>
  </r>
  <r>
    <x v="61"/>
    <x v="4"/>
    <x v="7"/>
    <m/>
    <m/>
  </r>
  <r>
    <x v="62"/>
    <x v="3"/>
    <x v="7"/>
    <m/>
    <m/>
  </r>
  <r>
    <x v="62"/>
    <x v="2"/>
    <x v="7"/>
    <m/>
    <m/>
  </r>
  <r>
    <x v="62"/>
    <x v="4"/>
    <x v="7"/>
    <m/>
    <m/>
  </r>
  <r>
    <x v="63"/>
    <x v="3"/>
    <x v="7"/>
    <m/>
    <m/>
  </r>
  <r>
    <x v="63"/>
    <x v="2"/>
    <x v="7"/>
    <n v="415000"/>
    <n v="415000"/>
  </r>
  <r>
    <x v="63"/>
    <x v="4"/>
    <x v="7"/>
    <m/>
    <m/>
  </r>
  <r>
    <x v="64"/>
    <x v="3"/>
    <x v="7"/>
    <m/>
    <m/>
  </r>
  <r>
    <x v="64"/>
    <x v="2"/>
    <x v="7"/>
    <m/>
    <m/>
  </r>
  <r>
    <x v="64"/>
    <x v="4"/>
    <x v="7"/>
    <m/>
    <m/>
  </r>
  <r>
    <x v="65"/>
    <x v="3"/>
    <x v="7"/>
    <m/>
    <m/>
  </r>
  <r>
    <x v="65"/>
    <x v="2"/>
    <x v="7"/>
    <n v="245000"/>
    <n v="245000"/>
  </r>
  <r>
    <x v="65"/>
    <x v="4"/>
    <x v="7"/>
    <m/>
    <m/>
  </r>
  <r>
    <x v="66"/>
    <x v="3"/>
    <x v="7"/>
    <m/>
    <m/>
  </r>
  <r>
    <x v="66"/>
    <x v="2"/>
    <x v="7"/>
    <n v="575000"/>
    <n v="575000"/>
  </r>
  <r>
    <x v="66"/>
    <x v="4"/>
    <x v="7"/>
    <m/>
    <m/>
  </r>
  <r>
    <x v="67"/>
    <x v="3"/>
    <x v="7"/>
    <m/>
    <m/>
  </r>
  <r>
    <x v="67"/>
    <x v="2"/>
    <x v="7"/>
    <m/>
    <m/>
  </r>
  <r>
    <x v="67"/>
    <x v="4"/>
    <x v="7"/>
    <m/>
    <m/>
  </r>
  <r>
    <x v="68"/>
    <x v="3"/>
    <x v="7"/>
    <m/>
    <m/>
  </r>
  <r>
    <x v="68"/>
    <x v="2"/>
    <x v="7"/>
    <n v="710000"/>
    <n v="710000"/>
  </r>
  <r>
    <x v="68"/>
    <x v="4"/>
    <x v="7"/>
    <m/>
    <m/>
  </r>
  <r>
    <x v="69"/>
    <x v="3"/>
    <x v="7"/>
    <m/>
    <m/>
  </r>
  <r>
    <x v="69"/>
    <x v="2"/>
    <x v="7"/>
    <m/>
    <m/>
  </r>
  <r>
    <x v="69"/>
    <x v="4"/>
    <x v="7"/>
    <m/>
    <m/>
  </r>
  <r>
    <x v="70"/>
    <x v="3"/>
    <x v="7"/>
    <m/>
    <m/>
  </r>
  <r>
    <x v="70"/>
    <x v="2"/>
    <x v="7"/>
    <m/>
    <m/>
  </r>
  <r>
    <x v="70"/>
    <x v="4"/>
    <x v="7"/>
    <m/>
    <m/>
  </r>
  <r>
    <x v="71"/>
    <x v="3"/>
    <x v="7"/>
    <m/>
    <m/>
  </r>
  <r>
    <x v="71"/>
    <x v="2"/>
    <x v="7"/>
    <m/>
    <m/>
  </r>
  <r>
    <x v="71"/>
    <x v="4"/>
    <x v="7"/>
    <m/>
    <m/>
  </r>
  <r>
    <x v="72"/>
    <x v="3"/>
    <x v="7"/>
    <m/>
    <m/>
  </r>
  <r>
    <x v="72"/>
    <x v="2"/>
    <x v="7"/>
    <m/>
    <m/>
  </r>
  <r>
    <x v="72"/>
    <x v="4"/>
    <x v="7"/>
    <m/>
    <m/>
  </r>
  <r>
    <x v="73"/>
    <x v="3"/>
    <x v="7"/>
    <m/>
    <m/>
  </r>
  <r>
    <x v="73"/>
    <x v="2"/>
    <x v="7"/>
    <m/>
    <m/>
  </r>
  <r>
    <x v="73"/>
    <x v="4"/>
    <x v="7"/>
    <n v="319000"/>
    <n v="319000"/>
  </r>
  <r>
    <x v="74"/>
    <x v="3"/>
    <x v="7"/>
    <m/>
    <m/>
  </r>
  <r>
    <x v="74"/>
    <x v="2"/>
    <x v="7"/>
    <m/>
    <m/>
  </r>
  <r>
    <x v="74"/>
    <x v="4"/>
    <x v="7"/>
    <m/>
    <m/>
  </r>
  <r>
    <x v="75"/>
    <x v="3"/>
    <x v="7"/>
    <m/>
    <m/>
  </r>
  <r>
    <x v="75"/>
    <x v="2"/>
    <x v="7"/>
    <m/>
    <m/>
  </r>
  <r>
    <x v="75"/>
    <x v="4"/>
    <x v="7"/>
    <m/>
    <m/>
  </r>
  <r>
    <x v="76"/>
    <x v="3"/>
    <x v="7"/>
    <m/>
    <m/>
  </r>
  <r>
    <x v="76"/>
    <x v="2"/>
    <x v="7"/>
    <m/>
    <m/>
  </r>
  <r>
    <x v="76"/>
    <x v="4"/>
    <x v="7"/>
    <m/>
    <m/>
  </r>
  <r>
    <x v="77"/>
    <x v="3"/>
    <x v="7"/>
    <m/>
    <m/>
  </r>
  <r>
    <x v="77"/>
    <x v="2"/>
    <x v="7"/>
    <m/>
    <m/>
  </r>
  <r>
    <x v="77"/>
    <x v="4"/>
    <x v="7"/>
    <m/>
    <m/>
  </r>
  <r>
    <x v="78"/>
    <x v="3"/>
    <x v="7"/>
    <m/>
    <m/>
  </r>
  <r>
    <x v="78"/>
    <x v="2"/>
    <x v="7"/>
    <n v="297250"/>
    <n v="594500"/>
  </r>
  <r>
    <x v="78"/>
    <x v="4"/>
    <x v="7"/>
    <m/>
    <m/>
  </r>
  <r>
    <x v="79"/>
    <x v="3"/>
    <x v="7"/>
    <m/>
    <m/>
  </r>
  <r>
    <x v="79"/>
    <x v="2"/>
    <x v="7"/>
    <m/>
    <m/>
  </r>
  <r>
    <x v="79"/>
    <x v="4"/>
    <x v="7"/>
    <m/>
    <m/>
  </r>
  <r>
    <x v="80"/>
    <x v="3"/>
    <x v="7"/>
    <m/>
    <m/>
  </r>
  <r>
    <x v="80"/>
    <x v="2"/>
    <x v="7"/>
    <n v="341500"/>
    <n v="341500"/>
  </r>
  <r>
    <x v="80"/>
    <x v="4"/>
    <x v="7"/>
    <m/>
    <m/>
  </r>
  <r>
    <x v="81"/>
    <x v="3"/>
    <x v="7"/>
    <m/>
    <m/>
  </r>
  <r>
    <x v="81"/>
    <x v="2"/>
    <x v="7"/>
    <m/>
    <m/>
  </r>
  <r>
    <x v="81"/>
    <x v="4"/>
    <x v="7"/>
    <n v="625000"/>
    <n v="625000"/>
  </r>
  <r>
    <x v="82"/>
    <x v="3"/>
    <x v="7"/>
    <m/>
    <m/>
  </r>
  <r>
    <x v="82"/>
    <x v="2"/>
    <x v="7"/>
    <m/>
    <m/>
  </r>
  <r>
    <x v="82"/>
    <x v="4"/>
    <x v="7"/>
    <m/>
    <m/>
  </r>
  <r>
    <x v="83"/>
    <x v="3"/>
    <x v="7"/>
    <m/>
    <m/>
  </r>
  <r>
    <x v="83"/>
    <x v="2"/>
    <x v="7"/>
    <m/>
    <m/>
  </r>
  <r>
    <x v="83"/>
    <x v="4"/>
    <x v="7"/>
    <m/>
    <m/>
  </r>
  <r>
    <x v="84"/>
    <x v="3"/>
    <x v="7"/>
    <m/>
    <m/>
  </r>
  <r>
    <x v="84"/>
    <x v="2"/>
    <x v="7"/>
    <m/>
    <m/>
  </r>
  <r>
    <x v="84"/>
    <x v="4"/>
    <x v="7"/>
    <m/>
    <m/>
  </r>
  <r>
    <x v="85"/>
    <x v="3"/>
    <x v="7"/>
    <m/>
    <m/>
  </r>
  <r>
    <x v="85"/>
    <x v="2"/>
    <x v="7"/>
    <m/>
    <m/>
  </r>
  <r>
    <x v="85"/>
    <x v="4"/>
    <x v="7"/>
    <n v="300000"/>
    <n v="300000"/>
  </r>
  <r>
    <x v="86"/>
    <x v="3"/>
    <x v="7"/>
    <m/>
    <m/>
  </r>
  <r>
    <x v="86"/>
    <x v="2"/>
    <x v="7"/>
    <m/>
    <m/>
  </r>
  <r>
    <x v="86"/>
    <x v="4"/>
    <x v="7"/>
    <m/>
    <m/>
  </r>
  <r>
    <x v="87"/>
    <x v="3"/>
    <x v="7"/>
    <m/>
    <m/>
  </r>
  <r>
    <x v="87"/>
    <x v="2"/>
    <x v="7"/>
    <n v="265950"/>
    <n v="265950"/>
  </r>
  <r>
    <x v="87"/>
    <x v="4"/>
    <x v="7"/>
    <n v="312500"/>
    <n v="312500"/>
  </r>
  <r>
    <x v="88"/>
    <x v="3"/>
    <x v="7"/>
    <m/>
    <m/>
  </r>
  <r>
    <x v="88"/>
    <x v="2"/>
    <x v="7"/>
    <m/>
    <m/>
  </r>
  <r>
    <x v="88"/>
    <x v="4"/>
    <x v="7"/>
    <m/>
    <m/>
  </r>
  <r>
    <x v="89"/>
    <x v="3"/>
    <x v="7"/>
    <m/>
    <m/>
  </r>
  <r>
    <x v="89"/>
    <x v="2"/>
    <x v="7"/>
    <m/>
    <m/>
  </r>
  <r>
    <x v="89"/>
    <x v="4"/>
    <x v="7"/>
    <m/>
    <m/>
  </r>
  <r>
    <x v="90"/>
    <x v="3"/>
    <x v="7"/>
    <m/>
    <m/>
  </r>
  <r>
    <x v="90"/>
    <x v="2"/>
    <x v="7"/>
    <n v="285000"/>
    <n v="285000"/>
  </r>
  <r>
    <x v="90"/>
    <x v="4"/>
    <x v="7"/>
    <m/>
    <m/>
  </r>
  <r>
    <x v="91"/>
    <x v="3"/>
    <x v="7"/>
    <m/>
    <m/>
  </r>
  <r>
    <x v="91"/>
    <x v="2"/>
    <x v="7"/>
    <m/>
    <m/>
  </r>
  <r>
    <x v="91"/>
    <x v="4"/>
    <x v="7"/>
    <m/>
    <m/>
  </r>
  <r>
    <x v="92"/>
    <x v="3"/>
    <x v="7"/>
    <m/>
    <m/>
  </r>
  <r>
    <x v="92"/>
    <x v="2"/>
    <x v="7"/>
    <m/>
    <m/>
  </r>
  <r>
    <x v="92"/>
    <x v="4"/>
    <x v="7"/>
    <m/>
    <m/>
  </r>
  <r>
    <x v="93"/>
    <x v="3"/>
    <x v="7"/>
    <m/>
    <m/>
  </r>
  <r>
    <x v="93"/>
    <x v="2"/>
    <x v="7"/>
    <m/>
    <m/>
  </r>
  <r>
    <x v="93"/>
    <x v="4"/>
    <x v="7"/>
    <m/>
    <m/>
  </r>
  <r>
    <x v="94"/>
    <x v="3"/>
    <x v="7"/>
    <m/>
    <m/>
  </r>
  <r>
    <x v="94"/>
    <x v="2"/>
    <x v="7"/>
    <m/>
    <m/>
  </r>
  <r>
    <x v="94"/>
    <x v="4"/>
    <x v="7"/>
    <m/>
    <m/>
  </r>
  <r>
    <x v="95"/>
    <x v="3"/>
    <x v="7"/>
    <m/>
    <m/>
  </r>
  <r>
    <x v="95"/>
    <x v="2"/>
    <x v="7"/>
    <m/>
    <m/>
  </r>
  <r>
    <x v="95"/>
    <x v="4"/>
    <x v="7"/>
    <m/>
    <m/>
  </r>
  <r>
    <x v="96"/>
    <x v="3"/>
    <x v="7"/>
    <m/>
    <m/>
  </r>
  <r>
    <x v="96"/>
    <x v="2"/>
    <x v="7"/>
    <n v="136000"/>
    <n v="136000"/>
  </r>
  <r>
    <x v="96"/>
    <x v="4"/>
    <x v="7"/>
    <m/>
    <m/>
  </r>
  <r>
    <x v="97"/>
    <x v="3"/>
    <x v="7"/>
    <m/>
    <m/>
  </r>
  <r>
    <x v="97"/>
    <x v="2"/>
    <x v="7"/>
    <m/>
    <m/>
  </r>
  <r>
    <x v="97"/>
    <x v="4"/>
    <x v="7"/>
    <m/>
    <m/>
  </r>
  <r>
    <x v="98"/>
    <x v="3"/>
    <x v="7"/>
    <m/>
    <m/>
  </r>
  <r>
    <x v="98"/>
    <x v="2"/>
    <x v="7"/>
    <m/>
    <m/>
  </r>
  <r>
    <x v="98"/>
    <x v="4"/>
    <x v="7"/>
    <m/>
    <m/>
  </r>
  <r>
    <x v="99"/>
    <x v="3"/>
    <x v="7"/>
    <m/>
    <m/>
  </r>
  <r>
    <x v="99"/>
    <x v="2"/>
    <x v="7"/>
    <m/>
    <m/>
  </r>
  <r>
    <x v="99"/>
    <x v="4"/>
    <x v="7"/>
    <m/>
    <m/>
  </r>
  <r>
    <x v="100"/>
    <x v="3"/>
    <x v="7"/>
    <m/>
    <m/>
  </r>
  <r>
    <x v="100"/>
    <x v="2"/>
    <x v="7"/>
    <n v="150000"/>
    <n v="150000"/>
  </r>
  <r>
    <x v="100"/>
    <x v="4"/>
    <x v="7"/>
    <m/>
    <m/>
  </r>
  <r>
    <x v="101"/>
    <x v="3"/>
    <x v="7"/>
    <m/>
    <m/>
  </r>
  <r>
    <x v="101"/>
    <x v="2"/>
    <x v="7"/>
    <n v="357565"/>
    <n v="357565"/>
  </r>
  <r>
    <x v="101"/>
    <x v="4"/>
    <x v="7"/>
    <m/>
    <m/>
  </r>
  <r>
    <x v="102"/>
    <x v="3"/>
    <x v="7"/>
    <m/>
    <m/>
  </r>
  <r>
    <x v="102"/>
    <x v="2"/>
    <x v="7"/>
    <m/>
    <m/>
  </r>
  <r>
    <x v="102"/>
    <x v="4"/>
    <x v="7"/>
    <m/>
    <m/>
  </r>
  <r>
    <x v="103"/>
    <x v="3"/>
    <x v="7"/>
    <n v="238350"/>
    <n v="238350"/>
  </r>
  <r>
    <x v="103"/>
    <x v="2"/>
    <x v="7"/>
    <m/>
    <m/>
  </r>
  <r>
    <x v="103"/>
    <x v="4"/>
    <x v="7"/>
    <n v="135000"/>
    <n v="135000"/>
  </r>
  <r>
    <x v="104"/>
    <x v="3"/>
    <x v="7"/>
    <m/>
    <m/>
  </r>
  <r>
    <x v="104"/>
    <x v="2"/>
    <x v="7"/>
    <m/>
    <m/>
  </r>
  <r>
    <x v="104"/>
    <x v="4"/>
    <x v="7"/>
    <m/>
    <m/>
  </r>
  <r>
    <x v="105"/>
    <x v="3"/>
    <x v="7"/>
    <m/>
    <m/>
  </r>
  <r>
    <x v="105"/>
    <x v="2"/>
    <x v="7"/>
    <m/>
    <m/>
  </r>
  <r>
    <x v="105"/>
    <x v="4"/>
    <x v="7"/>
    <n v="243600"/>
    <n v="243600"/>
  </r>
  <r>
    <x v="106"/>
    <x v="3"/>
    <x v="7"/>
    <m/>
    <m/>
  </r>
  <r>
    <x v="106"/>
    <x v="2"/>
    <x v="7"/>
    <m/>
    <m/>
  </r>
  <r>
    <x v="106"/>
    <x v="4"/>
    <x v="7"/>
    <m/>
    <m/>
  </r>
  <r>
    <x v="107"/>
    <x v="3"/>
    <x v="7"/>
    <m/>
    <m/>
  </r>
  <r>
    <x v="107"/>
    <x v="2"/>
    <x v="7"/>
    <m/>
    <m/>
  </r>
  <r>
    <x v="107"/>
    <x v="4"/>
    <x v="7"/>
    <n v="35000"/>
    <n v="35000"/>
  </r>
  <r>
    <x v="108"/>
    <x v="3"/>
    <x v="7"/>
    <m/>
    <m/>
  </r>
  <r>
    <x v="108"/>
    <x v="2"/>
    <x v="7"/>
    <n v="299000"/>
    <n v="299000"/>
  </r>
  <r>
    <x v="108"/>
    <x v="4"/>
    <x v="7"/>
    <m/>
    <m/>
  </r>
  <r>
    <x v="109"/>
    <x v="3"/>
    <x v="7"/>
    <m/>
    <m/>
  </r>
  <r>
    <x v="109"/>
    <x v="2"/>
    <x v="7"/>
    <m/>
    <m/>
  </r>
  <r>
    <x v="109"/>
    <x v="4"/>
    <x v="7"/>
    <m/>
    <m/>
  </r>
  <r>
    <x v="110"/>
    <x v="3"/>
    <x v="7"/>
    <m/>
    <m/>
  </r>
  <r>
    <x v="110"/>
    <x v="2"/>
    <x v="7"/>
    <m/>
    <m/>
  </r>
  <r>
    <x v="110"/>
    <x v="4"/>
    <x v="7"/>
    <m/>
    <m/>
  </r>
  <r>
    <x v="111"/>
    <x v="3"/>
    <x v="7"/>
    <m/>
    <m/>
  </r>
  <r>
    <x v="111"/>
    <x v="2"/>
    <x v="7"/>
    <m/>
    <m/>
  </r>
  <r>
    <x v="111"/>
    <x v="4"/>
    <x v="7"/>
    <n v="52000"/>
    <n v="52000"/>
  </r>
  <r>
    <x v="112"/>
    <x v="3"/>
    <x v="7"/>
    <m/>
    <m/>
  </r>
  <r>
    <x v="112"/>
    <x v="2"/>
    <x v="7"/>
    <n v="690000"/>
    <n v="690000"/>
  </r>
  <r>
    <x v="112"/>
    <x v="4"/>
    <x v="7"/>
    <m/>
    <m/>
  </r>
  <r>
    <x v="113"/>
    <x v="3"/>
    <x v="7"/>
    <m/>
    <m/>
  </r>
  <r>
    <x v="113"/>
    <x v="2"/>
    <x v="7"/>
    <n v="156949"/>
    <n v="156949"/>
  </r>
  <r>
    <x v="113"/>
    <x v="4"/>
    <x v="7"/>
    <n v="178000"/>
    <n v="178000"/>
  </r>
  <r>
    <x v="114"/>
    <x v="3"/>
    <x v="7"/>
    <m/>
    <m/>
  </r>
  <r>
    <x v="114"/>
    <x v="2"/>
    <x v="7"/>
    <m/>
    <m/>
  </r>
  <r>
    <x v="114"/>
    <x v="4"/>
    <x v="7"/>
    <m/>
    <m/>
  </r>
  <r>
    <x v="115"/>
    <x v="3"/>
    <x v="7"/>
    <m/>
    <m/>
  </r>
  <r>
    <x v="115"/>
    <x v="2"/>
    <x v="7"/>
    <n v="323000"/>
    <n v="646000"/>
  </r>
  <r>
    <x v="115"/>
    <x v="4"/>
    <x v="7"/>
    <m/>
    <m/>
  </r>
  <r>
    <x v="116"/>
    <x v="3"/>
    <x v="7"/>
    <m/>
    <m/>
  </r>
  <r>
    <x v="116"/>
    <x v="2"/>
    <x v="7"/>
    <m/>
    <m/>
  </r>
  <r>
    <x v="116"/>
    <x v="4"/>
    <x v="7"/>
    <m/>
    <m/>
  </r>
  <r>
    <x v="117"/>
    <x v="3"/>
    <x v="7"/>
    <m/>
    <m/>
  </r>
  <r>
    <x v="117"/>
    <x v="2"/>
    <x v="7"/>
    <m/>
    <m/>
  </r>
  <r>
    <x v="117"/>
    <x v="4"/>
    <x v="7"/>
    <n v="289000"/>
    <n v="289000"/>
  </r>
  <r>
    <x v="118"/>
    <x v="3"/>
    <x v="7"/>
    <m/>
    <m/>
  </r>
  <r>
    <x v="118"/>
    <x v="2"/>
    <x v="7"/>
    <m/>
    <m/>
  </r>
  <r>
    <x v="118"/>
    <x v="4"/>
    <x v="7"/>
    <m/>
    <m/>
  </r>
  <r>
    <x v="119"/>
    <x v="3"/>
    <x v="7"/>
    <m/>
    <m/>
  </r>
  <r>
    <x v="119"/>
    <x v="2"/>
    <x v="7"/>
    <m/>
    <m/>
  </r>
  <r>
    <x v="119"/>
    <x v="4"/>
    <x v="7"/>
    <m/>
    <m/>
  </r>
  <r>
    <x v="120"/>
    <x v="3"/>
    <x v="7"/>
    <m/>
    <m/>
  </r>
  <r>
    <x v="120"/>
    <x v="2"/>
    <x v="7"/>
    <m/>
    <m/>
  </r>
  <r>
    <x v="120"/>
    <x v="4"/>
    <x v="7"/>
    <m/>
    <m/>
  </r>
  <r>
    <x v="121"/>
    <x v="3"/>
    <x v="7"/>
    <m/>
    <m/>
  </r>
  <r>
    <x v="121"/>
    <x v="2"/>
    <x v="7"/>
    <m/>
    <m/>
  </r>
  <r>
    <x v="121"/>
    <x v="4"/>
    <x v="7"/>
    <m/>
    <m/>
  </r>
  <r>
    <x v="122"/>
    <x v="3"/>
    <x v="7"/>
    <m/>
    <m/>
  </r>
  <r>
    <x v="122"/>
    <x v="2"/>
    <x v="7"/>
    <m/>
    <m/>
  </r>
  <r>
    <x v="122"/>
    <x v="4"/>
    <x v="7"/>
    <n v="185000"/>
    <n v="185000"/>
  </r>
  <r>
    <x v="123"/>
    <x v="3"/>
    <x v="7"/>
    <m/>
    <m/>
  </r>
  <r>
    <x v="123"/>
    <x v="2"/>
    <x v="7"/>
    <n v="470000"/>
    <n v="470000"/>
  </r>
  <r>
    <x v="123"/>
    <x v="4"/>
    <x v="7"/>
    <n v="140000"/>
    <n v="140000"/>
  </r>
  <r>
    <x v="124"/>
    <x v="3"/>
    <x v="7"/>
    <m/>
    <m/>
  </r>
  <r>
    <x v="124"/>
    <x v="2"/>
    <x v="7"/>
    <m/>
    <m/>
  </r>
  <r>
    <x v="124"/>
    <x v="4"/>
    <x v="7"/>
    <m/>
    <m/>
  </r>
  <r>
    <x v="125"/>
    <x v="3"/>
    <x v="7"/>
    <m/>
    <m/>
  </r>
  <r>
    <x v="125"/>
    <x v="2"/>
    <x v="7"/>
    <n v="715000"/>
    <n v="715000"/>
  </r>
  <r>
    <x v="125"/>
    <x v="4"/>
    <x v="7"/>
    <m/>
    <m/>
  </r>
  <r>
    <x v="126"/>
    <x v="3"/>
    <x v="7"/>
    <m/>
    <m/>
  </r>
  <r>
    <x v="126"/>
    <x v="2"/>
    <x v="7"/>
    <m/>
    <m/>
  </r>
  <r>
    <x v="126"/>
    <x v="4"/>
    <x v="7"/>
    <m/>
    <m/>
  </r>
  <r>
    <x v="127"/>
    <x v="3"/>
    <x v="7"/>
    <m/>
    <m/>
  </r>
  <r>
    <x v="127"/>
    <x v="2"/>
    <x v="7"/>
    <n v="800000"/>
    <n v="800000"/>
  </r>
  <r>
    <x v="127"/>
    <x v="4"/>
    <x v="7"/>
    <m/>
    <m/>
  </r>
  <r>
    <x v="128"/>
    <x v="3"/>
    <x v="7"/>
    <m/>
    <m/>
  </r>
  <r>
    <x v="128"/>
    <x v="2"/>
    <x v="7"/>
    <m/>
    <m/>
  </r>
  <r>
    <x v="128"/>
    <x v="4"/>
    <x v="7"/>
    <m/>
    <m/>
  </r>
  <r>
    <x v="129"/>
    <x v="3"/>
    <x v="7"/>
    <m/>
    <m/>
  </r>
  <r>
    <x v="129"/>
    <x v="2"/>
    <x v="7"/>
    <m/>
    <m/>
  </r>
  <r>
    <x v="129"/>
    <x v="4"/>
    <x v="7"/>
    <n v="295000"/>
    <n v="295000"/>
  </r>
  <r>
    <x v="130"/>
    <x v="3"/>
    <x v="7"/>
    <m/>
    <m/>
  </r>
  <r>
    <x v="130"/>
    <x v="2"/>
    <x v="7"/>
    <m/>
    <m/>
  </r>
  <r>
    <x v="130"/>
    <x v="4"/>
    <x v="7"/>
    <m/>
    <m/>
  </r>
  <r>
    <x v="131"/>
    <x v="3"/>
    <x v="7"/>
    <m/>
    <m/>
  </r>
  <r>
    <x v="131"/>
    <x v="2"/>
    <x v="7"/>
    <m/>
    <m/>
  </r>
  <r>
    <x v="131"/>
    <x v="4"/>
    <x v="7"/>
    <m/>
    <m/>
  </r>
  <r>
    <x v="132"/>
    <x v="3"/>
    <x v="7"/>
    <m/>
    <m/>
  </r>
  <r>
    <x v="132"/>
    <x v="2"/>
    <x v="7"/>
    <m/>
    <m/>
  </r>
  <r>
    <x v="132"/>
    <x v="4"/>
    <x v="7"/>
    <m/>
    <m/>
  </r>
  <r>
    <x v="133"/>
    <x v="3"/>
    <x v="7"/>
    <m/>
    <m/>
  </r>
  <r>
    <x v="133"/>
    <x v="2"/>
    <x v="7"/>
    <m/>
    <m/>
  </r>
  <r>
    <x v="133"/>
    <x v="4"/>
    <x v="7"/>
    <m/>
    <m/>
  </r>
  <r>
    <x v="134"/>
    <x v="3"/>
    <x v="7"/>
    <m/>
    <m/>
  </r>
  <r>
    <x v="134"/>
    <x v="2"/>
    <x v="7"/>
    <n v="490000"/>
    <n v="490000"/>
  </r>
  <r>
    <x v="134"/>
    <x v="4"/>
    <x v="7"/>
    <m/>
    <m/>
  </r>
  <r>
    <x v="135"/>
    <x v="3"/>
    <x v="7"/>
    <m/>
    <m/>
  </r>
  <r>
    <x v="135"/>
    <x v="2"/>
    <x v="7"/>
    <m/>
    <m/>
  </r>
  <r>
    <x v="135"/>
    <x v="4"/>
    <x v="7"/>
    <m/>
    <m/>
  </r>
  <r>
    <x v="136"/>
    <x v="3"/>
    <x v="7"/>
    <m/>
    <m/>
  </r>
  <r>
    <x v="136"/>
    <x v="2"/>
    <x v="7"/>
    <m/>
    <m/>
  </r>
  <r>
    <x v="136"/>
    <x v="4"/>
    <x v="7"/>
    <m/>
    <m/>
  </r>
  <r>
    <x v="137"/>
    <x v="3"/>
    <x v="7"/>
    <m/>
    <m/>
  </r>
  <r>
    <x v="137"/>
    <x v="2"/>
    <x v="7"/>
    <n v="205000"/>
    <n v="205000"/>
  </r>
  <r>
    <x v="137"/>
    <x v="4"/>
    <x v="7"/>
    <m/>
    <m/>
  </r>
  <r>
    <x v="138"/>
    <x v="3"/>
    <x v="7"/>
    <m/>
    <m/>
  </r>
  <r>
    <x v="138"/>
    <x v="2"/>
    <x v="7"/>
    <m/>
    <m/>
  </r>
  <r>
    <x v="138"/>
    <x v="4"/>
    <x v="7"/>
    <m/>
    <m/>
  </r>
  <r>
    <x v="139"/>
    <x v="3"/>
    <x v="7"/>
    <m/>
    <m/>
  </r>
  <r>
    <x v="139"/>
    <x v="2"/>
    <x v="7"/>
    <m/>
    <m/>
  </r>
  <r>
    <x v="139"/>
    <x v="4"/>
    <x v="7"/>
    <n v="204950"/>
    <n v="204950"/>
  </r>
  <r>
    <x v="140"/>
    <x v="3"/>
    <x v="7"/>
    <m/>
    <m/>
  </r>
  <r>
    <x v="140"/>
    <x v="2"/>
    <x v="7"/>
    <m/>
    <m/>
  </r>
  <r>
    <x v="140"/>
    <x v="4"/>
    <x v="7"/>
    <m/>
    <m/>
  </r>
  <r>
    <x v="141"/>
    <x v="3"/>
    <x v="7"/>
    <m/>
    <m/>
  </r>
  <r>
    <x v="141"/>
    <x v="2"/>
    <x v="7"/>
    <m/>
    <m/>
  </r>
  <r>
    <x v="141"/>
    <x v="4"/>
    <x v="7"/>
    <m/>
    <m/>
  </r>
  <r>
    <x v="142"/>
    <x v="3"/>
    <x v="7"/>
    <m/>
    <m/>
  </r>
  <r>
    <x v="142"/>
    <x v="2"/>
    <x v="7"/>
    <m/>
    <m/>
  </r>
  <r>
    <x v="142"/>
    <x v="4"/>
    <x v="7"/>
    <m/>
    <m/>
  </r>
  <r>
    <x v="143"/>
    <x v="3"/>
    <x v="7"/>
    <n v="363000"/>
    <n v="363000"/>
  </r>
  <r>
    <x v="143"/>
    <x v="2"/>
    <x v="7"/>
    <n v="200000"/>
    <n v="200000"/>
  </r>
  <r>
    <x v="143"/>
    <x v="4"/>
    <x v="7"/>
    <m/>
    <m/>
  </r>
  <r>
    <x v="144"/>
    <x v="3"/>
    <x v="7"/>
    <m/>
    <m/>
  </r>
  <r>
    <x v="144"/>
    <x v="2"/>
    <x v="7"/>
    <m/>
    <m/>
  </r>
  <r>
    <x v="144"/>
    <x v="4"/>
    <x v="7"/>
    <m/>
    <m/>
  </r>
  <r>
    <x v="145"/>
    <x v="3"/>
    <x v="7"/>
    <m/>
    <m/>
  </r>
  <r>
    <x v="145"/>
    <x v="2"/>
    <x v="7"/>
    <m/>
    <m/>
  </r>
  <r>
    <x v="145"/>
    <x v="4"/>
    <x v="7"/>
    <m/>
    <m/>
  </r>
  <r>
    <x v="146"/>
    <x v="3"/>
    <x v="7"/>
    <m/>
    <m/>
  </r>
  <r>
    <x v="146"/>
    <x v="2"/>
    <x v="7"/>
    <m/>
    <m/>
  </r>
  <r>
    <x v="146"/>
    <x v="4"/>
    <x v="7"/>
    <m/>
    <m/>
  </r>
  <r>
    <x v="147"/>
    <x v="3"/>
    <x v="7"/>
    <m/>
    <m/>
  </r>
  <r>
    <x v="147"/>
    <x v="2"/>
    <x v="7"/>
    <n v="328000"/>
    <n v="328000"/>
  </r>
  <r>
    <x v="147"/>
    <x v="4"/>
    <x v="7"/>
    <m/>
    <m/>
  </r>
  <r>
    <x v="148"/>
    <x v="3"/>
    <x v="7"/>
    <m/>
    <m/>
  </r>
  <r>
    <x v="148"/>
    <x v="2"/>
    <x v="7"/>
    <m/>
    <m/>
  </r>
  <r>
    <x v="148"/>
    <x v="4"/>
    <x v="7"/>
    <m/>
    <m/>
  </r>
  <r>
    <x v="149"/>
    <x v="3"/>
    <x v="7"/>
    <m/>
    <m/>
  </r>
  <r>
    <x v="149"/>
    <x v="2"/>
    <x v="7"/>
    <m/>
    <m/>
  </r>
  <r>
    <x v="149"/>
    <x v="4"/>
    <x v="7"/>
    <m/>
    <m/>
  </r>
  <r>
    <x v="150"/>
    <x v="3"/>
    <x v="7"/>
    <m/>
    <m/>
  </r>
  <r>
    <x v="150"/>
    <x v="2"/>
    <x v="7"/>
    <m/>
    <m/>
  </r>
  <r>
    <x v="150"/>
    <x v="4"/>
    <x v="7"/>
    <m/>
    <m/>
  </r>
  <r>
    <x v="151"/>
    <x v="3"/>
    <x v="7"/>
    <m/>
    <m/>
  </r>
  <r>
    <x v="151"/>
    <x v="2"/>
    <x v="7"/>
    <m/>
    <m/>
  </r>
  <r>
    <x v="151"/>
    <x v="4"/>
    <x v="7"/>
    <m/>
    <m/>
  </r>
  <r>
    <x v="152"/>
    <x v="3"/>
    <x v="7"/>
    <m/>
    <m/>
  </r>
  <r>
    <x v="152"/>
    <x v="2"/>
    <x v="7"/>
    <m/>
    <m/>
  </r>
  <r>
    <x v="152"/>
    <x v="4"/>
    <x v="7"/>
    <m/>
    <m/>
  </r>
  <r>
    <x v="153"/>
    <x v="3"/>
    <x v="7"/>
    <m/>
    <m/>
  </r>
  <r>
    <x v="153"/>
    <x v="2"/>
    <x v="7"/>
    <m/>
    <m/>
  </r>
  <r>
    <x v="153"/>
    <x v="4"/>
    <x v="7"/>
    <m/>
    <m/>
  </r>
  <r>
    <x v="154"/>
    <x v="3"/>
    <x v="7"/>
    <m/>
    <m/>
  </r>
  <r>
    <x v="154"/>
    <x v="2"/>
    <x v="7"/>
    <m/>
    <m/>
  </r>
  <r>
    <x v="154"/>
    <x v="4"/>
    <x v="7"/>
    <m/>
    <m/>
  </r>
  <r>
    <x v="155"/>
    <x v="3"/>
    <x v="7"/>
    <m/>
    <m/>
  </r>
  <r>
    <x v="155"/>
    <x v="2"/>
    <x v="7"/>
    <n v="470000"/>
    <n v="470000"/>
  </r>
  <r>
    <x v="155"/>
    <x v="4"/>
    <x v="7"/>
    <m/>
    <m/>
  </r>
  <r>
    <x v="156"/>
    <x v="3"/>
    <x v="7"/>
    <n v="458400"/>
    <n v="458400"/>
  </r>
  <r>
    <x v="156"/>
    <x v="2"/>
    <x v="7"/>
    <m/>
    <m/>
  </r>
  <r>
    <x v="156"/>
    <x v="4"/>
    <x v="7"/>
    <m/>
    <m/>
  </r>
  <r>
    <x v="157"/>
    <x v="3"/>
    <x v="7"/>
    <m/>
    <m/>
  </r>
  <r>
    <x v="157"/>
    <x v="2"/>
    <x v="7"/>
    <m/>
    <m/>
  </r>
  <r>
    <x v="157"/>
    <x v="4"/>
    <x v="7"/>
    <m/>
    <m/>
  </r>
  <r>
    <x v="158"/>
    <x v="3"/>
    <x v="7"/>
    <m/>
    <m/>
  </r>
  <r>
    <x v="158"/>
    <x v="2"/>
    <x v="7"/>
    <n v="409500"/>
    <n v="1718500"/>
  </r>
  <r>
    <x v="158"/>
    <x v="4"/>
    <x v="7"/>
    <m/>
    <m/>
  </r>
  <r>
    <x v="159"/>
    <x v="3"/>
    <x v="7"/>
    <m/>
    <m/>
  </r>
  <r>
    <x v="159"/>
    <x v="2"/>
    <x v="7"/>
    <n v="683212"/>
    <n v="1366423"/>
  </r>
  <r>
    <x v="159"/>
    <x v="4"/>
    <x v="7"/>
    <m/>
    <m/>
  </r>
  <r>
    <x v="160"/>
    <x v="3"/>
    <x v="7"/>
    <n v="435000"/>
    <n v="435000"/>
  </r>
  <r>
    <x v="160"/>
    <x v="2"/>
    <x v="7"/>
    <m/>
    <m/>
  </r>
  <r>
    <x v="160"/>
    <x v="4"/>
    <x v="7"/>
    <n v="220000"/>
    <n v="220000"/>
  </r>
  <r>
    <x v="161"/>
    <x v="3"/>
    <x v="7"/>
    <m/>
    <m/>
  </r>
  <r>
    <x v="161"/>
    <x v="2"/>
    <x v="7"/>
    <m/>
    <m/>
  </r>
  <r>
    <x v="161"/>
    <x v="4"/>
    <x v="7"/>
    <m/>
    <m/>
  </r>
  <r>
    <x v="162"/>
    <x v="3"/>
    <x v="7"/>
    <m/>
    <m/>
  </r>
  <r>
    <x v="162"/>
    <x v="2"/>
    <x v="7"/>
    <n v="550000"/>
    <n v="550000"/>
  </r>
  <r>
    <x v="162"/>
    <x v="4"/>
    <x v="7"/>
    <m/>
    <m/>
  </r>
  <r>
    <x v="163"/>
    <x v="3"/>
    <x v="7"/>
    <m/>
    <m/>
  </r>
  <r>
    <x v="163"/>
    <x v="2"/>
    <x v="7"/>
    <n v="267900"/>
    <n v="267900"/>
  </r>
  <r>
    <x v="163"/>
    <x v="4"/>
    <x v="7"/>
    <m/>
    <m/>
  </r>
  <r>
    <x v="164"/>
    <x v="3"/>
    <x v="7"/>
    <m/>
    <m/>
  </r>
  <r>
    <x v="164"/>
    <x v="2"/>
    <x v="7"/>
    <m/>
    <m/>
  </r>
  <r>
    <x v="164"/>
    <x v="4"/>
    <x v="7"/>
    <m/>
    <m/>
  </r>
  <r>
    <x v="165"/>
    <x v="3"/>
    <x v="7"/>
    <m/>
    <m/>
  </r>
  <r>
    <x v="165"/>
    <x v="2"/>
    <x v="7"/>
    <m/>
    <m/>
  </r>
  <r>
    <x v="165"/>
    <x v="4"/>
    <x v="7"/>
    <m/>
    <m/>
  </r>
  <r>
    <x v="166"/>
    <x v="3"/>
    <x v="7"/>
    <m/>
    <m/>
  </r>
  <r>
    <x v="166"/>
    <x v="2"/>
    <x v="7"/>
    <n v="599000"/>
    <n v="599000"/>
  </r>
  <r>
    <x v="166"/>
    <x v="4"/>
    <x v="7"/>
    <m/>
    <m/>
  </r>
  <r>
    <x v="167"/>
    <x v="3"/>
    <x v="7"/>
    <m/>
    <m/>
  </r>
  <r>
    <x v="167"/>
    <x v="2"/>
    <x v="7"/>
    <m/>
    <m/>
  </r>
  <r>
    <x v="167"/>
    <x v="4"/>
    <x v="7"/>
    <m/>
    <m/>
  </r>
  <r>
    <x v="168"/>
    <x v="3"/>
    <x v="7"/>
    <m/>
    <m/>
  </r>
  <r>
    <x v="168"/>
    <x v="2"/>
    <x v="7"/>
    <n v="849900"/>
    <n v="849900"/>
  </r>
  <r>
    <x v="168"/>
    <x v="4"/>
    <x v="7"/>
    <m/>
    <m/>
  </r>
  <r>
    <x v="169"/>
    <x v="3"/>
    <x v="7"/>
    <n v="441121"/>
    <n v="441121"/>
  </r>
  <r>
    <x v="169"/>
    <x v="2"/>
    <x v="7"/>
    <m/>
    <m/>
  </r>
  <r>
    <x v="169"/>
    <x v="4"/>
    <x v="7"/>
    <m/>
    <m/>
  </r>
  <r>
    <x v="170"/>
    <x v="3"/>
    <x v="7"/>
    <m/>
    <m/>
  </r>
  <r>
    <x v="170"/>
    <x v="2"/>
    <x v="7"/>
    <m/>
    <m/>
  </r>
  <r>
    <x v="170"/>
    <x v="4"/>
    <x v="7"/>
    <m/>
    <m/>
  </r>
  <r>
    <x v="171"/>
    <x v="3"/>
    <x v="7"/>
    <m/>
    <m/>
  </r>
  <r>
    <x v="171"/>
    <x v="2"/>
    <x v="7"/>
    <m/>
    <m/>
  </r>
  <r>
    <x v="171"/>
    <x v="4"/>
    <x v="7"/>
    <m/>
    <m/>
  </r>
  <r>
    <x v="172"/>
    <x v="3"/>
    <x v="7"/>
    <m/>
    <m/>
  </r>
  <r>
    <x v="172"/>
    <x v="2"/>
    <x v="7"/>
    <m/>
    <m/>
  </r>
  <r>
    <x v="172"/>
    <x v="4"/>
    <x v="7"/>
    <m/>
    <m/>
  </r>
  <r>
    <x v="173"/>
    <x v="3"/>
    <x v="7"/>
    <m/>
    <m/>
  </r>
  <r>
    <x v="173"/>
    <x v="2"/>
    <x v="7"/>
    <m/>
    <m/>
  </r>
  <r>
    <x v="173"/>
    <x v="4"/>
    <x v="7"/>
    <m/>
    <m/>
  </r>
  <r>
    <x v="174"/>
    <x v="3"/>
    <x v="7"/>
    <m/>
    <m/>
  </r>
  <r>
    <x v="174"/>
    <x v="2"/>
    <x v="7"/>
    <n v="470000"/>
    <n v="940000"/>
  </r>
  <r>
    <x v="174"/>
    <x v="4"/>
    <x v="7"/>
    <m/>
    <m/>
  </r>
  <r>
    <x v="175"/>
    <x v="3"/>
    <x v="7"/>
    <m/>
    <m/>
  </r>
  <r>
    <x v="175"/>
    <x v="2"/>
    <x v="7"/>
    <n v="403007"/>
    <n v="403007"/>
  </r>
  <r>
    <x v="175"/>
    <x v="4"/>
    <x v="7"/>
    <m/>
    <m/>
  </r>
  <r>
    <x v="176"/>
    <x v="3"/>
    <x v="7"/>
    <m/>
    <m/>
  </r>
  <r>
    <x v="176"/>
    <x v="2"/>
    <x v="7"/>
    <m/>
    <m/>
  </r>
  <r>
    <x v="176"/>
    <x v="4"/>
    <x v="7"/>
    <m/>
    <m/>
  </r>
  <r>
    <x v="177"/>
    <x v="3"/>
    <x v="7"/>
    <m/>
    <m/>
  </r>
  <r>
    <x v="177"/>
    <x v="2"/>
    <x v="7"/>
    <n v="620000"/>
    <n v="620000"/>
  </r>
  <r>
    <x v="177"/>
    <x v="4"/>
    <x v="7"/>
    <m/>
    <m/>
  </r>
  <r>
    <x v="178"/>
    <x v="3"/>
    <x v="7"/>
    <m/>
    <m/>
  </r>
  <r>
    <x v="178"/>
    <x v="2"/>
    <x v="7"/>
    <n v="662250"/>
    <n v="1324500"/>
  </r>
  <r>
    <x v="178"/>
    <x v="4"/>
    <x v="7"/>
    <m/>
    <m/>
  </r>
  <r>
    <x v="179"/>
    <x v="3"/>
    <x v="7"/>
    <n v="599900"/>
    <n v="599900"/>
  </r>
  <r>
    <x v="179"/>
    <x v="2"/>
    <x v="7"/>
    <m/>
    <m/>
  </r>
  <r>
    <x v="179"/>
    <x v="4"/>
    <x v="7"/>
    <m/>
    <m/>
  </r>
  <r>
    <x v="180"/>
    <x v="3"/>
    <x v="7"/>
    <m/>
    <m/>
  </r>
  <r>
    <x v="180"/>
    <x v="2"/>
    <x v="7"/>
    <n v="823000"/>
    <n v="823000"/>
  </r>
  <r>
    <x v="180"/>
    <x v="4"/>
    <x v="7"/>
    <m/>
    <m/>
  </r>
  <r>
    <x v="181"/>
    <x v="3"/>
    <x v="7"/>
    <m/>
    <m/>
  </r>
  <r>
    <x v="181"/>
    <x v="2"/>
    <x v="7"/>
    <m/>
    <m/>
  </r>
  <r>
    <x v="181"/>
    <x v="4"/>
    <x v="7"/>
    <m/>
    <m/>
  </r>
  <r>
    <x v="182"/>
    <x v="3"/>
    <x v="7"/>
    <m/>
    <m/>
  </r>
  <r>
    <x v="182"/>
    <x v="2"/>
    <x v="7"/>
    <n v="900000"/>
    <n v="900000"/>
  </r>
  <r>
    <x v="182"/>
    <x v="4"/>
    <x v="7"/>
    <m/>
    <m/>
  </r>
  <r>
    <x v="183"/>
    <x v="3"/>
    <x v="7"/>
    <m/>
    <m/>
  </r>
  <r>
    <x v="183"/>
    <x v="2"/>
    <x v="7"/>
    <n v="525000"/>
    <n v="525000"/>
  </r>
  <r>
    <x v="183"/>
    <x v="4"/>
    <x v="7"/>
    <m/>
    <m/>
  </r>
  <r>
    <x v="184"/>
    <x v="3"/>
    <x v="7"/>
    <m/>
    <m/>
  </r>
  <r>
    <x v="184"/>
    <x v="2"/>
    <x v="7"/>
    <n v="444000"/>
    <n v="444000"/>
  </r>
  <r>
    <x v="184"/>
    <x v="4"/>
    <x v="7"/>
    <m/>
    <m/>
  </r>
  <r>
    <x v="185"/>
    <x v="3"/>
    <x v="7"/>
    <m/>
    <m/>
  </r>
  <r>
    <x v="185"/>
    <x v="2"/>
    <x v="7"/>
    <n v="732000"/>
    <n v="732000"/>
  </r>
  <r>
    <x v="185"/>
    <x v="4"/>
    <x v="7"/>
    <m/>
    <m/>
  </r>
  <r>
    <x v="186"/>
    <x v="3"/>
    <x v="7"/>
    <n v="480000"/>
    <n v="480000"/>
  </r>
  <r>
    <x v="186"/>
    <x v="2"/>
    <x v="7"/>
    <n v="689000"/>
    <n v="2029000"/>
  </r>
  <r>
    <x v="186"/>
    <x v="4"/>
    <x v="7"/>
    <m/>
    <m/>
  </r>
  <r>
    <x v="187"/>
    <x v="3"/>
    <x v="7"/>
    <m/>
    <m/>
  </r>
  <r>
    <x v="187"/>
    <x v="2"/>
    <x v="7"/>
    <n v="590000"/>
    <n v="1865000"/>
  </r>
  <r>
    <x v="187"/>
    <x v="4"/>
    <x v="7"/>
    <m/>
    <m/>
  </r>
  <r>
    <x v="188"/>
    <x v="3"/>
    <x v="7"/>
    <m/>
    <m/>
  </r>
  <r>
    <x v="188"/>
    <x v="2"/>
    <x v="7"/>
    <n v="649999"/>
    <n v="649999"/>
  </r>
  <r>
    <x v="188"/>
    <x v="4"/>
    <x v="7"/>
    <m/>
    <m/>
  </r>
  <r>
    <x v="189"/>
    <x v="3"/>
    <x v="7"/>
    <m/>
    <m/>
  </r>
  <r>
    <x v="189"/>
    <x v="2"/>
    <x v="7"/>
    <n v="740000"/>
    <n v="740000"/>
  </r>
  <r>
    <x v="189"/>
    <x v="4"/>
    <x v="7"/>
    <n v="280000"/>
    <n v="280000"/>
  </r>
  <r>
    <x v="190"/>
    <x v="3"/>
    <x v="7"/>
    <m/>
    <m/>
  </r>
  <r>
    <x v="190"/>
    <x v="2"/>
    <x v="7"/>
    <n v="318000"/>
    <n v="318000"/>
  </r>
  <r>
    <x v="190"/>
    <x v="4"/>
    <x v="7"/>
    <m/>
    <m/>
  </r>
  <r>
    <x v="191"/>
    <x v="3"/>
    <x v="7"/>
    <m/>
    <m/>
  </r>
  <r>
    <x v="191"/>
    <x v="2"/>
    <x v="7"/>
    <m/>
    <m/>
  </r>
  <r>
    <x v="191"/>
    <x v="4"/>
    <x v="7"/>
    <m/>
    <m/>
  </r>
  <r>
    <x v="192"/>
    <x v="3"/>
    <x v="7"/>
    <m/>
    <m/>
  </r>
  <r>
    <x v="192"/>
    <x v="2"/>
    <x v="7"/>
    <m/>
    <m/>
  </r>
  <r>
    <x v="192"/>
    <x v="4"/>
    <x v="7"/>
    <m/>
    <m/>
  </r>
  <r>
    <x v="202"/>
    <x v="3"/>
    <x v="7"/>
    <m/>
    <m/>
  </r>
  <r>
    <x v="202"/>
    <x v="3"/>
    <x v="7"/>
    <m/>
    <m/>
  </r>
  <r>
    <x v="202"/>
    <x v="2"/>
    <x v="7"/>
    <m/>
    <m/>
  </r>
  <r>
    <x v="202"/>
    <x v="2"/>
    <x v="7"/>
    <m/>
    <m/>
  </r>
  <r>
    <x v="202"/>
    <x v="4"/>
    <x v="7"/>
    <m/>
    <m/>
  </r>
  <r>
    <x v="202"/>
    <x v="4"/>
    <x v="7"/>
    <m/>
    <m/>
  </r>
  <r>
    <x v="194"/>
    <x v="3"/>
    <x v="7"/>
    <m/>
    <m/>
  </r>
  <r>
    <x v="194"/>
    <x v="2"/>
    <x v="7"/>
    <m/>
    <m/>
  </r>
  <r>
    <x v="194"/>
    <x v="4"/>
    <x v="7"/>
    <m/>
    <m/>
  </r>
  <r>
    <x v="194"/>
    <x v="1"/>
    <x v="7"/>
    <n v="389950"/>
    <n v="779900"/>
  </r>
  <r>
    <x v="195"/>
    <x v="3"/>
    <x v="7"/>
    <m/>
    <m/>
  </r>
  <r>
    <x v="195"/>
    <x v="2"/>
    <x v="7"/>
    <m/>
    <m/>
  </r>
  <r>
    <x v="195"/>
    <x v="4"/>
    <x v="7"/>
    <m/>
    <m/>
  </r>
  <r>
    <x v="195"/>
    <x v="1"/>
    <x v="7"/>
    <n v="300000"/>
    <n v="300000"/>
  </r>
  <r>
    <x v="196"/>
    <x v="3"/>
    <x v="7"/>
    <n v="525000"/>
    <n v="525000"/>
  </r>
  <r>
    <x v="196"/>
    <x v="2"/>
    <x v="7"/>
    <m/>
    <m/>
  </r>
  <r>
    <x v="196"/>
    <x v="4"/>
    <x v="7"/>
    <m/>
    <m/>
  </r>
  <r>
    <x v="196"/>
    <x v="1"/>
    <x v="7"/>
    <m/>
    <m/>
  </r>
  <r>
    <x v="197"/>
    <x v="3"/>
    <x v="7"/>
    <m/>
    <m/>
  </r>
  <r>
    <x v="197"/>
    <x v="2"/>
    <x v="7"/>
    <m/>
    <m/>
  </r>
  <r>
    <x v="197"/>
    <x v="4"/>
    <x v="7"/>
    <m/>
    <m/>
  </r>
  <r>
    <x v="197"/>
    <x v="1"/>
    <x v="7"/>
    <n v="588250"/>
    <n v="1176500"/>
  </r>
  <r>
    <x v="198"/>
    <x v="3"/>
    <x v="7"/>
    <m/>
    <m/>
  </r>
  <r>
    <x v="198"/>
    <x v="2"/>
    <x v="7"/>
    <n v="478000"/>
    <n v="478000"/>
  </r>
  <r>
    <x v="198"/>
    <x v="4"/>
    <x v="7"/>
    <m/>
    <m/>
  </r>
  <r>
    <x v="198"/>
    <x v="1"/>
    <x v="7"/>
    <n v="376500"/>
    <n v="376500"/>
  </r>
  <r>
    <x v="199"/>
    <x v="3"/>
    <x v="7"/>
    <n v="509000"/>
    <n v="509000"/>
  </r>
  <r>
    <x v="199"/>
    <x v="2"/>
    <x v="7"/>
    <m/>
    <m/>
  </r>
  <r>
    <x v="199"/>
    <x v="4"/>
    <x v="7"/>
    <m/>
    <m/>
  </r>
  <r>
    <x v="199"/>
    <x v="1"/>
    <x v="7"/>
    <m/>
    <m/>
  </r>
  <r>
    <x v="200"/>
    <x v="3"/>
    <x v="7"/>
    <n v="590000"/>
    <n v="590000"/>
  </r>
  <r>
    <x v="200"/>
    <x v="2"/>
    <x v="7"/>
    <m/>
    <m/>
  </r>
  <r>
    <x v="200"/>
    <x v="4"/>
    <x v="7"/>
    <m/>
    <m/>
  </r>
  <r>
    <x v="200"/>
    <x v="1"/>
    <x v="7"/>
    <n v="373000"/>
    <n v="373000"/>
  </r>
  <r>
    <x v="201"/>
    <x v="1"/>
    <x v="7"/>
    <m/>
    <m/>
  </r>
  <r>
    <x v="201"/>
    <x v="4"/>
    <x v="7"/>
    <m/>
    <m/>
  </r>
  <r>
    <x v="201"/>
    <x v="2"/>
    <x v="7"/>
    <n v="798500"/>
    <n v="1597000"/>
  </r>
  <r>
    <x v="201"/>
    <x v="3"/>
    <x v="7"/>
    <m/>
    <m/>
  </r>
  <r>
    <x v="0"/>
    <x v="3"/>
    <x v="8"/>
    <m/>
    <m/>
  </r>
  <r>
    <x v="0"/>
    <x v="2"/>
    <x v="8"/>
    <n v="154000"/>
    <n v="687000"/>
  </r>
  <r>
    <x v="0"/>
    <x v="4"/>
    <x v="8"/>
    <m/>
    <m/>
  </r>
  <r>
    <x v="0"/>
    <x v="1"/>
    <x v="8"/>
    <n v="215000"/>
    <n v="215000"/>
  </r>
  <r>
    <x v="1"/>
    <x v="3"/>
    <x v="8"/>
    <m/>
    <m/>
  </r>
  <r>
    <x v="1"/>
    <x v="2"/>
    <x v="8"/>
    <n v="251250"/>
    <n v="1641000"/>
  </r>
  <r>
    <x v="1"/>
    <x v="4"/>
    <x v="8"/>
    <m/>
    <m/>
  </r>
  <r>
    <x v="1"/>
    <x v="1"/>
    <x v="8"/>
    <m/>
    <m/>
  </r>
  <r>
    <x v="2"/>
    <x v="3"/>
    <x v="8"/>
    <m/>
    <m/>
  </r>
  <r>
    <x v="2"/>
    <x v="2"/>
    <x v="8"/>
    <n v="163900"/>
    <n v="556800"/>
  </r>
  <r>
    <x v="2"/>
    <x v="4"/>
    <x v="8"/>
    <n v="172000"/>
    <n v="172000"/>
  </r>
  <r>
    <x v="2"/>
    <x v="1"/>
    <x v="8"/>
    <n v="199950"/>
    <n v="199950"/>
  </r>
  <r>
    <x v="3"/>
    <x v="3"/>
    <x v="8"/>
    <m/>
    <m/>
  </r>
  <r>
    <x v="3"/>
    <x v="2"/>
    <x v="8"/>
    <n v="176050"/>
    <n v="2526050"/>
  </r>
  <r>
    <x v="3"/>
    <x v="4"/>
    <x v="8"/>
    <m/>
    <m/>
  </r>
  <r>
    <x v="3"/>
    <x v="1"/>
    <x v="8"/>
    <m/>
    <m/>
  </r>
  <r>
    <x v="4"/>
    <x v="3"/>
    <x v="8"/>
    <m/>
    <m/>
  </r>
  <r>
    <x v="4"/>
    <x v="2"/>
    <x v="8"/>
    <n v="350000"/>
    <n v="1073000"/>
  </r>
  <r>
    <x v="4"/>
    <x v="4"/>
    <x v="8"/>
    <m/>
    <m/>
  </r>
  <r>
    <x v="4"/>
    <x v="1"/>
    <x v="8"/>
    <m/>
    <m/>
  </r>
  <r>
    <x v="5"/>
    <x v="3"/>
    <x v="8"/>
    <m/>
    <m/>
  </r>
  <r>
    <x v="5"/>
    <x v="2"/>
    <x v="8"/>
    <n v="220500"/>
    <n v="3669555"/>
  </r>
  <r>
    <x v="5"/>
    <x v="4"/>
    <x v="8"/>
    <m/>
    <m/>
  </r>
  <r>
    <x v="5"/>
    <x v="1"/>
    <x v="8"/>
    <m/>
    <m/>
  </r>
  <r>
    <x v="6"/>
    <x v="3"/>
    <x v="8"/>
    <m/>
    <m/>
  </r>
  <r>
    <x v="6"/>
    <x v="2"/>
    <x v="8"/>
    <n v="239000"/>
    <n v="2536400"/>
  </r>
  <r>
    <x v="6"/>
    <x v="4"/>
    <x v="8"/>
    <m/>
    <m/>
  </r>
  <r>
    <x v="6"/>
    <x v="1"/>
    <x v="8"/>
    <m/>
    <m/>
  </r>
  <r>
    <x v="7"/>
    <x v="3"/>
    <x v="8"/>
    <m/>
    <m/>
  </r>
  <r>
    <x v="7"/>
    <x v="2"/>
    <x v="8"/>
    <n v="330000"/>
    <n v="2660950"/>
  </r>
  <r>
    <x v="7"/>
    <x v="4"/>
    <x v="8"/>
    <n v="278950"/>
    <n v="278950"/>
  </r>
  <r>
    <x v="7"/>
    <x v="1"/>
    <x v="8"/>
    <m/>
    <m/>
  </r>
  <r>
    <x v="8"/>
    <x v="3"/>
    <x v="8"/>
    <m/>
    <m/>
  </r>
  <r>
    <x v="8"/>
    <x v="2"/>
    <x v="8"/>
    <n v="225500"/>
    <n v="1597000"/>
  </r>
  <r>
    <x v="8"/>
    <x v="4"/>
    <x v="8"/>
    <m/>
    <m/>
  </r>
  <r>
    <x v="8"/>
    <x v="1"/>
    <x v="8"/>
    <m/>
    <m/>
  </r>
  <r>
    <x v="9"/>
    <x v="3"/>
    <x v="8"/>
    <m/>
    <m/>
  </r>
  <r>
    <x v="9"/>
    <x v="2"/>
    <x v="8"/>
    <n v="321700"/>
    <n v="643400"/>
  </r>
  <r>
    <x v="9"/>
    <x v="4"/>
    <x v="8"/>
    <m/>
    <m/>
  </r>
  <r>
    <x v="9"/>
    <x v="1"/>
    <x v="8"/>
    <n v="205000"/>
    <n v="205000"/>
  </r>
  <r>
    <x v="10"/>
    <x v="3"/>
    <x v="8"/>
    <m/>
    <m/>
  </r>
  <r>
    <x v="10"/>
    <x v="2"/>
    <x v="8"/>
    <n v="395000"/>
    <n v="1024300"/>
  </r>
  <r>
    <x v="10"/>
    <x v="4"/>
    <x v="8"/>
    <m/>
    <m/>
  </r>
  <r>
    <x v="10"/>
    <x v="1"/>
    <x v="8"/>
    <n v="189950"/>
    <n v="189950"/>
  </r>
  <r>
    <x v="11"/>
    <x v="3"/>
    <x v="8"/>
    <m/>
    <m/>
  </r>
  <r>
    <x v="11"/>
    <x v="2"/>
    <x v="8"/>
    <n v="242000"/>
    <n v="1773950"/>
  </r>
  <r>
    <x v="11"/>
    <x v="4"/>
    <x v="8"/>
    <m/>
    <m/>
  </r>
  <r>
    <x v="11"/>
    <x v="1"/>
    <x v="8"/>
    <m/>
    <m/>
  </r>
  <r>
    <x v="12"/>
    <x v="3"/>
    <x v="8"/>
    <m/>
    <m/>
  </r>
  <r>
    <x v="12"/>
    <x v="2"/>
    <x v="8"/>
    <n v="239650"/>
    <n v="982300"/>
  </r>
  <r>
    <x v="12"/>
    <x v="4"/>
    <x v="8"/>
    <m/>
    <m/>
  </r>
  <r>
    <x v="12"/>
    <x v="1"/>
    <x v="8"/>
    <n v="199500"/>
    <n v="199500"/>
  </r>
  <r>
    <x v="13"/>
    <x v="3"/>
    <x v="8"/>
    <m/>
    <m/>
  </r>
  <r>
    <x v="13"/>
    <x v="2"/>
    <x v="8"/>
    <n v="192500"/>
    <n v="385000"/>
  </r>
  <r>
    <x v="13"/>
    <x v="4"/>
    <x v="8"/>
    <n v="110000"/>
    <n v="110000"/>
  </r>
  <r>
    <x v="13"/>
    <x v="1"/>
    <x v="8"/>
    <m/>
    <m/>
  </r>
  <r>
    <x v="14"/>
    <x v="3"/>
    <x v="8"/>
    <m/>
    <m/>
  </r>
  <r>
    <x v="14"/>
    <x v="2"/>
    <x v="8"/>
    <n v="290000"/>
    <n v="2553400"/>
  </r>
  <r>
    <x v="14"/>
    <x v="4"/>
    <x v="8"/>
    <m/>
    <m/>
  </r>
  <r>
    <x v="14"/>
    <x v="1"/>
    <x v="8"/>
    <m/>
    <m/>
  </r>
  <r>
    <x v="15"/>
    <x v="3"/>
    <x v="8"/>
    <m/>
    <m/>
  </r>
  <r>
    <x v="15"/>
    <x v="2"/>
    <x v="8"/>
    <n v="316000"/>
    <n v="2912850"/>
  </r>
  <r>
    <x v="15"/>
    <x v="4"/>
    <x v="8"/>
    <m/>
    <m/>
  </r>
  <r>
    <x v="15"/>
    <x v="1"/>
    <x v="8"/>
    <n v="310000"/>
    <n v="310000"/>
  </r>
  <r>
    <x v="16"/>
    <x v="3"/>
    <x v="8"/>
    <m/>
    <m/>
  </r>
  <r>
    <x v="16"/>
    <x v="2"/>
    <x v="8"/>
    <n v="235000"/>
    <n v="1698950"/>
  </r>
  <r>
    <x v="16"/>
    <x v="4"/>
    <x v="8"/>
    <m/>
    <m/>
  </r>
  <r>
    <x v="16"/>
    <x v="1"/>
    <x v="8"/>
    <n v="242700"/>
    <n v="242700"/>
  </r>
  <r>
    <x v="17"/>
    <x v="3"/>
    <x v="8"/>
    <m/>
    <m/>
  </r>
  <r>
    <x v="17"/>
    <x v="2"/>
    <x v="8"/>
    <n v="285000"/>
    <n v="3281803"/>
  </r>
  <r>
    <x v="17"/>
    <x v="4"/>
    <x v="8"/>
    <m/>
    <m/>
  </r>
  <r>
    <x v="17"/>
    <x v="1"/>
    <x v="8"/>
    <m/>
    <m/>
  </r>
  <r>
    <x v="18"/>
    <x v="3"/>
    <x v="8"/>
    <m/>
    <m/>
  </r>
  <r>
    <x v="18"/>
    <x v="2"/>
    <x v="8"/>
    <n v="327000"/>
    <n v="3288000"/>
  </r>
  <r>
    <x v="18"/>
    <x v="4"/>
    <x v="8"/>
    <n v="289500"/>
    <n v="289500"/>
  </r>
  <r>
    <x v="18"/>
    <x v="1"/>
    <x v="8"/>
    <n v="205000"/>
    <n v="410000"/>
  </r>
  <r>
    <x v="19"/>
    <x v="3"/>
    <x v="8"/>
    <m/>
    <m/>
  </r>
  <r>
    <x v="19"/>
    <x v="2"/>
    <x v="8"/>
    <n v="349688"/>
    <n v="699375"/>
  </r>
  <r>
    <x v="19"/>
    <x v="4"/>
    <x v="8"/>
    <m/>
    <m/>
  </r>
  <r>
    <x v="19"/>
    <x v="1"/>
    <x v="8"/>
    <m/>
    <m/>
  </r>
  <r>
    <x v="20"/>
    <x v="3"/>
    <x v="8"/>
    <m/>
    <m/>
  </r>
  <r>
    <x v="20"/>
    <x v="2"/>
    <x v="8"/>
    <n v="260000"/>
    <n v="819150"/>
  </r>
  <r>
    <x v="20"/>
    <x v="4"/>
    <x v="8"/>
    <m/>
    <m/>
  </r>
  <r>
    <x v="20"/>
    <x v="1"/>
    <x v="8"/>
    <n v="229000"/>
    <n v="229000"/>
  </r>
  <r>
    <x v="21"/>
    <x v="3"/>
    <x v="8"/>
    <m/>
    <m/>
  </r>
  <r>
    <x v="21"/>
    <x v="2"/>
    <x v="8"/>
    <n v="335000"/>
    <n v="3110500"/>
  </r>
  <r>
    <x v="21"/>
    <x v="4"/>
    <x v="8"/>
    <m/>
    <m/>
  </r>
  <r>
    <x v="21"/>
    <x v="1"/>
    <x v="8"/>
    <n v="154000"/>
    <n v="154000"/>
  </r>
  <r>
    <x v="22"/>
    <x v="3"/>
    <x v="8"/>
    <m/>
    <m/>
  </r>
  <r>
    <x v="22"/>
    <x v="2"/>
    <x v="8"/>
    <n v="504000"/>
    <n v="1008000"/>
  </r>
  <r>
    <x v="22"/>
    <x v="4"/>
    <x v="8"/>
    <m/>
    <m/>
  </r>
  <r>
    <x v="22"/>
    <x v="1"/>
    <x v="8"/>
    <m/>
    <m/>
  </r>
  <r>
    <x v="23"/>
    <x v="3"/>
    <x v="8"/>
    <m/>
    <m/>
  </r>
  <r>
    <x v="23"/>
    <x v="2"/>
    <x v="8"/>
    <n v="431704"/>
    <n v="863408"/>
  </r>
  <r>
    <x v="23"/>
    <x v="4"/>
    <x v="8"/>
    <m/>
    <m/>
  </r>
  <r>
    <x v="23"/>
    <x v="1"/>
    <x v="8"/>
    <m/>
    <m/>
  </r>
  <r>
    <x v="24"/>
    <x v="3"/>
    <x v="8"/>
    <m/>
    <m/>
  </r>
  <r>
    <x v="24"/>
    <x v="2"/>
    <x v="8"/>
    <n v="312500"/>
    <n v="1875000"/>
  </r>
  <r>
    <x v="24"/>
    <x v="4"/>
    <x v="8"/>
    <m/>
    <m/>
  </r>
  <r>
    <x v="24"/>
    <x v="1"/>
    <x v="8"/>
    <m/>
    <m/>
  </r>
  <r>
    <x v="25"/>
    <x v="3"/>
    <x v="8"/>
    <m/>
    <m/>
  </r>
  <r>
    <x v="25"/>
    <x v="2"/>
    <x v="8"/>
    <n v="271700"/>
    <n v="1932630"/>
  </r>
  <r>
    <x v="25"/>
    <x v="4"/>
    <x v="8"/>
    <m/>
    <m/>
  </r>
  <r>
    <x v="25"/>
    <x v="1"/>
    <x v="8"/>
    <m/>
    <m/>
  </r>
  <r>
    <x v="26"/>
    <x v="3"/>
    <x v="8"/>
    <m/>
    <m/>
  </r>
  <r>
    <x v="26"/>
    <x v="2"/>
    <x v="8"/>
    <n v="310250"/>
    <n v="3477000"/>
  </r>
  <r>
    <x v="26"/>
    <x v="4"/>
    <x v="8"/>
    <m/>
    <m/>
  </r>
  <r>
    <x v="26"/>
    <x v="1"/>
    <x v="8"/>
    <m/>
    <m/>
  </r>
  <r>
    <x v="27"/>
    <x v="3"/>
    <x v="8"/>
    <m/>
    <m/>
  </r>
  <r>
    <x v="27"/>
    <x v="2"/>
    <x v="8"/>
    <n v="420500"/>
    <n v="4527250"/>
  </r>
  <r>
    <x v="27"/>
    <x v="4"/>
    <x v="8"/>
    <m/>
    <m/>
  </r>
  <r>
    <x v="27"/>
    <x v="1"/>
    <x v="8"/>
    <n v="268750"/>
    <n v="537500"/>
  </r>
  <r>
    <x v="28"/>
    <x v="3"/>
    <x v="8"/>
    <m/>
    <m/>
  </r>
  <r>
    <x v="28"/>
    <x v="2"/>
    <x v="8"/>
    <n v="309500"/>
    <n v="2005500"/>
  </r>
  <r>
    <x v="28"/>
    <x v="4"/>
    <x v="8"/>
    <m/>
    <m/>
  </r>
  <r>
    <x v="28"/>
    <x v="1"/>
    <x v="8"/>
    <n v="220450"/>
    <n v="220450"/>
  </r>
  <r>
    <x v="29"/>
    <x v="3"/>
    <x v="8"/>
    <m/>
    <m/>
  </r>
  <r>
    <x v="29"/>
    <x v="2"/>
    <x v="8"/>
    <n v="318500"/>
    <n v="2754000"/>
  </r>
  <r>
    <x v="29"/>
    <x v="4"/>
    <x v="8"/>
    <m/>
    <m/>
  </r>
  <r>
    <x v="29"/>
    <x v="1"/>
    <x v="8"/>
    <n v="319500"/>
    <n v="639000"/>
  </r>
  <r>
    <x v="30"/>
    <x v="3"/>
    <x v="8"/>
    <m/>
    <m/>
  </r>
  <r>
    <x v="30"/>
    <x v="2"/>
    <x v="8"/>
    <n v="405000"/>
    <n v="3008000"/>
  </r>
  <r>
    <x v="30"/>
    <x v="4"/>
    <x v="8"/>
    <m/>
    <m/>
  </r>
  <r>
    <x v="30"/>
    <x v="1"/>
    <x v="8"/>
    <n v="238475"/>
    <n v="476950"/>
  </r>
  <r>
    <x v="31"/>
    <x v="3"/>
    <x v="8"/>
    <m/>
    <m/>
  </r>
  <r>
    <x v="31"/>
    <x v="2"/>
    <x v="8"/>
    <n v="422250"/>
    <n v="5952400"/>
  </r>
  <r>
    <x v="31"/>
    <x v="4"/>
    <x v="8"/>
    <m/>
    <m/>
  </r>
  <r>
    <x v="31"/>
    <x v="1"/>
    <x v="8"/>
    <m/>
    <m/>
  </r>
  <r>
    <x v="32"/>
    <x v="3"/>
    <x v="8"/>
    <m/>
    <m/>
  </r>
  <r>
    <x v="32"/>
    <x v="2"/>
    <x v="8"/>
    <n v="281000"/>
    <n v="1266265"/>
  </r>
  <r>
    <x v="32"/>
    <x v="4"/>
    <x v="8"/>
    <n v="345000"/>
    <n v="345000"/>
  </r>
  <r>
    <x v="32"/>
    <x v="1"/>
    <x v="8"/>
    <n v="315000"/>
    <n v="315000"/>
  </r>
  <r>
    <x v="33"/>
    <x v="3"/>
    <x v="8"/>
    <m/>
    <m/>
  </r>
  <r>
    <x v="33"/>
    <x v="2"/>
    <x v="8"/>
    <n v="379725"/>
    <n v="2264550"/>
  </r>
  <r>
    <x v="33"/>
    <x v="4"/>
    <x v="8"/>
    <m/>
    <m/>
  </r>
  <r>
    <x v="33"/>
    <x v="1"/>
    <x v="8"/>
    <m/>
    <m/>
  </r>
  <r>
    <x v="34"/>
    <x v="3"/>
    <x v="8"/>
    <m/>
    <m/>
  </r>
  <r>
    <x v="34"/>
    <x v="2"/>
    <x v="8"/>
    <n v="412500"/>
    <n v="3395500"/>
  </r>
  <r>
    <x v="34"/>
    <x v="4"/>
    <x v="8"/>
    <m/>
    <m/>
  </r>
  <r>
    <x v="34"/>
    <x v="1"/>
    <x v="8"/>
    <m/>
    <m/>
  </r>
  <r>
    <x v="35"/>
    <x v="3"/>
    <x v="8"/>
    <m/>
    <m/>
  </r>
  <r>
    <x v="35"/>
    <x v="2"/>
    <x v="8"/>
    <n v="305000"/>
    <n v="1650000"/>
  </r>
  <r>
    <x v="35"/>
    <x v="4"/>
    <x v="8"/>
    <m/>
    <m/>
  </r>
  <r>
    <x v="35"/>
    <x v="1"/>
    <x v="8"/>
    <n v="205000"/>
    <n v="205000"/>
  </r>
  <r>
    <x v="36"/>
    <x v="3"/>
    <x v="8"/>
    <m/>
    <m/>
  </r>
  <r>
    <x v="36"/>
    <x v="2"/>
    <x v="8"/>
    <n v="298250"/>
    <n v="1346500"/>
  </r>
  <r>
    <x v="36"/>
    <x v="4"/>
    <x v="8"/>
    <m/>
    <m/>
  </r>
  <r>
    <x v="36"/>
    <x v="1"/>
    <x v="8"/>
    <m/>
    <m/>
  </r>
  <r>
    <x v="37"/>
    <x v="3"/>
    <x v="8"/>
    <m/>
    <m/>
  </r>
  <r>
    <x v="37"/>
    <x v="2"/>
    <x v="8"/>
    <n v="326313"/>
    <n v="1964830"/>
  </r>
  <r>
    <x v="37"/>
    <x v="4"/>
    <x v="8"/>
    <m/>
    <m/>
  </r>
  <r>
    <x v="37"/>
    <x v="1"/>
    <x v="8"/>
    <m/>
    <m/>
  </r>
  <r>
    <x v="38"/>
    <x v="3"/>
    <x v="8"/>
    <m/>
    <m/>
  </r>
  <r>
    <x v="38"/>
    <x v="2"/>
    <x v="8"/>
    <n v="313000"/>
    <n v="2194000"/>
  </r>
  <r>
    <x v="38"/>
    <x v="4"/>
    <x v="8"/>
    <m/>
    <m/>
  </r>
  <r>
    <x v="38"/>
    <x v="1"/>
    <x v="8"/>
    <n v="445000"/>
    <n v="445000"/>
  </r>
  <r>
    <x v="39"/>
    <x v="3"/>
    <x v="8"/>
    <m/>
    <m/>
  </r>
  <r>
    <x v="39"/>
    <x v="2"/>
    <x v="8"/>
    <n v="355000"/>
    <n v="2185500"/>
  </r>
  <r>
    <x v="39"/>
    <x v="4"/>
    <x v="8"/>
    <m/>
    <m/>
  </r>
  <r>
    <x v="39"/>
    <x v="1"/>
    <x v="8"/>
    <n v="260000"/>
    <n v="260000"/>
  </r>
  <r>
    <x v="40"/>
    <x v="3"/>
    <x v="8"/>
    <m/>
    <m/>
  </r>
  <r>
    <x v="40"/>
    <x v="2"/>
    <x v="8"/>
    <n v="428500"/>
    <n v="5070450"/>
  </r>
  <r>
    <x v="40"/>
    <x v="4"/>
    <x v="8"/>
    <m/>
    <m/>
  </r>
  <r>
    <x v="40"/>
    <x v="1"/>
    <x v="8"/>
    <m/>
    <m/>
  </r>
  <r>
    <x v="41"/>
    <x v="3"/>
    <x v="8"/>
    <m/>
    <m/>
  </r>
  <r>
    <x v="41"/>
    <x v="2"/>
    <x v="8"/>
    <n v="456250"/>
    <n v="5356450"/>
  </r>
  <r>
    <x v="41"/>
    <x v="4"/>
    <x v="8"/>
    <m/>
    <m/>
  </r>
  <r>
    <x v="41"/>
    <x v="1"/>
    <x v="8"/>
    <m/>
    <m/>
  </r>
  <r>
    <x v="42"/>
    <x v="3"/>
    <x v="8"/>
    <n v="649900"/>
    <n v="649900"/>
  </r>
  <r>
    <x v="42"/>
    <x v="2"/>
    <x v="8"/>
    <n v="477475"/>
    <n v="5880300"/>
  </r>
  <r>
    <x v="42"/>
    <x v="4"/>
    <x v="8"/>
    <m/>
    <m/>
  </r>
  <r>
    <x v="42"/>
    <x v="1"/>
    <x v="8"/>
    <n v="297000"/>
    <n v="297000"/>
  </r>
  <r>
    <x v="43"/>
    <x v="3"/>
    <x v="8"/>
    <m/>
    <m/>
  </r>
  <r>
    <x v="43"/>
    <x v="2"/>
    <x v="8"/>
    <n v="523500"/>
    <n v="2172000"/>
  </r>
  <r>
    <x v="43"/>
    <x v="4"/>
    <x v="8"/>
    <m/>
    <m/>
  </r>
  <r>
    <x v="43"/>
    <x v="1"/>
    <x v="8"/>
    <n v="260000"/>
    <n v="260000"/>
  </r>
  <r>
    <x v="44"/>
    <x v="3"/>
    <x v="8"/>
    <m/>
    <m/>
  </r>
  <r>
    <x v="44"/>
    <x v="2"/>
    <x v="8"/>
    <n v="344000"/>
    <n v="2447400"/>
  </r>
  <r>
    <x v="44"/>
    <x v="4"/>
    <x v="8"/>
    <n v="205000"/>
    <n v="205000"/>
  </r>
  <r>
    <x v="44"/>
    <x v="1"/>
    <x v="8"/>
    <m/>
    <m/>
  </r>
  <r>
    <x v="45"/>
    <x v="3"/>
    <x v="8"/>
    <m/>
    <m/>
  </r>
  <r>
    <x v="45"/>
    <x v="2"/>
    <x v="8"/>
    <n v="600000"/>
    <n v="2034600"/>
  </r>
  <r>
    <x v="45"/>
    <x v="4"/>
    <x v="8"/>
    <m/>
    <m/>
  </r>
  <r>
    <x v="45"/>
    <x v="1"/>
    <x v="8"/>
    <m/>
    <m/>
  </r>
  <r>
    <x v="46"/>
    <x v="3"/>
    <x v="8"/>
    <m/>
    <m/>
  </r>
  <r>
    <x v="46"/>
    <x v="2"/>
    <x v="8"/>
    <n v="375000"/>
    <n v="2102000"/>
  </r>
  <r>
    <x v="46"/>
    <x v="4"/>
    <x v="8"/>
    <m/>
    <m/>
  </r>
  <r>
    <x v="46"/>
    <x v="1"/>
    <x v="8"/>
    <n v="319888"/>
    <n v="319888"/>
  </r>
  <r>
    <x v="47"/>
    <x v="3"/>
    <x v="8"/>
    <m/>
    <m/>
  </r>
  <r>
    <x v="47"/>
    <x v="2"/>
    <x v="8"/>
    <n v="310000"/>
    <n v="957000"/>
  </r>
  <r>
    <x v="47"/>
    <x v="4"/>
    <x v="8"/>
    <m/>
    <m/>
  </r>
  <r>
    <x v="47"/>
    <x v="1"/>
    <x v="8"/>
    <n v="322500"/>
    <n v="645000"/>
  </r>
  <r>
    <x v="48"/>
    <x v="3"/>
    <x v="8"/>
    <m/>
    <m/>
  </r>
  <r>
    <x v="48"/>
    <x v="2"/>
    <x v="8"/>
    <n v="532500"/>
    <n v="2049000"/>
  </r>
  <r>
    <x v="48"/>
    <x v="4"/>
    <x v="8"/>
    <m/>
    <m/>
  </r>
  <r>
    <x v="48"/>
    <x v="1"/>
    <x v="8"/>
    <m/>
    <m/>
  </r>
  <r>
    <x v="49"/>
    <x v="3"/>
    <x v="8"/>
    <m/>
    <m/>
  </r>
  <r>
    <x v="49"/>
    <x v="2"/>
    <x v="8"/>
    <n v="410000"/>
    <n v="1930500"/>
  </r>
  <r>
    <x v="49"/>
    <x v="4"/>
    <x v="8"/>
    <m/>
    <m/>
  </r>
  <r>
    <x v="49"/>
    <x v="1"/>
    <x v="8"/>
    <m/>
    <m/>
  </r>
  <r>
    <x v="50"/>
    <x v="3"/>
    <x v="8"/>
    <m/>
    <m/>
  </r>
  <r>
    <x v="50"/>
    <x v="2"/>
    <x v="8"/>
    <n v="490000"/>
    <n v="1983000"/>
  </r>
  <r>
    <x v="50"/>
    <x v="4"/>
    <x v="8"/>
    <m/>
    <m/>
  </r>
  <r>
    <x v="50"/>
    <x v="1"/>
    <x v="8"/>
    <m/>
    <m/>
  </r>
  <r>
    <x v="51"/>
    <x v="3"/>
    <x v="8"/>
    <m/>
    <m/>
  </r>
  <r>
    <x v="51"/>
    <x v="2"/>
    <x v="8"/>
    <n v="425000"/>
    <n v="2556050"/>
  </r>
  <r>
    <x v="51"/>
    <x v="4"/>
    <x v="8"/>
    <m/>
    <m/>
  </r>
  <r>
    <x v="51"/>
    <x v="1"/>
    <x v="8"/>
    <m/>
    <m/>
  </r>
  <r>
    <x v="52"/>
    <x v="3"/>
    <x v="8"/>
    <m/>
    <m/>
  </r>
  <r>
    <x v="52"/>
    <x v="2"/>
    <x v="8"/>
    <n v="295000"/>
    <n v="3088798"/>
  </r>
  <r>
    <x v="52"/>
    <x v="4"/>
    <x v="8"/>
    <n v="310000"/>
    <n v="310000"/>
  </r>
  <r>
    <x v="52"/>
    <x v="1"/>
    <x v="8"/>
    <n v="431000"/>
    <n v="431000"/>
  </r>
  <r>
    <x v="53"/>
    <x v="3"/>
    <x v="8"/>
    <m/>
    <m/>
  </r>
  <r>
    <x v="53"/>
    <x v="2"/>
    <x v="8"/>
    <n v="484500"/>
    <n v="2928000"/>
  </r>
  <r>
    <x v="53"/>
    <x v="4"/>
    <x v="8"/>
    <m/>
    <m/>
  </r>
  <r>
    <x v="53"/>
    <x v="1"/>
    <x v="8"/>
    <m/>
    <m/>
  </r>
  <r>
    <x v="54"/>
    <x v="3"/>
    <x v="8"/>
    <m/>
    <m/>
  </r>
  <r>
    <x v="54"/>
    <x v="2"/>
    <x v="8"/>
    <n v="622000"/>
    <n v="4595000"/>
  </r>
  <r>
    <x v="54"/>
    <x v="4"/>
    <x v="8"/>
    <m/>
    <m/>
  </r>
  <r>
    <x v="54"/>
    <x v="1"/>
    <x v="8"/>
    <n v="312500"/>
    <n v="312500"/>
  </r>
  <r>
    <x v="55"/>
    <x v="3"/>
    <x v="8"/>
    <m/>
    <m/>
  </r>
  <r>
    <x v="55"/>
    <x v="2"/>
    <x v="8"/>
    <n v="354500"/>
    <n v="1054500"/>
  </r>
  <r>
    <x v="55"/>
    <x v="4"/>
    <x v="8"/>
    <m/>
    <m/>
  </r>
  <r>
    <x v="55"/>
    <x v="1"/>
    <x v="8"/>
    <n v="380000"/>
    <n v="380000"/>
  </r>
  <r>
    <x v="56"/>
    <x v="3"/>
    <x v="8"/>
    <m/>
    <m/>
  </r>
  <r>
    <x v="56"/>
    <x v="2"/>
    <x v="8"/>
    <n v="361500"/>
    <n v="2005516"/>
  </r>
  <r>
    <x v="56"/>
    <x v="4"/>
    <x v="8"/>
    <n v="355000"/>
    <n v="355000"/>
  </r>
  <r>
    <x v="56"/>
    <x v="1"/>
    <x v="8"/>
    <m/>
    <m/>
  </r>
  <r>
    <x v="57"/>
    <x v="3"/>
    <x v="8"/>
    <m/>
    <m/>
  </r>
  <r>
    <x v="57"/>
    <x v="2"/>
    <x v="8"/>
    <n v="458024"/>
    <n v="916047"/>
  </r>
  <r>
    <x v="57"/>
    <x v="4"/>
    <x v="8"/>
    <m/>
    <m/>
  </r>
  <r>
    <x v="57"/>
    <x v="1"/>
    <x v="8"/>
    <n v="365000"/>
    <n v="365000"/>
  </r>
  <r>
    <x v="58"/>
    <x v="3"/>
    <x v="8"/>
    <m/>
    <m/>
  </r>
  <r>
    <x v="58"/>
    <x v="2"/>
    <x v="8"/>
    <n v="329975"/>
    <n v="659950"/>
  </r>
  <r>
    <x v="58"/>
    <x v="4"/>
    <x v="8"/>
    <m/>
    <m/>
  </r>
  <r>
    <x v="58"/>
    <x v="1"/>
    <x v="8"/>
    <n v="308750"/>
    <n v="617500"/>
  </r>
  <r>
    <x v="59"/>
    <x v="3"/>
    <x v="8"/>
    <m/>
    <m/>
  </r>
  <r>
    <x v="59"/>
    <x v="2"/>
    <x v="8"/>
    <n v="760000"/>
    <n v="1728000"/>
  </r>
  <r>
    <x v="59"/>
    <x v="4"/>
    <x v="8"/>
    <m/>
    <m/>
  </r>
  <r>
    <x v="59"/>
    <x v="1"/>
    <x v="8"/>
    <n v="249000"/>
    <n v="249000"/>
  </r>
  <r>
    <x v="60"/>
    <x v="3"/>
    <x v="8"/>
    <m/>
    <m/>
  </r>
  <r>
    <x v="60"/>
    <x v="2"/>
    <x v="8"/>
    <n v="449975"/>
    <n v="899950"/>
  </r>
  <r>
    <x v="60"/>
    <x v="4"/>
    <x v="8"/>
    <m/>
    <m/>
  </r>
  <r>
    <x v="60"/>
    <x v="1"/>
    <x v="8"/>
    <m/>
    <m/>
  </r>
  <r>
    <x v="61"/>
    <x v="3"/>
    <x v="8"/>
    <m/>
    <m/>
  </r>
  <r>
    <x v="61"/>
    <x v="2"/>
    <x v="8"/>
    <n v="354500"/>
    <n v="1894300"/>
  </r>
  <r>
    <x v="61"/>
    <x v="4"/>
    <x v="8"/>
    <m/>
    <m/>
  </r>
  <r>
    <x v="61"/>
    <x v="1"/>
    <x v="8"/>
    <m/>
    <m/>
  </r>
  <r>
    <x v="62"/>
    <x v="3"/>
    <x v="8"/>
    <m/>
    <m/>
  </r>
  <r>
    <x v="62"/>
    <x v="2"/>
    <x v="8"/>
    <n v="740000"/>
    <n v="3110000"/>
  </r>
  <r>
    <x v="62"/>
    <x v="4"/>
    <x v="8"/>
    <m/>
    <m/>
  </r>
  <r>
    <x v="62"/>
    <x v="1"/>
    <x v="8"/>
    <m/>
    <m/>
  </r>
  <r>
    <x v="63"/>
    <x v="3"/>
    <x v="8"/>
    <m/>
    <m/>
  </r>
  <r>
    <x v="63"/>
    <x v="2"/>
    <x v="8"/>
    <n v="274500"/>
    <n v="1929900"/>
  </r>
  <r>
    <x v="63"/>
    <x v="4"/>
    <x v="8"/>
    <m/>
    <m/>
  </r>
  <r>
    <x v="63"/>
    <x v="1"/>
    <x v="8"/>
    <m/>
    <m/>
  </r>
  <r>
    <x v="64"/>
    <x v="3"/>
    <x v="8"/>
    <m/>
    <m/>
  </r>
  <r>
    <x v="64"/>
    <x v="2"/>
    <x v="8"/>
    <n v="356000"/>
    <n v="1412000"/>
  </r>
  <r>
    <x v="64"/>
    <x v="4"/>
    <x v="8"/>
    <m/>
    <m/>
  </r>
  <r>
    <x v="64"/>
    <x v="1"/>
    <x v="8"/>
    <n v="290000"/>
    <n v="889000"/>
  </r>
  <r>
    <x v="65"/>
    <x v="3"/>
    <x v="8"/>
    <m/>
    <m/>
  </r>
  <r>
    <x v="65"/>
    <x v="2"/>
    <x v="8"/>
    <n v="320200"/>
    <n v="880200"/>
  </r>
  <r>
    <x v="65"/>
    <x v="4"/>
    <x v="8"/>
    <m/>
    <m/>
  </r>
  <r>
    <x v="65"/>
    <x v="1"/>
    <x v="8"/>
    <m/>
    <m/>
  </r>
  <r>
    <x v="66"/>
    <x v="3"/>
    <x v="8"/>
    <m/>
    <m/>
  </r>
  <r>
    <x v="66"/>
    <x v="2"/>
    <x v="8"/>
    <n v="550000"/>
    <n v="2287000"/>
  </r>
  <r>
    <x v="66"/>
    <x v="4"/>
    <x v="8"/>
    <m/>
    <m/>
  </r>
  <r>
    <x v="66"/>
    <x v="1"/>
    <x v="8"/>
    <m/>
    <m/>
  </r>
  <r>
    <x v="67"/>
    <x v="3"/>
    <x v="8"/>
    <m/>
    <m/>
  </r>
  <r>
    <x v="67"/>
    <x v="2"/>
    <x v="8"/>
    <n v="285000"/>
    <n v="957000"/>
  </r>
  <r>
    <x v="67"/>
    <x v="4"/>
    <x v="8"/>
    <m/>
    <m/>
  </r>
  <r>
    <x v="67"/>
    <x v="1"/>
    <x v="8"/>
    <m/>
    <m/>
  </r>
  <r>
    <x v="68"/>
    <x v="3"/>
    <x v="8"/>
    <m/>
    <m/>
  </r>
  <r>
    <x v="68"/>
    <x v="2"/>
    <x v="8"/>
    <n v="328250"/>
    <n v="1345100"/>
  </r>
  <r>
    <x v="68"/>
    <x v="4"/>
    <x v="8"/>
    <m/>
    <m/>
  </r>
  <r>
    <x v="68"/>
    <x v="1"/>
    <x v="8"/>
    <m/>
    <m/>
  </r>
  <r>
    <x v="69"/>
    <x v="3"/>
    <x v="8"/>
    <m/>
    <m/>
  </r>
  <r>
    <x v="69"/>
    <x v="2"/>
    <x v="8"/>
    <n v="390000"/>
    <n v="2075000"/>
  </r>
  <r>
    <x v="69"/>
    <x v="4"/>
    <x v="8"/>
    <m/>
    <m/>
  </r>
  <r>
    <x v="69"/>
    <x v="1"/>
    <x v="8"/>
    <n v="265500"/>
    <n v="531000"/>
  </r>
  <r>
    <x v="70"/>
    <x v="3"/>
    <x v="8"/>
    <m/>
    <m/>
  </r>
  <r>
    <x v="70"/>
    <x v="2"/>
    <x v="8"/>
    <n v="309000"/>
    <n v="309000"/>
  </r>
  <r>
    <x v="70"/>
    <x v="4"/>
    <x v="8"/>
    <m/>
    <m/>
  </r>
  <r>
    <x v="70"/>
    <x v="1"/>
    <x v="8"/>
    <m/>
    <m/>
  </r>
  <r>
    <x v="71"/>
    <x v="3"/>
    <x v="8"/>
    <m/>
    <m/>
  </r>
  <r>
    <x v="71"/>
    <x v="2"/>
    <x v="8"/>
    <n v="195000"/>
    <n v="924000"/>
  </r>
  <r>
    <x v="71"/>
    <x v="4"/>
    <x v="8"/>
    <m/>
    <m/>
  </r>
  <r>
    <x v="71"/>
    <x v="1"/>
    <x v="8"/>
    <m/>
    <m/>
  </r>
  <r>
    <x v="72"/>
    <x v="3"/>
    <x v="8"/>
    <m/>
    <m/>
  </r>
  <r>
    <x v="72"/>
    <x v="2"/>
    <x v="8"/>
    <n v="378000"/>
    <n v="1114950"/>
  </r>
  <r>
    <x v="72"/>
    <x v="4"/>
    <x v="8"/>
    <m/>
    <m/>
  </r>
  <r>
    <x v="72"/>
    <x v="1"/>
    <x v="8"/>
    <m/>
    <m/>
  </r>
  <r>
    <x v="73"/>
    <x v="3"/>
    <x v="8"/>
    <m/>
    <m/>
  </r>
  <r>
    <x v="73"/>
    <x v="2"/>
    <x v="8"/>
    <n v="382500"/>
    <n v="382500"/>
  </r>
  <r>
    <x v="73"/>
    <x v="4"/>
    <x v="8"/>
    <m/>
    <m/>
  </r>
  <r>
    <x v="73"/>
    <x v="1"/>
    <x v="8"/>
    <m/>
    <m/>
  </r>
  <r>
    <x v="74"/>
    <x v="3"/>
    <x v="8"/>
    <m/>
    <m/>
  </r>
  <r>
    <x v="74"/>
    <x v="2"/>
    <x v="8"/>
    <n v="395000"/>
    <n v="1469950"/>
  </r>
  <r>
    <x v="74"/>
    <x v="4"/>
    <x v="8"/>
    <m/>
    <m/>
  </r>
  <r>
    <x v="74"/>
    <x v="1"/>
    <x v="8"/>
    <m/>
    <m/>
  </r>
  <r>
    <x v="75"/>
    <x v="3"/>
    <x v="8"/>
    <m/>
    <m/>
  </r>
  <r>
    <x v="75"/>
    <x v="2"/>
    <x v="8"/>
    <n v="315500"/>
    <n v="631000"/>
  </r>
  <r>
    <x v="75"/>
    <x v="4"/>
    <x v="8"/>
    <m/>
    <m/>
  </r>
  <r>
    <x v="75"/>
    <x v="1"/>
    <x v="8"/>
    <m/>
    <m/>
  </r>
  <r>
    <x v="76"/>
    <x v="3"/>
    <x v="8"/>
    <m/>
    <m/>
  </r>
  <r>
    <x v="76"/>
    <x v="2"/>
    <x v="8"/>
    <n v="232533"/>
    <n v="465065"/>
  </r>
  <r>
    <x v="76"/>
    <x v="4"/>
    <x v="8"/>
    <m/>
    <m/>
  </r>
  <r>
    <x v="76"/>
    <x v="1"/>
    <x v="8"/>
    <m/>
    <m/>
  </r>
  <r>
    <x v="77"/>
    <x v="3"/>
    <x v="8"/>
    <m/>
    <m/>
  </r>
  <r>
    <x v="77"/>
    <x v="2"/>
    <x v="8"/>
    <n v="353750"/>
    <n v="1494900"/>
  </r>
  <r>
    <x v="77"/>
    <x v="4"/>
    <x v="8"/>
    <m/>
    <m/>
  </r>
  <r>
    <x v="77"/>
    <x v="1"/>
    <x v="8"/>
    <n v="115000"/>
    <n v="115000"/>
  </r>
  <r>
    <x v="78"/>
    <x v="3"/>
    <x v="8"/>
    <m/>
    <m/>
  </r>
  <r>
    <x v="78"/>
    <x v="2"/>
    <x v="8"/>
    <n v="327475"/>
    <n v="1354950"/>
  </r>
  <r>
    <x v="78"/>
    <x v="4"/>
    <x v="8"/>
    <m/>
    <m/>
  </r>
  <r>
    <x v="78"/>
    <x v="1"/>
    <x v="8"/>
    <m/>
    <m/>
  </r>
  <r>
    <x v="79"/>
    <x v="3"/>
    <x v="8"/>
    <m/>
    <m/>
  </r>
  <r>
    <x v="79"/>
    <x v="2"/>
    <x v="8"/>
    <n v="341750"/>
    <n v="1485500"/>
  </r>
  <r>
    <x v="79"/>
    <x v="4"/>
    <x v="8"/>
    <m/>
    <m/>
  </r>
  <r>
    <x v="79"/>
    <x v="1"/>
    <x v="8"/>
    <m/>
    <m/>
  </r>
  <r>
    <x v="80"/>
    <x v="3"/>
    <x v="8"/>
    <m/>
    <m/>
  </r>
  <r>
    <x v="80"/>
    <x v="2"/>
    <x v="8"/>
    <n v="315000"/>
    <n v="1023000"/>
  </r>
  <r>
    <x v="80"/>
    <x v="4"/>
    <x v="8"/>
    <n v="294950"/>
    <n v="589900"/>
  </r>
  <r>
    <x v="80"/>
    <x v="1"/>
    <x v="8"/>
    <n v="283358"/>
    <n v="566715"/>
  </r>
  <r>
    <x v="81"/>
    <x v="3"/>
    <x v="8"/>
    <m/>
    <m/>
  </r>
  <r>
    <x v="81"/>
    <x v="2"/>
    <x v="8"/>
    <n v="300000"/>
    <n v="300000"/>
  </r>
  <r>
    <x v="81"/>
    <x v="4"/>
    <x v="8"/>
    <n v="295000"/>
    <n v="295000"/>
  </r>
  <r>
    <x v="81"/>
    <x v="1"/>
    <x v="8"/>
    <n v="400000"/>
    <n v="400000"/>
  </r>
  <r>
    <x v="82"/>
    <x v="3"/>
    <x v="8"/>
    <m/>
    <m/>
  </r>
  <r>
    <x v="82"/>
    <x v="2"/>
    <x v="8"/>
    <n v="295000"/>
    <n v="1818000"/>
  </r>
  <r>
    <x v="82"/>
    <x v="4"/>
    <x v="8"/>
    <n v="292000"/>
    <n v="292000"/>
  </r>
  <r>
    <x v="82"/>
    <x v="1"/>
    <x v="8"/>
    <m/>
    <m/>
  </r>
  <r>
    <x v="83"/>
    <x v="3"/>
    <x v="8"/>
    <m/>
    <m/>
  </r>
  <r>
    <x v="83"/>
    <x v="2"/>
    <x v="8"/>
    <n v="260100"/>
    <n v="1453100"/>
  </r>
  <r>
    <x v="83"/>
    <x v="4"/>
    <x v="8"/>
    <m/>
    <m/>
  </r>
  <r>
    <x v="83"/>
    <x v="1"/>
    <x v="8"/>
    <m/>
    <m/>
  </r>
  <r>
    <x v="84"/>
    <x v="3"/>
    <x v="8"/>
    <m/>
    <m/>
  </r>
  <r>
    <x v="84"/>
    <x v="2"/>
    <x v="8"/>
    <n v="226363"/>
    <n v="452725"/>
  </r>
  <r>
    <x v="84"/>
    <x v="4"/>
    <x v="8"/>
    <m/>
    <m/>
  </r>
  <r>
    <x v="84"/>
    <x v="1"/>
    <x v="8"/>
    <m/>
    <m/>
  </r>
  <r>
    <x v="85"/>
    <x v="3"/>
    <x v="8"/>
    <m/>
    <m/>
  </r>
  <r>
    <x v="85"/>
    <x v="2"/>
    <x v="8"/>
    <n v="581000"/>
    <n v="2956000"/>
  </r>
  <r>
    <x v="85"/>
    <x v="4"/>
    <x v="8"/>
    <m/>
    <m/>
  </r>
  <r>
    <x v="85"/>
    <x v="1"/>
    <x v="8"/>
    <n v="192000"/>
    <n v="192000"/>
  </r>
  <r>
    <x v="86"/>
    <x v="3"/>
    <x v="8"/>
    <m/>
    <m/>
  </r>
  <r>
    <x v="86"/>
    <x v="2"/>
    <x v="8"/>
    <n v="326500"/>
    <n v="1609500"/>
  </r>
  <r>
    <x v="86"/>
    <x v="4"/>
    <x v="8"/>
    <m/>
    <m/>
  </r>
  <r>
    <x v="86"/>
    <x v="1"/>
    <x v="8"/>
    <n v="305500"/>
    <n v="611000"/>
  </r>
  <r>
    <x v="87"/>
    <x v="3"/>
    <x v="8"/>
    <m/>
    <m/>
  </r>
  <r>
    <x v="87"/>
    <x v="2"/>
    <x v="8"/>
    <n v="312000"/>
    <n v="624000"/>
  </r>
  <r>
    <x v="87"/>
    <x v="4"/>
    <x v="8"/>
    <m/>
    <m/>
  </r>
  <r>
    <x v="87"/>
    <x v="1"/>
    <x v="8"/>
    <n v="392450"/>
    <n v="392450"/>
  </r>
  <r>
    <x v="88"/>
    <x v="3"/>
    <x v="8"/>
    <m/>
    <m/>
  </r>
  <r>
    <x v="88"/>
    <x v="2"/>
    <x v="8"/>
    <n v="399000"/>
    <n v="2870547"/>
  </r>
  <r>
    <x v="88"/>
    <x v="4"/>
    <x v="8"/>
    <m/>
    <m/>
  </r>
  <r>
    <x v="88"/>
    <x v="1"/>
    <x v="8"/>
    <n v="285000"/>
    <n v="285000"/>
  </r>
  <r>
    <x v="89"/>
    <x v="3"/>
    <x v="8"/>
    <m/>
    <m/>
  </r>
  <r>
    <x v="89"/>
    <x v="2"/>
    <x v="8"/>
    <n v="248000"/>
    <n v="1754000"/>
  </r>
  <r>
    <x v="89"/>
    <x v="4"/>
    <x v="8"/>
    <m/>
    <m/>
  </r>
  <r>
    <x v="89"/>
    <x v="1"/>
    <x v="8"/>
    <n v="260000"/>
    <n v="260000"/>
  </r>
  <r>
    <x v="90"/>
    <x v="3"/>
    <x v="8"/>
    <m/>
    <m/>
  </r>
  <r>
    <x v="90"/>
    <x v="2"/>
    <x v="8"/>
    <n v="400000"/>
    <n v="800000"/>
  </r>
  <r>
    <x v="90"/>
    <x v="4"/>
    <x v="8"/>
    <m/>
    <m/>
  </r>
  <r>
    <x v="90"/>
    <x v="1"/>
    <x v="8"/>
    <m/>
    <m/>
  </r>
  <r>
    <x v="91"/>
    <x v="3"/>
    <x v="8"/>
    <m/>
    <m/>
  </r>
  <r>
    <x v="91"/>
    <x v="2"/>
    <x v="8"/>
    <n v="228000"/>
    <n v="1001000"/>
  </r>
  <r>
    <x v="91"/>
    <x v="4"/>
    <x v="8"/>
    <m/>
    <m/>
  </r>
  <r>
    <x v="91"/>
    <x v="1"/>
    <x v="8"/>
    <m/>
    <m/>
  </r>
  <r>
    <x v="92"/>
    <x v="3"/>
    <x v="8"/>
    <m/>
    <m/>
  </r>
  <r>
    <x v="92"/>
    <x v="2"/>
    <x v="8"/>
    <n v="305750"/>
    <n v="2117500"/>
  </r>
  <r>
    <x v="92"/>
    <x v="4"/>
    <x v="8"/>
    <m/>
    <m/>
  </r>
  <r>
    <x v="92"/>
    <x v="1"/>
    <x v="8"/>
    <n v="184000"/>
    <n v="184000"/>
  </r>
  <r>
    <x v="93"/>
    <x v="3"/>
    <x v="8"/>
    <m/>
    <m/>
  </r>
  <r>
    <x v="93"/>
    <x v="2"/>
    <x v="8"/>
    <n v="502750"/>
    <n v="1005500"/>
  </r>
  <r>
    <x v="93"/>
    <x v="4"/>
    <x v="8"/>
    <n v="376000"/>
    <n v="376000"/>
  </r>
  <r>
    <x v="93"/>
    <x v="1"/>
    <x v="8"/>
    <n v="142625"/>
    <n v="285250"/>
  </r>
  <r>
    <x v="94"/>
    <x v="3"/>
    <x v="8"/>
    <m/>
    <m/>
  </r>
  <r>
    <x v="94"/>
    <x v="2"/>
    <x v="8"/>
    <n v="339000"/>
    <n v="678000"/>
  </r>
  <r>
    <x v="94"/>
    <x v="4"/>
    <x v="8"/>
    <m/>
    <m/>
  </r>
  <r>
    <x v="94"/>
    <x v="1"/>
    <x v="8"/>
    <n v="261000"/>
    <n v="261000"/>
  </r>
  <r>
    <x v="95"/>
    <x v="3"/>
    <x v="8"/>
    <m/>
    <m/>
  </r>
  <r>
    <x v="95"/>
    <x v="2"/>
    <x v="8"/>
    <n v="340000"/>
    <n v="1536000"/>
  </r>
  <r>
    <x v="95"/>
    <x v="4"/>
    <x v="8"/>
    <n v="275000"/>
    <n v="275000"/>
  </r>
  <r>
    <x v="95"/>
    <x v="1"/>
    <x v="8"/>
    <m/>
    <m/>
  </r>
  <r>
    <x v="96"/>
    <x v="3"/>
    <x v="8"/>
    <m/>
    <m/>
  </r>
  <r>
    <x v="96"/>
    <x v="2"/>
    <x v="8"/>
    <n v="347500"/>
    <n v="2092500"/>
  </r>
  <r>
    <x v="96"/>
    <x v="4"/>
    <x v="8"/>
    <m/>
    <m/>
  </r>
  <r>
    <x v="96"/>
    <x v="1"/>
    <x v="8"/>
    <n v="227501"/>
    <n v="455001"/>
  </r>
  <r>
    <x v="97"/>
    <x v="3"/>
    <x v="8"/>
    <m/>
    <m/>
  </r>
  <r>
    <x v="97"/>
    <x v="2"/>
    <x v="8"/>
    <n v="390000"/>
    <n v="780000"/>
  </r>
  <r>
    <x v="97"/>
    <x v="4"/>
    <x v="8"/>
    <m/>
    <m/>
  </r>
  <r>
    <x v="97"/>
    <x v="1"/>
    <x v="8"/>
    <m/>
    <m/>
  </r>
  <r>
    <x v="98"/>
    <x v="3"/>
    <x v="8"/>
    <m/>
    <m/>
  </r>
  <r>
    <x v="98"/>
    <x v="2"/>
    <x v="8"/>
    <n v="309500"/>
    <n v="2156000"/>
  </r>
  <r>
    <x v="98"/>
    <x v="4"/>
    <x v="8"/>
    <m/>
    <m/>
  </r>
  <r>
    <x v="98"/>
    <x v="1"/>
    <x v="8"/>
    <m/>
    <m/>
  </r>
  <r>
    <x v="99"/>
    <x v="3"/>
    <x v="8"/>
    <m/>
    <m/>
  </r>
  <r>
    <x v="99"/>
    <x v="2"/>
    <x v="8"/>
    <n v="289000"/>
    <n v="1128400"/>
  </r>
  <r>
    <x v="99"/>
    <x v="4"/>
    <x v="8"/>
    <m/>
    <m/>
  </r>
  <r>
    <x v="99"/>
    <x v="1"/>
    <x v="8"/>
    <n v="246500"/>
    <n v="246500"/>
  </r>
  <r>
    <x v="100"/>
    <x v="3"/>
    <x v="8"/>
    <m/>
    <m/>
  </r>
  <r>
    <x v="100"/>
    <x v="2"/>
    <x v="8"/>
    <m/>
    <m/>
  </r>
  <r>
    <x v="100"/>
    <x v="4"/>
    <x v="8"/>
    <m/>
    <m/>
  </r>
  <r>
    <x v="100"/>
    <x v="1"/>
    <x v="8"/>
    <n v="193000"/>
    <n v="386000"/>
  </r>
  <r>
    <x v="101"/>
    <x v="3"/>
    <x v="8"/>
    <m/>
    <m/>
  </r>
  <r>
    <x v="101"/>
    <x v="2"/>
    <x v="8"/>
    <n v="347000"/>
    <n v="1464500"/>
  </r>
  <r>
    <x v="101"/>
    <x v="4"/>
    <x v="8"/>
    <m/>
    <m/>
  </r>
  <r>
    <x v="101"/>
    <x v="1"/>
    <x v="8"/>
    <n v="295000"/>
    <n v="295000"/>
  </r>
  <r>
    <x v="102"/>
    <x v="3"/>
    <x v="8"/>
    <m/>
    <m/>
  </r>
  <r>
    <x v="102"/>
    <x v="2"/>
    <x v="8"/>
    <n v="386250"/>
    <n v="1184250"/>
  </r>
  <r>
    <x v="102"/>
    <x v="4"/>
    <x v="8"/>
    <m/>
    <m/>
  </r>
  <r>
    <x v="102"/>
    <x v="1"/>
    <x v="8"/>
    <n v="262000"/>
    <n v="262000"/>
  </r>
  <r>
    <x v="103"/>
    <x v="3"/>
    <x v="8"/>
    <m/>
    <m/>
  </r>
  <r>
    <x v="103"/>
    <x v="2"/>
    <x v="8"/>
    <n v="293500"/>
    <n v="2642000"/>
  </r>
  <r>
    <x v="103"/>
    <x v="4"/>
    <x v="8"/>
    <m/>
    <m/>
  </r>
  <r>
    <x v="103"/>
    <x v="1"/>
    <x v="8"/>
    <m/>
    <m/>
  </r>
  <r>
    <x v="104"/>
    <x v="3"/>
    <x v="8"/>
    <m/>
    <m/>
  </r>
  <r>
    <x v="104"/>
    <x v="2"/>
    <x v="8"/>
    <n v="342176"/>
    <n v="684351"/>
  </r>
  <r>
    <x v="104"/>
    <x v="4"/>
    <x v="8"/>
    <n v="160000"/>
    <n v="160000"/>
  </r>
  <r>
    <x v="104"/>
    <x v="1"/>
    <x v="8"/>
    <m/>
    <m/>
  </r>
  <r>
    <x v="105"/>
    <x v="3"/>
    <x v="8"/>
    <m/>
    <m/>
  </r>
  <r>
    <x v="105"/>
    <x v="2"/>
    <x v="8"/>
    <n v="254000"/>
    <n v="1063000"/>
  </r>
  <r>
    <x v="105"/>
    <x v="4"/>
    <x v="8"/>
    <m/>
    <m/>
  </r>
  <r>
    <x v="105"/>
    <x v="1"/>
    <x v="8"/>
    <m/>
    <m/>
  </r>
  <r>
    <x v="106"/>
    <x v="3"/>
    <x v="8"/>
    <m/>
    <m/>
  </r>
  <r>
    <x v="106"/>
    <x v="2"/>
    <x v="8"/>
    <n v="439000"/>
    <n v="439000"/>
  </r>
  <r>
    <x v="106"/>
    <x v="4"/>
    <x v="8"/>
    <m/>
    <m/>
  </r>
  <r>
    <x v="106"/>
    <x v="1"/>
    <x v="8"/>
    <m/>
    <m/>
  </r>
  <r>
    <x v="107"/>
    <x v="3"/>
    <x v="8"/>
    <m/>
    <m/>
  </r>
  <r>
    <x v="107"/>
    <x v="2"/>
    <x v="8"/>
    <n v="302500"/>
    <n v="605000"/>
  </r>
  <r>
    <x v="107"/>
    <x v="4"/>
    <x v="8"/>
    <m/>
    <m/>
  </r>
  <r>
    <x v="107"/>
    <x v="1"/>
    <x v="8"/>
    <n v="240000"/>
    <n v="240000"/>
  </r>
  <r>
    <x v="108"/>
    <x v="3"/>
    <x v="8"/>
    <m/>
    <m/>
  </r>
  <r>
    <x v="108"/>
    <x v="2"/>
    <x v="8"/>
    <n v="212112"/>
    <n v="1067224"/>
  </r>
  <r>
    <x v="108"/>
    <x v="4"/>
    <x v="8"/>
    <m/>
    <m/>
  </r>
  <r>
    <x v="108"/>
    <x v="1"/>
    <x v="8"/>
    <m/>
    <m/>
  </r>
  <r>
    <x v="109"/>
    <x v="3"/>
    <x v="8"/>
    <m/>
    <m/>
  </r>
  <r>
    <x v="109"/>
    <x v="2"/>
    <x v="8"/>
    <n v="420000"/>
    <n v="1685000"/>
  </r>
  <r>
    <x v="109"/>
    <x v="4"/>
    <x v="8"/>
    <m/>
    <m/>
  </r>
  <r>
    <x v="109"/>
    <x v="1"/>
    <x v="8"/>
    <m/>
    <m/>
  </r>
  <r>
    <x v="110"/>
    <x v="3"/>
    <x v="8"/>
    <m/>
    <m/>
  </r>
  <r>
    <x v="110"/>
    <x v="2"/>
    <x v="8"/>
    <n v="218500"/>
    <n v="871000"/>
  </r>
  <r>
    <x v="110"/>
    <x v="4"/>
    <x v="8"/>
    <m/>
    <m/>
  </r>
  <r>
    <x v="110"/>
    <x v="1"/>
    <x v="8"/>
    <n v="214900"/>
    <n v="214900"/>
  </r>
  <r>
    <x v="111"/>
    <x v="3"/>
    <x v="8"/>
    <m/>
    <m/>
  </r>
  <r>
    <x v="111"/>
    <x v="2"/>
    <x v="8"/>
    <n v="660000"/>
    <n v="660000"/>
  </r>
  <r>
    <x v="111"/>
    <x v="4"/>
    <x v="8"/>
    <m/>
    <m/>
  </r>
  <r>
    <x v="111"/>
    <x v="1"/>
    <x v="8"/>
    <m/>
    <m/>
  </r>
  <r>
    <x v="112"/>
    <x v="3"/>
    <x v="8"/>
    <m/>
    <m/>
  </r>
  <r>
    <x v="112"/>
    <x v="2"/>
    <x v="8"/>
    <n v="275000"/>
    <n v="2203100"/>
  </r>
  <r>
    <x v="112"/>
    <x v="4"/>
    <x v="8"/>
    <n v="220000"/>
    <n v="220000"/>
  </r>
  <r>
    <x v="112"/>
    <x v="1"/>
    <x v="8"/>
    <m/>
    <m/>
  </r>
  <r>
    <x v="113"/>
    <x v="3"/>
    <x v="8"/>
    <m/>
    <m/>
  </r>
  <r>
    <x v="113"/>
    <x v="2"/>
    <x v="8"/>
    <n v="273000"/>
    <n v="1084500"/>
  </r>
  <r>
    <x v="113"/>
    <x v="4"/>
    <x v="8"/>
    <m/>
    <m/>
  </r>
  <r>
    <x v="113"/>
    <x v="1"/>
    <x v="8"/>
    <m/>
    <m/>
  </r>
  <r>
    <x v="114"/>
    <x v="3"/>
    <x v="8"/>
    <m/>
    <m/>
  </r>
  <r>
    <x v="114"/>
    <x v="2"/>
    <x v="8"/>
    <n v="358000"/>
    <n v="1481000"/>
  </r>
  <r>
    <x v="114"/>
    <x v="4"/>
    <x v="8"/>
    <m/>
    <m/>
  </r>
  <r>
    <x v="114"/>
    <x v="1"/>
    <x v="8"/>
    <n v="266000"/>
    <n v="266000"/>
  </r>
  <r>
    <x v="115"/>
    <x v="3"/>
    <x v="8"/>
    <m/>
    <m/>
  </r>
  <r>
    <x v="115"/>
    <x v="2"/>
    <x v="8"/>
    <n v="258500"/>
    <n v="2407900"/>
  </r>
  <r>
    <x v="115"/>
    <x v="4"/>
    <x v="8"/>
    <m/>
    <m/>
  </r>
  <r>
    <x v="115"/>
    <x v="1"/>
    <x v="8"/>
    <n v="330500"/>
    <n v="330500"/>
  </r>
  <r>
    <x v="116"/>
    <x v="3"/>
    <x v="8"/>
    <m/>
    <m/>
  </r>
  <r>
    <x v="116"/>
    <x v="2"/>
    <x v="8"/>
    <n v="216225"/>
    <n v="941950"/>
  </r>
  <r>
    <x v="116"/>
    <x v="4"/>
    <x v="8"/>
    <m/>
    <m/>
  </r>
  <r>
    <x v="116"/>
    <x v="1"/>
    <x v="8"/>
    <m/>
    <m/>
  </r>
  <r>
    <x v="117"/>
    <x v="3"/>
    <x v="8"/>
    <m/>
    <m/>
  </r>
  <r>
    <x v="117"/>
    <x v="2"/>
    <x v="8"/>
    <n v="372000"/>
    <n v="1924600"/>
  </r>
  <r>
    <x v="117"/>
    <x v="4"/>
    <x v="8"/>
    <m/>
    <m/>
  </r>
  <r>
    <x v="117"/>
    <x v="1"/>
    <x v="8"/>
    <m/>
    <m/>
  </r>
  <r>
    <x v="118"/>
    <x v="3"/>
    <x v="8"/>
    <m/>
    <m/>
  </r>
  <r>
    <x v="118"/>
    <x v="2"/>
    <x v="8"/>
    <n v="292500"/>
    <n v="1598000"/>
  </r>
  <r>
    <x v="118"/>
    <x v="4"/>
    <x v="8"/>
    <m/>
    <m/>
  </r>
  <r>
    <x v="118"/>
    <x v="1"/>
    <x v="8"/>
    <m/>
    <m/>
  </r>
  <r>
    <x v="119"/>
    <x v="3"/>
    <x v="8"/>
    <m/>
    <m/>
  </r>
  <r>
    <x v="119"/>
    <x v="2"/>
    <x v="8"/>
    <n v="299900"/>
    <n v="1954900"/>
  </r>
  <r>
    <x v="119"/>
    <x v="4"/>
    <x v="8"/>
    <m/>
    <m/>
  </r>
  <r>
    <x v="119"/>
    <x v="1"/>
    <x v="8"/>
    <m/>
    <m/>
  </r>
  <r>
    <x v="120"/>
    <x v="3"/>
    <x v="8"/>
    <m/>
    <m/>
  </r>
  <r>
    <x v="120"/>
    <x v="2"/>
    <x v="8"/>
    <m/>
    <m/>
  </r>
  <r>
    <x v="120"/>
    <x v="4"/>
    <x v="8"/>
    <m/>
    <m/>
  </r>
  <r>
    <x v="120"/>
    <x v="1"/>
    <x v="8"/>
    <n v="99000"/>
    <n v="99000"/>
  </r>
  <r>
    <x v="121"/>
    <x v="3"/>
    <x v="8"/>
    <m/>
    <m/>
  </r>
  <r>
    <x v="121"/>
    <x v="2"/>
    <x v="8"/>
    <n v="314500"/>
    <n v="629000"/>
  </r>
  <r>
    <x v="121"/>
    <x v="4"/>
    <x v="8"/>
    <m/>
    <m/>
  </r>
  <r>
    <x v="121"/>
    <x v="1"/>
    <x v="8"/>
    <m/>
    <m/>
  </r>
  <r>
    <x v="122"/>
    <x v="3"/>
    <x v="8"/>
    <m/>
    <m/>
  </r>
  <r>
    <x v="122"/>
    <x v="2"/>
    <x v="8"/>
    <n v="500000"/>
    <n v="1491950"/>
  </r>
  <r>
    <x v="122"/>
    <x v="4"/>
    <x v="8"/>
    <m/>
    <m/>
  </r>
  <r>
    <x v="122"/>
    <x v="1"/>
    <x v="8"/>
    <n v="385500"/>
    <n v="385500"/>
  </r>
  <r>
    <x v="123"/>
    <x v="3"/>
    <x v="8"/>
    <m/>
    <m/>
  </r>
  <r>
    <x v="123"/>
    <x v="2"/>
    <x v="8"/>
    <n v="575000"/>
    <n v="1506000"/>
  </r>
  <r>
    <x v="123"/>
    <x v="4"/>
    <x v="8"/>
    <m/>
    <m/>
  </r>
  <r>
    <x v="123"/>
    <x v="1"/>
    <x v="8"/>
    <m/>
    <m/>
  </r>
  <r>
    <x v="124"/>
    <x v="3"/>
    <x v="8"/>
    <m/>
    <m/>
  </r>
  <r>
    <x v="124"/>
    <x v="2"/>
    <x v="8"/>
    <n v="368000"/>
    <n v="1013000"/>
  </r>
  <r>
    <x v="124"/>
    <x v="4"/>
    <x v="8"/>
    <m/>
    <m/>
  </r>
  <r>
    <x v="124"/>
    <x v="1"/>
    <x v="8"/>
    <m/>
    <m/>
  </r>
  <r>
    <x v="125"/>
    <x v="3"/>
    <x v="8"/>
    <m/>
    <m/>
  </r>
  <r>
    <x v="125"/>
    <x v="2"/>
    <x v="8"/>
    <n v="263750"/>
    <n v="1023500"/>
  </r>
  <r>
    <x v="125"/>
    <x v="4"/>
    <x v="8"/>
    <m/>
    <m/>
  </r>
  <r>
    <x v="125"/>
    <x v="1"/>
    <x v="8"/>
    <m/>
    <m/>
  </r>
  <r>
    <x v="126"/>
    <x v="3"/>
    <x v="8"/>
    <m/>
    <m/>
  </r>
  <r>
    <x v="126"/>
    <x v="2"/>
    <x v="8"/>
    <n v="336000"/>
    <n v="1743500"/>
  </r>
  <r>
    <x v="126"/>
    <x v="4"/>
    <x v="8"/>
    <m/>
    <m/>
  </r>
  <r>
    <x v="126"/>
    <x v="1"/>
    <x v="8"/>
    <m/>
    <m/>
  </r>
  <r>
    <x v="127"/>
    <x v="3"/>
    <x v="8"/>
    <m/>
    <m/>
  </r>
  <r>
    <x v="127"/>
    <x v="2"/>
    <x v="8"/>
    <n v="510000"/>
    <n v="3616400"/>
  </r>
  <r>
    <x v="127"/>
    <x v="4"/>
    <x v="8"/>
    <m/>
    <m/>
  </r>
  <r>
    <x v="127"/>
    <x v="1"/>
    <x v="8"/>
    <m/>
    <m/>
  </r>
  <r>
    <x v="128"/>
    <x v="3"/>
    <x v="8"/>
    <m/>
    <m/>
  </r>
  <r>
    <x v="128"/>
    <x v="2"/>
    <x v="8"/>
    <n v="329000"/>
    <n v="1638000"/>
  </r>
  <r>
    <x v="128"/>
    <x v="4"/>
    <x v="8"/>
    <m/>
    <m/>
  </r>
  <r>
    <x v="128"/>
    <x v="1"/>
    <x v="8"/>
    <m/>
    <m/>
  </r>
  <r>
    <x v="129"/>
    <x v="3"/>
    <x v="8"/>
    <m/>
    <m/>
  </r>
  <r>
    <x v="129"/>
    <x v="2"/>
    <x v="8"/>
    <n v="350000"/>
    <n v="700000"/>
  </r>
  <r>
    <x v="129"/>
    <x v="4"/>
    <x v="8"/>
    <n v="165000"/>
    <n v="165000"/>
  </r>
  <r>
    <x v="129"/>
    <x v="1"/>
    <x v="8"/>
    <m/>
    <m/>
  </r>
  <r>
    <x v="130"/>
    <x v="3"/>
    <x v="8"/>
    <m/>
    <m/>
  </r>
  <r>
    <x v="130"/>
    <x v="2"/>
    <x v="8"/>
    <n v="355000"/>
    <n v="710000"/>
  </r>
  <r>
    <x v="130"/>
    <x v="4"/>
    <x v="8"/>
    <m/>
    <m/>
  </r>
  <r>
    <x v="130"/>
    <x v="1"/>
    <x v="8"/>
    <m/>
    <m/>
  </r>
  <r>
    <x v="131"/>
    <x v="3"/>
    <x v="8"/>
    <m/>
    <m/>
  </r>
  <r>
    <x v="131"/>
    <x v="2"/>
    <x v="8"/>
    <n v="635000"/>
    <n v="2611000"/>
  </r>
  <r>
    <x v="131"/>
    <x v="4"/>
    <x v="8"/>
    <m/>
    <m/>
  </r>
  <r>
    <x v="131"/>
    <x v="1"/>
    <x v="8"/>
    <n v="176000"/>
    <n v="176000"/>
  </r>
  <r>
    <x v="132"/>
    <x v="3"/>
    <x v="8"/>
    <m/>
    <m/>
  </r>
  <r>
    <x v="132"/>
    <x v="2"/>
    <x v="8"/>
    <n v="196000"/>
    <n v="931000"/>
  </r>
  <r>
    <x v="132"/>
    <x v="4"/>
    <x v="8"/>
    <m/>
    <m/>
  </r>
  <r>
    <x v="132"/>
    <x v="1"/>
    <x v="8"/>
    <m/>
    <m/>
  </r>
  <r>
    <x v="133"/>
    <x v="3"/>
    <x v="8"/>
    <m/>
    <m/>
  </r>
  <r>
    <x v="133"/>
    <x v="2"/>
    <x v="8"/>
    <n v="143000"/>
    <n v="534900"/>
  </r>
  <r>
    <x v="133"/>
    <x v="4"/>
    <x v="8"/>
    <m/>
    <m/>
  </r>
  <r>
    <x v="133"/>
    <x v="1"/>
    <x v="8"/>
    <m/>
    <m/>
  </r>
  <r>
    <x v="134"/>
    <x v="3"/>
    <x v="8"/>
    <m/>
    <m/>
  </r>
  <r>
    <x v="134"/>
    <x v="2"/>
    <x v="8"/>
    <n v="312000"/>
    <n v="1099000"/>
  </r>
  <r>
    <x v="134"/>
    <x v="4"/>
    <x v="8"/>
    <m/>
    <m/>
  </r>
  <r>
    <x v="134"/>
    <x v="1"/>
    <x v="8"/>
    <n v="174600"/>
    <n v="174600"/>
  </r>
  <r>
    <x v="135"/>
    <x v="3"/>
    <x v="8"/>
    <m/>
    <m/>
  </r>
  <r>
    <x v="135"/>
    <x v="2"/>
    <x v="8"/>
    <n v="540000"/>
    <n v="2208000"/>
  </r>
  <r>
    <x v="135"/>
    <x v="4"/>
    <x v="8"/>
    <m/>
    <m/>
  </r>
  <r>
    <x v="135"/>
    <x v="1"/>
    <x v="8"/>
    <m/>
    <m/>
  </r>
  <r>
    <x v="136"/>
    <x v="3"/>
    <x v="8"/>
    <m/>
    <m/>
  </r>
  <r>
    <x v="136"/>
    <x v="2"/>
    <x v="8"/>
    <n v="370000"/>
    <n v="2416900"/>
  </r>
  <r>
    <x v="136"/>
    <x v="4"/>
    <x v="8"/>
    <m/>
    <m/>
  </r>
  <r>
    <x v="136"/>
    <x v="1"/>
    <x v="8"/>
    <m/>
    <m/>
  </r>
  <r>
    <x v="137"/>
    <x v="3"/>
    <x v="8"/>
    <m/>
    <m/>
  </r>
  <r>
    <x v="137"/>
    <x v="2"/>
    <x v="8"/>
    <n v="439000"/>
    <n v="3984000"/>
  </r>
  <r>
    <x v="137"/>
    <x v="4"/>
    <x v="8"/>
    <m/>
    <m/>
  </r>
  <r>
    <x v="137"/>
    <x v="1"/>
    <x v="8"/>
    <m/>
    <m/>
  </r>
  <r>
    <x v="138"/>
    <x v="3"/>
    <x v="8"/>
    <m/>
    <m/>
  </r>
  <r>
    <x v="138"/>
    <x v="2"/>
    <x v="8"/>
    <n v="440000"/>
    <n v="3258200"/>
  </r>
  <r>
    <x v="138"/>
    <x v="4"/>
    <x v="8"/>
    <m/>
    <m/>
  </r>
  <r>
    <x v="138"/>
    <x v="1"/>
    <x v="8"/>
    <m/>
    <m/>
  </r>
  <r>
    <x v="139"/>
    <x v="3"/>
    <x v="8"/>
    <m/>
    <m/>
  </r>
  <r>
    <x v="139"/>
    <x v="2"/>
    <x v="8"/>
    <n v="355250"/>
    <n v="2399650"/>
  </r>
  <r>
    <x v="139"/>
    <x v="4"/>
    <x v="8"/>
    <m/>
    <m/>
  </r>
  <r>
    <x v="139"/>
    <x v="1"/>
    <x v="8"/>
    <n v="215000"/>
    <n v="215000"/>
  </r>
  <r>
    <x v="140"/>
    <x v="3"/>
    <x v="8"/>
    <m/>
    <m/>
  </r>
  <r>
    <x v="140"/>
    <x v="2"/>
    <x v="8"/>
    <n v="345000"/>
    <n v="1747000"/>
  </r>
  <r>
    <x v="140"/>
    <x v="4"/>
    <x v="8"/>
    <m/>
    <m/>
  </r>
  <r>
    <x v="140"/>
    <x v="1"/>
    <x v="8"/>
    <n v="407000"/>
    <n v="814000"/>
  </r>
  <r>
    <x v="141"/>
    <x v="3"/>
    <x v="8"/>
    <m/>
    <m/>
  </r>
  <r>
    <x v="141"/>
    <x v="2"/>
    <x v="8"/>
    <n v="422385"/>
    <n v="2562770"/>
  </r>
  <r>
    <x v="141"/>
    <x v="4"/>
    <x v="8"/>
    <m/>
    <m/>
  </r>
  <r>
    <x v="141"/>
    <x v="1"/>
    <x v="8"/>
    <m/>
    <m/>
  </r>
  <r>
    <x v="142"/>
    <x v="3"/>
    <x v="8"/>
    <m/>
    <m/>
  </r>
  <r>
    <x v="142"/>
    <x v="2"/>
    <x v="8"/>
    <n v="263500"/>
    <n v="809000"/>
  </r>
  <r>
    <x v="142"/>
    <x v="4"/>
    <x v="8"/>
    <m/>
    <m/>
  </r>
  <r>
    <x v="142"/>
    <x v="1"/>
    <x v="8"/>
    <m/>
    <m/>
  </r>
  <r>
    <x v="143"/>
    <x v="3"/>
    <x v="8"/>
    <m/>
    <m/>
  </r>
  <r>
    <x v="143"/>
    <x v="2"/>
    <x v="8"/>
    <n v="277475"/>
    <n v="1292633"/>
  </r>
  <r>
    <x v="143"/>
    <x v="4"/>
    <x v="8"/>
    <m/>
    <m/>
  </r>
  <r>
    <x v="143"/>
    <x v="1"/>
    <x v="8"/>
    <m/>
    <m/>
  </r>
  <r>
    <x v="144"/>
    <x v="3"/>
    <x v="8"/>
    <m/>
    <m/>
  </r>
  <r>
    <x v="144"/>
    <x v="2"/>
    <x v="8"/>
    <n v="189500"/>
    <n v="929500"/>
  </r>
  <r>
    <x v="144"/>
    <x v="4"/>
    <x v="8"/>
    <m/>
    <m/>
  </r>
  <r>
    <x v="144"/>
    <x v="1"/>
    <x v="8"/>
    <m/>
    <m/>
  </r>
  <r>
    <x v="145"/>
    <x v="3"/>
    <x v="8"/>
    <m/>
    <m/>
  </r>
  <r>
    <x v="145"/>
    <x v="2"/>
    <x v="8"/>
    <n v="322500"/>
    <n v="645000"/>
  </r>
  <r>
    <x v="145"/>
    <x v="4"/>
    <x v="8"/>
    <m/>
    <m/>
  </r>
  <r>
    <x v="145"/>
    <x v="1"/>
    <x v="8"/>
    <n v="170000"/>
    <n v="170000"/>
  </r>
  <r>
    <x v="146"/>
    <x v="3"/>
    <x v="8"/>
    <m/>
    <m/>
  </r>
  <r>
    <x v="146"/>
    <x v="2"/>
    <x v="8"/>
    <n v="344000"/>
    <n v="3486100"/>
  </r>
  <r>
    <x v="146"/>
    <x v="4"/>
    <x v="8"/>
    <m/>
    <m/>
  </r>
  <r>
    <x v="146"/>
    <x v="1"/>
    <x v="8"/>
    <m/>
    <m/>
  </r>
  <r>
    <x v="147"/>
    <x v="3"/>
    <x v="8"/>
    <m/>
    <m/>
  </r>
  <r>
    <x v="147"/>
    <x v="2"/>
    <x v="8"/>
    <n v="317500"/>
    <n v="1994000"/>
  </r>
  <r>
    <x v="147"/>
    <x v="4"/>
    <x v="8"/>
    <m/>
    <m/>
  </r>
  <r>
    <x v="147"/>
    <x v="1"/>
    <x v="8"/>
    <n v="366000"/>
    <n v="366000"/>
  </r>
  <r>
    <x v="148"/>
    <x v="3"/>
    <x v="8"/>
    <m/>
    <m/>
  </r>
  <r>
    <x v="148"/>
    <x v="2"/>
    <x v="8"/>
    <n v="370450"/>
    <n v="4300835"/>
  </r>
  <r>
    <x v="148"/>
    <x v="4"/>
    <x v="8"/>
    <m/>
    <m/>
  </r>
  <r>
    <x v="148"/>
    <x v="1"/>
    <x v="8"/>
    <n v="281000"/>
    <n v="281000"/>
  </r>
  <r>
    <x v="149"/>
    <x v="3"/>
    <x v="8"/>
    <m/>
    <m/>
  </r>
  <r>
    <x v="149"/>
    <x v="2"/>
    <x v="8"/>
    <n v="380500"/>
    <n v="6005100"/>
  </r>
  <r>
    <x v="149"/>
    <x v="4"/>
    <x v="8"/>
    <m/>
    <m/>
  </r>
  <r>
    <x v="149"/>
    <x v="1"/>
    <x v="8"/>
    <m/>
    <m/>
  </r>
  <r>
    <x v="150"/>
    <x v="3"/>
    <x v="8"/>
    <m/>
    <m/>
  </r>
  <r>
    <x v="150"/>
    <x v="2"/>
    <x v="8"/>
    <n v="280000"/>
    <n v="2059050"/>
  </r>
  <r>
    <x v="150"/>
    <x v="4"/>
    <x v="8"/>
    <m/>
    <m/>
  </r>
  <r>
    <x v="150"/>
    <x v="1"/>
    <x v="8"/>
    <m/>
    <m/>
  </r>
  <r>
    <x v="151"/>
    <x v="3"/>
    <x v="8"/>
    <m/>
    <m/>
  </r>
  <r>
    <x v="151"/>
    <x v="2"/>
    <x v="8"/>
    <n v="424925"/>
    <n v="2731350"/>
  </r>
  <r>
    <x v="151"/>
    <x v="4"/>
    <x v="8"/>
    <m/>
    <m/>
  </r>
  <r>
    <x v="151"/>
    <x v="1"/>
    <x v="8"/>
    <n v="295000"/>
    <n v="295000"/>
  </r>
  <r>
    <x v="152"/>
    <x v="3"/>
    <x v="8"/>
    <m/>
    <m/>
  </r>
  <r>
    <x v="152"/>
    <x v="2"/>
    <x v="8"/>
    <n v="435000"/>
    <n v="2112000"/>
  </r>
  <r>
    <x v="152"/>
    <x v="4"/>
    <x v="8"/>
    <n v="440000"/>
    <n v="440000"/>
  </r>
  <r>
    <x v="152"/>
    <x v="1"/>
    <x v="8"/>
    <m/>
    <m/>
  </r>
  <r>
    <x v="153"/>
    <x v="3"/>
    <x v="8"/>
    <m/>
    <m/>
  </r>
  <r>
    <x v="153"/>
    <x v="2"/>
    <x v="8"/>
    <n v="318500"/>
    <n v="1808400"/>
  </r>
  <r>
    <x v="153"/>
    <x v="4"/>
    <x v="8"/>
    <m/>
    <m/>
  </r>
  <r>
    <x v="153"/>
    <x v="1"/>
    <x v="8"/>
    <n v="430000"/>
    <n v="430000"/>
  </r>
  <r>
    <x v="154"/>
    <x v="3"/>
    <x v="8"/>
    <m/>
    <m/>
  </r>
  <r>
    <x v="154"/>
    <x v="2"/>
    <x v="8"/>
    <n v="321000"/>
    <n v="1144500"/>
  </r>
  <r>
    <x v="154"/>
    <x v="4"/>
    <x v="8"/>
    <m/>
    <m/>
  </r>
  <r>
    <x v="154"/>
    <x v="1"/>
    <x v="8"/>
    <m/>
    <m/>
  </r>
  <r>
    <x v="155"/>
    <x v="3"/>
    <x v="8"/>
    <m/>
    <m/>
  </r>
  <r>
    <x v="155"/>
    <x v="2"/>
    <x v="8"/>
    <n v="535000"/>
    <n v="2576000"/>
  </r>
  <r>
    <x v="155"/>
    <x v="4"/>
    <x v="8"/>
    <m/>
    <m/>
  </r>
  <r>
    <x v="155"/>
    <x v="1"/>
    <x v="8"/>
    <m/>
    <m/>
  </r>
  <r>
    <x v="156"/>
    <x v="3"/>
    <x v="8"/>
    <m/>
    <m/>
  </r>
  <r>
    <x v="156"/>
    <x v="2"/>
    <x v="8"/>
    <n v="258000"/>
    <n v="258000"/>
  </r>
  <r>
    <x v="156"/>
    <x v="4"/>
    <x v="8"/>
    <m/>
    <m/>
  </r>
  <r>
    <x v="156"/>
    <x v="1"/>
    <x v="8"/>
    <m/>
    <m/>
  </r>
  <r>
    <x v="157"/>
    <x v="3"/>
    <x v="8"/>
    <m/>
    <m/>
  </r>
  <r>
    <x v="157"/>
    <x v="2"/>
    <x v="8"/>
    <n v="361535"/>
    <n v="2197220"/>
  </r>
  <r>
    <x v="157"/>
    <x v="4"/>
    <x v="8"/>
    <m/>
    <m/>
  </r>
  <r>
    <x v="157"/>
    <x v="1"/>
    <x v="8"/>
    <m/>
    <m/>
  </r>
  <r>
    <x v="158"/>
    <x v="3"/>
    <x v="8"/>
    <m/>
    <m/>
  </r>
  <r>
    <x v="158"/>
    <x v="2"/>
    <x v="8"/>
    <n v="407500"/>
    <n v="1303450"/>
  </r>
  <r>
    <x v="158"/>
    <x v="4"/>
    <x v="8"/>
    <m/>
    <m/>
  </r>
  <r>
    <x v="158"/>
    <x v="1"/>
    <x v="8"/>
    <n v="409950"/>
    <n v="409950"/>
  </r>
  <r>
    <x v="159"/>
    <x v="3"/>
    <x v="8"/>
    <m/>
    <m/>
  </r>
  <r>
    <x v="159"/>
    <x v="2"/>
    <x v="8"/>
    <n v="388000"/>
    <n v="3503990"/>
  </r>
  <r>
    <x v="159"/>
    <x v="4"/>
    <x v="8"/>
    <m/>
    <m/>
  </r>
  <r>
    <x v="159"/>
    <x v="1"/>
    <x v="8"/>
    <n v="315000"/>
    <n v="315000"/>
  </r>
  <r>
    <x v="160"/>
    <x v="3"/>
    <x v="8"/>
    <m/>
    <m/>
  </r>
  <r>
    <x v="160"/>
    <x v="2"/>
    <x v="8"/>
    <n v="601000"/>
    <n v="4954050"/>
  </r>
  <r>
    <x v="160"/>
    <x v="4"/>
    <x v="8"/>
    <m/>
    <m/>
  </r>
  <r>
    <x v="160"/>
    <x v="1"/>
    <x v="8"/>
    <m/>
    <m/>
  </r>
  <r>
    <x v="161"/>
    <x v="3"/>
    <x v="8"/>
    <m/>
    <m/>
  </r>
  <r>
    <x v="161"/>
    <x v="2"/>
    <x v="8"/>
    <n v="311250"/>
    <n v="622500"/>
  </r>
  <r>
    <x v="161"/>
    <x v="4"/>
    <x v="8"/>
    <m/>
    <m/>
  </r>
  <r>
    <x v="161"/>
    <x v="1"/>
    <x v="8"/>
    <n v="376250"/>
    <n v="752500"/>
  </r>
  <r>
    <x v="162"/>
    <x v="3"/>
    <x v="8"/>
    <m/>
    <m/>
  </r>
  <r>
    <x v="162"/>
    <x v="2"/>
    <x v="8"/>
    <n v="326950"/>
    <n v="2789249"/>
  </r>
  <r>
    <x v="162"/>
    <x v="4"/>
    <x v="8"/>
    <m/>
    <m/>
  </r>
  <r>
    <x v="162"/>
    <x v="1"/>
    <x v="8"/>
    <n v="286505"/>
    <n v="286505"/>
  </r>
  <r>
    <x v="163"/>
    <x v="3"/>
    <x v="8"/>
    <m/>
    <m/>
  </r>
  <r>
    <x v="163"/>
    <x v="2"/>
    <x v="8"/>
    <n v="392500"/>
    <n v="3416800"/>
  </r>
  <r>
    <x v="163"/>
    <x v="4"/>
    <x v="8"/>
    <m/>
    <m/>
  </r>
  <r>
    <x v="163"/>
    <x v="1"/>
    <x v="8"/>
    <n v="309000"/>
    <n v="309000"/>
  </r>
  <r>
    <x v="164"/>
    <x v="3"/>
    <x v="8"/>
    <m/>
    <m/>
  </r>
  <r>
    <x v="164"/>
    <x v="2"/>
    <x v="8"/>
    <n v="444750"/>
    <n v="4269400"/>
  </r>
  <r>
    <x v="164"/>
    <x v="4"/>
    <x v="8"/>
    <m/>
    <m/>
  </r>
  <r>
    <x v="164"/>
    <x v="1"/>
    <x v="8"/>
    <m/>
    <m/>
  </r>
  <r>
    <x v="165"/>
    <x v="3"/>
    <x v="8"/>
    <m/>
    <m/>
  </r>
  <r>
    <x v="165"/>
    <x v="2"/>
    <x v="8"/>
    <n v="285000"/>
    <n v="1167000"/>
  </r>
  <r>
    <x v="165"/>
    <x v="4"/>
    <x v="8"/>
    <m/>
    <m/>
  </r>
  <r>
    <x v="165"/>
    <x v="1"/>
    <x v="8"/>
    <m/>
    <m/>
  </r>
  <r>
    <x v="166"/>
    <x v="3"/>
    <x v="8"/>
    <m/>
    <m/>
  </r>
  <r>
    <x v="166"/>
    <x v="2"/>
    <x v="8"/>
    <n v="451000"/>
    <n v="5434500"/>
  </r>
  <r>
    <x v="166"/>
    <x v="4"/>
    <x v="8"/>
    <n v="199899"/>
    <n v="199899"/>
  </r>
  <r>
    <x v="166"/>
    <x v="1"/>
    <x v="8"/>
    <n v="460500"/>
    <n v="921000"/>
  </r>
  <r>
    <x v="167"/>
    <x v="3"/>
    <x v="8"/>
    <m/>
    <m/>
  </r>
  <r>
    <x v="167"/>
    <x v="2"/>
    <x v="8"/>
    <n v="429000"/>
    <n v="1735500"/>
  </r>
  <r>
    <x v="167"/>
    <x v="4"/>
    <x v="8"/>
    <m/>
    <m/>
  </r>
  <r>
    <x v="167"/>
    <x v="1"/>
    <x v="8"/>
    <m/>
    <m/>
  </r>
  <r>
    <x v="168"/>
    <x v="3"/>
    <x v="8"/>
    <m/>
    <m/>
  </r>
  <r>
    <x v="168"/>
    <x v="2"/>
    <x v="8"/>
    <n v="410000"/>
    <n v="2496213"/>
  </r>
  <r>
    <x v="168"/>
    <x v="4"/>
    <x v="8"/>
    <m/>
    <m/>
  </r>
  <r>
    <x v="168"/>
    <x v="1"/>
    <x v="8"/>
    <m/>
    <m/>
  </r>
  <r>
    <x v="169"/>
    <x v="3"/>
    <x v="8"/>
    <m/>
    <m/>
  </r>
  <r>
    <x v="169"/>
    <x v="2"/>
    <x v="8"/>
    <n v="436000"/>
    <n v="1275000"/>
  </r>
  <r>
    <x v="169"/>
    <x v="4"/>
    <x v="8"/>
    <m/>
    <m/>
  </r>
  <r>
    <x v="169"/>
    <x v="1"/>
    <x v="8"/>
    <n v="347500"/>
    <n v="695000"/>
  </r>
  <r>
    <x v="170"/>
    <x v="3"/>
    <x v="8"/>
    <m/>
    <m/>
  </r>
  <r>
    <x v="170"/>
    <x v="2"/>
    <x v="8"/>
    <n v="556250"/>
    <n v="3801950"/>
  </r>
  <r>
    <x v="170"/>
    <x v="4"/>
    <x v="8"/>
    <m/>
    <m/>
  </r>
  <r>
    <x v="170"/>
    <x v="1"/>
    <x v="8"/>
    <m/>
    <m/>
  </r>
  <r>
    <x v="171"/>
    <x v="3"/>
    <x v="8"/>
    <m/>
    <m/>
  </r>
  <r>
    <x v="171"/>
    <x v="2"/>
    <x v="8"/>
    <n v="405000"/>
    <n v="1390000"/>
  </r>
  <r>
    <x v="171"/>
    <x v="4"/>
    <x v="8"/>
    <m/>
    <m/>
  </r>
  <r>
    <x v="171"/>
    <x v="1"/>
    <x v="8"/>
    <m/>
    <m/>
  </r>
  <r>
    <x v="172"/>
    <x v="3"/>
    <x v="8"/>
    <m/>
    <m/>
  </r>
  <r>
    <x v="172"/>
    <x v="2"/>
    <x v="8"/>
    <n v="530000"/>
    <n v="2601275"/>
  </r>
  <r>
    <x v="172"/>
    <x v="4"/>
    <x v="8"/>
    <m/>
    <m/>
  </r>
  <r>
    <x v="172"/>
    <x v="1"/>
    <x v="8"/>
    <m/>
    <m/>
  </r>
  <r>
    <x v="173"/>
    <x v="3"/>
    <x v="8"/>
    <m/>
    <m/>
  </r>
  <r>
    <x v="173"/>
    <x v="2"/>
    <x v="8"/>
    <n v="592375"/>
    <n v="4360250"/>
  </r>
  <r>
    <x v="173"/>
    <x v="4"/>
    <x v="8"/>
    <m/>
    <m/>
  </r>
  <r>
    <x v="173"/>
    <x v="1"/>
    <x v="8"/>
    <n v="425000"/>
    <n v="425000"/>
  </r>
  <r>
    <x v="174"/>
    <x v="3"/>
    <x v="8"/>
    <m/>
    <m/>
  </r>
  <r>
    <x v="174"/>
    <x v="2"/>
    <x v="8"/>
    <n v="517475"/>
    <n v="3514700"/>
  </r>
  <r>
    <x v="174"/>
    <x v="4"/>
    <x v="8"/>
    <m/>
    <m/>
  </r>
  <r>
    <x v="174"/>
    <x v="1"/>
    <x v="8"/>
    <n v="312000"/>
    <n v="312000"/>
  </r>
  <r>
    <x v="175"/>
    <x v="3"/>
    <x v="8"/>
    <m/>
    <m/>
  </r>
  <r>
    <x v="175"/>
    <x v="2"/>
    <x v="8"/>
    <n v="576000"/>
    <n v="3422900"/>
  </r>
  <r>
    <x v="175"/>
    <x v="4"/>
    <x v="8"/>
    <m/>
    <m/>
  </r>
  <r>
    <x v="175"/>
    <x v="1"/>
    <x v="8"/>
    <n v="260000"/>
    <n v="260000"/>
  </r>
  <r>
    <x v="176"/>
    <x v="3"/>
    <x v="8"/>
    <m/>
    <m/>
  </r>
  <r>
    <x v="176"/>
    <x v="2"/>
    <x v="8"/>
    <n v="394500"/>
    <n v="3241500"/>
  </r>
  <r>
    <x v="176"/>
    <x v="4"/>
    <x v="8"/>
    <m/>
    <m/>
  </r>
  <r>
    <x v="176"/>
    <x v="1"/>
    <x v="8"/>
    <n v="325000"/>
    <n v="325000"/>
  </r>
  <r>
    <x v="177"/>
    <x v="3"/>
    <x v="8"/>
    <m/>
    <m/>
  </r>
  <r>
    <x v="177"/>
    <x v="2"/>
    <x v="8"/>
    <n v="342500"/>
    <n v="1683000"/>
  </r>
  <r>
    <x v="177"/>
    <x v="4"/>
    <x v="8"/>
    <n v="565000"/>
    <n v="565000"/>
  </r>
  <r>
    <x v="177"/>
    <x v="1"/>
    <x v="8"/>
    <m/>
    <m/>
  </r>
  <r>
    <x v="178"/>
    <x v="3"/>
    <x v="8"/>
    <m/>
    <m/>
  </r>
  <r>
    <x v="178"/>
    <x v="2"/>
    <x v="8"/>
    <n v="482500"/>
    <n v="1879500"/>
  </r>
  <r>
    <x v="178"/>
    <x v="4"/>
    <x v="8"/>
    <m/>
    <m/>
  </r>
  <r>
    <x v="178"/>
    <x v="1"/>
    <x v="8"/>
    <n v="455000"/>
    <n v="455000"/>
  </r>
  <r>
    <x v="179"/>
    <x v="3"/>
    <x v="8"/>
    <m/>
    <m/>
  </r>
  <r>
    <x v="179"/>
    <x v="2"/>
    <x v="8"/>
    <n v="289000"/>
    <n v="289000"/>
  </r>
  <r>
    <x v="179"/>
    <x v="4"/>
    <x v="8"/>
    <m/>
    <m/>
  </r>
  <r>
    <x v="179"/>
    <x v="1"/>
    <x v="8"/>
    <m/>
    <m/>
  </r>
  <r>
    <x v="180"/>
    <x v="3"/>
    <x v="8"/>
    <m/>
    <m/>
  </r>
  <r>
    <x v="180"/>
    <x v="2"/>
    <x v="8"/>
    <n v="736000"/>
    <n v="1472000"/>
  </r>
  <r>
    <x v="180"/>
    <x v="4"/>
    <x v="8"/>
    <m/>
    <m/>
  </r>
  <r>
    <x v="180"/>
    <x v="1"/>
    <x v="8"/>
    <m/>
    <m/>
  </r>
  <r>
    <x v="181"/>
    <x v="3"/>
    <x v="8"/>
    <m/>
    <m/>
  </r>
  <r>
    <x v="181"/>
    <x v="2"/>
    <x v="8"/>
    <n v="750000"/>
    <n v="2105000"/>
  </r>
  <r>
    <x v="181"/>
    <x v="4"/>
    <x v="8"/>
    <m/>
    <m/>
  </r>
  <r>
    <x v="181"/>
    <x v="1"/>
    <x v="8"/>
    <n v="356000"/>
    <n v="356000"/>
  </r>
  <r>
    <x v="182"/>
    <x v="3"/>
    <x v="8"/>
    <m/>
    <m/>
  </r>
  <r>
    <x v="182"/>
    <x v="2"/>
    <x v="8"/>
    <n v="475000"/>
    <n v="5780450"/>
  </r>
  <r>
    <x v="182"/>
    <x v="4"/>
    <x v="8"/>
    <m/>
    <m/>
  </r>
  <r>
    <x v="182"/>
    <x v="1"/>
    <x v="8"/>
    <m/>
    <m/>
  </r>
  <r>
    <x v="183"/>
    <x v="3"/>
    <x v="8"/>
    <m/>
    <m/>
  </r>
  <r>
    <x v="183"/>
    <x v="2"/>
    <x v="8"/>
    <n v="455000"/>
    <n v="3477450"/>
  </r>
  <r>
    <x v="183"/>
    <x v="4"/>
    <x v="8"/>
    <m/>
    <m/>
  </r>
  <r>
    <x v="183"/>
    <x v="1"/>
    <x v="8"/>
    <m/>
    <m/>
  </r>
  <r>
    <x v="184"/>
    <x v="3"/>
    <x v="8"/>
    <m/>
    <m/>
  </r>
  <r>
    <x v="184"/>
    <x v="2"/>
    <x v="8"/>
    <n v="531000"/>
    <n v="2232000"/>
  </r>
  <r>
    <x v="184"/>
    <x v="4"/>
    <x v="8"/>
    <m/>
    <m/>
  </r>
  <r>
    <x v="184"/>
    <x v="1"/>
    <x v="8"/>
    <m/>
    <m/>
  </r>
  <r>
    <x v="185"/>
    <x v="3"/>
    <x v="8"/>
    <m/>
    <m/>
  </r>
  <r>
    <x v="185"/>
    <x v="2"/>
    <x v="8"/>
    <n v="490000"/>
    <n v="4119950"/>
  </r>
  <r>
    <x v="185"/>
    <x v="4"/>
    <x v="8"/>
    <m/>
    <m/>
  </r>
  <r>
    <x v="185"/>
    <x v="1"/>
    <x v="8"/>
    <m/>
    <m/>
  </r>
  <r>
    <x v="186"/>
    <x v="3"/>
    <x v="8"/>
    <m/>
    <m/>
  </r>
  <r>
    <x v="186"/>
    <x v="2"/>
    <x v="8"/>
    <n v="497500"/>
    <n v="5628300"/>
  </r>
  <r>
    <x v="186"/>
    <x v="4"/>
    <x v="8"/>
    <m/>
    <m/>
  </r>
  <r>
    <x v="186"/>
    <x v="1"/>
    <x v="8"/>
    <m/>
    <m/>
  </r>
  <r>
    <x v="187"/>
    <x v="3"/>
    <x v="8"/>
    <m/>
    <m/>
  </r>
  <r>
    <x v="187"/>
    <x v="2"/>
    <x v="8"/>
    <n v="480000"/>
    <n v="2622000"/>
  </r>
  <r>
    <x v="187"/>
    <x v="4"/>
    <x v="8"/>
    <m/>
    <m/>
  </r>
  <r>
    <x v="187"/>
    <x v="1"/>
    <x v="8"/>
    <n v="556000"/>
    <n v="556000"/>
  </r>
  <r>
    <x v="188"/>
    <x v="3"/>
    <x v="8"/>
    <m/>
    <m/>
  </r>
  <r>
    <x v="188"/>
    <x v="2"/>
    <x v="8"/>
    <n v="590000"/>
    <n v="2605000"/>
  </r>
  <r>
    <x v="188"/>
    <x v="4"/>
    <x v="8"/>
    <m/>
    <m/>
  </r>
  <r>
    <x v="188"/>
    <x v="1"/>
    <x v="8"/>
    <m/>
    <m/>
  </r>
  <r>
    <x v="189"/>
    <x v="3"/>
    <x v="8"/>
    <m/>
    <m/>
  </r>
  <r>
    <x v="189"/>
    <x v="2"/>
    <x v="8"/>
    <n v="492500"/>
    <n v="3300000"/>
  </r>
  <r>
    <x v="189"/>
    <x v="4"/>
    <x v="8"/>
    <m/>
    <m/>
  </r>
  <r>
    <x v="189"/>
    <x v="1"/>
    <x v="8"/>
    <n v="470000"/>
    <n v="470000"/>
  </r>
  <r>
    <x v="190"/>
    <x v="3"/>
    <x v="8"/>
    <m/>
    <m/>
  </r>
  <r>
    <x v="190"/>
    <x v="2"/>
    <x v="8"/>
    <n v="477500"/>
    <n v="2477180"/>
  </r>
  <r>
    <x v="190"/>
    <x v="4"/>
    <x v="8"/>
    <m/>
    <m/>
  </r>
  <r>
    <x v="190"/>
    <x v="1"/>
    <x v="8"/>
    <m/>
    <m/>
  </r>
  <r>
    <x v="191"/>
    <x v="3"/>
    <x v="8"/>
    <m/>
    <m/>
  </r>
  <r>
    <x v="191"/>
    <x v="2"/>
    <x v="8"/>
    <n v="358500"/>
    <n v="1401100"/>
  </r>
  <r>
    <x v="191"/>
    <x v="4"/>
    <x v="8"/>
    <m/>
    <m/>
  </r>
  <r>
    <x v="191"/>
    <x v="1"/>
    <x v="8"/>
    <m/>
    <m/>
  </r>
  <r>
    <x v="192"/>
    <x v="3"/>
    <x v="8"/>
    <m/>
    <m/>
  </r>
  <r>
    <x v="192"/>
    <x v="2"/>
    <x v="8"/>
    <n v="837500"/>
    <n v="5041000"/>
  </r>
  <r>
    <x v="192"/>
    <x v="4"/>
    <x v="8"/>
    <m/>
    <m/>
  </r>
  <r>
    <x v="192"/>
    <x v="1"/>
    <x v="8"/>
    <m/>
    <m/>
  </r>
  <r>
    <x v="202"/>
    <x v="3"/>
    <x v="8"/>
    <m/>
    <m/>
  </r>
  <r>
    <x v="202"/>
    <x v="3"/>
    <x v="8"/>
    <m/>
    <m/>
  </r>
  <r>
    <x v="202"/>
    <x v="2"/>
    <x v="8"/>
    <n v="427500"/>
    <n v="2796630"/>
  </r>
  <r>
    <x v="202"/>
    <x v="4"/>
    <x v="8"/>
    <m/>
    <m/>
  </r>
  <r>
    <x v="202"/>
    <x v="4"/>
    <x v="8"/>
    <m/>
    <m/>
  </r>
  <r>
    <x v="202"/>
    <x v="1"/>
    <x v="8"/>
    <m/>
    <m/>
  </r>
  <r>
    <x v="202"/>
    <x v="1"/>
    <x v="8"/>
    <m/>
    <m/>
  </r>
  <r>
    <x v="194"/>
    <x v="3"/>
    <x v="8"/>
    <m/>
    <m/>
  </r>
  <r>
    <x v="194"/>
    <x v="2"/>
    <x v="8"/>
    <n v="395000"/>
    <n v="4246000"/>
  </r>
  <r>
    <x v="194"/>
    <x v="4"/>
    <x v="8"/>
    <m/>
    <m/>
  </r>
  <r>
    <x v="194"/>
    <x v="1"/>
    <x v="8"/>
    <m/>
    <m/>
  </r>
  <r>
    <x v="195"/>
    <x v="3"/>
    <x v="8"/>
    <m/>
    <m/>
  </r>
  <r>
    <x v="195"/>
    <x v="2"/>
    <x v="8"/>
    <n v="493500"/>
    <n v="3693250"/>
  </r>
  <r>
    <x v="195"/>
    <x v="4"/>
    <x v="8"/>
    <m/>
    <m/>
  </r>
  <r>
    <x v="195"/>
    <x v="1"/>
    <x v="8"/>
    <n v="317500"/>
    <n v="317500"/>
  </r>
  <r>
    <x v="196"/>
    <x v="3"/>
    <x v="8"/>
    <m/>
    <m/>
  </r>
  <r>
    <x v="196"/>
    <x v="2"/>
    <x v="8"/>
    <n v="470350"/>
    <n v="2754700"/>
  </r>
  <r>
    <x v="196"/>
    <x v="4"/>
    <x v="8"/>
    <m/>
    <m/>
  </r>
  <r>
    <x v="196"/>
    <x v="1"/>
    <x v="8"/>
    <n v="510000"/>
    <n v="2015000"/>
  </r>
  <r>
    <x v="197"/>
    <x v="3"/>
    <x v="8"/>
    <m/>
    <m/>
  </r>
  <r>
    <x v="197"/>
    <x v="2"/>
    <x v="8"/>
    <n v="539000"/>
    <n v="2722300"/>
  </r>
  <r>
    <x v="197"/>
    <x v="4"/>
    <x v="8"/>
    <m/>
    <m/>
  </r>
  <r>
    <x v="197"/>
    <x v="1"/>
    <x v="8"/>
    <n v="500000"/>
    <n v="500000"/>
  </r>
  <r>
    <x v="198"/>
    <x v="3"/>
    <x v="8"/>
    <m/>
    <m/>
  </r>
  <r>
    <x v="198"/>
    <x v="2"/>
    <x v="8"/>
    <n v="567500"/>
    <n v="4407000"/>
  </r>
  <r>
    <x v="198"/>
    <x v="4"/>
    <x v="8"/>
    <m/>
    <m/>
  </r>
  <r>
    <x v="198"/>
    <x v="1"/>
    <x v="8"/>
    <m/>
    <m/>
  </r>
  <r>
    <x v="199"/>
    <x v="3"/>
    <x v="8"/>
    <m/>
    <m/>
  </r>
  <r>
    <x v="199"/>
    <x v="2"/>
    <x v="8"/>
    <n v="557500"/>
    <n v="4898000"/>
  </r>
  <r>
    <x v="199"/>
    <x v="4"/>
    <x v="8"/>
    <m/>
    <m/>
  </r>
  <r>
    <x v="199"/>
    <x v="1"/>
    <x v="8"/>
    <m/>
    <m/>
  </r>
  <r>
    <x v="200"/>
    <x v="3"/>
    <x v="8"/>
    <m/>
    <m/>
  </r>
  <r>
    <x v="200"/>
    <x v="2"/>
    <x v="8"/>
    <n v="515750"/>
    <n v="2141500"/>
  </r>
  <r>
    <x v="200"/>
    <x v="4"/>
    <x v="8"/>
    <m/>
    <m/>
  </r>
  <r>
    <x v="200"/>
    <x v="1"/>
    <x v="8"/>
    <n v="435000"/>
    <n v="435000"/>
  </r>
  <r>
    <x v="201"/>
    <x v="1"/>
    <x v="8"/>
    <m/>
    <m/>
  </r>
  <r>
    <x v="201"/>
    <x v="4"/>
    <x v="8"/>
    <m/>
    <m/>
  </r>
  <r>
    <x v="201"/>
    <x v="2"/>
    <x v="8"/>
    <n v="542500"/>
    <n v="3540000"/>
  </r>
  <r>
    <x v="201"/>
    <x v="3"/>
    <x v="8"/>
    <m/>
    <m/>
  </r>
  <r>
    <x v="0"/>
    <x v="2"/>
    <x v="9"/>
    <m/>
    <m/>
  </r>
  <r>
    <x v="0"/>
    <x v="4"/>
    <x v="9"/>
    <m/>
    <m/>
  </r>
  <r>
    <x v="0"/>
    <x v="1"/>
    <x v="9"/>
    <n v="179950"/>
    <n v="894150"/>
  </r>
  <r>
    <x v="1"/>
    <x v="2"/>
    <x v="9"/>
    <m/>
    <m/>
  </r>
  <r>
    <x v="1"/>
    <x v="4"/>
    <x v="9"/>
    <m/>
    <m/>
  </r>
  <r>
    <x v="1"/>
    <x v="1"/>
    <x v="9"/>
    <n v="181000"/>
    <n v="1043000"/>
  </r>
  <r>
    <x v="2"/>
    <x v="2"/>
    <x v="9"/>
    <m/>
    <m/>
  </r>
  <r>
    <x v="2"/>
    <x v="4"/>
    <x v="9"/>
    <m/>
    <m/>
  </r>
  <r>
    <x v="2"/>
    <x v="1"/>
    <x v="9"/>
    <n v="179125"/>
    <n v="2495500"/>
  </r>
  <r>
    <x v="3"/>
    <x v="2"/>
    <x v="9"/>
    <n v="158000"/>
    <n v="158000"/>
  </r>
  <r>
    <x v="3"/>
    <x v="4"/>
    <x v="9"/>
    <m/>
    <m/>
  </r>
  <r>
    <x v="3"/>
    <x v="1"/>
    <x v="9"/>
    <n v="187500"/>
    <n v="2128900"/>
  </r>
  <r>
    <x v="4"/>
    <x v="2"/>
    <x v="9"/>
    <m/>
    <m/>
  </r>
  <r>
    <x v="4"/>
    <x v="4"/>
    <x v="9"/>
    <m/>
    <m/>
  </r>
  <r>
    <x v="4"/>
    <x v="1"/>
    <x v="9"/>
    <n v="203000"/>
    <n v="2177135"/>
  </r>
  <r>
    <x v="5"/>
    <x v="2"/>
    <x v="9"/>
    <m/>
    <m/>
  </r>
  <r>
    <x v="5"/>
    <x v="4"/>
    <x v="9"/>
    <m/>
    <m/>
  </r>
  <r>
    <x v="5"/>
    <x v="1"/>
    <x v="9"/>
    <n v="205000"/>
    <n v="2060250"/>
  </r>
  <r>
    <x v="6"/>
    <x v="2"/>
    <x v="9"/>
    <m/>
    <m/>
  </r>
  <r>
    <x v="6"/>
    <x v="4"/>
    <x v="9"/>
    <m/>
    <m/>
  </r>
  <r>
    <x v="6"/>
    <x v="1"/>
    <x v="9"/>
    <n v="211000"/>
    <n v="1806450"/>
  </r>
  <r>
    <x v="7"/>
    <x v="2"/>
    <x v="9"/>
    <n v="235000"/>
    <n v="235000"/>
  </r>
  <r>
    <x v="7"/>
    <x v="4"/>
    <x v="9"/>
    <m/>
    <m/>
  </r>
  <r>
    <x v="7"/>
    <x v="1"/>
    <x v="9"/>
    <n v="204500"/>
    <n v="2729350"/>
  </r>
  <r>
    <x v="8"/>
    <x v="2"/>
    <x v="9"/>
    <m/>
    <m/>
  </r>
  <r>
    <x v="8"/>
    <x v="4"/>
    <x v="9"/>
    <m/>
    <m/>
  </r>
  <r>
    <x v="8"/>
    <x v="1"/>
    <x v="9"/>
    <n v="170000"/>
    <n v="2090000"/>
  </r>
  <r>
    <x v="9"/>
    <x v="2"/>
    <x v="9"/>
    <m/>
    <m/>
  </r>
  <r>
    <x v="9"/>
    <x v="4"/>
    <x v="9"/>
    <m/>
    <m/>
  </r>
  <r>
    <x v="9"/>
    <x v="1"/>
    <x v="9"/>
    <n v="155200"/>
    <n v="1135900"/>
  </r>
  <r>
    <x v="10"/>
    <x v="2"/>
    <x v="9"/>
    <m/>
    <m/>
  </r>
  <r>
    <x v="10"/>
    <x v="4"/>
    <x v="9"/>
    <m/>
    <m/>
  </r>
  <r>
    <x v="10"/>
    <x v="1"/>
    <x v="9"/>
    <n v="159999"/>
    <n v="457774"/>
  </r>
  <r>
    <x v="11"/>
    <x v="2"/>
    <x v="9"/>
    <m/>
    <m/>
  </r>
  <r>
    <x v="11"/>
    <x v="4"/>
    <x v="9"/>
    <m/>
    <m/>
  </r>
  <r>
    <x v="11"/>
    <x v="1"/>
    <x v="9"/>
    <n v="216950"/>
    <n v="2134474"/>
  </r>
  <r>
    <x v="12"/>
    <x v="2"/>
    <x v="9"/>
    <m/>
    <m/>
  </r>
  <r>
    <x v="12"/>
    <x v="4"/>
    <x v="9"/>
    <m/>
    <m/>
  </r>
  <r>
    <x v="12"/>
    <x v="1"/>
    <x v="9"/>
    <n v="185000"/>
    <n v="370000"/>
  </r>
  <r>
    <x v="13"/>
    <x v="2"/>
    <x v="9"/>
    <m/>
    <m/>
  </r>
  <r>
    <x v="13"/>
    <x v="4"/>
    <x v="9"/>
    <m/>
    <m/>
  </r>
  <r>
    <x v="13"/>
    <x v="1"/>
    <x v="9"/>
    <n v="188000"/>
    <n v="1312347"/>
  </r>
  <r>
    <x v="14"/>
    <x v="2"/>
    <x v="9"/>
    <m/>
    <m/>
  </r>
  <r>
    <x v="14"/>
    <x v="4"/>
    <x v="9"/>
    <m/>
    <m/>
  </r>
  <r>
    <x v="14"/>
    <x v="1"/>
    <x v="9"/>
    <n v="203500"/>
    <n v="1867200"/>
  </r>
  <r>
    <x v="15"/>
    <x v="2"/>
    <x v="9"/>
    <m/>
    <m/>
  </r>
  <r>
    <x v="15"/>
    <x v="4"/>
    <x v="9"/>
    <m/>
    <m/>
  </r>
  <r>
    <x v="15"/>
    <x v="1"/>
    <x v="9"/>
    <n v="239000"/>
    <n v="3148900"/>
  </r>
  <r>
    <x v="16"/>
    <x v="2"/>
    <x v="9"/>
    <m/>
    <m/>
  </r>
  <r>
    <x v="16"/>
    <x v="4"/>
    <x v="9"/>
    <m/>
    <m/>
  </r>
  <r>
    <x v="16"/>
    <x v="1"/>
    <x v="9"/>
    <n v="224000"/>
    <n v="3525188"/>
  </r>
  <r>
    <x v="17"/>
    <x v="2"/>
    <x v="9"/>
    <m/>
    <m/>
  </r>
  <r>
    <x v="17"/>
    <x v="4"/>
    <x v="9"/>
    <n v="325000"/>
    <n v="325000"/>
  </r>
  <r>
    <x v="17"/>
    <x v="1"/>
    <x v="9"/>
    <n v="210000"/>
    <n v="2416435"/>
  </r>
  <r>
    <x v="18"/>
    <x v="2"/>
    <x v="9"/>
    <m/>
    <m/>
  </r>
  <r>
    <x v="18"/>
    <x v="4"/>
    <x v="9"/>
    <m/>
    <m/>
  </r>
  <r>
    <x v="18"/>
    <x v="1"/>
    <x v="9"/>
    <n v="269950"/>
    <n v="5196200"/>
  </r>
  <r>
    <x v="19"/>
    <x v="2"/>
    <x v="9"/>
    <m/>
    <m/>
  </r>
  <r>
    <x v="19"/>
    <x v="4"/>
    <x v="9"/>
    <m/>
    <m/>
  </r>
  <r>
    <x v="19"/>
    <x v="1"/>
    <x v="9"/>
    <n v="220000"/>
    <n v="973475"/>
  </r>
  <r>
    <x v="20"/>
    <x v="2"/>
    <x v="9"/>
    <m/>
    <m/>
  </r>
  <r>
    <x v="20"/>
    <x v="4"/>
    <x v="9"/>
    <n v="185000"/>
    <n v="185000"/>
  </r>
  <r>
    <x v="20"/>
    <x v="1"/>
    <x v="9"/>
    <n v="249000"/>
    <n v="2716800"/>
  </r>
  <r>
    <x v="21"/>
    <x v="2"/>
    <x v="9"/>
    <m/>
    <m/>
  </r>
  <r>
    <x v="21"/>
    <x v="4"/>
    <x v="9"/>
    <m/>
    <m/>
  </r>
  <r>
    <x v="21"/>
    <x v="1"/>
    <x v="9"/>
    <n v="229900"/>
    <n v="2444700"/>
  </r>
  <r>
    <x v="22"/>
    <x v="2"/>
    <x v="9"/>
    <m/>
    <m/>
  </r>
  <r>
    <x v="22"/>
    <x v="4"/>
    <x v="9"/>
    <m/>
    <m/>
  </r>
  <r>
    <x v="22"/>
    <x v="1"/>
    <x v="9"/>
    <n v="250000"/>
    <n v="4357000"/>
  </r>
  <r>
    <x v="23"/>
    <x v="2"/>
    <x v="9"/>
    <m/>
    <m/>
  </r>
  <r>
    <x v="23"/>
    <x v="4"/>
    <x v="9"/>
    <m/>
    <m/>
  </r>
  <r>
    <x v="23"/>
    <x v="1"/>
    <x v="9"/>
    <n v="237975"/>
    <n v="3257850"/>
  </r>
  <r>
    <x v="24"/>
    <x v="2"/>
    <x v="9"/>
    <m/>
    <m/>
  </r>
  <r>
    <x v="24"/>
    <x v="4"/>
    <x v="9"/>
    <n v="192000"/>
    <n v="192000"/>
  </r>
  <r>
    <x v="24"/>
    <x v="1"/>
    <x v="9"/>
    <n v="239500"/>
    <n v="1361900"/>
  </r>
  <r>
    <x v="25"/>
    <x v="2"/>
    <x v="9"/>
    <m/>
    <m/>
  </r>
  <r>
    <x v="25"/>
    <x v="4"/>
    <x v="9"/>
    <m/>
    <m/>
  </r>
  <r>
    <x v="25"/>
    <x v="1"/>
    <x v="9"/>
    <n v="275750"/>
    <n v="2261200"/>
  </r>
  <r>
    <x v="26"/>
    <x v="2"/>
    <x v="9"/>
    <m/>
    <m/>
  </r>
  <r>
    <x v="26"/>
    <x v="4"/>
    <x v="9"/>
    <m/>
    <m/>
  </r>
  <r>
    <x v="26"/>
    <x v="1"/>
    <x v="9"/>
    <n v="231750"/>
    <n v="691918"/>
  </r>
  <r>
    <x v="27"/>
    <x v="2"/>
    <x v="9"/>
    <m/>
    <m/>
  </r>
  <r>
    <x v="27"/>
    <x v="4"/>
    <x v="9"/>
    <n v="238000"/>
    <n v="238000"/>
  </r>
  <r>
    <x v="27"/>
    <x v="1"/>
    <x v="9"/>
    <n v="225400"/>
    <n v="2752600"/>
  </r>
  <r>
    <x v="28"/>
    <x v="2"/>
    <x v="9"/>
    <m/>
    <m/>
  </r>
  <r>
    <x v="28"/>
    <x v="4"/>
    <x v="9"/>
    <n v="190000"/>
    <n v="190000"/>
  </r>
  <r>
    <x v="28"/>
    <x v="1"/>
    <x v="9"/>
    <n v="288500"/>
    <n v="2841950"/>
  </r>
  <r>
    <x v="29"/>
    <x v="2"/>
    <x v="9"/>
    <m/>
    <m/>
  </r>
  <r>
    <x v="29"/>
    <x v="4"/>
    <x v="9"/>
    <n v="238000"/>
    <n v="476000"/>
  </r>
  <r>
    <x v="29"/>
    <x v="1"/>
    <x v="9"/>
    <n v="270000"/>
    <n v="5637001"/>
  </r>
  <r>
    <x v="30"/>
    <x v="2"/>
    <x v="9"/>
    <m/>
    <m/>
  </r>
  <r>
    <x v="30"/>
    <x v="4"/>
    <x v="9"/>
    <m/>
    <m/>
  </r>
  <r>
    <x v="30"/>
    <x v="1"/>
    <x v="9"/>
    <n v="273000"/>
    <n v="1965450"/>
  </r>
  <r>
    <x v="31"/>
    <x v="2"/>
    <x v="9"/>
    <m/>
    <m/>
  </r>
  <r>
    <x v="31"/>
    <x v="4"/>
    <x v="9"/>
    <n v="239000"/>
    <n v="239000"/>
  </r>
  <r>
    <x v="31"/>
    <x v="1"/>
    <x v="9"/>
    <n v="276000"/>
    <n v="2621500"/>
  </r>
  <r>
    <x v="32"/>
    <x v="2"/>
    <x v="9"/>
    <m/>
    <m/>
  </r>
  <r>
    <x v="32"/>
    <x v="4"/>
    <x v="9"/>
    <m/>
    <m/>
  </r>
  <r>
    <x v="32"/>
    <x v="1"/>
    <x v="9"/>
    <n v="304500"/>
    <n v="4761200"/>
  </r>
  <r>
    <x v="33"/>
    <x v="2"/>
    <x v="9"/>
    <n v="359950"/>
    <n v="359950"/>
  </r>
  <r>
    <x v="33"/>
    <x v="4"/>
    <x v="9"/>
    <m/>
    <m/>
  </r>
  <r>
    <x v="33"/>
    <x v="1"/>
    <x v="9"/>
    <n v="297750"/>
    <n v="1826000"/>
  </r>
  <r>
    <x v="34"/>
    <x v="2"/>
    <x v="9"/>
    <m/>
    <m/>
  </r>
  <r>
    <x v="34"/>
    <x v="4"/>
    <x v="9"/>
    <n v="215000"/>
    <n v="215000"/>
  </r>
  <r>
    <x v="34"/>
    <x v="1"/>
    <x v="9"/>
    <n v="275000"/>
    <n v="1115000"/>
  </r>
  <r>
    <x v="35"/>
    <x v="2"/>
    <x v="9"/>
    <m/>
    <m/>
  </r>
  <r>
    <x v="35"/>
    <x v="4"/>
    <x v="9"/>
    <m/>
    <m/>
  </r>
  <r>
    <x v="35"/>
    <x v="1"/>
    <x v="9"/>
    <n v="260500"/>
    <n v="1438950"/>
  </r>
  <r>
    <x v="36"/>
    <x v="2"/>
    <x v="9"/>
    <m/>
    <m/>
  </r>
  <r>
    <x v="36"/>
    <x v="4"/>
    <x v="9"/>
    <m/>
    <m/>
  </r>
  <r>
    <x v="36"/>
    <x v="1"/>
    <x v="9"/>
    <n v="364975"/>
    <n v="2098950"/>
  </r>
  <r>
    <x v="37"/>
    <x v="2"/>
    <x v="9"/>
    <m/>
    <m/>
  </r>
  <r>
    <x v="37"/>
    <x v="4"/>
    <x v="9"/>
    <m/>
    <m/>
  </r>
  <r>
    <x v="37"/>
    <x v="1"/>
    <x v="9"/>
    <n v="231000"/>
    <n v="2200720"/>
  </r>
  <r>
    <x v="38"/>
    <x v="2"/>
    <x v="9"/>
    <n v="277950"/>
    <n v="277950"/>
  </r>
  <r>
    <x v="38"/>
    <x v="4"/>
    <x v="9"/>
    <m/>
    <m/>
  </r>
  <r>
    <x v="38"/>
    <x v="1"/>
    <x v="9"/>
    <n v="297950"/>
    <n v="4835850"/>
  </r>
  <r>
    <x v="39"/>
    <x v="2"/>
    <x v="9"/>
    <m/>
    <m/>
  </r>
  <r>
    <x v="39"/>
    <x v="4"/>
    <x v="9"/>
    <n v="303950"/>
    <n v="303950"/>
  </r>
  <r>
    <x v="39"/>
    <x v="1"/>
    <x v="9"/>
    <n v="294500"/>
    <n v="3693950"/>
  </r>
  <r>
    <x v="40"/>
    <x v="2"/>
    <x v="9"/>
    <m/>
    <m/>
  </r>
  <r>
    <x v="40"/>
    <x v="4"/>
    <x v="9"/>
    <m/>
    <m/>
  </r>
  <r>
    <x v="40"/>
    <x v="1"/>
    <x v="9"/>
    <n v="332975"/>
    <n v="4281900"/>
  </r>
  <r>
    <x v="41"/>
    <x v="2"/>
    <x v="9"/>
    <n v="265000"/>
    <n v="265000"/>
  </r>
  <r>
    <x v="41"/>
    <x v="4"/>
    <x v="9"/>
    <m/>
    <m/>
  </r>
  <r>
    <x v="41"/>
    <x v="1"/>
    <x v="9"/>
    <n v="310000"/>
    <n v="3100950"/>
  </r>
  <r>
    <x v="42"/>
    <x v="2"/>
    <x v="9"/>
    <m/>
    <m/>
  </r>
  <r>
    <x v="42"/>
    <x v="4"/>
    <x v="9"/>
    <n v="305500"/>
    <n v="305500"/>
  </r>
  <r>
    <x v="42"/>
    <x v="1"/>
    <x v="9"/>
    <n v="300000"/>
    <n v="3243450"/>
  </r>
  <r>
    <x v="43"/>
    <x v="2"/>
    <x v="9"/>
    <m/>
    <m/>
  </r>
  <r>
    <x v="43"/>
    <x v="4"/>
    <x v="9"/>
    <m/>
    <m/>
  </r>
  <r>
    <x v="43"/>
    <x v="1"/>
    <x v="9"/>
    <n v="281675"/>
    <n v="2664525"/>
  </r>
  <r>
    <x v="44"/>
    <x v="2"/>
    <x v="9"/>
    <m/>
    <m/>
  </r>
  <r>
    <x v="44"/>
    <x v="4"/>
    <x v="9"/>
    <m/>
    <m/>
  </r>
  <r>
    <x v="44"/>
    <x v="1"/>
    <x v="9"/>
    <n v="326250"/>
    <n v="3422950"/>
  </r>
  <r>
    <x v="45"/>
    <x v="2"/>
    <x v="9"/>
    <m/>
    <m/>
  </r>
  <r>
    <x v="45"/>
    <x v="4"/>
    <x v="9"/>
    <m/>
    <m/>
  </r>
  <r>
    <x v="45"/>
    <x v="1"/>
    <x v="9"/>
    <n v="298750"/>
    <n v="2420100"/>
  </r>
  <r>
    <x v="46"/>
    <x v="2"/>
    <x v="9"/>
    <m/>
    <m/>
  </r>
  <r>
    <x v="46"/>
    <x v="4"/>
    <x v="9"/>
    <m/>
    <m/>
  </r>
  <r>
    <x v="46"/>
    <x v="1"/>
    <x v="9"/>
    <n v="283000"/>
    <n v="2833500"/>
  </r>
  <r>
    <x v="47"/>
    <x v="2"/>
    <x v="9"/>
    <m/>
    <m/>
  </r>
  <r>
    <x v="47"/>
    <x v="4"/>
    <x v="9"/>
    <m/>
    <m/>
  </r>
  <r>
    <x v="47"/>
    <x v="1"/>
    <x v="9"/>
    <n v="285000"/>
    <n v="2017500"/>
  </r>
  <r>
    <x v="48"/>
    <x v="2"/>
    <x v="9"/>
    <m/>
    <m/>
  </r>
  <r>
    <x v="48"/>
    <x v="4"/>
    <x v="9"/>
    <m/>
    <m/>
  </r>
  <r>
    <x v="48"/>
    <x v="1"/>
    <x v="9"/>
    <n v="337250"/>
    <n v="2080950"/>
  </r>
  <r>
    <x v="49"/>
    <x v="2"/>
    <x v="9"/>
    <m/>
    <m/>
  </r>
  <r>
    <x v="49"/>
    <x v="4"/>
    <x v="9"/>
    <m/>
    <m/>
  </r>
  <r>
    <x v="49"/>
    <x v="1"/>
    <x v="9"/>
    <n v="311400"/>
    <n v="3352200"/>
  </r>
  <r>
    <x v="50"/>
    <x v="2"/>
    <x v="9"/>
    <m/>
    <m/>
  </r>
  <r>
    <x v="50"/>
    <x v="4"/>
    <x v="9"/>
    <m/>
    <m/>
  </r>
  <r>
    <x v="50"/>
    <x v="1"/>
    <x v="9"/>
    <n v="300000"/>
    <n v="6839050"/>
  </r>
  <r>
    <x v="51"/>
    <x v="2"/>
    <x v="9"/>
    <m/>
    <m/>
  </r>
  <r>
    <x v="51"/>
    <x v="4"/>
    <x v="9"/>
    <m/>
    <m/>
  </r>
  <r>
    <x v="51"/>
    <x v="1"/>
    <x v="9"/>
    <n v="365000"/>
    <n v="4708700"/>
  </r>
  <r>
    <x v="52"/>
    <x v="2"/>
    <x v="9"/>
    <m/>
    <m/>
  </r>
  <r>
    <x v="52"/>
    <x v="4"/>
    <x v="9"/>
    <m/>
    <m/>
  </r>
  <r>
    <x v="52"/>
    <x v="1"/>
    <x v="9"/>
    <n v="352000"/>
    <n v="3206000"/>
  </r>
  <r>
    <x v="53"/>
    <x v="2"/>
    <x v="9"/>
    <m/>
    <m/>
  </r>
  <r>
    <x v="53"/>
    <x v="4"/>
    <x v="9"/>
    <n v="315000"/>
    <n v="315000"/>
  </r>
  <r>
    <x v="53"/>
    <x v="1"/>
    <x v="9"/>
    <n v="300000"/>
    <n v="4207850"/>
  </r>
  <r>
    <x v="54"/>
    <x v="2"/>
    <x v="9"/>
    <m/>
    <m/>
  </r>
  <r>
    <x v="54"/>
    <x v="4"/>
    <x v="9"/>
    <n v="340725"/>
    <n v="681450"/>
  </r>
  <r>
    <x v="54"/>
    <x v="1"/>
    <x v="9"/>
    <n v="325000"/>
    <n v="3929651"/>
  </r>
  <r>
    <x v="55"/>
    <x v="2"/>
    <x v="9"/>
    <m/>
    <m/>
  </r>
  <r>
    <x v="55"/>
    <x v="4"/>
    <x v="9"/>
    <m/>
    <m/>
  </r>
  <r>
    <x v="55"/>
    <x v="1"/>
    <x v="9"/>
    <n v="330000"/>
    <n v="1633999"/>
  </r>
  <r>
    <x v="56"/>
    <x v="2"/>
    <x v="9"/>
    <m/>
    <m/>
  </r>
  <r>
    <x v="56"/>
    <x v="4"/>
    <x v="9"/>
    <n v="379000"/>
    <n v="379000"/>
  </r>
  <r>
    <x v="56"/>
    <x v="1"/>
    <x v="9"/>
    <n v="282000"/>
    <n v="2626900"/>
  </r>
  <r>
    <x v="57"/>
    <x v="2"/>
    <x v="9"/>
    <m/>
    <m/>
  </r>
  <r>
    <x v="57"/>
    <x v="4"/>
    <x v="9"/>
    <m/>
    <m/>
  </r>
  <r>
    <x v="57"/>
    <x v="1"/>
    <x v="9"/>
    <n v="327250"/>
    <n v="3008700"/>
  </r>
  <r>
    <x v="58"/>
    <x v="2"/>
    <x v="9"/>
    <m/>
    <m/>
  </r>
  <r>
    <x v="58"/>
    <x v="4"/>
    <x v="9"/>
    <m/>
    <m/>
  </r>
  <r>
    <x v="58"/>
    <x v="1"/>
    <x v="9"/>
    <n v="409500"/>
    <n v="819000"/>
  </r>
  <r>
    <x v="59"/>
    <x v="2"/>
    <x v="9"/>
    <m/>
    <m/>
  </r>
  <r>
    <x v="59"/>
    <x v="4"/>
    <x v="9"/>
    <m/>
    <m/>
  </r>
  <r>
    <x v="59"/>
    <x v="1"/>
    <x v="9"/>
    <n v="265000"/>
    <n v="1326000"/>
  </r>
  <r>
    <x v="60"/>
    <x v="2"/>
    <x v="9"/>
    <m/>
    <m/>
  </r>
  <r>
    <x v="60"/>
    <x v="4"/>
    <x v="9"/>
    <m/>
    <m/>
  </r>
  <r>
    <x v="60"/>
    <x v="1"/>
    <x v="9"/>
    <n v="357500"/>
    <n v="715000"/>
  </r>
  <r>
    <x v="61"/>
    <x v="2"/>
    <x v="9"/>
    <m/>
    <m/>
  </r>
  <r>
    <x v="61"/>
    <x v="4"/>
    <x v="9"/>
    <m/>
    <m/>
  </r>
  <r>
    <x v="61"/>
    <x v="1"/>
    <x v="9"/>
    <n v="262500"/>
    <n v="525000"/>
  </r>
  <r>
    <x v="62"/>
    <x v="2"/>
    <x v="9"/>
    <m/>
    <m/>
  </r>
  <r>
    <x v="62"/>
    <x v="4"/>
    <x v="9"/>
    <n v="280000"/>
    <n v="280000"/>
  </r>
  <r>
    <x v="62"/>
    <x v="1"/>
    <x v="9"/>
    <n v="281385"/>
    <n v="2440070"/>
  </r>
  <r>
    <x v="63"/>
    <x v="2"/>
    <x v="9"/>
    <m/>
    <m/>
  </r>
  <r>
    <x v="63"/>
    <x v="4"/>
    <x v="9"/>
    <m/>
    <m/>
  </r>
  <r>
    <x v="63"/>
    <x v="1"/>
    <x v="9"/>
    <n v="235000"/>
    <n v="2293450"/>
  </r>
  <r>
    <x v="64"/>
    <x v="2"/>
    <x v="9"/>
    <m/>
    <m/>
  </r>
  <r>
    <x v="64"/>
    <x v="4"/>
    <x v="9"/>
    <m/>
    <m/>
  </r>
  <r>
    <x v="64"/>
    <x v="1"/>
    <x v="9"/>
    <n v="300000"/>
    <n v="1572000"/>
  </r>
  <r>
    <x v="65"/>
    <x v="2"/>
    <x v="9"/>
    <m/>
    <m/>
  </r>
  <r>
    <x v="65"/>
    <x v="4"/>
    <x v="9"/>
    <n v="223500"/>
    <n v="223500"/>
  </r>
  <r>
    <x v="65"/>
    <x v="1"/>
    <x v="9"/>
    <n v="308500"/>
    <n v="1833400"/>
  </r>
  <r>
    <x v="66"/>
    <x v="2"/>
    <x v="9"/>
    <m/>
    <m/>
  </r>
  <r>
    <x v="66"/>
    <x v="4"/>
    <x v="9"/>
    <m/>
    <m/>
  </r>
  <r>
    <x v="66"/>
    <x v="1"/>
    <x v="9"/>
    <n v="304500"/>
    <n v="1149450"/>
  </r>
  <r>
    <x v="67"/>
    <x v="2"/>
    <x v="9"/>
    <m/>
    <m/>
  </r>
  <r>
    <x v="67"/>
    <x v="4"/>
    <x v="9"/>
    <n v="300000"/>
    <n v="300000"/>
  </r>
  <r>
    <x v="67"/>
    <x v="1"/>
    <x v="9"/>
    <n v="335000"/>
    <n v="1949300"/>
  </r>
  <r>
    <x v="68"/>
    <x v="2"/>
    <x v="9"/>
    <m/>
    <m/>
  </r>
  <r>
    <x v="68"/>
    <x v="4"/>
    <x v="9"/>
    <m/>
    <m/>
  </r>
  <r>
    <x v="68"/>
    <x v="1"/>
    <x v="9"/>
    <n v="321500"/>
    <n v="1145000"/>
  </r>
  <r>
    <x v="69"/>
    <x v="2"/>
    <x v="9"/>
    <m/>
    <m/>
  </r>
  <r>
    <x v="69"/>
    <x v="4"/>
    <x v="9"/>
    <m/>
    <m/>
  </r>
  <r>
    <x v="69"/>
    <x v="1"/>
    <x v="9"/>
    <n v="314000"/>
    <n v="1303000"/>
  </r>
  <r>
    <x v="70"/>
    <x v="2"/>
    <x v="9"/>
    <n v="410000"/>
    <n v="410000"/>
  </r>
  <r>
    <x v="70"/>
    <x v="4"/>
    <x v="9"/>
    <m/>
    <m/>
  </r>
  <r>
    <x v="70"/>
    <x v="1"/>
    <x v="9"/>
    <n v="339750"/>
    <n v="679500"/>
  </r>
  <r>
    <x v="71"/>
    <x v="2"/>
    <x v="9"/>
    <m/>
    <m/>
  </r>
  <r>
    <x v="71"/>
    <x v="4"/>
    <x v="9"/>
    <m/>
    <m/>
  </r>
  <r>
    <x v="71"/>
    <x v="1"/>
    <x v="9"/>
    <n v="270000"/>
    <n v="270000"/>
  </r>
  <r>
    <x v="72"/>
    <x v="2"/>
    <x v="9"/>
    <m/>
    <m/>
  </r>
  <r>
    <x v="72"/>
    <x v="4"/>
    <x v="9"/>
    <m/>
    <m/>
  </r>
  <r>
    <x v="72"/>
    <x v="1"/>
    <x v="9"/>
    <n v="267500"/>
    <n v="989950"/>
  </r>
  <r>
    <x v="73"/>
    <x v="2"/>
    <x v="9"/>
    <m/>
    <m/>
  </r>
  <r>
    <x v="73"/>
    <x v="4"/>
    <x v="9"/>
    <m/>
    <m/>
  </r>
  <r>
    <x v="73"/>
    <x v="1"/>
    <x v="9"/>
    <m/>
    <m/>
  </r>
  <r>
    <x v="74"/>
    <x v="2"/>
    <x v="9"/>
    <m/>
    <m/>
  </r>
  <r>
    <x v="74"/>
    <x v="4"/>
    <x v="9"/>
    <m/>
    <m/>
  </r>
  <r>
    <x v="74"/>
    <x v="1"/>
    <x v="9"/>
    <n v="223500"/>
    <n v="1123000"/>
  </r>
  <r>
    <x v="75"/>
    <x v="2"/>
    <x v="9"/>
    <m/>
    <m/>
  </r>
  <r>
    <x v="75"/>
    <x v="4"/>
    <x v="9"/>
    <m/>
    <m/>
  </r>
  <r>
    <x v="75"/>
    <x v="1"/>
    <x v="9"/>
    <n v="289950"/>
    <n v="1250950"/>
  </r>
  <r>
    <x v="76"/>
    <x v="2"/>
    <x v="9"/>
    <m/>
    <m/>
  </r>
  <r>
    <x v="76"/>
    <x v="4"/>
    <x v="9"/>
    <m/>
    <m/>
  </r>
  <r>
    <x v="76"/>
    <x v="1"/>
    <x v="9"/>
    <n v="250000"/>
    <n v="1260000"/>
  </r>
  <r>
    <x v="77"/>
    <x v="2"/>
    <x v="9"/>
    <m/>
    <m/>
  </r>
  <r>
    <x v="77"/>
    <x v="4"/>
    <x v="9"/>
    <n v="275000"/>
    <n v="275000"/>
  </r>
  <r>
    <x v="77"/>
    <x v="1"/>
    <x v="9"/>
    <n v="224950"/>
    <n v="1051550"/>
  </r>
  <r>
    <x v="78"/>
    <x v="2"/>
    <x v="9"/>
    <m/>
    <m/>
  </r>
  <r>
    <x v="78"/>
    <x v="4"/>
    <x v="9"/>
    <n v="196578"/>
    <n v="196578"/>
  </r>
  <r>
    <x v="78"/>
    <x v="1"/>
    <x v="9"/>
    <n v="180000"/>
    <n v="500000"/>
  </r>
  <r>
    <x v="79"/>
    <x v="2"/>
    <x v="9"/>
    <m/>
    <m/>
  </r>
  <r>
    <x v="79"/>
    <x v="4"/>
    <x v="9"/>
    <m/>
    <m/>
  </r>
  <r>
    <x v="79"/>
    <x v="1"/>
    <x v="9"/>
    <n v="355000"/>
    <n v="1039950"/>
  </r>
  <r>
    <x v="80"/>
    <x v="2"/>
    <x v="9"/>
    <m/>
    <m/>
  </r>
  <r>
    <x v="80"/>
    <x v="4"/>
    <x v="9"/>
    <m/>
    <m/>
  </r>
  <r>
    <x v="80"/>
    <x v="1"/>
    <x v="9"/>
    <n v="270000"/>
    <n v="1085000"/>
  </r>
  <r>
    <x v="81"/>
    <x v="2"/>
    <x v="9"/>
    <m/>
    <m/>
  </r>
  <r>
    <x v="81"/>
    <x v="4"/>
    <x v="9"/>
    <n v="279000"/>
    <n v="279000"/>
  </r>
  <r>
    <x v="81"/>
    <x v="1"/>
    <x v="9"/>
    <n v="297000"/>
    <n v="2201700"/>
  </r>
  <r>
    <x v="82"/>
    <x v="2"/>
    <x v="9"/>
    <n v="350000"/>
    <n v="350000"/>
  </r>
  <r>
    <x v="82"/>
    <x v="4"/>
    <x v="9"/>
    <m/>
    <m/>
  </r>
  <r>
    <x v="82"/>
    <x v="1"/>
    <x v="9"/>
    <n v="300000"/>
    <n v="879000"/>
  </r>
  <r>
    <x v="83"/>
    <x v="2"/>
    <x v="9"/>
    <m/>
    <m/>
  </r>
  <r>
    <x v="83"/>
    <x v="4"/>
    <x v="9"/>
    <m/>
    <m/>
  </r>
  <r>
    <x v="83"/>
    <x v="1"/>
    <x v="9"/>
    <n v="285000"/>
    <n v="693500"/>
  </r>
  <r>
    <x v="84"/>
    <x v="2"/>
    <x v="9"/>
    <m/>
    <m/>
  </r>
  <r>
    <x v="84"/>
    <x v="4"/>
    <x v="9"/>
    <m/>
    <m/>
  </r>
  <r>
    <x v="84"/>
    <x v="1"/>
    <x v="9"/>
    <n v="230000"/>
    <n v="1370400"/>
  </r>
  <r>
    <x v="85"/>
    <x v="2"/>
    <x v="9"/>
    <m/>
    <m/>
  </r>
  <r>
    <x v="85"/>
    <x v="4"/>
    <x v="9"/>
    <m/>
    <m/>
  </r>
  <r>
    <x v="85"/>
    <x v="1"/>
    <x v="9"/>
    <n v="254250"/>
    <n v="915000"/>
  </r>
  <r>
    <x v="86"/>
    <x v="2"/>
    <x v="9"/>
    <m/>
    <m/>
  </r>
  <r>
    <x v="86"/>
    <x v="4"/>
    <x v="9"/>
    <n v="224000"/>
    <n v="224000"/>
  </r>
  <r>
    <x v="86"/>
    <x v="1"/>
    <x v="9"/>
    <n v="237000"/>
    <n v="1305550"/>
  </r>
  <r>
    <x v="87"/>
    <x v="2"/>
    <x v="9"/>
    <m/>
    <m/>
  </r>
  <r>
    <x v="87"/>
    <x v="4"/>
    <x v="9"/>
    <m/>
    <m/>
  </r>
  <r>
    <x v="87"/>
    <x v="1"/>
    <x v="9"/>
    <n v="272500"/>
    <n v="1765990"/>
  </r>
  <r>
    <x v="88"/>
    <x v="2"/>
    <x v="9"/>
    <m/>
    <m/>
  </r>
  <r>
    <x v="88"/>
    <x v="4"/>
    <x v="9"/>
    <m/>
    <m/>
  </r>
  <r>
    <x v="88"/>
    <x v="1"/>
    <x v="9"/>
    <n v="251000"/>
    <n v="2327400"/>
  </r>
  <r>
    <x v="89"/>
    <x v="2"/>
    <x v="9"/>
    <m/>
    <m/>
  </r>
  <r>
    <x v="89"/>
    <x v="4"/>
    <x v="9"/>
    <m/>
    <m/>
  </r>
  <r>
    <x v="89"/>
    <x v="1"/>
    <x v="9"/>
    <n v="254000"/>
    <n v="762500"/>
  </r>
  <r>
    <x v="90"/>
    <x v="2"/>
    <x v="9"/>
    <m/>
    <m/>
  </r>
  <r>
    <x v="90"/>
    <x v="4"/>
    <x v="9"/>
    <m/>
    <m/>
  </r>
  <r>
    <x v="90"/>
    <x v="1"/>
    <x v="9"/>
    <n v="260000"/>
    <n v="1321500"/>
  </r>
  <r>
    <x v="91"/>
    <x v="2"/>
    <x v="9"/>
    <m/>
    <m/>
  </r>
  <r>
    <x v="91"/>
    <x v="4"/>
    <x v="9"/>
    <m/>
    <m/>
  </r>
  <r>
    <x v="91"/>
    <x v="1"/>
    <x v="9"/>
    <n v="339000"/>
    <n v="678000"/>
  </r>
  <r>
    <x v="92"/>
    <x v="2"/>
    <x v="9"/>
    <m/>
    <m/>
  </r>
  <r>
    <x v="92"/>
    <x v="4"/>
    <x v="9"/>
    <m/>
    <m/>
  </r>
  <r>
    <x v="92"/>
    <x v="1"/>
    <x v="9"/>
    <n v="326500"/>
    <n v="1320000"/>
  </r>
  <r>
    <x v="93"/>
    <x v="2"/>
    <x v="9"/>
    <m/>
    <m/>
  </r>
  <r>
    <x v="93"/>
    <x v="4"/>
    <x v="9"/>
    <n v="105100"/>
    <n v="105100"/>
  </r>
  <r>
    <x v="93"/>
    <x v="1"/>
    <x v="9"/>
    <n v="265000"/>
    <n v="1222000"/>
  </r>
  <r>
    <x v="94"/>
    <x v="2"/>
    <x v="9"/>
    <m/>
    <m/>
  </r>
  <r>
    <x v="94"/>
    <x v="4"/>
    <x v="9"/>
    <m/>
    <m/>
  </r>
  <r>
    <x v="94"/>
    <x v="1"/>
    <x v="9"/>
    <n v="297000"/>
    <n v="1523000"/>
  </r>
  <r>
    <x v="95"/>
    <x v="2"/>
    <x v="9"/>
    <m/>
    <m/>
  </r>
  <r>
    <x v="95"/>
    <x v="4"/>
    <x v="9"/>
    <m/>
    <m/>
  </r>
  <r>
    <x v="95"/>
    <x v="1"/>
    <x v="9"/>
    <n v="238000"/>
    <n v="1265500"/>
  </r>
  <r>
    <x v="96"/>
    <x v="2"/>
    <x v="9"/>
    <n v="229950"/>
    <n v="229950"/>
  </r>
  <r>
    <x v="96"/>
    <x v="4"/>
    <x v="9"/>
    <m/>
    <m/>
  </r>
  <r>
    <x v="96"/>
    <x v="1"/>
    <x v="9"/>
    <n v="250000"/>
    <n v="704950"/>
  </r>
  <r>
    <x v="97"/>
    <x v="2"/>
    <x v="9"/>
    <n v="97250"/>
    <n v="97250"/>
  </r>
  <r>
    <x v="97"/>
    <x v="4"/>
    <x v="9"/>
    <m/>
    <m/>
  </r>
  <r>
    <x v="97"/>
    <x v="1"/>
    <x v="9"/>
    <n v="201000"/>
    <n v="402000"/>
  </r>
  <r>
    <x v="98"/>
    <x v="2"/>
    <x v="9"/>
    <m/>
    <m/>
  </r>
  <r>
    <x v="98"/>
    <x v="4"/>
    <x v="9"/>
    <m/>
    <m/>
  </r>
  <r>
    <x v="98"/>
    <x v="1"/>
    <x v="9"/>
    <n v="219999"/>
    <n v="1653499"/>
  </r>
  <r>
    <x v="99"/>
    <x v="2"/>
    <x v="9"/>
    <m/>
    <m/>
  </r>
  <r>
    <x v="99"/>
    <x v="4"/>
    <x v="9"/>
    <n v="230000"/>
    <n v="230000"/>
  </r>
  <r>
    <x v="99"/>
    <x v="1"/>
    <x v="9"/>
    <n v="165500"/>
    <n v="1069000"/>
  </r>
  <r>
    <x v="100"/>
    <x v="2"/>
    <x v="9"/>
    <m/>
    <m/>
  </r>
  <r>
    <x v="100"/>
    <x v="4"/>
    <x v="9"/>
    <m/>
    <m/>
  </r>
  <r>
    <x v="100"/>
    <x v="1"/>
    <x v="9"/>
    <n v="210500"/>
    <n v="421000"/>
  </r>
  <r>
    <x v="101"/>
    <x v="2"/>
    <x v="9"/>
    <n v="159000"/>
    <n v="318000"/>
  </r>
  <r>
    <x v="101"/>
    <x v="4"/>
    <x v="9"/>
    <n v="180000"/>
    <n v="180000"/>
  </r>
  <r>
    <x v="101"/>
    <x v="1"/>
    <x v="9"/>
    <n v="224000"/>
    <n v="1320120"/>
  </r>
  <r>
    <x v="102"/>
    <x v="2"/>
    <x v="9"/>
    <m/>
    <m/>
  </r>
  <r>
    <x v="102"/>
    <x v="4"/>
    <x v="9"/>
    <m/>
    <m/>
  </r>
  <r>
    <x v="102"/>
    <x v="1"/>
    <x v="9"/>
    <n v="325500"/>
    <n v="651000"/>
  </r>
  <r>
    <x v="103"/>
    <x v="2"/>
    <x v="9"/>
    <n v="115000"/>
    <n v="115000"/>
  </r>
  <r>
    <x v="103"/>
    <x v="4"/>
    <x v="9"/>
    <n v="132500"/>
    <n v="265000"/>
  </r>
  <r>
    <x v="103"/>
    <x v="1"/>
    <x v="9"/>
    <n v="209000"/>
    <n v="1130500"/>
  </r>
  <r>
    <x v="104"/>
    <x v="2"/>
    <x v="9"/>
    <m/>
    <m/>
  </r>
  <r>
    <x v="104"/>
    <x v="4"/>
    <x v="9"/>
    <m/>
    <m/>
  </r>
  <r>
    <x v="104"/>
    <x v="1"/>
    <x v="9"/>
    <n v="165000"/>
    <n v="866500"/>
  </r>
  <r>
    <x v="105"/>
    <x v="2"/>
    <x v="9"/>
    <m/>
    <m/>
  </r>
  <r>
    <x v="105"/>
    <x v="4"/>
    <x v="9"/>
    <m/>
    <m/>
  </r>
  <r>
    <x v="105"/>
    <x v="1"/>
    <x v="9"/>
    <n v="226500"/>
    <n v="1172500"/>
  </r>
  <r>
    <x v="106"/>
    <x v="2"/>
    <x v="9"/>
    <m/>
    <m/>
  </r>
  <r>
    <x v="106"/>
    <x v="4"/>
    <x v="9"/>
    <m/>
    <m/>
  </r>
  <r>
    <x v="106"/>
    <x v="1"/>
    <x v="9"/>
    <n v="260000"/>
    <n v="894500"/>
  </r>
  <r>
    <x v="107"/>
    <x v="2"/>
    <x v="9"/>
    <m/>
    <m/>
  </r>
  <r>
    <x v="107"/>
    <x v="4"/>
    <x v="9"/>
    <m/>
    <m/>
  </r>
  <r>
    <x v="107"/>
    <x v="1"/>
    <x v="9"/>
    <n v="128100"/>
    <n v="929200"/>
  </r>
  <r>
    <x v="108"/>
    <x v="2"/>
    <x v="9"/>
    <m/>
    <m/>
  </r>
  <r>
    <x v="108"/>
    <x v="4"/>
    <x v="9"/>
    <n v="195000"/>
    <n v="195000"/>
  </r>
  <r>
    <x v="108"/>
    <x v="1"/>
    <x v="9"/>
    <n v="199000"/>
    <n v="1619195"/>
  </r>
  <r>
    <x v="109"/>
    <x v="2"/>
    <x v="9"/>
    <m/>
    <m/>
  </r>
  <r>
    <x v="109"/>
    <x v="4"/>
    <x v="9"/>
    <m/>
    <m/>
  </r>
  <r>
    <x v="109"/>
    <x v="1"/>
    <x v="9"/>
    <n v="150000"/>
    <n v="858000"/>
  </r>
  <r>
    <x v="110"/>
    <x v="2"/>
    <x v="9"/>
    <m/>
    <m/>
  </r>
  <r>
    <x v="110"/>
    <x v="4"/>
    <x v="9"/>
    <m/>
    <m/>
  </r>
  <r>
    <x v="110"/>
    <x v="1"/>
    <x v="9"/>
    <n v="250000"/>
    <n v="739900"/>
  </r>
  <r>
    <x v="111"/>
    <x v="2"/>
    <x v="9"/>
    <n v="269000"/>
    <n v="269000"/>
  </r>
  <r>
    <x v="111"/>
    <x v="4"/>
    <x v="9"/>
    <m/>
    <m/>
  </r>
  <r>
    <x v="111"/>
    <x v="1"/>
    <x v="9"/>
    <n v="232500"/>
    <n v="1376000"/>
  </r>
  <r>
    <x v="112"/>
    <x v="2"/>
    <x v="9"/>
    <m/>
    <m/>
  </r>
  <r>
    <x v="112"/>
    <x v="4"/>
    <x v="9"/>
    <m/>
    <m/>
  </r>
  <r>
    <x v="112"/>
    <x v="1"/>
    <x v="9"/>
    <n v="310000"/>
    <n v="1969350"/>
  </r>
  <r>
    <x v="113"/>
    <x v="2"/>
    <x v="9"/>
    <n v="175000"/>
    <n v="175000"/>
  </r>
  <r>
    <x v="113"/>
    <x v="4"/>
    <x v="9"/>
    <m/>
    <m/>
  </r>
  <r>
    <x v="113"/>
    <x v="1"/>
    <x v="9"/>
    <n v="263000"/>
    <n v="2784850"/>
  </r>
  <r>
    <x v="114"/>
    <x v="2"/>
    <x v="9"/>
    <m/>
    <m/>
  </r>
  <r>
    <x v="114"/>
    <x v="4"/>
    <x v="9"/>
    <m/>
    <m/>
  </r>
  <r>
    <x v="114"/>
    <x v="1"/>
    <x v="9"/>
    <n v="285000"/>
    <n v="1813900"/>
  </r>
  <r>
    <x v="115"/>
    <x v="2"/>
    <x v="9"/>
    <m/>
    <m/>
  </r>
  <r>
    <x v="115"/>
    <x v="4"/>
    <x v="9"/>
    <n v="219950"/>
    <n v="219950"/>
  </r>
  <r>
    <x v="115"/>
    <x v="1"/>
    <x v="9"/>
    <n v="218400"/>
    <n v="2016900"/>
  </r>
  <r>
    <x v="116"/>
    <x v="2"/>
    <x v="9"/>
    <n v="206000"/>
    <n v="206000"/>
  </r>
  <r>
    <x v="116"/>
    <x v="4"/>
    <x v="9"/>
    <n v="210000"/>
    <n v="210000"/>
  </r>
  <r>
    <x v="116"/>
    <x v="1"/>
    <x v="9"/>
    <n v="198750"/>
    <n v="807400"/>
  </r>
  <r>
    <x v="117"/>
    <x v="2"/>
    <x v="9"/>
    <n v="205000"/>
    <n v="205000"/>
  </r>
  <r>
    <x v="117"/>
    <x v="4"/>
    <x v="9"/>
    <n v="210000"/>
    <n v="210000"/>
  </r>
  <r>
    <x v="117"/>
    <x v="1"/>
    <x v="9"/>
    <n v="230000"/>
    <n v="1045500"/>
  </r>
  <r>
    <x v="118"/>
    <x v="2"/>
    <x v="9"/>
    <m/>
    <m/>
  </r>
  <r>
    <x v="118"/>
    <x v="4"/>
    <x v="9"/>
    <m/>
    <m/>
  </r>
  <r>
    <x v="118"/>
    <x v="1"/>
    <x v="9"/>
    <n v="310000"/>
    <n v="1225100"/>
  </r>
  <r>
    <x v="119"/>
    <x v="2"/>
    <x v="9"/>
    <m/>
    <m/>
  </r>
  <r>
    <x v="119"/>
    <x v="4"/>
    <x v="9"/>
    <m/>
    <m/>
  </r>
  <r>
    <x v="119"/>
    <x v="1"/>
    <x v="9"/>
    <n v="263000"/>
    <n v="1365200"/>
  </r>
  <r>
    <x v="120"/>
    <x v="2"/>
    <x v="9"/>
    <m/>
    <m/>
  </r>
  <r>
    <x v="120"/>
    <x v="4"/>
    <x v="9"/>
    <m/>
    <m/>
  </r>
  <r>
    <x v="120"/>
    <x v="1"/>
    <x v="9"/>
    <n v="136000"/>
    <n v="826500"/>
  </r>
  <r>
    <x v="121"/>
    <x v="2"/>
    <x v="9"/>
    <m/>
    <m/>
  </r>
  <r>
    <x v="121"/>
    <x v="4"/>
    <x v="9"/>
    <m/>
    <m/>
  </r>
  <r>
    <x v="121"/>
    <x v="1"/>
    <x v="9"/>
    <n v="238000"/>
    <n v="476000"/>
  </r>
  <r>
    <x v="122"/>
    <x v="2"/>
    <x v="9"/>
    <m/>
    <m/>
  </r>
  <r>
    <x v="122"/>
    <x v="4"/>
    <x v="9"/>
    <m/>
    <m/>
  </r>
  <r>
    <x v="122"/>
    <x v="1"/>
    <x v="9"/>
    <n v="249000"/>
    <n v="939000"/>
  </r>
  <r>
    <x v="123"/>
    <x v="2"/>
    <x v="9"/>
    <m/>
    <m/>
  </r>
  <r>
    <x v="123"/>
    <x v="4"/>
    <x v="9"/>
    <m/>
    <m/>
  </r>
  <r>
    <x v="123"/>
    <x v="1"/>
    <x v="9"/>
    <n v="315000"/>
    <n v="2801000"/>
  </r>
  <r>
    <x v="124"/>
    <x v="2"/>
    <x v="9"/>
    <m/>
    <m/>
  </r>
  <r>
    <x v="124"/>
    <x v="4"/>
    <x v="9"/>
    <m/>
    <m/>
  </r>
  <r>
    <x v="124"/>
    <x v="1"/>
    <x v="9"/>
    <n v="317500"/>
    <n v="2564500"/>
  </r>
  <r>
    <x v="125"/>
    <x v="2"/>
    <x v="9"/>
    <m/>
    <m/>
  </r>
  <r>
    <x v="125"/>
    <x v="4"/>
    <x v="9"/>
    <m/>
    <m/>
  </r>
  <r>
    <x v="125"/>
    <x v="1"/>
    <x v="9"/>
    <n v="220000"/>
    <n v="2349600"/>
  </r>
  <r>
    <x v="126"/>
    <x v="2"/>
    <x v="9"/>
    <m/>
    <m/>
  </r>
  <r>
    <x v="126"/>
    <x v="4"/>
    <x v="9"/>
    <m/>
    <m/>
  </r>
  <r>
    <x v="126"/>
    <x v="1"/>
    <x v="9"/>
    <n v="349500"/>
    <n v="1375500"/>
  </r>
  <r>
    <x v="127"/>
    <x v="2"/>
    <x v="9"/>
    <m/>
    <m/>
  </r>
  <r>
    <x v="127"/>
    <x v="4"/>
    <x v="9"/>
    <m/>
    <m/>
  </r>
  <r>
    <x v="127"/>
    <x v="1"/>
    <x v="9"/>
    <n v="230000"/>
    <n v="1728000"/>
  </r>
  <r>
    <x v="128"/>
    <x v="2"/>
    <x v="9"/>
    <m/>
    <m/>
  </r>
  <r>
    <x v="128"/>
    <x v="4"/>
    <x v="9"/>
    <n v="268000"/>
    <n v="268000"/>
  </r>
  <r>
    <x v="128"/>
    <x v="1"/>
    <x v="9"/>
    <n v="247750"/>
    <n v="2086750"/>
  </r>
  <r>
    <x v="129"/>
    <x v="2"/>
    <x v="9"/>
    <m/>
    <m/>
  </r>
  <r>
    <x v="129"/>
    <x v="4"/>
    <x v="9"/>
    <m/>
    <m/>
  </r>
  <r>
    <x v="129"/>
    <x v="1"/>
    <x v="9"/>
    <n v="228500"/>
    <n v="3049390"/>
  </r>
  <r>
    <x v="130"/>
    <x v="2"/>
    <x v="9"/>
    <m/>
    <m/>
  </r>
  <r>
    <x v="130"/>
    <x v="4"/>
    <x v="9"/>
    <m/>
    <m/>
  </r>
  <r>
    <x v="130"/>
    <x v="1"/>
    <x v="9"/>
    <n v="250000"/>
    <n v="1856686"/>
  </r>
  <r>
    <x v="131"/>
    <x v="2"/>
    <x v="9"/>
    <n v="135000"/>
    <n v="135000"/>
  </r>
  <r>
    <x v="131"/>
    <x v="4"/>
    <x v="9"/>
    <n v="185000"/>
    <n v="185000"/>
  </r>
  <r>
    <x v="131"/>
    <x v="1"/>
    <x v="9"/>
    <n v="215000"/>
    <n v="919000"/>
  </r>
  <r>
    <x v="132"/>
    <x v="2"/>
    <x v="9"/>
    <m/>
    <m/>
  </r>
  <r>
    <x v="132"/>
    <x v="4"/>
    <x v="9"/>
    <m/>
    <m/>
  </r>
  <r>
    <x v="132"/>
    <x v="1"/>
    <x v="9"/>
    <n v="194500"/>
    <n v="194500"/>
  </r>
  <r>
    <x v="133"/>
    <x v="2"/>
    <x v="9"/>
    <n v="467500"/>
    <n v="467500"/>
  </r>
  <r>
    <x v="133"/>
    <x v="4"/>
    <x v="9"/>
    <m/>
    <m/>
  </r>
  <r>
    <x v="133"/>
    <x v="1"/>
    <x v="9"/>
    <n v="261443"/>
    <n v="1488885"/>
  </r>
  <r>
    <x v="134"/>
    <x v="2"/>
    <x v="9"/>
    <m/>
    <m/>
  </r>
  <r>
    <x v="134"/>
    <x v="4"/>
    <x v="9"/>
    <m/>
    <m/>
  </r>
  <r>
    <x v="134"/>
    <x v="1"/>
    <x v="9"/>
    <n v="250000"/>
    <n v="1724599"/>
  </r>
  <r>
    <x v="135"/>
    <x v="2"/>
    <x v="9"/>
    <m/>
    <m/>
  </r>
  <r>
    <x v="135"/>
    <x v="4"/>
    <x v="9"/>
    <m/>
    <m/>
  </r>
  <r>
    <x v="135"/>
    <x v="1"/>
    <x v="9"/>
    <n v="294000"/>
    <n v="1658950"/>
  </r>
  <r>
    <x v="136"/>
    <x v="2"/>
    <x v="9"/>
    <m/>
    <m/>
  </r>
  <r>
    <x v="136"/>
    <x v="4"/>
    <x v="9"/>
    <m/>
    <m/>
  </r>
  <r>
    <x v="136"/>
    <x v="1"/>
    <x v="9"/>
    <n v="337075"/>
    <n v="2637397"/>
  </r>
  <r>
    <x v="137"/>
    <x v="2"/>
    <x v="9"/>
    <m/>
    <m/>
  </r>
  <r>
    <x v="137"/>
    <x v="4"/>
    <x v="9"/>
    <m/>
    <m/>
  </r>
  <r>
    <x v="137"/>
    <x v="1"/>
    <x v="9"/>
    <n v="332950"/>
    <n v="3641200"/>
  </r>
  <r>
    <x v="138"/>
    <x v="2"/>
    <x v="9"/>
    <m/>
    <m/>
  </r>
  <r>
    <x v="138"/>
    <x v="4"/>
    <x v="9"/>
    <m/>
    <m/>
  </r>
  <r>
    <x v="138"/>
    <x v="1"/>
    <x v="9"/>
    <n v="275000"/>
    <n v="1915950"/>
  </r>
  <r>
    <x v="139"/>
    <x v="2"/>
    <x v="9"/>
    <m/>
    <m/>
  </r>
  <r>
    <x v="139"/>
    <x v="4"/>
    <x v="9"/>
    <m/>
    <m/>
  </r>
  <r>
    <x v="139"/>
    <x v="1"/>
    <x v="9"/>
    <n v="250000"/>
    <n v="2194300"/>
  </r>
  <r>
    <x v="140"/>
    <x v="2"/>
    <x v="9"/>
    <m/>
    <m/>
  </r>
  <r>
    <x v="140"/>
    <x v="4"/>
    <x v="9"/>
    <n v="124900"/>
    <n v="124900"/>
  </r>
  <r>
    <x v="140"/>
    <x v="1"/>
    <x v="9"/>
    <n v="329000"/>
    <n v="2211400"/>
  </r>
  <r>
    <x v="141"/>
    <x v="2"/>
    <x v="9"/>
    <m/>
    <m/>
  </r>
  <r>
    <x v="141"/>
    <x v="4"/>
    <x v="9"/>
    <m/>
    <m/>
  </r>
  <r>
    <x v="141"/>
    <x v="1"/>
    <x v="9"/>
    <n v="246500"/>
    <n v="1246700"/>
  </r>
  <r>
    <x v="142"/>
    <x v="2"/>
    <x v="9"/>
    <n v="248500"/>
    <n v="248500"/>
  </r>
  <r>
    <x v="142"/>
    <x v="4"/>
    <x v="9"/>
    <m/>
    <m/>
  </r>
  <r>
    <x v="142"/>
    <x v="1"/>
    <x v="9"/>
    <n v="230750"/>
    <n v="1340750"/>
  </r>
  <r>
    <x v="143"/>
    <x v="2"/>
    <x v="9"/>
    <m/>
    <m/>
  </r>
  <r>
    <x v="143"/>
    <x v="4"/>
    <x v="9"/>
    <m/>
    <m/>
  </r>
  <r>
    <x v="143"/>
    <x v="1"/>
    <x v="9"/>
    <n v="212750"/>
    <n v="1743450"/>
  </r>
  <r>
    <x v="144"/>
    <x v="2"/>
    <x v="9"/>
    <m/>
    <m/>
  </r>
  <r>
    <x v="144"/>
    <x v="4"/>
    <x v="9"/>
    <m/>
    <m/>
  </r>
  <r>
    <x v="144"/>
    <x v="1"/>
    <x v="9"/>
    <n v="323000"/>
    <n v="1228500"/>
  </r>
  <r>
    <x v="145"/>
    <x v="2"/>
    <x v="9"/>
    <m/>
    <m/>
  </r>
  <r>
    <x v="145"/>
    <x v="4"/>
    <x v="9"/>
    <m/>
    <m/>
  </r>
  <r>
    <x v="145"/>
    <x v="1"/>
    <x v="9"/>
    <n v="287250"/>
    <n v="2192750"/>
  </r>
  <r>
    <x v="146"/>
    <x v="2"/>
    <x v="9"/>
    <m/>
    <m/>
  </r>
  <r>
    <x v="146"/>
    <x v="4"/>
    <x v="9"/>
    <m/>
    <m/>
  </r>
  <r>
    <x v="146"/>
    <x v="1"/>
    <x v="9"/>
    <n v="280000"/>
    <n v="1617500"/>
  </r>
  <r>
    <x v="147"/>
    <x v="2"/>
    <x v="9"/>
    <n v="247500"/>
    <n v="247500"/>
  </r>
  <r>
    <x v="147"/>
    <x v="4"/>
    <x v="9"/>
    <m/>
    <m/>
  </r>
  <r>
    <x v="147"/>
    <x v="1"/>
    <x v="9"/>
    <n v="290000"/>
    <n v="1930950"/>
  </r>
  <r>
    <x v="148"/>
    <x v="2"/>
    <x v="9"/>
    <m/>
    <m/>
  </r>
  <r>
    <x v="148"/>
    <x v="4"/>
    <x v="9"/>
    <m/>
    <m/>
  </r>
  <r>
    <x v="148"/>
    <x v="1"/>
    <x v="9"/>
    <n v="287500"/>
    <n v="2322780"/>
  </r>
  <r>
    <x v="149"/>
    <x v="2"/>
    <x v="9"/>
    <m/>
    <m/>
  </r>
  <r>
    <x v="149"/>
    <x v="4"/>
    <x v="9"/>
    <m/>
    <m/>
  </r>
  <r>
    <x v="149"/>
    <x v="1"/>
    <x v="9"/>
    <n v="325343"/>
    <n v="2946144"/>
  </r>
  <r>
    <x v="150"/>
    <x v="2"/>
    <x v="9"/>
    <m/>
    <m/>
  </r>
  <r>
    <x v="150"/>
    <x v="4"/>
    <x v="9"/>
    <n v="385000"/>
    <n v="385000"/>
  </r>
  <r>
    <x v="150"/>
    <x v="1"/>
    <x v="9"/>
    <n v="288000"/>
    <n v="5044579"/>
  </r>
  <r>
    <x v="151"/>
    <x v="2"/>
    <x v="9"/>
    <m/>
    <m/>
  </r>
  <r>
    <x v="151"/>
    <x v="4"/>
    <x v="9"/>
    <m/>
    <m/>
  </r>
  <r>
    <x v="151"/>
    <x v="1"/>
    <x v="9"/>
    <n v="310000"/>
    <n v="4704225"/>
  </r>
  <r>
    <x v="152"/>
    <x v="2"/>
    <x v="9"/>
    <m/>
    <m/>
  </r>
  <r>
    <x v="152"/>
    <x v="4"/>
    <x v="9"/>
    <m/>
    <m/>
  </r>
  <r>
    <x v="152"/>
    <x v="1"/>
    <x v="9"/>
    <n v="265550"/>
    <n v="4168050"/>
  </r>
  <r>
    <x v="153"/>
    <x v="2"/>
    <x v="9"/>
    <m/>
    <m/>
  </r>
  <r>
    <x v="153"/>
    <x v="4"/>
    <x v="9"/>
    <m/>
    <m/>
  </r>
  <r>
    <x v="153"/>
    <x v="1"/>
    <x v="9"/>
    <n v="261250"/>
    <n v="2222049"/>
  </r>
  <r>
    <x v="154"/>
    <x v="2"/>
    <x v="9"/>
    <m/>
    <m/>
  </r>
  <r>
    <x v="154"/>
    <x v="4"/>
    <x v="9"/>
    <m/>
    <m/>
  </r>
  <r>
    <x v="154"/>
    <x v="1"/>
    <x v="9"/>
    <n v="275100"/>
    <n v="1592600"/>
  </r>
  <r>
    <x v="155"/>
    <x v="2"/>
    <x v="9"/>
    <m/>
    <m/>
  </r>
  <r>
    <x v="155"/>
    <x v="4"/>
    <x v="9"/>
    <m/>
    <m/>
  </r>
  <r>
    <x v="155"/>
    <x v="1"/>
    <x v="9"/>
    <n v="305000"/>
    <n v="2871500"/>
  </r>
  <r>
    <x v="156"/>
    <x v="2"/>
    <x v="9"/>
    <m/>
    <m/>
  </r>
  <r>
    <x v="156"/>
    <x v="4"/>
    <x v="9"/>
    <m/>
    <m/>
  </r>
  <r>
    <x v="156"/>
    <x v="1"/>
    <x v="9"/>
    <n v="350000"/>
    <n v="1713000"/>
  </r>
  <r>
    <x v="157"/>
    <x v="2"/>
    <x v="9"/>
    <m/>
    <m/>
  </r>
  <r>
    <x v="157"/>
    <x v="4"/>
    <x v="9"/>
    <m/>
    <m/>
  </r>
  <r>
    <x v="157"/>
    <x v="1"/>
    <x v="9"/>
    <n v="349250"/>
    <n v="1393150"/>
  </r>
  <r>
    <x v="158"/>
    <x v="2"/>
    <x v="9"/>
    <m/>
    <m/>
  </r>
  <r>
    <x v="158"/>
    <x v="4"/>
    <x v="9"/>
    <m/>
    <m/>
  </r>
  <r>
    <x v="158"/>
    <x v="1"/>
    <x v="9"/>
    <n v="328500"/>
    <n v="1593500"/>
  </r>
  <r>
    <x v="159"/>
    <x v="2"/>
    <x v="9"/>
    <m/>
    <m/>
  </r>
  <r>
    <x v="159"/>
    <x v="4"/>
    <x v="9"/>
    <m/>
    <m/>
  </r>
  <r>
    <x v="159"/>
    <x v="1"/>
    <x v="9"/>
    <n v="339950"/>
    <n v="3177950"/>
  </r>
  <r>
    <x v="160"/>
    <x v="2"/>
    <x v="9"/>
    <m/>
    <m/>
  </r>
  <r>
    <x v="160"/>
    <x v="4"/>
    <x v="9"/>
    <m/>
    <m/>
  </r>
  <r>
    <x v="160"/>
    <x v="1"/>
    <x v="9"/>
    <n v="330000"/>
    <n v="2706750"/>
  </r>
  <r>
    <x v="161"/>
    <x v="2"/>
    <x v="9"/>
    <n v="329500"/>
    <n v="329500"/>
  </r>
  <r>
    <x v="161"/>
    <x v="4"/>
    <x v="9"/>
    <n v="378888"/>
    <n v="378888"/>
  </r>
  <r>
    <x v="161"/>
    <x v="1"/>
    <x v="9"/>
    <n v="340000"/>
    <n v="3701800"/>
  </r>
  <r>
    <x v="162"/>
    <x v="2"/>
    <x v="9"/>
    <m/>
    <m/>
  </r>
  <r>
    <x v="162"/>
    <x v="4"/>
    <x v="9"/>
    <m/>
    <m/>
  </r>
  <r>
    <x v="162"/>
    <x v="1"/>
    <x v="9"/>
    <n v="340000"/>
    <n v="3703750"/>
  </r>
  <r>
    <x v="163"/>
    <x v="2"/>
    <x v="9"/>
    <m/>
    <m/>
  </r>
  <r>
    <x v="163"/>
    <x v="4"/>
    <x v="9"/>
    <m/>
    <m/>
  </r>
  <r>
    <x v="163"/>
    <x v="1"/>
    <x v="9"/>
    <n v="340000"/>
    <n v="3667400"/>
  </r>
  <r>
    <x v="164"/>
    <x v="2"/>
    <x v="9"/>
    <m/>
    <m/>
  </r>
  <r>
    <x v="164"/>
    <x v="4"/>
    <x v="9"/>
    <m/>
    <m/>
  </r>
  <r>
    <x v="164"/>
    <x v="1"/>
    <x v="9"/>
    <n v="379500"/>
    <n v="3319500"/>
  </r>
  <r>
    <x v="165"/>
    <x v="2"/>
    <x v="9"/>
    <m/>
    <m/>
  </r>
  <r>
    <x v="165"/>
    <x v="4"/>
    <x v="9"/>
    <m/>
    <m/>
  </r>
  <r>
    <x v="165"/>
    <x v="1"/>
    <x v="9"/>
    <n v="335000"/>
    <n v="1030000"/>
  </r>
  <r>
    <x v="166"/>
    <x v="2"/>
    <x v="9"/>
    <m/>
    <m/>
  </r>
  <r>
    <x v="166"/>
    <x v="4"/>
    <x v="9"/>
    <m/>
    <m/>
  </r>
  <r>
    <x v="166"/>
    <x v="1"/>
    <x v="9"/>
    <n v="391750"/>
    <n v="1505000"/>
  </r>
  <r>
    <x v="167"/>
    <x v="2"/>
    <x v="9"/>
    <m/>
    <m/>
  </r>
  <r>
    <x v="167"/>
    <x v="4"/>
    <x v="9"/>
    <m/>
    <m/>
  </r>
  <r>
    <x v="167"/>
    <x v="1"/>
    <x v="9"/>
    <n v="362600"/>
    <n v="2202700"/>
  </r>
  <r>
    <x v="168"/>
    <x v="2"/>
    <x v="9"/>
    <m/>
    <m/>
  </r>
  <r>
    <x v="168"/>
    <x v="4"/>
    <x v="9"/>
    <m/>
    <m/>
  </r>
  <r>
    <x v="168"/>
    <x v="1"/>
    <x v="9"/>
    <n v="307000"/>
    <n v="1544500"/>
  </r>
  <r>
    <x v="169"/>
    <x v="2"/>
    <x v="9"/>
    <m/>
    <m/>
  </r>
  <r>
    <x v="169"/>
    <x v="4"/>
    <x v="9"/>
    <m/>
    <m/>
  </r>
  <r>
    <x v="169"/>
    <x v="1"/>
    <x v="9"/>
    <n v="325000"/>
    <n v="3023050"/>
  </r>
  <r>
    <x v="170"/>
    <x v="2"/>
    <x v="9"/>
    <m/>
    <m/>
  </r>
  <r>
    <x v="170"/>
    <x v="4"/>
    <x v="9"/>
    <m/>
    <m/>
  </r>
  <r>
    <x v="170"/>
    <x v="1"/>
    <x v="9"/>
    <n v="329975"/>
    <n v="4623850"/>
  </r>
  <r>
    <x v="171"/>
    <x v="2"/>
    <x v="9"/>
    <m/>
    <m/>
  </r>
  <r>
    <x v="171"/>
    <x v="4"/>
    <x v="9"/>
    <m/>
    <m/>
  </r>
  <r>
    <x v="171"/>
    <x v="1"/>
    <x v="9"/>
    <n v="385000"/>
    <n v="4048500"/>
  </r>
  <r>
    <x v="172"/>
    <x v="2"/>
    <x v="9"/>
    <m/>
    <m/>
  </r>
  <r>
    <x v="172"/>
    <x v="4"/>
    <x v="9"/>
    <m/>
    <m/>
  </r>
  <r>
    <x v="172"/>
    <x v="1"/>
    <x v="9"/>
    <n v="449000"/>
    <n v="2934706"/>
  </r>
  <r>
    <x v="173"/>
    <x v="2"/>
    <x v="9"/>
    <m/>
    <m/>
  </r>
  <r>
    <x v="173"/>
    <x v="4"/>
    <x v="9"/>
    <m/>
    <m/>
  </r>
  <r>
    <x v="173"/>
    <x v="1"/>
    <x v="9"/>
    <n v="327000"/>
    <n v="2594500"/>
  </r>
  <r>
    <x v="174"/>
    <x v="2"/>
    <x v="9"/>
    <m/>
    <m/>
  </r>
  <r>
    <x v="174"/>
    <x v="4"/>
    <x v="9"/>
    <m/>
    <m/>
  </r>
  <r>
    <x v="174"/>
    <x v="1"/>
    <x v="9"/>
    <n v="393250"/>
    <n v="3894025"/>
  </r>
  <r>
    <x v="175"/>
    <x v="2"/>
    <x v="9"/>
    <m/>
    <m/>
  </r>
  <r>
    <x v="175"/>
    <x v="4"/>
    <x v="9"/>
    <n v="245000"/>
    <n v="490000"/>
  </r>
  <r>
    <x v="175"/>
    <x v="1"/>
    <x v="9"/>
    <n v="375250"/>
    <n v="5209630"/>
  </r>
  <r>
    <x v="176"/>
    <x v="2"/>
    <x v="9"/>
    <n v="420000"/>
    <n v="420000"/>
  </r>
  <r>
    <x v="176"/>
    <x v="4"/>
    <x v="9"/>
    <m/>
    <m/>
  </r>
  <r>
    <x v="176"/>
    <x v="1"/>
    <x v="9"/>
    <n v="345000"/>
    <n v="7029250"/>
  </r>
  <r>
    <x v="177"/>
    <x v="2"/>
    <x v="9"/>
    <m/>
    <m/>
  </r>
  <r>
    <x v="177"/>
    <x v="4"/>
    <x v="9"/>
    <m/>
    <m/>
  </r>
  <r>
    <x v="177"/>
    <x v="1"/>
    <x v="9"/>
    <n v="380000"/>
    <n v="3709000"/>
  </r>
  <r>
    <x v="178"/>
    <x v="2"/>
    <x v="9"/>
    <m/>
    <m/>
  </r>
  <r>
    <x v="178"/>
    <x v="4"/>
    <x v="9"/>
    <n v="299000"/>
    <n v="299000"/>
  </r>
  <r>
    <x v="178"/>
    <x v="1"/>
    <x v="9"/>
    <n v="392475"/>
    <n v="2286450"/>
  </r>
  <r>
    <x v="179"/>
    <x v="2"/>
    <x v="9"/>
    <m/>
    <m/>
  </r>
  <r>
    <x v="179"/>
    <x v="4"/>
    <x v="9"/>
    <m/>
    <m/>
  </r>
  <r>
    <x v="179"/>
    <x v="1"/>
    <x v="9"/>
    <n v="407500"/>
    <n v="2700700"/>
  </r>
  <r>
    <x v="180"/>
    <x v="2"/>
    <x v="9"/>
    <m/>
    <m/>
  </r>
  <r>
    <x v="180"/>
    <x v="4"/>
    <x v="9"/>
    <m/>
    <m/>
  </r>
  <r>
    <x v="180"/>
    <x v="1"/>
    <x v="9"/>
    <n v="362500"/>
    <n v="2144575"/>
  </r>
  <r>
    <x v="181"/>
    <x v="2"/>
    <x v="9"/>
    <m/>
    <m/>
  </r>
  <r>
    <x v="181"/>
    <x v="4"/>
    <x v="9"/>
    <m/>
    <m/>
  </r>
  <r>
    <x v="181"/>
    <x v="1"/>
    <x v="9"/>
    <n v="477475"/>
    <n v="1837962"/>
  </r>
  <r>
    <x v="182"/>
    <x v="2"/>
    <x v="9"/>
    <m/>
    <m/>
  </r>
  <r>
    <x v="182"/>
    <x v="4"/>
    <x v="9"/>
    <m/>
    <m/>
  </r>
  <r>
    <x v="182"/>
    <x v="1"/>
    <x v="9"/>
    <n v="487500"/>
    <n v="975000"/>
  </r>
  <r>
    <x v="183"/>
    <x v="2"/>
    <x v="9"/>
    <m/>
    <m/>
  </r>
  <r>
    <x v="183"/>
    <x v="4"/>
    <x v="9"/>
    <m/>
    <m/>
  </r>
  <r>
    <x v="183"/>
    <x v="1"/>
    <x v="9"/>
    <n v="506500"/>
    <n v="2770507"/>
  </r>
  <r>
    <x v="184"/>
    <x v="2"/>
    <x v="9"/>
    <m/>
    <m/>
  </r>
  <r>
    <x v="184"/>
    <x v="4"/>
    <x v="9"/>
    <m/>
    <m/>
  </r>
  <r>
    <x v="184"/>
    <x v="1"/>
    <x v="9"/>
    <n v="415000"/>
    <n v="5278600"/>
  </r>
  <r>
    <x v="185"/>
    <x v="2"/>
    <x v="9"/>
    <m/>
    <m/>
  </r>
  <r>
    <x v="185"/>
    <x v="4"/>
    <x v="9"/>
    <m/>
    <m/>
  </r>
  <r>
    <x v="185"/>
    <x v="1"/>
    <x v="9"/>
    <n v="450000"/>
    <n v="5077950"/>
  </r>
  <r>
    <x v="186"/>
    <x v="2"/>
    <x v="9"/>
    <m/>
    <m/>
  </r>
  <r>
    <x v="186"/>
    <x v="4"/>
    <x v="9"/>
    <m/>
    <m/>
  </r>
  <r>
    <x v="186"/>
    <x v="1"/>
    <x v="9"/>
    <n v="373600"/>
    <n v="2822600"/>
  </r>
  <r>
    <x v="187"/>
    <x v="2"/>
    <x v="9"/>
    <m/>
    <m/>
  </r>
  <r>
    <x v="187"/>
    <x v="4"/>
    <x v="9"/>
    <n v="395000"/>
    <n v="395000"/>
  </r>
  <r>
    <x v="187"/>
    <x v="1"/>
    <x v="9"/>
    <n v="427000"/>
    <n v="4098625"/>
  </r>
  <r>
    <x v="188"/>
    <x v="2"/>
    <x v="9"/>
    <m/>
    <m/>
  </r>
  <r>
    <x v="188"/>
    <x v="4"/>
    <x v="9"/>
    <n v="332000"/>
    <n v="332000"/>
  </r>
  <r>
    <x v="188"/>
    <x v="1"/>
    <x v="9"/>
    <n v="399250"/>
    <n v="3289500"/>
  </r>
  <r>
    <x v="189"/>
    <x v="2"/>
    <x v="9"/>
    <m/>
    <m/>
  </r>
  <r>
    <x v="189"/>
    <x v="4"/>
    <x v="9"/>
    <n v="396900"/>
    <n v="396900"/>
  </r>
  <r>
    <x v="189"/>
    <x v="1"/>
    <x v="9"/>
    <n v="377500"/>
    <n v="1513900"/>
  </r>
  <r>
    <x v="190"/>
    <x v="2"/>
    <x v="9"/>
    <m/>
    <m/>
  </r>
  <r>
    <x v="190"/>
    <x v="4"/>
    <x v="9"/>
    <m/>
    <m/>
  </r>
  <r>
    <x v="190"/>
    <x v="1"/>
    <x v="9"/>
    <n v="413000"/>
    <n v="4547500"/>
  </r>
  <r>
    <x v="191"/>
    <x v="2"/>
    <x v="9"/>
    <m/>
    <m/>
  </r>
  <r>
    <x v="191"/>
    <x v="4"/>
    <x v="9"/>
    <m/>
    <m/>
  </r>
  <r>
    <x v="191"/>
    <x v="1"/>
    <x v="9"/>
    <n v="392500"/>
    <n v="3354949"/>
  </r>
  <r>
    <x v="192"/>
    <x v="2"/>
    <x v="9"/>
    <m/>
    <m/>
  </r>
  <r>
    <x v="192"/>
    <x v="4"/>
    <x v="9"/>
    <m/>
    <m/>
  </r>
  <r>
    <x v="192"/>
    <x v="1"/>
    <x v="9"/>
    <n v="350000"/>
    <n v="1125000"/>
  </r>
  <r>
    <x v="202"/>
    <x v="2"/>
    <x v="9"/>
    <m/>
    <m/>
  </r>
  <r>
    <x v="202"/>
    <x v="2"/>
    <x v="9"/>
    <m/>
    <m/>
  </r>
  <r>
    <x v="202"/>
    <x v="4"/>
    <x v="9"/>
    <m/>
    <m/>
  </r>
  <r>
    <x v="202"/>
    <x v="4"/>
    <x v="9"/>
    <m/>
    <m/>
  </r>
  <r>
    <x v="202"/>
    <x v="1"/>
    <x v="9"/>
    <n v="426650"/>
    <n v="1693300"/>
  </r>
  <r>
    <x v="194"/>
    <x v="2"/>
    <x v="9"/>
    <m/>
    <m/>
  </r>
  <r>
    <x v="194"/>
    <x v="4"/>
    <x v="9"/>
    <m/>
    <m/>
  </r>
  <r>
    <x v="194"/>
    <x v="1"/>
    <x v="9"/>
    <n v="333500"/>
    <n v="2110400"/>
  </r>
  <r>
    <x v="195"/>
    <x v="2"/>
    <x v="9"/>
    <n v="369750"/>
    <n v="739500"/>
  </r>
  <r>
    <x v="195"/>
    <x v="4"/>
    <x v="9"/>
    <m/>
    <m/>
  </r>
  <r>
    <x v="195"/>
    <x v="1"/>
    <x v="9"/>
    <n v="509500"/>
    <n v="2771333"/>
  </r>
  <r>
    <x v="196"/>
    <x v="2"/>
    <x v="9"/>
    <m/>
    <m/>
  </r>
  <r>
    <x v="196"/>
    <x v="4"/>
    <x v="9"/>
    <m/>
    <m/>
  </r>
  <r>
    <x v="196"/>
    <x v="1"/>
    <x v="9"/>
    <n v="398995"/>
    <n v="2926845"/>
  </r>
  <r>
    <x v="197"/>
    <x v="2"/>
    <x v="9"/>
    <m/>
    <m/>
  </r>
  <r>
    <x v="197"/>
    <x v="4"/>
    <x v="9"/>
    <m/>
    <m/>
  </r>
  <r>
    <x v="197"/>
    <x v="1"/>
    <x v="9"/>
    <n v="410000"/>
    <n v="5217950"/>
  </r>
  <r>
    <x v="198"/>
    <x v="2"/>
    <x v="9"/>
    <m/>
    <m/>
  </r>
  <r>
    <x v="198"/>
    <x v="4"/>
    <x v="9"/>
    <m/>
    <m/>
  </r>
  <r>
    <x v="198"/>
    <x v="1"/>
    <x v="9"/>
    <n v="450000"/>
    <n v="3205500"/>
  </r>
  <r>
    <x v="199"/>
    <x v="2"/>
    <x v="9"/>
    <m/>
    <m/>
  </r>
  <r>
    <x v="199"/>
    <x v="4"/>
    <x v="9"/>
    <n v="228500"/>
    <n v="228500"/>
  </r>
  <r>
    <x v="199"/>
    <x v="1"/>
    <x v="9"/>
    <n v="463000"/>
    <n v="3690000"/>
  </r>
  <r>
    <x v="200"/>
    <x v="2"/>
    <x v="9"/>
    <m/>
    <m/>
  </r>
  <r>
    <x v="200"/>
    <x v="4"/>
    <x v="9"/>
    <m/>
    <m/>
  </r>
  <r>
    <x v="200"/>
    <x v="1"/>
    <x v="9"/>
    <n v="445000"/>
    <n v="4956000"/>
  </r>
  <r>
    <x v="201"/>
    <x v="1"/>
    <x v="9"/>
    <n v="471000"/>
    <n v="2918000"/>
  </r>
  <r>
    <x v="201"/>
    <x v="4"/>
    <x v="9"/>
    <m/>
    <m/>
  </r>
  <r>
    <x v="201"/>
    <x v="2"/>
    <x v="9"/>
    <m/>
    <m/>
  </r>
  <r>
    <x v="0"/>
    <x v="4"/>
    <x v="10"/>
    <m/>
    <m/>
  </r>
  <r>
    <x v="0"/>
    <x v="1"/>
    <x v="10"/>
    <n v="165000"/>
    <n v="1240010"/>
  </r>
  <r>
    <x v="0"/>
    <x v="0"/>
    <x v="10"/>
    <n v="164950"/>
    <n v="164950"/>
  </r>
  <r>
    <x v="1"/>
    <x v="4"/>
    <x v="10"/>
    <m/>
    <m/>
  </r>
  <r>
    <x v="1"/>
    <x v="1"/>
    <x v="10"/>
    <n v="210000"/>
    <n v="824000"/>
  </r>
  <r>
    <x v="1"/>
    <x v="0"/>
    <x v="10"/>
    <n v="229975"/>
    <n v="459950"/>
  </r>
  <r>
    <x v="2"/>
    <x v="4"/>
    <x v="10"/>
    <m/>
    <m/>
  </r>
  <r>
    <x v="2"/>
    <x v="1"/>
    <x v="10"/>
    <n v="171750"/>
    <n v="1472000"/>
  </r>
  <r>
    <x v="2"/>
    <x v="0"/>
    <x v="10"/>
    <n v="263500"/>
    <n v="808500"/>
  </r>
  <r>
    <x v="3"/>
    <x v="4"/>
    <x v="10"/>
    <m/>
    <m/>
  </r>
  <r>
    <x v="3"/>
    <x v="1"/>
    <x v="10"/>
    <n v="170500"/>
    <n v="1736950"/>
  </r>
  <r>
    <x v="3"/>
    <x v="0"/>
    <x v="10"/>
    <n v="203000"/>
    <n v="406000"/>
  </r>
  <r>
    <x v="4"/>
    <x v="4"/>
    <x v="10"/>
    <m/>
    <m/>
  </r>
  <r>
    <x v="4"/>
    <x v="1"/>
    <x v="10"/>
    <n v="167750"/>
    <n v="1445650"/>
  </r>
  <r>
    <x v="4"/>
    <x v="0"/>
    <x v="10"/>
    <n v="147500"/>
    <n v="295000"/>
  </r>
  <r>
    <x v="5"/>
    <x v="4"/>
    <x v="10"/>
    <m/>
    <m/>
  </r>
  <r>
    <x v="5"/>
    <x v="1"/>
    <x v="10"/>
    <n v="163500"/>
    <n v="1512075"/>
  </r>
  <r>
    <x v="5"/>
    <x v="0"/>
    <x v="10"/>
    <n v="149950"/>
    <n v="149950"/>
  </r>
  <r>
    <x v="6"/>
    <x v="4"/>
    <x v="10"/>
    <n v="216500"/>
    <n v="216500"/>
  </r>
  <r>
    <x v="6"/>
    <x v="1"/>
    <x v="10"/>
    <n v="191750"/>
    <n v="1750450"/>
  </r>
  <r>
    <x v="6"/>
    <x v="0"/>
    <x v="10"/>
    <n v="189500"/>
    <n v="189500"/>
  </r>
  <r>
    <x v="7"/>
    <x v="4"/>
    <x v="10"/>
    <m/>
    <m/>
  </r>
  <r>
    <x v="7"/>
    <x v="1"/>
    <x v="10"/>
    <n v="167000"/>
    <n v="1592900"/>
  </r>
  <r>
    <x v="7"/>
    <x v="0"/>
    <x v="10"/>
    <n v="206031"/>
    <n v="206031"/>
  </r>
  <r>
    <x v="8"/>
    <x v="4"/>
    <x v="10"/>
    <m/>
    <m/>
  </r>
  <r>
    <x v="8"/>
    <x v="1"/>
    <x v="10"/>
    <n v="215975"/>
    <n v="1717500"/>
  </r>
  <r>
    <x v="8"/>
    <x v="0"/>
    <x v="10"/>
    <n v="179950"/>
    <n v="610450"/>
  </r>
  <r>
    <x v="9"/>
    <x v="4"/>
    <x v="10"/>
    <m/>
    <m/>
  </r>
  <r>
    <x v="9"/>
    <x v="1"/>
    <x v="10"/>
    <n v="197000"/>
    <n v="1343450"/>
  </r>
  <r>
    <x v="9"/>
    <x v="0"/>
    <x v="10"/>
    <n v="183975"/>
    <n v="367950"/>
  </r>
  <r>
    <x v="10"/>
    <x v="4"/>
    <x v="10"/>
    <n v="189950"/>
    <n v="189950"/>
  </r>
  <r>
    <x v="10"/>
    <x v="1"/>
    <x v="10"/>
    <n v="126500"/>
    <n v="126500"/>
  </r>
  <r>
    <x v="10"/>
    <x v="0"/>
    <x v="10"/>
    <n v="177475"/>
    <n v="354950"/>
  </r>
  <r>
    <x v="11"/>
    <x v="4"/>
    <x v="10"/>
    <n v="150000"/>
    <n v="150000"/>
  </r>
  <r>
    <x v="11"/>
    <x v="1"/>
    <x v="10"/>
    <n v="179725"/>
    <n v="1839350"/>
  </r>
  <r>
    <x v="11"/>
    <x v="0"/>
    <x v="10"/>
    <n v="184000"/>
    <n v="184000"/>
  </r>
  <r>
    <x v="12"/>
    <x v="4"/>
    <x v="10"/>
    <m/>
    <m/>
  </r>
  <r>
    <x v="12"/>
    <x v="1"/>
    <x v="10"/>
    <n v="203000"/>
    <n v="203000"/>
  </r>
  <r>
    <x v="12"/>
    <x v="0"/>
    <x v="10"/>
    <n v="204000"/>
    <n v="204000"/>
  </r>
  <r>
    <x v="13"/>
    <x v="4"/>
    <x v="10"/>
    <m/>
    <m/>
  </r>
  <r>
    <x v="13"/>
    <x v="1"/>
    <x v="10"/>
    <n v="197750"/>
    <n v="395500"/>
  </r>
  <r>
    <x v="13"/>
    <x v="0"/>
    <x v="10"/>
    <n v="150000"/>
    <n v="150000"/>
  </r>
  <r>
    <x v="14"/>
    <x v="4"/>
    <x v="10"/>
    <m/>
    <m/>
  </r>
  <r>
    <x v="14"/>
    <x v="1"/>
    <x v="10"/>
    <n v="202500"/>
    <n v="1647900"/>
  </r>
  <r>
    <x v="14"/>
    <x v="0"/>
    <x v="10"/>
    <n v="179900"/>
    <n v="526400"/>
  </r>
  <r>
    <x v="15"/>
    <x v="4"/>
    <x v="10"/>
    <m/>
    <m/>
  </r>
  <r>
    <x v="15"/>
    <x v="1"/>
    <x v="10"/>
    <n v="229950"/>
    <n v="2253800"/>
  </r>
  <r>
    <x v="15"/>
    <x v="0"/>
    <x v="10"/>
    <n v="218500"/>
    <n v="632000"/>
  </r>
  <r>
    <x v="16"/>
    <x v="4"/>
    <x v="10"/>
    <m/>
    <m/>
  </r>
  <r>
    <x v="16"/>
    <x v="1"/>
    <x v="10"/>
    <n v="200000"/>
    <n v="1482000"/>
  </r>
  <r>
    <x v="16"/>
    <x v="0"/>
    <x v="10"/>
    <n v="222975"/>
    <n v="445950"/>
  </r>
  <r>
    <x v="17"/>
    <x v="4"/>
    <x v="10"/>
    <m/>
    <m/>
  </r>
  <r>
    <x v="17"/>
    <x v="1"/>
    <x v="10"/>
    <n v="185000"/>
    <n v="597950"/>
  </r>
  <r>
    <x v="17"/>
    <x v="0"/>
    <x v="10"/>
    <n v="263000"/>
    <n v="686000"/>
  </r>
  <r>
    <x v="18"/>
    <x v="4"/>
    <x v="10"/>
    <m/>
    <m/>
  </r>
  <r>
    <x v="18"/>
    <x v="1"/>
    <x v="10"/>
    <n v="219500"/>
    <n v="439000"/>
  </r>
  <r>
    <x v="18"/>
    <x v="0"/>
    <x v="10"/>
    <n v="205000"/>
    <n v="998505"/>
  </r>
  <r>
    <x v="19"/>
    <x v="4"/>
    <x v="10"/>
    <m/>
    <m/>
  </r>
  <r>
    <x v="19"/>
    <x v="1"/>
    <x v="10"/>
    <n v="232750"/>
    <n v="2643100"/>
  </r>
  <r>
    <x v="19"/>
    <x v="0"/>
    <x v="10"/>
    <n v="199750"/>
    <n v="399500"/>
  </r>
  <r>
    <x v="20"/>
    <x v="4"/>
    <x v="10"/>
    <m/>
    <m/>
  </r>
  <r>
    <x v="20"/>
    <x v="1"/>
    <x v="10"/>
    <n v="208250"/>
    <n v="1276500"/>
  </r>
  <r>
    <x v="20"/>
    <x v="0"/>
    <x v="10"/>
    <n v="186125"/>
    <n v="752150"/>
  </r>
  <r>
    <x v="21"/>
    <x v="4"/>
    <x v="10"/>
    <m/>
    <m/>
  </r>
  <r>
    <x v="21"/>
    <x v="1"/>
    <x v="10"/>
    <n v="220000"/>
    <n v="1903050"/>
  </r>
  <r>
    <x v="21"/>
    <x v="0"/>
    <x v="10"/>
    <n v="264475"/>
    <n v="1013950"/>
  </r>
  <r>
    <x v="22"/>
    <x v="4"/>
    <x v="10"/>
    <m/>
    <m/>
  </r>
  <r>
    <x v="22"/>
    <x v="1"/>
    <x v="10"/>
    <n v="205000"/>
    <n v="975250"/>
  </r>
  <r>
    <x v="22"/>
    <x v="0"/>
    <x v="10"/>
    <n v="219500"/>
    <n v="219500"/>
  </r>
  <r>
    <x v="23"/>
    <x v="4"/>
    <x v="10"/>
    <m/>
    <m/>
  </r>
  <r>
    <x v="23"/>
    <x v="1"/>
    <x v="10"/>
    <n v="223750"/>
    <n v="2794495"/>
  </r>
  <r>
    <x v="23"/>
    <x v="0"/>
    <x v="10"/>
    <m/>
    <m/>
  </r>
  <r>
    <x v="24"/>
    <x v="4"/>
    <x v="10"/>
    <m/>
    <m/>
  </r>
  <r>
    <x v="24"/>
    <x v="1"/>
    <x v="10"/>
    <n v="247000"/>
    <n v="1280500"/>
  </r>
  <r>
    <x v="24"/>
    <x v="0"/>
    <x v="10"/>
    <n v="209500"/>
    <n v="419000"/>
  </r>
  <r>
    <x v="25"/>
    <x v="4"/>
    <x v="10"/>
    <m/>
    <m/>
  </r>
  <r>
    <x v="25"/>
    <x v="1"/>
    <x v="10"/>
    <n v="215000"/>
    <n v="1934400"/>
  </r>
  <r>
    <x v="25"/>
    <x v="0"/>
    <x v="10"/>
    <n v="192000"/>
    <n v="192000"/>
  </r>
  <r>
    <x v="26"/>
    <x v="4"/>
    <x v="10"/>
    <m/>
    <m/>
  </r>
  <r>
    <x v="26"/>
    <x v="1"/>
    <x v="10"/>
    <n v="230500"/>
    <n v="2532900"/>
  </r>
  <r>
    <x v="26"/>
    <x v="0"/>
    <x v="10"/>
    <n v="275000"/>
    <n v="948000"/>
  </r>
  <r>
    <x v="27"/>
    <x v="4"/>
    <x v="10"/>
    <m/>
    <m/>
  </r>
  <r>
    <x v="27"/>
    <x v="1"/>
    <x v="10"/>
    <n v="243550"/>
    <n v="2726000"/>
  </r>
  <r>
    <x v="27"/>
    <x v="0"/>
    <x v="10"/>
    <n v="201830"/>
    <n v="791660"/>
  </r>
  <r>
    <x v="28"/>
    <x v="4"/>
    <x v="10"/>
    <m/>
    <m/>
  </r>
  <r>
    <x v="28"/>
    <x v="1"/>
    <x v="10"/>
    <n v="235000"/>
    <n v="2039950"/>
  </r>
  <r>
    <x v="28"/>
    <x v="0"/>
    <x v="10"/>
    <n v="297400"/>
    <n v="890850"/>
  </r>
  <r>
    <x v="29"/>
    <x v="4"/>
    <x v="10"/>
    <m/>
    <m/>
  </r>
  <r>
    <x v="29"/>
    <x v="1"/>
    <x v="10"/>
    <n v="234450"/>
    <n v="2653600"/>
  </r>
  <r>
    <x v="29"/>
    <x v="0"/>
    <x v="10"/>
    <n v="313000"/>
    <n v="313000"/>
  </r>
  <r>
    <x v="30"/>
    <x v="4"/>
    <x v="10"/>
    <m/>
    <m/>
  </r>
  <r>
    <x v="30"/>
    <x v="1"/>
    <x v="10"/>
    <n v="245500"/>
    <n v="3418800"/>
  </r>
  <r>
    <x v="30"/>
    <x v="0"/>
    <x v="10"/>
    <m/>
    <m/>
  </r>
  <r>
    <x v="31"/>
    <x v="4"/>
    <x v="10"/>
    <m/>
    <m/>
  </r>
  <r>
    <x v="31"/>
    <x v="1"/>
    <x v="10"/>
    <n v="260000"/>
    <n v="2283950"/>
  </r>
  <r>
    <x v="31"/>
    <x v="0"/>
    <x v="10"/>
    <n v="220000"/>
    <n v="665000"/>
  </r>
  <r>
    <x v="32"/>
    <x v="4"/>
    <x v="10"/>
    <n v="320000"/>
    <n v="320000"/>
  </r>
  <r>
    <x v="32"/>
    <x v="1"/>
    <x v="10"/>
    <n v="217950"/>
    <n v="2300950"/>
  </r>
  <r>
    <x v="32"/>
    <x v="0"/>
    <x v="10"/>
    <n v="302450"/>
    <n v="604900"/>
  </r>
  <r>
    <x v="33"/>
    <x v="4"/>
    <x v="10"/>
    <m/>
    <m/>
  </r>
  <r>
    <x v="33"/>
    <x v="1"/>
    <x v="10"/>
    <n v="291000"/>
    <n v="1155000"/>
  </r>
  <r>
    <x v="33"/>
    <x v="0"/>
    <x v="10"/>
    <n v="287500"/>
    <n v="1210000"/>
  </r>
  <r>
    <x v="34"/>
    <x v="4"/>
    <x v="10"/>
    <m/>
    <m/>
  </r>
  <r>
    <x v="34"/>
    <x v="1"/>
    <x v="10"/>
    <n v="261450"/>
    <n v="1645350"/>
  </r>
  <r>
    <x v="34"/>
    <x v="0"/>
    <x v="10"/>
    <n v="188475"/>
    <n v="376950"/>
  </r>
  <r>
    <x v="35"/>
    <x v="4"/>
    <x v="10"/>
    <n v="315000"/>
    <n v="315000"/>
  </r>
  <r>
    <x v="35"/>
    <x v="1"/>
    <x v="10"/>
    <n v="232500"/>
    <n v="1398500"/>
  </r>
  <r>
    <x v="35"/>
    <x v="0"/>
    <x v="10"/>
    <n v="212750"/>
    <n v="425500"/>
  </r>
  <r>
    <x v="36"/>
    <x v="4"/>
    <x v="10"/>
    <m/>
    <m/>
  </r>
  <r>
    <x v="36"/>
    <x v="1"/>
    <x v="10"/>
    <n v="329750"/>
    <n v="871750"/>
  </r>
  <r>
    <x v="36"/>
    <x v="0"/>
    <x v="10"/>
    <n v="269975"/>
    <n v="539950"/>
  </r>
  <r>
    <x v="37"/>
    <x v="4"/>
    <x v="10"/>
    <n v="264500"/>
    <n v="264500"/>
  </r>
  <r>
    <x v="37"/>
    <x v="1"/>
    <x v="10"/>
    <n v="253000"/>
    <n v="1195950"/>
  </r>
  <r>
    <x v="37"/>
    <x v="0"/>
    <x v="10"/>
    <n v="285000"/>
    <n v="812500"/>
  </r>
  <r>
    <x v="38"/>
    <x v="4"/>
    <x v="10"/>
    <m/>
    <m/>
  </r>
  <r>
    <x v="38"/>
    <x v="1"/>
    <x v="10"/>
    <n v="283800"/>
    <n v="2089250"/>
  </r>
  <r>
    <x v="38"/>
    <x v="0"/>
    <x v="10"/>
    <m/>
    <m/>
  </r>
  <r>
    <x v="39"/>
    <x v="4"/>
    <x v="10"/>
    <m/>
    <m/>
  </r>
  <r>
    <x v="39"/>
    <x v="1"/>
    <x v="10"/>
    <n v="270000"/>
    <n v="1369825"/>
  </r>
  <r>
    <x v="39"/>
    <x v="0"/>
    <x v="10"/>
    <n v="233750"/>
    <n v="467500"/>
  </r>
  <r>
    <x v="40"/>
    <x v="4"/>
    <x v="10"/>
    <m/>
    <m/>
  </r>
  <r>
    <x v="40"/>
    <x v="1"/>
    <x v="10"/>
    <n v="292000"/>
    <n v="2794950"/>
  </r>
  <r>
    <x v="40"/>
    <x v="0"/>
    <x v="10"/>
    <n v="361475"/>
    <n v="722950"/>
  </r>
  <r>
    <x v="41"/>
    <x v="4"/>
    <x v="10"/>
    <m/>
    <m/>
  </r>
  <r>
    <x v="41"/>
    <x v="1"/>
    <x v="10"/>
    <n v="269000"/>
    <n v="2515800"/>
  </r>
  <r>
    <x v="41"/>
    <x v="0"/>
    <x v="10"/>
    <n v="313000"/>
    <n v="626000"/>
  </r>
  <r>
    <x v="42"/>
    <x v="4"/>
    <x v="10"/>
    <m/>
    <m/>
  </r>
  <r>
    <x v="42"/>
    <x v="1"/>
    <x v="10"/>
    <n v="290800"/>
    <n v="3059250"/>
  </r>
  <r>
    <x v="42"/>
    <x v="0"/>
    <x v="10"/>
    <n v="377143"/>
    <n v="754285"/>
  </r>
  <r>
    <x v="43"/>
    <x v="4"/>
    <x v="10"/>
    <m/>
    <m/>
  </r>
  <r>
    <x v="43"/>
    <x v="1"/>
    <x v="10"/>
    <n v="339500"/>
    <n v="2264900"/>
  </r>
  <r>
    <x v="43"/>
    <x v="0"/>
    <x v="10"/>
    <n v="290500"/>
    <n v="581000"/>
  </r>
  <r>
    <x v="44"/>
    <x v="4"/>
    <x v="10"/>
    <m/>
    <m/>
  </r>
  <r>
    <x v="44"/>
    <x v="1"/>
    <x v="10"/>
    <n v="264500"/>
    <n v="1627650"/>
  </r>
  <r>
    <x v="44"/>
    <x v="0"/>
    <x v="10"/>
    <n v="314000"/>
    <n v="314000"/>
  </r>
  <r>
    <x v="45"/>
    <x v="4"/>
    <x v="10"/>
    <n v="275000"/>
    <n v="275000"/>
  </r>
  <r>
    <x v="45"/>
    <x v="1"/>
    <x v="10"/>
    <n v="278250"/>
    <n v="2766550"/>
  </r>
  <r>
    <x v="45"/>
    <x v="0"/>
    <x v="10"/>
    <n v="353000"/>
    <n v="353000"/>
  </r>
  <r>
    <x v="46"/>
    <x v="4"/>
    <x v="10"/>
    <m/>
    <m/>
  </r>
  <r>
    <x v="46"/>
    <x v="1"/>
    <x v="10"/>
    <n v="373182"/>
    <n v="2009813"/>
  </r>
  <r>
    <x v="46"/>
    <x v="0"/>
    <x v="10"/>
    <n v="319000"/>
    <n v="901268"/>
  </r>
  <r>
    <x v="47"/>
    <x v="4"/>
    <x v="10"/>
    <m/>
    <m/>
  </r>
  <r>
    <x v="47"/>
    <x v="1"/>
    <x v="10"/>
    <n v="278750"/>
    <n v="1682600"/>
  </r>
  <r>
    <x v="47"/>
    <x v="0"/>
    <x v="10"/>
    <n v="255000"/>
    <n v="255000"/>
  </r>
  <r>
    <x v="48"/>
    <x v="4"/>
    <x v="10"/>
    <m/>
    <m/>
  </r>
  <r>
    <x v="48"/>
    <x v="1"/>
    <x v="10"/>
    <n v="288000"/>
    <n v="2051900"/>
  </r>
  <r>
    <x v="48"/>
    <x v="0"/>
    <x v="10"/>
    <n v="360000"/>
    <n v="360000"/>
  </r>
  <r>
    <x v="49"/>
    <x v="4"/>
    <x v="10"/>
    <m/>
    <m/>
  </r>
  <r>
    <x v="49"/>
    <x v="1"/>
    <x v="10"/>
    <n v="263000"/>
    <n v="1453850"/>
  </r>
  <r>
    <x v="49"/>
    <x v="0"/>
    <x v="10"/>
    <m/>
    <m/>
  </r>
  <r>
    <x v="50"/>
    <x v="4"/>
    <x v="10"/>
    <m/>
    <m/>
  </r>
  <r>
    <x v="50"/>
    <x v="1"/>
    <x v="10"/>
    <n v="288225"/>
    <n v="1173400"/>
  </r>
  <r>
    <x v="50"/>
    <x v="0"/>
    <x v="10"/>
    <n v="266350"/>
    <n v="1099700"/>
  </r>
  <r>
    <x v="51"/>
    <x v="4"/>
    <x v="10"/>
    <m/>
    <m/>
  </r>
  <r>
    <x v="51"/>
    <x v="1"/>
    <x v="10"/>
    <n v="250000"/>
    <n v="2862650"/>
  </r>
  <r>
    <x v="51"/>
    <x v="0"/>
    <x v="10"/>
    <n v="291500"/>
    <n v="583000"/>
  </r>
  <r>
    <x v="52"/>
    <x v="4"/>
    <x v="10"/>
    <m/>
    <m/>
  </r>
  <r>
    <x v="52"/>
    <x v="1"/>
    <x v="10"/>
    <n v="283250"/>
    <n v="3530352"/>
  </r>
  <r>
    <x v="52"/>
    <x v="0"/>
    <x v="10"/>
    <n v="275500"/>
    <n v="551000"/>
  </r>
  <r>
    <x v="53"/>
    <x v="4"/>
    <x v="10"/>
    <m/>
    <m/>
  </r>
  <r>
    <x v="53"/>
    <x v="1"/>
    <x v="10"/>
    <n v="276500"/>
    <n v="2570450"/>
  </r>
  <r>
    <x v="53"/>
    <x v="0"/>
    <x v="10"/>
    <n v="365000"/>
    <n v="1059000"/>
  </r>
  <r>
    <x v="54"/>
    <x v="4"/>
    <x v="10"/>
    <n v="220000"/>
    <n v="220000"/>
  </r>
  <r>
    <x v="54"/>
    <x v="1"/>
    <x v="10"/>
    <n v="289975"/>
    <n v="3707650"/>
  </r>
  <r>
    <x v="54"/>
    <x v="0"/>
    <x v="10"/>
    <n v="376500"/>
    <n v="753000"/>
  </r>
  <r>
    <x v="55"/>
    <x v="4"/>
    <x v="10"/>
    <m/>
    <m/>
  </r>
  <r>
    <x v="55"/>
    <x v="1"/>
    <x v="10"/>
    <n v="295000"/>
    <n v="2088850"/>
  </r>
  <r>
    <x v="55"/>
    <x v="0"/>
    <x v="10"/>
    <m/>
    <m/>
  </r>
  <r>
    <x v="56"/>
    <x v="4"/>
    <x v="10"/>
    <m/>
    <m/>
  </r>
  <r>
    <x v="56"/>
    <x v="1"/>
    <x v="10"/>
    <n v="278250"/>
    <n v="831250"/>
  </r>
  <r>
    <x v="56"/>
    <x v="0"/>
    <x v="10"/>
    <n v="372500"/>
    <n v="372500"/>
  </r>
  <r>
    <x v="57"/>
    <x v="4"/>
    <x v="10"/>
    <m/>
    <m/>
  </r>
  <r>
    <x v="57"/>
    <x v="1"/>
    <x v="10"/>
    <n v="245000"/>
    <n v="738950"/>
  </r>
  <r>
    <x v="57"/>
    <x v="0"/>
    <x v="10"/>
    <n v="347000"/>
    <n v="694000"/>
  </r>
  <r>
    <x v="58"/>
    <x v="4"/>
    <x v="10"/>
    <m/>
    <m/>
  </r>
  <r>
    <x v="58"/>
    <x v="1"/>
    <x v="10"/>
    <n v="278500"/>
    <n v="1970000"/>
  </r>
  <r>
    <x v="58"/>
    <x v="0"/>
    <x v="10"/>
    <n v="251990"/>
    <n v="251990"/>
  </r>
  <r>
    <x v="59"/>
    <x v="4"/>
    <x v="10"/>
    <m/>
    <m/>
  </r>
  <r>
    <x v="59"/>
    <x v="1"/>
    <x v="10"/>
    <n v="255000"/>
    <n v="744950"/>
  </r>
  <r>
    <x v="59"/>
    <x v="0"/>
    <x v="10"/>
    <n v="285000"/>
    <n v="285000"/>
  </r>
  <r>
    <x v="60"/>
    <x v="4"/>
    <x v="10"/>
    <m/>
    <m/>
  </r>
  <r>
    <x v="60"/>
    <x v="1"/>
    <x v="10"/>
    <n v="302000"/>
    <n v="1855000"/>
  </r>
  <r>
    <x v="60"/>
    <x v="0"/>
    <x v="10"/>
    <n v="255000"/>
    <n v="255000"/>
  </r>
  <r>
    <x v="61"/>
    <x v="4"/>
    <x v="10"/>
    <m/>
    <m/>
  </r>
  <r>
    <x v="61"/>
    <x v="1"/>
    <x v="10"/>
    <n v="325000"/>
    <n v="959000"/>
  </r>
  <r>
    <x v="61"/>
    <x v="0"/>
    <x v="10"/>
    <m/>
    <m/>
  </r>
  <r>
    <x v="62"/>
    <x v="4"/>
    <x v="10"/>
    <m/>
    <m/>
  </r>
  <r>
    <x v="62"/>
    <x v="1"/>
    <x v="10"/>
    <n v="208475"/>
    <n v="898450"/>
  </r>
  <r>
    <x v="62"/>
    <x v="0"/>
    <x v="10"/>
    <m/>
    <m/>
  </r>
  <r>
    <x v="63"/>
    <x v="4"/>
    <x v="10"/>
    <n v="314950"/>
    <n v="314950"/>
  </r>
  <r>
    <x v="63"/>
    <x v="1"/>
    <x v="10"/>
    <n v="282250"/>
    <n v="1681550"/>
  </r>
  <r>
    <x v="63"/>
    <x v="0"/>
    <x v="10"/>
    <n v="285800"/>
    <n v="285800"/>
  </r>
  <r>
    <x v="64"/>
    <x v="4"/>
    <x v="10"/>
    <m/>
    <m/>
  </r>
  <r>
    <x v="64"/>
    <x v="1"/>
    <x v="10"/>
    <n v="252500"/>
    <n v="2143450"/>
  </r>
  <r>
    <x v="64"/>
    <x v="0"/>
    <x v="10"/>
    <n v="252500"/>
    <n v="252500"/>
  </r>
  <r>
    <x v="65"/>
    <x v="4"/>
    <x v="10"/>
    <m/>
    <m/>
  </r>
  <r>
    <x v="65"/>
    <x v="1"/>
    <x v="10"/>
    <n v="246500"/>
    <n v="2156000"/>
  </r>
  <r>
    <x v="65"/>
    <x v="0"/>
    <x v="10"/>
    <n v="275000"/>
    <n v="550000"/>
  </r>
  <r>
    <x v="66"/>
    <x v="4"/>
    <x v="10"/>
    <m/>
    <m/>
  </r>
  <r>
    <x v="66"/>
    <x v="1"/>
    <x v="10"/>
    <n v="290250"/>
    <n v="1588500"/>
  </r>
  <r>
    <x v="66"/>
    <x v="0"/>
    <x v="10"/>
    <n v="323500"/>
    <n v="647000"/>
  </r>
  <r>
    <x v="67"/>
    <x v="4"/>
    <x v="10"/>
    <m/>
    <m/>
  </r>
  <r>
    <x v="67"/>
    <x v="1"/>
    <x v="10"/>
    <n v="268500"/>
    <n v="1348455"/>
  </r>
  <r>
    <x v="67"/>
    <x v="0"/>
    <x v="10"/>
    <n v="300300"/>
    <n v="300300"/>
  </r>
  <r>
    <x v="68"/>
    <x v="4"/>
    <x v="10"/>
    <m/>
    <m/>
  </r>
  <r>
    <x v="68"/>
    <x v="1"/>
    <x v="10"/>
    <n v="299000"/>
    <n v="1478950"/>
  </r>
  <r>
    <x v="68"/>
    <x v="0"/>
    <x v="10"/>
    <m/>
    <m/>
  </r>
  <r>
    <x v="69"/>
    <x v="4"/>
    <x v="10"/>
    <m/>
    <m/>
  </r>
  <r>
    <x v="69"/>
    <x v="1"/>
    <x v="10"/>
    <n v="221000"/>
    <n v="1915000"/>
  </r>
  <r>
    <x v="69"/>
    <x v="0"/>
    <x v="10"/>
    <m/>
    <m/>
  </r>
  <r>
    <x v="70"/>
    <x v="4"/>
    <x v="10"/>
    <m/>
    <m/>
  </r>
  <r>
    <x v="70"/>
    <x v="1"/>
    <x v="10"/>
    <n v="218500"/>
    <n v="218500"/>
  </r>
  <r>
    <x v="70"/>
    <x v="0"/>
    <x v="10"/>
    <m/>
    <m/>
  </r>
  <r>
    <x v="71"/>
    <x v="4"/>
    <x v="10"/>
    <m/>
    <m/>
  </r>
  <r>
    <x v="71"/>
    <x v="1"/>
    <x v="10"/>
    <n v="200000"/>
    <n v="845000"/>
  </r>
  <r>
    <x v="71"/>
    <x v="0"/>
    <x v="10"/>
    <m/>
    <m/>
  </r>
  <r>
    <x v="72"/>
    <x v="4"/>
    <x v="10"/>
    <m/>
    <m/>
  </r>
  <r>
    <x v="72"/>
    <x v="1"/>
    <x v="10"/>
    <m/>
    <m/>
  </r>
  <r>
    <x v="72"/>
    <x v="0"/>
    <x v="10"/>
    <m/>
    <m/>
  </r>
  <r>
    <x v="73"/>
    <x v="4"/>
    <x v="10"/>
    <m/>
    <m/>
  </r>
  <r>
    <x v="73"/>
    <x v="1"/>
    <x v="10"/>
    <n v="237000"/>
    <n v="474000"/>
  </r>
  <r>
    <x v="73"/>
    <x v="0"/>
    <x v="10"/>
    <n v="275000"/>
    <n v="550000"/>
  </r>
  <r>
    <x v="74"/>
    <x v="4"/>
    <x v="10"/>
    <m/>
    <m/>
  </r>
  <r>
    <x v="74"/>
    <x v="1"/>
    <x v="10"/>
    <n v="253500"/>
    <n v="1689450"/>
  </r>
  <r>
    <x v="74"/>
    <x v="0"/>
    <x v="10"/>
    <n v="387500"/>
    <n v="387500"/>
  </r>
  <r>
    <x v="75"/>
    <x v="4"/>
    <x v="10"/>
    <m/>
    <m/>
  </r>
  <r>
    <x v="75"/>
    <x v="1"/>
    <x v="10"/>
    <n v="230000"/>
    <n v="230000"/>
  </r>
  <r>
    <x v="75"/>
    <x v="0"/>
    <x v="10"/>
    <n v="241200"/>
    <n v="241200"/>
  </r>
  <r>
    <x v="76"/>
    <x v="4"/>
    <x v="10"/>
    <m/>
    <m/>
  </r>
  <r>
    <x v="76"/>
    <x v="1"/>
    <x v="10"/>
    <n v="259500"/>
    <n v="1592500"/>
  </r>
  <r>
    <x v="76"/>
    <x v="0"/>
    <x v="10"/>
    <m/>
    <m/>
  </r>
  <r>
    <x v="77"/>
    <x v="4"/>
    <x v="10"/>
    <n v="229000"/>
    <n v="229000"/>
  </r>
  <r>
    <x v="77"/>
    <x v="1"/>
    <x v="10"/>
    <n v="315000"/>
    <n v="896000"/>
  </r>
  <r>
    <x v="77"/>
    <x v="0"/>
    <x v="10"/>
    <n v="400000"/>
    <n v="800000"/>
  </r>
  <r>
    <x v="78"/>
    <x v="4"/>
    <x v="10"/>
    <n v="160000"/>
    <n v="160000"/>
  </r>
  <r>
    <x v="78"/>
    <x v="1"/>
    <x v="10"/>
    <n v="240000"/>
    <n v="1430100"/>
  </r>
  <r>
    <x v="78"/>
    <x v="0"/>
    <x v="10"/>
    <m/>
    <m/>
  </r>
  <r>
    <x v="79"/>
    <x v="4"/>
    <x v="10"/>
    <m/>
    <m/>
  </r>
  <r>
    <x v="79"/>
    <x v="1"/>
    <x v="10"/>
    <n v="219000"/>
    <n v="1587000"/>
  </r>
  <r>
    <x v="79"/>
    <x v="0"/>
    <x v="10"/>
    <n v="284875"/>
    <n v="569750"/>
  </r>
  <r>
    <x v="80"/>
    <x v="4"/>
    <x v="10"/>
    <m/>
    <m/>
  </r>
  <r>
    <x v="80"/>
    <x v="1"/>
    <x v="10"/>
    <n v="217500"/>
    <n v="435000"/>
  </r>
  <r>
    <x v="80"/>
    <x v="0"/>
    <x v="10"/>
    <m/>
    <m/>
  </r>
  <r>
    <x v="81"/>
    <x v="4"/>
    <x v="10"/>
    <m/>
    <m/>
  </r>
  <r>
    <x v="81"/>
    <x v="1"/>
    <x v="10"/>
    <n v="254750"/>
    <n v="2357000"/>
  </r>
  <r>
    <x v="81"/>
    <x v="0"/>
    <x v="10"/>
    <n v="176500"/>
    <n v="176500"/>
  </r>
  <r>
    <x v="82"/>
    <x v="4"/>
    <x v="10"/>
    <m/>
    <m/>
  </r>
  <r>
    <x v="82"/>
    <x v="1"/>
    <x v="10"/>
    <n v="218000"/>
    <n v="1971500"/>
  </r>
  <r>
    <x v="82"/>
    <x v="0"/>
    <x v="10"/>
    <n v="235000"/>
    <n v="235000"/>
  </r>
  <r>
    <x v="83"/>
    <x v="4"/>
    <x v="10"/>
    <m/>
    <m/>
  </r>
  <r>
    <x v="83"/>
    <x v="1"/>
    <x v="10"/>
    <n v="197000"/>
    <n v="1095000"/>
  </r>
  <r>
    <x v="83"/>
    <x v="0"/>
    <x v="10"/>
    <n v="318000"/>
    <n v="318000"/>
  </r>
  <r>
    <x v="84"/>
    <x v="4"/>
    <x v="10"/>
    <n v="162019"/>
    <n v="162019"/>
  </r>
  <r>
    <x v="84"/>
    <x v="1"/>
    <x v="10"/>
    <n v="225000"/>
    <n v="678500"/>
  </r>
  <r>
    <x v="84"/>
    <x v="0"/>
    <x v="10"/>
    <m/>
    <m/>
  </r>
  <r>
    <x v="85"/>
    <x v="4"/>
    <x v="10"/>
    <m/>
    <m/>
  </r>
  <r>
    <x v="85"/>
    <x v="1"/>
    <x v="10"/>
    <n v="205500"/>
    <n v="1058700"/>
  </r>
  <r>
    <x v="85"/>
    <x v="0"/>
    <x v="10"/>
    <m/>
    <m/>
  </r>
  <r>
    <x v="86"/>
    <x v="4"/>
    <x v="10"/>
    <m/>
    <m/>
  </r>
  <r>
    <x v="86"/>
    <x v="1"/>
    <x v="10"/>
    <n v="203900"/>
    <n v="1340900"/>
  </r>
  <r>
    <x v="86"/>
    <x v="0"/>
    <x v="10"/>
    <n v="255000"/>
    <n v="255000"/>
  </r>
  <r>
    <x v="87"/>
    <x v="4"/>
    <x v="10"/>
    <m/>
    <m/>
  </r>
  <r>
    <x v="87"/>
    <x v="1"/>
    <x v="10"/>
    <n v="239000"/>
    <n v="1618850"/>
  </r>
  <r>
    <x v="87"/>
    <x v="0"/>
    <x v="10"/>
    <n v="178500"/>
    <n v="178500"/>
  </r>
  <r>
    <x v="88"/>
    <x v="4"/>
    <x v="10"/>
    <m/>
    <m/>
  </r>
  <r>
    <x v="88"/>
    <x v="1"/>
    <x v="10"/>
    <n v="208000"/>
    <n v="1386686"/>
  </r>
  <r>
    <x v="88"/>
    <x v="0"/>
    <x v="10"/>
    <n v="345000"/>
    <n v="1055000"/>
  </r>
  <r>
    <x v="89"/>
    <x v="4"/>
    <x v="10"/>
    <m/>
    <m/>
  </r>
  <r>
    <x v="89"/>
    <x v="1"/>
    <x v="10"/>
    <n v="244000"/>
    <n v="2070000"/>
  </r>
  <r>
    <x v="89"/>
    <x v="0"/>
    <x v="10"/>
    <n v="135000"/>
    <n v="270000"/>
  </r>
  <r>
    <x v="90"/>
    <x v="4"/>
    <x v="10"/>
    <m/>
    <m/>
  </r>
  <r>
    <x v="90"/>
    <x v="1"/>
    <x v="10"/>
    <n v="300000"/>
    <n v="1877000"/>
  </r>
  <r>
    <x v="90"/>
    <x v="0"/>
    <x v="10"/>
    <n v="214900"/>
    <n v="214900"/>
  </r>
  <r>
    <x v="91"/>
    <x v="4"/>
    <x v="10"/>
    <m/>
    <m/>
  </r>
  <r>
    <x v="91"/>
    <x v="1"/>
    <x v="10"/>
    <n v="255000"/>
    <n v="510000"/>
  </r>
  <r>
    <x v="91"/>
    <x v="0"/>
    <x v="10"/>
    <n v="251750"/>
    <n v="1464500"/>
  </r>
  <r>
    <x v="92"/>
    <x v="4"/>
    <x v="10"/>
    <m/>
    <m/>
  </r>
  <r>
    <x v="92"/>
    <x v="1"/>
    <x v="10"/>
    <n v="254000"/>
    <n v="1733320"/>
  </r>
  <r>
    <x v="92"/>
    <x v="0"/>
    <x v="10"/>
    <n v="376000"/>
    <n v="752000"/>
  </r>
  <r>
    <x v="93"/>
    <x v="4"/>
    <x v="10"/>
    <m/>
    <m/>
  </r>
  <r>
    <x v="93"/>
    <x v="1"/>
    <x v="10"/>
    <n v="226250"/>
    <n v="907450"/>
  </r>
  <r>
    <x v="93"/>
    <x v="0"/>
    <x v="10"/>
    <n v="245000"/>
    <n v="245000"/>
  </r>
  <r>
    <x v="94"/>
    <x v="4"/>
    <x v="10"/>
    <m/>
    <m/>
  </r>
  <r>
    <x v="94"/>
    <x v="1"/>
    <x v="10"/>
    <n v="223250"/>
    <n v="1489500"/>
  </r>
  <r>
    <x v="94"/>
    <x v="0"/>
    <x v="10"/>
    <n v="210000"/>
    <n v="642500"/>
  </r>
  <r>
    <x v="95"/>
    <x v="4"/>
    <x v="10"/>
    <m/>
    <m/>
  </r>
  <r>
    <x v="95"/>
    <x v="1"/>
    <x v="10"/>
    <n v="254500"/>
    <n v="949000"/>
  </r>
  <r>
    <x v="95"/>
    <x v="0"/>
    <x v="10"/>
    <m/>
    <m/>
  </r>
  <r>
    <x v="96"/>
    <x v="4"/>
    <x v="10"/>
    <m/>
    <m/>
  </r>
  <r>
    <x v="96"/>
    <x v="1"/>
    <x v="10"/>
    <n v="269000"/>
    <n v="538000"/>
  </r>
  <r>
    <x v="96"/>
    <x v="0"/>
    <x v="10"/>
    <m/>
    <m/>
  </r>
  <r>
    <x v="97"/>
    <x v="4"/>
    <x v="10"/>
    <m/>
    <m/>
  </r>
  <r>
    <x v="97"/>
    <x v="1"/>
    <x v="10"/>
    <n v="231700"/>
    <n v="1116700"/>
  </r>
  <r>
    <x v="97"/>
    <x v="0"/>
    <x v="10"/>
    <n v="217950"/>
    <n v="217950"/>
  </r>
  <r>
    <x v="98"/>
    <x v="4"/>
    <x v="10"/>
    <m/>
    <m/>
  </r>
  <r>
    <x v="98"/>
    <x v="1"/>
    <x v="10"/>
    <n v="200000"/>
    <n v="1191900"/>
  </r>
  <r>
    <x v="98"/>
    <x v="0"/>
    <x v="10"/>
    <n v="164995"/>
    <n v="654990"/>
  </r>
  <r>
    <x v="99"/>
    <x v="4"/>
    <x v="10"/>
    <m/>
    <m/>
  </r>
  <r>
    <x v="99"/>
    <x v="1"/>
    <x v="10"/>
    <n v="185000"/>
    <n v="1062500"/>
  </r>
  <r>
    <x v="99"/>
    <x v="0"/>
    <x v="10"/>
    <n v="294500"/>
    <n v="294500"/>
  </r>
  <r>
    <x v="100"/>
    <x v="4"/>
    <x v="10"/>
    <m/>
    <m/>
  </r>
  <r>
    <x v="100"/>
    <x v="1"/>
    <x v="10"/>
    <n v="186625"/>
    <n v="1121100"/>
  </r>
  <r>
    <x v="100"/>
    <x v="0"/>
    <x v="10"/>
    <n v="190000"/>
    <n v="190000"/>
  </r>
  <r>
    <x v="101"/>
    <x v="4"/>
    <x v="10"/>
    <m/>
    <m/>
  </r>
  <r>
    <x v="101"/>
    <x v="1"/>
    <x v="10"/>
    <n v="212750"/>
    <n v="1260250"/>
  </r>
  <r>
    <x v="101"/>
    <x v="0"/>
    <x v="10"/>
    <n v="275000"/>
    <n v="689700"/>
  </r>
  <r>
    <x v="102"/>
    <x v="4"/>
    <x v="10"/>
    <m/>
    <m/>
  </r>
  <r>
    <x v="102"/>
    <x v="1"/>
    <x v="10"/>
    <n v="248000"/>
    <n v="1652500"/>
  </r>
  <r>
    <x v="102"/>
    <x v="0"/>
    <x v="10"/>
    <m/>
    <m/>
  </r>
  <r>
    <x v="103"/>
    <x v="4"/>
    <x v="10"/>
    <n v="161000"/>
    <n v="161000"/>
  </r>
  <r>
    <x v="103"/>
    <x v="1"/>
    <x v="10"/>
    <n v="180000"/>
    <n v="1835500"/>
  </r>
  <r>
    <x v="103"/>
    <x v="0"/>
    <x v="10"/>
    <n v="277500"/>
    <n v="555000"/>
  </r>
  <r>
    <x v="104"/>
    <x v="4"/>
    <x v="10"/>
    <n v="203000"/>
    <n v="203000"/>
  </r>
  <r>
    <x v="104"/>
    <x v="1"/>
    <x v="10"/>
    <n v="227475"/>
    <n v="1328900"/>
  </r>
  <r>
    <x v="104"/>
    <x v="0"/>
    <x v="10"/>
    <m/>
    <m/>
  </r>
  <r>
    <x v="105"/>
    <x v="4"/>
    <x v="10"/>
    <m/>
    <m/>
  </r>
  <r>
    <x v="105"/>
    <x v="1"/>
    <x v="10"/>
    <n v="235000"/>
    <n v="689900"/>
  </r>
  <r>
    <x v="105"/>
    <x v="0"/>
    <x v="10"/>
    <m/>
    <m/>
  </r>
  <r>
    <x v="106"/>
    <x v="4"/>
    <x v="10"/>
    <m/>
    <m/>
  </r>
  <r>
    <x v="106"/>
    <x v="1"/>
    <x v="10"/>
    <n v="178000"/>
    <n v="534000"/>
  </r>
  <r>
    <x v="106"/>
    <x v="0"/>
    <x v="10"/>
    <m/>
    <m/>
  </r>
  <r>
    <x v="107"/>
    <x v="4"/>
    <x v="10"/>
    <m/>
    <m/>
  </r>
  <r>
    <x v="107"/>
    <x v="1"/>
    <x v="10"/>
    <n v="244000"/>
    <n v="913000"/>
  </r>
  <r>
    <x v="107"/>
    <x v="0"/>
    <x v="10"/>
    <n v="272500"/>
    <n v="545000"/>
  </r>
  <r>
    <x v="108"/>
    <x v="4"/>
    <x v="10"/>
    <m/>
    <m/>
  </r>
  <r>
    <x v="108"/>
    <x v="1"/>
    <x v="10"/>
    <n v="167000"/>
    <n v="791200"/>
  </r>
  <r>
    <x v="108"/>
    <x v="0"/>
    <x v="10"/>
    <n v="132300"/>
    <n v="539250"/>
  </r>
  <r>
    <x v="109"/>
    <x v="4"/>
    <x v="10"/>
    <m/>
    <m/>
  </r>
  <r>
    <x v="109"/>
    <x v="1"/>
    <x v="10"/>
    <n v="169950"/>
    <n v="169950"/>
  </r>
  <r>
    <x v="109"/>
    <x v="0"/>
    <x v="10"/>
    <n v="185500"/>
    <n v="185500"/>
  </r>
  <r>
    <x v="110"/>
    <x v="4"/>
    <x v="10"/>
    <m/>
    <m/>
  </r>
  <r>
    <x v="110"/>
    <x v="1"/>
    <x v="10"/>
    <n v="184000"/>
    <n v="1336300"/>
  </r>
  <r>
    <x v="110"/>
    <x v="0"/>
    <x v="10"/>
    <n v="220850"/>
    <n v="441699"/>
  </r>
  <r>
    <x v="111"/>
    <x v="4"/>
    <x v="10"/>
    <m/>
    <m/>
  </r>
  <r>
    <x v="111"/>
    <x v="1"/>
    <x v="10"/>
    <n v="192500"/>
    <n v="1089500"/>
  </r>
  <r>
    <x v="111"/>
    <x v="0"/>
    <x v="10"/>
    <n v="115100"/>
    <n v="115100"/>
  </r>
  <r>
    <x v="112"/>
    <x v="4"/>
    <x v="10"/>
    <m/>
    <m/>
  </r>
  <r>
    <x v="112"/>
    <x v="1"/>
    <x v="10"/>
    <n v="241500"/>
    <n v="774500"/>
  </r>
  <r>
    <x v="112"/>
    <x v="0"/>
    <x v="10"/>
    <n v="123500"/>
    <n v="123500"/>
  </r>
  <r>
    <x v="113"/>
    <x v="4"/>
    <x v="10"/>
    <m/>
    <m/>
  </r>
  <r>
    <x v="113"/>
    <x v="1"/>
    <x v="10"/>
    <n v="200000"/>
    <n v="200000"/>
  </r>
  <r>
    <x v="113"/>
    <x v="0"/>
    <x v="10"/>
    <m/>
    <m/>
  </r>
  <r>
    <x v="114"/>
    <x v="4"/>
    <x v="10"/>
    <m/>
    <m/>
  </r>
  <r>
    <x v="114"/>
    <x v="1"/>
    <x v="10"/>
    <n v="208000"/>
    <n v="2329677"/>
  </r>
  <r>
    <x v="114"/>
    <x v="0"/>
    <x v="10"/>
    <n v="140000"/>
    <n v="280000"/>
  </r>
  <r>
    <x v="115"/>
    <x v="4"/>
    <x v="10"/>
    <m/>
    <m/>
  </r>
  <r>
    <x v="115"/>
    <x v="1"/>
    <x v="10"/>
    <n v="141888"/>
    <n v="882332"/>
  </r>
  <r>
    <x v="115"/>
    <x v="0"/>
    <x v="10"/>
    <n v="196250"/>
    <n v="392500"/>
  </r>
  <r>
    <x v="116"/>
    <x v="4"/>
    <x v="10"/>
    <m/>
    <m/>
  </r>
  <r>
    <x v="116"/>
    <x v="1"/>
    <x v="10"/>
    <n v="232000"/>
    <n v="694000"/>
  </r>
  <r>
    <x v="116"/>
    <x v="0"/>
    <x v="10"/>
    <n v="254000"/>
    <n v="254000"/>
  </r>
  <r>
    <x v="117"/>
    <x v="4"/>
    <x v="10"/>
    <m/>
    <m/>
  </r>
  <r>
    <x v="117"/>
    <x v="1"/>
    <x v="10"/>
    <n v="181488"/>
    <n v="1168925"/>
  </r>
  <r>
    <x v="117"/>
    <x v="0"/>
    <x v="10"/>
    <n v="322000"/>
    <n v="322000"/>
  </r>
  <r>
    <x v="118"/>
    <x v="4"/>
    <x v="10"/>
    <m/>
    <m/>
  </r>
  <r>
    <x v="118"/>
    <x v="1"/>
    <x v="10"/>
    <n v="193500"/>
    <n v="1271000"/>
  </r>
  <r>
    <x v="118"/>
    <x v="0"/>
    <x v="10"/>
    <n v="249500"/>
    <n v="712000"/>
  </r>
  <r>
    <x v="119"/>
    <x v="4"/>
    <x v="10"/>
    <m/>
    <m/>
  </r>
  <r>
    <x v="119"/>
    <x v="1"/>
    <x v="10"/>
    <n v="159000"/>
    <n v="636000"/>
  </r>
  <r>
    <x v="119"/>
    <x v="0"/>
    <x v="10"/>
    <n v="131900"/>
    <n v="131900"/>
  </r>
  <r>
    <x v="120"/>
    <x v="4"/>
    <x v="10"/>
    <m/>
    <m/>
  </r>
  <r>
    <x v="120"/>
    <x v="1"/>
    <x v="10"/>
    <n v="182500"/>
    <n v="712500"/>
  </r>
  <r>
    <x v="120"/>
    <x v="0"/>
    <x v="10"/>
    <n v="244500"/>
    <n v="489000"/>
  </r>
  <r>
    <x v="121"/>
    <x v="4"/>
    <x v="10"/>
    <m/>
    <m/>
  </r>
  <r>
    <x v="121"/>
    <x v="1"/>
    <x v="10"/>
    <n v="244950"/>
    <n v="1043900"/>
  </r>
  <r>
    <x v="121"/>
    <x v="0"/>
    <x v="10"/>
    <n v="269850"/>
    <n v="539700"/>
  </r>
  <r>
    <x v="122"/>
    <x v="4"/>
    <x v="10"/>
    <m/>
    <m/>
  </r>
  <r>
    <x v="122"/>
    <x v="1"/>
    <x v="10"/>
    <n v="137500"/>
    <n v="1077950"/>
  </r>
  <r>
    <x v="122"/>
    <x v="0"/>
    <x v="10"/>
    <m/>
    <m/>
  </r>
  <r>
    <x v="123"/>
    <x v="4"/>
    <x v="10"/>
    <m/>
    <m/>
  </r>
  <r>
    <x v="123"/>
    <x v="1"/>
    <x v="10"/>
    <n v="176000"/>
    <n v="1848268"/>
  </r>
  <r>
    <x v="123"/>
    <x v="0"/>
    <x v="10"/>
    <n v="278655"/>
    <n v="1592310"/>
  </r>
  <r>
    <x v="124"/>
    <x v="4"/>
    <x v="10"/>
    <m/>
    <m/>
  </r>
  <r>
    <x v="124"/>
    <x v="1"/>
    <x v="10"/>
    <n v="215000"/>
    <n v="1470000"/>
  </r>
  <r>
    <x v="124"/>
    <x v="0"/>
    <x v="10"/>
    <m/>
    <m/>
  </r>
  <r>
    <x v="125"/>
    <x v="4"/>
    <x v="10"/>
    <m/>
    <m/>
  </r>
  <r>
    <x v="125"/>
    <x v="1"/>
    <x v="10"/>
    <n v="239950"/>
    <n v="1400850"/>
  </r>
  <r>
    <x v="125"/>
    <x v="0"/>
    <x v="10"/>
    <n v="169000"/>
    <n v="169000"/>
  </r>
  <r>
    <x v="126"/>
    <x v="4"/>
    <x v="10"/>
    <m/>
    <m/>
  </r>
  <r>
    <x v="126"/>
    <x v="1"/>
    <x v="10"/>
    <n v="229000"/>
    <n v="1852000"/>
  </r>
  <r>
    <x v="126"/>
    <x v="0"/>
    <x v="10"/>
    <n v="245000"/>
    <n v="245000"/>
  </r>
  <r>
    <x v="127"/>
    <x v="4"/>
    <x v="10"/>
    <m/>
    <m/>
  </r>
  <r>
    <x v="127"/>
    <x v="1"/>
    <x v="10"/>
    <n v="299000"/>
    <n v="2548574"/>
  </r>
  <r>
    <x v="127"/>
    <x v="0"/>
    <x v="10"/>
    <n v="224300"/>
    <n v="968600"/>
  </r>
  <r>
    <x v="128"/>
    <x v="4"/>
    <x v="10"/>
    <m/>
    <m/>
  </r>
  <r>
    <x v="128"/>
    <x v="1"/>
    <x v="10"/>
    <n v="251500"/>
    <n v="1392175"/>
  </r>
  <r>
    <x v="128"/>
    <x v="0"/>
    <x v="10"/>
    <n v="316750"/>
    <n v="633500"/>
  </r>
  <r>
    <x v="129"/>
    <x v="4"/>
    <x v="10"/>
    <m/>
    <m/>
  </r>
  <r>
    <x v="129"/>
    <x v="1"/>
    <x v="10"/>
    <n v="208625"/>
    <n v="787250"/>
  </r>
  <r>
    <x v="129"/>
    <x v="0"/>
    <x v="10"/>
    <n v="247000"/>
    <n v="696850"/>
  </r>
  <r>
    <x v="130"/>
    <x v="4"/>
    <x v="10"/>
    <m/>
    <m/>
  </r>
  <r>
    <x v="130"/>
    <x v="1"/>
    <x v="10"/>
    <n v="237000"/>
    <n v="2061300"/>
  </r>
  <r>
    <x v="130"/>
    <x v="0"/>
    <x v="10"/>
    <n v="165000"/>
    <n v="165000"/>
  </r>
  <r>
    <x v="131"/>
    <x v="4"/>
    <x v="10"/>
    <m/>
    <m/>
  </r>
  <r>
    <x v="131"/>
    <x v="1"/>
    <x v="10"/>
    <n v="232450"/>
    <n v="1938900"/>
  </r>
  <r>
    <x v="131"/>
    <x v="0"/>
    <x v="10"/>
    <n v="289725"/>
    <n v="579450"/>
  </r>
  <r>
    <x v="132"/>
    <x v="4"/>
    <x v="10"/>
    <m/>
    <m/>
  </r>
  <r>
    <x v="132"/>
    <x v="1"/>
    <x v="10"/>
    <n v="173650"/>
    <n v="347299"/>
  </r>
  <r>
    <x v="132"/>
    <x v="0"/>
    <x v="10"/>
    <n v="200000"/>
    <n v="200000"/>
  </r>
  <r>
    <x v="133"/>
    <x v="4"/>
    <x v="10"/>
    <m/>
    <m/>
  </r>
  <r>
    <x v="133"/>
    <x v="1"/>
    <x v="10"/>
    <n v="196725"/>
    <n v="1230450"/>
  </r>
  <r>
    <x v="133"/>
    <x v="0"/>
    <x v="10"/>
    <n v="200000"/>
    <n v="200000"/>
  </r>
  <r>
    <x v="134"/>
    <x v="4"/>
    <x v="10"/>
    <m/>
    <m/>
  </r>
  <r>
    <x v="134"/>
    <x v="1"/>
    <x v="10"/>
    <n v="282000"/>
    <n v="3293600"/>
  </r>
  <r>
    <x v="134"/>
    <x v="0"/>
    <x v="10"/>
    <n v="160380"/>
    <n v="320760"/>
  </r>
  <r>
    <x v="135"/>
    <x v="4"/>
    <x v="10"/>
    <m/>
    <m/>
  </r>
  <r>
    <x v="135"/>
    <x v="1"/>
    <x v="10"/>
    <n v="288500"/>
    <n v="2122100"/>
  </r>
  <r>
    <x v="135"/>
    <x v="0"/>
    <x v="10"/>
    <n v="258500"/>
    <n v="813500"/>
  </r>
  <r>
    <x v="136"/>
    <x v="4"/>
    <x v="10"/>
    <n v="80000"/>
    <n v="80000"/>
  </r>
  <r>
    <x v="136"/>
    <x v="1"/>
    <x v="10"/>
    <n v="229500"/>
    <n v="3510900"/>
  </r>
  <r>
    <x v="136"/>
    <x v="0"/>
    <x v="10"/>
    <n v="241000"/>
    <n v="482000"/>
  </r>
  <r>
    <x v="137"/>
    <x v="4"/>
    <x v="10"/>
    <n v="117000"/>
    <n v="117000"/>
  </r>
  <r>
    <x v="137"/>
    <x v="1"/>
    <x v="10"/>
    <n v="294900"/>
    <n v="3201900"/>
  </r>
  <r>
    <x v="137"/>
    <x v="0"/>
    <x v="10"/>
    <n v="276000"/>
    <n v="1157000"/>
  </r>
  <r>
    <x v="138"/>
    <x v="4"/>
    <x v="10"/>
    <m/>
    <m/>
  </r>
  <r>
    <x v="138"/>
    <x v="1"/>
    <x v="10"/>
    <n v="310000"/>
    <n v="3431400"/>
  </r>
  <r>
    <x v="138"/>
    <x v="0"/>
    <x v="10"/>
    <n v="376750"/>
    <n v="753500"/>
  </r>
  <r>
    <x v="139"/>
    <x v="4"/>
    <x v="10"/>
    <m/>
    <m/>
  </r>
  <r>
    <x v="139"/>
    <x v="1"/>
    <x v="10"/>
    <n v="199000"/>
    <n v="2282199"/>
  </r>
  <r>
    <x v="139"/>
    <x v="0"/>
    <x v="10"/>
    <n v="280000"/>
    <n v="560000"/>
  </r>
  <r>
    <x v="140"/>
    <x v="4"/>
    <x v="10"/>
    <m/>
    <m/>
  </r>
  <r>
    <x v="140"/>
    <x v="1"/>
    <x v="10"/>
    <n v="273500"/>
    <n v="1506800"/>
  </r>
  <r>
    <x v="140"/>
    <x v="0"/>
    <x v="10"/>
    <n v="174500"/>
    <n v="689000"/>
  </r>
  <r>
    <x v="141"/>
    <x v="4"/>
    <x v="10"/>
    <m/>
    <m/>
  </r>
  <r>
    <x v="141"/>
    <x v="1"/>
    <x v="10"/>
    <n v="242250"/>
    <n v="2698750"/>
  </r>
  <r>
    <x v="141"/>
    <x v="0"/>
    <x v="10"/>
    <n v="274250"/>
    <n v="274250"/>
  </r>
  <r>
    <x v="142"/>
    <x v="4"/>
    <x v="10"/>
    <m/>
    <m/>
  </r>
  <r>
    <x v="142"/>
    <x v="1"/>
    <x v="10"/>
    <n v="275500"/>
    <n v="1603500"/>
  </r>
  <r>
    <x v="142"/>
    <x v="0"/>
    <x v="10"/>
    <n v="241700"/>
    <n v="1013400"/>
  </r>
  <r>
    <x v="143"/>
    <x v="4"/>
    <x v="10"/>
    <m/>
    <m/>
  </r>
  <r>
    <x v="143"/>
    <x v="1"/>
    <x v="10"/>
    <n v="256000"/>
    <n v="1111900"/>
  </r>
  <r>
    <x v="143"/>
    <x v="0"/>
    <x v="10"/>
    <n v="270250"/>
    <n v="540500"/>
  </r>
  <r>
    <x v="144"/>
    <x v="4"/>
    <x v="10"/>
    <m/>
    <m/>
  </r>
  <r>
    <x v="144"/>
    <x v="1"/>
    <x v="10"/>
    <n v="182475"/>
    <n v="1245450"/>
  </r>
  <r>
    <x v="144"/>
    <x v="0"/>
    <x v="10"/>
    <n v="382000"/>
    <n v="382000"/>
  </r>
  <r>
    <x v="145"/>
    <x v="4"/>
    <x v="10"/>
    <m/>
    <m/>
  </r>
  <r>
    <x v="145"/>
    <x v="1"/>
    <x v="10"/>
    <n v="266250"/>
    <n v="1782000"/>
  </r>
  <r>
    <x v="145"/>
    <x v="0"/>
    <x v="10"/>
    <n v="291500"/>
    <n v="291500"/>
  </r>
  <r>
    <x v="146"/>
    <x v="4"/>
    <x v="10"/>
    <n v="206500"/>
    <n v="206500"/>
  </r>
  <r>
    <x v="146"/>
    <x v="1"/>
    <x v="10"/>
    <n v="261500"/>
    <n v="3241900"/>
  </r>
  <r>
    <x v="146"/>
    <x v="0"/>
    <x v="10"/>
    <n v="158500"/>
    <n v="317000"/>
  </r>
  <r>
    <x v="147"/>
    <x v="4"/>
    <x v="10"/>
    <m/>
    <m/>
  </r>
  <r>
    <x v="147"/>
    <x v="1"/>
    <x v="10"/>
    <n v="259950"/>
    <n v="2786800"/>
  </r>
  <r>
    <x v="147"/>
    <x v="0"/>
    <x v="10"/>
    <n v="165000"/>
    <n v="330000"/>
  </r>
  <r>
    <x v="148"/>
    <x v="4"/>
    <x v="10"/>
    <m/>
    <m/>
  </r>
  <r>
    <x v="148"/>
    <x v="1"/>
    <x v="10"/>
    <n v="288000"/>
    <n v="2988550"/>
  </r>
  <r>
    <x v="148"/>
    <x v="0"/>
    <x v="10"/>
    <n v="169950"/>
    <n v="169950"/>
  </r>
  <r>
    <x v="149"/>
    <x v="4"/>
    <x v="10"/>
    <m/>
    <m/>
  </r>
  <r>
    <x v="149"/>
    <x v="1"/>
    <x v="10"/>
    <n v="278750"/>
    <n v="2998450"/>
  </r>
  <r>
    <x v="149"/>
    <x v="0"/>
    <x v="10"/>
    <n v="188502"/>
    <n v="377003"/>
  </r>
  <r>
    <x v="150"/>
    <x v="4"/>
    <x v="10"/>
    <m/>
    <m/>
  </r>
  <r>
    <x v="150"/>
    <x v="1"/>
    <x v="10"/>
    <n v="267000"/>
    <n v="2948800"/>
  </r>
  <r>
    <x v="150"/>
    <x v="0"/>
    <x v="10"/>
    <n v="375000"/>
    <n v="375000"/>
  </r>
  <r>
    <x v="151"/>
    <x v="4"/>
    <x v="10"/>
    <m/>
    <m/>
  </r>
  <r>
    <x v="151"/>
    <x v="1"/>
    <x v="10"/>
    <n v="240000"/>
    <n v="3305350"/>
  </r>
  <r>
    <x v="151"/>
    <x v="0"/>
    <x v="10"/>
    <n v="244000"/>
    <n v="681000"/>
  </r>
  <r>
    <x v="152"/>
    <x v="4"/>
    <x v="10"/>
    <m/>
    <m/>
  </r>
  <r>
    <x v="152"/>
    <x v="1"/>
    <x v="10"/>
    <n v="334750"/>
    <n v="3141750"/>
  </r>
  <r>
    <x v="152"/>
    <x v="0"/>
    <x v="10"/>
    <n v="310000"/>
    <n v="895000"/>
  </r>
  <r>
    <x v="153"/>
    <x v="4"/>
    <x v="10"/>
    <n v="265000"/>
    <n v="265000"/>
  </r>
  <r>
    <x v="153"/>
    <x v="1"/>
    <x v="10"/>
    <n v="240750"/>
    <n v="2617215"/>
  </r>
  <r>
    <x v="153"/>
    <x v="0"/>
    <x v="10"/>
    <n v="199000"/>
    <n v="595500"/>
  </r>
  <r>
    <x v="154"/>
    <x v="4"/>
    <x v="10"/>
    <m/>
    <m/>
  </r>
  <r>
    <x v="154"/>
    <x v="1"/>
    <x v="10"/>
    <n v="251000"/>
    <n v="1592500"/>
  </r>
  <r>
    <x v="154"/>
    <x v="0"/>
    <x v="10"/>
    <n v="245000"/>
    <n v="245000"/>
  </r>
  <r>
    <x v="155"/>
    <x v="4"/>
    <x v="10"/>
    <m/>
    <m/>
  </r>
  <r>
    <x v="155"/>
    <x v="1"/>
    <x v="10"/>
    <n v="305000"/>
    <n v="3874500"/>
  </r>
  <r>
    <x v="155"/>
    <x v="0"/>
    <x v="10"/>
    <n v="268000"/>
    <n v="268000"/>
  </r>
  <r>
    <x v="156"/>
    <x v="4"/>
    <x v="10"/>
    <m/>
    <m/>
  </r>
  <r>
    <x v="156"/>
    <x v="1"/>
    <x v="10"/>
    <n v="262250"/>
    <n v="1126400"/>
  </r>
  <r>
    <x v="156"/>
    <x v="0"/>
    <x v="10"/>
    <n v="240225"/>
    <n v="480450"/>
  </r>
  <r>
    <x v="157"/>
    <x v="4"/>
    <x v="10"/>
    <m/>
    <m/>
  </r>
  <r>
    <x v="157"/>
    <x v="1"/>
    <x v="10"/>
    <n v="273750"/>
    <n v="1580200"/>
  </r>
  <r>
    <x v="157"/>
    <x v="0"/>
    <x v="10"/>
    <n v="242000"/>
    <n v="1340000"/>
  </r>
  <r>
    <x v="158"/>
    <x v="4"/>
    <x v="10"/>
    <m/>
    <m/>
  </r>
  <r>
    <x v="158"/>
    <x v="1"/>
    <x v="10"/>
    <n v="259000"/>
    <n v="2183500"/>
  </r>
  <r>
    <x v="158"/>
    <x v="0"/>
    <x v="10"/>
    <n v="284950"/>
    <n v="569900"/>
  </r>
  <r>
    <x v="159"/>
    <x v="4"/>
    <x v="10"/>
    <m/>
    <m/>
  </r>
  <r>
    <x v="159"/>
    <x v="1"/>
    <x v="10"/>
    <n v="301250"/>
    <n v="2318711"/>
  </r>
  <r>
    <x v="159"/>
    <x v="0"/>
    <x v="10"/>
    <n v="442500"/>
    <n v="442500"/>
  </r>
  <r>
    <x v="160"/>
    <x v="4"/>
    <x v="10"/>
    <m/>
    <m/>
  </r>
  <r>
    <x v="160"/>
    <x v="1"/>
    <x v="10"/>
    <n v="275000"/>
    <n v="3726300"/>
  </r>
  <r>
    <x v="160"/>
    <x v="0"/>
    <x v="10"/>
    <n v="412500"/>
    <n v="1675000"/>
  </r>
  <r>
    <x v="161"/>
    <x v="4"/>
    <x v="10"/>
    <m/>
    <m/>
  </r>
  <r>
    <x v="161"/>
    <x v="1"/>
    <x v="10"/>
    <n v="323500"/>
    <n v="3984000"/>
  </r>
  <r>
    <x v="161"/>
    <x v="0"/>
    <x v="10"/>
    <n v="354000"/>
    <n v="708000"/>
  </r>
  <r>
    <x v="162"/>
    <x v="4"/>
    <x v="10"/>
    <m/>
    <m/>
  </r>
  <r>
    <x v="162"/>
    <x v="1"/>
    <x v="10"/>
    <n v="322500"/>
    <n v="3929600"/>
  </r>
  <r>
    <x v="162"/>
    <x v="0"/>
    <x v="10"/>
    <n v="315000"/>
    <n v="630000"/>
  </r>
  <r>
    <x v="163"/>
    <x v="4"/>
    <x v="10"/>
    <m/>
    <m/>
  </r>
  <r>
    <x v="163"/>
    <x v="1"/>
    <x v="10"/>
    <n v="280800"/>
    <n v="1166600"/>
  </r>
  <r>
    <x v="163"/>
    <x v="0"/>
    <x v="10"/>
    <n v="285000"/>
    <n v="941000"/>
  </r>
  <r>
    <x v="164"/>
    <x v="4"/>
    <x v="10"/>
    <m/>
    <m/>
  </r>
  <r>
    <x v="164"/>
    <x v="1"/>
    <x v="10"/>
    <n v="266000"/>
    <n v="4722200"/>
  </r>
  <r>
    <x v="164"/>
    <x v="0"/>
    <x v="10"/>
    <n v="297500"/>
    <n v="1805500"/>
  </r>
  <r>
    <x v="165"/>
    <x v="4"/>
    <x v="10"/>
    <m/>
    <m/>
  </r>
  <r>
    <x v="165"/>
    <x v="1"/>
    <x v="10"/>
    <n v="298000"/>
    <n v="2699000"/>
  </r>
  <r>
    <x v="165"/>
    <x v="0"/>
    <x v="10"/>
    <n v="425000"/>
    <n v="1050000"/>
  </r>
  <r>
    <x v="166"/>
    <x v="4"/>
    <x v="10"/>
    <n v="233000"/>
    <n v="466000"/>
  </r>
  <r>
    <x v="166"/>
    <x v="1"/>
    <x v="10"/>
    <n v="308250"/>
    <n v="1995500"/>
  </r>
  <r>
    <x v="166"/>
    <x v="0"/>
    <x v="10"/>
    <n v="390000"/>
    <n v="1026500"/>
  </r>
  <r>
    <x v="167"/>
    <x v="4"/>
    <x v="10"/>
    <m/>
    <m/>
  </r>
  <r>
    <x v="167"/>
    <x v="1"/>
    <x v="10"/>
    <n v="285516"/>
    <n v="1744532"/>
  </r>
  <r>
    <x v="167"/>
    <x v="0"/>
    <x v="10"/>
    <n v="391000"/>
    <n v="1071000"/>
  </r>
  <r>
    <x v="168"/>
    <x v="4"/>
    <x v="10"/>
    <m/>
    <m/>
  </r>
  <r>
    <x v="168"/>
    <x v="1"/>
    <x v="10"/>
    <n v="300251"/>
    <n v="2534402"/>
  </r>
  <r>
    <x v="168"/>
    <x v="0"/>
    <x v="10"/>
    <m/>
    <m/>
  </r>
  <r>
    <x v="169"/>
    <x v="4"/>
    <x v="10"/>
    <m/>
    <m/>
  </r>
  <r>
    <x v="169"/>
    <x v="1"/>
    <x v="10"/>
    <n v="283500"/>
    <n v="1919500"/>
  </r>
  <r>
    <x v="169"/>
    <x v="0"/>
    <x v="10"/>
    <n v="182000"/>
    <n v="182000"/>
  </r>
  <r>
    <x v="170"/>
    <x v="4"/>
    <x v="10"/>
    <m/>
    <m/>
  </r>
  <r>
    <x v="170"/>
    <x v="1"/>
    <x v="10"/>
    <n v="335000"/>
    <n v="4231501"/>
  </r>
  <r>
    <x v="170"/>
    <x v="0"/>
    <x v="10"/>
    <n v="392500"/>
    <n v="785000"/>
  </r>
  <r>
    <x v="171"/>
    <x v="4"/>
    <x v="10"/>
    <m/>
    <m/>
  </r>
  <r>
    <x v="171"/>
    <x v="1"/>
    <x v="10"/>
    <n v="290000"/>
    <n v="2204175"/>
  </r>
  <r>
    <x v="171"/>
    <x v="0"/>
    <x v="10"/>
    <n v="252500"/>
    <n v="505000"/>
  </r>
  <r>
    <x v="172"/>
    <x v="4"/>
    <x v="10"/>
    <m/>
    <m/>
  </r>
  <r>
    <x v="172"/>
    <x v="1"/>
    <x v="10"/>
    <n v="337000"/>
    <n v="5224251"/>
  </r>
  <r>
    <x v="172"/>
    <x v="0"/>
    <x v="10"/>
    <n v="256000"/>
    <n v="256000"/>
  </r>
  <r>
    <x v="173"/>
    <x v="4"/>
    <x v="10"/>
    <m/>
    <m/>
  </r>
  <r>
    <x v="173"/>
    <x v="1"/>
    <x v="10"/>
    <n v="394000"/>
    <n v="4426250"/>
  </r>
  <r>
    <x v="173"/>
    <x v="0"/>
    <x v="10"/>
    <n v="454500"/>
    <n v="454500"/>
  </r>
  <r>
    <x v="174"/>
    <x v="4"/>
    <x v="10"/>
    <m/>
    <m/>
  </r>
  <r>
    <x v="174"/>
    <x v="1"/>
    <x v="10"/>
    <n v="374500"/>
    <n v="6694925"/>
  </r>
  <r>
    <x v="174"/>
    <x v="0"/>
    <x v="10"/>
    <n v="427400"/>
    <n v="1748800"/>
  </r>
  <r>
    <x v="175"/>
    <x v="4"/>
    <x v="10"/>
    <n v="195000"/>
    <n v="195000"/>
  </r>
  <r>
    <x v="175"/>
    <x v="1"/>
    <x v="10"/>
    <n v="370500"/>
    <n v="5117400"/>
  </r>
  <r>
    <x v="175"/>
    <x v="0"/>
    <x v="10"/>
    <m/>
    <m/>
  </r>
  <r>
    <x v="176"/>
    <x v="4"/>
    <x v="10"/>
    <m/>
    <m/>
  </r>
  <r>
    <x v="176"/>
    <x v="1"/>
    <x v="10"/>
    <n v="317500"/>
    <n v="3322400"/>
  </r>
  <r>
    <x v="176"/>
    <x v="0"/>
    <x v="10"/>
    <m/>
    <m/>
  </r>
  <r>
    <x v="177"/>
    <x v="4"/>
    <x v="10"/>
    <m/>
    <m/>
  </r>
  <r>
    <x v="177"/>
    <x v="1"/>
    <x v="10"/>
    <n v="315000"/>
    <n v="838000"/>
  </r>
  <r>
    <x v="177"/>
    <x v="0"/>
    <x v="10"/>
    <n v="393500"/>
    <n v="1487000"/>
  </r>
  <r>
    <x v="178"/>
    <x v="4"/>
    <x v="10"/>
    <m/>
    <m/>
  </r>
  <r>
    <x v="178"/>
    <x v="1"/>
    <x v="10"/>
    <n v="359450"/>
    <n v="2403900"/>
  </r>
  <r>
    <x v="178"/>
    <x v="0"/>
    <x v="10"/>
    <m/>
    <m/>
  </r>
  <r>
    <x v="179"/>
    <x v="4"/>
    <x v="10"/>
    <m/>
    <m/>
  </r>
  <r>
    <x v="179"/>
    <x v="1"/>
    <x v="10"/>
    <n v="340000"/>
    <n v="1831100"/>
  </r>
  <r>
    <x v="179"/>
    <x v="0"/>
    <x v="10"/>
    <n v="300000"/>
    <n v="300000"/>
  </r>
  <r>
    <x v="180"/>
    <x v="4"/>
    <x v="10"/>
    <m/>
    <m/>
  </r>
  <r>
    <x v="180"/>
    <x v="1"/>
    <x v="10"/>
    <n v="372000"/>
    <n v="1785451"/>
  </r>
  <r>
    <x v="180"/>
    <x v="0"/>
    <x v="10"/>
    <n v="368000"/>
    <n v="368000"/>
  </r>
  <r>
    <x v="181"/>
    <x v="4"/>
    <x v="10"/>
    <m/>
    <m/>
  </r>
  <r>
    <x v="181"/>
    <x v="1"/>
    <x v="10"/>
    <n v="322125"/>
    <n v="1357750"/>
  </r>
  <r>
    <x v="181"/>
    <x v="0"/>
    <x v="10"/>
    <n v="420450"/>
    <n v="840900"/>
  </r>
  <r>
    <x v="182"/>
    <x v="4"/>
    <x v="10"/>
    <m/>
    <m/>
  </r>
  <r>
    <x v="182"/>
    <x v="1"/>
    <x v="10"/>
    <n v="345000"/>
    <n v="3100500"/>
  </r>
  <r>
    <x v="182"/>
    <x v="0"/>
    <x v="10"/>
    <m/>
    <m/>
  </r>
  <r>
    <x v="183"/>
    <x v="4"/>
    <x v="10"/>
    <m/>
    <m/>
  </r>
  <r>
    <x v="183"/>
    <x v="1"/>
    <x v="10"/>
    <n v="380000"/>
    <n v="1883882"/>
  </r>
  <r>
    <x v="183"/>
    <x v="0"/>
    <x v="10"/>
    <m/>
    <m/>
  </r>
  <r>
    <x v="184"/>
    <x v="4"/>
    <x v="10"/>
    <n v="325000"/>
    <n v="325000"/>
  </r>
  <r>
    <x v="184"/>
    <x v="1"/>
    <x v="10"/>
    <n v="345000"/>
    <n v="2896700"/>
  </r>
  <r>
    <x v="184"/>
    <x v="0"/>
    <x v="10"/>
    <n v="438975"/>
    <n v="877950"/>
  </r>
  <r>
    <x v="185"/>
    <x v="4"/>
    <x v="10"/>
    <n v="360000"/>
    <n v="360000"/>
  </r>
  <r>
    <x v="185"/>
    <x v="1"/>
    <x v="10"/>
    <n v="411000"/>
    <n v="7453830"/>
  </r>
  <r>
    <x v="185"/>
    <x v="0"/>
    <x v="10"/>
    <n v="315600"/>
    <n v="955600"/>
  </r>
  <r>
    <x v="186"/>
    <x v="4"/>
    <x v="10"/>
    <m/>
    <m/>
  </r>
  <r>
    <x v="186"/>
    <x v="1"/>
    <x v="10"/>
    <n v="377500"/>
    <n v="2265500"/>
  </r>
  <r>
    <x v="186"/>
    <x v="0"/>
    <x v="10"/>
    <n v="425000"/>
    <n v="1743482"/>
  </r>
  <r>
    <x v="187"/>
    <x v="4"/>
    <x v="10"/>
    <m/>
    <m/>
  </r>
  <r>
    <x v="187"/>
    <x v="1"/>
    <x v="10"/>
    <n v="360000"/>
    <n v="2621350"/>
  </r>
  <r>
    <x v="187"/>
    <x v="0"/>
    <x v="10"/>
    <n v="362500"/>
    <n v="725000"/>
  </r>
  <r>
    <x v="188"/>
    <x v="4"/>
    <x v="10"/>
    <m/>
    <m/>
  </r>
  <r>
    <x v="188"/>
    <x v="1"/>
    <x v="10"/>
    <n v="422000"/>
    <n v="2987950"/>
  </r>
  <r>
    <x v="188"/>
    <x v="0"/>
    <x v="10"/>
    <m/>
    <m/>
  </r>
  <r>
    <x v="189"/>
    <x v="4"/>
    <x v="10"/>
    <m/>
    <m/>
  </r>
  <r>
    <x v="189"/>
    <x v="1"/>
    <x v="10"/>
    <n v="373150"/>
    <n v="2988300"/>
  </r>
  <r>
    <x v="189"/>
    <x v="0"/>
    <x v="10"/>
    <n v="454900"/>
    <n v="909800"/>
  </r>
  <r>
    <x v="190"/>
    <x v="4"/>
    <x v="10"/>
    <m/>
    <m/>
  </r>
  <r>
    <x v="190"/>
    <x v="1"/>
    <x v="10"/>
    <n v="380000"/>
    <n v="1755450"/>
  </r>
  <r>
    <x v="190"/>
    <x v="0"/>
    <x v="10"/>
    <n v="506500"/>
    <n v="1013000"/>
  </r>
  <r>
    <x v="191"/>
    <x v="4"/>
    <x v="10"/>
    <m/>
    <m/>
  </r>
  <r>
    <x v="191"/>
    <x v="1"/>
    <x v="10"/>
    <n v="375000"/>
    <n v="1285000"/>
  </r>
  <r>
    <x v="191"/>
    <x v="0"/>
    <x v="10"/>
    <n v="410000"/>
    <n v="410000"/>
  </r>
  <r>
    <x v="192"/>
    <x v="4"/>
    <x v="10"/>
    <m/>
    <m/>
  </r>
  <r>
    <x v="192"/>
    <x v="1"/>
    <x v="10"/>
    <n v="389000"/>
    <n v="778000"/>
  </r>
  <r>
    <x v="192"/>
    <x v="0"/>
    <x v="10"/>
    <n v="585000"/>
    <n v="585000"/>
  </r>
  <r>
    <x v="202"/>
    <x v="4"/>
    <x v="10"/>
    <m/>
    <m/>
  </r>
  <r>
    <x v="202"/>
    <x v="4"/>
    <x v="10"/>
    <m/>
    <m/>
  </r>
  <r>
    <x v="202"/>
    <x v="1"/>
    <x v="10"/>
    <n v="425000"/>
    <n v="2079000"/>
  </r>
  <r>
    <x v="202"/>
    <x v="0"/>
    <x v="10"/>
    <n v="300000"/>
    <n v="300000"/>
  </r>
  <r>
    <x v="194"/>
    <x v="4"/>
    <x v="10"/>
    <m/>
    <m/>
  </r>
  <r>
    <x v="194"/>
    <x v="1"/>
    <x v="10"/>
    <n v="454750"/>
    <n v="2924118"/>
  </r>
  <r>
    <x v="194"/>
    <x v="0"/>
    <x v="10"/>
    <n v="449325"/>
    <n v="898650"/>
  </r>
  <r>
    <x v="195"/>
    <x v="4"/>
    <x v="10"/>
    <m/>
    <m/>
  </r>
  <r>
    <x v="195"/>
    <x v="1"/>
    <x v="10"/>
    <n v="392500"/>
    <n v="3916200"/>
  </r>
  <r>
    <x v="195"/>
    <x v="0"/>
    <x v="10"/>
    <n v="420000"/>
    <n v="420000"/>
  </r>
  <r>
    <x v="196"/>
    <x v="4"/>
    <x v="10"/>
    <m/>
    <m/>
  </r>
  <r>
    <x v="196"/>
    <x v="1"/>
    <x v="10"/>
    <n v="420000"/>
    <n v="5265899"/>
  </r>
  <r>
    <x v="196"/>
    <x v="0"/>
    <x v="10"/>
    <n v="308500"/>
    <n v="1305000"/>
  </r>
  <r>
    <x v="197"/>
    <x v="4"/>
    <x v="10"/>
    <m/>
    <m/>
  </r>
  <r>
    <x v="197"/>
    <x v="1"/>
    <x v="10"/>
    <n v="460000"/>
    <n v="5097350"/>
  </r>
  <r>
    <x v="197"/>
    <x v="0"/>
    <x v="10"/>
    <n v="413500"/>
    <n v="1706000"/>
  </r>
  <r>
    <x v="198"/>
    <x v="4"/>
    <x v="10"/>
    <m/>
    <m/>
  </r>
  <r>
    <x v="198"/>
    <x v="1"/>
    <x v="10"/>
    <n v="351000"/>
    <n v="3000850"/>
  </r>
  <r>
    <x v="198"/>
    <x v="0"/>
    <x v="10"/>
    <n v="316500"/>
    <n v="1056500"/>
  </r>
  <r>
    <x v="199"/>
    <x v="4"/>
    <x v="10"/>
    <m/>
    <m/>
  </r>
  <r>
    <x v="199"/>
    <x v="1"/>
    <x v="10"/>
    <n v="435000"/>
    <n v="3406685"/>
  </r>
  <r>
    <x v="199"/>
    <x v="0"/>
    <x v="10"/>
    <n v="343000"/>
    <n v="1118500"/>
  </r>
  <r>
    <x v="200"/>
    <x v="4"/>
    <x v="10"/>
    <m/>
    <m/>
  </r>
  <r>
    <x v="200"/>
    <x v="1"/>
    <x v="10"/>
    <n v="388599"/>
    <n v="1787198"/>
  </r>
  <r>
    <x v="200"/>
    <x v="0"/>
    <x v="10"/>
    <m/>
    <m/>
  </r>
  <r>
    <x v="201"/>
    <x v="0"/>
    <x v="10"/>
    <n v="475000"/>
    <n v="950000"/>
  </r>
  <r>
    <x v="201"/>
    <x v="1"/>
    <x v="10"/>
    <n v="465000"/>
    <n v="2162000"/>
  </r>
  <r>
    <x v="201"/>
    <x v="4"/>
    <x v="10"/>
    <m/>
    <m/>
  </r>
  <r>
    <x v="0"/>
    <x v="1"/>
    <x v="11"/>
    <n v="163450"/>
    <n v="976226"/>
  </r>
  <r>
    <x v="0"/>
    <x v="0"/>
    <x v="11"/>
    <n v="143985"/>
    <n v="143985"/>
  </r>
  <r>
    <x v="1"/>
    <x v="1"/>
    <x v="11"/>
    <n v="179000"/>
    <n v="1885700"/>
  </r>
  <r>
    <x v="1"/>
    <x v="0"/>
    <x v="11"/>
    <m/>
    <m/>
  </r>
  <r>
    <x v="2"/>
    <x v="1"/>
    <x v="11"/>
    <n v="219950"/>
    <n v="1055900"/>
  </r>
  <r>
    <x v="2"/>
    <x v="0"/>
    <x v="11"/>
    <m/>
    <m/>
  </r>
  <r>
    <x v="3"/>
    <x v="1"/>
    <x v="11"/>
    <n v="169950"/>
    <n v="1855350"/>
  </r>
  <r>
    <x v="3"/>
    <x v="0"/>
    <x v="11"/>
    <n v="277000"/>
    <n v="277000"/>
  </r>
  <r>
    <x v="4"/>
    <x v="1"/>
    <x v="11"/>
    <n v="182475"/>
    <n v="2181100"/>
  </r>
  <r>
    <x v="4"/>
    <x v="0"/>
    <x v="11"/>
    <m/>
    <m/>
  </r>
  <r>
    <x v="5"/>
    <x v="1"/>
    <x v="11"/>
    <n v="229000"/>
    <n v="1794650"/>
  </r>
  <r>
    <x v="5"/>
    <x v="0"/>
    <x v="11"/>
    <n v="459900"/>
    <n v="459900"/>
  </r>
  <r>
    <x v="6"/>
    <x v="1"/>
    <x v="11"/>
    <n v="181000"/>
    <n v="726000"/>
  </r>
  <r>
    <x v="6"/>
    <x v="0"/>
    <x v="11"/>
    <m/>
    <m/>
  </r>
  <r>
    <x v="7"/>
    <x v="1"/>
    <x v="11"/>
    <n v="205914"/>
    <n v="1307278"/>
  </r>
  <r>
    <x v="7"/>
    <x v="0"/>
    <x v="11"/>
    <n v="290000"/>
    <n v="290000"/>
  </r>
  <r>
    <x v="8"/>
    <x v="1"/>
    <x v="11"/>
    <n v="209975"/>
    <n v="1651800"/>
  </r>
  <r>
    <x v="8"/>
    <x v="0"/>
    <x v="11"/>
    <m/>
    <m/>
  </r>
  <r>
    <x v="9"/>
    <x v="1"/>
    <x v="11"/>
    <n v="184250"/>
    <n v="2571400"/>
  </r>
  <r>
    <x v="9"/>
    <x v="0"/>
    <x v="11"/>
    <m/>
    <m/>
  </r>
  <r>
    <x v="10"/>
    <x v="1"/>
    <x v="11"/>
    <n v="199500"/>
    <n v="744000"/>
  </r>
  <r>
    <x v="10"/>
    <x v="0"/>
    <x v="11"/>
    <n v="335000"/>
    <n v="335000"/>
  </r>
  <r>
    <x v="11"/>
    <x v="1"/>
    <x v="11"/>
    <n v="197500"/>
    <n v="1653800"/>
  </r>
  <r>
    <x v="11"/>
    <x v="0"/>
    <x v="11"/>
    <n v="195000"/>
    <n v="195000"/>
  </r>
  <r>
    <x v="12"/>
    <x v="1"/>
    <x v="11"/>
    <n v="225500"/>
    <n v="1892499"/>
  </r>
  <r>
    <x v="12"/>
    <x v="0"/>
    <x v="11"/>
    <m/>
    <m/>
  </r>
  <r>
    <x v="13"/>
    <x v="1"/>
    <x v="11"/>
    <n v="206000"/>
    <n v="1577600"/>
  </r>
  <r>
    <x v="13"/>
    <x v="0"/>
    <x v="11"/>
    <n v="414500"/>
    <n v="414500"/>
  </r>
  <r>
    <x v="14"/>
    <x v="1"/>
    <x v="11"/>
    <n v="275450"/>
    <n v="1993450"/>
  </r>
  <r>
    <x v="14"/>
    <x v="0"/>
    <x v="11"/>
    <n v="445000"/>
    <n v="445000"/>
  </r>
  <r>
    <x v="15"/>
    <x v="1"/>
    <x v="11"/>
    <n v="236000"/>
    <n v="2326350"/>
  </r>
  <r>
    <x v="15"/>
    <x v="0"/>
    <x v="11"/>
    <n v="480000"/>
    <n v="480000"/>
  </r>
  <r>
    <x v="16"/>
    <x v="1"/>
    <x v="11"/>
    <n v="195000"/>
    <n v="1871000"/>
  </r>
  <r>
    <x v="16"/>
    <x v="0"/>
    <x v="11"/>
    <m/>
    <m/>
  </r>
  <r>
    <x v="17"/>
    <x v="1"/>
    <x v="11"/>
    <n v="243500"/>
    <n v="3766666"/>
  </r>
  <r>
    <x v="17"/>
    <x v="0"/>
    <x v="11"/>
    <n v="570000"/>
    <n v="570000"/>
  </r>
  <r>
    <x v="18"/>
    <x v="1"/>
    <x v="11"/>
    <n v="206000"/>
    <n v="2455200"/>
  </r>
  <r>
    <x v="18"/>
    <x v="0"/>
    <x v="11"/>
    <n v="184000"/>
    <n v="184000"/>
  </r>
  <r>
    <x v="19"/>
    <x v="1"/>
    <x v="11"/>
    <n v="225000"/>
    <n v="2109450"/>
  </r>
  <r>
    <x v="19"/>
    <x v="0"/>
    <x v="11"/>
    <m/>
    <m/>
  </r>
  <r>
    <x v="20"/>
    <x v="1"/>
    <x v="11"/>
    <n v="258500"/>
    <n v="1918950"/>
  </r>
  <r>
    <x v="20"/>
    <x v="0"/>
    <x v="11"/>
    <n v="540000"/>
    <n v="540000"/>
  </r>
  <r>
    <x v="21"/>
    <x v="1"/>
    <x v="11"/>
    <n v="226250"/>
    <n v="1898250"/>
  </r>
  <r>
    <x v="21"/>
    <x v="0"/>
    <x v="11"/>
    <m/>
    <m/>
  </r>
  <r>
    <x v="22"/>
    <x v="1"/>
    <x v="11"/>
    <n v="223250"/>
    <n v="1643000"/>
  </r>
  <r>
    <x v="22"/>
    <x v="0"/>
    <x v="11"/>
    <n v="235000"/>
    <n v="235000"/>
  </r>
  <r>
    <x v="23"/>
    <x v="1"/>
    <x v="11"/>
    <n v="245000"/>
    <n v="2621650"/>
  </r>
  <r>
    <x v="23"/>
    <x v="0"/>
    <x v="11"/>
    <m/>
    <m/>
  </r>
  <r>
    <x v="24"/>
    <x v="1"/>
    <x v="11"/>
    <n v="277450"/>
    <n v="1081850"/>
  </r>
  <r>
    <x v="24"/>
    <x v="0"/>
    <x v="11"/>
    <n v="189900"/>
    <n v="189900"/>
  </r>
  <r>
    <x v="25"/>
    <x v="1"/>
    <x v="11"/>
    <n v="227000"/>
    <n v="1487500"/>
  </r>
  <r>
    <x v="25"/>
    <x v="0"/>
    <x v="11"/>
    <m/>
    <m/>
  </r>
  <r>
    <x v="26"/>
    <x v="1"/>
    <x v="11"/>
    <n v="191475"/>
    <n v="963950"/>
  </r>
  <r>
    <x v="26"/>
    <x v="0"/>
    <x v="11"/>
    <m/>
    <m/>
  </r>
  <r>
    <x v="27"/>
    <x v="1"/>
    <x v="11"/>
    <n v="294000"/>
    <n v="1931000"/>
  </r>
  <r>
    <x v="27"/>
    <x v="0"/>
    <x v="11"/>
    <n v="231575"/>
    <n v="463150"/>
  </r>
  <r>
    <x v="28"/>
    <x v="1"/>
    <x v="11"/>
    <n v="304975"/>
    <n v="4112800"/>
  </r>
  <r>
    <x v="28"/>
    <x v="0"/>
    <x v="11"/>
    <n v="1267500"/>
    <n v="2535000"/>
  </r>
  <r>
    <x v="29"/>
    <x v="1"/>
    <x v="11"/>
    <n v="296750"/>
    <n v="3596300"/>
  </r>
  <r>
    <x v="29"/>
    <x v="0"/>
    <x v="11"/>
    <n v="315000"/>
    <n v="630000"/>
  </r>
  <r>
    <x v="30"/>
    <x v="1"/>
    <x v="11"/>
    <n v="329950"/>
    <n v="3485450"/>
  </r>
  <r>
    <x v="30"/>
    <x v="0"/>
    <x v="11"/>
    <m/>
    <m/>
  </r>
  <r>
    <x v="31"/>
    <x v="1"/>
    <x v="11"/>
    <n v="314950"/>
    <n v="3436900"/>
  </r>
  <r>
    <x v="31"/>
    <x v="0"/>
    <x v="11"/>
    <m/>
    <m/>
  </r>
  <r>
    <x v="32"/>
    <x v="1"/>
    <x v="11"/>
    <n v="330500"/>
    <n v="3620500"/>
  </r>
  <r>
    <x v="32"/>
    <x v="0"/>
    <x v="11"/>
    <n v="750000"/>
    <n v="750000"/>
  </r>
  <r>
    <x v="33"/>
    <x v="1"/>
    <x v="11"/>
    <n v="299450"/>
    <n v="2938900"/>
  </r>
  <r>
    <x v="33"/>
    <x v="0"/>
    <x v="11"/>
    <n v="325000"/>
    <n v="325000"/>
  </r>
  <r>
    <x v="34"/>
    <x v="1"/>
    <x v="11"/>
    <n v="281450"/>
    <n v="1731900"/>
  </r>
  <r>
    <x v="34"/>
    <x v="0"/>
    <x v="11"/>
    <n v="390000"/>
    <n v="390000"/>
  </r>
  <r>
    <x v="35"/>
    <x v="1"/>
    <x v="11"/>
    <n v="312450"/>
    <n v="3441900"/>
  </r>
  <r>
    <x v="35"/>
    <x v="0"/>
    <x v="11"/>
    <m/>
    <m/>
  </r>
  <r>
    <x v="36"/>
    <x v="1"/>
    <x v="11"/>
    <n v="233000"/>
    <n v="783000"/>
  </r>
  <r>
    <x v="36"/>
    <x v="0"/>
    <x v="11"/>
    <m/>
    <m/>
  </r>
  <r>
    <x v="37"/>
    <x v="1"/>
    <x v="11"/>
    <n v="280000"/>
    <n v="2324070"/>
  </r>
  <r>
    <x v="37"/>
    <x v="0"/>
    <x v="11"/>
    <m/>
    <m/>
  </r>
  <r>
    <x v="38"/>
    <x v="1"/>
    <x v="11"/>
    <n v="284475"/>
    <n v="2816050"/>
  </r>
  <r>
    <x v="38"/>
    <x v="0"/>
    <x v="11"/>
    <n v="690000"/>
    <n v="690000"/>
  </r>
  <r>
    <x v="39"/>
    <x v="1"/>
    <x v="11"/>
    <n v="299950"/>
    <n v="2473900"/>
  </r>
  <r>
    <x v="39"/>
    <x v="0"/>
    <x v="11"/>
    <m/>
    <m/>
  </r>
  <r>
    <x v="40"/>
    <x v="1"/>
    <x v="11"/>
    <n v="318000"/>
    <n v="2746450"/>
  </r>
  <r>
    <x v="40"/>
    <x v="0"/>
    <x v="11"/>
    <n v="600000"/>
    <n v="600000"/>
  </r>
  <r>
    <x v="41"/>
    <x v="1"/>
    <x v="11"/>
    <n v="306475"/>
    <n v="5052950"/>
  </r>
  <r>
    <x v="41"/>
    <x v="0"/>
    <x v="11"/>
    <n v="612500"/>
    <n v="1225000"/>
  </r>
  <r>
    <x v="42"/>
    <x v="1"/>
    <x v="11"/>
    <n v="307000"/>
    <n v="3728600"/>
  </r>
  <r>
    <x v="42"/>
    <x v="0"/>
    <x v="11"/>
    <n v="279000"/>
    <n v="279000"/>
  </r>
  <r>
    <x v="43"/>
    <x v="1"/>
    <x v="11"/>
    <n v="331500"/>
    <n v="3321000"/>
  </r>
  <r>
    <x v="43"/>
    <x v="0"/>
    <x v="11"/>
    <m/>
    <m/>
  </r>
  <r>
    <x v="44"/>
    <x v="1"/>
    <x v="11"/>
    <n v="298500"/>
    <n v="3904849"/>
  </r>
  <r>
    <x v="44"/>
    <x v="0"/>
    <x v="11"/>
    <n v="1200000"/>
    <n v="1200000"/>
  </r>
  <r>
    <x v="45"/>
    <x v="1"/>
    <x v="11"/>
    <n v="347000"/>
    <n v="3053000"/>
  </r>
  <r>
    <x v="45"/>
    <x v="0"/>
    <x v="11"/>
    <m/>
    <m/>
  </r>
  <r>
    <x v="46"/>
    <x v="1"/>
    <x v="11"/>
    <n v="401430"/>
    <n v="2601860"/>
  </r>
  <r>
    <x v="46"/>
    <x v="0"/>
    <x v="11"/>
    <m/>
    <m/>
  </r>
  <r>
    <x v="47"/>
    <x v="1"/>
    <x v="11"/>
    <n v="358000"/>
    <n v="1501000"/>
  </r>
  <r>
    <x v="47"/>
    <x v="0"/>
    <x v="11"/>
    <n v="456000"/>
    <n v="456000"/>
  </r>
  <r>
    <x v="48"/>
    <x v="1"/>
    <x v="11"/>
    <n v="339000"/>
    <n v="1302500"/>
  </r>
  <r>
    <x v="48"/>
    <x v="0"/>
    <x v="11"/>
    <m/>
    <m/>
  </r>
  <r>
    <x v="49"/>
    <x v="1"/>
    <x v="11"/>
    <n v="315000"/>
    <n v="1709000"/>
  </r>
  <r>
    <x v="49"/>
    <x v="0"/>
    <x v="11"/>
    <m/>
    <m/>
  </r>
  <r>
    <x v="50"/>
    <x v="1"/>
    <x v="11"/>
    <n v="305150"/>
    <n v="1221800"/>
  </r>
  <r>
    <x v="50"/>
    <x v="0"/>
    <x v="11"/>
    <m/>
    <m/>
  </r>
  <r>
    <x v="51"/>
    <x v="1"/>
    <x v="11"/>
    <n v="320000"/>
    <n v="2686300"/>
  </r>
  <r>
    <x v="51"/>
    <x v="0"/>
    <x v="11"/>
    <m/>
    <m/>
  </r>
  <r>
    <x v="52"/>
    <x v="1"/>
    <x v="11"/>
    <n v="302500"/>
    <n v="3420800"/>
  </r>
  <r>
    <x v="52"/>
    <x v="0"/>
    <x v="11"/>
    <n v="289000"/>
    <n v="1239736"/>
  </r>
  <r>
    <x v="53"/>
    <x v="1"/>
    <x v="11"/>
    <n v="306000"/>
    <n v="4271550"/>
  </r>
  <r>
    <x v="53"/>
    <x v="0"/>
    <x v="11"/>
    <n v="1730000"/>
    <n v="1730000"/>
  </r>
  <r>
    <x v="54"/>
    <x v="1"/>
    <x v="11"/>
    <n v="312500"/>
    <n v="2053500"/>
  </r>
  <r>
    <x v="54"/>
    <x v="0"/>
    <x v="11"/>
    <m/>
    <m/>
  </r>
  <r>
    <x v="55"/>
    <x v="1"/>
    <x v="11"/>
    <n v="362000"/>
    <n v="3534400"/>
  </r>
  <r>
    <x v="55"/>
    <x v="0"/>
    <x v="11"/>
    <n v="245400"/>
    <n v="490800"/>
  </r>
  <r>
    <x v="56"/>
    <x v="1"/>
    <x v="11"/>
    <n v="310000"/>
    <n v="620000"/>
  </r>
  <r>
    <x v="56"/>
    <x v="0"/>
    <x v="11"/>
    <m/>
    <m/>
  </r>
  <r>
    <x v="57"/>
    <x v="1"/>
    <x v="11"/>
    <n v="310750"/>
    <n v="621500"/>
  </r>
  <r>
    <x v="57"/>
    <x v="0"/>
    <x v="11"/>
    <n v="245000"/>
    <n v="245000"/>
  </r>
  <r>
    <x v="58"/>
    <x v="1"/>
    <x v="11"/>
    <n v="301000"/>
    <n v="1210000"/>
  </r>
  <r>
    <x v="58"/>
    <x v="0"/>
    <x v="11"/>
    <m/>
    <m/>
  </r>
  <r>
    <x v="59"/>
    <x v="1"/>
    <x v="11"/>
    <n v="305000"/>
    <n v="1784950"/>
  </r>
  <r>
    <x v="59"/>
    <x v="0"/>
    <x v="11"/>
    <m/>
    <m/>
  </r>
  <r>
    <x v="60"/>
    <x v="1"/>
    <x v="11"/>
    <n v="332500"/>
    <n v="665000"/>
  </r>
  <r>
    <x v="60"/>
    <x v="0"/>
    <x v="11"/>
    <n v="360000"/>
    <n v="360000"/>
  </r>
  <r>
    <x v="61"/>
    <x v="1"/>
    <x v="11"/>
    <n v="331500"/>
    <n v="1393000"/>
  </r>
  <r>
    <x v="61"/>
    <x v="0"/>
    <x v="11"/>
    <m/>
    <m/>
  </r>
  <r>
    <x v="62"/>
    <x v="1"/>
    <x v="11"/>
    <n v="309250"/>
    <n v="1155500"/>
  </r>
  <r>
    <x v="62"/>
    <x v="0"/>
    <x v="11"/>
    <n v="607000"/>
    <n v="607000"/>
  </r>
  <r>
    <x v="63"/>
    <x v="1"/>
    <x v="11"/>
    <n v="317500"/>
    <n v="1921000"/>
  </r>
  <r>
    <x v="63"/>
    <x v="0"/>
    <x v="11"/>
    <m/>
    <m/>
  </r>
  <r>
    <x v="64"/>
    <x v="1"/>
    <x v="11"/>
    <n v="270000"/>
    <n v="1679930"/>
  </r>
  <r>
    <x v="64"/>
    <x v="0"/>
    <x v="11"/>
    <n v="735000"/>
    <n v="1470000"/>
  </r>
  <r>
    <x v="65"/>
    <x v="1"/>
    <x v="11"/>
    <n v="293000"/>
    <n v="3004000"/>
  </r>
  <r>
    <x v="65"/>
    <x v="0"/>
    <x v="11"/>
    <m/>
    <m/>
  </r>
  <r>
    <x v="66"/>
    <x v="1"/>
    <x v="11"/>
    <n v="310000"/>
    <n v="620000"/>
  </r>
  <r>
    <x v="66"/>
    <x v="0"/>
    <x v="11"/>
    <n v="245000"/>
    <n v="245000"/>
  </r>
  <r>
    <x v="67"/>
    <x v="1"/>
    <x v="11"/>
    <n v="278925"/>
    <n v="3316550"/>
  </r>
  <r>
    <x v="67"/>
    <x v="0"/>
    <x v="11"/>
    <m/>
    <m/>
  </r>
  <r>
    <x v="68"/>
    <x v="1"/>
    <x v="11"/>
    <n v="260000"/>
    <n v="260000"/>
  </r>
  <r>
    <x v="68"/>
    <x v="0"/>
    <x v="11"/>
    <m/>
    <m/>
  </r>
  <r>
    <x v="69"/>
    <x v="1"/>
    <x v="11"/>
    <n v="267000"/>
    <n v="1104000"/>
  </r>
  <r>
    <x v="69"/>
    <x v="0"/>
    <x v="11"/>
    <m/>
    <m/>
  </r>
  <r>
    <x v="70"/>
    <x v="1"/>
    <x v="11"/>
    <n v="215000"/>
    <n v="430000"/>
  </r>
  <r>
    <x v="70"/>
    <x v="0"/>
    <x v="11"/>
    <m/>
    <m/>
  </r>
  <r>
    <x v="71"/>
    <x v="1"/>
    <x v="11"/>
    <n v="424563"/>
    <n v="1663625"/>
  </r>
  <r>
    <x v="71"/>
    <x v="0"/>
    <x v="11"/>
    <m/>
    <m/>
  </r>
  <r>
    <x v="72"/>
    <x v="1"/>
    <x v="11"/>
    <n v="275000"/>
    <n v="798950"/>
  </r>
  <r>
    <x v="72"/>
    <x v="0"/>
    <x v="11"/>
    <m/>
    <m/>
  </r>
  <r>
    <x v="73"/>
    <x v="1"/>
    <x v="11"/>
    <n v="210000"/>
    <n v="210000"/>
  </r>
  <r>
    <x v="73"/>
    <x v="0"/>
    <x v="11"/>
    <m/>
    <m/>
  </r>
  <r>
    <x v="74"/>
    <x v="1"/>
    <x v="11"/>
    <n v="270500"/>
    <n v="1326100"/>
  </r>
  <r>
    <x v="74"/>
    <x v="0"/>
    <x v="11"/>
    <m/>
    <m/>
  </r>
  <r>
    <x v="75"/>
    <x v="1"/>
    <x v="11"/>
    <n v="265000"/>
    <n v="2455900"/>
  </r>
  <r>
    <x v="75"/>
    <x v="0"/>
    <x v="11"/>
    <m/>
    <m/>
  </r>
  <r>
    <x v="76"/>
    <x v="1"/>
    <x v="11"/>
    <n v="264250"/>
    <n v="1714200"/>
  </r>
  <r>
    <x v="76"/>
    <x v="0"/>
    <x v="11"/>
    <m/>
    <m/>
  </r>
  <r>
    <x v="77"/>
    <x v="1"/>
    <x v="11"/>
    <n v="309000"/>
    <n v="3425400"/>
  </r>
  <r>
    <x v="77"/>
    <x v="0"/>
    <x v="11"/>
    <m/>
    <m/>
  </r>
  <r>
    <x v="78"/>
    <x v="1"/>
    <x v="11"/>
    <n v="235211"/>
    <n v="2566421"/>
  </r>
  <r>
    <x v="78"/>
    <x v="0"/>
    <x v="11"/>
    <m/>
    <m/>
  </r>
  <r>
    <x v="79"/>
    <x v="1"/>
    <x v="11"/>
    <n v="266500"/>
    <n v="835500"/>
  </r>
  <r>
    <x v="79"/>
    <x v="0"/>
    <x v="11"/>
    <m/>
    <m/>
  </r>
  <r>
    <x v="80"/>
    <x v="1"/>
    <x v="11"/>
    <n v="360000"/>
    <n v="360000"/>
  </r>
  <r>
    <x v="80"/>
    <x v="0"/>
    <x v="11"/>
    <m/>
    <m/>
  </r>
  <r>
    <x v="81"/>
    <x v="1"/>
    <x v="11"/>
    <n v="310000"/>
    <n v="2847000"/>
  </r>
  <r>
    <x v="81"/>
    <x v="0"/>
    <x v="11"/>
    <m/>
    <m/>
  </r>
  <r>
    <x v="82"/>
    <x v="1"/>
    <x v="11"/>
    <n v="265000"/>
    <n v="1644850"/>
  </r>
  <r>
    <x v="82"/>
    <x v="0"/>
    <x v="11"/>
    <m/>
    <m/>
  </r>
  <r>
    <x v="83"/>
    <x v="1"/>
    <x v="11"/>
    <n v="260000"/>
    <n v="735000"/>
  </r>
  <r>
    <x v="83"/>
    <x v="0"/>
    <x v="11"/>
    <m/>
    <m/>
  </r>
  <r>
    <x v="84"/>
    <x v="1"/>
    <x v="11"/>
    <n v="247500"/>
    <n v="948400"/>
  </r>
  <r>
    <x v="84"/>
    <x v="0"/>
    <x v="11"/>
    <m/>
    <m/>
  </r>
  <r>
    <x v="85"/>
    <x v="1"/>
    <x v="11"/>
    <n v="228000"/>
    <n v="810400"/>
  </r>
  <r>
    <x v="85"/>
    <x v="0"/>
    <x v="11"/>
    <m/>
    <m/>
  </r>
  <r>
    <x v="86"/>
    <x v="1"/>
    <x v="11"/>
    <n v="222500"/>
    <n v="1728500"/>
  </r>
  <r>
    <x v="86"/>
    <x v="0"/>
    <x v="11"/>
    <n v="208000"/>
    <n v="208000"/>
  </r>
  <r>
    <x v="87"/>
    <x v="1"/>
    <x v="11"/>
    <n v="260475"/>
    <n v="1498850"/>
  </r>
  <r>
    <x v="87"/>
    <x v="0"/>
    <x v="11"/>
    <n v="552500"/>
    <n v="1105000"/>
  </r>
  <r>
    <x v="88"/>
    <x v="1"/>
    <x v="11"/>
    <n v="235000"/>
    <n v="1692450"/>
  </r>
  <r>
    <x v="88"/>
    <x v="0"/>
    <x v="11"/>
    <n v="365000"/>
    <n v="365000"/>
  </r>
  <r>
    <x v="89"/>
    <x v="1"/>
    <x v="11"/>
    <n v="365000"/>
    <n v="1340500"/>
  </r>
  <r>
    <x v="89"/>
    <x v="0"/>
    <x v="11"/>
    <m/>
    <m/>
  </r>
  <r>
    <x v="90"/>
    <x v="1"/>
    <x v="11"/>
    <n v="252000"/>
    <n v="882000"/>
  </r>
  <r>
    <x v="90"/>
    <x v="0"/>
    <x v="11"/>
    <n v="400000"/>
    <n v="400000"/>
  </r>
  <r>
    <x v="91"/>
    <x v="1"/>
    <x v="11"/>
    <n v="206475"/>
    <n v="1007950"/>
  </r>
  <r>
    <x v="91"/>
    <x v="0"/>
    <x v="11"/>
    <m/>
    <m/>
  </r>
  <r>
    <x v="92"/>
    <x v="1"/>
    <x v="11"/>
    <n v="265000"/>
    <n v="1300000"/>
  </r>
  <r>
    <x v="92"/>
    <x v="0"/>
    <x v="11"/>
    <n v="593500"/>
    <n v="1187000"/>
  </r>
  <r>
    <x v="93"/>
    <x v="1"/>
    <x v="11"/>
    <n v="255000"/>
    <n v="1390500"/>
  </r>
  <r>
    <x v="93"/>
    <x v="0"/>
    <x v="11"/>
    <m/>
    <m/>
  </r>
  <r>
    <x v="94"/>
    <x v="1"/>
    <x v="11"/>
    <n v="210000"/>
    <n v="861000"/>
  </r>
  <r>
    <x v="94"/>
    <x v="0"/>
    <x v="11"/>
    <m/>
    <m/>
  </r>
  <r>
    <x v="95"/>
    <x v="1"/>
    <x v="11"/>
    <n v="290000"/>
    <n v="1038000"/>
  </r>
  <r>
    <x v="95"/>
    <x v="0"/>
    <x v="11"/>
    <n v="341450"/>
    <n v="341450"/>
  </r>
  <r>
    <x v="96"/>
    <x v="1"/>
    <x v="11"/>
    <n v="221000"/>
    <n v="681000"/>
  </r>
  <r>
    <x v="96"/>
    <x v="0"/>
    <x v="11"/>
    <m/>
    <m/>
  </r>
  <r>
    <x v="97"/>
    <x v="1"/>
    <x v="11"/>
    <n v="225254"/>
    <n v="225254"/>
  </r>
  <r>
    <x v="97"/>
    <x v="0"/>
    <x v="11"/>
    <m/>
    <m/>
  </r>
  <r>
    <x v="98"/>
    <x v="1"/>
    <x v="11"/>
    <n v="220000"/>
    <n v="1326900"/>
  </r>
  <r>
    <x v="98"/>
    <x v="0"/>
    <x v="11"/>
    <n v="113500"/>
    <n v="113500"/>
  </r>
  <r>
    <x v="99"/>
    <x v="1"/>
    <x v="11"/>
    <n v="182200"/>
    <n v="527200"/>
  </r>
  <r>
    <x v="99"/>
    <x v="0"/>
    <x v="11"/>
    <m/>
    <m/>
  </r>
  <r>
    <x v="100"/>
    <x v="1"/>
    <x v="11"/>
    <n v="311000"/>
    <n v="622000"/>
  </r>
  <r>
    <x v="100"/>
    <x v="0"/>
    <x v="11"/>
    <m/>
    <m/>
  </r>
  <r>
    <x v="101"/>
    <x v="1"/>
    <x v="11"/>
    <n v="252000"/>
    <n v="2175732"/>
  </r>
  <r>
    <x v="101"/>
    <x v="0"/>
    <x v="11"/>
    <m/>
    <m/>
  </r>
  <r>
    <x v="102"/>
    <x v="1"/>
    <x v="11"/>
    <n v="180000"/>
    <n v="1586400"/>
  </r>
  <r>
    <x v="102"/>
    <x v="0"/>
    <x v="11"/>
    <m/>
    <m/>
  </r>
  <r>
    <x v="103"/>
    <x v="1"/>
    <x v="11"/>
    <n v="215000"/>
    <n v="1131400"/>
  </r>
  <r>
    <x v="103"/>
    <x v="0"/>
    <x v="11"/>
    <m/>
    <m/>
  </r>
  <r>
    <x v="104"/>
    <x v="1"/>
    <x v="11"/>
    <n v="230000"/>
    <n v="1089400"/>
  </r>
  <r>
    <x v="104"/>
    <x v="0"/>
    <x v="11"/>
    <m/>
    <m/>
  </r>
  <r>
    <x v="105"/>
    <x v="1"/>
    <x v="11"/>
    <n v="272475"/>
    <n v="2265950"/>
  </r>
  <r>
    <x v="105"/>
    <x v="0"/>
    <x v="11"/>
    <m/>
    <m/>
  </r>
  <r>
    <x v="106"/>
    <x v="1"/>
    <x v="11"/>
    <n v="189000"/>
    <n v="875000"/>
  </r>
  <r>
    <x v="106"/>
    <x v="0"/>
    <x v="11"/>
    <m/>
    <m/>
  </r>
  <r>
    <x v="107"/>
    <x v="1"/>
    <x v="11"/>
    <n v="194950"/>
    <n v="998400"/>
  </r>
  <r>
    <x v="107"/>
    <x v="0"/>
    <x v="11"/>
    <m/>
    <m/>
  </r>
  <r>
    <x v="108"/>
    <x v="1"/>
    <x v="11"/>
    <n v="157900"/>
    <n v="157900"/>
  </r>
  <r>
    <x v="108"/>
    <x v="0"/>
    <x v="11"/>
    <m/>
    <m/>
  </r>
  <r>
    <x v="109"/>
    <x v="1"/>
    <x v="11"/>
    <n v="243825"/>
    <n v="1961150"/>
  </r>
  <r>
    <x v="109"/>
    <x v="0"/>
    <x v="11"/>
    <m/>
    <m/>
  </r>
  <r>
    <x v="110"/>
    <x v="1"/>
    <x v="11"/>
    <n v="146000"/>
    <n v="1392500"/>
  </r>
  <r>
    <x v="110"/>
    <x v="0"/>
    <x v="11"/>
    <n v="301000"/>
    <n v="602000"/>
  </r>
  <r>
    <x v="111"/>
    <x v="1"/>
    <x v="11"/>
    <n v="264900"/>
    <n v="774900"/>
  </r>
  <r>
    <x v="111"/>
    <x v="0"/>
    <x v="11"/>
    <n v="130000"/>
    <n v="130000"/>
  </r>
  <r>
    <x v="112"/>
    <x v="1"/>
    <x v="11"/>
    <n v="197500"/>
    <n v="2502500"/>
  </r>
  <r>
    <x v="112"/>
    <x v="0"/>
    <x v="11"/>
    <m/>
    <m/>
  </r>
  <r>
    <x v="113"/>
    <x v="1"/>
    <x v="11"/>
    <n v="269000"/>
    <n v="2314950"/>
  </r>
  <r>
    <x v="113"/>
    <x v="0"/>
    <x v="11"/>
    <n v="186900"/>
    <n v="186900"/>
  </r>
  <r>
    <x v="114"/>
    <x v="1"/>
    <x v="11"/>
    <n v="239500"/>
    <n v="1629500"/>
  </r>
  <r>
    <x v="114"/>
    <x v="0"/>
    <x v="11"/>
    <n v="140100"/>
    <n v="140100"/>
  </r>
  <r>
    <x v="115"/>
    <x v="1"/>
    <x v="11"/>
    <n v="249000"/>
    <n v="498000"/>
  </r>
  <r>
    <x v="115"/>
    <x v="0"/>
    <x v="11"/>
    <m/>
    <m/>
  </r>
  <r>
    <x v="116"/>
    <x v="1"/>
    <x v="11"/>
    <n v="234500"/>
    <n v="1533000"/>
  </r>
  <r>
    <x v="116"/>
    <x v="0"/>
    <x v="11"/>
    <n v="175000"/>
    <n v="175000"/>
  </r>
  <r>
    <x v="117"/>
    <x v="1"/>
    <x v="11"/>
    <n v="250000"/>
    <n v="2183700"/>
  </r>
  <r>
    <x v="117"/>
    <x v="0"/>
    <x v="11"/>
    <n v="242500"/>
    <n v="485000"/>
  </r>
  <r>
    <x v="118"/>
    <x v="1"/>
    <x v="11"/>
    <n v="219950"/>
    <n v="1054550"/>
  </r>
  <r>
    <x v="118"/>
    <x v="0"/>
    <x v="11"/>
    <n v="245000"/>
    <n v="245000"/>
  </r>
  <r>
    <x v="119"/>
    <x v="1"/>
    <x v="11"/>
    <n v="225000"/>
    <n v="1913000"/>
  </r>
  <r>
    <x v="119"/>
    <x v="0"/>
    <x v="11"/>
    <n v="361000"/>
    <n v="722000"/>
  </r>
  <r>
    <x v="120"/>
    <x v="1"/>
    <x v="11"/>
    <n v="226000"/>
    <n v="1671580"/>
  </r>
  <r>
    <x v="120"/>
    <x v="0"/>
    <x v="11"/>
    <m/>
    <m/>
  </r>
  <r>
    <x v="121"/>
    <x v="1"/>
    <x v="11"/>
    <n v="165000"/>
    <n v="475000"/>
  </r>
  <r>
    <x v="121"/>
    <x v="0"/>
    <x v="11"/>
    <m/>
    <m/>
  </r>
  <r>
    <x v="122"/>
    <x v="1"/>
    <x v="11"/>
    <n v="235500"/>
    <n v="2987955"/>
  </r>
  <r>
    <x v="122"/>
    <x v="0"/>
    <x v="11"/>
    <n v="190000"/>
    <n v="190000"/>
  </r>
  <r>
    <x v="123"/>
    <x v="1"/>
    <x v="11"/>
    <n v="277500"/>
    <n v="2012900"/>
  </r>
  <r>
    <x v="123"/>
    <x v="0"/>
    <x v="11"/>
    <n v="635000"/>
    <n v="635000"/>
  </r>
  <r>
    <x v="124"/>
    <x v="1"/>
    <x v="11"/>
    <n v="340500"/>
    <n v="4104000"/>
  </r>
  <r>
    <x v="124"/>
    <x v="0"/>
    <x v="11"/>
    <n v="244500"/>
    <n v="489000"/>
  </r>
  <r>
    <x v="125"/>
    <x v="1"/>
    <x v="11"/>
    <n v="274475"/>
    <n v="2387950"/>
  </r>
  <r>
    <x v="125"/>
    <x v="0"/>
    <x v="11"/>
    <m/>
    <m/>
  </r>
  <r>
    <x v="126"/>
    <x v="1"/>
    <x v="11"/>
    <n v="222750"/>
    <n v="1748500"/>
  </r>
  <r>
    <x v="126"/>
    <x v="0"/>
    <x v="11"/>
    <m/>
    <m/>
  </r>
  <r>
    <x v="127"/>
    <x v="1"/>
    <x v="11"/>
    <n v="240000"/>
    <n v="704900"/>
  </r>
  <r>
    <x v="127"/>
    <x v="0"/>
    <x v="11"/>
    <n v="215000"/>
    <n v="215000"/>
  </r>
  <r>
    <x v="128"/>
    <x v="1"/>
    <x v="11"/>
    <n v="295000"/>
    <n v="3188900"/>
  </r>
  <r>
    <x v="128"/>
    <x v="0"/>
    <x v="11"/>
    <m/>
    <m/>
  </r>
  <r>
    <x v="129"/>
    <x v="1"/>
    <x v="11"/>
    <n v="235000"/>
    <n v="2895975"/>
  </r>
  <r>
    <x v="129"/>
    <x v="0"/>
    <x v="11"/>
    <m/>
    <m/>
  </r>
  <r>
    <x v="130"/>
    <x v="1"/>
    <x v="11"/>
    <n v="224500"/>
    <n v="1097450"/>
  </r>
  <r>
    <x v="130"/>
    <x v="0"/>
    <x v="11"/>
    <n v="162500"/>
    <n v="162500"/>
  </r>
  <r>
    <x v="131"/>
    <x v="1"/>
    <x v="11"/>
    <n v="257700"/>
    <n v="2685400"/>
  </r>
  <r>
    <x v="131"/>
    <x v="0"/>
    <x v="11"/>
    <m/>
    <m/>
  </r>
  <r>
    <x v="132"/>
    <x v="1"/>
    <x v="11"/>
    <n v="293500"/>
    <n v="1100500"/>
  </r>
  <r>
    <x v="132"/>
    <x v="0"/>
    <x v="11"/>
    <n v="382000"/>
    <n v="382000"/>
  </r>
  <r>
    <x v="133"/>
    <x v="1"/>
    <x v="11"/>
    <n v="267100"/>
    <n v="2018700"/>
  </r>
  <r>
    <x v="133"/>
    <x v="0"/>
    <x v="11"/>
    <m/>
    <m/>
  </r>
  <r>
    <x v="134"/>
    <x v="1"/>
    <x v="11"/>
    <n v="272000"/>
    <n v="3393550"/>
  </r>
  <r>
    <x v="134"/>
    <x v="0"/>
    <x v="11"/>
    <n v="215000"/>
    <n v="215000"/>
  </r>
  <r>
    <x v="135"/>
    <x v="1"/>
    <x v="11"/>
    <n v="206000"/>
    <n v="1106500"/>
  </r>
  <r>
    <x v="135"/>
    <x v="0"/>
    <x v="11"/>
    <n v="245000"/>
    <n v="245000"/>
  </r>
  <r>
    <x v="136"/>
    <x v="1"/>
    <x v="11"/>
    <n v="322650"/>
    <n v="1938900"/>
  </r>
  <r>
    <x v="136"/>
    <x v="0"/>
    <x v="11"/>
    <m/>
    <m/>
  </r>
  <r>
    <x v="137"/>
    <x v="1"/>
    <x v="11"/>
    <n v="260500"/>
    <n v="1734000"/>
  </r>
  <r>
    <x v="137"/>
    <x v="0"/>
    <x v="11"/>
    <n v="395000"/>
    <n v="395000"/>
  </r>
  <r>
    <x v="138"/>
    <x v="1"/>
    <x v="11"/>
    <n v="290550"/>
    <n v="581100"/>
  </r>
  <r>
    <x v="138"/>
    <x v="0"/>
    <x v="11"/>
    <n v="750000"/>
    <n v="750000"/>
  </r>
  <r>
    <x v="139"/>
    <x v="1"/>
    <x v="11"/>
    <n v="270000"/>
    <n v="2340295"/>
  </r>
  <r>
    <x v="139"/>
    <x v="0"/>
    <x v="11"/>
    <m/>
    <m/>
  </r>
  <r>
    <x v="140"/>
    <x v="1"/>
    <x v="11"/>
    <n v="206650"/>
    <n v="2194413"/>
  </r>
  <r>
    <x v="140"/>
    <x v="0"/>
    <x v="11"/>
    <n v="140500"/>
    <n v="140500"/>
  </r>
  <r>
    <x v="141"/>
    <x v="1"/>
    <x v="11"/>
    <n v="237000"/>
    <n v="2099150"/>
  </r>
  <r>
    <x v="141"/>
    <x v="0"/>
    <x v="11"/>
    <m/>
    <m/>
  </r>
  <r>
    <x v="142"/>
    <x v="1"/>
    <x v="11"/>
    <n v="240000"/>
    <n v="2353500"/>
  </r>
  <r>
    <x v="142"/>
    <x v="0"/>
    <x v="11"/>
    <m/>
    <m/>
  </r>
  <r>
    <x v="143"/>
    <x v="1"/>
    <x v="11"/>
    <n v="234000"/>
    <n v="1461100"/>
  </r>
  <r>
    <x v="143"/>
    <x v="0"/>
    <x v="11"/>
    <m/>
    <m/>
  </r>
  <r>
    <x v="144"/>
    <x v="1"/>
    <x v="11"/>
    <n v="243300"/>
    <n v="1251900"/>
  </r>
  <r>
    <x v="144"/>
    <x v="0"/>
    <x v="11"/>
    <m/>
    <m/>
  </r>
  <r>
    <x v="145"/>
    <x v="1"/>
    <x v="11"/>
    <n v="276950"/>
    <n v="1354950"/>
  </r>
  <r>
    <x v="145"/>
    <x v="0"/>
    <x v="11"/>
    <m/>
    <m/>
  </r>
  <r>
    <x v="146"/>
    <x v="1"/>
    <x v="11"/>
    <n v="240000"/>
    <n v="2577400"/>
  </r>
  <r>
    <x v="146"/>
    <x v="0"/>
    <x v="11"/>
    <n v="230000"/>
    <n v="230000"/>
  </r>
  <r>
    <x v="147"/>
    <x v="1"/>
    <x v="11"/>
    <n v="287950"/>
    <n v="2296400"/>
  </r>
  <r>
    <x v="147"/>
    <x v="0"/>
    <x v="11"/>
    <n v="263700"/>
    <n v="527400"/>
  </r>
  <r>
    <x v="148"/>
    <x v="1"/>
    <x v="11"/>
    <n v="277500"/>
    <n v="2737300"/>
  </r>
  <r>
    <x v="148"/>
    <x v="0"/>
    <x v="11"/>
    <n v="310000"/>
    <n v="310000"/>
  </r>
  <r>
    <x v="149"/>
    <x v="1"/>
    <x v="11"/>
    <n v="299550"/>
    <n v="3446500"/>
  </r>
  <r>
    <x v="149"/>
    <x v="0"/>
    <x v="11"/>
    <m/>
    <m/>
  </r>
  <r>
    <x v="150"/>
    <x v="1"/>
    <x v="11"/>
    <n v="329950"/>
    <n v="3950250"/>
  </r>
  <r>
    <x v="150"/>
    <x v="0"/>
    <x v="11"/>
    <n v="440000"/>
    <n v="440000"/>
  </r>
  <r>
    <x v="151"/>
    <x v="1"/>
    <x v="11"/>
    <n v="326500"/>
    <n v="2660500"/>
  </r>
  <r>
    <x v="151"/>
    <x v="0"/>
    <x v="11"/>
    <m/>
    <m/>
  </r>
  <r>
    <x v="152"/>
    <x v="1"/>
    <x v="11"/>
    <n v="305475"/>
    <n v="4091300"/>
  </r>
  <r>
    <x v="152"/>
    <x v="0"/>
    <x v="11"/>
    <m/>
    <m/>
  </r>
  <r>
    <x v="153"/>
    <x v="1"/>
    <x v="11"/>
    <n v="295000"/>
    <n v="2225950"/>
  </r>
  <r>
    <x v="153"/>
    <x v="0"/>
    <x v="11"/>
    <n v="347000"/>
    <n v="347000"/>
  </r>
  <r>
    <x v="154"/>
    <x v="1"/>
    <x v="11"/>
    <n v="339950"/>
    <n v="1259800"/>
  </r>
  <r>
    <x v="154"/>
    <x v="0"/>
    <x v="11"/>
    <m/>
    <m/>
  </r>
  <r>
    <x v="155"/>
    <x v="1"/>
    <x v="11"/>
    <n v="320875"/>
    <n v="3921700"/>
  </r>
  <r>
    <x v="155"/>
    <x v="0"/>
    <x v="11"/>
    <m/>
    <m/>
  </r>
  <r>
    <x v="156"/>
    <x v="1"/>
    <x v="11"/>
    <n v="350000"/>
    <n v="2444700"/>
  </r>
  <r>
    <x v="156"/>
    <x v="0"/>
    <x v="11"/>
    <m/>
    <m/>
  </r>
  <r>
    <x v="157"/>
    <x v="1"/>
    <x v="11"/>
    <n v="301250"/>
    <n v="3576200"/>
  </r>
  <r>
    <x v="157"/>
    <x v="0"/>
    <x v="11"/>
    <n v="550000"/>
    <n v="550000"/>
  </r>
  <r>
    <x v="158"/>
    <x v="1"/>
    <x v="11"/>
    <n v="286500"/>
    <n v="2529000"/>
  </r>
  <r>
    <x v="158"/>
    <x v="0"/>
    <x v="11"/>
    <n v="135000"/>
    <n v="135000"/>
  </r>
  <r>
    <x v="159"/>
    <x v="1"/>
    <x v="11"/>
    <n v="310000"/>
    <n v="2752400"/>
  </r>
  <r>
    <x v="159"/>
    <x v="0"/>
    <x v="11"/>
    <m/>
    <m/>
  </r>
  <r>
    <x v="160"/>
    <x v="1"/>
    <x v="11"/>
    <n v="342500"/>
    <n v="2908917"/>
  </r>
  <r>
    <x v="160"/>
    <x v="0"/>
    <x v="11"/>
    <m/>
    <m/>
  </r>
  <r>
    <x v="161"/>
    <x v="1"/>
    <x v="11"/>
    <n v="304225"/>
    <n v="3248950"/>
  </r>
  <r>
    <x v="161"/>
    <x v="0"/>
    <x v="11"/>
    <m/>
    <m/>
  </r>
  <r>
    <x v="162"/>
    <x v="1"/>
    <x v="11"/>
    <n v="317500"/>
    <n v="2332500"/>
  </r>
  <r>
    <x v="162"/>
    <x v="0"/>
    <x v="11"/>
    <m/>
    <m/>
  </r>
  <r>
    <x v="163"/>
    <x v="1"/>
    <x v="11"/>
    <n v="335500"/>
    <n v="4898800"/>
  </r>
  <r>
    <x v="163"/>
    <x v="0"/>
    <x v="11"/>
    <m/>
    <m/>
  </r>
  <r>
    <x v="164"/>
    <x v="1"/>
    <x v="11"/>
    <n v="303000"/>
    <n v="4834500"/>
  </r>
  <r>
    <x v="164"/>
    <x v="0"/>
    <x v="11"/>
    <m/>
    <m/>
  </r>
  <r>
    <x v="165"/>
    <x v="1"/>
    <x v="11"/>
    <n v="281500"/>
    <n v="1121500"/>
  </r>
  <r>
    <x v="165"/>
    <x v="0"/>
    <x v="11"/>
    <n v="311500"/>
    <n v="311500"/>
  </r>
  <r>
    <x v="166"/>
    <x v="1"/>
    <x v="11"/>
    <n v="355000"/>
    <n v="3661372"/>
  </r>
  <r>
    <x v="166"/>
    <x v="0"/>
    <x v="11"/>
    <n v="364000"/>
    <n v="728000"/>
  </r>
  <r>
    <x v="167"/>
    <x v="1"/>
    <x v="11"/>
    <n v="299000"/>
    <n v="2095000"/>
  </r>
  <r>
    <x v="167"/>
    <x v="0"/>
    <x v="11"/>
    <n v="419000"/>
    <n v="419000"/>
  </r>
  <r>
    <x v="168"/>
    <x v="1"/>
    <x v="11"/>
    <n v="402500"/>
    <n v="2812000"/>
  </r>
  <r>
    <x v="168"/>
    <x v="0"/>
    <x v="11"/>
    <m/>
    <m/>
  </r>
  <r>
    <x v="169"/>
    <x v="1"/>
    <x v="11"/>
    <n v="377500"/>
    <n v="755000"/>
  </r>
  <r>
    <x v="169"/>
    <x v="0"/>
    <x v="11"/>
    <m/>
    <m/>
  </r>
  <r>
    <x v="170"/>
    <x v="1"/>
    <x v="11"/>
    <n v="408652"/>
    <n v="3398253"/>
  </r>
  <r>
    <x v="170"/>
    <x v="0"/>
    <x v="11"/>
    <n v="490000"/>
    <n v="490000"/>
  </r>
  <r>
    <x v="171"/>
    <x v="1"/>
    <x v="11"/>
    <n v="321000"/>
    <n v="2661608"/>
  </r>
  <r>
    <x v="171"/>
    <x v="0"/>
    <x v="11"/>
    <n v="395000"/>
    <n v="790000"/>
  </r>
  <r>
    <x v="172"/>
    <x v="1"/>
    <x v="11"/>
    <n v="360000"/>
    <n v="2617630"/>
  </r>
  <r>
    <x v="172"/>
    <x v="0"/>
    <x v="11"/>
    <m/>
    <m/>
  </r>
  <r>
    <x v="173"/>
    <x v="1"/>
    <x v="11"/>
    <n v="498700"/>
    <n v="5016400"/>
  </r>
  <r>
    <x v="173"/>
    <x v="0"/>
    <x v="11"/>
    <n v="474751"/>
    <n v="1500751"/>
  </r>
  <r>
    <x v="174"/>
    <x v="1"/>
    <x v="11"/>
    <n v="376000"/>
    <n v="1630500"/>
  </r>
  <r>
    <x v="174"/>
    <x v="0"/>
    <x v="11"/>
    <n v="450000"/>
    <n v="450000"/>
  </r>
  <r>
    <x v="175"/>
    <x v="1"/>
    <x v="11"/>
    <n v="379900"/>
    <n v="3256850"/>
  </r>
  <r>
    <x v="175"/>
    <x v="0"/>
    <x v="11"/>
    <n v="314000"/>
    <n v="627999"/>
  </r>
  <r>
    <x v="176"/>
    <x v="1"/>
    <x v="11"/>
    <n v="354950"/>
    <n v="4757900"/>
  </r>
  <r>
    <x v="176"/>
    <x v="0"/>
    <x v="11"/>
    <n v="399000"/>
    <n v="798000"/>
  </r>
  <r>
    <x v="177"/>
    <x v="1"/>
    <x v="11"/>
    <n v="355000"/>
    <n v="2410000"/>
  </r>
  <r>
    <x v="177"/>
    <x v="0"/>
    <x v="11"/>
    <m/>
    <m/>
  </r>
  <r>
    <x v="178"/>
    <x v="1"/>
    <x v="11"/>
    <n v="357450"/>
    <n v="1424900"/>
  </r>
  <r>
    <x v="178"/>
    <x v="0"/>
    <x v="11"/>
    <n v="330000"/>
    <n v="330000"/>
  </r>
  <r>
    <x v="179"/>
    <x v="1"/>
    <x v="11"/>
    <n v="357750"/>
    <n v="2775500"/>
  </r>
  <r>
    <x v="179"/>
    <x v="0"/>
    <x v="11"/>
    <n v="389150"/>
    <n v="778299"/>
  </r>
  <r>
    <x v="180"/>
    <x v="1"/>
    <x v="11"/>
    <n v="389950"/>
    <n v="2898850"/>
  </r>
  <r>
    <x v="180"/>
    <x v="0"/>
    <x v="11"/>
    <n v="349000"/>
    <n v="349000"/>
  </r>
  <r>
    <x v="181"/>
    <x v="1"/>
    <x v="11"/>
    <n v="376000"/>
    <n v="3555900"/>
  </r>
  <r>
    <x v="181"/>
    <x v="0"/>
    <x v="11"/>
    <m/>
    <m/>
  </r>
  <r>
    <x v="182"/>
    <x v="1"/>
    <x v="11"/>
    <n v="675000"/>
    <n v="2187000"/>
  </r>
  <r>
    <x v="182"/>
    <x v="0"/>
    <x v="11"/>
    <m/>
    <m/>
  </r>
  <r>
    <x v="183"/>
    <x v="1"/>
    <x v="11"/>
    <n v="410000"/>
    <n v="3771000"/>
  </r>
  <r>
    <x v="183"/>
    <x v="0"/>
    <x v="11"/>
    <n v="360000"/>
    <n v="360000"/>
  </r>
  <r>
    <x v="184"/>
    <x v="1"/>
    <x v="11"/>
    <n v="423000"/>
    <n v="2233500"/>
  </r>
  <r>
    <x v="184"/>
    <x v="0"/>
    <x v="11"/>
    <n v="618000"/>
    <n v="1236000"/>
  </r>
  <r>
    <x v="185"/>
    <x v="1"/>
    <x v="11"/>
    <n v="400000"/>
    <n v="3522000"/>
  </r>
  <r>
    <x v="185"/>
    <x v="0"/>
    <x v="11"/>
    <n v="415000"/>
    <n v="830000"/>
  </r>
  <r>
    <x v="186"/>
    <x v="1"/>
    <x v="11"/>
    <n v="406500"/>
    <n v="3100000"/>
  </r>
  <r>
    <x v="186"/>
    <x v="0"/>
    <x v="11"/>
    <m/>
    <m/>
  </r>
  <r>
    <x v="187"/>
    <x v="1"/>
    <x v="11"/>
    <n v="502500"/>
    <n v="4728000"/>
  </r>
  <r>
    <x v="187"/>
    <x v="0"/>
    <x v="11"/>
    <m/>
    <m/>
  </r>
  <r>
    <x v="188"/>
    <x v="1"/>
    <x v="11"/>
    <n v="443500"/>
    <n v="3155250"/>
  </r>
  <r>
    <x v="188"/>
    <x v="0"/>
    <x v="11"/>
    <n v="1215000"/>
    <n v="1215000"/>
  </r>
  <r>
    <x v="189"/>
    <x v="1"/>
    <x v="11"/>
    <n v="398750"/>
    <n v="5095999"/>
  </r>
  <r>
    <x v="189"/>
    <x v="0"/>
    <x v="11"/>
    <n v="355000"/>
    <n v="355000"/>
  </r>
  <r>
    <x v="190"/>
    <x v="1"/>
    <x v="11"/>
    <n v="464975"/>
    <n v="3319850"/>
  </r>
  <r>
    <x v="190"/>
    <x v="0"/>
    <x v="11"/>
    <m/>
    <m/>
  </r>
  <r>
    <x v="191"/>
    <x v="1"/>
    <x v="11"/>
    <n v="415000"/>
    <n v="2016950"/>
  </r>
  <r>
    <x v="191"/>
    <x v="0"/>
    <x v="11"/>
    <n v="459950"/>
    <n v="459950"/>
  </r>
  <r>
    <x v="192"/>
    <x v="1"/>
    <x v="11"/>
    <n v="339950"/>
    <n v="339950"/>
  </r>
  <r>
    <x v="192"/>
    <x v="0"/>
    <x v="11"/>
    <m/>
    <m/>
  </r>
  <r>
    <x v="202"/>
    <x v="1"/>
    <x v="11"/>
    <n v="428750"/>
    <n v="3863600"/>
  </r>
  <r>
    <x v="202"/>
    <x v="0"/>
    <x v="11"/>
    <n v="538000"/>
    <n v="538000"/>
  </r>
  <r>
    <x v="194"/>
    <x v="1"/>
    <x v="11"/>
    <n v="415000"/>
    <n v="2103950"/>
  </r>
  <r>
    <x v="194"/>
    <x v="0"/>
    <x v="11"/>
    <m/>
    <m/>
  </r>
  <r>
    <x v="195"/>
    <x v="1"/>
    <x v="11"/>
    <n v="378000"/>
    <n v="1468100"/>
  </r>
  <r>
    <x v="195"/>
    <x v="0"/>
    <x v="11"/>
    <n v="345000"/>
    <n v="345000"/>
  </r>
  <r>
    <x v="196"/>
    <x v="1"/>
    <x v="11"/>
    <n v="425000"/>
    <n v="2740000"/>
  </r>
  <r>
    <x v="196"/>
    <x v="0"/>
    <x v="11"/>
    <n v="1019000"/>
    <n v="2038000"/>
  </r>
  <r>
    <x v="197"/>
    <x v="1"/>
    <x v="11"/>
    <n v="400000"/>
    <n v="3213000"/>
  </r>
  <r>
    <x v="197"/>
    <x v="0"/>
    <x v="11"/>
    <n v="425000"/>
    <n v="425000"/>
  </r>
  <r>
    <x v="198"/>
    <x v="1"/>
    <x v="11"/>
    <n v="427500"/>
    <n v="5275000"/>
  </r>
  <r>
    <x v="198"/>
    <x v="0"/>
    <x v="11"/>
    <n v="495000"/>
    <n v="495000"/>
  </r>
  <r>
    <x v="199"/>
    <x v="1"/>
    <x v="11"/>
    <n v="497500"/>
    <n v="3089000"/>
  </r>
  <r>
    <x v="199"/>
    <x v="0"/>
    <x v="11"/>
    <n v="542500"/>
    <n v="1085000"/>
  </r>
  <r>
    <x v="200"/>
    <x v="1"/>
    <x v="11"/>
    <m/>
    <m/>
  </r>
  <r>
    <x v="200"/>
    <x v="0"/>
    <x v="11"/>
    <n v="520000"/>
    <n v="520000"/>
  </r>
  <r>
    <x v="201"/>
    <x v="0"/>
    <x v="11"/>
    <n v="1475000"/>
    <n v="1475000"/>
  </r>
  <r>
    <x v="201"/>
    <x v="1"/>
    <x v="11"/>
    <n v="411500"/>
    <n v="3429000"/>
  </r>
  <r>
    <x v="0"/>
    <x v="4"/>
    <x v="12"/>
    <m/>
    <m/>
  </r>
  <r>
    <x v="0"/>
    <x v="1"/>
    <x v="12"/>
    <m/>
    <m/>
  </r>
  <r>
    <x v="0"/>
    <x v="0"/>
    <x v="12"/>
    <n v="171500"/>
    <n v="1543900"/>
  </r>
  <r>
    <x v="1"/>
    <x v="4"/>
    <x v="12"/>
    <m/>
    <m/>
  </r>
  <r>
    <x v="1"/>
    <x v="1"/>
    <x v="12"/>
    <m/>
    <m/>
  </r>
  <r>
    <x v="1"/>
    <x v="0"/>
    <x v="12"/>
    <n v="153750"/>
    <n v="1036850"/>
  </r>
  <r>
    <x v="2"/>
    <x v="4"/>
    <x v="12"/>
    <m/>
    <m/>
  </r>
  <r>
    <x v="2"/>
    <x v="1"/>
    <x v="12"/>
    <n v="185000"/>
    <n v="185000"/>
  </r>
  <r>
    <x v="2"/>
    <x v="0"/>
    <x v="12"/>
    <n v="172000"/>
    <n v="2480950"/>
  </r>
  <r>
    <x v="3"/>
    <x v="4"/>
    <x v="12"/>
    <n v="214000"/>
    <n v="214000"/>
  </r>
  <r>
    <x v="3"/>
    <x v="1"/>
    <x v="12"/>
    <m/>
    <m/>
  </r>
  <r>
    <x v="3"/>
    <x v="0"/>
    <x v="12"/>
    <n v="161450"/>
    <n v="1388100"/>
  </r>
  <r>
    <x v="4"/>
    <x v="4"/>
    <x v="12"/>
    <m/>
    <m/>
  </r>
  <r>
    <x v="4"/>
    <x v="1"/>
    <x v="12"/>
    <m/>
    <m/>
  </r>
  <r>
    <x v="4"/>
    <x v="0"/>
    <x v="12"/>
    <n v="160500"/>
    <n v="1370667"/>
  </r>
  <r>
    <x v="5"/>
    <x v="4"/>
    <x v="12"/>
    <m/>
    <m/>
  </r>
  <r>
    <x v="5"/>
    <x v="1"/>
    <x v="12"/>
    <m/>
    <m/>
  </r>
  <r>
    <x v="5"/>
    <x v="0"/>
    <x v="12"/>
    <n v="169750"/>
    <n v="1684856"/>
  </r>
  <r>
    <x v="6"/>
    <x v="4"/>
    <x v="12"/>
    <m/>
    <m/>
  </r>
  <r>
    <x v="6"/>
    <x v="1"/>
    <x v="12"/>
    <m/>
    <m/>
  </r>
  <r>
    <x v="6"/>
    <x v="0"/>
    <x v="12"/>
    <n v="164000"/>
    <n v="1855900"/>
  </r>
  <r>
    <x v="7"/>
    <x v="4"/>
    <x v="12"/>
    <m/>
    <m/>
  </r>
  <r>
    <x v="7"/>
    <x v="1"/>
    <x v="12"/>
    <m/>
    <m/>
  </r>
  <r>
    <x v="7"/>
    <x v="0"/>
    <x v="12"/>
    <n v="168000"/>
    <n v="1805300"/>
  </r>
  <r>
    <x v="8"/>
    <x v="4"/>
    <x v="12"/>
    <m/>
    <m/>
  </r>
  <r>
    <x v="8"/>
    <x v="1"/>
    <x v="12"/>
    <n v="152900"/>
    <n v="152900"/>
  </r>
  <r>
    <x v="8"/>
    <x v="0"/>
    <x v="12"/>
    <n v="161750"/>
    <n v="2129100"/>
  </r>
  <r>
    <x v="9"/>
    <x v="4"/>
    <x v="12"/>
    <m/>
    <m/>
  </r>
  <r>
    <x v="9"/>
    <x v="1"/>
    <x v="12"/>
    <m/>
    <m/>
  </r>
  <r>
    <x v="9"/>
    <x v="0"/>
    <x v="12"/>
    <n v="161975"/>
    <n v="1666400"/>
  </r>
  <r>
    <x v="10"/>
    <x v="4"/>
    <x v="12"/>
    <m/>
    <m/>
  </r>
  <r>
    <x v="10"/>
    <x v="1"/>
    <x v="12"/>
    <m/>
    <m/>
  </r>
  <r>
    <x v="10"/>
    <x v="0"/>
    <x v="12"/>
    <n v="190000"/>
    <n v="2126500"/>
  </r>
  <r>
    <x v="11"/>
    <x v="4"/>
    <x v="12"/>
    <m/>
    <m/>
  </r>
  <r>
    <x v="11"/>
    <x v="1"/>
    <x v="12"/>
    <m/>
    <m/>
  </r>
  <r>
    <x v="11"/>
    <x v="0"/>
    <x v="12"/>
    <n v="190000"/>
    <n v="1356400"/>
  </r>
  <r>
    <x v="12"/>
    <x v="4"/>
    <x v="12"/>
    <m/>
    <m/>
  </r>
  <r>
    <x v="12"/>
    <x v="1"/>
    <x v="12"/>
    <m/>
    <m/>
  </r>
  <r>
    <x v="12"/>
    <x v="0"/>
    <x v="12"/>
    <n v="160000"/>
    <n v="1299949"/>
  </r>
  <r>
    <x v="13"/>
    <x v="4"/>
    <x v="12"/>
    <m/>
    <m/>
  </r>
  <r>
    <x v="13"/>
    <x v="1"/>
    <x v="12"/>
    <m/>
    <m/>
  </r>
  <r>
    <x v="13"/>
    <x v="0"/>
    <x v="12"/>
    <n v="179000"/>
    <n v="1522588"/>
  </r>
  <r>
    <x v="14"/>
    <x v="4"/>
    <x v="12"/>
    <m/>
    <m/>
  </r>
  <r>
    <x v="14"/>
    <x v="1"/>
    <x v="12"/>
    <m/>
    <m/>
  </r>
  <r>
    <x v="14"/>
    <x v="0"/>
    <x v="12"/>
    <n v="180000"/>
    <n v="2247400"/>
  </r>
  <r>
    <x v="15"/>
    <x v="4"/>
    <x v="12"/>
    <m/>
    <m/>
  </r>
  <r>
    <x v="15"/>
    <x v="1"/>
    <x v="12"/>
    <n v="292950"/>
    <n v="292950"/>
  </r>
  <r>
    <x v="15"/>
    <x v="0"/>
    <x v="12"/>
    <n v="202000"/>
    <n v="1924080"/>
  </r>
  <r>
    <x v="16"/>
    <x v="4"/>
    <x v="12"/>
    <m/>
    <m/>
  </r>
  <r>
    <x v="16"/>
    <x v="1"/>
    <x v="12"/>
    <n v="176000"/>
    <n v="176000"/>
  </r>
  <r>
    <x v="16"/>
    <x v="0"/>
    <x v="12"/>
    <n v="171500"/>
    <n v="2650795"/>
  </r>
  <r>
    <x v="17"/>
    <x v="4"/>
    <x v="12"/>
    <m/>
    <m/>
  </r>
  <r>
    <x v="17"/>
    <x v="1"/>
    <x v="12"/>
    <n v="291000"/>
    <n v="291000"/>
  </r>
  <r>
    <x v="17"/>
    <x v="0"/>
    <x v="12"/>
    <n v="204200"/>
    <n v="3666800"/>
  </r>
  <r>
    <x v="18"/>
    <x v="4"/>
    <x v="12"/>
    <m/>
    <m/>
  </r>
  <r>
    <x v="18"/>
    <x v="1"/>
    <x v="12"/>
    <n v="225000"/>
    <n v="450000"/>
  </r>
  <r>
    <x v="18"/>
    <x v="0"/>
    <x v="12"/>
    <n v="184750"/>
    <n v="3009250"/>
  </r>
  <r>
    <x v="19"/>
    <x v="4"/>
    <x v="12"/>
    <m/>
    <m/>
  </r>
  <r>
    <x v="19"/>
    <x v="1"/>
    <x v="12"/>
    <n v="251000"/>
    <n v="251000"/>
  </r>
  <r>
    <x v="19"/>
    <x v="0"/>
    <x v="12"/>
    <n v="184275"/>
    <n v="1116450"/>
  </r>
  <r>
    <x v="20"/>
    <x v="4"/>
    <x v="12"/>
    <m/>
    <m/>
  </r>
  <r>
    <x v="20"/>
    <x v="1"/>
    <x v="12"/>
    <m/>
    <m/>
  </r>
  <r>
    <x v="20"/>
    <x v="0"/>
    <x v="12"/>
    <n v="208950"/>
    <n v="1023450"/>
  </r>
  <r>
    <x v="21"/>
    <x v="4"/>
    <x v="12"/>
    <m/>
    <m/>
  </r>
  <r>
    <x v="21"/>
    <x v="1"/>
    <x v="12"/>
    <m/>
    <m/>
  </r>
  <r>
    <x v="21"/>
    <x v="0"/>
    <x v="12"/>
    <n v="177500"/>
    <n v="738000"/>
  </r>
  <r>
    <x v="22"/>
    <x v="4"/>
    <x v="12"/>
    <m/>
    <m/>
  </r>
  <r>
    <x v="22"/>
    <x v="1"/>
    <x v="12"/>
    <m/>
    <m/>
  </r>
  <r>
    <x v="22"/>
    <x v="0"/>
    <x v="12"/>
    <n v="179500"/>
    <n v="2030150"/>
  </r>
  <r>
    <x v="23"/>
    <x v="4"/>
    <x v="12"/>
    <m/>
    <m/>
  </r>
  <r>
    <x v="23"/>
    <x v="1"/>
    <x v="12"/>
    <m/>
    <m/>
  </r>
  <r>
    <x v="23"/>
    <x v="0"/>
    <x v="12"/>
    <n v="199500"/>
    <n v="3200984"/>
  </r>
  <r>
    <x v="24"/>
    <x v="4"/>
    <x v="12"/>
    <m/>
    <m/>
  </r>
  <r>
    <x v="24"/>
    <x v="1"/>
    <x v="12"/>
    <n v="240000"/>
    <n v="240000"/>
  </r>
  <r>
    <x v="24"/>
    <x v="0"/>
    <x v="12"/>
    <n v="229500"/>
    <n v="1616950"/>
  </r>
  <r>
    <x v="25"/>
    <x v="4"/>
    <x v="12"/>
    <m/>
    <m/>
  </r>
  <r>
    <x v="25"/>
    <x v="1"/>
    <x v="12"/>
    <m/>
    <m/>
  </r>
  <r>
    <x v="25"/>
    <x v="0"/>
    <x v="12"/>
    <n v="233500"/>
    <n v="712500"/>
  </r>
  <r>
    <x v="26"/>
    <x v="4"/>
    <x v="12"/>
    <n v="155000"/>
    <n v="155000"/>
  </r>
  <r>
    <x v="26"/>
    <x v="1"/>
    <x v="12"/>
    <m/>
    <m/>
  </r>
  <r>
    <x v="26"/>
    <x v="0"/>
    <x v="12"/>
    <n v="222450"/>
    <n v="1843000"/>
  </r>
  <r>
    <x v="27"/>
    <x v="4"/>
    <x v="12"/>
    <m/>
    <m/>
  </r>
  <r>
    <x v="27"/>
    <x v="1"/>
    <x v="12"/>
    <n v="268000"/>
    <n v="268000"/>
  </r>
  <r>
    <x v="27"/>
    <x v="0"/>
    <x v="12"/>
    <n v="220000"/>
    <n v="2790250"/>
  </r>
  <r>
    <x v="28"/>
    <x v="4"/>
    <x v="12"/>
    <m/>
    <m/>
  </r>
  <r>
    <x v="28"/>
    <x v="1"/>
    <x v="12"/>
    <m/>
    <m/>
  </r>
  <r>
    <x v="28"/>
    <x v="0"/>
    <x v="12"/>
    <n v="207500"/>
    <n v="2609400"/>
  </r>
  <r>
    <x v="29"/>
    <x v="4"/>
    <x v="12"/>
    <m/>
    <m/>
  </r>
  <r>
    <x v="29"/>
    <x v="1"/>
    <x v="12"/>
    <m/>
    <m/>
  </r>
  <r>
    <x v="29"/>
    <x v="0"/>
    <x v="12"/>
    <n v="234750"/>
    <n v="1457500"/>
  </r>
  <r>
    <x v="30"/>
    <x v="4"/>
    <x v="12"/>
    <m/>
    <m/>
  </r>
  <r>
    <x v="30"/>
    <x v="1"/>
    <x v="12"/>
    <m/>
    <m/>
  </r>
  <r>
    <x v="30"/>
    <x v="0"/>
    <x v="12"/>
    <n v="234000"/>
    <n v="2772847"/>
  </r>
  <r>
    <x v="31"/>
    <x v="4"/>
    <x v="12"/>
    <m/>
    <m/>
  </r>
  <r>
    <x v="31"/>
    <x v="1"/>
    <x v="12"/>
    <n v="310000"/>
    <n v="310000"/>
  </r>
  <r>
    <x v="31"/>
    <x v="0"/>
    <x v="12"/>
    <n v="254500"/>
    <n v="2838213"/>
  </r>
  <r>
    <x v="32"/>
    <x v="4"/>
    <x v="12"/>
    <m/>
    <m/>
  </r>
  <r>
    <x v="32"/>
    <x v="1"/>
    <x v="12"/>
    <n v="390000"/>
    <n v="390000"/>
  </r>
  <r>
    <x v="32"/>
    <x v="0"/>
    <x v="12"/>
    <n v="225000"/>
    <n v="2356450"/>
  </r>
  <r>
    <x v="33"/>
    <x v="4"/>
    <x v="12"/>
    <m/>
    <m/>
  </r>
  <r>
    <x v="33"/>
    <x v="1"/>
    <x v="12"/>
    <m/>
    <m/>
  </r>
  <r>
    <x v="33"/>
    <x v="0"/>
    <x v="12"/>
    <n v="270000"/>
    <n v="4605800"/>
  </r>
  <r>
    <x v="34"/>
    <x v="4"/>
    <x v="12"/>
    <m/>
    <m/>
  </r>
  <r>
    <x v="34"/>
    <x v="1"/>
    <x v="12"/>
    <n v="430000"/>
    <n v="430000"/>
  </r>
  <r>
    <x v="34"/>
    <x v="0"/>
    <x v="12"/>
    <n v="255000"/>
    <n v="2851450"/>
  </r>
  <r>
    <x v="35"/>
    <x v="4"/>
    <x v="12"/>
    <m/>
    <m/>
  </r>
  <r>
    <x v="35"/>
    <x v="1"/>
    <x v="12"/>
    <n v="256000"/>
    <n v="256000"/>
  </r>
  <r>
    <x v="35"/>
    <x v="0"/>
    <x v="12"/>
    <n v="240000"/>
    <n v="1781648"/>
  </r>
  <r>
    <x v="36"/>
    <x v="4"/>
    <x v="12"/>
    <m/>
    <m/>
  </r>
  <r>
    <x v="36"/>
    <x v="1"/>
    <x v="12"/>
    <m/>
    <m/>
  </r>
  <r>
    <x v="36"/>
    <x v="0"/>
    <x v="12"/>
    <n v="219000"/>
    <n v="1198000"/>
  </r>
  <r>
    <x v="37"/>
    <x v="4"/>
    <x v="12"/>
    <m/>
    <m/>
  </r>
  <r>
    <x v="37"/>
    <x v="1"/>
    <x v="12"/>
    <m/>
    <m/>
  </r>
  <r>
    <x v="37"/>
    <x v="0"/>
    <x v="12"/>
    <n v="245000"/>
    <n v="2473250"/>
  </r>
  <r>
    <x v="38"/>
    <x v="4"/>
    <x v="12"/>
    <m/>
    <m/>
  </r>
  <r>
    <x v="38"/>
    <x v="1"/>
    <x v="12"/>
    <m/>
    <m/>
  </r>
  <r>
    <x v="38"/>
    <x v="0"/>
    <x v="12"/>
    <n v="279950"/>
    <n v="2550950"/>
  </r>
  <r>
    <x v="39"/>
    <x v="4"/>
    <x v="12"/>
    <m/>
    <m/>
  </r>
  <r>
    <x v="39"/>
    <x v="1"/>
    <x v="12"/>
    <n v="288200"/>
    <n v="288200"/>
  </r>
  <r>
    <x v="39"/>
    <x v="0"/>
    <x v="12"/>
    <n v="255500"/>
    <n v="2614190"/>
  </r>
  <r>
    <x v="40"/>
    <x v="4"/>
    <x v="12"/>
    <m/>
    <m/>
  </r>
  <r>
    <x v="40"/>
    <x v="1"/>
    <x v="12"/>
    <n v="533000"/>
    <n v="533000"/>
  </r>
  <r>
    <x v="40"/>
    <x v="0"/>
    <x v="12"/>
    <n v="247450"/>
    <n v="3624300"/>
  </r>
  <r>
    <x v="41"/>
    <x v="4"/>
    <x v="12"/>
    <n v="270950"/>
    <n v="270950"/>
  </r>
  <r>
    <x v="41"/>
    <x v="1"/>
    <x v="12"/>
    <m/>
    <m/>
  </r>
  <r>
    <x v="41"/>
    <x v="0"/>
    <x v="12"/>
    <n v="262000"/>
    <n v="2843000"/>
  </r>
  <r>
    <x v="42"/>
    <x v="4"/>
    <x v="12"/>
    <m/>
    <m/>
  </r>
  <r>
    <x v="42"/>
    <x v="1"/>
    <x v="12"/>
    <m/>
    <m/>
  </r>
  <r>
    <x v="42"/>
    <x v="0"/>
    <x v="12"/>
    <n v="269950"/>
    <n v="2986338"/>
  </r>
  <r>
    <x v="43"/>
    <x v="4"/>
    <x v="12"/>
    <m/>
    <m/>
  </r>
  <r>
    <x v="43"/>
    <x v="1"/>
    <x v="12"/>
    <m/>
    <m/>
  </r>
  <r>
    <x v="43"/>
    <x v="0"/>
    <x v="12"/>
    <n v="261500"/>
    <n v="3033950"/>
  </r>
  <r>
    <x v="44"/>
    <x v="4"/>
    <x v="12"/>
    <m/>
    <m/>
  </r>
  <r>
    <x v="44"/>
    <x v="1"/>
    <x v="12"/>
    <m/>
    <m/>
  </r>
  <r>
    <x v="44"/>
    <x v="0"/>
    <x v="12"/>
    <n v="215000"/>
    <n v="1155950"/>
  </r>
  <r>
    <x v="45"/>
    <x v="4"/>
    <x v="12"/>
    <m/>
    <m/>
  </r>
  <r>
    <x v="45"/>
    <x v="1"/>
    <x v="12"/>
    <m/>
    <m/>
  </r>
  <r>
    <x v="45"/>
    <x v="0"/>
    <x v="12"/>
    <n v="271000"/>
    <n v="2765354"/>
  </r>
  <r>
    <x v="46"/>
    <x v="4"/>
    <x v="12"/>
    <m/>
    <m/>
  </r>
  <r>
    <x v="46"/>
    <x v="1"/>
    <x v="12"/>
    <m/>
    <m/>
  </r>
  <r>
    <x v="46"/>
    <x v="0"/>
    <x v="12"/>
    <n v="281450"/>
    <n v="1949860"/>
  </r>
  <r>
    <x v="47"/>
    <x v="4"/>
    <x v="12"/>
    <m/>
    <m/>
  </r>
  <r>
    <x v="47"/>
    <x v="1"/>
    <x v="12"/>
    <m/>
    <m/>
  </r>
  <r>
    <x v="47"/>
    <x v="0"/>
    <x v="12"/>
    <n v="257500"/>
    <n v="2741150"/>
  </r>
  <r>
    <x v="48"/>
    <x v="4"/>
    <x v="12"/>
    <m/>
    <m/>
  </r>
  <r>
    <x v="48"/>
    <x v="1"/>
    <x v="12"/>
    <m/>
    <m/>
  </r>
  <r>
    <x v="48"/>
    <x v="0"/>
    <x v="12"/>
    <n v="275500"/>
    <n v="1806100"/>
  </r>
  <r>
    <x v="49"/>
    <x v="4"/>
    <x v="12"/>
    <m/>
    <m/>
  </r>
  <r>
    <x v="49"/>
    <x v="1"/>
    <x v="12"/>
    <m/>
    <m/>
  </r>
  <r>
    <x v="49"/>
    <x v="0"/>
    <x v="12"/>
    <n v="270000"/>
    <n v="2236900"/>
  </r>
  <r>
    <x v="50"/>
    <x v="4"/>
    <x v="12"/>
    <m/>
    <m/>
  </r>
  <r>
    <x v="50"/>
    <x v="1"/>
    <x v="12"/>
    <m/>
    <m/>
  </r>
  <r>
    <x v="50"/>
    <x v="0"/>
    <x v="12"/>
    <n v="279500"/>
    <n v="2922850"/>
  </r>
  <r>
    <x v="51"/>
    <x v="4"/>
    <x v="12"/>
    <m/>
    <m/>
  </r>
  <r>
    <x v="51"/>
    <x v="1"/>
    <x v="12"/>
    <m/>
    <m/>
  </r>
  <r>
    <x v="51"/>
    <x v="0"/>
    <x v="12"/>
    <n v="235000"/>
    <n v="3096150"/>
  </r>
  <r>
    <x v="52"/>
    <x v="4"/>
    <x v="12"/>
    <n v="207000"/>
    <n v="207000"/>
  </r>
  <r>
    <x v="52"/>
    <x v="1"/>
    <x v="12"/>
    <m/>
    <m/>
  </r>
  <r>
    <x v="52"/>
    <x v="0"/>
    <x v="12"/>
    <n v="274200"/>
    <n v="4145950"/>
  </r>
  <r>
    <x v="53"/>
    <x v="4"/>
    <x v="12"/>
    <m/>
    <m/>
  </r>
  <r>
    <x v="53"/>
    <x v="1"/>
    <x v="12"/>
    <m/>
    <m/>
  </r>
  <r>
    <x v="53"/>
    <x v="0"/>
    <x v="12"/>
    <n v="287975"/>
    <n v="2549530"/>
  </r>
  <r>
    <x v="54"/>
    <x v="4"/>
    <x v="12"/>
    <m/>
    <m/>
  </r>
  <r>
    <x v="54"/>
    <x v="1"/>
    <x v="12"/>
    <m/>
    <m/>
  </r>
  <r>
    <x v="54"/>
    <x v="0"/>
    <x v="12"/>
    <n v="286500"/>
    <n v="2179260"/>
  </r>
  <r>
    <x v="55"/>
    <x v="4"/>
    <x v="12"/>
    <m/>
    <m/>
  </r>
  <r>
    <x v="55"/>
    <x v="1"/>
    <x v="12"/>
    <m/>
    <m/>
  </r>
  <r>
    <x v="55"/>
    <x v="0"/>
    <x v="12"/>
    <n v="289000"/>
    <n v="2874850"/>
  </r>
  <r>
    <x v="56"/>
    <x v="4"/>
    <x v="12"/>
    <m/>
    <m/>
  </r>
  <r>
    <x v="56"/>
    <x v="1"/>
    <x v="12"/>
    <m/>
    <m/>
  </r>
  <r>
    <x v="56"/>
    <x v="0"/>
    <x v="12"/>
    <n v="276500"/>
    <n v="1092995"/>
  </r>
  <r>
    <x v="57"/>
    <x v="4"/>
    <x v="12"/>
    <m/>
    <m/>
  </r>
  <r>
    <x v="57"/>
    <x v="1"/>
    <x v="12"/>
    <m/>
    <m/>
  </r>
  <r>
    <x v="57"/>
    <x v="0"/>
    <x v="12"/>
    <n v="278000"/>
    <n v="780550"/>
  </r>
  <r>
    <x v="58"/>
    <x v="4"/>
    <x v="12"/>
    <m/>
    <m/>
  </r>
  <r>
    <x v="58"/>
    <x v="1"/>
    <x v="12"/>
    <m/>
    <m/>
  </r>
  <r>
    <x v="58"/>
    <x v="0"/>
    <x v="12"/>
    <n v="330000"/>
    <n v="1062000"/>
  </r>
  <r>
    <x v="59"/>
    <x v="4"/>
    <x v="12"/>
    <m/>
    <m/>
  </r>
  <r>
    <x v="59"/>
    <x v="1"/>
    <x v="12"/>
    <n v="457000"/>
    <n v="457000"/>
  </r>
  <r>
    <x v="59"/>
    <x v="0"/>
    <x v="12"/>
    <n v="249000"/>
    <n v="1039000"/>
  </r>
  <r>
    <x v="60"/>
    <x v="4"/>
    <x v="12"/>
    <m/>
    <m/>
  </r>
  <r>
    <x v="60"/>
    <x v="1"/>
    <x v="12"/>
    <m/>
    <m/>
  </r>
  <r>
    <x v="60"/>
    <x v="0"/>
    <x v="12"/>
    <n v="282500"/>
    <n v="758500"/>
  </r>
  <r>
    <x v="61"/>
    <x v="4"/>
    <x v="12"/>
    <m/>
    <m/>
  </r>
  <r>
    <x v="61"/>
    <x v="1"/>
    <x v="12"/>
    <m/>
    <m/>
  </r>
  <r>
    <x v="61"/>
    <x v="0"/>
    <x v="12"/>
    <n v="283195"/>
    <n v="2513195"/>
  </r>
  <r>
    <x v="62"/>
    <x v="4"/>
    <x v="12"/>
    <m/>
    <m/>
  </r>
  <r>
    <x v="62"/>
    <x v="1"/>
    <x v="12"/>
    <m/>
    <m/>
  </r>
  <r>
    <x v="62"/>
    <x v="0"/>
    <x v="12"/>
    <n v="269500"/>
    <n v="1185000"/>
  </r>
  <r>
    <x v="63"/>
    <x v="4"/>
    <x v="12"/>
    <m/>
    <m/>
  </r>
  <r>
    <x v="63"/>
    <x v="1"/>
    <x v="12"/>
    <n v="214900"/>
    <n v="214900"/>
  </r>
  <r>
    <x v="63"/>
    <x v="0"/>
    <x v="12"/>
    <n v="292000"/>
    <n v="1665200"/>
  </r>
  <r>
    <x v="64"/>
    <x v="4"/>
    <x v="12"/>
    <m/>
    <m/>
  </r>
  <r>
    <x v="64"/>
    <x v="1"/>
    <x v="12"/>
    <m/>
    <m/>
  </r>
  <r>
    <x v="64"/>
    <x v="0"/>
    <x v="12"/>
    <n v="252250"/>
    <n v="2083450"/>
  </r>
  <r>
    <x v="65"/>
    <x v="4"/>
    <x v="12"/>
    <m/>
    <m/>
  </r>
  <r>
    <x v="65"/>
    <x v="1"/>
    <x v="12"/>
    <m/>
    <m/>
  </r>
  <r>
    <x v="65"/>
    <x v="0"/>
    <x v="12"/>
    <n v="285250"/>
    <n v="2067950"/>
  </r>
  <r>
    <x v="66"/>
    <x v="4"/>
    <x v="12"/>
    <m/>
    <m/>
  </r>
  <r>
    <x v="66"/>
    <x v="1"/>
    <x v="12"/>
    <m/>
    <m/>
  </r>
  <r>
    <x v="66"/>
    <x v="0"/>
    <x v="12"/>
    <n v="234925"/>
    <n v="935150"/>
  </r>
  <r>
    <x v="67"/>
    <x v="4"/>
    <x v="12"/>
    <m/>
    <m/>
  </r>
  <r>
    <x v="67"/>
    <x v="1"/>
    <x v="12"/>
    <m/>
    <m/>
  </r>
  <r>
    <x v="67"/>
    <x v="0"/>
    <x v="12"/>
    <n v="330000"/>
    <n v="330000"/>
  </r>
  <r>
    <x v="68"/>
    <x v="4"/>
    <x v="12"/>
    <n v="286000"/>
    <n v="286000"/>
  </r>
  <r>
    <x v="68"/>
    <x v="1"/>
    <x v="12"/>
    <m/>
    <m/>
  </r>
  <r>
    <x v="68"/>
    <x v="0"/>
    <x v="12"/>
    <n v="243000"/>
    <n v="928500"/>
  </r>
  <r>
    <x v="69"/>
    <x v="4"/>
    <x v="12"/>
    <m/>
    <m/>
  </r>
  <r>
    <x v="69"/>
    <x v="1"/>
    <x v="12"/>
    <m/>
    <m/>
  </r>
  <r>
    <x v="69"/>
    <x v="0"/>
    <x v="12"/>
    <n v="231563"/>
    <n v="2322089"/>
  </r>
  <r>
    <x v="70"/>
    <x v="4"/>
    <x v="12"/>
    <m/>
    <m/>
  </r>
  <r>
    <x v="70"/>
    <x v="1"/>
    <x v="12"/>
    <m/>
    <m/>
  </r>
  <r>
    <x v="70"/>
    <x v="0"/>
    <x v="12"/>
    <n v="257000"/>
    <n v="1597000"/>
  </r>
  <r>
    <x v="71"/>
    <x v="4"/>
    <x v="12"/>
    <m/>
    <m/>
  </r>
  <r>
    <x v="71"/>
    <x v="1"/>
    <x v="12"/>
    <m/>
    <m/>
  </r>
  <r>
    <x v="71"/>
    <x v="0"/>
    <x v="12"/>
    <n v="215500"/>
    <n v="630500"/>
  </r>
  <r>
    <x v="72"/>
    <x v="4"/>
    <x v="12"/>
    <m/>
    <m/>
  </r>
  <r>
    <x v="72"/>
    <x v="1"/>
    <x v="12"/>
    <m/>
    <m/>
  </r>
  <r>
    <x v="72"/>
    <x v="0"/>
    <x v="12"/>
    <m/>
    <m/>
  </r>
  <r>
    <x v="73"/>
    <x v="4"/>
    <x v="12"/>
    <m/>
    <m/>
  </r>
  <r>
    <x v="73"/>
    <x v="1"/>
    <x v="12"/>
    <m/>
    <m/>
  </r>
  <r>
    <x v="73"/>
    <x v="0"/>
    <x v="12"/>
    <n v="259950"/>
    <n v="1521450"/>
  </r>
  <r>
    <x v="74"/>
    <x v="4"/>
    <x v="12"/>
    <m/>
    <m/>
  </r>
  <r>
    <x v="74"/>
    <x v="1"/>
    <x v="12"/>
    <m/>
    <m/>
  </r>
  <r>
    <x v="74"/>
    <x v="0"/>
    <x v="12"/>
    <n v="214500"/>
    <n v="839000"/>
  </r>
  <r>
    <x v="75"/>
    <x v="4"/>
    <x v="12"/>
    <m/>
    <m/>
  </r>
  <r>
    <x v="75"/>
    <x v="1"/>
    <x v="12"/>
    <m/>
    <m/>
  </r>
  <r>
    <x v="75"/>
    <x v="0"/>
    <x v="12"/>
    <n v="168900"/>
    <n v="584800"/>
  </r>
  <r>
    <x v="76"/>
    <x v="4"/>
    <x v="12"/>
    <m/>
    <m/>
  </r>
  <r>
    <x v="76"/>
    <x v="1"/>
    <x v="12"/>
    <m/>
    <m/>
  </r>
  <r>
    <x v="76"/>
    <x v="0"/>
    <x v="12"/>
    <n v="287000"/>
    <n v="1020000"/>
  </r>
  <r>
    <x v="77"/>
    <x v="4"/>
    <x v="12"/>
    <m/>
    <m/>
  </r>
  <r>
    <x v="77"/>
    <x v="1"/>
    <x v="12"/>
    <n v="350750"/>
    <n v="701500"/>
  </r>
  <r>
    <x v="77"/>
    <x v="0"/>
    <x v="12"/>
    <n v="295000"/>
    <n v="2145000"/>
  </r>
  <r>
    <x v="78"/>
    <x v="4"/>
    <x v="12"/>
    <m/>
    <m/>
  </r>
  <r>
    <x v="78"/>
    <x v="1"/>
    <x v="12"/>
    <m/>
    <m/>
  </r>
  <r>
    <x v="78"/>
    <x v="0"/>
    <x v="12"/>
    <n v="249750"/>
    <n v="3054650"/>
  </r>
  <r>
    <x v="79"/>
    <x v="4"/>
    <x v="12"/>
    <m/>
    <m/>
  </r>
  <r>
    <x v="79"/>
    <x v="1"/>
    <x v="12"/>
    <m/>
    <m/>
  </r>
  <r>
    <x v="79"/>
    <x v="0"/>
    <x v="12"/>
    <n v="243500"/>
    <n v="2341899"/>
  </r>
  <r>
    <x v="80"/>
    <x v="4"/>
    <x v="12"/>
    <m/>
    <m/>
  </r>
  <r>
    <x v="80"/>
    <x v="1"/>
    <x v="12"/>
    <m/>
    <m/>
  </r>
  <r>
    <x v="80"/>
    <x v="0"/>
    <x v="12"/>
    <n v="202250"/>
    <n v="599250"/>
  </r>
  <r>
    <x v="81"/>
    <x v="4"/>
    <x v="12"/>
    <n v="217500"/>
    <n v="217500"/>
  </r>
  <r>
    <x v="81"/>
    <x v="1"/>
    <x v="12"/>
    <m/>
    <m/>
  </r>
  <r>
    <x v="81"/>
    <x v="0"/>
    <x v="12"/>
    <n v="233700"/>
    <n v="1283900"/>
  </r>
  <r>
    <x v="82"/>
    <x v="4"/>
    <x v="12"/>
    <m/>
    <m/>
  </r>
  <r>
    <x v="82"/>
    <x v="1"/>
    <x v="12"/>
    <n v="280000"/>
    <n v="280000"/>
  </r>
  <r>
    <x v="82"/>
    <x v="0"/>
    <x v="12"/>
    <n v="208250"/>
    <n v="896000"/>
  </r>
  <r>
    <x v="83"/>
    <x v="4"/>
    <x v="12"/>
    <m/>
    <m/>
  </r>
  <r>
    <x v="83"/>
    <x v="1"/>
    <x v="12"/>
    <n v="279000"/>
    <n v="279000"/>
  </r>
  <r>
    <x v="83"/>
    <x v="0"/>
    <x v="12"/>
    <n v="166250"/>
    <n v="332500"/>
  </r>
  <r>
    <x v="84"/>
    <x v="4"/>
    <x v="12"/>
    <m/>
    <m/>
  </r>
  <r>
    <x v="84"/>
    <x v="1"/>
    <x v="12"/>
    <m/>
    <m/>
  </r>
  <r>
    <x v="84"/>
    <x v="0"/>
    <x v="12"/>
    <n v="177500"/>
    <n v="355000"/>
  </r>
  <r>
    <x v="85"/>
    <x v="4"/>
    <x v="12"/>
    <m/>
    <m/>
  </r>
  <r>
    <x v="85"/>
    <x v="1"/>
    <x v="12"/>
    <m/>
    <m/>
  </r>
  <r>
    <x v="85"/>
    <x v="0"/>
    <x v="12"/>
    <n v="214950"/>
    <n v="591950"/>
  </r>
  <r>
    <x v="86"/>
    <x v="4"/>
    <x v="12"/>
    <m/>
    <m/>
  </r>
  <r>
    <x v="86"/>
    <x v="1"/>
    <x v="12"/>
    <n v="227000"/>
    <n v="227000"/>
  </r>
  <r>
    <x v="86"/>
    <x v="0"/>
    <x v="12"/>
    <n v="235000"/>
    <n v="1531000"/>
  </r>
  <r>
    <x v="87"/>
    <x v="4"/>
    <x v="12"/>
    <m/>
    <m/>
  </r>
  <r>
    <x v="87"/>
    <x v="1"/>
    <x v="12"/>
    <n v="241900"/>
    <n v="241900"/>
  </r>
  <r>
    <x v="87"/>
    <x v="0"/>
    <x v="12"/>
    <n v="186348"/>
    <n v="1764898"/>
  </r>
  <r>
    <x v="88"/>
    <x v="4"/>
    <x v="12"/>
    <m/>
    <m/>
  </r>
  <r>
    <x v="88"/>
    <x v="1"/>
    <x v="12"/>
    <m/>
    <m/>
  </r>
  <r>
    <x v="88"/>
    <x v="0"/>
    <x v="12"/>
    <n v="222000"/>
    <n v="1848490"/>
  </r>
  <r>
    <x v="89"/>
    <x v="4"/>
    <x v="12"/>
    <m/>
    <m/>
  </r>
  <r>
    <x v="89"/>
    <x v="1"/>
    <x v="12"/>
    <m/>
    <m/>
  </r>
  <r>
    <x v="89"/>
    <x v="0"/>
    <x v="12"/>
    <n v="225000"/>
    <n v="2709850"/>
  </r>
  <r>
    <x v="90"/>
    <x v="4"/>
    <x v="12"/>
    <m/>
    <m/>
  </r>
  <r>
    <x v="90"/>
    <x v="1"/>
    <x v="12"/>
    <m/>
    <m/>
  </r>
  <r>
    <x v="90"/>
    <x v="0"/>
    <x v="12"/>
    <n v="152900"/>
    <n v="456300"/>
  </r>
  <r>
    <x v="91"/>
    <x v="4"/>
    <x v="12"/>
    <m/>
    <m/>
  </r>
  <r>
    <x v="91"/>
    <x v="1"/>
    <x v="12"/>
    <m/>
    <m/>
  </r>
  <r>
    <x v="91"/>
    <x v="0"/>
    <x v="12"/>
    <n v="245975"/>
    <n v="491950"/>
  </r>
  <r>
    <x v="92"/>
    <x v="4"/>
    <x v="12"/>
    <m/>
    <m/>
  </r>
  <r>
    <x v="92"/>
    <x v="1"/>
    <x v="12"/>
    <m/>
    <m/>
  </r>
  <r>
    <x v="92"/>
    <x v="0"/>
    <x v="12"/>
    <n v="223500"/>
    <n v="1782000"/>
  </r>
  <r>
    <x v="93"/>
    <x v="4"/>
    <x v="12"/>
    <m/>
    <m/>
  </r>
  <r>
    <x v="93"/>
    <x v="1"/>
    <x v="12"/>
    <n v="550000"/>
    <n v="550000"/>
  </r>
  <r>
    <x v="93"/>
    <x v="0"/>
    <x v="12"/>
    <n v="215000"/>
    <n v="1704700"/>
  </r>
  <r>
    <x v="94"/>
    <x v="4"/>
    <x v="12"/>
    <m/>
    <m/>
  </r>
  <r>
    <x v="94"/>
    <x v="1"/>
    <x v="12"/>
    <m/>
    <m/>
  </r>
  <r>
    <x v="94"/>
    <x v="0"/>
    <x v="12"/>
    <n v="335000"/>
    <n v="335000"/>
  </r>
  <r>
    <x v="95"/>
    <x v="4"/>
    <x v="12"/>
    <m/>
    <m/>
  </r>
  <r>
    <x v="95"/>
    <x v="1"/>
    <x v="12"/>
    <m/>
    <m/>
  </r>
  <r>
    <x v="95"/>
    <x v="0"/>
    <x v="12"/>
    <n v="231975"/>
    <n v="889950"/>
  </r>
  <r>
    <x v="96"/>
    <x v="4"/>
    <x v="12"/>
    <m/>
    <m/>
  </r>
  <r>
    <x v="96"/>
    <x v="1"/>
    <x v="12"/>
    <n v="215000"/>
    <n v="215000"/>
  </r>
  <r>
    <x v="96"/>
    <x v="0"/>
    <x v="12"/>
    <n v="193000"/>
    <n v="644900"/>
  </r>
  <r>
    <x v="97"/>
    <x v="4"/>
    <x v="12"/>
    <m/>
    <m/>
  </r>
  <r>
    <x v="97"/>
    <x v="1"/>
    <x v="12"/>
    <m/>
    <m/>
  </r>
  <r>
    <x v="97"/>
    <x v="0"/>
    <x v="12"/>
    <n v="215000"/>
    <n v="1787501"/>
  </r>
  <r>
    <x v="98"/>
    <x v="4"/>
    <x v="12"/>
    <m/>
    <m/>
  </r>
  <r>
    <x v="98"/>
    <x v="1"/>
    <x v="12"/>
    <m/>
    <m/>
  </r>
  <r>
    <x v="98"/>
    <x v="0"/>
    <x v="12"/>
    <n v="215450"/>
    <n v="3043300"/>
  </r>
  <r>
    <x v="99"/>
    <x v="4"/>
    <x v="12"/>
    <m/>
    <m/>
  </r>
  <r>
    <x v="99"/>
    <x v="1"/>
    <x v="12"/>
    <m/>
    <m/>
  </r>
  <r>
    <x v="99"/>
    <x v="0"/>
    <x v="12"/>
    <n v="188500"/>
    <n v="1553900"/>
  </r>
  <r>
    <x v="100"/>
    <x v="4"/>
    <x v="12"/>
    <m/>
    <m/>
  </r>
  <r>
    <x v="100"/>
    <x v="1"/>
    <x v="12"/>
    <m/>
    <m/>
  </r>
  <r>
    <x v="100"/>
    <x v="0"/>
    <x v="12"/>
    <n v="155500"/>
    <n v="1427000"/>
  </r>
  <r>
    <x v="101"/>
    <x v="4"/>
    <x v="12"/>
    <m/>
    <m/>
  </r>
  <r>
    <x v="101"/>
    <x v="1"/>
    <x v="12"/>
    <m/>
    <m/>
  </r>
  <r>
    <x v="101"/>
    <x v="0"/>
    <x v="12"/>
    <n v="200000"/>
    <n v="1310340"/>
  </r>
  <r>
    <x v="102"/>
    <x v="4"/>
    <x v="12"/>
    <m/>
    <m/>
  </r>
  <r>
    <x v="102"/>
    <x v="1"/>
    <x v="12"/>
    <m/>
    <m/>
  </r>
  <r>
    <x v="102"/>
    <x v="0"/>
    <x v="12"/>
    <n v="242500"/>
    <n v="722450"/>
  </r>
  <r>
    <x v="103"/>
    <x v="4"/>
    <x v="12"/>
    <m/>
    <m/>
  </r>
  <r>
    <x v="103"/>
    <x v="1"/>
    <x v="12"/>
    <m/>
    <m/>
  </r>
  <r>
    <x v="103"/>
    <x v="0"/>
    <x v="12"/>
    <n v="163500"/>
    <n v="1035000"/>
  </r>
  <r>
    <x v="104"/>
    <x v="4"/>
    <x v="12"/>
    <m/>
    <m/>
  </r>
  <r>
    <x v="104"/>
    <x v="1"/>
    <x v="12"/>
    <n v="259000"/>
    <n v="259000"/>
  </r>
  <r>
    <x v="104"/>
    <x v="0"/>
    <x v="12"/>
    <n v="145000"/>
    <n v="934000"/>
  </r>
  <r>
    <x v="105"/>
    <x v="4"/>
    <x v="12"/>
    <m/>
    <m/>
  </r>
  <r>
    <x v="105"/>
    <x v="1"/>
    <x v="12"/>
    <m/>
    <m/>
  </r>
  <r>
    <x v="105"/>
    <x v="0"/>
    <x v="12"/>
    <n v="187000"/>
    <n v="1450000"/>
  </r>
  <r>
    <x v="106"/>
    <x v="4"/>
    <x v="12"/>
    <m/>
    <m/>
  </r>
  <r>
    <x v="106"/>
    <x v="1"/>
    <x v="12"/>
    <m/>
    <m/>
  </r>
  <r>
    <x v="106"/>
    <x v="0"/>
    <x v="12"/>
    <n v="185000"/>
    <n v="976950"/>
  </r>
  <r>
    <x v="107"/>
    <x v="4"/>
    <x v="12"/>
    <m/>
    <m/>
  </r>
  <r>
    <x v="107"/>
    <x v="1"/>
    <x v="12"/>
    <m/>
    <m/>
  </r>
  <r>
    <x v="107"/>
    <x v="0"/>
    <x v="12"/>
    <n v="238975"/>
    <n v="927950"/>
  </r>
  <r>
    <x v="108"/>
    <x v="4"/>
    <x v="12"/>
    <m/>
    <m/>
  </r>
  <r>
    <x v="108"/>
    <x v="1"/>
    <x v="12"/>
    <n v="585000"/>
    <n v="585000"/>
  </r>
  <r>
    <x v="108"/>
    <x v="0"/>
    <x v="12"/>
    <n v="138950"/>
    <n v="423727"/>
  </r>
  <r>
    <x v="109"/>
    <x v="4"/>
    <x v="12"/>
    <m/>
    <m/>
  </r>
  <r>
    <x v="109"/>
    <x v="1"/>
    <x v="12"/>
    <m/>
    <m/>
  </r>
  <r>
    <x v="109"/>
    <x v="0"/>
    <x v="12"/>
    <n v="135000"/>
    <n v="796505"/>
  </r>
  <r>
    <x v="110"/>
    <x v="4"/>
    <x v="12"/>
    <m/>
    <m/>
  </r>
  <r>
    <x v="110"/>
    <x v="1"/>
    <x v="12"/>
    <m/>
    <m/>
  </r>
  <r>
    <x v="110"/>
    <x v="0"/>
    <x v="12"/>
    <n v="219950"/>
    <n v="1380900"/>
  </r>
  <r>
    <x v="111"/>
    <x v="4"/>
    <x v="12"/>
    <m/>
    <m/>
  </r>
  <r>
    <x v="111"/>
    <x v="1"/>
    <x v="12"/>
    <m/>
    <m/>
  </r>
  <r>
    <x v="111"/>
    <x v="0"/>
    <x v="12"/>
    <n v="218750"/>
    <n v="1811145"/>
  </r>
  <r>
    <x v="112"/>
    <x v="4"/>
    <x v="12"/>
    <m/>
    <m/>
  </r>
  <r>
    <x v="112"/>
    <x v="1"/>
    <x v="12"/>
    <m/>
    <m/>
  </r>
  <r>
    <x v="112"/>
    <x v="0"/>
    <x v="12"/>
    <n v="195000"/>
    <n v="1446800"/>
  </r>
  <r>
    <x v="113"/>
    <x v="4"/>
    <x v="12"/>
    <m/>
    <m/>
  </r>
  <r>
    <x v="113"/>
    <x v="1"/>
    <x v="12"/>
    <m/>
    <m/>
  </r>
  <r>
    <x v="113"/>
    <x v="0"/>
    <x v="12"/>
    <n v="269500"/>
    <n v="2248200"/>
  </r>
  <r>
    <x v="114"/>
    <x v="4"/>
    <x v="12"/>
    <m/>
    <m/>
  </r>
  <r>
    <x v="114"/>
    <x v="1"/>
    <x v="12"/>
    <n v="229000"/>
    <n v="229000"/>
  </r>
  <r>
    <x v="114"/>
    <x v="0"/>
    <x v="12"/>
    <n v="200000"/>
    <n v="1298400"/>
  </r>
  <r>
    <x v="115"/>
    <x v="4"/>
    <x v="12"/>
    <m/>
    <m/>
  </r>
  <r>
    <x v="115"/>
    <x v="1"/>
    <x v="12"/>
    <m/>
    <m/>
  </r>
  <r>
    <x v="115"/>
    <x v="0"/>
    <x v="12"/>
    <n v="223450"/>
    <n v="1608800"/>
  </r>
  <r>
    <x v="116"/>
    <x v="4"/>
    <x v="12"/>
    <m/>
    <m/>
  </r>
  <r>
    <x v="116"/>
    <x v="1"/>
    <x v="12"/>
    <m/>
    <m/>
  </r>
  <r>
    <x v="116"/>
    <x v="0"/>
    <x v="12"/>
    <n v="230000"/>
    <n v="898000"/>
  </r>
  <r>
    <x v="117"/>
    <x v="4"/>
    <x v="12"/>
    <m/>
    <m/>
  </r>
  <r>
    <x v="117"/>
    <x v="1"/>
    <x v="12"/>
    <n v="195000"/>
    <n v="195000"/>
  </r>
  <r>
    <x v="117"/>
    <x v="0"/>
    <x v="12"/>
    <n v="243000"/>
    <n v="486000"/>
  </r>
  <r>
    <x v="118"/>
    <x v="4"/>
    <x v="12"/>
    <m/>
    <m/>
  </r>
  <r>
    <x v="118"/>
    <x v="1"/>
    <x v="12"/>
    <m/>
    <m/>
  </r>
  <r>
    <x v="118"/>
    <x v="0"/>
    <x v="12"/>
    <n v="187225"/>
    <n v="755950"/>
  </r>
  <r>
    <x v="119"/>
    <x v="4"/>
    <x v="12"/>
    <m/>
    <m/>
  </r>
  <r>
    <x v="119"/>
    <x v="1"/>
    <x v="12"/>
    <m/>
    <m/>
  </r>
  <r>
    <x v="119"/>
    <x v="0"/>
    <x v="12"/>
    <n v="197500"/>
    <n v="1065450"/>
  </r>
  <r>
    <x v="120"/>
    <x v="4"/>
    <x v="12"/>
    <m/>
    <m/>
  </r>
  <r>
    <x v="120"/>
    <x v="1"/>
    <x v="12"/>
    <m/>
    <m/>
  </r>
  <r>
    <x v="120"/>
    <x v="0"/>
    <x v="12"/>
    <n v="166475"/>
    <n v="742850"/>
  </r>
  <r>
    <x v="121"/>
    <x v="4"/>
    <x v="12"/>
    <m/>
    <m/>
  </r>
  <r>
    <x v="121"/>
    <x v="1"/>
    <x v="12"/>
    <m/>
    <m/>
  </r>
  <r>
    <x v="121"/>
    <x v="0"/>
    <x v="12"/>
    <n v="204950"/>
    <n v="669950"/>
  </r>
  <r>
    <x v="122"/>
    <x v="4"/>
    <x v="12"/>
    <m/>
    <m/>
  </r>
  <r>
    <x v="122"/>
    <x v="1"/>
    <x v="12"/>
    <m/>
    <m/>
  </r>
  <r>
    <x v="122"/>
    <x v="0"/>
    <x v="12"/>
    <n v="138500"/>
    <n v="541900"/>
  </r>
  <r>
    <x v="123"/>
    <x v="4"/>
    <x v="12"/>
    <m/>
    <m/>
  </r>
  <r>
    <x v="123"/>
    <x v="1"/>
    <x v="12"/>
    <n v="249900"/>
    <n v="249900"/>
  </r>
  <r>
    <x v="123"/>
    <x v="0"/>
    <x v="12"/>
    <n v="275286"/>
    <n v="1735985"/>
  </r>
  <r>
    <x v="124"/>
    <x v="4"/>
    <x v="12"/>
    <m/>
    <m/>
  </r>
  <r>
    <x v="124"/>
    <x v="1"/>
    <x v="12"/>
    <n v="243750"/>
    <n v="487500"/>
  </r>
  <r>
    <x v="124"/>
    <x v="0"/>
    <x v="12"/>
    <n v="197500"/>
    <n v="2343500"/>
  </r>
  <r>
    <x v="125"/>
    <x v="4"/>
    <x v="12"/>
    <m/>
    <m/>
  </r>
  <r>
    <x v="125"/>
    <x v="1"/>
    <x v="12"/>
    <n v="550000"/>
    <n v="550000"/>
  </r>
  <r>
    <x v="125"/>
    <x v="0"/>
    <x v="12"/>
    <n v="198500"/>
    <n v="1954500"/>
  </r>
  <r>
    <x v="126"/>
    <x v="4"/>
    <x v="12"/>
    <m/>
    <m/>
  </r>
  <r>
    <x v="126"/>
    <x v="1"/>
    <x v="12"/>
    <m/>
    <m/>
  </r>
  <r>
    <x v="126"/>
    <x v="0"/>
    <x v="12"/>
    <n v="267500"/>
    <n v="2059235"/>
  </r>
  <r>
    <x v="127"/>
    <x v="4"/>
    <x v="12"/>
    <m/>
    <m/>
  </r>
  <r>
    <x v="127"/>
    <x v="1"/>
    <x v="12"/>
    <m/>
    <m/>
  </r>
  <r>
    <x v="127"/>
    <x v="0"/>
    <x v="12"/>
    <n v="225000"/>
    <n v="1914500"/>
  </r>
  <r>
    <x v="128"/>
    <x v="4"/>
    <x v="12"/>
    <m/>
    <m/>
  </r>
  <r>
    <x v="128"/>
    <x v="1"/>
    <x v="12"/>
    <m/>
    <m/>
  </r>
  <r>
    <x v="128"/>
    <x v="0"/>
    <x v="12"/>
    <n v="240000"/>
    <n v="1357572"/>
  </r>
  <r>
    <x v="129"/>
    <x v="4"/>
    <x v="12"/>
    <m/>
    <m/>
  </r>
  <r>
    <x v="129"/>
    <x v="1"/>
    <x v="12"/>
    <n v="252475"/>
    <n v="504950"/>
  </r>
  <r>
    <x v="129"/>
    <x v="0"/>
    <x v="12"/>
    <n v="234250"/>
    <n v="2047777"/>
  </r>
  <r>
    <x v="130"/>
    <x v="4"/>
    <x v="12"/>
    <m/>
    <m/>
  </r>
  <r>
    <x v="130"/>
    <x v="1"/>
    <x v="12"/>
    <m/>
    <m/>
  </r>
  <r>
    <x v="130"/>
    <x v="0"/>
    <x v="12"/>
    <n v="185000"/>
    <n v="771100"/>
  </r>
  <r>
    <x v="131"/>
    <x v="4"/>
    <x v="12"/>
    <m/>
    <m/>
  </r>
  <r>
    <x v="131"/>
    <x v="1"/>
    <x v="12"/>
    <m/>
    <m/>
  </r>
  <r>
    <x v="131"/>
    <x v="0"/>
    <x v="12"/>
    <n v="164295"/>
    <n v="536295"/>
  </r>
  <r>
    <x v="132"/>
    <x v="4"/>
    <x v="12"/>
    <m/>
    <m/>
  </r>
  <r>
    <x v="132"/>
    <x v="1"/>
    <x v="12"/>
    <n v="325000"/>
    <n v="325000"/>
  </r>
  <r>
    <x v="132"/>
    <x v="0"/>
    <x v="12"/>
    <n v="198500"/>
    <n v="914000"/>
  </r>
  <r>
    <x v="133"/>
    <x v="4"/>
    <x v="12"/>
    <m/>
    <m/>
  </r>
  <r>
    <x v="133"/>
    <x v="1"/>
    <x v="12"/>
    <m/>
    <m/>
  </r>
  <r>
    <x v="133"/>
    <x v="0"/>
    <x v="12"/>
    <n v="181000"/>
    <n v="1062000"/>
  </r>
  <r>
    <x v="134"/>
    <x v="4"/>
    <x v="12"/>
    <m/>
    <m/>
  </r>
  <r>
    <x v="134"/>
    <x v="1"/>
    <x v="12"/>
    <m/>
    <m/>
  </r>
  <r>
    <x v="134"/>
    <x v="0"/>
    <x v="12"/>
    <n v="290000"/>
    <n v="2066500"/>
  </r>
  <r>
    <x v="135"/>
    <x v="4"/>
    <x v="12"/>
    <m/>
    <m/>
  </r>
  <r>
    <x v="135"/>
    <x v="1"/>
    <x v="12"/>
    <m/>
    <m/>
  </r>
  <r>
    <x v="135"/>
    <x v="0"/>
    <x v="12"/>
    <n v="229000"/>
    <n v="1722200"/>
  </r>
  <r>
    <x v="136"/>
    <x v="4"/>
    <x v="12"/>
    <m/>
    <m/>
  </r>
  <r>
    <x v="136"/>
    <x v="1"/>
    <x v="12"/>
    <n v="209000"/>
    <n v="209000"/>
  </r>
  <r>
    <x v="136"/>
    <x v="0"/>
    <x v="12"/>
    <n v="224450"/>
    <n v="1918300"/>
  </r>
  <r>
    <x v="137"/>
    <x v="4"/>
    <x v="12"/>
    <m/>
    <m/>
  </r>
  <r>
    <x v="137"/>
    <x v="1"/>
    <x v="12"/>
    <n v="365000"/>
    <n v="365000"/>
  </r>
  <r>
    <x v="137"/>
    <x v="0"/>
    <x v="12"/>
    <n v="239000"/>
    <n v="1600100"/>
  </r>
  <r>
    <x v="138"/>
    <x v="4"/>
    <x v="12"/>
    <m/>
    <m/>
  </r>
  <r>
    <x v="138"/>
    <x v="1"/>
    <x v="12"/>
    <m/>
    <m/>
  </r>
  <r>
    <x v="138"/>
    <x v="0"/>
    <x v="12"/>
    <n v="253000"/>
    <n v="1923705"/>
  </r>
  <r>
    <x v="139"/>
    <x v="4"/>
    <x v="12"/>
    <m/>
    <m/>
  </r>
  <r>
    <x v="139"/>
    <x v="1"/>
    <x v="12"/>
    <n v="269950"/>
    <n v="269950"/>
  </r>
  <r>
    <x v="139"/>
    <x v="0"/>
    <x v="12"/>
    <n v="226500"/>
    <n v="2925400"/>
  </r>
  <r>
    <x v="140"/>
    <x v="4"/>
    <x v="12"/>
    <m/>
    <m/>
  </r>
  <r>
    <x v="140"/>
    <x v="1"/>
    <x v="12"/>
    <m/>
    <m/>
  </r>
  <r>
    <x v="140"/>
    <x v="0"/>
    <x v="12"/>
    <n v="206000"/>
    <n v="1761950"/>
  </r>
  <r>
    <x v="141"/>
    <x v="4"/>
    <x v="12"/>
    <m/>
    <m/>
  </r>
  <r>
    <x v="141"/>
    <x v="1"/>
    <x v="12"/>
    <n v="291750"/>
    <n v="583500"/>
  </r>
  <r>
    <x v="141"/>
    <x v="0"/>
    <x v="12"/>
    <n v="269873"/>
    <n v="2217323"/>
  </r>
  <r>
    <x v="142"/>
    <x v="4"/>
    <x v="12"/>
    <m/>
    <m/>
  </r>
  <r>
    <x v="142"/>
    <x v="1"/>
    <x v="12"/>
    <m/>
    <m/>
  </r>
  <r>
    <x v="142"/>
    <x v="0"/>
    <x v="12"/>
    <n v="276500"/>
    <n v="1877450"/>
  </r>
  <r>
    <x v="143"/>
    <x v="4"/>
    <x v="12"/>
    <m/>
    <m/>
  </r>
  <r>
    <x v="143"/>
    <x v="1"/>
    <x v="12"/>
    <m/>
    <m/>
  </r>
  <r>
    <x v="143"/>
    <x v="0"/>
    <x v="12"/>
    <n v="269000"/>
    <n v="1254550"/>
  </r>
  <r>
    <x v="144"/>
    <x v="4"/>
    <x v="12"/>
    <m/>
    <m/>
  </r>
  <r>
    <x v="144"/>
    <x v="1"/>
    <x v="12"/>
    <m/>
    <m/>
  </r>
  <r>
    <x v="144"/>
    <x v="0"/>
    <x v="12"/>
    <n v="195000"/>
    <n v="2564950"/>
  </r>
  <r>
    <x v="145"/>
    <x v="4"/>
    <x v="12"/>
    <m/>
    <m/>
  </r>
  <r>
    <x v="145"/>
    <x v="1"/>
    <x v="12"/>
    <m/>
    <m/>
  </r>
  <r>
    <x v="145"/>
    <x v="0"/>
    <x v="12"/>
    <n v="225000"/>
    <n v="2752900"/>
  </r>
  <r>
    <x v="146"/>
    <x v="4"/>
    <x v="12"/>
    <m/>
    <m/>
  </r>
  <r>
    <x v="146"/>
    <x v="1"/>
    <x v="12"/>
    <m/>
    <m/>
  </r>
  <r>
    <x v="146"/>
    <x v="0"/>
    <x v="12"/>
    <n v="230000"/>
    <n v="2422213"/>
  </r>
  <r>
    <x v="147"/>
    <x v="4"/>
    <x v="12"/>
    <m/>
    <m/>
  </r>
  <r>
    <x v="147"/>
    <x v="1"/>
    <x v="12"/>
    <n v="220000"/>
    <n v="220000"/>
  </r>
  <r>
    <x v="147"/>
    <x v="0"/>
    <x v="12"/>
    <n v="271475"/>
    <n v="2078950"/>
  </r>
  <r>
    <x v="148"/>
    <x v="4"/>
    <x v="12"/>
    <m/>
    <m/>
  </r>
  <r>
    <x v="148"/>
    <x v="1"/>
    <x v="12"/>
    <n v="266500"/>
    <n v="266500"/>
  </r>
  <r>
    <x v="148"/>
    <x v="0"/>
    <x v="12"/>
    <n v="278000"/>
    <n v="3457500"/>
  </r>
  <r>
    <x v="149"/>
    <x v="4"/>
    <x v="12"/>
    <m/>
    <m/>
  </r>
  <r>
    <x v="149"/>
    <x v="1"/>
    <x v="12"/>
    <m/>
    <m/>
  </r>
  <r>
    <x v="149"/>
    <x v="0"/>
    <x v="12"/>
    <n v="257000"/>
    <n v="3744700"/>
  </r>
  <r>
    <x v="150"/>
    <x v="4"/>
    <x v="12"/>
    <m/>
    <m/>
  </r>
  <r>
    <x v="150"/>
    <x v="1"/>
    <x v="12"/>
    <m/>
    <m/>
  </r>
  <r>
    <x v="150"/>
    <x v="0"/>
    <x v="12"/>
    <n v="280000"/>
    <n v="4752270"/>
  </r>
  <r>
    <x v="151"/>
    <x v="4"/>
    <x v="12"/>
    <m/>
    <m/>
  </r>
  <r>
    <x v="151"/>
    <x v="1"/>
    <x v="12"/>
    <n v="290000"/>
    <n v="290000"/>
  </r>
  <r>
    <x v="151"/>
    <x v="0"/>
    <x v="12"/>
    <n v="260000"/>
    <n v="2905450"/>
  </r>
  <r>
    <x v="152"/>
    <x v="4"/>
    <x v="12"/>
    <m/>
    <m/>
  </r>
  <r>
    <x v="152"/>
    <x v="1"/>
    <x v="12"/>
    <m/>
    <m/>
  </r>
  <r>
    <x v="152"/>
    <x v="0"/>
    <x v="12"/>
    <n v="230000"/>
    <n v="1145900"/>
  </r>
  <r>
    <x v="153"/>
    <x v="4"/>
    <x v="12"/>
    <m/>
    <m/>
  </r>
  <r>
    <x v="153"/>
    <x v="1"/>
    <x v="12"/>
    <m/>
    <m/>
  </r>
  <r>
    <x v="153"/>
    <x v="0"/>
    <x v="12"/>
    <n v="261200"/>
    <n v="2551163"/>
  </r>
  <r>
    <x v="154"/>
    <x v="4"/>
    <x v="12"/>
    <m/>
    <m/>
  </r>
  <r>
    <x v="154"/>
    <x v="1"/>
    <x v="12"/>
    <m/>
    <m/>
  </r>
  <r>
    <x v="154"/>
    <x v="0"/>
    <x v="12"/>
    <n v="325000"/>
    <n v="1812500"/>
  </r>
  <r>
    <x v="155"/>
    <x v="4"/>
    <x v="12"/>
    <m/>
    <m/>
  </r>
  <r>
    <x v="155"/>
    <x v="1"/>
    <x v="12"/>
    <m/>
    <m/>
  </r>
  <r>
    <x v="155"/>
    <x v="0"/>
    <x v="12"/>
    <n v="289000"/>
    <n v="1945000"/>
  </r>
  <r>
    <x v="156"/>
    <x v="4"/>
    <x v="12"/>
    <m/>
    <m/>
  </r>
  <r>
    <x v="156"/>
    <x v="1"/>
    <x v="12"/>
    <m/>
    <m/>
  </r>
  <r>
    <x v="156"/>
    <x v="0"/>
    <x v="12"/>
    <n v="327000"/>
    <n v="2661350"/>
  </r>
  <r>
    <x v="157"/>
    <x v="4"/>
    <x v="12"/>
    <m/>
    <m/>
  </r>
  <r>
    <x v="157"/>
    <x v="1"/>
    <x v="12"/>
    <m/>
    <m/>
  </r>
  <r>
    <x v="157"/>
    <x v="0"/>
    <x v="12"/>
    <n v="255000"/>
    <n v="1799000"/>
  </r>
  <r>
    <x v="158"/>
    <x v="4"/>
    <x v="12"/>
    <m/>
    <m/>
  </r>
  <r>
    <x v="158"/>
    <x v="1"/>
    <x v="12"/>
    <m/>
    <m/>
  </r>
  <r>
    <x v="158"/>
    <x v="0"/>
    <x v="12"/>
    <n v="323500"/>
    <n v="2596900"/>
  </r>
  <r>
    <x v="159"/>
    <x v="4"/>
    <x v="12"/>
    <m/>
    <m/>
  </r>
  <r>
    <x v="159"/>
    <x v="1"/>
    <x v="12"/>
    <m/>
    <m/>
  </r>
  <r>
    <x v="159"/>
    <x v="0"/>
    <x v="12"/>
    <n v="287500"/>
    <n v="4904959"/>
  </r>
  <r>
    <x v="160"/>
    <x v="4"/>
    <x v="12"/>
    <m/>
    <m/>
  </r>
  <r>
    <x v="160"/>
    <x v="1"/>
    <x v="12"/>
    <m/>
    <m/>
  </r>
  <r>
    <x v="160"/>
    <x v="0"/>
    <x v="12"/>
    <n v="310000"/>
    <n v="2859769"/>
  </r>
  <r>
    <x v="161"/>
    <x v="4"/>
    <x v="12"/>
    <m/>
    <m/>
  </r>
  <r>
    <x v="161"/>
    <x v="1"/>
    <x v="12"/>
    <n v="265000"/>
    <n v="265000"/>
  </r>
  <r>
    <x v="161"/>
    <x v="0"/>
    <x v="12"/>
    <n v="285000"/>
    <n v="4940480"/>
  </r>
  <r>
    <x v="162"/>
    <x v="4"/>
    <x v="12"/>
    <m/>
    <m/>
  </r>
  <r>
    <x v="162"/>
    <x v="1"/>
    <x v="12"/>
    <m/>
    <m/>
  </r>
  <r>
    <x v="162"/>
    <x v="0"/>
    <x v="12"/>
    <n v="337500"/>
    <n v="2716600"/>
  </r>
  <r>
    <x v="163"/>
    <x v="4"/>
    <x v="12"/>
    <m/>
    <m/>
  </r>
  <r>
    <x v="163"/>
    <x v="1"/>
    <x v="12"/>
    <m/>
    <m/>
  </r>
  <r>
    <x v="163"/>
    <x v="0"/>
    <x v="12"/>
    <n v="282550"/>
    <n v="3387684"/>
  </r>
  <r>
    <x v="164"/>
    <x v="4"/>
    <x v="12"/>
    <m/>
    <m/>
  </r>
  <r>
    <x v="164"/>
    <x v="1"/>
    <x v="12"/>
    <m/>
    <m/>
  </r>
  <r>
    <x v="164"/>
    <x v="0"/>
    <x v="12"/>
    <n v="277000"/>
    <n v="3118300"/>
  </r>
  <r>
    <x v="165"/>
    <x v="4"/>
    <x v="12"/>
    <m/>
    <m/>
  </r>
  <r>
    <x v="165"/>
    <x v="1"/>
    <x v="12"/>
    <m/>
    <m/>
  </r>
  <r>
    <x v="165"/>
    <x v="0"/>
    <x v="12"/>
    <n v="282500"/>
    <n v="1712898"/>
  </r>
  <r>
    <x v="166"/>
    <x v="4"/>
    <x v="12"/>
    <m/>
    <m/>
  </r>
  <r>
    <x v="166"/>
    <x v="1"/>
    <x v="12"/>
    <m/>
    <m/>
  </r>
  <r>
    <x v="166"/>
    <x v="0"/>
    <x v="12"/>
    <n v="292750"/>
    <n v="1745000"/>
  </r>
  <r>
    <x v="167"/>
    <x v="4"/>
    <x v="12"/>
    <m/>
    <m/>
  </r>
  <r>
    <x v="167"/>
    <x v="1"/>
    <x v="12"/>
    <m/>
    <m/>
  </r>
  <r>
    <x v="167"/>
    <x v="0"/>
    <x v="12"/>
    <n v="277000"/>
    <n v="2623500"/>
  </r>
  <r>
    <x v="168"/>
    <x v="4"/>
    <x v="12"/>
    <m/>
    <m/>
  </r>
  <r>
    <x v="168"/>
    <x v="1"/>
    <x v="12"/>
    <m/>
    <m/>
  </r>
  <r>
    <x v="168"/>
    <x v="0"/>
    <x v="12"/>
    <n v="317475"/>
    <n v="1837550"/>
  </r>
  <r>
    <x v="169"/>
    <x v="4"/>
    <x v="12"/>
    <m/>
    <m/>
  </r>
  <r>
    <x v="169"/>
    <x v="1"/>
    <x v="12"/>
    <n v="300000"/>
    <n v="300000"/>
  </r>
  <r>
    <x v="169"/>
    <x v="0"/>
    <x v="12"/>
    <n v="325400"/>
    <n v="2689250"/>
  </r>
  <r>
    <x v="170"/>
    <x v="4"/>
    <x v="12"/>
    <m/>
    <m/>
  </r>
  <r>
    <x v="170"/>
    <x v="1"/>
    <x v="12"/>
    <m/>
    <m/>
  </r>
  <r>
    <x v="170"/>
    <x v="0"/>
    <x v="12"/>
    <n v="324500"/>
    <n v="4802300"/>
  </r>
  <r>
    <x v="171"/>
    <x v="4"/>
    <x v="12"/>
    <m/>
    <m/>
  </r>
  <r>
    <x v="171"/>
    <x v="1"/>
    <x v="12"/>
    <m/>
    <m/>
  </r>
  <r>
    <x v="171"/>
    <x v="0"/>
    <x v="12"/>
    <n v="328450"/>
    <n v="2847950"/>
  </r>
  <r>
    <x v="172"/>
    <x v="4"/>
    <x v="12"/>
    <m/>
    <m/>
  </r>
  <r>
    <x v="172"/>
    <x v="1"/>
    <x v="12"/>
    <m/>
    <m/>
  </r>
  <r>
    <x v="172"/>
    <x v="0"/>
    <x v="12"/>
    <n v="353700"/>
    <n v="4931100"/>
  </r>
  <r>
    <x v="173"/>
    <x v="4"/>
    <x v="12"/>
    <m/>
    <m/>
  </r>
  <r>
    <x v="173"/>
    <x v="1"/>
    <x v="12"/>
    <m/>
    <m/>
  </r>
  <r>
    <x v="173"/>
    <x v="0"/>
    <x v="12"/>
    <n v="317000"/>
    <n v="2856000"/>
  </r>
  <r>
    <x v="174"/>
    <x v="4"/>
    <x v="12"/>
    <m/>
    <m/>
  </r>
  <r>
    <x v="174"/>
    <x v="1"/>
    <x v="12"/>
    <n v="366750"/>
    <n v="733500"/>
  </r>
  <r>
    <x v="174"/>
    <x v="0"/>
    <x v="12"/>
    <n v="293500"/>
    <n v="4846450"/>
  </r>
  <r>
    <x v="175"/>
    <x v="4"/>
    <x v="12"/>
    <m/>
    <m/>
  </r>
  <r>
    <x v="175"/>
    <x v="1"/>
    <x v="12"/>
    <n v="639000"/>
    <n v="639000"/>
  </r>
  <r>
    <x v="175"/>
    <x v="0"/>
    <x v="12"/>
    <n v="315000"/>
    <n v="6208727"/>
  </r>
  <r>
    <x v="176"/>
    <x v="4"/>
    <x v="12"/>
    <m/>
    <m/>
  </r>
  <r>
    <x v="176"/>
    <x v="1"/>
    <x v="12"/>
    <n v="565000"/>
    <n v="565000"/>
  </r>
  <r>
    <x v="176"/>
    <x v="0"/>
    <x v="12"/>
    <n v="335000"/>
    <n v="4373979"/>
  </r>
  <r>
    <x v="177"/>
    <x v="4"/>
    <x v="12"/>
    <m/>
    <m/>
  </r>
  <r>
    <x v="177"/>
    <x v="1"/>
    <x v="12"/>
    <m/>
    <m/>
  </r>
  <r>
    <x v="177"/>
    <x v="0"/>
    <x v="12"/>
    <n v="335000"/>
    <n v="3633925"/>
  </r>
  <r>
    <x v="178"/>
    <x v="4"/>
    <x v="12"/>
    <m/>
    <m/>
  </r>
  <r>
    <x v="178"/>
    <x v="1"/>
    <x v="12"/>
    <m/>
    <m/>
  </r>
  <r>
    <x v="178"/>
    <x v="0"/>
    <x v="12"/>
    <n v="342000"/>
    <n v="4453400"/>
  </r>
  <r>
    <x v="179"/>
    <x v="4"/>
    <x v="12"/>
    <m/>
    <m/>
  </r>
  <r>
    <x v="179"/>
    <x v="1"/>
    <x v="12"/>
    <m/>
    <m/>
  </r>
  <r>
    <x v="179"/>
    <x v="0"/>
    <x v="12"/>
    <n v="344000"/>
    <n v="4070000"/>
  </r>
  <r>
    <x v="180"/>
    <x v="4"/>
    <x v="12"/>
    <m/>
    <m/>
  </r>
  <r>
    <x v="180"/>
    <x v="1"/>
    <x v="12"/>
    <m/>
    <m/>
  </r>
  <r>
    <x v="180"/>
    <x v="0"/>
    <x v="12"/>
    <n v="331475"/>
    <n v="3161450"/>
  </r>
  <r>
    <x v="181"/>
    <x v="4"/>
    <x v="12"/>
    <m/>
    <m/>
  </r>
  <r>
    <x v="181"/>
    <x v="1"/>
    <x v="12"/>
    <m/>
    <m/>
  </r>
  <r>
    <x v="181"/>
    <x v="0"/>
    <x v="12"/>
    <n v="445000"/>
    <n v="3625300"/>
  </r>
  <r>
    <x v="182"/>
    <x v="4"/>
    <x v="12"/>
    <m/>
    <m/>
  </r>
  <r>
    <x v="182"/>
    <x v="1"/>
    <x v="12"/>
    <m/>
    <m/>
  </r>
  <r>
    <x v="182"/>
    <x v="0"/>
    <x v="12"/>
    <n v="369000"/>
    <n v="2116950"/>
  </r>
  <r>
    <x v="183"/>
    <x v="4"/>
    <x v="12"/>
    <m/>
    <m/>
  </r>
  <r>
    <x v="183"/>
    <x v="1"/>
    <x v="12"/>
    <m/>
    <m/>
  </r>
  <r>
    <x v="183"/>
    <x v="0"/>
    <x v="12"/>
    <n v="375000"/>
    <n v="4928500"/>
  </r>
  <r>
    <x v="184"/>
    <x v="4"/>
    <x v="12"/>
    <m/>
    <m/>
  </r>
  <r>
    <x v="184"/>
    <x v="1"/>
    <x v="12"/>
    <m/>
    <m/>
  </r>
  <r>
    <x v="184"/>
    <x v="0"/>
    <x v="12"/>
    <n v="350000"/>
    <n v="3374900"/>
  </r>
  <r>
    <x v="185"/>
    <x v="4"/>
    <x v="12"/>
    <m/>
    <m/>
  </r>
  <r>
    <x v="185"/>
    <x v="1"/>
    <x v="12"/>
    <n v="656000"/>
    <n v="1312000"/>
  </r>
  <r>
    <x v="185"/>
    <x v="0"/>
    <x v="12"/>
    <n v="365250"/>
    <n v="3886000"/>
  </r>
  <r>
    <x v="186"/>
    <x v="4"/>
    <x v="12"/>
    <m/>
    <m/>
  </r>
  <r>
    <x v="186"/>
    <x v="1"/>
    <x v="12"/>
    <m/>
    <m/>
  </r>
  <r>
    <x v="186"/>
    <x v="0"/>
    <x v="12"/>
    <n v="354950"/>
    <n v="1837950"/>
  </r>
  <r>
    <x v="187"/>
    <x v="4"/>
    <x v="12"/>
    <m/>
    <m/>
  </r>
  <r>
    <x v="187"/>
    <x v="1"/>
    <x v="12"/>
    <n v="585000"/>
    <n v="585000"/>
  </r>
  <r>
    <x v="187"/>
    <x v="0"/>
    <x v="12"/>
    <n v="363000"/>
    <n v="4191000"/>
  </r>
  <r>
    <x v="188"/>
    <x v="4"/>
    <x v="12"/>
    <m/>
    <m/>
  </r>
  <r>
    <x v="188"/>
    <x v="1"/>
    <x v="12"/>
    <m/>
    <m/>
  </r>
  <r>
    <x v="188"/>
    <x v="0"/>
    <x v="12"/>
    <n v="357856"/>
    <n v="4772212"/>
  </r>
  <r>
    <x v="189"/>
    <x v="4"/>
    <x v="12"/>
    <m/>
    <m/>
  </r>
  <r>
    <x v="189"/>
    <x v="1"/>
    <x v="12"/>
    <m/>
    <m/>
  </r>
  <r>
    <x v="189"/>
    <x v="0"/>
    <x v="12"/>
    <n v="335000"/>
    <n v="3333000"/>
  </r>
  <r>
    <x v="190"/>
    <x v="4"/>
    <x v="12"/>
    <m/>
    <m/>
  </r>
  <r>
    <x v="190"/>
    <x v="1"/>
    <x v="12"/>
    <m/>
    <m/>
  </r>
  <r>
    <x v="190"/>
    <x v="0"/>
    <x v="12"/>
    <n v="350000"/>
    <n v="3323900"/>
  </r>
  <r>
    <x v="191"/>
    <x v="4"/>
    <x v="12"/>
    <m/>
    <m/>
  </r>
  <r>
    <x v="191"/>
    <x v="1"/>
    <x v="12"/>
    <m/>
    <m/>
  </r>
  <r>
    <x v="191"/>
    <x v="0"/>
    <x v="12"/>
    <n v="339000"/>
    <n v="2614000"/>
  </r>
  <r>
    <x v="192"/>
    <x v="4"/>
    <x v="12"/>
    <m/>
    <m/>
  </r>
  <r>
    <x v="192"/>
    <x v="1"/>
    <x v="12"/>
    <m/>
    <m/>
  </r>
  <r>
    <x v="192"/>
    <x v="0"/>
    <x v="12"/>
    <n v="310000"/>
    <n v="1198000"/>
  </r>
  <r>
    <x v="202"/>
    <x v="4"/>
    <x v="12"/>
    <m/>
    <m/>
  </r>
  <r>
    <x v="202"/>
    <x v="1"/>
    <x v="12"/>
    <m/>
    <m/>
  </r>
  <r>
    <x v="202"/>
    <x v="0"/>
    <x v="12"/>
    <n v="342450"/>
    <n v="2034850"/>
  </r>
  <r>
    <x v="194"/>
    <x v="4"/>
    <x v="12"/>
    <m/>
    <m/>
  </r>
  <r>
    <x v="194"/>
    <x v="1"/>
    <x v="12"/>
    <m/>
    <m/>
  </r>
  <r>
    <x v="194"/>
    <x v="0"/>
    <x v="12"/>
    <n v="377500"/>
    <n v="1942450"/>
  </r>
  <r>
    <x v="195"/>
    <x v="4"/>
    <x v="12"/>
    <m/>
    <m/>
  </r>
  <r>
    <x v="195"/>
    <x v="1"/>
    <x v="12"/>
    <n v="419500"/>
    <n v="419500"/>
  </r>
  <r>
    <x v="195"/>
    <x v="0"/>
    <x v="12"/>
    <n v="373000"/>
    <n v="3602600"/>
  </r>
  <r>
    <x v="196"/>
    <x v="4"/>
    <x v="12"/>
    <m/>
    <m/>
  </r>
  <r>
    <x v="196"/>
    <x v="1"/>
    <x v="12"/>
    <m/>
    <m/>
  </r>
  <r>
    <x v="196"/>
    <x v="0"/>
    <x v="12"/>
    <n v="347750"/>
    <n v="3915900"/>
  </r>
  <r>
    <x v="197"/>
    <x v="4"/>
    <x v="12"/>
    <m/>
    <m/>
  </r>
  <r>
    <x v="197"/>
    <x v="1"/>
    <x v="12"/>
    <m/>
    <m/>
  </r>
  <r>
    <x v="197"/>
    <x v="0"/>
    <x v="12"/>
    <n v="358300"/>
    <n v="2520300"/>
  </r>
  <r>
    <x v="198"/>
    <x v="4"/>
    <x v="12"/>
    <m/>
    <m/>
  </r>
  <r>
    <x v="198"/>
    <x v="1"/>
    <x v="12"/>
    <n v="460000"/>
    <n v="460000"/>
  </r>
  <r>
    <x v="198"/>
    <x v="0"/>
    <x v="12"/>
    <n v="410000"/>
    <n v="3989300"/>
  </r>
  <r>
    <x v="199"/>
    <x v="4"/>
    <x v="12"/>
    <m/>
    <m/>
  </r>
  <r>
    <x v="199"/>
    <x v="1"/>
    <x v="12"/>
    <m/>
    <m/>
  </r>
  <r>
    <x v="199"/>
    <x v="0"/>
    <x v="12"/>
    <n v="339000"/>
    <n v="4072500"/>
  </r>
  <r>
    <x v="200"/>
    <x v="4"/>
    <x v="12"/>
    <m/>
    <m/>
  </r>
  <r>
    <x v="200"/>
    <x v="1"/>
    <x v="12"/>
    <m/>
    <m/>
  </r>
  <r>
    <x v="200"/>
    <x v="0"/>
    <x v="12"/>
    <n v="350000"/>
    <n v="1058000"/>
  </r>
  <r>
    <x v="201"/>
    <x v="0"/>
    <x v="12"/>
    <n v="379000"/>
    <n v="4157450"/>
  </r>
  <r>
    <x v="201"/>
    <x v="1"/>
    <x v="12"/>
    <m/>
    <m/>
  </r>
  <r>
    <x v="201"/>
    <x v="4"/>
    <x v="12"/>
    <m/>
    <m/>
  </r>
  <r>
    <x v="0"/>
    <x v="4"/>
    <x v="13"/>
    <n v="139900"/>
    <n v="745850"/>
  </r>
  <r>
    <x v="0"/>
    <x v="1"/>
    <x v="13"/>
    <m/>
    <m/>
  </r>
  <r>
    <x v="1"/>
    <x v="4"/>
    <x v="13"/>
    <n v="145000"/>
    <n v="1053750"/>
  </r>
  <r>
    <x v="1"/>
    <x v="1"/>
    <x v="13"/>
    <m/>
    <m/>
  </r>
  <r>
    <x v="2"/>
    <x v="4"/>
    <x v="13"/>
    <n v="125000"/>
    <n v="906750"/>
  </r>
  <r>
    <x v="2"/>
    <x v="1"/>
    <x v="13"/>
    <m/>
    <m/>
  </r>
  <r>
    <x v="3"/>
    <x v="4"/>
    <x v="13"/>
    <n v="132500"/>
    <n v="1851900"/>
  </r>
  <r>
    <x v="3"/>
    <x v="1"/>
    <x v="13"/>
    <m/>
    <m/>
  </r>
  <r>
    <x v="4"/>
    <x v="4"/>
    <x v="13"/>
    <n v="135150"/>
    <n v="1632200"/>
  </r>
  <r>
    <x v="4"/>
    <x v="1"/>
    <x v="13"/>
    <m/>
    <m/>
  </r>
  <r>
    <x v="5"/>
    <x v="4"/>
    <x v="13"/>
    <n v="144000"/>
    <n v="1919700"/>
  </r>
  <r>
    <x v="5"/>
    <x v="1"/>
    <x v="13"/>
    <m/>
    <m/>
  </r>
  <r>
    <x v="6"/>
    <x v="4"/>
    <x v="13"/>
    <n v="139950"/>
    <n v="2083425"/>
  </r>
  <r>
    <x v="6"/>
    <x v="1"/>
    <x v="13"/>
    <m/>
    <m/>
  </r>
  <r>
    <x v="7"/>
    <x v="4"/>
    <x v="13"/>
    <n v="154500"/>
    <n v="2234276"/>
  </r>
  <r>
    <x v="7"/>
    <x v="1"/>
    <x v="13"/>
    <n v="195000"/>
    <n v="195000"/>
  </r>
  <r>
    <x v="8"/>
    <x v="4"/>
    <x v="13"/>
    <n v="136750"/>
    <n v="1170100"/>
  </r>
  <r>
    <x v="8"/>
    <x v="1"/>
    <x v="13"/>
    <m/>
    <m/>
  </r>
  <r>
    <x v="9"/>
    <x v="4"/>
    <x v="13"/>
    <n v="155000"/>
    <n v="1786200"/>
  </r>
  <r>
    <x v="9"/>
    <x v="1"/>
    <x v="13"/>
    <m/>
    <m/>
  </r>
  <r>
    <x v="10"/>
    <x v="4"/>
    <x v="13"/>
    <n v="144950"/>
    <n v="1732871"/>
  </r>
  <r>
    <x v="10"/>
    <x v="1"/>
    <x v="13"/>
    <m/>
    <m/>
  </r>
  <r>
    <x v="11"/>
    <x v="4"/>
    <x v="13"/>
    <n v="134000"/>
    <n v="669000"/>
  </r>
  <r>
    <x v="11"/>
    <x v="1"/>
    <x v="13"/>
    <m/>
    <m/>
  </r>
  <r>
    <x v="12"/>
    <x v="4"/>
    <x v="13"/>
    <n v="115825"/>
    <n v="506650"/>
  </r>
  <r>
    <x v="12"/>
    <x v="1"/>
    <x v="13"/>
    <m/>
    <m/>
  </r>
  <r>
    <x v="13"/>
    <x v="4"/>
    <x v="13"/>
    <n v="169625"/>
    <n v="975950"/>
  </r>
  <r>
    <x v="13"/>
    <x v="1"/>
    <x v="13"/>
    <n v="192000"/>
    <n v="192000"/>
  </r>
  <r>
    <x v="14"/>
    <x v="4"/>
    <x v="13"/>
    <n v="147950"/>
    <n v="1628264"/>
  </r>
  <r>
    <x v="14"/>
    <x v="1"/>
    <x v="13"/>
    <n v="160000"/>
    <n v="160000"/>
  </r>
  <r>
    <x v="15"/>
    <x v="4"/>
    <x v="13"/>
    <n v="160000"/>
    <n v="1737965"/>
  </r>
  <r>
    <x v="15"/>
    <x v="1"/>
    <x v="13"/>
    <m/>
    <m/>
  </r>
  <r>
    <x v="16"/>
    <x v="4"/>
    <x v="13"/>
    <n v="175000"/>
    <n v="2690673"/>
  </r>
  <r>
    <x v="16"/>
    <x v="1"/>
    <x v="13"/>
    <m/>
    <m/>
  </r>
  <r>
    <x v="17"/>
    <x v="4"/>
    <x v="13"/>
    <n v="167725"/>
    <n v="2429600"/>
  </r>
  <r>
    <x v="17"/>
    <x v="1"/>
    <x v="13"/>
    <m/>
    <m/>
  </r>
  <r>
    <x v="18"/>
    <x v="4"/>
    <x v="13"/>
    <n v="185750"/>
    <n v="1507732"/>
  </r>
  <r>
    <x v="18"/>
    <x v="1"/>
    <x v="13"/>
    <m/>
    <m/>
  </r>
  <r>
    <x v="19"/>
    <x v="4"/>
    <x v="13"/>
    <n v="174000"/>
    <n v="2471150"/>
  </r>
  <r>
    <x v="19"/>
    <x v="1"/>
    <x v="13"/>
    <m/>
    <m/>
  </r>
  <r>
    <x v="20"/>
    <x v="4"/>
    <x v="13"/>
    <n v="169500"/>
    <n v="1261450"/>
  </r>
  <r>
    <x v="20"/>
    <x v="1"/>
    <x v="13"/>
    <m/>
    <m/>
  </r>
  <r>
    <x v="21"/>
    <x v="4"/>
    <x v="13"/>
    <n v="161250"/>
    <n v="1603000"/>
  </r>
  <r>
    <x v="21"/>
    <x v="1"/>
    <x v="13"/>
    <m/>
    <m/>
  </r>
  <r>
    <x v="22"/>
    <x v="4"/>
    <x v="13"/>
    <n v="189950"/>
    <n v="1659951"/>
  </r>
  <r>
    <x v="22"/>
    <x v="1"/>
    <x v="13"/>
    <m/>
    <m/>
  </r>
  <r>
    <x v="23"/>
    <x v="4"/>
    <x v="13"/>
    <n v="191125"/>
    <n v="2906800"/>
  </r>
  <r>
    <x v="23"/>
    <x v="1"/>
    <x v="13"/>
    <n v="152000"/>
    <n v="152000"/>
  </r>
  <r>
    <x v="24"/>
    <x v="4"/>
    <x v="13"/>
    <n v="157600"/>
    <n v="1158000"/>
  </r>
  <r>
    <x v="24"/>
    <x v="1"/>
    <x v="13"/>
    <m/>
    <m/>
  </r>
  <r>
    <x v="25"/>
    <x v="4"/>
    <x v="13"/>
    <n v="178075"/>
    <n v="2611780"/>
  </r>
  <r>
    <x v="25"/>
    <x v="1"/>
    <x v="13"/>
    <m/>
    <m/>
  </r>
  <r>
    <x v="26"/>
    <x v="4"/>
    <x v="13"/>
    <n v="160500"/>
    <n v="1909725"/>
  </r>
  <r>
    <x v="26"/>
    <x v="1"/>
    <x v="13"/>
    <m/>
    <m/>
  </r>
  <r>
    <x v="27"/>
    <x v="4"/>
    <x v="13"/>
    <n v="200000"/>
    <n v="2302095"/>
  </r>
  <r>
    <x v="27"/>
    <x v="1"/>
    <x v="13"/>
    <m/>
    <m/>
  </r>
  <r>
    <x v="28"/>
    <x v="4"/>
    <x v="13"/>
    <n v="201475"/>
    <n v="2749850"/>
  </r>
  <r>
    <x v="28"/>
    <x v="1"/>
    <x v="13"/>
    <n v="221000"/>
    <n v="221000"/>
  </r>
  <r>
    <x v="29"/>
    <x v="4"/>
    <x v="13"/>
    <n v="232475"/>
    <n v="2797750"/>
  </r>
  <r>
    <x v="29"/>
    <x v="1"/>
    <x v="13"/>
    <n v="187975"/>
    <n v="375950"/>
  </r>
  <r>
    <x v="30"/>
    <x v="4"/>
    <x v="13"/>
    <n v="200000"/>
    <n v="1772900"/>
  </r>
  <r>
    <x v="30"/>
    <x v="1"/>
    <x v="13"/>
    <n v="207000"/>
    <n v="207000"/>
  </r>
  <r>
    <x v="31"/>
    <x v="4"/>
    <x v="13"/>
    <n v="210000"/>
    <n v="1864890"/>
  </r>
  <r>
    <x v="31"/>
    <x v="1"/>
    <x v="13"/>
    <m/>
    <m/>
  </r>
  <r>
    <x v="32"/>
    <x v="4"/>
    <x v="13"/>
    <n v="215000"/>
    <n v="2358580"/>
  </r>
  <r>
    <x v="32"/>
    <x v="1"/>
    <x v="13"/>
    <m/>
    <m/>
  </r>
  <r>
    <x v="33"/>
    <x v="4"/>
    <x v="13"/>
    <n v="225750"/>
    <n v="2720000"/>
  </r>
  <r>
    <x v="33"/>
    <x v="1"/>
    <x v="13"/>
    <m/>
    <m/>
  </r>
  <r>
    <x v="34"/>
    <x v="4"/>
    <x v="13"/>
    <n v="214225"/>
    <n v="1772500"/>
  </r>
  <r>
    <x v="34"/>
    <x v="1"/>
    <x v="13"/>
    <n v="220000"/>
    <n v="220000"/>
  </r>
  <r>
    <x v="35"/>
    <x v="4"/>
    <x v="13"/>
    <n v="215500"/>
    <n v="1755700"/>
  </r>
  <r>
    <x v="35"/>
    <x v="1"/>
    <x v="13"/>
    <n v="200000"/>
    <n v="200000"/>
  </r>
  <r>
    <x v="36"/>
    <x v="4"/>
    <x v="13"/>
    <n v="228000"/>
    <n v="1647650"/>
  </r>
  <r>
    <x v="36"/>
    <x v="1"/>
    <x v="13"/>
    <m/>
    <m/>
  </r>
  <r>
    <x v="37"/>
    <x v="4"/>
    <x v="13"/>
    <n v="188500"/>
    <n v="1211900"/>
  </r>
  <r>
    <x v="37"/>
    <x v="1"/>
    <x v="13"/>
    <m/>
    <m/>
  </r>
  <r>
    <x v="38"/>
    <x v="4"/>
    <x v="13"/>
    <n v="205000"/>
    <n v="3285500"/>
  </r>
  <r>
    <x v="38"/>
    <x v="1"/>
    <x v="13"/>
    <n v="246475"/>
    <n v="492950"/>
  </r>
  <r>
    <x v="39"/>
    <x v="4"/>
    <x v="13"/>
    <n v="196000"/>
    <n v="1799950"/>
  </r>
  <r>
    <x v="39"/>
    <x v="1"/>
    <x v="13"/>
    <m/>
    <m/>
  </r>
  <r>
    <x v="40"/>
    <x v="4"/>
    <x v="13"/>
    <n v="222975"/>
    <n v="2654850"/>
  </r>
  <r>
    <x v="40"/>
    <x v="1"/>
    <x v="13"/>
    <n v="278000"/>
    <n v="278000"/>
  </r>
  <r>
    <x v="41"/>
    <x v="4"/>
    <x v="13"/>
    <n v="248700"/>
    <n v="1958650"/>
  </r>
  <r>
    <x v="41"/>
    <x v="1"/>
    <x v="13"/>
    <m/>
    <m/>
  </r>
  <r>
    <x v="42"/>
    <x v="4"/>
    <x v="13"/>
    <n v="220000"/>
    <n v="1330500"/>
  </r>
  <r>
    <x v="42"/>
    <x v="1"/>
    <x v="13"/>
    <m/>
    <m/>
  </r>
  <r>
    <x v="43"/>
    <x v="4"/>
    <x v="13"/>
    <n v="254750"/>
    <n v="2401190"/>
  </r>
  <r>
    <x v="43"/>
    <x v="1"/>
    <x v="13"/>
    <m/>
    <m/>
  </r>
  <r>
    <x v="44"/>
    <x v="4"/>
    <x v="13"/>
    <n v="217250"/>
    <n v="1906000"/>
  </r>
  <r>
    <x v="44"/>
    <x v="1"/>
    <x v="13"/>
    <m/>
    <m/>
  </r>
  <r>
    <x v="45"/>
    <x v="4"/>
    <x v="13"/>
    <n v="248000"/>
    <n v="2268450"/>
  </r>
  <r>
    <x v="45"/>
    <x v="1"/>
    <x v="13"/>
    <m/>
    <m/>
  </r>
  <r>
    <x v="46"/>
    <x v="4"/>
    <x v="13"/>
    <n v="215000"/>
    <n v="1606450"/>
  </r>
  <r>
    <x v="46"/>
    <x v="1"/>
    <x v="13"/>
    <m/>
    <m/>
  </r>
  <r>
    <x v="47"/>
    <x v="4"/>
    <x v="13"/>
    <n v="289500"/>
    <n v="1104250"/>
  </r>
  <r>
    <x v="47"/>
    <x v="1"/>
    <x v="13"/>
    <m/>
    <m/>
  </r>
  <r>
    <x v="48"/>
    <x v="4"/>
    <x v="13"/>
    <n v="261825"/>
    <n v="2592400"/>
  </r>
  <r>
    <x v="48"/>
    <x v="1"/>
    <x v="13"/>
    <n v="230000"/>
    <n v="230000"/>
  </r>
  <r>
    <x v="49"/>
    <x v="4"/>
    <x v="13"/>
    <n v="238250"/>
    <n v="995000"/>
  </r>
  <r>
    <x v="49"/>
    <x v="1"/>
    <x v="13"/>
    <m/>
    <m/>
  </r>
  <r>
    <x v="50"/>
    <x v="4"/>
    <x v="13"/>
    <n v="243800"/>
    <n v="2243250"/>
  </r>
  <r>
    <x v="50"/>
    <x v="1"/>
    <x v="13"/>
    <m/>
    <m/>
  </r>
  <r>
    <x v="51"/>
    <x v="4"/>
    <x v="13"/>
    <n v="242450"/>
    <n v="2447350"/>
  </r>
  <r>
    <x v="51"/>
    <x v="1"/>
    <x v="13"/>
    <m/>
    <m/>
  </r>
  <r>
    <x v="52"/>
    <x v="4"/>
    <x v="13"/>
    <n v="230000"/>
    <n v="3088800"/>
  </r>
  <r>
    <x v="52"/>
    <x v="1"/>
    <x v="13"/>
    <m/>
    <m/>
  </r>
  <r>
    <x v="53"/>
    <x v="4"/>
    <x v="13"/>
    <n v="234500"/>
    <n v="1960500"/>
  </r>
  <r>
    <x v="53"/>
    <x v="1"/>
    <x v="13"/>
    <m/>
    <m/>
  </r>
  <r>
    <x v="54"/>
    <x v="4"/>
    <x v="13"/>
    <n v="272420"/>
    <n v="2355240"/>
  </r>
  <r>
    <x v="54"/>
    <x v="1"/>
    <x v="13"/>
    <m/>
    <m/>
  </r>
  <r>
    <x v="55"/>
    <x v="4"/>
    <x v="13"/>
    <n v="249500"/>
    <n v="2301300"/>
  </r>
  <r>
    <x v="55"/>
    <x v="1"/>
    <x v="13"/>
    <m/>
    <m/>
  </r>
  <r>
    <x v="56"/>
    <x v="4"/>
    <x v="13"/>
    <n v="246763"/>
    <n v="1604525"/>
  </r>
  <r>
    <x v="56"/>
    <x v="1"/>
    <x v="13"/>
    <m/>
    <m/>
  </r>
  <r>
    <x v="57"/>
    <x v="4"/>
    <x v="13"/>
    <n v="247500"/>
    <n v="1882500"/>
  </r>
  <r>
    <x v="57"/>
    <x v="1"/>
    <x v="13"/>
    <m/>
    <m/>
  </r>
  <r>
    <x v="58"/>
    <x v="4"/>
    <x v="13"/>
    <n v="214975"/>
    <n v="962875"/>
  </r>
  <r>
    <x v="58"/>
    <x v="1"/>
    <x v="13"/>
    <n v="245750"/>
    <n v="245750"/>
  </r>
  <r>
    <x v="59"/>
    <x v="4"/>
    <x v="13"/>
    <n v="211250"/>
    <n v="1256300"/>
  </r>
  <r>
    <x v="59"/>
    <x v="1"/>
    <x v="13"/>
    <m/>
    <m/>
  </r>
  <r>
    <x v="60"/>
    <x v="4"/>
    <x v="13"/>
    <n v="253000"/>
    <n v="678000"/>
  </r>
  <r>
    <x v="60"/>
    <x v="1"/>
    <x v="13"/>
    <m/>
    <m/>
  </r>
  <r>
    <x v="61"/>
    <x v="4"/>
    <x v="13"/>
    <n v="242500"/>
    <n v="1248853"/>
  </r>
  <r>
    <x v="61"/>
    <x v="1"/>
    <x v="13"/>
    <m/>
    <m/>
  </r>
  <r>
    <x v="62"/>
    <x v="4"/>
    <x v="13"/>
    <n v="292000"/>
    <n v="772000"/>
  </r>
  <r>
    <x v="62"/>
    <x v="1"/>
    <x v="13"/>
    <m/>
    <m/>
  </r>
  <r>
    <x v="63"/>
    <x v="4"/>
    <x v="13"/>
    <n v="223000"/>
    <n v="1250500"/>
  </r>
  <r>
    <x v="63"/>
    <x v="1"/>
    <x v="13"/>
    <n v="191500"/>
    <n v="191500"/>
  </r>
  <r>
    <x v="64"/>
    <x v="4"/>
    <x v="13"/>
    <n v="246000"/>
    <n v="2254950"/>
  </r>
  <r>
    <x v="64"/>
    <x v="1"/>
    <x v="13"/>
    <m/>
    <m/>
  </r>
  <r>
    <x v="65"/>
    <x v="4"/>
    <x v="13"/>
    <n v="249950"/>
    <n v="2155900"/>
  </r>
  <r>
    <x v="65"/>
    <x v="1"/>
    <x v="13"/>
    <m/>
    <m/>
  </r>
  <r>
    <x v="66"/>
    <x v="4"/>
    <x v="13"/>
    <n v="235000"/>
    <n v="1313950"/>
  </r>
  <r>
    <x v="66"/>
    <x v="1"/>
    <x v="13"/>
    <n v="199000"/>
    <n v="199000"/>
  </r>
  <r>
    <x v="67"/>
    <x v="4"/>
    <x v="13"/>
    <n v="225000"/>
    <n v="690000"/>
  </r>
  <r>
    <x v="67"/>
    <x v="1"/>
    <x v="13"/>
    <n v="199500"/>
    <n v="199500"/>
  </r>
  <r>
    <x v="68"/>
    <x v="4"/>
    <x v="13"/>
    <n v="240000"/>
    <n v="1624880"/>
  </r>
  <r>
    <x v="68"/>
    <x v="1"/>
    <x v="13"/>
    <m/>
    <m/>
  </r>
  <r>
    <x v="69"/>
    <x v="4"/>
    <x v="13"/>
    <n v="143375"/>
    <n v="815375"/>
  </r>
  <r>
    <x v="69"/>
    <x v="1"/>
    <x v="13"/>
    <m/>
    <m/>
  </r>
  <r>
    <x v="70"/>
    <x v="4"/>
    <x v="13"/>
    <n v="148000"/>
    <n v="148000"/>
  </r>
  <r>
    <x v="70"/>
    <x v="1"/>
    <x v="13"/>
    <m/>
    <m/>
  </r>
  <r>
    <x v="71"/>
    <x v="4"/>
    <x v="13"/>
    <n v="205000"/>
    <n v="591500"/>
  </r>
  <r>
    <x v="71"/>
    <x v="1"/>
    <x v="13"/>
    <m/>
    <m/>
  </r>
  <r>
    <x v="72"/>
    <x v="4"/>
    <x v="13"/>
    <n v="230000"/>
    <n v="667000"/>
  </r>
  <r>
    <x v="72"/>
    <x v="1"/>
    <x v="13"/>
    <m/>
    <m/>
  </r>
  <r>
    <x v="73"/>
    <x v="4"/>
    <x v="13"/>
    <n v="171475"/>
    <n v="761050"/>
  </r>
  <r>
    <x v="73"/>
    <x v="1"/>
    <x v="13"/>
    <m/>
    <m/>
  </r>
  <r>
    <x v="74"/>
    <x v="4"/>
    <x v="13"/>
    <n v="239500"/>
    <n v="239500"/>
  </r>
  <r>
    <x v="74"/>
    <x v="1"/>
    <x v="13"/>
    <m/>
    <m/>
  </r>
  <r>
    <x v="75"/>
    <x v="4"/>
    <x v="13"/>
    <n v="236000"/>
    <n v="731000"/>
  </r>
  <r>
    <x v="75"/>
    <x v="1"/>
    <x v="13"/>
    <m/>
    <m/>
  </r>
  <r>
    <x v="76"/>
    <x v="4"/>
    <x v="13"/>
    <n v="199000"/>
    <n v="710000"/>
  </r>
  <r>
    <x v="76"/>
    <x v="1"/>
    <x v="13"/>
    <m/>
    <m/>
  </r>
  <r>
    <x v="77"/>
    <x v="4"/>
    <x v="13"/>
    <n v="243750"/>
    <n v="2776200"/>
  </r>
  <r>
    <x v="77"/>
    <x v="1"/>
    <x v="13"/>
    <n v="220000"/>
    <n v="220000"/>
  </r>
  <r>
    <x v="78"/>
    <x v="4"/>
    <x v="13"/>
    <n v="172500"/>
    <n v="723000"/>
  </r>
  <r>
    <x v="78"/>
    <x v="1"/>
    <x v="13"/>
    <m/>
    <m/>
  </r>
  <r>
    <x v="79"/>
    <x v="4"/>
    <x v="13"/>
    <n v="202250"/>
    <n v="1677450"/>
  </r>
  <r>
    <x v="79"/>
    <x v="1"/>
    <x v="13"/>
    <m/>
    <m/>
  </r>
  <r>
    <x v="80"/>
    <x v="4"/>
    <x v="13"/>
    <n v="230000"/>
    <n v="1594700"/>
  </r>
  <r>
    <x v="80"/>
    <x v="1"/>
    <x v="13"/>
    <m/>
    <m/>
  </r>
  <r>
    <x v="81"/>
    <x v="4"/>
    <x v="13"/>
    <n v="133650"/>
    <n v="616099"/>
  </r>
  <r>
    <x v="81"/>
    <x v="1"/>
    <x v="13"/>
    <m/>
    <m/>
  </r>
  <r>
    <x v="82"/>
    <x v="4"/>
    <x v="13"/>
    <n v="183250"/>
    <n v="1993060"/>
  </r>
  <r>
    <x v="82"/>
    <x v="1"/>
    <x v="13"/>
    <n v="143000"/>
    <n v="143000"/>
  </r>
  <r>
    <x v="83"/>
    <x v="4"/>
    <x v="13"/>
    <n v="150000"/>
    <n v="1396300"/>
  </r>
  <r>
    <x v="83"/>
    <x v="1"/>
    <x v="13"/>
    <n v="65300"/>
    <n v="65300"/>
  </r>
  <r>
    <x v="84"/>
    <x v="4"/>
    <x v="13"/>
    <n v="179000"/>
    <n v="516900"/>
  </r>
  <r>
    <x v="84"/>
    <x v="1"/>
    <x v="13"/>
    <n v="145000"/>
    <n v="145000"/>
  </r>
  <r>
    <x v="85"/>
    <x v="4"/>
    <x v="13"/>
    <n v="147500"/>
    <n v="616500"/>
  </r>
  <r>
    <x v="85"/>
    <x v="1"/>
    <x v="13"/>
    <n v="80000"/>
    <n v="80000"/>
  </r>
  <r>
    <x v="86"/>
    <x v="4"/>
    <x v="13"/>
    <n v="215000"/>
    <n v="940100"/>
  </r>
  <r>
    <x v="86"/>
    <x v="1"/>
    <x v="13"/>
    <m/>
    <m/>
  </r>
  <r>
    <x v="87"/>
    <x v="4"/>
    <x v="13"/>
    <n v="194500"/>
    <n v="676900"/>
  </r>
  <r>
    <x v="87"/>
    <x v="1"/>
    <x v="13"/>
    <m/>
    <m/>
  </r>
  <r>
    <x v="88"/>
    <x v="4"/>
    <x v="13"/>
    <n v="219000"/>
    <n v="858098"/>
  </r>
  <r>
    <x v="88"/>
    <x v="1"/>
    <x v="13"/>
    <m/>
    <m/>
  </r>
  <r>
    <x v="89"/>
    <x v="4"/>
    <x v="13"/>
    <n v="190000"/>
    <n v="993500"/>
  </r>
  <r>
    <x v="89"/>
    <x v="1"/>
    <x v="13"/>
    <n v="205000"/>
    <n v="205000"/>
  </r>
  <r>
    <x v="90"/>
    <x v="4"/>
    <x v="13"/>
    <n v="177500"/>
    <n v="355000"/>
  </r>
  <r>
    <x v="90"/>
    <x v="1"/>
    <x v="13"/>
    <m/>
    <m/>
  </r>
  <r>
    <x v="91"/>
    <x v="4"/>
    <x v="13"/>
    <n v="116000"/>
    <n v="343000"/>
  </r>
  <r>
    <x v="91"/>
    <x v="1"/>
    <x v="13"/>
    <n v="225000"/>
    <n v="225000"/>
  </r>
  <r>
    <x v="92"/>
    <x v="4"/>
    <x v="13"/>
    <n v="220000"/>
    <n v="655550"/>
  </r>
  <r>
    <x v="92"/>
    <x v="1"/>
    <x v="13"/>
    <m/>
    <m/>
  </r>
  <r>
    <x v="93"/>
    <x v="4"/>
    <x v="13"/>
    <n v="207500"/>
    <n v="630500"/>
  </r>
  <r>
    <x v="93"/>
    <x v="1"/>
    <x v="13"/>
    <m/>
    <m/>
  </r>
  <r>
    <x v="94"/>
    <x v="4"/>
    <x v="13"/>
    <n v="239900"/>
    <n v="239900"/>
  </r>
  <r>
    <x v="94"/>
    <x v="1"/>
    <x v="13"/>
    <m/>
    <m/>
  </r>
  <r>
    <x v="95"/>
    <x v="4"/>
    <x v="13"/>
    <n v="180500"/>
    <n v="361000"/>
  </r>
  <r>
    <x v="95"/>
    <x v="1"/>
    <x v="13"/>
    <m/>
    <m/>
  </r>
  <r>
    <x v="96"/>
    <x v="4"/>
    <x v="13"/>
    <n v="165850"/>
    <n v="462850"/>
  </r>
  <r>
    <x v="96"/>
    <x v="1"/>
    <x v="13"/>
    <m/>
    <m/>
  </r>
  <r>
    <x v="97"/>
    <x v="4"/>
    <x v="13"/>
    <n v="194000"/>
    <n v="793000"/>
  </r>
  <r>
    <x v="97"/>
    <x v="1"/>
    <x v="13"/>
    <m/>
    <m/>
  </r>
  <r>
    <x v="98"/>
    <x v="4"/>
    <x v="13"/>
    <n v="137900"/>
    <n v="448900"/>
  </r>
  <r>
    <x v="98"/>
    <x v="1"/>
    <x v="13"/>
    <m/>
    <m/>
  </r>
  <r>
    <x v="99"/>
    <x v="4"/>
    <x v="13"/>
    <n v="200000"/>
    <n v="897500"/>
  </r>
  <r>
    <x v="99"/>
    <x v="1"/>
    <x v="13"/>
    <m/>
    <m/>
  </r>
  <r>
    <x v="100"/>
    <x v="4"/>
    <x v="13"/>
    <n v="88000"/>
    <n v="610900"/>
  </r>
  <r>
    <x v="100"/>
    <x v="1"/>
    <x v="13"/>
    <n v="137500"/>
    <n v="137500"/>
  </r>
  <r>
    <x v="101"/>
    <x v="4"/>
    <x v="13"/>
    <n v="139500"/>
    <n v="906000"/>
  </r>
  <r>
    <x v="101"/>
    <x v="1"/>
    <x v="13"/>
    <m/>
    <m/>
  </r>
  <r>
    <x v="102"/>
    <x v="4"/>
    <x v="13"/>
    <n v="148950"/>
    <n v="929700"/>
  </r>
  <r>
    <x v="102"/>
    <x v="1"/>
    <x v="13"/>
    <m/>
    <m/>
  </r>
  <r>
    <x v="103"/>
    <x v="4"/>
    <x v="13"/>
    <n v="158000"/>
    <n v="533000"/>
  </r>
  <r>
    <x v="103"/>
    <x v="1"/>
    <x v="13"/>
    <m/>
    <m/>
  </r>
  <r>
    <x v="104"/>
    <x v="4"/>
    <x v="13"/>
    <n v="210000"/>
    <n v="900000"/>
  </r>
  <r>
    <x v="104"/>
    <x v="1"/>
    <x v="13"/>
    <m/>
    <m/>
  </r>
  <r>
    <x v="105"/>
    <x v="4"/>
    <x v="13"/>
    <n v="83500"/>
    <n v="806990"/>
  </r>
  <r>
    <x v="105"/>
    <x v="1"/>
    <x v="13"/>
    <n v="124000"/>
    <n v="124000"/>
  </r>
  <r>
    <x v="106"/>
    <x v="4"/>
    <x v="13"/>
    <n v="128000"/>
    <n v="907750"/>
  </r>
  <r>
    <x v="106"/>
    <x v="1"/>
    <x v="13"/>
    <m/>
    <m/>
  </r>
  <r>
    <x v="107"/>
    <x v="4"/>
    <x v="13"/>
    <n v="49500"/>
    <n v="421000"/>
  </r>
  <r>
    <x v="107"/>
    <x v="1"/>
    <x v="13"/>
    <m/>
    <m/>
  </r>
  <r>
    <x v="108"/>
    <x v="4"/>
    <x v="13"/>
    <n v="143000"/>
    <n v="461400"/>
  </r>
  <r>
    <x v="108"/>
    <x v="1"/>
    <x v="13"/>
    <m/>
    <m/>
  </r>
  <r>
    <x v="109"/>
    <x v="4"/>
    <x v="13"/>
    <n v="185000"/>
    <n v="899000"/>
  </r>
  <r>
    <x v="109"/>
    <x v="1"/>
    <x v="13"/>
    <m/>
    <m/>
  </r>
  <r>
    <x v="110"/>
    <x v="4"/>
    <x v="13"/>
    <n v="135000"/>
    <n v="1112048"/>
  </r>
  <r>
    <x v="110"/>
    <x v="1"/>
    <x v="13"/>
    <m/>
    <m/>
  </r>
  <r>
    <x v="111"/>
    <x v="4"/>
    <x v="13"/>
    <n v="175000"/>
    <n v="975450"/>
  </r>
  <r>
    <x v="111"/>
    <x v="1"/>
    <x v="13"/>
    <m/>
    <m/>
  </r>
  <r>
    <x v="112"/>
    <x v="4"/>
    <x v="13"/>
    <n v="162000"/>
    <n v="877500"/>
  </r>
  <r>
    <x v="112"/>
    <x v="1"/>
    <x v="13"/>
    <m/>
    <m/>
  </r>
  <r>
    <x v="113"/>
    <x v="4"/>
    <x v="13"/>
    <n v="161500"/>
    <n v="889000"/>
  </r>
  <r>
    <x v="113"/>
    <x v="1"/>
    <x v="13"/>
    <n v="165000"/>
    <n v="165000"/>
  </r>
  <r>
    <x v="114"/>
    <x v="4"/>
    <x v="13"/>
    <n v="173500"/>
    <n v="1900850"/>
  </r>
  <r>
    <x v="114"/>
    <x v="1"/>
    <x v="13"/>
    <m/>
    <m/>
  </r>
  <r>
    <x v="115"/>
    <x v="4"/>
    <x v="13"/>
    <n v="126300"/>
    <n v="517500"/>
  </r>
  <r>
    <x v="115"/>
    <x v="1"/>
    <x v="13"/>
    <m/>
    <m/>
  </r>
  <r>
    <x v="116"/>
    <x v="4"/>
    <x v="13"/>
    <n v="139900"/>
    <n v="729100"/>
  </r>
  <r>
    <x v="116"/>
    <x v="1"/>
    <x v="13"/>
    <m/>
    <m/>
  </r>
  <r>
    <x v="117"/>
    <x v="4"/>
    <x v="13"/>
    <n v="165000"/>
    <n v="879400"/>
  </r>
  <r>
    <x v="117"/>
    <x v="1"/>
    <x v="13"/>
    <m/>
    <m/>
  </r>
  <r>
    <x v="118"/>
    <x v="4"/>
    <x v="13"/>
    <n v="154950"/>
    <n v="955900"/>
  </r>
  <r>
    <x v="118"/>
    <x v="1"/>
    <x v="13"/>
    <n v="165000"/>
    <n v="165000"/>
  </r>
  <r>
    <x v="119"/>
    <x v="4"/>
    <x v="13"/>
    <n v="175000"/>
    <n v="1017500"/>
  </r>
  <r>
    <x v="119"/>
    <x v="1"/>
    <x v="13"/>
    <m/>
    <m/>
  </r>
  <r>
    <x v="120"/>
    <x v="4"/>
    <x v="13"/>
    <n v="155000"/>
    <n v="904950"/>
  </r>
  <r>
    <x v="120"/>
    <x v="1"/>
    <x v="13"/>
    <n v="158500"/>
    <n v="317000"/>
  </r>
  <r>
    <x v="121"/>
    <x v="4"/>
    <x v="13"/>
    <n v="106200"/>
    <n v="386700"/>
  </r>
  <r>
    <x v="121"/>
    <x v="1"/>
    <x v="13"/>
    <m/>
    <m/>
  </r>
  <r>
    <x v="122"/>
    <x v="4"/>
    <x v="13"/>
    <n v="191000"/>
    <n v="1794900"/>
  </r>
  <r>
    <x v="122"/>
    <x v="1"/>
    <x v="13"/>
    <m/>
    <m/>
  </r>
  <r>
    <x v="123"/>
    <x v="4"/>
    <x v="13"/>
    <n v="150774"/>
    <n v="1505298"/>
  </r>
  <r>
    <x v="123"/>
    <x v="1"/>
    <x v="13"/>
    <m/>
    <m/>
  </r>
  <r>
    <x v="124"/>
    <x v="4"/>
    <x v="13"/>
    <n v="230000"/>
    <n v="1074500"/>
  </r>
  <r>
    <x v="124"/>
    <x v="1"/>
    <x v="13"/>
    <m/>
    <m/>
  </r>
  <r>
    <x v="125"/>
    <x v="4"/>
    <x v="13"/>
    <n v="142500"/>
    <n v="628400"/>
  </r>
  <r>
    <x v="125"/>
    <x v="1"/>
    <x v="13"/>
    <m/>
    <m/>
  </r>
  <r>
    <x v="126"/>
    <x v="4"/>
    <x v="13"/>
    <n v="170750"/>
    <n v="1314500"/>
  </r>
  <r>
    <x v="126"/>
    <x v="1"/>
    <x v="13"/>
    <n v="150000"/>
    <n v="150000"/>
  </r>
  <r>
    <x v="127"/>
    <x v="4"/>
    <x v="13"/>
    <n v="136500"/>
    <n v="598000"/>
  </r>
  <r>
    <x v="127"/>
    <x v="1"/>
    <x v="13"/>
    <m/>
    <m/>
  </r>
  <r>
    <x v="128"/>
    <x v="4"/>
    <x v="13"/>
    <n v="207000"/>
    <n v="1032950"/>
  </r>
  <r>
    <x v="128"/>
    <x v="1"/>
    <x v="13"/>
    <n v="105000"/>
    <n v="105000"/>
  </r>
  <r>
    <x v="129"/>
    <x v="4"/>
    <x v="13"/>
    <n v="95000"/>
    <n v="1237800"/>
  </r>
  <r>
    <x v="129"/>
    <x v="1"/>
    <x v="13"/>
    <n v="307500"/>
    <n v="307500"/>
  </r>
  <r>
    <x v="130"/>
    <x v="4"/>
    <x v="13"/>
    <n v="159500"/>
    <n v="911496"/>
  </r>
  <r>
    <x v="130"/>
    <x v="1"/>
    <x v="13"/>
    <n v="202500"/>
    <n v="202500"/>
  </r>
  <r>
    <x v="131"/>
    <x v="4"/>
    <x v="13"/>
    <n v="169750"/>
    <n v="1034500"/>
  </r>
  <r>
    <x v="131"/>
    <x v="1"/>
    <x v="13"/>
    <m/>
    <m/>
  </r>
  <r>
    <x v="132"/>
    <x v="4"/>
    <x v="13"/>
    <n v="123601"/>
    <n v="822102"/>
  </r>
  <r>
    <x v="132"/>
    <x v="1"/>
    <x v="13"/>
    <m/>
    <m/>
  </r>
  <r>
    <x v="133"/>
    <x v="4"/>
    <x v="13"/>
    <n v="141650"/>
    <n v="633698"/>
  </r>
  <r>
    <x v="133"/>
    <x v="1"/>
    <x v="13"/>
    <n v="154000"/>
    <n v="154000"/>
  </r>
  <r>
    <x v="134"/>
    <x v="4"/>
    <x v="13"/>
    <n v="202000"/>
    <n v="921950"/>
  </r>
  <r>
    <x v="134"/>
    <x v="1"/>
    <x v="13"/>
    <m/>
    <m/>
  </r>
  <r>
    <x v="135"/>
    <x v="4"/>
    <x v="13"/>
    <n v="147000"/>
    <n v="1628000"/>
  </r>
  <r>
    <x v="135"/>
    <x v="1"/>
    <x v="13"/>
    <m/>
    <m/>
  </r>
  <r>
    <x v="136"/>
    <x v="4"/>
    <x v="13"/>
    <n v="173000"/>
    <n v="2088149"/>
  </r>
  <r>
    <x v="136"/>
    <x v="1"/>
    <x v="13"/>
    <m/>
    <m/>
  </r>
  <r>
    <x v="137"/>
    <x v="4"/>
    <x v="13"/>
    <n v="170000"/>
    <n v="1659950"/>
  </r>
  <r>
    <x v="137"/>
    <x v="1"/>
    <x v="13"/>
    <m/>
    <m/>
  </r>
  <r>
    <x v="138"/>
    <x v="4"/>
    <x v="13"/>
    <n v="185000"/>
    <n v="1133400"/>
  </r>
  <r>
    <x v="138"/>
    <x v="1"/>
    <x v="13"/>
    <n v="320000"/>
    <n v="320000"/>
  </r>
  <r>
    <x v="139"/>
    <x v="4"/>
    <x v="13"/>
    <n v="199950"/>
    <n v="1917950"/>
  </r>
  <r>
    <x v="139"/>
    <x v="1"/>
    <x v="13"/>
    <n v="196200"/>
    <n v="196200"/>
  </r>
  <r>
    <x v="140"/>
    <x v="4"/>
    <x v="13"/>
    <n v="195000"/>
    <n v="1108000"/>
  </r>
  <r>
    <x v="140"/>
    <x v="1"/>
    <x v="13"/>
    <m/>
    <m/>
  </r>
  <r>
    <x v="141"/>
    <x v="4"/>
    <x v="13"/>
    <n v="207000"/>
    <n v="1260500"/>
  </r>
  <r>
    <x v="141"/>
    <x v="1"/>
    <x v="13"/>
    <n v="255000"/>
    <n v="255000"/>
  </r>
  <r>
    <x v="142"/>
    <x v="4"/>
    <x v="13"/>
    <n v="182475"/>
    <n v="1431675"/>
  </r>
  <r>
    <x v="142"/>
    <x v="1"/>
    <x v="13"/>
    <n v="259950"/>
    <n v="259950"/>
  </r>
  <r>
    <x v="143"/>
    <x v="4"/>
    <x v="13"/>
    <n v="106000"/>
    <n v="814099"/>
  </r>
  <r>
    <x v="143"/>
    <x v="1"/>
    <x v="13"/>
    <n v="255000"/>
    <n v="255000"/>
  </r>
  <r>
    <x v="144"/>
    <x v="4"/>
    <x v="13"/>
    <n v="124750"/>
    <n v="984900"/>
  </r>
  <r>
    <x v="144"/>
    <x v="1"/>
    <x v="13"/>
    <m/>
    <m/>
  </r>
  <r>
    <x v="145"/>
    <x v="4"/>
    <x v="13"/>
    <n v="167620"/>
    <n v="986640"/>
  </r>
  <r>
    <x v="145"/>
    <x v="1"/>
    <x v="13"/>
    <n v="91000"/>
    <n v="91000"/>
  </r>
  <r>
    <x v="146"/>
    <x v="4"/>
    <x v="13"/>
    <n v="229900"/>
    <n v="1814125"/>
  </r>
  <r>
    <x v="146"/>
    <x v="1"/>
    <x v="13"/>
    <m/>
    <m/>
  </r>
  <r>
    <x v="147"/>
    <x v="4"/>
    <x v="13"/>
    <n v="200000"/>
    <n v="2034501"/>
  </r>
  <r>
    <x v="147"/>
    <x v="1"/>
    <x v="13"/>
    <m/>
    <m/>
  </r>
  <r>
    <x v="148"/>
    <x v="4"/>
    <x v="13"/>
    <n v="243500"/>
    <n v="2440950"/>
  </r>
  <r>
    <x v="148"/>
    <x v="1"/>
    <x v="13"/>
    <n v="90000"/>
    <n v="90000"/>
  </r>
  <r>
    <x v="149"/>
    <x v="4"/>
    <x v="13"/>
    <n v="186000"/>
    <n v="1852400"/>
  </r>
  <r>
    <x v="149"/>
    <x v="1"/>
    <x v="13"/>
    <m/>
    <m/>
  </r>
  <r>
    <x v="150"/>
    <x v="4"/>
    <x v="13"/>
    <n v="212250"/>
    <n v="1261500"/>
  </r>
  <r>
    <x v="150"/>
    <x v="1"/>
    <x v="13"/>
    <m/>
    <m/>
  </r>
  <r>
    <x v="151"/>
    <x v="4"/>
    <x v="13"/>
    <n v="240000"/>
    <n v="1598300"/>
  </r>
  <r>
    <x v="151"/>
    <x v="1"/>
    <x v="13"/>
    <n v="386000"/>
    <n v="386000"/>
  </r>
  <r>
    <x v="152"/>
    <x v="4"/>
    <x v="13"/>
    <n v="224500"/>
    <n v="2138625"/>
  </r>
  <r>
    <x v="152"/>
    <x v="1"/>
    <x v="13"/>
    <m/>
    <m/>
  </r>
  <r>
    <x v="153"/>
    <x v="4"/>
    <x v="13"/>
    <n v="273000"/>
    <n v="546000"/>
  </r>
  <r>
    <x v="153"/>
    <x v="1"/>
    <x v="13"/>
    <n v="262500"/>
    <n v="262500"/>
  </r>
  <r>
    <x v="154"/>
    <x v="4"/>
    <x v="13"/>
    <n v="230000"/>
    <n v="3175900"/>
  </r>
  <r>
    <x v="154"/>
    <x v="1"/>
    <x v="13"/>
    <m/>
    <m/>
  </r>
  <r>
    <x v="155"/>
    <x v="4"/>
    <x v="13"/>
    <n v="240500"/>
    <n v="1750000"/>
  </r>
  <r>
    <x v="155"/>
    <x v="1"/>
    <x v="13"/>
    <m/>
    <m/>
  </r>
  <r>
    <x v="156"/>
    <x v="4"/>
    <x v="13"/>
    <n v="203950"/>
    <n v="1928400"/>
  </r>
  <r>
    <x v="156"/>
    <x v="1"/>
    <x v="13"/>
    <m/>
    <m/>
  </r>
  <r>
    <x v="157"/>
    <x v="4"/>
    <x v="13"/>
    <n v="241000"/>
    <n v="1197650"/>
  </r>
  <r>
    <x v="157"/>
    <x v="1"/>
    <x v="13"/>
    <m/>
    <m/>
  </r>
  <r>
    <x v="158"/>
    <x v="4"/>
    <x v="13"/>
    <n v="207600"/>
    <n v="1689650"/>
  </r>
  <r>
    <x v="158"/>
    <x v="1"/>
    <x v="13"/>
    <n v="79275"/>
    <n v="79275"/>
  </r>
  <r>
    <x v="159"/>
    <x v="4"/>
    <x v="13"/>
    <n v="239000"/>
    <n v="1118900"/>
  </r>
  <r>
    <x v="159"/>
    <x v="1"/>
    <x v="13"/>
    <m/>
    <m/>
  </r>
  <r>
    <x v="160"/>
    <x v="4"/>
    <x v="13"/>
    <n v="236000"/>
    <n v="2389000"/>
  </r>
  <r>
    <x v="160"/>
    <x v="1"/>
    <x v="13"/>
    <n v="274000"/>
    <n v="548000"/>
  </r>
  <r>
    <x v="161"/>
    <x v="4"/>
    <x v="13"/>
    <n v="270000"/>
    <n v="3847200"/>
  </r>
  <r>
    <x v="161"/>
    <x v="1"/>
    <x v="13"/>
    <m/>
    <m/>
  </r>
  <r>
    <x v="162"/>
    <x v="4"/>
    <x v="13"/>
    <n v="244000"/>
    <n v="3805850"/>
  </r>
  <r>
    <x v="162"/>
    <x v="1"/>
    <x v="13"/>
    <m/>
    <m/>
  </r>
  <r>
    <x v="163"/>
    <x v="4"/>
    <x v="13"/>
    <n v="253000"/>
    <n v="3234900"/>
  </r>
  <r>
    <x v="163"/>
    <x v="1"/>
    <x v="13"/>
    <m/>
    <m/>
  </r>
  <r>
    <x v="164"/>
    <x v="4"/>
    <x v="13"/>
    <n v="239250"/>
    <n v="2933007"/>
  </r>
  <r>
    <x v="164"/>
    <x v="1"/>
    <x v="13"/>
    <m/>
    <m/>
  </r>
  <r>
    <x v="165"/>
    <x v="4"/>
    <x v="13"/>
    <n v="222500"/>
    <n v="2401370"/>
  </r>
  <r>
    <x v="165"/>
    <x v="1"/>
    <x v="13"/>
    <m/>
    <m/>
  </r>
  <r>
    <x v="166"/>
    <x v="4"/>
    <x v="13"/>
    <n v="274188"/>
    <n v="1605825"/>
  </r>
  <r>
    <x v="166"/>
    <x v="1"/>
    <x v="13"/>
    <n v="275000"/>
    <n v="275000"/>
  </r>
  <r>
    <x v="167"/>
    <x v="4"/>
    <x v="13"/>
    <n v="218475"/>
    <n v="2245149"/>
  </r>
  <r>
    <x v="167"/>
    <x v="1"/>
    <x v="13"/>
    <n v="335000"/>
    <n v="335000"/>
  </r>
  <r>
    <x v="168"/>
    <x v="4"/>
    <x v="13"/>
    <n v="189900"/>
    <n v="1029800"/>
  </r>
  <r>
    <x v="168"/>
    <x v="1"/>
    <x v="13"/>
    <m/>
    <m/>
  </r>
  <r>
    <x v="169"/>
    <x v="4"/>
    <x v="13"/>
    <n v="255500"/>
    <n v="1742950"/>
  </r>
  <r>
    <x v="169"/>
    <x v="1"/>
    <x v="13"/>
    <m/>
    <m/>
  </r>
  <r>
    <x v="170"/>
    <x v="4"/>
    <x v="13"/>
    <n v="305250"/>
    <n v="1173500"/>
  </r>
  <r>
    <x v="170"/>
    <x v="1"/>
    <x v="13"/>
    <n v="225000"/>
    <n v="225000"/>
  </r>
  <r>
    <x v="171"/>
    <x v="4"/>
    <x v="13"/>
    <n v="292500"/>
    <n v="1705233"/>
  </r>
  <r>
    <x v="171"/>
    <x v="1"/>
    <x v="13"/>
    <m/>
    <m/>
  </r>
  <r>
    <x v="172"/>
    <x v="4"/>
    <x v="13"/>
    <n v="283000"/>
    <n v="4622500"/>
  </r>
  <r>
    <x v="172"/>
    <x v="1"/>
    <x v="13"/>
    <m/>
    <m/>
  </r>
  <r>
    <x v="173"/>
    <x v="4"/>
    <x v="13"/>
    <n v="295000"/>
    <n v="3992000"/>
  </r>
  <r>
    <x v="173"/>
    <x v="1"/>
    <x v="13"/>
    <m/>
    <m/>
  </r>
  <r>
    <x v="174"/>
    <x v="4"/>
    <x v="13"/>
    <n v="285500"/>
    <n v="3458500"/>
  </r>
  <r>
    <x v="174"/>
    <x v="1"/>
    <x v="13"/>
    <m/>
    <m/>
  </r>
  <r>
    <x v="175"/>
    <x v="4"/>
    <x v="13"/>
    <n v="255000"/>
    <n v="3615950"/>
  </r>
  <r>
    <x v="175"/>
    <x v="1"/>
    <x v="13"/>
    <n v="355000"/>
    <n v="355000"/>
  </r>
  <r>
    <x v="176"/>
    <x v="4"/>
    <x v="13"/>
    <n v="288970"/>
    <n v="2889140"/>
  </r>
  <r>
    <x v="176"/>
    <x v="1"/>
    <x v="13"/>
    <m/>
    <m/>
  </r>
  <r>
    <x v="177"/>
    <x v="4"/>
    <x v="13"/>
    <n v="328000"/>
    <n v="2562450"/>
  </r>
  <r>
    <x v="177"/>
    <x v="1"/>
    <x v="13"/>
    <m/>
    <m/>
  </r>
  <r>
    <x v="178"/>
    <x v="4"/>
    <x v="13"/>
    <n v="275000"/>
    <n v="1883000"/>
  </r>
  <r>
    <x v="178"/>
    <x v="1"/>
    <x v="13"/>
    <m/>
    <m/>
  </r>
  <r>
    <x v="179"/>
    <x v="4"/>
    <x v="13"/>
    <n v="292000"/>
    <n v="1884750"/>
  </r>
  <r>
    <x v="179"/>
    <x v="1"/>
    <x v="13"/>
    <m/>
    <m/>
  </r>
  <r>
    <x v="180"/>
    <x v="4"/>
    <x v="13"/>
    <n v="302000"/>
    <n v="3230750"/>
  </r>
  <r>
    <x v="180"/>
    <x v="1"/>
    <x v="13"/>
    <m/>
    <m/>
  </r>
  <r>
    <x v="181"/>
    <x v="4"/>
    <x v="13"/>
    <n v="291000"/>
    <n v="2208950"/>
  </r>
  <r>
    <x v="181"/>
    <x v="1"/>
    <x v="13"/>
    <m/>
    <m/>
  </r>
  <r>
    <x v="182"/>
    <x v="4"/>
    <x v="13"/>
    <n v="392500"/>
    <n v="785000"/>
  </r>
  <r>
    <x v="182"/>
    <x v="1"/>
    <x v="13"/>
    <m/>
    <m/>
  </r>
  <r>
    <x v="183"/>
    <x v="4"/>
    <x v="13"/>
    <n v="361000"/>
    <n v="1569450"/>
  </r>
  <r>
    <x v="183"/>
    <x v="1"/>
    <x v="13"/>
    <n v="350000"/>
    <n v="350000"/>
  </r>
  <r>
    <x v="184"/>
    <x v="4"/>
    <x v="13"/>
    <n v="347500"/>
    <n v="3999229"/>
  </r>
  <r>
    <x v="184"/>
    <x v="1"/>
    <x v="13"/>
    <m/>
    <m/>
  </r>
  <r>
    <x v="185"/>
    <x v="4"/>
    <x v="13"/>
    <n v="343000"/>
    <n v="5314950"/>
  </r>
  <r>
    <x v="185"/>
    <x v="1"/>
    <x v="13"/>
    <n v="370000"/>
    <n v="370000"/>
  </r>
  <r>
    <x v="186"/>
    <x v="4"/>
    <x v="13"/>
    <n v="324975"/>
    <n v="2664703"/>
  </r>
  <r>
    <x v="186"/>
    <x v="1"/>
    <x v="13"/>
    <m/>
    <m/>
  </r>
  <r>
    <x v="187"/>
    <x v="4"/>
    <x v="13"/>
    <n v="306000"/>
    <n v="3378130"/>
  </r>
  <r>
    <x v="187"/>
    <x v="1"/>
    <x v="13"/>
    <m/>
    <m/>
  </r>
  <r>
    <x v="188"/>
    <x v="4"/>
    <x v="13"/>
    <n v="345000"/>
    <n v="2290100"/>
  </r>
  <r>
    <x v="188"/>
    <x v="1"/>
    <x v="13"/>
    <n v="390000"/>
    <n v="390000"/>
  </r>
  <r>
    <x v="189"/>
    <x v="4"/>
    <x v="13"/>
    <n v="280000"/>
    <n v="5265850"/>
  </r>
  <r>
    <x v="189"/>
    <x v="1"/>
    <x v="13"/>
    <n v="270000"/>
    <n v="270000"/>
  </r>
  <r>
    <x v="190"/>
    <x v="4"/>
    <x v="13"/>
    <n v="325000"/>
    <n v="2906850"/>
  </r>
  <r>
    <x v="190"/>
    <x v="1"/>
    <x v="13"/>
    <m/>
    <m/>
  </r>
  <r>
    <x v="191"/>
    <x v="4"/>
    <x v="13"/>
    <n v="329500"/>
    <n v="3078500"/>
  </r>
  <r>
    <x v="191"/>
    <x v="1"/>
    <x v="13"/>
    <m/>
    <m/>
  </r>
  <r>
    <x v="192"/>
    <x v="4"/>
    <x v="13"/>
    <n v="375000"/>
    <n v="3064450"/>
  </r>
  <r>
    <x v="192"/>
    <x v="1"/>
    <x v="13"/>
    <m/>
    <m/>
  </r>
  <r>
    <x v="202"/>
    <x v="4"/>
    <x v="13"/>
    <n v="314000"/>
    <n v="2204950"/>
  </r>
  <r>
    <x v="202"/>
    <x v="1"/>
    <x v="13"/>
    <m/>
    <m/>
  </r>
  <r>
    <x v="194"/>
    <x v="4"/>
    <x v="13"/>
    <n v="295000"/>
    <n v="2340000"/>
  </r>
  <r>
    <x v="194"/>
    <x v="1"/>
    <x v="13"/>
    <n v="200000"/>
    <n v="200000"/>
  </r>
  <r>
    <x v="195"/>
    <x v="4"/>
    <x v="13"/>
    <n v="312975"/>
    <n v="1985950"/>
  </r>
  <r>
    <x v="195"/>
    <x v="1"/>
    <x v="13"/>
    <n v="390000"/>
    <n v="390000"/>
  </r>
  <r>
    <x v="196"/>
    <x v="4"/>
    <x v="13"/>
    <n v="321900"/>
    <n v="4214400"/>
  </r>
  <r>
    <x v="196"/>
    <x v="1"/>
    <x v="13"/>
    <m/>
    <m/>
  </r>
  <r>
    <x v="197"/>
    <x v="4"/>
    <x v="13"/>
    <n v="367500"/>
    <n v="3101900"/>
  </r>
  <r>
    <x v="197"/>
    <x v="1"/>
    <x v="13"/>
    <m/>
    <m/>
  </r>
  <r>
    <x v="198"/>
    <x v="4"/>
    <x v="13"/>
    <n v="349000"/>
    <n v="3695000"/>
  </r>
  <r>
    <x v="198"/>
    <x v="1"/>
    <x v="13"/>
    <m/>
    <m/>
  </r>
  <r>
    <x v="199"/>
    <x v="4"/>
    <x v="13"/>
    <n v="350000"/>
    <n v="5824700"/>
  </r>
  <r>
    <x v="199"/>
    <x v="1"/>
    <x v="13"/>
    <n v="320000"/>
    <n v="320000"/>
  </r>
  <r>
    <x v="200"/>
    <x v="4"/>
    <x v="13"/>
    <n v="352000"/>
    <n v="3137500"/>
  </r>
  <r>
    <x v="200"/>
    <x v="1"/>
    <x v="13"/>
    <m/>
    <m/>
  </r>
  <r>
    <x v="201"/>
    <x v="1"/>
    <x v="13"/>
    <n v="230000"/>
    <n v="230000"/>
  </r>
  <r>
    <x v="201"/>
    <x v="4"/>
    <x v="13"/>
    <n v="299900"/>
    <n v="2213900"/>
  </r>
  <r>
    <x v="0"/>
    <x v="4"/>
    <x v="14"/>
    <n v="109500"/>
    <n v="583700"/>
  </r>
  <r>
    <x v="1"/>
    <x v="4"/>
    <x v="14"/>
    <n v="120000"/>
    <n v="834950"/>
  </r>
  <r>
    <x v="2"/>
    <x v="4"/>
    <x v="14"/>
    <n v="122500"/>
    <n v="1340000"/>
  </r>
  <r>
    <x v="3"/>
    <x v="4"/>
    <x v="14"/>
    <n v="135900"/>
    <n v="1465600"/>
  </r>
  <r>
    <x v="4"/>
    <x v="4"/>
    <x v="14"/>
    <n v="133500"/>
    <n v="1170440"/>
  </r>
  <r>
    <x v="5"/>
    <x v="4"/>
    <x v="14"/>
    <n v="130000"/>
    <n v="1041000"/>
  </r>
  <r>
    <x v="6"/>
    <x v="4"/>
    <x v="14"/>
    <n v="137500"/>
    <n v="1100445"/>
  </r>
  <r>
    <x v="7"/>
    <x v="4"/>
    <x v="14"/>
    <n v="137823"/>
    <n v="1285318"/>
  </r>
  <r>
    <x v="8"/>
    <x v="4"/>
    <x v="14"/>
    <n v="129500"/>
    <n v="1080200"/>
  </r>
  <r>
    <x v="9"/>
    <x v="4"/>
    <x v="14"/>
    <n v="127000"/>
    <n v="1620882"/>
  </r>
  <r>
    <x v="10"/>
    <x v="4"/>
    <x v="14"/>
    <n v="154000"/>
    <n v="585950"/>
  </r>
  <r>
    <x v="11"/>
    <x v="4"/>
    <x v="14"/>
    <n v="163200"/>
    <n v="917250"/>
  </r>
  <r>
    <x v="12"/>
    <x v="4"/>
    <x v="14"/>
    <n v="173250"/>
    <n v="644000"/>
  </r>
  <r>
    <x v="12"/>
    <x v="1"/>
    <x v="14"/>
    <m/>
    <m/>
  </r>
  <r>
    <x v="13"/>
    <x v="4"/>
    <x v="14"/>
    <n v="142500"/>
    <n v="835800"/>
  </r>
  <r>
    <x v="13"/>
    <x v="1"/>
    <x v="14"/>
    <m/>
    <m/>
  </r>
  <r>
    <x v="14"/>
    <x v="4"/>
    <x v="14"/>
    <n v="127250"/>
    <n v="1315750"/>
  </r>
  <r>
    <x v="14"/>
    <x v="1"/>
    <x v="14"/>
    <m/>
    <m/>
  </r>
  <r>
    <x v="15"/>
    <x v="4"/>
    <x v="14"/>
    <n v="149950"/>
    <n v="1900250"/>
  </r>
  <r>
    <x v="15"/>
    <x v="1"/>
    <x v="14"/>
    <m/>
    <m/>
  </r>
  <r>
    <x v="16"/>
    <x v="4"/>
    <x v="14"/>
    <n v="159475"/>
    <n v="1994690"/>
  </r>
  <r>
    <x v="16"/>
    <x v="1"/>
    <x v="14"/>
    <m/>
    <m/>
  </r>
  <r>
    <x v="17"/>
    <x v="4"/>
    <x v="14"/>
    <n v="144450"/>
    <n v="2358216"/>
  </r>
  <r>
    <x v="17"/>
    <x v="1"/>
    <x v="14"/>
    <m/>
    <m/>
  </r>
  <r>
    <x v="18"/>
    <x v="4"/>
    <x v="14"/>
    <n v="168250"/>
    <n v="2596950"/>
  </r>
  <r>
    <x v="18"/>
    <x v="1"/>
    <x v="14"/>
    <m/>
    <m/>
  </r>
  <r>
    <x v="19"/>
    <x v="4"/>
    <x v="14"/>
    <n v="133500"/>
    <n v="1130549"/>
  </r>
  <r>
    <x v="19"/>
    <x v="1"/>
    <x v="14"/>
    <n v="220000"/>
    <n v="220000"/>
  </r>
  <r>
    <x v="20"/>
    <x v="4"/>
    <x v="14"/>
    <n v="176000"/>
    <n v="1999850"/>
  </r>
  <r>
    <x v="20"/>
    <x v="1"/>
    <x v="14"/>
    <m/>
    <m/>
  </r>
  <r>
    <x v="21"/>
    <x v="4"/>
    <x v="14"/>
    <n v="165000"/>
    <n v="1421800"/>
  </r>
  <r>
    <x v="21"/>
    <x v="1"/>
    <x v="14"/>
    <m/>
    <m/>
  </r>
  <r>
    <x v="22"/>
    <x v="4"/>
    <x v="14"/>
    <n v="187225"/>
    <n v="1045865"/>
  </r>
  <r>
    <x v="22"/>
    <x v="1"/>
    <x v="14"/>
    <m/>
    <m/>
  </r>
  <r>
    <x v="23"/>
    <x v="4"/>
    <x v="14"/>
    <n v="168000"/>
    <n v="2437400"/>
  </r>
  <r>
    <x v="23"/>
    <x v="1"/>
    <x v="14"/>
    <m/>
    <m/>
  </r>
  <r>
    <x v="24"/>
    <x v="4"/>
    <x v="14"/>
    <n v="137000"/>
    <n v="1020500"/>
  </r>
  <r>
    <x v="24"/>
    <x v="1"/>
    <x v="14"/>
    <m/>
    <m/>
  </r>
  <r>
    <x v="25"/>
    <x v="4"/>
    <x v="14"/>
    <n v="158500"/>
    <n v="1406700"/>
  </r>
  <r>
    <x v="25"/>
    <x v="1"/>
    <x v="14"/>
    <m/>
    <m/>
  </r>
  <r>
    <x v="26"/>
    <x v="4"/>
    <x v="14"/>
    <n v="155000"/>
    <n v="1183450"/>
  </r>
  <r>
    <x v="26"/>
    <x v="1"/>
    <x v="14"/>
    <m/>
    <m/>
  </r>
  <r>
    <x v="27"/>
    <x v="4"/>
    <x v="14"/>
    <n v="171000"/>
    <n v="1874799"/>
  </r>
  <r>
    <x v="27"/>
    <x v="1"/>
    <x v="14"/>
    <m/>
    <m/>
  </r>
  <r>
    <x v="28"/>
    <x v="4"/>
    <x v="14"/>
    <n v="206000"/>
    <n v="1446500"/>
  </r>
  <r>
    <x v="28"/>
    <x v="1"/>
    <x v="14"/>
    <m/>
    <m/>
  </r>
  <r>
    <x v="29"/>
    <x v="4"/>
    <x v="14"/>
    <n v="189500"/>
    <n v="1769500"/>
  </r>
  <r>
    <x v="29"/>
    <x v="1"/>
    <x v="14"/>
    <m/>
    <m/>
  </r>
  <r>
    <x v="30"/>
    <x v="4"/>
    <x v="14"/>
    <n v="189225"/>
    <n v="2313950"/>
  </r>
  <r>
    <x v="30"/>
    <x v="1"/>
    <x v="14"/>
    <m/>
    <m/>
  </r>
  <r>
    <x v="31"/>
    <x v="4"/>
    <x v="14"/>
    <n v="198500"/>
    <n v="2312400"/>
  </r>
  <r>
    <x v="31"/>
    <x v="1"/>
    <x v="14"/>
    <n v="213839"/>
    <n v="213839"/>
  </r>
  <r>
    <x v="32"/>
    <x v="4"/>
    <x v="14"/>
    <n v="197000"/>
    <n v="1309800"/>
  </r>
  <r>
    <x v="32"/>
    <x v="1"/>
    <x v="14"/>
    <m/>
    <m/>
  </r>
  <r>
    <x v="33"/>
    <x v="4"/>
    <x v="14"/>
    <n v="202950"/>
    <n v="3159150"/>
  </r>
  <r>
    <x v="33"/>
    <x v="1"/>
    <x v="14"/>
    <m/>
    <m/>
  </r>
  <r>
    <x v="34"/>
    <x v="4"/>
    <x v="14"/>
    <n v="193725"/>
    <n v="1946351"/>
  </r>
  <r>
    <x v="34"/>
    <x v="1"/>
    <x v="14"/>
    <m/>
    <m/>
  </r>
  <r>
    <x v="35"/>
    <x v="4"/>
    <x v="14"/>
    <n v="170000"/>
    <n v="1915950"/>
  </r>
  <r>
    <x v="35"/>
    <x v="1"/>
    <x v="14"/>
    <m/>
    <m/>
  </r>
  <r>
    <x v="36"/>
    <x v="4"/>
    <x v="14"/>
    <n v="195000"/>
    <n v="1027950"/>
  </r>
  <r>
    <x v="36"/>
    <x v="1"/>
    <x v="14"/>
    <m/>
    <m/>
  </r>
  <r>
    <x v="37"/>
    <x v="4"/>
    <x v="14"/>
    <n v="225000"/>
    <n v="2320500"/>
  </r>
  <r>
    <x v="37"/>
    <x v="1"/>
    <x v="14"/>
    <m/>
    <m/>
  </r>
  <r>
    <x v="38"/>
    <x v="4"/>
    <x v="14"/>
    <n v="185001"/>
    <n v="2046701"/>
  </r>
  <r>
    <x v="38"/>
    <x v="1"/>
    <x v="14"/>
    <m/>
    <m/>
  </r>
  <r>
    <x v="39"/>
    <x v="4"/>
    <x v="14"/>
    <n v="250000"/>
    <n v="1181400"/>
  </r>
  <r>
    <x v="39"/>
    <x v="1"/>
    <x v="14"/>
    <m/>
    <m/>
  </r>
  <r>
    <x v="40"/>
    <x v="4"/>
    <x v="14"/>
    <n v="220000"/>
    <n v="3397950"/>
  </r>
  <r>
    <x v="40"/>
    <x v="1"/>
    <x v="14"/>
    <m/>
    <m/>
  </r>
  <r>
    <x v="41"/>
    <x v="4"/>
    <x v="14"/>
    <n v="214000"/>
    <n v="1992900"/>
  </r>
  <r>
    <x v="41"/>
    <x v="1"/>
    <x v="14"/>
    <m/>
    <m/>
  </r>
  <r>
    <x v="42"/>
    <x v="4"/>
    <x v="14"/>
    <n v="229000"/>
    <n v="2084000"/>
  </r>
  <r>
    <x v="42"/>
    <x v="1"/>
    <x v="14"/>
    <m/>
    <m/>
  </r>
  <r>
    <x v="43"/>
    <x v="4"/>
    <x v="14"/>
    <n v="216000"/>
    <n v="1418950"/>
  </r>
  <r>
    <x v="43"/>
    <x v="1"/>
    <x v="14"/>
    <m/>
    <m/>
  </r>
  <r>
    <x v="44"/>
    <x v="4"/>
    <x v="14"/>
    <n v="239950"/>
    <n v="1192950"/>
  </r>
  <r>
    <x v="44"/>
    <x v="1"/>
    <x v="14"/>
    <m/>
    <m/>
  </r>
  <r>
    <x v="45"/>
    <x v="4"/>
    <x v="14"/>
    <n v="229975"/>
    <n v="2757611"/>
  </r>
  <r>
    <x v="45"/>
    <x v="1"/>
    <x v="14"/>
    <m/>
    <m/>
  </r>
  <r>
    <x v="46"/>
    <x v="4"/>
    <x v="14"/>
    <n v="219000"/>
    <n v="438000"/>
  </r>
  <r>
    <x v="46"/>
    <x v="1"/>
    <x v="14"/>
    <m/>
    <m/>
  </r>
  <r>
    <x v="47"/>
    <x v="4"/>
    <x v="14"/>
    <n v="200000"/>
    <n v="2409900"/>
  </r>
  <r>
    <x v="47"/>
    <x v="1"/>
    <x v="14"/>
    <m/>
    <m/>
  </r>
  <r>
    <x v="48"/>
    <x v="4"/>
    <x v="14"/>
    <n v="253250"/>
    <n v="1892870"/>
  </r>
  <r>
    <x v="48"/>
    <x v="1"/>
    <x v="14"/>
    <m/>
    <m/>
  </r>
  <r>
    <x v="49"/>
    <x v="4"/>
    <x v="14"/>
    <n v="233600"/>
    <n v="1638500"/>
  </r>
  <r>
    <x v="49"/>
    <x v="1"/>
    <x v="14"/>
    <m/>
    <m/>
  </r>
  <r>
    <x v="50"/>
    <x v="4"/>
    <x v="14"/>
    <n v="207000"/>
    <n v="1888450"/>
  </r>
  <r>
    <x v="50"/>
    <x v="1"/>
    <x v="14"/>
    <m/>
    <m/>
  </r>
  <r>
    <x v="51"/>
    <x v="4"/>
    <x v="14"/>
    <n v="236000"/>
    <n v="4075990"/>
  </r>
  <r>
    <x v="51"/>
    <x v="1"/>
    <x v="14"/>
    <m/>
    <m/>
  </r>
  <r>
    <x v="52"/>
    <x v="4"/>
    <x v="14"/>
    <n v="215000"/>
    <n v="2444020"/>
  </r>
  <r>
    <x v="52"/>
    <x v="1"/>
    <x v="14"/>
    <m/>
    <m/>
  </r>
  <r>
    <x v="53"/>
    <x v="4"/>
    <x v="14"/>
    <n v="216250"/>
    <n v="1917000"/>
  </r>
  <r>
    <x v="53"/>
    <x v="1"/>
    <x v="14"/>
    <m/>
    <m/>
  </r>
  <r>
    <x v="54"/>
    <x v="4"/>
    <x v="14"/>
    <n v="245000"/>
    <n v="2692793"/>
  </r>
  <r>
    <x v="54"/>
    <x v="1"/>
    <x v="14"/>
    <m/>
    <m/>
  </r>
  <r>
    <x v="55"/>
    <x v="4"/>
    <x v="14"/>
    <n v="237000"/>
    <n v="795463"/>
  </r>
  <r>
    <x v="55"/>
    <x v="1"/>
    <x v="14"/>
    <m/>
    <m/>
  </r>
  <r>
    <x v="56"/>
    <x v="4"/>
    <x v="14"/>
    <n v="272475"/>
    <n v="1563500"/>
  </r>
  <r>
    <x v="56"/>
    <x v="1"/>
    <x v="14"/>
    <m/>
    <m/>
  </r>
  <r>
    <x v="57"/>
    <x v="4"/>
    <x v="14"/>
    <n v="211000"/>
    <n v="1950900"/>
  </r>
  <r>
    <x v="57"/>
    <x v="1"/>
    <x v="14"/>
    <m/>
    <m/>
  </r>
  <r>
    <x v="58"/>
    <x v="4"/>
    <x v="14"/>
    <n v="267500"/>
    <n v="731130"/>
  </r>
  <r>
    <x v="58"/>
    <x v="1"/>
    <x v="14"/>
    <m/>
    <m/>
  </r>
  <r>
    <x v="59"/>
    <x v="4"/>
    <x v="14"/>
    <n v="283500"/>
    <n v="1060500"/>
  </r>
  <r>
    <x v="59"/>
    <x v="1"/>
    <x v="14"/>
    <m/>
    <m/>
  </r>
  <r>
    <x v="60"/>
    <x v="4"/>
    <x v="14"/>
    <n v="277800"/>
    <n v="1767880"/>
  </r>
  <r>
    <x v="60"/>
    <x v="1"/>
    <x v="14"/>
    <m/>
    <m/>
  </r>
  <r>
    <x v="61"/>
    <x v="4"/>
    <x v="14"/>
    <n v="198000"/>
    <n v="812280"/>
  </r>
  <r>
    <x v="61"/>
    <x v="1"/>
    <x v="14"/>
    <m/>
    <m/>
  </r>
  <r>
    <x v="62"/>
    <x v="4"/>
    <x v="14"/>
    <n v="219950"/>
    <n v="1488895"/>
  </r>
  <r>
    <x v="62"/>
    <x v="1"/>
    <x v="14"/>
    <m/>
    <m/>
  </r>
  <r>
    <x v="63"/>
    <x v="4"/>
    <x v="14"/>
    <n v="220000"/>
    <n v="1458571"/>
  </r>
  <r>
    <x v="63"/>
    <x v="1"/>
    <x v="14"/>
    <m/>
    <m/>
  </r>
  <r>
    <x v="64"/>
    <x v="4"/>
    <x v="14"/>
    <n v="167098"/>
    <n v="1197945"/>
  </r>
  <r>
    <x v="64"/>
    <x v="1"/>
    <x v="14"/>
    <m/>
    <m/>
  </r>
  <r>
    <x v="65"/>
    <x v="4"/>
    <x v="14"/>
    <n v="197500"/>
    <n v="740949"/>
  </r>
  <r>
    <x v="65"/>
    <x v="1"/>
    <x v="14"/>
    <m/>
    <m/>
  </r>
  <r>
    <x v="66"/>
    <x v="4"/>
    <x v="14"/>
    <n v="218500"/>
    <n v="1897785"/>
  </r>
  <r>
    <x v="66"/>
    <x v="1"/>
    <x v="14"/>
    <m/>
    <m/>
  </r>
  <r>
    <x v="67"/>
    <x v="4"/>
    <x v="14"/>
    <n v="260000"/>
    <n v="794000"/>
  </r>
  <r>
    <x v="67"/>
    <x v="1"/>
    <x v="14"/>
    <m/>
    <m/>
  </r>
  <r>
    <x v="68"/>
    <x v="4"/>
    <x v="14"/>
    <n v="205500"/>
    <n v="1307900"/>
  </r>
  <r>
    <x v="68"/>
    <x v="1"/>
    <x v="14"/>
    <m/>
    <m/>
  </r>
  <r>
    <x v="69"/>
    <x v="4"/>
    <x v="14"/>
    <n v="161700"/>
    <n v="729400"/>
  </r>
  <r>
    <x v="69"/>
    <x v="1"/>
    <x v="14"/>
    <m/>
    <m/>
  </r>
  <r>
    <x v="70"/>
    <x v="4"/>
    <x v="14"/>
    <n v="165950"/>
    <n v="331900"/>
  </r>
  <r>
    <x v="70"/>
    <x v="1"/>
    <x v="14"/>
    <m/>
    <m/>
  </r>
  <r>
    <x v="71"/>
    <x v="4"/>
    <x v="14"/>
    <n v="192000"/>
    <n v="384000"/>
  </r>
  <r>
    <x v="71"/>
    <x v="1"/>
    <x v="14"/>
    <m/>
    <m/>
  </r>
  <r>
    <x v="72"/>
    <x v="4"/>
    <x v="14"/>
    <n v="137500"/>
    <n v="744900"/>
  </r>
  <r>
    <x v="72"/>
    <x v="1"/>
    <x v="14"/>
    <m/>
    <m/>
  </r>
  <r>
    <x v="73"/>
    <x v="4"/>
    <x v="14"/>
    <n v="174000"/>
    <n v="498000"/>
  </r>
  <r>
    <x v="73"/>
    <x v="1"/>
    <x v="14"/>
    <m/>
    <m/>
  </r>
  <r>
    <x v="74"/>
    <x v="4"/>
    <x v="14"/>
    <n v="177450"/>
    <n v="1386400"/>
  </r>
  <r>
    <x v="74"/>
    <x v="1"/>
    <x v="14"/>
    <m/>
    <m/>
  </r>
  <r>
    <x v="75"/>
    <x v="4"/>
    <x v="14"/>
    <n v="168750"/>
    <n v="1029900"/>
  </r>
  <r>
    <x v="75"/>
    <x v="1"/>
    <x v="14"/>
    <m/>
    <m/>
  </r>
  <r>
    <x v="76"/>
    <x v="4"/>
    <x v="14"/>
    <n v="163000"/>
    <n v="640000"/>
  </r>
  <r>
    <x v="76"/>
    <x v="1"/>
    <x v="14"/>
    <m/>
    <m/>
  </r>
  <r>
    <x v="77"/>
    <x v="4"/>
    <x v="14"/>
    <n v="218000"/>
    <n v="1368300"/>
  </r>
  <r>
    <x v="77"/>
    <x v="1"/>
    <x v="14"/>
    <m/>
    <m/>
  </r>
  <r>
    <x v="78"/>
    <x v="4"/>
    <x v="14"/>
    <n v="157250"/>
    <n v="958400"/>
  </r>
  <r>
    <x v="78"/>
    <x v="1"/>
    <x v="14"/>
    <m/>
    <m/>
  </r>
  <r>
    <x v="79"/>
    <x v="4"/>
    <x v="14"/>
    <n v="149000"/>
    <n v="481450"/>
  </r>
  <r>
    <x v="79"/>
    <x v="1"/>
    <x v="14"/>
    <m/>
    <m/>
  </r>
  <r>
    <x v="80"/>
    <x v="4"/>
    <x v="14"/>
    <n v="173625"/>
    <n v="973621"/>
  </r>
  <r>
    <x v="80"/>
    <x v="1"/>
    <x v="14"/>
    <m/>
    <m/>
  </r>
  <r>
    <x v="81"/>
    <x v="4"/>
    <x v="14"/>
    <n v="218500"/>
    <n v="1865750"/>
  </r>
  <r>
    <x v="81"/>
    <x v="1"/>
    <x v="14"/>
    <m/>
    <m/>
  </r>
  <r>
    <x v="82"/>
    <x v="4"/>
    <x v="14"/>
    <n v="138000"/>
    <n v="846200"/>
  </r>
  <r>
    <x v="82"/>
    <x v="1"/>
    <x v="14"/>
    <m/>
    <m/>
  </r>
  <r>
    <x v="83"/>
    <x v="4"/>
    <x v="14"/>
    <n v="175000"/>
    <n v="1235800"/>
  </r>
  <r>
    <x v="83"/>
    <x v="1"/>
    <x v="14"/>
    <m/>
    <m/>
  </r>
  <r>
    <x v="84"/>
    <x v="4"/>
    <x v="14"/>
    <n v="88750"/>
    <n v="421350"/>
  </r>
  <r>
    <x v="84"/>
    <x v="1"/>
    <x v="14"/>
    <m/>
    <m/>
  </r>
  <r>
    <x v="85"/>
    <x v="4"/>
    <x v="14"/>
    <n v="200000"/>
    <n v="1239000"/>
  </r>
  <r>
    <x v="85"/>
    <x v="1"/>
    <x v="14"/>
    <m/>
    <m/>
  </r>
  <r>
    <x v="86"/>
    <x v="4"/>
    <x v="14"/>
    <n v="162500"/>
    <n v="963950"/>
  </r>
  <r>
    <x v="86"/>
    <x v="1"/>
    <x v="14"/>
    <m/>
    <m/>
  </r>
  <r>
    <x v="87"/>
    <x v="4"/>
    <x v="14"/>
    <n v="180500"/>
    <n v="943000"/>
  </r>
  <r>
    <x v="87"/>
    <x v="1"/>
    <x v="14"/>
    <m/>
    <m/>
  </r>
  <r>
    <x v="88"/>
    <x v="4"/>
    <x v="14"/>
    <n v="140000"/>
    <n v="753800"/>
  </r>
  <r>
    <x v="88"/>
    <x v="1"/>
    <x v="14"/>
    <m/>
    <m/>
  </r>
  <r>
    <x v="89"/>
    <x v="4"/>
    <x v="14"/>
    <n v="196225"/>
    <n v="1472050"/>
  </r>
  <r>
    <x v="89"/>
    <x v="1"/>
    <x v="14"/>
    <m/>
    <m/>
  </r>
  <r>
    <x v="90"/>
    <x v="4"/>
    <x v="14"/>
    <n v="195000"/>
    <n v="842700"/>
  </r>
  <r>
    <x v="90"/>
    <x v="1"/>
    <x v="14"/>
    <m/>
    <m/>
  </r>
  <r>
    <x v="91"/>
    <x v="4"/>
    <x v="14"/>
    <n v="130000"/>
    <n v="1065522"/>
  </r>
  <r>
    <x v="91"/>
    <x v="1"/>
    <x v="14"/>
    <m/>
    <m/>
  </r>
  <r>
    <x v="92"/>
    <x v="4"/>
    <x v="14"/>
    <n v="137950"/>
    <n v="838400"/>
  </r>
  <r>
    <x v="92"/>
    <x v="1"/>
    <x v="14"/>
    <m/>
    <m/>
  </r>
  <r>
    <x v="93"/>
    <x v="4"/>
    <x v="14"/>
    <n v="200000"/>
    <n v="200000"/>
  </r>
  <r>
    <x v="93"/>
    <x v="1"/>
    <x v="14"/>
    <m/>
    <m/>
  </r>
  <r>
    <x v="94"/>
    <x v="4"/>
    <x v="14"/>
    <n v="174500"/>
    <n v="681500"/>
  </r>
  <r>
    <x v="94"/>
    <x v="1"/>
    <x v="14"/>
    <m/>
    <m/>
  </r>
  <r>
    <x v="95"/>
    <x v="4"/>
    <x v="14"/>
    <n v="190000"/>
    <n v="190000"/>
  </r>
  <r>
    <x v="95"/>
    <x v="1"/>
    <x v="14"/>
    <m/>
    <m/>
  </r>
  <r>
    <x v="96"/>
    <x v="4"/>
    <x v="14"/>
    <n v="80001"/>
    <n v="687451"/>
  </r>
  <r>
    <x v="96"/>
    <x v="1"/>
    <x v="14"/>
    <m/>
    <m/>
  </r>
  <r>
    <x v="97"/>
    <x v="4"/>
    <x v="14"/>
    <n v="169600"/>
    <n v="339200"/>
  </r>
  <r>
    <x v="97"/>
    <x v="1"/>
    <x v="14"/>
    <m/>
    <m/>
  </r>
  <r>
    <x v="98"/>
    <x v="4"/>
    <x v="14"/>
    <n v="147000"/>
    <n v="573500"/>
  </r>
  <r>
    <x v="98"/>
    <x v="1"/>
    <x v="14"/>
    <m/>
    <m/>
  </r>
  <r>
    <x v="99"/>
    <x v="4"/>
    <x v="14"/>
    <n v="188450"/>
    <n v="761900"/>
  </r>
  <r>
    <x v="99"/>
    <x v="1"/>
    <x v="14"/>
    <m/>
    <m/>
  </r>
  <r>
    <x v="100"/>
    <x v="4"/>
    <x v="14"/>
    <n v="125000"/>
    <n v="842400"/>
  </r>
  <r>
    <x v="100"/>
    <x v="1"/>
    <x v="14"/>
    <m/>
    <m/>
  </r>
  <r>
    <x v="101"/>
    <x v="4"/>
    <x v="14"/>
    <n v="99950"/>
    <n v="286950"/>
  </r>
  <r>
    <x v="101"/>
    <x v="1"/>
    <x v="14"/>
    <m/>
    <m/>
  </r>
  <r>
    <x v="102"/>
    <x v="4"/>
    <x v="14"/>
    <n v="124950"/>
    <n v="833172"/>
  </r>
  <r>
    <x v="102"/>
    <x v="1"/>
    <x v="14"/>
    <m/>
    <m/>
  </r>
  <r>
    <x v="103"/>
    <x v="4"/>
    <x v="14"/>
    <n v="125000"/>
    <n v="981100"/>
  </r>
  <r>
    <x v="103"/>
    <x v="1"/>
    <x v="14"/>
    <m/>
    <m/>
  </r>
  <r>
    <x v="104"/>
    <x v="4"/>
    <x v="14"/>
    <n v="107400"/>
    <n v="763395"/>
  </r>
  <r>
    <x v="104"/>
    <x v="1"/>
    <x v="14"/>
    <m/>
    <m/>
  </r>
  <r>
    <x v="105"/>
    <x v="4"/>
    <x v="14"/>
    <n v="120000"/>
    <n v="532444"/>
  </r>
  <r>
    <x v="105"/>
    <x v="1"/>
    <x v="14"/>
    <m/>
    <m/>
  </r>
  <r>
    <x v="106"/>
    <x v="4"/>
    <x v="14"/>
    <n v="158000"/>
    <n v="663500"/>
  </r>
  <r>
    <x v="106"/>
    <x v="1"/>
    <x v="14"/>
    <m/>
    <m/>
  </r>
  <r>
    <x v="107"/>
    <x v="4"/>
    <x v="14"/>
    <n v="144000"/>
    <n v="987500"/>
  </r>
  <r>
    <x v="107"/>
    <x v="1"/>
    <x v="14"/>
    <m/>
    <m/>
  </r>
  <r>
    <x v="108"/>
    <x v="4"/>
    <x v="14"/>
    <n v="127000"/>
    <n v="638650"/>
  </r>
  <r>
    <x v="108"/>
    <x v="1"/>
    <x v="14"/>
    <m/>
    <m/>
  </r>
  <r>
    <x v="109"/>
    <x v="4"/>
    <x v="14"/>
    <n v="95800"/>
    <n v="451100"/>
  </r>
  <r>
    <x v="109"/>
    <x v="1"/>
    <x v="14"/>
    <m/>
    <m/>
  </r>
  <r>
    <x v="110"/>
    <x v="4"/>
    <x v="14"/>
    <n v="110000"/>
    <n v="607000"/>
  </r>
  <r>
    <x v="110"/>
    <x v="1"/>
    <x v="14"/>
    <m/>
    <m/>
  </r>
  <r>
    <x v="111"/>
    <x v="4"/>
    <x v="14"/>
    <n v="140000"/>
    <n v="280000"/>
  </r>
  <r>
    <x v="111"/>
    <x v="1"/>
    <x v="14"/>
    <m/>
    <m/>
  </r>
  <r>
    <x v="112"/>
    <x v="4"/>
    <x v="14"/>
    <n v="134650"/>
    <n v="741250"/>
  </r>
  <r>
    <x v="112"/>
    <x v="1"/>
    <x v="14"/>
    <m/>
    <m/>
  </r>
  <r>
    <x v="113"/>
    <x v="4"/>
    <x v="14"/>
    <n v="135000"/>
    <n v="1115400"/>
  </r>
  <r>
    <x v="113"/>
    <x v="1"/>
    <x v="14"/>
    <m/>
    <m/>
  </r>
  <r>
    <x v="114"/>
    <x v="4"/>
    <x v="14"/>
    <n v="135000"/>
    <n v="1120900"/>
  </r>
  <r>
    <x v="114"/>
    <x v="1"/>
    <x v="14"/>
    <m/>
    <m/>
  </r>
  <r>
    <x v="115"/>
    <x v="4"/>
    <x v="14"/>
    <n v="89000"/>
    <n v="625650"/>
  </r>
  <r>
    <x v="115"/>
    <x v="1"/>
    <x v="14"/>
    <m/>
    <m/>
  </r>
  <r>
    <x v="116"/>
    <x v="4"/>
    <x v="14"/>
    <n v="94825"/>
    <n v="189650"/>
  </r>
  <r>
    <x v="116"/>
    <x v="1"/>
    <x v="14"/>
    <m/>
    <m/>
  </r>
  <r>
    <x v="117"/>
    <x v="4"/>
    <x v="14"/>
    <n v="113000"/>
    <n v="1194200"/>
  </r>
  <r>
    <x v="117"/>
    <x v="1"/>
    <x v="14"/>
    <m/>
    <m/>
  </r>
  <r>
    <x v="118"/>
    <x v="4"/>
    <x v="14"/>
    <n v="78900"/>
    <n v="327299"/>
  </r>
  <r>
    <x v="118"/>
    <x v="1"/>
    <x v="14"/>
    <m/>
    <m/>
  </r>
  <r>
    <x v="119"/>
    <x v="4"/>
    <x v="14"/>
    <n v="123400"/>
    <n v="246800"/>
  </r>
  <r>
    <x v="119"/>
    <x v="1"/>
    <x v="14"/>
    <m/>
    <m/>
  </r>
  <r>
    <x v="120"/>
    <x v="4"/>
    <x v="14"/>
    <n v="136500"/>
    <n v="410500"/>
  </r>
  <r>
    <x v="120"/>
    <x v="1"/>
    <x v="14"/>
    <m/>
    <m/>
  </r>
  <r>
    <x v="121"/>
    <x v="4"/>
    <x v="14"/>
    <n v="125500"/>
    <n v="663400"/>
  </r>
  <r>
    <x v="121"/>
    <x v="1"/>
    <x v="14"/>
    <n v="225000"/>
    <n v="225000"/>
  </r>
  <r>
    <x v="122"/>
    <x v="4"/>
    <x v="14"/>
    <n v="131000"/>
    <n v="1055100"/>
  </r>
  <r>
    <x v="122"/>
    <x v="1"/>
    <x v="14"/>
    <m/>
    <m/>
  </r>
  <r>
    <x v="123"/>
    <x v="4"/>
    <x v="14"/>
    <n v="181000"/>
    <n v="800500"/>
  </r>
  <r>
    <x v="123"/>
    <x v="1"/>
    <x v="14"/>
    <m/>
    <m/>
  </r>
  <r>
    <x v="124"/>
    <x v="4"/>
    <x v="14"/>
    <n v="129900"/>
    <n v="1315400"/>
  </r>
  <r>
    <x v="124"/>
    <x v="1"/>
    <x v="14"/>
    <m/>
    <m/>
  </r>
  <r>
    <x v="125"/>
    <x v="4"/>
    <x v="14"/>
    <n v="145000"/>
    <n v="1443400"/>
  </r>
  <r>
    <x v="125"/>
    <x v="1"/>
    <x v="14"/>
    <m/>
    <m/>
  </r>
  <r>
    <x v="126"/>
    <x v="4"/>
    <x v="14"/>
    <n v="100329"/>
    <n v="578329"/>
  </r>
  <r>
    <x v="126"/>
    <x v="1"/>
    <x v="14"/>
    <m/>
    <m/>
  </r>
  <r>
    <x v="127"/>
    <x v="4"/>
    <x v="14"/>
    <n v="185000"/>
    <n v="919000"/>
  </r>
  <r>
    <x v="127"/>
    <x v="1"/>
    <x v="14"/>
    <m/>
    <m/>
  </r>
  <r>
    <x v="128"/>
    <x v="4"/>
    <x v="14"/>
    <n v="173000"/>
    <n v="852950"/>
  </r>
  <r>
    <x v="128"/>
    <x v="1"/>
    <x v="14"/>
    <m/>
    <m/>
  </r>
  <r>
    <x v="129"/>
    <x v="4"/>
    <x v="14"/>
    <n v="102500"/>
    <n v="713000"/>
  </r>
  <r>
    <x v="129"/>
    <x v="1"/>
    <x v="14"/>
    <m/>
    <m/>
  </r>
  <r>
    <x v="130"/>
    <x v="4"/>
    <x v="14"/>
    <n v="152000"/>
    <n v="441900"/>
  </r>
  <r>
    <x v="130"/>
    <x v="1"/>
    <x v="14"/>
    <m/>
    <m/>
  </r>
  <r>
    <x v="131"/>
    <x v="4"/>
    <x v="14"/>
    <n v="210750"/>
    <n v="846500"/>
  </r>
  <r>
    <x v="131"/>
    <x v="1"/>
    <x v="14"/>
    <m/>
    <m/>
  </r>
  <r>
    <x v="132"/>
    <x v="4"/>
    <x v="14"/>
    <n v="165000"/>
    <n v="513250"/>
  </r>
  <r>
    <x v="132"/>
    <x v="1"/>
    <x v="14"/>
    <m/>
    <m/>
  </r>
  <r>
    <x v="133"/>
    <x v="4"/>
    <x v="14"/>
    <n v="141000"/>
    <n v="529000"/>
  </r>
  <r>
    <x v="133"/>
    <x v="1"/>
    <x v="14"/>
    <m/>
    <m/>
  </r>
  <r>
    <x v="134"/>
    <x v="4"/>
    <x v="14"/>
    <n v="131750"/>
    <n v="1141507"/>
  </r>
  <r>
    <x v="134"/>
    <x v="1"/>
    <x v="14"/>
    <m/>
    <m/>
  </r>
  <r>
    <x v="135"/>
    <x v="4"/>
    <x v="14"/>
    <n v="131500"/>
    <n v="924400"/>
  </r>
  <r>
    <x v="135"/>
    <x v="1"/>
    <x v="14"/>
    <m/>
    <m/>
  </r>
  <r>
    <x v="136"/>
    <x v="4"/>
    <x v="14"/>
    <n v="142500"/>
    <n v="1995250"/>
  </r>
  <r>
    <x v="136"/>
    <x v="1"/>
    <x v="14"/>
    <m/>
    <m/>
  </r>
  <r>
    <x v="137"/>
    <x v="4"/>
    <x v="14"/>
    <n v="165000"/>
    <n v="1458800"/>
  </r>
  <r>
    <x v="137"/>
    <x v="1"/>
    <x v="14"/>
    <m/>
    <m/>
  </r>
  <r>
    <x v="138"/>
    <x v="4"/>
    <x v="14"/>
    <n v="170000"/>
    <n v="651900"/>
  </r>
  <r>
    <x v="138"/>
    <x v="1"/>
    <x v="14"/>
    <n v="247000"/>
    <n v="247000"/>
  </r>
  <r>
    <x v="139"/>
    <x v="4"/>
    <x v="14"/>
    <n v="157500"/>
    <n v="983799"/>
  </r>
  <r>
    <x v="139"/>
    <x v="1"/>
    <x v="14"/>
    <m/>
    <m/>
  </r>
  <r>
    <x v="140"/>
    <x v="4"/>
    <x v="14"/>
    <n v="133450"/>
    <n v="1938777"/>
  </r>
  <r>
    <x v="140"/>
    <x v="1"/>
    <x v="14"/>
    <n v="187750"/>
    <n v="187750"/>
  </r>
  <r>
    <x v="141"/>
    <x v="4"/>
    <x v="14"/>
    <n v="116475"/>
    <n v="728548"/>
  </r>
  <r>
    <x v="141"/>
    <x v="1"/>
    <x v="14"/>
    <n v="127000"/>
    <n v="127000"/>
  </r>
  <r>
    <x v="142"/>
    <x v="4"/>
    <x v="14"/>
    <n v="166200"/>
    <n v="1189800"/>
  </r>
  <r>
    <x v="142"/>
    <x v="1"/>
    <x v="14"/>
    <m/>
    <m/>
  </r>
  <r>
    <x v="143"/>
    <x v="4"/>
    <x v="14"/>
    <n v="166250"/>
    <n v="1678850"/>
  </r>
  <r>
    <x v="143"/>
    <x v="1"/>
    <x v="14"/>
    <m/>
    <m/>
  </r>
  <r>
    <x v="144"/>
    <x v="4"/>
    <x v="14"/>
    <n v="100101"/>
    <n v="703646"/>
  </r>
  <r>
    <x v="144"/>
    <x v="1"/>
    <x v="14"/>
    <m/>
    <m/>
  </r>
  <r>
    <x v="145"/>
    <x v="4"/>
    <x v="14"/>
    <n v="137000"/>
    <n v="1092502"/>
  </r>
  <r>
    <x v="145"/>
    <x v="1"/>
    <x v="14"/>
    <m/>
    <m/>
  </r>
  <r>
    <x v="146"/>
    <x v="4"/>
    <x v="14"/>
    <n v="165000"/>
    <n v="1217500"/>
  </r>
  <r>
    <x v="146"/>
    <x v="1"/>
    <x v="14"/>
    <m/>
    <m/>
  </r>
  <r>
    <x v="147"/>
    <x v="4"/>
    <x v="14"/>
    <n v="202500"/>
    <n v="1626050"/>
  </r>
  <r>
    <x v="147"/>
    <x v="1"/>
    <x v="14"/>
    <m/>
    <m/>
  </r>
  <r>
    <x v="148"/>
    <x v="4"/>
    <x v="14"/>
    <n v="171500"/>
    <n v="2767200"/>
  </r>
  <r>
    <x v="148"/>
    <x v="1"/>
    <x v="14"/>
    <m/>
    <m/>
  </r>
  <r>
    <x v="149"/>
    <x v="4"/>
    <x v="14"/>
    <n v="203250"/>
    <n v="1137457"/>
  </r>
  <r>
    <x v="149"/>
    <x v="1"/>
    <x v="14"/>
    <m/>
    <m/>
  </r>
  <r>
    <x v="150"/>
    <x v="4"/>
    <x v="14"/>
    <n v="182500"/>
    <n v="1989826"/>
  </r>
  <r>
    <x v="150"/>
    <x v="1"/>
    <x v="14"/>
    <m/>
    <m/>
  </r>
  <r>
    <x v="151"/>
    <x v="4"/>
    <x v="14"/>
    <n v="207000"/>
    <n v="1830000"/>
  </r>
  <r>
    <x v="151"/>
    <x v="1"/>
    <x v="14"/>
    <m/>
    <m/>
  </r>
  <r>
    <x v="152"/>
    <x v="4"/>
    <x v="14"/>
    <n v="174500"/>
    <n v="3030060"/>
  </r>
  <r>
    <x v="152"/>
    <x v="1"/>
    <x v="14"/>
    <m/>
    <m/>
  </r>
  <r>
    <x v="153"/>
    <x v="4"/>
    <x v="14"/>
    <n v="111000"/>
    <n v="665038"/>
  </r>
  <r>
    <x v="153"/>
    <x v="1"/>
    <x v="14"/>
    <n v="376000"/>
    <n v="376000"/>
  </r>
  <r>
    <x v="154"/>
    <x v="4"/>
    <x v="14"/>
    <n v="211750"/>
    <n v="2175950"/>
  </r>
  <r>
    <x v="154"/>
    <x v="1"/>
    <x v="14"/>
    <m/>
    <m/>
  </r>
  <r>
    <x v="155"/>
    <x v="4"/>
    <x v="14"/>
    <n v="179950"/>
    <n v="1802750"/>
  </r>
  <r>
    <x v="155"/>
    <x v="1"/>
    <x v="14"/>
    <m/>
    <m/>
  </r>
  <r>
    <x v="156"/>
    <x v="4"/>
    <x v="14"/>
    <n v="152000"/>
    <n v="1172445"/>
  </r>
  <r>
    <x v="156"/>
    <x v="1"/>
    <x v="14"/>
    <m/>
    <m/>
  </r>
  <r>
    <x v="157"/>
    <x v="4"/>
    <x v="14"/>
    <n v="193225"/>
    <n v="1496150"/>
  </r>
  <r>
    <x v="157"/>
    <x v="1"/>
    <x v="14"/>
    <m/>
    <m/>
  </r>
  <r>
    <x v="158"/>
    <x v="4"/>
    <x v="14"/>
    <n v="199000"/>
    <n v="2534470"/>
  </r>
  <r>
    <x v="158"/>
    <x v="1"/>
    <x v="14"/>
    <m/>
    <m/>
  </r>
  <r>
    <x v="159"/>
    <x v="4"/>
    <x v="14"/>
    <n v="242000"/>
    <n v="1506150"/>
  </r>
  <r>
    <x v="159"/>
    <x v="1"/>
    <x v="14"/>
    <m/>
    <m/>
  </r>
  <r>
    <x v="160"/>
    <x v="4"/>
    <x v="14"/>
    <n v="231100"/>
    <n v="1424700"/>
  </r>
  <r>
    <x v="160"/>
    <x v="1"/>
    <x v="14"/>
    <m/>
    <m/>
  </r>
  <r>
    <x v="161"/>
    <x v="4"/>
    <x v="14"/>
    <n v="225000"/>
    <n v="1719750"/>
  </r>
  <r>
    <x v="161"/>
    <x v="1"/>
    <x v="14"/>
    <m/>
    <m/>
  </r>
  <r>
    <x v="162"/>
    <x v="4"/>
    <x v="14"/>
    <n v="238975"/>
    <n v="2363100"/>
  </r>
  <r>
    <x v="162"/>
    <x v="1"/>
    <x v="14"/>
    <n v="205000"/>
    <n v="205000"/>
  </r>
  <r>
    <x v="163"/>
    <x v="4"/>
    <x v="14"/>
    <n v="270000"/>
    <n v="3666900"/>
  </r>
  <r>
    <x v="163"/>
    <x v="1"/>
    <x v="14"/>
    <m/>
    <m/>
  </r>
  <r>
    <x v="164"/>
    <x v="4"/>
    <x v="14"/>
    <n v="212500"/>
    <n v="3029800"/>
  </r>
  <r>
    <x v="164"/>
    <x v="1"/>
    <x v="14"/>
    <m/>
    <m/>
  </r>
  <r>
    <x v="165"/>
    <x v="4"/>
    <x v="14"/>
    <n v="230000"/>
    <n v="1769890"/>
  </r>
  <r>
    <x v="165"/>
    <x v="1"/>
    <x v="14"/>
    <m/>
    <m/>
  </r>
  <r>
    <x v="166"/>
    <x v="4"/>
    <x v="14"/>
    <n v="187699"/>
    <n v="1242397"/>
  </r>
  <r>
    <x v="166"/>
    <x v="1"/>
    <x v="14"/>
    <m/>
    <m/>
  </r>
  <r>
    <x v="167"/>
    <x v="4"/>
    <x v="14"/>
    <n v="223900"/>
    <n v="1551300"/>
  </r>
  <r>
    <x v="167"/>
    <x v="1"/>
    <x v="14"/>
    <m/>
    <m/>
  </r>
  <r>
    <x v="168"/>
    <x v="4"/>
    <x v="14"/>
    <n v="243250"/>
    <n v="1908967"/>
  </r>
  <r>
    <x v="168"/>
    <x v="1"/>
    <x v="14"/>
    <n v="160299"/>
    <n v="160299"/>
  </r>
  <r>
    <x v="169"/>
    <x v="4"/>
    <x v="14"/>
    <n v="200000"/>
    <n v="1574440"/>
  </r>
  <r>
    <x v="169"/>
    <x v="1"/>
    <x v="14"/>
    <m/>
    <m/>
  </r>
  <r>
    <x v="170"/>
    <x v="4"/>
    <x v="14"/>
    <n v="261000"/>
    <n v="2317000"/>
  </r>
  <r>
    <x v="170"/>
    <x v="1"/>
    <x v="14"/>
    <m/>
    <m/>
  </r>
  <r>
    <x v="171"/>
    <x v="4"/>
    <x v="14"/>
    <n v="230000"/>
    <n v="3153650"/>
  </r>
  <r>
    <x v="171"/>
    <x v="1"/>
    <x v="14"/>
    <m/>
    <m/>
  </r>
  <r>
    <x v="172"/>
    <x v="4"/>
    <x v="14"/>
    <n v="241000"/>
    <n v="3593500"/>
  </r>
  <r>
    <x v="172"/>
    <x v="1"/>
    <x v="14"/>
    <m/>
    <m/>
  </r>
  <r>
    <x v="173"/>
    <x v="4"/>
    <x v="14"/>
    <n v="288500"/>
    <n v="2387200"/>
  </r>
  <r>
    <x v="173"/>
    <x v="1"/>
    <x v="14"/>
    <m/>
    <m/>
  </r>
  <r>
    <x v="174"/>
    <x v="4"/>
    <x v="14"/>
    <n v="228750"/>
    <n v="2290000"/>
  </r>
  <r>
    <x v="174"/>
    <x v="1"/>
    <x v="14"/>
    <m/>
    <m/>
  </r>
  <r>
    <x v="175"/>
    <x v="4"/>
    <x v="14"/>
    <n v="302500"/>
    <n v="3058500"/>
  </r>
  <r>
    <x v="175"/>
    <x v="1"/>
    <x v="14"/>
    <m/>
    <m/>
  </r>
  <r>
    <x v="176"/>
    <x v="4"/>
    <x v="14"/>
    <n v="274375"/>
    <n v="2789738"/>
  </r>
  <r>
    <x v="176"/>
    <x v="1"/>
    <x v="14"/>
    <m/>
    <m/>
  </r>
  <r>
    <x v="177"/>
    <x v="4"/>
    <x v="14"/>
    <n v="243375"/>
    <n v="2515800"/>
  </r>
  <r>
    <x v="177"/>
    <x v="1"/>
    <x v="14"/>
    <m/>
    <m/>
  </r>
  <r>
    <x v="178"/>
    <x v="4"/>
    <x v="14"/>
    <n v="230250"/>
    <n v="2039264"/>
  </r>
  <r>
    <x v="178"/>
    <x v="1"/>
    <x v="14"/>
    <m/>
    <m/>
  </r>
  <r>
    <x v="179"/>
    <x v="4"/>
    <x v="14"/>
    <n v="269500"/>
    <n v="1794350"/>
  </r>
  <r>
    <x v="179"/>
    <x v="1"/>
    <x v="14"/>
    <m/>
    <m/>
  </r>
  <r>
    <x v="180"/>
    <x v="4"/>
    <x v="14"/>
    <n v="271000"/>
    <n v="1428800"/>
  </r>
  <r>
    <x v="180"/>
    <x v="1"/>
    <x v="14"/>
    <m/>
    <m/>
  </r>
  <r>
    <x v="181"/>
    <x v="4"/>
    <x v="14"/>
    <n v="242000"/>
    <n v="1764000"/>
  </r>
  <r>
    <x v="181"/>
    <x v="1"/>
    <x v="14"/>
    <n v="305000"/>
    <n v="305000"/>
  </r>
  <r>
    <x v="182"/>
    <x v="4"/>
    <x v="14"/>
    <n v="260000"/>
    <n v="1975500"/>
  </r>
  <r>
    <x v="182"/>
    <x v="1"/>
    <x v="14"/>
    <m/>
    <m/>
  </r>
  <r>
    <x v="183"/>
    <x v="4"/>
    <x v="14"/>
    <n v="270000"/>
    <n v="3210950"/>
  </r>
  <r>
    <x v="183"/>
    <x v="1"/>
    <x v="14"/>
    <m/>
    <m/>
  </r>
  <r>
    <x v="184"/>
    <x v="4"/>
    <x v="14"/>
    <n v="317500"/>
    <n v="3831550"/>
  </r>
  <r>
    <x v="184"/>
    <x v="1"/>
    <x v="14"/>
    <m/>
    <m/>
  </r>
  <r>
    <x v="185"/>
    <x v="4"/>
    <x v="14"/>
    <n v="351500"/>
    <n v="3407252"/>
  </r>
  <r>
    <x v="185"/>
    <x v="1"/>
    <x v="14"/>
    <m/>
    <m/>
  </r>
  <r>
    <x v="186"/>
    <x v="4"/>
    <x v="14"/>
    <n v="330000"/>
    <n v="3000980"/>
  </r>
  <r>
    <x v="186"/>
    <x v="1"/>
    <x v="14"/>
    <m/>
    <m/>
  </r>
  <r>
    <x v="187"/>
    <x v="4"/>
    <x v="14"/>
    <n v="294500"/>
    <n v="1790000"/>
  </r>
  <r>
    <x v="187"/>
    <x v="1"/>
    <x v="14"/>
    <m/>
    <m/>
  </r>
  <r>
    <x v="188"/>
    <x v="4"/>
    <x v="14"/>
    <n v="325950"/>
    <n v="2103450"/>
  </r>
  <r>
    <x v="188"/>
    <x v="1"/>
    <x v="14"/>
    <m/>
    <m/>
  </r>
  <r>
    <x v="189"/>
    <x v="4"/>
    <x v="14"/>
    <n v="291000"/>
    <n v="2457000"/>
  </r>
  <r>
    <x v="189"/>
    <x v="1"/>
    <x v="14"/>
    <m/>
    <m/>
  </r>
  <r>
    <x v="190"/>
    <x v="4"/>
    <x v="14"/>
    <n v="310000"/>
    <n v="1592000"/>
  </r>
  <r>
    <x v="190"/>
    <x v="1"/>
    <x v="14"/>
    <m/>
    <m/>
  </r>
  <r>
    <x v="191"/>
    <x v="4"/>
    <x v="14"/>
    <n v="264950"/>
    <n v="1022450"/>
  </r>
  <r>
    <x v="191"/>
    <x v="1"/>
    <x v="14"/>
    <m/>
    <m/>
  </r>
  <r>
    <x v="192"/>
    <x v="1"/>
    <x v="14"/>
    <m/>
    <m/>
  </r>
  <r>
    <x v="202"/>
    <x v="1"/>
    <x v="14"/>
    <m/>
    <m/>
  </r>
  <r>
    <x v="194"/>
    <x v="4"/>
    <x v="14"/>
    <n v="323500"/>
    <n v="2252400"/>
  </r>
  <r>
    <x v="194"/>
    <x v="1"/>
    <x v="14"/>
    <m/>
    <m/>
  </r>
  <r>
    <x v="195"/>
    <x v="4"/>
    <x v="14"/>
    <n v="262500"/>
    <n v="2115500"/>
  </r>
  <r>
    <x v="195"/>
    <x v="1"/>
    <x v="14"/>
    <m/>
    <m/>
  </r>
  <r>
    <x v="196"/>
    <x v="4"/>
    <x v="14"/>
    <n v="297250"/>
    <n v="1174450"/>
  </r>
  <r>
    <x v="196"/>
    <x v="1"/>
    <x v="14"/>
    <m/>
    <m/>
  </r>
  <r>
    <x v="197"/>
    <x v="4"/>
    <x v="14"/>
    <n v="338500"/>
    <n v="3346650"/>
  </r>
  <r>
    <x v="197"/>
    <x v="1"/>
    <x v="14"/>
    <m/>
    <m/>
  </r>
  <r>
    <x v="198"/>
    <x v="4"/>
    <x v="14"/>
    <n v="335000"/>
    <n v="3287400"/>
  </r>
  <r>
    <x v="198"/>
    <x v="1"/>
    <x v="14"/>
    <m/>
    <m/>
  </r>
  <r>
    <x v="199"/>
    <x v="4"/>
    <x v="14"/>
    <n v="355500"/>
    <n v="4018000"/>
  </r>
  <r>
    <x v="199"/>
    <x v="1"/>
    <x v="14"/>
    <m/>
    <m/>
  </r>
  <r>
    <x v="200"/>
    <x v="4"/>
    <x v="14"/>
    <n v="357725"/>
    <n v="4285050"/>
  </r>
  <r>
    <x v="200"/>
    <x v="1"/>
    <x v="14"/>
    <m/>
    <m/>
  </r>
  <r>
    <x v="201"/>
    <x v="1"/>
    <x v="14"/>
    <m/>
    <m/>
  </r>
  <r>
    <x v="201"/>
    <x v="4"/>
    <x v="14"/>
    <n v="351250"/>
    <n v="2777390"/>
  </r>
  <r>
    <x v="0"/>
    <x v="4"/>
    <x v="15"/>
    <n v="91100"/>
    <n v="534100"/>
  </r>
  <r>
    <x v="1"/>
    <x v="4"/>
    <x v="15"/>
    <n v="133000"/>
    <n v="871350"/>
  </r>
  <r>
    <x v="2"/>
    <x v="4"/>
    <x v="15"/>
    <n v="132200"/>
    <n v="790350"/>
  </r>
  <r>
    <x v="3"/>
    <x v="4"/>
    <x v="15"/>
    <n v="113500"/>
    <n v="933200"/>
  </r>
  <r>
    <x v="4"/>
    <x v="4"/>
    <x v="15"/>
    <n v="146000"/>
    <n v="900700"/>
  </r>
  <r>
    <x v="5"/>
    <x v="4"/>
    <x v="15"/>
    <n v="120000"/>
    <n v="350000"/>
  </r>
  <r>
    <x v="6"/>
    <x v="4"/>
    <x v="15"/>
    <n v="123950"/>
    <n v="1018900"/>
  </r>
  <r>
    <x v="7"/>
    <x v="4"/>
    <x v="15"/>
    <n v="94500"/>
    <n v="542495"/>
  </r>
  <r>
    <x v="8"/>
    <x v="4"/>
    <x v="15"/>
    <n v="118500"/>
    <n v="1127520"/>
  </r>
  <r>
    <x v="9"/>
    <x v="4"/>
    <x v="15"/>
    <n v="115000"/>
    <n v="794400"/>
  </r>
  <r>
    <x v="10"/>
    <x v="4"/>
    <x v="15"/>
    <n v="126000"/>
    <n v="363250"/>
  </r>
  <r>
    <x v="11"/>
    <x v="4"/>
    <x v="15"/>
    <n v="147750"/>
    <n v="1029900"/>
  </r>
  <r>
    <x v="12"/>
    <x v="4"/>
    <x v="15"/>
    <n v="107500"/>
    <n v="668855"/>
  </r>
  <r>
    <x v="12"/>
    <x v="1"/>
    <x v="15"/>
    <m/>
    <m/>
  </r>
  <r>
    <x v="13"/>
    <x v="4"/>
    <x v="15"/>
    <n v="105500"/>
    <n v="447250"/>
  </r>
  <r>
    <x v="13"/>
    <x v="1"/>
    <x v="15"/>
    <m/>
    <m/>
  </r>
  <r>
    <x v="14"/>
    <x v="4"/>
    <x v="15"/>
    <n v="122000"/>
    <n v="582000"/>
  </r>
  <r>
    <x v="14"/>
    <x v="1"/>
    <x v="15"/>
    <m/>
    <m/>
  </r>
  <r>
    <x v="15"/>
    <x v="4"/>
    <x v="15"/>
    <n v="132700"/>
    <n v="1306350"/>
  </r>
  <r>
    <x v="15"/>
    <x v="1"/>
    <x v="15"/>
    <m/>
    <m/>
  </r>
  <r>
    <x v="16"/>
    <x v="4"/>
    <x v="15"/>
    <n v="124250"/>
    <n v="763450"/>
  </r>
  <r>
    <x v="16"/>
    <x v="1"/>
    <x v="15"/>
    <m/>
    <m/>
  </r>
  <r>
    <x v="17"/>
    <x v="4"/>
    <x v="15"/>
    <n v="155050"/>
    <n v="310100"/>
  </r>
  <r>
    <x v="17"/>
    <x v="1"/>
    <x v="15"/>
    <m/>
    <m/>
  </r>
  <r>
    <x v="18"/>
    <x v="4"/>
    <x v="15"/>
    <n v="127450"/>
    <n v="814200"/>
  </r>
  <r>
    <x v="18"/>
    <x v="1"/>
    <x v="15"/>
    <m/>
    <m/>
  </r>
  <r>
    <x v="19"/>
    <x v="4"/>
    <x v="15"/>
    <n v="130680"/>
    <n v="950530"/>
  </r>
  <r>
    <x v="19"/>
    <x v="1"/>
    <x v="15"/>
    <m/>
    <m/>
  </r>
  <r>
    <x v="20"/>
    <x v="4"/>
    <x v="15"/>
    <n v="146000"/>
    <n v="1122350"/>
  </r>
  <r>
    <x v="20"/>
    <x v="1"/>
    <x v="15"/>
    <m/>
    <m/>
  </r>
  <r>
    <x v="21"/>
    <x v="4"/>
    <x v="15"/>
    <n v="127500"/>
    <n v="749450"/>
  </r>
  <r>
    <x v="21"/>
    <x v="1"/>
    <x v="15"/>
    <m/>
    <m/>
  </r>
  <r>
    <x v="22"/>
    <x v="4"/>
    <x v="15"/>
    <n v="152625"/>
    <n v="1223850"/>
  </r>
  <r>
    <x v="22"/>
    <x v="1"/>
    <x v="15"/>
    <m/>
    <m/>
  </r>
  <r>
    <x v="23"/>
    <x v="4"/>
    <x v="15"/>
    <n v="153750"/>
    <n v="1129650"/>
  </r>
  <r>
    <x v="23"/>
    <x v="1"/>
    <x v="15"/>
    <m/>
    <m/>
  </r>
  <r>
    <x v="24"/>
    <x v="4"/>
    <x v="15"/>
    <n v="193000"/>
    <n v="1344000"/>
  </r>
  <r>
    <x v="24"/>
    <x v="1"/>
    <x v="15"/>
    <m/>
    <m/>
  </r>
  <r>
    <x v="25"/>
    <x v="4"/>
    <x v="15"/>
    <n v="163500"/>
    <n v="931850"/>
  </r>
  <r>
    <x v="25"/>
    <x v="1"/>
    <x v="15"/>
    <m/>
    <m/>
  </r>
  <r>
    <x v="26"/>
    <x v="4"/>
    <x v="15"/>
    <n v="194000"/>
    <n v="1287497"/>
  </r>
  <r>
    <x v="26"/>
    <x v="1"/>
    <x v="15"/>
    <m/>
    <m/>
  </r>
  <r>
    <x v="27"/>
    <x v="4"/>
    <x v="15"/>
    <n v="175475"/>
    <n v="1705900"/>
  </r>
  <r>
    <x v="27"/>
    <x v="1"/>
    <x v="15"/>
    <m/>
    <m/>
  </r>
  <r>
    <x v="28"/>
    <x v="4"/>
    <x v="15"/>
    <n v="179000"/>
    <n v="2373210"/>
  </r>
  <r>
    <x v="28"/>
    <x v="1"/>
    <x v="15"/>
    <m/>
    <m/>
  </r>
  <r>
    <x v="29"/>
    <x v="4"/>
    <x v="15"/>
    <n v="166000"/>
    <n v="1182499"/>
  </r>
  <r>
    <x v="29"/>
    <x v="1"/>
    <x v="15"/>
    <m/>
    <m/>
  </r>
  <r>
    <x v="30"/>
    <x v="4"/>
    <x v="15"/>
    <n v="179000"/>
    <n v="1683750"/>
  </r>
  <r>
    <x v="30"/>
    <x v="1"/>
    <x v="15"/>
    <m/>
    <m/>
  </r>
  <r>
    <x v="31"/>
    <x v="4"/>
    <x v="15"/>
    <n v="145000"/>
    <n v="769850"/>
  </r>
  <r>
    <x v="31"/>
    <x v="1"/>
    <x v="15"/>
    <m/>
    <m/>
  </r>
  <r>
    <x v="32"/>
    <x v="4"/>
    <x v="15"/>
    <n v="178750"/>
    <n v="710650"/>
  </r>
  <r>
    <x v="32"/>
    <x v="1"/>
    <x v="15"/>
    <m/>
    <m/>
  </r>
  <r>
    <x v="33"/>
    <x v="4"/>
    <x v="15"/>
    <n v="240000"/>
    <n v="1693300"/>
  </r>
  <r>
    <x v="33"/>
    <x v="1"/>
    <x v="15"/>
    <m/>
    <m/>
  </r>
  <r>
    <x v="34"/>
    <x v="4"/>
    <x v="15"/>
    <n v="187325"/>
    <n v="1904599"/>
  </r>
  <r>
    <x v="34"/>
    <x v="1"/>
    <x v="15"/>
    <m/>
    <m/>
  </r>
  <r>
    <x v="35"/>
    <x v="4"/>
    <x v="15"/>
    <n v="216110"/>
    <n v="1830855"/>
  </r>
  <r>
    <x v="35"/>
    <x v="1"/>
    <x v="15"/>
    <m/>
    <m/>
  </r>
  <r>
    <x v="36"/>
    <x v="4"/>
    <x v="15"/>
    <n v="200000"/>
    <n v="588975"/>
  </r>
  <r>
    <x v="36"/>
    <x v="1"/>
    <x v="15"/>
    <m/>
    <m/>
  </r>
  <r>
    <x v="37"/>
    <x v="4"/>
    <x v="15"/>
    <n v="185000"/>
    <n v="826250"/>
  </r>
  <r>
    <x v="37"/>
    <x v="1"/>
    <x v="15"/>
    <m/>
    <m/>
  </r>
  <r>
    <x v="38"/>
    <x v="4"/>
    <x v="15"/>
    <n v="228950"/>
    <n v="1912850"/>
  </r>
  <r>
    <x v="38"/>
    <x v="1"/>
    <x v="15"/>
    <m/>
    <m/>
  </r>
  <r>
    <x v="39"/>
    <x v="4"/>
    <x v="15"/>
    <n v="222525"/>
    <n v="1328450"/>
  </r>
  <r>
    <x v="39"/>
    <x v="1"/>
    <x v="15"/>
    <m/>
    <m/>
  </r>
  <r>
    <x v="40"/>
    <x v="4"/>
    <x v="15"/>
    <n v="205000"/>
    <n v="2139900"/>
  </r>
  <r>
    <x v="40"/>
    <x v="1"/>
    <x v="15"/>
    <m/>
    <m/>
  </r>
  <r>
    <x v="41"/>
    <x v="4"/>
    <x v="15"/>
    <n v="215000"/>
    <n v="1855700"/>
  </r>
  <r>
    <x v="41"/>
    <x v="1"/>
    <x v="15"/>
    <m/>
    <m/>
  </r>
  <r>
    <x v="42"/>
    <x v="4"/>
    <x v="15"/>
    <n v="211000"/>
    <n v="1973889"/>
  </r>
  <r>
    <x v="42"/>
    <x v="1"/>
    <x v="15"/>
    <m/>
    <m/>
  </r>
  <r>
    <x v="43"/>
    <x v="4"/>
    <x v="15"/>
    <n v="212000"/>
    <n v="1182000"/>
  </r>
  <r>
    <x v="43"/>
    <x v="1"/>
    <x v="15"/>
    <m/>
    <m/>
  </r>
  <r>
    <x v="44"/>
    <x v="4"/>
    <x v="15"/>
    <n v="224850"/>
    <n v="1657500"/>
  </r>
  <r>
    <x v="44"/>
    <x v="1"/>
    <x v="15"/>
    <m/>
    <m/>
  </r>
  <r>
    <x v="45"/>
    <x v="4"/>
    <x v="15"/>
    <n v="169894"/>
    <n v="1530788"/>
  </r>
  <r>
    <x v="45"/>
    <x v="1"/>
    <x v="15"/>
    <m/>
    <m/>
  </r>
  <r>
    <x v="46"/>
    <x v="4"/>
    <x v="15"/>
    <n v="185000"/>
    <n v="1874900"/>
  </r>
  <r>
    <x v="46"/>
    <x v="1"/>
    <x v="15"/>
    <m/>
    <m/>
  </r>
  <r>
    <x v="47"/>
    <x v="4"/>
    <x v="15"/>
    <n v="199000"/>
    <n v="1363450"/>
  </r>
  <r>
    <x v="47"/>
    <x v="1"/>
    <x v="15"/>
    <m/>
    <m/>
  </r>
  <r>
    <x v="48"/>
    <x v="4"/>
    <x v="15"/>
    <n v="150500"/>
    <n v="453500"/>
  </r>
  <r>
    <x v="48"/>
    <x v="1"/>
    <x v="15"/>
    <m/>
    <m/>
  </r>
  <r>
    <x v="49"/>
    <x v="4"/>
    <x v="15"/>
    <n v="200000"/>
    <n v="1094850"/>
  </r>
  <r>
    <x v="49"/>
    <x v="1"/>
    <x v="15"/>
    <m/>
    <m/>
  </r>
  <r>
    <x v="50"/>
    <x v="4"/>
    <x v="15"/>
    <n v="237000"/>
    <n v="1925099"/>
  </r>
  <r>
    <x v="50"/>
    <x v="1"/>
    <x v="15"/>
    <m/>
    <m/>
  </r>
  <r>
    <x v="51"/>
    <x v="4"/>
    <x v="15"/>
    <n v="196950"/>
    <n v="1358950"/>
  </r>
  <r>
    <x v="51"/>
    <x v="1"/>
    <x v="15"/>
    <m/>
    <m/>
  </r>
  <r>
    <x v="52"/>
    <x v="4"/>
    <x v="15"/>
    <n v="209725"/>
    <n v="1282300"/>
  </r>
  <r>
    <x v="52"/>
    <x v="1"/>
    <x v="15"/>
    <m/>
    <m/>
  </r>
  <r>
    <x v="53"/>
    <x v="4"/>
    <x v="15"/>
    <n v="212000"/>
    <n v="1141600"/>
  </r>
  <r>
    <x v="53"/>
    <x v="1"/>
    <x v="15"/>
    <m/>
    <m/>
  </r>
  <r>
    <x v="54"/>
    <x v="4"/>
    <x v="15"/>
    <n v="220000"/>
    <n v="1657530"/>
  </r>
  <r>
    <x v="54"/>
    <x v="1"/>
    <x v="15"/>
    <m/>
    <m/>
  </r>
  <r>
    <x v="55"/>
    <x v="4"/>
    <x v="15"/>
    <n v="209000"/>
    <n v="1026000"/>
  </r>
  <r>
    <x v="55"/>
    <x v="1"/>
    <x v="15"/>
    <m/>
    <m/>
  </r>
  <r>
    <x v="56"/>
    <x v="4"/>
    <x v="15"/>
    <n v="233500"/>
    <n v="1282450"/>
  </r>
  <r>
    <x v="56"/>
    <x v="1"/>
    <x v="15"/>
    <m/>
    <m/>
  </r>
  <r>
    <x v="57"/>
    <x v="4"/>
    <x v="15"/>
    <n v="228000"/>
    <n v="636000"/>
  </r>
  <r>
    <x v="57"/>
    <x v="1"/>
    <x v="15"/>
    <m/>
    <m/>
  </r>
  <r>
    <x v="58"/>
    <x v="4"/>
    <x v="15"/>
    <n v="115000"/>
    <n v="115000"/>
  </r>
  <r>
    <x v="58"/>
    <x v="1"/>
    <x v="15"/>
    <m/>
    <m/>
  </r>
  <r>
    <x v="59"/>
    <x v="4"/>
    <x v="15"/>
    <n v="232988"/>
    <n v="901525"/>
  </r>
  <r>
    <x v="59"/>
    <x v="1"/>
    <x v="15"/>
    <m/>
    <m/>
  </r>
  <r>
    <x v="60"/>
    <x v="4"/>
    <x v="15"/>
    <n v="193200"/>
    <n v="1521200"/>
  </r>
  <r>
    <x v="60"/>
    <x v="1"/>
    <x v="15"/>
    <m/>
    <m/>
  </r>
  <r>
    <x v="61"/>
    <x v="4"/>
    <x v="15"/>
    <n v="171000"/>
    <n v="564000"/>
  </r>
  <r>
    <x v="61"/>
    <x v="1"/>
    <x v="15"/>
    <m/>
    <m/>
  </r>
  <r>
    <x v="62"/>
    <x v="4"/>
    <x v="15"/>
    <n v="250000"/>
    <n v="759450"/>
  </r>
  <r>
    <x v="62"/>
    <x v="1"/>
    <x v="15"/>
    <m/>
    <m/>
  </r>
  <r>
    <x v="63"/>
    <x v="4"/>
    <x v="15"/>
    <n v="221250"/>
    <n v="442500"/>
  </r>
  <r>
    <x v="63"/>
    <x v="1"/>
    <x v="15"/>
    <m/>
    <m/>
  </r>
  <r>
    <x v="64"/>
    <x v="4"/>
    <x v="15"/>
    <n v="199950"/>
    <n v="954940"/>
  </r>
  <r>
    <x v="64"/>
    <x v="1"/>
    <x v="15"/>
    <m/>
    <m/>
  </r>
  <r>
    <x v="65"/>
    <x v="4"/>
    <x v="15"/>
    <n v="209900"/>
    <n v="1230200"/>
  </r>
  <r>
    <x v="65"/>
    <x v="1"/>
    <x v="15"/>
    <m/>
    <m/>
  </r>
  <r>
    <x v="66"/>
    <x v="4"/>
    <x v="15"/>
    <n v="215000"/>
    <n v="667000"/>
  </r>
  <r>
    <x v="66"/>
    <x v="1"/>
    <x v="15"/>
    <m/>
    <m/>
  </r>
  <r>
    <x v="67"/>
    <x v="4"/>
    <x v="15"/>
    <n v="143068"/>
    <n v="286135"/>
  </r>
  <r>
    <x v="67"/>
    <x v="1"/>
    <x v="15"/>
    <m/>
    <m/>
  </r>
  <r>
    <x v="68"/>
    <x v="4"/>
    <x v="15"/>
    <n v="183000"/>
    <n v="943500"/>
  </r>
  <r>
    <x v="68"/>
    <x v="1"/>
    <x v="15"/>
    <m/>
    <m/>
  </r>
  <r>
    <x v="69"/>
    <x v="4"/>
    <x v="15"/>
    <n v="200000"/>
    <n v="1604850"/>
  </r>
  <r>
    <x v="69"/>
    <x v="1"/>
    <x v="15"/>
    <m/>
    <m/>
  </r>
  <r>
    <x v="70"/>
    <x v="4"/>
    <x v="15"/>
    <n v="149000"/>
    <n v="421000"/>
  </r>
  <r>
    <x v="70"/>
    <x v="1"/>
    <x v="15"/>
    <m/>
    <m/>
  </r>
  <r>
    <x v="71"/>
    <x v="4"/>
    <x v="15"/>
    <n v="117500"/>
    <n v="428000"/>
  </r>
  <r>
    <x v="71"/>
    <x v="1"/>
    <x v="15"/>
    <m/>
    <m/>
  </r>
  <r>
    <x v="72"/>
    <x v="4"/>
    <x v="15"/>
    <n v="89000"/>
    <n v="89000"/>
  </r>
  <r>
    <x v="72"/>
    <x v="1"/>
    <x v="15"/>
    <m/>
    <m/>
  </r>
  <r>
    <x v="73"/>
    <x v="4"/>
    <x v="15"/>
    <n v="135500"/>
    <n v="271000"/>
  </r>
  <r>
    <x v="73"/>
    <x v="1"/>
    <x v="15"/>
    <m/>
    <m/>
  </r>
  <r>
    <x v="74"/>
    <x v="4"/>
    <x v="15"/>
    <n v="178450"/>
    <n v="1387750"/>
  </r>
  <r>
    <x v="74"/>
    <x v="1"/>
    <x v="15"/>
    <m/>
    <m/>
  </r>
  <r>
    <x v="75"/>
    <x v="4"/>
    <x v="15"/>
    <n v="244750"/>
    <n v="1054500"/>
  </r>
  <r>
    <x v="75"/>
    <x v="1"/>
    <x v="15"/>
    <m/>
    <m/>
  </r>
  <r>
    <x v="76"/>
    <x v="4"/>
    <x v="15"/>
    <n v="134000"/>
    <n v="268000"/>
  </r>
  <r>
    <x v="76"/>
    <x v="1"/>
    <x v="15"/>
    <m/>
    <m/>
  </r>
  <r>
    <x v="77"/>
    <x v="4"/>
    <x v="15"/>
    <n v="139975"/>
    <n v="567950"/>
  </r>
  <r>
    <x v="77"/>
    <x v="1"/>
    <x v="15"/>
    <m/>
    <m/>
  </r>
  <r>
    <x v="78"/>
    <x v="4"/>
    <x v="15"/>
    <n v="137000"/>
    <n v="623230"/>
  </r>
  <r>
    <x v="78"/>
    <x v="1"/>
    <x v="15"/>
    <m/>
    <m/>
  </r>
  <r>
    <x v="79"/>
    <x v="4"/>
    <x v="15"/>
    <n v="178000"/>
    <n v="433000"/>
  </r>
  <r>
    <x v="79"/>
    <x v="1"/>
    <x v="15"/>
    <m/>
    <m/>
  </r>
  <r>
    <x v="80"/>
    <x v="4"/>
    <x v="15"/>
    <n v="165000"/>
    <n v="484210"/>
  </r>
  <r>
    <x v="80"/>
    <x v="1"/>
    <x v="15"/>
    <m/>
    <m/>
  </r>
  <r>
    <x v="81"/>
    <x v="4"/>
    <x v="15"/>
    <n v="156500"/>
    <n v="1563050"/>
  </r>
  <r>
    <x v="81"/>
    <x v="1"/>
    <x v="15"/>
    <m/>
    <m/>
  </r>
  <r>
    <x v="82"/>
    <x v="4"/>
    <x v="15"/>
    <n v="199900"/>
    <n v="900900"/>
  </r>
  <r>
    <x v="82"/>
    <x v="1"/>
    <x v="15"/>
    <n v="105000"/>
    <n v="105000"/>
  </r>
  <r>
    <x v="83"/>
    <x v="4"/>
    <x v="15"/>
    <n v="155000"/>
    <n v="384000"/>
  </r>
  <r>
    <x v="83"/>
    <x v="1"/>
    <x v="15"/>
    <m/>
    <m/>
  </r>
  <r>
    <x v="84"/>
    <x v="4"/>
    <x v="15"/>
    <n v="77500"/>
    <n v="495400"/>
  </r>
  <r>
    <x v="84"/>
    <x v="1"/>
    <x v="15"/>
    <m/>
    <m/>
  </r>
  <r>
    <x v="85"/>
    <x v="4"/>
    <x v="15"/>
    <n v="75000"/>
    <n v="465930"/>
  </r>
  <r>
    <x v="85"/>
    <x v="1"/>
    <x v="15"/>
    <m/>
    <m/>
  </r>
  <r>
    <x v="86"/>
    <x v="4"/>
    <x v="15"/>
    <n v="193650"/>
    <n v="387300"/>
  </r>
  <r>
    <x v="86"/>
    <x v="1"/>
    <x v="15"/>
    <m/>
    <m/>
  </r>
  <r>
    <x v="87"/>
    <x v="4"/>
    <x v="15"/>
    <n v="116000"/>
    <n v="568000"/>
  </r>
  <r>
    <x v="87"/>
    <x v="1"/>
    <x v="15"/>
    <m/>
    <m/>
  </r>
  <r>
    <x v="88"/>
    <x v="4"/>
    <x v="15"/>
    <n v="125800"/>
    <n v="700900"/>
  </r>
  <r>
    <x v="88"/>
    <x v="1"/>
    <x v="15"/>
    <m/>
    <m/>
  </r>
  <r>
    <x v="89"/>
    <x v="4"/>
    <x v="15"/>
    <n v="137241"/>
    <n v="723882"/>
  </r>
  <r>
    <x v="89"/>
    <x v="1"/>
    <x v="15"/>
    <m/>
    <m/>
  </r>
  <r>
    <x v="90"/>
    <x v="4"/>
    <x v="15"/>
    <n v="164950"/>
    <n v="673950"/>
  </r>
  <r>
    <x v="90"/>
    <x v="1"/>
    <x v="15"/>
    <m/>
    <m/>
  </r>
  <r>
    <x v="91"/>
    <x v="4"/>
    <x v="15"/>
    <n v="95000"/>
    <n v="604000"/>
  </r>
  <r>
    <x v="91"/>
    <x v="1"/>
    <x v="15"/>
    <m/>
    <m/>
  </r>
  <r>
    <x v="92"/>
    <x v="4"/>
    <x v="15"/>
    <n v="124000"/>
    <n v="839000"/>
  </r>
  <r>
    <x v="92"/>
    <x v="1"/>
    <x v="15"/>
    <m/>
    <m/>
  </r>
  <r>
    <x v="93"/>
    <x v="4"/>
    <x v="15"/>
    <n v="171900"/>
    <n v="517900"/>
  </r>
  <r>
    <x v="93"/>
    <x v="1"/>
    <x v="15"/>
    <m/>
    <m/>
  </r>
  <r>
    <x v="94"/>
    <x v="4"/>
    <x v="15"/>
    <n v="101775"/>
    <n v="420050"/>
  </r>
  <r>
    <x v="94"/>
    <x v="1"/>
    <x v="15"/>
    <m/>
    <m/>
  </r>
  <r>
    <x v="95"/>
    <x v="4"/>
    <x v="15"/>
    <n v="89000"/>
    <n v="548950"/>
  </r>
  <r>
    <x v="95"/>
    <x v="1"/>
    <x v="15"/>
    <m/>
    <m/>
  </r>
  <r>
    <x v="96"/>
    <x v="4"/>
    <x v="15"/>
    <n v="95500"/>
    <n v="191000"/>
  </r>
  <r>
    <x v="96"/>
    <x v="1"/>
    <x v="15"/>
    <m/>
    <m/>
  </r>
  <r>
    <x v="97"/>
    <x v="4"/>
    <x v="15"/>
    <n v="166000"/>
    <n v="936000"/>
  </r>
  <r>
    <x v="97"/>
    <x v="1"/>
    <x v="15"/>
    <m/>
    <m/>
  </r>
  <r>
    <x v="98"/>
    <x v="4"/>
    <x v="15"/>
    <n v="134500"/>
    <n v="649000"/>
  </r>
  <r>
    <x v="98"/>
    <x v="1"/>
    <x v="15"/>
    <m/>
    <m/>
  </r>
  <r>
    <x v="99"/>
    <x v="4"/>
    <x v="15"/>
    <n v="69950"/>
    <n v="315400"/>
  </r>
  <r>
    <x v="99"/>
    <x v="1"/>
    <x v="15"/>
    <m/>
    <m/>
  </r>
  <r>
    <x v="100"/>
    <x v="4"/>
    <x v="15"/>
    <n v="133750"/>
    <n v="487500"/>
  </r>
  <r>
    <x v="100"/>
    <x v="1"/>
    <x v="15"/>
    <m/>
    <m/>
  </r>
  <r>
    <x v="101"/>
    <x v="4"/>
    <x v="15"/>
    <n v="75000"/>
    <n v="224000"/>
  </r>
  <r>
    <x v="101"/>
    <x v="1"/>
    <x v="15"/>
    <m/>
    <m/>
  </r>
  <r>
    <x v="102"/>
    <x v="4"/>
    <x v="15"/>
    <n v="87000"/>
    <n v="562000"/>
  </r>
  <r>
    <x v="102"/>
    <x v="1"/>
    <x v="15"/>
    <m/>
    <m/>
  </r>
  <r>
    <x v="103"/>
    <x v="4"/>
    <x v="15"/>
    <n v="82000"/>
    <n v="292000"/>
  </r>
  <r>
    <x v="103"/>
    <x v="1"/>
    <x v="15"/>
    <m/>
    <m/>
  </r>
  <r>
    <x v="104"/>
    <x v="4"/>
    <x v="15"/>
    <n v="76450"/>
    <n v="152900"/>
  </r>
  <r>
    <x v="104"/>
    <x v="1"/>
    <x v="15"/>
    <m/>
    <m/>
  </r>
  <r>
    <x v="105"/>
    <x v="4"/>
    <x v="15"/>
    <n v="137995"/>
    <n v="440995"/>
  </r>
  <r>
    <x v="105"/>
    <x v="1"/>
    <x v="15"/>
    <m/>
    <m/>
  </r>
  <r>
    <x v="106"/>
    <x v="4"/>
    <x v="15"/>
    <n v="74000"/>
    <n v="258046"/>
  </r>
  <r>
    <x v="106"/>
    <x v="1"/>
    <x v="15"/>
    <m/>
    <m/>
  </r>
  <r>
    <x v="107"/>
    <x v="4"/>
    <x v="15"/>
    <n v="133300"/>
    <n v="545600"/>
  </r>
  <r>
    <x v="107"/>
    <x v="1"/>
    <x v="15"/>
    <m/>
    <m/>
  </r>
  <r>
    <x v="108"/>
    <x v="4"/>
    <x v="15"/>
    <n v="79900"/>
    <n v="372400"/>
  </r>
  <r>
    <x v="108"/>
    <x v="1"/>
    <x v="15"/>
    <m/>
    <m/>
  </r>
  <r>
    <x v="109"/>
    <x v="4"/>
    <x v="15"/>
    <n v="73500"/>
    <n v="296725"/>
  </r>
  <r>
    <x v="109"/>
    <x v="1"/>
    <x v="15"/>
    <m/>
    <m/>
  </r>
  <r>
    <x v="110"/>
    <x v="4"/>
    <x v="15"/>
    <n v="133000"/>
    <n v="507500"/>
  </r>
  <r>
    <x v="110"/>
    <x v="1"/>
    <x v="15"/>
    <m/>
    <m/>
  </r>
  <r>
    <x v="111"/>
    <x v="4"/>
    <x v="15"/>
    <n v="107500"/>
    <n v="215000"/>
  </r>
  <r>
    <x v="111"/>
    <x v="1"/>
    <x v="15"/>
    <m/>
    <m/>
  </r>
  <r>
    <x v="112"/>
    <x v="4"/>
    <x v="15"/>
    <n v="91000"/>
    <n v="460680"/>
  </r>
  <r>
    <x v="112"/>
    <x v="1"/>
    <x v="15"/>
    <m/>
    <m/>
  </r>
  <r>
    <x v="113"/>
    <x v="4"/>
    <x v="15"/>
    <n v="85100"/>
    <n v="512099"/>
  </r>
  <r>
    <x v="113"/>
    <x v="1"/>
    <x v="15"/>
    <m/>
    <m/>
  </r>
  <r>
    <x v="114"/>
    <x v="4"/>
    <x v="15"/>
    <n v="99226"/>
    <n v="413451"/>
  </r>
  <r>
    <x v="114"/>
    <x v="1"/>
    <x v="15"/>
    <m/>
    <m/>
  </r>
  <r>
    <x v="115"/>
    <x v="4"/>
    <x v="15"/>
    <n v="75000"/>
    <n v="565000"/>
  </r>
  <r>
    <x v="115"/>
    <x v="1"/>
    <x v="15"/>
    <m/>
    <m/>
  </r>
  <r>
    <x v="116"/>
    <x v="4"/>
    <x v="15"/>
    <n v="101300"/>
    <n v="307300"/>
  </r>
  <r>
    <x v="116"/>
    <x v="1"/>
    <x v="15"/>
    <m/>
    <m/>
  </r>
  <r>
    <x v="117"/>
    <x v="4"/>
    <x v="15"/>
    <n v="107400"/>
    <n v="286900"/>
  </r>
  <r>
    <x v="117"/>
    <x v="1"/>
    <x v="15"/>
    <m/>
    <m/>
  </r>
  <r>
    <x v="118"/>
    <x v="4"/>
    <x v="15"/>
    <n v="112500"/>
    <n v="1208449"/>
  </r>
  <r>
    <x v="118"/>
    <x v="1"/>
    <x v="15"/>
    <m/>
    <m/>
  </r>
  <r>
    <x v="119"/>
    <x v="4"/>
    <x v="15"/>
    <n v="154950"/>
    <n v="836900"/>
  </r>
  <r>
    <x v="119"/>
    <x v="1"/>
    <x v="15"/>
    <m/>
    <m/>
  </r>
  <r>
    <x v="120"/>
    <x v="4"/>
    <x v="15"/>
    <n v="145100"/>
    <n v="417100"/>
  </r>
  <r>
    <x v="120"/>
    <x v="1"/>
    <x v="15"/>
    <m/>
    <m/>
  </r>
  <r>
    <x v="121"/>
    <x v="4"/>
    <x v="15"/>
    <n v="95000"/>
    <n v="300200"/>
  </r>
  <r>
    <x v="121"/>
    <x v="1"/>
    <x v="15"/>
    <m/>
    <m/>
  </r>
  <r>
    <x v="122"/>
    <x v="4"/>
    <x v="15"/>
    <n v="90900"/>
    <n v="637206"/>
  </r>
  <r>
    <x v="122"/>
    <x v="1"/>
    <x v="15"/>
    <m/>
    <m/>
  </r>
  <r>
    <x v="123"/>
    <x v="4"/>
    <x v="15"/>
    <n v="95500"/>
    <n v="360900"/>
  </r>
  <r>
    <x v="123"/>
    <x v="1"/>
    <x v="15"/>
    <m/>
    <m/>
  </r>
  <r>
    <x v="124"/>
    <x v="4"/>
    <x v="15"/>
    <n v="116596"/>
    <n v="898096"/>
  </r>
  <r>
    <x v="124"/>
    <x v="1"/>
    <x v="15"/>
    <m/>
    <m/>
  </r>
  <r>
    <x v="125"/>
    <x v="4"/>
    <x v="15"/>
    <n v="114000"/>
    <n v="764500"/>
  </r>
  <r>
    <x v="125"/>
    <x v="1"/>
    <x v="15"/>
    <m/>
    <m/>
  </r>
  <r>
    <x v="126"/>
    <x v="4"/>
    <x v="15"/>
    <n v="107500"/>
    <n v="679400"/>
  </r>
  <r>
    <x v="126"/>
    <x v="1"/>
    <x v="15"/>
    <m/>
    <m/>
  </r>
  <r>
    <x v="127"/>
    <x v="4"/>
    <x v="15"/>
    <n v="115000"/>
    <n v="325000"/>
  </r>
  <r>
    <x v="127"/>
    <x v="1"/>
    <x v="15"/>
    <m/>
    <m/>
  </r>
  <r>
    <x v="128"/>
    <x v="4"/>
    <x v="15"/>
    <n v="71085"/>
    <n v="210785"/>
  </r>
  <r>
    <x v="128"/>
    <x v="1"/>
    <x v="15"/>
    <m/>
    <m/>
  </r>
  <r>
    <x v="129"/>
    <x v="4"/>
    <x v="15"/>
    <n v="143750"/>
    <n v="701200"/>
  </r>
  <r>
    <x v="129"/>
    <x v="1"/>
    <x v="15"/>
    <m/>
    <m/>
  </r>
  <r>
    <x v="130"/>
    <x v="4"/>
    <x v="15"/>
    <n v="227000"/>
    <n v="227000"/>
  </r>
  <r>
    <x v="130"/>
    <x v="1"/>
    <x v="15"/>
    <m/>
    <m/>
  </r>
  <r>
    <x v="131"/>
    <x v="4"/>
    <x v="15"/>
    <n v="180000"/>
    <n v="559900"/>
  </r>
  <r>
    <x v="131"/>
    <x v="1"/>
    <x v="15"/>
    <m/>
    <m/>
  </r>
  <r>
    <x v="132"/>
    <x v="4"/>
    <x v="15"/>
    <n v="124000"/>
    <n v="303950"/>
  </r>
  <r>
    <x v="132"/>
    <x v="1"/>
    <x v="15"/>
    <m/>
    <m/>
  </r>
  <r>
    <x v="133"/>
    <x v="4"/>
    <x v="15"/>
    <n v="120625"/>
    <n v="509800"/>
  </r>
  <r>
    <x v="133"/>
    <x v="1"/>
    <x v="15"/>
    <m/>
    <m/>
  </r>
  <r>
    <x v="134"/>
    <x v="4"/>
    <x v="15"/>
    <n v="87000"/>
    <n v="728525"/>
  </r>
  <r>
    <x v="134"/>
    <x v="1"/>
    <x v="15"/>
    <m/>
    <m/>
  </r>
  <r>
    <x v="135"/>
    <x v="4"/>
    <x v="15"/>
    <n v="151000"/>
    <n v="596450"/>
  </r>
  <r>
    <x v="135"/>
    <x v="1"/>
    <x v="15"/>
    <m/>
    <m/>
  </r>
  <r>
    <x v="136"/>
    <x v="4"/>
    <x v="15"/>
    <n v="162000"/>
    <n v="997955"/>
  </r>
  <r>
    <x v="136"/>
    <x v="1"/>
    <x v="15"/>
    <m/>
    <m/>
  </r>
  <r>
    <x v="137"/>
    <x v="4"/>
    <x v="15"/>
    <n v="115000"/>
    <n v="830500"/>
  </r>
  <r>
    <x v="137"/>
    <x v="1"/>
    <x v="15"/>
    <m/>
    <m/>
  </r>
  <r>
    <x v="138"/>
    <x v="4"/>
    <x v="15"/>
    <n v="98950"/>
    <n v="852699"/>
  </r>
  <r>
    <x v="138"/>
    <x v="1"/>
    <x v="15"/>
    <m/>
    <m/>
  </r>
  <r>
    <x v="139"/>
    <x v="4"/>
    <x v="15"/>
    <n v="91100"/>
    <n v="614125"/>
  </r>
  <r>
    <x v="139"/>
    <x v="1"/>
    <x v="15"/>
    <m/>
    <m/>
  </r>
  <r>
    <x v="140"/>
    <x v="4"/>
    <x v="15"/>
    <n v="140000"/>
    <n v="716000"/>
  </r>
  <r>
    <x v="140"/>
    <x v="1"/>
    <x v="15"/>
    <m/>
    <m/>
  </r>
  <r>
    <x v="141"/>
    <x v="4"/>
    <x v="15"/>
    <n v="130000"/>
    <n v="973100"/>
  </r>
  <r>
    <x v="141"/>
    <x v="1"/>
    <x v="15"/>
    <m/>
    <m/>
  </r>
  <r>
    <x v="142"/>
    <x v="4"/>
    <x v="15"/>
    <n v="83000"/>
    <n v="594200"/>
  </r>
  <r>
    <x v="142"/>
    <x v="1"/>
    <x v="15"/>
    <m/>
    <m/>
  </r>
  <r>
    <x v="143"/>
    <x v="4"/>
    <x v="15"/>
    <n v="149950"/>
    <n v="1407450"/>
  </r>
  <r>
    <x v="143"/>
    <x v="1"/>
    <x v="15"/>
    <m/>
    <m/>
  </r>
  <r>
    <x v="144"/>
    <x v="4"/>
    <x v="15"/>
    <n v="160100"/>
    <n v="1033550"/>
  </r>
  <r>
    <x v="144"/>
    <x v="1"/>
    <x v="15"/>
    <m/>
    <m/>
  </r>
  <r>
    <x v="145"/>
    <x v="4"/>
    <x v="15"/>
    <n v="150500"/>
    <n v="919500"/>
  </r>
  <r>
    <x v="145"/>
    <x v="1"/>
    <x v="15"/>
    <m/>
    <m/>
  </r>
  <r>
    <x v="146"/>
    <x v="4"/>
    <x v="15"/>
    <n v="129100"/>
    <n v="653800"/>
  </r>
  <r>
    <x v="146"/>
    <x v="1"/>
    <x v="15"/>
    <m/>
    <m/>
  </r>
  <r>
    <x v="147"/>
    <x v="4"/>
    <x v="15"/>
    <n v="174000"/>
    <n v="1102875"/>
  </r>
  <r>
    <x v="147"/>
    <x v="1"/>
    <x v="15"/>
    <m/>
    <m/>
  </r>
  <r>
    <x v="148"/>
    <x v="4"/>
    <x v="15"/>
    <n v="122750"/>
    <n v="520400"/>
  </r>
  <r>
    <x v="148"/>
    <x v="1"/>
    <x v="15"/>
    <m/>
    <m/>
  </r>
  <r>
    <x v="149"/>
    <x v="4"/>
    <x v="15"/>
    <n v="167000"/>
    <n v="1435025"/>
  </r>
  <r>
    <x v="149"/>
    <x v="1"/>
    <x v="15"/>
    <m/>
    <m/>
  </r>
  <r>
    <x v="150"/>
    <x v="4"/>
    <x v="15"/>
    <n v="160000"/>
    <n v="1786399"/>
  </r>
  <r>
    <x v="150"/>
    <x v="1"/>
    <x v="15"/>
    <m/>
    <m/>
  </r>
  <r>
    <x v="151"/>
    <x v="4"/>
    <x v="15"/>
    <n v="156000"/>
    <n v="1361500"/>
  </r>
  <r>
    <x v="151"/>
    <x v="1"/>
    <x v="15"/>
    <m/>
    <m/>
  </r>
  <r>
    <x v="152"/>
    <x v="4"/>
    <x v="15"/>
    <n v="189500"/>
    <n v="1063000"/>
  </r>
  <r>
    <x v="152"/>
    <x v="1"/>
    <x v="15"/>
    <m/>
    <m/>
  </r>
  <r>
    <x v="153"/>
    <x v="4"/>
    <x v="15"/>
    <n v="170000"/>
    <n v="1205350"/>
  </r>
  <r>
    <x v="153"/>
    <x v="1"/>
    <x v="15"/>
    <m/>
    <m/>
  </r>
  <r>
    <x v="154"/>
    <x v="4"/>
    <x v="15"/>
    <n v="219000"/>
    <n v="608400"/>
  </r>
  <r>
    <x v="154"/>
    <x v="1"/>
    <x v="15"/>
    <m/>
    <m/>
  </r>
  <r>
    <x v="155"/>
    <x v="4"/>
    <x v="15"/>
    <n v="169500"/>
    <n v="1322400"/>
  </r>
  <r>
    <x v="155"/>
    <x v="1"/>
    <x v="15"/>
    <m/>
    <m/>
  </r>
  <r>
    <x v="156"/>
    <x v="4"/>
    <x v="15"/>
    <n v="180000"/>
    <n v="840000"/>
  </r>
  <r>
    <x v="156"/>
    <x v="1"/>
    <x v="15"/>
    <m/>
    <m/>
  </r>
  <r>
    <x v="157"/>
    <x v="4"/>
    <x v="15"/>
    <n v="194950"/>
    <n v="829900"/>
  </r>
  <r>
    <x v="157"/>
    <x v="1"/>
    <x v="15"/>
    <m/>
    <m/>
  </r>
  <r>
    <x v="158"/>
    <x v="4"/>
    <x v="15"/>
    <n v="192129"/>
    <n v="1132257"/>
  </r>
  <r>
    <x v="158"/>
    <x v="1"/>
    <x v="15"/>
    <m/>
    <m/>
  </r>
  <r>
    <x v="159"/>
    <x v="4"/>
    <x v="15"/>
    <n v="195100"/>
    <n v="1535700"/>
  </r>
  <r>
    <x v="159"/>
    <x v="1"/>
    <x v="15"/>
    <m/>
    <m/>
  </r>
  <r>
    <x v="160"/>
    <x v="4"/>
    <x v="15"/>
    <n v="122750"/>
    <n v="523000"/>
  </r>
  <r>
    <x v="160"/>
    <x v="1"/>
    <x v="15"/>
    <m/>
    <m/>
  </r>
  <r>
    <x v="161"/>
    <x v="4"/>
    <x v="15"/>
    <n v="180000"/>
    <n v="1535000"/>
  </r>
  <r>
    <x v="161"/>
    <x v="1"/>
    <x v="15"/>
    <m/>
    <m/>
  </r>
  <r>
    <x v="162"/>
    <x v="4"/>
    <x v="15"/>
    <n v="208000"/>
    <n v="1331000"/>
  </r>
  <r>
    <x v="162"/>
    <x v="1"/>
    <x v="15"/>
    <n v="204750"/>
    <n v="204750"/>
  </r>
  <r>
    <x v="163"/>
    <x v="4"/>
    <x v="15"/>
    <n v="212700"/>
    <n v="1719950"/>
  </r>
  <r>
    <x v="163"/>
    <x v="1"/>
    <x v="15"/>
    <m/>
    <m/>
  </r>
  <r>
    <x v="164"/>
    <x v="4"/>
    <x v="15"/>
    <n v="246000"/>
    <n v="1175950"/>
  </r>
  <r>
    <x v="164"/>
    <x v="1"/>
    <x v="15"/>
    <m/>
    <m/>
  </r>
  <r>
    <x v="165"/>
    <x v="4"/>
    <x v="15"/>
    <n v="223473"/>
    <n v="1712895"/>
  </r>
  <r>
    <x v="165"/>
    <x v="1"/>
    <x v="15"/>
    <m/>
    <m/>
  </r>
  <r>
    <x v="166"/>
    <x v="4"/>
    <x v="15"/>
    <n v="233300"/>
    <n v="1096300"/>
  </r>
  <r>
    <x v="166"/>
    <x v="1"/>
    <x v="15"/>
    <m/>
    <m/>
  </r>
  <r>
    <x v="167"/>
    <x v="4"/>
    <x v="15"/>
    <n v="225000"/>
    <n v="1084900"/>
  </r>
  <r>
    <x v="167"/>
    <x v="1"/>
    <x v="15"/>
    <m/>
    <m/>
  </r>
  <r>
    <x v="168"/>
    <x v="4"/>
    <x v="15"/>
    <n v="210000"/>
    <n v="1115500"/>
  </r>
  <r>
    <x v="168"/>
    <x v="1"/>
    <x v="15"/>
    <m/>
    <m/>
  </r>
  <r>
    <x v="169"/>
    <x v="4"/>
    <x v="15"/>
    <n v="240750"/>
    <n v="1828040"/>
  </r>
  <r>
    <x v="169"/>
    <x v="1"/>
    <x v="15"/>
    <m/>
    <m/>
  </r>
  <r>
    <x v="170"/>
    <x v="4"/>
    <x v="15"/>
    <n v="224500"/>
    <n v="1816700"/>
  </r>
  <r>
    <x v="170"/>
    <x v="1"/>
    <x v="15"/>
    <m/>
    <m/>
  </r>
  <r>
    <x v="171"/>
    <x v="4"/>
    <x v="15"/>
    <n v="244975"/>
    <n v="1344800"/>
  </r>
  <r>
    <x v="171"/>
    <x v="1"/>
    <x v="15"/>
    <m/>
    <m/>
  </r>
  <r>
    <x v="172"/>
    <x v="4"/>
    <x v="15"/>
    <n v="233000"/>
    <n v="2208400"/>
  </r>
  <r>
    <x v="172"/>
    <x v="1"/>
    <x v="15"/>
    <m/>
    <m/>
  </r>
  <r>
    <x v="173"/>
    <x v="4"/>
    <x v="15"/>
    <n v="227627"/>
    <n v="2301802"/>
  </r>
  <r>
    <x v="173"/>
    <x v="1"/>
    <x v="15"/>
    <m/>
    <m/>
  </r>
  <r>
    <x v="174"/>
    <x v="4"/>
    <x v="15"/>
    <n v="263500"/>
    <n v="1493000"/>
  </r>
  <r>
    <x v="174"/>
    <x v="1"/>
    <x v="15"/>
    <m/>
    <m/>
  </r>
  <r>
    <x v="175"/>
    <x v="4"/>
    <x v="15"/>
    <n v="249950"/>
    <n v="1170450"/>
  </r>
  <r>
    <x v="175"/>
    <x v="1"/>
    <x v="15"/>
    <m/>
    <m/>
  </r>
  <r>
    <x v="176"/>
    <x v="4"/>
    <x v="15"/>
    <n v="285000"/>
    <n v="1318000"/>
  </r>
  <r>
    <x v="176"/>
    <x v="1"/>
    <x v="15"/>
    <m/>
    <m/>
  </r>
  <r>
    <x v="177"/>
    <x v="4"/>
    <x v="15"/>
    <n v="239000"/>
    <n v="2283050"/>
  </r>
  <r>
    <x v="177"/>
    <x v="1"/>
    <x v="15"/>
    <m/>
    <m/>
  </r>
  <r>
    <x v="178"/>
    <x v="4"/>
    <x v="15"/>
    <n v="257500"/>
    <n v="2511650"/>
  </r>
  <r>
    <x v="178"/>
    <x v="1"/>
    <x v="15"/>
    <m/>
    <m/>
  </r>
  <r>
    <x v="179"/>
    <x v="4"/>
    <x v="15"/>
    <n v="324300"/>
    <n v="1998600"/>
  </r>
  <r>
    <x v="179"/>
    <x v="1"/>
    <x v="15"/>
    <m/>
    <m/>
  </r>
  <r>
    <x v="180"/>
    <x v="4"/>
    <x v="15"/>
    <n v="216000"/>
    <n v="878945"/>
  </r>
  <r>
    <x v="180"/>
    <x v="1"/>
    <x v="15"/>
    <m/>
    <m/>
  </r>
  <r>
    <x v="181"/>
    <x v="4"/>
    <x v="15"/>
    <n v="195000"/>
    <n v="684900"/>
  </r>
  <r>
    <x v="181"/>
    <x v="1"/>
    <x v="15"/>
    <m/>
    <m/>
  </r>
  <r>
    <x v="182"/>
    <x v="4"/>
    <x v="15"/>
    <n v="320000"/>
    <n v="1620000"/>
  </r>
  <r>
    <x v="182"/>
    <x v="1"/>
    <x v="15"/>
    <m/>
    <m/>
  </r>
  <r>
    <x v="183"/>
    <x v="4"/>
    <x v="15"/>
    <n v="312475"/>
    <n v="1260950"/>
  </r>
  <r>
    <x v="183"/>
    <x v="1"/>
    <x v="15"/>
    <m/>
    <m/>
  </r>
  <r>
    <x v="184"/>
    <x v="4"/>
    <x v="15"/>
    <n v="260000"/>
    <n v="2192000"/>
  </r>
  <r>
    <x v="184"/>
    <x v="1"/>
    <x v="15"/>
    <m/>
    <m/>
  </r>
  <r>
    <x v="185"/>
    <x v="4"/>
    <x v="15"/>
    <n v="263500"/>
    <n v="2832500"/>
  </r>
  <r>
    <x v="185"/>
    <x v="1"/>
    <x v="15"/>
    <m/>
    <m/>
  </r>
  <r>
    <x v="186"/>
    <x v="4"/>
    <x v="15"/>
    <n v="303500"/>
    <n v="2046500"/>
  </r>
  <r>
    <x v="186"/>
    <x v="1"/>
    <x v="15"/>
    <m/>
    <m/>
  </r>
  <r>
    <x v="187"/>
    <x v="4"/>
    <x v="15"/>
    <n v="229000"/>
    <n v="740000"/>
  </r>
  <r>
    <x v="187"/>
    <x v="1"/>
    <x v="15"/>
    <m/>
    <m/>
  </r>
  <r>
    <x v="188"/>
    <x v="4"/>
    <x v="15"/>
    <n v="324800"/>
    <n v="1888100"/>
  </r>
  <r>
    <x v="188"/>
    <x v="1"/>
    <x v="15"/>
    <m/>
    <m/>
  </r>
  <r>
    <x v="189"/>
    <x v="4"/>
    <x v="15"/>
    <n v="334000"/>
    <n v="1442900"/>
  </r>
  <r>
    <x v="189"/>
    <x v="1"/>
    <x v="15"/>
    <m/>
    <m/>
  </r>
  <r>
    <x v="190"/>
    <x v="4"/>
    <x v="15"/>
    <n v="274500"/>
    <n v="1051000"/>
  </r>
  <r>
    <x v="190"/>
    <x v="1"/>
    <x v="15"/>
    <m/>
    <m/>
  </r>
  <r>
    <x v="191"/>
    <x v="4"/>
    <x v="15"/>
    <n v="244850"/>
    <n v="1558950"/>
  </r>
  <r>
    <x v="191"/>
    <x v="1"/>
    <x v="15"/>
    <m/>
    <m/>
  </r>
  <r>
    <x v="192"/>
    <x v="4"/>
    <x v="15"/>
    <n v="336000"/>
    <n v="1283300"/>
  </r>
  <r>
    <x v="192"/>
    <x v="1"/>
    <x v="15"/>
    <m/>
    <m/>
  </r>
  <r>
    <x v="202"/>
    <x v="4"/>
    <x v="15"/>
    <n v="265000"/>
    <n v="1372000"/>
  </r>
  <r>
    <x v="202"/>
    <x v="1"/>
    <x v="15"/>
    <m/>
    <m/>
  </r>
  <r>
    <x v="194"/>
    <x v="4"/>
    <x v="15"/>
    <n v="295500"/>
    <n v="1827227"/>
  </r>
  <r>
    <x v="194"/>
    <x v="1"/>
    <x v="15"/>
    <m/>
    <m/>
  </r>
  <r>
    <x v="195"/>
    <x v="4"/>
    <x v="15"/>
    <n v="296950"/>
    <n v="2018900"/>
  </r>
  <r>
    <x v="195"/>
    <x v="1"/>
    <x v="15"/>
    <m/>
    <m/>
  </r>
  <r>
    <x v="196"/>
    <x v="4"/>
    <x v="15"/>
    <n v="3235000"/>
    <n v="1247000"/>
  </r>
  <r>
    <x v="196"/>
    <x v="1"/>
    <x v="15"/>
    <m/>
    <m/>
  </r>
  <r>
    <x v="197"/>
    <x v="4"/>
    <x v="15"/>
    <n v="357500"/>
    <n v="2909950"/>
  </r>
  <r>
    <x v="197"/>
    <x v="1"/>
    <x v="15"/>
    <m/>
    <m/>
  </r>
  <r>
    <x v="198"/>
    <x v="4"/>
    <x v="15"/>
    <n v="350000"/>
    <n v="1758000"/>
  </r>
  <r>
    <x v="198"/>
    <x v="1"/>
    <x v="15"/>
    <m/>
    <m/>
  </r>
  <r>
    <x v="199"/>
    <x v="4"/>
    <x v="15"/>
    <n v="370000"/>
    <n v="1049950"/>
  </r>
  <r>
    <x v="199"/>
    <x v="1"/>
    <x v="15"/>
    <m/>
    <m/>
  </r>
  <r>
    <x v="200"/>
    <x v="4"/>
    <x v="15"/>
    <n v="276000"/>
    <n v="552000"/>
  </r>
  <r>
    <x v="200"/>
    <x v="1"/>
    <x v="15"/>
    <m/>
    <m/>
  </r>
  <r>
    <x v="201"/>
    <x v="1"/>
    <x v="15"/>
    <m/>
    <m/>
  </r>
  <r>
    <x v="201"/>
    <x v="4"/>
    <x v="15"/>
    <n v="324500"/>
    <n v="3710870"/>
  </r>
  <r>
    <x v="0"/>
    <x v="4"/>
    <x v="16"/>
    <n v="128000"/>
    <n v="374500"/>
  </r>
  <r>
    <x v="1"/>
    <x v="4"/>
    <x v="16"/>
    <n v="99000"/>
    <n v="99000"/>
  </r>
  <r>
    <x v="2"/>
    <x v="4"/>
    <x v="16"/>
    <m/>
    <m/>
  </r>
  <r>
    <x v="3"/>
    <x v="4"/>
    <x v="16"/>
    <m/>
    <m/>
  </r>
  <r>
    <x v="4"/>
    <x v="4"/>
    <x v="16"/>
    <m/>
    <m/>
  </r>
  <r>
    <x v="5"/>
    <x v="4"/>
    <x v="16"/>
    <n v="110000"/>
    <n v="354400"/>
  </r>
  <r>
    <x v="6"/>
    <x v="4"/>
    <x v="16"/>
    <m/>
    <m/>
  </r>
  <r>
    <x v="7"/>
    <x v="4"/>
    <x v="16"/>
    <n v="87950"/>
    <n v="175900"/>
  </r>
  <r>
    <x v="8"/>
    <x v="4"/>
    <x v="16"/>
    <n v="130000"/>
    <n v="130000"/>
  </r>
  <r>
    <x v="9"/>
    <x v="4"/>
    <x v="16"/>
    <n v="139000"/>
    <n v="139000"/>
  </r>
  <r>
    <x v="10"/>
    <x v="4"/>
    <x v="16"/>
    <m/>
    <m/>
  </r>
  <r>
    <x v="11"/>
    <x v="4"/>
    <x v="16"/>
    <n v="111000"/>
    <n v="111000"/>
  </r>
  <r>
    <x v="12"/>
    <x v="4"/>
    <x v="16"/>
    <n v="94500"/>
    <n v="94500"/>
  </r>
  <r>
    <x v="13"/>
    <x v="4"/>
    <x v="16"/>
    <n v="116500"/>
    <n v="298000"/>
  </r>
  <r>
    <x v="14"/>
    <x v="4"/>
    <x v="16"/>
    <n v="105000"/>
    <n v="105000"/>
  </r>
  <r>
    <x v="15"/>
    <x v="4"/>
    <x v="16"/>
    <n v="138000"/>
    <n v="276000"/>
  </r>
  <r>
    <x v="16"/>
    <x v="4"/>
    <x v="16"/>
    <n v="123000"/>
    <n v="488500"/>
  </r>
  <r>
    <x v="17"/>
    <x v="4"/>
    <x v="16"/>
    <n v="122500"/>
    <n v="245000"/>
  </r>
  <r>
    <x v="18"/>
    <x v="4"/>
    <x v="16"/>
    <n v="179725"/>
    <n v="359450"/>
  </r>
  <r>
    <x v="19"/>
    <x v="4"/>
    <x v="16"/>
    <n v="141500"/>
    <n v="401000"/>
  </r>
  <r>
    <x v="20"/>
    <x v="4"/>
    <x v="16"/>
    <n v="149250"/>
    <n v="298500"/>
  </r>
  <r>
    <x v="21"/>
    <x v="4"/>
    <x v="16"/>
    <n v="186500"/>
    <n v="373000"/>
  </r>
  <r>
    <x v="22"/>
    <x v="4"/>
    <x v="16"/>
    <n v="131250"/>
    <n v="262500"/>
  </r>
  <r>
    <x v="23"/>
    <x v="4"/>
    <x v="16"/>
    <n v="140000"/>
    <n v="140000"/>
  </r>
  <r>
    <x v="24"/>
    <x v="4"/>
    <x v="16"/>
    <n v="136500"/>
    <n v="273000"/>
  </r>
  <r>
    <x v="25"/>
    <x v="4"/>
    <x v="16"/>
    <m/>
    <m/>
  </r>
  <r>
    <x v="26"/>
    <x v="4"/>
    <x v="16"/>
    <n v="178000"/>
    <n v="442500"/>
  </r>
  <r>
    <x v="27"/>
    <x v="4"/>
    <x v="16"/>
    <n v="158000"/>
    <n v="480950"/>
  </r>
  <r>
    <x v="28"/>
    <x v="4"/>
    <x v="16"/>
    <n v="164300"/>
    <n v="640550"/>
  </r>
  <r>
    <x v="29"/>
    <x v="4"/>
    <x v="16"/>
    <n v="180000"/>
    <n v="757600"/>
  </r>
  <r>
    <x v="30"/>
    <x v="4"/>
    <x v="16"/>
    <n v="197750"/>
    <n v="395500"/>
  </r>
  <r>
    <x v="31"/>
    <x v="4"/>
    <x v="16"/>
    <n v="197325"/>
    <n v="831550"/>
  </r>
  <r>
    <x v="32"/>
    <x v="4"/>
    <x v="16"/>
    <n v="241000"/>
    <n v="241000"/>
  </r>
  <r>
    <x v="33"/>
    <x v="4"/>
    <x v="16"/>
    <n v="140000"/>
    <n v="446500"/>
  </r>
  <r>
    <x v="34"/>
    <x v="4"/>
    <x v="16"/>
    <m/>
    <m/>
  </r>
  <r>
    <x v="35"/>
    <x v="4"/>
    <x v="16"/>
    <n v="238475"/>
    <n v="476950"/>
  </r>
  <r>
    <x v="36"/>
    <x v="4"/>
    <x v="16"/>
    <n v="306000"/>
    <n v="306000"/>
  </r>
  <r>
    <x v="37"/>
    <x v="4"/>
    <x v="16"/>
    <n v="350000"/>
    <n v="350000"/>
  </r>
  <r>
    <x v="38"/>
    <x v="4"/>
    <x v="16"/>
    <n v="187350"/>
    <n v="374700"/>
  </r>
  <r>
    <x v="39"/>
    <x v="4"/>
    <x v="16"/>
    <n v="144900"/>
    <n v="456900"/>
  </r>
  <r>
    <x v="40"/>
    <x v="4"/>
    <x v="16"/>
    <n v="158000"/>
    <n v="158000"/>
  </r>
  <r>
    <x v="41"/>
    <x v="4"/>
    <x v="16"/>
    <m/>
    <m/>
  </r>
  <r>
    <x v="42"/>
    <x v="4"/>
    <x v="16"/>
    <n v="257500"/>
    <n v="515000"/>
  </r>
  <r>
    <x v="43"/>
    <x v="4"/>
    <x v="16"/>
    <n v="165597"/>
    <n v="654143"/>
  </r>
  <r>
    <x v="44"/>
    <x v="4"/>
    <x v="16"/>
    <n v="187000"/>
    <n v="187000"/>
  </r>
  <r>
    <x v="45"/>
    <x v="4"/>
    <x v="16"/>
    <n v="239000"/>
    <n v="239000"/>
  </r>
  <r>
    <x v="46"/>
    <x v="4"/>
    <x v="16"/>
    <m/>
    <m/>
  </r>
  <r>
    <x v="47"/>
    <x v="4"/>
    <x v="16"/>
    <m/>
    <m/>
  </r>
  <r>
    <x v="48"/>
    <x v="4"/>
    <x v="16"/>
    <n v="257225"/>
    <n v="514450"/>
  </r>
  <r>
    <x v="49"/>
    <x v="4"/>
    <x v="16"/>
    <n v="172500"/>
    <n v="172500"/>
  </r>
  <r>
    <x v="50"/>
    <x v="4"/>
    <x v="16"/>
    <n v="250000"/>
    <n v="763950"/>
  </r>
  <r>
    <x v="51"/>
    <x v="4"/>
    <x v="16"/>
    <n v="164990"/>
    <n v="164990"/>
  </r>
  <r>
    <x v="52"/>
    <x v="4"/>
    <x v="16"/>
    <n v="369950"/>
    <n v="1424900"/>
  </r>
  <r>
    <x v="53"/>
    <x v="4"/>
    <x v="16"/>
    <n v="174900"/>
    <n v="631850"/>
  </r>
  <r>
    <x v="54"/>
    <x v="4"/>
    <x v="16"/>
    <n v="270750"/>
    <n v="541500"/>
  </r>
  <r>
    <x v="55"/>
    <x v="4"/>
    <x v="16"/>
    <m/>
    <m/>
  </r>
  <r>
    <x v="56"/>
    <x v="4"/>
    <x v="16"/>
    <n v="233500"/>
    <n v="233500"/>
  </r>
  <r>
    <x v="57"/>
    <x v="4"/>
    <x v="16"/>
    <n v="211000"/>
    <n v="583000"/>
  </r>
  <r>
    <x v="58"/>
    <x v="4"/>
    <x v="16"/>
    <n v="266250"/>
    <n v="532500"/>
  </r>
  <r>
    <x v="59"/>
    <x v="4"/>
    <x v="16"/>
    <n v="170000"/>
    <n v="170000"/>
  </r>
  <r>
    <x v="60"/>
    <x v="4"/>
    <x v="16"/>
    <n v="350000"/>
    <n v="350000"/>
  </r>
  <r>
    <x v="61"/>
    <x v="4"/>
    <x v="16"/>
    <n v="269990"/>
    <n v="869990"/>
  </r>
  <r>
    <x v="62"/>
    <x v="4"/>
    <x v="16"/>
    <m/>
    <m/>
  </r>
  <r>
    <x v="63"/>
    <x v="4"/>
    <x v="16"/>
    <n v="251956"/>
    <n v="251956"/>
  </r>
  <r>
    <x v="64"/>
    <x v="4"/>
    <x v="16"/>
    <n v="344950"/>
    <n v="1309566"/>
  </r>
  <r>
    <x v="65"/>
    <x v="4"/>
    <x v="16"/>
    <n v="231000"/>
    <n v="577716"/>
  </r>
  <r>
    <x v="66"/>
    <x v="4"/>
    <x v="16"/>
    <n v="360000"/>
    <n v="360000"/>
  </r>
  <r>
    <x v="67"/>
    <x v="4"/>
    <x v="16"/>
    <n v="198450"/>
    <n v="198450"/>
  </r>
  <r>
    <x v="68"/>
    <x v="4"/>
    <x v="16"/>
    <m/>
    <m/>
  </r>
  <r>
    <x v="69"/>
    <x v="4"/>
    <x v="16"/>
    <m/>
    <m/>
  </r>
  <r>
    <x v="70"/>
    <x v="4"/>
    <x v="16"/>
    <m/>
    <m/>
  </r>
  <r>
    <x v="71"/>
    <x v="4"/>
    <x v="16"/>
    <m/>
    <m/>
  </r>
  <r>
    <x v="72"/>
    <x v="4"/>
    <x v="16"/>
    <n v="207600"/>
    <n v="207600"/>
  </r>
  <r>
    <x v="73"/>
    <x v="4"/>
    <x v="16"/>
    <m/>
    <m/>
  </r>
  <r>
    <x v="74"/>
    <x v="4"/>
    <x v="16"/>
    <m/>
    <m/>
  </r>
  <r>
    <x v="75"/>
    <x v="4"/>
    <x v="16"/>
    <m/>
    <m/>
  </r>
  <r>
    <x v="76"/>
    <x v="4"/>
    <x v="16"/>
    <m/>
    <m/>
  </r>
  <r>
    <x v="77"/>
    <x v="4"/>
    <x v="16"/>
    <n v="120665"/>
    <n v="241329"/>
  </r>
  <r>
    <x v="78"/>
    <x v="4"/>
    <x v="16"/>
    <n v="97000"/>
    <n v="97000"/>
  </r>
  <r>
    <x v="79"/>
    <x v="4"/>
    <x v="16"/>
    <m/>
    <m/>
  </r>
  <r>
    <x v="80"/>
    <x v="4"/>
    <x v="16"/>
    <n v="153000"/>
    <n v="153000"/>
  </r>
  <r>
    <x v="81"/>
    <x v="4"/>
    <x v="16"/>
    <n v="207500"/>
    <n v="207500"/>
  </r>
  <r>
    <x v="82"/>
    <x v="4"/>
    <x v="16"/>
    <n v="236000"/>
    <n v="236000"/>
  </r>
  <r>
    <x v="83"/>
    <x v="4"/>
    <x v="16"/>
    <n v="76500"/>
    <n v="76500"/>
  </r>
  <r>
    <x v="84"/>
    <x v="4"/>
    <x v="16"/>
    <m/>
    <m/>
  </r>
  <r>
    <x v="85"/>
    <x v="4"/>
    <x v="16"/>
    <m/>
    <m/>
  </r>
  <r>
    <x v="86"/>
    <x v="4"/>
    <x v="16"/>
    <n v="140000"/>
    <n v="140000"/>
  </r>
  <r>
    <x v="87"/>
    <x v="4"/>
    <x v="16"/>
    <m/>
    <m/>
  </r>
  <r>
    <x v="88"/>
    <x v="4"/>
    <x v="16"/>
    <m/>
    <m/>
  </r>
  <r>
    <x v="89"/>
    <x v="4"/>
    <x v="16"/>
    <n v="157500"/>
    <n v="402370"/>
  </r>
  <r>
    <x v="90"/>
    <x v="4"/>
    <x v="16"/>
    <n v="137500"/>
    <n v="137500"/>
  </r>
  <r>
    <x v="91"/>
    <x v="4"/>
    <x v="16"/>
    <m/>
    <m/>
  </r>
  <r>
    <x v="92"/>
    <x v="4"/>
    <x v="16"/>
    <n v="30000"/>
    <n v="30000"/>
  </r>
  <r>
    <x v="93"/>
    <x v="4"/>
    <x v="16"/>
    <n v="122000"/>
    <n v="122000"/>
  </r>
  <r>
    <x v="94"/>
    <x v="4"/>
    <x v="16"/>
    <n v="154500"/>
    <n v="154500"/>
  </r>
  <r>
    <x v="95"/>
    <x v="4"/>
    <x v="16"/>
    <m/>
    <m/>
  </r>
  <r>
    <x v="96"/>
    <x v="4"/>
    <x v="16"/>
    <m/>
    <m/>
  </r>
  <r>
    <x v="97"/>
    <x v="4"/>
    <x v="16"/>
    <n v="109900"/>
    <n v="109900"/>
  </r>
  <r>
    <x v="98"/>
    <x v="4"/>
    <x v="16"/>
    <n v="119975"/>
    <n v="239950"/>
  </r>
  <r>
    <x v="99"/>
    <x v="4"/>
    <x v="16"/>
    <n v="44000"/>
    <n v="44000"/>
  </r>
  <r>
    <x v="100"/>
    <x v="4"/>
    <x v="16"/>
    <n v="139900"/>
    <n v="139900"/>
  </r>
  <r>
    <x v="101"/>
    <x v="4"/>
    <x v="16"/>
    <m/>
    <m/>
  </r>
  <r>
    <x v="102"/>
    <x v="4"/>
    <x v="16"/>
    <m/>
    <m/>
  </r>
  <r>
    <x v="103"/>
    <x v="4"/>
    <x v="16"/>
    <n v="230000"/>
    <n v="230000"/>
  </r>
  <r>
    <x v="104"/>
    <x v="4"/>
    <x v="16"/>
    <n v="109900"/>
    <n v="109900"/>
  </r>
  <r>
    <x v="105"/>
    <x v="4"/>
    <x v="16"/>
    <m/>
    <m/>
  </r>
  <r>
    <x v="106"/>
    <x v="4"/>
    <x v="16"/>
    <m/>
    <m/>
  </r>
  <r>
    <x v="107"/>
    <x v="4"/>
    <x v="16"/>
    <m/>
    <m/>
  </r>
  <r>
    <x v="108"/>
    <x v="4"/>
    <x v="16"/>
    <m/>
    <m/>
  </r>
  <r>
    <x v="109"/>
    <x v="4"/>
    <x v="16"/>
    <n v="50500"/>
    <n v="50500"/>
  </r>
  <r>
    <x v="110"/>
    <x v="4"/>
    <x v="16"/>
    <n v="120000"/>
    <n v="120000"/>
  </r>
  <r>
    <x v="111"/>
    <x v="4"/>
    <x v="16"/>
    <n v="45000"/>
    <n v="45000"/>
  </r>
  <r>
    <x v="112"/>
    <x v="4"/>
    <x v="16"/>
    <m/>
    <m/>
  </r>
  <r>
    <x v="113"/>
    <x v="4"/>
    <x v="16"/>
    <n v="73100"/>
    <n v="146199"/>
  </r>
  <r>
    <x v="114"/>
    <x v="4"/>
    <x v="16"/>
    <m/>
    <m/>
  </r>
  <r>
    <x v="115"/>
    <x v="4"/>
    <x v="16"/>
    <m/>
    <m/>
  </r>
  <r>
    <x v="116"/>
    <x v="4"/>
    <x v="16"/>
    <m/>
    <m/>
  </r>
  <r>
    <x v="117"/>
    <x v="4"/>
    <x v="16"/>
    <n v="186325"/>
    <n v="372650"/>
  </r>
  <r>
    <x v="118"/>
    <x v="4"/>
    <x v="16"/>
    <m/>
    <m/>
  </r>
  <r>
    <x v="119"/>
    <x v="4"/>
    <x v="16"/>
    <n v="69900"/>
    <n v="236850"/>
  </r>
  <r>
    <x v="120"/>
    <x v="4"/>
    <x v="16"/>
    <n v="67525"/>
    <n v="67525"/>
  </r>
  <r>
    <x v="121"/>
    <x v="4"/>
    <x v="16"/>
    <n v="65299"/>
    <n v="65299"/>
  </r>
  <r>
    <x v="122"/>
    <x v="4"/>
    <x v="16"/>
    <n v="95000"/>
    <n v="95000"/>
  </r>
  <r>
    <x v="123"/>
    <x v="4"/>
    <x v="16"/>
    <n v="154000"/>
    <n v="154000"/>
  </r>
  <r>
    <x v="124"/>
    <x v="4"/>
    <x v="16"/>
    <n v="204000"/>
    <n v="408000"/>
  </r>
  <r>
    <x v="125"/>
    <x v="4"/>
    <x v="16"/>
    <n v="139950"/>
    <n v="139950"/>
  </r>
  <r>
    <x v="126"/>
    <x v="4"/>
    <x v="16"/>
    <n v="122500"/>
    <n v="245000"/>
  </r>
  <r>
    <x v="127"/>
    <x v="4"/>
    <x v="16"/>
    <m/>
    <m/>
  </r>
  <r>
    <x v="128"/>
    <x v="4"/>
    <x v="16"/>
    <n v="118000"/>
    <n v="118000"/>
  </r>
  <r>
    <x v="129"/>
    <x v="4"/>
    <x v="16"/>
    <n v="87500"/>
    <n v="87500"/>
  </r>
  <r>
    <x v="130"/>
    <x v="4"/>
    <x v="16"/>
    <n v="181800"/>
    <n v="181800"/>
  </r>
  <r>
    <x v="131"/>
    <x v="4"/>
    <x v="16"/>
    <m/>
    <m/>
  </r>
  <r>
    <x v="132"/>
    <x v="4"/>
    <x v="16"/>
    <m/>
    <m/>
  </r>
  <r>
    <x v="133"/>
    <x v="4"/>
    <x v="16"/>
    <m/>
    <m/>
  </r>
  <r>
    <x v="134"/>
    <x v="4"/>
    <x v="16"/>
    <m/>
    <m/>
  </r>
  <r>
    <x v="135"/>
    <x v="4"/>
    <x v="16"/>
    <n v="147000"/>
    <n v="423000"/>
  </r>
  <r>
    <x v="136"/>
    <x v="4"/>
    <x v="16"/>
    <m/>
    <m/>
  </r>
  <r>
    <x v="137"/>
    <x v="4"/>
    <x v="16"/>
    <n v="97500"/>
    <n v="195000"/>
  </r>
  <r>
    <x v="138"/>
    <x v="4"/>
    <x v="16"/>
    <n v="123000"/>
    <n v="388600"/>
  </r>
  <r>
    <x v="139"/>
    <x v="4"/>
    <x v="16"/>
    <m/>
    <m/>
  </r>
  <r>
    <x v="140"/>
    <x v="4"/>
    <x v="16"/>
    <n v="157200"/>
    <n v="480100"/>
  </r>
  <r>
    <x v="141"/>
    <x v="4"/>
    <x v="16"/>
    <m/>
    <m/>
  </r>
  <r>
    <x v="142"/>
    <x v="4"/>
    <x v="16"/>
    <n v="110000"/>
    <n v="110000"/>
  </r>
  <r>
    <x v="143"/>
    <x v="4"/>
    <x v="16"/>
    <n v="117500"/>
    <n v="411250"/>
  </r>
  <r>
    <x v="144"/>
    <x v="4"/>
    <x v="16"/>
    <m/>
    <m/>
  </r>
  <r>
    <x v="145"/>
    <x v="4"/>
    <x v="16"/>
    <m/>
    <m/>
  </r>
  <r>
    <x v="146"/>
    <x v="4"/>
    <x v="16"/>
    <n v="185000"/>
    <n v="185000"/>
  </r>
  <r>
    <x v="147"/>
    <x v="4"/>
    <x v="16"/>
    <n v="167000"/>
    <n v="420000"/>
  </r>
  <r>
    <x v="148"/>
    <x v="4"/>
    <x v="16"/>
    <n v="127000"/>
    <n v="127000"/>
  </r>
  <r>
    <x v="149"/>
    <x v="4"/>
    <x v="16"/>
    <m/>
    <m/>
  </r>
  <r>
    <x v="150"/>
    <x v="4"/>
    <x v="16"/>
    <n v="107750"/>
    <n v="215500"/>
  </r>
  <r>
    <x v="151"/>
    <x v="4"/>
    <x v="16"/>
    <n v="249950"/>
    <n v="249950"/>
  </r>
  <r>
    <x v="152"/>
    <x v="4"/>
    <x v="16"/>
    <m/>
    <m/>
  </r>
  <r>
    <x v="153"/>
    <x v="4"/>
    <x v="16"/>
    <n v="159950"/>
    <n v="159950"/>
  </r>
  <r>
    <x v="154"/>
    <x v="4"/>
    <x v="16"/>
    <n v="171500"/>
    <n v="343000"/>
  </r>
  <r>
    <x v="155"/>
    <x v="4"/>
    <x v="16"/>
    <m/>
    <m/>
  </r>
  <r>
    <x v="156"/>
    <x v="4"/>
    <x v="16"/>
    <n v="219950"/>
    <n v="219950"/>
  </r>
  <r>
    <x v="157"/>
    <x v="4"/>
    <x v="16"/>
    <n v="215000"/>
    <n v="215000"/>
  </r>
  <r>
    <x v="158"/>
    <x v="4"/>
    <x v="16"/>
    <m/>
    <m/>
  </r>
  <r>
    <x v="159"/>
    <x v="4"/>
    <x v="16"/>
    <n v="187500"/>
    <n v="375000"/>
  </r>
  <r>
    <x v="160"/>
    <x v="4"/>
    <x v="16"/>
    <n v="219137"/>
    <n v="438274"/>
  </r>
  <r>
    <x v="161"/>
    <x v="4"/>
    <x v="16"/>
    <n v="210000"/>
    <n v="210000"/>
  </r>
  <r>
    <x v="162"/>
    <x v="4"/>
    <x v="16"/>
    <m/>
    <m/>
  </r>
  <r>
    <x v="163"/>
    <x v="4"/>
    <x v="16"/>
    <n v="155000"/>
    <n v="155000"/>
  </r>
  <r>
    <x v="164"/>
    <x v="4"/>
    <x v="16"/>
    <m/>
    <m/>
  </r>
  <r>
    <x v="165"/>
    <x v="4"/>
    <x v="16"/>
    <n v="201000"/>
    <n v="201000"/>
  </r>
  <r>
    <x v="166"/>
    <x v="4"/>
    <x v="16"/>
    <n v="227500"/>
    <n v="455000"/>
  </r>
  <r>
    <x v="167"/>
    <x v="4"/>
    <x v="16"/>
    <m/>
    <m/>
  </r>
  <r>
    <x v="168"/>
    <x v="4"/>
    <x v="16"/>
    <n v="215000"/>
    <n v="215000"/>
  </r>
  <r>
    <x v="169"/>
    <x v="4"/>
    <x v="16"/>
    <n v="216500"/>
    <n v="433000"/>
  </r>
  <r>
    <x v="170"/>
    <x v="4"/>
    <x v="16"/>
    <n v="155000"/>
    <n v="155000"/>
  </r>
  <r>
    <x v="171"/>
    <x v="4"/>
    <x v="16"/>
    <n v="267000"/>
    <n v="267000"/>
  </r>
  <r>
    <x v="172"/>
    <x v="4"/>
    <x v="16"/>
    <n v="238613"/>
    <n v="477225"/>
  </r>
  <r>
    <x v="173"/>
    <x v="4"/>
    <x v="16"/>
    <n v="177450"/>
    <n v="177450"/>
  </r>
  <r>
    <x v="174"/>
    <x v="4"/>
    <x v="16"/>
    <n v="277000"/>
    <n v="277000"/>
  </r>
  <r>
    <x v="175"/>
    <x v="4"/>
    <x v="16"/>
    <n v="340250"/>
    <n v="680500"/>
  </r>
  <r>
    <x v="176"/>
    <x v="4"/>
    <x v="16"/>
    <n v="223000"/>
    <n v="899000"/>
  </r>
  <r>
    <x v="177"/>
    <x v="4"/>
    <x v="16"/>
    <n v="237500"/>
    <n v="475000"/>
  </r>
  <r>
    <x v="178"/>
    <x v="4"/>
    <x v="16"/>
    <n v="109000"/>
    <n v="109000"/>
  </r>
  <r>
    <x v="179"/>
    <x v="4"/>
    <x v="16"/>
    <m/>
    <m/>
  </r>
  <r>
    <x v="180"/>
    <x v="4"/>
    <x v="16"/>
    <m/>
    <m/>
  </r>
  <r>
    <x v="181"/>
    <x v="4"/>
    <x v="16"/>
    <n v="400000"/>
    <n v="400000"/>
  </r>
  <r>
    <x v="182"/>
    <x v="4"/>
    <x v="16"/>
    <m/>
    <m/>
  </r>
  <r>
    <x v="183"/>
    <x v="4"/>
    <x v="16"/>
    <n v="305000"/>
    <n v="305000"/>
  </r>
  <r>
    <x v="184"/>
    <x v="4"/>
    <x v="16"/>
    <n v="280000"/>
    <n v="1098500"/>
  </r>
  <r>
    <x v="185"/>
    <x v="4"/>
    <x v="16"/>
    <m/>
    <m/>
  </r>
  <r>
    <x v="186"/>
    <x v="4"/>
    <x v="16"/>
    <n v="337500"/>
    <n v="675000"/>
  </r>
  <r>
    <x v="187"/>
    <x v="4"/>
    <x v="16"/>
    <n v="265500"/>
    <n v="265500"/>
  </r>
  <r>
    <x v="188"/>
    <x v="4"/>
    <x v="16"/>
    <n v="203000"/>
    <n v="203000"/>
  </r>
  <r>
    <x v="189"/>
    <x v="4"/>
    <x v="16"/>
    <n v="232500"/>
    <n v="465000"/>
  </r>
  <r>
    <x v="190"/>
    <x v="4"/>
    <x v="16"/>
    <n v="279500"/>
    <n v="279500"/>
  </r>
  <r>
    <x v="191"/>
    <x v="4"/>
    <x v="16"/>
    <n v="360000"/>
    <n v="360000"/>
  </r>
  <r>
    <x v="192"/>
    <x v="4"/>
    <x v="16"/>
    <n v="315000"/>
    <n v="315000"/>
  </r>
  <r>
    <x v="202"/>
    <x v="4"/>
    <x v="16"/>
    <m/>
    <m/>
  </r>
  <r>
    <x v="194"/>
    <x v="4"/>
    <x v="16"/>
    <n v="216975"/>
    <n v="216875"/>
  </r>
  <r>
    <x v="195"/>
    <x v="4"/>
    <x v="16"/>
    <n v="313475"/>
    <n v="626950"/>
  </r>
  <r>
    <x v="196"/>
    <x v="4"/>
    <x v="16"/>
    <m/>
    <m/>
  </r>
  <r>
    <x v="197"/>
    <x v="4"/>
    <x v="16"/>
    <n v="285000"/>
    <n v="570000"/>
  </r>
  <r>
    <x v="198"/>
    <x v="4"/>
    <x v="16"/>
    <n v="343250"/>
    <n v="686500"/>
  </r>
  <r>
    <x v="199"/>
    <x v="4"/>
    <x v="16"/>
    <n v="350000"/>
    <n v="1839850"/>
  </r>
  <r>
    <x v="200"/>
    <x v="4"/>
    <x v="16"/>
    <n v="371700"/>
    <n v="1488350"/>
  </r>
  <r>
    <x v="201"/>
    <x v="4"/>
    <x v="16"/>
    <n v="335000"/>
    <n v="670000"/>
  </r>
  <r>
    <x v="0"/>
    <x v="4"/>
    <x v="17"/>
    <n v="123975"/>
    <n v="477950"/>
  </r>
  <r>
    <x v="0"/>
    <x v="5"/>
    <x v="17"/>
    <m/>
    <m/>
  </r>
  <r>
    <x v="1"/>
    <x v="4"/>
    <x v="17"/>
    <n v="77500"/>
    <n v="334500"/>
  </r>
  <r>
    <x v="1"/>
    <x v="5"/>
    <x v="17"/>
    <m/>
    <m/>
  </r>
  <r>
    <x v="2"/>
    <x v="4"/>
    <x v="17"/>
    <n v="117858"/>
    <n v="445667"/>
  </r>
  <r>
    <x v="2"/>
    <x v="5"/>
    <x v="17"/>
    <n v="163000"/>
    <n v="163000"/>
  </r>
  <r>
    <x v="3"/>
    <x v="4"/>
    <x v="17"/>
    <n v="170475"/>
    <n v="668900"/>
  </r>
  <r>
    <x v="3"/>
    <x v="5"/>
    <x v="17"/>
    <m/>
    <m/>
  </r>
  <r>
    <x v="4"/>
    <x v="4"/>
    <x v="17"/>
    <n v="126200"/>
    <n v="681750"/>
  </r>
  <r>
    <x v="4"/>
    <x v="5"/>
    <x v="17"/>
    <n v="159000"/>
    <n v="159000"/>
  </r>
  <r>
    <x v="5"/>
    <x v="4"/>
    <x v="17"/>
    <n v="106875"/>
    <n v="830100"/>
  </r>
  <r>
    <x v="5"/>
    <x v="5"/>
    <x v="17"/>
    <n v="185000"/>
    <n v="185000"/>
  </r>
  <r>
    <x v="6"/>
    <x v="4"/>
    <x v="17"/>
    <n v="132250"/>
    <n v="2685418"/>
  </r>
  <r>
    <x v="6"/>
    <x v="5"/>
    <x v="17"/>
    <n v="244250"/>
    <n v="488500"/>
  </r>
  <r>
    <x v="7"/>
    <x v="4"/>
    <x v="17"/>
    <n v="119950"/>
    <n v="874100"/>
  </r>
  <r>
    <x v="7"/>
    <x v="5"/>
    <x v="17"/>
    <n v="282000"/>
    <n v="564000"/>
  </r>
  <r>
    <x v="8"/>
    <x v="4"/>
    <x v="17"/>
    <n v="130000"/>
    <n v="1333085"/>
  </r>
  <r>
    <x v="8"/>
    <x v="5"/>
    <x v="17"/>
    <n v="161400"/>
    <n v="161400"/>
  </r>
  <r>
    <x v="9"/>
    <x v="4"/>
    <x v="17"/>
    <n v="108056"/>
    <n v="904261"/>
  </r>
  <r>
    <x v="9"/>
    <x v="5"/>
    <x v="17"/>
    <m/>
    <m/>
  </r>
  <r>
    <x v="10"/>
    <x v="4"/>
    <x v="17"/>
    <n v="120000"/>
    <n v="659440"/>
  </r>
  <r>
    <x v="10"/>
    <x v="5"/>
    <x v="17"/>
    <n v="314950"/>
    <n v="314950"/>
  </r>
  <r>
    <x v="11"/>
    <x v="4"/>
    <x v="17"/>
    <n v="115000"/>
    <n v="1052900"/>
  </r>
  <r>
    <x v="11"/>
    <x v="5"/>
    <x v="17"/>
    <m/>
    <m/>
  </r>
  <r>
    <x v="12"/>
    <x v="4"/>
    <x v="17"/>
    <n v="123250"/>
    <n v="743000"/>
  </r>
  <r>
    <x v="12"/>
    <x v="5"/>
    <x v="17"/>
    <m/>
    <m/>
  </r>
  <r>
    <x v="13"/>
    <x v="4"/>
    <x v="17"/>
    <n v="153975"/>
    <n v="1120850"/>
  </r>
  <r>
    <x v="13"/>
    <x v="5"/>
    <x v="17"/>
    <m/>
    <m/>
  </r>
  <r>
    <x v="14"/>
    <x v="4"/>
    <x v="17"/>
    <n v="138300"/>
    <n v="1577650"/>
  </r>
  <r>
    <x v="14"/>
    <x v="5"/>
    <x v="17"/>
    <n v="299950"/>
    <n v="299950"/>
  </r>
  <r>
    <x v="15"/>
    <x v="4"/>
    <x v="17"/>
    <n v="138250"/>
    <n v="1801866"/>
  </r>
  <r>
    <x v="15"/>
    <x v="5"/>
    <x v="17"/>
    <n v="173225"/>
    <n v="346450"/>
  </r>
  <r>
    <x v="16"/>
    <x v="4"/>
    <x v="17"/>
    <n v="148000"/>
    <n v="1002900"/>
  </r>
  <r>
    <x v="16"/>
    <x v="5"/>
    <x v="17"/>
    <m/>
    <m/>
  </r>
  <r>
    <x v="17"/>
    <x v="4"/>
    <x v="17"/>
    <n v="147442"/>
    <n v="1890888"/>
  </r>
  <r>
    <x v="17"/>
    <x v="5"/>
    <x v="17"/>
    <n v="400000"/>
    <n v="800000"/>
  </r>
  <r>
    <x v="18"/>
    <x v="4"/>
    <x v="17"/>
    <n v="140500"/>
    <n v="1318867"/>
  </r>
  <r>
    <x v="18"/>
    <x v="5"/>
    <x v="17"/>
    <m/>
    <m/>
  </r>
  <r>
    <x v="19"/>
    <x v="4"/>
    <x v="17"/>
    <n v="139653"/>
    <n v="884805"/>
  </r>
  <r>
    <x v="19"/>
    <x v="5"/>
    <x v="17"/>
    <m/>
    <m/>
  </r>
  <r>
    <x v="20"/>
    <x v="4"/>
    <x v="17"/>
    <n v="156750"/>
    <n v="911450"/>
  </r>
  <r>
    <x v="20"/>
    <x v="5"/>
    <x v="17"/>
    <n v="320000"/>
    <n v="320000"/>
  </r>
  <r>
    <x v="21"/>
    <x v="4"/>
    <x v="17"/>
    <n v="152000"/>
    <n v="939900"/>
  </r>
  <r>
    <x v="21"/>
    <x v="5"/>
    <x v="17"/>
    <m/>
    <m/>
  </r>
  <r>
    <x v="22"/>
    <x v="4"/>
    <x v="17"/>
    <n v="129000"/>
    <n v="921450"/>
  </r>
  <r>
    <x v="22"/>
    <x v="5"/>
    <x v="17"/>
    <m/>
    <m/>
  </r>
  <r>
    <x v="23"/>
    <x v="4"/>
    <x v="17"/>
    <n v="143750"/>
    <n v="1423300"/>
  </r>
  <r>
    <x v="23"/>
    <x v="5"/>
    <x v="17"/>
    <m/>
    <m/>
  </r>
  <r>
    <x v="24"/>
    <x v="4"/>
    <x v="17"/>
    <n v="278000"/>
    <n v="1143500"/>
  </r>
  <r>
    <x v="24"/>
    <x v="5"/>
    <x v="17"/>
    <m/>
    <m/>
  </r>
  <r>
    <x v="25"/>
    <x v="4"/>
    <x v="17"/>
    <n v="164100"/>
    <n v="2262734"/>
  </r>
  <r>
    <x v="25"/>
    <x v="5"/>
    <x v="17"/>
    <m/>
    <m/>
  </r>
  <r>
    <x v="26"/>
    <x v="4"/>
    <x v="17"/>
    <n v="164250"/>
    <n v="1122950"/>
  </r>
  <r>
    <x v="26"/>
    <x v="5"/>
    <x v="17"/>
    <m/>
    <m/>
  </r>
  <r>
    <x v="27"/>
    <x v="4"/>
    <x v="17"/>
    <n v="162175"/>
    <n v="1334350"/>
  </r>
  <r>
    <x v="27"/>
    <x v="5"/>
    <x v="17"/>
    <m/>
    <m/>
  </r>
  <r>
    <x v="28"/>
    <x v="4"/>
    <x v="17"/>
    <n v="158500"/>
    <n v="1987898"/>
  </r>
  <r>
    <x v="28"/>
    <x v="5"/>
    <x v="17"/>
    <m/>
    <m/>
  </r>
  <r>
    <x v="29"/>
    <x v="4"/>
    <x v="17"/>
    <n v="174600"/>
    <n v="1404550"/>
  </r>
  <r>
    <x v="29"/>
    <x v="5"/>
    <x v="17"/>
    <m/>
    <m/>
  </r>
  <r>
    <x v="30"/>
    <x v="4"/>
    <x v="17"/>
    <n v="205475"/>
    <n v="1547358"/>
  </r>
  <r>
    <x v="30"/>
    <x v="5"/>
    <x v="17"/>
    <m/>
    <m/>
  </r>
  <r>
    <x v="31"/>
    <x v="4"/>
    <x v="17"/>
    <n v="179950"/>
    <n v="925700"/>
  </r>
  <r>
    <x v="31"/>
    <x v="5"/>
    <x v="17"/>
    <m/>
    <m/>
  </r>
  <r>
    <x v="32"/>
    <x v="4"/>
    <x v="17"/>
    <n v="180500"/>
    <n v="1447750"/>
  </r>
  <r>
    <x v="32"/>
    <x v="5"/>
    <x v="17"/>
    <n v="382000"/>
    <n v="382000"/>
  </r>
  <r>
    <x v="33"/>
    <x v="4"/>
    <x v="17"/>
    <n v="192500"/>
    <n v="1960950"/>
  </r>
  <r>
    <x v="33"/>
    <x v="5"/>
    <x v="17"/>
    <m/>
    <m/>
  </r>
  <r>
    <x v="34"/>
    <x v="4"/>
    <x v="17"/>
    <n v="166000"/>
    <n v="1501400"/>
  </r>
  <r>
    <x v="34"/>
    <x v="5"/>
    <x v="17"/>
    <m/>
    <m/>
  </r>
  <r>
    <x v="35"/>
    <x v="4"/>
    <x v="17"/>
    <n v="164600"/>
    <n v="1728450"/>
  </r>
  <r>
    <x v="35"/>
    <x v="5"/>
    <x v="17"/>
    <n v="245000"/>
    <n v="245000"/>
  </r>
  <r>
    <x v="36"/>
    <x v="4"/>
    <x v="17"/>
    <n v="181475"/>
    <n v="747950"/>
  </r>
  <r>
    <x v="36"/>
    <x v="5"/>
    <x v="17"/>
    <m/>
    <m/>
  </r>
  <r>
    <x v="37"/>
    <x v="4"/>
    <x v="17"/>
    <n v="209950"/>
    <n v="827600"/>
  </r>
  <r>
    <x v="37"/>
    <x v="5"/>
    <x v="17"/>
    <m/>
    <m/>
  </r>
  <r>
    <x v="38"/>
    <x v="4"/>
    <x v="17"/>
    <n v="183625"/>
    <n v="1420000"/>
  </r>
  <r>
    <x v="38"/>
    <x v="5"/>
    <x v="17"/>
    <m/>
    <m/>
  </r>
  <r>
    <x v="39"/>
    <x v="4"/>
    <x v="17"/>
    <n v="212000"/>
    <n v="1614150"/>
  </r>
  <r>
    <x v="39"/>
    <x v="5"/>
    <x v="17"/>
    <n v="309250"/>
    <n v="618500"/>
  </r>
  <r>
    <x v="40"/>
    <x v="4"/>
    <x v="17"/>
    <n v="197475"/>
    <n v="2784160"/>
  </r>
  <r>
    <x v="40"/>
    <x v="5"/>
    <x v="17"/>
    <m/>
    <m/>
  </r>
  <r>
    <x v="41"/>
    <x v="4"/>
    <x v="17"/>
    <n v="219500"/>
    <n v="1632865"/>
  </r>
  <r>
    <x v="41"/>
    <x v="5"/>
    <x v="17"/>
    <m/>
    <m/>
  </r>
  <r>
    <x v="42"/>
    <x v="4"/>
    <x v="17"/>
    <n v="226500"/>
    <n v="1397799"/>
  </r>
  <r>
    <x v="42"/>
    <x v="5"/>
    <x v="17"/>
    <n v="260000"/>
    <n v="260000"/>
  </r>
  <r>
    <x v="43"/>
    <x v="4"/>
    <x v="17"/>
    <n v="205500"/>
    <n v="3140150"/>
  </r>
  <r>
    <x v="43"/>
    <x v="5"/>
    <x v="17"/>
    <m/>
    <m/>
  </r>
  <r>
    <x v="44"/>
    <x v="4"/>
    <x v="17"/>
    <n v="222000"/>
    <n v="2048200"/>
  </r>
  <r>
    <x v="44"/>
    <x v="5"/>
    <x v="17"/>
    <m/>
    <m/>
  </r>
  <r>
    <x v="45"/>
    <x v="4"/>
    <x v="17"/>
    <n v="202000"/>
    <n v="846950"/>
  </r>
  <r>
    <x v="45"/>
    <x v="5"/>
    <x v="17"/>
    <n v="258000"/>
    <n v="258000"/>
  </r>
  <r>
    <x v="46"/>
    <x v="4"/>
    <x v="17"/>
    <n v="182000"/>
    <n v="1454445"/>
  </r>
  <r>
    <x v="46"/>
    <x v="5"/>
    <x v="17"/>
    <m/>
    <m/>
  </r>
  <r>
    <x v="47"/>
    <x v="4"/>
    <x v="17"/>
    <n v="191250"/>
    <n v="1269350"/>
  </r>
  <r>
    <x v="47"/>
    <x v="5"/>
    <x v="17"/>
    <m/>
    <m/>
  </r>
  <r>
    <x v="48"/>
    <x v="4"/>
    <x v="17"/>
    <n v="209950"/>
    <n v="2058300"/>
  </r>
  <r>
    <x v="48"/>
    <x v="5"/>
    <x v="17"/>
    <m/>
    <m/>
  </r>
  <r>
    <x v="49"/>
    <x v="4"/>
    <x v="17"/>
    <n v="210000"/>
    <n v="787500"/>
  </r>
  <r>
    <x v="49"/>
    <x v="5"/>
    <x v="17"/>
    <m/>
    <m/>
  </r>
  <r>
    <x v="50"/>
    <x v="4"/>
    <x v="17"/>
    <n v="181128"/>
    <n v="803255"/>
  </r>
  <r>
    <x v="50"/>
    <x v="5"/>
    <x v="17"/>
    <m/>
    <m/>
  </r>
  <r>
    <x v="51"/>
    <x v="4"/>
    <x v="17"/>
    <n v="246000"/>
    <n v="1263500"/>
  </r>
  <r>
    <x v="51"/>
    <x v="5"/>
    <x v="17"/>
    <m/>
    <m/>
  </r>
  <r>
    <x v="52"/>
    <x v="4"/>
    <x v="17"/>
    <n v="192500"/>
    <n v="748500"/>
  </r>
  <r>
    <x v="52"/>
    <x v="5"/>
    <x v="17"/>
    <m/>
    <m/>
  </r>
  <r>
    <x v="53"/>
    <x v="4"/>
    <x v="17"/>
    <n v="213200"/>
    <n v="1500399"/>
  </r>
  <r>
    <x v="53"/>
    <x v="5"/>
    <x v="17"/>
    <m/>
    <m/>
  </r>
  <r>
    <x v="54"/>
    <x v="4"/>
    <x v="17"/>
    <n v="206500"/>
    <n v="1421450"/>
  </r>
  <r>
    <x v="54"/>
    <x v="5"/>
    <x v="17"/>
    <n v="475950"/>
    <n v="475950"/>
  </r>
  <r>
    <x v="55"/>
    <x v="4"/>
    <x v="17"/>
    <n v="203000"/>
    <n v="1024950"/>
  </r>
  <r>
    <x v="55"/>
    <x v="5"/>
    <x v="17"/>
    <m/>
    <m/>
  </r>
  <r>
    <x v="56"/>
    <x v="4"/>
    <x v="17"/>
    <n v="182000"/>
    <n v="364000"/>
  </r>
  <r>
    <x v="56"/>
    <x v="5"/>
    <x v="17"/>
    <m/>
    <m/>
  </r>
  <r>
    <x v="57"/>
    <x v="4"/>
    <x v="17"/>
    <n v="215000"/>
    <n v="625450"/>
  </r>
  <r>
    <x v="57"/>
    <x v="5"/>
    <x v="17"/>
    <m/>
    <m/>
  </r>
  <r>
    <x v="58"/>
    <x v="4"/>
    <x v="17"/>
    <n v="192500"/>
    <n v="810200"/>
  </r>
  <r>
    <x v="58"/>
    <x v="5"/>
    <x v="17"/>
    <m/>
    <m/>
  </r>
  <r>
    <x v="59"/>
    <x v="4"/>
    <x v="17"/>
    <n v="245570"/>
    <n v="888640"/>
  </r>
  <r>
    <x v="59"/>
    <x v="5"/>
    <x v="17"/>
    <m/>
    <m/>
  </r>
  <r>
    <x v="60"/>
    <x v="4"/>
    <x v="17"/>
    <n v="189000"/>
    <n v="523000"/>
  </r>
  <r>
    <x v="60"/>
    <x v="5"/>
    <x v="17"/>
    <m/>
    <m/>
  </r>
  <r>
    <x v="61"/>
    <x v="4"/>
    <x v="17"/>
    <n v="162000"/>
    <n v="162000"/>
  </r>
  <r>
    <x v="61"/>
    <x v="5"/>
    <x v="17"/>
    <m/>
    <m/>
  </r>
  <r>
    <x v="62"/>
    <x v="4"/>
    <x v="17"/>
    <n v="205000"/>
    <n v="538000"/>
  </r>
  <r>
    <x v="62"/>
    <x v="5"/>
    <x v="17"/>
    <m/>
    <m/>
  </r>
  <r>
    <x v="63"/>
    <x v="4"/>
    <x v="17"/>
    <n v="255115"/>
    <n v="255115"/>
  </r>
  <r>
    <x v="63"/>
    <x v="5"/>
    <x v="17"/>
    <m/>
    <m/>
  </r>
  <r>
    <x v="64"/>
    <x v="4"/>
    <x v="17"/>
    <n v="221000"/>
    <n v="1117279"/>
  </r>
  <r>
    <x v="64"/>
    <x v="5"/>
    <x v="17"/>
    <n v="479950"/>
    <n v="479950"/>
  </r>
  <r>
    <x v="65"/>
    <x v="4"/>
    <x v="17"/>
    <n v="149998"/>
    <n v="660995"/>
  </r>
  <r>
    <x v="65"/>
    <x v="5"/>
    <x v="17"/>
    <n v="270000"/>
    <n v="270000"/>
  </r>
  <r>
    <x v="66"/>
    <x v="4"/>
    <x v="17"/>
    <n v="159000"/>
    <n v="457600"/>
  </r>
  <r>
    <x v="66"/>
    <x v="5"/>
    <x v="17"/>
    <n v="419950"/>
    <n v="419950"/>
  </r>
  <r>
    <x v="67"/>
    <x v="4"/>
    <x v="17"/>
    <n v="267373"/>
    <n v="534746"/>
  </r>
  <r>
    <x v="67"/>
    <x v="5"/>
    <x v="17"/>
    <m/>
    <m/>
  </r>
  <r>
    <x v="68"/>
    <x v="4"/>
    <x v="17"/>
    <n v="150750"/>
    <n v="301500"/>
  </r>
  <r>
    <x v="68"/>
    <x v="5"/>
    <x v="17"/>
    <n v="302500"/>
    <n v="605000"/>
  </r>
  <r>
    <x v="69"/>
    <x v="4"/>
    <x v="17"/>
    <n v="150000"/>
    <n v="810900"/>
  </r>
  <r>
    <x v="69"/>
    <x v="5"/>
    <x v="17"/>
    <m/>
    <m/>
  </r>
  <r>
    <x v="70"/>
    <x v="4"/>
    <x v="17"/>
    <n v="106090"/>
    <n v="106090"/>
  </r>
  <r>
    <x v="70"/>
    <x v="5"/>
    <x v="17"/>
    <m/>
    <m/>
  </r>
  <r>
    <x v="71"/>
    <x v="4"/>
    <x v="17"/>
    <n v="182619"/>
    <n v="565619"/>
  </r>
  <r>
    <x v="71"/>
    <x v="5"/>
    <x v="17"/>
    <m/>
    <m/>
  </r>
  <r>
    <x v="72"/>
    <x v="4"/>
    <x v="17"/>
    <n v="135000"/>
    <n v="386000"/>
  </r>
  <r>
    <x v="72"/>
    <x v="5"/>
    <x v="17"/>
    <m/>
    <m/>
  </r>
  <r>
    <x v="73"/>
    <x v="4"/>
    <x v="17"/>
    <n v="132900"/>
    <n v="371400"/>
  </r>
  <r>
    <x v="73"/>
    <x v="5"/>
    <x v="17"/>
    <m/>
    <m/>
  </r>
  <r>
    <x v="74"/>
    <x v="4"/>
    <x v="17"/>
    <n v="95925"/>
    <n v="661050"/>
  </r>
  <r>
    <x v="74"/>
    <x v="5"/>
    <x v="17"/>
    <m/>
    <m/>
  </r>
  <r>
    <x v="75"/>
    <x v="4"/>
    <x v="17"/>
    <n v="157000"/>
    <n v="660500"/>
  </r>
  <r>
    <x v="75"/>
    <x v="5"/>
    <x v="17"/>
    <m/>
    <m/>
  </r>
  <r>
    <x v="76"/>
    <x v="4"/>
    <x v="17"/>
    <n v="105000"/>
    <n v="676350"/>
  </r>
  <r>
    <x v="76"/>
    <x v="5"/>
    <x v="17"/>
    <n v="434950"/>
    <n v="434950"/>
  </r>
  <r>
    <x v="77"/>
    <x v="4"/>
    <x v="17"/>
    <n v="122000"/>
    <n v="585000"/>
  </r>
  <r>
    <x v="77"/>
    <x v="5"/>
    <x v="17"/>
    <m/>
    <m/>
  </r>
  <r>
    <x v="78"/>
    <x v="4"/>
    <x v="17"/>
    <n v="141450"/>
    <n v="282900"/>
  </r>
  <r>
    <x v="78"/>
    <x v="5"/>
    <x v="17"/>
    <m/>
    <m/>
  </r>
  <r>
    <x v="79"/>
    <x v="4"/>
    <x v="17"/>
    <n v="139000"/>
    <n v="586500"/>
  </r>
  <r>
    <x v="79"/>
    <x v="5"/>
    <x v="17"/>
    <m/>
    <m/>
  </r>
  <r>
    <x v="80"/>
    <x v="4"/>
    <x v="17"/>
    <n v="195000"/>
    <n v="901450"/>
  </r>
  <r>
    <x v="80"/>
    <x v="5"/>
    <x v="17"/>
    <m/>
    <m/>
  </r>
  <r>
    <x v="81"/>
    <x v="4"/>
    <x v="17"/>
    <n v="123000"/>
    <n v="851499"/>
  </r>
  <r>
    <x v="81"/>
    <x v="5"/>
    <x v="17"/>
    <n v="450000"/>
    <n v="450000"/>
  </r>
  <r>
    <x v="82"/>
    <x v="4"/>
    <x v="17"/>
    <n v="138863"/>
    <n v="827763"/>
  </r>
  <r>
    <x v="82"/>
    <x v="5"/>
    <x v="17"/>
    <m/>
    <m/>
  </r>
  <r>
    <x v="83"/>
    <x v="4"/>
    <x v="17"/>
    <n v="114888"/>
    <n v="891526"/>
  </r>
  <r>
    <x v="83"/>
    <x v="5"/>
    <x v="17"/>
    <n v="444000"/>
    <n v="444000"/>
  </r>
  <r>
    <x v="84"/>
    <x v="4"/>
    <x v="17"/>
    <n v="126000"/>
    <n v="252000"/>
  </r>
  <r>
    <x v="84"/>
    <x v="5"/>
    <x v="17"/>
    <n v="207500"/>
    <n v="207500"/>
  </r>
  <r>
    <x v="85"/>
    <x v="4"/>
    <x v="17"/>
    <n v="122500"/>
    <n v="245000"/>
  </r>
  <r>
    <x v="85"/>
    <x v="5"/>
    <x v="17"/>
    <n v="191500"/>
    <n v="191500"/>
  </r>
  <r>
    <x v="86"/>
    <x v="4"/>
    <x v="17"/>
    <n v="160450"/>
    <n v="1271700"/>
  </r>
  <r>
    <x v="86"/>
    <x v="5"/>
    <x v="17"/>
    <m/>
    <m/>
  </r>
  <r>
    <x v="87"/>
    <x v="4"/>
    <x v="17"/>
    <n v="155250"/>
    <n v="1165200"/>
  </r>
  <r>
    <x v="87"/>
    <x v="5"/>
    <x v="17"/>
    <n v="425000"/>
    <n v="425000"/>
  </r>
  <r>
    <x v="88"/>
    <x v="4"/>
    <x v="17"/>
    <n v="158000"/>
    <n v="854000"/>
  </r>
  <r>
    <x v="88"/>
    <x v="5"/>
    <x v="17"/>
    <m/>
    <m/>
  </r>
  <r>
    <x v="89"/>
    <x v="4"/>
    <x v="17"/>
    <n v="130000"/>
    <n v="1336700"/>
  </r>
  <r>
    <x v="89"/>
    <x v="5"/>
    <x v="17"/>
    <n v="192000"/>
    <n v="192000"/>
  </r>
  <r>
    <x v="90"/>
    <x v="4"/>
    <x v="17"/>
    <n v="107500"/>
    <n v="322000"/>
  </r>
  <r>
    <x v="90"/>
    <x v="5"/>
    <x v="17"/>
    <m/>
    <m/>
  </r>
  <r>
    <x v="91"/>
    <x v="4"/>
    <x v="17"/>
    <n v="148500"/>
    <n v="297000"/>
  </r>
  <r>
    <x v="91"/>
    <x v="5"/>
    <x v="17"/>
    <m/>
    <m/>
  </r>
  <r>
    <x v="92"/>
    <x v="4"/>
    <x v="17"/>
    <n v="172000"/>
    <n v="639000"/>
  </r>
  <r>
    <x v="92"/>
    <x v="5"/>
    <x v="17"/>
    <m/>
    <m/>
  </r>
  <r>
    <x v="93"/>
    <x v="4"/>
    <x v="17"/>
    <n v="152450"/>
    <n v="880850"/>
  </r>
  <r>
    <x v="93"/>
    <x v="5"/>
    <x v="17"/>
    <m/>
    <m/>
  </r>
  <r>
    <x v="94"/>
    <x v="4"/>
    <x v="17"/>
    <n v="119900"/>
    <n v="764700"/>
  </r>
  <r>
    <x v="94"/>
    <x v="5"/>
    <x v="17"/>
    <m/>
    <m/>
  </r>
  <r>
    <x v="95"/>
    <x v="4"/>
    <x v="17"/>
    <n v="175000"/>
    <n v="752550"/>
  </r>
  <r>
    <x v="95"/>
    <x v="5"/>
    <x v="17"/>
    <m/>
    <m/>
  </r>
  <r>
    <x v="96"/>
    <x v="4"/>
    <x v="17"/>
    <n v="91250"/>
    <n v="1154300"/>
  </r>
  <r>
    <x v="96"/>
    <x v="5"/>
    <x v="17"/>
    <m/>
    <m/>
  </r>
  <r>
    <x v="97"/>
    <x v="4"/>
    <x v="17"/>
    <n v="159900"/>
    <n v="379400"/>
  </r>
  <r>
    <x v="97"/>
    <x v="5"/>
    <x v="17"/>
    <m/>
    <m/>
  </r>
  <r>
    <x v="98"/>
    <x v="4"/>
    <x v="17"/>
    <n v="92900"/>
    <n v="392900"/>
  </r>
  <r>
    <x v="98"/>
    <x v="5"/>
    <x v="17"/>
    <m/>
    <m/>
  </r>
  <r>
    <x v="99"/>
    <x v="4"/>
    <x v="17"/>
    <n v="178500"/>
    <n v="707000"/>
  </r>
  <r>
    <x v="99"/>
    <x v="5"/>
    <x v="17"/>
    <n v="227000"/>
    <n v="227000"/>
  </r>
  <r>
    <x v="100"/>
    <x v="4"/>
    <x v="17"/>
    <n v="130000"/>
    <n v="983100"/>
  </r>
  <r>
    <x v="100"/>
    <x v="5"/>
    <x v="17"/>
    <m/>
    <m/>
  </r>
  <r>
    <x v="101"/>
    <x v="4"/>
    <x v="17"/>
    <n v="139450"/>
    <n v="842900"/>
  </r>
  <r>
    <x v="101"/>
    <x v="5"/>
    <x v="17"/>
    <n v="193875"/>
    <n v="387750"/>
  </r>
  <r>
    <x v="102"/>
    <x v="4"/>
    <x v="17"/>
    <n v="128175"/>
    <n v="536250"/>
  </r>
  <r>
    <x v="102"/>
    <x v="5"/>
    <x v="17"/>
    <n v="144000"/>
    <n v="144000"/>
  </r>
  <r>
    <x v="103"/>
    <x v="4"/>
    <x v="17"/>
    <n v="129000"/>
    <n v="645450"/>
  </r>
  <r>
    <x v="103"/>
    <x v="5"/>
    <x v="17"/>
    <m/>
    <m/>
  </r>
  <r>
    <x v="104"/>
    <x v="4"/>
    <x v="17"/>
    <n v="127450"/>
    <n v="723400"/>
  </r>
  <r>
    <x v="104"/>
    <x v="5"/>
    <x v="17"/>
    <m/>
    <m/>
  </r>
  <r>
    <x v="105"/>
    <x v="4"/>
    <x v="17"/>
    <n v="110000"/>
    <n v="220000"/>
  </r>
  <r>
    <x v="105"/>
    <x v="5"/>
    <x v="17"/>
    <m/>
    <m/>
  </r>
  <r>
    <x v="106"/>
    <x v="4"/>
    <x v="17"/>
    <n v="80000"/>
    <n v="990337"/>
  </r>
  <r>
    <x v="106"/>
    <x v="5"/>
    <x v="17"/>
    <n v="305000"/>
    <n v="305000"/>
  </r>
  <r>
    <x v="107"/>
    <x v="4"/>
    <x v="17"/>
    <n v="110000"/>
    <n v="673100"/>
  </r>
  <r>
    <x v="107"/>
    <x v="5"/>
    <x v="17"/>
    <m/>
    <m/>
  </r>
  <r>
    <x v="108"/>
    <x v="4"/>
    <x v="17"/>
    <n v="150250"/>
    <n v="410250"/>
  </r>
  <r>
    <x v="108"/>
    <x v="5"/>
    <x v="17"/>
    <m/>
    <m/>
  </r>
  <r>
    <x v="109"/>
    <x v="4"/>
    <x v="17"/>
    <n v="146000"/>
    <n v="985000"/>
  </r>
  <r>
    <x v="109"/>
    <x v="5"/>
    <x v="17"/>
    <m/>
    <m/>
  </r>
  <r>
    <x v="110"/>
    <x v="4"/>
    <x v="17"/>
    <n v="56775"/>
    <n v="496199"/>
  </r>
  <r>
    <x v="110"/>
    <x v="5"/>
    <x v="17"/>
    <n v="311000"/>
    <n v="311000"/>
  </r>
  <r>
    <x v="111"/>
    <x v="4"/>
    <x v="17"/>
    <n v="131000"/>
    <n v="957790"/>
  </r>
  <r>
    <x v="111"/>
    <x v="5"/>
    <x v="17"/>
    <m/>
    <m/>
  </r>
  <r>
    <x v="112"/>
    <x v="4"/>
    <x v="17"/>
    <n v="199000"/>
    <n v="786450"/>
  </r>
  <r>
    <x v="112"/>
    <x v="5"/>
    <x v="17"/>
    <n v="215000"/>
    <n v="215000"/>
  </r>
  <r>
    <x v="113"/>
    <x v="4"/>
    <x v="17"/>
    <n v="83500"/>
    <n v="644400"/>
  </r>
  <r>
    <x v="113"/>
    <x v="5"/>
    <x v="17"/>
    <m/>
    <m/>
  </r>
  <r>
    <x v="114"/>
    <x v="4"/>
    <x v="17"/>
    <n v="89900"/>
    <n v="373900"/>
  </r>
  <r>
    <x v="114"/>
    <x v="5"/>
    <x v="17"/>
    <m/>
    <m/>
  </r>
  <r>
    <x v="115"/>
    <x v="4"/>
    <x v="17"/>
    <n v="163000"/>
    <n v="487000"/>
  </r>
  <r>
    <x v="115"/>
    <x v="5"/>
    <x v="17"/>
    <m/>
    <m/>
  </r>
  <r>
    <x v="116"/>
    <x v="4"/>
    <x v="17"/>
    <n v="90000"/>
    <n v="314300"/>
  </r>
  <r>
    <x v="116"/>
    <x v="5"/>
    <x v="17"/>
    <m/>
    <m/>
  </r>
  <r>
    <x v="117"/>
    <x v="4"/>
    <x v="17"/>
    <n v="79900"/>
    <n v="79900"/>
  </r>
  <r>
    <x v="117"/>
    <x v="5"/>
    <x v="17"/>
    <n v="237000"/>
    <n v="237000"/>
  </r>
  <r>
    <x v="118"/>
    <x v="4"/>
    <x v="17"/>
    <n v="89000"/>
    <n v="178000"/>
  </r>
  <r>
    <x v="118"/>
    <x v="5"/>
    <x v="17"/>
    <m/>
    <m/>
  </r>
  <r>
    <x v="119"/>
    <x v="4"/>
    <x v="17"/>
    <n v="70123"/>
    <n v="241123"/>
  </r>
  <r>
    <x v="119"/>
    <x v="5"/>
    <x v="17"/>
    <n v="220000"/>
    <n v="220000"/>
  </r>
  <r>
    <x v="120"/>
    <x v="4"/>
    <x v="17"/>
    <n v="105000"/>
    <n v="577947"/>
  </r>
  <r>
    <x v="120"/>
    <x v="5"/>
    <x v="17"/>
    <m/>
    <m/>
  </r>
  <r>
    <x v="121"/>
    <x v="4"/>
    <x v="17"/>
    <n v="126100"/>
    <n v="321100"/>
  </r>
  <r>
    <x v="121"/>
    <x v="5"/>
    <x v="17"/>
    <m/>
    <m/>
  </r>
  <r>
    <x v="122"/>
    <x v="4"/>
    <x v="17"/>
    <n v="125000"/>
    <n v="666073"/>
  </r>
  <r>
    <x v="122"/>
    <x v="5"/>
    <x v="17"/>
    <m/>
    <m/>
  </r>
  <r>
    <x v="123"/>
    <x v="4"/>
    <x v="17"/>
    <n v="185250"/>
    <n v="1112550"/>
  </r>
  <r>
    <x v="123"/>
    <x v="5"/>
    <x v="17"/>
    <m/>
    <m/>
  </r>
  <r>
    <x v="124"/>
    <x v="4"/>
    <x v="17"/>
    <n v="178425"/>
    <n v="1374000"/>
  </r>
  <r>
    <x v="124"/>
    <x v="5"/>
    <x v="17"/>
    <n v="198000"/>
    <n v="198000"/>
  </r>
  <r>
    <x v="125"/>
    <x v="4"/>
    <x v="17"/>
    <n v="80000"/>
    <n v="160000"/>
  </r>
  <r>
    <x v="125"/>
    <x v="5"/>
    <x v="17"/>
    <m/>
    <m/>
  </r>
  <r>
    <x v="126"/>
    <x v="4"/>
    <x v="17"/>
    <n v="165000"/>
    <n v="464000"/>
  </r>
  <r>
    <x v="126"/>
    <x v="5"/>
    <x v="17"/>
    <m/>
    <m/>
  </r>
  <r>
    <x v="127"/>
    <x v="4"/>
    <x v="17"/>
    <n v="110000"/>
    <n v="1523300"/>
  </r>
  <r>
    <x v="127"/>
    <x v="5"/>
    <x v="17"/>
    <m/>
    <m/>
  </r>
  <r>
    <x v="128"/>
    <x v="4"/>
    <x v="17"/>
    <n v="159950"/>
    <n v="480850"/>
  </r>
  <r>
    <x v="128"/>
    <x v="5"/>
    <x v="17"/>
    <m/>
    <m/>
  </r>
  <r>
    <x v="129"/>
    <x v="4"/>
    <x v="17"/>
    <n v="149000"/>
    <n v="986800"/>
  </r>
  <r>
    <x v="129"/>
    <x v="5"/>
    <x v="17"/>
    <m/>
    <m/>
  </r>
  <r>
    <x v="130"/>
    <x v="4"/>
    <x v="17"/>
    <n v="191500"/>
    <n v="571500"/>
  </r>
  <r>
    <x v="130"/>
    <x v="5"/>
    <x v="17"/>
    <m/>
    <m/>
  </r>
  <r>
    <x v="131"/>
    <x v="4"/>
    <x v="17"/>
    <n v="168000"/>
    <n v="766000"/>
  </r>
  <r>
    <x v="131"/>
    <x v="5"/>
    <x v="17"/>
    <m/>
    <m/>
  </r>
  <r>
    <x v="132"/>
    <x v="4"/>
    <x v="17"/>
    <n v="117000"/>
    <n v="762100"/>
  </r>
  <r>
    <x v="132"/>
    <x v="5"/>
    <x v="17"/>
    <m/>
    <m/>
  </r>
  <r>
    <x v="133"/>
    <x v="4"/>
    <x v="17"/>
    <n v="95500"/>
    <n v="568665"/>
  </r>
  <r>
    <x v="133"/>
    <x v="5"/>
    <x v="17"/>
    <m/>
    <m/>
  </r>
  <r>
    <x v="134"/>
    <x v="4"/>
    <x v="17"/>
    <n v="215000"/>
    <n v="754950"/>
  </r>
  <r>
    <x v="134"/>
    <x v="5"/>
    <x v="17"/>
    <m/>
    <m/>
  </r>
  <r>
    <x v="135"/>
    <x v="4"/>
    <x v="17"/>
    <n v="158500"/>
    <n v="1134975"/>
  </r>
  <r>
    <x v="135"/>
    <x v="5"/>
    <x v="17"/>
    <n v="239500"/>
    <n v="239500"/>
  </r>
  <r>
    <x v="136"/>
    <x v="4"/>
    <x v="17"/>
    <n v="150000"/>
    <n v="759500"/>
  </r>
  <r>
    <x v="136"/>
    <x v="5"/>
    <x v="17"/>
    <m/>
    <m/>
  </r>
  <r>
    <x v="137"/>
    <x v="4"/>
    <x v="17"/>
    <n v="110950"/>
    <n v="1046408"/>
  </r>
  <r>
    <x v="137"/>
    <x v="5"/>
    <x v="17"/>
    <n v="252750"/>
    <n v="505500"/>
  </r>
  <r>
    <x v="138"/>
    <x v="4"/>
    <x v="17"/>
    <n v="167450"/>
    <n v="674900"/>
  </r>
  <r>
    <x v="138"/>
    <x v="5"/>
    <x v="17"/>
    <n v="578564"/>
    <n v="578564"/>
  </r>
  <r>
    <x v="139"/>
    <x v="4"/>
    <x v="17"/>
    <n v="145000"/>
    <n v="1025400"/>
  </r>
  <r>
    <x v="139"/>
    <x v="5"/>
    <x v="17"/>
    <m/>
    <m/>
  </r>
  <r>
    <x v="140"/>
    <x v="4"/>
    <x v="17"/>
    <n v="129900"/>
    <n v="1144650"/>
  </r>
  <r>
    <x v="140"/>
    <x v="5"/>
    <x v="17"/>
    <m/>
    <m/>
  </r>
  <r>
    <x v="141"/>
    <x v="4"/>
    <x v="17"/>
    <n v="142275"/>
    <n v="991175"/>
  </r>
  <r>
    <x v="141"/>
    <x v="5"/>
    <x v="17"/>
    <n v="236500"/>
    <n v="236500"/>
  </r>
  <r>
    <x v="142"/>
    <x v="4"/>
    <x v="17"/>
    <n v="175000"/>
    <n v="879750"/>
  </r>
  <r>
    <x v="142"/>
    <x v="5"/>
    <x v="17"/>
    <m/>
    <m/>
  </r>
  <r>
    <x v="143"/>
    <x v="4"/>
    <x v="17"/>
    <n v="125500"/>
    <n v="1149450"/>
  </r>
  <r>
    <x v="143"/>
    <x v="5"/>
    <x v="17"/>
    <m/>
    <m/>
  </r>
  <r>
    <x v="144"/>
    <x v="4"/>
    <x v="17"/>
    <n v="102500"/>
    <n v="804500"/>
  </r>
  <r>
    <x v="144"/>
    <x v="5"/>
    <x v="17"/>
    <n v="235000"/>
    <n v="235000"/>
  </r>
  <r>
    <x v="145"/>
    <x v="4"/>
    <x v="17"/>
    <n v="169250"/>
    <n v="338500"/>
  </r>
  <r>
    <x v="145"/>
    <x v="5"/>
    <x v="17"/>
    <m/>
    <m/>
  </r>
  <r>
    <x v="146"/>
    <x v="4"/>
    <x v="17"/>
    <n v="154000"/>
    <n v="818949"/>
  </r>
  <r>
    <x v="146"/>
    <x v="5"/>
    <x v="17"/>
    <m/>
    <m/>
  </r>
  <r>
    <x v="147"/>
    <x v="4"/>
    <x v="17"/>
    <n v="222975"/>
    <n v="1720900"/>
  </r>
  <r>
    <x v="147"/>
    <x v="5"/>
    <x v="17"/>
    <m/>
    <m/>
  </r>
  <r>
    <x v="148"/>
    <x v="4"/>
    <x v="17"/>
    <n v="224950"/>
    <n v="1642450"/>
  </r>
  <r>
    <x v="148"/>
    <x v="5"/>
    <x v="17"/>
    <n v="374500"/>
    <n v="374500"/>
  </r>
  <r>
    <x v="149"/>
    <x v="4"/>
    <x v="17"/>
    <n v="209950"/>
    <n v="585400"/>
  </r>
  <r>
    <x v="149"/>
    <x v="5"/>
    <x v="17"/>
    <m/>
    <m/>
  </r>
  <r>
    <x v="150"/>
    <x v="4"/>
    <x v="17"/>
    <n v="160100"/>
    <n v="1289551"/>
  </r>
  <r>
    <x v="150"/>
    <x v="5"/>
    <x v="17"/>
    <n v="800000"/>
    <n v="800000"/>
  </r>
  <r>
    <x v="151"/>
    <x v="4"/>
    <x v="17"/>
    <n v="155000"/>
    <n v="1137325"/>
  </r>
  <r>
    <x v="151"/>
    <x v="5"/>
    <x v="17"/>
    <n v="245000"/>
    <n v="245000"/>
  </r>
  <r>
    <x v="152"/>
    <x v="4"/>
    <x v="17"/>
    <n v="214750"/>
    <n v="1642150"/>
  </r>
  <r>
    <x v="152"/>
    <x v="5"/>
    <x v="17"/>
    <m/>
    <m/>
  </r>
  <r>
    <x v="153"/>
    <x v="4"/>
    <x v="17"/>
    <n v="180275"/>
    <n v="360550"/>
  </r>
  <r>
    <x v="153"/>
    <x v="5"/>
    <x v="17"/>
    <m/>
    <m/>
  </r>
  <r>
    <x v="154"/>
    <x v="4"/>
    <x v="17"/>
    <n v="169500"/>
    <n v="1014950"/>
  </r>
  <r>
    <x v="154"/>
    <x v="5"/>
    <x v="17"/>
    <n v="272000"/>
    <n v="544000"/>
  </r>
  <r>
    <x v="155"/>
    <x v="4"/>
    <x v="17"/>
    <n v="163250"/>
    <n v="967000"/>
  </r>
  <r>
    <x v="155"/>
    <x v="5"/>
    <x v="17"/>
    <m/>
    <m/>
  </r>
  <r>
    <x v="156"/>
    <x v="4"/>
    <x v="17"/>
    <n v="125000"/>
    <n v="355200"/>
  </r>
  <r>
    <x v="156"/>
    <x v="5"/>
    <x v="17"/>
    <m/>
    <m/>
  </r>
  <r>
    <x v="157"/>
    <x v="4"/>
    <x v="17"/>
    <n v="169975"/>
    <n v="685950"/>
  </r>
  <r>
    <x v="157"/>
    <x v="5"/>
    <x v="17"/>
    <n v="430500"/>
    <n v="430500"/>
  </r>
  <r>
    <x v="158"/>
    <x v="4"/>
    <x v="17"/>
    <n v="200000"/>
    <n v="1225350"/>
  </r>
  <r>
    <x v="158"/>
    <x v="5"/>
    <x v="17"/>
    <m/>
    <m/>
  </r>
  <r>
    <x v="159"/>
    <x v="4"/>
    <x v="17"/>
    <n v="185000"/>
    <n v="870600"/>
  </r>
  <r>
    <x v="159"/>
    <x v="5"/>
    <x v="17"/>
    <n v="350000"/>
    <n v="350000"/>
  </r>
  <r>
    <x v="160"/>
    <x v="4"/>
    <x v="17"/>
    <n v="215000"/>
    <n v="1059500"/>
  </r>
  <r>
    <x v="160"/>
    <x v="5"/>
    <x v="17"/>
    <m/>
    <m/>
  </r>
  <r>
    <x v="161"/>
    <x v="4"/>
    <x v="17"/>
    <n v="232475"/>
    <n v="1436950"/>
  </r>
  <r>
    <x v="161"/>
    <x v="5"/>
    <x v="17"/>
    <n v="465000"/>
    <n v="465000"/>
  </r>
  <r>
    <x v="162"/>
    <x v="4"/>
    <x v="17"/>
    <n v="185600"/>
    <n v="1523205"/>
  </r>
  <r>
    <x v="162"/>
    <x v="5"/>
    <x v="17"/>
    <m/>
    <m/>
  </r>
  <r>
    <x v="163"/>
    <x v="4"/>
    <x v="17"/>
    <n v="208000"/>
    <n v="2546350"/>
  </r>
  <r>
    <x v="163"/>
    <x v="5"/>
    <x v="17"/>
    <m/>
    <m/>
  </r>
  <r>
    <x v="164"/>
    <x v="4"/>
    <x v="17"/>
    <n v="190444"/>
    <n v="2689948"/>
  </r>
  <r>
    <x v="164"/>
    <x v="5"/>
    <x v="17"/>
    <n v="103000"/>
    <n v="103000"/>
  </r>
  <r>
    <x v="165"/>
    <x v="4"/>
    <x v="17"/>
    <n v="200000"/>
    <n v="1929950"/>
  </r>
  <r>
    <x v="165"/>
    <x v="5"/>
    <x v="17"/>
    <m/>
    <m/>
  </r>
  <r>
    <x v="166"/>
    <x v="4"/>
    <x v="17"/>
    <n v="204000"/>
    <n v="1546950"/>
  </r>
  <r>
    <x v="166"/>
    <x v="5"/>
    <x v="17"/>
    <n v="309000"/>
    <n v="618000"/>
  </r>
  <r>
    <x v="167"/>
    <x v="4"/>
    <x v="17"/>
    <n v="195500"/>
    <n v="2208349"/>
  </r>
  <r>
    <x v="167"/>
    <x v="5"/>
    <x v="17"/>
    <m/>
    <m/>
  </r>
  <r>
    <x v="168"/>
    <x v="4"/>
    <x v="17"/>
    <n v="178050"/>
    <n v="1877250"/>
  </r>
  <r>
    <x v="168"/>
    <x v="5"/>
    <x v="17"/>
    <m/>
    <m/>
  </r>
  <r>
    <x v="169"/>
    <x v="4"/>
    <x v="17"/>
    <n v="186625"/>
    <n v="1181949"/>
  </r>
  <r>
    <x v="169"/>
    <x v="5"/>
    <x v="17"/>
    <m/>
    <m/>
  </r>
  <r>
    <x v="170"/>
    <x v="4"/>
    <x v="17"/>
    <n v="229500"/>
    <n v="1014550"/>
  </r>
  <r>
    <x v="170"/>
    <x v="5"/>
    <x v="17"/>
    <m/>
    <m/>
  </r>
  <r>
    <x v="171"/>
    <x v="4"/>
    <x v="17"/>
    <n v="222450"/>
    <n v="1808050"/>
  </r>
  <r>
    <x v="171"/>
    <x v="5"/>
    <x v="17"/>
    <n v="357000"/>
    <n v="357000"/>
  </r>
  <r>
    <x v="172"/>
    <x v="4"/>
    <x v="17"/>
    <n v="271500"/>
    <n v="1386450"/>
  </r>
  <r>
    <x v="172"/>
    <x v="5"/>
    <x v="17"/>
    <m/>
    <m/>
  </r>
  <r>
    <x v="173"/>
    <x v="4"/>
    <x v="17"/>
    <n v="243500"/>
    <n v="1697000"/>
  </r>
  <r>
    <x v="173"/>
    <x v="5"/>
    <x v="17"/>
    <n v="259950"/>
    <n v="259950"/>
  </r>
  <r>
    <x v="174"/>
    <x v="4"/>
    <x v="17"/>
    <n v="256000"/>
    <n v="3521000"/>
  </r>
  <r>
    <x v="174"/>
    <x v="5"/>
    <x v="17"/>
    <n v="230000"/>
    <n v="230000"/>
  </r>
  <r>
    <x v="175"/>
    <x v="4"/>
    <x v="17"/>
    <n v="275500"/>
    <n v="3767190"/>
  </r>
  <r>
    <x v="175"/>
    <x v="5"/>
    <x v="17"/>
    <n v="340000"/>
    <n v="680000"/>
  </r>
  <r>
    <x v="176"/>
    <x v="4"/>
    <x v="17"/>
    <n v="245500"/>
    <n v="2436200"/>
  </r>
  <r>
    <x v="176"/>
    <x v="5"/>
    <x v="17"/>
    <m/>
    <m/>
  </r>
  <r>
    <x v="177"/>
    <x v="4"/>
    <x v="17"/>
    <n v="285000"/>
    <n v="1182900"/>
  </r>
  <r>
    <x v="177"/>
    <x v="5"/>
    <x v="17"/>
    <n v="260000"/>
    <n v="260000"/>
  </r>
  <r>
    <x v="178"/>
    <x v="4"/>
    <x v="17"/>
    <n v="256375"/>
    <n v="2076050"/>
  </r>
  <r>
    <x v="178"/>
    <x v="5"/>
    <x v="17"/>
    <n v="319500"/>
    <n v="319500"/>
  </r>
  <r>
    <x v="179"/>
    <x v="4"/>
    <x v="17"/>
    <n v="250000"/>
    <n v="1904900"/>
  </r>
  <r>
    <x v="179"/>
    <x v="5"/>
    <x v="17"/>
    <n v="869000"/>
    <n v="869000"/>
  </r>
  <r>
    <x v="180"/>
    <x v="4"/>
    <x v="17"/>
    <n v="210000"/>
    <n v="1067000"/>
  </r>
  <r>
    <x v="180"/>
    <x v="5"/>
    <x v="17"/>
    <m/>
    <m/>
  </r>
  <r>
    <x v="181"/>
    <x v="4"/>
    <x v="17"/>
    <n v="221250"/>
    <n v="442500"/>
  </r>
  <r>
    <x v="181"/>
    <x v="5"/>
    <x v="17"/>
    <m/>
    <m/>
  </r>
  <r>
    <x v="182"/>
    <x v="4"/>
    <x v="17"/>
    <n v="302000"/>
    <n v="1438000"/>
  </r>
  <r>
    <x v="182"/>
    <x v="5"/>
    <x v="17"/>
    <n v="379900"/>
    <n v="379900"/>
  </r>
  <r>
    <x v="183"/>
    <x v="4"/>
    <x v="17"/>
    <n v="280000"/>
    <n v="1911500"/>
  </r>
  <r>
    <x v="183"/>
    <x v="5"/>
    <x v="17"/>
    <n v="550000"/>
    <n v="550000"/>
  </r>
  <r>
    <x v="184"/>
    <x v="4"/>
    <x v="17"/>
    <n v="262000"/>
    <n v="3350500"/>
  </r>
  <r>
    <x v="184"/>
    <x v="5"/>
    <x v="17"/>
    <m/>
    <m/>
  </r>
  <r>
    <x v="185"/>
    <x v="4"/>
    <x v="17"/>
    <n v="275000"/>
    <n v="809000"/>
  </r>
  <r>
    <x v="185"/>
    <x v="5"/>
    <x v="17"/>
    <m/>
    <m/>
  </r>
  <r>
    <x v="186"/>
    <x v="4"/>
    <x v="17"/>
    <n v="270000"/>
    <n v="739500"/>
  </r>
  <r>
    <x v="186"/>
    <x v="5"/>
    <x v="17"/>
    <m/>
    <m/>
  </r>
  <r>
    <x v="187"/>
    <x v="4"/>
    <x v="17"/>
    <n v="330000"/>
    <n v="980000"/>
  </r>
  <r>
    <x v="187"/>
    <x v="5"/>
    <x v="17"/>
    <m/>
    <m/>
  </r>
  <r>
    <x v="188"/>
    <x v="4"/>
    <x v="17"/>
    <n v="325000"/>
    <n v="2347500"/>
  </r>
  <r>
    <x v="188"/>
    <x v="5"/>
    <x v="17"/>
    <m/>
    <m/>
  </r>
  <r>
    <x v="189"/>
    <x v="4"/>
    <x v="17"/>
    <n v="332315"/>
    <n v="3203580"/>
  </r>
  <r>
    <x v="189"/>
    <x v="5"/>
    <x v="17"/>
    <m/>
    <m/>
  </r>
  <r>
    <x v="190"/>
    <x v="4"/>
    <x v="17"/>
    <n v="312500"/>
    <n v="3652100"/>
  </r>
  <r>
    <x v="190"/>
    <x v="5"/>
    <x v="17"/>
    <m/>
    <m/>
  </r>
  <r>
    <x v="191"/>
    <x v="4"/>
    <x v="17"/>
    <n v="345000"/>
    <n v="980000"/>
  </r>
  <r>
    <x v="191"/>
    <x v="5"/>
    <x v="17"/>
    <m/>
    <m/>
  </r>
  <r>
    <x v="192"/>
    <x v="4"/>
    <x v="17"/>
    <n v="295000"/>
    <n v="1687905"/>
  </r>
  <r>
    <x v="192"/>
    <x v="5"/>
    <x v="17"/>
    <m/>
    <m/>
  </r>
  <r>
    <x v="202"/>
    <x v="4"/>
    <x v="17"/>
    <n v="290000"/>
    <n v="2799675"/>
  </r>
  <r>
    <x v="202"/>
    <x v="5"/>
    <x v="17"/>
    <m/>
    <m/>
  </r>
  <r>
    <x v="194"/>
    <x v="4"/>
    <x v="17"/>
    <n v="296350"/>
    <n v="2002857"/>
  </r>
  <r>
    <x v="194"/>
    <x v="5"/>
    <x v="17"/>
    <m/>
    <m/>
  </r>
  <r>
    <x v="195"/>
    <x v="4"/>
    <x v="17"/>
    <n v="302000"/>
    <n v="3741400"/>
  </r>
  <r>
    <x v="195"/>
    <x v="5"/>
    <x v="17"/>
    <m/>
    <m/>
  </r>
  <r>
    <x v="196"/>
    <x v="4"/>
    <x v="17"/>
    <n v="332000"/>
    <n v="3626888"/>
  </r>
  <r>
    <x v="196"/>
    <x v="5"/>
    <x v="17"/>
    <m/>
    <m/>
  </r>
  <r>
    <x v="197"/>
    <x v="4"/>
    <x v="17"/>
    <n v="308000"/>
    <n v="1471000"/>
  </r>
  <r>
    <x v="197"/>
    <x v="5"/>
    <x v="17"/>
    <m/>
    <m/>
  </r>
  <r>
    <x v="198"/>
    <x v="4"/>
    <x v="17"/>
    <n v="343375"/>
    <n v="3410900"/>
  </r>
  <r>
    <x v="198"/>
    <x v="5"/>
    <x v="17"/>
    <m/>
    <m/>
  </r>
  <r>
    <x v="199"/>
    <x v="4"/>
    <x v="17"/>
    <n v="352500"/>
    <n v="2392450"/>
  </r>
  <r>
    <x v="199"/>
    <x v="5"/>
    <x v="17"/>
    <m/>
    <m/>
  </r>
  <r>
    <x v="200"/>
    <x v="4"/>
    <x v="17"/>
    <n v="327500"/>
    <n v="2771590"/>
  </r>
  <r>
    <x v="200"/>
    <x v="5"/>
    <x v="17"/>
    <m/>
    <m/>
  </r>
  <r>
    <x v="201"/>
    <x v="5"/>
    <x v="17"/>
    <m/>
    <m/>
  </r>
  <r>
    <x v="201"/>
    <x v="4"/>
    <x v="17"/>
    <n v="317500"/>
    <n v="3642400"/>
  </r>
  <r>
    <x v="0"/>
    <x v="6"/>
    <x v="18"/>
    <m/>
    <m/>
  </r>
  <r>
    <x v="1"/>
    <x v="6"/>
    <x v="18"/>
    <n v="202000"/>
    <n v="1817000"/>
  </r>
  <r>
    <x v="2"/>
    <x v="6"/>
    <x v="18"/>
    <n v="184975"/>
    <n v="1094900"/>
  </r>
  <r>
    <x v="3"/>
    <x v="6"/>
    <x v="18"/>
    <n v="350000"/>
    <n v="1472150"/>
  </r>
  <r>
    <x v="4"/>
    <x v="6"/>
    <x v="18"/>
    <n v="305500"/>
    <n v="1158700"/>
  </r>
  <r>
    <x v="5"/>
    <x v="6"/>
    <x v="18"/>
    <n v="160000"/>
    <n v="1460600"/>
  </r>
  <r>
    <x v="6"/>
    <x v="6"/>
    <x v="18"/>
    <n v="117500"/>
    <n v="1104000"/>
  </r>
  <r>
    <x v="7"/>
    <x v="6"/>
    <x v="18"/>
    <n v="148200"/>
    <n v="1278640"/>
  </r>
  <r>
    <x v="8"/>
    <x v="6"/>
    <x v="18"/>
    <n v="128000"/>
    <n v="1562500"/>
  </r>
  <r>
    <x v="9"/>
    <x v="6"/>
    <x v="18"/>
    <n v="189950"/>
    <n v="1051949"/>
  </r>
  <r>
    <x v="10"/>
    <x v="6"/>
    <x v="18"/>
    <n v="142700"/>
    <n v="567900"/>
  </r>
  <r>
    <x v="11"/>
    <x v="6"/>
    <x v="18"/>
    <n v="394500"/>
    <n v="789000"/>
  </r>
  <r>
    <x v="12"/>
    <x v="6"/>
    <x v="18"/>
    <n v="186000"/>
    <n v="647950"/>
  </r>
  <r>
    <x v="12"/>
    <x v="5"/>
    <x v="18"/>
    <m/>
    <n v="0"/>
  </r>
  <r>
    <x v="13"/>
    <x v="6"/>
    <x v="18"/>
    <n v="156975"/>
    <n v="1073950"/>
  </r>
  <r>
    <x v="13"/>
    <x v="5"/>
    <x v="18"/>
    <m/>
    <n v="0"/>
  </r>
  <r>
    <x v="14"/>
    <x v="6"/>
    <x v="18"/>
    <n v="246225"/>
    <n v="1579950"/>
  </r>
  <r>
    <x v="14"/>
    <x v="5"/>
    <x v="18"/>
    <n v="299950"/>
    <n v="299950"/>
  </r>
  <r>
    <x v="15"/>
    <x v="6"/>
    <x v="18"/>
    <n v="153750"/>
    <n v="764500"/>
  </r>
  <r>
    <x v="15"/>
    <x v="5"/>
    <x v="18"/>
    <n v="173225"/>
    <n v="346450"/>
  </r>
  <r>
    <x v="16"/>
    <x v="6"/>
    <x v="18"/>
    <n v="209250"/>
    <n v="1533000"/>
  </r>
  <r>
    <x v="16"/>
    <x v="5"/>
    <x v="18"/>
    <m/>
    <n v="0"/>
  </r>
  <r>
    <x v="17"/>
    <x v="6"/>
    <x v="18"/>
    <n v="197350"/>
    <n v="2766800"/>
  </r>
  <r>
    <x v="17"/>
    <x v="5"/>
    <x v="18"/>
    <n v="400000"/>
    <n v="800000"/>
  </r>
  <r>
    <x v="18"/>
    <x v="6"/>
    <x v="18"/>
    <n v="191225"/>
    <n v="2096945"/>
  </r>
  <r>
    <x v="18"/>
    <x v="5"/>
    <x v="18"/>
    <m/>
    <n v="0"/>
  </r>
  <r>
    <x v="19"/>
    <x v="6"/>
    <x v="18"/>
    <n v="200250"/>
    <n v="1204700"/>
  </r>
  <r>
    <x v="19"/>
    <x v="5"/>
    <x v="18"/>
    <m/>
    <n v="0"/>
  </r>
  <r>
    <x v="20"/>
    <x v="6"/>
    <x v="18"/>
    <n v="184950"/>
    <n v="1113900"/>
  </r>
  <r>
    <x v="20"/>
    <x v="5"/>
    <x v="18"/>
    <n v="320000"/>
    <n v="320000"/>
  </r>
  <r>
    <x v="21"/>
    <x v="6"/>
    <x v="18"/>
    <n v="385000"/>
    <n v="385000"/>
  </r>
  <r>
    <x v="21"/>
    <x v="5"/>
    <x v="18"/>
    <m/>
    <n v="0"/>
  </r>
  <r>
    <x v="22"/>
    <x v="6"/>
    <x v="18"/>
    <n v="144000"/>
    <n v="441950"/>
  </r>
  <r>
    <x v="22"/>
    <x v="5"/>
    <x v="18"/>
    <m/>
    <n v="0"/>
  </r>
  <r>
    <x v="23"/>
    <x v="6"/>
    <x v="18"/>
    <n v="190000"/>
    <n v="1417200"/>
  </r>
  <r>
    <x v="23"/>
    <x v="5"/>
    <x v="18"/>
    <m/>
    <n v="0"/>
  </r>
  <r>
    <x v="24"/>
    <x v="6"/>
    <x v="18"/>
    <n v="356250"/>
    <n v="712500"/>
  </r>
  <r>
    <x v="24"/>
    <x v="5"/>
    <x v="18"/>
    <m/>
    <n v="0"/>
  </r>
  <r>
    <x v="25"/>
    <x v="6"/>
    <x v="18"/>
    <n v="327250"/>
    <n v="1517500"/>
  </r>
  <r>
    <x v="25"/>
    <x v="5"/>
    <x v="18"/>
    <m/>
    <n v="0"/>
  </r>
  <r>
    <x v="26"/>
    <x v="6"/>
    <x v="18"/>
    <n v="199000"/>
    <n v="1064450"/>
  </r>
  <r>
    <x v="26"/>
    <x v="5"/>
    <x v="18"/>
    <m/>
    <n v="0"/>
  </r>
  <r>
    <x v="27"/>
    <x v="6"/>
    <x v="18"/>
    <n v="302375"/>
    <n v="1719650"/>
  </r>
  <r>
    <x v="27"/>
    <x v="5"/>
    <x v="18"/>
    <m/>
    <n v="0"/>
  </r>
  <r>
    <x v="28"/>
    <x v="6"/>
    <x v="18"/>
    <n v="237445"/>
    <n v="1391945"/>
  </r>
  <r>
    <x v="28"/>
    <x v="5"/>
    <x v="18"/>
    <m/>
    <n v="0"/>
  </r>
  <r>
    <x v="29"/>
    <x v="6"/>
    <x v="18"/>
    <n v="365000"/>
    <n v="972950"/>
  </r>
  <r>
    <x v="29"/>
    <x v="5"/>
    <x v="18"/>
    <m/>
    <n v="0"/>
  </r>
  <r>
    <x v="30"/>
    <x v="6"/>
    <x v="18"/>
    <n v="298000"/>
    <n v="1462700"/>
  </r>
  <r>
    <x v="30"/>
    <x v="5"/>
    <x v="18"/>
    <m/>
    <n v="0"/>
  </r>
  <r>
    <x v="31"/>
    <x v="6"/>
    <x v="18"/>
    <n v="365000"/>
    <n v="3374950"/>
  </r>
  <r>
    <x v="31"/>
    <x v="5"/>
    <x v="18"/>
    <m/>
    <n v="0"/>
  </r>
  <r>
    <x v="32"/>
    <x v="6"/>
    <x v="18"/>
    <n v="325000"/>
    <n v="2891850"/>
  </r>
  <r>
    <x v="32"/>
    <x v="5"/>
    <x v="18"/>
    <n v="382000"/>
    <n v="382000"/>
  </r>
  <r>
    <x v="33"/>
    <x v="6"/>
    <x v="18"/>
    <n v="192250"/>
    <n v="1187500"/>
  </r>
  <r>
    <x v="33"/>
    <x v="5"/>
    <x v="18"/>
    <m/>
    <n v="0"/>
  </r>
  <r>
    <x v="34"/>
    <x v="6"/>
    <x v="18"/>
    <n v="282500"/>
    <n v="1775000"/>
  </r>
  <r>
    <x v="34"/>
    <x v="5"/>
    <x v="18"/>
    <m/>
    <n v="0"/>
  </r>
  <r>
    <x v="35"/>
    <x v="6"/>
    <x v="18"/>
    <n v="386000"/>
    <n v="386000"/>
  </r>
  <r>
    <x v="35"/>
    <x v="5"/>
    <x v="18"/>
    <n v="245000"/>
    <n v="245000"/>
  </r>
  <r>
    <x v="36"/>
    <x v="6"/>
    <x v="18"/>
    <n v="640000"/>
    <n v="640000"/>
  </r>
  <r>
    <x v="36"/>
    <x v="5"/>
    <x v="18"/>
    <m/>
    <n v="0"/>
  </r>
  <r>
    <x v="37"/>
    <x v="6"/>
    <x v="18"/>
    <n v="241929"/>
    <n v="963857"/>
  </r>
  <r>
    <x v="37"/>
    <x v="5"/>
    <x v="18"/>
    <m/>
    <n v="0"/>
  </r>
  <r>
    <x v="38"/>
    <x v="6"/>
    <x v="18"/>
    <n v="166000"/>
    <n v="166000"/>
  </r>
  <r>
    <x v="38"/>
    <x v="5"/>
    <x v="18"/>
    <m/>
    <n v="0"/>
  </r>
  <r>
    <x v="39"/>
    <x v="6"/>
    <x v="18"/>
    <n v="352725"/>
    <n v="4916900"/>
  </r>
  <r>
    <x v="39"/>
    <x v="5"/>
    <x v="18"/>
    <n v="309250"/>
    <n v="618500"/>
  </r>
  <r>
    <x v="40"/>
    <x v="6"/>
    <x v="18"/>
    <n v="355000"/>
    <n v="3684900"/>
  </r>
  <r>
    <x v="40"/>
    <x v="5"/>
    <x v="18"/>
    <m/>
    <n v="0"/>
  </r>
  <r>
    <x v="41"/>
    <x v="6"/>
    <x v="18"/>
    <n v="225750"/>
    <n v="926450"/>
  </r>
  <r>
    <x v="41"/>
    <x v="5"/>
    <x v="18"/>
    <m/>
    <n v="0"/>
  </r>
  <r>
    <x v="42"/>
    <x v="6"/>
    <x v="18"/>
    <n v="254250"/>
    <n v="2224450"/>
  </r>
  <r>
    <x v="42"/>
    <x v="5"/>
    <x v="18"/>
    <n v="260000"/>
    <n v="260000"/>
  </r>
  <r>
    <x v="43"/>
    <x v="6"/>
    <x v="18"/>
    <n v="325000"/>
    <n v="2405300"/>
  </r>
  <r>
    <x v="43"/>
    <x v="5"/>
    <x v="18"/>
    <m/>
    <n v="0"/>
  </r>
  <r>
    <x v="44"/>
    <x v="6"/>
    <x v="18"/>
    <n v="240000"/>
    <n v="2012418"/>
  </r>
  <r>
    <x v="44"/>
    <x v="5"/>
    <x v="18"/>
    <m/>
    <n v="0"/>
  </r>
  <r>
    <x v="45"/>
    <x v="6"/>
    <x v="18"/>
    <n v="259950"/>
    <n v="1563400"/>
  </r>
  <r>
    <x v="45"/>
    <x v="5"/>
    <x v="18"/>
    <n v="258000"/>
    <n v="258000"/>
  </r>
  <r>
    <x v="46"/>
    <x v="6"/>
    <x v="18"/>
    <n v="258000"/>
    <n v="1917950"/>
  </r>
  <r>
    <x v="46"/>
    <x v="5"/>
    <x v="18"/>
    <m/>
    <n v="0"/>
  </r>
  <r>
    <x v="47"/>
    <x v="6"/>
    <x v="18"/>
    <n v="182500"/>
    <n v="1347100"/>
  </r>
  <r>
    <x v="47"/>
    <x v="5"/>
    <x v="18"/>
    <m/>
    <n v="0"/>
  </r>
  <r>
    <x v="48"/>
    <x v="6"/>
    <x v="18"/>
    <n v="282000"/>
    <n v="1116485"/>
  </r>
  <r>
    <x v="48"/>
    <x v="5"/>
    <x v="18"/>
    <m/>
    <n v="0"/>
  </r>
  <r>
    <x v="49"/>
    <x v="6"/>
    <x v="18"/>
    <n v="349000"/>
    <n v="971500"/>
  </r>
  <r>
    <x v="49"/>
    <x v="5"/>
    <x v="18"/>
    <m/>
    <n v="0"/>
  </r>
  <r>
    <x v="50"/>
    <x v="6"/>
    <x v="18"/>
    <n v="234000"/>
    <n v="1842350"/>
  </r>
  <r>
    <x v="50"/>
    <x v="5"/>
    <x v="18"/>
    <m/>
    <n v="0"/>
  </r>
  <r>
    <x v="51"/>
    <x v="6"/>
    <x v="18"/>
    <n v="210000"/>
    <n v="420000"/>
  </r>
  <r>
    <x v="51"/>
    <x v="5"/>
    <x v="18"/>
    <m/>
    <n v="0"/>
  </r>
  <r>
    <x v="52"/>
    <x v="6"/>
    <x v="18"/>
    <n v="436975"/>
    <n v="2387550"/>
  </r>
  <r>
    <x v="52"/>
    <x v="5"/>
    <x v="18"/>
    <m/>
    <n v="0"/>
  </r>
  <r>
    <x v="53"/>
    <x v="6"/>
    <x v="18"/>
    <n v="288000"/>
    <n v="2128650"/>
  </r>
  <r>
    <x v="53"/>
    <x v="5"/>
    <x v="18"/>
    <m/>
    <n v="0"/>
  </r>
  <r>
    <x v="54"/>
    <x v="6"/>
    <x v="18"/>
    <n v="364000"/>
    <n v="1249000"/>
  </r>
  <r>
    <x v="54"/>
    <x v="5"/>
    <x v="18"/>
    <n v="475950"/>
    <n v="475950"/>
  </r>
  <r>
    <x v="55"/>
    <x v="6"/>
    <x v="18"/>
    <n v="455500"/>
    <n v="3177440"/>
  </r>
  <r>
    <x v="55"/>
    <x v="5"/>
    <x v="18"/>
    <m/>
    <n v="0"/>
  </r>
  <r>
    <x v="56"/>
    <x v="6"/>
    <x v="18"/>
    <n v="315000"/>
    <n v="1269450"/>
  </r>
  <r>
    <x v="56"/>
    <x v="5"/>
    <x v="18"/>
    <m/>
    <n v="0"/>
  </r>
  <r>
    <x v="57"/>
    <x v="6"/>
    <x v="18"/>
    <n v="485000"/>
    <n v="2937675"/>
  </r>
  <r>
    <x v="57"/>
    <x v="5"/>
    <x v="18"/>
    <m/>
    <n v="0"/>
  </r>
  <r>
    <x v="58"/>
    <x v="6"/>
    <x v="18"/>
    <n v="319975"/>
    <n v="639950"/>
  </r>
  <r>
    <x v="58"/>
    <x v="5"/>
    <x v="18"/>
    <m/>
    <n v="0"/>
  </r>
  <r>
    <x v="59"/>
    <x v="6"/>
    <x v="18"/>
    <n v="240000"/>
    <n v="480000"/>
  </r>
  <r>
    <x v="59"/>
    <x v="5"/>
    <x v="18"/>
    <m/>
    <n v="0"/>
  </r>
  <r>
    <x v="60"/>
    <x v="6"/>
    <x v="18"/>
    <n v="222500"/>
    <n v="881500"/>
  </r>
  <r>
    <x v="60"/>
    <x v="5"/>
    <x v="18"/>
    <m/>
    <n v="0"/>
  </r>
  <r>
    <x v="61"/>
    <x v="6"/>
    <x v="18"/>
    <n v="190000"/>
    <n v="947500"/>
  </r>
  <r>
    <x v="61"/>
    <x v="5"/>
    <x v="18"/>
    <m/>
    <n v="0"/>
  </r>
  <r>
    <x v="62"/>
    <x v="6"/>
    <x v="18"/>
    <n v="427500"/>
    <n v="2709000"/>
  </r>
  <r>
    <x v="62"/>
    <x v="5"/>
    <x v="18"/>
    <m/>
    <n v="0"/>
  </r>
  <r>
    <x v="63"/>
    <x v="6"/>
    <x v="18"/>
    <n v="289000"/>
    <n v="1565075"/>
  </r>
  <r>
    <x v="63"/>
    <x v="5"/>
    <x v="18"/>
    <m/>
    <n v="0"/>
  </r>
  <r>
    <x v="64"/>
    <x v="6"/>
    <x v="18"/>
    <n v="273500"/>
    <n v="1291705"/>
  </r>
  <r>
    <x v="64"/>
    <x v="5"/>
    <x v="18"/>
    <n v="479950"/>
    <n v="479950"/>
  </r>
  <r>
    <x v="65"/>
    <x v="6"/>
    <x v="18"/>
    <n v="245000"/>
    <n v="1626800"/>
  </r>
  <r>
    <x v="65"/>
    <x v="5"/>
    <x v="18"/>
    <n v="270000"/>
    <n v="270000"/>
  </r>
  <r>
    <x v="66"/>
    <x v="6"/>
    <x v="18"/>
    <n v="251735"/>
    <n v="766687"/>
  </r>
  <r>
    <x v="66"/>
    <x v="5"/>
    <x v="18"/>
    <n v="419950"/>
    <n v="419950"/>
  </r>
  <r>
    <x v="67"/>
    <x v="6"/>
    <x v="18"/>
    <n v="370000"/>
    <n v="1188447"/>
  </r>
  <r>
    <x v="67"/>
    <x v="5"/>
    <x v="18"/>
    <m/>
    <n v="0"/>
  </r>
  <r>
    <x v="68"/>
    <x v="6"/>
    <x v="18"/>
    <n v="288950"/>
    <n v="1300430"/>
  </r>
  <r>
    <x v="68"/>
    <x v="5"/>
    <x v="18"/>
    <n v="302500"/>
    <n v="605000"/>
  </r>
  <r>
    <x v="69"/>
    <x v="6"/>
    <x v="18"/>
    <n v="222250"/>
    <n v="444500"/>
  </r>
  <r>
    <x v="69"/>
    <x v="5"/>
    <x v="18"/>
    <m/>
    <n v="0"/>
  </r>
  <r>
    <x v="70"/>
    <x v="6"/>
    <x v="18"/>
    <m/>
    <m/>
  </r>
  <r>
    <x v="70"/>
    <x v="5"/>
    <x v="18"/>
    <m/>
    <n v="0"/>
  </r>
  <r>
    <x v="71"/>
    <x v="6"/>
    <x v="18"/>
    <n v="290000"/>
    <n v="290000"/>
  </r>
  <r>
    <x v="71"/>
    <x v="5"/>
    <x v="18"/>
    <m/>
    <n v="0"/>
  </r>
  <r>
    <x v="72"/>
    <x v="6"/>
    <x v="18"/>
    <n v="258950"/>
    <n v="807450"/>
  </r>
  <r>
    <x v="72"/>
    <x v="5"/>
    <x v="18"/>
    <m/>
    <n v="0"/>
  </r>
  <r>
    <x v="73"/>
    <x v="6"/>
    <x v="18"/>
    <m/>
    <m/>
  </r>
  <r>
    <x v="73"/>
    <x v="5"/>
    <x v="18"/>
    <m/>
    <n v="0"/>
  </r>
  <r>
    <x v="74"/>
    <x v="6"/>
    <x v="18"/>
    <n v="465000"/>
    <n v="930000"/>
  </r>
  <r>
    <x v="74"/>
    <x v="5"/>
    <x v="18"/>
    <m/>
    <n v="0"/>
  </r>
  <r>
    <x v="75"/>
    <x v="6"/>
    <x v="18"/>
    <n v="375000"/>
    <n v="2124500"/>
  </r>
  <r>
    <x v="75"/>
    <x v="5"/>
    <x v="18"/>
    <m/>
    <n v="0"/>
  </r>
  <r>
    <x v="76"/>
    <x v="6"/>
    <x v="18"/>
    <n v="303100"/>
    <n v="780100"/>
  </r>
  <r>
    <x v="76"/>
    <x v="5"/>
    <x v="18"/>
    <n v="434950"/>
    <n v="434950"/>
  </r>
  <r>
    <x v="77"/>
    <x v="6"/>
    <x v="18"/>
    <n v="241750"/>
    <n v="1083450"/>
  </r>
  <r>
    <x v="77"/>
    <x v="5"/>
    <x v="18"/>
    <m/>
    <n v="0"/>
  </r>
  <r>
    <x v="78"/>
    <x v="6"/>
    <x v="18"/>
    <n v="250000"/>
    <n v="2359450"/>
  </r>
  <r>
    <x v="78"/>
    <x v="5"/>
    <x v="18"/>
    <m/>
    <n v="0"/>
  </r>
  <r>
    <x v="79"/>
    <x v="6"/>
    <x v="18"/>
    <n v="268450"/>
    <n v="536900"/>
  </r>
  <r>
    <x v="79"/>
    <x v="5"/>
    <x v="18"/>
    <m/>
    <n v="0"/>
  </r>
  <r>
    <x v="80"/>
    <x v="6"/>
    <x v="18"/>
    <n v="152500"/>
    <n v="152500"/>
  </r>
  <r>
    <x v="80"/>
    <x v="5"/>
    <x v="18"/>
    <m/>
    <n v="0"/>
  </r>
  <r>
    <x v="81"/>
    <x v="6"/>
    <x v="18"/>
    <n v="227500"/>
    <n v="2119500"/>
  </r>
  <r>
    <x v="81"/>
    <x v="5"/>
    <x v="18"/>
    <n v="450000"/>
    <n v="450000"/>
  </r>
  <r>
    <x v="82"/>
    <x v="6"/>
    <x v="18"/>
    <m/>
    <m/>
  </r>
  <r>
    <x v="82"/>
    <x v="5"/>
    <x v="18"/>
    <m/>
    <n v="0"/>
  </r>
  <r>
    <x v="83"/>
    <x v="6"/>
    <x v="18"/>
    <n v="235750"/>
    <n v="471500"/>
  </r>
  <r>
    <x v="83"/>
    <x v="5"/>
    <x v="18"/>
    <n v="444000"/>
    <n v="444000"/>
  </r>
  <r>
    <x v="84"/>
    <x v="6"/>
    <x v="18"/>
    <n v="600000"/>
    <n v="600000"/>
  </r>
  <r>
    <x v="84"/>
    <x v="5"/>
    <x v="18"/>
    <n v="207500"/>
    <n v="207500"/>
  </r>
  <r>
    <x v="85"/>
    <x v="6"/>
    <x v="18"/>
    <n v="131250"/>
    <n v="262500"/>
  </r>
  <r>
    <x v="85"/>
    <x v="5"/>
    <x v="18"/>
    <n v="191500"/>
    <n v="191500"/>
  </r>
  <r>
    <x v="86"/>
    <x v="6"/>
    <x v="18"/>
    <n v="215000"/>
    <n v="1111517"/>
  </r>
  <r>
    <x v="86"/>
    <x v="5"/>
    <x v="18"/>
    <m/>
    <n v="0"/>
  </r>
  <r>
    <x v="87"/>
    <x v="6"/>
    <x v="18"/>
    <n v="340000"/>
    <n v="1448500"/>
  </r>
  <r>
    <x v="87"/>
    <x v="5"/>
    <x v="18"/>
    <n v="425000"/>
    <n v="425000"/>
  </r>
  <r>
    <x v="88"/>
    <x v="6"/>
    <x v="18"/>
    <n v="357500"/>
    <n v="715000"/>
  </r>
  <r>
    <x v="88"/>
    <x v="5"/>
    <x v="18"/>
    <m/>
    <n v="0"/>
  </r>
  <r>
    <x v="89"/>
    <x v="6"/>
    <x v="18"/>
    <n v="226750"/>
    <n v="1203500"/>
  </r>
  <r>
    <x v="89"/>
    <x v="5"/>
    <x v="18"/>
    <n v="192000"/>
    <n v="192000"/>
  </r>
  <r>
    <x v="90"/>
    <x v="6"/>
    <x v="18"/>
    <n v="189750"/>
    <n v="379500"/>
  </r>
  <r>
    <x v="90"/>
    <x v="5"/>
    <x v="18"/>
    <m/>
    <n v="0"/>
  </r>
  <r>
    <x v="91"/>
    <x v="6"/>
    <x v="18"/>
    <n v="548500"/>
    <n v="1097000"/>
  </r>
  <r>
    <x v="91"/>
    <x v="5"/>
    <x v="18"/>
    <m/>
    <n v="0"/>
  </r>
  <r>
    <x v="92"/>
    <x v="6"/>
    <x v="18"/>
    <n v="270000"/>
    <n v="1126500"/>
  </r>
  <r>
    <x v="92"/>
    <x v="5"/>
    <x v="18"/>
    <m/>
    <n v="0"/>
  </r>
  <r>
    <x v="93"/>
    <x v="6"/>
    <x v="18"/>
    <n v="352500"/>
    <n v="1440400"/>
  </r>
  <r>
    <x v="93"/>
    <x v="5"/>
    <x v="18"/>
    <m/>
    <n v="0"/>
  </r>
  <r>
    <x v="94"/>
    <x v="6"/>
    <x v="18"/>
    <n v="250713"/>
    <n v="1191425"/>
  </r>
  <r>
    <x v="94"/>
    <x v="5"/>
    <x v="18"/>
    <m/>
    <n v="0"/>
  </r>
  <r>
    <x v="95"/>
    <x v="6"/>
    <x v="18"/>
    <n v="195000"/>
    <n v="604000"/>
  </r>
  <r>
    <x v="95"/>
    <x v="5"/>
    <x v="18"/>
    <m/>
    <n v="0"/>
  </r>
  <r>
    <x v="96"/>
    <x v="6"/>
    <x v="18"/>
    <n v="497000"/>
    <n v="497000"/>
  </r>
  <r>
    <x v="96"/>
    <x v="5"/>
    <x v="18"/>
    <m/>
    <n v="0"/>
  </r>
  <r>
    <x v="97"/>
    <x v="6"/>
    <x v="18"/>
    <n v="272500"/>
    <n v="737500"/>
  </r>
  <r>
    <x v="97"/>
    <x v="5"/>
    <x v="18"/>
    <m/>
    <n v="0"/>
  </r>
  <r>
    <x v="98"/>
    <x v="6"/>
    <x v="18"/>
    <n v="179000"/>
    <n v="684000"/>
  </r>
  <r>
    <x v="98"/>
    <x v="5"/>
    <x v="18"/>
    <m/>
    <n v="0"/>
  </r>
  <r>
    <x v="99"/>
    <x v="6"/>
    <x v="18"/>
    <n v="321250"/>
    <n v="642500"/>
  </r>
  <r>
    <x v="99"/>
    <x v="5"/>
    <x v="18"/>
    <n v="227000"/>
    <n v="227000"/>
  </r>
  <r>
    <x v="100"/>
    <x v="6"/>
    <x v="18"/>
    <n v="234950"/>
    <n v="1009900"/>
  </r>
  <r>
    <x v="100"/>
    <x v="5"/>
    <x v="18"/>
    <m/>
    <n v="0"/>
  </r>
  <r>
    <x v="101"/>
    <x v="6"/>
    <x v="18"/>
    <n v="417000"/>
    <n v="1203000"/>
  </r>
  <r>
    <x v="101"/>
    <x v="5"/>
    <x v="18"/>
    <n v="193875"/>
    <n v="387750"/>
  </r>
  <r>
    <x v="102"/>
    <x v="6"/>
    <x v="18"/>
    <n v="389000"/>
    <n v="1449000"/>
  </r>
  <r>
    <x v="102"/>
    <x v="5"/>
    <x v="18"/>
    <n v="144000"/>
    <n v="144000"/>
  </r>
  <r>
    <x v="103"/>
    <x v="6"/>
    <x v="18"/>
    <n v="116000"/>
    <n v="419500"/>
  </r>
  <r>
    <x v="103"/>
    <x v="5"/>
    <x v="18"/>
    <m/>
    <n v="0"/>
  </r>
  <r>
    <x v="104"/>
    <x v="6"/>
    <x v="18"/>
    <n v="109000"/>
    <n v="109000"/>
  </r>
  <r>
    <x v="104"/>
    <x v="5"/>
    <x v="18"/>
    <m/>
    <n v="0"/>
  </r>
  <r>
    <x v="105"/>
    <x v="6"/>
    <x v="18"/>
    <n v="251200"/>
    <n v="1267400"/>
  </r>
  <r>
    <x v="105"/>
    <x v="5"/>
    <x v="18"/>
    <m/>
    <n v="0"/>
  </r>
  <r>
    <x v="106"/>
    <x v="6"/>
    <x v="18"/>
    <n v="367500"/>
    <n v="922500"/>
  </r>
  <r>
    <x v="106"/>
    <x v="5"/>
    <x v="18"/>
    <n v="305000"/>
    <n v="305000"/>
  </r>
  <r>
    <x v="107"/>
    <x v="6"/>
    <x v="18"/>
    <n v="229500"/>
    <n v="893850"/>
  </r>
  <r>
    <x v="107"/>
    <x v="5"/>
    <x v="18"/>
    <m/>
    <n v="0"/>
  </r>
  <r>
    <x v="108"/>
    <x v="6"/>
    <x v="18"/>
    <n v="174950"/>
    <n v="1089184"/>
  </r>
  <r>
    <x v="108"/>
    <x v="5"/>
    <x v="18"/>
    <m/>
    <n v="0"/>
  </r>
  <r>
    <x v="109"/>
    <x v="6"/>
    <x v="18"/>
    <n v="268975"/>
    <n v="1207950"/>
  </r>
  <r>
    <x v="109"/>
    <x v="5"/>
    <x v="18"/>
    <m/>
    <n v="0"/>
  </r>
  <r>
    <x v="110"/>
    <x v="6"/>
    <x v="18"/>
    <n v="339975"/>
    <n v="2464900"/>
  </r>
  <r>
    <x v="110"/>
    <x v="5"/>
    <x v="18"/>
    <n v="311000"/>
    <n v="311000"/>
  </r>
  <r>
    <x v="111"/>
    <x v="6"/>
    <x v="18"/>
    <n v="175000"/>
    <n v="961400"/>
  </r>
  <r>
    <x v="111"/>
    <x v="5"/>
    <x v="18"/>
    <m/>
    <n v="0"/>
  </r>
  <r>
    <x v="112"/>
    <x v="6"/>
    <x v="18"/>
    <n v="341000"/>
    <n v="810500"/>
  </r>
  <r>
    <x v="112"/>
    <x v="5"/>
    <x v="18"/>
    <n v="215000"/>
    <n v="215000"/>
  </r>
  <r>
    <x v="113"/>
    <x v="6"/>
    <x v="18"/>
    <n v="192000"/>
    <n v="1803000"/>
  </r>
  <r>
    <x v="113"/>
    <x v="5"/>
    <x v="18"/>
    <m/>
    <n v="0"/>
  </r>
  <r>
    <x v="114"/>
    <x v="6"/>
    <x v="18"/>
    <n v="137503"/>
    <n v="874005"/>
  </r>
  <r>
    <x v="114"/>
    <x v="5"/>
    <x v="18"/>
    <m/>
    <n v="0"/>
  </r>
  <r>
    <x v="115"/>
    <x v="6"/>
    <x v="18"/>
    <n v="273750"/>
    <n v="2236450"/>
  </r>
  <r>
    <x v="115"/>
    <x v="5"/>
    <x v="18"/>
    <m/>
    <n v="0"/>
  </r>
  <r>
    <x v="116"/>
    <x v="6"/>
    <x v="18"/>
    <n v="309000"/>
    <n v="1281400"/>
  </r>
  <r>
    <x v="116"/>
    <x v="5"/>
    <x v="18"/>
    <m/>
    <n v="0"/>
  </r>
  <r>
    <x v="117"/>
    <x v="6"/>
    <x v="18"/>
    <n v="305000"/>
    <n v="2199560"/>
  </r>
  <r>
    <x v="117"/>
    <x v="5"/>
    <x v="18"/>
    <n v="237000"/>
    <n v="237000"/>
  </r>
  <r>
    <x v="118"/>
    <x v="6"/>
    <x v="18"/>
    <n v="221000"/>
    <n v="1819950"/>
  </r>
  <r>
    <x v="118"/>
    <x v="5"/>
    <x v="18"/>
    <m/>
    <n v="0"/>
  </r>
  <r>
    <x v="119"/>
    <x v="6"/>
    <x v="18"/>
    <n v="243000"/>
    <n v="1026000"/>
  </r>
  <r>
    <x v="119"/>
    <x v="5"/>
    <x v="18"/>
    <n v="220000"/>
    <n v="220000"/>
  </r>
  <r>
    <x v="120"/>
    <x v="6"/>
    <x v="18"/>
    <n v="280000"/>
    <n v="855000"/>
  </r>
  <r>
    <x v="120"/>
    <x v="5"/>
    <x v="18"/>
    <m/>
    <n v="0"/>
  </r>
  <r>
    <x v="121"/>
    <x v="6"/>
    <x v="18"/>
    <n v="94500"/>
    <n v="350500"/>
  </r>
  <r>
    <x v="121"/>
    <x v="5"/>
    <x v="18"/>
    <m/>
    <n v="0"/>
  </r>
  <r>
    <x v="122"/>
    <x v="6"/>
    <x v="18"/>
    <n v="220000"/>
    <n v="220000"/>
  </r>
  <r>
    <x v="122"/>
    <x v="5"/>
    <x v="18"/>
    <m/>
    <n v="0"/>
  </r>
  <r>
    <x v="123"/>
    <x v="6"/>
    <x v="18"/>
    <n v="232475"/>
    <n v="938950"/>
  </r>
  <r>
    <x v="123"/>
    <x v="5"/>
    <x v="18"/>
    <m/>
    <n v="0"/>
  </r>
  <r>
    <x v="124"/>
    <x v="6"/>
    <x v="18"/>
    <n v="170000"/>
    <n v="1371000"/>
  </r>
  <r>
    <x v="124"/>
    <x v="5"/>
    <x v="18"/>
    <n v="198000"/>
    <n v="198000"/>
  </r>
  <r>
    <x v="125"/>
    <x v="6"/>
    <x v="18"/>
    <n v="343750"/>
    <n v="343750"/>
  </r>
  <r>
    <x v="125"/>
    <x v="5"/>
    <x v="18"/>
    <m/>
    <n v="0"/>
  </r>
  <r>
    <x v="126"/>
    <x v="6"/>
    <x v="18"/>
    <n v="249975"/>
    <n v="2143950"/>
  </r>
  <r>
    <x v="126"/>
    <x v="5"/>
    <x v="18"/>
    <m/>
    <n v="0"/>
  </r>
  <r>
    <x v="127"/>
    <x v="6"/>
    <x v="18"/>
    <n v="478000"/>
    <n v="2807200"/>
  </r>
  <r>
    <x v="127"/>
    <x v="5"/>
    <x v="18"/>
    <m/>
    <n v="0"/>
  </r>
  <r>
    <x v="128"/>
    <x v="6"/>
    <x v="18"/>
    <n v="217150"/>
    <n v="714150"/>
  </r>
  <r>
    <x v="128"/>
    <x v="5"/>
    <x v="18"/>
    <m/>
    <n v="0"/>
  </r>
  <r>
    <x v="129"/>
    <x v="6"/>
    <x v="18"/>
    <n v="316000"/>
    <n v="2145800"/>
  </r>
  <r>
    <x v="129"/>
    <x v="5"/>
    <x v="18"/>
    <m/>
    <n v="0"/>
  </r>
  <r>
    <x v="130"/>
    <x v="6"/>
    <x v="18"/>
    <n v="196250"/>
    <n v="1329000"/>
  </r>
  <r>
    <x v="130"/>
    <x v="5"/>
    <x v="18"/>
    <m/>
    <n v="0"/>
  </r>
  <r>
    <x v="131"/>
    <x v="6"/>
    <x v="18"/>
    <n v="326500"/>
    <n v="1122000"/>
  </r>
  <r>
    <x v="131"/>
    <x v="5"/>
    <x v="18"/>
    <m/>
    <n v="0"/>
  </r>
  <r>
    <x v="132"/>
    <x v="6"/>
    <x v="18"/>
    <n v="213000"/>
    <n v="772000"/>
  </r>
  <r>
    <x v="132"/>
    <x v="5"/>
    <x v="18"/>
    <m/>
    <n v="0"/>
  </r>
  <r>
    <x v="133"/>
    <x v="6"/>
    <x v="18"/>
    <n v="307000"/>
    <n v="2087000"/>
  </r>
  <r>
    <x v="133"/>
    <x v="5"/>
    <x v="18"/>
    <m/>
    <n v="0"/>
  </r>
  <r>
    <x v="134"/>
    <x v="6"/>
    <x v="18"/>
    <n v="248500"/>
    <n v="2224111"/>
  </r>
  <r>
    <x v="134"/>
    <x v="5"/>
    <x v="18"/>
    <m/>
    <n v="0"/>
  </r>
  <r>
    <x v="135"/>
    <x v="6"/>
    <x v="18"/>
    <n v="279635"/>
    <n v="2281272"/>
  </r>
  <r>
    <x v="135"/>
    <x v="5"/>
    <x v="18"/>
    <n v="239500"/>
    <n v="239500"/>
  </r>
  <r>
    <x v="136"/>
    <x v="6"/>
    <x v="18"/>
    <n v="314000"/>
    <n v="2552400"/>
  </r>
  <r>
    <x v="136"/>
    <x v="5"/>
    <x v="18"/>
    <m/>
    <n v="0"/>
  </r>
  <r>
    <x v="137"/>
    <x v="6"/>
    <x v="18"/>
    <n v="165000"/>
    <n v="791500"/>
  </r>
  <r>
    <x v="137"/>
    <x v="5"/>
    <x v="18"/>
    <n v="252750"/>
    <n v="505500"/>
  </r>
  <r>
    <x v="138"/>
    <x v="6"/>
    <x v="18"/>
    <n v="189250"/>
    <n v="1498500"/>
  </r>
  <r>
    <x v="138"/>
    <x v="5"/>
    <x v="18"/>
    <n v="578564"/>
    <n v="578564"/>
  </r>
  <r>
    <x v="139"/>
    <x v="6"/>
    <x v="18"/>
    <n v="257500"/>
    <n v="1634950"/>
  </r>
  <r>
    <x v="139"/>
    <x v="5"/>
    <x v="18"/>
    <m/>
    <n v="0"/>
  </r>
  <r>
    <x v="140"/>
    <x v="6"/>
    <x v="18"/>
    <n v="543000"/>
    <n v="543000"/>
  </r>
  <r>
    <x v="140"/>
    <x v="5"/>
    <x v="18"/>
    <m/>
    <n v="0"/>
  </r>
  <r>
    <x v="141"/>
    <x v="6"/>
    <x v="18"/>
    <n v="258450"/>
    <n v="1421677"/>
  </r>
  <r>
    <x v="141"/>
    <x v="5"/>
    <x v="18"/>
    <n v="236500"/>
    <n v="236500"/>
  </r>
  <r>
    <x v="142"/>
    <x v="6"/>
    <x v="18"/>
    <n v="190000"/>
    <n v="1040000"/>
  </r>
  <r>
    <x v="142"/>
    <x v="5"/>
    <x v="18"/>
    <m/>
    <n v="0"/>
  </r>
  <r>
    <x v="143"/>
    <x v="6"/>
    <x v="18"/>
    <n v="310000"/>
    <n v="1030480"/>
  </r>
  <r>
    <x v="143"/>
    <x v="5"/>
    <x v="18"/>
    <m/>
    <n v="0"/>
  </r>
  <r>
    <x v="144"/>
    <x v="6"/>
    <x v="18"/>
    <n v="341358"/>
    <n v="682715"/>
  </r>
  <r>
    <x v="144"/>
    <x v="5"/>
    <x v="18"/>
    <n v="235000"/>
    <n v="235000"/>
  </r>
  <r>
    <x v="145"/>
    <x v="6"/>
    <x v="18"/>
    <n v="350000"/>
    <n v="1503000"/>
  </r>
  <r>
    <x v="145"/>
    <x v="5"/>
    <x v="18"/>
    <m/>
    <n v="0"/>
  </r>
  <r>
    <x v="146"/>
    <x v="6"/>
    <x v="18"/>
    <n v="358000"/>
    <n v="1478010"/>
  </r>
  <r>
    <x v="146"/>
    <x v="5"/>
    <x v="18"/>
    <m/>
    <n v="0"/>
  </r>
  <r>
    <x v="147"/>
    <x v="6"/>
    <x v="18"/>
    <n v="319975"/>
    <n v="4146770"/>
  </r>
  <r>
    <x v="147"/>
    <x v="5"/>
    <x v="18"/>
    <m/>
    <n v="0"/>
  </r>
  <r>
    <x v="148"/>
    <x v="6"/>
    <x v="18"/>
    <n v="446788"/>
    <n v="3437235"/>
  </r>
  <r>
    <x v="148"/>
    <x v="5"/>
    <x v="18"/>
    <n v="374500"/>
    <n v="374500"/>
  </r>
  <r>
    <x v="149"/>
    <x v="6"/>
    <x v="18"/>
    <n v="249550"/>
    <n v="2119100"/>
  </r>
  <r>
    <x v="149"/>
    <x v="5"/>
    <x v="18"/>
    <m/>
    <n v="0"/>
  </r>
  <r>
    <x v="150"/>
    <x v="6"/>
    <x v="18"/>
    <n v="265000"/>
    <n v="2514390"/>
  </r>
  <r>
    <x v="150"/>
    <x v="5"/>
    <x v="18"/>
    <n v="800000"/>
    <n v="800000"/>
  </r>
  <r>
    <x v="151"/>
    <x v="6"/>
    <x v="18"/>
    <n v="362000"/>
    <n v="4304932"/>
  </r>
  <r>
    <x v="151"/>
    <x v="5"/>
    <x v="18"/>
    <n v="245000"/>
    <n v="245000"/>
  </r>
  <r>
    <x v="152"/>
    <x v="6"/>
    <x v="18"/>
    <n v="353750"/>
    <n v="2144070"/>
  </r>
  <r>
    <x v="152"/>
    <x v="5"/>
    <x v="18"/>
    <m/>
    <n v="0"/>
  </r>
  <r>
    <x v="153"/>
    <x v="6"/>
    <x v="18"/>
    <n v="362679"/>
    <n v="2446542"/>
  </r>
  <r>
    <x v="153"/>
    <x v="5"/>
    <x v="18"/>
    <m/>
    <n v="0"/>
  </r>
  <r>
    <x v="154"/>
    <x v="6"/>
    <x v="18"/>
    <n v="355000"/>
    <n v="1857375"/>
  </r>
  <r>
    <x v="154"/>
    <x v="5"/>
    <x v="18"/>
    <n v="272000"/>
    <n v="544000"/>
  </r>
  <r>
    <x v="155"/>
    <x v="6"/>
    <x v="18"/>
    <n v="305000"/>
    <n v="3513195"/>
  </r>
  <r>
    <x v="155"/>
    <x v="5"/>
    <x v="18"/>
    <m/>
    <n v="0"/>
  </r>
  <r>
    <x v="156"/>
    <x v="6"/>
    <x v="18"/>
    <n v="526700"/>
    <n v="1456700"/>
  </r>
  <r>
    <x v="156"/>
    <x v="5"/>
    <x v="18"/>
    <m/>
    <n v="0"/>
  </r>
  <r>
    <x v="157"/>
    <x v="6"/>
    <x v="18"/>
    <n v="397450"/>
    <n v="3079250"/>
  </r>
  <r>
    <x v="157"/>
    <x v="5"/>
    <x v="18"/>
    <n v="430500"/>
    <n v="430500"/>
  </r>
  <r>
    <x v="158"/>
    <x v="6"/>
    <x v="18"/>
    <n v="360000"/>
    <n v="5054075"/>
  </r>
  <r>
    <x v="158"/>
    <x v="5"/>
    <x v="18"/>
    <m/>
    <n v="0"/>
  </r>
  <r>
    <x v="159"/>
    <x v="6"/>
    <x v="18"/>
    <n v="235000"/>
    <n v="1113999"/>
  </r>
  <r>
    <x v="159"/>
    <x v="5"/>
    <x v="18"/>
    <n v="350000"/>
    <n v="350000"/>
  </r>
  <r>
    <x v="160"/>
    <x v="6"/>
    <x v="18"/>
    <n v="169000"/>
    <n v="1741950"/>
  </r>
  <r>
    <x v="160"/>
    <x v="5"/>
    <x v="18"/>
    <m/>
    <n v="0"/>
  </r>
  <r>
    <x v="161"/>
    <x v="6"/>
    <x v="18"/>
    <n v="226000"/>
    <n v="4687266"/>
  </r>
  <r>
    <x v="161"/>
    <x v="5"/>
    <x v="18"/>
    <n v="465000"/>
    <n v="465000"/>
  </r>
  <r>
    <x v="162"/>
    <x v="6"/>
    <x v="18"/>
    <n v="251000"/>
    <n v="1889000"/>
  </r>
  <r>
    <x v="162"/>
    <x v="5"/>
    <x v="18"/>
    <m/>
    <n v="0"/>
  </r>
  <r>
    <x v="163"/>
    <x v="6"/>
    <x v="18"/>
    <n v="262000"/>
    <n v="4035521"/>
  </r>
  <r>
    <x v="163"/>
    <x v="5"/>
    <x v="18"/>
    <m/>
    <n v="0"/>
  </r>
  <r>
    <x v="164"/>
    <x v="6"/>
    <x v="18"/>
    <n v="457500"/>
    <n v="2585800"/>
  </r>
  <r>
    <x v="164"/>
    <x v="5"/>
    <x v="18"/>
    <n v="103000"/>
    <n v="103000"/>
  </r>
  <r>
    <x v="165"/>
    <x v="6"/>
    <x v="18"/>
    <n v="300000"/>
    <n v="747200"/>
  </r>
  <r>
    <x v="165"/>
    <x v="5"/>
    <x v="18"/>
    <m/>
    <n v="0"/>
  </r>
  <r>
    <x v="166"/>
    <x v="6"/>
    <x v="18"/>
    <n v="285000"/>
    <n v="3019110"/>
  </r>
  <r>
    <x v="166"/>
    <x v="5"/>
    <x v="18"/>
    <n v="309000"/>
    <n v="618000"/>
  </r>
  <r>
    <x v="167"/>
    <x v="6"/>
    <x v="18"/>
    <n v="290400"/>
    <n v="2114050"/>
  </r>
  <r>
    <x v="167"/>
    <x v="5"/>
    <x v="18"/>
    <m/>
    <n v="0"/>
  </r>
  <r>
    <x v="168"/>
    <x v="6"/>
    <x v="18"/>
    <n v="348250"/>
    <n v="2293000"/>
  </r>
  <r>
    <x v="168"/>
    <x v="5"/>
    <x v="18"/>
    <m/>
    <n v="0"/>
  </r>
  <r>
    <x v="169"/>
    <x v="6"/>
    <x v="18"/>
    <n v="217500"/>
    <n v="435000"/>
  </r>
  <r>
    <x v="169"/>
    <x v="5"/>
    <x v="18"/>
    <m/>
    <n v="0"/>
  </r>
  <r>
    <x v="170"/>
    <x v="6"/>
    <x v="18"/>
    <n v="289950"/>
    <n v="1169900"/>
  </r>
  <r>
    <x v="170"/>
    <x v="5"/>
    <x v="18"/>
    <m/>
    <n v="0"/>
  </r>
  <r>
    <x v="171"/>
    <x v="6"/>
    <x v="18"/>
    <n v="271250"/>
    <n v="1085500"/>
  </r>
  <r>
    <x v="171"/>
    <x v="5"/>
    <x v="18"/>
    <n v="357000"/>
    <n v="357000"/>
  </r>
  <r>
    <x v="172"/>
    <x v="6"/>
    <x v="18"/>
    <n v="270950"/>
    <n v="2625901"/>
  </r>
  <r>
    <x v="172"/>
    <x v="5"/>
    <x v="18"/>
    <m/>
    <n v="0"/>
  </r>
  <r>
    <x v="173"/>
    <x v="6"/>
    <x v="18"/>
    <n v="230000"/>
    <n v="801500"/>
  </r>
  <r>
    <x v="173"/>
    <x v="5"/>
    <x v="18"/>
    <n v="259950"/>
    <n v="259950"/>
  </r>
  <r>
    <x v="174"/>
    <x v="6"/>
    <x v="18"/>
    <n v="403514"/>
    <n v="4345427"/>
  </r>
  <r>
    <x v="174"/>
    <x v="5"/>
    <x v="18"/>
    <n v="230000"/>
    <n v="230000"/>
  </r>
  <r>
    <x v="175"/>
    <x v="6"/>
    <x v="18"/>
    <n v="297500"/>
    <n v="1818450"/>
  </r>
  <r>
    <x v="175"/>
    <x v="5"/>
    <x v="18"/>
    <n v="340000"/>
    <n v="680000"/>
  </r>
  <r>
    <x v="176"/>
    <x v="6"/>
    <x v="18"/>
    <n v="612500"/>
    <n v="3209950"/>
  </r>
  <r>
    <x v="176"/>
    <x v="5"/>
    <x v="18"/>
    <m/>
    <n v="0"/>
  </r>
  <r>
    <x v="177"/>
    <x v="6"/>
    <x v="18"/>
    <n v="288000"/>
    <n v="1375000"/>
  </r>
  <r>
    <x v="177"/>
    <x v="5"/>
    <x v="18"/>
    <n v="260000"/>
    <n v="260000"/>
  </r>
  <r>
    <x v="178"/>
    <x v="6"/>
    <x v="18"/>
    <n v="280950"/>
    <n v="1989000"/>
  </r>
  <r>
    <x v="178"/>
    <x v="5"/>
    <x v="18"/>
    <n v="319500"/>
    <n v="319500"/>
  </r>
  <r>
    <x v="179"/>
    <x v="6"/>
    <x v="18"/>
    <n v="336000"/>
    <n v="2243750"/>
  </r>
  <r>
    <x v="179"/>
    <x v="5"/>
    <x v="18"/>
    <n v="869000"/>
    <n v="869000"/>
  </r>
  <r>
    <x v="180"/>
    <x v="6"/>
    <x v="18"/>
    <n v="395000"/>
    <n v="2086500"/>
  </r>
  <r>
    <x v="180"/>
    <x v="5"/>
    <x v="18"/>
    <m/>
    <n v="0"/>
  </r>
  <r>
    <x v="181"/>
    <x v="6"/>
    <x v="18"/>
    <n v="358000"/>
    <n v="1876200"/>
  </r>
  <r>
    <x v="181"/>
    <x v="5"/>
    <x v="18"/>
    <m/>
    <n v="0"/>
  </r>
  <r>
    <x v="182"/>
    <x v="6"/>
    <x v="18"/>
    <n v="389950"/>
    <n v="3400950"/>
  </r>
  <r>
    <x v="182"/>
    <x v="5"/>
    <x v="18"/>
    <n v="379900"/>
    <n v="379900"/>
  </r>
  <r>
    <x v="183"/>
    <x v="6"/>
    <x v="18"/>
    <n v="330000"/>
    <n v="4245350"/>
  </r>
  <r>
    <x v="183"/>
    <x v="5"/>
    <x v="18"/>
    <n v="550000"/>
    <n v="550000"/>
  </r>
  <r>
    <x v="184"/>
    <x v="6"/>
    <x v="18"/>
    <n v="300000"/>
    <n v="3918000"/>
  </r>
  <r>
    <x v="184"/>
    <x v="5"/>
    <x v="18"/>
    <m/>
    <n v="0"/>
  </r>
  <r>
    <x v="185"/>
    <x v="6"/>
    <x v="18"/>
    <n v="379900"/>
    <n v="4100849"/>
  </r>
  <r>
    <x v="185"/>
    <x v="5"/>
    <x v="18"/>
    <m/>
    <n v="0"/>
  </r>
  <r>
    <x v="186"/>
    <x v="6"/>
    <x v="18"/>
    <n v="499900"/>
    <n v="2739900"/>
  </r>
  <r>
    <x v="186"/>
    <x v="5"/>
    <x v="18"/>
    <m/>
    <n v="0"/>
  </r>
  <r>
    <x v="187"/>
    <x v="6"/>
    <x v="18"/>
    <n v="310000"/>
    <n v="3813000"/>
  </r>
  <r>
    <x v="187"/>
    <x v="5"/>
    <x v="18"/>
    <m/>
    <n v="0"/>
  </r>
  <r>
    <x v="188"/>
    <x v="6"/>
    <x v="18"/>
    <n v="435000"/>
    <n v="2822000"/>
  </r>
  <r>
    <x v="188"/>
    <x v="5"/>
    <x v="18"/>
    <m/>
    <n v="0"/>
  </r>
  <r>
    <x v="189"/>
    <x v="6"/>
    <x v="18"/>
    <n v="346500"/>
    <n v="3329800"/>
  </r>
  <r>
    <x v="189"/>
    <x v="5"/>
    <x v="18"/>
    <m/>
    <n v="0"/>
  </r>
  <r>
    <x v="190"/>
    <x v="6"/>
    <x v="18"/>
    <n v="427000"/>
    <n v="5090600"/>
  </r>
  <r>
    <x v="190"/>
    <x v="5"/>
    <x v="18"/>
    <m/>
    <n v="0"/>
  </r>
  <r>
    <x v="191"/>
    <x v="6"/>
    <x v="18"/>
    <n v="402000"/>
    <n v="3681439"/>
  </r>
  <r>
    <x v="191"/>
    <x v="5"/>
    <x v="18"/>
    <m/>
    <n v="0"/>
  </r>
  <r>
    <x v="192"/>
    <x v="6"/>
    <x v="18"/>
    <n v="362475"/>
    <n v="1538950"/>
  </r>
  <r>
    <x v="192"/>
    <x v="5"/>
    <x v="18"/>
    <m/>
    <n v="0"/>
  </r>
  <r>
    <x v="202"/>
    <x v="6"/>
    <x v="18"/>
    <n v="564000"/>
    <n v="3627000"/>
  </r>
  <r>
    <x v="202"/>
    <x v="5"/>
    <x v="18"/>
    <m/>
    <n v="0"/>
  </r>
  <r>
    <x v="194"/>
    <x v="6"/>
    <x v="18"/>
    <n v="572500"/>
    <n v="5153500"/>
  </r>
  <r>
    <x v="194"/>
    <x v="5"/>
    <x v="18"/>
    <m/>
    <n v="0"/>
  </r>
  <r>
    <x v="195"/>
    <x v="6"/>
    <x v="18"/>
    <n v="303500"/>
    <n v="1469500"/>
  </r>
  <r>
    <x v="195"/>
    <x v="5"/>
    <x v="18"/>
    <m/>
    <n v="0"/>
  </r>
  <r>
    <x v="196"/>
    <x v="6"/>
    <x v="18"/>
    <n v="404750"/>
    <n v="3638000"/>
  </r>
  <r>
    <x v="196"/>
    <x v="5"/>
    <x v="18"/>
    <m/>
    <n v="0"/>
  </r>
  <r>
    <x v="197"/>
    <x v="6"/>
    <x v="18"/>
    <n v="398500"/>
    <n v="3612000"/>
  </r>
  <r>
    <x v="197"/>
    <x v="5"/>
    <x v="18"/>
    <m/>
    <n v="0"/>
  </r>
  <r>
    <x v="198"/>
    <x v="6"/>
    <x v="18"/>
    <n v="331250"/>
    <n v="2922500"/>
  </r>
  <r>
    <x v="198"/>
    <x v="5"/>
    <x v="18"/>
    <n v="748000"/>
    <n v="748000"/>
  </r>
  <r>
    <x v="199"/>
    <x v="6"/>
    <x v="18"/>
    <n v="277000"/>
    <n v="1711950"/>
  </r>
  <r>
    <x v="199"/>
    <x v="5"/>
    <x v="18"/>
    <m/>
    <n v="0"/>
  </r>
  <r>
    <x v="200"/>
    <x v="6"/>
    <x v="18"/>
    <n v="350000"/>
    <n v="350000"/>
  </r>
  <r>
    <x v="200"/>
    <x v="5"/>
    <x v="18"/>
    <n v="567500"/>
    <n v="1135000"/>
  </r>
  <r>
    <x v="201"/>
    <x v="5"/>
    <x v="18"/>
    <m/>
    <m/>
  </r>
  <r>
    <x v="201"/>
    <x v="6"/>
    <x v="18"/>
    <n v="359450"/>
    <n v="3846850"/>
  </r>
  <r>
    <x v="0"/>
    <x v="5"/>
    <x v="19"/>
    <n v="175000"/>
    <n v="1343050"/>
  </r>
  <r>
    <x v="1"/>
    <x v="5"/>
    <x v="19"/>
    <n v="196250"/>
    <n v="2540500"/>
  </r>
  <r>
    <x v="2"/>
    <x v="5"/>
    <x v="19"/>
    <n v="181000"/>
    <n v="521000"/>
  </r>
  <r>
    <x v="3"/>
    <x v="5"/>
    <x v="19"/>
    <n v="241500"/>
    <n v="2425200"/>
  </r>
  <r>
    <x v="4"/>
    <x v="5"/>
    <x v="19"/>
    <n v="171000"/>
    <n v="2656976"/>
  </r>
  <r>
    <x v="5"/>
    <x v="5"/>
    <x v="19"/>
    <n v="229000"/>
    <n v="1290400"/>
  </r>
  <r>
    <x v="6"/>
    <x v="5"/>
    <x v="19"/>
    <n v="189000"/>
    <n v="3126900"/>
  </r>
  <r>
    <x v="7"/>
    <x v="5"/>
    <x v="19"/>
    <n v="180415"/>
    <n v="2633829"/>
  </r>
  <r>
    <x v="8"/>
    <x v="5"/>
    <x v="19"/>
    <n v="187475"/>
    <n v="3878950"/>
  </r>
  <r>
    <x v="9"/>
    <x v="5"/>
    <x v="19"/>
    <n v="204900"/>
    <n v="4733801"/>
  </r>
  <r>
    <x v="10"/>
    <x v="5"/>
    <x v="19"/>
    <n v="182500"/>
    <n v="1960500"/>
  </r>
  <r>
    <x v="11"/>
    <x v="5"/>
    <x v="19"/>
    <n v="235000"/>
    <n v="2551900"/>
  </r>
  <r>
    <x v="12"/>
    <x v="5"/>
    <x v="19"/>
    <n v="200625"/>
    <n v="3497483"/>
  </r>
  <r>
    <x v="13"/>
    <x v="5"/>
    <x v="19"/>
    <n v="283000"/>
    <n v="1647950"/>
  </r>
  <r>
    <x v="14"/>
    <x v="5"/>
    <x v="19"/>
    <n v="224503"/>
    <n v="3360405"/>
  </r>
  <r>
    <x v="15"/>
    <x v="5"/>
    <x v="19"/>
    <n v="240000"/>
    <n v="3132245"/>
  </r>
  <r>
    <x v="16"/>
    <x v="5"/>
    <x v="19"/>
    <n v="258000"/>
    <n v="3868825"/>
  </r>
  <r>
    <x v="17"/>
    <x v="5"/>
    <x v="19"/>
    <n v="228500"/>
    <n v="2584500"/>
  </r>
  <r>
    <x v="18"/>
    <x v="5"/>
    <x v="19"/>
    <n v="224500"/>
    <n v="3182500"/>
  </r>
  <r>
    <x v="19"/>
    <x v="5"/>
    <x v="19"/>
    <n v="332450"/>
    <n v="4797400"/>
  </r>
  <r>
    <x v="20"/>
    <x v="5"/>
    <x v="19"/>
    <n v="219000"/>
    <n v="3125550"/>
  </r>
  <r>
    <x v="21"/>
    <x v="5"/>
    <x v="19"/>
    <n v="200500"/>
    <n v="1737500"/>
  </r>
  <r>
    <x v="22"/>
    <x v="5"/>
    <x v="19"/>
    <n v="255000"/>
    <n v="2582400"/>
  </r>
  <r>
    <x v="23"/>
    <x v="5"/>
    <x v="19"/>
    <n v="260000"/>
    <n v="2157525"/>
  </r>
  <r>
    <x v="24"/>
    <x v="5"/>
    <x v="19"/>
    <n v="288400"/>
    <n v="2375815"/>
  </r>
  <r>
    <x v="25"/>
    <x v="5"/>
    <x v="19"/>
    <n v="227750"/>
    <n v="4119351"/>
  </r>
  <r>
    <x v="26"/>
    <x v="5"/>
    <x v="19"/>
    <n v="350000"/>
    <n v="5789210"/>
  </r>
  <r>
    <x v="27"/>
    <x v="5"/>
    <x v="19"/>
    <n v="319950"/>
    <n v="4428150"/>
  </r>
  <r>
    <x v="28"/>
    <x v="5"/>
    <x v="19"/>
    <n v="271700"/>
    <n v="2407050"/>
  </r>
  <r>
    <x v="29"/>
    <x v="5"/>
    <x v="19"/>
    <n v="343500"/>
    <n v="5299350"/>
  </r>
  <r>
    <x v="30"/>
    <x v="5"/>
    <x v="19"/>
    <n v="262975"/>
    <n v="4228950"/>
  </r>
  <r>
    <x v="31"/>
    <x v="5"/>
    <x v="19"/>
    <n v="252500"/>
    <n v="3094950"/>
  </r>
  <r>
    <x v="32"/>
    <x v="5"/>
    <x v="19"/>
    <n v="279975"/>
    <n v="2990662"/>
  </r>
  <r>
    <x v="33"/>
    <x v="5"/>
    <x v="19"/>
    <n v="258450"/>
    <n v="1306900"/>
  </r>
  <r>
    <x v="34"/>
    <x v="5"/>
    <x v="19"/>
    <n v="295000"/>
    <n v="2568900"/>
  </r>
  <r>
    <x v="35"/>
    <x v="5"/>
    <x v="19"/>
    <n v="332975"/>
    <n v="3153900"/>
  </r>
  <r>
    <x v="36"/>
    <x v="5"/>
    <x v="19"/>
    <n v="234500"/>
    <n v="1623500"/>
  </r>
  <r>
    <x v="37"/>
    <x v="5"/>
    <x v="19"/>
    <n v="246300"/>
    <n v="945600"/>
  </r>
  <r>
    <x v="38"/>
    <x v="5"/>
    <x v="19"/>
    <n v="435000"/>
    <n v="2058950"/>
  </r>
  <r>
    <x v="39"/>
    <x v="5"/>
    <x v="19"/>
    <n v="366000"/>
    <n v="3773700"/>
  </r>
  <r>
    <x v="40"/>
    <x v="5"/>
    <x v="19"/>
    <n v="374950"/>
    <n v="6108850"/>
  </r>
  <r>
    <x v="41"/>
    <x v="5"/>
    <x v="19"/>
    <n v="355000"/>
    <n v="6129101"/>
  </r>
  <r>
    <x v="42"/>
    <x v="5"/>
    <x v="19"/>
    <n v="272950"/>
    <n v="3134400"/>
  </r>
  <r>
    <x v="43"/>
    <x v="5"/>
    <x v="19"/>
    <n v="294825"/>
    <n v="4686500"/>
  </r>
  <r>
    <x v="44"/>
    <x v="5"/>
    <x v="19"/>
    <n v="360000"/>
    <n v="4182500"/>
  </r>
  <r>
    <x v="45"/>
    <x v="5"/>
    <x v="19"/>
    <n v="295000"/>
    <n v="3169150"/>
  </r>
  <r>
    <x v="46"/>
    <x v="5"/>
    <x v="19"/>
    <n v="349000"/>
    <n v="3926450"/>
  </r>
  <r>
    <x v="47"/>
    <x v="5"/>
    <x v="19"/>
    <n v="303750"/>
    <n v="1819000"/>
  </r>
  <r>
    <x v="48"/>
    <x v="5"/>
    <x v="19"/>
    <n v="314000"/>
    <n v="3934776"/>
  </r>
  <r>
    <x v="49"/>
    <x v="5"/>
    <x v="19"/>
    <n v="385000"/>
    <n v="4047900"/>
  </r>
  <r>
    <x v="50"/>
    <x v="5"/>
    <x v="19"/>
    <n v="302475"/>
    <n v="3748474"/>
  </r>
  <r>
    <x v="51"/>
    <x v="5"/>
    <x v="19"/>
    <n v="399575"/>
    <n v="2696750"/>
  </r>
  <r>
    <x v="52"/>
    <x v="5"/>
    <x v="19"/>
    <n v="315000"/>
    <n v="3197850"/>
  </r>
  <r>
    <x v="53"/>
    <x v="5"/>
    <x v="19"/>
    <n v="279975"/>
    <n v="3239309"/>
  </r>
  <r>
    <x v="54"/>
    <x v="5"/>
    <x v="19"/>
    <n v="314500"/>
    <n v="1959450"/>
  </r>
  <r>
    <x v="55"/>
    <x v="5"/>
    <x v="19"/>
    <n v="300000"/>
    <n v="2842400"/>
  </r>
  <r>
    <x v="56"/>
    <x v="5"/>
    <x v="19"/>
    <n v="268000"/>
    <n v="2386900"/>
  </r>
  <r>
    <x v="57"/>
    <x v="5"/>
    <x v="19"/>
    <n v="291500"/>
    <n v="1348000"/>
  </r>
  <r>
    <x v="58"/>
    <x v="5"/>
    <x v="19"/>
    <n v="306075"/>
    <n v="1496350"/>
  </r>
  <r>
    <x v="59"/>
    <x v="5"/>
    <x v="19"/>
    <n v="268500"/>
    <n v="827000"/>
  </r>
  <r>
    <x v="60"/>
    <x v="5"/>
    <x v="19"/>
    <n v="234250"/>
    <n v="1296500"/>
  </r>
  <r>
    <x v="61"/>
    <x v="5"/>
    <x v="19"/>
    <n v="375000"/>
    <n v="1582000"/>
  </r>
  <r>
    <x v="62"/>
    <x v="5"/>
    <x v="19"/>
    <n v="260000"/>
    <n v="2774500"/>
  </r>
  <r>
    <x v="63"/>
    <x v="5"/>
    <x v="19"/>
    <n v="285750"/>
    <n v="3692500"/>
  </r>
  <r>
    <x v="64"/>
    <x v="5"/>
    <x v="19"/>
    <n v="250000"/>
    <n v="1636000"/>
  </r>
  <r>
    <x v="65"/>
    <x v="5"/>
    <x v="19"/>
    <n v="316975"/>
    <n v="2034950"/>
  </r>
  <r>
    <x v="66"/>
    <x v="5"/>
    <x v="19"/>
    <n v="242000"/>
    <n v="1134000"/>
  </r>
  <r>
    <x v="67"/>
    <x v="5"/>
    <x v="19"/>
    <n v="749000"/>
    <n v="749000"/>
  </r>
  <r>
    <x v="68"/>
    <x v="5"/>
    <x v="19"/>
    <n v="266000"/>
    <n v="2467448"/>
  </r>
  <r>
    <x v="69"/>
    <x v="5"/>
    <x v="19"/>
    <n v="233000"/>
    <n v="233000"/>
  </r>
  <r>
    <x v="70"/>
    <x v="5"/>
    <x v="19"/>
    <n v="415000"/>
    <n v="1539000"/>
  </r>
  <r>
    <x v="71"/>
    <x v="5"/>
    <x v="19"/>
    <n v="300000"/>
    <n v="1564000"/>
  </r>
  <r>
    <x v="72"/>
    <x v="5"/>
    <x v="19"/>
    <n v="235000"/>
    <n v="470000"/>
  </r>
  <r>
    <x v="73"/>
    <x v="5"/>
    <x v="19"/>
    <n v="379000"/>
    <n v="1779000"/>
  </r>
  <r>
    <x v="74"/>
    <x v="5"/>
    <x v="19"/>
    <n v="299000"/>
    <n v="3347450"/>
  </r>
  <r>
    <x v="75"/>
    <x v="5"/>
    <x v="19"/>
    <n v="263000"/>
    <n v="263000"/>
  </r>
  <r>
    <x v="76"/>
    <x v="5"/>
    <x v="19"/>
    <n v="270000"/>
    <n v="1390000"/>
  </r>
  <r>
    <x v="77"/>
    <x v="5"/>
    <x v="19"/>
    <n v="202500"/>
    <n v="405000"/>
  </r>
  <r>
    <x v="78"/>
    <x v="5"/>
    <x v="19"/>
    <n v="237950"/>
    <n v="2353950"/>
  </r>
  <r>
    <x v="79"/>
    <x v="5"/>
    <x v="19"/>
    <n v="235900"/>
    <n v="1749900"/>
  </r>
  <r>
    <x v="80"/>
    <x v="5"/>
    <x v="19"/>
    <n v="310000"/>
    <n v="1480500"/>
  </r>
  <r>
    <x v="81"/>
    <x v="5"/>
    <x v="19"/>
    <n v="254375"/>
    <n v="3072803"/>
  </r>
  <r>
    <x v="82"/>
    <x v="5"/>
    <x v="19"/>
    <n v="214500"/>
    <n v="1007000"/>
  </r>
  <r>
    <x v="83"/>
    <x v="5"/>
    <x v="19"/>
    <n v="222000"/>
    <n v="1279000"/>
  </r>
  <r>
    <x v="84"/>
    <x v="5"/>
    <x v="19"/>
    <n v="220000"/>
    <n v="609000"/>
  </r>
  <r>
    <x v="85"/>
    <x v="5"/>
    <x v="19"/>
    <n v="545000"/>
    <n v="545000"/>
  </r>
  <r>
    <x v="86"/>
    <x v="5"/>
    <x v="19"/>
    <n v="233000"/>
    <n v="2422500"/>
  </r>
  <r>
    <x v="87"/>
    <x v="5"/>
    <x v="19"/>
    <n v="264500"/>
    <n v="2189500"/>
  </r>
  <r>
    <x v="88"/>
    <x v="5"/>
    <x v="19"/>
    <n v="244000"/>
    <n v="2291950"/>
  </r>
  <r>
    <x v="89"/>
    <x v="5"/>
    <x v="19"/>
    <n v="237000"/>
    <n v="2112500"/>
  </r>
  <r>
    <x v="90"/>
    <x v="5"/>
    <x v="19"/>
    <m/>
    <m/>
  </r>
  <r>
    <x v="91"/>
    <x v="5"/>
    <x v="19"/>
    <n v="230000"/>
    <n v="1797850"/>
  </r>
  <r>
    <x v="92"/>
    <x v="5"/>
    <x v="19"/>
    <n v="234500"/>
    <n v="1104700"/>
  </r>
  <r>
    <x v="93"/>
    <x v="5"/>
    <x v="19"/>
    <n v="701000"/>
    <n v="2847000"/>
  </r>
  <r>
    <x v="94"/>
    <x v="5"/>
    <x v="19"/>
    <n v="231250"/>
    <n v="889500"/>
  </r>
  <r>
    <x v="95"/>
    <x v="5"/>
    <x v="19"/>
    <n v="401000"/>
    <n v="2736700"/>
  </r>
  <r>
    <x v="96"/>
    <x v="5"/>
    <x v="19"/>
    <n v="164900"/>
    <n v="918900"/>
  </r>
  <r>
    <x v="97"/>
    <x v="5"/>
    <x v="19"/>
    <n v="380000"/>
    <n v="1984000"/>
  </r>
  <r>
    <x v="98"/>
    <x v="5"/>
    <x v="19"/>
    <n v="211000"/>
    <n v="1105050"/>
  </r>
  <r>
    <x v="99"/>
    <x v="5"/>
    <x v="19"/>
    <n v="241250"/>
    <n v="1556600"/>
  </r>
  <r>
    <x v="100"/>
    <x v="5"/>
    <x v="19"/>
    <n v="235000"/>
    <n v="2850675"/>
  </r>
  <r>
    <x v="101"/>
    <x v="5"/>
    <x v="19"/>
    <n v="225000"/>
    <n v="1274500"/>
  </r>
  <r>
    <x v="102"/>
    <x v="5"/>
    <x v="19"/>
    <n v="424751"/>
    <n v="3050501"/>
  </r>
  <r>
    <x v="103"/>
    <x v="5"/>
    <x v="19"/>
    <n v="220000"/>
    <n v="2398900"/>
  </r>
  <r>
    <x v="104"/>
    <x v="5"/>
    <x v="19"/>
    <n v="193250"/>
    <n v="2636050"/>
  </r>
  <r>
    <x v="105"/>
    <x v="5"/>
    <x v="19"/>
    <n v="120100"/>
    <n v="240200"/>
  </r>
  <r>
    <x v="106"/>
    <x v="5"/>
    <x v="19"/>
    <n v="210000"/>
    <n v="667000"/>
  </r>
  <r>
    <x v="107"/>
    <x v="5"/>
    <x v="19"/>
    <n v="405000"/>
    <n v="1170000"/>
  </r>
  <r>
    <x v="108"/>
    <x v="5"/>
    <x v="19"/>
    <n v="244750"/>
    <n v="1553000"/>
  </r>
  <r>
    <x v="109"/>
    <x v="5"/>
    <x v="19"/>
    <n v="207750"/>
    <n v="1388400"/>
  </r>
  <r>
    <x v="110"/>
    <x v="5"/>
    <x v="19"/>
    <n v="216000"/>
    <n v="432000"/>
  </r>
  <r>
    <x v="111"/>
    <x v="5"/>
    <x v="19"/>
    <n v="340000"/>
    <n v="1552900"/>
  </r>
  <r>
    <x v="112"/>
    <x v="5"/>
    <x v="19"/>
    <n v="269400"/>
    <n v="1641999"/>
  </r>
  <r>
    <x v="113"/>
    <x v="5"/>
    <x v="19"/>
    <n v="349000"/>
    <n v="2595500"/>
  </r>
  <r>
    <x v="114"/>
    <x v="5"/>
    <x v="19"/>
    <n v="284950"/>
    <n v="3241999"/>
  </r>
  <r>
    <x v="115"/>
    <x v="5"/>
    <x v="19"/>
    <n v="224000"/>
    <n v="3343500"/>
  </r>
  <r>
    <x v="116"/>
    <x v="5"/>
    <x v="19"/>
    <n v="345000"/>
    <n v="5027350"/>
  </r>
  <r>
    <x v="117"/>
    <x v="5"/>
    <x v="19"/>
    <n v="160000"/>
    <n v="3487400"/>
  </r>
  <r>
    <x v="118"/>
    <x v="5"/>
    <x v="19"/>
    <n v="275000"/>
    <n v="1545000"/>
  </r>
  <r>
    <x v="119"/>
    <x v="5"/>
    <x v="19"/>
    <n v="150000"/>
    <n v="535900"/>
  </r>
  <r>
    <x v="120"/>
    <x v="5"/>
    <x v="19"/>
    <n v="244000"/>
    <n v="2362000"/>
  </r>
  <r>
    <x v="121"/>
    <x v="5"/>
    <x v="19"/>
    <n v="272000"/>
    <n v="2623975"/>
  </r>
  <r>
    <x v="122"/>
    <x v="5"/>
    <x v="19"/>
    <n v="213000"/>
    <n v="2258250"/>
  </r>
  <r>
    <x v="123"/>
    <x v="5"/>
    <x v="19"/>
    <n v="205000"/>
    <n v="3144799"/>
  </r>
  <r>
    <x v="124"/>
    <x v="5"/>
    <x v="19"/>
    <n v="253500"/>
    <n v="2254000"/>
  </r>
  <r>
    <x v="125"/>
    <x v="5"/>
    <x v="19"/>
    <n v="291250"/>
    <n v="4659686"/>
  </r>
  <r>
    <x v="126"/>
    <x v="5"/>
    <x v="19"/>
    <n v="267450"/>
    <n v="2447400"/>
  </r>
  <r>
    <x v="127"/>
    <x v="5"/>
    <x v="19"/>
    <n v="278000"/>
    <n v="4302600"/>
  </r>
  <r>
    <x v="128"/>
    <x v="5"/>
    <x v="19"/>
    <n v="272500"/>
    <n v="3524000"/>
  </r>
  <r>
    <x v="129"/>
    <x v="5"/>
    <x v="19"/>
    <n v="279500"/>
    <n v="2350000"/>
  </r>
  <r>
    <x v="130"/>
    <x v="5"/>
    <x v="19"/>
    <n v="222500"/>
    <n v="1253000"/>
  </r>
  <r>
    <x v="131"/>
    <x v="5"/>
    <x v="19"/>
    <n v="162500"/>
    <n v="754005"/>
  </r>
  <r>
    <x v="132"/>
    <x v="5"/>
    <x v="19"/>
    <n v="326322"/>
    <n v="3520593"/>
  </r>
  <r>
    <x v="133"/>
    <x v="5"/>
    <x v="19"/>
    <n v="237500"/>
    <n v="1172500"/>
  </r>
  <r>
    <x v="134"/>
    <x v="5"/>
    <x v="19"/>
    <n v="262000"/>
    <n v="3565000"/>
  </r>
  <r>
    <x v="135"/>
    <x v="5"/>
    <x v="19"/>
    <n v="237500"/>
    <n v="2233800"/>
  </r>
  <r>
    <x v="136"/>
    <x v="5"/>
    <x v="19"/>
    <n v="255000"/>
    <n v="3654450"/>
  </r>
  <r>
    <x v="137"/>
    <x v="5"/>
    <x v="19"/>
    <n v="288000"/>
    <n v="4237050"/>
  </r>
  <r>
    <x v="138"/>
    <x v="5"/>
    <x v="19"/>
    <n v="305500"/>
    <n v="1731000"/>
  </r>
  <r>
    <x v="139"/>
    <x v="5"/>
    <x v="19"/>
    <n v="288500"/>
    <n v="5679400"/>
  </r>
  <r>
    <x v="140"/>
    <x v="5"/>
    <x v="19"/>
    <n v="271500"/>
    <n v="3499128"/>
  </r>
  <r>
    <x v="141"/>
    <x v="5"/>
    <x v="19"/>
    <n v="290475"/>
    <n v="4694450"/>
  </r>
  <r>
    <x v="142"/>
    <x v="5"/>
    <x v="19"/>
    <n v="208400"/>
    <n v="2737900"/>
  </r>
  <r>
    <x v="143"/>
    <x v="5"/>
    <x v="19"/>
    <n v="290000"/>
    <n v="3975940"/>
  </r>
  <r>
    <x v="144"/>
    <x v="5"/>
    <x v="19"/>
    <n v="207500"/>
    <n v="1029000"/>
  </r>
  <r>
    <x v="145"/>
    <x v="5"/>
    <x v="19"/>
    <n v="260000"/>
    <n v="860950"/>
  </r>
  <r>
    <x v="146"/>
    <x v="5"/>
    <x v="19"/>
    <n v="288500"/>
    <n v="3139500"/>
  </r>
  <r>
    <x v="147"/>
    <x v="5"/>
    <x v="19"/>
    <n v="315000"/>
    <n v="4062850"/>
  </r>
  <r>
    <x v="148"/>
    <x v="5"/>
    <x v="19"/>
    <n v="247500"/>
    <n v="4908745"/>
  </r>
  <r>
    <x v="149"/>
    <x v="5"/>
    <x v="19"/>
    <n v="294950"/>
    <n v="5023200"/>
  </r>
  <r>
    <x v="150"/>
    <x v="5"/>
    <x v="19"/>
    <n v="350000"/>
    <n v="3718200"/>
  </r>
  <r>
    <x v="151"/>
    <x v="5"/>
    <x v="19"/>
    <n v="266250"/>
    <n v="1816475"/>
  </r>
  <r>
    <x v="152"/>
    <x v="5"/>
    <x v="19"/>
    <n v="220000"/>
    <n v="1070000"/>
  </r>
  <r>
    <x v="153"/>
    <x v="5"/>
    <x v="19"/>
    <n v="474500"/>
    <n v="1177000"/>
  </r>
  <r>
    <x v="154"/>
    <x v="5"/>
    <x v="19"/>
    <n v="231000"/>
    <n v="974900"/>
  </r>
  <r>
    <x v="155"/>
    <x v="5"/>
    <x v="19"/>
    <n v="318167"/>
    <n v="2484245"/>
  </r>
  <r>
    <x v="156"/>
    <x v="5"/>
    <x v="19"/>
    <n v="280000"/>
    <n v="3361900"/>
  </r>
  <r>
    <x v="157"/>
    <x v="5"/>
    <x v="19"/>
    <n v="270000"/>
    <n v="1970000"/>
  </r>
  <r>
    <x v="158"/>
    <x v="5"/>
    <x v="19"/>
    <n v="307000"/>
    <n v="2018500"/>
  </r>
  <r>
    <x v="159"/>
    <x v="5"/>
    <x v="19"/>
    <n v="345000"/>
    <n v="2487500"/>
  </r>
  <r>
    <x v="160"/>
    <x v="5"/>
    <x v="19"/>
    <n v="360000"/>
    <n v="6714866"/>
  </r>
  <r>
    <x v="161"/>
    <x v="5"/>
    <x v="19"/>
    <n v="319950"/>
    <n v="4571399"/>
  </r>
  <r>
    <x v="162"/>
    <x v="5"/>
    <x v="19"/>
    <n v="342450"/>
    <n v="4071150"/>
  </r>
  <r>
    <x v="163"/>
    <x v="5"/>
    <x v="19"/>
    <n v="326750"/>
    <n v="6268950"/>
  </r>
  <r>
    <x v="164"/>
    <x v="5"/>
    <x v="19"/>
    <n v="325750"/>
    <n v="1819501"/>
  </r>
  <r>
    <x v="165"/>
    <x v="5"/>
    <x v="19"/>
    <n v="321000"/>
    <n v="3460794"/>
  </r>
  <r>
    <x v="166"/>
    <x v="5"/>
    <x v="19"/>
    <n v="297500"/>
    <n v="3993950"/>
  </r>
  <r>
    <x v="167"/>
    <x v="5"/>
    <x v="19"/>
    <n v="356000"/>
    <n v="4814900"/>
  </r>
  <r>
    <x v="168"/>
    <x v="5"/>
    <x v="19"/>
    <n v="309950"/>
    <n v="3503650"/>
  </r>
  <r>
    <x v="169"/>
    <x v="5"/>
    <x v="19"/>
    <n v="288000"/>
    <n v="817000"/>
  </r>
  <r>
    <x v="170"/>
    <x v="5"/>
    <x v="19"/>
    <n v="330000"/>
    <n v="2644950"/>
  </r>
  <r>
    <x v="171"/>
    <x v="5"/>
    <x v="19"/>
    <n v="327450"/>
    <n v="4502849"/>
  </r>
  <r>
    <x v="172"/>
    <x v="5"/>
    <x v="19"/>
    <n v="350000"/>
    <n v="5892950"/>
  </r>
  <r>
    <x v="173"/>
    <x v="5"/>
    <x v="19"/>
    <n v="337000"/>
    <n v="5704750"/>
  </r>
  <r>
    <x v="174"/>
    <x v="5"/>
    <x v="19"/>
    <n v="367500"/>
    <n v="6349450"/>
  </r>
  <r>
    <x v="175"/>
    <x v="5"/>
    <x v="19"/>
    <n v="359975"/>
    <n v="7602475"/>
  </r>
  <r>
    <x v="176"/>
    <x v="5"/>
    <x v="19"/>
    <n v="339000"/>
    <n v="4700500"/>
  </r>
  <r>
    <x v="177"/>
    <x v="5"/>
    <x v="19"/>
    <n v="329950"/>
    <n v="4487900"/>
  </r>
  <r>
    <x v="178"/>
    <x v="5"/>
    <x v="19"/>
    <n v="424975"/>
    <n v="2690450"/>
  </r>
  <r>
    <x v="179"/>
    <x v="5"/>
    <x v="19"/>
    <n v="360150"/>
    <n v="3271800"/>
  </r>
  <r>
    <x v="180"/>
    <x v="5"/>
    <x v="19"/>
    <n v="335000"/>
    <n v="670000"/>
  </r>
  <r>
    <x v="181"/>
    <x v="5"/>
    <x v="19"/>
    <n v="408000"/>
    <n v="816000"/>
  </r>
  <r>
    <x v="182"/>
    <x v="5"/>
    <x v="19"/>
    <n v="373500"/>
    <n v="2895500"/>
  </r>
  <r>
    <x v="183"/>
    <x v="5"/>
    <x v="19"/>
    <n v="418200"/>
    <n v="5120200"/>
  </r>
  <r>
    <x v="184"/>
    <x v="5"/>
    <x v="19"/>
    <n v="385000"/>
    <n v="7580750"/>
  </r>
  <r>
    <x v="185"/>
    <x v="5"/>
    <x v="19"/>
    <n v="385000"/>
    <n v="6944350"/>
  </r>
  <r>
    <x v="186"/>
    <x v="5"/>
    <x v="19"/>
    <n v="387500"/>
    <n v="8735500"/>
  </r>
  <r>
    <x v="187"/>
    <x v="5"/>
    <x v="19"/>
    <n v="499999"/>
    <n v="4506279"/>
  </r>
  <r>
    <x v="188"/>
    <x v="5"/>
    <x v="19"/>
    <n v="425000"/>
    <n v="2437500"/>
  </r>
  <r>
    <x v="189"/>
    <x v="5"/>
    <x v="19"/>
    <n v="386500"/>
    <n v="3786000"/>
  </r>
  <r>
    <x v="190"/>
    <x v="5"/>
    <x v="19"/>
    <n v="364250"/>
    <n v="3245850"/>
  </r>
  <r>
    <x v="191"/>
    <x v="5"/>
    <x v="19"/>
    <n v="342500"/>
    <n v="2370050"/>
  </r>
  <r>
    <x v="192"/>
    <x v="5"/>
    <x v="19"/>
    <n v="434501"/>
    <n v="869001"/>
  </r>
  <r>
    <x v="202"/>
    <x v="5"/>
    <x v="19"/>
    <n v="447475"/>
    <n v="4756826"/>
  </r>
  <r>
    <x v="194"/>
    <x v="5"/>
    <x v="19"/>
    <n v="449950"/>
    <n v="6746850"/>
  </r>
  <r>
    <x v="195"/>
    <x v="5"/>
    <x v="19"/>
    <n v="395000"/>
    <n v="6517900"/>
  </r>
  <r>
    <x v="196"/>
    <x v="5"/>
    <x v="19"/>
    <n v="420000"/>
    <n v="3563000"/>
  </r>
  <r>
    <x v="197"/>
    <x v="5"/>
    <x v="19"/>
    <n v="39500"/>
    <n v="4517000"/>
  </r>
  <r>
    <x v="198"/>
    <x v="5"/>
    <x v="19"/>
    <n v="432000"/>
    <n v="6491881"/>
  </r>
  <r>
    <x v="199"/>
    <x v="5"/>
    <x v="19"/>
    <n v="562500"/>
    <n v="7165000"/>
  </r>
  <r>
    <x v="200"/>
    <x v="5"/>
    <x v="19"/>
    <n v="400000"/>
    <n v="4504800"/>
  </r>
  <r>
    <x v="201"/>
    <x v="5"/>
    <x v="19"/>
    <n v="447000"/>
    <n v="6631568"/>
  </r>
  <r>
    <x v="0"/>
    <x v="5"/>
    <x v="20"/>
    <n v="197000"/>
    <n v="1006900"/>
  </r>
  <r>
    <x v="1"/>
    <x v="5"/>
    <x v="20"/>
    <n v="185750"/>
    <n v="371500"/>
  </r>
  <r>
    <x v="2"/>
    <x v="5"/>
    <x v="20"/>
    <n v="208500"/>
    <n v="208500"/>
  </r>
  <r>
    <x v="3"/>
    <x v="5"/>
    <x v="20"/>
    <n v="199750"/>
    <n v="1165532"/>
  </r>
  <r>
    <x v="4"/>
    <x v="5"/>
    <x v="20"/>
    <n v="152000"/>
    <n v="152000"/>
  </r>
  <r>
    <x v="5"/>
    <x v="5"/>
    <x v="20"/>
    <n v="171875"/>
    <n v="343750"/>
  </r>
  <r>
    <x v="6"/>
    <x v="5"/>
    <x v="20"/>
    <n v="176000"/>
    <n v="926500"/>
  </r>
  <r>
    <x v="7"/>
    <x v="5"/>
    <x v="20"/>
    <n v="260000"/>
    <n v="759000"/>
  </r>
  <r>
    <x v="8"/>
    <x v="5"/>
    <x v="20"/>
    <n v="192000"/>
    <n v="651785"/>
  </r>
  <r>
    <x v="9"/>
    <x v="5"/>
    <x v="20"/>
    <n v="185000"/>
    <n v="641000"/>
  </r>
  <r>
    <x v="10"/>
    <x v="5"/>
    <x v="20"/>
    <m/>
    <m/>
  </r>
  <r>
    <x v="11"/>
    <x v="5"/>
    <x v="20"/>
    <m/>
    <m/>
  </r>
  <r>
    <x v="12"/>
    <x v="5"/>
    <x v="20"/>
    <n v="205150"/>
    <n v="842300"/>
  </r>
  <r>
    <x v="13"/>
    <x v="5"/>
    <x v="20"/>
    <n v="219500"/>
    <n v="439000"/>
  </r>
  <r>
    <x v="14"/>
    <x v="5"/>
    <x v="20"/>
    <n v="186500"/>
    <n v="747000"/>
  </r>
  <r>
    <x v="15"/>
    <x v="5"/>
    <x v="20"/>
    <n v="262500"/>
    <n v="1044450"/>
  </r>
  <r>
    <x v="16"/>
    <x v="5"/>
    <x v="20"/>
    <n v="245000"/>
    <n v="690000"/>
  </r>
  <r>
    <x v="17"/>
    <x v="5"/>
    <x v="20"/>
    <n v="244250"/>
    <n v="1014500"/>
  </r>
  <r>
    <x v="18"/>
    <x v="5"/>
    <x v="20"/>
    <n v="244950"/>
    <n v="863950"/>
  </r>
  <r>
    <x v="19"/>
    <x v="5"/>
    <x v="20"/>
    <n v="238250"/>
    <n v="2367000"/>
  </r>
  <r>
    <x v="20"/>
    <x v="5"/>
    <x v="20"/>
    <n v="245000"/>
    <n v="795000"/>
  </r>
  <r>
    <x v="21"/>
    <x v="5"/>
    <x v="20"/>
    <m/>
    <m/>
  </r>
  <r>
    <x v="22"/>
    <x v="5"/>
    <x v="20"/>
    <n v="349750"/>
    <n v="699500"/>
  </r>
  <r>
    <x v="23"/>
    <x v="5"/>
    <x v="20"/>
    <n v="248250"/>
    <n v="1040800"/>
  </r>
  <r>
    <x v="24"/>
    <x v="5"/>
    <x v="20"/>
    <n v="255000"/>
    <n v="1052000"/>
  </r>
  <r>
    <x v="25"/>
    <x v="5"/>
    <x v="20"/>
    <n v="235000"/>
    <n v="235000"/>
  </r>
  <r>
    <x v="26"/>
    <x v="5"/>
    <x v="20"/>
    <n v="287225"/>
    <n v="2287950"/>
  </r>
  <r>
    <x v="27"/>
    <x v="5"/>
    <x v="20"/>
    <n v="258000"/>
    <n v="516000"/>
  </r>
  <r>
    <x v="28"/>
    <x v="5"/>
    <x v="20"/>
    <n v="269950"/>
    <n v="2162100"/>
  </r>
  <r>
    <x v="29"/>
    <x v="5"/>
    <x v="20"/>
    <n v="318500"/>
    <n v="1263000"/>
  </r>
  <r>
    <x v="30"/>
    <x v="5"/>
    <x v="20"/>
    <n v="381000"/>
    <n v="2656000"/>
  </r>
  <r>
    <x v="31"/>
    <x v="5"/>
    <x v="20"/>
    <n v="275875"/>
    <n v="862925"/>
  </r>
  <r>
    <x v="32"/>
    <x v="5"/>
    <x v="20"/>
    <n v="300998"/>
    <n v="601995"/>
  </r>
  <r>
    <x v="33"/>
    <x v="5"/>
    <x v="20"/>
    <n v="273950"/>
    <n v="840950"/>
  </r>
  <r>
    <x v="34"/>
    <x v="5"/>
    <x v="20"/>
    <n v="252500"/>
    <n v="252500"/>
  </r>
  <r>
    <x v="35"/>
    <x v="5"/>
    <x v="20"/>
    <n v="276000"/>
    <n v="1094500"/>
  </r>
  <r>
    <x v="36"/>
    <x v="5"/>
    <x v="20"/>
    <n v="367500"/>
    <n v="735000"/>
  </r>
  <r>
    <x v="37"/>
    <x v="5"/>
    <x v="20"/>
    <n v="295000"/>
    <n v="590000"/>
  </r>
  <r>
    <x v="38"/>
    <x v="5"/>
    <x v="20"/>
    <n v="329400"/>
    <n v="1586350"/>
  </r>
  <r>
    <x v="39"/>
    <x v="5"/>
    <x v="20"/>
    <n v="267500"/>
    <n v="267500"/>
  </r>
  <r>
    <x v="40"/>
    <x v="5"/>
    <x v="20"/>
    <n v="243750"/>
    <n v="487500"/>
  </r>
  <r>
    <x v="41"/>
    <x v="5"/>
    <x v="20"/>
    <n v="312000"/>
    <n v="2564150"/>
  </r>
  <r>
    <x v="42"/>
    <x v="5"/>
    <x v="20"/>
    <n v="270000"/>
    <n v="270000"/>
  </r>
  <r>
    <x v="43"/>
    <x v="5"/>
    <x v="20"/>
    <n v="289950"/>
    <n v="289950"/>
  </r>
  <r>
    <x v="44"/>
    <x v="5"/>
    <x v="20"/>
    <n v="359450"/>
    <n v="718900"/>
  </r>
  <r>
    <x v="45"/>
    <x v="5"/>
    <x v="20"/>
    <n v="324750"/>
    <n v="1254500"/>
  </r>
  <r>
    <x v="46"/>
    <x v="5"/>
    <x v="20"/>
    <m/>
    <m/>
  </r>
  <r>
    <x v="47"/>
    <x v="5"/>
    <x v="20"/>
    <n v="375000"/>
    <n v="375000"/>
  </r>
  <r>
    <x v="48"/>
    <x v="5"/>
    <x v="20"/>
    <n v="314500"/>
    <n v="1024500"/>
  </r>
  <r>
    <x v="49"/>
    <x v="5"/>
    <x v="20"/>
    <n v="275000"/>
    <n v="275000"/>
  </r>
  <r>
    <x v="50"/>
    <x v="5"/>
    <x v="20"/>
    <n v="197750"/>
    <n v="395500"/>
  </r>
  <r>
    <x v="51"/>
    <x v="5"/>
    <x v="20"/>
    <n v="300125"/>
    <n v="1909730"/>
  </r>
  <r>
    <x v="52"/>
    <x v="5"/>
    <x v="20"/>
    <n v="370000"/>
    <n v="370000"/>
  </r>
  <r>
    <x v="53"/>
    <x v="5"/>
    <x v="20"/>
    <n v="341180"/>
    <n v="1614310"/>
  </r>
  <r>
    <x v="54"/>
    <x v="5"/>
    <x v="20"/>
    <n v="433750"/>
    <n v="867500"/>
  </r>
  <r>
    <x v="55"/>
    <x v="5"/>
    <x v="20"/>
    <n v="300000"/>
    <n v="911500"/>
  </r>
  <r>
    <x v="56"/>
    <x v="5"/>
    <x v="20"/>
    <n v="350000"/>
    <n v="350000"/>
  </r>
  <r>
    <x v="57"/>
    <x v="5"/>
    <x v="20"/>
    <n v="264950"/>
    <n v="264950"/>
  </r>
  <r>
    <x v="58"/>
    <x v="5"/>
    <x v="20"/>
    <n v="240000"/>
    <n v="240000"/>
  </r>
  <r>
    <x v="59"/>
    <x v="5"/>
    <x v="20"/>
    <n v="341875"/>
    <n v="683750"/>
  </r>
  <r>
    <x v="60"/>
    <x v="5"/>
    <x v="20"/>
    <n v="260950"/>
    <n v="958450"/>
  </r>
  <r>
    <x v="61"/>
    <x v="5"/>
    <x v="20"/>
    <n v="280000"/>
    <n v="280000"/>
  </r>
  <r>
    <x v="62"/>
    <x v="5"/>
    <x v="20"/>
    <n v="365000"/>
    <n v="730000"/>
  </r>
  <r>
    <x v="63"/>
    <x v="5"/>
    <x v="20"/>
    <n v="310000"/>
    <n v="1361500"/>
  </r>
  <r>
    <x v="64"/>
    <x v="5"/>
    <x v="20"/>
    <n v="435000"/>
    <n v="435000"/>
  </r>
  <r>
    <x v="65"/>
    <x v="5"/>
    <x v="20"/>
    <m/>
    <m/>
  </r>
  <r>
    <x v="66"/>
    <x v="5"/>
    <x v="20"/>
    <n v="230000"/>
    <n v="230000"/>
  </r>
  <r>
    <x v="67"/>
    <x v="5"/>
    <x v="20"/>
    <n v="285000"/>
    <n v="837000"/>
  </r>
  <r>
    <x v="68"/>
    <x v="5"/>
    <x v="20"/>
    <n v="350000"/>
    <n v="700000"/>
  </r>
  <r>
    <x v="69"/>
    <x v="5"/>
    <x v="20"/>
    <n v="553750"/>
    <n v="1107500"/>
  </r>
  <r>
    <x v="70"/>
    <x v="5"/>
    <x v="20"/>
    <n v="249725"/>
    <n v="499450"/>
  </r>
  <r>
    <x v="71"/>
    <x v="5"/>
    <x v="20"/>
    <m/>
    <m/>
  </r>
  <r>
    <x v="72"/>
    <x v="5"/>
    <x v="20"/>
    <n v="272000"/>
    <n v="544000"/>
  </r>
  <r>
    <x v="73"/>
    <x v="5"/>
    <x v="20"/>
    <m/>
    <m/>
  </r>
  <r>
    <x v="74"/>
    <x v="5"/>
    <x v="20"/>
    <n v="263000"/>
    <n v="263000"/>
  </r>
  <r>
    <x v="75"/>
    <x v="5"/>
    <x v="20"/>
    <n v="246000"/>
    <n v="492000"/>
  </r>
  <r>
    <x v="76"/>
    <x v="5"/>
    <x v="20"/>
    <n v="304500"/>
    <n v="609000"/>
  </r>
  <r>
    <x v="77"/>
    <x v="5"/>
    <x v="20"/>
    <n v="291500"/>
    <n v="583000"/>
  </r>
  <r>
    <x v="78"/>
    <x v="5"/>
    <x v="20"/>
    <m/>
    <m/>
  </r>
  <r>
    <x v="79"/>
    <x v="5"/>
    <x v="20"/>
    <n v="237950"/>
    <n v="876900"/>
  </r>
  <r>
    <x v="80"/>
    <x v="5"/>
    <x v="20"/>
    <n v="259500"/>
    <n v="1074000"/>
  </r>
  <r>
    <x v="81"/>
    <x v="5"/>
    <x v="20"/>
    <n v="428000"/>
    <n v="428000"/>
  </r>
  <r>
    <x v="82"/>
    <x v="5"/>
    <x v="20"/>
    <n v="259900"/>
    <n v="803900"/>
  </r>
  <r>
    <x v="83"/>
    <x v="5"/>
    <x v="20"/>
    <n v="310000"/>
    <n v="310000"/>
  </r>
  <r>
    <x v="84"/>
    <x v="5"/>
    <x v="20"/>
    <n v="225000"/>
    <n v="225000"/>
  </r>
  <r>
    <x v="85"/>
    <x v="5"/>
    <x v="20"/>
    <n v="254000"/>
    <n v="508000"/>
  </r>
  <r>
    <x v="86"/>
    <x v="5"/>
    <x v="20"/>
    <n v="252450"/>
    <n v="504900"/>
  </r>
  <r>
    <x v="87"/>
    <x v="5"/>
    <x v="20"/>
    <n v="268000"/>
    <n v="838000"/>
  </r>
  <r>
    <x v="88"/>
    <x v="5"/>
    <x v="20"/>
    <n v="260000"/>
    <n v="862400"/>
  </r>
  <r>
    <x v="89"/>
    <x v="5"/>
    <x v="20"/>
    <m/>
    <m/>
  </r>
  <r>
    <x v="90"/>
    <x v="5"/>
    <x v="20"/>
    <n v="325000"/>
    <n v="1671150"/>
  </r>
  <r>
    <x v="91"/>
    <x v="5"/>
    <x v="20"/>
    <n v="305000"/>
    <n v="305000"/>
  </r>
  <r>
    <x v="92"/>
    <x v="5"/>
    <x v="20"/>
    <m/>
    <m/>
  </r>
  <r>
    <x v="93"/>
    <x v="5"/>
    <x v="20"/>
    <n v="208450"/>
    <n v="208450"/>
  </r>
  <r>
    <x v="94"/>
    <x v="5"/>
    <x v="20"/>
    <n v="204000"/>
    <n v="684000"/>
  </r>
  <r>
    <x v="95"/>
    <x v="5"/>
    <x v="20"/>
    <m/>
    <m/>
  </r>
  <r>
    <x v="96"/>
    <x v="5"/>
    <x v="20"/>
    <n v="261250"/>
    <n v="522500"/>
  </r>
  <r>
    <x v="97"/>
    <x v="5"/>
    <x v="20"/>
    <m/>
    <m/>
  </r>
  <r>
    <x v="98"/>
    <x v="5"/>
    <x v="20"/>
    <m/>
    <m/>
  </r>
  <r>
    <x v="99"/>
    <x v="5"/>
    <x v="20"/>
    <n v="162000"/>
    <n v="162000"/>
  </r>
  <r>
    <x v="100"/>
    <x v="5"/>
    <x v="20"/>
    <n v="229000"/>
    <n v="774400"/>
  </r>
  <r>
    <x v="101"/>
    <x v="5"/>
    <x v="20"/>
    <n v="282000"/>
    <n v="878000"/>
  </r>
  <r>
    <x v="102"/>
    <x v="5"/>
    <x v="20"/>
    <n v="281000"/>
    <n v="811000"/>
  </r>
  <r>
    <x v="103"/>
    <x v="5"/>
    <x v="20"/>
    <m/>
    <m/>
  </r>
  <r>
    <x v="104"/>
    <x v="5"/>
    <x v="20"/>
    <n v="223000"/>
    <n v="446000"/>
  </r>
  <r>
    <x v="105"/>
    <x v="5"/>
    <x v="20"/>
    <n v="301000"/>
    <n v="301000"/>
  </r>
  <r>
    <x v="106"/>
    <x v="5"/>
    <x v="20"/>
    <m/>
    <m/>
  </r>
  <r>
    <x v="107"/>
    <x v="5"/>
    <x v="20"/>
    <m/>
    <m/>
  </r>
  <r>
    <x v="108"/>
    <x v="5"/>
    <x v="20"/>
    <m/>
    <m/>
  </r>
  <r>
    <x v="109"/>
    <x v="5"/>
    <x v="20"/>
    <n v="105000"/>
    <n v="105000"/>
  </r>
  <r>
    <x v="110"/>
    <x v="5"/>
    <x v="20"/>
    <n v="241250"/>
    <n v="1419950"/>
  </r>
  <r>
    <x v="111"/>
    <x v="5"/>
    <x v="20"/>
    <n v="163500"/>
    <n v="697750"/>
  </r>
  <r>
    <x v="112"/>
    <x v="5"/>
    <x v="20"/>
    <n v="430500"/>
    <n v="861000"/>
  </r>
  <r>
    <x v="113"/>
    <x v="5"/>
    <x v="20"/>
    <m/>
    <m/>
  </r>
  <r>
    <x v="114"/>
    <x v="5"/>
    <x v="20"/>
    <n v="266000"/>
    <n v="802800"/>
  </r>
  <r>
    <x v="115"/>
    <x v="5"/>
    <x v="20"/>
    <n v="287000"/>
    <n v="287000"/>
  </r>
  <r>
    <x v="116"/>
    <x v="5"/>
    <x v="20"/>
    <n v="240500"/>
    <n v="481000"/>
  </r>
  <r>
    <x v="117"/>
    <x v="5"/>
    <x v="20"/>
    <n v="239000"/>
    <n v="663900"/>
  </r>
  <r>
    <x v="118"/>
    <x v="5"/>
    <x v="20"/>
    <n v="239000"/>
    <n v="1193000"/>
  </r>
  <r>
    <x v="119"/>
    <x v="5"/>
    <x v="20"/>
    <n v="209500"/>
    <n v="419000"/>
  </r>
  <r>
    <x v="120"/>
    <x v="5"/>
    <x v="20"/>
    <n v="264000"/>
    <n v="528000"/>
  </r>
  <r>
    <x v="121"/>
    <x v="5"/>
    <x v="20"/>
    <n v="248500"/>
    <n v="497000"/>
  </r>
  <r>
    <x v="122"/>
    <x v="5"/>
    <x v="20"/>
    <n v="225000"/>
    <n v="705000"/>
  </r>
  <r>
    <x v="123"/>
    <x v="5"/>
    <x v="20"/>
    <n v="257000"/>
    <n v="514000"/>
  </r>
  <r>
    <x v="124"/>
    <x v="5"/>
    <x v="20"/>
    <n v="320000"/>
    <n v="1282500"/>
  </r>
  <r>
    <x v="125"/>
    <x v="5"/>
    <x v="20"/>
    <n v="309000"/>
    <n v="309000"/>
  </r>
  <r>
    <x v="126"/>
    <x v="5"/>
    <x v="20"/>
    <n v="202550"/>
    <n v="405100"/>
  </r>
  <r>
    <x v="127"/>
    <x v="5"/>
    <x v="20"/>
    <n v="237450"/>
    <n v="1026900"/>
  </r>
  <r>
    <x v="128"/>
    <x v="5"/>
    <x v="20"/>
    <n v="262500"/>
    <n v="525000"/>
  </r>
  <r>
    <x v="129"/>
    <x v="5"/>
    <x v="20"/>
    <n v="270000"/>
    <n v="1356000"/>
  </r>
  <r>
    <x v="130"/>
    <x v="5"/>
    <x v="20"/>
    <n v="235000"/>
    <n v="1418500"/>
  </r>
  <r>
    <x v="131"/>
    <x v="5"/>
    <x v="20"/>
    <n v="390000"/>
    <n v="390000"/>
  </r>
  <r>
    <x v="132"/>
    <x v="5"/>
    <x v="20"/>
    <n v="255000"/>
    <n v="953200"/>
  </r>
  <r>
    <x v="133"/>
    <x v="5"/>
    <x v="20"/>
    <n v="194500"/>
    <n v="194500"/>
  </r>
  <r>
    <x v="134"/>
    <x v="5"/>
    <x v="20"/>
    <n v="335000"/>
    <n v="670000"/>
  </r>
  <r>
    <x v="135"/>
    <x v="5"/>
    <x v="20"/>
    <n v="265950"/>
    <n v="1392900"/>
  </r>
  <r>
    <x v="136"/>
    <x v="5"/>
    <x v="20"/>
    <n v="317000"/>
    <n v="1244000"/>
  </r>
  <r>
    <x v="137"/>
    <x v="5"/>
    <x v="20"/>
    <n v="305000"/>
    <n v="1537500"/>
  </r>
  <r>
    <x v="138"/>
    <x v="5"/>
    <x v="20"/>
    <n v="298000"/>
    <n v="1191500"/>
  </r>
  <r>
    <x v="139"/>
    <x v="5"/>
    <x v="20"/>
    <n v="430000"/>
    <n v="430000"/>
  </r>
  <r>
    <x v="140"/>
    <x v="5"/>
    <x v="20"/>
    <n v="239000"/>
    <n v="239000"/>
  </r>
  <r>
    <x v="141"/>
    <x v="5"/>
    <x v="20"/>
    <n v="320000"/>
    <n v="1447799"/>
  </r>
  <r>
    <x v="142"/>
    <x v="5"/>
    <x v="20"/>
    <n v="249950"/>
    <n v="249950"/>
  </r>
  <r>
    <x v="143"/>
    <x v="5"/>
    <x v="20"/>
    <n v="231500"/>
    <n v="463000"/>
  </r>
  <r>
    <x v="144"/>
    <x v="5"/>
    <x v="20"/>
    <n v="339500"/>
    <n v="951600"/>
  </r>
  <r>
    <x v="145"/>
    <x v="5"/>
    <x v="20"/>
    <n v="166500"/>
    <n v="333000"/>
  </r>
  <r>
    <x v="146"/>
    <x v="5"/>
    <x v="20"/>
    <m/>
    <m/>
  </r>
  <r>
    <x v="147"/>
    <x v="5"/>
    <x v="20"/>
    <n v="275000"/>
    <n v="1265000"/>
  </r>
  <r>
    <x v="148"/>
    <x v="5"/>
    <x v="20"/>
    <n v="275000"/>
    <n v="894950"/>
  </r>
  <r>
    <x v="149"/>
    <x v="5"/>
    <x v="20"/>
    <n v="361000"/>
    <n v="1054950"/>
  </r>
  <r>
    <x v="150"/>
    <x v="5"/>
    <x v="20"/>
    <n v="275500"/>
    <n v="2281450"/>
  </r>
  <r>
    <x v="151"/>
    <x v="5"/>
    <x v="20"/>
    <n v="302000"/>
    <n v="2215000"/>
  </r>
  <r>
    <x v="152"/>
    <x v="5"/>
    <x v="20"/>
    <n v="275759"/>
    <n v="1884145"/>
  </r>
  <r>
    <x v="153"/>
    <x v="5"/>
    <x v="20"/>
    <m/>
    <m/>
  </r>
  <r>
    <x v="154"/>
    <x v="5"/>
    <x v="20"/>
    <n v="262000"/>
    <n v="524000"/>
  </r>
  <r>
    <x v="155"/>
    <x v="5"/>
    <x v="20"/>
    <n v="348750"/>
    <n v="2197500"/>
  </r>
  <r>
    <x v="156"/>
    <x v="5"/>
    <x v="20"/>
    <n v="288650"/>
    <n v="1112300"/>
  </r>
  <r>
    <x v="157"/>
    <x v="5"/>
    <x v="20"/>
    <m/>
    <m/>
  </r>
  <r>
    <x v="158"/>
    <x v="5"/>
    <x v="20"/>
    <n v="322500"/>
    <n v="645000"/>
  </r>
  <r>
    <x v="159"/>
    <x v="5"/>
    <x v="20"/>
    <n v="310000"/>
    <n v="2235651"/>
  </r>
  <r>
    <x v="160"/>
    <x v="5"/>
    <x v="20"/>
    <n v="308000"/>
    <n v="1374000"/>
  </r>
  <r>
    <x v="161"/>
    <x v="5"/>
    <x v="20"/>
    <n v="370550"/>
    <n v="3074600"/>
  </r>
  <r>
    <x v="162"/>
    <x v="5"/>
    <x v="20"/>
    <n v="349000"/>
    <n v="1986001"/>
  </r>
  <r>
    <x v="163"/>
    <x v="5"/>
    <x v="20"/>
    <n v="322250"/>
    <n v="2024500"/>
  </r>
  <r>
    <x v="164"/>
    <x v="5"/>
    <x v="20"/>
    <n v="319950"/>
    <n v="1643900"/>
  </r>
  <r>
    <x v="165"/>
    <x v="5"/>
    <x v="20"/>
    <n v="289250"/>
    <n v="578500"/>
  </r>
  <r>
    <x v="166"/>
    <x v="5"/>
    <x v="20"/>
    <n v="342475"/>
    <n v="1351950"/>
  </r>
  <r>
    <x v="167"/>
    <x v="5"/>
    <x v="20"/>
    <n v="340000"/>
    <n v="1180299"/>
  </r>
  <r>
    <x v="168"/>
    <x v="5"/>
    <x v="20"/>
    <n v="332750"/>
    <n v="1221155"/>
  </r>
  <r>
    <x v="169"/>
    <x v="5"/>
    <x v="20"/>
    <n v="320000"/>
    <n v="1519000"/>
  </r>
  <r>
    <x v="170"/>
    <x v="5"/>
    <x v="20"/>
    <n v="439000"/>
    <n v="2170812"/>
  </r>
  <r>
    <x v="171"/>
    <x v="5"/>
    <x v="20"/>
    <n v="349950"/>
    <n v="1070450"/>
  </r>
  <r>
    <x v="172"/>
    <x v="5"/>
    <x v="20"/>
    <n v="453727"/>
    <n v="1377999"/>
  </r>
  <r>
    <x v="173"/>
    <x v="5"/>
    <x v="20"/>
    <n v="405000"/>
    <n v="2037502"/>
  </r>
  <r>
    <x v="174"/>
    <x v="5"/>
    <x v="20"/>
    <n v="494968"/>
    <n v="2382363"/>
  </r>
  <r>
    <x v="175"/>
    <x v="5"/>
    <x v="20"/>
    <n v="356750"/>
    <n v="2155689"/>
  </r>
  <r>
    <x v="176"/>
    <x v="5"/>
    <x v="20"/>
    <n v="355000"/>
    <n v="2630880"/>
  </r>
  <r>
    <x v="177"/>
    <x v="5"/>
    <x v="20"/>
    <n v="498334"/>
    <n v="1701186"/>
  </r>
  <r>
    <x v="178"/>
    <x v="5"/>
    <x v="20"/>
    <n v="367500"/>
    <n v="1167983"/>
  </r>
  <r>
    <x v="179"/>
    <x v="5"/>
    <x v="20"/>
    <n v="489951"/>
    <n v="5128135"/>
  </r>
  <r>
    <x v="180"/>
    <x v="5"/>
    <x v="20"/>
    <n v="311500"/>
    <n v="623000"/>
  </r>
  <r>
    <x v="181"/>
    <x v="5"/>
    <x v="20"/>
    <n v="354950"/>
    <n v="354950"/>
  </r>
  <r>
    <x v="182"/>
    <x v="5"/>
    <x v="20"/>
    <n v="349750"/>
    <n v="1506951"/>
  </r>
  <r>
    <x v="183"/>
    <x v="5"/>
    <x v="20"/>
    <n v="425000"/>
    <n v="850000"/>
  </r>
  <r>
    <x v="184"/>
    <x v="5"/>
    <x v="20"/>
    <n v="376050"/>
    <n v="2176000"/>
  </r>
  <r>
    <x v="185"/>
    <x v="5"/>
    <x v="20"/>
    <n v="411000"/>
    <n v="2600000"/>
  </r>
  <r>
    <x v="186"/>
    <x v="5"/>
    <x v="20"/>
    <n v="502500"/>
    <n v="1844998"/>
  </r>
  <r>
    <x v="187"/>
    <x v="5"/>
    <x v="20"/>
    <n v="425000"/>
    <n v="3531400"/>
  </r>
  <r>
    <x v="188"/>
    <x v="5"/>
    <x v="20"/>
    <n v="362500"/>
    <n v="2179950"/>
  </r>
  <r>
    <x v="189"/>
    <x v="5"/>
    <x v="20"/>
    <n v="425750"/>
    <n v="1687694"/>
  </r>
  <r>
    <x v="190"/>
    <x v="5"/>
    <x v="20"/>
    <n v="369500"/>
    <n v="1101875"/>
  </r>
  <r>
    <x v="191"/>
    <x v="5"/>
    <x v="20"/>
    <n v="360000"/>
    <n v="1070000"/>
  </r>
  <r>
    <x v="192"/>
    <x v="5"/>
    <x v="20"/>
    <m/>
    <m/>
  </r>
  <r>
    <x v="202"/>
    <x v="5"/>
    <x v="20"/>
    <n v="453750"/>
    <n v="907500"/>
  </r>
  <r>
    <x v="194"/>
    <x v="5"/>
    <x v="20"/>
    <n v="367750"/>
    <n v="735500"/>
  </r>
  <r>
    <x v="195"/>
    <x v="5"/>
    <x v="20"/>
    <n v="430000"/>
    <n v="2308000"/>
  </r>
  <r>
    <x v="196"/>
    <x v="5"/>
    <x v="20"/>
    <n v="434000"/>
    <n v="1240000"/>
  </r>
  <r>
    <x v="197"/>
    <x v="5"/>
    <x v="20"/>
    <n v="430000"/>
    <n v="2034950"/>
  </r>
  <r>
    <x v="198"/>
    <x v="5"/>
    <x v="20"/>
    <n v="450000"/>
    <n v="2299000"/>
  </r>
  <r>
    <x v="199"/>
    <x v="5"/>
    <x v="20"/>
    <n v="410950"/>
    <n v="2202950"/>
  </r>
  <r>
    <x v="200"/>
    <x v="5"/>
    <x v="20"/>
    <n v="410000"/>
    <n v="410000"/>
  </r>
  <r>
    <x v="201"/>
    <x v="5"/>
    <x v="20"/>
    <n v="402000"/>
    <n v="1216950"/>
  </r>
  <r>
    <x v="0"/>
    <x v="5"/>
    <x v="21"/>
    <n v="247500"/>
    <n v="495000"/>
  </r>
  <r>
    <x v="1"/>
    <x v="5"/>
    <x v="21"/>
    <m/>
    <m/>
  </r>
  <r>
    <x v="2"/>
    <x v="5"/>
    <x v="21"/>
    <n v="240000"/>
    <n v="240000"/>
  </r>
  <r>
    <x v="3"/>
    <x v="5"/>
    <x v="21"/>
    <n v="175250"/>
    <n v="713500"/>
  </r>
  <r>
    <x v="4"/>
    <x v="5"/>
    <x v="21"/>
    <n v="170000"/>
    <n v="1249850"/>
  </r>
  <r>
    <x v="5"/>
    <x v="5"/>
    <x v="21"/>
    <n v="175800"/>
    <n v="951300"/>
  </r>
  <r>
    <x v="6"/>
    <x v="5"/>
    <x v="21"/>
    <n v="181200"/>
    <n v="813900"/>
  </r>
  <r>
    <x v="7"/>
    <x v="5"/>
    <x v="21"/>
    <n v="232250"/>
    <n v="922000"/>
  </r>
  <r>
    <x v="8"/>
    <x v="5"/>
    <x v="21"/>
    <n v="220000"/>
    <n v="1093078"/>
  </r>
  <r>
    <x v="9"/>
    <x v="5"/>
    <x v="21"/>
    <n v="192500"/>
    <n v="748500"/>
  </r>
  <r>
    <x v="10"/>
    <x v="5"/>
    <x v="21"/>
    <n v="211000"/>
    <n v="1243300"/>
  </r>
  <r>
    <x v="11"/>
    <x v="5"/>
    <x v="21"/>
    <n v="203500"/>
    <n v="1053500"/>
  </r>
  <r>
    <x v="12"/>
    <x v="5"/>
    <x v="21"/>
    <n v="254000"/>
    <n v="791000"/>
  </r>
  <r>
    <x v="13"/>
    <x v="5"/>
    <x v="21"/>
    <m/>
    <m/>
  </r>
  <r>
    <x v="14"/>
    <x v="5"/>
    <x v="21"/>
    <n v="213750"/>
    <n v="1684025"/>
  </r>
  <r>
    <x v="15"/>
    <x v="5"/>
    <x v="21"/>
    <n v="269950"/>
    <n v="2484332"/>
  </r>
  <r>
    <x v="16"/>
    <x v="5"/>
    <x v="21"/>
    <n v="224000"/>
    <n v="1618850"/>
  </r>
  <r>
    <x v="17"/>
    <x v="5"/>
    <x v="21"/>
    <n v="240000"/>
    <n v="1551500"/>
  </r>
  <r>
    <x v="18"/>
    <x v="5"/>
    <x v="21"/>
    <n v="256000"/>
    <n v="2077700"/>
  </r>
  <r>
    <x v="19"/>
    <x v="5"/>
    <x v="21"/>
    <n v="233000"/>
    <n v="2088850"/>
  </r>
  <r>
    <x v="20"/>
    <x v="5"/>
    <x v="21"/>
    <n v="254000"/>
    <n v="1497750"/>
  </r>
  <r>
    <x v="21"/>
    <x v="5"/>
    <x v="21"/>
    <n v="250000"/>
    <n v="1730700"/>
  </r>
  <r>
    <x v="22"/>
    <x v="5"/>
    <x v="21"/>
    <n v="245000"/>
    <n v="490000"/>
  </r>
  <r>
    <x v="23"/>
    <x v="5"/>
    <x v="21"/>
    <n v="256000"/>
    <n v="512000"/>
  </r>
  <r>
    <x v="24"/>
    <x v="5"/>
    <x v="21"/>
    <n v="265000"/>
    <n v="807000"/>
  </r>
  <r>
    <x v="25"/>
    <x v="5"/>
    <x v="21"/>
    <n v="259950"/>
    <n v="763450"/>
  </r>
  <r>
    <x v="26"/>
    <x v="5"/>
    <x v="21"/>
    <n v="239950"/>
    <n v="2974150"/>
  </r>
  <r>
    <x v="27"/>
    <x v="5"/>
    <x v="21"/>
    <n v="276225"/>
    <n v="1167450"/>
  </r>
  <r>
    <x v="28"/>
    <x v="5"/>
    <x v="21"/>
    <n v="287925"/>
    <n v="2345110"/>
  </r>
  <r>
    <x v="29"/>
    <x v="5"/>
    <x v="21"/>
    <n v="292950"/>
    <n v="3651058"/>
  </r>
  <r>
    <x v="30"/>
    <x v="5"/>
    <x v="21"/>
    <n v="295322"/>
    <n v="3589886"/>
  </r>
  <r>
    <x v="31"/>
    <x v="5"/>
    <x v="21"/>
    <n v="269450"/>
    <n v="2615892"/>
  </r>
  <r>
    <x v="32"/>
    <x v="5"/>
    <x v="21"/>
    <n v="297450"/>
    <n v="3625900"/>
  </r>
  <r>
    <x v="33"/>
    <x v="5"/>
    <x v="21"/>
    <n v="302450"/>
    <n v="4785021"/>
  </r>
  <r>
    <x v="34"/>
    <x v="5"/>
    <x v="21"/>
    <n v="299995"/>
    <n v="3395445"/>
  </r>
  <r>
    <x v="35"/>
    <x v="5"/>
    <x v="21"/>
    <n v="303900"/>
    <n v="3478759"/>
  </r>
  <r>
    <x v="36"/>
    <x v="5"/>
    <x v="21"/>
    <n v="321225"/>
    <n v="1217400"/>
  </r>
  <r>
    <x v="37"/>
    <x v="5"/>
    <x v="21"/>
    <n v="342950"/>
    <n v="2328750"/>
  </r>
  <r>
    <x v="38"/>
    <x v="5"/>
    <x v="21"/>
    <n v="326975"/>
    <n v="3187516"/>
  </r>
  <r>
    <x v="39"/>
    <x v="5"/>
    <x v="21"/>
    <n v="318000"/>
    <n v="2109019"/>
  </r>
  <r>
    <x v="40"/>
    <x v="5"/>
    <x v="21"/>
    <n v="319950"/>
    <n v="4129378"/>
  </r>
  <r>
    <x v="41"/>
    <x v="5"/>
    <x v="21"/>
    <n v="284308"/>
    <n v="3900229"/>
  </r>
  <r>
    <x v="42"/>
    <x v="5"/>
    <x v="21"/>
    <n v="337500"/>
    <n v="3111880"/>
  </r>
  <r>
    <x v="43"/>
    <x v="5"/>
    <x v="21"/>
    <n v="300000"/>
    <n v="2774550"/>
  </r>
  <r>
    <x v="44"/>
    <x v="5"/>
    <x v="21"/>
    <n v="332475"/>
    <n v="3679689"/>
  </r>
  <r>
    <x v="45"/>
    <x v="5"/>
    <x v="21"/>
    <n v="285000"/>
    <n v="1517850"/>
  </r>
  <r>
    <x v="46"/>
    <x v="5"/>
    <x v="21"/>
    <n v="291950"/>
    <n v="1874350"/>
  </r>
  <r>
    <x v="47"/>
    <x v="5"/>
    <x v="21"/>
    <n v="328000"/>
    <n v="3913919"/>
  </r>
  <r>
    <x v="48"/>
    <x v="5"/>
    <x v="21"/>
    <n v="639990"/>
    <n v="2654940"/>
  </r>
  <r>
    <x v="49"/>
    <x v="5"/>
    <x v="21"/>
    <n v="395000"/>
    <n v="1433000"/>
  </r>
  <r>
    <x v="50"/>
    <x v="5"/>
    <x v="21"/>
    <n v="289950"/>
    <n v="3294340"/>
  </r>
  <r>
    <x v="51"/>
    <x v="5"/>
    <x v="21"/>
    <n v="285950"/>
    <n v="3316985"/>
  </r>
  <r>
    <x v="52"/>
    <x v="5"/>
    <x v="21"/>
    <n v="281650"/>
    <n v="3474930"/>
  </r>
  <r>
    <x v="53"/>
    <x v="5"/>
    <x v="21"/>
    <n v="351000"/>
    <n v="4640440"/>
  </r>
  <r>
    <x v="54"/>
    <x v="5"/>
    <x v="21"/>
    <n v="345000"/>
    <n v="6125380"/>
  </r>
  <r>
    <x v="55"/>
    <x v="5"/>
    <x v="21"/>
    <n v="342500"/>
    <n v="3520720"/>
  </r>
  <r>
    <x v="56"/>
    <x v="5"/>
    <x v="21"/>
    <n v="345000"/>
    <n v="2009950"/>
  </r>
  <r>
    <x v="57"/>
    <x v="5"/>
    <x v="21"/>
    <n v="334500"/>
    <n v="1508000"/>
  </r>
  <r>
    <x v="58"/>
    <x v="5"/>
    <x v="21"/>
    <n v="298475"/>
    <n v="596950"/>
  </r>
  <r>
    <x v="59"/>
    <x v="5"/>
    <x v="21"/>
    <n v="418750"/>
    <n v="1552450"/>
  </r>
  <r>
    <x v="60"/>
    <x v="5"/>
    <x v="21"/>
    <n v="284975"/>
    <n v="1099950"/>
  </r>
  <r>
    <x v="61"/>
    <x v="5"/>
    <x v="21"/>
    <n v="451000"/>
    <n v="2667450"/>
  </r>
  <r>
    <x v="62"/>
    <x v="5"/>
    <x v="21"/>
    <m/>
    <m/>
  </r>
  <r>
    <x v="63"/>
    <x v="5"/>
    <x v="21"/>
    <n v="445000"/>
    <n v="890000"/>
  </r>
  <r>
    <x v="64"/>
    <x v="5"/>
    <x v="21"/>
    <n v="610000"/>
    <n v="1578950"/>
  </r>
  <r>
    <x v="65"/>
    <x v="5"/>
    <x v="21"/>
    <n v="553680"/>
    <n v="553680"/>
  </r>
  <r>
    <x v="66"/>
    <x v="5"/>
    <x v="21"/>
    <m/>
    <m/>
  </r>
  <r>
    <x v="67"/>
    <x v="5"/>
    <x v="21"/>
    <n v="290500"/>
    <n v="3052450"/>
  </r>
  <r>
    <x v="68"/>
    <x v="5"/>
    <x v="21"/>
    <n v="221000"/>
    <n v="677700"/>
  </r>
  <r>
    <x v="69"/>
    <x v="5"/>
    <x v="21"/>
    <n v="297000"/>
    <n v="2224500"/>
  </r>
  <r>
    <x v="70"/>
    <x v="5"/>
    <x v="21"/>
    <n v="278950"/>
    <n v="557900"/>
  </r>
  <r>
    <x v="71"/>
    <x v="5"/>
    <x v="21"/>
    <n v="423495"/>
    <n v="846990"/>
  </r>
  <r>
    <x v="72"/>
    <x v="5"/>
    <x v="21"/>
    <n v="430000"/>
    <n v="860000"/>
  </r>
  <r>
    <x v="73"/>
    <x v="5"/>
    <x v="21"/>
    <n v="276500"/>
    <n v="276500"/>
  </r>
  <r>
    <x v="74"/>
    <x v="5"/>
    <x v="21"/>
    <n v="244225"/>
    <n v="1322450"/>
  </r>
  <r>
    <x v="75"/>
    <x v="5"/>
    <x v="21"/>
    <n v="252000"/>
    <n v="252000"/>
  </r>
  <r>
    <x v="76"/>
    <x v="5"/>
    <x v="21"/>
    <n v="346375"/>
    <n v="1539750"/>
  </r>
  <r>
    <x v="77"/>
    <x v="5"/>
    <x v="21"/>
    <n v="434945"/>
    <n v="869890"/>
  </r>
  <r>
    <x v="78"/>
    <x v="5"/>
    <x v="21"/>
    <n v="274000"/>
    <n v="2211900"/>
  </r>
  <r>
    <x v="79"/>
    <x v="5"/>
    <x v="21"/>
    <n v="335000"/>
    <n v="1039950"/>
  </r>
  <r>
    <x v="80"/>
    <x v="5"/>
    <x v="21"/>
    <n v="220000"/>
    <n v="220000"/>
  </r>
  <r>
    <x v="81"/>
    <x v="5"/>
    <x v="21"/>
    <n v="265700"/>
    <n v="1510950"/>
  </r>
  <r>
    <x v="82"/>
    <x v="5"/>
    <x v="21"/>
    <n v="387500"/>
    <n v="2320000"/>
  </r>
  <r>
    <x v="83"/>
    <x v="5"/>
    <x v="21"/>
    <n v="267000"/>
    <n v="267000"/>
  </r>
  <r>
    <x v="84"/>
    <x v="5"/>
    <x v="21"/>
    <m/>
    <m/>
  </r>
  <r>
    <x v="85"/>
    <x v="5"/>
    <x v="21"/>
    <n v="205000"/>
    <n v="770000"/>
  </r>
  <r>
    <x v="86"/>
    <x v="5"/>
    <x v="21"/>
    <n v="174000"/>
    <n v="174000"/>
  </r>
  <r>
    <x v="87"/>
    <x v="5"/>
    <x v="21"/>
    <n v="260000"/>
    <n v="1614950"/>
  </r>
  <r>
    <x v="88"/>
    <x v="5"/>
    <x v="21"/>
    <n v="269000"/>
    <n v="1396890"/>
  </r>
  <r>
    <x v="89"/>
    <x v="5"/>
    <x v="21"/>
    <n v="360000"/>
    <n v="1655940"/>
  </r>
  <r>
    <x v="90"/>
    <x v="5"/>
    <x v="21"/>
    <n v="391500"/>
    <n v="783000"/>
  </r>
  <r>
    <x v="91"/>
    <x v="5"/>
    <x v="21"/>
    <n v="424950"/>
    <n v="424950"/>
  </r>
  <r>
    <x v="92"/>
    <x v="5"/>
    <x v="21"/>
    <n v="341495"/>
    <n v="1913920"/>
  </r>
  <r>
    <x v="93"/>
    <x v="5"/>
    <x v="21"/>
    <n v="311250"/>
    <n v="1776890"/>
  </r>
  <r>
    <x v="94"/>
    <x v="5"/>
    <x v="21"/>
    <n v="176120"/>
    <n v="176120"/>
  </r>
  <r>
    <x v="95"/>
    <x v="5"/>
    <x v="21"/>
    <n v="345500"/>
    <n v="691000"/>
  </r>
  <r>
    <x v="96"/>
    <x v="5"/>
    <x v="21"/>
    <n v="282500"/>
    <n v="1758000"/>
  </r>
  <r>
    <x v="97"/>
    <x v="5"/>
    <x v="21"/>
    <n v="282250"/>
    <n v="564500"/>
  </r>
  <r>
    <x v="98"/>
    <x v="5"/>
    <x v="21"/>
    <n v="218750"/>
    <n v="1926050"/>
  </r>
  <r>
    <x v="99"/>
    <x v="5"/>
    <x v="21"/>
    <n v="202000"/>
    <n v="1203900"/>
  </r>
  <r>
    <x v="100"/>
    <x v="5"/>
    <x v="21"/>
    <n v="280000"/>
    <n v="2452950"/>
  </r>
  <r>
    <x v="101"/>
    <x v="5"/>
    <x v="21"/>
    <m/>
    <m/>
  </r>
  <r>
    <x v="102"/>
    <x v="5"/>
    <x v="21"/>
    <n v="319950"/>
    <n v="1217360"/>
  </r>
  <r>
    <x v="103"/>
    <x v="5"/>
    <x v="21"/>
    <n v="300000"/>
    <n v="1186207"/>
  </r>
  <r>
    <x v="104"/>
    <x v="5"/>
    <x v="21"/>
    <n v="198142"/>
    <n v="710283"/>
  </r>
  <r>
    <x v="105"/>
    <x v="5"/>
    <x v="21"/>
    <n v="227500"/>
    <n v="455000"/>
  </r>
  <r>
    <x v="106"/>
    <x v="5"/>
    <x v="21"/>
    <n v="162000"/>
    <n v="162000"/>
  </r>
  <r>
    <x v="107"/>
    <x v="5"/>
    <x v="21"/>
    <n v="210500"/>
    <n v="868083"/>
  </r>
  <r>
    <x v="108"/>
    <x v="5"/>
    <x v="21"/>
    <n v="224000"/>
    <n v="873000"/>
  </r>
  <r>
    <x v="109"/>
    <x v="5"/>
    <x v="21"/>
    <n v="205000"/>
    <n v="1642550"/>
  </r>
  <r>
    <x v="110"/>
    <x v="5"/>
    <x v="21"/>
    <n v="236331"/>
    <n v="472661"/>
  </r>
  <r>
    <x v="111"/>
    <x v="5"/>
    <x v="21"/>
    <n v="205000"/>
    <n v="655000"/>
  </r>
  <r>
    <x v="112"/>
    <x v="5"/>
    <x v="21"/>
    <n v="233750"/>
    <n v="1476400"/>
  </r>
  <r>
    <x v="113"/>
    <x v="5"/>
    <x v="21"/>
    <n v="375990"/>
    <n v="1050991"/>
  </r>
  <r>
    <x v="114"/>
    <x v="5"/>
    <x v="21"/>
    <n v="262500"/>
    <n v="992450"/>
  </r>
  <r>
    <x v="115"/>
    <x v="5"/>
    <x v="21"/>
    <n v="260000"/>
    <n v="689000"/>
  </r>
  <r>
    <x v="116"/>
    <x v="5"/>
    <x v="21"/>
    <n v="365000"/>
    <n v="1687990"/>
  </r>
  <r>
    <x v="117"/>
    <x v="5"/>
    <x v="21"/>
    <n v="265000"/>
    <n v="1741000"/>
  </r>
  <r>
    <x v="118"/>
    <x v="5"/>
    <x v="21"/>
    <n v="233475"/>
    <n v="1647850"/>
  </r>
  <r>
    <x v="119"/>
    <x v="5"/>
    <x v="21"/>
    <n v="311000"/>
    <n v="1451500"/>
  </r>
  <r>
    <x v="120"/>
    <x v="5"/>
    <x v="21"/>
    <n v="205000"/>
    <n v="410000"/>
  </r>
  <r>
    <x v="121"/>
    <x v="5"/>
    <x v="21"/>
    <n v="255000"/>
    <n v="255000"/>
  </r>
  <r>
    <x v="122"/>
    <x v="5"/>
    <x v="21"/>
    <n v="201100"/>
    <n v="1460200"/>
  </r>
  <r>
    <x v="123"/>
    <x v="5"/>
    <x v="21"/>
    <n v="232000"/>
    <n v="1218990"/>
  </r>
  <r>
    <x v="124"/>
    <x v="5"/>
    <x v="21"/>
    <n v="287500"/>
    <n v="1821000"/>
  </r>
  <r>
    <x v="125"/>
    <x v="5"/>
    <x v="21"/>
    <n v="264500"/>
    <n v="1164000"/>
  </r>
  <r>
    <x v="126"/>
    <x v="5"/>
    <x v="21"/>
    <n v="260750"/>
    <n v="1044500"/>
  </r>
  <r>
    <x v="127"/>
    <x v="5"/>
    <x v="21"/>
    <n v="344199"/>
    <n v="1318348"/>
  </r>
  <r>
    <x v="128"/>
    <x v="5"/>
    <x v="21"/>
    <n v="223000"/>
    <n v="1157190"/>
  </r>
  <r>
    <x v="129"/>
    <x v="5"/>
    <x v="21"/>
    <n v="240000"/>
    <n v="1224107"/>
  </r>
  <r>
    <x v="130"/>
    <x v="5"/>
    <x v="21"/>
    <n v="226000"/>
    <n v="1339300"/>
  </r>
  <r>
    <x v="131"/>
    <x v="5"/>
    <x v="21"/>
    <n v="282200"/>
    <n v="1103900"/>
  </r>
  <r>
    <x v="132"/>
    <x v="5"/>
    <x v="21"/>
    <n v="289000"/>
    <n v="1977850"/>
  </r>
  <r>
    <x v="133"/>
    <x v="5"/>
    <x v="21"/>
    <n v="266500"/>
    <n v="1216771"/>
  </r>
  <r>
    <x v="134"/>
    <x v="5"/>
    <x v="21"/>
    <n v="352000"/>
    <n v="352000"/>
  </r>
  <r>
    <x v="135"/>
    <x v="5"/>
    <x v="21"/>
    <n v="275000"/>
    <n v="1123790"/>
  </r>
  <r>
    <x v="136"/>
    <x v="5"/>
    <x v="21"/>
    <n v="283000"/>
    <n v="3293997"/>
  </r>
  <r>
    <x v="137"/>
    <x v="5"/>
    <x v="21"/>
    <n v="325000"/>
    <n v="1574390"/>
  </r>
  <r>
    <x v="138"/>
    <x v="5"/>
    <x v="21"/>
    <n v="247500"/>
    <n v="2266650"/>
  </r>
  <r>
    <x v="139"/>
    <x v="5"/>
    <x v="21"/>
    <n v="239000"/>
    <n v="1282500"/>
  </r>
  <r>
    <x v="140"/>
    <x v="5"/>
    <x v="21"/>
    <n v="260000"/>
    <n v="1339500"/>
  </r>
  <r>
    <x v="141"/>
    <x v="5"/>
    <x v="21"/>
    <n v="352750"/>
    <n v="1990490"/>
  </r>
  <r>
    <x v="142"/>
    <x v="5"/>
    <x v="21"/>
    <n v="203450"/>
    <n v="996900"/>
  </r>
  <r>
    <x v="143"/>
    <x v="5"/>
    <x v="21"/>
    <n v="287350"/>
    <n v="1876020"/>
  </r>
  <r>
    <x v="144"/>
    <x v="5"/>
    <x v="21"/>
    <n v="294250"/>
    <n v="1695300"/>
  </r>
  <r>
    <x v="145"/>
    <x v="5"/>
    <x v="21"/>
    <n v="235000"/>
    <n v="1076590"/>
  </r>
  <r>
    <x v="146"/>
    <x v="5"/>
    <x v="21"/>
    <n v="210000"/>
    <n v="2102900"/>
  </r>
  <r>
    <x v="147"/>
    <x v="5"/>
    <x v="21"/>
    <n v="360000"/>
    <n v="3875830"/>
  </r>
  <r>
    <x v="148"/>
    <x v="5"/>
    <x v="21"/>
    <n v="336000"/>
    <n v="2656500"/>
  </r>
  <r>
    <x v="149"/>
    <x v="5"/>
    <x v="21"/>
    <n v="245000"/>
    <n v="1912200"/>
  </r>
  <r>
    <x v="150"/>
    <x v="5"/>
    <x v="21"/>
    <n v="295000"/>
    <n v="2414850"/>
  </r>
  <r>
    <x v="151"/>
    <x v="5"/>
    <x v="21"/>
    <n v="324800"/>
    <n v="2027380"/>
  </r>
  <r>
    <x v="152"/>
    <x v="5"/>
    <x v="21"/>
    <n v="227475"/>
    <n v="923700"/>
  </r>
  <r>
    <x v="153"/>
    <x v="5"/>
    <x v="21"/>
    <n v="300000"/>
    <n v="831500"/>
  </r>
  <r>
    <x v="154"/>
    <x v="5"/>
    <x v="21"/>
    <n v="285975"/>
    <n v="571950"/>
  </r>
  <r>
    <x v="155"/>
    <x v="5"/>
    <x v="21"/>
    <n v="257700"/>
    <n v="3464696"/>
  </r>
  <r>
    <x v="156"/>
    <x v="5"/>
    <x v="21"/>
    <n v="243700"/>
    <n v="981400"/>
  </r>
  <r>
    <x v="157"/>
    <x v="5"/>
    <x v="21"/>
    <n v="410000"/>
    <n v="1837500"/>
  </r>
  <r>
    <x v="158"/>
    <x v="5"/>
    <x v="21"/>
    <n v="305000"/>
    <n v="2359189"/>
  </r>
  <r>
    <x v="159"/>
    <x v="5"/>
    <x v="21"/>
    <n v="360250"/>
    <n v="3701225"/>
  </r>
  <r>
    <x v="160"/>
    <x v="5"/>
    <x v="21"/>
    <n v="345000"/>
    <n v="4738450"/>
  </r>
  <r>
    <x v="161"/>
    <x v="5"/>
    <x v="21"/>
    <n v="320000"/>
    <n v="4435145"/>
  </r>
  <r>
    <x v="162"/>
    <x v="5"/>
    <x v="21"/>
    <n v="337000"/>
    <n v="3326200"/>
  </r>
  <r>
    <x v="163"/>
    <x v="5"/>
    <x v="21"/>
    <n v="315000"/>
    <n v="2073500"/>
  </r>
  <r>
    <x v="164"/>
    <x v="5"/>
    <x v="21"/>
    <n v="313000"/>
    <n v="3032500"/>
  </r>
  <r>
    <x v="165"/>
    <x v="5"/>
    <x v="21"/>
    <n v="326950"/>
    <n v="2862949"/>
  </r>
  <r>
    <x v="166"/>
    <x v="5"/>
    <x v="21"/>
    <n v="374000"/>
    <n v="748000"/>
  </r>
  <r>
    <x v="167"/>
    <x v="5"/>
    <x v="21"/>
    <n v="400000"/>
    <n v="1110900"/>
  </r>
  <r>
    <x v="168"/>
    <x v="5"/>
    <x v="21"/>
    <n v="298500"/>
    <n v="597000"/>
  </r>
  <r>
    <x v="169"/>
    <x v="5"/>
    <x v="21"/>
    <n v="420000"/>
    <n v="420000"/>
  </r>
  <r>
    <x v="170"/>
    <x v="5"/>
    <x v="21"/>
    <n v="336500"/>
    <n v="1384500"/>
  </r>
  <r>
    <x v="171"/>
    <x v="5"/>
    <x v="21"/>
    <n v="343700"/>
    <n v="2635699"/>
  </r>
  <r>
    <x v="172"/>
    <x v="5"/>
    <x v="21"/>
    <n v="354125"/>
    <n v="2129475"/>
  </r>
  <r>
    <x v="173"/>
    <x v="5"/>
    <x v="21"/>
    <n v="382100"/>
    <n v="3740200"/>
  </r>
  <r>
    <x v="174"/>
    <x v="5"/>
    <x v="21"/>
    <n v="390375"/>
    <n v="3302250"/>
  </r>
  <r>
    <x v="175"/>
    <x v="5"/>
    <x v="21"/>
    <n v="337500"/>
    <n v="3583950"/>
  </r>
  <r>
    <x v="176"/>
    <x v="5"/>
    <x v="21"/>
    <n v="342000"/>
    <n v="2462000"/>
  </r>
  <r>
    <x v="177"/>
    <x v="5"/>
    <x v="21"/>
    <n v="333250"/>
    <n v="2043400"/>
  </r>
  <r>
    <x v="178"/>
    <x v="5"/>
    <x v="21"/>
    <n v="256500"/>
    <n v="1065500"/>
  </r>
  <r>
    <x v="179"/>
    <x v="5"/>
    <x v="21"/>
    <n v="327500"/>
    <n v="1290000"/>
  </r>
  <r>
    <x v="180"/>
    <x v="5"/>
    <x v="21"/>
    <n v="342500"/>
    <n v="1373990"/>
  </r>
  <r>
    <x v="181"/>
    <x v="5"/>
    <x v="21"/>
    <n v="427000"/>
    <n v="2962500"/>
  </r>
  <r>
    <x v="182"/>
    <x v="5"/>
    <x v="21"/>
    <n v="434250"/>
    <n v="2089100"/>
  </r>
  <r>
    <x v="183"/>
    <x v="5"/>
    <x v="21"/>
    <n v="442500"/>
    <n v="1432800"/>
  </r>
  <r>
    <x v="184"/>
    <x v="5"/>
    <x v="21"/>
    <n v="374100"/>
    <n v="2234200"/>
  </r>
  <r>
    <x v="185"/>
    <x v="5"/>
    <x v="21"/>
    <n v="377500"/>
    <n v="2356000"/>
  </r>
  <r>
    <x v="186"/>
    <x v="5"/>
    <x v="21"/>
    <n v="435000"/>
    <n v="2217000"/>
  </r>
  <r>
    <x v="187"/>
    <x v="5"/>
    <x v="21"/>
    <n v="397750"/>
    <n v="2335500"/>
  </r>
  <r>
    <x v="188"/>
    <x v="5"/>
    <x v="21"/>
    <n v="574950"/>
    <n v="574950"/>
  </r>
  <r>
    <x v="189"/>
    <x v="5"/>
    <x v="21"/>
    <n v="393000"/>
    <n v="393000"/>
  </r>
  <r>
    <x v="190"/>
    <x v="5"/>
    <x v="21"/>
    <n v="335000"/>
    <n v="1199500"/>
  </r>
  <r>
    <x v="191"/>
    <x v="5"/>
    <x v="21"/>
    <n v="376625"/>
    <n v="753250"/>
  </r>
  <r>
    <x v="192"/>
    <x v="5"/>
    <x v="21"/>
    <n v="385000"/>
    <n v="1549450"/>
  </r>
  <r>
    <x v="202"/>
    <x v="5"/>
    <x v="21"/>
    <n v="442750"/>
    <n v="1680500"/>
  </r>
  <r>
    <x v="194"/>
    <x v="5"/>
    <x v="21"/>
    <n v="396950"/>
    <n v="2180650"/>
  </r>
  <r>
    <x v="195"/>
    <x v="5"/>
    <x v="21"/>
    <n v="387000"/>
    <n v="3073000"/>
  </r>
  <r>
    <x v="196"/>
    <x v="5"/>
    <x v="21"/>
    <n v="427750"/>
    <n v="3529250"/>
  </r>
  <r>
    <x v="197"/>
    <x v="5"/>
    <x v="21"/>
    <n v="487500"/>
    <n v="487500"/>
  </r>
  <r>
    <x v="198"/>
    <x v="5"/>
    <x v="21"/>
    <n v="490000"/>
    <n v="2975000"/>
  </r>
  <r>
    <x v="199"/>
    <x v="5"/>
    <x v="21"/>
    <n v="380000"/>
    <n v="3692450"/>
  </r>
  <r>
    <x v="200"/>
    <x v="5"/>
    <x v="21"/>
    <n v="382500"/>
    <n v="3258400"/>
  </r>
  <r>
    <x v="201"/>
    <x v="5"/>
    <x v="21"/>
    <n v="361500"/>
    <n v="2945900"/>
  </r>
  <r>
    <x v="0"/>
    <x v="5"/>
    <x v="22"/>
    <n v="163500"/>
    <n v="693000"/>
  </r>
  <r>
    <x v="1"/>
    <x v="5"/>
    <x v="22"/>
    <n v="185000"/>
    <n v="1051100"/>
  </r>
  <r>
    <x v="2"/>
    <x v="5"/>
    <x v="22"/>
    <n v="213750"/>
    <n v="2576550"/>
  </r>
  <r>
    <x v="3"/>
    <x v="5"/>
    <x v="22"/>
    <n v="209625"/>
    <n v="1265650"/>
  </r>
  <r>
    <x v="4"/>
    <x v="5"/>
    <x v="22"/>
    <n v="215000"/>
    <n v="2358280"/>
  </r>
  <r>
    <x v="5"/>
    <x v="5"/>
    <x v="22"/>
    <n v="234000"/>
    <n v="1658150"/>
  </r>
  <r>
    <x v="6"/>
    <x v="5"/>
    <x v="22"/>
    <n v="208750"/>
    <n v="1430650"/>
  </r>
  <r>
    <x v="7"/>
    <x v="5"/>
    <x v="22"/>
    <n v="203500"/>
    <n v="1899850"/>
  </r>
  <r>
    <x v="8"/>
    <x v="5"/>
    <x v="22"/>
    <n v="200425"/>
    <n v="1218350"/>
  </r>
  <r>
    <x v="9"/>
    <x v="5"/>
    <x v="22"/>
    <n v="236000"/>
    <n v="696000"/>
  </r>
  <r>
    <x v="10"/>
    <x v="5"/>
    <x v="22"/>
    <n v="232000"/>
    <n v="639450"/>
  </r>
  <r>
    <x v="11"/>
    <x v="5"/>
    <x v="22"/>
    <n v="205000"/>
    <n v="1519600"/>
  </r>
  <r>
    <x v="12"/>
    <x v="5"/>
    <x v="22"/>
    <n v="198250"/>
    <n v="396500"/>
  </r>
  <r>
    <x v="13"/>
    <x v="5"/>
    <x v="22"/>
    <n v="265000"/>
    <n v="1297500"/>
  </r>
  <r>
    <x v="14"/>
    <x v="5"/>
    <x v="22"/>
    <n v="234700"/>
    <n v="919400"/>
  </r>
  <r>
    <x v="15"/>
    <x v="5"/>
    <x v="22"/>
    <n v="199250"/>
    <n v="2307850"/>
  </r>
  <r>
    <x v="16"/>
    <x v="5"/>
    <x v="22"/>
    <n v="199000"/>
    <n v="3311200"/>
  </r>
  <r>
    <x v="17"/>
    <x v="5"/>
    <x v="22"/>
    <n v="220000"/>
    <n v="1982000"/>
  </r>
  <r>
    <x v="18"/>
    <x v="5"/>
    <x v="22"/>
    <n v="240000"/>
    <n v="2662300"/>
  </r>
  <r>
    <x v="19"/>
    <x v="5"/>
    <x v="22"/>
    <n v="237000"/>
    <n v="1564000"/>
  </r>
  <r>
    <x v="20"/>
    <x v="5"/>
    <x v="22"/>
    <n v="225000"/>
    <n v="850000"/>
  </r>
  <r>
    <x v="21"/>
    <x v="5"/>
    <x v="22"/>
    <n v="240000"/>
    <n v="1241117"/>
  </r>
  <r>
    <x v="22"/>
    <x v="5"/>
    <x v="22"/>
    <n v="214500"/>
    <n v="2072690"/>
  </r>
  <r>
    <x v="23"/>
    <x v="5"/>
    <x v="22"/>
    <n v="265000"/>
    <n v="1344000"/>
  </r>
  <r>
    <x v="24"/>
    <x v="5"/>
    <x v="22"/>
    <n v="337000"/>
    <n v="1714450"/>
  </r>
  <r>
    <x v="25"/>
    <x v="5"/>
    <x v="22"/>
    <n v="255250"/>
    <n v="1554500"/>
  </r>
  <r>
    <x v="26"/>
    <x v="5"/>
    <x v="22"/>
    <n v="242825"/>
    <n v="920050"/>
  </r>
  <r>
    <x v="27"/>
    <x v="5"/>
    <x v="22"/>
    <n v="270000"/>
    <n v="2363400"/>
  </r>
  <r>
    <x v="28"/>
    <x v="5"/>
    <x v="22"/>
    <n v="250000"/>
    <n v="2649427"/>
  </r>
  <r>
    <x v="29"/>
    <x v="5"/>
    <x v="22"/>
    <n v="264725"/>
    <n v="2725600"/>
  </r>
  <r>
    <x v="30"/>
    <x v="5"/>
    <x v="22"/>
    <n v="324000"/>
    <n v="2292720"/>
  </r>
  <r>
    <x v="31"/>
    <x v="5"/>
    <x v="22"/>
    <n v="282750"/>
    <n v="2246350"/>
  </r>
  <r>
    <x v="32"/>
    <x v="5"/>
    <x v="22"/>
    <n v="300000"/>
    <n v="3076400"/>
  </r>
  <r>
    <x v="33"/>
    <x v="5"/>
    <x v="22"/>
    <n v="255975"/>
    <n v="1139950"/>
  </r>
  <r>
    <x v="34"/>
    <x v="5"/>
    <x v="22"/>
    <n v="274000"/>
    <n v="1619450"/>
  </r>
  <r>
    <x v="35"/>
    <x v="5"/>
    <x v="22"/>
    <n v="258163"/>
    <n v="1642175"/>
  </r>
  <r>
    <x v="36"/>
    <x v="5"/>
    <x v="22"/>
    <n v="299500"/>
    <n v="1179600"/>
  </r>
  <r>
    <x v="37"/>
    <x v="5"/>
    <x v="22"/>
    <n v="296500"/>
    <n v="2349900"/>
  </r>
  <r>
    <x v="38"/>
    <x v="5"/>
    <x v="22"/>
    <n v="276000"/>
    <n v="3044200"/>
  </r>
  <r>
    <x v="39"/>
    <x v="5"/>
    <x v="22"/>
    <n v="300000"/>
    <n v="3121566"/>
  </r>
  <r>
    <x v="40"/>
    <x v="5"/>
    <x v="22"/>
    <n v="391500"/>
    <n v="3976705"/>
  </r>
  <r>
    <x v="41"/>
    <x v="5"/>
    <x v="22"/>
    <n v="320000"/>
    <n v="2638599"/>
  </r>
  <r>
    <x v="42"/>
    <x v="5"/>
    <x v="22"/>
    <n v="368779"/>
    <n v="4289807"/>
  </r>
  <r>
    <x v="43"/>
    <x v="5"/>
    <x v="22"/>
    <n v="310000"/>
    <n v="2952791"/>
  </r>
  <r>
    <x v="44"/>
    <x v="5"/>
    <x v="22"/>
    <n v="376450"/>
    <n v="3247005"/>
  </r>
  <r>
    <x v="45"/>
    <x v="5"/>
    <x v="22"/>
    <n v="365950"/>
    <n v="1807750"/>
  </r>
  <r>
    <x v="46"/>
    <x v="5"/>
    <x v="22"/>
    <n v="320500"/>
    <n v="1278000"/>
  </r>
  <r>
    <x v="47"/>
    <x v="5"/>
    <x v="22"/>
    <n v="321750"/>
    <n v="2014000"/>
  </r>
  <r>
    <x v="48"/>
    <x v="5"/>
    <x v="22"/>
    <n v="348750"/>
    <n v="2142850"/>
  </r>
  <r>
    <x v="49"/>
    <x v="5"/>
    <x v="22"/>
    <n v="454950"/>
    <n v="2952206"/>
  </r>
  <r>
    <x v="50"/>
    <x v="5"/>
    <x v="22"/>
    <n v="341750"/>
    <n v="3861860"/>
  </r>
  <r>
    <x v="51"/>
    <x v="5"/>
    <x v="22"/>
    <n v="335000"/>
    <n v="1150000"/>
  </r>
  <r>
    <x v="52"/>
    <x v="5"/>
    <x v="22"/>
    <n v="315000"/>
    <n v="4311050"/>
  </r>
  <r>
    <x v="53"/>
    <x v="5"/>
    <x v="22"/>
    <n v="300000"/>
    <n v="2788990"/>
  </r>
  <r>
    <x v="54"/>
    <x v="5"/>
    <x v="22"/>
    <n v="370000"/>
    <n v="2479000"/>
  </r>
  <r>
    <x v="55"/>
    <x v="5"/>
    <x v="22"/>
    <n v="275000"/>
    <n v="2201830"/>
  </r>
  <r>
    <x v="56"/>
    <x v="5"/>
    <x v="22"/>
    <n v="306000"/>
    <n v="1289000"/>
  </r>
  <r>
    <x v="57"/>
    <x v="5"/>
    <x v="22"/>
    <n v="264750"/>
    <n v="529500"/>
  </r>
  <r>
    <x v="58"/>
    <x v="5"/>
    <x v="22"/>
    <n v="293000"/>
    <n v="2319450"/>
  </r>
  <r>
    <x v="59"/>
    <x v="5"/>
    <x v="22"/>
    <n v="320000"/>
    <n v="1125000"/>
  </r>
  <r>
    <x v="60"/>
    <x v="5"/>
    <x v="22"/>
    <n v="294500"/>
    <n v="1634900"/>
  </r>
  <r>
    <x v="61"/>
    <x v="5"/>
    <x v="22"/>
    <n v="367500"/>
    <n v="1959500"/>
  </r>
  <r>
    <x v="62"/>
    <x v="5"/>
    <x v="22"/>
    <n v="309975"/>
    <n v="619950"/>
  </r>
  <r>
    <x v="63"/>
    <x v="5"/>
    <x v="22"/>
    <n v="328500"/>
    <n v="2127000"/>
  </r>
  <r>
    <x v="64"/>
    <x v="5"/>
    <x v="22"/>
    <n v="359725"/>
    <n v="1424450"/>
  </r>
  <r>
    <x v="65"/>
    <x v="5"/>
    <x v="22"/>
    <n v="262000"/>
    <n v="3713950"/>
  </r>
  <r>
    <x v="66"/>
    <x v="5"/>
    <x v="22"/>
    <n v="300000"/>
    <n v="1483165"/>
  </r>
  <r>
    <x v="67"/>
    <x v="5"/>
    <x v="22"/>
    <m/>
    <m/>
  </r>
  <r>
    <x v="68"/>
    <x v="5"/>
    <x v="22"/>
    <n v="287750"/>
    <n v="1815500"/>
  </r>
  <r>
    <x v="69"/>
    <x v="5"/>
    <x v="22"/>
    <n v="260000"/>
    <n v="1241000"/>
  </r>
  <r>
    <x v="70"/>
    <x v="5"/>
    <x v="22"/>
    <n v="234950"/>
    <n v="469900"/>
  </r>
  <r>
    <x v="71"/>
    <x v="5"/>
    <x v="22"/>
    <n v="305000"/>
    <n v="1397440"/>
  </r>
  <r>
    <x v="72"/>
    <x v="5"/>
    <x v="22"/>
    <n v="290000"/>
    <n v="965000"/>
  </r>
  <r>
    <x v="73"/>
    <x v="5"/>
    <x v="22"/>
    <n v="249950"/>
    <n v="499900"/>
  </r>
  <r>
    <x v="74"/>
    <x v="5"/>
    <x v="22"/>
    <n v="200000"/>
    <n v="731160"/>
  </r>
  <r>
    <x v="75"/>
    <x v="5"/>
    <x v="22"/>
    <n v="284950"/>
    <n v="284950"/>
  </r>
  <r>
    <x v="76"/>
    <x v="5"/>
    <x v="22"/>
    <n v="286500"/>
    <n v="1802500"/>
  </r>
  <r>
    <x v="77"/>
    <x v="5"/>
    <x v="22"/>
    <n v="285625"/>
    <n v="2300435"/>
  </r>
  <r>
    <x v="78"/>
    <x v="5"/>
    <x v="22"/>
    <n v="259750"/>
    <n v="1484500"/>
  </r>
  <r>
    <x v="79"/>
    <x v="5"/>
    <x v="22"/>
    <n v="256500"/>
    <n v="1233500"/>
  </r>
  <r>
    <x v="80"/>
    <x v="5"/>
    <x v="22"/>
    <n v="224250"/>
    <n v="1809500"/>
  </r>
  <r>
    <x v="81"/>
    <x v="5"/>
    <x v="22"/>
    <n v="254950"/>
    <n v="1246450"/>
  </r>
  <r>
    <x v="82"/>
    <x v="5"/>
    <x v="22"/>
    <n v="245000"/>
    <n v="1469500"/>
  </r>
  <r>
    <x v="83"/>
    <x v="5"/>
    <x v="22"/>
    <n v="309950"/>
    <n v="952950"/>
  </r>
  <r>
    <x v="84"/>
    <x v="5"/>
    <x v="22"/>
    <n v="250000"/>
    <n v="1238950"/>
  </r>
  <r>
    <x v="85"/>
    <x v="5"/>
    <x v="22"/>
    <n v="242500"/>
    <n v="2066500"/>
  </r>
  <r>
    <x v="86"/>
    <x v="5"/>
    <x v="22"/>
    <n v="214500"/>
    <n v="870000"/>
  </r>
  <r>
    <x v="87"/>
    <x v="5"/>
    <x v="22"/>
    <n v="212500"/>
    <n v="1310500"/>
  </r>
  <r>
    <x v="88"/>
    <x v="5"/>
    <x v="22"/>
    <n v="196500"/>
    <n v="1359083"/>
  </r>
  <r>
    <x v="89"/>
    <x v="5"/>
    <x v="22"/>
    <n v="300000"/>
    <n v="300000"/>
  </r>
  <r>
    <x v="90"/>
    <x v="5"/>
    <x v="22"/>
    <n v="282000"/>
    <n v="1346000"/>
  </r>
  <r>
    <x v="91"/>
    <x v="5"/>
    <x v="22"/>
    <n v="189000"/>
    <n v="1060500"/>
  </r>
  <r>
    <x v="92"/>
    <x v="5"/>
    <x v="22"/>
    <n v="270900"/>
    <n v="541800"/>
  </r>
  <r>
    <x v="93"/>
    <x v="5"/>
    <x v="22"/>
    <n v="305000"/>
    <n v="847959"/>
  </r>
  <r>
    <x v="94"/>
    <x v="5"/>
    <x v="22"/>
    <n v="296000"/>
    <n v="1708500"/>
  </r>
  <r>
    <x v="95"/>
    <x v="5"/>
    <x v="22"/>
    <n v="297000"/>
    <n v="594000"/>
  </r>
  <r>
    <x v="96"/>
    <x v="5"/>
    <x v="22"/>
    <n v="233000"/>
    <n v="659000"/>
  </r>
  <r>
    <x v="97"/>
    <x v="5"/>
    <x v="22"/>
    <n v="243500"/>
    <n v="487000"/>
  </r>
  <r>
    <x v="98"/>
    <x v="5"/>
    <x v="22"/>
    <n v="307000"/>
    <n v="1740000"/>
  </r>
  <r>
    <x v="99"/>
    <x v="5"/>
    <x v="22"/>
    <n v="175000"/>
    <n v="1007000"/>
  </r>
  <r>
    <x v="100"/>
    <x v="5"/>
    <x v="22"/>
    <n v="308000"/>
    <n v="1518000"/>
  </r>
  <r>
    <x v="101"/>
    <x v="5"/>
    <x v="22"/>
    <n v="217475"/>
    <n v="878450"/>
  </r>
  <r>
    <x v="102"/>
    <x v="5"/>
    <x v="22"/>
    <n v="222475"/>
    <n v="1611950"/>
  </r>
  <r>
    <x v="103"/>
    <x v="5"/>
    <x v="22"/>
    <n v="198000"/>
    <n v="920000"/>
  </r>
  <r>
    <x v="104"/>
    <x v="5"/>
    <x v="22"/>
    <n v="193500"/>
    <n v="857000"/>
  </r>
  <r>
    <x v="105"/>
    <x v="5"/>
    <x v="22"/>
    <n v="230000"/>
    <n v="1112500"/>
  </r>
  <r>
    <x v="106"/>
    <x v="5"/>
    <x v="22"/>
    <n v="165000"/>
    <n v="495000"/>
  </r>
  <r>
    <x v="107"/>
    <x v="5"/>
    <x v="22"/>
    <n v="319000"/>
    <n v="899000"/>
  </r>
  <r>
    <x v="108"/>
    <x v="5"/>
    <x v="22"/>
    <n v="316000"/>
    <n v="316000"/>
  </r>
  <r>
    <x v="109"/>
    <x v="5"/>
    <x v="22"/>
    <n v="217658"/>
    <n v="1238765"/>
  </r>
  <r>
    <x v="110"/>
    <x v="5"/>
    <x v="22"/>
    <n v="214950"/>
    <n v="1006149"/>
  </r>
  <r>
    <x v="111"/>
    <x v="5"/>
    <x v="22"/>
    <n v="202150"/>
    <n v="1127300"/>
  </r>
  <r>
    <x v="112"/>
    <x v="5"/>
    <x v="22"/>
    <n v="245000"/>
    <n v="1601000"/>
  </r>
  <r>
    <x v="113"/>
    <x v="5"/>
    <x v="22"/>
    <n v="201100"/>
    <n v="402199"/>
  </r>
  <r>
    <x v="114"/>
    <x v="5"/>
    <x v="22"/>
    <n v="230000"/>
    <n v="1619900"/>
  </r>
  <r>
    <x v="115"/>
    <x v="5"/>
    <x v="22"/>
    <n v="231500"/>
    <n v="665000"/>
  </r>
  <r>
    <x v="116"/>
    <x v="5"/>
    <x v="22"/>
    <n v="269000"/>
    <n v="1388000"/>
  </r>
  <r>
    <x v="117"/>
    <x v="5"/>
    <x v="22"/>
    <n v="235000"/>
    <n v="1259500"/>
  </r>
  <r>
    <x v="118"/>
    <x v="5"/>
    <x v="22"/>
    <n v="170850"/>
    <n v="341700"/>
  </r>
  <r>
    <x v="119"/>
    <x v="5"/>
    <x v="22"/>
    <n v="214420"/>
    <n v="1518420"/>
  </r>
  <r>
    <x v="120"/>
    <x v="5"/>
    <x v="22"/>
    <n v="245000"/>
    <n v="245000"/>
  </r>
  <r>
    <x v="121"/>
    <x v="5"/>
    <x v="22"/>
    <n v="189250"/>
    <n v="378500"/>
  </r>
  <r>
    <x v="122"/>
    <x v="5"/>
    <x v="22"/>
    <n v="285000"/>
    <n v="285000"/>
  </r>
  <r>
    <x v="123"/>
    <x v="5"/>
    <x v="22"/>
    <n v="250000"/>
    <n v="2685950"/>
  </r>
  <r>
    <x v="124"/>
    <x v="5"/>
    <x v="22"/>
    <n v="270000"/>
    <n v="1797400"/>
  </r>
  <r>
    <x v="125"/>
    <x v="5"/>
    <x v="22"/>
    <n v="264940"/>
    <n v="1278090"/>
  </r>
  <r>
    <x v="126"/>
    <x v="5"/>
    <x v="22"/>
    <n v="249000"/>
    <n v="2355363"/>
  </r>
  <r>
    <x v="127"/>
    <x v="5"/>
    <x v="22"/>
    <n v="299000"/>
    <n v="3481000"/>
  </r>
  <r>
    <x v="128"/>
    <x v="5"/>
    <x v="22"/>
    <n v="234900"/>
    <n v="659900"/>
  </r>
  <r>
    <x v="129"/>
    <x v="5"/>
    <x v="22"/>
    <n v="292500"/>
    <n v="1722800"/>
  </r>
  <r>
    <x v="130"/>
    <x v="5"/>
    <x v="22"/>
    <n v="262500"/>
    <n v="525000"/>
  </r>
  <r>
    <x v="131"/>
    <x v="5"/>
    <x v="22"/>
    <n v="264450"/>
    <n v="1044400"/>
  </r>
  <r>
    <x v="132"/>
    <x v="5"/>
    <x v="22"/>
    <n v="277000"/>
    <n v="1068900"/>
  </r>
  <r>
    <x v="133"/>
    <x v="5"/>
    <x v="22"/>
    <n v="300000"/>
    <n v="2545150"/>
  </r>
  <r>
    <x v="134"/>
    <x v="5"/>
    <x v="22"/>
    <n v="256750"/>
    <n v="1354000"/>
  </r>
  <r>
    <x v="135"/>
    <x v="5"/>
    <x v="22"/>
    <n v="268000"/>
    <n v="2793170"/>
  </r>
  <r>
    <x v="136"/>
    <x v="5"/>
    <x v="22"/>
    <n v="275500"/>
    <n v="2330400"/>
  </r>
  <r>
    <x v="137"/>
    <x v="5"/>
    <x v="22"/>
    <n v="266000"/>
    <n v="827000"/>
  </r>
  <r>
    <x v="138"/>
    <x v="5"/>
    <x v="22"/>
    <n v="298475"/>
    <n v="2467525"/>
  </r>
  <r>
    <x v="139"/>
    <x v="5"/>
    <x v="22"/>
    <n v="245500"/>
    <n v="1429000"/>
  </r>
  <r>
    <x v="140"/>
    <x v="5"/>
    <x v="22"/>
    <n v="227975"/>
    <n v="1911450"/>
  </r>
  <r>
    <x v="141"/>
    <x v="5"/>
    <x v="22"/>
    <n v="250000"/>
    <n v="1304700"/>
  </r>
  <r>
    <x v="142"/>
    <x v="5"/>
    <x v="22"/>
    <n v="252250"/>
    <n v="2291500"/>
  </r>
  <r>
    <x v="143"/>
    <x v="5"/>
    <x v="22"/>
    <n v="278500"/>
    <n v="1795950"/>
  </r>
  <r>
    <x v="144"/>
    <x v="5"/>
    <x v="22"/>
    <n v="273950"/>
    <n v="1573600"/>
  </r>
  <r>
    <x v="145"/>
    <x v="5"/>
    <x v="22"/>
    <n v="243500"/>
    <n v="994500"/>
  </r>
  <r>
    <x v="146"/>
    <x v="5"/>
    <x v="22"/>
    <n v="285000"/>
    <n v="2656950"/>
  </r>
  <r>
    <x v="147"/>
    <x v="5"/>
    <x v="22"/>
    <n v="305000"/>
    <n v="3079400"/>
  </r>
  <r>
    <x v="148"/>
    <x v="5"/>
    <x v="22"/>
    <n v="288900"/>
    <n v="2656850"/>
  </r>
  <r>
    <x v="149"/>
    <x v="5"/>
    <x v="22"/>
    <n v="273000"/>
    <n v="788000"/>
  </r>
  <r>
    <x v="150"/>
    <x v="5"/>
    <x v="22"/>
    <n v="223000"/>
    <n v="717500"/>
  </r>
  <r>
    <x v="151"/>
    <x v="5"/>
    <x v="22"/>
    <n v="305000"/>
    <n v="1537400"/>
  </r>
  <r>
    <x v="152"/>
    <x v="5"/>
    <x v="22"/>
    <m/>
    <m/>
  </r>
  <r>
    <x v="153"/>
    <x v="5"/>
    <x v="22"/>
    <n v="288601"/>
    <n v="1224651"/>
  </r>
  <r>
    <x v="154"/>
    <x v="5"/>
    <x v="22"/>
    <n v="258000"/>
    <n v="1353700"/>
  </r>
  <r>
    <x v="155"/>
    <x v="5"/>
    <x v="22"/>
    <n v="260000"/>
    <n v="2402063"/>
  </r>
  <r>
    <x v="156"/>
    <x v="5"/>
    <x v="22"/>
    <n v="245500"/>
    <n v="491000"/>
  </r>
  <r>
    <x v="157"/>
    <x v="5"/>
    <x v="22"/>
    <n v="281650"/>
    <n v="1777100"/>
  </r>
  <r>
    <x v="158"/>
    <x v="5"/>
    <x v="22"/>
    <n v="280000"/>
    <n v="2645100"/>
  </r>
  <r>
    <x v="159"/>
    <x v="5"/>
    <x v="22"/>
    <n v="357500"/>
    <n v="2780000"/>
  </r>
  <r>
    <x v="160"/>
    <x v="5"/>
    <x v="22"/>
    <n v="263850"/>
    <n v="1068200"/>
  </r>
  <r>
    <x v="161"/>
    <x v="5"/>
    <x v="22"/>
    <n v="378000"/>
    <n v="2956650"/>
  </r>
  <r>
    <x v="162"/>
    <x v="5"/>
    <x v="22"/>
    <n v="300000"/>
    <n v="2843500"/>
  </r>
  <r>
    <x v="163"/>
    <x v="5"/>
    <x v="22"/>
    <n v="285000"/>
    <n v="2755325"/>
  </r>
  <r>
    <x v="164"/>
    <x v="5"/>
    <x v="22"/>
    <n v="353500"/>
    <n v="2104600"/>
  </r>
  <r>
    <x v="165"/>
    <x v="5"/>
    <x v="22"/>
    <n v="259000"/>
    <n v="2624640"/>
  </r>
  <r>
    <x v="166"/>
    <x v="5"/>
    <x v="22"/>
    <n v="284000"/>
    <n v="1631000"/>
  </r>
  <r>
    <x v="167"/>
    <x v="5"/>
    <x v="22"/>
    <n v="280800"/>
    <n v="3075675"/>
  </r>
  <r>
    <x v="168"/>
    <x v="5"/>
    <x v="22"/>
    <n v="299500"/>
    <n v="1929500"/>
  </r>
  <r>
    <x v="169"/>
    <x v="5"/>
    <x v="22"/>
    <n v="331500"/>
    <n v="1623500"/>
  </r>
  <r>
    <x v="170"/>
    <x v="5"/>
    <x v="22"/>
    <n v="224950"/>
    <n v="1271950"/>
  </r>
  <r>
    <x v="171"/>
    <x v="5"/>
    <x v="22"/>
    <n v="406500"/>
    <n v="3104400"/>
  </r>
  <r>
    <x v="172"/>
    <x v="5"/>
    <x v="22"/>
    <n v="311000"/>
    <n v="1352300"/>
  </r>
  <r>
    <x v="173"/>
    <x v="5"/>
    <x v="22"/>
    <n v="380400"/>
    <n v="3526300"/>
  </r>
  <r>
    <x v="174"/>
    <x v="5"/>
    <x v="22"/>
    <n v="387500"/>
    <n v="4490700"/>
  </r>
  <r>
    <x v="175"/>
    <x v="5"/>
    <x v="22"/>
    <n v="358000"/>
    <n v="3649137"/>
  </r>
  <r>
    <x v="176"/>
    <x v="5"/>
    <x v="22"/>
    <n v="399950"/>
    <n v="2627950"/>
  </r>
  <r>
    <x v="177"/>
    <x v="5"/>
    <x v="22"/>
    <n v="310000"/>
    <n v="4297750"/>
  </r>
  <r>
    <x v="178"/>
    <x v="5"/>
    <x v="22"/>
    <n v="352000"/>
    <n v="3956550"/>
  </r>
  <r>
    <x v="179"/>
    <x v="5"/>
    <x v="22"/>
    <n v="372500"/>
    <n v="1490000"/>
  </r>
  <r>
    <x v="180"/>
    <x v="5"/>
    <x v="22"/>
    <n v="443250"/>
    <n v="886500"/>
  </r>
  <r>
    <x v="181"/>
    <x v="5"/>
    <x v="22"/>
    <n v="302750"/>
    <n v="1376500"/>
  </r>
  <r>
    <x v="182"/>
    <x v="5"/>
    <x v="22"/>
    <n v="414000"/>
    <n v="3328250"/>
  </r>
  <r>
    <x v="183"/>
    <x v="5"/>
    <x v="22"/>
    <n v="410975"/>
    <n v="3348200"/>
  </r>
  <r>
    <x v="184"/>
    <x v="5"/>
    <x v="22"/>
    <n v="400000"/>
    <n v="3023450"/>
  </r>
  <r>
    <x v="185"/>
    <x v="5"/>
    <x v="22"/>
    <n v="420000"/>
    <n v="2846900"/>
  </r>
  <r>
    <x v="186"/>
    <x v="5"/>
    <x v="22"/>
    <n v="347500"/>
    <n v="2923950"/>
  </r>
  <r>
    <x v="187"/>
    <x v="5"/>
    <x v="22"/>
    <n v="361000"/>
    <n v="5801400"/>
  </r>
  <r>
    <x v="188"/>
    <x v="5"/>
    <x v="22"/>
    <n v="387450"/>
    <n v="774900"/>
  </r>
  <r>
    <x v="189"/>
    <x v="5"/>
    <x v="22"/>
    <n v="352500"/>
    <n v="3605554"/>
  </r>
  <r>
    <x v="190"/>
    <x v="5"/>
    <x v="22"/>
    <n v="369500"/>
    <n v="3831500"/>
  </r>
  <r>
    <x v="191"/>
    <x v="5"/>
    <x v="22"/>
    <n v="399000"/>
    <n v="1126500"/>
  </r>
  <r>
    <x v="192"/>
    <x v="5"/>
    <x v="22"/>
    <n v="485000"/>
    <n v="485000"/>
  </r>
  <r>
    <x v="202"/>
    <x v="5"/>
    <x v="22"/>
    <n v="507500"/>
    <n v="1015000"/>
  </r>
  <r>
    <x v="194"/>
    <x v="5"/>
    <x v="22"/>
    <n v="539950"/>
    <n v="1470450"/>
  </r>
  <r>
    <x v="195"/>
    <x v="5"/>
    <x v="22"/>
    <n v="462500"/>
    <n v="1294500"/>
  </r>
  <r>
    <x v="196"/>
    <x v="5"/>
    <x v="22"/>
    <n v="372075"/>
    <n v="3194600"/>
  </r>
  <r>
    <x v="197"/>
    <x v="5"/>
    <x v="22"/>
    <n v="394500"/>
    <n v="3989329"/>
  </r>
  <r>
    <x v="198"/>
    <x v="5"/>
    <x v="22"/>
    <n v="375000"/>
    <n v="2704500"/>
  </r>
  <r>
    <x v="199"/>
    <x v="5"/>
    <x v="22"/>
    <n v="362500"/>
    <n v="2454000"/>
  </r>
  <r>
    <x v="200"/>
    <x v="5"/>
    <x v="22"/>
    <n v="410000"/>
    <n v="1905000"/>
  </r>
  <r>
    <x v="201"/>
    <x v="5"/>
    <x v="22"/>
    <n v="456850"/>
    <n v="5023150"/>
  </r>
  <r>
    <x v="0"/>
    <x v="7"/>
    <x v="23"/>
    <n v="194500"/>
    <n v="1022900"/>
  </r>
  <r>
    <x v="0"/>
    <x v="8"/>
    <x v="23"/>
    <n v="142000"/>
    <n v="458950"/>
  </r>
  <r>
    <x v="1"/>
    <x v="7"/>
    <x v="23"/>
    <n v="268125"/>
    <n v="1515650"/>
  </r>
  <r>
    <x v="1"/>
    <x v="8"/>
    <x v="23"/>
    <n v="131740"/>
    <n v="362240"/>
  </r>
  <r>
    <x v="2"/>
    <x v="7"/>
    <x v="23"/>
    <n v="200050"/>
    <n v="916750"/>
  </r>
  <r>
    <x v="2"/>
    <x v="8"/>
    <x v="23"/>
    <n v="235000"/>
    <n v="1418000"/>
  </r>
  <r>
    <x v="3"/>
    <x v="7"/>
    <x v="23"/>
    <n v="202500"/>
    <n v="1660000"/>
  </r>
  <r>
    <x v="3"/>
    <x v="8"/>
    <x v="23"/>
    <n v="166750"/>
    <n v="1103500"/>
  </r>
  <r>
    <x v="4"/>
    <x v="7"/>
    <x v="23"/>
    <n v="217475"/>
    <n v="1766900"/>
  </r>
  <r>
    <x v="4"/>
    <x v="8"/>
    <x v="23"/>
    <n v="129900"/>
    <n v="129900"/>
  </r>
  <r>
    <x v="5"/>
    <x v="7"/>
    <x v="23"/>
    <n v="210000"/>
    <n v="1554000"/>
  </r>
  <r>
    <x v="5"/>
    <x v="8"/>
    <x v="23"/>
    <m/>
    <m/>
  </r>
  <r>
    <x v="6"/>
    <x v="7"/>
    <x v="23"/>
    <n v="202000"/>
    <n v="1734200"/>
  </r>
  <r>
    <x v="6"/>
    <x v="8"/>
    <x v="23"/>
    <m/>
    <m/>
  </r>
  <r>
    <x v="7"/>
    <x v="7"/>
    <x v="23"/>
    <n v="237000"/>
    <n v="2613525"/>
  </r>
  <r>
    <x v="7"/>
    <x v="8"/>
    <x v="23"/>
    <n v="154500"/>
    <n v="916900"/>
  </r>
  <r>
    <x v="8"/>
    <x v="7"/>
    <x v="23"/>
    <n v="235000"/>
    <n v="3037900"/>
  </r>
  <r>
    <x v="8"/>
    <x v="8"/>
    <x v="23"/>
    <n v="143000"/>
    <n v="560400"/>
  </r>
  <r>
    <x v="9"/>
    <x v="7"/>
    <x v="23"/>
    <n v="219500"/>
    <n v="1989900"/>
  </r>
  <r>
    <x v="9"/>
    <x v="8"/>
    <x v="23"/>
    <n v="158200"/>
    <n v="316400"/>
  </r>
  <r>
    <x v="10"/>
    <x v="7"/>
    <x v="23"/>
    <m/>
    <m/>
  </r>
  <r>
    <x v="10"/>
    <x v="8"/>
    <x v="23"/>
    <m/>
    <m/>
  </r>
  <r>
    <x v="11"/>
    <x v="7"/>
    <x v="23"/>
    <n v="205950"/>
    <n v="1610300"/>
  </r>
  <r>
    <x v="11"/>
    <x v="8"/>
    <x v="23"/>
    <n v="150000"/>
    <n v="619500"/>
  </r>
  <r>
    <x v="12"/>
    <x v="7"/>
    <x v="23"/>
    <n v="226800"/>
    <n v="453600"/>
  </r>
  <r>
    <x v="12"/>
    <x v="8"/>
    <x v="23"/>
    <n v="327500"/>
    <n v="655000"/>
  </r>
  <r>
    <x v="13"/>
    <x v="7"/>
    <x v="23"/>
    <n v="218750"/>
    <n v="809000"/>
  </r>
  <r>
    <x v="13"/>
    <x v="8"/>
    <x v="23"/>
    <n v="137000"/>
    <n v="137000"/>
  </r>
  <r>
    <x v="14"/>
    <x v="7"/>
    <x v="23"/>
    <n v="227250"/>
    <n v="454500"/>
  </r>
  <r>
    <x v="14"/>
    <x v="8"/>
    <x v="23"/>
    <n v="170250"/>
    <n v="340500"/>
  </r>
  <r>
    <x v="15"/>
    <x v="7"/>
    <x v="23"/>
    <n v="216975"/>
    <n v="1347450"/>
  </r>
  <r>
    <x v="15"/>
    <x v="8"/>
    <x v="23"/>
    <n v="196000"/>
    <n v="196000"/>
  </r>
  <r>
    <x v="16"/>
    <x v="7"/>
    <x v="23"/>
    <n v="257475"/>
    <n v="2292600"/>
  </r>
  <r>
    <x v="16"/>
    <x v="8"/>
    <x v="23"/>
    <n v="163000"/>
    <n v="820900"/>
  </r>
  <r>
    <x v="17"/>
    <x v="7"/>
    <x v="23"/>
    <n v="245000"/>
    <n v="4213400"/>
  </r>
  <r>
    <x v="17"/>
    <x v="8"/>
    <x v="23"/>
    <n v="160000"/>
    <n v="160000"/>
  </r>
  <r>
    <x v="18"/>
    <x v="7"/>
    <x v="23"/>
    <n v="226750"/>
    <n v="2975200"/>
  </r>
  <r>
    <x v="18"/>
    <x v="8"/>
    <x v="23"/>
    <n v="249703"/>
    <n v="701703"/>
  </r>
  <r>
    <x v="19"/>
    <x v="7"/>
    <x v="23"/>
    <n v="261500"/>
    <n v="2034000"/>
  </r>
  <r>
    <x v="19"/>
    <x v="8"/>
    <x v="23"/>
    <n v="200950"/>
    <n v="784400"/>
  </r>
  <r>
    <x v="20"/>
    <x v="7"/>
    <x v="23"/>
    <n v="258700"/>
    <n v="3774300"/>
  </r>
  <r>
    <x v="20"/>
    <x v="8"/>
    <x v="23"/>
    <n v="300000"/>
    <n v="1239900"/>
  </r>
  <r>
    <x v="21"/>
    <x v="7"/>
    <x v="23"/>
    <n v="230000"/>
    <n v="1138750"/>
  </r>
  <r>
    <x v="21"/>
    <x v="8"/>
    <x v="23"/>
    <n v="168475"/>
    <n v="1156950"/>
  </r>
  <r>
    <x v="22"/>
    <x v="7"/>
    <x v="23"/>
    <n v="243500"/>
    <n v="1438950"/>
  </r>
  <r>
    <x v="22"/>
    <x v="8"/>
    <x v="23"/>
    <n v="163250"/>
    <n v="326500"/>
  </r>
  <r>
    <x v="23"/>
    <x v="7"/>
    <x v="23"/>
    <n v="268000"/>
    <n v="1443000"/>
  </r>
  <r>
    <x v="23"/>
    <x v="8"/>
    <x v="23"/>
    <n v="292500"/>
    <n v="1186800"/>
  </r>
  <r>
    <x v="24"/>
    <x v="7"/>
    <x v="23"/>
    <n v="274500"/>
    <n v="549000"/>
  </r>
  <r>
    <x v="24"/>
    <x v="8"/>
    <x v="23"/>
    <n v="185975"/>
    <n v="371950"/>
  </r>
  <r>
    <x v="25"/>
    <x v="7"/>
    <x v="23"/>
    <n v="289265"/>
    <n v="1118430"/>
  </r>
  <r>
    <x v="25"/>
    <x v="8"/>
    <x v="23"/>
    <m/>
    <m/>
  </r>
  <r>
    <x v="26"/>
    <x v="7"/>
    <x v="23"/>
    <n v="265000"/>
    <n v="3485630"/>
  </r>
  <r>
    <x v="26"/>
    <x v="8"/>
    <x v="23"/>
    <n v="198616"/>
    <n v="397232"/>
  </r>
  <r>
    <x v="27"/>
    <x v="7"/>
    <x v="23"/>
    <n v="270000"/>
    <n v="1566900"/>
  </r>
  <r>
    <x v="27"/>
    <x v="8"/>
    <x v="23"/>
    <n v="177500"/>
    <n v="1532550"/>
  </r>
  <r>
    <x v="28"/>
    <x v="7"/>
    <x v="23"/>
    <n v="272000"/>
    <n v="1440999"/>
  </r>
  <r>
    <x v="28"/>
    <x v="8"/>
    <x v="23"/>
    <n v="200000"/>
    <n v="200000"/>
  </r>
  <r>
    <x v="29"/>
    <x v="7"/>
    <x v="23"/>
    <n v="275000"/>
    <n v="2111950"/>
  </r>
  <r>
    <x v="29"/>
    <x v="8"/>
    <x v="23"/>
    <n v="177000"/>
    <n v="699000"/>
  </r>
  <r>
    <x v="30"/>
    <x v="7"/>
    <x v="23"/>
    <n v="287475"/>
    <n v="3575750"/>
  </r>
  <r>
    <x v="30"/>
    <x v="8"/>
    <x v="23"/>
    <n v="326000"/>
    <n v="652000"/>
  </r>
  <r>
    <x v="31"/>
    <x v="7"/>
    <x v="23"/>
    <n v="250000"/>
    <n v="1933945"/>
  </r>
  <r>
    <x v="31"/>
    <x v="8"/>
    <x v="23"/>
    <n v="166000"/>
    <n v="1082200"/>
  </r>
  <r>
    <x v="32"/>
    <x v="7"/>
    <x v="23"/>
    <n v="320000"/>
    <n v="3378990"/>
  </r>
  <r>
    <x v="32"/>
    <x v="8"/>
    <x v="23"/>
    <n v="260000"/>
    <n v="2880050"/>
  </r>
  <r>
    <x v="33"/>
    <x v="7"/>
    <x v="23"/>
    <n v="270000"/>
    <n v="2422150"/>
  </r>
  <r>
    <x v="33"/>
    <x v="8"/>
    <x v="23"/>
    <n v="244000"/>
    <n v="1173000"/>
  </r>
  <r>
    <x v="34"/>
    <x v="7"/>
    <x v="23"/>
    <n v="268000"/>
    <n v="1435400"/>
  </r>
  <r>
    <x v="34"/>
    <x v="8"/>
    <x v="23"/>
    <n v="160000"/>
    <n v="160000"/>
  </r>
  <r>
    <x v="35"/>
    <x v="7"/>
    <x v="23"/>
    <n v="345000"/>
    <n v="967950"/>
  </r>
  <r>
    <x v="35"/>
    <x v="8"/>
    <x v="23"/>
    <n v="269000"/>
    <n v="1135950"/>
  </r>
  <r>
    <x v="36"/>
    <x v="7"/>
    <x v="23"/>
    <n v="406500"/>
    <n v="813000"/>
  </r>
  <r>
    <x v="36"/>
    <x v="8"/>
    <x v="23"/>
    <m/>
    <m/>
  </r>
  <r>
    <x v="37"/>
    <x v="7"/>
    <x v="23"/>
    <n v="300000"/>
    <n v="1545500"/>
  </r>
  <r>
    <x v="37"/>
    <x v="8"/>
    <x v="23"/>
    <n v="186500"/>
    <n v="373000"/>
  </r>
  <r>
    <x v="38"/>
    <x v="7"/>
    <x v="23"/>
    <n v="325000"/>
    <n v="2335000"/>
  </r>
  <r>
    <x v="38"/>
    <x v="8"/>
    <x v="23"/>
    <n v="381628"/>
    <n v="763255"/>
  </r>
  <r>
    <x v="39"/>
    <x v="7"/>
    <x v="23"/>
    <n v="320000"/>
    <n v="1590999"/>
  </r>
  <r>
    <x v="39"/>
    <x v="8"/>
    <x v="23"/>
    <m/>
    <m/>
  </r>
  <r>
    <x v="40"/>
    <x v="7"/>
    <x v="23"/>
    <n v="299900"/>
    <n v="2043900"/>
  </r>
  <r>
    <x v="40"/>
    <x v="8"/>
    <x v="23"/>
    <n v="212225"/>
    <n v="883950"/>
  </r>
  <r>
    <x v="41"/>
    <x v="7"/>
    <x v="23"/>
    <n v="319975"/>
    <n v="2622350"/>
  </r>
  <r>
    <x v="41"/>
    <x v="8"/>
    <x v="23"/>
    <n v="214725"/>
    <n v="921950"/>
  </r>
  <r>
    <x v="42"/>
    <x v="7"/>
    <x v="23"/>
    <n v="313250"/>
    <n v="4062950"/>
  </r>
  <r>
    <x v="42"/>
    <x v="8"/>
    <x v="23"/>
    <n v="173000"/>
    <n v="346000"/>
  </r>
  <r>
    <x v="43"/>
    <x v="7"/>
    <x v="23"/>
    <n v="356500"/>
    <n v="2714400"/>
  </r>
  <r>
    <x v="43"/>
    <x v="8"/>
    <x v="23"/>
    <n v="270000"/>
    <n v="1359000"/>
  </r>
  <r>
    <x v="44"/>
    <x v="7"/>
    <x v="23"/>
    <n v="321000"/>
    <n v="2263900"/>
  </r>
  <r>
    <x v="44"/>
    <x v="8"/>
    <x v="23"/>
    <n v="261500"/>
    <n v="523000"/>
  </r>
  <r>
    <x v="45"/>
    <x v="7"/>
    <x v="23"/>
    <m/>
    <m/>
  </r>
  <r>
    <x v="45"/>
    <x v="8"/>
    <x v="23"/>
    <n v="223250"/>
    <n v="1479650"/>
  </r>
  <r>
    <x v="46"/>
    <x v="7"/>
    <x v="23"/>
    <n v="321250"/>
    <n v="3812300"/>
  </r>
  <r>
    <x v="46"/>
    <x v="8"/>
    <x v="23"/>
    <n v="172475"/>
    <n v="344950"/>
  </r>
  <r>
    <x v="47"/>
    <x v="7"/>
    <x v="23"/>
    <n v="292300"/>
    <n v="1277600"/>
  </r>
  <r>
    <x v="47"/>
    <x v="8"/>
    <x v="23"/>
    <m/>
    <m/>
  </r>
  <r>
    <x v="48"/>
    <x v="7"/>
    <x v="23"/>
    <n v="295000"/>
    <n v="1030000"/>
  </r>
  <r>
    <x v="48"/>
    <x v="8"/>
    <x v="23"/>
    <n v="274468"/>
    <n v="1758885"/>
  </r>
  <r>
    <x v="49"/>
    <x v="7"/>
    <x v="23"/>
    <n v="360000"/>
    <n v="1813000"/>
  </r>
  <r>
    <x v="49"/>
    <x v="8"/>
    <x v="23"/>
    <n v="395750"/>
    <n v="791500"/>
  </r>
  <r>
    <x v="50"/>
    <x v="7"/>
    <x v="23"/>
    <n v="270000"/>
    <n v="540000"/>
  </r>
  <r>
    <x v="50"/>
    <x v="8"/>
    <x v="23"/>
    <n v="240000"/>
    <n v="689950"/>
  </r>
  <r>
    <x v="51"/>
    <x v="7"/>
    <x v="23"/>
    <n v="314950"/>
    <n v="2959900"/>
  </r>
  <r>
    <x v="51"/>
    <x v="8"/>
    <x v="23"/>
    <n v="166000"/>
    <n v="332000"/>
  </r>
  <r>
    <x v="52"/>
    <x v="7"/>
    <x v="23"/>
    <n v="350000"/>
    <n v="2226950"/>
  </r>
  <r>
    <x v="52"/>
    <x v="8"/>
    <x v="23"/>
    <n v="216000"/>
    <n v="881250"/>
  </r>
  <r>
    <x v="53"/>
    <x v="7"/>
    <x v="23"/>
    <n v="335193"/>
    <n v="2885643"/>
  </r>
  <r>
    <x v="53"/>
    <x v="8"/>
    <x v="23"/>
    <n v="274000"/>
    <n v="274000"/>
  </r>
  <r>
    <x v="54"/>
    <x v="7"/>
    <x v="23"/>
    <n v="281250"/>
    <n v="1128050"/>
  </r>
  <r>
    <x v="54"/>
    <x v="8"/>
    <x v="23"/>
    <n v="352000"/>
    <n v="1046950"/>
  </r>
  <r>
    <x v="55"/>
    <x v="7"/>
    <x v="23"/>
    <n v="285000"/>
    <n v="882000"/>
  </r>
  <r>
    <x v="55"/>
    <x v="8"/>
    <x v="23"/>
    <n v="233500"/>
    <n v="233500"/>
  </r>
  <r>
    <x v="56"/>
    <x v="7"/>
    <x v="23"/>
    <n v="280000"/>
    <n v="1705000"/>
  </r>
  <r>
    <x v="56"/>
    <x v="8"/>
    <x v="23"/>
    <n v="160000"/>
    <n v="160000"/>
  </r>
  <r>
    <x v="57"/>
    <x v="7"/>
    <x v="23"/>
    <n v="322500"/>
    <n v="1899500"/>
  </r>
  <r>
    <x v="57"/>
    <x v="8"/>
    <x v="23"/>
    <n v="278500"/>
    <n v="1187950"/>
  </r>
  <r>
    <x v="58"/>
    <x v="7"/>
    <x v="23"/>
    <n v="285000"/>
    <n v="879950"/>
  </r>
  <r>
    <x v="58"/>
    <x v="8"/>
    <x v="23"/>
    <m/>
    <m/>
  </r>
  <r>
    <x v="59"/>
    <x v="7"/>
    <x v="23"/>
    <n v="250075"/>
    <n v="968340"/>
  </r>
  <r>
    <x v="59"/>
    <x v="8"/>
    <x v="23"/>
    <m/>
    <m/>
  </r>
  <r>
    <x v="60"/>
    <x v="7"/>
    <x v="23"/>
    <n v="340000"/>
    <n v="680000"/>
  </r>
  <r>
    <x v="60"/>
    <x v="8"/>
    <x v="23"/>
    <n v="240000"/>
    <n v="240000"/>
  </r>
  <r>
    <x v="61"/>
    <x v="7"/>
    <x v="23"/>
    <n v="315000"/>
    <n v="1289500"/>
  </r>
  <r>
    <x v="61"/>
    <x v="8"/>
    <x v="23"/>
    <n v="194500"/>
    <n v="194500"/>
  </r>
  <r>
    <x v="62"/>
    <x v="7"/>
    <x v="23"/>
    <n v="290000"/>
    <n v="290000"/>
  </r>
  <r>
    <x v="62"/>
    <x v="8"/>
    <x v="23"/>
    <n v="255450"/>
    <n v="730950"/>
  </r>
  <r>
    <x v="63"/>
    <x v="7"/>
    <x v="23"/>
    <n v="284500"/>
    <n v="2796900"/>
  </r>
  <r>
    <x v="63"/>
    <x v="8"/>
    <x v="23"/>
    <m/>
    <m/>
  </r>
  <r>
    <x v="64"/>
    <x v="7"/>
    <x v="23"/>
    <n v="293000"/>
    <n v="2590500"/>
  </r>
  <r>
    <x v="64"/>
    <x v="8"/>
    <x v="23"/>
    <n v="295000"/>
    <n v="2057400"/>
  </r>
  <r>
    <x v="65"/>
    <x v="7"/>
    <x v="23"/>
    <n v="288500"/>
    <n v="1493500"/>
  </r>
  <r>
    <x v="65"/>
    <x v="8"/>
    <x v="23"/>
    <n v="225000"/>
    <n v="225000"/>
  </r>
  <r>
    <x v="66"/>
    <x v="7"/>
    <x v="23"/>
    <n v="317500"/>
    <n v="2019450"/>
  </r>
  <r>
    <x v="66"/>
    <x v="8"/>
    <x v="23"/>
    <n v="197500"/>
    <n v="1275000"/>
  </r>
  <r>
    <x v="67"/>
    <x v="7"/>
    <x v="23"/>
    <n v="321769"/>
    <n v="643538"/>
  </r>
  <r>
    <x v="67"/>
    <x v="8"/>
    <x v="23"/>
    <n v="197450"/>
    <n v="394900"/>
  </r>
  <r>
    <x v="68"/>
    <x v="7"/>
    <x v="23"/>
    <m/>
    <m/>
  </r>
  <r>
    <x v="68"/>
    <x v="8"/>
    <x v="23"/>
    <n v="312750"/>
    <n v="625500"/>
  </r>
  <r>
    <x v="69"/>
    <x v="7"/>
    <x v="23"/>
    <n v="297000"/>
    <n v="870950"/>
  </r>
  <r>
    <x v="69"/>
    <x v="8"/>
    <x v="23"/>
    <n v="217500"/>
    <n v="435000"/>
  </r>
  <r>
    <x v="70"/>
    <x v="7"/>
    <x v="23"/>
    <n v="250000"/>
    <n v="1007103"/>
  </r>
  <r>
    <x v="70"/>
    <x v="8"/>
    <x v="23"/>
    <n v="225000"/>
    <n v="450000"/>
  </r>
  <r>
    <x v="71"/>
    <x v="7"/>
    <x v="23"/>
    <n v="234150"/>
    <n v="1422750"/>
  </r>
  <r>
    <x v="71"/>
    <x v="8"/>
    <x v="23"/>
    <n v="155000"/>
    <n v="155000"/>
  </r>
  <r>
    <x v="72"/>
    <x v="7"/>
    <x v="23"/>
    <n v="290500"/>
    <n v="581000"/>
  </r>
  <r>
    <x v="72"/>
    <x v="8"/>
    <x v="23"/>
    <n v="119000"/>
    <n v="119000"/>
  </r>
  <r>
    <x v="73"/>
    <x v="7"/>
    <x v="23"/>
    <n v="273850"/>
    <n v="1162700"/>
  </r>
  <r>
    <x v="73"/>
    <x v="8"/>
    <x v="23"/>
    <m/>
    <m/>
  </r>
  <r>
    <x v="74"/>
    <x v="7"/>
    <x v="23"/>
    <n v="260000"/>
    <n v="2513205"/>
  </r>
  <r>
    <x v="74"/>
    <x v="8"/>
    <x v="23"/>
    <n v="66500"/>
    <n v="66500"/>
  </r>
  <r>
    <x v="75"/>
    <x v="7"/>
    <x v="23"/>
    <n v="239500"/>
    <n v="1450000"/>
  </r>
  <r>
    <x v="75"/>
    <x v="8"/>
    <x v="23"/>
    <n v="294500"/>
    <n v="294500"/>
  </r>
  <r>
    <x v="76"/>
    <x v="7"/>
    <x v="23"/>
    <n v="281500"/>
    <n v="1727500"/>
  </r>
  <r>
    <x v="76"/>
    <x v="8"/>
    <x v="23"/>
    <n v="224500"/>
    <n v="449000"/>
  </r>
  <r>
    <x v="77"/>
    <x v="7"/>
    <x v="23"/>
    <n v="255000"/>
    <n v="1250000"/>
  </r>
  <r>
    <x v="77"/>
    <x v="8"/>
    <x v="23"/>
    <n v="150000"/>
    <n v="150000"/>
  </r>
  <r>
    <x v="78"/>
    <x v="7"/>
    <x v="23"/>
    <n v="297750"/>
    <n v="1195500"/>
  </r>
  <r>
    <x v="78"/>
    <x v="8"/>
    <x v="23"/>
    <m/>
    <m/>
  </r>
  <r>
    <x v="79"/>
    <x v="7"/>
    <x v="23"/>
    <n v="250000"/>
    <n v="1523500"/>
  </r>
  <r>
    <x v="79"/>
    <x v="8"/>
    <x v="23"/>
    <n v="258000"/>
    <n v="516000"/>
  </r>
  <r>
    <x v="80"/>
    <x v="7"/>
    <x v="23"/>
    <n v="280000"/>
    <n v="1341000"/>
  </r>
  <r>
    <x v="80"/>
    <x v="8"/>
    <x v="23"/>
    <n v="225000"/>
    <n v="225000"/>
  </r>
  <r>
    <x v="81"/>
    <x v="7"/>
    <x v="23"/>
    <n v="263500"/>
    <n v="1078000"/>
  </r>
  <r>
    <x v="81"/>
    <x v="8"/>
    <x v="23"/>
    <n v="215000"/>
    <n v="215000"/>
  </r>
  <r>
    <x v="82"/>
    <x v="7"/>
    <x v="23"/>
    <n v="246250"/>
    <n v="2138500"/>
  </r>
  <r>
    <x v="82"/>
    <x v="8"/>
    <x v="23"/>
    <n v="197000"/>
    <n v="394000"/>
  </r>
  <r>
    <x v="83"/>
    <x v="7"/>
    <x v="23"/>
    <n v="272000"/>
    <n v="1609000"/>
  </r>
  <r>
    <x v="83"/>
    <x v="8"/>
    <x v="23"/>
    <n v="310000"/>
    <n v="939500"/>
  </r>
  <r>
    <x v="84"/>
    <x v="7"/>
    <x v="23"/>
    <n v="238000"/>
    <n v="476000"/>
  </r>
  <r>
    <x v="84"/>
    <x v="8"/>
    <x v="23"/>
    <m/>
    <m/>
  </r>
  <r>
    <x v="85"/>
    <x v="7"/>
    <x v="23"/>
    <n v="315000"/>
    <n v="315000"/>
  </r>
  <r>
    <x v="85"/>
    <x v="8"/>
    <x v="23"/>
    <n v="309975"/>
    <n v="619950"/>
  </r>
  <r>
    <x v="86"/>
    <x v="7"/>
    <x v="23"/>
    <n v="251250"/>
    <n v="2008400"/>
  </r>
  <r>
    <x v="86"/>
    <x v="8"/>
    <x v="23"/>
    <n v="110000"/>
    <n v="110000"/>
  </r>
  <r>
    <x v="87"/>
    <x v="7"/>
    <x v="23"/>
    <n v="250000"/>
    <n v="810000"/>
  </r>
  <r>
    <x v="87"/>
    <x v="8"/>
    <x v="23"/>
    <n v="183825"/>
    <n v="1174050"/>
  </r>
  <r>
    <x v="88"/>
    <x v="7"/>
    <x v="23"/>
    <n v="260500"/>
    <n v="794500"/>
  </r>
  <r>
    <x v="88"/>
    <x v="8"/>
    <x v="23"/>
    <n v="257500"/>
    <n v="849500"/>
  </r>
  <r>
    <x v="89"/>
    <x v="7"/>
    <x v="23"/>
    <n v="299975"/>
    <n v="1178950"/>
  </r>
  <r>
    <x v="89"/>
    <x v="8"/>
    <x v="23"/>
    <n v="157500"/>
    <n v="315000"/>
  </r>
  <r>
    <x v="90"/>
    <x v="7"/>
    <x v="23"/>
    <n v="322750"/>
    <n v="645500"/>
  </r>
  <r>
    <x v="90"/>
    <x v="8"/>
    <x v="23"/>
    <n v="129975"/>
    <n v="259950"/>
  </r>
  <r>
    <x v="91"/>
    <x v="7"/>
    <x v="23"/>
    <n v="239000"/>
    <n v="794000"/>
  </r>
  <r>
    <x v="91"/>
    <x v="8"/>
    <x v="23"/>
    <n v="142500"/>
    <n v="598000"/>
  </r>
  <r>
    <x v="92"/>
    <x v="7"/>
    <x v="23"/>
    <n v="271725"/>
    <n v="2082450"/>
  </r>
  <r>
    <x v="92"/>
    <x v="8"/>
    <x v="23"/>
    <n v="215000"/>
    <n v="215000"/>
  </r>
  <r>
    <x v="93"/>
    <x v="7"/>
    <x v="23"/>
    <n v="300000"/>
    <n v="300000"/>
  </r>
  <r>
    <x v="93"/>
    <x v="8"/>
    <x v="23"/>
    <n v="182000"/>
    <n v="182000"/>
  </r>
  <r>
    <x v="94"/>
    <x v="7"/>
    <x v="23"/>
    <n v="233000"/>
    <n v="681500"/>
  </r>
  <r>
    <x v="94"/>
    <x v="8"/>
    <x v="23"/>
    <n v="231750"/>
    <n v="848750"/>
  </r>
  <r>
    <x v="95"/>
    <x v="7"/>
    <x v="23"/>
    <n v="243000"/>
    <n v="1531800"/>
  </r>
  <r>
    <x v="95"/>
    <x v="8"/>
    <x v="23"/>
    <n v="215000"/>
    <n v="1041491"/>
  </r>
  <r>
    <x v="96"/>
    <x v="7"/>
    <x v="23"/>
    <n v="227000"/>
    <n v="454000"/>
  </r>
  <r>
    <x v="96"/>
    <x v="8"/>
    <x v="23"/>
    <n v="227450"/>
    <n v="454900"/>
  </r>
  <r>
    <x v="97"/>
    <x v="7"/>
    <x v="23"/>
    <n v="229900"/>
    <n v="645900"/>
  </r>
  <r>
    <x v="97"/>
    <x v="8"/>
    <x v="23"/>
    <n v="245100"/>
    <n v="745100"/>
  </r>
  <r>
    <x v="98"/>
    <x v="7"/>
    <x v="23"/>
    <n v="250000"/>
    <n v="973000"/>
  </r>
  <r>
    <x v="98"/>
    <x v="8"/>
    <x v="23"/>
    <n v="122000"/>
    <n v="350000"/>
  </r>
  <r>
    <x v="99"/>
    <x v="7"/>
    <x v="23"/>
    <n v="199650"/>
    <n v="399300"/>
  </r>
  <r>
    <x v="99"/>
    <x v="8"/>
    <x v="23"/>
    <m/>
    <m/>
  </r>
  <r>
    <x v="100"/>
    <x v="7"/>
    <x v="23"/>
    <n v="211750"/>
    <n v="1243450"/>
  </r>
  <r>
    <x v="100"/>
    <x v="8"/>
    <x v="23"/>
    <n v="94000"/>
    <n v="378900"/>
  </r>
  <r>
    <x v="101"/>
    <x v="7"/>
    <x v="23"/>
    <n v="220000"/>
    <n v="1543900"/>
  </r>
  <r>
    <x v="101"/>
    <x v="8"/>
    <x v="23"/>
    <n v="295000"/>
    <n v="295000"/>
  </r>
  <r>
    <x v="102"/>
    <x v="7"/>
    <x v="23"/>
    <n v="247475"/>
    <n v="1002950"/>
  </r>
  <r>
    <x v="102"/>
    <x v="8"/>
    <x v="23"/>
    <n v="223700"/>
    <n v="447400"/>
  </r>
  <r>
    <x v="103"/>
    <x v="7"/>
    <x v="23"/>
    <n v="265306"/>
    <n v="1752706"/>
  </r>
  <r>
    <x v="103"/>
    <x v="8"/>
    <x v="23"/>
    <n v="105000"/>
    <n v="105000"/>
  </r>
  <r>
    <x v="104"/>
    <x v="7"/>
    <x v="23"/>
    <n v="227500"/>
    <n v="1310000"/>
  </r>
  <r>
    <x v="104"/>
    <x v="8"/>
    <x v="23"/>
    <n v="176000"/>
    <n v="720000"/>
  </r>
  <r>
    <x v="105"/>
    <x v="7"/>
    <x v="23"/>
    <n v="225000"/>
    <n v="225000"/>
  </r>
  <r>
    <x v="105"/>
    <x v="8"/>
    <x v="23"/>
    <n v="211500"/>
    <n v="423000"/>
  </r>
  <r>
    <x v="106"/>
    <x v="7"/>
    <x v="23"/>
    <n v="203975"/>
    <n v="1598977"/>
  </r>
  <r>
    <x v="106"/>
    <x v="8"/>
    <x v="23"/>
    <n v="170000"/>
    <n v="340000"/>
  </r>
  <r>
    <x v="107"/>
    <x v="7"/>
    <x v="23"/>
    <n v="289950"/>
    <n v="988150"/>
  </r>
  <r>
    <x v="107"/>
    <x v="8"/>
    <x v="23"/>
    <n v="130000"/>
    <n v="130000"/>
  </r>
  <r>
    <x v="108"/>
    <x v="7"/>
    <x v="23"/>
    <n v="223500"/>
    <n v="447000"/>
  </r>
  <r>
    <x v="108"/>
    <x v="8"/>
    <x v="23"/>
    <n v="217500"/>
    <n v="435000"/>
  </r>
  <r>
    <x v="109"/>
    <x v="7"/>
    <x v="23"/>
    <n v="229950"/>
    <n v="1707950"/>
  </r>
  <r>
    <x v="109"/>
    <x v="8"/>
    <x v="23"/>
    <m/>
    <m/>
  </r>
  <r>
    <x v="110"/>
    <x v="7"/>
    <x v="23"/>
    <n v="180000"/>
    <n v="546405"/>
  </r>
  <r>
    <x v="110"/>
    <x v="8"/>
    <x v="23"/>
    <n v="239999"/>
    <n v="774949"/>
  </r>
  <r>
    <x v="111"/>
    <x v="7"/>
    <x v="23"/>
    <n v="195750"/>
    <n v="775500"/>
  </r>
  <r>
    <x v="111"/>
    <x v="8"/>
    <x v="23"/>
    <n v="131750"/>
    <n v="263500"/>
  </r>
  <r>
    <x v="112"/>
    <x v="7"/>
    <x v="23"/>
    <n v="285000"/>
    <n v="285000"/>
  </r>
  <r>
    <x v="112"/>
    <x v="8"/>
    <x v="23"/>
    <n v="165000"/>
    <n v="165000"/>
  </r>
  <r>
    <x v="113"/>
    <x v="7"/>
    <x v="23"/>
    <n v="245700"/>
    <n v="1459600"/>
  </r>
  <r>
    <x v="113"/>
    <x v="8"/>
    <x v="23"/>
    <n v="130000"/>
    <n v="130000"/>
  </r>
  <r>
    <x v="114"/>
    <x v="7"/>
    <x v="23"/>
    <n v="215000"/>
    <n v="617000"/>
  </r>
  <r>
    <x v="114"/>
    <x v="8"/>
    <x v="23"/>
    <n v="219900"/>
    <n v="868400"/>
  </r>
  <r>
    <x v="115"/>
    <x v="7"/>
    <x v="23"/>
    <n v="245000"/>
    <n v="750000"/>
  </r>
  <r>
    <x v="115"/>
    <x v="8"/>
    <x v="23"/>
    <n v="250000"/>
    <n v="500000"/>
  </r>
  <r>
    <x v="116"/>
    <x v="7"/>
    <x v="23"/>
    <n v="243750"/>
    <n v="944500"/>
  </r>
  <r>
    <x v="116"/>
    <x v="8"/>
    <x v="23"/>
    <m/>
    <m/>
  </r>
  <r>
    <x v="117"/>
    <x v="7"/>
    <x v="23"/>
    <n v="217000"/>
    <n v="1681950"/>
  </r>
  <r>
    <x v="117"/>
    <x v="8"/>
    <x v="23"/>
    <n v="130000"/>
    <n v="130000"/>
  </r>
  <r>
    <x v="118"/>
    <x v="7"/>
    <x v="23"/>
    <n v="234000"/>
    <n v="1527227"/>
  </r>
  <r>
    <x v="118"/>
    <x v="8"/>
    <x v="23"/>
    <n v="187475"/>
    <n v="374950"/>
  </r>
  <r>
    <x v="119"/>
    <x v="7"/>
    <x v="23"/>
    <n v="227475"/>
    <n v="1903850"/>
  </r>
  <r>
    <x v="119"/>
    <x v="8"/>
    <x v="23"/>
    <n v="262000"/>
    <n v="618700"/>
  </r>
  <r>
    <x v="120"/>
    <x v="7"/>
    <x v="23"/>
    <n v="260000"/>
    <n v="260000"/>
  </r>
  <r>
    <x v="120"/>
    <x v="8"/>
    <x v="23"/>
    <n v="177501"/>
    <n v="355001"/>
  </r>
  <r>
    <x v="121"/>
    <x v="7"/>
    <x v="23"/>
    <n v="280000"/>
    <n v="810000"/>
  </r>
  <r>
    <x v="121"/>
    <x v="8"/>
    <x v="23"/>
    <n v="170500"/>
    <n v="341000"/>
  </r>
  <r>
    <x v="122"/>
    <x v="7"/>
    <x v="23"/>
    <n v="256000"/>
    <n v="1926950"/>
  </r>
  <r>
    <x v="122"/>
    <x v="8"/>
    <x v="23"/>
    <n v="244900"/>
    <n v="244900"/>
  </r>
  <r>
    <x v="123"/>
    <x v="7"/>
    <x v="23"/>
    <n v="246750"/>
    <n v="493500"/>
  </r>
  <r>
    <x v="123"/>
    <x v="8"/>
    <x v="23"/>
    <n v="185000"/>
    <n v="1490200"/>
  </r>
  <r>
    <x v="124"/>
    <x v="7"/>
    <x v="23"/>
    <n v="218700"/>
    <n v="1777100"/>
  </r>
  <r>
    <x v="124"/>
    <x v="8"/>
    <x v="23"/>
    <n v="203000"/>
    <n v="562950"/>
  </r>
  <r>
    <x v="125"/>
    <x v="7"/>
    <x v="23"/>
    <n v="227500"/>
    <n v="2131500"/>
  </r>
  <r>
    <x v="125"/>
    <x v="8"/>
    <x v="23"/>
    <n v="161000"/>
    <n v="936000"/>
  </r>
  <r>
    <x v="126"/>
    <x v="7"/>
    <x v="23"/>
    <n v="229995"/>
    <n v="1663845"/>
  </r>
  <r>
    <x v="126"/>
    <x v="8"/>
    <x v="23"/>
    <n v="246750"/>
    <n v="493500"/>
  </r>
  <r>
    <x v="127"/>
    <x v="7"/>
    <x v="23"/>
    <n v="266800"/>
    <n v="1330147"/>
  </r>
  <r>
    <x v="127"/>
    <x v="8"/>
    <x v="23"/>
    <n v="127670"/>
    <n v="520465"/>
  </r>
  <r>
    <x v="128"/>
    <x v="7"/>
    <x v="23"/>
    <n v="234275"/>
    <n v="1012550"/>
  </r>
  <r>
    <x v="128"/>
    <x v="8"/>
    <x v="23"/>
    <n v="201000"/>
    <n v="1365000"/>
  </r>
  <r>
    <x v="129"/>
    <x v="7"/>
    <x v="23"/>
    <n v="221000"/>
    <n v="1188000"/>
  </r>
  <r>
    <x v="129"/>
    <x v="8"/>
    <x v="23"/>
    <n v="236000"/>
    <n v="781850"/>
  </r>
  <r>
    <x v="130"/>
    <x v="7"/>
    <x v="23"/>
    <m/>
    <m/>
  </r>
  <r>
    <x v="130"/>
    <x v="8"/>
    <x v="23"/>
    <m/>
    <m/>
  </r>
  <r>
    <x v="131"/>
    <x v="7"/>
    <x v="23"/>
    <n v="283000"/>
    <n v="1364000"/>
  </r>
  <r>
    <x v="131"/>
    <x v="8"/>
    <x v="23"/>
    <n v="334475"/>
    <n v="668950"/>
  </r>
  <r>
    <x v="132"/>
    <x v="7"/>
    <x v="23"/>
    <n v="218000"/>
    <n v="1595547"/>
  </r>
  <r>
    <x v="132"/>
    <x v="8"/>
    <x v="23"/>
    <n v="154500"/>
    <n v="309000"/>
  </r>
  <r>
    <x v="133"/>
    <x v="7"/>
    <x v="23"/>
    <n v="245000"/>
    <n v="1220000"/>
  </r>
  <r>
    <x v="133"/>
    <x v="8"/>
    <x v="23"/>
    <n v="175000"/>
    <n v="175000"/>
  </r>
  <r>
    <x v="134"/>
    <x v="7"/>
    <x v="23"/>
    <n v="325000"/>
    <n v="1322000"/>
  </r>
  <r>
    <x v="134"/>
    <x v="8"/>
    <x v="23"/>
    <n v="239000"/>
    <n v="1056500"/>
  </r>
  <r>
    <x v="135"/>
    <x v="7"/>
    <x v="23"/>
    <n v="259999"/>
    <n v="1777999"/>
  </r>
  <r>
    <x v="135"/>
    <x v="8"/>
    <x v="23"/>
    <n v="145600"/>
    <n v="291200"/>
  </r>
  <r>
    <x v="136"/>
    <x v="7"/>
    <x v="23"/>
    <n v="270000"/>
    <n v="2471500"/>
  </r>
  <r>
    <x v="136"/>
    <x v="8"/>
    <x v="23"/>
    <m/>
    <m/>
  </r>
  <r>
    <x v="137"/>
    <x v="7"/>
    <x v="23"/>
    <n v="280000"/>
    <n v="1416450"/>
  </r>
  <r>
    <x v="137"/>
    <x v="8"/>
    <x v="23"/>
    <m/>
    <m/>
  </r>
  <r>
    <x v="138"/>
    <x v="7"/>
    <x v="23"/>
    <n v="262500"/>
    <n v="3791650"/>
  </r>
  <r>
    <x v="138"/>
    <x v="8"/>
    <x v="23"/>
    <n v="95000"/>
    <n v="95000"/>
  </r>
  <r>
    <x v="139"/>
    <x v="7"/>
    <x v="23"/>
    <n v="297500"/>
    <n v="2044500"/>
  </r>
  <r>
    <x v="139"/>
    <x v="8"/>
    <x v="23"/>
    <n v="165975"/>
    <n v="769450"/>
  </r>
  <r>
    <x v="140"/>
    <x v="7"/>
    <x v="23"/>
    <n v="261165"/>
    <n v="3117079"/>
  </r>
  <r>
    <x v="140"/>
    <x v="8"/>
    <x v="23"/>
    <n v="378250"/>
    <n v="1049250"/>
  </r>
  <r>
    <x v="141"/>
    <x v="7"/>
    <x v="23"/>
    <n v="265000"/>
    <n v="3039850"/>
  </r>
  <r>
    <x v="141"/>
    <x v="8"/>
    <x v="23"/>
    <n v="165750"/>
    <n v="331500"/>
  </r>
  <r>
    <x v="142"/>
    <x v="7"/>
    <x v="23"/>
    <n v="365000"/>
    <n v="1080000"/>
  </r>
  <r>
    <x v="142"/>
    <x v="8"/>
    <x v="23"/>
    <n v="162450"/>
    <n v="162450"/>
  </r>
  <r>
    <x v="143"/>
    <x v="7"/>
    <x v="23"/>
    <n v="239950"/>
    <n v="1270350"/>
  </r>
  <r>
    <x v="143"/>
    <x v="8"/>
    <x v="23"/>
    <n v="176950"/>
    <n v="728400"/>
  </r>
  <r>
    <x v="144"/>
    <x v="7"/>
    <x v="23"/>
    <n v="240800"/>
    <n v="1536600"/>
  </r>
  <r>
    <x v="144"/>
    <x v="8"/>
    <x v="23"/>
    <n v="184000"/>
    <n v="184000"/>
  </r>
  <r>
    <x v="145"/>
    <x v="7"/>
    <x v="23"/>
    <n v="274000"/>
    <n v="2297750"/>
  </r>
  <r>
    <x v="145"/>
    <x v="8"/>
    <x v="23"/>
    <n v="194750"/>
    <n v="389500"/>
  </r>
  <r>
    <x v="146"/>
    <x v="7"/>
    <x v="23"/>
    <n v="239900"/>
    <n v="731900"/>
  </r>
  <r>
    <x v="146"/>
    <x v="8"/>
    <x v="23"/>
    <n v="262750"/>
    <n v="1581500"/>
  </r>
  <r>
    <x v="147"/>
    <x v="7"/>
    <x v="23"/>
    <n v="248102"/>
    <n v="1382603"/>
  </r>
  <r>
    <x v="147"/>
    <x v="8"/>
    <x v="23"/>
    <n v="259000"/>
    <n v="259000"/>
  </r>
  <r>
    <x v="148"/>
    <x v="7"/>
    <x v="23"/>
    <n v="275000"/>
    <n v="3792950"/>
  </r>
  <r>
    <x v="148"/>
    <x v="8"/>
    <x v="23"/>
    <n v="145500"/>
    <n v="917750"/>
  </r>
  <r>
    <x v="149"/>
    <x v="7"/>
    <x v="23"/>
    <n v="270000"/>
    <n v="1564100"/>
  </r>
  <r>
    <x v="149"/>
    <x v="8"/>
    <x v="23"/>
    <n v="257450"/>
    <n v="514900"/>
  </r>
  <r>
    <x v="150"/>
    <x v="7"/>
    <x v="23"/>
    <n v="275000"/>
    <n v="3282500"/>
  </r>
  <r>
    <x v="150"/>
    <x v="8"/>
    <x v="23"/>
    <n v="247000"/>
    <n v="247000"/>
  </r>
  <r>
    <x v="151"/>
    <x v="7"/>
    <x v="23"/>
    <n v="275000"/>
    <n v="1289700"/>
  </r>
  <r>
    <x v="151"/>
    <x v="8"/>
    <x v="23"/>
    <n v="135000"/>
    <n v="270000"/>
  </r>
  <r>
    <x v="152"/>
    <x v="7"/>
    <x v="23"/>
    <n v="300000"/>
    <n v="2700800"/>
  </r>
  <r>
    <x v="152"/>
    <x v="8"/>
    <x v="23"/>
    <n v="276225"/>
    <n v="552450"/>
  </r>
  <r>
    <x v="153"/>
    <x v="7"/>
    <x v="23"/>
    <n v="289975"/>
    <n v="1739450"/>
  </r>
  <r>
    <x v="153"/>
    <x v="8"/>
    <x v="23"/>
    <n v="219250"/>
    <n v="1010250"/>
  </r>
  <r>
    <x v="154"/>
    <x v="7"/>
    <x v="23"/>
    <n v="279450"/>
    <n v="3196609"/>
  </r>
  <r>
    <x v="154"/>
    <x v="8"/>
    <x v="23"/>
    <m/>
    <m/>
  </r>
  <r>
    <x v="155"/>
    <x v="7"/>
    <x v="23"/>
    <n v="299000"/>
    <n v="3181450"/>
  </r>
  <r>
    <x v="155"/>
    <x v="8"/>
    <x v="23"/>
    <n v="249950"/>
    <n v="1254450"/>
  </r>
  <r>
    <x v="156"/>
    <x v="7"/>
    <x v="23"/>
    <n v="355000"/>
    <n v="1256900"/>
  </r>
  <r>
    <x v="156"/>
    <x v="8"/>
    <x v="23"/>
    <n v="384000"/>
    <n v="384000"/>
  </r>
  <r>
    <x v="157"/>
    <x v="7"/>
    <x v="23"/>
    <n v="273350"/>
    <n v="1219850"/>
  </r>
  <r>
    <x v="157"/>
    <x v="8"/>
    <x v="23"/>
    <n v="150000"/>
    <n v="435000"/>
  </r>
  <r>
    <x v="158"/>
    <x v="7"/>
    <x v="23"/>
    <n v="297250"/>
    <n v="4091800"/>
  </r>
  <r>
    <x v="158"/>
    <x v="8"/>
    <x v="23"/>
    <n v="191950"/>
    <n v="383900"/>
  </r>
  <r>
    <x v="159"/>
    <x v="7"/>
    <x v="23"/>
    <n v="314825"/>
    <n v="2037078"/>
  </r>
  <r>
    <x v="159"/>
    <x v="8"/>
    <x v="23"/>
    <n v="190000"/>
    <n v="597000"/>
  </r>
  <r>
    <x v="160"/>
    <x v="7"/>
    <x v="23"/>
    <n v="259950"/>
    <n v="2312950"/>
  </r>
  <r>
    <x v="160"/>
    <x v="8"/>
    <x v="23"/>
    <n v="227000"/>
    <n v="1229850"/>
  </r>
  <r>
    <x v="161"/>
    <x v="7"/>
    <x v="23"/>
    <n v="355000"/>
    <n v="3333854"/>
  </r>
  <r>
    <x v="161"/>
    <x v="8"/>
    <x v="23"/>
    <n v="275000"/>
    <n v="2739975"/>
  </r>
  <r>
    <x v="162"/>
    <x v="7"/>
    <x v="23"/>
    <n v="241000"/>
    <n v="2346150"/>
  </r>
  <r>
    <x v="162"/>
    <x v="8"/>
    <x v="23"/>
    <n v="287450"/>
    <n v="1794900"/>
  </r>
  <r>
    <x v="163"/>
    <x v="7"/>
    <x v="23"/>
    <n v="325475"/>
    <n v="4721450"/>
  </r>
  <r>
    <x v="163"/>
    <x v="8"/>
    <x v="23"/>
    <n v="330000"/>
    <n v="330000"/>
  </r>
  <r>
    <x v="164"/>
    <x v="7"/>
    <x v="23"/>
    <n v="319000"/>
    <n v="4419850"/>
  </r>
  <r>
    <x v="164"/>
    <x v="8"/>
    <x v="23"/>
    <n v="294975"/>
    <n v="1125200"/>
  </r>
  <r>
    <x v="165"/>
    <x v="7"/>
    <x v="23"/>
    <n v="267500"/>
    <n v="1032500"/>
  </r>
  <r>
    <x v="165"/>
    <x v="8"/>
    <x v="23"/>
    <n v="261750"/>
    <n v="1580450"/>
  </r>
  <r>
    <x v="166"/>
    <x v="7"/>
    <x v="23"/>
    <n v="285000"/>
    <n v="1637300"/>
  </r>
  <r>
    <x v="166"/>
    <x v="8"/>
    <x v="23"/>
    <n v="267000"/>
    <n v="1243699"/>
  </r>
  <r>
    <x v="167"/>
    <x v="7"/>
    <x v="23"/>
    <n v="329000"/>
    <n v="3048400"/>
  </r>
  <r>
    <x v="167"/>
    <x v="8"/>
    <x v="23"/>
    <n v="265000"/>
    <n v="1065000"/>
  </r>
  <r>
    <x v="168"/>
    <x v="7"/>
    <x v="23"/>
    <n v="323500"/>
    <n v="3567500"/>
  </r>
  <r>
    <x v="168"/>
    <x v="8"/>
    <x v="23"/>
    <n v="228500"/>
    <n v="457000"/>
  </r>
  <r>
    <x v="169"/>
    <x v="7"/>
    <x v="23"/>
    <n v="382000"/>
    <n v="1547950"/>
  </r>
  <r>
    <x v="169"/>
    <x v="8"/>
    <x v="23"/>
    <n v="279000"/>
    <n v="803400"/>
  </r>
  <r>
    <x v="170"/>
    <x v="7"/>
    <x v="23"/>
    <n v="331500"/>
    <n v="4676250"/>
  </r>
  <r>
    <x v="170"/>
    <x v="8"/>
    <x v="23"/>
    <n v="285950"/>
    <n v="1181900"/>
  </r>
  <r>
    <x v="171"/>
    <x v="7"/>
    <x v="23"/>
    <n v="334000"/>
    <n v="1367950"/>
  </r>
  <r>
    <x v="171"/>
    <x v="8"/>
    <x v="23"/>
    <n v="264000"/>
    <n v="1614900"/>
  </r>
  <r>
    <x v="172"/>
    <x v="7"/>
    <x v="23"/>
    <n v="335550"/>
    <n v="2814800"/>
  </r>
  <r>
    <x v="172"/>
    <x v="8"/>
    <x v="23"/>
    <n v="279000"/>
    <n v="715900"/>
  </r>
  <r>
    <x v="173"/>
    <x v="7"/>
    <x v="23"/>
    <n v="310000"/>
    <n v="2198000"/>
  </r>
  <r>
    <x v="173"/>
    <x v="8"/>
    <x v="23"/>
    <n v="329000"/>
    <n v="1351000"/>
  </r>
  <r>
    <x v="174"/>
    <x v="7"/>
    <x v="23"/>
    <n v="361500"/>
    <n v="4466999"/>
  </r>
  <r>
    <x v="174"/>
    <x v="8"/>
    <x v="23"/>
    <n v="220000"/>
    <n v="680000"/>
  </r>
  <r>
    <x v="175"/>
    <x v="7"/>
    <x v="23"/>
    <n v="307500"/>
    <n v="3462900"/>
  </r>
  <r>
    <x v="175"/>
    <x v="8"/>
    <x v="23"/>
    <n v="305000"/>
    <n v="2283050"/>
  </r>
  <r>
    <x v="176"/>
    <x v="7"/>
    <x v="23"/>
    <n v="350000"/>
    <n v="5776305"/>
  </r>
  <r>
    <x v="176"/>
    <x v="8"/>
    <x v="23"/>
    <n v="285000"/>
    <n v="843000"/>
  </r>
  <r>
    <x v="177"/>
    <x v="7"/>
    <x v="23"/>
    <n v="335975"/>
    <n v="2730939"/>
  </r>
  <r>
    <x v="177"/>
    <x v="8"/>
    <x v="23"/>
    <n v="247500"/>
    <n v="1552373"/>
  </r>
  <r>
    <x v="178"/>
    <x v="7"/>
    <x v="23"/>
    <n v="220000"/>
    <n v="220000"/>
  </r>
  <r>
    <x v="178"/>
    <x v="8"/>
    <x v="23"/>
    <n v="285038"/>
    <n v="1223575"/>
  </r>
  <r>
    <x v="179"/>
    <x v="7"/>
    <x v="23"/>
    <n v="332000"/>
    <n v="2365850"/>
  </r>
  <r>
    <x v="179"/>
    <x v="8"/>
    <x v="23"/>
    <n v="239500"/>
    <n v="929100"/>
  </r>
  <r>
    <x v="180"/>
    <x v="7"/>
    <x v="23"/>
    <n v="389750"/>
    <n v="2274500"/>
  </r>
  <r>
    <x v="180"/>
    <x v="8"/>
    <x v="23"/>
    <n v="382500"/>
    <n v="765000"/>
  </r>
  <r>
    <x v="181"/>
    <x v="7"/>
    <x v="23"/>
    <n v="352475"/>
    <n v="3154050"/>
  </r>
  <r>
    <x v="181"/>
    <x v="8"/>
    <x v="23"/>
    <m/>
    <m/>
  </r>
  <r>
    <x v="182"/>
    <x v="7"/>
    <x v="23"/>
    <n v="370000"/>
    <n v="3326450"/>
  </r>
  <r>
    <x v="182"/>
    <x v="8"/>
    <x v="23"/>
    <n v="299500"/>
    <n v="2195450"/>
  </r>
  <r>
    <x v="183"/>
    <x v="7"/>
    <x v="23"/>
    <n v="307500"/>
    <n v="1866000"/>
  </r>
  <r>
    <x v="183"/>
    <x v="8"/>
    <x v="23"/>
    <n v="415000"/>
    <n v="2127888"/>
  </r>
  <r>
    <x v="184"/>
    <x v="7"/>
    <x v="23"/>
    <n v="375000"/>
    <n v="4254500"/>
  </r>
  <r>
    <x v="184"/>
    <x v="8"/>
    <x v="23"/>
    <n v="319500"/>
    <n v="1602500"/>
  </r>
  <r>
    <x v="185"/>
    <x v="7"/>
    <x v="23"/>
    <n v="344973"/>
    <n v="4336750"/>
  </r>
  <r>
    <x v="185"/>
    <x v="8"/>
    <x v="23"/>
    <n v="267920"/>
    <n v="2428240"/>
  </r>
  <r>
    <x v="186"/>
    <x v="7"/>
    <x v="23"/>
    <n v="365000"/>
    <n v="3658750"/>
  </r>
  <r>
    <x v="186"/>
    <x v="8"/>
    <x v="23"/>
    <n v="425000"/>
    <n v="1886000"/>
  </r>
  <r>
    <x v="187"/>
    <x v="7"/>
    <x v="23"/>
    <n v="360000"/>
    <n v="4721350"/>
  </r>
  <r>
    <x v="187"/>
    <x v="8"/>
    <x v="23"/>
    <n v="350000"/>
    <n v="989950"/>
  </r>
  <r>
    <x v="188"/>
    <x v="7"/>
    <x v="23"/>
    <n v="404750"/>
    <n v="1749450"/>
  </r>
  <r>
    <x v="188"/>
    <x v="8"/>
    <x v="23"/>
    <n v="217500"/>
    <n v="926000"/>
  </r>
  <r>
    <x v="189"/>
    <x v="7"/>
    <x v="23"/>
    <n v="365000"/>
    <n v="3223950"/>
  </r>
  <r>
    <x v="189"/>
    <x v="8"/>
    <x v="23"/>
    <n v="321250"/>
    <n v="642500"/>
  </r>
  <r>
    <x v="190"/>
    <x v="7"/>
    <x v="23"/>
    <n v="323500"/>
    <n v="1836500"/>
  </r>
  <r>
    <x v="190"/>
    <x v="8"/>
    <x v="23"/>
    <n v="365500"/>
    <n v="1545000"/>
  </r>
  <r>
    <x v="191"/>
    <x v="7"/>
    <x v="23"/>
    <n v="334638"/>
    <n v="1284276"/>
  </r>
  <r>
    <x v="191"/>
    <x v="8"/>
    <x v="23"/>
    <n v="278500"/>
    <n v="1018500"/>
  </r>
  <r>
    <x v="192"/>
    <x v="7"/>
    <x v="23"/>
    <n v="333475"/>
    <n v="3313950"/>
  </r>
  <r>
    <x v="192"/>
    <x v="8"/>
    <x v="23"/>
    <n v="305000"/>
    <n v="305000"/>
  </r>
  <r>
    <x v="202"/>
    <x v="7"/>
    <x v="23"/>
    <n v="310000"/>
    <n v="1791500"/>
  </r>
  <r>
    <x v="202"/>
    <x v="8"/>
    <x v="23"/>
    <n v="733650"/>
    <n v="1467300"/>
  </r>
  <r>
    <x v="194"/>
    <x v="7"/>
    <x v="23"/>
    <n v="362000"/>
    <n v="4621800"/>
  </r>
  <r>
    <x v="194"/>
    <x v="8"/>
    <x v="23"/>
    <n v="425000"/>
    <n v="2595450"/>
  </r>
  <r>
    <x v="195"/>
    <x v="7"/>
    <x v="23"/>
    <n v="350500"/>
    <n v="4027950"/>
  </r>
  <r>
    <x v="195"/>
    <x v="8"/>
    <x v="23"/>
    <n v="260000"/>
    <n v="785000"/>
  </r>
  <r>
    <x v="196"/>
    <x v="7"/>
    <x v="23"/>
    <n v="364000"/>
    <n v="4002600"/>
  </r>
  <r>
    <x v="196"/>
    <x v="8"/>
    <x v="23"/>
    <n v="365000"/>
    <n v="1240000"/>
  </r>
  <r>
    <x v="197"/>
    <x v="7"/>
    <x v="23"/>
    <n v="432058"/>
    <n v="4066566"/>
  </r>
  <r>
    <x v="197"/>
    <x v="8"/>
    <x v="23"/>
    <n v="352500"/>
    <n v="3173500"/>
  </r>
  <r>
    <x v="198"/>
    <x v="7"/>
    <x v="23"/>
    <n v="391000"/>
    <n v="3215000"/>
  </r>
  <r>
    <x v="198"/>
    <x v="8"/>
    <x v="23"/>
    <n v="378000"/>
    <n v="1874495"/>
  </r>
  <r>
    <x v="199"/>
    <x v="7"/>
    <x v="23"/>
    <n v="480000"/>
    <n v="2191000"/>
  </r>
  <r>
    <x v="199"/>
    <x v="8"/>
    <x v="23"/>
    <n v="295000"/>
    <n v="2878100"/>
  </r>
  <r>
    <x v="200"/>
    <x v="7"/>
    <x v="23"/>
    <m/>
    <m/>
  </r>
  <r>
    <x v="200"/>
    <x v="8"/>
    <x v="23"/>
    <n v="287500"/>
    <n v="1197650"/>
  </r>
  <r>
    <x v="201"/>
    <x v="8"/>
    <x v="23"/>
    <n v="307475"/>
    <n v="1281950"/>
  </r>
  <r>
    <x v="201"/>
    <x v="7"/>
    <x v="23"/>
    <n v="489500"/>
    <n v="3629000"/>
  </r>
  <r>
    <x v="0"/>
    <x v="7"/>
    <x v="24"/>
    <m/>
    <m/>
  </r>
  <r>
    <x v="0"/>
    <x v="8"/>
    <x v="24"/>
    <n v="139450"/>
    <n v="660200"/>
  </r>
  <r>
    <x v="1"/>
    <x v="7"/>
    <x v="24"/>
    <n v="127000"/>
    <n v="127000"/>
  </r>
  <r>
    <x v="1"/>
    <x v="8"/>
    <x v="24"/>
    <n v="99750"/>
    <n v="693750"/>
  </r>
  <r>
    <x v="2"/>
    <x v="7"/>
    <x v="24"/>
    <m/>
    <m/>
  </r>
  <r>
    <x v="2"/>
    <x v="8"/>
    <x v="24"/>
    <n v="122000"/>
    <n v="611500"/>
  </r>
  <r>
    <x v="3"/>
    <x v="7"/>
    <x v="24"/>
    <m/>
    <m/>
  </r>
  <r>
    <x v="3"/>
    <x v="8"/>
    <x v="24"/>
    <n v="188000"/>
    <n v="843000"/>
  </r>
  <r>
    <x v="4"/>
    <x v="7"/>
    <x v="24"/>
    <m/>
    <m/>
  </r>
  <r>
    <x v="4"/>
    <x v="8"/>
    <x v="24"/>
    <n v="143000"/>
    <n v="1639900"/>
  </r>
  <r>
    <x v="5"/>
    <x v="7"/>
    <x v="24"/>
    <m/>
    <m/>
  </r>
  <r>
    <x v="5"/>
    <x v="8"/>
    <x v="24"/>
    <n v="125000"/>
    <n v="1202800"/>
  </r>
  <r>
    <x v="6"/>
    <x v="7"/>
    <x v="24"/>
    <n v="59950"/>
    <n v="59950"/>
  </r>
  <r>
    <x v="6"/>
    <x v="8"/>
    <x v="24"/>
    <n v="149000"/>
    <n v="1333675"/>
  </r>
  <r>
    <x v="7"/>
    <x v="7"/>
    <x v="24"/>
    <m/>
    <m/>
  </r>
  <r>
    <x v="7"/>
    <x v="8"/>
    <x v="24"/>
    <n v="160250"/>
    <n v="2021300"/>
  </r>
  <r>
    <x v="8"/>
    <x v="7"/>
    <x v="24"/>
    <n v="165000"/>
    <n v="165000"/>
  </r>
  <r>
    <x v="8"/>
    <x v="8"/>
    <x v="24"/>
    <n v="130000"/>
    <n v="1677400"/>
  </r>
  <r>
    <x v="9"/>
    <x v="7"/>
    <x v="24"/>
    <m/>
    <m/>
  </r>
  <r>
    <x v="9"/>
    <x v="8"/>
    <x v="24"/>
    <n v="167500"/>
    <n v="1037900"/>
  </r>
  <r>
    <x v="10"/>
    <x v="7"/>
    <x v="24"/>
    <m/>
    <m/>
  </r>
  <r>
    <x v="10"/>
    <x v="8"/>
    <x v="24"/>
    <n v="151000"/>
    <n v="1043700"/>
  </r>
  <r>
    <x v="11"/>
    <x v="7"/>
    <x v="24"/>
    <m/>
    <m/>
  </r>
  <r>
    <x v="11"/>
    <x v="8"/>
    <x v="24"/>
    <n v="157250"/>
    <n v="1828600"/>
  </r>
  <r>
    <x v="12"/>
    <x v="7"/>
    <x v="24"/>
    <m/>
    <m/>
  </r>
  <r>
    <x v="12"/>
    <x v="8"/>
    <x v="24"/>
    <n v="71500"/>
    <n v="71500"/>
  </r>
  <r>
    <x v="13"/>
    <x v="7"/>
    <x v="24"/>
    <m/>
    <m/>
  </r>
  <r>
    <x v="13"/>
    <x v="8"/>
    <x v="24"/>
    <n v="133000"/>
    <n v="853000"/>
  </r>
  <r>
    <x v="14"/>
    <x v="7"/>
    <x v="24"/>
    <m/>
    <m/>
  </r>
  <r>
    <x v="14"/>
    <x v="8"/>
    <x v="24"/>
    <n v="163500"/>
    <n v="937490"/>
  </r>
  <r>
    <x v="15"/>
    <x v="7"/>
    <x v="24"/>
    <m/>
    <m/>
  </r>
  <r>
    <x v="15"/>
    <x v="8"/>
    <x v="24"/>
    <n v="132000"/>
    <n v="1017000"/>
  </r>
  <r>
    <x v="16"/>
    <x v="7"/>
    <x v="24"/>
    <m/>
    <m/>
  </r>
  <r>
    <x v="16"/>
    <x v="8"/>
    <x v="24"/>
    <n v="140600"/>
    <n v="1083450"/>
  </r>
  <r>
    <x v="17"/>
    <x v="7"/>
    <x v="24"/>
    <n v="169750"/>
    <n v="169750"/>
  </r>
  <r>
    <x v="17"/>
    <x v="8"/>
    <x v="24"/>
    <n v="155000"/>
    <n v="1201450"/>
  </r>
  <r>
    <x v="18"/>
    <x v="7"/>
    <x v="24"/>
    <n v="342450"/>
    <n v="342450"/>
  </r>
  <r>
    <x v="18"/>
    <x v="8"/>
    <x v="24"/>
    <n v="130000"/>
    <n v="1025000"/>
  </r>
  <r>
    <x v="19"/>
    <x v="7"/>
    <x v="24"/>
    <m/>
    <m/>
  </r>
  <r>
    <x v="19"/>
    <x v="8"/>
    <x v="24"/>
    <n v="175000"/>
    <n v="2571420"/>
  </r>
  <r>
    <x v="20"/>
    <x v="7"/>
    <x v="24"/>
    <n v="154500"/>
    <n v="309000"/>
  </r>
  <r>
    <x v="20"/>
    <x v="8"/>
    <x v="24"/>
    <n v="152500"/>
    <n v="1377572"/>
  </r>
  <r>
    <x v="21"/>
    <x v="7"/>
    <x v="24"/>
    <m/>
    <m/>
  </r>
  <r>
    <x v="21"/>
    <x v="8"/>
    <x v="24"/>
    <n v="152000"/>
    <n v="1515895"/>
  </r>
  <r>
    <x v="22"/>
    <x v="7"/>
    <x v="24"/>
    <n v="238950"/>
    <n v="238950"/>
  </r>
  <r>
    <x v="22"/>
    <x v="8"/>
    <x v="24"/>
    <n v="176500"/>
    <n v="1193950"/>
  </r>
  <r>
    <x v="23"/>
    <x v="7"/>
    <x v="24"/>
    <n v="270000"/>
    <n v="270000"/>
  </r>
  <r>
    <x v="23"/>
    <x v="8"/>
    <x v="24"/>
    <n v="157400"/>
    <n v="1158400"/>
  </r>
  <r>
    <x v="24"/>
    <x v="7"/>
    <x v="24"/>
    <m/>
    <m/>
  </r>
  <r>
    <x v="24"/>
    <x v="8"/>
    <x v="24"/>
    <n v="170725"/>
    <n v="1312400"/>
  </r>
  <r>
    <x v="25"/>
    <x v="7"/>
    <x v="24"/>
    <m/>
    <m/>
  </r>
  <r>
    <x v="25"/>
    <x v="8"/>
    <x v="24"/>
    <n v="147000"/>
    <n v="782000"/>
  </r>
  <r>
    <x v="26"/>
    <x v="7"/>
    <x v="24"/>
    <m/>
    <m/>
  </r>
  <r>
    <x v="26"/>
    <x v="8"/>
    <x v="24"/>
    <n v="193250"/>
    <n v="1563700"/>
  </r>
  <r>
    <x v="27"/>
    <x v="7"/>
    <x v="24"/>
    <m/>
    <m/>
  </r>
  <r>
    <x v="27"/>
    <x v="8"/>
    <x v="24"/>
    <n v="199875"/>
    <n v="1158750"/>
  </r>
  <r>
    <x v="28"/>
    <x v="7"/>
    <x v="24"/>
    <m/>
    <m/>
  </r>
  <r>
    <x v="28"/>
    <x v="8"/>
    <x v="24"/>
    <n v="236925"/>
    <n v="2379690"/>
  </r>
  <r>
    <x v="29"/>
    <x v="7"/>
    <x v="24"/>
    <n v="236500"/>
    <n v="236500"/>
  </r>
  <r>
    <x v="29"/>
    <x v="8"/>
    <x v="24"/>
    <n v="196725"/>
    <n v="1262950"/>
  </r>
  <r>
    <x v="30"/>
    <x v="7"/>
    <x v="24"/>
    <n v="232450"/>
    <n v="700299"/>
  </r>
  <r>
    <x v="30"/>
    <x v="8"/>
    <x v="24"/>
    <n v="220000"/>
    <n v="1852450"/>
  </r>
  <r>
    <x v="31"/>
    <x v="7"/>
    <x v="24"/>
    <m/>
    <m/>
  </r>
  <r>
    <x v="31"/>
    <x v="8"/>
    <x v="24"/>
    <n v="182625"/>
    <n v="2180700"/>
  </r>
  <r>
    <x v="32"/>
    <x v="7"/>
    <x v="24"/>
    <n v="189000"/>
    <n v="189000"/>
  </r>
  <r>
    <x v="32"/>
    <x v="8"/>
    <x v="24"/>
    <n v="191725"/>
    <n v="2237260"/>
  </r>
  <r>
    <x v="33"/>
    <x v="7"/>
    <x v="24"/>
    <m/>
    <m/>
  </r>
  <r>
    <x v="33"/>
    <x v="8"/>
    <x v="24"/>
    <n v="194498"/>
    <n v="789995"/>
  </r>
  <r>
    <x v="34"/>
    <x v="7"/>
    <x v="24"/>
    <m/>
    <m/>
  </r>
  <r>
    <x v="34"/>
    <x v="8"/>
    <x v="24"/>
    <n v="217450"/>
    <n v="1184350"/>
  </r>
  <r>
    <x v="35"/>
    <x v="7"/>
    <x v="24"/>
    <m/>
    <m/>
  </r>
  <r>
    <x v="35"/>
    <x v="8"/>
    <x v="24"/>
    <n v="213500"/>
    <n v="1475450"/>
  </r>
  <r>
    <x v="36"/>
    <x v="7"/>
    <x v="24"/>
    <n v="260000"/>
    <n v="260000"/>
  </r>
  <r>
    <x v="36"/>
    <x v="8"/>
    <x v="24"/>
    <n v="210750"/>
    <n v="1014800"/>
  </r>
  <r>
    <x v="37"/>
    <x v="7"/>
    <x v="24"/>
    <n v="252975"/>
    <n v="505950"/>
  </r>
  <r>
    <x v="37"/>
    <x v="8"/>
    <x v="24"/>
    <n v="235000"/>
    <n v="1699650"/>
  </r>
  <r>
    <x v="38"/>
    <x v="7"/>
    <x v="24"/>
    <m/>
    <m/>
  </r>
  <r>
    <x v="38"/>
    <x v="8"/>
    <x v="24"/>
    <n v="222500"/>
    <n v="1261500"/>
  </r>
  <r>
    <x v="39"/>
    <x v="7"/>
    <x v="24"/>
    <n v="276000"/>
    <n v="276000"/>
  </r>
  <r>
    <x v="39"/>
    <x v="8"/>
    <x v="24"/>
    <n v="221000"/>
    <n v="1127900"/>
  </r>
  <r>
    <x v="40"/>
    <x v="7"/>
    <x v="24"/>
    <m/>
    <m/>
  </r>
  <r>
    <x v="40"/>
    <x v="8"/>
    <x v="24"/>
    <n v="183000"/>
    <n v="814500"/>
  </r>
  <r>
    <x v="41"/>
    <x v="7"/>
    <x v="24"/>
    <m/>
    <m/>
  </r>
  <r>
    <x v="41"/>
    <x v="8"/>
    <x v="24"/>
    <n v="234000"/>
    <n v="1692000"/>
  </r>
  <r>
    <x v="42"/>
    <x v="7"/>
    <x v="24"/>
    <n v="182700"/>
    <n v="182700"/>
  </r>
  <r>
    <x v="42"/>
    <x v="8"/>
    <x v="24"/>
    <n v="193000"/>
    <n v="1281950"/>
  </r>
  <r>
    <x v="43"/>
    <x v="7"/>
    <x v="24"/>
    <n v="219500"/>
    <n v="219500"/>
  </r>
  <r>
    <x v="43"/>
    <x v="8"/>
    <x v="24"/>
    <n v="216000"/>
    <n v="1884725"/>
  </r>
  <r>
    <x v="44"/>
    <x v="7"/>
    <x v="24"/>
    <n v="222900"/>
    <n v="222900"/>
  </r>
  <r>
    <x v="44"/>
    <x v="8"/>
    <x v="24"/>
    <n v="220000"/>
    <n v="1847240"/>
  </r>
  <r>
    <x v="45"/>
    <x v="7"/>
    <x v="24"/>
    <n v="220000"/>
    <n v="220000"/>
  </r>
  <r>
    <x v="45"/>
    <x v="8"/>
    <x v="24"/>
    <n v="235000"/>
    <n v="2588500"/>
  </r>
  <r>
    <x v="46"/>
    <x v="7"/>
    <x v="24"/>
    <m/>
    <m/>
  </r>
  <r>
    <x v="46"/>
    <x v="8"/>
    <x v="24"/>
    <n v="216000"/>
    <n v="1636350"/>
  </r>
  <r>
    <x v="47"/>
    <x v="7"/>
    <x v="24"/>
    <m/>
    <m/>
  </r>
  <r>
    <x v="47"/>
    <x v="8"/>
    <x v="24"/>
    <n v="229500"/>
    <n v="1619500"/>
  </r>
  <r>
    <x v="48"/>
    <x v="7"/>
    <x v="24"/>
    <m/>
    <m/>
  </r>
  <r>
    <x v="48"/>
    <x v="8"/>
    <x v="24"/>
    <n v="226000"/>
    <n v="719000"/>
  </r>
  <r>
    <x v="49"/>
    <x v="7"/>
    <x v="24"/>
    <m/>
    <m/>
  </r>
  <r>
    <x v="49"/>
    <x v="8"/>
    <x v="24"/>
    <n v="287000"/>
    <n v="574000"/>
  </r>
  <r>
    <x v="50"/>
    <x v="7"/>
    <x v="24"/>
    <n v="260000"/>
    <n v="260000"/>
  </r>
  <r>
    <x v="50"/>
    <x v="8"/>
    <x v="24"/>
    <n v="185000"/>
    <n v="1515661"/>
  </r>
  <r>
    <x v="51"/>
    <x v="7"/>
    <x v="24"/>
    <m/>
    <m/>
  </r>
  <r>
    <x v="51"/>
    <x v="8"/>
    <x v="24"/>
    <n v="189500"/>
    <n v="708950"/>
  </r>
  <r>
    <x v="52"/>
    <x v="7"/>
    <x v="24"/>
    <m/>
    <m/>
  </r>
  <r>
    <x v="52"/>
    <x v="8"/>
    <x v="24"/>
    <n v="234900"/>
    <n v="1265400"/>
  </r>
  <r>
    <x v="53"/>
    <x v="7"/>
    <x v="24"/>
    <m/>
    <m/>
  </r>
  <r>
    <x v="53"/>
    <x v="8"/>
    <x v="24"/>
    <n v="276975"/>
    <n v="553950"/>
  </r>
  <r>
    <x v="54"/>
    <x v="7"/>
    <x v="24"/>
    <m/>
    <m/>
  </r>
  <r>
    <x v="54"/>
    <x v="8"/>
    <x v="24"/>
    <n v="199950"/>
    <n v="199950"/>
  </r>
  <r>
    <x v="55"/>
    <x v="7"/>
    <x v="24"/>
    <m/>
    <m/>
  </r>
  <r>
    <x v="55"/>
    <x v="8"/>
    <x v="24"/>
    <n v="291950"/>
    <n v="1275400"/>
  </r>
  <r>
    <x v="56"/>
    <x v="7"/>
    <x v="24"/>
    <m/>
    <m/>
  </r>
  <r>
    <x v="56"/>
    <x v="8"/>
    <x v="24"/>
    <n v="284250"/>
    <n v="1142500"/>
  </r>
  <r>
    <x v="57"/>
    <x v="7"/>
    <x v="24"/>
    <n v="270000"/>
    <n v="270000"/>
  </r>
  <r>
    <x v="57"/>
    <x v="8"/>
    <x v="24"/>
    <n v="279000"/>
    <n v="882150"/>
  </r>
  <r>
    <x v="58"/>
    <x v="7"/>
    <x v="24"/>
    <n v="185000"/>
    <n v="185000"/>
  </r>
  <r>
    <x v="58"/>
    <x v="8"/>
    <x v="24"/>
    <n v="194400"/>
    <n v="1037400"/>
  </r>
  <r>
    <x v="59"/>
    <x v="7"/>
    <x v="24"/>
    <m/>
    <m/>
  </r>
  <r>
    <x v="59"/>
    <x v="8"/>
    <x v="24"/>
    <n v="172500"/>
    <n v="667000"/>
  </r>
  <r>
    <x v="60"/>
    <x v="7"/>
    <x v="24"/>
    <m/>
    <m/>
  </r>
  <r>
    <x v="60"/>
    <x v="8"/>
    <x v="24"/>
    <n v="188963"/>
    <n v="377925"/>
  </r>
  <r>
    <x v="61"/>
    <x v="7"/>
    <x v="24"/>
    <m/>
    <m/>
  </r>
  <r>
    <x v="61"/>
    <x v="8"/>
    <x v="24"/>
    <n v="189600"/>
    <n v="744195"/>
  </r>
  <r>
    <x v="62"/>
    <x v="7"/>
    <x v="24"/>
    <m/>
    <m/>
  </r>
  <r>
    <x v="62"/>
    <x v="8"/>
    <x v="24"/>
    <n v="206000"/>
    <n v="1562050"/>
  </r>
  <r>
    <x v="63"/>
    <x v="7"/>
    <x v="24"/>
    <m/>
    <m/>
  </r>
  <r>
    <x v="63"/>
    <x v="8"/>
    <x v="24"/>
    <n v="166650"/>
    <n v="333300"/>
  </r>
  <r>
    <x v="64"/>
    <x v="7"/>
    <x v="24"/>
    <m/>
    <m/>
  </r>
  <r>
    <x v="64"/>
    <x v="8"/>
    <x v="24"/>
    <n v="180300"/>
    <n v="730550"/>
  </r>
  <r>
    <x v="65"/>
    <x v="7"/>
    <x v="24"/>
    <m/>
    <m/>
  </r>
  <r>
    <x v="65"/>
    <x v="8"/>
    <x v="24"/>
    <n v="190000"/>
    <n v="1136500"/>
  </r>
  <r>
    <x v="66"/>
    <x v="7"/>
    <x v="24"/>
    <m/>
    <m/>
  </r>
  <r>
    <x v="66"/>
    <x v="8"/>
    <x v="24"/>
    <n v="264950"/>
    <n v="1833870"/>
  </r>
  <r>
    <x v="67"/>
    <x v="7"/>
    <x v="24"/>
    <n v="195000"/>
    <n v="195000"/>
  </r>
  <r>
    <x v="67"/>
    <x v="8"/>
    <x v="24"/>
    <n v="251250"/>
    <n v="502500"/>
  </r>
  <r>
    <x v="68"/>
    <x v="7"/>
    <x v="24"/>
    <m/>
    <m/>
  </r>
  <r>
    <x v="68"/>
    <x v="8"/>
    <x v="24"/>
    <n v="230000"/>
    <n v="667900"/>
  </r>
  <r>
    <x v="69"/>
    <x v="7"/>
    <x v="24"/>
    <m/>
    <m/>
  </r>
  <r>
    <x v="69"/>
    <x v="8"/>
    <x v="24"/>
    <n v="149500"/>
    <n v="776000"/>
  </r>
  <r>
    <x v="70"/>
    <x v="7"/>
    <x v="24"/>
    <m/>
    <m/>
  </r>
  <r>
    <x v="70"/>
    <x v="8"/>
    <x v="24"/>
    <n v="208450"/>
    <n v="940900"/>
  </r>
  <r>
    <x v="71"/>
    <x v="7"/>
    <x v="24"/>
    <m/>
    <m/>
  </r>
  <r>
    <x v="71"/>
    <x v="8"/>
    <x v="24"/>
    <n v="149500"/>
    <n v="299000"/>
  </r>
  <r>
    <x v="72"/>
    <x v="7"/>
    <x v="24"/>
    <m/>
    <m/>
  </r>
  <r>
    <x v="72"/>
    <x v="8"/>
    <x v="24"/>
    <n v="149750"/>
    <n v="553500"/>
  </r>
  <r>
    <x v="73"/>
    <x v="7"/>
    <x v="24"/>
    <m/>
    <m/>
  </r>
  <r>
    <x v="73"/>
    <x v="8"/>
    <x v="24"/>
    <n v="110750"/>
    <n v="533000"/>
  </r>
  <r>
    <x v="74"/>
    <x v="7"/>
    <x v="24"/>
    <m/>
    <m/>
  </r>
  <r>
    <x v="74"/>
    <x v="8"/>
    <x v="24"/>
    <n v="153500"/>
    <n v="1139600"/>
  </r>
  <r>
    <x v="75"/>
    <x v="7"/>
    <x v="24"/>
    <m/>
    <m/>
  </r>
  <r>
    <x v="75"/>
    <x v="8"/>
    <x v="24"/>
    <n v="167500"/>
    <n v="645000"/>
  </r>
  <r>
    <x v="76"/>
    <x v="7"/>
    <x v="24"/>
    <m/>
    <m/>
  </r>
  <r>
    <x v="76"/>
    <x v="8"/>
    <x v="24"/>
    <n v="160000"/>
    <n v="859899"/>
  </r>
  <r>
    <x v="77"/>
    <x v="7"/>
    <x v="24"/>
    <m/>
    <m/>
  </r>
  <r>
    <x v="77"/>
    <x v="8"/>
    <x v="24"/>
    <n v="149900"/>
    <n v="712900"/>
  </r>
  <r>
    <x v="78"/>
    <x v="7"/>
    <x v="24"/>
    <m/>
    <m/>
  </r>
  <r>
    <x v="78"/>
    <x v="8"/>
    <x v="24"/>
    <n v="169000"/>
    <n v="1018000"/>
  </r>
  <r>
    <x v="79"/>
    <x v="7"/>
    <x v="24"/>
    <m/>
    <m/>
  </r>
  <r>
    <x v="79"/>
    <x v="8"/>
    <x v="24"/>
    <n v="179950"/>
    <n v="943350"/>
  </r>
  <r>
    <x v="80"/>
    <x v="7"/>
    <x v="24"/>
    <m/>
    <m/>
  </r>
  <r>
    <x v="80"/>
    <x v="8"/>
    <x v="24"/>
    <n v="230475"/>
    <n v="1836350"/>
  </r>
  <r>
    <x v="81"/>
    <x v="7"/>
    <x v="24"/>
    <m/>
    <m/>
  </r>
  <r>
    <x v="81"/>
    <x v="8"/>
    <x v="24"/>
    <n v="186700"/>
    <n v="1090850"/>
  </r>
  <r>
    <x v="82"/>
    <x v="7"/>
    <x v="24"/>
    <n v="112620"/>
    <n v="112620"/>
  </r>
  <r>
    <x v="82"/>
    <x v="8"/>
    <x v="24"/>
    <n v="150000"/>
    <n v="696840"/>
  </r>
  <r>
    <x v="83"/>
    <x v="7"/>
    <x v="24"/>
    <n v="239950"/>
    <n v="239950"/>
  </r>
  <r>
    <x v="83"/>
    <x v="8"/>
    <x v="24"/>
    <n v="79000"/>
    <n v="158000"/>
  </r>
  <r>
    <x v="84"/>
    <x v="7"/>
    <x v="24"/>
    <n v="165500"/>
    <n v="165500"/>
  </r>
  <r>
    <x v="84"/>
    <x v="8"/>
    <x v="24"/>
    <n v="147150"/>
    <n v="294300"/>
  </r>
  <r>
    <x v="85"/>
    <x v="7"/>
    <x v="24"/>
    <m/>
    <m/>
  </r>
  <r>
    <x v="85"/>
    <x v="8"/>
    <x v="24"/>
    <n v="140000"/>
    <n v="392000"/>
  </r>
  <r>
    <x v="86"/>
    <x v="7"/>
    <x v="24"/>
    <m/>
    <m/>
  </r>
  <r>
    <x v="86"/>
    <x v="8"/>
    <x v="24"/>
    <n v="192000"/>
    <n v="605000"/>
  </r>
  <r>
    <x v="87"/>
    <x v="7"/>
    <x v="24"/>
    <m/>
    <m/>
  </r>
  <r>
    <x v="87"/>
    <x v="8"/>
    <x v="24"/>
    <n v="135000"/>
    <n v="648400"/>
  </r>
  <r>
    <x v="88"/>
    <x v="7"/>
    <x v="24"/>
    <m/>
    <m/>
  </r>
  <r>
    <x v="88"/>
    <x v="8"/>
    <x v="24"/>
    <n v="153500"/>
    <n v="307000"/>
  </r>
  <r>
    <x v="89"/>
    <x v="7"/>
    <x v="24"/>
    <m/>
    <m/>
  </r>
  <r>
    <x v="89"/>
    <x v="8"/>
    <x v="24"/>
    <n v="93500"/>
    <n v="772000"/>
  </r>
  <r>
    <x v="90"/>
    <x v="7"/>
    <x v="24"/>
    <m/>
    <m/>
  </r>
  <r>
    <x v="90"/>
    <x v="8"/>
    <x v="24"/>
    <n v="69000"/>
    <n v="69000"/>
  </r>
  <r>
    <x v="91"/>
    <x v="7"/>
    <x v="24"/>
    <m/>
    <m/>
  </r>
  <r>
    <x v="91"/>
    <x v="8"/>
    <x v="24"/>
    <n v="175000"/>
    <n v="1543500"/>
  </r>
  <r>
    <x v="92"/>
    <x v="7"/>
    <x v="24"/>
    <m/>
    <m/>
  </r>
  <r>
    <x v="92"/>
    <x v="8"/>
    <x v="24"/>
    <n v="205000"/>
    <n v="825000"/>
  </r>
  <r>
    <x v="93"/>
    <x v="7"/>
    <x v="24"/>
    <m/>
    <m/>
  </r>
  <r>
    <x v="93"/>
    <x v="8"/>
    <x v="24"/>
    <n v="221660"/>
    <n v="741320"/>
  </r>
  <r>
    <x v="94"/>
    <x v="7"/>
    <x v="24"/>
    <m/>
    <m/>
  </r>
  <r>
    <x v="94"/>
    <x v="8"/>
    <x v="24"/>
    <n v="170000"/>
    <n v="568750"/>
  </r>
  <r>
    <x v="95"/>
    <x v="7"/>
    <x v="24"/>
    <m/>
    <m/>
  </r>
  <r>
    <x v="95"/>
    <x v="8"/>
    <x v="24"/>
    <n v="142300"/>
    <n v="554600"/>
  </r>
  <r>
    <x v="96"/>
    <x v="7"/>
    <x v="24"/>
    <n v="180000"/>
    <n v="180000"/>
  </r>
  <r>
    <x v="96"/>
    <x v="8"/>
    <x v="24"/>
    <n v="117000"/>
    <n v="117000"/>
  </r>
  <r>
    <x v="97"/>
    <x v="7"/>
    <x v="24"/>
    <m/>
    <m/>
  </r>
  <r>
    <x v="97"/>
    <x v="8"/>
    <x v="24"/>
    <n v="271000"/>
    <n v="271000"/>
  </r>
  <r>
    <x v="98"/>
    <x v="7"/>
    <x v="24"/>
    <m/>
    <m/>
  </r>
  <r>
    <x v="98"/>
    <x v="8"/>
    <x v="24"/>
    <n v="149450"/>
    <n v="298900"/>
  </r>
  <r>
    <x v="99"/>
    <x v="7"/>
    <x v="24"/>
    <m/>
    <m/>
  </r>
  <r>
    <x v="99"/>
    <x v="8"/>
    <x v="24"/>
    <n v="116250"/>
    <n v="1145650"/>
  </r>
  <r>
    <x v="100"/>
    <x v="7"/>
    <x v="24"/>
    <m/>
    <m/>
  </r>
  <r>
    <x v="100"/>
    <x v="8"/>
    <x v="24"/>
    <n v="142000"/>
    <n v="915000"/>
  </r>
  <r>
    <x v="101"/>
    <x v="7"/>
    <x v="24"/>
    <m/>
    <m/>
  </r>
  <r>
    <x v="101"/>
    <x v="8"/>
    <x v="24"/>
    <n v="189000"/>
    <n v="1353550"/>
  </r>
  <r>
    <x v="102"/>
    <x v="7"/>
    <x v="24"/>
    <m/>
    <m/>
  </r>
  <r>
    <x v="102"/>
    <x v="8"/>
    <x v="24"/>
    <n v="79900"/>
    <n v="79900"/>
  </r>
  <r>
    <x v="103"/>
    <x v="7"/>
    <x v="24"/>
    <n v="269900"/>
    <n v="269900"/>
  </r>
  <r>
    <x v="103"/>
    <x v="8"/>
    <x v="24"/>
    <n v="98750"/>
    <n v="643000"/>
  </r>
  <r>
    <x v="104"/>
    <x v="7"/>
    <x v="24"/>
    <m/>
    <m/>
  </r>
  <r>
    <x v="104"/>
    <x v="8"/>
    <x v="24"/>
    <n v="139975"/>
    <n v="898450"/>
  </r>
  <r>
    <x v="105"/>
    <x v="7"/>
    <x v="24"/>
    <m/>
    <m/>
  </r>
  <r>
    <x v="105"/>
    <x v="8"/>
    <x v="24"/>
    <n v="110500"/>
    <n v="221000"/>
  </r>
  <r>
    <x v="106"/>
    <x v="7"/>
    <x v="24"/>
    <m/>
    <m/>
  </r>
  <r>
    <x v="106"/>
    <x v="8"/>
    <x v="24"/>
    <n v="115500"/>
    <n v="682500"/>
  </r>
  <r>
    <x v="107"/>
    <x v="7"/>
    <x v="24"/>
    <m/>
    <m/>
  </r>
  <r>
    <x v="107"/>
    <x v="8"/>
    <x v="24"/>
    <n v="105001"/>
    <n v="105001"/>
  </r>
  <r>
    <x v="108"/>
    <x v="7"/>
    <x v="24"/>
    <m/>
    <m/>
  </r>
  <r>
    <x v="108"/>
    <x v="8"/>
    <x v="24"/>
    <n v="118317"/>
    <n v="936034"/>
  </r>
  <r>
    <x v="109"/>
    <x v="7"/>
    <x v="24"/>
    <m/>
    <m/>
  </r>
  <r>
    <x v="109"/>
    <x v="8"/>
    <x v="24"/>
    <n v="111000"/>
    <n v="597750"/>
  </r>
  <r>
    <x v="110"/>
    <x v="7"/>
    <x v="24"/>
    <n v="123500"/>
    <n v="123500"/>
  </r>
  <r>
    <x v="110"/>
    <x v="8"/>
    <x v="24"/>
    <n v="187500"/>
    <n v="555000"/>
  </r>
  <r>
    <x v="111"/>
    <x v="7"/>
    <x v="24"/>
    <m/>
    <m/>
  </r>
  <r>
    <x v="111"/>
    <x v="8"/>
    <x v="24"/>
    <n v="155000"/>
    <n v="1549200"/>
  </r>
  <r>
    <x v="112"/>
    <x v="7"/>
    <x v="24"/>
    <m/>
    <m/>
  </r>
  <r>
    <x v="112"/>
    <x v="8"/>
    <x v="24"/>
    <n v="89750"/>
    <n v="456699"/>
  </r>
  <r>
    <x v="113"/>
    <x v="7"/>
    <x v="24"/>
    <m/>
    <m/>
  </r>
  <r>
    <x v="113"/>
    <x v="8"/>
    <x v="24"/>
    <n v="200000"/>
    <n v="1316800"/>
  </r>
  <r>
    <x v="114"/>
    <x v="7"/>
    <x v="24"/>
    <n v="230000"/>
    <n v="230000"/>
  </r>
  <r>
    <x v="114"/>
    <x v="8"/>
    <x v="24"/>
    <n v="103000"/>
    <n v="619950"/>
  </r>
  <r>
    <x v="115"/>
    <x v="7"/>
    <x v="24"/>
    <m/>
    <m/>
  </r>
  <r>
    <x v="115"/>
    <x v="8"/>
    <x v="24"/>
    <n v="145000"/>
    <n v="1254100"/>
  </r>
  <r>
    <x v="116"/>
    <x v="7"/>
    <x v="24"/>
    <m/>
    <m/>
  </r>
  <r>
    <x v="116"/>
    <x v="8"/>
    <x v="24"/>
    <n v="79475"/>
    <n v="158950"/>
  </r>
  <r>
    <x v="117"/>
    <x v="7"/>
    <x v="24"/>
    <m/>
    <m/>
  </r>
  <r>
    <x v="117"/>
    <x v="8"/>
    <x v="24"/>
    <n v="107953"/>
    <n v="825953"/>
  </r>
  <r>
    <x v="118"/>
    <x v="7"/>
    <x v="24"/>
    <m/>
    <m/>
  </r>
  <r>
    <x v="118"/>
    <x v="8"/>
    <x v="24"/>
    <n v="134300"/>
    <n v="788200"/>
  </r>
  <r>
    <x v="119"/>
    <x v="7"/>
    <x v="24"/>
    <m/>
    <m/>
  </r>
  <r>
    <x v="119"/>
    <x v="8"/>
    <x v="24"/>
    <n v="102000"/>
    <n v="332900"/>
  </r>
  <r>
    <x v="120"/>
    <x v="7"/>
    <x v="24"/>
    <m/>
    <m/>
  </r>
  <r>
    <x v="120"/>
    <x v="8"/>
    <x v="24"/>
    <n v="103500"/>
    <n v="318500"/>
  </r>
  <r>
    <x v="121"/>
    <x v="7"/>
    <x v="24"/>
    <m/>
    <m/>
  </r>
  <r>
    <x v="121"/>
    <x v="8"/>
    <x v="24"/>
    <n v="89950"/>
    <n v="369450"/>
  </r>
  <r>
    <x v="122"/>
    <x v="7"/>
    <x v="24"/>
    <n v="160000"/>
    <n v="160000"/>
  </r>
  <r>
    <x v="122"/>
    <x v="8"/>
    <x v="24"/>
    <n v="50125"/>
    <n v="283250"/>
  </r>
  <r>
    <x v="123"/>
    <x v="7"/>
    <x v="24"/>
    <m/>
    <m/>
  </r>
  <r>
    <x v="123"/>
    <x v="8"/>
    <x v="24"/>
    <n v="67300"/>
    <n v="301400"/>
  </r>
  <r>
    <x v="124"/>
    <x v="7"/>
    <x v="24"/>
    <m/>
    <m/>
  </r>
  <r>
    <x v="124"/>
    <x v="8"/>
    <x v="24"/>
    <n v="160689"/>
    <n v="706278"/>
  </r>
  <r>
    <x v="125"/>
    <x v="7"/>
    <x v="24"/>
    <m/>
    <m/>
  </r>
  <r>
    <x v="125"/>
    <x v="8"/>
    <x v="24"/>
    <n v="108250"/>
    <n v="1002000"/>
  </r>
  <r>
    <x v="126"/>
    <x v="7"/>
    <x v="24"/>
    <m/>
    <m/>
  </r>
  <r>
    <x v="126"/>
    <x v="8"/>
    <x v="24"/>
    <n v="162000"/>
    <n v="2004400"/>
  </r>
  <r>
    <x v="127"/>
    <x v="7"/>
    <x v="24"/>
    <n v="252500"/>
    <n v="252500"/>
  </r>
  <r>
    <x v="127"/>
    <x v="8"/>
    <x v="24"/>
    <n v="198325"/>
    <n v="1137650"/>
  </r>
  <r>
    <x v="128"/>
    <x v="7"/>
    <x v="24"/>
    <m/>
    <m/>
  </r>
  <r>
    <x v="128"/>
    <x v="8"/>
    <x v="24"/>
    <n v="144250"/>
    <n v="1213000"/>
  </r>
  <r>
    <x v="129"/>
    <x v="7"/>
    <x v="24"/>
    <m/>
    <m/>
  </r>
  <r>
    <x v="129"/>
    <x v="8"/>
    <x v="24"/>
    <n v="130000"/>
    <n v="1018960"/>
  </r>
  <r>
    <x v="130"/>
    <x v="7"/>
    <x v="24"/>
    <n v="249000"/>
    <n v="249000"/>
  </r>
  <r>
    <x v="130"/>
    <x v="8"/>
    <x v="24"/>
    <n v="132000"/>
    <n v="427000"/>
  </r>
  <r>
    <x v="131"/>
    <x v="7"/>
    <x v="24"/>
    <m/>
    <m/>
  </r>
  <r>
    <x v="131"/>
    <x v="8"/>
    <x v="24"/>
    <n v="132663"/>
    <n v="840525"/>
  </r>
  <r>
    <x v="132"/>
    <x v="7"/>
    <x v="24"/>
    <m/>
    <m/>
  </r>
  <r>
    <x v="132"/>
    <x v="8"/>
    <x v="24"/>
    <n v="73500"/>
    <n v="73500"/>
  </r>
  <r>
    <x v="133"/>
    <x v="7"/>
    <x v="24"/>
    <m/>
    <m/>
  </r>
  <r>
    <x v="133"/>
    <x v="8"/>
    <x v="24"/>
    <n v="159200"/>
    <n v="919400"/>
  </r>
  <r>
    <x v="134"/>
    <x v="7"/>
    <x v="24"/>
    <m/>
    <m/>
  </r>
  <r>
    <x v="134"/>
    <x v="8"/>
    <x v="24"/>
    <n v="163450"/>
    <n v="1352039"/>
  </r>
  <r>
    <x v="135"/>
    <x v="7"/>
    <x v="24"/>
    <m/>
    <m/>
  </r>
  <r>
    <x v="135"/>
    <x v="8"/>
    <x v="24"/>
    <n v="165750"/>
    <n v="1083288"/>
  </r>
  <r>
    <x v="136"/>
    <x v="7"/>
    <x v="24"/>
    <m/>
    <m/>
  </r>
  <r>
    <x v="136"/>
    <x v="8"/>
    <x v="24"/>
    <n v="151500"/>
    <n v="991000"/>
  </r>
  <r>
    <x v="137"/>
    <x v="7"/>
    <x v="24"/>
    <m/>
    <m/>
  </r>
  <r>
    <x v="137"/>
    <x v="8"/>
    <x v="24"/>
    <n v="118000"/>
    <n v="987950"/>
  </r>
  <r>
    <x v="138"/>
    <x v="7"/>
    <x v="24"/>
    <n v="430000"/>
    <n v="430000"/>
  </r>
  <r>
    <x v="138"/>
    <x v="8"/>
    <x v="24"/>
    <n v="164990"/>
    <n v="1369690"/>
  </r>
  <r>
    <x v="139"/>
    <x v="7"/>
    <x v="24"/>
    <m/>
    <m/>
  </r>
  <r>
    <x v="139"/>
    <x v="8"/>
    <x v="24"/>
    <n v="199050"/>
    <n v="1060550"/>
  </r>
  <r>
    <x v="140"/>
    <x v="7"/>
    <x v="24"/>
    <n v="190000"/>
    <n v="190000"/>
  </r>
  <r>
    <x v="140"/>
    <x v="8"/>
    <x v="24"/>
    <n v="113959"/>
    <n v="547918"/>
  </r>
  <r>
    <x v="141"/>
    <x v="7"/>
    <x v="24"/>
    <m/>
    <m/>
  </r>
  <r>
    <x v="141"/>
    <x v="8"/>
    <x v="24"/>
    <n v="154500"/>
    <n v="1423775"/>
  </r>
  <r>
    <x v="142"/>
    <x v="7"/>
    <x v="24"/>
    <n v="215000"/>
    <n v="430000"/>
  </r>
  <r>
    <x v="142"/>
    <x v="8"/>
    <x v="24"/>
    <n v="117250"/>
    <n v="234500"/>
  </r>
  <r>
    <x v="143"/>
    <x v="7"/>
    <x v="24"/>
    <m/>
    <m/>
  </r>
  <r>
    <x v="143"/>
    <x v="8"/>
    <x v="24"/>
    <n v="107000"/>
    <n v="873550"/>
  </r>
  <r>
    <x v="144"/>
    <x v="7"/>
    <x v="24"/>
    <m/>
    <m/>
  </r>
  <r>
    <x v="144"/>
    <x v="8"/>
    <x v="24"/>
    <n v="128000"/>
    <n v="1302950"/>
  </r>
  <r>
    <x v="145"/>
    <x v="7"/>
    <x v="24"/>
    <n v="101000"/>
    <n v="101000"/>
  </r>
  <r>
    <x v="145"/>
    <x v="8"/>
    <x v="24"/>
    <n v="179950"/>
    <n v="886950"/>
  </r>
  <r>
    <x v="146"/>
    <x v="7"/>
    <x v="24"/>
    <m/>
    <m/>
  </r>
  <r>
    <x v="146"/>
    <x v="8"/>
    <x v="24"/>
    <n v="160000"/>
    <n v="1137900"/>
  </r>
  <r>
    <x v="147"/>
    <x v="7"/>
    <x v="24"/>
    <n v="166900"/>
    <n v="166900"/>
  </r>
  <r>
    <x v="147"/>
    <x v="8"/>
    <x v="24"/>
    <n v="165000"/>
    <n v="1649000"/>
  </r>
  <r>
    <x v="148"/>
    <x v="7"/>
    <x v="24"/>
    <n v="373150"/>
    <n v="373150"/>
  </r>
  <r>
    <x v="148"/>
    <x v="8"/>
    <x v="24"/>
    <n v="137500"/>
    <n v="1409850"/>
  </r>
  <r>
    <x v="149"/>
    <x v="7"/>
    <x v="24"/>
    <m/>
    <m/>
  </r>
  <r>
    <x v="149"/>
    <x v="8"/>
    <x v="24"/>
    <n v="169250"/>
    <n v="1848850"/>
  </r>
  <r>
    <x v="150"/>
    <x v="7"/>
    <x v="24"/>
    <n v="112000"/>
    <n v="112000"/>
  </r>
  <r>
    <x v="150"/>
    <x v="8"/>
    <x v="24"/>
    <n v="157500"/>
    <n v="1234600"/>
  </r>
  <r>
    <x v="151"/>
    <x v="7"/>
    <x v="24"/>
    <m/>
    <m/>
  </r>
  <r>
    <x v="151"/>
    <x v="8"/>
    <x v="24"/>
    <n v="171750"/>
    <n v="1053000"/>
  </r>
  <r>
    <x v="152"/>
    <x v="7"/>
    <x v="24"/>
    <m/>
    <m/>
  </r>
  <r>
    <x v="152"/>
    <x v="8"/>
    <x v="24"/>
    <n v="194163"/>
    <n v="388325"/>
  </r>
  <r>
    <x v="153"/>
    <x v="7"/>
    <x v="24"/>
    <m/>
    <m/>
  </r>
  <r>
    <x v="153"/>
    <x v="8"/>
    <x v="24"/>
    <n v="180000"/>
    <n v="1028500"/>
  </r>
  <r>
    <x v="154"/>
    <x v="7"/>
    <x v="24"/>
    <m/>
    <m/>
  </r>
  <r>
    <x v="154"/>
    <x v="8"/>
    <x v="24"/>
    <n v="138500"/>
    <n v="806900"/>
  </r>
  <r>
    <x v="155"/>
    <x v="7"/>
    <x v="24"/>
    <m/>
    <m/>
  </r>
  <r>
    <x v="155"/>
    <x v="8"/>
    <x v="24"/>
    <n v="162200"/>
    <n v="1623690"/>
  </r>
  <r>
    <x v="156"/>
    <x v="7"/>
    <x v="24"/>
    <m/>
    <m/>
  </r>
  <r>
    <x v="156"/>
    <x v="8"/>
    <x v="24"/>
    <n v="170000"/>
    <n v="2189900"/>
  </r>
  <r>
    <x v="157"/>
    <x v="7"/>
    <x v="24"/>
    <m/>
    <m/>
  </r>
  <r>
    <x v="157"/>
    <x v="8"/>
    <x v="24"/>
    <n v="156000"/>
    <n v="818500"/>
  </r>
  <r>
    <x v="158"/>
    <x v="7"/>
    <x v="24"/>
    <m/>
    <m/>
  </r>
  <r>
    <x v="158"/>
    <x v="8"/>
    <x v="24"/>
    <n v="154500"/>
    <n v="1427950"/>
  </r>
  <r>
    <x v="159"/>
    <x v="7"/>
    <x v="24"/>
    <n v="329950"/>
    <n v="329950"/>
  </r>
  <r>
    <x v="159"/>
    <x v="8"/>
    <x v="24"/>
    <n v="183000"/>
    <n v="1168075"/>
  </r>
  <r>
    <x v="160"/>
    <x v="7"/>
    <x v="24"/>
    <n v="192250"/>
    <n v="192250"/>
  </r>
  <r>
    <x v="160"/>
    <x v="8"/>
    <x v="24"/>
    <n v="221833"/>
    <n v="1014065"/>
  </r>
  <r>
    <x v="161"/>
    <x v="7"/>
    <x v="24"/>
    <m/>
    <m/>
  </r>
  <r>
    <x v="161"/>
    <x v="8"/>
    <x v="24"/>
    <n v="187750"/>
    <n v="1308500"/>
  </r>
  <r>
    <x v="162"/>
    <x v="7"/>
    <x v="24"/>
    <n v="329000"/>
    <n v="329000"/>
  </r>
  <r>
    <x v="162"/>
    <x v="8"/>
    <x v="24"/>
    <n v="221500"/>
    <n v="1805350"/>
  </r>
  <r>
    <x v="163"/>
    <x v="7"/>
    <x v="24"/>
    <m/>
    <m/>
  </r>
  <r>
    <x v="163"/>
    <x v="8"/>
    <x v="24"/>
    <n v="180000"/>
    <n v="1936850"/>
  </r>
  <r>
    <x v="164"/>
    <x v="7"/>
    <x v="24"/>
    <m/>
    <m/>
  </r>
  <r>
    <x v="164"/>
    <x v="8"/>
    <x v="24"/>
    <n v="205000"/>
    <n v="1538850"/>
  </r>
  <r>
    <x v="165"/>
    <x v="7"/>
    <x v="24"/>
    <n v="150700"/>
    <n v="150700"/>
  </r>
  <r>
    <x v="165"/>
    <x v="8"/>
    <x v="24"/>
    <n v="227200"/>
    <n v="1356100"/>
  </r>
  <r>
    <x v="166"/>
    <x v="7"/>
    <x v="24"/>
    <m/>
    <m/>
  </r>
  <r>
    <x v="166"/>
    <x v="8"/>
    <x v="24"/>
    <n v="229000"/>
    <n v="2099300"/>
  </r>
  <r>
    <x v="167"/>
    <x v="7"/>
    <x v="24"/>
    <m/>
    <m/>
  </r>
  <r>
    <x v="167"/>
    <x v="8"/>
    <x v="24"/>
    <n v="227500"/>
    <n v="1537950"/>
  </r>
  <r>
    <x v="168"/>
    <x v="7"/>
    <x v="24"/>
    <m/>
    <m/>
  </r>
  <r>
    <x v="168"/>
    <x v="8"/>
    <x v="24"/>
    <n v="215000"/>
    <n v="614200"/>
  </r>
  <r>
    <x v="169"/>
    <x v="7"/>
    <x v="24"/>
    <m/>
    <m/>
  </r>
  <r>
    <x v="169"/>
    <x v="8"/>
    <x v="24"/>
    <n v="218000"/>
    <n v="1076350"/>
  </r>
  <r>
    <x v="170"/>
    <x v="7"/>
    <x v="24"/>
    <m/>
    <m/>
  </r>
  <r>
    <x v="170"/>
    <x v="8"/>
    <x v="24"/>
    <n v="218225"/>
    <n v="1229450"/>
  </r>
  <r>
    <x v="171"/>
    <x v="7"/>
    <x v="24"/>
    <m/>
    <m/>
  </r>
  <r>
    <x v="171"/>
    <x v="8"/>
    <x v="24"/>
    <n v="262500"/>
    <n v="2232000"/>
  </r>
  <r>
    <x v="172"/>
    <x v="7"/>
    <x v="24"/>
    <m/>
    <m/>
  </r>
  <r>
    <x v="172"/>
    <x v="8"/>
    <x v="24"/>
    <n v="229950"/>
    <n v="639742"/>
  </r>
  <r>
    <x v="173"/>
    <x v="7"/>
    <x v="24"/>
    <n v="236800"/>
    <n v="236800"/>
  </r>
  <r>
    <x v="173"/>
    <x v="8"/>
    <x v="24"/>
    <n v="210000"/>
    <n v="1898027"/>
  </r>
  <r>
    <x v="174"/>
    <x v="7"/>
    <x v="24"/>
    <m/>
    <m/>
  </r>
  <r>
    <x v="174"/>
    <x v="8"/>
    <x v="24"/>
    <n v="224000"/>
    <n v="1595500"/>
  </r>
  <r>
    <x v="175"/>
    <x v="7"/>
    <x v="24"/>
    <n v="316000"/>
    <n v="316000"/>
  </r>
  <r>
    <x v="175"/>
    <x v="8"/>
    <x v="24"/>
    <n v="222125"/>
    <n v="1775250"/>
  </r>
  <r>
    <x v="176"/>
    <x v="7"/>
    <x v="24"/>
    <m/>
    <m/>
  </r>
  <r>
    <x v="176"/>
    <x v="8"/>
    <x v="24"/>
    <n v="270000"/>
    <n v="1347900"/>
  </r>
  <r>
    <x v="177"/>
    <x v="7"/>
    <x v="24"/>
    <m/>
    <m/>
  </r>
  <r>
    <x v="177"/>
    <x v="8"/>
    <x v="24"/>
    <n v="235800"/>
    <n v="903750"/>
  </r>
  <r>
    <x v="178"/>
    <x v="7"/>
    <x v="24"/>
    <m/>
    <m/>
  </r>
  <r>
    <x v="178"/>
    <x v="8"/>
    <x v="24"/>
    <n v="242000"/>
    <n v="2563679"/>
  </r>
  <r>
    <x v="179"/>
    <x v="7"/>
    <x v="24"/>
    <m/>
    <m/>
  </r>
  <r>
    <x v="179"/>
    <x v="8"/>
    <x v="24"/>
    <n v="248000"/>
    <n v="1293900"/>
  </r>
  <r>
    <x v="180"/>
    <x v="7"/>
    <x v="24"/>
    <n v="284000"/>
    <n v="284000"/>
  </r>
  <r>
    <x v="180"/>
    <x v="8"/>
    <x v="24"/>
    <n v="235175"/>
    <n v="2074850"/>
  </r>
  <r>
    <x v="181"/>
    <x v="7"/>
    <x v="24"/>
    <m/>
    <m/>
  </r>
  <r>
    <x v="181"/>
    <x v="8"/>
    <x v="24"/>
    <n v="236000"/>
    <n v="2877100"/>
  </r>
  <r>
    <x v="182"/>
    <x v="7"/>
    <x v="24"/>
    <m/>
    <m/>
  </r>
  <r>
    <x v="182"/>
    <x v="8"/>
    <x v="24"/>
    <n v="214998"/>
    <n v="1910995"/>
  </r>
  <r>
    <x v="183"/>
    <x v="7"/>
    <x v="24"/>
    <m/>
    <m/>
  </r>
  <r>
    <x v="183"/>
    <x v="8"/>
    <x v="24"/>
    <n v="194500"/>
    <n v="1329900"/>
  </r>
  <r>
    <x v="184"/>
    <x v="7"/>
    <x v="24"/>
    <m/>
    <m/>
  </r>
  <r>
    <x v="184"/>
    <x v="8"/>
    <x v="24"/>
    <n v="264975"/>
    <n v="3229000"/>
  </r>
  <r>
    <x v="185"/>
    <x v="7"/>
    <x v="24"/>
    <n v="314000"/>
    <n v="314000"/>
  </r>
  <r>
    <x v="185"/>
    <x v="8"/>
    <x v="24"/>
    <n v="313875"/>
    <n v="2684375"/>
  </r>
  <r>
    <x v="186"/>
    <x v="7"/>
    <x v="24"/>
    <n v="215000"/>
    <n v="430000"/>
  </r>
  <r>
    <x v="186"/>
    <x v="8"/>
    <x v="24"/>
    <n v="255500"/>
    <n v="2471450"/>
  </r>
  <r>
    <x v="187"/>
    <x v="7"/>
    <x v="24"/>
    <n v="399000"/>
    <n v="399000"/>
  </r>
  <r>
    <x v="187"/>
    <x v="8"/>
    <x v="24"/>
    <n v="250000"/>
    <n v="3289500"/>
  </r>
  <r>
    <x v="188"/>
    <x v="7"/>
    <x v="24"/>
    <m/>
    <m/>
  </r>
  <r>
    <x v="188"/>
    <x v="8"/>
    <x v="24"/>
    <n v="258000"/>
    <n v="2377000"/>
  </r>
  <r>
    <x v="189"/>
    <x v="7"/>
    <x v="24"/>
    <m/>
    <m/>
  </r>
  <r>
    <x v="189"/>
    <x v="8"/>
    <x v="24"/>
    <n v="299000"/>
    <n v="2083525"/>
  </r>
  <r>
    <x v="190"/>
    <x v="7"/>
    <x v="24"/>
    <m/>
    <m/>
  </r>
  <r>
    <x v="190"/>
    <x v="8"/>
    <x v="24"/>
    <n v="273500"/>
    <n v="1893000"/>
  </r>
  <r>
    <x v="191"/>
    <x v="7"/>
    <x v="24"/>
    <m/>
    <m/>
  </r>
  <r>
    <x v="191"/>
    <x v="8"/>
    <x v="24"/>
    <n v="225000"/>
    <n v="1139000"/>
  </r>
  <r>
    <x v="192"/>
    <x v="7"/>
    <x v="24"/>
    <m/>
    <m/>
  </r>
  <r>
    <x v="192"/>
    <x v="8"/>
    <x v="24"/>
    <n v="219210"/>
    <n v="1737420"/>
  </r>
  <r>
    <x v="202"/>
    <x v="7"/>
    <x v="24"/>
    <m/>
    <m/>
  </r>
  <r>
    <x v="202"/>
    <x v="8"/>
    <x v="24"/>
    <n v="310000"/>
    <n v="1408000"/>
  </r>
  <r>
    <x v="194"/>
    <x v="7"/>
    <x v="24"/>
    <m/>
    <m/>
  </r>
  <r>
    <x v="194"/>
    <x v="8"/>
    <x v="24"/>
    <n v="258400"/>
    <n v="1266900"/>
  </r>
  <r>
    <x v="195"/>
    <x v="7"/>
    <x v="24"/>
    <m/>
    <m/>
  </r>
  <r>
    <x v="195"/>
    <x v="8"/>
    <x v="24"/>
    <n v="286500"/>
    <n v="2094480"/>
  </r>
  <r>
    <x v="196"/>
    <x v="7"/>
    <x v="24"/>
    <m/>
    <m/>
  </r>
  <r>
    <x v="196"/>
    <x v="8"/>
    <x v="24"/>
    <n v="264000"/>
    <n v="2108000"/>
  </r>
  <r>
    <x v="197"/>
    <x v="7"/>
    <x v="24"/>
    <n v="280000"/>
    <n v="280000"/>
  </r>
  <r>
    <x v="197"/>
    <x v="8"/>
    <x v="24"/>
    <n v="307000"/>
    <n v="2484950"/>
  </r>
  <r>
    <x v="198"/>
    <x v="7"/>
    <x v="24"/>
    <m/>
    <m/>
  </r>
  <r>
    <x v="198"/>
    <x v="8"/>
    <x v="24"/>
    <n v="258500"/>
    <n v="2703950"/>
  </r>
  <r>
    <x v="199"/>
    <x v="7"/>
    <x v="24"/>
    <m/>
    <m/>
  </r>
  <r>
    <x v="199"/>
    <x v="8"/>
    <x v="24"/>
    <n v="320000"/>
    <n v="3400600"/>
  </r>
  <r>
    <x v="200"/>
    <x v="7"/>
    <x v="24"/>
    <n v="290000"/>
    <n v="290000"/>
  </r>
  <r>
    <x v="200"/>
    <x v="8"/>
    <x v="24"/>
    <n v="266000"/>
    <n v="1697000"/>
  </r>
  <r>
    <x v="201"/>
    <x v="8"/>
    <x v="24"/>
    <n v="327475"/>
    <n v="3643950"/>
  </r>
  <r>
    <x v="201"/>
    <x v="7"/>
    <x v="24"/>
    <m/>
    <m/>
  </r>
  <r>
    <x v="0"/>
    <x v="7"/>
    <x v="25"/>
    <n v="177625"/>
    <n v="2346973"/>
  </r>
  <r>
    <x v="1"/>
    <x v="7"/>
    <x v="25"/>
    <n v="216725"/>
    <n v="1316400"/>
  </r>
  <r>
    <x v="2"/>
    <x v="7"/>
    <x v="25"/>
    <n v="158000"/>
    <n v="2753476"/>
  </r>
  <r>
    <x v="3"/>
    <x v="7"/>
    <x v="25"/>
    <n v="193000"/>
    <n v="2092150"/>
  </r>
  <r>
    <x v="4"/>
    <x v="7"/>
    <x v="25"/>
    <n v="173975"/>
    <n v="2567685"/>
  </r>
  <r>
    <x v="5"/>
    <x v="7"/>
    <x v="25"/>
    <n v="184040"/>
    <n v="2430630"/>
  </r>
  <r>
    <x v="6"/>
    <x v="7"/>
    <x v="25"/>
    <n v="176000"/>
    <n v="3846999"/>
  </r>
  <r>
    <x v="7"/>
    <x v="7"/>
    <x v="25"/>
    <n v="162950"/>
    <n v="2579915"/>
  </r>
  <r>
    <x v="8"/>
    <x v="7"/>
    <x v="25"/>
    <n v="167750"/>
    <n v="1720850"/>
  </r>
  <r>
    <x v="9"/>
    <x v="7"/>
    <x v="25"/>
    <n v="179950"/>
    <n v="3030337"/>
  </r>
  <r>
    <x v="10"/>
    <x v="7"/>
    <x v="25"/>
    <n v="152475"/>
    <n v="1536861"/>
  </r>
  <r>
    <x v="11"/>
    <x v="7"/>
    <x v="25"/>
    <n v="150500"/>
    <n v="2449150"/>
  </r>
  <r>
    <x v="12"/>
    <x v="7"/>
    <x v="25"/>
    <n v="155000"/>
    <n v="838950"/>
  </r>
  <r>
    <x v="13"/>
    <x v="7"/>
    <x v="25"/>
    <n v="169000"/>
    <n v="1015000"/>
  </r>
  <r>
    <x v="14"/>
    <x v="7"/>
    <x v="25"/>
    <n v="183500"/>
    <n v="2238800"/>
  </r>
  <r>
    <x v="15"/>
    <x v="7"/>
    <x v="25"/>
    <n v="166000"/>
    <n v="4112800"/>
  </r>
  <r>
    <x v="16"/>
    <x v="7"/>
    <x v="25"/>
    <n v="177950"/>
    <n v="3266590"/>
  </r>
  <r>
    <x v="17"/>
    <x v="7"/>
    <x v="25"/>
    <n v="167000"/>
    <n v="2882623"/>
  </r>
  <r>
    <x v="18"/>
    <x v="7"/>
    <x v="25"/>
    <n v="189000"/>
    <n v="4517200"/>
  </r>
  <r>
    <x v="19"/>
    <x v="7"/>
    <x v="25"/>
    <n v="179500"/>
    <n v="1976150"/>
  </r>
  <r>
    <x v="20"/>
    <x v="7"/>
    <x v="25"/>
    <n v="199250"/>
    <n v="3339850"/>
  </r>
  <r>
    <x v="21"/>
    <x v="7"/>
    <x v="25"/>
    <n v="199750"/>
    <n v="4753050"/>
  </r>
  <r>
    <x v="22"/>
    <x v="7"/>
    <x v="25"/>
    <n v="215000"/>
    <n v="2440850"/>
  </r>
  <r>
    <x v="23"/>
    <x v="7"/>
    <x v="25"/>
    <n v="200500"/>
    <n v="2613345"/>
  </r>
  <r>
    <x v="24"/>
    <x v="7"/>
    <x v="25"/>
    <n v="221250"/>
    <n v="802000"/>
  </r>
  <r>
    <x v="25"/>
    <x v="7"/>
    <x v="25"/>
    <n v="179625"/>
    <n v="2563875"/>
  </r>
  <r>
    <x v="26"/>
    <x v="7"/>
    <x v="25"/>
    <n v="187750"/>
    <n v="2737780"/>
  </r>
  <r>
    <x v="27"/>
    <x v="7"/>
    <x v="25"/>
    <n v="209250"/>
    <n v="2697460"/>
  </r>
  <r>
    <x v="28"/>
    <x v="7"/>
    <x v="25"/>
    <n v="182500"/>
    <n v="2662150"/>
  </r>
  <r>
    <x v="29"/>
    <x v="7"/>
    <x v="25"/>
    <n v="215500"/>
    <n v="5859550"/>
  </r>
  <r>
    <x v="30"/>
    <x v="7"/>
    <x v="25"/>
    <n v="219950"/>
    <n v="2526950"/>
  </r>
  <r>
    <x v="31"/>
    <x v="7"/>
    <x v="25"/>
    <n v="216000"/>
    <n v="3949600"/>
  </r>
  <r>
    <x v="32"/>
    <x v="7"/>
    <x v="25"/>
    <n v="278500"/>
    <n v="6723200"/>
  </r>
  <r>
    <x v="33"/>
    <x v="7"/>
    <x v="25"/>
    <n v="208000"/>
    <n v="3435917"/>
  </r>
  <r>
    <x v="34"/>
    <x v="7"/>
    <x v="25"/>
    <n v="244475"/>
    <n v="1864850"/>
  </r>
  <r>
    <x v="35"/>
    <x v="7"/>
    <x v="25"/>
    <n v="232750"/>
    <n v="2091900"/>
  </r>
  <r>
    <x v="36"/>
    <x v="7"/>
    <x v="25"/>
    <n v="255900"/>
    <n v="1493975"/>
  </r>
  <r>
    <x v="37"/>
    <x v="7"/>
    <x v="25"/>
    <n v="248450"/>
    <n v="3639150"/>
  </r>
  <r>
    <x v="38"/>
    <x v="7"/>
    <x v="25"/>
    <n v="284950"/>
    <n v="5214650"/>
  </r>
  <r>
    <x v="39"/>
    <x v="7"/>
    <x v="25"/>
    <n v="247250"/>
    <n v="2651300"/>
  </r>
  <r>
    <x v="40"/>
    <x v="7"/>
    <x v="25"/>
    <n v="256095"/>
    <n v="4118923"/>
  </r>
  <r>
    <x v="41"/>
    <x v="7"/>
    <x v="25"/>
    <n v="292000"/>
    <n v="3960450"/>
  </r>
  <r>
    <x v="42"/>
    <x v="7"/>
    <x v="25"/>
    <n v="239000"/>
    <n v="1761500"/>
  </r>
  <r>
    <x v="43"/>
    <x v="7"/>
    <x v="25"/>
    <n v="263000"/>
    <n v="5131951"/>
  </r>
  <r>
    <x v="44"/>
    <x v="7"/>
    <x v="25"/>
    <n v="252000"/>
    <n v="4395100"/>
  </r>
  <r>
    <x v="45"/>
    <x v="7"/>
    <x v="25"/>
    <n v="245000"/>
    <n v="2962999"/>
  </r>
  <r>
    <x v="46"/>
    <x v="7"/>
    <x v="25"/>
    <n v="274500"/>
    <n v="3339050"/>
  </r>
  <r>
    <x v="47"/>
    <x v="7"/>
    <x v="25"/>
    <n v="230350"/>
    <n v="4867200"/>
  </r>
  <r>
    <x v="48"/>
    <x v="7"/>
    <x v="25"/>
    <n v="237500"/>
    <n v="1650067"/>
  </r>
  <r>
    <x v="49"/>
    <x v="7"/>
    <x v="25"/>
    <n v="269950"/>
    <n v="2680350"/>
  </r>
  <r>
    <x v="50"/>
    <x v="7"/>
    <x v="25"/>
    <n v="271375"/>
    <n v="3681700"/>
  </r>
  <r>
    <x v="51"/>
    <x v="7"/>
    <x v="25"/>
    <n v="230000"/>
    <n v="2895940"/>
  </r>
  <r>
    <x v="52"/>
    <x v="7"/>
    <x v="25"/>
    <n v="247000"/>
    <n v="2466600"/>
  </r>
  <r>
    <x v="53"/>
    <x v="7"/>
    <x v="25"/>
    <n v="285800"/>
    <n v="3045750"/>
  </r>
  <r>
    <x v="54"/>
    <x v="7"/>
    <x v="25"/>
    <n v="295000"/>
    <n v="3028900"/>
  </r>
  <r>
    <x v="55"/>
    <x v="7"/>
    <x v="25"/>
    <n v="255250"/>
    <n v="1560450"/>
  </r>
  <r>
    <x v="56"/>
    <x v="7"/>
    <x v="25"/>
    <n v="246950"/>
    <n v="2304567"/>
  </r>
  <r>
    <x v="57"/>
    <x v="7"/>
    <x v="25"/>
    <n v="327250"/>
    <n v="2656050"/>
  </r>
  <r>
    <x v="58"/>
    <x v="7"/>
    <x v="25"/>
    <n v="277000"/>
    <n v="277000"/>
  </r>
  <r>
    <x v="59"/>
    <x v="7"/>
    <x v="25"/>
    <n v="200000"/>
    <n v="860000"/>
  </r>
  <r>
    <x v="60"/>
    <x v="7"/>
    <x v="25"/>
    <n v="253675"/>
    <n v="1655700"/>
  </r>
  <r>
    <x v="61"/>
    <x v="7"/>
    <x v="25"/>
    <n v="231000"/>
    <n v="1042000"/>
  </r>
  <r>
    <x v="62"/>
    <x v="7"/>
    <x v="25"/>
    <n v="224325"/>
    <n v="2679550"/>
  </r>
  <r>
    <x v="63"/>
    <x v="7"/>
    <x v="25"/>
    <n v="254000"/>
    <n v="3260500"/>
  </r>
  <r>
    <x v="64"/>
    <x v="7"/>
    <x v="25"/>
    <n v="260000"/>
    <n v="804900"/>
  </r>
  <r>
    <x v="65"/>
    <x v="7"/>
    <x v="25"/>
    <n v="235375"/>
    <n v="1517821"/>
  </r>
  <r>
    <x v="66"/>
    <x v="7"/>
    <x v="25"/>
    <n v="231830"/>
    <n v="3031480"/>
  </r>
  <r>
    <x v="67"/>
    <x v="7"/>
    <x v="25"/>
    <n v="228000"/>
    <n v="1240000"/>
  </r>
  <r>
    <x v="68"/>
    <x v="7"/>
    <x v="25"/>
    <n v="235000"/>
    <n v="2730800"/>
  </r>
  <r>
    <x v="69"/>
    <x v="7"/>
    <x v="25"/>
    <n v="220000"/>
    <n v="995950"/>
  </r>
  <r>
    <x v="70"/>
    <x v="7"/>
    <x v="25"/>
    <n v="215750"/>
    <n v="1269850"/>
  </r>
  <r>
    <x v="71"/>
    <x v="7"/>
    <x v="25"/>
    <n v="202250"/>
    <n v="2117450"/>
  </r>
  <r>
    <x v="72"/>
    <x v="7"/>
    <x v="25"/>
    <n v="238063"/>
    <n v="476126"/>
  </r>
  <r>
    <x v="73"/>
    <x v="7"/>
    <x v="25"/>
    <n v="176000"/>
    <n v="557000"/>
  </r>
  <r>
    <x v="74"/>
    <x v="7"/>
    <x v="25"/>
    <n v="184900"/>
    <n v="842400"/>
  </r>
  <r>
    <x v="75"/>
    <x v="7"/>
    <x v="25"/>
    <n v="236000"/>
    <n v="1260000"/>
  </r>
  <r>
    <x v="76"/>
    <x v="7"/>
    <x v="25"/>
    <n v="220000"/>
    <n v="1897250"/>
  </r>
  <r>
    <x v="77"/>
    <x v="7"/>
    <x v="25"/>
    <n v="212500"/>
    <n v="2519500"/>
  </r>
  <r>
    <x v="78"/>
    <x v="7"/>
    <x v="25"/>
    <n v="206000"/>
    <n v="2493950"/>
  </r>
  <r>
    <x v="79"/>
    <x v="7"/>
    <x v="25"/>
    <n v="223500"/>
    <n v="2411400"/>
  </r>
  <r>
    <x v="80"/>
    <x v="7"/>
    <x v="25"/>
    <n v="300000"/>
    <n v="3904500"/>
  </r>
  <r>
    <x v="81"/>
    <x v="7"/>
    <x v="25"/>
    <n v="204000"/>
    <n v="3359500"/>
  </r>
  <r>
    <x v="82"/>
    <x v="7"/>
    <x v="25"/>
    <n v="314500"/>
    <n v="1739000"/>
  </r>
  <r>
    <x v="83"/>
    <x v="7"/>
    <x v="25"/>
    <n v="229000"/>
    <n v="2421150"/>
  </r>
  <r>
    <x v="84"/>
    <x v="7"/>
    <x v="25"/>
    <n v="209950"/>
    <n v="1966900"/>
  </r>
  <r>
    <x v="85"/>
    <x v="7"/>
    <x v="25"/>
    <n v="177000"/>
    <n v="1709251"/>
  </r>
  <r>
    <x v="86"/>
    <x v="7"/>
    <x v="25"/>
    <n v="190000"/>
    <n v="1813050"/>
  </r>
  <r>
    <x v="87"/>
    <x v="7"/>
    <x v="25"/>
    <n v="287000"/>
    <n v="1745000"/>
  </r>
  <r>
    <x v="88"/>
    <x v="7"/>
    <x v="25"/>
    <n v="225000"/>
    <n v="2997400"/>
  </r>
  <r>
    <x v="89"/>
    <x v="7"/>
    <x v="25"/>
    <n v="220000"/>
    <n v="2457950"/>
  </r>
  <r>
    <x v="90"/>
    <x v="7"/>
    <x v="25"/>
    <n v="288000"/>
    <n v="1055500"/>
  </r>
  <r>
    <x v="91"/>
    <x v="7"/>
    <x v="25"/>
    <n v="228750"/>
    <n v="2726300"/>
  </r>
  <r>
    <x v="92"/>
    <x v="7"/>
    <x v="25"/>
    <n v="236000"/>
    <n v="1410500"/>
  </r>
  <r>
    <x v="93"/>
    <x v="7"/>
    <x v="25"/>
    <n v="249700"/>
    <n v="1031400"/>
  </r>
  <r>
    <x v="94"/>
    <x v="7"/>
    <x v="25"/>
    <n v="224100"/>
    <n v="2596700"/>
  </r>
  <r>
    <x v="95"/>
    <x v="7"/>
    <x v="25"/>
    <n v="175000"/>
    <n v="2595628"/>
  </r>
  <r>
    <x v="96"/>
    <x v="7"/>
    <x v="25"/>
    <n v="255000"/>
    <n v="510000"/>
  </r>
  <r>
    <x v="97"/>
    <x v="7"/>
    <x v="25"/>
    <n v="163725"/>
    <n v="1058550"/>
  </r>
  <r>
    <x v="98"/>
    <x v="7"/>
    <x v="25"/>
    <n v="222250"/>
    <n v="2162350"/>
  </r>
  <r>
    <x v="99"/>
    <x v="7"/>
    <x v="25"/>
    <n v="142500"/>
    <n v="977700"/>
  </r>
  <r>
    <x v="100"/>
    <x v="7"/>
    <x v="25"/>
    <n v="235000"/>
    <n v="2988296"/>
  </r>
  <r>
    <x v="101"/>
    <x v="7"/>
    <x v="25"/>
    <n v="124700"/>
    <n v="3447400"/>
  </r>
  <r>
    <x v="102"/>
    <x v="7"/>
    <x v="25"/>
    <n v="245000"/>
    <n v="1581100"/>
  </r>
  <r>
    <x v="103"/>
    <x v="7"/>
    <x v="25"/>
    <n v="147950"/>
    <n v="587900"/>
  </r>
  <r>
    <x v="104"/>
    <x v="7"/>
    <x v="25"/>
    <n v="182038"/>
    <n v="2284926"/>
  </r>
  <r>
    <x v="105"/>
    <x v="7"/>
    <x v="25"/>
    <n v="95000"/>
    <n v="190000"/>
  </r>
  <r>
    <x v="106"/>
    <x v="7"/>
    <x v="25"/>
    <n v="215000"/>
    <n v="215000"/>
  </r>
  <r>
    <x v="107"/>
    <x v="7"/>
    <x v="25"/>
    <n v="155500"/>
    <n v="1227500"/>
  </r>
  <r>
    <x v="108"/>
    <x v="7"/>
    <x v="25"/>
    <n v="129750"/>
    <n v="880900"/>
  </r>
  <r>
    <x v="109"/>
    <x v="7"/>
    <x v="25"/>
    <n v="179000"/>
    <n v="2068000"/>
  </r>
  <r>
    <x v="110"/>
    <x v="7"/>
    <x v="25"/>
    <n v="97450"/>
    <n v="543900"/>
  </r>
  <r>
    <x v="111"/>
    <x v="7"/>
    <x v="25"/>
    <n v="151000"/>
    <n v="1039700"/>
  </r>
  <r>
    <x v="112"/>
    <x v="7"/>
    <x v="25"/>
    <n v="184000"/>
    <n v="1881950"/>
  </r>
  <r>
    <x v="113"/>
    <x v="7"/>
    <x v="25"/>
    <n v="144550"/>
    <n v="1598050"/>
  </r>
  <r>
    <x v="114"/>
    <x v="7"/>
    <x v="25"/>
    <n v="155000"/>
    <n v="2530599"/>
  </r>
  <r>
    <x v="115"/>
    <x v="7"/>
    <x v="25"/>
    <n v="140200"/>
    <n v="940400"/>
  </r>
  <r>
    <x v="116"/>
    <x v="7"/>
    <x v="25"/>
    <n v="197000"/>
    <n v="810750"/>
  </r>
  <r>
    <x v="117"/>
    <x v="7"/>
    <x v="25"/>
    <n v="174750"/>
    <n v="1049500"/>
  </r>
  <r>
    <x v="118"/>
    <x v="7"/>
    <x v="25"/>
    <n v="147400"/>
    <n v="946099"/>
  </r>
  <r>
    <x v="119"/>
    <x v="7"/>
    <x v="25"/>
    <n v="155000"/>
    <n v="1562600"/>
  </r>
  <r>
    <x v="120"/>
    <x v="7"/>
    <x v="25"/>
    <n v="173975"/>
    <n v="1866750"/>
  </r>
  <r>
    <x v="121"/>
    <x v="7"/>
    <x v="25"/>
    <n v="160000"/>
    <n v="691000"/>
  </r>
  <r>
    <x v="122"/>
    <x v="7"/>
    <x v="25"/>
    <n v="137975"/>
    <n v="557950"/>
  </r>
  <r>
    <x v="123"/>
    <x v="7"/>
    <x v="25"/>
    <n v="188500"/>
    <n v="2930950"/>
  </r>
  <r>
    <x v="124"/>
    <x v="7"/>
    <x v="25"/>
    <n v="199000"/>
    <n v="2745900"/>
  </r>
  <r>
    <x v="125"/>
    <x v="7"/>
    <x v="25"/>
    <n v="205500"/>
    <n v="1756630"/>
  </r>
  <r>
    <x v="126"/>
    <x v="7"/>
    <x v="25"/>
    <n v="185000"/>
    <n v="2738551"/>
  </r>
  <r>
    <x v="127"/>
    <x v="7"/>
    <x v="25"/>
    <n v="215000"/>
    <n v="1939150"/>
  </r>
  <r>
    <x v="128"/>
    <x v="7"/>
    <x v="25"/>
    <n v="219498"/>
    <n v="1543095"/>
  </r>
  <r>
    <x v="129"/>
    <x v="7"/>
    <x v="25"/>
    <n v="164000"/>
    <n v="1927100"/>
  </r>
  <r>
    <x v="130"/>
    <x v="7"/>
    <x v="25"/>
    <n v="154975"/>
    <n v="2483709"/>
  </r>
  <r>
    <x v="131"/>
    <x v="7"/>
    <x v="25"/>
    <n v="238000"/>
    <n v="2157400"/>
  </r>
  <r>
    <x v="132"/>
    <x v="7"/>
    <x v="25"/>
    <n v="147550"/>
    <n v="746100"/>
  </r>
  <r>
    <x v="133"/>
    <x v="7"/>
    <x v="25"/>
    <n v="213950"/>
    <n v="2102450"/>
  </r>
  <r>
    <x v="134"/>
    <x v="7"/>
    <x v="25"/>
    <n v="185000"/>
    <n v="2402750"/>
  </r>
  <r>
    <x v="135"/>
    <x v="7"/>
    <x v="25"/>
    <n v="187000"/>
    <n v="2688600"/>
  </r>
  <r>
    <x v="136"/>
    <x v="7"/>
    <x v="25"/>
    <n v="194000"/>
    <n v="3841150"/>
  </r>
  <r>
    <x v="137"/>
    <x v="7"/>
    <x v="25"/>
    <n v="225000"/>
    <n v="3579350"/>
  </r>
  <r>
    <x v="138"/>
    <x v="7"/>
    <x v="25"/>
    <n v="236725"/>
    <n v="3040321"/>
  </r>
  <r>
    <x v="139"/>
    <x v="7"/>
    <x v="25"/>
    <n v="209500"/>
    <n v="4143000"/>
  </r>
  <r>
    <x v="140"/>
    <x v="7"/>
    <x v="25"/>
    <n v="187250"/>
    <n v="3957650"/>
  </r>
  <r>
    <x v="141"/>
    <x v="7"/>
    <x v="25"/>
    <n v="194950"/>
    <n v="1860900"/>
  </r>
  <r>
    <x v="142"/>
    <x v="7"/>
    <x v="25"/>
    <n v="200000"/>
    <n v="2076000"/>
  </r>
  <r>
    <x v="143"/>
    <x v="7"/>
    <x v="25"/>
    <n v="205245"/>
    <n v="1897890"/>
  </r>
  <r>
    <x v="144"/>
    <x v="7"/>
    <x v="25"/>
    <n v="148299"/>
    <n v="795249"/>
  </r>
  <r>
    <x v="145"/>
    <x v="7"/>
    <x v="25"/>
    <n v="192500"/>
    <n v="1962549"/>
  </r>
  <r>
    <x v="146"/>
    <x v="7"/>
    <x v="25"/>
    <n v="210500"/>
    <n v="2229500"/>
  </r>
  <r>
    <x v="147"/>
    <x v="7"/>
    <x v="25"/>
    <n v="256875"/>
    <n v="3506549"/>
  </r>
  <r>
    <x v="148"/>
    <x v="7"/>
    <x v="25"/>
    <n v="210500"/>
    <n v="2519200"/>
  </r>
  <r>
    <x v="149"/>
    <x v="7"/>
    <x v="25"/>
    <n v="234975"/>
    <n v="4547550"/>
  </r>
  <r>
    <x v="150"/>
    <x v="7"/>
    <x v="25"/>
    <n v="218000"/>
    <n v="5378656"/>
  </r>
  <r>
    <x v="151"/>
    <x v="7"/>
    <x v="25"/>
    <n v="236000"/>
    <n v="5656173"/>
  </r>
  <r>
    <x v="152"/>
    <x v="7"/>
    <x v="25"/>
    <n v="232478"/>
    <n v="5598755"/>
  </r>
  <r>
    <x v="153"/>
    <x v="7"/>
    <x v="25"/>
    <n v="284975"/>
    <n v="3886900"/>
  </r>
  <r>
    <x v="154"/>
    <x v="7"/>
    <x v="25"/>
    <n v="175000"/>
    <n v="1439500"/>
  </r>
  <r>
    <x v="155"/>
    <x v="7"/>
    <x v="25"/>
    <n v="235000"/>
    <n v="3598595"/>
  </r>
  <r>
    <x v="156"/>
    <x v="7"/>
    <x v="25"/>
    <n v="249975"/>
    <n v="1547450"/>
  </r>
  <r>
    <x v="157"/>
    <x v="7"/>
    <x v="25"/>
    <n v="289475"/>
    <n v="2584495"/>
  </r>
  <r>
    <x v="158"/>
    <x v="7"/>
    <x v="25"/>
    <n v="206000"/>
    <n v="2622900"/>
  </r>
  <r>
    <x v="159"/>
    <x v="7"/>
    <x v="25"/>
    <n v="220475"/>
    <n v="3033301"/>
  </r>
  <r>
    <x v="160"/>
    <x v="7"/>
    <x v="25"/>
    <n v="252500"/>
    <n v="6193575"/>
  </r>
  <r>
    <x v="161"/>
    <x v="7"/>
    <x v="25"/>
    <n v="212500"/>
    <n v="3086790"/>
  </r>
  <r>
    <x v="162"/>
    <x v="7"/>
    <x v="25"/>
    <n v="271841"/>
    <n v="4308359"/>
  </r>
  <r>
    <x v="163"/>
    <x v="7"/>
    <x v="25"/>
    <n v="261250"/>
    <n v="4839500"/>
  </r>
  <r>
    <x v="164"/>
    <x v="7"/>
    <x v="25"/>
    <n v="250000"/>
    <n v="4181099"/>
  </r>
  <r>
    <x v="165"/>
    <x v="7"/>
    <x v="25"/>
    <n v="225000"/>
    <n v="3419050"/>
  </r>
  <r>
    <x v="166"/>
    <x v="7"/>
    <x v="25"/>
    <n v="229999"/>
    <n v="3246381"/>
  </r>
  <r>
    <x v="167"/>
    <x v="7"/>
    <x v="25"/>
    <n v="284750"/>
    <n v="3411400"/>
  </r>
  <r>
    <x v="168"/>
    <x v="7"/>
    <x v="25"/>
    <n v="240000"/>
    <n v="3150900"/>
  </r>
  <r>
    <x v="169"/>
    <x v="7"/>
    <x v="25"/>
    <n v="230000"/>
    <n v="2261425"/>
  </r>
  <r>
    <x v="170"/>
    <x v="7"/>
    <x v="25"/>
    <n v="251000"/>
    <n v="5483380"/>
  </r>
  <r>
    <x v="171"/>
    <x v="7"/>
    <x v="25"/>
    <n v="299950"/>
    <n v="3859450"/>
  </r>
  <r>
    <x v="172"/>
    <x v="7"/>
    <x v="25"/>
    <n v="241750"/>
    <n v="5208346"/>
  </r>
  <r>
    <x v="173"/>
    <x v="7"/>
    <x v="25"/>
    <n v="252200"/>
    <n v="5584375"/>
  </r>
  <r>
    <x v="174"/>
    <x v="7"/>
    <x v="25"/>
    <n v="290000"/>
    <n v="4548462"/>
  </r>
  <r>
    <x v="175"/>
    <x v="7"/>
    <x v="25"/>
    <n v="279125"/>
    <n v="7841935"/>
  </r>
  <r>
    <x v="176"/>
    <x v="7"/>
    <x v="25"/>
    <n v="278750"/>
    <n v="4787570"/>
  </r>
  <r>
    <x v="177"/>
    <x v="7"/>
    <x v="25"/>
    <n v="284900"/>
    <n v="4098400"/>
  </r>
  <r>
    <x v="178"/>
    <x v="7"/>
    <x v="25"/>
    <n v="266500"/>
    <n v="4777300"/>
  </r>
  <r>
    <x v="179"/>
    <x v="7"/>
    <x v="25"/>
    <n v="264975"/>
    <n v="3608294"/>
  </r>
  <r>
    <x v="180"/>
    <x v="7"/>
    <x v="25"/>
    <n v="310000"/>
    <n v="4515450"/>
  </r>
  <r>
    <x v="181"/>
    <x v="7"/>
    <x v="25"/>
    <n v="293550"/>
    <n v="4635400"/>
  </r>
  <r>
    <x v="182"/>
    <x v="7"/>
    <x v="25"/>
    <n v="290725"/>
    <n v="3824850"/>
  </r>
  <r>
    <x v="183"/>
    <x v="7"/>
    <x v="25"/>
    <n v="280000"/>
    <n v="5100599"/>
  </r>
  <r>
    <x v="184"/>
    <x v="7"/>
    <x v="25"/>
    <n v="369000"/>
    <n v="6924000"/>
  </r>
  <r>
    <x v="185"/>
    <x v="7"/>
    <x v="25"/>
    <n v="300000"/>
    <n v="4532499"/>
  </r>
  <r>
    <x v="186"/>
    <x v="7"/>
    <x v="25"/>
    <n v="315000"/>
    <n v="7087260"/>
  </r>
  <r>
    <x v="187"/>
    <x v="7"/>
    <x v="25"/>
    <n v="280000"/>
    <n v="6322790"/>
  </r>
  <r>
    <x v="188"/>
    <x v="7"/>
    <x v="25"/>
    <n v="330000"/>
    <n v="6606350"/>
  </r>
  <r>
    <x v="189"/>
    <x v="7"/>
    <x v="25"/>
    <n v="281000"/>
    <n v="4252874"/>
  </r>
  <r>
    <x v="190"/>
    <x v="7"/>
    <x v="25"/>
    <n v="271450"/>
    <n v="4015800"/>
  </r>
  <r>
    <x v="191"/>
    <x v="7"/>
    <x v="25"/>
    <n v="285000"/>
    <n v="4186500"/>
  </r>
  <r>
    <x v="192"/>
    <x v="7"/>
    <x v="25"/>
    <n v="254230"/>
    <n v="2920580"/>
  </r>
  <r>
    <x v="202"/>
    <x v="7"/>
    <x v="25"/>
    <n v="287500"/>
    <n v="3699999"/>
  </r>
  <r>
    <x v="194"/>
    <x v="7"/>
    <x v="25"/>
    <n v="305450"/>
    <n v="3139800"/>
  </r>
  <r>
    <x v="195"/>
    <x v="7"/>
    <x v="25"/>
    <n v="319500"/>
    <n v="7587250"/>
  </r>
  <r>
    <x v="196"/>
    <x v="7"/>
    <x v="25"/>
    <n v="313500"/>
    <n v="5804200"/>
  </r>
  <r>
    <x v="197"/>
    <x v="7"/>
    <x v="25"/>
    <n v="332500"/>
    <n v="7097750"/>
  </r>
  <r>
    <x v="198"/>
    <x v="7"/>
    <x v="25"/>
    <n v="340000"/>
    <n v="5693500"/>
  </r>
  <r>
    <x v="199"/>
    <x v="7"/>
    <x v="25"/>
    <n v="338900"/>
    <n v="4267900"/>
  </r>
  <r>
    <x v="200"/>
    <x v="7"/>
    <x v="25"/>
    <n v="310000"/>
    <n v="6105900"/>
  </r>
  <r>
    <x v="201"/>
    <x v="7"/>
    <x v="25"/>
    <n v="333050"/>
    <n v="7052100"/>
  </r>
  <r>
    <x v="0"/>
    <x v="7"/>
    <x v="26"/>
    <n v="465500"/>
    <n v="465500"/>
  </r>
  <r>
    <x v="0"/>
    <x v="8"/>
    <x v="26"/>
    <n v="571923"/>
    <n v="1143846"/>
  </r>
  <r>
    <x v="1"/>
    <x v="7"/>
    <x v="26"/>
    <n v="415000"/>
    <n v="1370600"/>
  </r>
  <r>
    <x v="1"/>
    <x v="8"/>
    <x v="26"/>
    <n v="249475"/>
    <n v="498950"/>
  </r>
  <r>
    <x v="2"/>
    <x v="7"/>
    <x v="26"/>
    <n v="331250"/>
    <n v="1700250"/>
  </r>
  <r>
    <x v="2"/>
    <x v="8"/>
    <x v="26"/>
    <n v="417500"/>
    <n v="1500000"/>
  </r>
  <r>
    <x v="3"/>
    <x v="7"/>
    <x v="26"/>
    <n v="163207"/>
    <n v="1277413"/>
  </r>
  <r>
    <x v="3"/>
    <x v="8"/>
    <x v="26"/>
    <n v="225000"/>
    <n v="910000"/>
  </r>
  <r>
    <x v="4"/>
    <x v="7"/>
    <x v="26"/>
    <n v="169950"/>
    <n v="1313950"/>
  </r>
  <r>
    <x v="4"/>
    <x v="8"/>
    <x v="26"/>
    <n v="185300"/>
    <n v="1363750"/>
  </r>
  <r>
    <x v="5"/>
    <x v="7"/>
    <x v="26"/>
    <n v="267475"/>
    <n v="1949545"/>
  </r>
  <r>
    <x v="5"/>
    <x v="8"/>
    <x v="26"/>
    <n v="257000"/>
    <n v="1595500"/>
  </r>
  <r>
    <x v="6"/>
    <x v="7"/>
    <x v="26"/>
    <n v="133848"/>
    <n v="688748"/>
  </r>
  <r>
    <x v="6"/>
    <x v="8"/>
    <x v="26"/>
    <n v="390000"/>
    <n v="1522000"/>
  </r>
  <r>
    <x v="7"/>
    <x v="7"/>
    <x v="26"/>
    <n v="269000"/>
    <n v="2758900"/>
  </r>
  <r>
    <x v="7"/>
    <x v="8"/>
    <x v="26"/>
    <n v="344000"/>
    <n v="2114800"/>
  </r>
  <r>
    <x v="8"/>
    <x v="7"/>
    <x v="26"/>
    <n v="384500"/>
    <n v="1077000"/>
  </r>
  <r>
    <x v="8"/>
    <x v="8"/>
    <x v="26"/>
    <n v="266450"/>
    <n v="1192900"/>
  </r>
  <r>
    <x v="9"/>
    <x v="7"/>
    <x v="26"/>
    <n v="347250"/>
    <n v="1794500"/>
  </r>
  <r>
    <x v="9"/>
    <x v="8"/>
    <x v="26"/>
    <n v="166000"/>
    <n v="1416250"/>
  </r>
  <r>
    <x v="10"/>
    <x v="7"/>
    <x v="26"/>
    <n v="479500"/>
    <n v="959000"/>
  </r>
  <r>
    <x v="10"/>
    <x v="8"/>
    <x v="26"/>
    <n v="463950"/>
    <n v="927900"/>
  </r>
  <r>
    <x v="11"/>
    <x v="7"/>
    <x v="26"/>
    <n v="272500"/>
    <n v="2300800"/>
  </r>
  <r>
    <x v="11"/>
    <x v="8"/>
    <x v="26"/>
    <n v="225000"/>
    <n v="733000"/>
  </r>
  <r>
    <x v="12"/>
    <x v="7"/>
    <x v="26"/>
    <n v="350000"/>
    <n v="350000"/>
  </r>
  <r>
    <x v="12"/>
    <x v="8"/>
    <x v="26"/>
    <n v="239500"/>
    <n v="1803500"/>
  </r>
  <r>
    <x v="13"/>
    <x v="7"/>
    <x v="26"/>
    <n v="277000"/>
    <n v="277000"/>
  </r>
  <r>
    <x v="13"/>
    <x v="8"/>
    <x v="26"/>
    <n v="227950"/>
    <n v="455900"/>
  </r>
  <r>
    <x v="14"/>
    <x v="7"/>
    <x v="26"/>
    <n v="243750"/>
    <n v="1252000"/>
  </r>
  <r>
    <x v="14"/>
    <x v="8"/>
    <x v="26"/>
    <n v="275000"/>
    <n v="1496950"/>
  </r>
  <r>
    <x v="15"/>
    <x v="7"/>
    <x v="26"/>
    <n v="167000"/>
    <n v="769400"/>
  </r>
  <r>
    <x v="15"/>
    <x v="8"/>
    <x v="26"/>
    <n v="297000"/>
    <n v="1463000"/>
  </r>
  <r>
    <x v="16"/>
    <x v="7"/>
    <x v="26"/>
    <n v="444063"/>
    <n v="888125"/>
  </r>
  <r>
    <x v="16"/>
    <x v="8"/>
    <x v="26"/>
    <n v="642500"/>
    <n v="3617500"/>
  </r>
  <r>
    <x v="17"/>
    <x v="7"/>
    <x v="26"/>
    <n v="282750"/>
    <n v="2279700"/>
  </r>
  <r>
    <x v="17"/>
    <x v="8"/>
    <x v="26"/>
    <n v="303000"/>
    <n v="1460000"/>
  </r>
  <r>
    <x v="18"/>
    <x v="7"/>
    <x v="26"/>
    <n v="461875"/>
    <n v="2581200"/>
  </r>
  <r>
    <x v="18"/>
    <x v="8"/>
    <x v="26"/>
    <n v="329000"/>
    <n v="871500"/>
  </r>
  <r>
    <x v="19"/>
    <x v="7"/>
    <x v="26"/>
    <n v="165000"/>
    <n v="1615000"/>
  </r>
  <r>
    <x v="19"/>
    <x v="8"/>
    <x v="26"/>
    <n v="172450"/>
    <n v="1208100"/>
  </r>
  <r>
    <x v="20"/>
    <x v="7"/>
    <x v="26"/>
    <n v="105000"/>
    <n v="785000"/>
  </r>
  <r>
    <x v="20"/>
    <x v="8"/>
    <x v="26"/>
    <n v="325500"/>
    <n v="651000"/>
  </r>
  <r>
    <x v="21"/>
    <x v="7"/>
    <x v="26"/>
    <n v="145000"/>
    <n v="1872450"/>
  </r>
  <r>
    <x v="21"/>
    <x v="8"/>
    <x v="26"/>
    <n v="241500"/>
    <n v="843450"/>
  </r>
  <r>
    <x v="22"/>
    <x v="7"/>
    <x v="26"/>
    <n v="369500"/>
    <n v="739000"/>
  </r>
  <r>
    <x v="22"/>
    <x v="8"/>
    <x v="26"/>
    <n v="500000"/>
    <n v="3005000"/>
  </r>
  <r>
    <x v="23"/>
    <x v="7"/>
    <x v="26"/>
    <n v="193800"/>
    <n v="912750"/>
  </r>
  <r>
    <x v="23"/>
    <x v="8"/>
    <x v="26"/>
    <n v="185000"/>
    <n v="370000"/>
  </r>
  <r>
    <x v="24"/>
    <x v="7"/>
    <x v="26"/>
    <n v="599950"/>
    <n v="1660950"/>
  </r>
  <r>
    <x v="24"/>
    <x v="8"/>
    <x v="26"/>
    <n v="190500"/>
    <n v="965500"/>
  </r>
  <r>
    <x v="25"/>
    <x v="7"/>
    <x v="26"/>
    <n v="168750"/>
    <n v="710500"/>
  </r>
  <r>
    <x v="25"/>
    <x v="8"/>
    <x v="26"/>
    <n v="195000"/>
    <n v="564499"/>
  </r>
  <r>
    <x v="26"/>
    <x v="7"/>
    <x v="26"/>
    <n v="468975"/>
    <n v="1738500"/>
  </r>
  <r>
    <x v="26"/>
    <x v="8"/>
    <x v="26"/>
    <n v="175000"/>
    <n v="1413500"/>
  </r>
  <r>
    <x v="27"/>
    <x v="7"/>
    <x v="26"/>
    <n v="263250"/>
    <n v="1321500"/>
  </r>
  <r>
    <x v="27"/>
    <x v="8"/>
    <x v="26"/>
    <n v="195000"/>
    <n v="1015000"/>
  </r>
  <r>
    <x v="28"/>
    <x v="7"/>
    <x v="26"/>
    <n v="250000"/>
    <n v="834000"/>
  </r>
  <r>
    <x v="28"/>
    <x v="8"/>
    <x v="26"/>
    <n v="710000"/>
    <n v="4498500"/>
  </r>
  <r>
    <x v="29"/>
    <x v="7"/>
    <x v="26"/>
    <n v="199500"/>
    <n v="1560950"/>
  </r>
  <r>
    <x v="29"/>
    <x v="8"/>
    <x v="26"/>
    <n v="206725"/>
    <n v="4473497"/>
  </r>
  <r>
    <x v="30"/>
    <x v="7"/>
    <x v="26"/>
    <n v="413500"/>
    <n v="827000"/>
  </r>
  <r>
    <x v="30"/>
    <x v="8"/>
    <x v="26"/>
    <n v="322500"/>
    <n v="3492100"/>
  </r>
  <r>
    <x v="31"/>
    <x v="7"/>
    <x v="26"/>
    <n v="479000"/>
    <n v="6056850"/>
  </r>
  <r>
    <x v="31"/>
    <x v="8"/>
    <x v="26"/>
    <n v="525000"/>
    <n v="2127000"/>
  </r>
  <r>
    <x v="32"/>
    <x v="7"/>
    <x v="26"/>
    <n v="250250"/>
    <n v="1649400"/>
  </r>
  <r>
    <x v="32"/>
    <x v="8"/>
    <x v="26"/>
    <n v="367000"/>
    <n v="3139950"/>
  </r>
  <r>
    <x v="33"/>
    <x v="7"/>
    <x v="26"/>
    <n v="299500"/>
    <n v="4040450"/>
  </r>
  <r>
    <x v="33"/>
    <x v="8"/>
    <x v="26"/>
    <n v="650000"/>
    <n v="2912950"/>
  </r>
  <r>
    <x v="34"/>
    <x v="7"/>
    <x v="26"/>
    <n v="287950"/>
    <n v="3678650"/>
  </r>
  <r>
    <x v="34"/>
    <x v="8"/>
    <x v="26"/>
    <n v="279500"/>
    <n v="1455000"/>
  </r>
  <r>
    <x v="35"/>
    <x v="7"/>
    <x v="26"/>
    <m/>
    <m/>
  </r>
  <r>
    <x v="35"/>
    <x v="8"/>
    <x v="26"/>
    <n v="323000"/>
    <n v="3212000"/>
  </r>
  <r>
    <x v="36"/>
    <x v="7"/>
    <x v="26"/>
    <m/>
    <m/>
  </r>
  <r>
    <x v="36"/>
    <x v="8"/>
    <x v="26"/>
    <n v="262725"/>
    <n v="525450"/>
  </r>
  <r>
    <x v="37"/>
    <x v="7"/>
    <x v="26"/>
    <n v="740000"/>
    <n v="1480000"/>
  </r>
  <r>
    <x v="37"/>
    <x v="8"/>
    <x v="26"/>
    <n v="433700"/>
    <n v="867400"/>
  </r>
  <r>
    <x v="38"/>
    <x v="7"/>
    <x v="26"/>
    <n v="432500"/>
    <n v="1721000"/>
  </r>
  <r>
    <x v="38"/>
    <x v="8"/>
    <x v="26"/>
    <n v="195725"/>
    <n v="1209450"/>
  </r>
  <r>
    <x v="39"/>
    <x v="7"/>
    <x v="26"/>
    <n v="204950"/>
    <n v="204950"/>
  </r>
  <r>
    <x v="39"/>
    <x v="8"/>
    <x v="26"/>
    <n v="229500"/>
    <n v="1167000"/>
  </r>
  <r>
    <x v="40"/>
    <x v="7"/>
    <x v="26"/>
    <n v="597500"/>
    <n v="2179500"/>
  </r>
  <r>
    <x v="40"/>
    <x v="8"/>
    <x v="26"/>
    <n v="380000"/>
    <n v="1032000"/>
  </r>
  <r>
    <x v="41"/>
    <x v="7"/>
    <x v="26"/>
    <n v="319000"/>
    <n v="4019950"/>
  </r>
  <r>
    <x v="41"/>
    <x v="8"/>
    <x v="26"/>
    <n v="397500"/>
    <n v="1146400"/>
  </r>
  <r>
    <x v="42"/>
    <x v="7"/>
    <x v="26"/>
    <n v="490800"/>
    <n v="981600"/>
  </r>
  <r>
    <x v="42"/>
    <x v="8"/>
    <x v="26"/>
    <n v="489000"/>
    <n v="2346950"/>
  </r>
  <r>
    <x v="43"/>
    <x v="7"/>
    <x v="26"/>
    <n v="278950"/>
    <n v="4736300"/>
  </r>
  <r>
    <x v="43"/>
    <x v="8"/>
    <x v="26"/>
    <n v="315000"/>
    <n v="957500"/>
  </r>
  <r>
    <x v="44"/>
    <x v="7"/>
    <x v="26"/>
    <n v="591650"/>
    <n v="4327200"/>
  </r>
  <r>
    <x v="44"/>
    <x v="8"/>
    <x v="26"/>
    <n v="376100"/>
    <n v="752200"/>
  </r>
  <r>
    <x v="45"/>
    <x v="7"/>
    <x v="26"/>
    <n v="1305000"/>
    <n v="4188157"/>
  </r>
  <r>
    <x v="45"/>
    <x v="8"/>
    <x v="26"/>
    <n v="364500"/>
    <n v="1578735"/>
  </r>
  <r>
    <x v="46"/>
    <x v="7"/>
    <x v="26"/>
    <n v="578750"/>
    <n v="2192500"/>
  </r>
  <r>
    <x v="46"/>
    <x v="8"/>
    <x v="26"/>
    <n v="315000"/>
    <n v="1730500"/>
  </r>
  <r>
    <x v="47"/>
    <x v="7"/>
    <x v="26"/>
    <n v="550000"/>
    <n v="2192500"/>
  </r>
  <r>
    <x v="47"/>
    <x v="8"/>
    <x v="26"/>
    <n v="218800"/>
    <n v="218800"/>
  </r>
  <r>
    <x v="48"/>
    <x v="7"/>
    <x v="26"/>
    <n v="201500"/>
    <n v="403000"/>
  </r>
  <r>
    <x v="48"/>
    <x v="8"/>
    <x v="26"/>
    <n v="346500"/>
    <n v="346500"/>
  </r>
  <r>
    <x v="49"/>
    <x v="7"/>
    <x v="26"/>
    <n v="695000"/>
    <n v="1735000"/>
  </r>
  <r>
    <x v="49"/>
    <x v="8"/>
    <x v="26"/>
    <n v="263000"/>
    <n v="1098450"/>
  </r>
  <r>
    <x v="50"/>
    <x v="7"/>
    <x v="26"/>
    <n v="308850"/>
    <n v="617700"/>
  </r>
  <r>
    <x v="50"/>
    <x v="8"/>
    <x v="26"/>
    <n v="269500"/>
    <n v="1438250"/>
  </r>
  <r>
    <x v="51"/>
    <x v="7"/>
    <x v="26"/>
    <n v="267475"/>
    <n v="534950"/>
  </r>
  <r>
    <x v="51"/>
    <x v="8"/>
    <x v="26"/>
    <n v="398500"/>
    <n v="797000"/>
  </r>
  <r>
    <x v="52"/>
    <x v="7"/>
    <x v="26"/>
    <m/>
    <m/>
  </r>
  <r>
    <x v="52"/>
    <x v="8"/>
    <x v="26"/>
    <n v="360950"/>
    <n v="1431150"/>
  </r>
  <r>
    <x v="53"/>
    <x v="7"/>
    <x v="26"/>
    <n v="526750"/>
    <n v="2707500"/>
  </r>
  <r>
    <x v="53"/>
    <x v="8"/>
    <x v="26"/>
    <n v="280000"/>
    <n v="3283000"/>
  </r>
  <r>
    <x v="54"/>
    <x v="7"/>
    <x v="26"/>
    <n v="597950"/>
    <n v="4442950"/>
  </r>
  <r>
    <x v="54"/>
    <x v="8"/>
    <x v="26"/>
    <n v="330000"/>
    <n v="2415000"/>
  </r>
  <r>
    <x v="55"/>
    <x v="7"/>
    <x v="26"/>
    <n v="399000"/>
    <n v="2455019"/>
  </r>
  <r>
    <x v="55"/>
    <x v="8"/>
    <x v="26"/>
    <n v="693000"/>
    <n v="2923000"/>
  </r>
  <r>
    <x v="56"/>
    <x v="7"/>
    <x v="26"/>
    <n v="199950"/>
    <n v="635450"/>
  </r>
  <r>
    <x v="56"/>
    <x v="8"/>
    <x v="26"/>
    <n v="275000"/>
    <n v="275000"/>
  </r>
  <r>
    <x v="57"/>
    <x v="7"/>
    <x v="26"/>
    <m/>
    <m/>
  </r>
  <r>
    <x v="57"/>
    <x v="8"/>
    <x v="26"/>
    <n v="232000"/>
    <n v="232000"/>
  </r>
  <r>
    <x v="58"/>
    <x v="7"/>
    <x v="26"/>
    <n v="755000"/>
    <n v="1510000"/>
  </r>
  <r>
    <x v="58"/>
    <x v="8"/>
    <x v="26"/>
    <n v="280500"/>
    <n v="1591000"/>
  </r>
  <r>
    <x v="59"/>
    <x v="7"/>
    <x v="26"/>
    <n v="215500"/>
    <n v="431000"/>
  </r>
  <r>
    <x v="59"/>
    <x v="8"/>
    <x v="26"/>
    <n v="814500"/>
    <n v="1629000"/>
  </r>
  <r>
    <x v="60"/>
    <x v="7"/>
    <x v="26"/>
    <m/>
    <m/>
  </r>
  <r>
    <x v="60"/>
    <x v="8"/>
    <x v="26"/>
    <n v="319000"/>
    <n v="638000"/>
  </r>
  <r>
    <x v="61"/>
    <x v="7"/>
    <x v="26"/>
    <n v="399000"/>
    <n v="399000"/>
  </r>
  <r>
    <x v="61"/>
    <x v="8"/>
    <x v="26"/>
    <n v="240000"/>
    <n v="790800"/>
  </r>
  <r>
    <x v="62"/>
    <x v="7"/>
    <x v="26"/>
    <n v="385500"/>
    <n v="771000"/>
  </r>
  <r>
    <x v="62"/>
    <x v="8"/>
    <x v="26"/>
    <n v="231950"/>
    <n v="231950"/>
  </r>
  <r>
    <x v="63"/>
    <x v="7"/>
    <x v="26"/>
    <n v="412500"/>
    <n v="3394950"/>
  </r>
  <r>
    <x v="63"/>
    <x v="8"/>
    <x v="26"/>
    <n v="286000"/>
    <n v="286000"/>
  </r>
  <r>
    <x v="64"/>
    <x v="7"/>
    <x v="26"/>
    <n v="375000"/>
    <n v="375000"/>
  </r>
  <r>
    <x v="64"/>
    <x v="8"/>
    <x v="26"/>
    <n v="257000"/>
    <n v="257000"/>
  </r>
  <r>
    <x v="65"/>
    <x v="7"/>
    <x v="26"/>
    <n v="265200"/>
    <n v="265200"/>
  </r>
  <r>
    <x v="65"/>
    <x v="8"/>
    <x v="26"/>
    <n v="456500"/>
    <n v="913000"/>
  </r>
  <r>
    <x v="66"/>
    <x v="7"/>
    <x v="26"/>
    <n v="235000"/>
    <n v="235000"/>
  </r>
  <r>
    <x v="66"/>
    <x v="8"/>
    <x v="26"/>
    <n v="350000"/>
    <n v="975900"/>
  </r>
  <r>
    <x v="67"/>
    <x v="7"/>
    <x v="26"/>
    <n v="387000"/>
    <n v="3916000"/>
  </r>
  <r>
    <x v="67"/>
    <x v="8"/>
    <x v="26"/>
    <n v="263500"/>
    <n v="1509500"/>
  </r>
  <r>
    <x v="68"/>
    <x v="7"/>
    <x v="26"/>
    <n v="340000"/>
    <n v="340000"/>
  </r>
  <r>
    <x v="68"/>
    <x v="8"/>
    <x v="26"/>
    <n v="399950"/>
    <n v="399950"/>
  </r>
  <r>
    <x v="69"/>
    <x v="7"/>
    <x v="26"/>
    <n v="750000"/>
    <n v="1500000"/>
  </r>
  <r>
    <x v="69"/>
    <x v="8"/>
    <x v="26"/>
    <m/>
    <m/>
  </r>
  <r>
    <x v="70"/>
    <x v="7"/>
    <x v="26"/>
    <n v="436500"/>
    <n v="1529500"/>
  </r>
  <r>
    <x v="70"/>
    <x v="8"/>
    <x v="26"/>
    <n v="387450"/>
    <n v="774900"/>
  </r>
  <r>
    <x v="71"/>
    <x v="7"/>
    <x v="26"/>
    <n v="352475"/>
    <n v="704950"/>
  </r>
  <r>
    <x v="71"/>
    <x v="8"/>
    <x v="26"/>
    <n v="315000"/>
    <n v="1347000"/>
  </r>
  <r>
    <x v="72"/>
    <x v="7"/>
    <x v="26"/>
    <n v="460000"/>
    <n v="2169000"/>
  </r>
  <r>
    <x v="72"/>
    <x v="8"/>
    <x v="26"/>
    <n v="525500"/>
    <n v="1051000"/>
  </r>
  <r>
    <x v="73"/>
    <x v="7"/>
    <x v="26"/>
    <n v="325000"/>
    <n v="650000"/>
  </r>
  <r>
    <x v="73"/>
    <x v="8"/>
    <x v="26"/>
    <n v="650000"/>
    <n v="650000"/>
  </r>
  <r>
    <x v="74"/>
    <x v="7"/>
    <x v="26"/>
    <m/>
    <m/>
  </r>
  <r>
    <x v="74"/>
    <x v="8"/>
    <x v="26"/>
    <n v="140000"/>
    <n v="140000"/>
  </r>
  <r>
    <x v="75"/>
    <x v="7"/>
    <x v="26"/>
    <m/>
    <m/>
  </r>
  <r>
    <x v="75"/>
    <x v="8"/>
    <x v="26"/>
    <n v="242500"/>
    <n v="242500"/>
  </r>
  <r>
    <x v="76"/>
    <x v="7"/>
    <x v="26"/>
    <n v="155000"/>
    <n v="155000"/>
  </r>
  <r>
    <x v="76"/>
    <x v="8"/>
    <x v="26"/>
    <n v="226750"/>
    <n v="958500"/>
  </r>
  <r>
    <x v="77"/>
    <x v="7"/>
    <x v="26"/>
    <n v="125000"/>
    <n v="125000"/>
  </r>
  <r>
    <x v="77"/>
    <x v="8"/>
    <x v="26"/>
    <n v="182700"/>
    <n v="365400"/>
  </r>
  <r>
    <x v="78"/>
    <x v="7"/>
    <x v="26"/>
    <n v="499000"/>
    <n v="1302000"/>
  </r>
  <r>
    <x v="78"/>
    <x v="8"/>
    <x v="26"/>
    <n v="435000"/>
    <n v="1185000"/>
  </r>
  <r>
    <x v="79"/>
    <x v="7"/>
    <x v="26"/>
    <n v="214000"/>
    <n v="428000"/>
  </r>
  <r>
    <x v="79"/>
    <x v="8"/>
    <x v="26"/>
    <n v="276500"/>
    <n v="866000"/>
  </r>
  <r>
    <x v="80"/>
    <x v="7"/>
    <x v="26"/>
    <n v="150000"/>
    <n v="300000"/>
  </r>
  <r>
    <x v="80"/>
    <x v="8"/>
    <x v="26"/>
    <n v="347500"/>
    <n v="2248000"/>
  </r>
  <r>
    <x v="81"/>
    <x v="7"/>
    <x v="26"/>
    <n v="282500"/>
    <n v="1511000"/>
  </r>
  <r>
    <x v="81"/>
    <x v="8"/>
    <x v="26"/>
    <n v="245000"/>
    <n v="2001000"/>
  </r>
  <r>
    <x v="82"/>
    <x v="7"/>
    <x v="26"/>
    <n v="227750"/>
    <n v="455500"/>
  </r>
  <r>
    <x v="82"/>
    <x v="8"/>
    <x v="26"/>
    <n v="492500"/>
    <n v="985000"/>
  </r>
  <r>
    <x v="83"/>
    <x v="7"/>
    <x v="26"/>
    <n v="362500"/>
    <n v="2387000"/>
  </r>
  <r>
    <x v="83"/>
    <x v="8"/>
    <x v="26"/>
    <n v="173500"/>
    <n v="1005900"/>
  </r>
  <r>
    <x v="84"/>
    <x v="7"/>
    <x v="26"/>
    <n v="193215"/>
    <n v="386430"/>
  </r>
  <r>
    <x v="84"/>
    <x v="8"/>
    <x v="26"/>
    <n v="238750"/>
    <n v="477500"/>
  </r>
  <r>
    <x v="85"/>
    <x v="7"/>
    <x v="26"/>
    <m/>
    <m/>
  </r>
  <r>
    <x v="85"/>
    <x v="8"/>
    <x v="26"/>
    <m/>
    <m/>
  </r>
  <r>
    <x v="86"/>
    <x v="7"/>
    <x v="26"/>
    <n v="480000"/>
    <n v="480000"/>
  </r>
  <r>
    <x v="86"/>
    <x v="8"/>
    <x v="26"/>
    <n v="279000"/>
    <n v="279000"/>
  </r>
  <r>
    <x v="87"/>
    <x v="7"/>
    <x v="26"/>
    <n v="152000"/>
    <n v="532727"/>
  </r>
  <r>
    <x v="87"/>
    <x v="8"/>
    <x v="26"/>
    <n v="280125"/>
    <n v="560250"/>
  </r>
  <r>
    <x v="88"/>
    <x v="7"/>
    <x v="26"/>
    <n v="168500"/>
    <n v="687000"/>
  </r>
  <r>
    <x v="88"/>
    <x v="8"/>
    <x v="26"/>
    <n v="392190"/>
    <n v="2055990"/>
  </r>
  <r>
    <x v="89"/>
    <x v="7"/>
    <x v="26"/>
    <n v="259000"/>
    <n v="1964600"/>
  </r>
  <r>
    <x v="89"/>
    <x v="8"/>
    <x v="26"/>
    <n v="400000"/>
    <n v="400000"/>
  </r>
  <r>
    <x v="90"/>
    <x v="7"/>
    <x v="26"/>
    <m/>
    <m/>
  </r>
  <r>
    <x v="90"/>
    <x v="8"/>
    <x v="26"/>
    <n v="299900"/>
    <n v="889850"/>
  </r>
  <r>
    <x v="91"/>
    <x v="7"/>
    <x v="26"/>
    <n v="192500"/>
    <n v="385000"/>
  </r>
  <r>
    <x v="91"/>
    <x v="8"/>
    <x v="26"/>
    <n v="397000"/>
    <n v="1662000"/>
  </r>
  <r>
    <x v="92"/>
    <x v="7"/>
    <x v="26"/>
    <m/>
    <m/>
  </r>
  <r>
    <x v="92"/>
    <x v="8"/>
    <x v="26"/>
    <n v="675000"/>
    <n v="1870000"/>
  </r>
  <r>
    <x v="93"/>
    <x v="7"/>
    <x v="26"/>
    <n v="387450"/>
    <n v="774900"/>
  </r>
  <r>
    <x v="93"/>
    <x v="8"/>
    <x v="26"/>
    <n v="692500"/>
    <n v="2156700"/>
  </r>
  <r>
    <x v="94"/>
    <x v="7"/>
    <x v="26"/>
    <m/>
    <m/>
  </r>
  <r>
    <x v="94"/>
    <x v="8"/>
    <x v="26"/>
    <n v="200000"/>
    <n v="776000"/>
  </r>
  <r>
    <x v="95"/>
    <x v="7"/>
    <x v="26"/>
    <n v="380000"/>
    <n v="951950"/>
  </r>
  <r>
    <x v="95"/>
    <x v="8"/>
    <x v="26"/>
    <n v="190000"/>
    <n v="190000"/>
  </r>
  <r>
    <x v="96"/>
    <x v="7"/>
    <x v="26"/>
    <n v="174000"/>
    <n v="658900"/>
  </r>
  <r>
    <x v="96"/>
    <x v="8"/>
    <x v="26"/>
    <n v="205000"/>
    <n v="205000"/>
  </r>
  <r>
    <x v="97"/>
    <x v="7"/>
    <x v="26"/>
    <n v="671000"/>
    <n v="671000"/>
  </r>
  <r>
    <x v="97"/>
    <x v="8"/>
    <x v="26"/>
    <n v="474000"/>
    <n v="474000"/>
  </r>
  <r>
    <x v="98"/>
    <x v="7"/>
    <x v="26"/>
    <n v="351625"/>
    <n v="703250"/>
  </r>
  <r>
    <x v="98"/>
    <x v="8"/>
    <x v="26"/>
    <n v="299975"/>
    <n v="1396950"/>
  </r>
  <r>
    <x v="99"/>
    <x v="7"/>
    <x v="26"/>
    <n v="415800"/>
    <n v="415800"/>
  </r>
  <r>
    <x v="99"/>
    <x v="8"/>
    <x v="26"/>
    <n v="494975"/>
    <n v="989950"/>
  </r>
  <r>
    <x v="100"/>
    <x v="7"/>
    <x v="26"/>
    <n v="425000"/>
    <n v="1638900"/>
  </r>
  <r>
    <x v="100"/>
    <x v="8"/>
    <x v="26"/>
    <n v="161000"/>
    <n v="161000"/>
  </r>
  <r>
    <x v="101"/>
    <x v="7"/>
    <x v="26"/>
    <n v="160500"/>
    <n v="955000"/>
  </r>
  <r>
    <x v="101"/>
    <x v="8"/>
    <x v="26"/>
    <n v="135000"/>
    <n v="892300"/>
  </r>
  <r>
    <x v="102"/>
    <x v="7"/>
    <x v="26"/>
    <n v="197000"/>
    <n v="197000"/>
  </r>
  <r>
    <x v="102"/>
    <x v="8"/>
    <x v="26"/>
    <n v="406250"/>
    <n v="1592400"/>
  </r>
  <r>
    <x v="103"/>
    <x v="7"/>
    <x v="26"/>
    <n v="206000"/>
    <n v="1462000"/>
  </r>
  <r>
    <x v="103"/>
    <x v="8"/>
    <x v="26"/>
    <n v="164750"/>
    <n v="329500"/>
  </r>
  <r>
    <x v="104"/>
    <x v="7"/>
    <x v="26"/>
    <n v="379500"/>
    <n v="759000"/>
  </r>
  <r>
    <x v="104"/>
    <x v="8"/>
    <x v="26"/>
    <n v="402500"/>
    <n v="805000"/>
  </r>
  <r>
    <x v="105"/>
    <x v="7"/>
    <x v="26"/>
    <n v="158000"/>
    <n v="418000"/>
  </r>
  <r>
    <x v="105"/>
    <x v="8"/>
    <x v="26"/>
    <n v="365000"/>
    <n v="1100000"/>
  </r>
  <r>
    <x v="106"/>
    <x v="7"/>
    <x v="26"/>
    <n v="210149"/>
    <n v="420298"/>
  </r>
  <r>
    <x v="106"/>
    <x v="8"/>
    <x v="26"/>
    <n v="232375"/>
    <n v="2459775"/>
  </r>
  <r>
    <x v="107"/>
    <x v="7"/>
    <x v="26"/>
    <n v="235000"/>
    <n v="1156000"/>
  </r>
  <r>
    <x v="107"/>
    <x v="8"/>
    <x v="26"/>
    <m/>
    <m/>
  </r>
  <r>
    <x v="108"/>
    <x v="7"/>
    <x v="26"/>
    <n v="147000"/>
    <n v="147000"/>
  </r>
  <r>
    <x v="108"/>
    <x v="8"/>
    <x v="26"/>
    <m/>
    <m/>
  </r>
  <r>
    <x v="109"/>
    <x v="7"/>
    <x v="26"/>
    <m/>
    <m/>
  </r>
  <r>
    <x v="109"/>
    <x v="8"/>
    <x v="26"/>
    <m/>
    <m/>
  </r>
  <r>
    <x v="110"/>
    <x v="7"/>
    <x v="26"/>
    <m/>
    <m/>
  </r>
  <r>
    <x v="110"/>
    <x v="8"/>
    <x v="26"/>
    <n v="430000"/>
    <n v="430000"/>
  </r>
  <r>
    <x v="111"/>
    <x v="7"/>
    <x v="26"/>
    <m/>
    <m/>
  </r>
  <r>
    <x v="111"/>
    <x v="8"/>
    <x v="26"/>
    <n v="327000"/>
    <n v="944000"/>
  </r>
  <r>
    <x v="112"/>
    <x v="7"/>
    <x v="26"/>
    <n v="454200"/>
    <n v="2948400"/>
  </r>
  <r>
    <x v="112"/>
    <x v="8"/>
    <x v="26"/>
    <n v="540000"/>
    <n v="1975000"/>
  </r>
  <r>
    <x v="113"/>
    <x v="7"/>
    <x v="26"/>
    <n v="282500"/>
    <n v="1068000"/>
  </r>
  <r>
    <x v="113"/>
    <x v="8"/>
    <x v="26"/>
    <n v="168000"/>
    <n v="1070000"/>
  </r>
  <r>
    <x v="114"/>
    <x v="7"/>
    <x v="26"/>
    <n v="173950"/>
    <n v="1132850"/>
  </r>
  <r>
    <x v="114"/>
    <x v="8"/>
    <x v="26"/>
    <n v="124950"/>
    <n v="124950"/>
  </r>
  <r>
    <x v="115"/>
    <x v="7"/>
    <x v="26"/>
    <n v="191250"/>
    <n v="744000"/>
  </r>
  <r>
    <x v="115"/>
    <x v="8"/>
    <x v="26"/>
    <n v="185000"/>
    <n v="1425000"/>
  </r>
  <r>
    <x v="116"/>
    <x v="7"/>
    <x v="26"/>
    <n v="125000"/>
    <n v="125000"/>
  </r>
  <r>
    <x v="116"/>
    <x v="8"/>
    <x v="26"/>
    <n v="247000"/>
    <n v="810000"/>
  </r>
  <r>
    <x v="117"/>
    <x v="7"/>
    <x v="26"/>
    <n v="344250"/>
    <n v="1971950"/>
  </r>
  <r>
    <x v="117"/>
    <x v="8"/>
    <x v="26"/>
    <n v="179500"/>
    <n v="1097000"/>
  </r>
  <r>
    <x v="118"/>
    <x v="7"/>
    <x v="26"/>
    <n v="295500"/>
    <n v="1168000"/>
  </r>
  <r>
    <x v="118"/>
    <x v="8"/>
    <x v="26"/>
    <n v="261000"/>
    <n v="1217000"/>
  </r>
  <r>
    <x v="119"/>
    <x v="7"/>
    <x v="26"/>
    <n v="385000"/>
    <n v="1272777"/>
  </r>
  <r>
    <x v="119"/>
    <x v="8"/>
    <x v="26"/>
    <n v="395000"/>
    <n v="1516000"/>
  </r>
  <r>
    <x v="120"/>
    <x v="7"/>
    <x v="26"/>
    <n v="425000"/>
    <n v="425000"/>
  </r>
  <r>
    <x v="120"/>
    <x v="8"/>
    <x v="26"/>
    <n v="450000"/>
    <n v="1355000"/>
  </r>
  <r>
    <x v="121"/>
    <x v="7"/>
    <x v="26"/>
    <n v="245000"/>
    <n v="1021000"/>
  </r>
  <r>
    <x v="121"/>
    <x v="8"/>
    <x v="26"/>
    <n v="319950"/>
    <n v="1184950"/>
  </r>
  <r>
    <x v="122"/>
    <x v="7"/>
    <x v="26"/>
    <n v="185700"/>
    <n v="371400"/>
  </r>
  <r>
    <x v="122"/>
    <x v="8"/>
    <x v="26"/>
    <n v="349000"/>
    <n v="944000"/>
  </r>
  <r>
    <x v="123"/>
    <x v="7"/>
    <x v="26"/>
    <n v="378000"/>
    <n v="1715000"/>
  </r>
  <r>
    <x v="123"/>
    <x v="8"/>
    <x v="26"/>
    <n v="467500"/>
    <n v="3028000"/>
  </r>
  <r>
    <x v="124"/>
    <x v="7"/>
    <x v="26"/>
    <n v="236500"/>
    <n v="1834000"/>
  </r>
  <r>
    <x v="124"/>
    <x v="8"/>
    <x v="26"/>
    <n v="379000"/>
    <n v="926500"/>
  </r>
  <r>
    <x v="125"/>
    <x v="7"/>
    <x v="26"/>
    <n v="329900"/>
    <n v="974900"/>
  </r>
  <r>
    <x v="125"/>
    <x v="8"/>
    <x v="26"/>
    <n v="515000"/>
    <n v="1490000"/>
  </r>
  <r>
    <x v="126"/>
    <x v="7"/>
    <x v="26"/>
    <n v="317500"/>
    <n v="1372000"/>
  </r>
  <r>
    <x v="126"/>
    <x v="8"/>
    <x v="26"/>
    <n v="579500"/>
    <n v="2332000"/>
  </r>
  <r>
    <x v="127"/>
    <x v="7"/>
    <x v="26"/>
    <n v="228975"/>
    <n v="1063850"/>
  </r>
  <r>
    <x v="127"/>
    <x v="8"/>
    <x v="26"/>
    <n v="419500"/>
    <n v="2739000"/>
  </r>
  <r>
    <x v="128"/>
    <x v="7"/>
    <x v="26"/>
    <m/>
    <m/>
  </r>
  <r>
    <x v="128"/>
    <x v="8"/>
    <x v="26"/>
    <n v="530000"/>
    <n v="2100000"/>
  </r>
  <r>
    <x v="129"/>
    <x v="7"/>
    <x v="26"/>
    <n v="220000"/>
    <n v="220000"/>
  </r>
  <r>
    <x v="129"/>
    <x v="8"/>
    <x v="26"/>
    <n v="207900"/>
    <n v="207900"/>
  </r>
  <r>
    <x v="130"/>
    <x v="7"/>
    <x v="26"/>
    <n v="355000"/>
    <n v="2512900"/>
  </r>
  <r>
    <x v="130"/>
    <x v="8"/>
    <x v="26"/>
    <n v="310000"/>
    <n v="2369900"/>
  </r>
  <r>
    <x v="131"/>
    <x v="7"/>
    <x v="26"/>
    <n v="405000"/>
    <n v="1273550"/>
  </r>
  <r>
    <x v="131"/>
    <x v="8"/>
    <x v="26"/>
    <n v="165000"/>
    <n v="505000"/>
  </r>
  <r>
    <x v="132"/>
    <x v="7"/>
    <x v="26"/>
    <n v="810000"/>
    <n v="810000"/>
  </r>
  <r>
    <x v="132"/>
    <x v="8"/>
    <x v="26"/>
    <m/>
    <m/>
  </r>
  <r>
    <x v="133"/>
    <x v="7"/>
    <x v="26"/>
    <n v="975000"/>
    <n v="2250950"/>
  </r>
  <r>
    <x v="133"/>
    <x v="8"/>
    <x v="26"/>
    <n v="105000"/>
    <n v="390000"/>
  </r>
  <r>
    <x v="134"/>
    <x v="7"/>
    <x v="26"/>
    <n v="280000"/>
    <n v="280000"/>
  </r>
  <r>
    <x v="134"/>
    <x v="8"/>
    <x v="26"/>
    <n v="242000"/>
    <n v="484000"/>
  </r>
  <r>
    <x v="135"/>
    <x v="7"/>
    <x v="26"/>
    <n v="410000"/>
    <n v="1257000"/>
  </r>
  <r>
    <x v="135"/>
    <x v="8"/>
    <x v="26"/>
    <n v="402750"/>
    <n v="805500"/>
  </r>
  <r>
    <x v="136"/>
    <x v="7"/>
    <x v="26"/>
    <n v="133000"/>
    <n v="813625"/>
  </r>
  <r>
    <x v="136"/>
    <x v="8"/>
    <x v="26"/>
    <n v="750000"/>
    <n v="750000"/>
  </r>
  <r>
    <x v="137"/>
    <x v="7"/>
    <x v="26"/>
    <n v="300000"/>
    <n v="843500"/>
  </r>
  <r>
    <x v="137"/>
    <x v="8"/>
    <x v="26"/>
    <n v="680000"/>
    <n v="680000"/>
  </r>
  <r>
    <x v="138"/>
    <x v="7"/>
    <x v="26"/>
    <n v="415000"/>
    <n v="2477500"/>
  </r>
  <r>
    <x v="138"/>
    <x v="8"/>
    <x v="26"/>
    <n v="315875"/>
    <n v="1591750"/>
  </r>
  <r>
    <x v="139"/>
    <x v="7"/>
    <x v="26"/>
    <n v="492500"/>
    <n v="1473500"/>
  </r>
  <r>
    <x v="139"/>
    <x v="8"/>
    <x v="26"/>
    <n v="225000"/>
    <n v="1903000"/>
  </r>
  <r>
    <x v="140"/>
    <x v="7"/>
    <x v="26"/>
    <n v="217500"/>
    <n v="435000"/>
  </r>
  <r>
    <x v="140"/>
    <x v="8"/>
    <x v="26"/>
    <n v="260000"/>
    <n v="1325250"/>
  </r>
  <r>
    <x v="141"/>
    <x v="7"/>
    <x v="26"/>
    <n v="400000"/>
    <n v="1315000"/>
  </r>
  <r>
    <x v="141"/>
    <x v="8"/>
    <x v="26"/>
    <n v="195000"/>
    <n v="195000"/>
  </r>
  <r>
    <x v="142"/>
    <x v="7"/>
    <x v="26"/>
    <n v="490000"/>
    <n v="1252000"/>
  </r>
  <r>
    <x v="142"/>
    <x v="8"/>
    <x v="26"/>
    <n v="286250"/>
    <n v="1061400"/>
  </r>
  <r>
    <x v="143"/>
    <x v="7"/>
    <x v="26"/>
    <n v="166300"/>
    <n v="847600"/>
  </r>
  <r>
    <x v="143"/>
    <x v="8"/>
    <x v="26"/>
    <n v="215000"/>
    <n v="608500"/>
  </r>
  <r>
    <x v="144"/>
    <x v="7"/>
    <x v="26"/>
    <n v="469000"/>
    <n v="2148000"/>
  </r>
  <r>
    <x v="144"/>
    <x v="8"/>
    <x v="26"/>
    <n v="183975"/>
    <n v="367950"/>
  </r>
  <r>
    <x v="145"/>
    <x v="7"/>
    <x v="26"/>
    <n v="402250"/>
    <n v="2468500"/>
  </r>
  <r>
    <x v="145"/>
    <x v="8"/>
    <x v="26"/>
    <n v="155000"/>
    <n v="554950"/>
  </r>
  <r>
    <x v="146"/>
    <x v="7"/>
    <x v="26"/>
    <n v="325000"/>
    <n v="1033875"/>
  </r>
  <r>
    <x v="146"/>
    <x v="8"/>
    <x v="26"/>
    <n v="310000"/>
    <n v="941500"/>
  </r>
  <r>
    <x v="147"/>
    <x v="7"/>
    <x v="26"/>
    <n v="549500"/>
    <n v="2218500"/>
  </r>
  <r>
    <x v="147"/>
    <x v="8"/>
    <x v="26"/>
    <n v="289350"/>
    <n v="3385700"/>
  </r>
  <r>
    <x v="148"/>
    <x v="7"/>
    <x v="26"/>
    <n v="396000"/>
    <n v="1043000"/>
  </r>
  <r>
    <x v="148"/>
    <x v="8"/>
    <x v="26"/>
    <n v="226750"/>
    <n v="850750"/>
  </r>
  <r>
    <x v="149"/>
    <x v="7"/>
    <x v="26"/>
    <n v="274250"/>
    <n v="2706700"/>
  </r>
  <r>
    <x v="149"/>
    <x v="8"/>
    <x v="26"/>
    <n v="399000"/>
    <n v="4320950"/>
  </r>
  <r>
    <x v="150"/>
    <x v="7"/>
    <x v="26"/>
    <n v="360000"/>
    <n v="5442125"/>
  </r>
  <r>
    <x v="150"/>
    <x v="8"/>
    <x v="26"/>
    <n v="269950"/>
    <n v="2025900"/>
  </r>
  <r>
    <x v="151"/>
    <x v="7"/>
    <x v="26"/>
    <n v="765000"/>
    <n v="3302788"/>
  </r>
  <r>
    <x v="151"/>
    <x v="8"/>
    <x v="26"/>
    <n v="435500"/>
    <n v="3246500"/>
  </r>
  <r>
    <x v="152"/>
    <x v="7"/>
    <x v="26"/>
    <n v="378500"/>
    <n v="1698500"/>
  </r>
  <r>
    <x v="152"/>
    <x v="8"/>
    <x v="26"/>
    <n v="440000"/>
    <n v="3415600"/>
  </r>
  <r>
    <x v="153"/>
    <x v="7"/>
    <x v="26"/>
    <n v="322475"/>
    <n v="1425950"/>
  </r>
  <r>
    <x v="153"/>
    <x v="8"/>
    <x v="26"/>
    <n v="299950"/>
    <n v="299950"/>
  </r>
  <r>
    <x v="154"/>
    <x v="7"/>
    <x v="26"/>
    <n v="335000"/>
    <n v="335000"/>
  </r>
  <r>
    <x v="154"/>
    <x v="8"/>
    <x v="26"/>
    <n v="97000"/>
    <n v="97000"/>
  </r>
  <r>
    <x v="155"/>
    <x v="7"/>
    <x v="26"/>
    <n v="356000"/>
    <n v="2712000"/>
  </r>
  <r>
    <x v="155"/>
    <x v="8"/>
    <x v="26"/>
    <n v="376000"/>
    <n v="1667000"/>
  </r>
  <r>
    <x v="156"/>
    <x v="7"/>
    <x v="26"/>
    <n v="325000"/>
    <n v="2095000"/>
  </r>
  <r>
    <x v="156"/>
    <x v="8"/>
    <x v="26"/>
    <n v="329000"/>
    <n v="1946626"/>
  </r>
  <r>
    <x v="157"/>
    <x v="7"/>
    <x v="26"/>
    <n v="220000"/>
    <n v="220000"/>
  </r>
  <r>
    <x v="157"/>
    <x v="8"/>
    <x v="26"/>
    <n v="305000"/>
    <n v="610000"/>
  </r>
  <r>
    <x v="158"/>
    <x v="7"/>
    <x v="26"/>
    <n v="291850"/>
    <n v="2444600"/>
  </r>
  <r>
    <x v="158"/>
    <x v="8"/>
    <x v="26"/>
    <n v="250000"/>
    <n v="250000"/>
  </r>
  <r>
    <x v="159"/>
    <x v="7"/>
    <x v="26"/>
    <m/>
    <m/>
  </r>
  <r>
    <x v="159"/>
    <x v="8"/>
    <x v="26"/>
    <n v="415000"/>
    <n v="2320000"/>
  </r>
  <r>
    <x v="160"/>
    <x v="7"/>
    <x v="26"/>
    <n v="255000"/>
    <n v="4081900"/>
  </r>
  <r>
    <x v="160"/>
    <x v="8"/>
    <x v="26"/>
    <n v="515000"/>
    <n v="1449700"/>
  </r>
  <r>
    <x v="161"/>
    <x v="7"/>
    <x v="26"/>
    <n v="311000"/>
    <n v="1485000"/>
  </r>
  <r>
    <x v="161"/>
    <x v="8"/>
    <x v="26"/>
    <n v="455000"/>
    <n v="1880000"/>
  </r>
  <r>
    <x v="162"/>
    <x v="7"/>
    <x v="26"/>
    <n v="207000"/>
    <n v="207000"/>
  </r>
  <r>
    <x v="162"/>
    <x v="8"/>
    <x v="26"/>
    <n v="525000"/>
    <n v="4276000"/>
  </r>
  <r>
    <x v="163"/>
    <x v="7"/>
    <x v="26"/>
    <n v="500000"/>
    <n v="3920499"/>
  </r>
  <r>
    <x v="163"/>
    <x v="8"/>
    <x v="26"/>
    <n v="230750"/>
    <n v="461500"/>
  </r>
  <r>
    <x v="164"/>
    <x v="7"/>
    <x v="26"/>
    <n v="229000"/>
    <n v="595000"/>
  </r>
  <r>
    <x v="164"/>
    <x v="8"/>
    <x v="26"/>
    <n v="517500"/>
    <n v="2124500"/>
  </r>
  <r>
    <x v="165"/>
    <x v="7"/>
    <x v="26"/>
    <n v="740000"/>
    <n v="5571700"/>
  </r>
  <r>
    <x v="165"/>
    <x v="8"/>
    <x v="26"/>
    <n v="460000"/>
    <n v="3978975"/>
  </r>
  <r>
    <x v="166"/>
    <x v="7"/>
    <x v="26"/>
    <n v="624950"/>
    <n v="1699950"/>
  </r>
  <r>
    <x v="166"/>
    <x v="8"/>
    <x v="26"/>
    <n v="339500"/>
    <n v="339500"/>
  </r>
  <r>
    <x v="167"/>
    <x v="7"/>
    <x v="26"/>
    <n v="310000"/>
    <n v="3818418"/>
  </r>
  <r>
    <x v="167"/>
    <x v="8"/>
    <x v="26"/>
    <n v="199000"/>
    <n v="199000"/>
  </r>
  <r>
    <x v="168"/>
    <x v="7"/>
    <x v="26"/>
    <n v="687000"/>
    <n v="2616500"/>
  </r>
  <r>
    <x v="168"/>
    <x v="8"/>
    <x v="26"/>
    <n v="483000"/>
    <n v="2291000"/>
  </r>
  <r>
    <x v="169"/>
    <x v="7"/>
    <x v="26"/>
    <n v="389950"/>
    <n v="926950"/>
  </r>
  <r>
    <x v="169"/>
    <x v="8"/>
    <x v="26"/>
    <n v="336000"/>
    <n v="336000"/>
  </r>
  <r>
    <x v="170"/>
    <x v="7"/>
    <x v="26"/>
    <n v="485000"/>
    <n v="1391000"/>
  </r>
  <r>
    <x v="170"/>
    <x v="8"/>
    <x v="26"/>
    <n v="535000"/>
    <n v="2479000"/>
  </r>
  <r>
    <x v="171"/>
    <x v="7"/>
    <x v="26"/>
    <n v="335000"/>
    <n v="2034500"/>
  </r>
  <r>
    <x v="171"/>
    <x v="8"/>
    <x v="26"/>
    <n v="347000"/>
    <n v="2132199"/>
  </r>
  <r>
    <x v="172"/>
    <x v="7"/>
    <x v="26"/>
    <n v="637500"/>
    <n v="3484425"/>
  </r>
  <r>
    <x v="172"/>
    <x v="8"/>
    <x v="26"/>
    <n v="464950"/>
    <n v="2655170"/>
  </r>
  <r>
    <x v="173"/>
    <x v="7"/>
    <x v="26"/>
    <n v="342475"/>
    <n v="2055949"/>
  </r>
  <r>
    <x v="173"/>
    <x v="8"/>
    <x v="26"/>
    <n v="420000"/>
    <n v="4727726"/>
  </r>
  <r>
    <x v="174"/>
    <x v="7"/>
    <x v="26"/>
    <n v="460000"/>
    <n v="1956950"/>
  </r>
  <r>
    <x v="174"/>
    <x v="8"/>
    <x v="26"/>
    <n v="401000"/>
    <n v="2290900"/>
  </r>
  <r>
    <x v="175"/>
    <x v="7"/>
    <x v="26"/>
    <n v="351750"/>
    <n v="3830750"/>
  </r>
  <r>
    <x v="175"/>
    <x v="8"/>
    <x v="26"/>
    <n v="470000"/>
    <n v="3043900"/>
  </r>
  <r>
    <x v="176"/>
    <x v="7"/>
    <x v="26"/>
    <n v="498000"/>
    <n v="2365300"/>
  </r>
  <r>
    <x v="176"/>
    <x v="8"/>
    <x v="26"/>
    <n v="727545"/>
    <n v="5890090"/>
  </r>
  <r>
    <x v="177"/>
    <x v="7"/>
    <x v="26"/>
    <n v="550000"/>
    <n v="3653500"/>
  </r>
  <r>
    <x v="177"/>
    <x v="8"/>
    <x v="26"/>
    <n v="256656"/>
    <n v="1102330"/>
  </r>
  <r>
    <x v="178"/>
    <x v="7"/>
    <x v="26"/>
    <n v="566000"/>
    <n v="2518000"/>
  </r>
  <r>
    <x v="178"/>
    <x v="8"/>
    <x v="26"/>
    <n v="2000000"/>
    <n v="2000000"/>
  </r>
  <r>
    <x v="179"/>
    <x v="7"/>
    <x v="26"/>
    <n v="305000"/>
    <n v="1970000"/>
  </r>
  <r>
    <x v="179"/>
    <x v="8"/>
    <x v="26"/>
    <n v="327500"/>
    <n v="1859410"/>
  </r>
  <r>
    <x v="180"/>
    <x v="7"/>
    <x v="26"/>
    <n v="350000"/>
    <n v="1397000"/>
  </r>
  <r>
    <x v="180"/>
    <x v="8"/>
    <x v="26"/>
    <n v="508500"/>
    <n v="2389500"/>
  </r>
  <r>
    <x v="181"/>
    <x v="7"/>
    <x v="26"/>
    <n v="985000"/>
    <n v="4049000"/>
  </r>
  <r>
    <x v="181"/>
    <x v="8"/>
    <x v="26"/>
    <n v="380000"/>
    <n v="1105000"/>
  </r>
  <r>
    <x v="182"/>
    <x v="7"/>
    <x v="26"/>
    <n v="360000"/>
    <n v="1079000"/>
  </r>
  <r>
    <x v="182"/>
    <x v="8"/>
    <x v="26"/>
    <n v="852500"/>
    <n v="3362000"/>
  </r>
  <r>
    <x v="183"/>
    <x v="7"/>
    <x v="26"/>
    <n v="487000"/>
    <n v="2659500"/>
  </r>
  <r>
    <x v="183"/>
    <x v="8"/>
    <x v="26"/>
    <n v="270000"/>
    <n v="1665000"/>
  </r>
  <r>
    <x v="184"/>
    <x v="7"/>
    <x v="26"/>
    <n v="515500"/>
    <n v="2013000"/>
  </r>
  <r>
    <x v="184"/>
    <x v="8"/>
    <x v="26"/>
    <n v="405000"/>
    <n v="810000"/>
  </r>
  <r>
    <x v="185"/>
    <x v="7"/>
    <x v="26"/>
    <n v="382050"/>
    <n v="3213100"/>
  </r>
  <r>
    <x v="185"/>
    <x v="8"/>
    <x v="26"/>
    <n v="922572"/>
    <n v="2414072"/>
  </r>
  <r>
    <x v="186"/>
    <x v="7"/>
    <x v="26"/>
    <n v="337000"/>
    <n v="1611950"/>
  </r>
  <r>
    <x v="186"/>
    <x v="8"/>
    <x v="26"/>
    <n v="336250"/>
    <n v="1628500"/>
  </r>
  <r>
    <x v="187"/>
    <x v="7"/>
    <x v="26"/>
    <n v="370000"/>
    <n v="2116700"/>
  </r>
  <r>
    <x v="187"/>
    <x v="8"/>
    <x v="26"/>
    <n v="590000"/>
    <n v="4170000"/>
  </r>
  <r>
    <x v="188"/>
    <x v="7"/>
    <x v="26"/>
    <n v="464900"/>
    <n v="1291300"/>
  </r>
  <r>
    <x v="188"/>
    <x v="8"/>
    <x v="26"/>
    <n v="572500"/>
    <n v="6148500"/>
  </r>
  <r>
    <x v="189"/>
    <x v="7"/>
    <x v="26"/>
    <n v="481800"/>
    <n v="6750950"/>
  </r>
  <r>
    <x v="189"/>
    <x v="8"/>
    <x v="26"/>
    <n v="353550"/>
    <n v="3280500"/>
  </r>
  <r>
    <x v="190"/>
    <x v="7"/>
    <x v="26"/>
    <n v="485970"/>
    <n v="2344970"/>
  </r>
  <r>
    <x v="190"/>
    <x v="8"/>
    <x v="26"/>
    <n v="377500"/>
    <n v="2310450"/>
  </r>
  <r>
    <x v="191"/>
    <x v="7"/>
    <x v="26"/>
    <n v="330000"/>
    <n v="3916379"/>
  </r>
  <r>
    <x v="191"/>
    <x v="8"/>
    <x v="26"/>
    <n v="257500"/>
    <n v="1525000"/>
  </r>
  <r>
    <x v="192"/>
    <x v="7"/>
    <x v="26"/>
    <n v="480000"/>
    <n v="2928336"/>
  </r>
  <r>
    <x v="192"/>
    <x v="8"/>
    <x v="26"/>
    <n v="331250"/>
    <n v="3774000"/>
  </r>
  <r>
    <x v="202"/>
    <x v="7"/>
    <x v="26"/>
    <n v="464500"/>
    <n v="2705250"/>
  </r>
  <r>
    <x v="202"/>
    <x v="8"/>
    <x v="26"/>
    <n v="485000"/>
    <n v="485000"/>
  </r>
  <r>
    <x v="194"/>
    <x v="7"/>
    <x v="26"/>
    <n v="479765"/>
    <n v="3715869"/>
  </r>
  <r>
    <x v="194"/>
    <x v="8"/>
    <x v="26"/>
    <m/>
    <m/>
  </r>
  <r>
    <x v="195"/>
    <x v="7"/>
    <x v="26"/>
    <n v="410000"/>
    <n v="410000"/>
  </r>
  <r>
    <x v="195"/>
    <x v="8"/>
    <x v="26"/>
    <n v="299950"/>
    <n v="299950"/>
  </r>
  <r>
    <x v="196"/>
    <x v="7"/>
    <x v="26"/>
    <n v="490000"/>
    <n v="7381951"/>
  </r>
  <r>
    <x v="196"/>
    <x v="8"/>
    <x v="26"/>
    <n v="375000"/>
    <n v="1442500"/>
  </r>
  <r>
    <x v="197"/>
    <x v="7"/>
    <x v="26"/>
    <n v="475000"/>
    <n v="4148950"/>
  </r>
  <r>
    <x v="197"/>
    <x v="8"/>
    <x v="26"/>
    <n v="354000"/>
    <n v="708000"/>
  </r>
  <r>
    <x v="198"/>
    <x v="7"/>
    <x v="26"/>
    <n v="498148"/>
    <n v="6864949"/>
  </r>
  <r>
    <x v="198"/>
    <x v="8"/>
    <x v="26"/>
    <n v="545000"/>
    <n v="4401495"/>
  </r>
  <r>
    <x v="199"/>
    <x v="7"/>
    <x v="26"/>
    <n v="448450"/>
    <n v="3040800"/>
  </r>
  <r>
    <x v="199"/>
    <x v="8"/>
    <x v="26"/>
    <n v="454000"/>
    <n v="2517500"/>
  </r>
  <r>
    <x v="200"/>
    <x v="7"/>
    <x v="26"/>
    <n v="527000"/>
    <n v="7537500"/>
  </r>
  <r>
    <x v="200"/>
    <x v="8"/>
    <x v="26"/>
    <n v="322500"/>
    <n v="645000"/>
  </r>
  <r>
    <x v="201"/>
    <x v="8"/>
    <x v="26"/>
    <n v="340000"/>
    <n v="4313950"/>
  </r>
  <r>
    <x v="201"/>
    <x v="7"/>
    <x v="26"/>
    <n v="585000"/>
    <n v="1799000"/>
  </r>
  <r>
    <x v="0"/>
    <x v="8"/>
    <x v="27"/>
    <n v="221000"/>
    <n v="442000"/>
  </r>
  <r>
    <x v="1"/>
    <x v="8"/>
    <x v="27"/>
    <n v="182975"/>
    <n v="365950"/>
  </r>
  <r>
    <x v="2"/>
    <x v="8"/>
    <x v="27"/>
    <n v="168500"/>
    <n v="1290950"/>
  </r>
  <r>
    <x v="3"/>
    <x v="8"/>
    <x v="27"/>
    <n v="114500"/>
    <n v="229000"/>
  </r>
  <r>
    <x v="4"/>
    <x v="8"/>
    <x v="27"/>
    <n v="135000"/>
    <n v="790500"/>
  </r>
  <r>
    <x v="5"/>
    <x v="8"/>
    <x v="27"/>
    <n v="194500"/>
    <n v="967250"/>
  </r>
  <r>
    <x v="6"/>
    <x v="8"/>
    <x v="27"/>
    <n v="124975"/>
    <n v="249950"/>
  </r>
  <r>
    <x v="7"/>
    <x v="8"/>
    <x v="27"/>
    <n v="144225"/>
    <n v="602950"/>
  </r>
  <r>
    <x v="8"/>
    <x v="8"/>
    <x v="27"/>
    <n v="239950"/>
    <n v="685600"/>
  </r>
  <r>
    <x v="9"/>
    <x v="8"/>
    <x v="27"/>
    <n v="173475"/>
    <n v="2397541"/>
  </r>
  <r>
    <x v="10"/>
    <x v="8"/>
    <x v="27"/>
    <n v="181250"/>
    <n v="362500"/>
  </r>
  <r>
    <x v="11"/>
    <x v="8"/>
    <x v="27"/>
    <n v="115000"/>
    <n v="755895"/>
  </r>
  <r>
    <x v="12"/>
    <x v="8"/>
    <x v="27"/>
    <n v="194500"/>
    <n v="389000"/>
  </r>
  <r>
    <x v="13"/>
    <x v="8"/>
    <x v="27"/>
    <n v="226500"/>
    <n v="1123400"/>
  </r>
  <r>
    <x v="14"/>
    <x v="8"/>
    <x v="27"/>
    <n v="179000"/>
    <n v="1305950"/>
  </r>
  <r>
    <x v="15"/>
    <x v="8"/>
    <x v="27"/>
    <n v="185000"/>
    <n v="1446175"/>
  </r>
  <r>
    <x v="16"/>
    <x v="8"/>
    <x v="27"/>
    <n v="220500"/>
    <n v="441000"/>
  </r>
  <r>
    <x v="17"/>
    <x v="8"/>
    <x v="27"/>
    <n v="163750"/>
    <n v="1519500"/>
  </r>
  <r>
    <x v="18"/>
    <x v="8"/>
    <x v="27"/>
    <n v="170500"/>
    <n v="473500"/>
  </r>
  <r>
    <x v="19"/>
    <x v="8"/>
    <x v="27"/>
    <n v="234975"/>
    <n v="469950"/>
  </r>
  <r>
    <x v="20"/>
    <x v="8"/>
    <x v="27"/>
    <n v="296500"/>
    <n v="2108000"/>
  </r>
  <r>
    <x v="21"/>
    <x v="8"/>
    <x v="27"/>
    <n v="210000"/>
    <n v="1524800"/>
  </r>
  <r>
    <x v="22"/>
    <x v="8"/>
    <x v="27"/>
    <n v="189313"/>
    <n v="1308425"/>
  </r>
  <r>
    <x v="23"/>
    <x v="8"/>
    <x v="27"/>
    <n v="168500"/>
    <n v="844500"/>
  </r>
  <r>
    <x v="24"/>
    <x v="8"/>
    <x v="27"/>
    <n v="190000"/>
    <n v="190000"/>
  </r>
  <r>
    <x v="25"/>
    <x v="8"/>
    <x v="27"/>
    <n v="197000"/>
    <n v="620950"/>
  </r>
  <r>
    <x v="26"/>
    <x v="8"/>
    <x v="27"/>
    <n v="281000"/>
    <n v="1826000"/>
  </r>
  <r>
    <x v="27"/>
    <x v="8"/>
    <x v="27"/>
    <n v="253500"/>
    <n v="1574500"/>
  </r>
  <r>
    <x v="28"/>
    <x v="8"/>
    <x v="27"/>
    <n v="216750"/>
    <n v="2341634"/>
  </r>
  <r>
    <x v="29"/>
    <x v="8"/>
    <x v="27"/>
    <n v="186450"/>
    <n v="2147400"/>
  </r>
  <r>
    <x v="30"/>
    <x v="8"/>
    <x v="27"/>
    <n v="231000"/>
    <n v="1147600"/>
  </r>
  <r>
    <x v="31"/>
    <x v="8"/>
    <x v="27"/>
    <n v="214500"/>
    <n v="1562000"/>
  </r>
  <r>
    <x v="32"/>
    <x v="8"/>
    <x v="27"/>
    <m/>
    <m/>
  </r>
  <r>
    <x v="33"/>
    <x v="8"/>
    <x v="27"/>
    <n v="210000"/>
    <n v="2047650"/>
  </r>
  <r>
    <x v="34"/>
    <x v="8"/>
    <x v="27"/>
    <n v="195950"/>
    <n v="605949"/>
  </r>
  <r>
    <x v="35"/>
    <x v="8"/>
    <x v="27"/>
    <n v="180000"/>
    <n v="874500"/>
  </r>
  <r>
    <x v="36"/>
    <x v="8"/>
    <x v="27"/>
    <n v="181250"/>
    <n v="738500"/>
  </r>
  <r>
    <x v="37"/>
    <x v="8"/>
    <x v="27"/>
    <n v="203000"/>
    <n v="773000"/>
  </r>
  <r>
    <x v="38"/>
    <x v="8"/>
    <x v="27"/>
    <n v="198500"/>
    <n v="770500"/>
  </r>
  <r>
    <x v="39"/>
    <x v="8"/>
    <x v="27"/>
    <n v="237000"/>
    <n v="1355000"/>
  </r>
  <r>
    <x v="40"/>
    <x v="8"/>
    <x v="27"/>
    <n v="214250"/>
    <n v="1158950"/>
  </r>
  <r>
    <x v="41"/>
    <x v="8"/>
    <x v="27"/>
    <n v="200750"/>
    <n v="1006500"/>
  </r>
  <r>
    <x v="42"/>
    <x v="8"/>
    <x v="27"/>
    <n v="281500"/>
    <n v="563000"/>
  </r>
  <r>
    <x v="43"/>
    <x v="8"/>
    <x v="27"/>
    <n v="183328"/>
    <n v="366655"/>
  </r>
  <r>
    <x v="44"/>
    <x v="8"/>
    <x v="27"/>
    <n v="229000"/>
    <n v="988950"/>
  </r>
  <r>
    <x v="45"/>
    <x v="8"/>
    <x v="27"/>
    <n v="178950"/>
    <n v="708650"/>
  </r>
  <r>
    <x v="46"/>
    <x v="8"/>
    <x v="27"/>
    <n v="214750"/>
    <n v="429500"/>
  </r>
  <r>
    <x v="47"/>
    <x v="8"/>
    <x v="27"/>
    <n v="222000"/>
    <n v="1254500"/>
  </r>
  <r>
    <x v="48"/>
    <x v="8"/>
    <x v="27"/>
    <n v="212725"/>
    <n v="1041950"/>
  </r>
  <r>
    <x v="49"/>
    <x v="8"/>
    <x v="27"/>
    <n v="213475"/>
    <n v="426950"/>
  </r>
  <r>
    <x v="50"/>
    <x v="8"/>
    <x v="27"/>
    <m/>
    <m/>
  </r>
  <r>
    <x v="51"/>
    <x v="8"/>
    <x v="27"/>
    <n v="358000"/>
    <n v="972500"/>
  </r>
  <r>
    <x v="52"/>
    <x v="8"/>
    <x v="27"/>
    <n v="200000"/>
    <n v="839000"/>
  </r>
  <r>
    <x v="53"/>
    <x v="8"/>
    <x v="27"/>
    <n v="287975"/>
    <n v="1237350"/>
  </r>
  <r>
    <x v="54"/>
    <x v="8"/>
    <x v="27"/>
    <n v="212500"/>
    <n v="1365000"/>
  </r>
  <r>
    <x v="55"/>
    <x v="8"/>
    <x v="27"/>
    <n v="203500"/>
    <n v="648450"/>
  </r>
  <r>
    <x v="56"/>
    <x v="8"/>
    <x v="27"/>
    <n v="288500"/>
    <n v="577000"/>
  </r>
  <r>
    <x v="57"/>
    <x v="8"/>
    <x v="27"/>
    <n v="345000"/>
    <n v="690000"/>
  </r>
  <r>
    <x v="58"/>
    <x v="8"/>
    <x v="27"/>
    <n v="503700"/>
    <n v="503700"/>
  </r>
  <r>
    <x v="59"/>
    <x v="8"/>
    <x v="27"/>
    <m/>
    <m/>
  </r>
  <r>
    <x v="60"/>
    <x v="8"/>
    <x v="27"/>
    <n v="250000"/>
    <n v="800500"/>
  </r>
  <r>
    <x v="61"/>
    <x v="8"/>
    <x v="27"/>
    <n v="202500"/>
    <n v="202500"/>
  </r>
  <r>
    <x v="62"/>
    <x v="8"/>
    <x v="27"/>
    <n v="212000"/>
    <n v="212000"/>
  </r>
  <r>
    <x v="63"/>
    <x v="8"/>
    <x v="27"/>
    <n v="214000"/>
    <n v="634000"/>
  </r>
  <r>
    <x v="64"/>
    <x v="8"/>
    <x v="27"/>
    <n v="336750"/>
    <n v="673500"/>
  </r>
  <r>
    <x v="65"/>
    <x v="8"/>
    <x v="27"/>
    <n v="255500"/>
    <n v="1535000"/>
  </r>
  <r>
    <x v="66"/>
    <x v="8"/>
    <x v="27"/>
    <n v="240000"/>
    <n v="1756000"/>
  </r>
  <r>
    <x v="67"/>
    <x v="8"/>
    <x v="27"/>
    <n v="297939"/>
    <n v="297939"/>
  </r>
  <r>
    <x v="68"/>
    <x v="8"/>
    <x v="27"/>
    <n v="252100"/>
    <n v="966200"/>
  </r>
  <r>
    <x v="69"/>
    <x v="8"/>
    <x v="27"/>
    <n v="171950"/>
    <n v="343900"/>
  </r>
  <r>
    <x v="70"/>
    <x v="8"/>
    <x v="27"/>
    <n v="210000"/>
    <n v="210000"/>
  </r>
  <r>
    <x v="71"/>
    <x v="8"/>
    <x v="27"/>
    <m/>
    <m/>
  </r>
  <r>
    <x v="72"/>
    <x v="8"/>
    <x v="27"/>
    <n v="197500"/>
    <n v="600000"/>
  </r>
  <r>
    <x v="73"/>
    <x v="8"/>
    <x v="27"/>
    <n v="299100"/>
    <n v="299100"/>
  </r>
  <r>
    <x v="74"/>
    <x v="8"/>
    <x v="27"/>
    <n v="150000"/>
    <n v="150000"/>
  </r>
  <r>
    <x v="75"/>
    <x v="8"/>
    <x v="27"/>
    <n v="245000"/>
    <n v="245000"/>
  </r>
  <r>
    <x v="76"/>
    <x v="8"/>
    <x v="27"/>
    <n v="152500"/>
    <n v="866000"/>
  </r>
  <r>
    <x v="77"/>
    <x v="8"/>
    <x v="27"/>
    <n v="145000"/>
    <n v="145000"/>
  </r>
  <r>
    <x v="78"/>
    <x v="8"/>
    <x v="27"/>
    <n v="142000"/>
    <n v="402000"/>
  </r>
  <r>
    <x v="79"/>
    <x v="8"/>
    <x v="27"/>
    <n v="262500"/>
    <n v="1060000"/>
  </r>
  <r>
    <x v="80"/>
    <x v="8"/>
    <x v="27"/>
    <n v="125000"/>
    <n v="125000"/>
  </r>
  <r>
    <x v="81"/>
    <x v="8"/>
    <x v="27"/>
    <n v="202475"/>
    <n v="777950"/>
  </r>
  <r>
    <x v="82"/>
    <x v="8"/>
    <x v="27"/>
    <n v="175000"/>
    <n v="776000"/>
  </r>
  <r>
    <x v="83"/>
    <x v="8"/>
    <x v="27"/>
    <n v="292000"/>
    <n v="852000"/>
  </r>
  <r>
    <x v="84"/>
    <x v="8"/>
    <x v="27"/>
    <m/>
    <m/>
  </r>
  <r>
    <x v="85"/>
    <x v="8"/>
    <x v="27"/>
    <n v="175500"/>
    <n v="351000"/>
  </r>
  <r>
    <x v="86"/>
    <x v="8"/>
    <x v="27"/>
    <n v="235000"/>
    <n v="470000"/>
  </r>
  <r>
    <x v="87"/>
    <x v="8"/>
    <x v="27"/>
    <n v="194000"/>
    <n v="975540"/>
  </r>
  <r>
    <x v="88"/>
    <x v="8"/>
    <x v="27"/>
    <n v="171750"/>
    <n v="799736"/>
  </r>
  <r>
    <x v="89"/>
    <x v="8"/>
    <x v="27"/>
    <n v="261000"/>
    <n v="261000"/>
  </r>
  <r>
    <x v="90"/>
    <x v="8"/>
    <x v="27"/>
    <n v="188000"/>
    <n v="1164000"/>
  </r>
  <r>
    <x v="91"/>
    <x v="8"/>
    <x v="27"/>
    <n v="173250"/>
    <n v="776500"/>
  </r>
  <r>
    <x v="92"/>
    <x v="8"/>
    <x v="27"/>
    <n v="210000"/>
    <n v="638100"/>
  </r>
  <r>
    <x v="93"/>
    <x v="8"/>
    <x v="27"/>
    <n v="140000"/>
    <n v="866500"/>
  </r>
  <r>
    <x v="94"/>
    <x v="8"/>
    <x v="27"/>
    <n v="192475"/>
    <n v="730450"/>
  </r>
  <r>
    <x v="95"/>
    <x v="8"/>
    <x v="27"/>
    <m/>
    <m/>
  </r>
  <r>
    <x v="96"/>
    <x v="8"/>
    <x v="27"/>
    <m/>
    <m/>
  </r>
  <r>
    <x v="97"/>
    <x v="8"/>
    <x v="27"/>
    <m/>
    <m/>
  </r>
  <r>
    <x v="98"/>
    <x v="8"/>
    <x v="27"/>
    <n v="220500"/>
    <n v="441000"/>
  </r>
  <r>
    <x v="99"/>
    <x v="8"/>
    <x v="27"/>
    <n v="174000"/>
    <n v="479500"/>
  </r>
  <r>
    <x v="100"/>
    <x v="8"/>
    <x v="27"/>
    <n v="235000"/>
    <n v="1613300"/>
  </r>
  <r>
    <x v="101"/>
    <x v="8"/>
    <x v="27"/>
    <n v="175000"/>
    <n v="418820"/>
  </r>
  <r>
    <x v="102"/>
    <x v="8"/>
    <x v="27"/>
    <n v="349000"/>
    <n v="349000"/>
  </r>
  <r>
    <x v="103"/>
    <x v="8"/>
    <x v="27"/>
    <n v="209900"/>
    <n v="209900"/>
  </r>
  <r>
    <x v="104"/>
    <x v="8"/>
    <x v="27"/>
    <n v="59500"/>
    <n v="119000"/>
  </r>
  <r>
    <x v="105"/>
    <x v="8"/>
    <x v="27"/>
    <n v="169000"/>
    <n v="661000"/>
  </r>
  <r>
    <x v="106"/>
    <x v="8"/>
    <x v="27"/>
    <n v="63000"/>
    <n v="445000"/>
  </r>
  <r>
    <x v="107"/>
    <x v="8"/>
    <x v="27"/>
    <n v="210000"/>
    <n v="1061500"/>
  </r>
  <r>
    <x v="108"/>
    <x v="8"/>
    <x v="27"/>
    <n v="198750"/>
    <n v="397500"/>
  </r>
  <r>
    <x v="109"/>
    <x v="8"/>
    <x v="27"/>
    <n v="133226"/>
    <n v="551352"/>
  </r>
  <r>
    <x v="110"/>
    <x v="8"/>
    <x v="27"/>
    <n v="249000"/>
    <n v="719000"/>
  </r>
  <r>
    <x v="111"/>
    <x v="8"/>
    <x v="27"/>
    <n v="257000"/>
    <n v="257000"/>
  </r>
  <r>
    <x v="112"/>
    <x v="8"/>
    <x v="27"/>
    <n v="190000"/>
    <n v="380000"/>
  </r>
  <r>
    <x v="113"/>
    <x v="8"/>
    <x v="27"/>
    <n v="132875"/>
    <n v="265749"/>
  </r>
  <r>
    <x v="114"/>
    <x v="8"/>
    <x v="27"/>
    <n v="184000"/>
    <n v="626500"/>
  </r>
  <r>
    <x v="115"/>
    <x v="8"/>
    <x v="27"/>
    <n v="212500"/>
    <n v="817000"/>
  </r>
  <r>
    <x v="116"/>
    <x v="8"/>
    <x v="27"/>
    <n v="177000"/>
    <n v="427500"/>
  </r>
  <r>
    <x v="117"/>
    <x v="8"/>
    <x v="27"/>
    <n v="150500"/>
    <n v="301000"/>
  </r>
  <r>
    <x v="118"/>
    <x v="8"/>
    <x v="27"/>
    <n v="175000"/>
    <n v="685398"/>
  </r>
  <r>
    <x v="119"/>
    <x v="8"/>
    <x v="27"/>
    <m/>
    <m/>
  </r>
  <r>
    <x v="120"/>
    <x v="8"/>
    <x v="27"/>
    <n v="110000"/>
    <n v="220000"/>
  </r>
  <r>
    <x v="121"/>
    <x v="8"/>
    <x v="27"/>
    <n v="277000"/>
    <n v="1142000"/>
  </r>
  <r>
    <x v="122"/>
    <x v="8"/>
    <x v="27"/>
    <n v="224950"/>
    <n v="224950"/>
  </r>
  <r>
    <x v="123"/>
    <x v="8"/>
    <x v="27"/>
    <n v="189900"/>
    <n v="1804400"/>
  </r>
  <r>
    <x v="124"/>
    <x v="8"/>
    <x v="27"/>
    <m/>
    <m/>
  </r>
  <r>
    <x v="125"/>
    <x v="8"/>
    <x v="27"/>
    <n v="195000"/>
    <n v="937400"/>
  </r>
  <r>
    <x v="126"/>
    <x v="8"/>
    <x v="27"/>
    <n v="160000"/>
    <n v="576500"/>
  </r>
  <r>
    <x v="127"/>
    <x v="8"/>
    <x v="27"/>
    <n v="162950"/>
    <n v="325900"/>
  </r>
  <r>
    <x v="128"/>
    <x v="8"/>
    <x v="27"/>
    <n v="207000"/>
    <n v="1094399"/>
  </r>
  <r>
    <x v="129"/>
    <x v="8"/>
    <x v="27"/>
    <n v="214950"/>
    <n v="1499850"/>
  </r>
  <r>
    <x v="130"/>
    <x v="8"/>
    <x v="27"/>
    <n v="199999"/>
    <n v="505099"/>
  </r>
  <r>
    <x v="131"/>
    <x v="8"/>
    <x v="27"/>
    <n v="205000"/>
    <n v="410000"/>
  </r>
  <r>
    <x v="132"/>
    <x v="8"/>
    <x v="27"/>
    <n v="183450"/>
    <n v="366900"/>
  </r>
  <r>
    <x v="133"/>
    <x v="8"/>
    <x v="27"/>
    <n v="172500"/>
    <n v="345000"/>
  </r>
  <r>
    <x v="134"/>
    <x v="8"/>
    <x v="27"/>
    <n v="186000"/>
    <n v="912825"/>
  </r>
  <r>
    <x v="135"/>
    <x v="8"/>
    <x v="27"/>
    <n v="224500"/>
    <n v="224500"/>
  </r>
  <r>
    <x v="136"/>
    <x v="8"/>
    <x v="27"/>
    <n v="198500"/>
    <n v="1025000"/>
  </r>
  <r>
    <x v="137"/>
    <x v="8"/>
    <x v="27"/>
    <n v="173000"/>
    <n v="701000"/>
  </r>
  <r>
    <x v="138"/>
    <x v="8"/>
    <x v="27"/>
    <n v="187850"/>
    <n v="1169700"/>
  </r>
  <r>
    <x v="139"/>
    <x v="8"/>
    <x v="27"/>
    <n v="220000"/>
    <n v="220000"/>
  </r>
  <r>
    <x v="140"/>
    <x v="8"/>
    <x v="27"/>
    <n v="238500"/>
    <n v="1354200"/>
  </r>
  <r>
    <x v="141"/>
    <x v="8"/>
    <x v="27"/>
    <n v="220500"/>
    <n v="1091450"/>
  </r>
  <r>
    <x v="142"/>
    <x v="8"/>
    <x v="27"/>
    <n v="217475"/>
    <n v="434950"/>
  </r>
  <r>
    <x v="143"/>
    <x v="8"/>
    <x v="27"/>
    <n v="209000"/>
    <n v="1583900"/>
  </r>
  <r>
    <x v="144"/>
    <x v="8"/>
    <x v="27"/>
    <n v="178900"/>
    <n v="698400"/>
  </r>
  <r>
    <x v="145"/>
    <x v="8"/>
    <x v="27"/>
    <n v="174975"/>
    <n v="349950"/>
  </r>
  <r>
    <x v="146"/>
    <x v="8"/>
    <x v="27"/>
    <n v="189500"/>
    <n v="1992000"/>
  </r>
  <r>
    <x v="147"/>
    <x v="8"/>
    <x v="27"/>
    <n v="212500"/>
    <n v="636500"/>
  </r>
  <r>
    <x v="148"/>
    <x v="8"/>
    <x v="27"/>
    <n v="255000"/>
    <n v="731900"/>
  </r>
  <r>
    <x v="149"/>
    <x v="8"/>
    <x v="27"/>
    <n v="163150"/>
    <n v="326300"/>
  </r>
  <r>
    <x v="150"/>
    <x v="8"/>
    <x v="27"/>
    <n v="266800"/>
    <n v="2187100"/>
  </r>
  <r>
    <x v="151"/>
    <x v="8"/>
    <x v="27"/>
    <n v="207000"/>
    <n v="1283918"/>
  </r>
  <r>
    <x v="152"/>
    <x v="8"/>
    <x v="27"/>
    <n v="225000"/>
    <n v="568050"/>
  </r>
  <r>
    <x v="153"/>
    <x v="8"/>
    <x v="27"/>
    <n v="258950"/>
    <n v="833950"/>
  </r>
  <r>
    <x v="154"/>
    <x v="8"/>
    <x v="27"/>
    <n v="180250"/>
    <n v="850500"/>
  </r>
  <r>
    <x v="155"/>
    <x v="8"/>
    <x v="27"/>
    <n v="135250"/>
    <n v="971900"/>
  </r>
  <r>
    <x v="156"/>
    <x v="8"/>
    <x v="27"/>
    <n v="149000"/>
    <n v="469050"/>
  </r>
  <r>
    <x v="157"/>
    <x v="8"/>
    <x v="27"/>
    <n v="200900"/>
    <n v="1072400"/>
  </r>
  <r>
    <x v="158"/>
    <x v="8"/>
    <x v="27"/>
    <n v="237000"/>
    <n v="2708450"/>
  </r>
  <r>
    <x v="159"/>
    <x v="8"/>
    <x v="27"/>
    <n v="200500"/>
    <n v="2120549"/>
  </r>
  <r>
    <x v="160"/>
    <x v="8"/>
    <x v="27"/>
    <n v="205000"/>
    <n v="1705450"/>
  </r>
  <r>
    <x v="161"/>
    <x v="8"/>
    <x v="27"/>
    <n v="211500"/>
    <n v="1041000"/>
  </r>
  <r>
    <x v="162"/>
    <x v="8"/>
    <x v="27"/>
    <n v="235000"/>
    <n v="3103825"/>
  </r>
  <r>
    <x v="163"/>
    <x v="8"/>
    <x v="27"/>
    <n v="235100"/>
    <n v="1401300"/>
  </r>
  <r>
    <x v="164"/>
    <x v="8"/>
    <x v="27"/>
    <n v="230000"/>
    <n v="1231500"/>
  </r>
  <r>
    <x v="165"/>
    <x v="8"/>
    <x v="27"/>
    <n v="179500"/>
    <n v="359000"/>
  </r>
  <r>
    <x v="166"/>
    <x v="8"/>
    <x v="27"/>
    <n v="222500"/>
    <n v="2033500"/>
  </r>
  <r>
    <x v="167"/>
    <x v="8"/>
    <x v="27"/>
    <n v="199975"/>
    <n v="1268445"/>
  </r>
  <r>
    <x v="168"/>
    <x v="8"/>
    <x v="27"/>
    <n v="223175"/>
    <n v="1348749"/>
  </r>
  <r>
    <x v="169"/>
    <x v="8"/>
    <x v="27"/>
    <n v="372200"/>
    <n v="1130200"/>
  </r>
  <r>
    <x v="170"/>
    <x v="8"/>
    <x v="27"/>
    <n v="333200"/>
    <n v="1325800"/>
  </r>
  <r>
    <x v="171"/>
    <x v="8"/>
    <x v="27"/>
    <n v="240000"/>
    <n v="1832500"/>
  </r>
  <r>
    <x v="172"/>
    <x v="8"/>
    <x v="27"/>
    <n v="292000"/>
    <n v="2542700"/>
  </r>
  <r>
    <x v="173"/>
    <x v="8"/>
    <x v="27"/>
    <n v="263650"/>
    <n v="3165035"/>
  </r>
  <r>
    <x v="174"/>
    <x v="8"/>
    <x v="27"/>
    <n v="272500"/>
    <n v="2390800"/>
  </r>
  <r>
    <x v="175"/>
    <x v="8"/>
    <x v="27"/>
    <n v="302400"/>
    <n v="2252700"/>
  </r>
  <r>
    <x v="176"/>
    <x v="8"/>
    <x v="27"/>
    <n v="261000"/>
    <n v="1290000"/>
  </r>
  <r>
    <x v="177"/>
    <x v="8"/>
    <x v="27"/>
    <n v="289973"/>
    <n v="1629795"/>
  </r>
  <r>
    <x v="178"/>
    <x v="8"/>
    <x v="27"/>
    <n v="298500"/>
    <n v="2334900"/>
  </r>
  <r>
    <x v="179"/>
    <x v="8"/>
    <x v="27"/>
    <n v="306500"/>
    <n v="3094000"/>
  </r>
  <r>
    <x v="180"/>
    <x v="8"/>
    <x v="27"/>
    <n v="251000"/>
    <n v="1318500"/>
  </r>
  <r>
    <x v="181"/>
    <x v="8"/>
    <x v="27"/>
    <n v="279950"/>
    <n v="1465120"/>
  </r>
  <r>
    <x v="182"/>
    <x v="8"/>
    <x v="27"/>
    <n v="306500"/>
    <n v="3341498"/>
  </r>
  <r>
    <x v="183"/>
    <x v="8"/>
    <x v="27"/>
    <n v="246000"/>
    <n v="1522443"/>
  </r>
  <r>
    <x v="184"/>
    <x v="8"/>
    <x v="27"/>
    <n v="277475"/>
    <n v="1124950"/>
  </r>
  <r>
    <x v="185"/>
    <x v="8"/>
    <x v="27"/>
    <n v="292000"/>
    <n v="1929500"/>
  </r>
  <r>
    <x v="186"/>
    <x v="8"/>
    <x v="27"/>
    <n v="370000"/>
    <n v="1104700"/>
  </r>
  <r>
    <x v="187"/>
    <x v="8"/>
    <x v="27"/>
    <n v="410000"/>
    <n v="2076500"/>
  </r>
  <r>
    <x v="188"/>
    <x v="8"/>
    <x v="27"/>
    <n v="325000"/>
    <n v="2073100"/>
  </r>
  <r>
    <x v="189"/>
    <x v="8"/>
    <x v="27"/>
    <n v="344500"/>
    <n v="2066500"/>
  </r>
  <r>
    <x v="190"/>
    <x v="8"/>
    <x v="27"/>
    <n v="295000"/>
    <n v="1796000"/>
  </r>
  <r>
    <x v="191"/>
    <x v="8"/>
    <x v="27"/>
    <n v="370000"/>
    <n v="1215000"/>
  </r>
  <r>
    <x v="192"/>
    <x v="8"/>
    <x v="27"/>
    <n v="321247"/>
    <n v="1354493"/>
  </r>
  <r>
    <x v="202"/>
    <x v="8"/>
    <x v="27"/>
    <n v="248500"/>
    <n v="497000"/>
  </r>
  <r>
    <x v="194"/>
    <x v="7"/>
    <x v="27"/>
    <n v="298000"/>
    <n v="298000"/>
  </r>
  <r>
    <x v="194"/>
    <x v="8"/>
    <x v="27"/>
    <n v="251000"/>
    <n v="798000"/>
  </r>
  <r>
    <x v="195"/>
    <x v="7"/>
    <x v="27"/>
    <m/>
    <m/>
  </r>
  <r>
    <x v="195"/>
    <x v="8"/>
    <x v="27"/>
    <n v="270000"/>
    <n v="1680250"/>
  </r>
  <r>
    <x v="196"/>
    <x v="7"/>
    <x v="27"/>
    <m/>
    <m/>
  </r>
  <r>
    <x v="196"/>
    <x v="8"/>
    <x v="27"/>
    <n v="332475"/>
    <n v="1411949"/>
  </r>
  <r>
    <x v="197"/>
    <x v="7"/>
    <x v="27"/>
    <m/>
    <m/>
  </r>
  <r>
    <x v="197"/>
    <x v="8"/>
    <x v="27"/>
    <n v="350000"/>
    <n v="700000"/>
  </r>
  <r>
    <x v="198"/>
    <x v="7"/>
    <x v="27"/>
    <n v="410450"/>
    <n v="820900"/>
  </r>
  <r>
    <x v="198"/>
    <x v="8"/>
    <x v="27"/>
    <n v="356500"/>
    <n v="2996450"/>
  </r>
  <r>
    <x v="199"/>
    <x v="7"/>
    <x v="27"/>
    <m/>
    <m/>
  </r>
  <r>
    <x v="199"/>
    <x v="8"/>
    <x v="27"/>
    <n v="301000"/>
    <n v="2755000"/>
  </r>
  <r>
    <x v="200"/>
    <x v="7"/>
    <x v="27"/>
    <n v="357000"/>
    <n v="357000"/>
  </r>
  <r>
    <x v="200"/>
    <x v="8"/>
    <x v="27"/>
    <n v="300000"/>
    <n v="2511000"/>
  </r>
  <r>
    <x v="201"/>
    <x v="8"/>
    <x v="27"/>
    <n v="348950"/>
    <n v="3991900"/>
  </r>
  <r>
    <x v="201"/>
    <x v="7"/>
    <x v="27"/>
    <n v="250000"/>
    <n v="250000"/>
  </r>
  <r>
    <x v="0"/>
    <x v="7"/>
    <x v="28"/>
    <n v="344000"/>
    <n v="344000"/>
  </r>
  <r>
    <x v="1"/>
    <x v="7"/>
    <x v="28"/>
    <n v="96125"/>
    <n v="192250"/>
  </r>
  <r>
    <x v="2"/>
    <x v="7"/>
    <x v="28"/>
    <n v="450000"/>
    <n v="900000"/>
  </r>
  <r>
    <x v="3"/>
    <x v="7"/>
    <x v="28"/>
    <n v="240000"/>
    <n v="240000"/>
  </r>
  <r>
    <x v="4"/>
    <x v="7"/>
    <x v="28"/>
    <n v="127500"/>
    <n v="127500"/>
  </r>
  <r>
    <x v="5"/>
    <x v="7"/>
    <x v="28"/>
    <n v="78000"/>
    <n v="156000"/>
  </r>
  <r>
    <x v="6"/>
    <x v="7"/>
    <x v="28"/>
    <n v="269500"/>
    <n v="539000"/>
  </r>
  <r>
    <x v="7"/>
    <x v="7"/>
    <x v="28"/>
    <n v="119000"/>
    <n v="471600"/>
  </r>
  <r>
    <x v="8"/>
    <x v="7"/>
    <x v="28"/>
    <n v="68725"/>
    <n v="469450"/>
  </r>
  <r>
    <x v="9"/>
    <x v="7"/>
    <x v="28"/>
    <n v="132450"/>
    <n v="773450"/>
  </r>
  <r>
    <x v="10"/>
    <x v="7"/>
    <x v="28"/>
    <n v="222113"/>
    <n v="778225"/>
  </r>
  <r>
    <x v="11"/>
    <x v="7"/>
    <x v="28"/>
    <n v="329000"/>
    <n v="786000"/>
  </r>
  <r>
    <x v="12"/>
    <x v="7"/>
    <x v="28"/>
    <n v="137600"/>
    <n v="478600"/>
  </r>
  <r>
    <x v="12"/>
    <x v="8"/>
    <x v="28"/>
    <m/>
    <m/>
  </r>
  <r>
    <x v="13"/>
    <x v="7"/>
    <x v="28"/>
    <m/>
    <m/>
  </r>
  <r>
    <x v="13"/>
    <x v="8"/>
    <x v="28"/>
    <m/>
    <m/>
  </r>
  <r>
    <x v="14"/>
    <x v="7"/>
    <x v="28"/>
    <n v="149975"/>
    <n v="623450"/>
  </r>
  <r>
    <x v="14"/>
    <x v="8"/>
    <x v="28"/>
    <m/>
    <m/>
  </r>
  <r>
    <x v="15"/>
    <x v="7"/>
    <x v="28"/>
    <n v="140000"/>
    <n v="414950"/>
  </r>
  <r>
    <x v="15"/>
    <x v="8"/>
    <x v="28"/>
    <m/>
    <m/>
  </r>
  <r>
    <x v="16"/>
    <x v="7"/>
    <x v="28"/>
    <n v="128000"/>
    <n v="256000"/>
  </r>
  <r>
    <x v="16"/>
    <x v="8"/>
    <x v="28"/>
    <n v="137000"/>
    <n v="137000"/>
  </r>
  <r>
    <x v="17"/>
    <x v="7"/>
    <x v="28"/>
    <n v="245000"/>
    <n v="490000"/>
  </r>
  <r>
    <x v="17"/>
    <x v="8"/>
    <x v="28"/>
    <m/>
    <m/>
  </r>
  <r>
    <x v="18"/>
    <x v="7"/>
    <x v="28"/>
    <n v="340000"/>
    <n v="340000"/>
  </r>
  <r>
    <x v="18"/>
    <x v="8"/>
    <x v="28"/>
    <m/>
    <m/>
  </r>
  <r>
    <x v="19"/>
    <x v="7"/>
    <x v="28"/>
    <n v="349000"/>
    <n v="349000"/>
  </r>
  <r>
    <x v="19"/>
    <x v="8"/>
    <x v="28"/>
    <m/>
    <m/>
  </r>
  <r>
    <x v="20"/>
    <x v="7"/>
    <x v="28"/>
    <n v="189000"/>
    <n v="892900"/>
  </r>
  <r>
    <x v="20"/>
    <x v="8"/>
    <x v="28"/>
    <m/>
    <m/>
  </r>
  <r>
    <x v="21"/>
    <x v="7"/>
    <x v="28"/>
    <n v="225000"/>
    <n v="950450"/>
  </r>
  <r>
    <x v="21"/>
    <x v="8"/>
    <x v="28"/>
    <m/>
    <m/>
  </r>
  <r>
    <x v="22"/>
    <x v="7"/>
    <x v="28"/>
    <n v="232950"/>
    <n v="232950"/>
  </r>
  <r>
    <x v="22"/>
    <x v="8"/>
    <x v="28"/>
    <n v="185000"/>
    <n v="185000"/>
  </r>
  <r>
    <x v="23"/>
    <x v="7"/>
    <x v="28"/>
    <n v="104000"/>
    <n v="327550"/>
  </r>
  <r>
    <x v="23"/>
    <x v="8"/>
    <x v="28"/>
    <m/>
    <m/>
  </r>
  <r>
    <x v="24"/>
    <x v="7"/>
    <x v="28"/>
    <n v="231975"/>
    <n v="1471623"/>
  </r>
  <r>
    <x v="24"/>
    <x v="8"/>
    <x v="28"/>
    <m/>
    <m/>
  </r>
  <r>
    <x v="25"/>
    <x v="7"/>
    <x v="28"/>
    <n v="146875"/>
    <n v="293750"/>
  </r>
  <r>
    <x v="25"/>
    <x v="8"/>
    <x v="28"/>
    <m/>
    <m/>
  </r>
  <r>
    <x v="26"/>
    <x v="7"/>
    <x v="28"/>
    <n v="126550"/>
    <n v="126550"/>
  </r>
  <r>
    <x v="26"/>
    <x v="8"/>
    <x v="28"/>
    <m/>
    <m/>
  </r>
  <r>
    <x v="27"/>
    <x v="7"/>
    <x v="28"/>
    <n v="146725"/>
    <n v="574950"/>
  </r>
  <r>
    <x v="27"/>
    <x v="8"/>
    <x v="28"/>
    <m/>
    <m/>
  </r>
  <r>
    <x v="28"/>
    <x v="7"/>
    <x v="28"/>
    <n v="115000"/>
    <n v="1091000"/>
  </r>
  <r>
    <x v="28"/>
    <x v="8"/>
    <x v="28"/>
    <m/>
    <m/>
  </r>
  <r>
    <x v="29"/>
    <x v="7"/>
    <x v="28"/>
    <n v="380000"/>
    <n v="380000"/>
  </r>
  <r>
    <x v="29"/>
    <x v="8"/>
    <x v="28"/>
    <m/>
    <m/>
  </r>
  <r>
    <x v="30"/>
    <x v="7"/>
    <x v="28"/>
    <n v="141300"/>
    <n v="141300"/>
  </r>
  <r>
    <x v="30"/>
    <x v="8"/>
    <x v="28"/>
    <m/>
    <m/>
  </r>
  <r>
    <x v="31"/>
    <x v="7"/>
    <x v="28"/>
    <n v="193000"/>
    <n v="193000"/>
  </r>
  <r>
    <x v="31"/>
    <x v="8"/>
    <x v="28"/>
    <m/>
    <m/>
  </r>
  <r>
    <x v="32"/>
    <x v="7"/>
    <x v="28"/>
    <n v="156000"/>
    <n v="696950"/>
  </r>
  <r>
    <x v="32"/>
    <x v="8"/>
    <x v="28"/>
    <n v="289900"/>
    <n v="289900"/>
  </r>
  <r>
    <x v="33"/>
    <x v="7"/>
    <x v="28"/>
    <n v="242475"/>
    <n v="484950"/>
  </r>
  <r>
    <x v="33"/>
    <x v="8"/>
    <x v="28"/>
    <m/>
    <m/>
  </r>
  <r>
    <x v="34"/>
    <x v="7"/>
    <x v="28"/>
    <n v="66450"/>
    <n v="132900"/>
  </r>
  <r>
    <x v="34"/>
    <x v="8"/>
    <x v="28"/>
    <m/>
    <m/>
  </r>
  <r>
    <x v="35"/>
    <x v="7"/>
    <x v="28"/>
    <n v="134500"/>
    <n v="134500"/>
  </r>
  <r>
    <x v="35"/>
    <x v="8"/>
    <x v="28"/>
    <m/>
    <m/>
  </r>
  <r>
    <x v="36"/>
    <x v="7"/>
    <x v="28"/>
    <n v="132500"/>
    <n v="408450"/>
  </r>
  <r>
    <x v="36"/>
    <x v="8"/>
    <x v="28"/>
    <m/>
    <m/>
  </r>
  <r>
    <x v="37"/>
    <x v="7"/>
    <x v="28"/>
    <n v="153500"/>
    <n v="153500"/>
  </r>
  <r>
    <x v="37"/>
    <x v="8"/>
    <x v="28"/>
    <m/>
    <m/>
  </r>
  <r>
    <x v="38"/>
    <x v="7"/>
    <x v="28"/>
    <n v="150000"/>
    <n v="300000"/>
  </r>
  <r>
    <x v="38"/>
    <x v="8"/>
    <x v="28"/>
    <m/>
    <m/>
  </r>
  <r>
    <x v="39"/>
    <x v="7"/>
    <x v="28"/>
    <m/>
    <m/>
  </r>
  <r>
    <x v="39"/>
    <x v="8"/>
    <x v="28"/>
    <m/>
    <m/>
  </r>
  <r>
    <x v="40"/>
    <x v="7"/>
    <x v="28"/>
    <n v="167500"/>
    <n v="502500"/>
  </r>
  <r>
    <x v="40"/>
    <x v="8"/>
    <x v="28"/>
    <m/>
    <m/>
  </r>
  <r>
    <x v="41"/>
    <x v="7"/>
    <x v="28"/>
    <n v="166000"/>
    <n v="166000"/>
  </r>
  <r>
    <x v="41"/>
    <x v="8"/>
    <x v="28"/>
    <m/>
    <m/>
  </r>
  <r>
    <x v="42"/>
    <x v="7"/>
    <x v="28"/>
    <n v="159593"/>
    <n v="319186"/>
  </r>
  <r>
    <x v="42"/>
    <x v="8"/>
    <x v="28"/>
    <m/>
    <m/>
  </r>
  <r>
    <x v="43"/>
    <x v="7"/>
    <x v="28"/>
    <n v="313000"/>
    <n v="313000"/>
  </r>
  <r>
    <x v="43"/>
    <x v="8"/>
    <x v="28"/>
    <m/>
    <m/>
  </r>
  <r>
    <x v="44"/>
    <x v="7"/>
    <x v="28"/>
    <n v="130000"/>
    <n v="919500"/>
  </r>
  <r>
    <x v="44"/>
    <x v="8"/>
    <x v="28"/>
    <m/>
    <m/>
  </r>
  <r>
    <x v="45"/>
    <x v="7"/>
    <x v="28"/>
    <n v="155000"/>
    <n v="920950"/>
  </r>
  <r>
    <x v="45"/>
    <x v="8"/>
    <x v="28"/>
    <m/>
    <m/>
  </r>
  <r>
    <x v="46"/>
    <x v="7"/>
    <x v="28"/>
    <n v="165000"/>
    <n v="330000"/>
  </r>
  <r>
    <x v="46"/>
    <x v="8"/>
    <x v="28"/>
    <m/>
    <m/>
  </r>
  <r>
    <x v="47"/>
    <x v="7"/>
    <x v="28"/>
    <n v="165000"/>
    <n v="165000"/>
  </r>
  <r>
    <x v="47"/>
    <x v="8"/>
    <x v="28"/>
    <m/>
    <m/>
  </r>
  <r>
    <x v="48"/>
    <x v="7"/>
    <x v="28"/>
    <n v="146500"/>
    <n v="293000"/>
  </r>
  <r>
    <x v="48"/>
    <x v="8"/>
    <x v="28"/>
    <m/>
    <m/>
  </r>
  <r>
    <x v="49"/>
    <x v="7"/>
    <x v="28"/>
    <n v="197950"/>
    <n v="197950"/>
  </r>
  <r>
    <x v="49"/>
    <x v="8"/>
    <x v="28"/>
    <m/>
    <m/>
  </r>
  <r>
    <x v="50"/>
    <x v="7"/>
    <x v="28"/>
    <n v="192000"/>
    <n v="858000"/>
  </r>
  <r>
    <x v="50"/>
    <x v="8"/>
    <x v="28"/>
    <m/>
    <m/>
  </r>
  <r>
    <x v="51"/>
    <x v="7"/>
    <x v="28"/>
    <n v="141200"/>
    <n v="282400"/>
  </r>
  <r>
    <x v="51"/>
    <x v="8"/>
    <x v="28"/>
    <m/>
    <m/>
  </r>
  <r>
    <x v="52"/>
    <x v="7"/>
    <x v="28"/>
    <n v="187800"/>
    <n v="2369700"/>
  </r>
  <r>
    <x v="52"/>
    <x v="8"/>
    <x v="28"/>
    <m/>
    <m/>
  </r>
  <r>
    <x v="53"/>
    <x v="7"/>
    <x v="28"/>
    <n v="138000"/>
    <n v="138000"/>
  </r>
  <r>
    <x v="53"/>
    <x v="8"/>
    <x v="28"/>
    <m/>
    <m/>
  </r>
  <r>
    <x v="54"/>
    <x v="7"/>
    <x v="28"/>
    <n v="330000"/>
    <n v="1715000"/>
  </r>
  <r>
    <x v="54"/>
    <x v="8"/>
    <x v="28"/>
    <m/>
    <m/>
  </r>
  <r>
    <x v="55"/>
    <x v="7"/>
    <x v="28"/>
    <n v="950000"/>
    <n v="950000"/>
  </r>
  <r>
    <x v="55"/>
    <x v="8"/>
    <x v="28"/>
    <m/>
    <m/>
  </r>
  <r>
    <x v="56"/>
    <x v="7"/>
    <x v="28"/>
    <m/>
    <m/>
  </r>
  <r>
    <x v="56"/>
    <x v="8"/>
    <x v="28"/>
    <m/>
    <m/>
  </r>
  <r>
    <x v="57"/>
    <x v="7"/>
    <x v="28"/>
    <n v="470000"/>
    <n v="940000"/>
  </r>
  <r>
    <x v="57"/>
    <x v="8"/>
    <x v="28"/>
    <m/>
    <m/>
  </r>
  <r>
    <x v="58"/>
    <x v="7"/>
    <x v="28"/>
    <n v="215000"/>
    <n v="215000"/>
  </r>
  <r>
    <x v="58"/>
    <x v="8"/>
    <x v="28"/>
    <m/>
    <m/>
  </r>
  <r>
    <x v="59"/>
    <x v="7"/>
    <x v="28"/>
    <n v="765000"/>
    <n v="765000"/>
  </r>
  <r>
    <x v="59"/>
    <x v="8"/>
    <x v="28"/>
    <m/>
    <m/>
  </r>
  <r>
    <x v="60"/>
    <x v="7"/>
    <x v="28"/>
    <n v="66500"/>
    <n v="66500"/>
  </r>
  <r>
    <x v="60"/>
    <x v="8"/>
    <x v="28"/>
    <m/>
    <m/>
  </r>
  <r>
    <x v="61"/>
    <x v="7"/>
    <x v="28"/>
    <n v="190000"/>
    <n v="190000"/>
  </r>
  <r>
    <x v="61"/>
    <x v="8"/>
    <x v="28"/>
    <m/>
    <m/>
  </r>
  <r>
    <x v="62"/>
    <x v="7"/>
    <x v="28"/>
    <n v="200000"/>
    <n v="1328500"/>
  </r>
  <r>
    <x v="62"/>
    <x v="8"/>
    <x v="28"/>
    <m/>
    <m/>
  </r>
  <r>
    <x v="63"/>
    <x v="7"/>
    <x v="28"/>
    <m/>
    <m/>
  </r>
  <r>
    <x v="63"/>
    <x v="8"/>
    <x v="28"/>
    <m/>
    <m/>
  </r>
  <r>
    <x v="64"/>
    <x v="7"/>
    <x v="28"/>
    <m/>
    <m/>
  </r>
  <r>
    <x v="64"/>
    <x v="8"/>
    <x v="28"/>
    <m/>
    <m/>
  </r>
  <r>
    <x v="65"/>
    <x v="7"/>
    <x v="28"/>
    <n v="150000"/>
    <n v="150000"/>
  </r>
  <r>
    <x v="65"/>
    <x v="8"/>
    <x v="28"/>
    <m/>
    <m/>
  </r>
  <r>
    <x v="66"/>
    <x v="7"/>
    <x v="28"/>
    <m/>
    <m/>
  </r>
  <r>
    <x v="66"/>
    <x v="8"/>
    <x v="28"/>
    <m/>
    <m/>
  </r>
  <r>
    <x v="67"/>
    <x v="7"/>
    <x v="28"/>
    <n v="225225"/>
    <n v="450450"/>
  </r>
  <r>
    <x v="67"/>
    <x v="8"/>
    <x v="28"/>
    <m/>
    <m/>
  </r>
  <r>
    <x v="68"/>
    <x v="7"/>
    <x v="28"/>
    <m/>
    <m/>
  </r>
  <r>
    <x v="68"/>
    <x v="8"/>
    <x v="28"/>
    <m/>
    <m/>
  </r>
  <r>
    <x v="69"/>
    <x v="7"/>
    <x v="28"/>
    <m/>
    <m/>
  </r>
  <r>
    <x v="69"/>
    <x v="8"/>
    <x v="28"/>
    <m/>
    <m/>
  </r>
  <r>
    <x v="70"/>
    <x v="7"/>
    <x v="28"/>
    <m/>
    <m/>
  </r>
  <r>
    <x v="70"/>
    <x v="8"/>
    <x v="28"/>
    <m/>
    <m/>
  </r>
  <r>
    <x v="71"/>
    <x v="7"/>
    <x v="28"/>
    <n v="62220"/>
    <n v="124440"/>
  </r>
  <r>
    <x v="71"/>
    <x v="8"/>
    <x v="28"/>
    <m/>
    <m/>
  </r>
  <r>
    <x v="72"/>
    <x v="7"/>
    <x v="28"/>
    <n v="127000"/>
    <n v="127000"/>
  </r>
  <r>
    <x v="72"/>
    <x v="8"/>
    <x v="28"/>
    <n v="178900"/>
    <n v="178900"/>
  </r>
  <r>
    <x v="73"/>
    <x v="7"/>
    <x v="28"/>
    <m/>
    <m/>
  </r>
  <r>
    <x v="73"/>
    <x v="8"/>
    <x v="28"/>
    <m/>
    <m/>
  </r>
  <r>
    <x v="74"/>
    <x v="7"/>
    <x v="28"/>
    <m/>
    <m/>
  </r>
  <r>
    <x v="74"/>
    <x v="8"/>
    <x v="28"/>
    <m/>
    <m/>
  </r>
  <r>
    <x v="75"/>
    <x v="7"/>
    <x v="28"/>
    <m/>
    <m/>
  </r>
  <r>
    <x v="75"/>
    <x v="8"/>
    <x v="28"/>
    <m/>
    <m/>
  </r>
  <r>
    <x v="76"/>
    <x v="7"/>
    <x v="28"/>
    <n v="160000"/>
    <n v="160000"/>
  </r>
  <r>
    <x v="76"/>
    <x v="8"/>
    <x v="28"/>
    <m/>
    <m/>
  </r>
  <r>
    <x v="77"/>
    <x v="7"/>
    <x v="28"/>
    <m/>
    <m/>
  </r>
  <r>
    <x v="77"/>
    <x v="8"/>
    <x v="28"/>
    <m/>
    <m/>
  </r>
  <r>
    <x v="78"/>
    <x v="7"/>
    <x v="28"/>
    <n v="144500"/>
    <n v="144500"/>
  </r>
  <r>
    <x v="78"/>
    <x v="8"/>
    <x v="28"/>
    <m/>
    <m/>
  </r>
  <r>
    <x v="79"/>
    <x v="7"/>
    <x v="28"/>
    <n v="184500"/>
    <n v="694500"/>
  </r>
  <r>
    <x v="79"/>
    <x v="8"/>
    <x v="28"/>
    <m/>
    <m/>
  </r>
  <r>
    <x v="80"/>
    <x v="7"/>
    <x v="28"/>
    <n v="134000"/>
    <n v="134000"/>
  </r>
  <r>
    <x v="80"/>
    <x v="8"/>
    <x v="28"/>
    <m/>
    <m/>
  </r>
  <r>
    <x v="81"/>
    <x v="7"/>
    <x v="28"/>
    <n v="242500"/>
    <n v="485000"/>
  </r>
  <r>
    <x v="81"/>
    <x v="8"/>
    <x v="28"/>
    <m/>
    <m/>
  </r>
  <r>
    <x v="82"/>
    <x v="7"/>
    <x v="28"/>
    <n v="99990"/>
    <n v="294890"/>
  </r>
  <r>
    <x v="82"/>
    <x v="8"/>
    <x v="28"/>
    <m/>
    <m/>
  </r>
  <r>
    <x v="83"/>
    <x v="7"/>
    <x v="28"/>
    <n v="104950"/>
    <n v="209900"/>
  </r>
  <r>
    <x v="83"/>
    <x v="8"/>
    <x v="28"/>
    <m/>
    <m/>
  </r>
  <r>
    <x v="84"/>
    <x v="7"/>
    <x v="28"/>
    <m/>
    <m/>
  </r>
  <r>
    <x v="84"/>
    <x v="8"/>
    <x v="28"/>
    <m/>
    <m/>
  </r>
  <r>
    <x v="85"/>
    <x v="7"/>
    <x v="28"/>
    <n v="108000"/>
    <n v="216000"/>
  </r>
  <r>
    <x v="85"/>
    <x v="8"/>
    <x v="28"/>
    <m/>
    <m/>
  </r>
  <r>
    <x v="86"/>
    <x v="7"/>
    <x v="28"/>
    <m/>
    <m/>
  </r>
  <r>
    <x v="86"/>
    <x v="8"/>
    <x v="28"/>
    <m/>
    <m/>
  </r>
  <r>
    <x v="87"/>
    <x v="7"/>
    <x v="28"/>
    <n v="129000"/>
    <n v="258000"/>
  </r>
  <r>
    <x v="87"/>
    <x v="8"/>
    <x v="28"/>
    <m/>
    <m/>
  </r>
  <r>
    <x v="88"/>
    <x v="7"/>
    <x v="28"/>
    <m/>
    <m/>
  </r>
  <r>
    <x v="88"/>
    <x v="8"/>
    <x v="28"/>
    <m/>
    <m/>
  </r>
  <r>
    <x v="89"/>
    <x v="7"/>
    <x v="28"/>
    <n v="464000"/>
    <n v="464000"/>
  </r>
  <r>
    <x v="89"/>
    <x v="8"/>
    <x v="28"/>
    <m/>
    <m/>
  </r>
  <r>
    <x v="90"/>
    <x v="7"/>
    <x v="28"/>
    <n v="95000"/>
    <n v="95000"/>
  </r>
  <r>
    <x v="90"/>
    <x v="8"/>
    <x v="28"/>
    <m/>
    <m/>
  </r>
  <r>
    <x v="91"/>
    <x v="7"/>
    <x v="28"/>
    <n v="90750"/>
    <n v="181500"/>
  </r>
  <r>
    <x v="91"/>
    <x v="8"/>
    <x v="28"/>
    <m/>
    <m/>
  </r>
  <r>
    <x v="92"/>
    <x v="7"/>
    <x v="28"/>
    <n v="190500"/>
    <n v="381000"/>
  </r>
  <r>
    <x v="92"/>
    <x v="8"/>
    <x v="28"/>
    <m/>
    <m/>
  </r>
  <r>
    <x v="93"/>
    <x v="7"/>
    <x v="28"/>
    <n v="106250"/>
    <n v="212500"/>
  </r>
  <r>
    <x v="93"/>
    <x v="8"/>
    <x v="28"/>
    <m/>
    <m/>
  </r>
  <r>
    <x v="94"/>
    <x v="7"/>
    <x v="28"/>
    <n v="126700"/>
    <n v="126700"/>
  </r>
  <r>
    <x v="94"/>
    <x v="8"/>
    <x v="28"/>
    <n v="491000"/>
    <n v="491000"/>
  </r>
  <r>
    <x v="95"/>
    <x v="7"/>
    <x v="28"/>
    <n v="61000"/>
    <n v="221000"/>
  </r>
  <r>
    <x v="95"/>
    <x v="8"/>
    <x v="28"/>
    <m/>
    <m/>
  </r>
  <r>
    <x v="96"/>
    <x v="7"/>
    <x v="28"/>
    <m/>
    <m/>
  </r>
  <r>
    <x v="96"/>
    <x v="8"/>
    <x v="28"/>
    <m/>
    <m/>
  </r>
  <r>
    <x v="97"/>
    <x v="7"/>
    <x v="28"/>
    <n v="116850"/>
    <n v="116850"/>
  </r>
  <r>
    <x v="97"/>
    <x v="8"/>
    <x v="28"/>
    <m/>
    <m/>
  </r>
  <r>
    <x v="98"/>
    <x v="7"/>
    <x v="28"/>
    <n v="99000"/>
    <n v="709000"/>
  </r>
  <r>
    <x v="98"/>
    <x v="8"/>
    <x v="28"/>
    <m/>
    <m/>
  </r>
  <r>
    <x v="99"/>
    <x v="7"/>
    <x v="28"/>
    <n v="80500"/>
    <n v="581250"/>
  </r>
  <r>
    <x v="99"/>
    <x v="8"/>
    <x v="28"/>
    <m/>
    <m/>
  </r>
  <r>
    <x v="100"/>
    <x v="7"/>
    <x v="28"/>
    <n v="87000"/>
    <n v="87000"/>
  </r>
  <r>
    <x v="100"/>
    <x v="8"/>
    <x v="28"/>
    <m/>
    <m/>
  </r>
  <r>
    <x v="101"/>
    <x v="7"/>
    <x v="28"/>
    <n v="32000"/>
    <n v="32000"/>
  </r>
  <r>
    <x v="101"/>
    <x v="8"/>
    <x v="28"/>
    <m/>
    <m/>
  </r>
  <r>
    <x v="102"/>
    <x v="7"/>
    <x v="28"/>
    <n v="140500"/>
    <n v="503500"/>
  </r>
  <r>
    <x v="102"/>
    <x v="8"/>
    <x v="28"/>
    <m/>
    <m/>
  </r>
  <r>
    <x v="103"/>
    <x v="7"/>
    <x v="28"/>
    <n v="44550"/>
    <n v="129050"/>
  </r>
  <r>
    <x v="103"/>
    <x v="8"/>
    <x v="28"/>
    <m/>
    <m/>
  </r>
  <r>
    <x v="104"/>
    <x v="7"/>
    <x v="28"/>
    <n v="137500"/>
    <n v="137500"/>
  </r>
  <r>
    <x v="104"/>
    <x v="8"/>
    <x v="28"/>
    <m/>
    <m/>
  </r>
  <r>
    <x v="105"/>
    <x v="7"/>
    <x v="28"/>
    <n v="190000"/>
    <n v="807000"/>
  </r>
  <r>
    <x v="105"/>
    <x v="8"/>
    <x v="28"/>
    <m/>
    <m/>
  </r>
  <r>
    <x v="106"/>
    <x v="7"/>
    <x v="28"/>
    <n v="103500"/>
    <n v="207000"/>
  </r>
  <r>
    <x v="106"/>
    <x v="8"/>
    <x v="28"/>
    <m/>
    <m/>
  </r>
  <r>
    <x v="107"/>
    <x v="7"/>
    <x v="28"/>
    <m/>
    <m/>
  </r>
  <r>
    <x v="107"/>
    <x v="8"/>
    <x v="28"/>
    <m/>
    <m/>
  </r>
  <r>
    <x v="108"/>
    <x v="7"/>
    <x v="28"/>
    <n v="60000"/>
    <n v="60000"/>
  </r>
  <r>
    <x v="108"/>
    <x v="8"/>
    <x v="28"/>
    <m/>
    <m/>
  </r>
  <r>
    <x v="109"/>
    <x v="7"/>
    <x v="28"/>
    <m/>
    <m/>
  </r>
  <r>
    <x v="109"/>
    <x v="8"/>
    <x v="28"/>
    <m/>
    <m/>
  </r>
  <r>
    <x v="110"/>
    <x v="7"/>
    <x v="28"/>
    <n v="84950"/>
    <n v="84950"/>
  </r>
  <r>
    <x v="110"/>
    <x v="8"/>
    <x v="28"/>
    <m/>
    <m/>
  </r>
  <r>
    <x v="111"/>
    <x v="7"/>
    <x v="28"/>
    <n v="288250"/>
    <n v="576500"/>
  </r>
  <r>
    <x v="111"/>
    <x v="8"/>
    <x v="28"/>
    <m/>
    <m/>
  </r>
  <r>
    <x v="112"/>
    <x v="7"/>
    <x v="28"/>
    <n v="43500"/>
    <n v="43500"/>
  </r>
  <r>
    <x v="112"/>
    <x v="8"/>
    <x v="28"/>
    <n v="57750"/>
    <m/>
  </r>
  <r>
    <x v="113"/>
    <x v="7"/>
    <x v="28"/>
    <n v="137500"/>
    <n v="275000"/>
  </r>
  <r>
    <x v="113"/>
    <x v="8"/>
    <x v="28"/>
    <m/>
    <m/>
  </r>
  <r>
    <x v="114"/>
    <x v="7"/>
    <x v="28"/>
    <m/>
    <m/>
  </r>
  <r>
    <x v="114"/>
    <x v="8"/>
    <x v="28"/>
    <m/>
    <m/>
  </r>
  <r>
    <x v="115"/>
    <x v="7"/>
    <x v="28"/>
    <n v="252948"/>
    <n v="885895"/>
  </r>
  <r>
    <x v="115"/>
    <x v="8"/>
    <x v="28"/>
    <m/>
    <m/>
  </r>
  <r>
    <x v="116"/>
    <x v="7"/>
    <x v="28"/>
    <m/>
    <m/>
  </r>
  <r>
    <x v="116"/>
    <x v="8"/>
    <x v="28"/>
    <m/>
    <m/>
  </r>
  <r>
    <x v="117"/>
    <x v="7"/>
    <x v="28"/>
    <n v="78750"/>
    <n v="157500"/>
  </r>
  <r>
    <x v="117"/>
    <x v="8"/>
    <x v="28"/>
    <m/>
    <m/>
  </r>
  <r>
    <x v="118"/>
    <x v="7"/>
    <x v="28"/>
    <m/>
    <m/>
  </r>
  <r>
    <x v="118"/>
    <x v="8"/>
    <x v="28"/>
    <n v="45500"/>
    <m/>
  </r>
  <r>
    <x v="119"/>
    <x v="7"/>
    <x v="28"/>
    <n v="80100"/>
    <n v="80100"/>
  </r>
  <r>
    <x v="119"/>
    <x v="8"/>
    <x v="28"/>
    <n v="125750"/>
    <m/>
  </r>
  <r>
    <x v="120"/>
    <x v="7"/>
    <x v="28"/>
    <m/>
    <m/>
  </r>
  <r>
    <x v="120"/>
    <x v="8"/>
    <x v="28"/>
    <m/>
    <m/>
  </r>
  <r>
    <x v="121"/>
    <x v="7"/>
    <x v="28"/>
    <m/>
    <m/>
  </r>
  <r>
    <x v="121"/>
    <x v="8"/>
    <x v="28"/>
    <m/>
    <m/>
  </r>
  <r>
    <x v="122"/>
    <x v="7"/>
    <x v="28"/>
    <m/>
    <m/>
  </r>
  <r>
    <x v="122"/>
    <x v="8"/>
    <x v="28"/>
    <m/>
    <m/>
  </r>
  <r>
    <x v="123"/>
    <x v="7"/>
    <x v="28"/>
    <n v="78000"/>
    <n v="78000"/>
  </r>
  <r>
    <x v="123"/>
    <x v="8"/>
    <x v="28"/>
    <m/>
    <m/>
  </r>
  <r>
    <x v="124"/>
    <x v="7"/>
    <x v="28"/>
    <n v="210000"/>
    <n v="490500"/>
  </r>
  <r>
    <x v="124"/>
    <x v="8"/>
    <x v="28"/>
    <m/>
    <m/>
  </r>
  <r>
    <x v="125"/>
    <x v="7"/>
    <x v="28"/>
    <n v="342500"/>
    <n v="685000"/>
  </r>
  <r>
    <x v="125"/>
    <x v="8"/>
    <x v="28"/>
    <m/>
    <m/>
  </r>
  <r>
    <x v="126"/>
    <x v="7"/>
    <x v="28"/>
    <n v="55005"/>
    <n v="55005"/>
  </r>
  <r>
    <x v="126"/>
    <x v="8"/>
    <x v="28"/>
    <m/>
    <m/>
  </r>
  <r>
    <x v="127"/>
    <x v="7"/>
    <x v="28"/>
    <m/>
    <m/>
  </r>
  <r>
    <x v="127"/>
    <x v="8"/>
    <x v="28"/>
    <m/>
    <m/>
  </r>
  <r>
    <x v="128"/>
    <x v="7"/>
    <x v="28"/>
    <n v="135500"/>
    <n v="271000"/>
  </r>
  <r>
    <x v="128"/>
    <x v="8"/>
    <x v="28"/>
    <m/>
    <m/>
  </r>
  <r>
    <x v="129"/>
    <x v="7"/>
    <x v="28"/>
    <m/>
    <m/>
  </r>
  <r>
    <x v="129"/>
    <x v="8"/>
    <x v="28"/>
    <m/>
    <m/>
  </r>
  <r>
    <x v="130"/>
    <x v="7"/>
    <x v="28"/>
    <n v="66599"/>
    <n v="66599"/>
  </r>
  <r>
    <x v="130"/>
    <x v="8"/>
    <x v="28"/>
    <m/>
    <m/>
  </r>
  <r>
    <x v="131"/>
    <x v="7"/>
    <x v="28"/>
    <n v="130000"/>
    <n v="130000"/>
  </r>
  <r>
    <x v="131"/>
    <x v="8"/>
    <x v="28"/>
    <m/>
    <m/>
  </r>
  <r>
    <x v="132"/>
    <x v="7"/>
    <x v="28"/>
    <n v="340000"/>
    <n v="340000"/>
  </r>
  <r>
    <x v="132"/>
    <x v="8"/>
    <x v="28"/>
    <m/>
    <m/>
  </r>
  <r>
    <x v="133"/>
    <x v="7"/>
    <x v="28"/>
    <m/>
    <m/>
  </r>
  <r>
    <x v="133"/>
    <x v="8"/>
    <x v="28"/>
    <m/>
    <m/>
  </r>
  <r>
    <x v="134"/>
    <x v="7"/>
    <x v="28"/>
    <m/>
    <m/>
  </r>
  <r>
    <x v="134"/>
    <x v="8"/>
    <x v="28"/>
    <m/>
    <m/>
  </r>
  <r>
    <x v="135"/>
    <x v="7"/>
    <x v="28"/>
    <n v="47000"/>
    <n v="47000"/>
  </r>
  <r>
    <x v="135"/>
    <x v="8"/>
    <x v="28"/>
    <m/>
    <m/>
  </r>
  <r>
    <x v="136"/>
    <x v="7"/>
    <x v="28"/>
    <n v="495000"/>
    <n v="1317000"/>
  </r>
  <r>
    <x v="136"/>
    <x v="8"/>
    <x v="28"/>
    <m/>
    <m/>
  </r>
  <r>
    <x v="137"/>
    <x v="7"/>
    <x v="28"/>
    <n v="95000"/>
    <n v="189999"/>
  </r>
  <r>
    <x v="137"/>
    <x v="8"/>
    <x v="28"/>
    <m/>
    <m/>
  </r>
  <r>
    <x v="138"/>
    <x v="7"/>
    <x v="28"/>
    <n v="122500"/>
    <n v="122500"/>
  </r>
  <r>
    <x v="138"/>
    <x v="8"/>
    <x v="28"/>
    <m/>
    <m/>
  </r>
  <r>
    <x v="139"/>
    <x v="7"/>
    <x v="28"/>
    <n v="51750"/>
    <n v="197650"/>
  </r>
  <r>
    <x v="139"/>
    <x v="8"/>
    <x v="28"/>
    <m/>
    <m/>
  </r>
  <r>
    <x v="140"/>
    <x v="7"/>
    <x v="28"/>
    <n v="75000"/>
    <n v="75000"/>
  </r>
  <r>
    <x v="140"/>
    <x v="8"/>
    <x v="28"/>
    <m/>
    <m/>
  </r>
  <r>
    <x v="141"/>
    <x v="7"/>
    <x v="28"/>
    <n v="84750"/>
    <n v="169500"/>
  </r>
  <r>
    <x v="141"/>
    <x v="8"/>
    <x v="28"/>
    <m/>
    <m/>
  </r>
  <r>
    <x v="142"/>
    <x v="7"/>
    <x v="28"/>
    <n v="159500"/>
    <n v="159500"/>
  </r>
  <r>
    <x v="142"/>
    <x v="8"/>
    <x v="28"/>
    <m/>
    <m/>
  </r>
  <r>
    <x v="143"/>
    <x v="7"/>
    <x v="28"/>
    <m/>
    <m/>
  </r>
  <r>
    <x v="143"/>
    <x v="8"/>
    <x v="28"/>
    <m/>
    <m/>
  </r>
  <r>
    <x v="144"/>
    <x v="7"/>
    <x v="28"/>
    <n v="62000"/>
    <n v="62000"/>
  </r>
  <r>
    <x v="144"/>
    <x v="8"/>
    <x v="28"/>
    <m/>
    <m/>
  </r>
  <r>
    <x v="145"/>
    <x v="7"/>
    <x v="28"/>
    <n v="70000"/>
    <n v="70000"/>
  </r>
  <r>
    <x v="145"/>
    <x v="8"/>
    <x v="28"/>
    <m/>
    <m/>
  </r>
  <r>
    <x v="146"/>
    <x v="7"/>
    <x v="28"/>
    <m/>
    <m/>
  </r>
  <r>
    <x v="146"/>
    <x v="8"/>
    <x v="28"/>
    <m/>
    <m/>
  </r>
  <r>
    <x v="147"/>
    <x v="7"/>
    <x v="28"/>
    <n v="380475"/>
    <n v="760950"/>
  </r>
  <r>
    <x v="147"/>
    <x v="8"/>
    <x v="28"/>
    <m/>
    <m/>
  </r>
  <r>
    <x v="148"/>
    <x v="7"/>
    <x v="28"/>
    <n v="121000"/>
    <n v="647300"/>
  </r>
  <r>
    <x v="148"/>
    <x v="8"/>
    <x v="28"/>
    <m/>
    <m/>
  </r>
  <r>
    <x v="149"/>
    <x v="7"/>
    <x v="28"/>
    <n v="114225"/>
    <n v="450300"/>
  </r>
  <r>
    <x v="149"/>
    <x v="8"/>
    <x v="28"/>
    <m/>
    <m/>
  </r>
  <r>
    <x v="150"/>
    <x v="7"/>
    <x v="28"/>
    <n v="105000"/>
    <n v="105000"/>
  </r>
  <r>
    <x v="150"/>
    <x v="8"/>
    <x v="28"/>
    <m/>
    <m/>
  </r>
  <r>
    <x v="151"/>
    <x v="7"/>
    <x v="28"/>
    <n v="490000"/>
    <n v="490000"/>
  </r>
  <r>
    <x v="151"/>
    <x v="8"/>
    <x v="28"/>
    <m/>
    <m/>
  </r>
  <r>
    <x v="152"/>
    <x v="7"/>
    <x v="28"/>
    <n v="77000"/>
    <n v="277450"/>
  </r>
  <r>
    <x v="152"/>
    <x v="8"/>
    <x v="28"/>
    <m/>
    <m/>
  </r>
  <r>
    <x v="153"/>
    <x v="7"/>
    <x v="28"/>
    <n v="129000"/>
    <n v="687000"/>
  </r>
  <r>
    <x v="153"/>
    <x v="8"/>
    <x v="28"/>
    <m/>
    <m/>
  </r>
  <r>
    <x v="154"/>
    <x v="7"/>
    <x v="28"/>
    <n v="177000"/>
    <n v="670600"/>
  </r>
  <r>
    <x v="154"/>
    <x v="8"/>
    <x v="28"/>
    <m/>
    <m/>
  </r>
  <r>
    <x v="155"/>
    <x v="7"/>
    <x v="28"/>
    <m/>
    <m/>
  </r>
  <r>
    <x v="155"/>
    <x v="8"/>
    <x v="28"/>
    <m/>
    <m/>
  </r>
  <r>
    <x v="156"/>
    <x v="7"/>
    <x v="28"/>
    <n v="381500"/>
    <n v="763000"/>
  </r>
  <r>
    <x v="156"/>
    <x v="8"/>
    <x v="28"/>
    <m/>
    <m/>
  </r>
  <r>
    <x v="157"/>
    <x v="7"/>
    <x v="28"/>
    <m/>
    <m/>
  </r>
  <r>
    <x v="157"/>
    <x v="8"/>
    <x v="28"/>
    <m/>
    <m/>
  </r>
  <r>
    <x v="158"/>
    <x v="7"/>
    <x v="28"/>
    <n v="80000"/>
    <n v="80000"/>
  </r>
  <r>
    <x v="158"/>
    <x v="8"/>
    <x v="28"/>
    <m/>
    <m/>
  </r>
  <r>
    <x v="159"/>
    <x v="7"/>
    <x v="28"/>
    <n v="111900"/>
    <n v="476850"/>
  </r>
  <r>
    <x v="159"/>
    <x v="8"/>
    <x v="28"/>
    <m/>
    <m/>
  </r>
  <r>
    <x v="160"/>
    <x v="7"/>
    <x v="28"/>
    <m/>
    <m/>
  </r>
  <r>
    <x v="160"/>
    <x v="8"/>
    <x v="28"/>
    <m/>
    <m/>
  </r>
  <r>
    <x v="161"/>
    <x v="7"/>
    <x v="28"/>
    <n v="145000"/>
    <n v="442000"/>
  </r>
  <r>
    <x v="161"/>
    <x v="8"/>
    <x v="28"/>
    <m/>
    <m/>
  </r>
  <r>
    <x v="162"/>
    <x v="7"/>
    <x v="28"/>
    <n v="415000"/>
    <n v="1290000"/>
  </r>
  <r>
    <x v="162"/>
    <x v="8"/>
    <x v="28"/>
    <m/>
    <m/>
  </r>
  <r>
    <x v="163"/>
    <x v="7"/>
    <x v="28"/>
    <n v="119350"/>
    <n v="238700"/>
  </r>
  <r>
    <x v="163"/>
    <x v="8"/>
    <x v="28"/>
    <m/>
    <m/>
  </r>
  <r>
    <x v="164"/>
    <x v="7"/>
    <x v="28"/>
    <n v="150000"/>
    <n v="1078699"/>
  </r>
  <r>
    <x v="164"/>
    <x v="8"/>
    <x v="28"/>
    <m/>
    <m/>
  </r>
  <r>
    <x v="165"/>
    <x v="7"/>
    <x v="28"/>
    <n v="281500"/>
    <n v="563000"/>
  </r>
  <r>
    <x v="165"/>
    <x v="8"/>
    <x v="28"/>
    <m/>
    <m/>
  </r>
  <r>
    <x v="166"/>
    <x v="7"/>
    <x v="28"/>
    <n v="218500"/>
    <n v="2200000"/>
  </r>
  <r>
    <x v="166"/>
    <x v="8"/>
    <x v="28"/>
    <m/>
    <m/>
  </r>
  <r>
    <x v="167"/>
    <x v="7"/>
    <x v="28"/>
    <n v="180000"/>
    <n v="476999"/>
  </r>
  <r>
    <x v="167"/>
    <x v="8"/>
    <x v="28"/>
    <m/>
    <m/>
  </r>
  <r>
    <x v="168"/>
    <x v="7"/>
    <x v="28"/>
    <n v="234000"/>
    <n v="846500"/>
  </r>
  <r>
    <x v="168"/>
    <x v="8"/>
    <x v="28"/>
    <m/>
    <m/>
  </r>
  <r>
    <x v="169"/>
    <x v="7"/>
    <x v="28"/>
    <n v="148150"/>
    <n v="296300"/>
  </r>
  <r>
    <x v="169"/>
    <x v="8"/>
    <x v="28"/>
    <m/>
    <m/>
  </r>
  <r>
    <x v="170"/>
    <x v="7"/>
    <x v="28"/>
    <n v="139950"/>
    <n v="1126850"/>
  </r>
  <r>
    <x v="170"/>
    <x v="8"/>
    <x v="28"/>
    <n v="145500"/>
    <n v="145500"/>
  </r>
  <r>
    <x v="171"/>
    <x v="7"/>
    <x v="28"/>
    <n v="230500"/>
    <n v="230500"/>
  </r>
  <r>
    <x v="171"/>
    <x v="8"/>
    <x v="28"/>
    <m/>
    <m/>
  </r>
  <r>
    <x v="172"/>
    <x v="7"/>
    <x v="28"/>
    <n v="164000"/>
    <n v="1284650"/>
  </r>
  <r>
    <x v="172"/>
    <x v="8"/>
    <x v="28"/>
    <n v="209100"/>
    <n v="209100"/>
  </r>
  <r>
    <x v="173"/>
    <x v="7"/>
    <x v="28"/>
    <n v="459000"/>
    <n v="1292700"/>
  </r>
  <r>
    <x v="173"/>
    <x v="8"/>
    <x v="28"/>
    <m/>
    <m/>
  </r>
  <r>
    <x v="174"/>
    <x v="7"/>
    <x v="28"/>
    <n v="351950"/>
    <n v="351950"/>
  </r>
  <r>
    <x v="174"/>
    <x v="8"/>
    <x v="28"/>
    <m/>
    <m/>
  </r>
  <r>
    <x v="175"/>
    <x v="7"/>
    <x v="28"/>
    <n v="172475"/>
    <n v="1646650"/>
  </r>
  <r>
    <x v="175"/>
    <x v="8"/>
    <x v="28"/>
    <m/>
    <m/>
  </r>
  <r>
    <x v="176"/>
    <x v="7"/>
    <x v="28"/>
    <n v="194500"/>
    <n v="1120019"/>
  </r>
  <r>
    <x v="176"/>
    <x v="8"/>
    <x v="28"/>
    <m/>
    <m/>
  </r>
  <r>
    <x v="177"/>
    <x v="7"/>
    <x v="28"/>
    <n v="278000"/>
    <n v="556000"/>
  </r>
  <r>
    <x v="177"/>
    <x v="8"/>
    <x v="28"/>
    <m/>
    <m/>
  </r>
  <r>
    <x v="178"/>
    <x v="7"/>
    <x v="28"/>
    <n v="269950"/>
    <n v="539900"/>
  </r>
  <r>
    <x v="178"/>
    <x v="8"/>
    <x v="28"/>
    <m/>
    <m/>
  </r>
  <r>
    <x v="179"/>
    <x v="7"/>
    <x v="28"/>
    <n v="243653"/>
    <n v="668653"/>
  </r>
  <r>
    <x v="179"/>
    <x v="8"/>
    <x v="28"/>
    <m/>
    <m/>
  </r>
  <r>
    <x v="180"/>
    <x v="7"/>
    <x v="28"/>
    <m/>
    <m/>
  </r>
  <r>
    <x v="180"/>
    <x v="8"/>
    <x v="28"/>
    <m/>
    <m/>
  </r>
  <r>
    <x v="180"/>
    <x v="8"/>
    <x v="28"/>
    <m/>
    <m/>
  </r>
  <r>
    <x v="181"/>
    <x v="7"/>
    <x v="28"/>
    <n v="208000"/>
    <n v="646000"/>
  </r>
  <r>
    <x v="181"/>
    <x v="8"/>
    <x v="28"/>
    <m/>
    <m/>
  </r>
  <r>
    <x v="181"/>
    <x v="8"/>
    <x v="28"/>
    <m/>
    <m/>
  </r>
  <r>
    <x v="182"/>
    <x v="7"/>
    <x v="28"/>
    <n v="214000"/>
    <n v="214000"/>
  </r>
  <r>
    <x v="182"/>
    <x v="8"/>
    <x v="28"/>
    <m/>
    <m/>
  </r>
  <r>
    <x v="182"/>
    <x v="8"/>
    <x v="28"/>
    <m/>
    <m/>
  </r>
  <r>
    <x v="183"/>
    <x v="7"/>
    <x v="28"/>
    <n v="161500"/>
    <n v="800000"/>
  </r>
  <r>
    <x v="183"/>
    <x v="8"/>
    <x v="28"/>
    <m/>
    <m/>
  </r>
  <r>
    <x v="183"/>
    <x v="8"/>
    <x v="28"/>
    <m/>
    <m/>
  </r>
  <r>
    <x v="184"/>
    <x v="7"/>
    <x v="28"/>
    <n v="302500"/>
    <n v="605000"/>
  </r>
  <r>
    <x v="184"/>
    <x v="8"/>
    <x v="28"/>
    <m/>
    <m/>
  </r>
  <r>
    <x v="184"/>
    <x v="8"/>
    <x v="28"/>
    <m/>
    <m/>
  </r>
  <r>
    <x v="185"/>
    <x v="7"/>
    <x v="28"/>
    <n v="359950"/>
    <n v="2205450"/>
  </r>
  <r>
    <x v="185"/>
    <x v="8"/>
    <x v="28"/>
    <m/>
    <m/>
  </r>
  <r>
    <x v="185"/>
    <x v="8"/>
    <x v="28"/>
    <m/>
    <m/>
  </r>
  <r>
    <x v="186"/>
    <x v="7"/>
    <x v="28"/>
    <n v="278000"/>
    <n v="278000"/>
  </r>
  <r>
    <x v="186"/>
    <x v="8"/>
    <x v="28"/>
    <m/>
    <m/>
  </r>
  <r>
    <x v="186"/>
    <x v="8"/>
    <x v="28"/>
    <m/>
    <m/>
  </r>
  <r>
    <x v="187"/>
    <x v="7"/>
    <x v="28"/>
    <n v="390625"/>
    <n v="781250"/>
  </r>
  <r>
    <x v="187"/>
    <x v="8"/>
    <x v="28"/>
    <m/>
    <m/>
  </r>
  <r>
    <x v="187"/>
    <x v="8"/>
    <x v="28"/>
    <m/>
    <m/>
  </r>
  <r>
    <x v="188"/>
    <x v="7"/>
    <x v="28"/>
    <n v="370000"/>
    <n v="370000"/>
  </r>
  <r>
    <x v="188"/>
    <x v="8"/>
    <x v="28"/>
    <m/>
    <m/>
  </r>
  <r>
    <x v="188"/>
    <x v="8"/>
    <x v="28"/>
    <m/>
    <m/>
  </r>
  <r>
    <x v="189"/>
    <x v="7"/>
    <x v="28"/>
    <n v="332250"/>
    <n v="664500"/>
  </r>
  <r>
    <x v="189"/>
    <x v="8"/>
    <x v="28"/>
    <m/>
    <m/>
  </r>
  <r>
    <x v="189"/>
    <x v="8"/>
    <x v="28"/>
    <m/>
    <m/>
  </r>
  <r>
    <x v="190"/>
    <x v="7"/>
    <x v="28"/>
    <m/>
    <m/>
  </r>
  <r>
    <x v="190"/>
    <x v="8"/>
    <x v="28"/>
    <m/>
    <m/>
  </r>
  <r>
    <x v="190"/>
    <x v="8"/>
    <x v="28"/>
    <m/>
    <m/>
  </r>
  <r>
    <x v="191"/>
    <x v="7"/>
    <x v="28"/>
    <n v="500000"/>
    <n v="1324900"/>
  </r>
  <r>
    <x v="191"/>
    <x v="8"/>
    <x v="28"/>
    <n v="190000"/>
    <n v="190000"/>
  </r>
  <r>
    <x v="191"/>
    <x v="8"/>
    <x v="28"/>
    <m/>
    <m/>
  </r>
  <r>
    <x v="192"/>
    <x v="7"/>
    <x v="28"/>
    <n v="336475"/>
    <n v="672950"/>
  </r>
  <r>
    <x v="192"/>
    <x v="8"/>
    <x v="28"/>
    <m/>
    <m/>
  </r>
  <r>
    <x v="202"/>
    <x v="7"/>
    <x v="28"/>
    <n v="298500"/>
    <n v="597000"/>
  </r>
  <r>
    <x v="202"/>
    <x v="8"/>
    <x v="28"/>
    <m/>
    <m/>
  </r>
  <r>
    <x v="194"/>
    <x v="7"/>
    <x v="28"/>
    <n v="535000"/>
    <n v="535000"/>
  </r>
  <r>
    <x v="194"/>
    <x v="8"/>
    <x v="28"/>
    <m/>
    <m/>
  </r>
  <r>
    <x v="195"/>
    <x v="7"/>
    <x v="28"/>
    <n v="318750"/>
    <n v="1964750"/>
  </r>
  <r>
    <x v="195"/>
    <x v="8"/>
    <x v="28"/>
    <m/>
    <m/>
  </r>
  <r>
    <x v="196"/>
    <x v="7"/>
    <x v="28"/>
    <n v="262000"/>
    <n v="2295900"/>
  </r>
  <r>
    <x v="196"/>
    <x v="8"/>
    <x v="28"/>
    <m/>
    <m/>
  </r>
  <r>
    <x v="197"/>
    <x v="7"/>
    <x v="28"/>
    <m/>
    <m/>
  </r>
  <r>
    <x v="197"/>
    <x v="8"/>
    <x v="28"/>
    <m/>
    <m/>
  </r>
  <r>
    <x v="198"/>
    <x v="7"/>
    <x v="28"/>
    <n v="675000"/>
    <n v="675000"/>
  </r>
  <r>
    <x v="198"/>
    <x v="8"/>
    <x v="28"/>
    <m/>
    <m/>
  </r>
  <r>
    <x v="199"/>
    <x v="7"/>
    <x v="28"/>
    <n v="277000"/>
    <n v="554000"/>
  </r>
  <r>
    <x v="199"/>
    <x v="8"/>
    <x v="28"/>
    <m/>
    <m/>
  </r>
  <r>
    <x v="200"/>
    <x v="7"/>
    <x v="28"/>
    <m/>
    <m/>
  </r>
  <r>
    <x v="200"/>
    <x v="8"/>
    <x v="28"/>
    <m/>
    <m/>
  </r>
  <r>
    <x v="201"/>
    <x v="8"/>
    <x v="28"/>
    <m/>
    <m/>
  </r>
  <r>
    <x v="201"/>
    <x v="7"/>
    <x v="28"/>
    <n v="241200"/>
    <n v="241200"/>
  </r>
  <r>
    <x v="12"/>
    <x v="9"/>
    <x v="29"/>
    <n v="226900"/>
    <n v="685200"/>
  </r>
  <r>
    <x v="13"/>
    <x v="9"/>
    <x v="29"/>
    <n v="193414"/>
    <n v="1697606"/>
  </r>
  <r>
    <x v="14"/>
    <x v="9"/>
    <x v="29"/>
    <n v="215975"/>
    <n v="3169515"/>
  </r>
  <r>
    <x v="15"/>
    <x v="9"/>
    <x v="29"/>
    <n v="239000"/>
    <n v="2224315"/>
  </r>
  <r>
    <x v="16"/>
    <x v="9"/>
    <x v="29"/>
    <n v="232475"/>
    <n v="2316926"/>
  </r>
  <r>
    <x v="17"/>
    <x v="9"/>
    <x v="29"/>
    <n v="224900"/>
    <n v="4762662"/>
  </r>
  <r>
    <x v="18"/>
    <x v="9"/>
    <x v="29"/>
    <n v="239950"/>
    <n v="6872982"/>
  </r>
  <r>
    <x v="19"/>
    <x v="9"/>
    <x v="29"/>
    <n v="228289"/>
    <n v="4664181"/>
  </r>
  <r>
    <x v="20"/>
    <x v="9"/>
    <x v="29"/>
    <n v="229500"/>
    <n v="4107826"/>
  </r>
  <r>
    <x v="21"/>
    <x v="9"/>
    <x v="29"/>
    <n v="194200"/>
    <n v="671150"/>
  </r>
  <r>
    <x v="22"/>
    <x v="9"/>
    <x v="29"/>
    <n v="231650"/>
    <n v="1774550"/>
  </r>
  <r>
    <x v="23"/>
    <x v="9"/>
    <x v="29"/>
    <n v="267900"/>
    <n v="1983239"/>
  </r>
  <r>
    <x v="24"/>
    <x v="9"/>
    <x v="29"/>
    <n v="256000"/>
    <n v="1411100"/>
  </r>
  <r>
    <x v="25"/>
    <x v="9"/>
    <x v="29"/>
    <n v="240000"/>
    <n v="480000"/>
  </r>
  <r>
    <x v="26"/>
    <x v="9"/>
    <x v="29"/>
    <n v="268500"/>
    <n v="1777000"/>
  </r>
  <r>
    <x v="27"/>
    <x v="9"/>
    <x v="29"/>
    <n v="275000"/>
    <n v="2984600"/>
  </r>
  <r>
    <x v="28"/>
    <x v="9"/>
    <x v="29"/>
    <n v="269900"/>
    <n v="3155250"/>
  </r>
  <r>
    <x v="29"/>
    <x v="9"/>
    <x v="29"/>
    <n v="279500"/>
    <n v="6284400"/>
  </r>
  <r>
    <x v="30"/>
    <x v="9"/>
    <x v="29"/>
    <n v="278750"/>
    <n v="2297100"/>
  </r>
  <r>
    <x v="31"/>
    <x v="9"/>
    <x v="29"/>
    <n v="298000"/>
    <n v="5810197"/>
  </r>
  <r>
    <x v="32"/>
    <x v="9"/>
    <x v="29"/>
    <n v="289750"/>
    <n v="2875500"/>
  </r>
  <r>
    <x v="33"/>
    <x v="9"/>
    <x v="29"/>
    <n v="290000"/>
    <n v="2634000"/>
  </r>
  <r>
    <x v="34"/>
    <x v="9"/>
    <x v="29"/>
    <n v="309750"/>
    <n v="1823500"/>
  </r>
  <r>
    <x v="35"/>
    <x v="9"/>
    <x v="29"/>
    <n v="321050"/>
    <n v="2525500"/>
  </r>
  <r>
    <x v="36"/>
    <x v="9"/>
    <x v="29"/>
    <n v="316500"/>
    <n v="1575950"/>
  </r>
  <r>
    <x v="37"/>
    <x v="9"/>
    <x v="29"/>
    <n v="300500"/>
    <n v="2649400"/>
  </r>
  <r>
    <x v="38"/>
    <x v="9"/>
    <x v="29"/>
    <n v="307000"/>
    <n v="3426900"/>
  </r>
  <r>
    <x v="39"/>
    <x v="9"/>
    <x v="29"/>
    <n v="327450"/>
    <n v="3894900"/>
  </r>
  <r>
    <x v="40"/>
    <x v="9"/>
    <x v="29"/>
    <n v="293500"/>
    <n v="3624425"/>
  </r>
  <r>
    <x v="41"/>
    <x v="9"/>
    <x v="29"/>
    <n v="322000"/>
    <n v="5633700"/>
  </r>
  <r>
    <x v="42"/>
    <x v="9"/>
    <x v="29"/>
    <n v="305000"/>
    <n v="4314300"/>
  </r>
  <r>
    <x v="43"/>
    <x v="9"/>
    <x v="29"/>
    <n v="324000"/>
    <n v="6984049"/>
  </r>
  <r>
    <x v="44"/>
    <x v="9"/>
    <x v="29"/>
    <n v="305000"/>
    <n v="5219957"/>
  </r>
  <r>
    <x v="45"/>
    <x v="9"/>
    <x v="29"/>
    <n v="279450"/>
    <n v="5336662"/>
  </r>
  <r>
    <x v="46"/>
    <x v="9"/>
    <x v="29"/>
    <n v="292467"/>
    <n v="5792820"/>
  </r>
  <r>
    <x v="47"/>
    <x v="9"/>
    <x v="29"/>
    <n v="337335"/>
    <n v="3063180"/>
  </r>
  <r>
    <x v="48"/>
    <x v="9"/>
    <x v="29"/>
    <n v="299301"/>
    <n v="2528818"/>
  </r>
  <r>
    <x v="49"/>
    <x v="9"/>
    <x v="29"/>
    <n v="299500"/>
    <n v="2759300"/>
  </r>
  <r>
    <x v="50"/>
    <x v="9"/>
    <x v="29"/>
    <n v="294975"/>
    <n v="4349196"/>
  </r>
  <r>
    <x v="51"/>
    <x v="9"/>
    <x v="29"/>
    <n v="323580"/>
    <n v="2989195"/>
  </r>
  <r>
    <x v="52"/>
    <x v="9"/>
    <x v="29"/>
    <n v="313750"/>
    <n v="6024190"/>
  </r>
  <r>
    <x v="53"/>
    <x v="9"/>
    <x v="29"/>
    <n v="293000"/>
    <n v="7634950"/>
  </r>
  <r>
    <x v="54"/>
    <x v="9"/>
    <x v="29"/>
    <n v="347000"/>
    <n v="4248295"/>
  </r>
  <r>
    <x v="55"/>
    <x v="9"/>
    <x v="29"/>
    <n v="331348"/>
    <n v="8402734"/>
  </r>
  <r>
    <x v="56"/>
    <x v="9"/>
    <x v="29"/>
    <n v="323107"/>
    <n v="1363163"/>
  </r>
  <r>
    <x v="57"/>
    <x v="9"/>
    <x v="29"/>
    <n v="289950"/>
    <n v="5366599"/>
  </r>
  <r>
    <x v="58"/>
    <x v="9"/>
    <x v="29"/>
    <n v="269500"/>
    <n v="1621850"/>
  </r>
  <r>
    <x v="59"/>
    <x v="9"/>
    <x v="29"/>
    <n v="290000"/>
    <n v="2128500"/>
  </r>
  <r>
    <x v="60"/>
    <x v="9"/>
    <x v="29"/>
    <n v="322000"/>
    <n v="322000"/>
  </r>
  <r>
    <x v="61"/>
    <x v="9"/>
    <x v="29"/>
    <n v="286250"/>
    <n v="1311863"/>
  </r>
  <r>
    <x v="62"/>
    <x v="9"/>
    <x v="29"/>
    <n v="412667"/>
    <n v="6681439"/>
  </r>
  <r>
    <x v="63"/>
    <x v="9"/>
    <x v="29"/>
    <n v="305000"/>
    <n v="4999584"/>
  </r>
  <r>
    <x v="64"/>
    <x v="9"/>
    <x v="29"/>
    <n v="314534"/>
    <n v="9937764"/>
  </r>
  <r>
    <x v="65"/>
    <x v="9"/>
    <x v="29"/>
    <n v="327609"/>
    <n v="13677169"/>
  </r>
  <r>
    <x v="66"/>
    <x v="9"/>
    <x v="29"/>
    <n v="321000"/>
    <n v="6339651"/>
  </r>
  <r>
    <x v="67"/>
    <x v="9"/>
    <x v="29"/>
    <n v="331775"/>
    <n v="7249198"/>
  </r>
  <r>
    <x v="68"/>
    <x v="9"/>
    <x v="29"/>
    <n v="315985"/>
    <n v="3608493"/>
  </r>
  <r>
    <x v="69"/>
    <x v="9"/>
    <x v="29"/>
    <n v="323128"/>
    <n v="5787118"/>
  </r>
  <r>
    <x v="70"/>
    <x v="9"/>
    <x v="29"/>
    <n v="294835"/>
    <n v="3677859"/>
  </r>
  <r>
    <x v="71"/>
    <x v="9"/>
    <x v="29"/>
    <n v="330000"/>
    <n v="2862057"/>
  </r>
  <r>
    <x v="72"/>
    <x v="9"/>
    <x v="29"/>
    <n v="301500"/>
    <n v="3265039"/>
  </r>
  <r>
    <x v="73"/>
    <x v="9"/>
    <x v="29"/>
    <n v="296795"/>
    <n v="3790258"/>
  </r>
  <r>
    <x v="74"/>
    <x v="9"/>
    <x v="29"/>
    <n v="300030"/>
    <n v="2846620"/>
  </r>
  <r>
    <x v="75"/>
    <x v="9"/>
    <x v="29"/>
    <n v="307823"/>
    <n v="3913586"/>
  </r>
  <r>
    <x v="76"/>
    <x v="9"/>
    <x v="29"/>
    <n v="280250"/>
    <n v="3421953"/>
  </r>
  <r>
    <x v="77"/>
    <x v="9"/>
    <x v="29"/>
    <n v="295000"/>
    <n v="6760516"/>
  </r>
  <r>
    <x v="78"/>
    <x v="9"/>
    <x v="29"/>
    <n v="281000"/>
    <n v="4969320"/>
  </r>
  <r>
    <x v="79"/>
    <x v="9"/>
    <x v="29"/>
    <n v="274793"/>
    <n v="1798695"/>
  </r>
  <r>
    <x v="80"/>
    <x v="9"/>
    <x v="29"/>
    <n v="281383"/>
    <n v="4696517"/>
  </r>
  <r>
    <x v="81"/>
    <x v="9"/>
    <x v="29"/>
    <n v="293523"/>
    <n v="4290686"/>
  </r>
  <r>
    <x v="82"/>
    <x v="9"/>
    <x v="29"/>
    <n v="289875"/>
    <n v="5074465"/>
  </r>
  <r>
    <x v="83"/>
    <x v="9"/>
    <x v="29"/>
    <n v="305315"/>
    <n v="4073779"/>
  </r>
  <r>
    <x v="84"/>
    <x v="9"/>
    <x v="29"/>
    <n v="333303"/>
    <n v="1715698"/>
  </r>
  <r>
    <x v="85"/>
    <x v="9"/>
    <x v="29"/>
    <n v="283878"/>
    <n v="2903501"/>
  </r>
  <r>
    <x v="86"/>
    <x v="9"/>
    <x v="29"/>
    <n v="314477"/>
    <n v="5395624"/>
  </r>
  <r>
    <x v="87"/>
    <x v="9"/>
    <x v="29"/>
    <n v="342208"/>
    <n v="3768893"/>
  </r>
  <r>
    <x v="88"/>
    <x v="9"/>
    <x v="29"/>
    <n v="282885"/>
    <n v="3270910"/>
  </r>
  <r>
    <x v="89"/>
    <x v="9"/>
    <x v="29"/>
    <n v="315810"/>
    <n v="6398030"/>
  </r>
  <r>
    <x v="90"/>
    <x v="9"/>
    <x v="29"/>
    <n v="322500"/>
    <n v="5848668"/>
  </r>
  <r>
    <x v="91"/>
    <x v="9"/>
    <x v="29"/>
    <n v="346575"/>
    <n v="4167189"/>
  </r>
  <r>
    <x v="92"/>
    <x v="9"/>
    <x v="29"/>
    <n v="303500"/>
    <n v="4899950"/>
  </r>
  <r>
    <x v="93"/>
    <x v="9"/>
    <x v="29"/>
    <n v="310065"/>
    <n v="2735775"/>
  </r>
  <r>
    <x v="94"/>
    <x v="9"/>
    <x v="29"/>
    <n v="314753"/>
    <n v="1865175"/>
  </r>
  <r>
    <x v="95"/>
    <x v="9"/>
    <x v="29"/>
    <n v="275500"/>
    <n v="5338730"/>
  </r>
  <r>
    <x v="96"/>
    <x v="9"/>
    <x v="29"/>
    <n v="316045"/>
    <n v="3449506"/>
  </r>
  <r>
    <x v="97"/>
    <x v="9"/>
    <x v="29"/>
    <n v="258930"/>
    <n v="2541445"/>
  </r>
  <r>
    <x v="98"/>
    <x v="9"/>
    <x v="29"/>
    <n v="300950"/>
    <n v="5388455"/>
  </r>
  <r>
    <x v="99"/>
    <x v="9"/>
    <x v="29"/>
    <n v="271500"/>
    <n v="1590900"/>
  </r>
  <r>
    <x v="100"/>
    <x v="9"/>
    <x v="29"/>
    <n v="307998"/>
    <n v="3721570"/>
  </r>
  <r>
    <x v="101"/>
    <x v="9"/>
    <x v="29"/>
    <n v="300415"/>
    <n v="4522320"/>
  </r>
  <r>
    <x v="102"/>
    <x v="9"/>
    <x v="29"/>
    <n v="282000"/>
    <n v="4356840"/>
  </r>
  <r>
    <x v="103"/>
    <x v="9"/>
    <x v="29"/>
    <n v="296500"/>
    <n v="2871025"/>
  </r>
  <r>
    <x v="104"/>
    <x v="9"/>
    <x v="29"/>
    <n v="293335"/>
    <n v="3256380"/>
  </r>
  <r>
    <x v="105"/>
    <x v="9"/>
    <x v="29"/>
    <n v="279900"/>
    <n v="3635485"/>
  </r>
  <r>
    <x v="106"/>
    <x v="9"/>
    <x v="29"/>
    <n v="255000"/>
    <n v="2277730"/>
  </r>
  <r>
    <x v="107"/>
    <x v="9"/>
    <x v="29"/>
    <n v="315000"/>
    <n v="1542461"/>
  </r>
  <r>
    <x v="108"/>
    <x v="9"/>
    <x v="29"/>
    <n v="283000"/>
    <n v="2021400"/>
  </r>
  <r>
    <x v="109"/>
    <x v="9"/>
    <x v="29"/>
    <n v="285000"/>
    <n v="2108825"/>
  </r>
  <r>
    <x v="110"/>
    <x v="9"/>
    <x v="29"/>
    <n v="272000"/>
    <n v="2349500"/>
  </r>
  <r>
    <x v="111"/>
    <x v="9"/>
    <x v="29"/>
    <n v="310000"/>
    <n v="1486000"/>
  </r>
  <r>
    <x v="112"/>
    <x v="9"/>
    <x v="29"/>
    <n v="264500"/>
    <n v="2988900"/>
  </r>
  <r>
    <x v="113"/>
    <x v="9"/>
    <x v="29"/>
    <n v="279500"/>
    <n v="2817950"/>
  </r>
  <r>
    <x v="114"/>
    <x v="9"/>
    <x v="29"/>
    <n v="294500"/>
    <n v="2993940"/>
  </r>
  <r>
    <x v="115"/>
    <x v="9"/>
    <x v="29"/>
    <n v="265000"/>
    <n v="1762800"/>
  </r>
  <r>
    <x v="116"/>
    <x v="9"/>
    <x v="29"/>
    <n v="273000"/>
    <n v="1161000"/>
  </r>
  <r>
    <x v="117"/>
    <x v="9"/>
    <x v="29"/>
    <n v="289500"/>
    <n v="1148000"/>
  </r>
  <r>
    <x v="118"/>
    <x v="9"/>
    <x v="29"/>
    <n v="292475"/>
    <n v="2418950"/>
  </r>
  <r>
    <x v="119"/>
    <x v="9"/>
    <x v="29"/>
    <n v="246750"/>
    <n v="972275"/>
  </r>
  <r>
    <x v="120"/>
    <x v="9"/>
    <x v="29"/>
    <n v="343900"/>
    <n v="963400"/>
  </r>
  <r>
    <x v="121"/>
    <x v="9"/>
    <x v="29"/>
    <n v="334975"/>
    <n v="1401250"/>
  </r>
  <r>
    <x v="122"/>
    <x v="9"/>
    <x v="29"/>
    <n v="305000"/>
    <n v="1561300"/>
  </r>
  <r>
    <x v="123"/>
    <x v="9"/>
    <x v="29"/>
    <n v="270000"/>
    <n v="2032000"/>
  </r>
  <r>
    <x v="124"/>
    <x v="9"/>
    <x v="29"/>
    <n v="283000"/>
    <n v="4838900"/>
  </r>
  <r>
    <x v="125"/>
    <x v="9"/>
    <x v="29"/>
    <n v="321950"/>
    <n v="5021350"/>
  </r>
  <r>
    <x v="126"/>
    <x v="9"/>
    <x v="29"/>
    <n v="257000"/>
    <n v="4817199"/>
  </r>
  <r>
    <x v="127"/>
    <x v="9"/>
    <x v="29"/>
    <n v="350000"/>
    <n v="3177350"/>
  </r>
  <r>
    <x v="128"/>
    <x v="9"/>
    <x v="29"/>
    <n v="308000"/>
    <n v="3777250"/>
  </r>
  <r>
    <x v="129"/>
    <x v="9"/>
    <x v="29"/>
    <n v="295225"/>
    <n v="2943550"/>
  </r>
  <r>
    <x v="130"/>
    <x v="9"/>
    <x v="29"/>
    <n v="281500"/>
    <n v="2714650"/>
  </r>
  <r>
    <x v="131"/>
    <x v="9"/>
    <x v="29"/>
    <n v="246500"/>
    <n v="2090076"/>
  </r>
  <r>
    <x v="132"/>
    <x v="9"/>
    <x v="29"/>
    <n v="270000"/>
    <n v="1364150"/>
  </r>
  <r>
    <x v="133"/>
    <x v="9"/>
    <x v="29"/>
    <n v="283000"/>
    <n v="1620400"/>
  </r>
  <r>
    <x v="134"/>
    <x v="9"/>
    <x v="29"/>
    <n v="303000"/>
    <n v="2386400"/>
  </r>
  <r>
    <x v="135"/>
    <x v="9"/>
    <x v="29"/>
    <n v="255000"/>
    <n v="1326700"/>
  </r>
  <r>
    <x v="136"/>
    <x v="9"/>
    <x v="29"/>
    <n v="310000"/>
    <n v="6716500"/>
  </r>
  <r>
    <x v="137"/>
    <x v="9"/>
    <x v="29"/>
    <n v="295000"/>
    <n v="2398900"/>
  </r>
  <r>
    <x v="138"/>
    <x v="9"/>
    <x v="29"/>
    <n v="309500"/>
    <n v="2735200"/>
  </r>
  <r>
    <x v="139"/>
    <x v="9"/>
    <x v="29"/>
    <n v="269950"/>
    <n v="3789250"/>
  </r>
  <r>
    <x v="140"/>
    <x v="9"/>
    <x v="29"/>
    <n v="286000"/>
    <n v="2858400"/>
  </r>
  <r>
    <x v="141"/>
    <x v="9"/>
    <x v="29"/>
    <n v="288000"/>
    <n v="2620500"/>
  </r>
  <r>
    <x v="142"/>
    <x v="9"/>
    <x v="29"/>
    <n v="288500"/>
    <n v="2422895"/>
  </r>
  <r>
    <x v="143"/>
    <x v="9"/>
    <x v="29"/>
    <n v="282500"/>
    <n v="1104000"/>
  </r>
  <r>
    <x v="144"/>
    <x v="9"/>
    <x v="29"/>
    <n v="265900"/>
    <n v="2369725"/>
  </r>
  <r>
    <x v="145"/>
    <x v="9"/>
    <x v="29"/>
    <n v="269400"/>
    <n v="1806700"/>
  </r>
  <r>
    <x v="146"/>
    <x v="9"/>
    <x v="29"/>
    <n v="296500"/>
    <n v="3632816"/>
  </r>
  <r>
    <x v="147"/>
    <x v="9"/>
    <x v="29"/>
    <n v="292250"/>
    <n v="4083250"/>
  </r>
  <r>
    <x v="148"/>
    <x v="9"/>
    <x v="29"/>
    <n v="293450"/>
    <n v="5322800"/>
  </r>
  <r>
    <x v="149"/>
    <x v="9"/>
    <x v="29"/>
    <n v="268000"/>
    <n v="4142500"/>
  </r>
  <r>
    <x v="150"/>
    <x v="9"/>
    <x v="29"/>
    <n v="336450"/>
    <n v="7990599"/>
  </r>
  <r>
    <x v="151"/>
    <x v="9"/>
    <x v="29"/>
    <n v="279500"/>
    <n v="3676850"/>
  </r>
  <r>
    <x v="152"/>
    <x v="9"/>
    <x v="29"/>
    <n v="272000"/>
    <n v="2532900"/>
  </r>
  <r>
    <x v="153"/>
    <x v="9"/>
    <x v="29"/>
    <n v="307900"/>
    <n v="4008650"/>
  </r>
  <r>
    <x v="154"/>
    <x v="9"/>
    <x v="29"/>
    <n v="299500"/>
    <n v="2291787"/>
  </r>
  <r>
    <x v="155"/>
    <x v="9"/>
    <x v="29"/>
    <n v="266900"/>
    <n v="3056300"/>
  </r>
  <r>
    <x v="156"/>
    <x v="9"/>
    <x v="29"/>
    <n v="300000"/>
    <n v="4126400"/>
  </r>
  <r>
    <x v="157"/>
    <x v="9"/>
    <x v="29"/>
    <n v="303750"/>
    <n v="2496750"/>
  </r>
  <r>
    <x v="158"/>
    <x v="9"/>
    <x v="29"/>
    <n v="308250"/>
    <n v="4483990"/>
  </r>
  <r>
    <x v="159"/>
    <x v="9"/>
    <x v="29"/>
    <n v="293962"/>
    <n v="3997762"/>
  </r>
  <r>
    <x v="160"/>
    <x v="9"/>
    <x v="29"/>
    <n v="299950"/>
    <n v="4115123"/>
  </r>
  <r>
    <x v="161"/>
    <x v="9"/>
    <x v="29"/>
    <n v="350000"/>
    <n v="7803050"/>
  </r>
  <r>
    <x v="162"/>
    <x v="9"/>
    <x v="29"/>
    <n v="314900"/>
    <n v="6071500"/>
  </r>
  <r>
    <x v="163"/>
    <x v="9"/>
    <x v="29"/>
    <n v="287900"/>
    <n v="6725900"/>
  </r>
  <r>
    <x v="164"/>
    <x v="9"/>
    <x v="29"/>
    <n v="320000"/>
    <n v="4756550"/>
  </r>
  <r>
    <x v="165"/>
    <x v="9"/>
    <x v="29"/>
    <n v="311000"/>
    <n v="2701500"/>
  </r>
  <r>
    <x v="166"/>
    <x v="9"/>
    <x v="29"/>
    <n v="320000"/>
    <n v="4425040"/>
  </r>
  <r>
    <x v="167"/>
    <x v="9"/>
    <x v="29"/>
    <n v="309900"/>
    <n v="3403150"/>
  </r>
  <r>
    <x v="168"/>
    <x v="9"/>
    <x v="29"/>
    <n v="295000"/>
    <n v="3676500"/>
  </r>
  <r>
    <x v="169"/>
    <x v="9"/>
    <x v="29"/>
    <n v="322500"/>
    <n v="1978600"/>
  </r>
  <r>
    <x v="170"/>
    <x v="9"/>
    <x v="29"/>
    <n v="299900"/>
    <n v="2817900"/>
  </r>
  <r>
    <x v="171"/>
    <x v="9"/>
    <x v="29"/>
    <n v="312750"/>
    <n v="5194425"/>
  </r>
  <r>
    <x v="172"/>
    <x v="9"/>
    <x v="29"/>
    <n v="325525"/>
    <n v="9061600"/>
  </r>
  <r>
    <x v="173"/>
    <x v="9"/>
    <x v="29"/>
    <n v="325000"/>
    <n v="11167400"/>
  </r>
  <r>
    <x v="174"/>
    <x v="9"/>
    <x v="29"/>
    <n v="325000"/>
    <n v="8312900"/>
  </r>
  <r>
    <x v="175"/>
    <x v="9"/>
    <x v="29"/>
    <n v="332000"/>
    <n v="7992450"/>
  </r>
  <r>
    <x v="176"/>
    <x v="9"/>
    <x v="29"/>
    <n v="330000"/>
    <n v="6229900"/>
  </r>
  <r>
    <x v="177"/>
    <x v="9"/>
    <x v="29"/>
    <n v="325000"/>
    <n v="3878500"/>
  </r>
  <r>
    <x v="178"/>
    <x v="9"/>
    <x v="29"/>
    <n v="330000"/>
    <n v="3729300"/>
  </r>
  <r>
    <x v="179"/>
    <x v="9"/>
    <x v="29"/>
    <n v="367000"/>
    <n v="1112000"/>
  </r>
  <r>
    <x v="180"/>
    <x v="9"/>
    <x v="29"/>
    <n v="343450"/>
    <n v="4732840"/>
  </r>
  <r>
    <x v="181"/>
    <x v="9"/>
    <x v="29"/>
    <n v="365000"/>
    <n v="3530490"/>
  </r>
  <r>
    <x v="182"/>
    <x v="9"/>
    <x v="29"/>
    <n v="358050"/>
    <n v="6461121"/>
  </r>
  <r>
    <x v="183"/>
    <x v="9"/>
    <x v="29"/>
    <n v="366450"/>
    <n v="6178290"/>
  </r>
  <r>
    <x v="184"/>
    <x v="9"/>
    <x v="29"/>
    <n v="367500"/>
    <n v="10159350"/>
  </r>
  <r>
    <x v="185"/>
    <x v="9"/>
    <x v="29"/>
    <n v="355000"/>
    <n v="8795600"/>
  </r>
  <r>
    <x v="186"/>
    <x v="9"/>
    <x v="29"/>
    <n v="365000"/>
    <n v="15631990"/>
  </r>
  <r>
    <x v="187"/>
    <x v="9"/>
    <x v="29"/>
    <n v="365000"/>
    <n v="9502325"/>
  </r>
  <r>
    <x v="188"/>
    <x v="9"/>
    <x v="29"/>
    <n v="375000"/>
    <n v="7361450"/>
  </r>
  <r>
    <x v="189"/>
    <x v="9"/>
    <x v="29"/>
    <n v="336650"/>
    <n v="8416850"/>
  </r>
  <r>
    <x v="190"/>
    <x v="9"/>
    <x v="29"/>
    <n v="367500"/>
    <n v="2878850"/>
  </r>
  <r>
    <x v="191"/>
    <x v="9"/>
    <x v="29"/>
    <n v="343250"/>
    <n v="1370370"/>
  </r>
  <r>
    <x v="192"/>
    <x v="9"/>
    <x v="29"/>
    <n v="332950"/>
    <n v="3027800"/>
  </r>
  <r>
    <x v="202"/>
    <x v="9"/>
    <x v="29"/>
    <n v="355000"/>
    <n v="2545900"/>
  </r>
  <r>
    <x v="194"/>
    <x v="9"/>
    <x v="29"/>
    <n v="354000"/>
    <n v="4370100"/>
  </r>
  <r>
    <x v="195"/>
    <x v="9"/>
    <x v="29"/>
    <n v="367475"/>
    <n v="9030100"/>
  </r>
  <r>
    <x v="196"/>
    <x v="9"/>
    <x v="29"/>
    <n v="409500"/>
    <n v="11235200"/>
  </r>
  <r>
    <x v="197"/>
    <x v="9"/>
    <x v="29"/>
    <n v="380500"/>
    <n v="7624700"/>
  </r>
  <r>
    <x v="198"/>
    <x v="9"/>
    <x v="29"/>
    <n v="410000"/>
    <n v="9477400"/>
  </r>
  <r>
    <x v="199"/>
    <x v="9"/>
    <x v="29"/>
    <n v="372500"/>
    <n v="7552090"/>
  </r>
  <r>
    <x v="200"/>
    <x v="9"/>
    <x v="29"/>
    <n v="399999"/>
    <n v="7117999"/>
  </r>
  <r>
    <x v="201"/>
    <x v="9"/>
    <x v="29"/>
    <n v="350000"/>
    <n v="6113349"/>
  </r>
  <r>
    <x v="12"/>
    <x v="10"/>
    <x v="30"/>
    <n v="298500"/>
    <n v="908500"/>
  </r>
  <r>
    <x v="12"/>
    <x v="7"/>
    <x v="30"/>
    <m/>
    <n v="0"/>
  </r>
  <r>
    <x v="13"/>
    <x v="10"/>
    <x v="30"/>
    <n v="243500"/>
    <n v="1540450"/>
  </r>
  <r>
    <x v="13"/>
    <x v="7"/>
    <x v="30"/>
    <n v="201379"/>
    <n v="402758"/>
  </r>
  <r>
    <x v="14"/>
    <x v="10"/>
    <x v="30"/>
    <n v="229000"/>
    <n v="2332725"/>
  </r>
  <r>
    <x v="14"/>
    <x v="7"/>
    <x v="30"/>
    <n v="170000"/>
    <n v="834000"/>
  </r>
  <r>
    <x v="15"/>
    <x v="10"/>
    <x v="30"/>
    <n v="270000"/>
    <n v="1424900"/>
  </r>
  <r>
    <x v="15"/>
    <x v="7"/>
    <x v="30"/>
    <n v="145000"/>
    <n v="145000"/>
  </r>
  <r>
    <x v="16"/>
    <x v="10"/>
    <x v="30"/>
    <n v="277500"/>
    <n v="3294806"/>
  </r>
  <r>
    <x v="16"/>
    <x v="7"/>
    <x v="30"/>
    <n v="168000"/>
    <n v="168000"/>
  </r>
  <r>
    <x v="17"/>
    <x v="10"/>
    <x v="30"/>
    <n v="187000"/>
    <n v="3365600"/>
  </r>
  <r>
    <x v="17"/>
    <x v="7"/>
    <x v="30"/>
    <n v="188500"/>
    <n v="377000"/>
  </r>
  <r>
    <x v="18"/>
    <x v="10"/>
    <x v="30"/>
    <n v="348000"/>
    <n v="3220350"/>
  </r>
  <r>
    <x v="18"/>
    <x v="7"/>
    <x v="30"/>
    <n v="154000"/>
    <n v="789900"/>
  </r>
  <r>
    <x v="19"/>
    <x v="10"/>
    <x v="30"/>
    <n v="251500"/>
    <n v="966950"/>
  </r>
  <r>
    <x v="19"/>
    <x v="7"/>
    <x v="30"/>
    <n v="189725"/>
    <n v="1136400"/>
  </r>
  <r>
    <x v="20"/>
    <x v="10"/>
    <x v="30"/>
    <n v="347950"/>
    <n v="1226950"/>
  </r>
  <r>
    <x v="20"/>
    <x v="7"/>
    <x v="30"/>
    <n v="179900"/>
    <n v="1541500"/>
  </r>
  <r>
    <x v="21"/>
    <x v="10"/>
    <x v="30"/>
    <n v="227475"/>
    <n v="2271800"/>
  </r>
  <r>
    <x v="21"/>
    <x v="7"/>
    <x v="30"/>
    <n v="184975"/>
    <n v="369950"/>
  </r>
  <r>
    <x v="22"/>
    <x v="10"/>
    <x v="30"/>
    <n v="327750"/>
    <n v="1387500"/>
  </r>
  <r>
    <x v="22"/>
    <x v="7"/>
    <x v="30"/>
    <n v="193650"/>
    <n v="833550"/>
  </r>
  <r>
    <x v="23"/>
    <x v="10"/>
    <x v="30"/>
    <n v="242000"/>
    <n v="2182400"/>
  </r>
  <r>
    <x v="23"/>
    <x v="7"/>
    <x v="30"/>
    <m/>
    <n v="0"/>
  </r>
  <r>
    <x v="24"/>
    <x v="10"/>
    <x v="30"/>
    <n v="296000"/>
    <n v="1839500"/>
  </r>
  <r>
    <x v="24"/>
    <x v="7"/>
    <x v="30"/>
    <n v="186250"/>
    <n v="372500"/>
  </r>
  <r>
    <x v="25"/>
    <x v="10"/>
    <x v="30"/>
    <n v="227500"/>
    <n v="227500"/>
  </r>
  <r>
    <x v="25"/>
    <x v="7"/>
    <x v="30"/>
    <n v="412950"/>
    <n v="412950"/>
  </r>
  <r>
    <x v="26"/>
    <x v="10"/>
    <x v="30"/>
    <n v="275000"/>
    <n v="2655950"/>
  </r>
  <r>
    <x v="26"/>
    <x v="7"/>
    <x v="30"/>
    <n v="254950"/>
    <n v="2090400"/>
  </r>
  <r>
    <x v="27"/>
    <x v="10"/>
    <x v="30"/>
    <n v="306500"/>
    <n v="1822000"/>
  </r>
  <r>
    <x v="27"/>
    <x v="7"/>
    <x v="30"/>
    <n v="208000"/>
    <n v="2307400"/>
  </r>
  <r>
    <x v="28"/>
    <x v="10"/>
    <x v="30"/>
    <n v="262000"/>
    <n v="4581950"/>
  </r>
  <r>
    <x v="28"/>
    <x v="7"/>
    <x v="30"/>
    <n v="299400"/>
    <n v="1674849"/>
  </r>
  <r>
    <x v="29"/>
    <x v="10"/>
    <x v="30"/>
    <n v="325000"/>
    <n v="2710451"/>
  </r>
  <r>
    <x v="29"/>
    <x v="7"/>
    <x v="30"/>
    <n v="217775"/>
    <n v="1276200"/>
  </r>
  <r>
    <x v="30"/>
    <x v="10"/>
    <x v="30"/>
    <n v="175000"/>
    <n v="524500"/>
  </r>
  <r>
    <x v="30"/>
    <x v="7"/>
    <x v="30"/>
    <n v="361475"/>
    <n v="2001800"/>
  </r>
  <r>
    <x v="31"/>
    <x v="10"/>
    <x v="30"/>
    <n v="367500"/>
    <n v="3979629"/>
  </r>
  <r>
    <x v="31"/>
    <x v="7"/>
    <x v="30"/>
    <n v="249950"/>
    <n v="249950"/>
  </r>
  <r>
    <x v="32"/>
    <x v="10"/>
    <x v="30"/>
    <n v="425000"/>
    <n v="2072500"/>
  </r>
  <r>
    <x v="32"/>
    <x v="7"/>
    <x v="30"/>
    <n v="395000"/>
    <n v="3714560"/>
  </r>
  <r>
    <x v="33"/>
    <x v="10"/>
    <x v="30"/>
    <n v="457500"/>
    <n v="2411500"/>
  </r>
  <r>
    <x v="33"/>
    <x v="7"/>
    <x v="30"/>
    <n v="200000"/>
    <n v="1717150"/>
  </r>
  <r>
    <x v="34"/>
    <x v="10"/>
    <x v="30"/>
    <n v="302500"/>
    <n v="2887850"/>
  </r>
  <r>
    <x v="34"/>
    <x v="7"/>
    <x v="30"/>
    <n v="340475"/>
    <n v="2058850"/>
  </r>
  <r>
    <x v="35"/>
    <x v="10"/>
    <x v="30"/>
    <n v="459500"/>
    <n v="1449500"/>
  </r>
  <r>
    <x v="35"/>
    <x v="7"/>
    <x v="30"/>
    <n v="279150"/>
    <n v="1537050"/>
  </r>
  <r>
    <x v="36"/>
    <x v="10"/>
    <x v="30"/>
    <m/>
    <n v="0"/>
  </r>
  <r>
    <x v="36"/>
    <x v="7"/>
    <x v="30"/>
    <n v="426950"/>
    <n v="2058954"/>
  </r>
  <r>
    <x v="37"/>
    <x v="10"/>
    <x v="30"/>
    <n v="225000"/>
    <n v="705200"/>
  </r>
  <r>
    <x v="37"/>
    <x v="7"/>
    <x v="30"/>
    <n v="336725"/>
    <n v="1362400"/>
  </r>
  <r>
    <x v="38"/>
    <x v="10"/>
    <x v="30"/>
    <n v="362500"/>
    <n v="1385000"/>
  </r>
  <r>
    <x v="38"/>
    <x v="7"/>
    <x v="30"/>
    <n v="227000"/>
    <n v="914000"/>
  </r>
  <r>
    <x v="39"/>
    <x v="10"/>
    <x v="30"/>
    <n v="246950"/>
    <n v="2198450"/>
  </r>
  <r>
    <x v="39"/>
    <x v="7"/>
    <x v="30"/>
    <n v="436975"/>
    <n v="1795900"/>
  </r>
  <r>
    <x v="40"/>
    <x v="10"/>
    <x v="30"/>
    <n v="317000"/>
    <n v="2985450"/>
  </r>
  <r>
    <x v="40"/>
    <x v="7"/>
    <x v="30"/>
    <n v="254950"/>
    <n v="1328928"/>
  </r>
  <r>
    <x v="41"/>
    <x v="10"/>
    <x v="30"/>
    <n v="468950"/>
    <n v="3261200"/>
  </r>
  <r>
    <x v="41"/>
    <x v="7"/>
    <x v="30"/>
    <n v="283000"/>
    <n v="1995999"/>
  </r>
  <r>
    <x v="42"/>
    <x v="10"/>
    <x v="30"/>
    <n v="262000"/>
    <n v="2139450"/>
  </r>
  <r>
    <x v="42"/>
    <x v="7"/>
    <x v="30"/>
    <n v="341725"/>
    <n v="683450"/>
  </r>
  <r>
    <x v="43"/>
    <x v="10"/>
    <x v="30"/>
    <n v="660000"/>
    <n v="4826250"/>
  </r>
  <r>
    <x v="43"/>
    <x v="7"/>
    <x v="30"/>
    <n v="247475"/>
    <n v="1445750"/>
  </r>
  <r>
    <x v="44"/>
    <x v="10"/>
    <x v="30"/>
    <n v="500800"/>
    <n v="3072550"/>
  </r>
  <r>
    <x v="44"/>
    <x v="7"/>
    <x v="30"/>
    <n v="297950"/>
    <n v="1087950"/>
  </r>
  <r>
    <x v="45"/>
    <x v="10"/>
    <x v="30"/>
    <n v="245000"/>
    <n v="2449000"/>
  </r>
  <r>
    <x v="45"/>
    <x v="7"/>
    <x v="30"/>
    <n v="248500"/>
    <n v="1775450"/>
  </r>
  <r>
    <x v="46"/>
    <x v="10"/>
    <x v="30"/>
    <n v="317000"/>
    <n v="1368000"/>
  </r>
  <r>
    <x v="46"/>
    <x v="7"/>
    <x v="30"/>
    <n v="217500"/>
    <n v="928500"/>
  </r>
  <r>
    <x v="47"/>
    <x v="10"/>
    <x v="30"/>
    <n v="363750"/>
    <n v="2106500"/>
  </r>
  <r>
    <x v="47"/>
    <x v="7"/>
    <x v="30"/>
    <n v="247000"/>
    <n v="897990"/>
  </r>
  <r>
    <x v="48"/>
    <x v="10"/>
    <x v="30"/>
    <n v="737000"/>
    <n v="1474000"/>
  </r>
  <r>
    <x v="48"/>
    <x v="7"/>
    <x v="30"/>
    <m/>
    <n v="0"/>
  </r>
  <r>
    <x v="49"/>
    <x v="10"/>
    <x v="30"/>
    <n v="417000"/>
    <n v="2229000"/>
  </r>
  <r>
    <x v="49"/>
    <x v="7"/>
    <x v="30"/>
    <n v="250140"/>
    <n v="500280"/>
  </r>
  <r>
    <x v="50"/>
    <x v="10"/>
    <x v="30"/>
    <n v="255000"/>
    <n v="2074000"/>
  </r>
  <r>
    <x v="50"/>
    <x v="7"/>
    <x v="30"/>
    <n v="251500"/>
    <n v="503000"/>
  </r>
  <r>
    <x v="51"/>
    <x v="10"/>
    <x v="30"/>
    <n v="567500"/>
    <n v="2015050"/>
  </r>
  <r>
    <x v="51"/>
    <x v="7"/>
    <x v="30"/>
    <n v="212500"/>
    <n v="212500"/>
  </r>
  <r>
    <x v="52"/>
    <x v="10"/>
    <x v="30"/>
    <n v="287000"/>
    <n v="3132500"/>
  </r>
  <r>
    <x v="52"/>
    <x v="7"/>
    <x v="30"/>
    <m/>
    <n v="0"/>
  </r>
  <r>
    <x v="53"/>
    <x v="10"/>
    <x v="30"/>
    <n v="426250"/>
    <n v="2696000"/>
  </r>
  <r>
    <x v="53"/>
    <x v="7"/>
    <x v="30"/>
    <n v="263200"/>
    <n v="1607200"/>
  </r>
  <r>
    <x v="54"/>
    <x v="10"/>
    <x v="30"/>
    <n v="900000"/>
    <n v="900000"/>
  </r>
  <r>
    <x v="54"/>
    <x v="7"/>
    <x v="30"/>
    <n v="264000"/>
    <n v="528000"/>
  </r>
  <r>
    <x v="55"/>
    <x v="10"/>
    <x v="30"/>
    <n v="530000"/>
    <n v="2552500"/>
  </r>
  <r>
    <x v="55"/>
    <x v="7"/>
    <x v="30"/>
    <n v="242000"/>
    <n v="755500"/>
  </r>
  <r>
    <x v="56"/>
    <x v="10"/>
    <x v="30"/>
    <n v="257000"/>
    <n v="1171949"/>
  </r>
  <r>
    <x v="56"/>
    <x v="7"/>
    <x v="30"/>
    <n v="249900"/>
    <n v="723400"/>
  </r>
  <r>
    <x v="57"/>
    <x v="10"/>
    <x v="30"/>
    <n v="309000"/>
    <n v="1628950"/>
  </r>
  <r>
    <x v="57"/>
    <x v="7"/>
    <x v="30"/>
    <n v="260500"/>
    <n v="521000"/>
  </r>
  <r>
    <x v="58"/>
    <x v="10"/>
    <x v="30"/>
    <n v="380000"/>
    <n v="1242000"/>
  </r>
  <r>
    <x v="58"/>
    <x v="7"/>
    <x v="30"/>
    <n v="215000"/>
    <n v="430000"/>
  </r>
  <r>
    <x v="59"/>
    <x v="10"/>
    <x v="30"/>
    <n v="420000"/>
    <n v="1816800"/>
  </r>
  <r>
    <x v="59"/>
    <x v="7"/>
    <x v="30"/>
    <n v="249500"/>
    <n v="499000"/>
  </r>
  <r>
    <x v="60"/>
    <x v="10"/>
    <x v="30"/>
    <n v="700000"/>
    <n v="2000000"/>
  </r>
  <r>
    <x v="60"/>
    <x v="7"/>
    <x v="30"/>
    <m/>
    <n v="0"/>
  </r>
  <r>
    <x v="61"/>
    <x v="10"/>
    <x v="30"/>
    <n v="395000"/>
    <n v="2260590"/>
  </r>
  <r>
    <x v="61"/>
    <x v="7"/>
    <x v="30"/>
    <n v="257200"/>
    <n v="514400"/>
  </r>
  <r>
    <x v="62"/>
    <x v="10"/>
    <x v="30"/>
    <n v="288000"/>
    <n v="1031000"/>
  </r>
  <r>
    <x v="62"/>
    <x v="7"/>
    <x v="30"/>
    <n v="251250"/>
    <n v="1009450"/>
  </r>
  <r>
    <x v="63"/>
    <x v="10"/>
    <x v="30"/>
    <n v="267000"/>
    <n v="1376000"/>
  </r>
  <r>
    <x v="63"/>
    <x v="7"/>
    <x v="30"/>
    <n v="257500"/>
    <n v="257500"/>
  </r>
  <r>
    <x v="64"/>
    <x v="10"/>
    <x v="30"/>
    <n v="224000"/>
    <n v="732000"/>
  </r>
  <r>
    <x v="64"/>
    <x v="7"/>
    <x v="30"/>
    <n v="267500"/>
    <n v="535000"/>
  </r>
  <r>
    <x v="65"/>
    <x v="10"/>
    <x v="30"/>
    <n v="245000"/>
    <n v="2584000"/>
  </r>
  <r>
    <x v="65"/>
    <x v="7"/>
    <x v="30"/>
    <n v="202000"/>
    <n v="202000"/>
  </r>
  <r>
    <x v="66"/>
    <x v="10"/>
    <x v="30"/>
    <n v="395500"/>
    <n v="2937900"/>
  </r>
  <r>
    <x v="66"/>
    <x v="7"/>
    <x v="30"/>
    <n v="242000"/>
    <n v="672000"/>
  </r>
  <r>
    <x v="67"/>
    <x v="10"/>
    <x v="30"/>
    <n v="457500"/>
    <n v="915000"/>
  </r>
  <r>
    <x v="67"/>
    <x v="7"/>
    <x v="30"/>
    <n v="237000"/>
    <n v="645950"/>
  </r>
  <r>
    <x v="68"/>
    <x v="10"/>
    <x v="30"/>
    <n v="260000"/>
    <n v="260000"/>
  </r>
  <r>
    <x v="68"/>
    <x v="7"/>
    <x v="30"/>
    <m/>
    <n v="0"/>
  </r>
  <r>
    <x v="69"/>
    <x v="10"/>
    <x v="30"/>
    <n v="740000"/>
    <n v="740000"/>
  </r>
  <r>
    <x v="69"/>
    <x v="7"/>
    <x v="30"/>
    <n v="334701"/>
    <n v="334701"/>
  </r>
  <r>
    <x v="70"/>
    <x v="10"/>
    <x v="30"/>
    <n v="471475"/>
    <n v="1841950"/>
  </r>
  <r>
    <x v="70"/>
    <x v="7"/>
    <x v="30"/>
    <n v="202500"/>
    <n v="405000"/>
  </r>
  <r>
    <x v="71"/>
    <x v="10"/>
    <x v="30"/>
    <n v="499000"/>
    <n v="499000"/>
  </r>
  <r>
    <x v="71"/>
    <x v="7"/>
    <x v="30"/>
    <n v="280500"/>
    <n v="561000"/>
  </r>
  <r>
    <x v="72"/>
    <x v="10"/>
    <x v="30"/>
    <n v="214500"/>
    <n v="429000"/>
  </r>
  <r>
    <x v="72"/>
    <x v="7"/>
    <x v="30"/>
    <n v="250000"/>
    <n v="250000"/>
  </r>
  <r>
    <x v="73"/>
    <x v="10"/>
    <x v="30"/>
    <n v="550000"/>
    <n v="550000"/>
  </r>
  <r>
    <x v="73"/>
    <x v="7"/>
    <x v="30"/>
    <n v="225250"/>
    <n v="225250"/>
  </r>
  <r>
    <x v="74"/>
    <x v="10"/>
    <x v="30"/>
    <n v="225000"/>
    <n v="1277000"/>
  </r>
  <r>
    <x v="74"/>
    <x v="7"/>
    <x v="30"/>
    <n v="188000"/>
    <n v="188000"/>
  </r>
  <r>
    <x v="75"/>
    <x v="10"/>
    <x v="30"/>
    <n v="393500"/>
    <n v="2454200"/>
  </r>
  <r>
    <x v="75"/>
    <x v="7"/>
    <x v="30"/>
    <n v="205000"/>
    <n v="205000"/>
  </r>
  <r>
    <x v="76"/>
    <x v="10"/>
    <x v="30"/>
    <n v="566500"/>
    <n v="566500"/>
  </r>
  <r>
    <x v="76"/>
    <x v="7"/>
    <x v="30"/>
    <n v="220423"/>
    <n v="440846"/>
  </r>
  <r>
    <x v="77"/>
    <x v="10"/>
    <x v="30"/>
    <n v="242750"/>
    <n v="485500"/>
  </r>
  <r>
    <x v="77"/>
    <x v="7"/>
    <x v="30"/>
    <n v="192500"/>
    <n v="385000"/>
  </r>
  <r>
    <x v="78"/>
    <x v="10"/>
    <x v="30"/>
    <n v="339350"/>
    <n v="2439200"/>
  </r>
  <r>
    <x v="78"/>
    <x v="7"/>
    <x v="30"/>
    <n v="205000"/>
    <n v="205000"/>
  </r>
  <r>
    <x v="79"/>
    <x v="10"/>
    <x v="30"/>
    <n v="232475"/>
    <n v="999950"/>
  </r>
  <r>
    <x v="79"/>
    <x v="7"/>
    <x v="30"/>
    <n v="175500"/>
    <n v="710000"/>
  </r>
  <r>
    <x v="80"/>
    <x v="10"/>
    <x v="30"/>
    <n v="357450"/>
    <n v="714900"/>
  </r>
  <r>
    <x v="80"/>
    <x v="7"/>
    <x v="30"/>
    <n v="225375"/>
    <n v="450750"/>
  </r>
  <r>
    <x v="81"/>
    <x v="10"/>
    <x v="30"/>
    <n v="300500"/>
    <n v="601000"/>
  </r>
  <r>
    <x v="81"/>
    <x v="7"/>
    <x v="30"/>
    <n v="225000"/>
    <n v="225000"/>
  </r>
  <r>
    <x v="82"/>
    <x v="10"/>
    <x v="30"/>
    <n v="459000"/>
    <n v="2837950"/>
  </r>
  <r>
    <x v="82"/>
    <x v="7"/>
    <x v="30"/>
    <n v="210950"/>
    <n v="421900"/>
  </r>
  <r>
    <x v="83"/>
    <x v="10"/>
    <x v="30"/>
    <n v="402500"/>
    <n v="1551950"/>
  </r>
  <r>
    <x v="83"/>
    <x v="7"/>
    <x v="30"/>
    <m/>
    <n v="0"/>
  </r>
  <r>
    <x v="84"/>
    <x v="10"/>
    <x v="30"/>
    <n v="452500"/>
    <n v="452500"/>
  </r>
  <r>
    <x v="84"/>
    <x v="7"/>
    <x v="30"/>
    <n v="154000"/>
    <n v="154000"/>
  </r>
  <r>
    <x v="85"/>
    <x v="10"/>
    <x v="30"/>
    <n v="403950"/>
    <n v="1788950"/>
  </r>
  <r>
    <x v="85"/>
    <x v="7"/>
    <x v="30"/>
    <n v="150200"/>
    <n v="300400"/>
  </r>
  <r>
    <x v="86"/>
    <x v="10"/>
    <x v="30"/>
    <n v="354950"/>
    <n v="354950"/>
  </r>
  <r>
    <x v="86"/>
    <x v="7"/>
    <x v="30"/>
    <n v="210000"/>
    <n v="420000"/>
  </r>
  <r>
    <x v="87"/>
    <x v="10"/>
    <x v="30"/>
    <n v="157750"/>
    <n v="2226300"/>
  </r>
  <r>
    <x v="87"/>
    <x v="7"/>
    <x v="30"/>
    <n v="176000"/>
    <n v="352000"/>
  </r>
  <r>
    <x v="88"/>
    <x v="10"/>
    <x v="30"/>
    <n v="255000"/>
    <n v="255000"/>
  </r>
  <r>
    <x v="88"/>
    <x v="7"/>
    <x v="30"/>
    <n v="190000"/>
    <n v="190000"/>
  </r>
  <r>
    <x v="89"/>
    <x v="10"/>
    <x v="30"/>
    <n v="313500"/>
    <n v="4283380"/>
  </r>
  <r>
    <x v="89"/>
    <x v="7"/>
    <x v="30"/>
    <m/>
    <n v="0"/>
  </r>
  <r>
    <x v="90"/>
    <x v="10"/>
    <x v="30"/>
    <n v="272000"/>
    <n v="1809400"/>
  </r>
  <r>
    <x v="90"/>
    <x v="7"/>
    <x v="30"/>
    <n v="201500"/>
    <n v="403000"/>
  </r>
  <r>
    <x v="91"/>
    <x v="10"/>
    <x v="30"/>
    <n v="375000"/>
    <n v="2058900"/>
  </r>
  <r>
    <x v="91"/>
    <x v="7"/>
    <x v="30"/>
    <n v="177000"/>
    <n v="503000"/>
  </r>
  <r>
    <x v="92"/>
    <x v="10"/>
    <x v="30"/>
    <n v="344000"/>
    <n v="1491000"/>
  </r>
  <r>
    <x v="92"/>
    <x v="7"/>
    <x v="30"/>
    <n v="204250"/>
    <n v="833500"/>
  </r>
  <r>
    <x v="93"/>
    <x v="10"/>
    <x v="30"/>
    <n v="252500"/>
    <n v="505000"/>
  </r>
  <r>
    <x v="93"/>
    <x v="7"/>
    <x v="30"/>
    <n v="237000"/>
    <n v="237000"/>
  </r>
  <r>
    <x v="94"/>
    <x v="10"/>
    <x v="30"/>
    <n v="283825"/>
    <n v="1207600"/>
  </r>
  <r>
    <x v="94"/>
    <x v="7"/>
    <x v="30"/>
    <n v="180000"/>
    <n v="360000"/>
  </r>
  <r>
    <x v="95"/>
    <x v="10"/>
    <x v="30"/>
    <n v="160200"/>
    <n v="320400"/>
  </r>
  <r>
    <x v="95"/>
    <x v="7"/>
    <x v="30"/>
    <m/>
    <n v="0"/>
  </r>
  <r>
    <x v="96"/>
    <x v="10"/>
    <x v="30"/>
    <n v="342500"/>
    <n v="685000"/>
  </r>
  <r>
    <x v="96"/>
    <x v="7"/>
    <x v="30"/>
    <n v="127000"/>
    <n v="254000"/>
  </r>
  <r>
    <x v="97"/>
    <x v="10"/>
    <x v="30"/>
    <m/>
    <n v="0"/>
  </r>
  <r>
    <x v="97"/>
    <x v="7"/>
    <x v="30"/>
    <n v="187500"/>
    <n v="830000"/>
  </r>
  <r>
    <x v="98"/>
    <x v="10"/>
    <x v="30"/>
    <n v="207000"/>
    <n v="207000"/>
  </r>
  <r>
    <x v="98"/>
    <x v="7"/>
    <x v="30"/>
    <n v="165000"/>
    <n v="499900"/>
  </r>
  <r>
    <x v="99"/>
    <x v="10"/>
    <x v="30"/>
    <n v="413500"/>
    <n v="1112500"/>
  </r>
  <r>
    <x v="99"/>
    <x v="7"/>
    <x v="30"/>
    <m/>
    <n v="0"/>
  </r>
  <r>
    <x v="100"/>
    <x v="10"/>
    <x v="30"/>
    <n v="345500"/>
    <n v="3499962"/>
  </r>
  <r>
    <x v="100"/>
    <x v="7"/>
    <x v="30"/>
    <m/>
    <n v="0"/>
  </r>
  <r>
    <x v="101"/>
    <x v="10"/>
    <x v="30"/>
    <n v="249500"/>
    <n v="1490651"/>
  </r>
  <r>
    <x v="101"/>
    <x v="7"/>
    <x v="30"/>
    <n v="170000"/>
    <n v="340000"/>
  </r>
  <r>
    <x v="102"/>
    <x v="10"/>
    <x v="30"/>
    <n v="337000"/>
    <n v="1706000"/>
  </r>
  <r>
    <x v="102"/>
    <x v="7"/>
    <x v="30"/>
    <n v="177450"/>
    <n v="354900"/>
  </r>
  <r>
    <x v="103"/>
    <x v="10"/>
    <x v="30"/>
    <n v="260000"/>
    <n v="1130000"/>
  </r>
  <r>
    <x v="103"/>
    <x v="7"/>
    <x v="30"/>
    <n v="175000"/>
    <n v="175000"/>
  </r>
  <r>
    <x v="104"/>
    <x v="10"/>
    <x v="30"/>
    <n v="140000"/>
    <n v="477900"/>
  </r>
  <r>
    <x v="104"/>
    <x v="7"/>
    <x v="30"/>
    <n v="180000"/>
    <n v="877900"/>
  </r>
  <r>
    <x v="105"/>
    <x v="10"/>
    <x v="30"/>
    <n v="159500"/>
    <n v="691500"/>
  </r>
  <r>
    <x v="105"/>
    <x v="7"/>
    <x v="30"/>
    <n v="181000"/>
    <n v="833000"/>
  </r>
  <r>
    <x v="106"/>
    <x v="10"/>
    <x v="30"/>
    <n v="300000"/>
    <n v="1431250"/>
  </r>
  <r>
    <x v="106"/>
    <x v="7"/>
    <x v="30"/>
    <n v="165000"/>
    <n v="165000"/>
  </r>
  <r>
    <x v="107"/>
    <x v="10"/>
    <x v="30"/>
    <n v="212475"/>
    <n v="424950"/>
  </r>
  <r>
    <x v="107"/>
    <x v="7"/>
    <x v="30"/>
    <n v="185000"/>
    <n v="370000"/>
  </r>
  <r>
    <x v="108"/>
    <x v="10"/>
    <x v="30"/>
    <n v="325000"/>
    <n v="650000"/>
  </r>
  <r>
    <x v="108"/>
    <x v="7"/>
    <x v="30"/>
    <n v="120000"/>
    <n v="455000"/>
  </r>
  <r>
    <x v="109"/>
    <x v="10"/>
    <x v="30"/>
    <n v="202000"/>
    <n v="729700"/>
  </r>
  <r>
    <x v="109"/>
    <x v="7"/>
    <x v="30"/>
    <n v="140000"/>
    <n v="575000"/>
  </r>
  <r>
    <x v="110"/>
    <x v="10"/>
    <x v="30"/>
    <n v="417000"/>
    <n v="1296500"/>
  </r>
  <r>
    <x v="110"/>
    <x v="7"/>
    <x v="30"/>
    <n v="172500"/>
    <n v="1033400"/>
  </r>
  <r>
    <x v="111"/>
    <x v="10"/>
    <x v="30"/>
    <n v="190500"/>
    <n v="381000"/>
  </r>
  <r>
    <x v="111"/>
    <x v="7"/>
    <x v="30"/>
    <n v="134250"/>
    <n v="689500"/>
  </r>
  <r>
    <x v="112"/>
    <x v="10"/>
    <x v="30"/>
    <n v="221750"/>
    <n v="829495"/>
  </r>
  <r>
    <x v="112"/>
    <x v="7"/>
    <x v="30"/>
    <n v="318500"/>
    <n v="318500"/>
  </r>
  <r>
    <x v="113"/>
    <x v="10"/>
    <x v="30"/>
    <n v="190000"/>
    <n v="832000"/>
  </r>
  <r>
    <x v="113"/>
    <x v="7"/>
    <x v="30"/>
    <n v="170000"/>
    <n v="482000"/>
  </r>
  <r>
    <x v="114"/>
    <x v="10"/>
    <x v="30"/>
    <n v="282000"/>
    <n v="1836990"/>
  </r>
  <r>
    <x v="114"/>
    <x v="7"/>
    <x v="30"/>
    <m/>
    <n v="0"/>
  </r>
  <r>
    <x v="115"/>
    <x v="10"/>
    <x v="30"/>
    <n v="239000"/>
    <n v="2834516"/>
  </r>
  <r>
    <x v="115"/>
    <x v="7"/>
    <x v="30"/>
    <n v="191000"/>
    <n v="625617"/>
  </r>
  <r>
    <x v="116"/>
    <x v="10"/>
    <x v="30"/>
    <n v="265000"/>
    <n v="1230000"/>
  </r>
  <r>
    <x v="116"/>
    <x v="7"/>
    <x v="30"/>
    <n v="176000"/>
    <n v="677000"/>
  </r>
  <r>
    <x v="117"/>
    <x v="10"/>
    <x v="30"/>
    <n v="249500"/>
    <n v="1341500"/>
  </r>
  <r>
    <x v="117"/>
    <x v="7"/>
    <x v="30"/>
    <n v="153250"/>
    <n v="306500"/>
  </r>
  <r>
    <x v="118"/>
    <x v="10"/>
    <x v="30"/>
    <n v="397500"/>
    <n v="962000"/>
  </r>
  <r>
    <x v="118"/>
    <x v="7"/>
    <x v="30"/>
    <n v="158475"/>
    <n v="811050"/>
  </r>
  <r>
    <x v="119"/>
    <x v="10"/>
    <x v="30"/>
    <n v="170000"/>
    <n v="761299"/>
  </r>
  <r>
    <x v="119"/>
    <x v="7"/>
    <x v="30"/>
    <n v="195500"/>
    <n v="391000"/>
  </r>
  <r>
    <x v="120"/>
    <x v="10"/>
    <x v="30"/>
    <n v="227500"/>
    <n v="1062000"/>
  </r>
  <r>
    <x v="120"/>
    <x v="7"/>
    <x v="30"/>
    <n v="155000"/>
    <n v="310000"/>
  </r>
  <r>
    <x v="121"/>
    <x v="10"/>
    <x v="30"/>
    <n v="350000"/>
    <n v="1041500"/>
  </r>
  <r>
    <x v="121"/>
    <x v="7"/>
    <x v="30"/>
    <n v="157000"/>
    <n v="314000"/>
  </r>
  <r>
    <x v="122"/>
    <x v="10"/>
    <x v="30"/>
    <n v="225000"/>
    <n v="1263900"/>
  </r>
  <r>
    <x v="122"/>
    <x v="7"/>
    <x v="30"/>
    <n v="307560"/>
    <n v="307560"/>
  </r>
  <r>
    <x v="123"/>
    <x v="10"/>
    <x v="30"/>
    <n v="295000"/>
    <n v="2210250"/>
  </r>
  <r>
    <x v="123"/>
    <x v="7"/>
    <x v="30"/>
    <n v="320000"/>
    <n v="320000"/>
  </r>
  <r>
    <x v="124"/>
    <x v="10"/>
    <x v="30"/>
    <n v="321000"/>
    <n v="2472500"/>
  </r>
  <r>
    <x v="124"/>
    <x v="7"/>
    <x v="30"/>
    <n v="152250"/>
    <n v="304500"/>
  </r>
  <r>
    <x v="125"/>
    <x v="10"/>
    <x v="30"/>
    <n v="365000"/>
    <n v="2062900"/>
  </r>
  <r>
    <x v="125"/>
    <x v="7"/>
    <x v="30"/>
    <n v="187250"/>
    <n v="1056500"/>
  </r>
  <r>
    <x v="126"/>
    <x v="10"/>
    <x v="30"/>
    <n v="225000"/>
    <n v="2323650"/>
  </r>
  <r>
    <x v="126"/>
    <x v="7"/>
    <x v="30"/>
    <n v="263250"/>
    <n v="1091500"/>
  </r>
  <r>
    <x v="127"/>
    <x v="10"/>
    <x v="30"/>
    <n v="299500"/>
    <n v="2583075"/>
  </r>
  <r>
    <x v="127"/>
    <x v="7"/>
    <x v="30"/>
    <n v="175450"/>
    <n v="869226"/>
  </r>
  <r>
    <x v="128"/>
    <x v="10"/>
    <x v="30"/>
    <n v="340500"/>
    <n v="2437500"/>
  </r>
  <r>
    <x v="128"/>
    <x v="7"/>
    <x v="30"/>
    <n v="480000"/>
    <n v="480000"/>
  </r>
  <r>
    <x v="129"/>
    <x v="10"/>
    <x v="30"/>
    <n v="280000"/>
    <n v="1244900"/>
  </r>
  <r>
    <x v="129"/>
    <x v="7"/>
    <x v="30"/>
    <n v="175000"/>
    <n v="886900"/>
  </r>
  <r>
    <x v="130"/>
    <x v="10"/>
    <x v="30"/>
    <n v="492350"/>
    <n v="1932700"/>
  </r>
  <r>
    <x v="130"/>
    <x v="7"/>
    <x v="30"/>
    <n v="232475"/>
    <n v="464950"/>
  </r>
  <r>
    <x v="131"/>
    <x v="10"/>
    <x v="30"/>
    <n v="385000"/>
    <n v="1582000"/>
  </r>
  <r>
    <x v="131"/>
    <x v="7"/>
    <x v="30"/>
    <n v="155000"/>
    <n v="155000"/>
  </r>
  <r>
    <x v="132"/>
    <x v="10"/>
    <x v="30"/>
    <n v="202188"/>
    <n v="404375"/>
  </r>
  <r>
    <x v="132"/>
    <x v="7"/>
    <x v="30"/>
    <n v="150000"/>
    <n v="489000"/>
  </r>
  <r>
    <x v="133"/>
    <x v="10"/>
    <x v="30"/>
    <n v="325000"/>
    <n v="989950"/>
  </r>
  <r>
    <x v="133"/>
    <x v="7"/>
    <x v="30"/>
    <n v="230000"/>
    <n v="230000"/>
  </r>
  <r>
    <x v="134"/>
    <x v="10"/>
    <x v="30"/>
    <n v="251600"/>
    <n v="1717550"/>
  </r>
  <r>
    <x v="134"/>
    <x v="7"/>
    <x v="30"/>
    <n v="220000"/>
    <n v="697300"/>
  </r>
  <r>
    <x v="135"/>
    <x v="10"/>
    <x v="30"/>
    <n v="174000"/>
    <n v="1557000"/>
  </r>
  <r>
    <x v="135"/>
    <x v="7"/>
    <x v="30"/>
    <n v="147000"/>
    <n v="447900"/>
  </r>
  <r>
    <x v="136"/>
    <x v="10"/>
    <x v="30"/>
    <n v="290000"/>
    <n v="2424950"/>
  </r>
  <r>
    <x v="136"/>
    <x v="7"/>
    <x v="30"/>
    <n v="145000"/>
    <n v="290000"/>
  </r>
  <r>
    <x v="137"/>
    <x v="10"/>
    <x v="30"/>
    <n v="176000"/>
    <n v="176000"/>
  </r>
  <r>
    <x v="137"/>
    <x v="7"/>
    <x v="30"/>
    <n v="199500"/>
    <n v="1082000"/>
  </r>
  <r>
    <x v="138"/>
    <x v="10"/>
    <x v="30"/>
    <n v="317500"/>
    <n v="2897450"/>
  </r>
  <r>
    <x v="138"/>
    <x v="7"/>
    <x v="30"/>
    <m/>
    <n v="0"/>
  </r>
  <r>
    <x v="139"/>
    <x v="10"/>
    <x v="30"/>
    <n v="334000"/>
    <n v="2449000"/>
  </r>
  <r>
    <x v="139"/>
    <x v="7"/>
    <x v="30"/>
    <n v="275000"/>
    <n v="1113500"/>
  </r>
  <r>
    <x v="140"/>
    <x v="10"/>
    <x v="30"/>
    <n v="211000"/>
    <n v="2991997"/>
  </r>
  <r>
    <x v="140"/>
    <x v="7"/>
    <x v="30"/>
    <m/>
    <n v="0"/>
  </r>
  <r>
    <x v="141"/>
    <x v="10"/>
    <x v="30"/>
    <n v="190750"/>
    <n v="1399500"/>
  </r>
  <r>
    <x v="141"/>
    <x v="7"/>
    <x v="30"/>
    <n v="206250"/>
    <n v="412500"/>
  </r>
  <r>
    <x v="142"/>
    <x v="10"/>
    <x v="30"/>
    <n v="325000"/>
    <n v="1013500"/>
  </r>
  <r>
    <x v="142"/>
    <x v="7"/>
    <x v="30"/>
    <n v="177000"/>
    <n v="354000"/>
  </r>
  <r>
    <x v="143"/>
    <x v="10"/>
    <x v="30"/>
    <n v="319000"/>
    <n v="3867500"/>
  </r>
  <r>
    <x v="143"/>
    <x v="7"/>
    <x v="30"/>
    <n v="152000"/>
    <n v="152000"/>
  </r>
  <r>
    <x v="144"/>
    <x v="10"/>
    <x v="30"/>
    <n v="392000"/>
    <n v="1529900"/>
  </r>
  <r>
    <x v="144"/>
    <x v="7"/>
    <x v="30"/>
    <n v="239538"/>
    <n v="479075"/>
  </r>
  <r>
    <x v="145"/>
    <x v="10"/>
    <x v="30"/>
    <n v="340000"/>
    <n v="1948850"/>
  </r>
  <r>
    <x v="145"/>
    <x v="7"/>
    <x v="30"/>
    <n v="1450000"/>
    <n v="1450000"/>
  </r>
  <r>
    <x v="146"/>
    <x v="10"/>
    <x v="30"/>
    <n v="530000"/>
    <n v="530000"/>
  </r>
  <r>
    <x v="146"/>
    <x v="7"/>
    <x v="30"/>
    <n v="177000"/>
    <n v="943000"/>
  </r>
  <r>
    <x v="147"/>
    <x v="10"/>
    <x v="30"/>
    <n v="385500"/>
    <n v="2498400"/>
  </r>
  <r>
    <x v="147"/>
    <x v="7"/>
    <x v="30"/>
    <n v="240750"/>
    <n v="995500"/>
  </r>
  <r>
    <x v="148"/>
    <x v="10"/>
    <x v="30"/>
    <n v="271250"/>
    <n v="2499450"/>
  </r>
  <r>
    <x v="148"/>
    <x v="7"/>
    <x v="30"/>
    <n v="179950"/>
    <n v="888950"/>
  </r>
  <r>
    <x v="149"/>
    <x v="10"/>
    <x v="30"/>
    <n v="370000"/>
    <n v="4276950"/>
  </r>
  <r>
    <x v="149"/>
    <x v="7"/>
    <x v="30"/>
    <n v="165000"/>
    <n v="165000"/>
  </r>
  <r>
    <x v="150"/>
    <x v="10"/>
    <x v="30"/>
    <n v="378500"/>
    <n v="1430000"/>
  </r>
  <r>
    <x v="150"/>
    <x v="7"/>
    <x v="30"/>
    <n v="230500"/>
    <n v="864000"/>
  </r>
  <r>
    <x v="151"/>
    <x v="10"/>
    <x v="30"/>
    <n v="293000"/>
    <n v="3674750"/>
  </r>
  <r>
    <x v="151"/>
    <x v="7"/>
    <x v="30"/>
    <n v="169000"/>
    <n v="338000"/>
  </r>
  <r>
    <x v="152"/>
    <x v="10"/>
    <x v="30"/>
    <n v="279950"/>
    <n v="1354950"/>
  </r>
  <r>
    <x v="152"/>
    <x v="7"/>
    <x v="30"/>
    <n v="220100"/>
    <n v="1045200"/>
  </r>
  <r>
    <x v="153"/>
    <x v="10"/>
    <x v="30"/>
    <n v="350500"/>
    <n v="2971450"/>
  </r>
  <r>
    <x v="153"/>
    <x v="7"/>
    <x v="30"/>
    <n v="219500"/>
    <n v="439000"/>
  </r>
  <r>
    <x v="154"/>
    <x v="10"/>
    <x v="30"/>
    <n v="348450"/>
    <n v="1737700"/>
  </r>
  <r>
    <x v="154"/>
    <x v="7"/>
    <x v="30"/>
    <m/>
    <n v="0"/>
  </r>
  <r>
    <x v="155"/>
    <x v="10"/>
    <x v="30"/>
    <n v="351500"/>
    <n v="1440000"/>
  </r>
  <r>
    <x v="155"/>
    <x v="7"/>
    <x v="30"/>
    <n v="126100"/>
    <n v="126100"/>
  </r>
  <r>
    <x v="156"/>
    <x v="10"/>
    <x v="30"/>
    <n v="388000"/>
    <n v="1724500"/>
  </r>
  <r>
    <x v="156"/>
    <x v="7"/>
    <x v="30"/>
    <n v="267475"/>
    <n v="885425"/>
  </r>
  <r>
    <x v="157"/>
    <x v="10"/>
    <x v="30"/>
    <n v="371500"/>
    <n v="2415500"/>
  </r>
  <r>
    <x v="157"/>
    <x v="7"/>
    <x v="30"/>
    <m/>
    <n v="0"/>
  </r>
  <r>
    <x v="158"/>
    <x v="10"/>
    <x v="30"/>
    <n v="469950"/>
    <n v="2453950"/>
  </r>
  <r>
    <x v="158"/>
    <x v="7"/>
    <x v="30"/>
    <n v="225975"/>
    <n v="451950"/>
  </r>
  <r>
    <x v="159"/>
    <x v="10"/>
    <x v="30"/>
    <n v="375750"/>
    <n v="3262984"/>
  </r>
  <r>
    <x v="159"/>
    <x v="7"/>
    <x v="30"/>
    <n v="198000"/>
    <n v="396000"/>
  </r>
  <r>
    <x v="160"/>
    <x v="10"/>
    <x v="30"/>
    <n v="524970"/>
    <n v="6251478"/>
  </r>
  <r>
    <x v="160"/>
    <x v="7"/>
    <x v="30"/>
    <n v="216250"/>
    <n v="1039400"/>
  </r>
  <r>
    <x v="161"/>
    <x v="10"/>
    <x v="30"/>
    <n v="430000"/>
    <n v="4559275"/>
  </r>
  <r>
    <x v="161"/>
    <x v="7"/>
    <x v="30"/>
    <n v="230000"/>
    <n v="1569100"/>
  </r>
  <r>
    <x v="162"/>
    <x v="10"/>
    <x v="30"/>
    <n v="334375"/>
    <n v="3417916"/>
  </r>
  <r>
    <x v="162"/>
    <x v="7"/>
    <x v="30"/>
    <n v="307450"/>
    <n v="2118899"/>
  </r>
  <r>
    <x v="163"/>
    <x v="10"/>
    <x v="30"/>
    <n v="315000"/>
    <n v="4091905"/>
  </r>
  <r>
    <x v="163"/>
    <x v="7"/>
    <x v="30"/>
    <n v="220000"/>
    <n v="1181000"/>
  </r>
  <r>
    <x v="164"/>
    <x v="10"/>
    <x v="30"/>
    <n v="320000"/>
    <n v="1423000"/>
  </r>
  <r>
    <x v="164"/>
    <x v="7"/>
    <x v="30"/>
    <n v="253500"/>
    <n v="783450"/>
  </r>
  <r>
    <x v="165"/>
    <x v="10"/>
    <x v="30"/>
    <n v="405000"/>
    <n v="2235849"/>
  </r>
  <r>
    <x v="165"/>
    <x v="7"/>
    <x v="30"/>
    <n v="222213"/>
    <n v="1292965"/>
  </r>
  <r>
    <x v="166"/>
    <x v="10"/>
    <x v="30"/>
    <n v="347500"/>
    <n v="2442450"/>
  </r>
  <r>
    <x v="166"/>
    <x v="7"/>
    <x v="30"/>
    <n v="155500"/>
    <n v="155500"/>
  </r>
  <r>
    <x v="167"/>
    <x v="10"/>
    <x v="30"/>
    <n v="438800"/>
    <n v="3473350"/>
  </r>
  <r>
    <x v="167"/>
    <x v="7"/>
    <x v="30"/>
    <n v="237475"/>
    <n v="1414551"/>
  </r>
  <r>
    <x v="168"/>
    <x v="10"/>
    <x v="30"/>
    <n v="352450"/>
    <n v="2572900"/>
  </r>
  <r>
    <x v="168"/>
    <x v="7"/>
    <x v="30"/>
    <n v="327500"/>
    <n v="1361000"/>
  </r>
  <r>
    <x v="169"/>
    <x v="10"/>
    <x v="30"/>
    <n v="499000"/>
    <n v="2261000"/>
  </r>
  <r>
    <x v="169"/>
    <x v="7"/>
    <x v="30"/>
    <n v="243975"/>
    <n v="487950"/>
  </r>
  <r>
    <x v="170"/>
    <x v="10"/>
    <x v="30"/>
    <n v="426950"/>
    <n v="5878466"/>
  </r>
  <r>
    <x v="170"/>
    <x v="7"/>
    <x v="30"/>
    <n v="265000"/>
    <n v="1320550"/>
  </r>
  <r>
    <x v="171"/>
    <x v="10"/>
    <x v="30"/>
    <n v="519900"/>
    <n v="3491068"/>
  </r>
  <r>
    <x v="171"/>
    <x v="7"/>
    <x v="30"/>
    <n v="410000"/>
    <n v="410000"/>
  </r>
  <r>
    <x v="172"/>
    <x v="10"/>
    <x v="30"/>
    <n v="385000"/>
    <n v="5430679"/>
  </r>
  <r>
    <x v="172"/>
    <x v="7"/>
    <x v="30"/>
    <n v="273500"/>
    <n v="1329092"/>
  </r>
  <r>
    <x v="173"/>
    <x v="10"/>
    <x v="30"/>
    <n v="342000"/>
    <n v="5593277"/>
  </r>
  <r>
    <x v="173"/>
    <x v="7"/>
    <x v="30"/>
    <n v="298500"/>
    <n v="1844000"/>
  </r>
  <r>
    <x v="174"/>
    <x v="10"/>
    <x v="30"/>
    <n v="440000"/>
    <n v="5147500"/>
  </r>
  <r>
    <x v="174"/>
    <x v="7"/>
    <x v="30"/>
    <n v="273250"/>
    <n v="2551400"/>
  </r>
  <r>
    <x v="175"/>
    <x v="10"/>
    <x v="30"/>
    <n v="384500"/>
    <n v="4073031"/>
  </r>
  <r>
    <x v="175"/>
    <x v="7"/>
    <x v="30"/>
    <n v="277004"/>
    <n v="1212957"/>
  </r>
  <r>
    <x v="176"/>
    <x v="10"/>
    <x v="30"/>
    <n v="465000"/>
    <n v="4172500"/>
  </r>
  <r>
    <x v="176"/>
    <x v="7"/>
    <x v="30"/>
    <n v="264950"/>
    <n v="861450"/>
  </r>
  <r>
    <x v="177"/>
    <x v="10"/>
    <x v="30"/>
    <n v="460975"/>
    <n v="2734950"/>
  </r>
  <r>
    <x v="177"/>
    <x v="7"/>
    <x v="30"/>
    <n v="264950"/>
    <n v="1464400"/>
  </r>
  <r>
    <x v="178"/>
    <x v="10"/>
    <x v="30"/>
    <n v="544500"/>
    <n v="2087900"/>
  </r>
  <r>
    <x v="178"/>
    <x v="7"/>
    <x v="30"/>
    <n v="246500"/>
    <n v="1271500"/>
  </r>
  <r>
    <x v="179"/>
    <x v="10"/>
    <x v="30"/>
    <n v="252800"/>
    <n v="997682"/>
  </r>
  <r>
    <x v="179"/>
    <x v="7"/>
    <x v="30"/>
    <n v="247000"/>
    <n v="921075"/>
  </r>
  <r>
    <x v="180"/>
    <x v="10"/>
    <x v="30"/>
    <n v="410000"/>
    <n v="1295900"/>
  </r>
  <r>
    <x v="180"/>
    <x v="7"/>
    <x v="30"/>
    <n v="294750"/>
    <n v="589500"/>
  </r>
  <r>
    <x v="181"/>
    <x v="10"/>
    <x v="30"/>
    <n v="369500"/>
    <n v="1425500"/>
  </r>
  <r>
    <x v="181"/>
    <x v="7"/>
    <x v="30"/>
    <n v="367500"/>
    <n v="1456335"/>
  </r>
  <r>
    <x v="182"/>
    <x v="10"/>
    <x v="30"/>
    <n v="400000"/>
    <n v="2597950"/>
  </r>
  <r>
    <x v="182"/>
    <x v="7"/>
    <x v="30"/>
    <n v="326000"/>
    <n v="3049250"/>
  </r>
  <r>
    <x v="183"/>
    <x v="10"/>
    <x v="30"/>
    <n v="310000"/>
    <n v="2952950"/>
  </r>
  <r>
    <x v="183"/>
    <x v="7"/>
    <x v="30"/>
    <n v="286810"/>
    <n v="1123320"/>
  </r>
  <r>
    <x v="184"/>
    <x v="10"/>
    <x v="30"/>
    <n v="405000"/>
    <n v="1840000"/>
  </r>
  <r>
    <x v="184"/>
    <x v="7"/>
    <x v="30"/>
    <n v="335500"/>
    <n v="1991000"/>
  </r>
  <r>
    <x v="185"/>
    <x v="10"/>
    <x v="30"/>
    <n v="415000"/>
    <n v="3913102"/>
  </r>
  <r>
    <x v="185"/>
    <x v="7"/>
    <x v="30"/>
    <n v="320000"/>
    <n v="928000"/>
  </r>
  <r>
    <x v="186"/>
    <x v="10"/>
    <x v="30"/>
    <n v="415000"/>
    <n v="2819000"/>
  </r>
  <r>
    <x v="186"/>
    <x v="7"/>
    <x v="30"/>
    <n v="368050"/>
    <n v="2259550"/>
  </r>
  <r>
    <x v="187"/>
    <x v="10"/>
    <x v="30"/>
    <n v="452500"/>
    <n v="4177100"/>
  </r>
  <r>
    <x v="187"/>
    <x v="7"/>
    <x v="30"/>
    <n v="310500"/>
    <n v="1951900"/>
  </r>
  <r>
    <x v="188"/>
    <x v="10"/>
    <x v="30"/>
    <n v="382500"/>
    <n v="3831850"/>
  </r>
  <r>
    <x v="188"/>
    <x v="7"/>
    <x v="30"/>
    <n v="349475"/>
    <n v="3654900"/>
  </r>
  <r>
    <x v="189"/>
    <x v="10"/>
    <x v="30"/>
    <n v="375000"/>
    <n v="1700000"/>
  </r>
  <r>
    <x v="189"/>
    <x v="7"/>
    <x v="30"/>
    <n v="320000"/>
    <n v="1043350"/>
  </r>
  <r>
    <x v="190"/>
    <x v="10"/>
    <x v="30"/>
    <n v="360000"/>
    <n v="2744600"/>
  </r>
  <r>
    <x v="190"/>
    <x v="7"/>
    <x v="30"/>
    <n v="434975"/>
    <n v="1618850"/>
  </r>
  <r>
    <x v="191"/>
    <x v="10"/>
    <x v="30"/>
    <n v="362500"/>
    <n v="3330500"/>
  </r>
  <r>
    <x v="191"/>
    <x v="7"/>
    <x v="30"/>
    <n v="476725"/>
    <n v="2622450"/>
  </r>
  <r>
    <x v="192"/>
    <x v="10"/>
    <x v="30"/>
    <n v="592500"/>
    <n v="7344050"/>
  </r>
  <r>
    <x v="192"/>
    <x v="7"/>
    <x v="30"/>
    <n v="464000"/>
    <n v="464000"/>
  </r>
  <r>
    <x v="202"/>
    <x v="10"/>
    <x v="30"/>
    <n v="319500"/>
    <n v="3087000"/>
  </r>
  <r>
    <x v="202"/>
    <x v="10"/>
    <x v="30"/>
    <n v="379750"/>
    <n v="3640600"/>
  </r>
  <r>
    <x v="202"/>
    <x v="7"/>
    <x v="30"/>
    <n v="389475"/>
    <n v="778950"/>
  </r>
  <r>
    <x v="202"/>
    <x v="7"/>
    <x v="30"/>
    <n v="299999"/>
    <n v="2295999"/>
  </r>
  <r>
    <x v="194"/>
    <x v="10"/>
    <x v="30"/>
    <n v="392475"/>
    <n v="5559800"/>
  </r>
  <r>
    <x v="194"/>
    <x v="7"/>
    <x v="30"/>
    <n v="313500"/>
    <n v="3306500"/>
  </r>
  <r>
    <x v="195"/>
    <x v="10"/>
    <x v="30"/>
    <n v="370750"/>
    <n v="3936167"/>
  </r>
  <r>
    <x v="195"/>
    <x v="7"/>
    <x v="30"/>
    <n v="320500"/>
    <n v="641000"/>
  </r>
  <r>
    <x v="196"/>
    <x v="10"/>
    <x v="30"/>
    <n v="464025"/>
    <n v="5065100"/>
  </r>
  <r>
    <x v="196"/>
    <x v="7"/>
    <x v="30"/>
    <n v="407975"/>
    <n v="2410950"/>
  </r>
  <r>
    <x v="197"/>
    <x v="10"/>
    <x v="30"/>
    <n v="565125"/>
    <n v="7596100"/>
  </r>
  <r>
    <x v="197"/>
    <x v="7"/>
    <x v="30"/>
    <n v="310000"/>
    <n v="3132750"/>
  </r>
  <r>
    <x v="198"/>
    <x v="10"/>
    <x v="30"/>
    <n v="434000"/>
    <n v="6121400"/>
  </r>
  <r>
    <x v="198"/>
    <x v="7"/>
    <x v="30"/>
    <n v="328250"/>
    <n v="1463000"/>
  </r>
  <r>
    <x v="199"/>
    <x v="10"/>
    <x v="30"/>
    <n v="430000"/>
    <n v="7187000"/>
  </r>
  <r>
    <x v="199"/>
    <x v="7"/>
    <x v="30"/>
    <n v="355000"/>
    <n v="2571000"/>
  </r>
  <r>
    <x v="200"/>
    <x v="10"/>
    <x v="30"/>
    <n v="555000"/>
    <n v="2953900"/>
  </r>
  <r>
    <x v="200"/>
    <x v="7"/>
    <x v="30"/>
    <n v="330950"/>
    <n v="2045600"/>
  </r>
  <r>
    <x v="201"/>
    <x v="10"/>
    <x v="30"/>
    <n v="555000"/>
    <n v="2953900"/>
  </r>
  <r>
    <x v="201"/>
    <x v="7"/>
    <x v="30"/>
    <n v="330950"/>
    <n v="2045600"/>
  </r>
  <r>
    <x v="0"/>
    <x v="11"/>
    <x v="31"/>
    <n v="116250"/>
    <n v="1327868"/>
  </r>
  <r>
    <x v="1"/>
    <x v="11"/>
    <x v="31"/>
    <n v="137950"/>
    <n v="938750"/>
  </r>
  <r>
    <x v="2"/>
    <x v="11"/>
    <x v="31"/>
    <n v="121500"/>
    <n v="1290410"/>
  </r>
  <r>
    <x v="3"/>
    <x v="11"/>
    <x v="31"/>
    <n v="120000"/>
    <n v="817690"/>
  </r>
  <r>
    <x v="4"/>
    <x v="11"/>
    <x v="31"/>
    <n v="135100"/>
    <n v="513600"/>
  </r>
  <r>
    <x v="5"/>
    <x v="11"/>
    <x v="31"/>
    <n v="148500"/>
    <n v="1460500"/>
  </r>
  <r>
    <x v="6"/>
    <x v="11"/>
    <x v="31"/>
    <n v="129000"/>
    <n v="894170"/>
  </r>
  <r>
    <x v="7"/>
    <x v="11"/>
    <x v="31"/>
    <n v="133900"/>
    <n v="2289505"/>
  </r>
  <r>
    <x v="8"/>
    <x v="11"/>
    <x v="31"/>
    <n v="161600"/>
    <n v="1739400"/>
  </r>
  <r>
    <x v="9"/>
    <x v="11"/>
    <x v="31"/>
    <n v="128975"/>
    <n v="2224717"/>
  </r>
  <r>
    <x v="10"/>
    <x v="11"/>
    <x v="31"/>
    <n v="130990"/>
    <n v="1063930"/>
  </r>
  <r>
    <x v="11"/>
    <x v="11"/>
    <x v="31"/>
    <n v="155000"/>
    <n v="1196150"/>
  </r>
  <r>
    <x v="12"/>
    <x v="4"/>
    <x v="31"/>
    <m/>
    <m/>
  </r>
  <r>
    <x v="12"/>
    <x v="11"/>
    <x v="31"/>
    <n v="102500"/>
    <n v="410000"/>
  </r>
  <r>
    <x v="13"/>
    <x v="4"/>
    <x v="31"/>
    <m/>
    <m/>
  </r>
  <r>
    <x v="13"/>
    <x v="11"/>
    <x v="31"/>
    <n v="159450"/>
    <n v="598100"/>
  </r>
  <r>
    <x v="14"/>
    <x v="4"/>
    <x v="31"/>
    <m/>
    <m/>
  </r>
  <r>
    <x v="14"/>
    <x v="11"/>
    <x v="31"/>
    <n v="159500"/>
    <n v="1179500"/>
  </r>
  <r>
    <x v="15"/>
    <x v="4"/>
    <x v="31"/>
    <m/>
    <m/>
  </r>
  <r>
    <x v="15"/>
    <x v="11"/>
    <x v="31"/>
    <n v="125650"/>
    <n v="1337600"/>
  </r>
  <r>
    <x v="16"/>
    <x v="4"/>
    <x v="31"/>
    <m/>
    <m/>
  </r>
  <r>
    <x v="16"/>
    <x v="11"/>
    <x v="31"/>
    <n v="144750"/>
    <n v="2526709"/>
  </r>
  <r>
    <x v="17"/>
    <x v="4"/>
    <x v="31"/>
    <m/>
    <m/>
  </r>
  <r>
    <x v="17"/>
    <x v="11"/>
    <x v="31"/>
    <n v="167553"/>
    <n v="1979856"/>
  </r>
  <r>
    <x v="18"/>
    <x v="4"/>
    <x v="31"/>
    <m/>
    <m/>
  </r>
  <r>
    <x v="18"/>
    <x v="11"/>
    <x v="31"/>
    <n v="149900"/>
    <n v="712850"/>
  </r>
  <r>
    <x v="19"/>
    <x v="4"/>
    <x v="31"/>
    <m/>
    <m/>
  </r>
  <r>
    <x v="19"/>
    <x v="11"/>
    <x v="31"/>
    <n v="138000"/>
    <n v="818750"/>
  </r>
  <r>
    <x v="20"/>
    <x v="4"/>
    <x v="31"/>
    <m/>
    <m/>
  </r>
  <r>
    <x v="20"/>
    <x v="11"/>
    <x v="31"/>
    <n v="165000"/>
    <n v="1743092"/>
  </r>
  <r>
    <x v="21"/>
    <x v="4"/>
    <x v="31"/>
    <m/>
    <m/>
  </r>
  <r>
    <x v="21"/>
    <x v="11"/>
    <x v="31"/>
    <n v="145100"/>
    <n v="1848540"/>
  </r>
  <r>
    <x v="22"/>
    <x v="4"/>
    <x v="31"/>
    <m/>
    <m/>
  </r>
  <r>
    <x v="22"/>
    <x v="11"/>
    <x v="31"/>
    <n v="142000"/>
    <n v="788550"/>
  </r>
  <r>
    <x v="23"/>
    <x v="4"/>
    <x v="31"/>
    <m/>
    <m/>
  </r>
  <r>
    <x v="23"/>
    <x v="11"/>
    <x v="31"/>
    <n v="164000"/>
    <n v="1204500"/>
  </r>
  <r>
    <x v="24"/>
    <x v="4"/>
    <x v="31"/>
    <m/>
    <m/>
  </r>
  <r>
    <x v="24"/>
    <x v="11"/>
    <x v="31"/>
    <n v="162000"/>
    <n v="531000"/>
  </r>
  <r>
    <x v="25"/>
    <x v="4"/>
    <x v="31"/>
    <m/>
    <m/>
  </r>
  <r>
    <x v="25"/>
    <x v="11"/>
    <x v="31"/>
    <n v="200225"/>
    <n v="2496259"/>
  </r>
  <r>
    <x v="26"/>
    <x v="4"/>
    <x v="31"/>
    <m/>
    <m/>
  </r>
  <r>
    <x v="26"/>
    <x v="11"/>
    <x v="31"/>
    <n v="195000"/>
    <n v="3090849"/>
  </r>
  <r>
    <x v="27"/>
    <x v="4"/>
    <x v="31"/>
    <m/>
    <m/>
  </r>
  <r>
    <x v="27"/>
    <x v="11"/>
    <x v="31"/>
    <n v="176400"/>
    <n v="2599750"/>
  </r>
  <r>
    <x v="28"/>
    <x v="4"/>
    <x v="31"/>
    <m/>
    <m/>
  </r>
  <r>
    <x v="28"/>
    <x v="11"/>
    <x v="31"/>
    <n v="152750"/>
    <n v="1279000"/>
  </r>
  <r>
    <x v="29"/>
    <x v="4"/>
    <x v="31"/>
    <n v="114500"/>
    <n v="114500"/>
  </r>
  <r>
    <x v="29"/>
    <x v="11"/>
    <x v="31"/>
    <n v="169000"/>
    <n v="1905450"/>
  </r>
  <r>
    <x v="30"/>
    <x v="4"/>
    <x v="31"/>
    <m/>
    <m/>
  </r>
  <r>
    <x v="30"/>
    <x v="11"/>
    <x v="31"/>
    <n v="189200"/>
    <n v="1408550"/>
  </r>
  <r>
    <x v="31"/>
    <x v="4"/>
    <x v="31"/>
    <m/>
    <m/>
  </r>
  <r>
    <x v="31"/>
    <x v="11"/>
    <x v="31"/>
    <n v="216975"/>
    <n v="1330900"/>
  </r>
  <r>
    <x v="32"/>
    <x v="4"/>
    <x v="31"/>
    <m/>
    <m/>
  </r>
  <r>
    <x v="32"/>
    <x v="11"/>
    <x v="31"/>
    <n v="183500"/>
    <n v="2427150"/>
  </r>
  <r>
    <x v="33"/>
    <x v="4"/>
    <x v="31"/>
    <m/>
    <m/>
  </r>
  <r>
    <x v="33"/>
    <x v="11"/>
    <x v="31"/>
    <n v="200050"/>
    <n v="2311499"/>
  </r>
  <r>
    <x v="34"/>
    <x v="4"/>
    <x v="31"/>
    <m/>
    <m/>
  </r>
  <r>
    <x v="34"/>
    <x v="11"/>
    <x v="31"/>
    <n v="200000"/>
    <n v="1112600"/>
  </r>
  <r>
    <x v="35"/>
    <x v="4"/>
    <x v="31"/>
    <n v="129700"/>
    <n v="129700"/>
  </r>
  <r>
    <x v="35"/>
    <x v="11"/>
    <x v="31"/>
    <n v="200000"/>
    <n v="1837650"/>
  </r>
  <r>
    <x v="36"/>
    <x v="4"/>
    <x v="31"/>
    <m/>
    <m/>
  </r>
  <r>
    <x v="36"/>
    <x v="11"/>
    <x v="31"/>
    <n v="194850"/>
    <n v="1194650"/>
  </r>
  <r>
    <x v="37"/>
    <x v="4"/>
    <x v="31"/>
    <m/>
    <m/>
  </r>
  <r>
    <x v="37"/>
    <x v="11"/>
    <x v="31"/>
    <n v="190000"/>
    <n v="2538250"/>
  </r>
  <r>
    <x v="38"/>
    <x v="4"/>
    <x v="31"/>
    <n v="180800"/>
    <n v="180800"/>
  </r>
  <r>
    <x v="38"/>
    <x v="11"/>
    <x v="31"/>
    <n v="188000"/>
    <n v="2488150"/>
  </r>
  <r>
    <x v="39"/>
    <x v="4"/>
    <x v="31"/>
    <m/>
    <m/>
  </r>
  <r>
    <x v="39"/>
    <x v="11"/>
    <x v="31"/>
    <n v="218000"/>
    <n v="1936900"/>
  </r>
  <r>
    <x v="40"/>
    <x v="4"/>
    <x v="31"/>
    <m/>
    <m/>
  </r>
  <r>
    <x v="40"/>
    <x v="11"/>
    <x v="31"/>
    <n v="215475"/>
    <n v="1691300"/>
  </r>
  <r>
    <x v="41"/>
    <x v="4"/>
    <x v="31"/>
    <m/>
    <m/>
  </r>
  <r>
    <x v="41"/>
    <x v="11"/>
    <x v="31"/>
    <n v="209500"/>
    <n v="2358000"/>
  </r>
  <r>
    <x v="42"/>
    <x v="4"/>
    <x v="31"/>
    <n v="207700"/>
    <n v="207700"/>
  </r>
  <r>
    <x v="42"/>
    <x v="11"/>
    <x v="31"/>
    <n v="207950"/>
    <n v="1646850"/>
  </r>
  <r>
    <x v="43"/>
    <x v="4"/>
    <x v="31"/>
    <m/>
    <m/>
  </r>
  <r>
    <x v="43"/>
    <x v="11"/>
    <x v="31"/>
    <n v="245750"/>
    <n v="1366720"/>
  </r>
  <r>
    <x v="44"/>
    <x v="4"/>
    <x v="31"/>
    <m/>
    <m/>
  </r>
  <r>
    <x v="44"/>
    <x v="11"/>
    <x v="31"/>
    <n v="223475"/>
    <n v="1703850"/>
  </r>
  <r>
    <x v="45"/>
    <x v="4"/>
    <x v="31"/>
    <m/>
    <m/>
  </r>
  <r>
    <x v="45"/>
    <x v="11"/>
    <x v="31"/>
    <n v="207000"/>
    <n v="1430316"/>
  </r>
  <r>
    <x v="46"/>
    <x v="4"/>
    <x v="31"/>
    <m/>
    <m/>
  </r>
  <r>
    <x v="46"/>
    <x v="11"/>
    <x v="31"/>
    <n v="232500"/>
    <n v="1599500"/>
  </r>
  <r>
    <x v="47"/>
    <x v="4"/>
    <x v="31"/>
    <m/>
    <m/>
  </r>
  <r>
    <x v="47"/>
    <x v="11"/>
    <x v="31"/>
    <n v="206475"/>
    <n v="1219950"/>
  </r>
  <r>
    <x v="48"/>
    <x v="4"/>
    <x v="31"/>
    <m/>
    <m/>
  </r>
  <r>
    <x v="48"/>
    <x v="11"/>
    <x v="31"/>
    <n v="175500"/>
    <n v="1342950"/>
  </r>
  <r>
    <x v="49"/>
    <x v="4"/>
    <x v="31"/>
    <m/>
    <m/>
  </r>
  <r>
    <x v="49"/>
    <x v="11"/>
    <x v="31"/>
    <n v="198725"/>
    <n v="809700"/>
  </r>
  <r>
    <x v="50"/>
    <x v="4"/>
    <x v="31"/>
    <m/>
    <m/>
  </r>
  <r>
    <x v="50"/>
    <x v="11"/>
    <x v="31"/>
    <n v="222475"/>
    <n v="2219195"/>
  </r>
  <r>
    <x v="51"/>
    <x v="4"/>
    <x v="31"/>
    <m/>
    <m/>
  </r>
  <r>
    <x v="51"/>
    <x v="11"/>
    <x v="31"/>
    <n v="240000"/>
    <n v="1231150"/>
  </r>
  <r>
    <x v="52"/>
    <x v="4"/>
    <x v="31"/>
    <n v="150000"/>
    <n v="150000"/>
  </r>
  <r>
    <x v="52"/>
    <x v="11"/>
    <x v="31"/>
    <n v="221000"/>
    <n v="1498045"/>
  </r>
  <r>
    <x v="53"/>
    <x v="4"/>
    <x v="31"/>
    <m/>
    <m/>
  </r>
  <r>
    <x v="53"/>
    <x v="11"/>
    <x v="31"/>
    <n v="206500"/>
    <n v="828900"/>
  </r>
  <r>
    <x v="54"/>
    <x v="4"/>
    <x v="31"/>
    <m/>
    <m/>
  </r>
  <r>
    <x v="54"/>
    <x v="11"/>
    <x v="31"/>
    <n v="224325"/>
    <n v="1841150"/>
  </r>
  <r>
    <x v="55"/>
    <x v="4"/>
    <x v="31"/>
    <m/>
    <m/>
  </r>
  <r>
    <x v="55"/>
    <x v="11"/>
    <x v="31"/>
    <n v="204000"/>
    <n v="1229950"/>
  </r>
  <r>
    <x v="56"/>
    <x v="4"/>
    <x v="31"/>
    <m/>
    <m/>
  </r>
  <r>
    <x v="56"/>
    <x v="11"/>
    <x v="31"/>
    <n v="174950"/>
    <n v="489900"/>
  </r>
  <r>
    <x v="57"/>
    <x v="4"/>
    <x v="31"/>
    <m/>
    <m/>
  </r>
  <r>
    <x v="57"/>
    <x v="11"/>
    <x v="31"/>
    <n v="240800"/>
    <n v="1373700"/>
  </r>
  <r>
    <x v="58"/>
    <x v="4"/>
    <x v="31"/>
    <m/>
    <m/>
  </r>
  <r>
    <x v="58"/>
    <x v="11"/>
    <x v="31"/>
    <n v="204975"/>
    <n v="862950"/>
  </r>
  <r>
    <x v="59"/>
    <x v="4"/>
    <x v="31"/>
    <m/>
    <m/>
  </r>
  <r>
    <x v="59"/>
    <x v="11"/>
    <x v="31"/>
    <n v="328224"/>
    <n v="2072699"/>
  </r>
  <r>
    <x v="60"/>
    <x v="4"/>
    <x v="31"/>
    <m/>
    <m/>
  </r>
  <r>
    <x v="60"/>
    <x v="11"/>
    <x v="31"/>
    <n v="248950"/>
    <n v="1618450"/>
  </r>
  <r>
    <x v="61"/>
    <x v="4"/>
    <x v="31"/>
    <m/>
    <m/>
  </r>
  <r>
    <x v="61"/>
    <x v="11"/>
    <x v="31"/>
    <n v="197000"/>
    <n v="1221006"/>
  </r>
  <r>
    <x v="62"/>
    <x v="4"/>
    <x v="31"/>
    <m/>
    <m/>
  </r>
  <r>
    <x v="62"/>
    <x v="11"/>
    <x v="31"/>
    <n v="199950"/>
    <n v="948750"/>
  </r>
  <r>
    <x v="63"/>
    <x v="4"/>
    <x v="31"/>
    <m/>
    <m/>
  </r>
  <r>
    <x v="63"/>
    <x v="11"/>
    <x v="31"/>
    <n v="217250"/>
    <n v="963500"/>
  </r>
  <r>
    <x v="64"/>
    <x v="4"/>
    <x v="31"/>
    <m/>
    <m/>
  </r>
  <r>
    <x v="64"/>
    <x v="11"/>
    <x v="31"/>
    <n v="190000"/>
    <n v="749500"/>
  </r>
  <r>
    <x v="65"/>
    <x v="4"/>
    <x v="31"/>
    <m/>
    <m/>
  </r>
  <r>
    <x v="65"/>
    <x v="11"/>
    <x v="31"/>
    <n v="200000"/>
    <n v="1056400"/>
  </r>
  <r>
    <x v="66"/>
    <x v="4"/>
    <x v="31"/>
    <m/>
    <m/>
  </r>
  <r>
    <x v="66"/>
    <x v="11"/>
    <x v="31"/>
    <n v="167000"/>
    <n v="334000"/>
  </r>
  <r>
    <x v="67"/>
    <x v="4"/>
    <x v="31"/>
    <m/>
    <m/>
  </r>
  <r>
    <x v="67"/>
    <x v="11"/>
    <x v="31"/>
    <n v="210000"/>
    <n v="1128406"/>
  </r>
  <r>
    <x v="68"/>
    <x v="4"/>
    <x v="31"/>
    <m/>
    <m/>
  </r>
  <r>
    <x v="68"/>
    <x v="11"/>
    <x v="31"/>
    <n v="181750"/>
    <n v="1781500"/>
  </r>
  <r>
    <x v="69"/>
    <x v="4"/>
    <x v="31"/>
    <m/>
    <m/>
  </r>
  <r>
    <x v="69"/>
    <x v="11"/>
    <x v="31"/>
    <n v="159950"/>
    <n v="430450"/>
  </r>
  <r>
    <x v="70"/>
    <x v="4"/>
    <x v="31"/>
    <m/>
    <m/>
  </r>
  <r>
    <x v="70"/>
    <x v="11"/>
    <x v="31"/>
    <n v="160302"/>
    <n v="895604"/>
  </r>
  <r>
    <x v="71"/>
    <x v="4"/>
    <x v="31"/>
    <m/>
    <m/>
  </r>
  <r>
    <x v="71"/>
    <x v="11"/>
    <x v="31"/>
    <n v="171750"/>
    <n v="678450"/>
  </r>
  <r>
    <x v="72"/>
    <x v="4"/>
    <x v="31"/>
    <m/>
    <m/>
  </r>
  <r>
    <x v="72"/>
    <x v="11"/>
    <x v="31"/>
    <n v="149750"/>
    <n v="299500"/>
  </r>
  <r>
    <x v="73"/>
    <x v="4"/>
    <x v="31"/>
    <m/>
    <m/>
  </r>
  <r>
    <x v="73"/>
    <x v="11"/>
    <x v="31"/>
    <n v="189000"/>
    <n v="378000"/>
  </r>
  <r>
    <x v="74"/>
    <x v="4"/>
    <x v="31"/>
    <m/>
    <m/>
  </r>
  <r>
    <x v="74"/>
    <x v="11"/>
    <x v="31"/>
    <n v="71750"/>
    <n v="143500"/>
  </r>
  <r>
    <x v="75"/>
    <x v="4"/>
    <x v="31"/>
    <m/>
    <m/>
  </r>
  <r>
    <x v="75"/>
    <x v="11"/>
    <x v="31"/>
    <n v="170020"/>
    <n v="340040"/>
  </r>
  <r>
    <x v="76"/>
    <x v="4"/>
    <x v="31"/>
    <m/>
    <m/>
  </r>
  <r>
    <x v="76"/>
    <x v="11"/>
    <x v="31"/>
    <n v="231750"/>
    <n v="463500"/>
  </r>
  <r>
    <x v="77"/>
    <x v="4"/>
    <x v="31"/>
    <m/>
    <m/>
  </r>
  <r>
    <x v="77"/>
    <x v="11"/>
    <x v="31"/>
    <n v="159000"/>
    <n v="1339400"/>
  </r>
  <r>
    <x v="78"/>
    <x v="4"/>
    <x v="31"/>
    <m/>
    <m/>
  </r>
  <r>
    <x v="78"/>
    <x v="11"/>
    <x v="31"/>
    <n v="145000"/>
    <n v="704400"/>
  </r>
  <r>
    <x v="79"/>
    <x v="4"/>
    <x v="31"/>
    <m/>
    <m/>
  </r>
  <r>
    <x v="79"/>
    <x v="11"/>
    <x v="31"/>
    <n v="154718"/>
    <n v="623335"/>
  </r>
  <r>
    <x v="80"/>
    <x v="4"/>
    <x v="31"/>
    <m/>
    <m/>
  </r>
  <r>
    <x v="80"/>
    <x v="11"/>
    <x v="31"/>
    <n v="124500"/>
    <n v="706450"/>
  </r>
  <r>
    <x v="81"/>
    <x v="4"/>
    <x v="31"/>
    <m/>
    <m/>
  </r>
  <r>
    <x v="81"/>
    <x v="11"/>
    <x v="31"/>
    <n v="176525"/>
    <n v="672450"/>
  </r>
  <r>
    <x v="82"/>
    <x v="4"/>
    <x v="31"/>
    <m/>
    <m/>
  </r>
  <r>
    <x v="82"/>
    <x v="11"/>
    <x v="31"/>
    <n v="151000"/>
    <n v="1013956"/>
  </r>
  <r>
    <x v="83"/>
    <x v="4"/>
    <x v="31"/>
    <m/>
    <m/>
  </r>
  <r>
    <x v="83"/>
    <x v="11"/>
    <x v="31"/>
    <n v="170000"/>
    <n v="1008000"/>
  </r>
  <r>
    <x v="84"/>
    <x v="4"/>
    <x v="31"/>
    <m/>
    <m/>
  </r>
  <r>
    <x v="84"/>
    <x v="11"/>
    <x v="31"/>
    <n v="128750"/>
    <n v="489600"/>
  </r>
  <r>
    <x v="85"/>
    <x v="4"/>
    <x v="31"/>
    <m/>
    <m/>
  </r>
  <r>
    <x v="85"/>
    <x v="11"/>
    <x v="31"/>
    <m/>
    <m/>
  </r>
  <r>
    <x v="86"/>
    <x v="4"/>
    <x v="31"/>
    <m/>
    <m/>
  </r>
  <r>
    <x v="86"/>
    <x v="11"/>
    <x v="31"/>
    <n v="173200"/>
    <n v="985150"/>
  </r>
  <r>
    <x v="87"/>
    <x v="4"/>
    <x v="31"/>
    <m/>
    <m/>
  </r>
  <r>
    <x v="87"/>
    <x v="11"/>
    <x v="31"/>
    <n v="164000"/>
    <n v="1189400"/>
  </r>
  <r>
    <x v="88"/>
    <x v="4"/>
    <x v="31"/>
    <m/>
    <m/>
  </r>
  <r>
    <x v="88"/>
    <x v="11"/>
    <x v="31"/>
    <n v="171500"/>
    <n v="1015111"/>
  </r>
  <r>
    <x v="89"/>
    <x v="4"/>
    <x v="31"/>
    <m/>
    <m/>
  </r>
  <r>
    <x v="89"/>
    <x v="11"/>
    <x v="31"/>
    <n v="150000"/>
    <n v="621000"/>
  </r>
  <r>
    <x v="90"/>
    <x v="4"/>
    <x v="31"/>
    <m/>
    <m/>
  </r>
  <r>
    <x v="90"/>
    <x v="11"/>
    <x v="31"/>
    <m/>
    <m/>
  </r>
  <r>
    <x v="91"/>
    <x v="4"/>
    <x v="31"/>
    <m/>
    <m/>
  </r>
  <r>
    <x v="91"/>
    <x v="11"/>
    <x v="31"/>
    <m/>
    <m/>
  </r>
  <r>
    <x v="92"/>
    <x v="4"/>
    <x v="31"/>
    <m/>
    <m/>
  </r>
  <r>
    <x v="92"/>
    <x v="11"/>
    <x v="31"/>
    <n v="98500"/>
    <n v="98500"/>
  </r>
  <r>
    <x v="93"/>
    <x v="4"/>
    <x v="31"/>
    <m/>
    <m/>
  </r>
  <r>
    <x v="93"/>
    <x v="11"/>
    <x v="31"/>
    <n v="125000"/>
    <n v="359900"/>
  </r>
  <r>
    <x v="94"/>
    <x v="4"/>
    <x v="31"/>
    <m/>
    <m/>
  </r>
  <r>
    <x v="94"/>
    <x v="11"/>
    <x v="31"/>
    <n v="119000"/>
    <n v="414001"/>
  </r>
  <r>
    <x v="95"/>
    <x v="4"/>
    <x v="31"/>
    <m/>
    <m/>
  </r>
  <r>
    <x v="95"/>
    <x v="11"/>
    <x v="31"/>
    <n v="145000"/>
    <n v="455000"/>
  </r>
  <r>
    <x v="96"/>
    <x v="4"/>
    <x v="31"/>
    <m/>
    <m/>
  </r>
  <r>
    <x v="96"/>
    <x v="11"/>
    <x v="31"/>
    <n v="170150"/>
    <n v="480100"/>
  </r>
  <r>
    <x v="97"/>
    <x v="4"/>
    <x v="31"/>
    <m/>
    <m/>
  </r>
  <r>
    <x v="97"/>
    <x v="11"/>
    <x v="31"/>
    <n v="125500"/>
    <n v="371830"/>
  </r>
  <r>
    <x v="98"/>
    <x v="4"/>
    <x v="31"/>
    <m/>
    <m/>
  </r>
  <r>
    <x v="98"/>
    <x v="11"/>
    <x v="31"/>
    <n v="122950"/>
    <n v="500667"/>
  </r>
  <r>
    <x v="99"/>
    <x v="4"/>
    <x v="31"/>
    <m/>
    <m/>
  </r>
  <r>
    <x v="99"/>
    <x v="11"/>
    <x v="31"/>
    <n v="180500"/>
    <n v="650800"/>
  </r>
  <r>
    <x v="100"/>
    <x v="4"/>
    <x v="31"/>
    <m/>
    <m/>
  </r>
  <r>
    <x v="100"/>
    <x v="11"/>
    <x v="31"/>
    <n v="120500"/>
    <n v="499777"/>
  </r>
  <r>
    <x v="101"/>
    <x v="4"/>
    <x v="31"/>
    <m/>
    <m/>
  </r>
  <r>
    <x v="101"/>
    <x v="11"/>
    <x v="31"/>
    <n v="173250"/>
    <n v="346500"/>
  </r>
  <r>
    <x v="102"/>
    <x v="4"/>
    <x v="31"/>
    <m/>
    <m/>
  </r>
  <r>
    <x v="102"/>
    <x v="11"/>
    <x v="31"/>
    <n v="123800"/>
    <n v="1188600"/>
  </r>
  <r>
    <x v="103"/>
    <x v="4"/>
    <x v="31"/>
    <m/>
    <m/>
  </r>
  <r>
    <x v="103"/>
    <x v="11"/>
    <x v="31"/>
    <n v="95001"/>
    <n v="1013266"/>
  </r>
  <r>
    <x v="104"/>
    <x v="4"/>
    <x v="31"/>
    <m/>
    <m/>
  </r>
  <r>
    <x v="104"/>
    <x v="11"/>
    <x v="31"/>
    <n v="98500"/>
    <n v="490500"/>
  </r>
  <r>
    <x v="105"/>
    <x v="4"/>
    <x v="31"/>
    <m/>
    <m/>
  </r>
  <r>
    <x v="105"/>
    <x v="11"/>
    <x v="31"/>
    <n v="77450"/>
    <n v="319300"/>
  </r>
  <r>
    <x v="106"/>
    <x v="4"/>
    <x v="31"/>
    <m/>
    <m/>
  </r>
  <r>
    <x v="106"/>
    <x v="11"/>
    <x v="31"/>
    <n v="105000"/>
    <n v="429500"/>
  </r>
  <r>
    <x v="107"/>
    <x v="4"/>
    <x v="31"/>
    <m/>
    <m/>
  </r>
  <r>
    <x v="107"/>
    <x v="11"/>
    <x v="31"/>
    <n v="149000"/>
    <n v="689020"/>
  </r>
  <r>
    <x v="108"/>
    <x v="4"/>
    <x v="31"/>
    <m/>
    <m/>
  </r>
  <r>
    <x v="108"/>
    <x v="11"/>
    <x v="31"/>
    <n v="175000"/>
    <n v="175000"/>
  </r>
  <r>
    <x v="109"/>
    <x v="4"/>
    <x v="31"/>
    <m/>
    <m/>
  </r>
  <r>
    <x v="109"/>
    <x v="11"/>
    <x v="31"/>
    <n v="152925"/>
    <n v="857850"/>
  </r>
  <r>
    <x v="110"/>
    <x v="4"/>
    <x v="31"/>
    <m/>
    <m/>
  </r>
  <r>
    <x v="110"/>
    <x v="11"/>
    <x v="31"/>
    <n v="99500"/>
    <n v="567970"/>
  </r>
  <r>
    <x v="111"/>
    <x v="4"/>
    <x v="31"/>
    <m/>
    <m/>
  </r>
  <r>
    <x v="111"/>
    <x v="11"/>
    <x v="31"/>
    <n v="92000"/>
    <n v="766400"/>
  </r>
  <r>
    <x v="112"/>
    <x v="4"/>
    <x v="31"/>
    <m/>
    <m/>
  </r>
  <r>
    <x v="112"/>
    <x v="11"/>
    <x v="31"/>
    <n v="69250"/>
    <n v="598567"/>
  </r>
  <r>
    <x v="113"/>
    <x v="4"/>
    <x v="31"/>
    <m/>
    <m/>
  </r>
  <r>
    <x v="113"/>
    <x v="11"/>
    <x v="31"/>
    <n v="129000"/>
    <n v="425000"/>
  </r>
  <r>
    <x v="114"/>
    <x v="4"/>
    <x v="31"/>
    <m/>
    <m/>
  </r>
  <r>
    <x v="114"/>
    <x v="11"/>
    <x v="31"/>
    <n v="89900"/>
    <n v="320800"/>
  </r>
  <r>
    <x v="115"/>
    <x v="4"/>
    <x v="31"/>
    <m/>
    <m/>
  </r>
  <r>
    <x v="115"/>
    <x v="11"/>
    <x v="31"/>
    <n v="68000"/>
    <n v="379007"/>
  </r>
  <r>
    <x v="116"/>
    <x v="4"/>
    <x v="31"/>
    <m/>
    <m/>
  </r>
  <r>
    <x v="116"/>
    <x v="11"/>
    <x v="31"/>
    <n v="122975"/>
    <n v="245950"/>
  </r>
  <r>
    <x v="117"/>
    <x v="4"/>
    <x v="31"/>
    <m/>
    <m/>
  </r>
  <r>
    <x v="117"/>
    <x v="11"/>
    <x v="31"/>
    <n v="88888"/>
    <n v="272888"/>
  </r>
  <r>
    <x v="118"/>
    <x v="4"/>
    <x v="31"/>
    <m/>
    <m/>
  </r>
  <r>
    <x v="118"/>
    <x v="11"/>
    <x v="31"/>
    <n v="150000"/>
    <n v="679900"/>
  </r>
  <r>
    <x v="119"/>
    <x v="4"/>
    <x v="31"/>
    <m/>
    <m/>
  </r>
  <r>
    <x v="119"/>
    <x v="11"/>
    <x v="31"/>
    <n v="160250"/>
    <n v="887000"/>
  </r>
  <r>
    <x v="120"/>
    <x v="4"/>
    <x v="31"/>
    <m/>
    <m/>
  </r>
  <r>
    <x v="120"/>
    <x v="11"/>
    <x v="31"/>
    <n v="115500"/>
    <n v="448700"/>
  </r>
  <r>
    <x v="121"/>
    <x v="4"/>
    <x v="31"/>
    <m/>
    <m/>
  </r>
  <r>
    <x v="121"/>
    <x v="11"/>
    <x v="31"/>
    <n v="136000"/>
    <n v="371000"/>
  </r>
  <r>
    <x v="122"/>
    <x v="4"/>
    <x v="31"/>
    <m/>
    <m/>
  </r>
  <r>
    <x v="122"/>
    <x v="11"/>
    <x v="31"/>
    <n v="105375"/>
    <n v="1144651"/>
  </r>
  <r>
    <x v="123"/>
    <x v="4"/>
    <x v="31"/>
    <m/>
    <m/>
  </r>
  <r>
    <x v="123"/>
    <x v="11"/>
    <x v="31"/>
    <n v="115000"/>
    <n v="571950"/>
  </r>
  <r>
    <x v="124"/>
    <x v="4"/>
    <x v="31"/>
    <m/>
    <m/>
  </r>
  <r>
    <x v="124"/>
    <x v="11"/>
    <x v="31"/>
    <n v="161750"/>
    <n v="630500"/>
  </r>
  <r>
    <x v="125"/>
    <x v="4"/>
    <x v="31"/>
    <m/>
    <m/>
  </r>
  <r>
    <x v="125"/>
    <x v="11"/>
    <x v="31"/>
    <n v="140000"/>
    <n v="863111"/>
  </r>
  <r>
    <x v="126"/>
    <x v="4"/>
    <x v="31"/>
    <m/>
    <m/>
  </r>
  <r>
    <x v="126"/>
    <x v="11"/>
    <x v="31"/>
    <n v="135000"/>
    <n v="884650"/>
  </r>
  <r>
    <x v="127"/>
    <x v="4"/>
    <x v="31"/>
    <m/>
    <m/>
  </r>
  <r>
    <x v="127"/>
    <x v="11"/>
    <x v="31"/>
    <n v="145000"/>
    <n v="1306900"/>
  </r>
  <r>
    <x v="128"/>
    <x v="4"/>
    <x v="31"/>
    <m/>
    <m/>
  </r>
  <r>
    <x v="128"/>
    <x v="11"/>
    <x v="31"/>
    <n v="124500"/>
    <n v="931950"/>
  </r>
  <r>
    <x v="129"/>
    <x v="4"/>
    <x v="31"/>
    <m/>
    <m/>
  </r>
  <r>
    <x v="129"/>
    <x v="11"/>
    <x v="31"/>
    <n v="132975"/>
    <n v="1805554"/>
  </r>
  <r>
    <x v="130"/>
    <x v="4"/>
    <x v="31"/>
    <n v="114000"/>
    <n v="114000"/>
  </r>
  <r>
    <x v="130"/>
    <x v="11"/>
    <x v="31"/>
    <n v="102500"/>
    <n v="455001"/>
  </r>
  <r>
    <x v="131"/>
    <x v="4"/>
    <x v="31"/>
    <m/>
    <m/>
  </r>
  <r>
    <x v="131"/>
    <x v="11"/>
    <x v="31"/>
    <n v="140000"/>
    <n v="1001900"/>
  </r>
  <r>
    <x v="132"/>
    <x v="4"/>
    <x v="31"/>
    <m/>
    <m/>
  </r>
  <r>
    <x v="132"/>
    <x v="11"/>
    <x v="31"/>
    <n v="106500"/>
    <n v="106500"/>
  </r>
  <r>
    <x v="133"/>
    <x v="4"/>
    <x v="31"/>
    <m/>
    <m/>
  </r>
  <r>
    <x v="133"/>
    <x v="11"/>
    <x v="31"/>
    <n v="169975"/>
    <n v="1030506"/>
  </r>
  <r>
    <x v="134"/>
    <x v="4"/>
    <x v="31"/>
    <m/>
    <m/>
  </r>
  <r>
    <x v="134"/>
    <x v="11"/>
    <x v="31"/>
    <n v="126600"/>
    <n v="878300"/>
  </r>
  <r>
    <x v="135"/>
    <x v="4"/>
    <x v="31"/>
    <m/>
    <m/>
  </r>
  <r>
    <x v="135"/>
    <x v="11"/>
    <x v="31"/>
    <n v="140995"/>
    <n v="842890"/>
  </r>
  <r>
    <x v="136"/>
    <x v="4"/>
    <x v="31"/>
    <m/>
    <m/>
  </r>
  <r>
    <x v="136"/>
    <x v="11"/>
    <x v="31"/>
    <n v="125000"/>
    <n v="1130000"/>
  </r>
  <r>
    <x v="137"/>
    <x v="4"/>
    <x v="31"/>
    <m/>
    <m/>
  </r>
  <r>
    <x v="137"/>
    <x v="11"/>
    <x v="31"/>
    <n v="95000"/>
    <n v="697900"/>
  </r>
  <r>
    <x v="138"/>
    <x v="4"/>
    <x v="31"/>
    <m/>
    <m/>
  </r>
  <r>
    <x v="138"/>
    <x v="11"/>
    <x v="31"/>
    <n v="149950"/>
    <n v="947350"/>
  </r>
  <r>
    <x v="139"/>
    <x v="4"/>
    <x v="31"/>
    <m/>
    <m/>
  </r>
  <r>
    <x v="139"/>
    <x v="11"/>
    <x v="31"/>
    <n v="121000"/>
    <n v="810590"/>
  </r>
  <r>
    <x v="140"/>
    <x v="4"/>
    <x v="31"/>
    <m/>
    <m/>
  </r>
  <r>
    <x v="140"/>
    <x v="11"/>
    <x v="31"/>
    <n v="89900"/>
    <n v="543075"/>
  </r>
  <r>
    <x v="141"/>
    <x v="4"/>
    <x v="31"/>
    <m/>
    <m/>
  </r>
  <r>
    <x v="141"/>
    <x v="11"/>
    <x v="31"/>
    <n v="185200"/>
    <n v="2101100"/>
  </r>
  <r>
    <x v="142"/>
    <x v="4"/>
    <x v="31"/>
    <m/>
    <m/>
  </r>
  <r>
    <x v="142"/>
    <x v="11"/>
    <x v="31"/>
    <n v="132125"/>
    <n v="643250"/>
  </r>
  <r>
    <x v="143"/>
    <x v="4"/>
    <x v="31"/>
    <m/>
    <m/>
  </r>
  <r>
    <x v="143"/>
    <x v="11"/>
    <x v="31"/>
    <n v="195000"/>
    <n v="716479"/>
  </r>
  <r>
    <x v="144"/>
    <x v="4"/>
    <x v="31"/>
    <m/>
    <m/>
  </r>
  <r>
    <x v="144"/>
    <x v="11"/>
    <x v="31"/>
    <n v="185975"/>
    <n v="371950"/>
  </r>
  <r>
    <x v="145"/>
    <x v="4"/>
    <x v="31"/>
    <m/>
    <m/>
  </r>
  <r>
    <x v="145"/>
    <x v="11"/>
    <x v="31"/>
    <n v="128500"/>
    <n v="1158500"/>
  </r>
  <r>
    <x v="146"/>
    <x v="4"/>
    <x v="31"/>
    <m/>
    <m/>
  </r>
  <r>
    <x v="146"/>
    <x v="11"/>
    <x v="31"/>
    <n v="149950"/>
    <n v="1206200"/>
  </r>
  <r>
    <x v="147"/>
    <x v="4"/>
    <x v="31"/>
    <m/>
    <m/>
  </r>
  <r>
    <x v="147"/>
    <x v="11"/>
    <x v="31"/>
    <n v="170000"/>
    <n v="1941600"/>
  </r>
  <r>
    <x v="148"/>
    <x v="4"/>
    <x v="31"/>
    <m/>
    <m/>
  </r>
  <r>
    <x v="148"/>
    <x v="11"/>
    <x v="31"/>
    <n v="189878"/>
    <n v="1235206"/>
  </r>
  <r>
    <x v="149"/>
    <x v="4"/>
    <x v="31"/>
    <m/>
    <m/>
  </r>
  <r>
    <x v="149"/>
    <x v="11"/>
    <x v="31"/>
    <n v="176500"/>
    <n v="1857400"/>
  </r>
  <r>
    <x v="150"/>
    <x v="4"/>
    <x v="31"/>
    <m/>
    <m/>
  </r>
  <r>
    <x v="150"/>
    <x v="11"/>
    <x v="31"/>
    <n v="176500"/>
    <n v="1299950"/>
  </r>
  <r>
    <x v="151"/>
    <x v="4"/>
    <x v="31"/>
    <m/>
    <m/>
  </r>
  <r>
    <x v="151"/>
    <x v="11"/>
    <x v="31"/>
    <n v="155950"/>
    <n v="1488074"/>
  </r>
  <r>
    <x v="152"/>
    <x v="4"/>
    <x v="31"/>
    <m/>
    <m/>
  </r>
  <r>
    <x v="152"/>
    <x v="11"/>
    <x v="31"/>
    <n v="175000"/>
    <n v="2150449"/>
  </r>
  <r>
    <x v="153"/>
    <x v="4"/>
    <x v="31"/>
    <m/>
    <m/>
  </r>
  <r>
    <x v="153"/>
    <x v="11"/>
    <x v="31"/>
    <n v="205000"/>
    <n v="1700880"/>
  </r>
  <r>
    <x v="154"/>
    <x v="4"/>
    <x v="31"/>
    <m/>
    <m/>
  </r>
  <r>
    <x v="154"/>
    <x v="11"/>
    <x v="31"/>
    <n v="208000"/>
    <n v="1465350"/>
  </r>
  <r>
    <x v="155"/>
    <x v="4"/>
    <x v="31"/>
    <m/>
    <m/>
  </r>
  <r>
    <x v="155"/>
    <x v="11"/>
    <x v="31"/>
    <n v="201000"/>
    <n v="796000"/>
  </r>
  <r>
    <x v="156"/>
    <x v="4"/>
    <x v="31"/>
    <m/>
    <m/>
  </r>
  <r>
    <x v="156"/>
    <x v="11"/>
    <x v="31"/>
    <n v="239950"/>
    <n v="1021100"/>
  </r>
  <r>
    <x v="157"/>
    <x v="4"/>
    <x v="31"/>
    <m/>
    <m/>
  </r>
  <r>
    <x v="157"/>
    <x v="11"/>
    <x v="31"/>
    <n v="211500"/>
    <n v="1065500"/>
  </r>
  <r>
    <x v="158"/>
    <x v="4"/>
    <x v="31"/>
    <m/>
    <m/>
  </r>
  <r>
    <x v="158"/>
    <x v="11"/>
    <x v="31"/>
    <n v="179950"/>
    <n v="854900"/>
  </r>
  <r>
    <x v="159"/>
    <x v="4"/>
    <x v="31"/>
    <m/>
    <m/>
  </r>
  <r>
    <x v="159"/>
    <x v="11"/>
    <x v="31"/>
    <n v="200000"/>
    <n v="1209000"/>
  </r>
  <r>
    <x v="160"/>
    <x v="4"/>
    <x v="31"/>
    <m/>
    <m/>
  </r>
  <r>
    <x v="160"/>
    <x v="11"/>
    <x v="31"/>
    <n v="223500"/>
    <n v="2103137"/>
  </r>
  <r>
    <x v="161"/>
    <x v="4"/>
    <x v="31"/>
    <m/>
    <m/>
  </r>
  <r>
    <x v="161"/>
    <x v="11"/>
    <x v="31"/>
    <n v="176750"/>
    <n v="1707299"/>
  </r>
  <r>
    <x v="162"/>
    <x v="4"/>
    <x v="31"/>
    <m/>
    <m/>
  </r>
  <r>
    <x v="162"/>
    <x v="11"/>
    <x v="31"/>
    <n v="184950"/>
    <n v="1281800"/>
  </r>
  <r>
    <x v="163"/>
    <x v="4"/>
    <x v="31"/>
    <m/>
    <m/>
  </r>
  <r>
    <x v="163"/>
    <x v="11"/>
    <x v="31"/>
    <n v="155250"/>
    <n v="1774900"/>
  </r>
  <r>
    <x v="164"/>
    <x v="4"/>
    <x v="31"/>
    <m/>
    <m/>
  </r>
  <r>
    <x v="164"/>
    <x v="11"/>
    <x v="31"/>
    <n v="208475"/>
    <n v="2503649"/>
  </r>
  <r>
    <x v="165"/>
    <x v="4"/>
    <x v="31"/>
    <m/>
    <m/>
  </r>
  <r>
    <x v="165"/>
    <x v="11"/>
    <x v="31"/>
    <n v="176450"/>
    <n v="1127901"/>
  </r>
  <r>
    <x v="166"/>
    <x v="4"/>
    <x v="31"/>
    <m/>
    <m/>
  </r>
  <r>
    <x v="166"/>
    <x v="11"/>
    <x v="31"/>
    <n v="171299"/>
    <n v="2879779"/>
  </r>
  <r>
    <x v="167"/>
    <x v="4"/>
    <x v="31"/>
    <m/>
    <m/>
  </r>
  <r>
    <x v="167"/>
    <x v="11"/>
    <x v="31"/>
    <n v="190000"/>
    <n v="1450250"/>
  </r>
  <r>
    <x v="168"/>
    <x v="4"/>
    <x v="31"/>
    <m/>
    <m/>
  </r>
  <r>
    <x v="168"/>
    <x v="11"/>
    <x v="31"/>
    <n v="205000"/>
    <n v="3010204"/>
  </r>
  <r>
    <x v="169"/>
    <x v="4"/>
    <x v="31"/>
    <m/>
    <m/>
  </r>
  <r>
    <x v="169"/>
    <x v="11"/>
    <x v="31"/>
    <n v="211500"/>
    <n v="2336362"/>
  </r>
  <r>
    <x v="170"/>
    <x v="4"/>
    <x v="31"/>
    <m/>
    <m/>
  </r>
  <r>
    <x v="170"/>
    <x v="11"/>
    <x v="31"/>
    <n v="215000"/>
    <n v="2443344"/>
  </r>
  <r>
    <x v="171"/>
    <x v="4"/>
    <x v="31"/>
    <m/>
    <m/>
  </r>
  <r>
    <x v="171"/>
    <x v="11"/>
    <x v="31"/>
    <n v="211663"/>
    <n v="2166725"/>
  </r>
  <r>
    <x v="172"/>
    <x v="4"/>
    <x v="31"/>
    <n v="322500"/>
    <n v="322500"/>
  </r>
  <r>
    <x v="172"/>
    <x v="11"/>
    <x v="31"/>
    <n v="216500"/>
    <n v="1940000"/>
  </r>
  <r>
    <x v="173"/>
    <x v="4"/>
    <x v="31"/>
    <m/>
    <m/>
  </r>
  <r>
    <x v="173"/>
    <x v="11"/>
    <x v="31"/>
    <n v="229975"/>
    <n v="2513900"/>
  </r>
  <r>
    <x v="174"/>
    <x v="4"/>
    <x v="31"/>
    <m/>
    <m/>
  </r>
  <r>
    <x v="174"/>
    <x v="11"/>
    <x v="31"/>
    <n v="225000"/>
    <n v="2289308"/>
  </r>
  <r>
    <x v="175"/>
    <x v="4"/>
    <x v="31"/>
    <m/>
    <m/>
  </r>
  <r>
    <x v="175"/>
    <x v="11"/>
    <x v="31"/>
    <n v="230000"/>
    <n v="2645204"/>
  </r>
  <r>
    <x v="176"/>
    <x v="4"/>
    <x v="31"/>
    <m/>
    <m/>
  </r>
  <r>
    <x v="176"/>
    <x v="11"/>
    <x v="31"/>
    <n v="236500"/>
    <n v="2384925"/>
  </r>
  <r>
    <x v="177"/>
    <x v="4"/>
    <x v="31"/>
    <m/>
    <m/>
  </r>
  <r>
    <x v="177"/>
    <x v="11"/>
    <x v="31"/>
    <n v="215000"/>
    <n v="2694959"/>
  </r>
  <r>
    <x v="178"/>
    <x v="4"/>
    <x v="31"/>
    <m/>
    <m/>
  </r>
  <r>
    <x v="178"/>
    <x v="11"/>
    <x v="31"/>
    <n v="238500"/>
    <n v="2054404"/>
  </r>
  <r>
    <x v="179"/>
    <x v="4"/>
    <x v="31"/>
    <m/>
    <m/>
  </r>
  <r>
    <x v="179"/>
    <x v="11"/>
    <x v="31"/>
    <n v="247600"/>
    <n v="3188179"/>
  </r>
  <r>
    <x v="180"/>
    <x v="4"/>
    <x v="31"/>
    <m/>
    <m/>
  </r>
  <r>
    <x v="180"/>
    <x v="11"/>
    <x v="31"/>
    <n v="229950"/>
    <n v="948950"/>
  </r>
  <r>
    <x v="181"/>
    <x v="4"/>
    <x v="31"/>
    <m/>
    <m/>
  </r>
  <r>
    <x v="181"/>
    <x v="11"/>
    <x v="31"/>
    <n v="249000"/>
    <n v="2325850"/>
  </r>
  <r>
    <x v="182"/>
    <x v="4"/>
    <x v="31"/>
    <m/>
    <m/>
  </r>
  <r>
    <x v="182"/>
    <x v="11"/>
    <x v="31"/>
    <n v="267500"/>
    <n v="3386400"/>
  </r>
  <r>
    <x v="183"/>
    <x v="4"/>
    <x v="31"/>
    <m/>
    <m/>
  </r>
  <r>
    <x v="183"/>
    <x v="11"/>
    <x v="31"/>
    <n v="269000"/>
    <n v="3460350"/>
  </r>
  <r>
    <x v="184"/>
    <x v="4"/>
    <x v="31"/>
    <m/>
    <m/>
  </r>
  <r>
    <x v="184"/>
    <x v="11"/>
    <x v="31"/>
    <n v="265000"/>
    <n v="3647780"/>
  </r>
  <r>
    <x v="185"/>
    <x v="4"/>
    <x v="31"/>
    <m/>
    <m/>
  </r>
  <r>
    <x v="185"/>
    <x v="11"/>
    <x v="31"/>
    <n v="287750"/>
    <n v="2250790"/>
  </r>
  <r>
    <x v="186"/>
    <x v="4"/>
    <x v="31"/>
    <m/>
    <m/>
  </r>
  <r>
    <x v="186"/>
    <x v="11"/>
    <x v="31"/>
    <n v="270000"/>
    <n v="1905000"/>
  </r>
  <r>
    <x v="187"/>
    <x v="4"/>
    <x v="31"/>
    <m/>
    <m/>
  </r>
  <r>
    <x v="187"/>
    <x v="11"/>
    <x v="31"/>
    <n v="285000"/>
    <n v="2505949"/>
  </r>
  <r>
    <x v="188"/>
    <x v="4"/>
    <x v="31"/>
    <m/>
    <m/>
  </r>
  <r>
    <x v="188"/>
    <x v="11"/>
    <x v="31"/>
    <n v="312500"/>
    <n v="2603980"/>
  </r>
  <r>
    <x v="189"/>
    <x v="4"/>
    <x v="31"/>
    <m/>
    <m/>
  </r>
  <r>
    <x v="189"/>
    <x v="11"/>
    <x v="31"/>
    <n v="284000"/>
    <n v="3697390"/>
  </r>
  <r>
    <x v="190"/>
    <x v="4"/>
    <x v="31"/>
    <m/>
    <m/>
  </r>
  <r>
    <x v="190"/>
    <x v="11"/>
    <x v="31"/>
    <n v="260000"/>
    <n v="3035989"/>
  </r>
  <r>
    <x v="191"/>
    <x v="4"/>
    <x v="31"/>
    <n v="335580"/>
    <n v="335580"/>
  </r>
  <r>
    <x v="191"/>
    <x v="11"/>
    <x v="31"/>
    <n v="296750"/>
    <n v="1949490"/>
  </r>
  <r>
    <x v="192"/>
    <x v="4"/>
    <x v="31"/>
    <m/>
    <m/>
  </r>
  <r>
    <x v="192"/>
    <x v="11"/>
    <x v="31"/>
    <n v="261000"/>
    <n v="2424990"/>
  </r>
  <r>
    <x v="202"/>
    <x v="4"/>
    <x v="31"/>
    <m/>
    <m/>
  </r>
  <r>
    <x v="202"/>
    <x v="11"/>
    <x v="31"/>
    <n v="247000"/>
    <n v="1671890"/>
  </r>
  <r>
    <x v="194"/>
    <x v="4"/>
    <x v="31"/>
    <n v="220000"/>
    <n v="220000"/>
  </r>
  <r>
    <x v="194"/>
    <x v="11"/>
    <x v="31"/>
    <n v="300000"/>
    <n v="2765940"/>
  </r>
  <r>
    <x v="195"/>
    <x v="4"/>
    <x v="31"/>
    <m/>
    <m/>
  </r>
  <r>
    <x v="195"/>
    <x v="11"/>
    <x v="31"/>
    <n v="288000"/>
    <n v="2613890"/>
  </r>
  <r>
    <x v="196"/>
    <x v="4"/>
    <x v="31"/>
    <m/>
    <m/>
  </r>
  <r>
    <x v="196"/>
    <x v="11"/>
    <x v="31"/>
    <n v="280000"/>
    <n v="2570500"/>
  </r>
  <r>
    <x v="197"/>
    <x v="4"/>
    <x v="31"/>
    <m/>
    <m/>
  </r>
  <r>
    <x v="197"/>
    <x v="11"/>
    <x v="31"/>
    <n v="290000"/>
    <n v="3161500"/>
  </r>
  <r>
    <x v="198"/>
    <x v="4"/>
    <x v="31"/>
    <m/>
    <m/>
  </r>
  <r>
    <x v="198"/>
    <x v="11"/>
    <x v="31"/>
    <n v="310000"/>
    <n v="3544000"/>
  </r>
  <r>
    <x v="199"/>
    <x v="4"/>
    <x v="31"/>
    <m/>
    <m/>
  </r>
  <r>
    <x v="199"/>
    <x v="11"/>
    <x v="31"/>
    <n v="271000"/>
    <n v="2880100"/>
  </r>
  <r>
    <x v="200"/>
    <x v="4"/>
    <x v="31"/>
    <m/>
    <m/>
  </r>
  <r>
    <x v="200"/>
    <x v="11"/>
    <x v="31"/>
    <n v="285000"/>
    <n v="2400000"/>
  </r>
  <r>
    <x v="201"/>
    <x v="11"/>
    <x v="31"/>
    <n v="277900"/>
    <n v="1388400"/>
  </r>
  <r>
    <x v="201"/>
    <x v="4"/>
    <x v="31"/>
    <n v="260000"/>
    <n v="260000"/>
  </r>
  <r>
    <x v="0"/>
    <x v="11"/>
    <x v="32"/>
    <n v="101450"/>
    <n v="428600"/>
  </r>
  <r>
    <x v="1"/>
    <x v="11"/>
    <x v="32"/>
    <m/>
    <m/>
  </r>
  <r>
    <x v="2"/>
    <x v="11"/>
    <x v="32"/>
    <n v="109500"/>
    <n v="109500"/>
  </r>
  <r>
    <x v="3"/>
    <x v="11"/>
    <x v="32"/>
    <n v="123500"/>
    <n v="358700"/>
  </r>
  <r>
    <x v="4"/>
    <x v="11"/>
    <x v="32"/>
    <n v="129950"/>
    <n v="595700"/>
  </r>
  <r>
    <x v="5"/>
    <x v="11"/>
    <x v="32"/>
    <m/>
    <m/>
  </r>
  <r>
    <x v="6"/>
    <x v="11"/>
    <x v="32"/>
    <m/>
    <m/>
  </r>
  <r>
    <x v="7"/>
    <x v="11"/>
    <x v="32"/>
    <n v="135960"/>
    <n v="135960"/>
  </r>
  <r>
    <x v="8"/>
    <x v="11"/>
    <x v="32"/>
    <n v="148500"/>
    <n v="297000"/>
  </r>
  <r>
    <x v="9"/>
    <x v="11"/>
    <x v="32"/>
    <m/>
    <m/>
  </r>
  <r>
    <x v="10"/>
    <x v="11"/>
    <x v="32"/>
    <n v="159000"/>
    <n v="472000"/>
  </r>
  <r>
    <x v="11"/>
    <x v="11"/>
    <x v="32"/>
    <n v="171000"/>
    <n v="171000"/>
  </r>
  <r>
    <x v="12"/>
    <x v="11"/>
    <x v="32"/>
    <n v="123975"/>
    <n v="247950"/>
  </r>
  <r>
    <x v="12"/>
    <x v="12"/>
    <x v="32"/>
    <m/>
    <n v="0"/>
  </r>
  <r>
    <x v="13"/>
    <x v="11"/>
    <x v="32"/>
    <n v="113250"/>
    <n v="353250"/>
  </r>
  <r>
    <x v="13"/>
    <x v="12"/>
    <x v="32"/>
    <m/>
    <n v="0"/>
  </r>
  <r>
    <x v="14"/>
    <x v="11"/>
    <x v="32"/>
    <n v="152000"/>
    <n v="399000"/>
  </r>
  <r>
    <x v="14"/>
    <x v="12"/>
    <x v="32"/>
    <m/>
    <n v="0"/>
  </r>
  <r>
    <x v="15"/>
    <x v="11"/>
    <x v="32"/>
    <n v="144500"/>
    <n v="144500"/>
  </r>
  <r>
    <x v="15"/>
    <x v="12"/>
    <x v="32"/>
    <m/>
    <n v="0"/>
  </r>
  <r>
    <x v="16"/>
    <x v="11"/>
    <x v="32"/>
    <n v="101000"/>
    <n v="318900"/>
  </r>
  <r>
    <x v="16"/>
    <x v="12"/>
    <x v="32"/>
    <m/>
    <n v="0"/>
  </r>
  <r>
    <x v="17"/>
    <x v="11"/>
    <x v="32"/>
    <n v="167500"/>
    <n v="335000"/>
  </r>
  <r>
    <x v="17"/>
    <x v="12"/>
    <x v="32"/>
    <m/>
    <n v="0"/>
  </r>
  <r>
    <x v="18"/>
    <x v="11"/>
    <x v="32"/>
    <n v="111450"/>
    <n v="222900"/>
  </r>
  <r>
    <x v="18"/>
    <x v="12"/>
    <x v="32"/>
    <m/>
    <n v="0"/>
  </r>
  <r>
    <x v="19"/>
    <x v="11"/>
    <x v="32"/>
    <n v="156725"/>
    <n v="631450"/>
  </r>
  <r>
    <x v="19"/>
    <x v="12"/>
    <x v="32"/>
    <m/>
    <n v="0"/>
  </r>
  <r>
    <x v="20"/>
    <x v="11"/>
    <x v="32"/>
    <n v="144148"/>
    <n v="403648"/>
  </r>
  <r>
    <x v="20"/>
    <x v="12"/>
    <x v="32"/>
    <m/>
    <n v="0"/>
  </r>
  <r>
    <x v="21"/>
    <x v="11"/>
    <x v="32"/>
    <m/>
    <m/>
  </r>
  <r>
    <x v="21"/>
    <x v="12"/>
    <x v="32"/>
    <m/>
    <n v="0"/>
  </r>
  <r>
    <x v="22"/>
    <x v="11"/>
    <x v="32"/>
    <n v="141000"/>
    <n v="1051800"/>
  </r>
  <r>
    <x v="22"/>
    <x v="12"/>
    <x v="32"/>
    <m/>
    <n v="0"/>
  </r>
  <r>
    <x v="23"/>
    <x v="11"/>
    <x v="32"/>
    <n v="160650"/>
    <n v="160650"/>
  </r>
  <r>
    <x v="23"/>
    <x v="12"/>
    <x v="32"/>
    <m/>
    <n v="0"/>
  </r>
  <r>
    <x v="24"/>
    <x v="11"/>
    <x v="32"/>
    <m/>
    <m/>
  </r>
  <r>
    <x v="24"/>
    <x v="12"/>
    <x v="32"/>
    <m/>
    <n v="0"/>
  </r>
  <r>
    <x v="25"/>
    <x v="11"/>
    <x v="32"/>
    <n v="168950"/>
    <n v="337900"/>
  </r>
  <r>
    <x v="25"/>
    <x v="12"/>
    <x v="32"/>
    <m/>
    <n v="0"/>
  </r>
  <r>
    <x v="26"/>
    <x v="11"/>
    <x v="32"/>
    <n v="156250"/>
    <n v="662950"/>
  </r>
  <r>
    <x v="26"/>
    <x v="12"/>
    <x v="32"/>
    <m/>
    <n v="0"/>
  </r>
  <r>
    <x v="27"/>
    <x v="11"/>
    <x v="32"/>
    <n v="182500"/>
    <n v="182500"/>
  </r>
  <r>
    <x v="27"/>
    <x v="12"/>
    <x v="32"/>
    <m/>
    <n v="0"/>
  </r>
  <r>
    <x v="28"/>
    <x v="11"/>
    <x v="32"/>
    <m/>
    <m/>
  </r>
  <r>
    <x v="28"/>
    <x v="12"/>
    <x v="32"/>
    <m/>
    <n v="0"/>
  </r>
  <r>
    <x v="29"/>
    <x v="11"/>
    <x v="32"/>
    <n v="199500"/>
    <n v="2077468"/>
  </r>
  <r>
    <x v="29"/>
    <x v="12"/>
    <x v="32"/>
    <m/>
    <n v="0"/>
  </r>
  <r>
    <x v="30"/>
    <x v="11"/>
    <x v="32"/>
    <n v="223000"/>
    <n v="1296000"/>
  </r>
  <r>
    <x v="30"/>
    <x v="12"/>
    <x v="32"/>
    <m/>
    <n v="0"/>
  </r>
  <r>
    <x v="31"/>
    <x v="11"/>
    <x v="32"/>
    <n v="211900"/>
    <n v="908980"/>
  </r>
  <r>
    <x v="31"/>
    <x v="12"/>
    <x v="32"/>
    <m/>
    <n v="0"/>
  </r>
  <r>
    <x v="32"/>
    <x v="11"/>
    <x v="32"/>
    <n v="193000"/>
    <n v="193000"/>
  </r>
  <r>
    <x v="32"/>
    <x v="12"/>
    <x v="32"/>
    <m/>
    <n v="0"/>
  </r>
  <r>
    <x v="33"/>
    <x v="11"/>
    <x v="32"/>
    <m/>
    <m/>
  </r>
  <r>
    <x v="33"/>
    <x v="12"/>
    <x v="32"/>
    <m/>
    <n v="0"/>
  </r>
  <r>
    <x v="34"/>
    <x v="11"/>
    <x v="32"/>
    <n v="275000"/>
    <n v="550000"/>
  </r>
  <r>
    <x v="34"/>
    <x v="12"/>
    <x v="32"/>
    <n v="94500"/>
    <n v="189000"/>
  </r>
  <r>
    <x v="35"/>
    <x v="11"/>
    <x v="32"/>
    <n v="205000"/>
    <n v="670000"/>
  </r>
  <r>
    <x v="35"/>
    <x v="12"/>
    <x v="32"/>
    <m/>
    <n v="0"/>
  </r>
  <r>
    <x v="36"/>
    <x v="11"/>
    <x v="32"/>
    <n v="255000"/>
    <n v="255000"/>
  </r>
  <r>
    <x v="36"/>
    <x v="12"/>
    <x v="32"/>
    <m/>
    <n v="0"/>
  </r>
  <r>
    <x v="37"/>
    <x v="11"/>
    <x v="32"/>
    <n v="181000"/>
    <n v="181000"/>
  </r>
  <r>
    <x v="37"/>
    <x v="12"/>
    <x v="32"/>
    <m/>
    <n v="0"/>
  </r>
  <r>
    <x v="38"/>
    <x v="11"/>
    <x v="32"/>
    <n v="184950"/>
    <n v="568950"/>
  </r>
  <r>
    <x v="38"/>
    <x v="12"/>
    <x v="32"/>
    <n v="189500"/>
    <n v="189500"/>
  </r>
  <r>
    <x v="39"/>
    <x v="11"/>
    <x v="32"/>
    <n v="164000"/>
    <n v="328000"/>
  </r>
  <r>
    <x v="39"/>
    <x v="12"/>
    <x v="32"/>
    <m/>
    <n v="0"/>
  </r>
  <r>
    <x v="40"/>
    <x v="11"/>
    <x v="32"/>
    <n v="237950"/>
    <n v="237950"/>
  </r>
  <r>
    <x v="40"/>
    <x v="12"/>
    <x v="32"/>
    <m/>
    <n v="0"/>
  </r>
  <r>
    <x v="41"/>
    <x v="11"/>
    <x v="32"/>
    <n v="142500"/>
    <n v="142500"/>
  </r>
  <r>
    <x v="41"/>
    <x v="12"/>
    <x v="32"/>
    <m/>
    <n v="0"/>
  </r>
  <r>
    <x v="42"/>
    <x v="11"/>
    <x v="32"/>
    <n v="212000"/>
    <n v="212000"/>
  </r>
  <r>
    <x v="42"/>
    <x v="12"/>
    <x v="32"/>
    <m/>
    <n v="0"/>
  </r>
  <r>
    <x v="43"/>
    <x v="11"/>
    <x v="32"/>
    <n v="178470"/>
    <n v="178470"/>
  </r>
  <r>
    <x v="43"/>
    <x v="12"/>
    <x v="32"/>
    <m/>
    <n v="0"/>
  </r>
  <r>
    <x v="44"/>
    <x v="11"/>
    <x v="32"/>
    <n v="192000"/>
    <n v="192000"/>
  </r>
  <r>
    <x v="44"/>
    <x v="12"/>
    <x v="32"/>
    <m/>
    <n v="0"/>
  </r>
  <r>
    <x v="45"/>
    <x v="11"/>
    <x v="32"/>
    <n v="208500"/>
    <n v="417000"/>
  </r>
  <r>
    <x v="45"/>
    <x v="12"/>
    <x v="32"/>
    <m/>
    <n v="0"/>
  </r>
  <r>
    <x v="46"/>
    <x v="11"/>
    <x v="32"/>
    <m/>
    <m/>
  </r>
  <r>
    <x v="46"/>
    <x v="12"/>
    <x v="32"/>
    <m/>
    <n v="0"/>
  </r>
  <r>
    <x v="47"/>
    <x v="11"/>
    <x v="32"/>
    <n v="211250"/>
    <n v="422500"/>
  </r>
  <r>
    <x v="47"/>
    <x v="12"/>
    <x v="32"/>
    <m/>
    <n v="0"/>
  </r>
  <r>
    <x v="48"/>
    <x v="11"/>
    <x v="32"/>
    <n v="199975"/>
    <n v="766450"/>
  </r>
  <r>
    <x v="48"/>
    <x v="12"/>
    <x v="32"/>
    <m/>
    <n v="0"/>
  </r>
  <r>
    <x v="49"/>
    <x v="11"/>
    <x v="32"/>
    <n v="175500"/>
    <n v="175500"/>
  </r>
  <r>
    <x v="49"/>
    <x v="12"/>
    <x v="32"/>
    <m/>
    <n v="0"/>
  </r>
  <r>
    <x v="50"/>
    <x v="11"/>
    <x v="32"/>
    <n v="246950"/>
    <n v="493900"/>
  </r>
  <r>
    <x v="50"/>
    <x v="12"/>
    <x v="32"/>
    <m/>
    <n v="0"/>
  </r>
  <r>
    <x v="51"/>
    <x v="11"/>
    <x v="32"/>
    <n v="210000"/>
    <n v="420000"/>
  </r>
  <r>
    <x v="51"/>
    <x v="12"/>
    <x v="32"/>
    <m/>
    <n v="0"/>
  </r>
  <r>
    <x v="52"/>
    <x v="11"/>
    <x v="32"/>
    <n v="185500"/>
    <n v="371000"/>
  </r>
  <r>
    <x v="52"/>
    <x v="12"/>
    <x v="32"/>
    <m/>
    <n v="0"/>
  </r>
  <r>
    <x v="53"/>
    <x v="11"/>
    <x v="32"/>
    <m/>
    <m/>
  </r>
  <r>
    <x v="53"/>
    <x v="12"/>
    <x v="32"/>
    <m/>
    <n v="0"/>
  </r>
  <r>
    <x v="54"/>
    <x v="11"/>
    <x v="32"/>
    <n v="185750"/>
    <n v="371500"/>
  </r>
  <r>
    <x v="54"/>
    <x v="12"/>
    <x v="32"/>
    <m/>
    <n v="0"/>
  </r>
  <r>
    <x v="55"/>
    <x v="11"/>
    <x v="32"/>
    <m/>
    <m/>
  </r>
  <r>
    <x v="55"/>
    <x v="12"/>
    <x v="32"/>
    <m/>
    <n v="0"/>
  </r>
  <r>
    <x v="56"/>
    <x v="11"/>
    <x v="32"/>
    <m/>
    <m/>
  </r>
  <r>
    <x v="56"/>
    <x v="12"/>
    <x v="32"/>
    <m/>
    <n v="0"/>
  </r>
  <r>
    <x v="57"/>
    <x v="11"/>
    <x v="32"/>
    <m/>
    <m/>
  </r>
  <r>
    <x v="57"/>
    <x v="12"/>
    <x v="32"/>
    <m/>
    <n v="0"/>
  </r>
  <r>
    <x v="58"/>
    <x v="11"/>
    <x v="32"/>
    <n v="230000"/>
    <n v="230000"/>
  </r>
  <r>
    <x v="58"/>
    <x v="12"/>
    <x v="32"/>
    <m/>
    <n v="0"/>
  </r>
  <r>
    <x v="59"/>
    <x v="11"/>
    <x v="32"/>
    <n v="229000"/>
    <n v="229000"/>
  </r>
  <r>
    <x v="59"/>
    <x v="12"/>
    <x v="32"/>
    <m/>
    <n v="0"/>
  </r>
  <r>
    <x v="60"/>
    <x v="11"/>
    <x v="32"/>
    <m/>
    <m/>
  </r>
  <r>
    <x v="60"/>
    <x v="12"/>
    <x v="32"/>
    <m/>
    <n v="0"/>
  </r>
  <r>
    <x v="61"/>
    <x v="11"/>
    <x v="32"/>
    <n v="195000"/>
    <n v="195000"/>
  </r>
  <r>
    <x v="61"/>
    <x v="12"/>
    <x v="32"/>
    <m/>
    <n v="0"/>
  </r>
  <r>
    <x v="62"/>
    <x v="11"/>
    <x v="32"/>
    <m/>
    <m/>
  </r>
  <r>
    <x v="62"/>
    <x v="12"/>
    <x v="32"/>
    <m/>
    <n v="0"/>
  </r>
  <r>
    <x v="63"/>
    <x v="11"/>
    <x v="32"/>
    <n v="190600"/>
    <n v="381200"/>
  </r>
  <r>
    <x v="63"/>
    <x v="12"/>
    <x v="32"/>
    <m/>
    <n v="0"/>
  </r>
  <r>
    <x v="64"/>
    <x v="11"/>
    <x v="32"/>
    <n v="200000"/>
    <n v="948450"/>
  </r>
  <r>
    <x v="64"/>
    <x v="12"/>
    <x v="32"/>
    <m/>
    <n v="0"/>
  </r>
  <r>
    <x v="65"/>
    <x v="11"/>
    <x v="32"/>
    <n v="120000"/>
    <n v="120000"/>
  </r>
  <r>
    <x v="65"/>
    <x v="12"/>
    <x v="32"/>
    <m/>
    <n v="0"/>
  </r>
  <r>
    <x v="66"/>
    <x v="11"/>
    <x v="32"/>
    <n v="161000"/>
    <n v="161000"/>
  </r>
  <r>
    <x v="66"/>
    <x v="12"/>
    <x v="32"/>
    <m/>
    <n v="0"/>
  </r>
  <r>
    <x v="67"/>
    <x v="11"/>
    <x v="32"/>
    <m/>
    <m/>
  </r>
  <r>
    <x v="67"/>
    <x v="12"/>
    <x v="32"/>
    <m/>
    <n v="0"/>
  </r>
  <r>
    <x v="68"/>
    <x v="11"/>
    <x v="32"/>
    <m/>
    <m/>
  </r>
  <r>
    <x v="68"/>
    <x v="12"/>
    <x v="32"/>
    <m/>
    <n v="0"/>
  </r>
  <r>
    <x v="69"/>
    <x v="11"/>
    <x v="32"/>
    <n v="217350"/>
    <n v="434700"/>
  </r>
  <r>
    <x v="69"/>
    <x v="12"/>
    <x v="32"/>
    <m/>
    <n v="0"/>
  </r>
  <r>
    <x v="70"/>
    <x v="11"/>
    <x v="32"/>
    <n v="150000"/>
    <n v="150000"/>
  </r>
  <r>
    <x v="70"/>
    <x v="12"/>
    <x v="32"/>
    <m/>
    <n v="0"/>
  </r>
  <r>
    <x v="71"/>
    <x v="11"/>
    <x v="32"/>
    <n v="107000"/>
    <n v="107000"/>
  </r>
  <r>
    <x v="71"/>
    <x v="12"/>
    <x v="32"/>
    <m/>
    <n v="0"/>
  </r>
  <r>
    <x v="72"/>
    <x v="11"/>
    <x v="32"/>
    <n v="150000"/>
    <n v="150000"/>
  </r>
  <r>
    <x v="72"/>
    <x v="12"/>
    <x v="32"/>
    <m/>
    <n v="0"/>
  </r>
  <r>
    <x v="73"/>
    <x v="11"/>
    <x v="32"/>
    <m/>
    <m/>
  </r>
  <r>
    <x v="73"/>
    <x v="12"/>
    <x v="32"/>
    <m/>
    <n v="0"/>
  </r>
  <r>
    <x v="74"/>
    <x v="11"/>
    <x v="32"/>
    <n v="89950"/>
    <n v="179900"/>
  </r>
  <r>
    <x v="74"/>
    <x v="12"/>
    <x v="32"/>
    <m/>
    <n v="0"/>
  </r>
  <r>
    <x v="75"/>
    <x v="11"/>
    <x v="32"/>
    <m/>
    <m/>
  </r>
  <r>
    <x v="75"/>
    <x v="12"/>
    <x v="32"/>
    <m/>
    <n v="0"/>
  </r>
  <r>
    <x v="76"/>
    <x v="11"/>
    <x v="32"/>
    <n v="184900"/>
    <n v="184900"/>
  </r>
  <r>
    <x v="76"/>
    <x v="12"/>
    <x v="32"/>
    <m/>
    <n v="0"/>
  </r>
  <r>
    <x v="77"/>
    <x v="11"/>
    <x v="32"/>
    <n v="133000"/>
    <n v="388000"/>
  </r>
  <r>
    <x v="77"/>
    <x v="12"/>
    <x v="32"/>
    <m/>
    <n v="0"/>
  </r>
  <r>
    <x v="78"/>
    <x v="11"/>
    <x v="32"/>
    <m/>
    <m/>
  </r>
  <r>
    <x v="78"/>
    <x v="12"/>
    <x v="32"/>
    <m/>
    <n v="0"/>
  </r>
  <r>
    <x v="79"/>
    <x v="11"/>
    <x v="32"/>
    <m/>
    <m/>
  </r>
  <r>
    <x v="79"/>
    <x v="12"/>
    <x v="32"/>
    <m/>
    <n v="0"/>
  </r>
  <r>
    <x v="80"/>
    <x v="11"/>
    <x v="32"/>
    <n v="211500"/>
    <n v="211500"/>
  </r>
  <r>
    <x v="80"/>
    <x v="12"/>
    <x v="32"/>
    <m/>
    <n v="0"/>
  </r>
  <r>
    <x v="81"/>
    <x v="11"/>
    <x v="32"/>
    <n v="95000"/>
    <n v="95000"/>
  </r>
  <r>
    <x v="81"/>
    <x v="12"/>
    <x v="32"/>
    <m/>
    <n v="0"/>
  </r>
  <r>
    <x v="82"/>
    <x v="11"/>
    <x v="32"/>
    <n v="170000"/>
    <n v="170000"/>
  </r>
  <r>
    <x v="82"/>
    <x v="12"/>
    <x v="32"/>
    <m/>
    <n v="0"/>
  </r>
  <r>
    <x v="83"/>
    <x v="11"/>
    <x v="32"/>
    <n v="119400"/>
    <n v="487700"/>
  </r>
  <r>
    <x v="83"/>
    <x v="12"/>
    <x v="32"/>
    <m/>
    <n v="0"/>
  </r>
  <r>
    <x v="84"/>
    <x v="11"/>
    <x v="32"/>
    <m/>
    <m/>
  </r>
  <r>
    <x v="84"/>
    <x v="12"/>
    <x v="32"/>
    <m/>
    <n v="0"/>
  </r>
  <r>
    <x v="85"/>
    <x v="11"/>
    <x v="32"/>
    <n v="135000"/>
    <n v="135000"/>
  </r>
  <r>
    <x v="85"/>
    <x v="12"/>
    <x v="32"/>
    <m/>
    <n v="0"/>
  </r>
  <r>
    <x v="86"/>
    <x v="11"/>
    <x v="32"/>
    <n v="75000"/>
    <n v="75000"/>
  </r>
  <r>
    <x v="86"/>
    <x v="12"/>
    <x v="32"/>
    <m/>
    <n v="0"/>
  </r>
  <r>
    <x v="87"/>
    <x v="11"/>
    <x v="32"/>
    <n v="97688"/>
    <n v="195375"/>
  </r>
  <r>
    <x v="87"/>
    <x v="12"/>
    <x v="32"/>
    <m/>
    <n v="0"/>
  </r>
  <r>
    <x v="88"/>
    <x v="11"/>
    <x v="32"/>
    <n v="188225"/>
    <n v="376450"/>
  </r>
  <r>
    <x v="88"/>
    <x v="12"/>
    <x v="32"/>
    <m/>
    <n v="0"/>
  </r>
  <r>
    <x v="89"/>
    <x v="11"/>
    <x v="32"/>
    <n v="54950"/>
    <n v="54950"/>
  </r>
  <r>
    <x v="89"/>
    <x v="12"/>
    <x v="32"/>
    <m/>
    <n v="0"/>
  </r>
  <r>
    <x v="90"/>
    <x v="11"/>
    <x v="32"/>
    <n v="65000"/>
    <n v="65000"/>
  </r>
  <r>
    <x v="90"/>
    <x v="12"/>
    <x v="32"/>
    <m/>
    <n v="0"/>
  </r>
  <r>
    <x v="91"/>
    <x v="11"/>
    <x v="32"/>
    <n v="73840"/>
    <n v="73840"/>
  </r>
  <r>
    <x v="91"/>
    <x v="12"/>
    <x v="32"/>
    <m/>
    <n v="0"/>
  </r>
  <r>
    <x v="92"/>
    <x v="11"/>
    <x v="32"/>
    <n v="53500"/>
    <n v="53500"/>
  </r>
  <r>
    <x v="92"/>
    <x v="12"/>
    <x v="32"/>
    <m/>
    <n v="0"/>
  </r>
  <r>
    <x v="93"/>
    <x v="11"/>
    <x v="32"/>
    <n v="170000"/>
    <n v="170000"/>
  </r>
  <r>
    <x v="93"/>
    <x v="12"/>
    <x v="32"/>
    <m/>
    <n v="0"/>
  </r>
  <r>
    <x v="94"/>
    <x v="11"/>
    <x v="32"/>
    <n v="52000"/>
    <n v="52000"/>
  </r>
  <r>
    <x v="94"/>
    <x v="12"/>
    <x v="32"/>
    <m/>
    <n v="0"/>
  </r>
  <r>
    <x v="95"/>
    <x v="11"/>
    <x v="32"/>
    <n v="54500"/>
    <n v="54500"/>
  </r>
  <r>
    <x v="95"/>
    <x v="12"/>
    <x v="32"/>
    <m/>
    <n v="0"/>
  </r>
  <r>
    <x v="96"/>
    <x v="11"/>
    <x v="32"/>
    <m/>
    <m/>
  </r>
  <r>
    <x v="96"/>
    <x v="12"/>
    <x v="32"/>
    <m/>
    <n v="0"/>
  </r>
  <r>
    <x v="97"/>
    <x v="11"/>
    <x v="32"/>
    <m/>
    <m/>
  </r>
  <r>
    <x v="97"/>
    <x v="12"/>
    <x v="32"/>
    <m/>
    <n v="0"/>
  </r>
  <r>
    <x v="98"/>
    <x v="11"/>
    <x v="32"/>
    <m/>
    <m/>
  </r>
  <r>
    <x v="98"/>
    <x v="12"/>
    <x v="32"/>
    <m/>
    <n v="0"/>
  </r>
  <r>
    <x v="99"/>
    <x v="11"/>
    <x v="32"/>
    <m/>
    <m/>
  </r>
  <r>
    <x v="99"/>
    <x v="12"/>
    <x v="32"/>
    <m/>
    <n v="0"/>
  </r>
  <r>
    <x v="100"/>
    <x v="11"/>
    <x v="32"/>
    <n v="145000"/>
    <n v="145000"/>
  </r>
  <r>
    <x v="100"/>
    <x v="12"/>
    <x v="32"/>
    <m/>
    <n v="0"/>
  </r>
  <r>
    <x v="101"/>
    <x v="11"/>
    <x v="32"/>
    <n v="82828"/>
    <n v="364905"/>
  </r>
  <r>
    <x v="101"/>
    <x v="12"/>
    <x v="32"/>
    <m/>
    <n v="0"/>
  </r>
  <r>
    <x v="102"/>
    <x v="11"/>
    <x v="32"/>
    <m/>
    <m/>
  </r>
  <r>
    <x v="102"/>
    <x v="12"/>
    <x v="32"/>
    <m/>
    <n v="0"/>
  </r>
  <r>
    <x v="103"/>
    <x v="11"/>
    <x v="32"/>
    <m/>
    <m/>
  </r>
  <r>
    <x v="103"/>
    <x v="12"/>
    <x v="32"/>
    <m/>
    <n v="0"/>
  </r>
  <r>
    <x v="104"/>
    <x v="11"/>
    <x v="32"/>
    <n v="139950"/>
    <n v="279900"/>
  </r>
  <r>
    <x v="104"/>
    <x v="12"/>
    <x v="32"/>
    <m/>
    <n v="0"/>
  </r>
  <r>
    <x v="105"/>
    <x v="11"/>
    <x v="32"/>
    <m/>
    <m/>
  </r>
  <r>
    <x v="105"/>
    <x v="12"/>
    <x v="32"/>
    <m/>
    <n v="0"/>
  </r>
  <r>
    <x v="106"/>
    <x v="11"/>
    <x v="32"/>
    <m/>
    <m/>
  </r>
  <r>
    <x v="106"/>
    <x v="12"/>
    <x v="32"/>
    <m/>
    <n v="0"/>
  </r>
  <r>
    <x v="107"/>
    <x v="11"/>
    <x v="32"/>
    <n v="109950"/>
    <n v="109950"/>
  </r>
  <r>
    <x v="107"/>
    <x v="12"/>
    <x v="32"/>
    <m/>
    <n v="0"/>
  </r>
  <r>
    <x v="108"/>
    <x v="11"/>
    <x v="32"/>
    <m/>
    <m/>
  </r>
  <r>
    <x v="108"/>
    <x v="12"/>
    <x v="32"/>
    <m/>
    <n v="0"/>
  </r>
  <r>
    <x v="109"/>
    <x v="11"/>
    <x v="32"/>
    <n v="100000"/>
    <n v="100000"/>
  </r>
  <r>
    <x v="109"/>
    <x v="12"/>
    <x v="32"/>
    <m/>
    <n v="0"/>
  </r>
  <r>
    <x v="110"/>
    <x v="11"/>
    <x v="32"/>
    <n v="96500"/>
    <n v="193000"/>
  </r>
  <r>
    <x v="110"/>
    <x v="12"/>
    <x v="32"/>
    <m/>
    <n v="0"/>
  </r>
  <r>
    <x v="111"/>
    <x v="11"/>
    <x v="32"/>
    <n v="75000"/>
    <n v="75000"/>
  </r>
  <r>
    <x v="111"/>
    <x v="12"/>
    <x v="32"/>
    <m/>
    <n v="0"/>
  </r>
  <r>
    <x v="112"/>
    <x v="11"/>
    <x v="32"/>
    <n v="85662"/>
    <n v="171324"/>
  </r>
  <r>
    <x v="112"/>
    <x v="12"/>
    <x v="32"/>
    <m/>
    <n v="0"/>
  </r>
  <r>
    <x v="113"/>
    <x v="11"/>
    <x v="32"/>
    <n v="87500"/>
    <n v="175000"/>
  </r>
  <r>
    <x v="113"/>
    <x v="12"/>
    <x v="32"/>
    <n v="99000"/>
    <n v="99000"/>
  </r>
  <r>
    <x v="114"/>
    <x v="11"/>
    <x v="32"/>
    <n v="137000"/>
    <n v="137000"/>
  </r>
  <r>
    <x v="114"/>
    <x v="12"/>
    <x v="32"/>
    <m/>
    <n v="0"/>
  </r>
  <r>
    <x v="115"/>
    <x v="11"/>
    <x v="32"/>
    <m/>
    <m/>
  </r>
  <r>
    <x v="115"/>
    <x v="12"/>
    <x v="32"/>
    <m/>
    <n v="0"/>
  </r>
  <r>
    <x v="116"/>
    <x v="11"/>
    <x v="32"/>
    <n v="45000"/>
    <n v="45000"/>
  </r>
  <r>
    <x v="116"/>
    <x v="12"/>
    <x v="32"/>
    <m/>
    <n v="0"/>
  </r>
  <r>
    <x v="117"/>
    <x v="11"/>
    <x v="32"/>
    <m/>
    <m/>
  </r>
  <r>
    <x v="117"/>
    <x v="12"/>
    <x v="32"/>
    <m/>
    <n v="0"/>
  </r>
  <r>
    <x v="118"/>
    <x v="11"/>
    <x v="32"/>
    <n v="63000"/>
    <n v="63000"/>
  </r>
  <r>
    <x v="118"/>
    <x v="12"/>
    <x v="32"/>
    <m/>
    <n v="0"/>
  </r>
  <r>
    <x v="119"/>
    <x v="11"/>
    <x v="32"/>
    <n v="115900"/>
    <n v="115900"/>
  </r>
  <r>
    <x v="119"/>
    <x v="12"/>
    <x v="32"/>
    <m/>
    <n v="0"/>
  </r>
  <r>
    <x v="120"/>
    <x v="11"/>
    <x v="32"/>
    <n v="61200"/>
    <n v="61200"/>
  </r>
  <r>
    <x v="120"/>
    <x v="12"/>
    <x v="32"/>
    <m/>
    <n v="0"/>
  </r>
  <r>
    <x v="121"/>
    <x v="11"/>
    <x v="32"/>
    <n v="169900"/>
    <n v="481900"/>
  </r>
  <r>
    <x v="121"/>
    <x v="12"/>
    <x v="32"/>
    <m/>
    <n v="0"/>
  </r>
  <r>
    <x v="122"/>
    <x v="11"/>
    <x v="32"/>
    <n v="71500"/>
    <n v="143000"/>
  </r>
  <r>
    <x v="122"/>
    <x v="12"/>
    <x v="32"/>
    <m/>
    <n v="0"/>
  </r>
  <r>
    <x v="123"/>
    <x v="11"/>
    <x v="32"/>
    <m/>
    <m/>
  </r>
  <r>
    <x v="123"/>
    <x v="12"/>
    <x v="32"/>
    <m/>
    <n v="0"/>
  </r>
  <r>
    <x v="124"/>
    <x v="11"/>
    <x v="32"/>
    <n v="66627"/>
    <n v="66627"/>
  </r>
  <r>
    <x v="124"/>
    <x v="12"/>
    <x v="32"/>
    <m/>
    <n v="0"/>
  </r>
  <r>
    <x v="125"/>
    <x v="11"/>
    <x v="32"/>
    <n v="54250"/>
    <n v="108500"/>
  </r>
  <r>
    <x v="125"/>
    <x v="12"/>
    <x v="32"/>
    <m/>
    <n v="0"/>
  </r>
  <r>
    <x v="126"/>
    <x v="11"/>
    <x v="32"/>
    <n v="101500"/>
    <n v="101500"/>
  </r>
  <r>
    <x v="126"/>
    <x v="12"/>
    <x v="32"/>
    <m/>
    <n v="0"/>
  </r>
  <r>
    <x v="127"/>
    <x v="11"/>
    <x v="32"/>
    <n v="96725"/>
    <n v="193450"/>
  </r>
  <r>
    <x v="127"/>
    <x v="12"/>
    <x v="32"/>
    <m/>
    <n v="0"/>
  </r>
  <r>
    <x v="128"/>
    <x v="11"/>
    <x v="32"/>
    <n v="85000"/>
    <n v="85000"/>
  </r>
  <r>
    <x v="128"/>
    <x v="12"/>
    <x v="32"/>
    <m/>
    <n v="0"/>
  </r>
  <r>
    <x v="129"/>
    <x v="11"/>
    <x v="32"/>
    <n v="172750"/>
    <n v="675400"/>
  </r>
  <r>
    <x v="129"/>
    <x v="12"/>
    <x v="32"/>
    <m/>
    <n v="0"/>
  </r>
  <r>
    <x v="130"/>
    <x v="11"/>
    <x v="32"/>
    <n v="128000"/>
    <n v="256000"/>
  </r>
  <r>
    <x v="130"/>
    <x v="12"/>
    <x v="32"/>
    <m/>
    <n v="0"/>
  </r>
  <r>
    <x v="131"/>
    <x v="11"/>
    <x v="32"/>
    <n v="145000"/>
    <n v="365000"/>
  </r>
  <r>
    <x v="131"/>
    <x v="12"/>
    <x v="32"/>
    <m/>
    <n v="0"/>
  </r>
  <r>
    <x v="132"/>
    <x v="11"/>
    <x v="32"/>
    <n v="102500"/>
    <n v="205000"/>
  </r>
  <r>
    <x v="132"/>
    <x v="12"/>
    <x v="32"/>
    <m/>
    <n v="0"/>
  </r>
  <r>
    <x v="133"/>
    <x v="11"/>
    <x v="32"/>
    <n v="124500"/>
    <n v="365600"/>
  </r>
  <r>
    <x v="133"/>
    <x v="12"/>
    <x v="32"/>
    <m/>
    <n v="0"/>
  </r>
  <r>
    <x v="134"/>
    <x v="11"/>
    <x v="32"/>
    <n v="152000"/>
    <n v="304000"/>
  </r>
  <r>
    <x v="134"/>
    <x v="12"/>
    <x v="32"/>
    <m/>
    <n v="0"/>
  </r>
  <r>
    <x v="135"/>
    <x v="11"/>
    <x v="32"/>
    <m/>
    <m/>
  </r>
  <r>
    <x v="135"/>
    <x v="12"/>
    <x v="32"/>
    <m/>
    <n v="0"/>
  </r>
  <r>
    <x v="136"/>
    <x v="11"/>
    <x v="32"/>
    <n v="71450"/>
    <n v="142900"/>
  </r>
  <r>
    <x v="136"/>
    <x v="12"/>
    <x v="32"/>
    <m/>
    <n v="0"/>
  </r>
  <r>
    <x v="137"/>
    <x v="11"/>
    <x v="32"/>
    <n v="53000"/>
    <n v="106000"/>
  </r>
  <r>
    <x v="137"/>
    <x v="12"/>
    <x v="32"/>
    <m/>
    <n v="0"/>
  </r>
  <r>
    <x v="138"/>
    <x v="11"/>
    <x v="32"/>
    <n v="187500"/>
    <n v="187500"/>
  </r>
  <r>
    <x v="138"/>
    <x v="12"/>
    <x v="32"/>
    <m/>
    <n v="0"/>
  </r>
  <r>
    <x v="139"/>
    <x v="11"/>
    <x v="32"/>
    <n v="80100"/>
    <n v="80100"/>
  </r>
  <r>
    <x v="139"/>
    <x v="12"/>
    <x v="32"/>
    <m/>
    <n v="0"/>
  </r>
  <r>
    <x v="140"/>
    <x v="11"/>
    <x v="32"/>
    <m/>
    <m/>
  </r>
  <r>
    <x v="140"/>
    <x v="12"/>
    <x v="32"/>
    <m/>
    <n v="0"/>
  </r>
  <r>
    <x v="141"/>
    <x v="11"/>
    <x v="32"/>
    <n v="175000"/>
    <n v="175000"/>
  </r>
  <r>
    <x v="141"/>
    <x v="12"/>
    <x v="32"/>
    <m/>
    <n v="0"/>
  </r>
  <r>
    <x v="142"/>
    <x v="11"/>
    <x v="32"/>
    <n v="175000"/>
    <n v="175000"/>
  </r>
  <r>
    <x v="142"/>
    <x v="12"/>
    <x v="32"/>
    <m/>
    <n v="0"/>
  </r>
  <r>
    <x v="143"/>
    <x v="11"/>
    <x v="32"/>
    <n v="125000"/>
    <n v="125000"/>
  </r>
  <r>
    <x v="143"/>
    <x v="12"/>
    <x v="32"/>
    <m/>
    <n v="0"/>
  </r>
  <r>
    <x v="144"/>
    <x v="11"/>
    <x v="32"/>
    <n v="165000"/>
    <n v="165000"/>
  </r>
  <r>
    <x v="144"/>
    <x v="12"/>
    <x v="32"/>
    <m/>
    <n v="0"/>
  </r>
  <r>
    <x v="145"/>
    <x v="11"/>
    <x v="32"/>
    <n v="149000"/>
    <n v="149000"/>
  </r>
  <r>
    <x v="145"/>
    <x v="12"/>
    <x v="32"/>
    <m/>
    <n v="0"/>
  </r>
  <r>
    <x v="146"/>
    <x v="11"/>
    <x v="32"/>
    <n v="137550"/>
    <n v="275100"/>
  </r>
  <r>
    <x v="146"/>
    <x v="12"/>
    <x v="32"/>
    <m/>
    <n v="0"/>
  </r>
  <r>
    <x v="147"/>
    <x v="11"/>
    <x v="32"/>
    <n v="65000"/>
    <n v="65000"/>
  </r>
  <r>
    <x v="147"/>
    <x v="12"/>
    <x v="32"/>
    <m/>
    <n v="0"/>
  </r>
  <r>
    <x v="148"/>
    <x v="11"/>
    <x v="32"/>
    <n v="156000"/>
    <n v="312000"/>
  </r>
  <r>
    <x v="148"/>
    <x v="12"/>
    <x v="32"/>
    <m/>
    <n v="0"/>
  </r>
  <r>
    <x v="149"/>
    <x v="11"/>
    <x v="32"/>
    <n v="169950"/>
    <n v="339900"/>
  </r>
  <r>
    <x v="149"/>
    <x v="12"/>
    <x v="32"/>
    <m/>
    <n v="0"/>
  </r>
  <r>
    <x v="150"/>
    <x v="11"/>
    <x v="32"/>
    <n v="261500"/>
    <n v="668601"/>
  </r>
  <r>
    <x v="150"/>
    <x v="12"/>
    <x v="32"/>
    <m/>
    <n v="0"/>
  </r>
  <r>
    <x v="151"/>
    <x v="11"/>
    <x v="32"/>
    <n v="210000"/>
    <n v="833000"/>
  </r>
  <r>
    <x v="151"/>
    <x v="12"/>
    <x v="32"/>
    <m/>
    <n v="0"/>
  </r>
  <r>
    <x v="152"/>
    <x v="11"/>
    <x v="32"/>
    <n v="132950"/>
    <n v="533350"/>
  </r>
  <r>
    <x v="152"/>
    <x v="12"/>
    <x v="32"/>
    <m/>
    <n v="0"/>
  </r>
  <r>
    <x v="153"/>
    <x v="11"/>
    <x v="32"/>
    <n v="80000"/>
    <n v="80000"/>
  </r>
  <r>
    <x v="153"/>
    <x v="12"/>
    <x v="32"/>
    <m/>
    <n v="0"/>
  </r>
  <r>
    <x v="154"/>
    <x v="11"/>
    <x v="32"/>
    <n v="165000"/>
    <n v="165000"/>
  </r>
  <r>
    <x v="154"/>
    <x v="12"/>
    <x v="32"/>
    <m/>
    <n v="0"/>
  </r>
  <r>
    <x v="155"/>
    <x v="11"/>
    <x v="32"/>
    <n v="183000"/>
    <n v="183000"/>
  </r>
  <r>
    <x v="155"/>
    <x v="12"/>
    <x v="32"/>
    <m/>
    <n v="0"/>
  </r>
  <r>
    <x v="156"/>
    <x v="11"/>
    <x v="32"/>
    <n v="160000"/>
    <n v="320000"/>
  </r>
  <r>
    <x v="156"/>
    <x v="12"/>
    <x v="32"/>
    <m/>
    <n v="0"/>
  </r>
  <r>
    <x v="157"/>
    <x v="11"/>
    <x v="32"/>
    <n v="252000"/>
    <n v="252000"/>
  </r>
  <r>
    <x v="157"/>
    <x v="12"/>
    <x v="32"/>
    <m/>
    <n v="0"/>
  </r>
  <r>
    <x v="158"/>
    <x v="11"/>
    <x v="32"/>
    <n v="202000"/>
    <n v="404000"/>
  </r>
  <r>
    <x v="158"/>
    <x v="12"/>
    <x v="32"/>
    <m/>
    <n v="0"/>
  </r>
  <r>
    <x v="159"/>
    <x v="11"/>
    <x v="32"/>
    <n v="205000"/>
    <n v="585800"/>
  </r>
  <r>
    <x v="159"/>
    <x v="12"/>
    <x v="32"/>
    <m/>
    <n v="0"/>
  </r>
  <r>
    <x v="160"/>
    <x v="11"/>
    <x v="32"/>
    <n v="214500"/>
    <n v="806799"/>
  </r>
  <r>
    <x v="160"/>
    <x v="12"/>
    <x v="32"/>
    <n v="138000"/>
    <n v="138000"/>
  </r>
  <r>
    <x v="161"/>
    <x v="11"/>
    <x v="32"/>
    <n v="192500"/>
    <n v="192500"/>
  </r>
  <r>
    <x v="161"/>
    <x v="12"/>
    <x v="32"/>
    <m/>
    <n v="0"/>
  </r>
  <r>
    <x v="162"/>
    <x v="11"/>
    <x v="32"/>
    <n v="183700"/>
    <n v="367400"/>
  </r>
  <r>
    <x v="162"/>
    <x v="12"/>
    <x v="32"/>
    <m/>
    <n v="0"/>
  </r>
  <r>
    <x v="163"/>
    <x v="11"/>
    <x v="32"/>
    <m/>
    <m/>
  </r>
  <r>
    <x v="163"/>
    <x v="12"/>
    <x v="32"/>
    <n v="193250"/>
    <n v="386500"/>
  </r>
  <r>
    <x v="164"/>
    <x v="11"/>
    <x v="32"/>
    <n v="117050"/>
    <n v="234100"/>
  </r>
  <r>
    <x v="164"/>
    <x v="12"/>
    <x v="32"/>
    <n v="205950"/>
    <n v="205950"/>
  </r>
  <r>
    <x v="165"/>
    <x v="11"/>
    <x v="32"/>
    <n v="105656"/>
    <n v="105656"/>
  </r>
  <r>
    <x v="165"/>
    <x v="12"/>
    <x v="32"/>
    <m/>
    <n v="0"/>
  </r>
  <r>
    <x v="166"/>
    <x v="11"/>
    <x v="32"/>
    <m/>
    <m/>
  </r>
  <r>
    <x v="166"/>
    <x v="12"/>
    <x v="32"/>
    <m/>
    <n v="0"/>
  </r>
  <r>
    <x v="167"/>
    <x v="11"/>
    <x v="32"/>
    <n v="175000"/>
    <n v="451900"/>
  </r>
  <r>
    <x v="167"/>
    <x v="12"/>
    <x v="32"/>
    <m/>
    <n v="0"/>
  </r>
  <r>
    <x v="168"/>
    <x v="11"/>
    <x v="32"/>
    <m/>
    <m/>
  </r>
  <r>
    <x v="168"/>
    <x v="12"/>
    <x v="32"/>
    <m/>
    <n v="0"/>
  </r>
  <r>
    <x v="169"/>
    <x v="11"/>
    <x v="32"/>
    <n v="262000"/>
    <n v="262000"/>
  </r>
  <r>
    <x v="169"/>
    <x v="12"/>
    <x v="32"/>
    <m/>
    <n v="0"/>
  </r>
  <r>
    <x v="170"/>
    <x v="11"/>
    <x v="32"/>
    <n v="170000"/>
    <n v="887100"/>
  </r>
  <r>
    <x v="170"/>
    <x v="12"/>
    <x v="32"/>
    <m/>
    <n v="0"/>
  </r>
  <r>
    <x v="171"/>
    <x v="11"/>
    <x v="32"/>
    <n v="180000"/>
    <n v="180000"/>
  </r>
  <r>
    <x v="171"/>
    <x v="12"/>
    <x v="32"/>
    <m/>
    <n v="0"/>
  </r>
  <r>
    <x v="172"/>
    <x v="11"/>
    <x v="32"/>
    <n v="200000"/>
    <n v="1087550"/>
  </r>
  <r>
    <x v="172"/>
    <x v="12"/>
    <x v="32"/>
    <m/>
    <n v="0"/>
  </r>
  <r>
    <x v="173"/>
    <x v="11"/>
    <x v="32"/>
    <n v="226750"/>
    <n v="916000"/>
  </r>
  <r>
    <x v="173"/>
    <x v="12"/>
    <x v="32"/>
    <m/>
    <n v="0"/>
  </r>
  <r>
    <x v="174"/>
    <x v="11"/>
    <x v="32"/>
    <n v="227050"/>
    <n v="860600"/>
  </r>
  <r>
    <x v="174"/>
    <x v="12"/>
    <x v="32"/>
    <m/>
    <n v="0"/>
  </r>
  <r>
    <x v="175"/>
    <x v="11"/>
    <x v="32"/>
    <n v="221000"/>
    <n v="670450"/>
  </r>
  <r>
    <x v="175"/>
    <x v="12"/>
    <x v="32"/>
    <m/>
    <n v="0"/>
  </r>
  <r>
    <x v="176"/>
    <x v="11"/>
    <x v="32"/>
    <n v="270000"/>
    <n v="270000"/>
  </r>
  <r>
    <x v="176"/>
    <x v="12"/>
    <x v="32"/>
    <m/>
    <n v="0"/>
  </r>
  <r>
    <x v="177"/>
    <x v="11"/>
    <x v="32"/>
    <n v="210250"/>
    <n v="420500"/>
  </r>
  <r>
    <x v="177"/>
    <x v="12"/>
    <x v="32"/>
    <m/>
    <n v="0"/>
  </r>
  <r>
    <x v="178"/>
    <x v="11"/>
    <x v="32"/>
    <n v="212300"/>
    <n v="424600"/>
  </r>
  <r>
    <x v="178"/>
    <x v="12"/>
    <x v="32"/>
    <n v="318000"/>
    <n v="318000"/>
  </r>
  <r>
    <x v="179"/>
    <x v="11"/>
    <x v="32"/>
    <n v="242000"/>
    <n v="1176700"/>
  </r>
  <r>
    <x v="179"/>
    <x v="12"/>
    <x v="32"/>
    <m/>
    <n v="0"/>
  </r>
  <r>
    <x v="180"/>
    <x v="11"/>
    <x v="32"/>
    <n v="258493"/>
    <n v="1024485"/>
  </r>
  <r>
    <x v="180"/>
    <x v="12"/>
    <x v="32"/>
    <m/>
    <n v="0"/>
  </r>
  <r>
    <x v="181"/>
    <x v="11"/>
    <x v="32"/>
    <n v="232000"/>
    <n v="232000"/>
  </r>
  <r>
    <x v="181"/>
    <x v="12"/>
    <x v="32"/>
    <m/>
    <n v="0"/>
  </r>
  <r>
    <x v="182"/>
    <x v="11"/>
    <x v="32"/>
    <n v="250000"/>
    <n v="250000"/>
  </r>
  <r>
    <x v="182"/>
    <x v="12"/>
    <x v="32"/>
    <m/>
    <n v="0"/>
  </r>
  <r>
    <x v="183"/>
    <x v="11"/>
    <x v="32"/>
    <n v="271000"/>
    <n v="542000"/>
  </r>
  <r>
    <x v="183"/>
    <x v="12"/>
    <x v="32"/>
    <m/>
    <n v="0"/>
  </r>
  <r>
    <x v="184"/>
    <x v="11"/>
    <x v="32"/>
    <n v="305000"/>
    <n v="305000"/>
  </r>
  <r>
    <x v="184"/>
    <x v="12"/>
    <x v="32"/>
    <m/>
    <n v="0"/>
  </r>
  <r>
    <x v="185"/>
    <x v="11"/>
    <x v="32"/>
    <m/>
    <m/>
  </r>
  <r>
    <x v="185"/>
    <x v="12"/>
    <x v="32"/>
    <m/>
    <n v="0"/>
  </r>
  <r>
    <x v="186"/>
    <x v="11"/>
    <x v="32"/>
    <m/>
    <m/>
  </r>
  <r>
    <x v="186"/>
    <x v="12"/>
    <x v="32"/>
    <m/>
    <n v="0"/>
  </r>
  <r>
    <x v="187"/>
    <x v="11"/>
    <x v="32"/>
    <n v="242000"/>
    <n v="741000"/>
  </r>
  <r>
    <x v="187"/>
    <x v="12"/>
    <x v="32"/>
    <n v="291000"/>
    <n v="291000"/>
  </r>
  <r>
    <x v="188"/>
    <x v="11"/>
    <x v="32"/>
    <n v="369000"/>
    <n v="369000"/>
  </r>
  <r>
    <x v="188"/>
    <x v="12"/>
    <x v="32"/>
    <m/>
    <m/>
  </r>
  <r>
    <x v="189"/>
    <x v="11"/>
    <x v="32"/>
    <m/>
    <m/>
  </r>
  <r>
    <x v="189"/>
    <x v="12"/>
    <x v="32"/>
    <m/>
    <m/>
  </r>
  <r>
    <x v="190"/>
    <x v="11"/>
    <x v="32"/>
    <n v="275000"/>
    <n v="275000"/>
  </r>
  <r>
    <x v="190"/>
    <x v="12"/>
    <x v="32"/>
    <m/>
    <m/>
  </r>
  <r>
    <x v="191"/>
    <x v="11"/>
    <x v="32"/>
    <n v="227500"/>
    <n v="455000"/>
  </r>
  <r>
    <x v="191"/>
    <x v="12"/>
    <x v="32"/>
    <m/>
    <m/>
  </r>
  <r>
    <x v="192"/>
    <x v="11"/>
    <x v="32"/>
    <m/>
    <m/>
  </r>
  <r>
    <x v="192"/>
    <x v="12"/>
    <x v="32"/>
    <m/>
    <m/>
  </r>
  <r>
    <x v="202"/>
    <x v="11"/>
    <x v="32"/>
    <m/>
    <m/>
  </r>
  <r>
    <x v="202"/>
    <x v="12"/>
    <x v="32"/>
    <m/>
    <m/>
  </r>
  <r>
    <x v="194"/>
    <x v="11"/>
    <x v="32"/>
    <m/>
    <m/>
  </r>
  <r>
    <x v="194"/>
    <x v="12"/>
    <x v="32"/>
    <m/>
    <m/>
  </r>
  <r>
    <x v="195"/>
    <x v="11"/>
    <x v="32"/>
    <n v="260000"/>
    <n v="828000"/>
  </r>
  <r>
    <x v="195"/>
    <x v="12"/>
    <x v="32"/>
    <m/>
    <m/>
  </r>
  <r>
    <x v="196"/>
    <x v="11"/>
    <x v="32"/>
    <n v="379950"/>
    <n v="379950"/>
  </r>
  <r>
    <x v="196"/>
    <x v="12"/>
    <x v="32"/>
    <m/>
    <m/>
  </r>
  <r>
    <x v="197"/>
    <x v="11"/>
    <x v="32"/>
    <n v="230000"/>
    <n v="744000"/>
  </r>
  <r>
    <x v="197"/>
    <x v="12"/>
    <x v="32"/>
    <m/>
    <m/>
  </r>
  <r>
    <x v="198"/>
    <x v="11"/>
    <x v="32"/>
    <n v="315000"/>
    <n v="315000"/>
  </r>
  <r>
    <x v="198"/>
    <x v="12"/>
    <x v="32"/>
    <m/>
    <m/>
  </r>
  <r>
    <x v="199"/>
    <x v="11"/>
    <x v="32"/>
    <n v="250950"/>
    <n v="501900"/>
  </r>
  <r>
    <x v="199"/>
    <x v="12"/>
    <x v="32"/>
    <m/>
    <m/>
  </r>
  <r>
    <x v="200"/>
    <x v="11"/>
    <x v="32"/>
    <n v="325500"/>
    <n v="325500"/>
  </r>
  <r>
    <x v="200"/>
    <x v="12"/>
    <x v="32"/>
    <m/>
    <m/>
  </r>
  <r>
    <x v="201"/>
    <x v="11"/>
    <x v="32"/>
    <m/>
    <m/>
  </r>
  <r>
    <x v="201"/>
    <x v="12"/>
    <x v="32"/>
    <m/>
    <m/>
  </r>
  <r>
    <x v="0"/>
    <x v="11"/>
    <x v="33"/>
    <n v="140500"/>
    <n v="843950"/>
  </r>
  <r>
    <x v="1"/>
    <x v="11"/>
    <x v="33"/>
    <n v="103000"/>
    <n v="967950"/>
  </r>
  <r>
    <x v="2"/>
    <x v="11"/>
    <x v="33"/>
    <n v="111000"/>
    <n v="888290"/>
  </r>
  <r>
    <x v="3"/>
    <x v="11"/>
    <x v="33"/>
    <n v="109285"/>
    <n v="561235"/>
  </r>
  <r>
    <x v="4"/>
    <x v="11"/>
    <x v="33"/>
    <n v="114250"/>
    <n v="937950"/>
  </r>
  <r>
    <x v="5"/>
    <x v="11"/>
    <x v="33"/>
    <n v="119750"/>
    <n v="916500"/>
  </r>
  <r>
    <x v="6"/>
    <x v="11"/>
    <x v="33"/>
    <n v="125500"/>
    <n v="716500"/>
  </r>
  <r>
    <x v="7"/>
    <x v="11"/>
    <x v="33"/>
    <n v="132450"/>
    <n v="1001800"/>
  </r>
  <r>
    <x v="8"/>
    <x v="11"/>
    <x v="33"/>
    <n v="138000"/>
    <n v="844850"/>
  </r>
  <r>
    <x v="9"/>
    <x v="11"/>
    <x v="33"/>
    <n v="110500"/>
    <n v="1561980"/>
  </r>
  <r>
    <x v="10"/>
    <x v="11"/>
    <x v="33"/>
    <n v="130325"/>
    <n v="985270"/>
  </r>
  <r>
    <x v="11"/>
    <x v="11"/>
    <x v="33"/>
    <n v="120000"/>
    <n v="726300"/>
  </r>
  <r>
    <x v="12"/>
    <x v="11"/>
    <x v="33"/>
    <n v="107000"/>
    <n v="413500"/>
  </r>
  <r>
    <x v="13"/>
    <x v="11"/>
    <x v="33"/>
    <n v="114000"/>
    <n v="902141"/>
  </r>
  <r>
    <x v="14"/>
    <x v="11"/>
    <x v="33"/>
    <n v="132475"/>
    <n v="2396800"/>
  </r>
  <r>
    <x v="15"/>
    <x v="11"/>
    <x v="33"/>
    <n v="137025"/>
    <n v="2148650"/>
  </r>
  <r>
    <x v="16"/>
    <x v="11"/>
    <x v="33"/>
    <n v="128000"/>
    <n v="1129800"/>
  </r>
  <r>
    <x v="17"/>
    <x v="11"/>
    <x v="33"/>
    <n v="130000"/>
    <n v="1136095"/>
  </r>
  <r>
    <x v="18"/>
    <x v="11"/>
    <x v="33"/>
    <n v="122500"/>
    <n v="1145950"/>
  </r>
  <r>
    <x v="19"/>
    <x v="11"/>
    <x v="33"/>
    <n v="140475"/>
    <n v="2116575"/>
  </r>
  <r>
    <x v="20"/>
    <x v="11"/>
    <x v="33"/>
    <n v="139000"/>
    <n v="1530494"/>
  </r>
  <r>
    <x v="21"/>
    <x v="11"/>
    <x v="33"/>
    <n v="126200"/>
    <n v="1915350"/>
  </r>
  <r>
    <x v="22"/>
    <x v="11"/>
    <x v="33"/>
    <n v="140000"/>
    <n v="647450"/>
  </r>
  <r>
    <x v="23"/>
    <x v="11"/>
    <x v="33"/>
    <n v="174900"/>
    <n v="1447165"/>
  </r>
  <r>
    <x v="24"/>
    <x v="11"/>
    <x v="33"/>
    <n v="148950"/>
    <n v="898075"/>
  </r>
  <r>
    <x v="25"/>
    <x v="11"/>
    <x v="33"/>
    <n v="149575"/>
    <n v="875150"/>
  </r>
  <r>
    <x v="26"/>
    <x v="11"/>
    <x v="33"/>
    <n v="146750"/>
    <n v="2100000"/>
  </r>
  <r>
    <x v="27"/>
    <x v="11"/>
    <x v="33"/>
    <n v="161950"/>
    <n v="1984961"/>
  </r>
  <r>
    <x v="28"/>
    <x v="11"/>
    <x v="33"/>
    <n v="172000"/>
    <n v="821450"/>
  </r>
  <r>
    <x v="29"/>
    <x v="11"/>
    <x v="33"/>
    <n v="169925"/>
    <n v="2629550"/>
  </r>
  <r>
    <x v="30"/>
    <x v="11"/>
    <x v="33"/>
    <n v="184875"/>
    <n v="2165200"/>
  </r>
  <r>
    <x v="31"/>
    <x v="11"/>
    <x v="33"/>
    <n v="186950"/>
    <n v="1994590"/>
  </r>
  <r>
    <x v="32"/>
    <x v="11"/>
    <x v="33"/>
    <n v="174000"/>
    <n v="1389100"/>
  </r>
  <r>
    <x v="33"/>
    <x v="11"/>
    <x v="33"/>
    <n v="183125"/>
    <n v="2055200"/>
  </r>
  <r>
    <x v="34"/>
    <x v="11"/>
    <x v="33"/>
    <n v="196000"/>
    <n v="1344200"/>
  </r>
  <r>
    <x v="35"/>
    <x v="11"/>
    <x v="33"/>
    <n v="171000"/>
    <n v="3983850"/>
  </r>
  <r>
    <x v="36"/>
    <x v="11"/>
    <x v="33"/>
    <n v="183800"/>
    <n v="975755"/>
  </r>
  <r>
    <x v="37"/>
    <x v="11"/>
    <x v="33"/>
    <n v="178150"/>
    <n v="1215440"/>
  </r>
  <r>
    <x v="38"/>
    <x v="11"/>
    <x v="33"/>
    <n v="173240"/>
    <n v="1727190"/>
  </r>
  <r>
    <x v="39"/>
    <x v="11"/>
    <x v="33"/>
    <n v="199950"/>
    <n v="592850"/>
  </r>
  <r>
    <x v="40"/>
    <x v="11"/>
    <x v="33"/>
    <n v="185000"/>
    <n v="3187000"/>
  </r>
  <r>
    <x v="41"/>
    <x v="11"/>
    <x v="33"/>
    <n v="199250"/>
    <n v="1571450"/>
  </r>
  <r>
    <x v="42"/>
    <x v="11"/>
    <x v="33"/>
    <n v="182250"/>
    <n v="1457840"/>
  </r>
  <r>
    <x v="43"/>
    <x v="11"/>
    <x v="33"/>
    <n v="197500"/>
    <n v="2358099"/>
  </r>
  <r>
    <x v="44"/>
    <x v="11"/>
    <x v="33"/>
    <n v="189700"/>
    <n v="3236598"/>
  </r>
  <r>
    <x v="45"/>
    <x v="11"/>
    <x v="33"/>
    <n v="197950"/>
    <n v="2538300"/>
  </r>
  <r>
    <x v="46"/>
    <x v="11"/>
    <x v="33"/>
    <n v="204750"/>
    <n v="1652385"/>
  </r>
  <r>
    <x v="47"/>
    <x v="11"/>
    <x v="33"/>
    <n v="199950"/>
    <n v="1470950"/>
  </r>
  <r>
    <x v="48"/>
    <x v="11"/>
    <x v="33"/>
    <n v="211250"/>
    <n v="1664450"/>
  </r>
  <r>
    <x v="49"/>
    <x v="11"/>
    <x v="33"/>
    <n v="189248"/>
    <n v="1511095"/>
  </r>
  <r>
    <x v="50"/>
    <x v="11"/>
    <x v="33"/>
    <n v="178000"/>
    <n v="1373550"/>
  </r>
  <r>
    <x v="51"/>
    <x v="11"/>
    <x v="33"/>
    <n v="195040"/>
    <n v="1354706"/>
  </r>
  <r>
    <x v="52"/>
    <x v="11"/>
    <x v="33"/>
    <n v="207500"/>
    <n v="2971195"/>
  </r>
  <r>
    <x v="53"/>
    <x v="11"/>
    <x v="33"/>
    <n v="200000"/>
    <n v="1483270"/>
  </r>
  <r>
    <x v="54"/>
    <x v="11"/>
    <x v="33"/>
    <n v="187000"/>
    <n v="1617400"/>
  </r>
  <r>
    <x v="55"/>
    <x v="11"/>
    <x v="33"/>
    <n v="197750"/>
    <n v="1536250"/>
  </r>
  <r>
    <x v="56"/>
    <x v="11"/>
    <x v="33"/>
    <n v="223495"/>
    <n v="1348927"/>
  </r>
  <r>
    <x v="57"/>
    <x v="11"/>
    <x v="33"/>
    <n v="196000"/>
    <n v="1929450"/>
  </r>
  <r>
    <x v="58"/>
    <x v="11"/>
    <x v="33"/>
    <n v="193500"/>
    <n v="578450"/>
  </r>
  <r>
    <x v="59"/>
    <x v="11"/>
    <x v="33"/>
    <n v="188000"/>
    <n v="376000"/>
  </r>
  <r>
    <x v="60"/>
    <x v="11"/>
    <x v="33"/>
    <n v="186150"/>
    <n v="719300"/>
  </r>
  <r>
    <x v="61"/>
    <x v="11"/>
    <x v="33"/>
    <n v="128000"/>
    <n v="412900"/>
  </r>
  <r>
    <x v="62"/>
    <x v="11"/>
    <x v="33"/>
    <n v="192000"/>
    <n v="627000"/>
  </r>
  <r>
    <x v="63"/>
    <x v="11"/>
    <x v="33"/>
    <n v="220000"/>
    <n v="1481500"/>
  </r>
  <r>
    <x v="64"/>
    <x v="11"/>
    <x v="33"/>
    <n v="169000"/>
    <n v="1280250"/>
  </r>
  <r>
    <x v="65"/>
    <x v="11"/>
    <x v="33"/>
    <n v="170000"/>
    <n v="639000"/>
  </r>
  <r>
    <x v="66"/>
    <x v="11"/>
    <x v="33"/>
    <n v="182495"/>
    <n v="778440"/>
  </r>
  <r>
    <x v="67"/>
    <x v="11"/>
    <x v="33"/>
    <n v="169000"/>
    <n v="824500"/>
  </r>
  <r>
    <x v="68"/>
    <x v="11"/>
    <x v="33"/>
    <n v="152250"/>
    <n v="918400"/>
  </r>
  <r>
    <x v="69"/>
    <x v="11"/>
    <x v="33"/>
    <n v="160000"/>
    <n v="798400"/>
  </r>
  <r>
    <x v="70"/>
    <x v="11"/>
    <x v="33"/>
    <n v="130000"/>
    <n v="700900"/>
  </r>
  <r>
    <x v="71"/>
    <x v="11"/>
    <x v="33"/>
    <n v="180000"/>
    <n v="522500"/>
  </r>
  <r>
    <x v="72"/>
    <x v="11"/>
    <x v="33"/>
    <n v="121000"/>
    <n v="476900"/>
  </r>
  <r>
    <x v="73"/>
    <x v="11"/>
    <x v="33"/>
    <n v="160000"/>
    <n v="320000"/>
  </r>
  <r>
    <x v="74"/>
    <x v="11"/>
    <x v="33"/>
    <n v="164000"/>
    <n v="434000"/>
  </r>
  <r>
    <x v="75"/>
    <x v="11"/>
    <x v="33"/>
    <n v="90000"/>
    <n v="531050"/>
  </r>
  <r>
    <x v="76"/>
    <x v="11"/>
    <x v="33"/>
    <n v="82558"/>
    <n v="348115"/>
  </r>
  <r>
    <x v="77"/>
    <x v="11"/>
    <x v="33"/>
    <n v="160000"/>
    <n v="462000"/>
  </r>
  <r>
    <x v="78"/>
    <x v="11"/>
    <x v="33"/>
    <n v="144200"/>
    <n v="1541400"/>
  </r>
  <r>
    <x v="79"/>
    <x v="11"/>
    <x v="33"/>
    <n v="142475"/>
    <n v="794000"/>
  </r>
  <r>
    <x v="80"/>
    <x v="11"/>
    <x v="33"/>
    <n v="151700"/>
    <n v="661300"/>
  </r>
  <r>
    <x v="81"/>
    <x v="11"/>
    <x v="33"/>
    <n v="185000"/>
    <n v="1055000"/>
  </r>
  <r>
    <x v="82"/>
    <x v="11"/>
    <x v="33"/>
    <n v="124000"/>
    <n v="1002451"/>
  </r>
  <r>
    <x v="83"/>
    <x v="11"/>
    <x v="33"/>
    <n v="115500"/>
    <n v="575950"/>
  </r>
  <r>
    <x v="84"/>
    <x v="11"/>
    <x v="33"/>
    <n v="89125"/>
    <n v="407125"/>
  </r>
  <r>
    <x v="85"/>
    <x v="11"/>
    <x v="33"/>
    <n v="78000"/>
    <n v="641300"/>
  </r>
  <r>
    <x v="86"/>
    <x v="11"/>
    <x v="33"/>
    <n v="97750"/>
    <n v="1883625"/>
  </r>
  <r>
    <x v="87"/>
    <x v="11"/>
    <x v="33"/>
    <n v="141113"/>
    <n v="1289825"/>
  </r>
  <r>
    <x v="88"/>
    <x v="11"/>
    <x v="33"/>
    <n v="139000"/>
    <n v="622800"/>
  </r>
  <r>
    <x v="89"/>
    <x v="11"/>
    <x v="33"/>
    <n v="157500"/>
    <n v="933499"/>
  </r>
  <r>
    <x v="90"/>
    <x v="11"/>
    <x v="33"/>
    <n v="118500"/>
    <n v="668675"/>
  </r>
  <r>
    <x v="91"/>
    <x v="11"/>
    <x v="33"/>
    <n v="136000"/>
    <n v="655800"/>
  </r>
  <r>
    <x v="92"/>
    <x v="11"/>
    <x v="33"/>
    <n v="120000"/>
    <n v="590900"/>
  </r>
  <r>
    <x v="93"/>
    <x v="11"/>
    <x v="33"/>
    <n v="75000"/>
    <n v="226000"/>
  </r>
  <r>
    <x v="94"/>
    <x v="11"/>
    <x v="33"/>
    <n v="129000"/>
    <n v="258000"/>
  </r>
  <r>
    <x v="95"/>
    <x v="11"/>
    <x v="33"/>
    <n v="120000"/>
    <n v="611332"/>
  </r>
  <r>
    <x v="96"/>
    <x v="11"/>
    <x v="33"/>
    <n v="132000"/>
    <n v="768530"/>
  </r>
  <r>
    <x v="97"/>
    <x v="11"/>
    <x v="33"/>
    <n v="70000"/>
    <n v="70000"/>
  </r>
  <r>
    <x v="98"/>
    <x v="11"/>
    <x v="33"/>
    <n v="130000"/>
    <n v="589900"/>
  </r>
  <r>
    <x v="99"/>
    <x v="11"/>
    <x v="33"/>
    <n v="77500"/>
    <n v="445800"/>
  </r>
  <r>
    <x v="100"/>
    <x v="11"/>
    <x v="33"/>
    <n v="110000"/>
    <n v="784850"/>
  </r>
  <r>
    <x v="101"/>
    <x v="11"/>
    <x v="33"/>
    <n v="81000"/>
    <n v="636366"/>
  </r>
  <r>
    <x v="102"/>
    <x v="11"/>
    <x v="33"/>
    <n v="70000"/>
    <n v="410000"/>
  </r>
  <r>
    <x v="103"/>
    <x v="11"/>
    <x v="33"/>
    <n v="74900"/>
    <n v="254250"/>
  </r>
  <r>
    <x v="104"/>
    <x v="11"/>
    <x v="33"/>
    <m/>
    <m/>
  </r>
  <r>
    <x v="105"/>
    <x v="11"/>
    <x v="33"/>
    <n v="81185"/>
    <n v="389370"/>
  </r>
  <r>
    <x v="106"/>
    <x v="11"/>
    <x v="33"/>
    <n v="80500"/>
    <n v="603950"/>
  </r>
  <r>
    <x v="107"/>
    <x v="11"/>
    <x v="33"/>
    <n v="62699"/>
    <n v="392199"/>
  </r>
  <r>
    <x v="108"/>
    <x v="11"/>
    <x v="33"/>
    <n v="122500"/>
    <n v="672000"/>
  </r>
  <r>
    <x v="109"/>
    <x v="11"/>
    <x v="33"/>
    <n v="92000"/>
    <n v="756100"/>
  </r>
  <r>
    <x v="110"/>
    <x v="11"/>
    <x v="33"/>
    <n v="79900"/>
    <n v="204400"/>
  </r>
  <r>
    <x v="111"/>
    <x v="11"/>
    <x v="33"/>
    <n v="70000"/>
    <n v="614450"/>
  </r>
  <r>
    <x v="112"/>
    <x v="11"/>
    <x v="33"/>
    <n v="119950"/>
    <n v="594550"/>
  </r>
  <r>
    <x v="113"/>
    <x v="11"/>
    <x v="33"/>
    <n v="82000"/>
    <n v="410900"/>
  </r>
  <r>
    <x v="114"/>
    <x v="11"/>
    <x v="33"/>
    <n v="101000"/>
    <n v="772000"/>
  </r>
  <r>
    <x v="115"/>
    <x v="11"/>
    <x v="33"/>
    <n v="99000"/>
    <n v="555900"/>
  </r>
  <r>
    <x v="116"/>
    <x v="11"/>
    <x v="33"/>
    <n v="71250"/>
    <n v="142500"/>
  </r>
  <r>
    <x v="117"/>
    <x v="11"/>
    <x v="33"/>
    <n v="70600"/>
    <n v="428399"/>
  </r>
  <r>
    <x v="118"/>
    <x v="11"/>
    <x v="33"/>
    <n v="118725"/>
    <n v="441450"/>
  </r>
  <r>
    <x v="119"/>
    <x v="11"/>
    <x v="33"/>
    <n v="76000"/>
    <n v="475900"/>
  </r>
  <r>
    <x v="120"/>
    <x v="11"/>
    <x v="33"/>
    <n v="123500"/>
    <n v="518950"/>
  </r>
  <r>
    <x v="121"/>
    <x v="11"/>
    <x v="33"/>
    <n v="97000"/>
    <n v="528450"/>
  </r>
  <r>
    <x v="122"/>
    <x v="11"/>
    <x v="33"/>
    <n v="118250"/>
    <n v="461350"/>
  </r>
  <r>
    <x v="123"/>
    <x v="11"/>
    <x v="33"/>
    <n v="95000"/>
    <n v="511000"/>
  </r>
  <r>
    <x v="124"/>
    <x v="11"/>
    <x v="33"/>
    <n v="113000"/>
    <n v="1279600"/>
  </r>
  <r>
    <x v="125"/>
    <x v="11"/>
    <x v="33"/>
    <n v="129500"/>
    <n v="867900"/>
  </r>
  <r>
    <x v="126"/>
    <x v="11"/>
    <x v="33"/>
    <n v="125000"/>
    <n v="1115000"/>
  </r>
  <r>
    <x v="127"/>
    <x v="11"/>
    <x v="33"/>
    <n v="93450"/>
    <n v="1112950"/>
  </r>
  <r>
    <x v="128"/>
    <x v="11"/>
    <x v="33"/>
    <n v="117000"/>
    <n v="727600"/>
  </r>
  <r>
    <x v="129"/>
    <x v="11"/>
    <x v="33"/>
    <n v="82475"/>
    <n v="784673"/>
  </r>
  <r>
    <x v="130"/>
    <x v="11"/>
    <x v="33"/>
    <n v="124000"/>
    <n v="1095300"/>
  </r>
  <r>
    <x v="131"/>
    <x v="11"/>
    <x v="33"/>
    <n v="136000"/>
    <n v="405850"/>
  </r>
  <r>
    <x v="132"/>
    <x v="11"/>
    <x v="33"/>
    <n v="113080"/>
    <n v="456160"/>
  </r>
  <r>
    <x v="133"/>
    <x v="11"/>
    <x v="33"/>
    <n v="141500"/>
    <n v="1044550"/>
  </r>
  <r>
    <x v="134"/>
    <x v="11"/>
    <x v="33"/>
    <n v="130975"/>
    <n v="1328550"/>
  </r>
  <r>
    <x v="135"/>
    <x v="11"/>
    <x v="33"/>
    <n v="115500"/>
    <n v="1309700"/>
  </r>
  <r>
    <x v="136"/>
    <x v="11"/>
    <x v="33"/>
    <n v="131500"/>
    <n v="764000"/>
  </r>
  <r>
    <x v="137"/>
    <x v="11"/>
    <x v="33"/>
    <n v="119900"/>
    <n v="574379"/>
  </r>
  <r>
    <x v="138"/>
    <x v="11"/>
    <x v="33"/>
    <n v="135000"/>
    <n v="695950"/>
  </r>
  <r>
    <x v="139"/>
    <x v="11"/>
    <x v="33"/>
    <n v="90399"/>
    <n v="539399"/>
  </r>
  <r>
    <x v="140"/>
    <x v="11"/>
    <x v="33"/>
    <n v="193000"/>
    <n v="535850"/>
  </r>
  <r>
    <x v="141"/>
    <x v="11"/>
    <x v="33"/>
    <n v="119500"/>
    <n v="753700"/>
  </r>
  <r>
    <x v="142"/>
    <x v="11"/>
    <x v="33"/>
    <n v="113750"/>
    <n v="1154325"/>
  </r>
  <r>
    <x v="143"/>
    <x v="11"/>
    <x v="33"/>
    <n v="130725"/>
    <n v="1404325"/>
  </r>
  <r>
    <x v="144"/>
    <x v="11"/>
    <x v="33"/>
    <n v="103750"/>
    <n v="677500"/>
  </r>
  <r>
    <x v="145"/>
    <x v="11"/>
    <x v="33"/>
    <n v="94875"/>
    <n v="189750"/>
  </r>
  <r>
    <x v="146"/>
    <x v="11"/>
    <x v="33"/>
    <n v="131000"/>
    <n v="783250"/>
  </r>
  <r>
    <x v="147"/>
    <x v="11"/>
    <x v="33"/>
    <n v="153500"/>
    <n v="1185500"/>
  </r>
  <r>
    <x v="148"/>
    <x v="11"/>
    <x v="33"/>
    <n v="160000"/>
    <n v="811000"/>
  </r>
  <r>
    <x v="149"/>
    <x v="11"/>
    <x v="33"/>
    <n v="175000"/>
    <n v="1781550"/>
  </r>
  <r>
    <x v="150"/>
    <x v="11"/>
    <x v="33"/>
    <n v="144250"/>
    <n v="1739999"/>
  </r>
  <r>
    <x v="151"/>
    <x v="11"/>
    <x v="33"/>
    <n v="138950"/>
    <n v="1064959"/>
  </r>
  <r>
    <x v="152"/>
    <x v="11"/>
    <x v="33"/>
    <n v="112100"/>
    <n v="1938400"/>
  </r>
  <r>
    <x v="153"/>
    <x v="11"/>
    <x v="33"/>
    <n v="104800"/>
    <n v="821950"/>
  </r>
  <r>
    <x v="154"/>
    <x v="11"/>
    <x v="33"/>
    <n v="150000"/>
    <n v="589800"/>
  </r>
  <r>
    <x v="155"/>
    <x v="11"/>
    <x v="33"/>
    <n v="133573"/>
    <n v="854595"/>
  </r>
  <r>
    <x v="156"/>
    <x v="11"/>
    <x v="33"/>
    <n v="175225"/>
    <n v="1642950"/>
  </r>
  <r>
    <x v="157"/>
    <x v="11"/>
    <x v="33"/>
    <n v="147000"/>
    <n v="1173500"/>
  </r>
  <r>
    <x v="158"/>
    <x v="11"/>
    <x v="33"/>
    <n v="162000"/>
    <n v="1991616"/>
  </r>
  <r>
    <x v="159"/>
    <x v="11"/>
    <x v="33"/>
    <n v="143000"/>
    <n v="1109600"/>
  </r>
  <r>
    <x v="160"/>
    <x v="11"/>
    <x v="33"/>
    <n v="184950"/>
    <n v="1323345"/>
  </r>
  <r>
    <x v="161"/>
    <x v="11"/>
    <x v="33"/>
    <n v="183000"/>
    <n v="2978500"/>
  </r>
  <r>
    <x v="162"/>
    <x v="11"/>
    <x v="33"/>
    <n v="192500"/>
    <n v="2324201"/>
  </r>
  <r>
    <x v="163"/>
    <x v="11"/>
    <x v="33"/>
    <n v="191750"/>
    <n v="1144299"/>
  </r>
  <r>
    <x v="164"/>
    <x v="11"/>
    <x v="33"/>
    <n v="196000"/>
    <n v="1472750"/>
  </r>
  <r>
    <x v="165"/>
    <x v="11"/>
    <x v="33"/>
    <n v="191000"/>
    <n v="883000"/>
  </r>
  <r>
    <x v="166"/>
    <x v="11"/>
    <x v="33"/>
    <n v="175000"/>
    <n v="1469950"/>
  </r>
  <r>
    <x v="167"/>
    <x v="11"/>
    <x v="33"/>
    <n v="212000"/>
    <n v="1513400"/>
  </r>
  <r>
    <x v="168"/>
    <x v="11"/>
    <x v="33"/>
    <n v="200000"/>
    <n v="1805349"/>
  </r>
  <r>
    <x v="169"/>
    <x v="11"/>
    <x v="33"/>
    <n v="171750"/>
    <n v="1931998"/>
  </r>
  <r>
    <x v="170"/>
    <x v="11"/>
    <x v="33"/>
    <n v="212000"/>
    <n v="1056950"/>
  </r>
  <r>
    <x v="171"/>
    <x v="11"/>
    <x v="33"/>
    <n v="195725"/>
    <n v="1877000"/>
  </r>
  <r>
    <x v="172"/>
    <x v="11"/>
    <x v="33"/>
    <n v="204250"/>
    <n v="2434450"/>
  </r>
  <r>
    <x v="173"/>
    <x v="11"/>
    <x v="33"/>
    <n v="226500"/>
    <n v="2662900"/>
  </r>
  <r>
    <x v="174"/>
    <x v="11"/>
    <x v="33"/>
    <n v="249000"/>
    <n v="3122650"/>
  </r>
  <r>
    <x v="175"/>
    <x v="11"/>
    <x v="33"/>
    <n v="208000"/>
    <n v="2268600"/>
  </r>
  <r>
    <x v="176"/>
    <x v="11"/>
    <x v="33"/>
    <n v="220000"/>
    <n v="1934670"/>
  </r>
  <r>
    <x v="177"/>
    <x v="11"/>
    <x v="33"/>
    <n v="208000"/>
    <n v="2212221"/>
  </r>
  <r>
    <x v="178"/>
    <x v="11"/>
    <x v="33"/>
    <n v="240000"/>
    <n v="1869750"/>
  </r>
  <r>
    <x v="179"/>
    <x v="11"/>
    <x v="33"/>
    <n v="247500"/>
    <n v="1502400"/>
  </r>
  <r>
    <x v="180"/>
    <x v="11"/>
    <x v="33"/>
    <n v="225000"/>
    <n v="2543491"/>
  </r>
  <r>
    <x v="181"/>
    <x v="11"/>
    <x v="33"/>
    <n v="225525"/>
    <n v="2274500"/>
  </r>
  <r>
    <x v="182"/>
    <x v="11"/>
    <x v="33"/>
    <n v="224750"/>
    <n v="2293228"/>
  </r>
  <r>
    <x v="183"/>
    <x v="11"/>
    <x v="33"/>
    <n v="235000"/>
    <n v="2195500"/>
  </r>
  <r>
    <x v="184"/>
    <x v="11"/>
    <x v="33"/>
    <n v="250000"/>
    <n v="2024950"/>
  </r>
  <r>
    <x v="185"/>
    <x v="11"/>
    <x v="33"/>
    <n v="242000"/>
    <n v="2894050"/>
  </r>
  <r>
    <x v="186"/>
    <x v="11"/>
    <x v="33"/>
    <n v="255000"/>
    <n v="2810350"/>
  </r>
  <r>
    <x v="187"/>
    <x v="11"/>
    <x v="33"/>
    <n v="237750"/>
    <n v="1946700"/>
  </r>
  <r>
    <x v="188"/>
    <x v="11"/>
    <x v="33"/>
    <n v="230000"/>
    <n v="1198900"/>
  </r>
  <r>
    <x v="189"/>
    <x v="11"/>
    <x v="33"/>
    <n v="269000"/>
    <n v="2416450"/>
  </r>
  <r>
    <x v="190"/>
    <x v="11"/>
    <x v="33"/>
    <n v="250250"/>
    <n v="2465450"/>
  </r>
  <r>
    <x v="191"/>
    <x v="11"/>
    <x v="33"/>
    <n v="247875"/>
    <n v="988750"/>
  </r>
  <r>
    <x v="192"/>
    <x v="11"/>
    <x v="33"/>
    <n v="257500"/>
    <n v="2628457"/>
  </r>
  <r>
    <x v="202"/>
    <x v="11"/>
    <x v="33"/>
    <n v="237750"/>
    <n v="1184750"/>
  </r>
  <r>
    <x v="194"/>
    <x v="11"/>
    <x v="33"/>
    <n v="240250"/>
    <n v="1880000"/>
  </r>
  <r>
    <x v="195"/>
    <x v="11"/>
    <x v="33"/>
    <n v="280000"/>
    <n v="2603450"/>
  </r>
  <r>
    <x v="196"/>
    <x v="11"/>
    <x v="33"/>
    <n v="259500"/>
    <n v="2628950"/>
  </r>
  <r>
    <x v="197"/>
    <x v="11"/>
    <x v="33"/>
    <n v="272699"/>
    <n v="3594548"/>
  </r>
  <r>
    <x v="198"/>
    <x v="11"/>
    <x v="33"/>
    <n v="257500"/>
    <n v="2578900"/>
  </r>
  <r>
    <x v="199"/>
    <x v="11"/>
    <x v="33"/>
    <n v="278000"/>
    <n v="3046500"/>
  </r>
  <r>
    <x v="200"/>
    <x v="11"/>
    <x v="33"/>
    <n v="274000"/>
    <n v="2203900"/>
  </r>
  <r>
    <x v="201"/>
    <x v="11"/>
    <x v="33"/>
    <n v="256500"/>
    <n v="2524000"/>
  </r>
  <r>
    <x v="0"/>
    <x v="11"/>
    <x v="34"/>
    <n v="96900"/>
    <n v="96900"/>
  </r>
  <r>
    <x v="1"/>
    <x v="11"/>
    <x v="34"/>
    <n v="96000"/>
    <n v="96000"/>
  </r>
  <r>
    <x v="2"/>
    <x v="11"/>
    <x v="34"/>
    <n v="109500"/>
    <n v="219000"/>
  </r>
  <r>
    <x v="3"/>
    <x v="11"/>
    <x v="34"/>
    <n v="135500"/>
    <n v="271000"/>
  </r>
  <r>
    <x v="4"/>
    <x v="11"/>
    <x v="34"/>
    <n v="122647"/>
    <n v="245294"/>
  </r>
  <r>
    <x v="5"/>
    <x v="11"/>
    <x v="34"/>
    <n v="107000"/>
    <n v="214000"/>
  </r>
  <r>
    <x v="6"/>
    <x v="11"/>
    <x v="34"/>
    <n v="125000"/>
    <n v="125000"/>
  </r>
  <r>
    <x v="7"/>
    <x v="11"/>
    <x v="34"/>
    <m/>
    <m/>
  </r>
  <r>
    <x v="8"/>
    <x v="11"/>
    <x v="34"/>
    <n v="120000"/>
    <n v="240000"/>
  </r>
  <r>
    <x v="9"/>
    <x v="11"/>
    <x v="34"/>
    <n v="139900"/>
    <n v="139900"/>
  </r>
  <r>
    <x v="10"/>
    <x v="11"/>
    <x v="34"/>
    <n v="129000"/>
    <n v="390000"/>
  </r>
  <r>
    <x v="11"/>
    <x v="11"/>
    <x v="34"/>
    <n v="140575"/>
    <n v="281150"/>
  </r>
  <r>
    <x v="12"/>
    <x v="11"/>
    <x v="34"/>
    <n v="106900"/>
    <n v="327002"/>
  </r>
  <r>
    <x v="12"/>
    <x v="13"/>
    <x v="34"/>
    <m/>
    <n v="0"/>
  </r>
  <r>
    <x v="12"/>
    <x v="12"/>
    <x v="34"/>
    <m/>
    <n v="0"/>
  </r>
  <r>
    <x v="13"/>
    <x v="11"/>
    <x v="34"/>
    <n v="82000"/>
    <n v="82000"/>
  </r>
  <r>
    <x v="13"/>
    <x v="13"/>
    <x v="34"/>
    <m/>
    <n v="0"/>
  </r>
  <r>
    <x v="13"/>
    <x v="12"/>
    <x v="34"/>
    <m/>
    <n v="0"/>
  </r>
  <r>
    <x v="14"/>
    <x v="11"/>
    <x v="34"/>
    <n v="139000"/>
    <n v="404000"/>
  </r>
  <r>
    <x v="14"/>
    <x v="13"/>
    <x v="34"/>
    <m/>
    <n v="0"/>
  </r>
  <r>
    <x v="14"/>
    <x v="12"/>
    <x v="34"/>
    <m/>
    <n v="0"/>
  </r>
  <r>
    <x v="15"/>
    <x v="11"/>
    <x v="34"/>
    <n v="145425"/>
    <n v="561940"/>
  </r>
  <r>
    <x v="15"/>
    <x v="13"/>
    <x v="34"/>
    <n v="191500"/>
    <n v="191500"/>
  </r>
  <r>
    <x v="15"/>
    <x v="12"/>
    <x v="34"/>
    <m/>
    <n v="0"/>
  </r>
  <r>
    <x v="16"/>
    <x v="11"/>
    <x v="34"/>
    <n v="142000"/>
    <n v="431700"/>
  </r>
  <r>
    <x v="16"/>
    <x v="13"/>
    <x v="34"/>
    <m/>
    <n v="0"/>
  </r>
  <r>
    <x v="16"/>
    <x v="12"/>
    <x v="34"/>
    <m/>
    <n v="0"/>
  </r>
  <r>
    <x v="17"/>
    <x v="11"/>
    <x v="34"/>
    <n v="135000"/>
    <n v="686950"/>
  </r>
  <r>
    <x v="17"/>
    <x v="13"/>
    <x v="34"/>
    <m/>
    <n v="0"/>
  </r>
  <r>
    <x v="17"/>
    <x v="12"/>
    <x v="34"/>
    <m/>
    <n v="0"/>
  </r>
  <r>
    <x v="18"/>
    <x v="11"/>
    <x v="34"/>
    <n v="98750"/>
    <n v="197500"/>
  </r>
  <r>
    <x v="18"/>
    <x v="13"/>
    <x v="34"/>
    <m/>
    <n v="0"/>
  </r>
  <r>
    <x v="18"/>
    <x v="12"/>
    <x v="34"/>
    <m/>
    <n v="0"/>
  </r>
  <r>
    <x v="19"/>
    <x v="11"/>
    <x v="34"/>
    <n v="175000"/>
    <n v="175000"/>
  </r>
  <r>
    <x v="19"/>
    <x v="13"/>
    <x v="34"/>
    <m/>
    <n v="0"/>
  </r>
  <r>
    <x v="19"/>
    <x v="12"/>
    <x v="34"/>
    <n v="169950"/>
    <n v="169950"/>
  </r>
  <r>
    <x v="20"/>
    <x v="11"/>
    <x v="34"/>
    <n v="122500"/>
    <n v="746400"/>
  </r>
  <r>
    <x v="20"/>
    <x v="13"/>
    <x v="34"/>
    <m/>
    <n v="0"/>
  </r>
  <r>
    <x v="20"/>
    <x v="12"/>
    <x v="34"/>
    <m/>
    <n v="0"/>
  </r>
  <r>
    <x v="21"/>
    <x v="11"/>
    <x v="34"/>
    <n v="141950"/>
    <n v="283900"/>
  </r>
  <r>
    <x v="21"/>
    <x v="13"/>
    <x v="34"/>
    <m/>
    <n v="0"/>
  </r>
  <r>
    <x v="21"/>
    <x v="12"/>
    <x v="34"/>
    <m/>
    <n v="0"/>
  </r>
  <r>
    <x v="22"/>
    <x v="11"/>
    <x v="34"/>
    <m/>
    <m/>
  </r>
  <r>
    <x v="22"/>
    <x v="13"/>
    <x v="34"/>
    <m/>
    <n v="0"/>
  </r>
  <r>
    <x v="22"/>
    <x v="12"/>
    <x v="34"/>
    <m/>
    <n v="0"/>
  </r>
  <r>
    <x v="23"/>
    <x v="11"/>
    <x v="34"/>
    <m/>
    <m/>
  </r>
  <r>
    <x v="23"/>
    <x v="13"/>
    <x v="34"/>
    <m/>
    <n v="0"/>
  </r>
  <r>
    <x v="23"/>
    <x v="12"/>
    <x v="34"/>
    <n v="142000"/>
    <n v="142000"/>
  </r>
  <r>
    <x v="24"/>
    <x v="11"/>
    <x v="34"/>
    <n v="141000"/>
    <n v="282000"/>
  </r>
  <r>
    <x v="24"/>
    <x v="13"/>
    <x v="34"/>
    <m/>
    <n v="0"/>
  </r>
  <r>
    <x v="24"/>
    <x v="12"/>
    <x v="34"/>
    <m/>
    <n v="0"/>
  </r>
  <r>
    <x v="25"/>
    <x v="11"/>
    <x v="34"/>
    <n v="125500"/>
    <n v="125500"/>
  </r>
  <r>
    <x v="25"/>
    <x v="13"/>
    <x v="34"/>
    <m/>
    <n v="0"/>
  </r>
  <r>
    <x v="25"/>
    <x v="12"/>
    <x v="34"/>
    <m/>
    <n v="0"/>
  </r>
  <r>
    <x v="26"/>
    <x v="11"/>
    <x v="34"/>
    <n v="162500"/>
    <n v="634000"/>
  </r>
  <r>
    <x v="26"/>
    <x v="13"/>
    <x v="34"/>
    <m/>
    <n v="0"/>
  </r>
  <r>
    <x v="26"/>
    <x v="12"/>
    <x v="34"/>
    <m/>
    <n v="0"/>
  </r>
  <r>
    <x v="27"/>
    <x v="11"/>
    <x v="34"/>
    <n v="239000"/>
    <n v="239000"/>
  </r>
  <r>
    <x v="27"/>
    <x v="13"/>
    <x v="34"/>
    <m/>
    <n v="0"/>
  </r>
  <r>
    <x v="27"/>
    <x v="12"/>
    <x v="34"/>
    <m/>
    <n v="0"/>
  </r>
  <r>
    <x v="28"/>
    <x v="11"/>
    <x v="34"/>
    <n v="139900"/>
    <n v="139900"/>
  </r>
  <r>
    <x v="28"/>
    <x v="13"/>
    <x v="34"/>
    <m/>
    <n v="0"/>
  </r>
  <r>
    <x v="28"/>
    <x v="12"/>
    <x v="34"/>
    <m/>
    <n v="0"/>
  </r>
  <r>
    <x v="29"/>
    <x v="11"/>
    <x v="34"/>
    <n v="168900"/>
    <n v="489900"/>
  </r>
  <r>
    <x v="29"/>
    <x v="13"/>
    <x v="34"/>
    <n v="182000"/>
    <n v="182000"/>
  </r>
  <r>
    <x v="29"/>
    <x v="12"/>
    <x v="34"/>
    <m/>
    <n v="0"/>
  </r>
  <r>
    <x v="30"/>
    <x v="11"/>
    <x v="34"/>
    <n v="194950"/>
    <n v="582900"/>
  </r>
  <r>
    <x v="30"/>
    <x v="13"/>
    <x v="34"/>
    <m/>
    <n v="0"/>
  </r>
  <r>
    <x v="30"/>
    <x v="12"/>
    <x v="34"/>
    <m/>
    <n v="0"/>
  </r>
  <r>
    <x v="31"/>
    <x v="11"/>
    <x v="34"/>
    <n v="183400"/>
    <n v="930900"/>
  </r>
  <r>
    <x v="31"/>
    <x v="13"/>
    <x v="34"/>
    <m/>
    <n v="0"/>
  </r>
  <r>
    <x v="31"/>
    <x v="12"/>
    <x v="34"/>
    <m/>
    <n v="0"/>
  </r>
  <r>
    <x v="32"/>
    <x v="11"/>
    <x v="34"/>
    <n v="186975"/>
    <n v="373950"/>
  </r>
  <r>
    <x v="32"/>
    <x v="13"/>
    <x v="34"/>
    <m/>
    <n v="0"/>
  </r>
  <r>
    <x v="32"/>
    <x v="12"/>
    <x v="34"/>
    <m/>
    <n v="0"/>
  </r>
  <r>
    <x v="33"/>
    <x v="11"/>
    <x v="34"/>
    <n v="176950"/>
    <n v="550400"/>
  </r>
  <r>
    <x v="33"/>
    <x v="13"/>
    <x v="34"/>
    <m/>
    <n v="0"/>
  </r>
  <r>
    <x v="33"/>
    <x v="12"/>
    <x v="34"/>
    <m/>
    <n v="0"/>
  </r>
  <r>
    <x v="34"/>
    <x v="11"/>
    <x v="34"/>
    <n v="190000"/>
    <n v="544000"/>
  </r>
  <r>
    <x v="34"/>
    <x v="13"/>
    <x v="34"/>
    <m/>
    <n v="0"/>
  </r>
  <r>
    <x v="34"/>
    <x v="12"/>
    <x v="34"/>
    <m/>
    <n v="0"/>
  </r>
  <r>
    <x v="35"/>
    <x v="11"/>
    <x v="34"/>
    <n v="133500"/>
    <n v="267000"/>
  </r>
  <r>
    <x v="35"/>
    <x v="13"/>
    <x v="34"/>
    <m/>
    <n v="0"/>
  </r>
  <r>
    <x v="35"/>
    <x v="12"/>
    <x v="34"/>
    <m/>
    <n v="0"/>
  </r>
  <r>
    <x v="36"/>
    <x v="11"/>
    <x v="34"/>
    <m/>
    <m/>
  </r>
  <r>
    <x v="36"/>
    <x v="13"/>
    <x v="34"/>
    <m/>
    <n v="0"/>
  </r>
  <r>
    <x v="36"/>
    <x v="12"/>
    <x v="34"/>
    <m/>
    <n v="0"/>
  </r>
  <r>
    <x v="37"/>
    <x v="11"/>
    <x v="34"/>
    <m/>
    <m/>
  </r>
  <r>
    <x v="37"/>
    <x v="13"/>
    <x v="34"/>
    <m/>
    <n v="0"/>
  </r>
  <r>
    <x v="37"/>
    <x v="12"/>
    <x v="34"/>
    <m/>
    <n v="0"/>
  </r>
  <r>
    <x v="38"/>
    <x v="11"/>
    <x v="34"/>
    <n v="179000"/>
    <n v="179000"/>
  </r>
  <r>
    <x v="38"/>
    <x v="13"/>
    <x v="34"/>
    <m/>
    <n v="0"/>
  </r>
  <r>
    <x v="38"/>
    <x v="12"/>
    <x v="34"/>
    <m/>
    <n v="0"/>
  </r>
  <r>
    <x v="39"/>
    <x v="11"/>
    <x v="34"/>
    <n v="168475"/>
    <n v="336950"/>
  </r>
  <r>
    <x v="39"/>
    <x v="13"/>
    <x v="34"/>
    <m/>
    <n v="0"/>
  </r>
  <r>
    <x v="39"/>
    <x v="12"/>
    <x v="34"/>
    <m/>
    <n v="0"/>
  </r>
  <r>
    <x v="40"/>
    <x v="11"/>
    <x v="34"/>
    <n v="242100"/>
    <n v="242100"/>
  </r>
  <r>
    <x v="40"/>
    <x v="13"/>
    <x v="34"/>
    <m/>
    <n v="0"/>
  </r>
  <r>
    <x v="40"/>
    <x v="12"/>
    <x v="34"/>
    <m/>
    <n v="0"/>
  </r>
  <r>
    <x v="41"/>
    <x v="11"/>
    <x v="34"/>
    <n v="249500"/>
    <n v="249500"/>
  </r>
  <r>
    <x v="41"/>
    <x v="13"/>
    <x v="34"/>
    <n v="175200"/>
    <n v="175200"/>
  </r>
  <r>
    <x v="41"/>
    <x v="12"/>
    <x v="34"/>
    <m/>
    <n v="0"/>
  </r>
  <r>
    <x v="42"/>
    <x v="11"/>
    <x v="34"/>
    <n v="180000"/>
    <n v="180000"/>
  </r>
  <r>
    <x v="42"/>
    <x v="13"/>
    <x v="34"/>
    <m/>
    <n v="0"/>
  </r>
  <r>
    <x v="42"/>
    <x v="12"/>
    <x v="34"/>
    <m/>
    <n v="0"/>
  </r>
  <r>
    <x v="43"/>
    <x v="11"/>
    <x v="34"/>
    <n v="210000"/>
    <n v="616000"/>
  </r>
  <r>
    <x v="43"/>
    <x v="13"/>
    <x v="34"/>
    <m/>
    <n v="0"/>
  </r>
  <r>
    <x v="43"/>
    <x v="12"/>
    <x v="34"/>
    <m/>
    <n v="0"/>
  </r>
  <r>
    <x v="44"/>
    <x v="11"/>
    <x v="34"/>
    <n v="176950"/>
    <n v="703850"/>
  </r>
  <r>
    <x v="44"/>
    <x v="13"/>
    <x v="34"/>
    <m/>
    <n v="0"/>
  </r>
  <r>
    <x v="44"/>
    <x v="12"/>
    <x v="34"/>
    <m/>
    <n v="0"/>
  </r>
  <r>
    <x v="45"/>
    <x v="11"/>
    <x v="34"/>
    <n v="205000"/>
    <n v="205000"/>
  </r>
  <r>
    <x v="45"/>
    <x v="13"/>
    <x v="34"/>
    <m/>
    <n v="0"/>
  </r>
  <r>
    <x v="45"/>
    <x v="12"/>
    <x v="34"/>
    <m/>
    <n v="0"/>
  </r>
  <r>
    <x v="46"/>
    <x v="11"/>
    <x v="34"/>
    <n v="196826"/>
    <n v="393651"/>
  </r>
  <r>
    <x v="46"/>
    <x v="13"/>
    <x v="34"/>
    <m/>
    <n v="0"/>
  </r>
  <r>
    <x v="46"/>
    <x v="12"/>
    <x v="34"/>
    <m/>
    <n v="0"/>
  </r>
  <r>
    <x v="47"/>
    <x v="11"/>
    <x v="34"/>
    <m/>
    <m/>
  </r>
  <r>
    <x v="47"/>
    <x v="13"/>
    <x v="34"/>
    <m/>
    <n v="0"/>
  </r>
  <r>
    <x v="47"/>
    <x v="12"/>
    <x v="34"/>
    <m/>
    <n v="0"/>
  </r>
  <r>
    <x v="48"/>
    <x v="11"/>
    <x v="34"/>
    <n v="382000"/>
    <n v="382000"/>
  </r>
  <r>
    <x v="48"/>
    <x v="13"/>
    <x v="34"/>
    <m/>
    <n v="0"/>
  </r>
  <r>
    <x v="48"/>
    <x v="12"/>
    <x v="34"/>
    <m/>
    <n v="0"/>
  </r>
  <r>
    <x v="49"/>
    <x v="11"/>
    <x v="34"/>
    <n v="190975"/>
    <n v="381950"/>
  </r>
  <r>
    <x v="49"/>
    <x v="13"/>
    <x v="34"/>
    <m/>
    <n v="0"/>
  </r>
  <r>
    <x v="49"/>
    <x v="12"/>
    <x v="34"/>
    <m/>
    <n v="0"/>
  </r>
  <r>
    <x v="50"/>
    <x v="11"/>
    <x v="34"/>
    <m/>
    <m/>
  </r>
  <r>
    <x v="50"/>
    <x v="13"/>
    <x v="34"/>
    <m/>
    <n v="0"/>
  </r>
  <r>
    <x v="50"/>
    <x v="12"/>
    <x v="34"/>
    <m/>
    <n v="0"/>
  </r>
  <r>
    <x v="51"/>
    <x v="11"/>
    <x v="34"/>
    <m/>
    <m/>
  </r>
  <r>
    <x v="51"/>
    <x v="13"/>
    <x v="34"/>
    <m/>
    <n v="0"/>
  </r>
  <r>
    <x v="51"/>
    <x v="12"/>
    <x v="34"/>
    <m/>
    <n v="0"/>
  </r>
  <r>
    <x v="52"/>
    <x v="11"/>
    <x v="34"/>
    <n v="227475"/>
    <n v="454950"/>
  </r>
  <r>
    <x v="52"/>
    <x v="13"/>
    <x v="34"/>
    <m/>
    <n v="0"/>
  </r>
  <r>
    <x v="52"/>
    <x v="12"/>
    <x v="34"/>
    <m/>
    <n v="0"/>
  </r>
  <r>
    <x v="53"/>
    <x v="11"/>
    <x v="34"/>
    <n v="203990"/>
    <n v="636490"/>
  </r>
  <r>
    <x v="53"/>
    <x v="13"/>
    <x v="34"/>
    <m/>
    <n v="0"/>
  </r>
  <r>
    <x v="53"/>
    <x v="12"/>
    <x v="34"/>
    <n v="150000"/>
    <n v="150000"/>
  </r>
  <r>
    <x v="54"/>
    <x v="11"/>
    <x v="34"/>
    <m/>
    <m/>
  </r>
  <r>
    <x v="54"/>
    <x v="13"/>
    <x v="34"/>
    <m/>
    <n v="0"/>
  </r>
  <r>
    <x v="54"/>
    <x v="12"/>
    <x v="34"/>
    <m/>
    <n v="0"/>
  </r>
  <r>
    <x v="55"/>
    <x v="11"/>
    <x v="34"/>
    <n v="203000"/>
    <n v="203000"/>
  </r>
  <r>
    <x v="55"/>
    <x v="13"/>
    <x v="34"/>
    <m/>
    <n v="0"/>
  </r>
  <r>
    <x v="55"/>
    <x v="12"/>
    <x v="34"/>
    <m/>
    <n v="0"/>
  </r>
  <r>
    <x v="56"/>
    <x v="11"/>
    <x v="34"/>
    <n v="203000"/>
    <n v="689000"/>
  </r>
  <r>
    <x v="56"/>
    <x v="13"/>
    <x v="34"/>
    <m/>
    <n v="0"/>
  </r>
  <r>
    <x v="56"/>
    <x v="12"/>
    <x v="34"/>
    <m/>
    <n v="0"/>
  </r>
  <r>
    <x v="57"/>
    <x v="11"/>
    <x v="34"/>
    <n v="170000"/>
    <n v="170000"/>
  </r>
  <r>
    <x v="57"/>
    <x v="13"/>
    <x v="34"/>
    <m/>
    <n v="0"/>
  </r>
  <r>
    <x v="57"/>
    <x v="12"/>
    <x v="34"/>
    <m/>
    <n v="0"/>
  </r>
  <r>
    <x v="58"/>
    <x v="11"/>
    <x v="34"/>
    <n v="199950"/>
    <n v="199950"/>
  </r>
  <r>
    <x v="58"/>
    <x v="13"/>
    <x v="34"/>
    <m/>
    <n v="0"/>
  </r>
  <r>
    <x v="58"/>
    <x v="12"/>
    <x v="34"/>
    <m/>
    <n v="0"/>
  </r>
  <r>
    <x v="59"/>
    <x v="11"/>
    <x v="34"/>
    <n v="169500"/>
    <n v="914000"/>
  </r>
  <r>
    <x v="59"/>
    <x v="13"/>
    <x v="34"/>
    <m/>
    <n v="0"/>
  </r>
  <r>
    <x v="59"/>
    <x v="12"/>
    <x v="34"/>
    <m/>
    <n v="0"/>
  </r>
  <r>
    <x v="60"/>
    <x v="11"/>
    <x v="34"/>
    <m/>
    <m/>
  </r>
  <r>
    <x v="60"/>
    <x v="13"/>
    <x v="34"/>
    <m/>
    <n v="0"/>
  </r>
  <r>
    <x v="60"/>
    <x v="12"/>
    <x v="34"/>
    <m/>
    <n v="0"/>
  </r>
  <r>
    <x v="61"/>
    <x v="11"/>
    <x v="34"/>
    <n v="205000"/>
    <n v="669500"/>
  </r>
  <r>
    <x v="61"/>
    <x v="13"/>
    <x v="34"/>
    <m/>
    <n v="0"/>
  </r>
  <r>
    <x v="61"/>
    <x v="12"/>
    <x v="34"/>
    <m/>
    <n v="0"/>
  </r>
  <r>
    <x v="62"/>
    <x v="11"/>
    <x v="34"/>
    <n v="194250"/>
    <n v="388500"/>
  </r>
  <r>
    <x v="62"/>
    <x v="13"/>
    <x v="34"/>
    <m/>
    <n v="0"/>
  </r>
  <r>
    <x v="62"/>
    <x v="12"/>
    <x v="34"/>
    <m/>
    <n v="0"/>
  </r>
  <r>
    <x v="63"/>
    <x v="11"/>
    <x v="34"/>
    <n v="226750"/>
    <n v="453500"/>
  </r>
  <r>
    <x v="63"/>
    <x v="13"/>
    <x v="34"/>
    <m/>
    <n v="0"/>
  </r>
  <r>
    <x v="63"/>
    <x v="12"/>
    <x v="34"/>
    <m/>
    <n v="0"/>
  </r>
  <r>
    <x v="64"/>
    <x v="11"/>
    <x v="34"/>
    <n v="130343"/>
    <n v="260685"/>
  </r>
  <r>
    <x v="64"/>
    <x v="13"/>
    <x v="34"/>
    <m/>
    <n v="0"/>
  </r>
  <r>
    <x v="64"/>
    <x v="12"/>
    <x v="34"/>
    <m/>
    <n v="0"/>
  </r>
  <r>
    <x v="65"/>
    <x v="11"/>
    <x v="34"/>
    <n v="243250"/>
    <n v="243250"/>
  </r>
  <r>
    <x v="65"/>
    <x v="13"/>
    <x v="34"/>
    <m/>
    <n v="0"/>
  </r>
  <r>
    <x v="65"/>
    <x v="12"/>
    <x v="34"/>
    <m/>
    <n v="0"/>
  </r>
  <r>
    <x v="66"/>
    <x v="11"/>
    <x v="34"/>
    <n v="199950"/>
    <n v="199950"/>
  </r>
  <r>
    <x v="66"/>
    <x v="13"/>
    <x v="34"/>
    <m/>
    <n v="0"/>
  </r>
  <r>
    <x v="66"/>
    <x v="12"/>
    <x v="34"/>
    <m/>
    <n v="0"/>
  </r>
  <r>
    <x v="67"/>
    <x v="11"/>
    <x v="34"/>
    <m/>
    <m/>
  </r>
  <r>
    <x v="67"/>
    <x v="13"/>
    <x v="34"/>
    <m/>
    <n v="0"/>
  </r>
  <r>
    <x v="67"/>
    <x v="12"/>
    <x v="34"/>
    <m/>
    <n v="0"/>
  </r>
  <r>
    <x v="68"/>
    <x v="11"/>
    <x v="34"/>
    <n v="174000"/>
    <n v="476300"/>
  </r>
  <r>
    <x v="68"/>
    <x v="13"/>
    <x v="34"/>
    <m/>
    <n v="0"/>
  </r>
  <r>
    <x v="68"/>
    <x v="12"/>
    <x v="34"/>
    <n v="145000"/>
    <n v="145000"/>
  </r>
  <r>
    <x v="69"/>
    <x v="11"/>
    <x v="34"/>
    <n v="131300"/>
    <n v="262600"/>
  </r>
  <r>
    <x v="69"/>
    <x v="13"/>
    <x v="34"/>
    <m/>
    <n v="0"/>
  </r>
  <r>
    <x v="69"/>
    <x v="12"/>
    <x v="34"/>
    <m/>
    <n v="0"/>
  </r>
  <r>
    <x v="70"/>
    <x v="11"/>
    <x v="34"/>
    <m/>
    <m/>
  </r>
  <r>
    <x v="70"/>
    <x v="13"/>
    <x v="34"/>
    <m/>
    <n v="0"/>
  </r>
  <r>
    <x v="70"/>
    <x v="12"/>
    <x v="34"/>
    <m/>
    <n v="0"/>
  </r>
  <r>
    <x v="71"/>
    <x v="11"/>
    <x v="34"/>
    <m/>
    <m/>
  </r>
  <r>
    <x v="71"/>
    <x v="13"/>
    <x v="34"/>
    <m/>
    <n v="0"/>
  </r>
  <r>
    <x v="71"/>
    <x v="12"/>
    <x v="34"/>
    <m/>
    <n v="0"/>
  </r>
  <r>
    <x v="72"/>
    <x v="11"/>
    <x v="34"/>
    <n v="95000"/>
    <n v="95000"/>
  </r>
  <r>
    <x v="72"/>
    <x v="13"/>
    <x v="34"/>
    <m/>
    <n v="0"/>
  </r>
  <r>
    <x v="72"/>
    <x v="12"/>
    <x v="34"/>
    <m/>
    <n v="0"/>
  </r>
  <r>
    <x v="73"/>
    <x v="11"/>
    <x v="34"/>
    <m/>
    <m/>
  </r>
  <r>
    <x v="73"/>
    <x v="13"/>
    <x v="34"/>
    <m/>
    <n v="0"/>
  </r>
  <r>
    <x v="73"/>
    <x v="12"/>
    <x v="34"/>
    <m/>
    <n v="0"/>
  </r>
  <r>
    <x v="74"/>
    <x v="11"/>
    <x v="34"/>
    <n v="167000"/>
    <n v="463000"/>
  </r>
  <r>
    <x v="74"/>
    <x v="13"/>
    <x v="34"/>
    <m/>
    <n v="0"/>
  </r>
  <r>
    <x v="74"/>
    <x v="12"/>
    <x v="34"/>
    <m/>
    <n v="0"/>
  </r>
  <r>
    <x v="75"/>
    <x v="11"/>
    <x v="34"/>
    <n v="110000"/>
    <n v="110000"/>
  </r>
  <r>
    <x v="75"/>
    <x v="13"/>
    <x v="34"/>
    <m/>
    <n v="0"/>
  </r>
  <r>
    <x v="75"/>
    <x v="12"/>
    <x v="34"/>
    <m/>
    <n v="0"/>
  </r>
  <r>
    <x v="76"/>
    <x v="11"/>
    <x v="34"/>
    <m/>
    <m/>
  </r>
  <r>
    <x v="76"/>
    <x v="13"/>
    <x v="34"/>
    <m/>
    <n v="0"/>
  </r>
  <r>
    <x v="76"/>
    <x v="12"/>
    <x v="34"/>
    <m/>
    <n v="0"/>
  </r>
  <r>
    <x v="77"/>
    <x v="11"/>
    <x v="34"/>
    <n v="90000"/>
    <n v="90000"/>
  </r>
  <r>
    <x v="77"/>
    <x v="13"/>
    <x v="34"/>
    <m/>
    <n v="0"/>
  </r>
  <r>
    <x v="77"/>
    <x v="12"/>
    <x v="34"/>
    <n v="165000"/>
    <n v="165000"/>
  </r>
  <r>
    <x v="78"/>
    <x v="11"/>
    <x v="34"/>
    <n v="82000"/>
    <n v="82000"/>
  </r>
  <r>
    <x v="78"/>
    <x v="13"/>
    <x v="34"/>
    <m/>
    <n v="0"/>
  </r>
  <r>
    <x v="78"/>
    <x v="12"/>
    <x v="34"/>
    <m/>
    <n v="0"/>
  </r>
  <r>
    <x v="79"/>
    <x v="11"/>
    <x v="34"/>
    <n v="145000"/>
    <n v="145000"/>
  </r>
  <r>
    <x v="79"/>
    <x v="13"/>
    <x v="34"/>
    <m/>
    <n v="0"/>
  </r>
  <r>
    <x v="79"/>
    <x v="12"/>
    <x v="34"/>
    <m/>
    <n v="0"/>
  </r>
  <r>
    <x v="80"/>
    <x v="11"/>
    <x v="34"/>
    <m/>
    <m/>
  </r>
  <r>
    <x v="80"/>
    <x v="13"/>
    <x v="34"/>
    <m/>
    <n v="0"/>
  </r>
  <r>
    <x v="80"/>
    <x v="12"/>
    <x v="34"/>
    <m/>
    <n v="0"/>
  </r>
  <r>
    <x v="81"/>
    <x v="11"/>
    <x v="34"/>
    <n v="115000"/>
    <n v="115000"/>
  </r>
  <r>
    <x v="81"/>
    <x v="13"/>
    <x v="34"/>
    <m/>
    <n v="0"/>
  </r>
  <r>
    <x v="81"/>
    <x v="12"/>
    <x v="34"/>
    <m/>
    <n v="0"/>
  </r>
  <r>
    <x v="82"/>
    <x v="11"/>
    <x v="34"/>
    <m/>
    <m/>
  </r>
  <r>
    <x v="82"/>
    <x v="13"/>
    <x v="34"/>
    <m/>
    <n v="0"/>
  </r>
  <r>
    <x v="82"/>
    <x v="12"/>
    <x v="34"/>
    <m/>
    <n v="0"/>
  </r>
  <r>
    <x v="83"/>
    <x v="11"/>
    <x v="34"/>
    <n v="214500"/>
    <n v="214500"/>
  </r>
  <r>
    <x v="83"/>
    <x v="13"/>
    <x v="34"/>
    <m/>
    <n v="0"/>
  </r>
  <r>
    <x v="83"/>
    <x v="12"/>
    <x v="34"/>
    <m/>
    <n v="0"/>
  </r>
  <r>
    <x v="84"/>
    <x v="11"/>
    <x v="34"/>
    <m/>
    <m/>
  </r>
  <r>
    <x v="84"/>
    <x v="13"/>
    <x v="34"/>
    <m/>
    <n v="0"/>
  </r>
  <r>
    <x v="84"/>
    <x v="12"/>
    <x v="34"/>
    <m/>
    <n v="0"/>
  </r>
  <r>
    <x v="85"/>
    <x v="11"/>
    <x v="34"/>
    <n v="70200"/>
    <n v="70200"/>
  </r>
  <r>
    <x v="85"/>
    <x v="13"/>
    <x v="34"/>
    <m/>
    <n v="0"/>
  </r>
  <r>
    <x v="85"/>
    <x v="12"/>
    <x v="34"/>
    <m/>
    <n v="0"/>
  </r>
  <r>
    <x v="86"/>
    <x v="11"/>
    <x v="34"/>
    <n v="125750"/>
    <n v="251500"/>
  </r>
  <r>
    <x v="86"/>
    <x v="13"/>
    <x v="34"/>
    <m/>
    <n v="0"/>
  </r>
  <r>
    <x v="86"/>
    <x v="12"/>
    <x v="34"/>
    <m/>
    <n v="0"/>
  </r>
  <r>
    <x v="87"/>
    <x v="11"/>
    <x v="34"/>
    <n v="119000"/>
    <n v="334000"/>
  </r>
  <r>
    <x v="87"/>
    <x v="13"/>
    <x v="34"/>
    <m/>
    <n v="0"/>
  </r>
  <r>
    <x v="87"/>
    <x v="12"/>
    <x v="34"/>
    <m/>
    <n v="0"/>
  </r>
  <r>
    <x v="88"/>
    <x v="11"/>
    <x v="34"/>
    <n v="62100"/>
    <n v="62100"/>
  </r>
  <r>
    <x v="88"/>
    <x v="13"/>
    <x v="34"/>
    <m/>
    <n v="0"/>
  </r>
  <r>
    <x v="88"/>
    <x v="12"/>
    <x v="34"/>
    <m/>
    <n v="0"/>
  </r>
  <r>
    <x v="89"/>
    <x v="11"/>
    <x v="34"/>
    <n v="175000"/>
    <n v="175000"/>
  </r>
  <r>
    <x v="89"/>
    <x v="13"/>
    <x v="34"/>
    <m/>
    <n v="0"/>
  </r>
  <r>
    <x v="89"/>
    <x v="12"/>
    <x v="34"/>
    <m/>
    <n v="0"/>
  </r>
  <r>
    <x v="90"/>
    <x v="11"/>
    <x v="34"/>
    <m/>
    <m/>
  </r>
  <r>
    <x v="90"/>
    <x v="13"/>
    <x v="34"/>
    <m/>
    <n v="0"/>
  </r>
  <r>
    <x v="90"/>
    <x v="12"/>
    <x v="34"/>
    <n v="164950"/>
    <n v="164950"/>
  </r>
  <r>
    <x v="91"/>
    <x v="11"/>
    <x v="34"/>
    <m/>
    <m/>
  </r>
  <r>
    <x v="91"/>
    <x v="13"/>
    <x v="34"/>
    <m/>
    <n v="0"/>
  </r>
  <r>
    <x v="91"/>
    <x v="12"/>
    <x v="34"/>
    <m/>
    <n v="0"/>
  </r>
  <r>
    <x v="92"/>
    <x v="11"/>
    <x v="34"/>
    <n v="195000"/>
    <n v="195000"/>
  </r>
  <r>
    <x v="92"/>
    <x v="13"/>
    <x v="34"/>
    <m/>
    <n v="0"/>
  </r>
  <r>
    <x v="92"/>
    <x v="12"/>
    <x v="34"/>
    <m/>
    <n v="0"/>
  </r>
  <r>
    <x v="93"/>
    <x v="11"/>
    <x v="34"/>
    <n v="73000"/>
    <n v="73000"/>
  </r>
  <r>
    <x v="93"/>
    <x v="13"/>
    <x v="34"/>
    <n v="122000"/>
    <n v="122000"/>
  </r>
  <r>
    <x v="93"/>
    <x v="12"/>
    <x v="34"/>
    <m/>
    <n v="0"/>
  </r>
  <r>
    <x v="94"/>
    <x v="11"/>
    <x v="34"/>
    <n v="116500"/>
    <n v="116500"/>
  </r>
  <r>
    <x v="94"/>
    <x v="13"/>
    <x v="34"/>
    <m/>
    <n v="0"/>
  </r>
  <r>
    <x v="94"/>
    <x v="12"/>
    <x v="34"/>
    <m/>
    <n v="0"/>
  </r>
  <r>
    <x v="95"/>
    <x v="11"/>
    <x v="34"/>
    <m/>
    <m/>
  </r>
  <r>
    <x v="95"/>
    <x v="13"/>
    <x v="34"/>
    <m/>
    <n v="0"/>
  </r>
  <r>
    <x v="95"/>
    <x v="12"/>
    <x v="34"/>
    <m/>
    <n v="0"/>
  </r>
  <r>
    <x v="96"/>
    <x v="11"/>
    <x v="34"/>
    <m/>
    <m/>
  </r>
  <r>
    <x v="96"/>
    <x v="13"/>
    <x v="34"/>
    <m/>
    <n v="0"/>
  </r>
  <r>
    <x v="96"/>
    <x v="12"/>
    <x v="34"/>
    <m/>
    <n v="0"/>
  </r>
  <r>
    <x v="97"/>
    <x v="11"/>
    <x v="34"/>
    <m/>
    <m/>
  </r>
  <r>
    <x v="97"/>
    <x v="13"/>
    <x v="34"/>
    <n v="149900"/>
    <n v="149900"/>
  </r>
  <r>
    <x v="97"/>
    <x v="12"/>
    <x v="34"/>
    <m/>
    <n v="0"/>
  </r>
  <r>
    <x v="98"/>
    <x v="11"/>
    <x v="34"/>
    <m/>
    <m/>
  </r>
  <r>
    <x v="98"/>
    <x v="13"/>
    <x v="34"/>
    <m/>
    <n v="0"/>
  </r>
  <r>
    <x v="98"/>
    <x v="12"/>
    <x v="34"/>
    <m/>
    <n v="0"/>
  </r>
  <r>
    <x v="99"/>
    <x v="11"/>
    <x v="34"/>
    <n v="185000"/>
    <n v="185000"/>
  </r>
  <r>
    <x v="99"/>
    <x v="13"/>
    <x v="34"/>
    <m/>
    <n v="0"/>
  </r>
  <r>
    <x v="99"/>
    <x v="12"/>
    <x v="34"/>
    <m/>
    <n v="0"/>
  </r>
  <r>
    <x v="100"/>
    <x v="11"/>
    <x v="34"/>
    <n v="79900"/>
    <n v="257900"/>
  </r>
  <r>
    <x v="100"/>
    <x v="13"/>
    <x v="34"/>
    <m/>
    <n v="0"/>
  </r>
  <r>
    <x v="100"/>
    <x v="12"/>
    <x v="34"/>
    <m/>
    <n v="0"/>
  </r>
  <r>
    <x v="101"/>
    <x v="11"/>
    <x v="34"/>
    <n v="76000"/>
    <n v="76000"/>
  </r>
  <r>
    <x v="101"/>
    <x v="13"/>
    <x v="34"/>
    <m/>
    <n v="0"/>
  </r>
  <r>
    <x v="101"/>
    <x v="12"/>
    <x v="34"/>
    <m/>
    <n v="0"/>
  </r>
  <r>
    <x v="102"/>
    <x v="11"/>
    <x v="34"/>
    <n v="143000"/>
    <n v="143000"/>
  </r>
  <r>
    <x v="102"/>
    <x v="13"/>
    <x v="34"/>
    <m/>
    <n v="0"/>
  </r>
  <r>
    <x v="102"/>
    <x v="12"/>
    <x v="34"/>
    <m/>
    <n v="0"/>
  </r>
  <r>
    <x v="103"/>
    <x v="11"/>
    <x v="34"/>
    <n v="115000"/>
    <n v="115000"/>
  </r>
  <r>
    <x v="103"/>
    <x v="13"/>
    <x v="34"/>
    <n v="62000"/>
    <n v="62000"/>
  </r>
  <r>
    <x v="103"/>
    <x v="12"/>
    <x v="34"/>
    <m/>
    <n v="0"/>
  </r>
  <r>
    <x v="104"/>
    <x v="11"/>
    <x v="34"/>
    <n v="46000"/>
    <n v="46000"/>
  </r>
  <r>
    <x v="104"/>
    <x v="13"/>
    <x v="34"/>
    <m/>
    <n v="0"/>
  </r>
  <r>
    <x v="104"/>
    <x v="12"/>
    <x v="34"/>
    <m/>
    <n v="0"/>
  </r>
  <r>
    <x v="105"/>
    <x v="11"/>
    <x v="34"/>
    <n v="143320"/>
    <n v="143320"/>
  </r>
  <r>
    <x v="105"/>
    <x v="13"/>
    <x v="34"/>
    <m/>
    <n v="0"/>
  </r>
  <r>
    <x v="105"/>
    <x v="12"/>
    <x v="34"/>
    <m/>
    <n v="0"/>
  </r>
  <r>
    <x v="106"/>
    <x v="11"/>
    <x v="34"/>
    <m/>
    <m/>
  </r>
  <r>
    <x v="106"/>
    <x v="13"/>
    <x v="34"/>
    <m/>
    <n v="0"/>
  </r>
  <r>
    <x v="106"/>
    <x v="12"/>
    <x v="34"/>
    <m/>
    <n v="0"/>
  </r>
  <r>
    <x v="107"/>
    <x v="11"/>
    <x v="34"/>
    <n v="53000"/>
    <n v="53000"/>
  </r>
  <r>
    <x v="107"/>
    <x v="13"/>
    <x v="34"/>
    <m/>
    <n v="0"/>
  </r>
  <r>
    <x v="107"/>
    <x v="12"/>
    <x v="34"/>
    <m/>
    <n v="0"/>
  </r>
  <r>
    <x v="108"/>
    <x v="11"/>
    <x v="34"/>
    <m/>
    <m/>
  </r>
  <r>
    <x v="108"/>
    <x v="13"/>
    <x v="34"/>
    <m/>
    <n v="0"/>
  </r>
  <r>
    <x v="108"/>
    <x v="12"/>
    <x v="34"/>
    <m/>
    <n v="0"/>
  </r>
  <r>
    <x v="109"/>
    <x v="11"/>
    <x v="34"/>
    <m/>
    <m/>
  </r>
  <r>
    <x v="109"/>
    <x v="13"/>
    <x v="34"/>
    <m/>
    <n v="0"/>
  </r>
  <r>
    <x v="109"/>
    <x v="12"/>
    <x v="34"/>
    <n v="75000"/>
    <n v="75000"/>
  </r>
  <r>
    <x v="110"/>
    <x v="11"/>
    <x v="34"/>
    <n v="62000"/>
    <n v="62000"/>
  </r>
  <r>
    <x v="110"/>
    <x v="13"/>
    <x v="34"/>
    <m/>
    <n v="0"/>
  </r>
  <r>
    <x v="110"/>
    <x v="12"/>
    <x v="34"/>
    <m/>
    <n v="0"/>
  </r>
  <r>
    <x v="111"/>
    <x v="11"/>
    <x v="34"/>
    <m/>
    <m/>
  </r>
  <r>
    <x v="111"/>
    <x v="13"/>
    <x v="34"/>
    <m/>
    <n v="0"/>
  </r>
  <r>
    <x v="111"/>
    <x v="12"/>
    <x v="34"/>
    <m/>
    <n v="0"/>
  </r>
  <r>
    <x v="112"/>
    <x v="11"/>
    <x v="34"/>
    <m/>
    <m/>
  </r>
  <r>
    <x v="112"/>
    <x v="13"/>
    <x v="34"/>
    <m/>
    <n v="0"/>
  </r>
  <r>
    <x v="112"/>
    <x v="12"/>
    <x v="34"/>
    <m/>
    <n v="0"/>
  </r>
  <r>
    <x v="113"/>
    <x v="11"/>
    <x v="34"/>
    <n v="89900"/>
    <n v="89900"/>
  </r>
  <r>
    <x v="113"/>
    <x v="13"/>
    <x v="34"/>
    <m/>
    <n v="0"/>
  </r>
  <r>
    <x v="113"/>
    <x v="12"/>
    <x v="34"/>
    <m/>
    <n v="0"/>
  </r>
  <r>
    <x v="114"/>
    <x v="11"/>
    <x v="34"/>
    <m/>
    <m/>
  </r>
  <r>
    <x v="114"/>
    <x v="13"/>
    <x v="34"/>
    <m/>
    <n v="0"/>
  </r>
  <r>
    <x v="114"/>
    <x v="12"/>
    <x v="34"/>
    <m/>
    <n v="0"/>
  </r>
  <r>
    <x v="115"/>
    <x v="11"/>
    <x v="34"/>
    <m/>
    <m/>
  </r>
  <r>
    <x v="115"/>
    <x v="13"/>
    <x v="34"/>
    <m/>
    <n v="0"/>
  </r>
  <r>
    <x v="115"/>
    <x v="12"/>
    <x v="34"/>
    <m/>
    <n v="0"/>
  </r>
  <r>
    <x v="116"/>
    <x v="11"/>
    <x v="34"/>
    <n v="68299"/>
    <n v="68299"/>
  </r>
  <r>
    <x v="116"/>
    <x v="13"/>
    <x v="34"/>
    <m/>
    <n v="0"/>
  </r>
  <r>
    <x v="116"/>
    <x v="12"/>
    <x v="34"/>
    <m/>
    <n v="0"/>
  </r>
  <r>
    <x v="117"/>
    <x v="11"/>
    <x v="34"/>
    <m/>
    <m/>
  </r>
  <r>
    <x v="117"/>
    <x v="13"/>
    <x v="34"/>
    <m/>
    <n v="0"/>
  </r>
  <r>
    <x v="117"/>
    <x v="12"/>
    <x v="34"/>
    <m/>
    <n v="0"/>
  </r>
  <r>
    <x v="118"/>
    <x v="11"/>
    <x v="34"/>
    <m/>
    <m/>
  </r>
  <r>
    <x v="118"/>
    <x v="13"/>
    <x v="34"/>
    <m/>
    <n v="0"/>
  </r>
  <r>
    <x v="118"/>
    <x v="12"/>
    <x v="34"/>
    <m/>
    <n v="0"/>
  </r>
  <r>
    <x v="119"/>
    <x v="11"/>
    <x v="34"/>
    <n v="67100"/>
    <n v="67100"/>
  </r>
  <r>
    <x v="119"/>
    <x v="13"/>
    <x v="34"/>
    <m/>
    <n v="0"/>
  </r>
  <r>
    <x v="119"/>
    <x v="12"/>
    <x v="34"/>
    <m/>
    <n v="0"/>
  </r>
  <r>
    <x v="120"/>
    <x v="11"/>
    <x v="34"/>
    <m/>
    <m/>
  </r>
  <r>
    <x v="120"/>
    <x v="13"/>
    <x v="34"/>
    <m/>
    <n v="0"/>
  </r>
  <r>
    <x v="120"/>
    <x v="12"/>
    <x v="34"/>
    <m/>
    <n v="0"/>
  </r>
  <r>
    <x v="121"/>
    <x v="11"/>
    <x v="34"/>
    <n v="78000"/>
    <n v="78000"/>
  </r>
  <r>
    <x v="121"/>
    <x v="13"/>
    <x v="34"/>
    <m/>
    <n v="0"/>
  </r>
  <r>
    <x v="121"/>
    <x v="12"/>
    <x v="34"/>
    <m/>
    <n v="0"/>
  </r>
  <r>
    <x v="122"/>
    <x v="11"/>
    <x v="34"/>
    <m/>
    <m/>
  </r>
  <r>
    <x v="122"/>
    <x v="13"/>
    <x v="34"/>
    <m/>
    <n v="0"/>
  </r>
  <r>
    <x v="122"/>
    <x v="12"/>
    <x v="34"/>
    <m/>
    <n v="0"/>
  </r>
  <r>
    <x v="123"/>
    <x v="11"/>
    <x v="34"/>
    <n v="105000"/>
    <n v="210000"/>
  </r>
  <r>
    <x v="123"/>
    <x v="13"/>
    <x v="34"/>
    <m/>
    <n v="0"/>
  </r>
  <r>
    <x v="123"/>
    <x v="12"/>
    <x v="34"/>
    <m/>
    <n v="0"/>
  </r>
  <r>
    <x v="124"/>
    <x v="11"/>
    <x v="34"/>
    <n v="87500"/>
    <n v="87500"/>
  </r>
  <r>
    <x v="124"/>
    <x v="13"/>
    <x v="34"/>
    <m/>
    <n v="0"/>
  </r>
  <r>
    <x v="124"/>
    <x v="12"/>
    <x v="34"/>
    <m/>
    <n v="0"/>
  </r>
  <r>
    <x v="125"/>
    <x v="11"/>
    <x v="34"/>
    <m/>
    <m/>
  </r>
  <r>
    <x v="125"/>
    <x v="13"/>
    <x v="34"/>
    <m/>
    <n v="0"/>
  </r>
  <r>
    <x v="125"/>
    <x v="12"/>
    <x v="34"/>
    <m/>
    <n v="0"/>
  </r>
  <r>
    <x v="126"/>
    <x v="11"/>
    <x v="34"/>
    <n v="173625"/>
    <n v="173625"/>
  </r>
  <r>
    <x v="126"/>
    <x v="13"/>
    <x v="34"/>
    <m/>
    <n v="0"/>
  </r>
  <r>
    <x v="126"/>
    <x v="12"/>
    <x v="34"/>
    <n v="160000"/>
    <n v="160000"/>
  </r>
  <r>
    <x v="127"/>
    <x v="11"/>
    <x v="34"/>
    <m/>
    <m/>
  </r>
  <r>
    <x v="127"/>
    <x v="13"/>
    <x v="34"/>
    <m/>
    <n v="0"/>
  </r>
  <r>
    <x v="127"/>
    <x v="12"/>
    <x v="34"/>
    <m/>
    <n v="0"/>
  </r>
  <r>
    <x v="128"/>
    <x v="11"/>
    <x v="34"/>
    <m/>
    <m/>
  </r>
  <r>
    <x v="128"/>
    <x v="13"/>
    <x v="34"/>
    <m/>
    <n v="0"/>
  </r>
  <r>
    <x v="128"/>
    <x v="12"/>
    <x v="34"/>
    <m/>
    <n v="0"/>
  </r>
  <r>
    <x v="129"/>
    <x v="11"/>
    <x v="34"/>
    <n v="119850"/>
    <n v="239700"/>
  </r>
  <r>
    <x v="129"/>
    <x v="13"/>
    <x v="34"/>
    <m/>
    <n v="0"/>
  </r>
  <r>
    <x v="129"/>
    <x v="12"/>
    <x v="34"/>
    <m/>
    <n v="0"/>
  </r>
  <r>
    <x v="130"/>
    <x v="11"/>
    <x v="34"/>
    <n v="52000"/>
    <n v="52000"/>
  </r>
  <r>
    <x v="130"/>
    <x v="13"/>
    <x v="34"/>
    <m/>
    <n v="0"/>
  </r>
  <r>
    <x v="130"/>
    <x v="12"/>
    <x v="34"/>
    <m/>
    <n v="0"/>
  </r>
  <r>
    <x v="131"/>
    <x v="11"/>
    <x v="34"/>
    <m/>
    <m/>
  </r>
  <r>
    <x v="131"/>
    <x v="13"/>
    <x v="34"/>
    <m/>
    <n v="0"/>
  </r>
  <r>
    <x v="131"/>
    <x v="12"/>
    <x v="34"/>
    <m/>
    <n v="0"/>
  </r>
  <r>
    <x v="132"/>
    <x v="11"/>
    <x v="34"/>
    <m/>
    <m/>
  </r>
  <r>
    <x v="132"/>
    <x v="13"/>
    <x v="34"/>
    <m/>
    <n v="0"/>
  </r>
  <r>
    <x v="132"/>
    <x v="12"/>
    <x v="34"/>
    <m/>
    <n v="0"/>
  </r>
  <r>
    <x v="133"/>
    <x v="11"/>
    <x v="34"/>
    <m/>
    <m/>
  </r>
  <r>
    <x v="133"/>
    <x v="13"/>
    <x v="34"/>
    <m/>
    <n v="0"/>
  </r>
  <r>
    <x v="133"/>
    <x v="12"/>
    <x v="34"/>
    <m/>
    <n v="0"/>
  </r>
  <r>
    <x v="134"/>
    <x v="11"/>
    <x v="34"/>
    <m/>
    <m/>
  </r>
  <r>
    <x v="134"/>
    <x v="13"/>
    <x v="34"/>
    <m/>
    <n v="0"/>
  </r>
  <r>
    <x v="134"/>
    <x v="12"/>
    <x v="34"/>
    <n v="145750"/>
    <n v="145750"/>
  </r>
  <r>
    <x v="135"/>
    <x v="11"/>
    <x v="34"/>
    <n v="105000"/>
    <n v="298995"/>
  </r>
  <r>
    <x v="135"/>
    <x v="13"/>
    <x v="34"/>
    <m/>
    <n v="0"/>
  </r>
  <r>
    <x v="135"/>
    <x v="12"/>
    <x v="34"/>
    <m/>
    <n v="0"/>
  </r>
  <r>
    <x v="136"/>
    <x v="11"/>
    <x v="34"/>
    <n v="143000"/>
    <n v="143000"/>
  </r>
  <r>
    <x v="136"/>
    <x v="13"/>
    <x v="34"/>
    <m/>
    <n v="0"/>
  </r>
  <r>
    <x v="136"/>
    <x v="12"/>
    <x v="34"/>
    <m/>
    <n v="0"/>
  </r>
  <r>
    <x v="137"/>
    <x v="11"/>
    <x v="34"/>
    <n v="60000"/>
    <n v="60000"/>
  </r>
  <r>
    <x v="137"/>
    <x v="13"/>
    <x v="34"/>
    <m/>
    <n v="0"/>
  </r>
  <r>
    <x v="137"/>
    <x v="12"/>
    <x v="34"/>
    <m/>
    <n v="0"/>
  </r>
  <r>
    <x v="138"/>
    <x v="11"/>
    <x v="34"/>
    <n v="112000"/>
    <n v="112000"/>
  </r>
  <r>
    <x v="138"/>
    <x v="13"/>
    <x v="34"/>
    <m/>
    <n v="0"/>
  </r>
  <r>
    <x v="138"/>
    <x v="12"/>
    <x v="34"/>
    <m/>
    <n v="0"/>
  </r>
  <r>
    <x v="139"/>
    <x v="11"/>
    <x v="34"/>
    <n v="110750"/>
    <n v="221500"/>
  </r>
  <r>
    <x v="139"/>
    <x v="13"/>
    <x v="34"/>
    <m/>
    <n v="0"/>
  </r>
  <r>
    <x v="139"/>
    <x v="12"/>
    <x v="34"/>
    <m/>
    <n v="0"/>
  </r>
  <r>
    <x v="140"/>
    <x v="11"/>
    <x v="34"/>
    <n v="96000"/>
    <n v="192000"/>
  </r>
  <r>
    <x v="140"/>
    <x v="13"/>
    <x v="34"/>
    <n v="90900"/>
    <n v="90900"/>
  </r>
  <r>
    <x v="140"/>
    <x v="12"/>
    <x v="34"/>
    <m/>
    <n v="0"/>
  </r>
  <r>
    <x v="141"/>
    <x v="11"/>
    <x v="34"/>
    <n v="149475"/>
    <n v="298950"/>
  </r>
  <r>
    <x v="141"/>
    <x v="13"/>
    <x v="34"/>
    <n v="209500"/>
    <n v="209500"/>
  </r>
  <r>
    <x v="141"/>
    <x v="12"/>
    <x v="34"/>
    <m/>
    <n v="0"/>
  </r>
  <r>
    <x v="142"/>
    <x v="11"/>
    <x v="34"/>
    <n v="148388"/>
    <n v="296775"/>
  </r>
  <r>
    <x v="142"/>
    <x v="13"/>
    <x v="34"/>
    <m/>
    <n v="0"/>
  </r>
  <r>
    <x v="142"/>
    <x v="12"/>
    <x v="34"/>
    <m/>
    <n v="0"/>
  </r>
  <r>
    <x v="143"/>
    <x v="11"/>
    <x v="34"/>
    <n v="125000"/>
    <n v="498500"/>
  </r>
  <r>
    <x v="143"/>
    <x v="13"/>
    <x v="34"/>
    <m/>
    <n v="0"/>
  </r>
  <r>
    <x v="143"/>
    <x v="12"/>
    <x v="34"/>
    <m/>
    <n v="0"/>
  </r>
  <r>
    <x v="144"/>
    <x v="11"/>
    <x v="34"/>
    <m/>
    <m/>
  </r>
  <r>
    <x v="144"/>
    <x v="13"/>
    <x v="34"/>
    <m/>
    <n v="0"/>
  </r>
  <r>
    <x v="144"/>
    <x v="12"/>
    <x v="34"/>
    <m/>
    <n v="0"/>
  </r>
  <r>
    <x v="145"/>
    <x v="11"/>
    <x v="34"/>
    <m/>
    <m/>
  </r>
  <r>
    <x v="145"/>
    <x v="13"/>
    <x v="34"/>
    <m/>
    <n v="0"/>
  </r>
  <r>
    <x v="145"/>
    <x v="12"/>
    <x v="34"/>
    <m/>
    <n v="0"/>
  </r>
  <r>
    <x v="146"/>
    <x v="11"/>
    <x v="34"/>
    <n v="131775"/>
    <n v="131775"/>
  </r>
  <r>
    <x v="146"/>
    <x v="13"/>
    <x v="34"/>
    <m/>
    <n v="0"/>
  </r>
  <r>
    <x v="146"/>
    <x v="12"/>
    <x v="34"/>
    <m/>
    <n v="0"/>
  </r>
  <r>
    <x v="147"/>
    <x v="11"/>
    <x v="34"/>
    <n v="159000"/>
    <n v="386000"/>
  </r>
  <r>
    <x v="147"/>
    <x v="13"/>
    <x v="34"/>
    <m/>
    <n v="0"/>
  </r>
  <r>
    <x v="147"/>
    <x v="12"/>
    <x v="34"/>
    <m/>
    <n v="0"/>
  </r>
  <r>
    <x v="148"/>
    <x v="11"/>
    <x v="34"/>
    <n v="112500"/>
    <n v="225000"/>
  </r>
  <r>
    <x v="148"/>
    <x v="13"/>
    <x v="34"/>
    <m/>
    <n v="0"/>
  </r>
  <r>
    <x v="148"/>
    <x v="12"/>
    <x v="34"/>
    <m/>
    <n v="0"/>
  </r>
  <r>
    <x v="149"/>
    <x v="11"/>
    <x v="34"/>
    <n v="161150"/>
    <n v="322300"/>
  </r>
  <r>
    <x v="149"/>
    <x v="13"/>
    <x v="34"/>
    <m/>
    <n v="0"/>
  </r>
  <r>
    <x v="149"/>
    <x v="12"/>
    <x v="34"/>
    <m/>
    <n v="0"/>
  </r>
  <r>
    <x v="150"/>
    <x v="11"/>
    <x v="34"/>
    <m/>
    <m/>
  </r>
  <r>
    <x v="150"/>
    <x v="13"/>
    <x v="34"/>
    <m/>
    <n v="0"/>
  </r>
  <r>
    <x v="150"/>
    <x v="12"/>
    <x v="34"/>
    <m/>
    <n v="0"/>
  </r>
  <r>
    <x v="151"/>
    <x v="11"/>
    <x v="34"/>
    <n v="199000"/>
    <n v="199000"/>
  </r>
  <r>
    <x v="151"/>
    <x v="13"/>
    <x v="34"/>
    <m/>
    <n v="0"/>
  </r>
  <r>
    <x v="151"/>
    <x v="12"/>
    <x v="34"/>
    <m/>
    <n v="0"/>
  </r>
  <r>
    <x v="152"/>
    <x v="11"/>
    <x v="34"/>
    <n v="95000"/>
    <n v="609950"/>
  </r>
  <r>
    <x v="152"/>
    <x v="13"/>
    <x v="34"/>
    <m/>
    <n v="0"/>
  </r>
  <r>
    <x v="152"/>
    <x v="12"/>
    <x v="34"/>
    <m/>
    <n v="0"/>
  </r>
  <r>
    <x v="153"/>
    <x v="11"/>
    <x v="34"/>
    <n v="127150"/>
    <n v="506800"/>
  </r>
  <r>
    <x v="153"/>
    <x v="13"/>
    <x v="34"/>
    <m/>
    <n v="0"/>
  </r>
  <r>
    <x v="153"/>
    <x v="12"/>
    <x v="34"/>
    <m/>
    <n v="0"/>
  </r>
  <r>
    <x v="154"/>
    <x v="11"/>
    <x v="34"/>
    <m/>
    <m/>
  </r>
  <r>
    <x v="154"/>
    <x v="13"/>
    <x v="34"/>
    <n v="178650"/>
    <n v="178650"/>
  </r>
  <r>
    <x v="154"/>
    <x v="12"/>
    <x v="34"/>
    <m/>
    <n v="0"/>
  </r>
  <r>
    <x v="155"/>
    <x v="11"/>
    <x v="34"/>
    <m/>
    <m/>
  </r>
  <r>
    <x v="155"/>
    <x v="13"/>
    <x v="34"/>
    <n v="165000"/>
    <n v="165000"/>
  </r>
  <r>
    <x v="155"/>
    <x v="12"/>
    <x v="34"/>
    <m/>
    <n v="0"/>
  </r>
  <r>
    <x v="156"/>
    <x v="11"/>
    <x v="34"/>
    <n v="149950"/>
    <n v="395500"/>
  </r>
  <r>
    <x v="156"/>
    <x v="13"/>
    <x v="34"/>
    <m/>
    <n v="0"/>
  </r>
  <r>
    <x v="156"/>
    <x v="12"/>
    <x v="34"/>
    <n v="125000"/>
    <n v="125000"/>
  </r>
  <r>
    <x v="157"/>
    <x v="11"/>
    <x v="34"/>
    <n v="162800"/>
    <n v="465300"/>
  </r>
  <r>
    <x v="157"/>
    <x v="13"/>
    <x v="34"/>
    <m/>
    <n v="0"/>
  </r>
  <r>
    <x v="157"/>
    <x v="12"/>
    <x v="34"/>
    <m/>
    <n v="0"/>
  </r>
  <r>
    <x v="158"/>
    <x v="11"/>
    <x v="34"/>
    <n v="230000"/>
    <n v="230000"/>
  </r>
  <r>
    <x v="158"/>
    <x v="13"/>
    <x v="34"/>
    <m/>
    <n v="0"/>
  </r>
  <r>
    <x v="158"/>
    <x v="12"/>
    <x v="34"/>
    <m/>
    <n v="0"/>
  </r>
  <r>
    <x v="159"/>
    <x v="11"/>
    <x v="34"/>
    <n v="197475"/>
    <n v="394950"/>
  </r>
  <r>
    <x v="159"/>
    <x v="13"/>
    <x v="34"/>
    <m/>
    <n v="0"/>
  </r>
  <r>
    <x v="159"/>
    <x v="12"/>
    <x v="34"/>
    <n v="230327"/>
    <n v="230327"/>
  </r>
  <r>
    <x v="160"/>
    <x v="11"/>
    <x v="34"/>
    <m/>
    <m/>
  </r>
  <r>
    <x v="160"/>
    <x v="13"/>
    <x v="34"/>
    <n v="80000"/>
    <n v="80000"/>
  </r>
  <r>
    <x v="160"/>
    <x v="12"/>
    <x v="34"/>
    <m/>
    <n v="0"/>
  </r>
  <r>
    <x v="161"/>
    <x v="11"/>
    <x v="34"/>
    <m/>
    <m/>
  </r>
  <r>
    <x v="161"/>
    <x v="13"/>
    <x v="34"/>
    <m/>
    <n v="0"/>
  </r>
  <r>
    <x v="161"/>
    <x v="12"/>
    <x v="34"/>
    <m/>
    <n v="0"/>
  </r>
  <r>
    <x v="162"/>
    <x v="11"/>
    <x v="34"/>
    <n v="150000"/>
    <n v="459500"/>
  </r>
  <r>
    <x v="162"/>
    <x v="13"/>
    <x v="34"/>
    <m/>
    <n v="0"/>
  </r>
  <r>
    <x v="162"/>
    <x v="12"/>
    <x v="34"/>
    <m/>
    <n v="0"/>
  </r>
  <r>
    <x v="163"/>
    <x v="11"/>
    <x v="34"/>
    <m/>
    <m/>
  </r>
  <r>
    <x v="163"/>
    <x v="13"/>
    <x v="34"/>
    <n v="285000"/>
    <n v="285000"/>
  </r>
  <r>
    <x v="163"/>
    <x v="12"/>
    <x v="34"/>
    <m/>
    <n v="0"/>
  </r>
  <r>
    <x v="164"/>
    <x v="11"/>
    <x v="34"/>
    <m/>
    <m/>
  </r>
  <r>
    <x v="164"/>
    <x v="13"/>
    <x v="34"/>
    <m/>
    <n v="0"/>
  </r>
  <r>
    <x v="164"/>
    <x v="12"/>
    <x v="34"/>
    <m/>
    <n v="0"/>
  </r>
  <r>
    <x v="165"/>
    <x v="11"/>
    <x v="34"/>
    <n v="174900"/>
    <n v="174900"/>
  </r>
  <r>
    <x v="165"/>
    <x v="13"/>
    <x v="34"/>
    <m/>
    <n v="0"/>
  </r>
  <r>
    <x v="165"/>
    <x v="12"/>
    <x v="34"/>
    <m/>
    <n v="0"/>
  </r>
  <r>
    <x v="166"/>
    <x v="11"/>
    <x v="34"/>
    <m/>
    <m/>
  </r>
  <r>
    <x v="166"/>
    <x v="13"/>
    <x v="34"/>
    <m/>
    <n v="0"/>
  </r>
  <r>
    <x v="166"/>
    <x v="12"/>
    <x v="34"/>
    <m/>
    <n v="0"/>
  </r>
  <r>
    <x v="167"/>
    <x v="11"/>
    <x v="34"/>
    <n v="290000"/>
    <n v="290000"/>
  </r>
  <r>
    <x v="167"/>
    <x v="13"/>
    <x v="34"/>
    <m/>
    <n v="0"/>
  </r>
  <r>
    <x v="167"/>
    <x v="12"/>
    <x v="34"/>
    <m/>
    <n v="0"/>
  </r>
  <r>
    <x v="168"/>
    <x v="11"/>
    <x v="34"/>
    <n v="207000"/>
    <n v="414000"/>
  </r>
  <r>
    <x v="168"/>
    <x v="13"/>
    <x v="34"/>
    <m/>
    <n v="0"/>
  </r>
  <r>
    <x v="168"/>
    <x v="12"/>
    <x v="34"/>
    <m/>
    <n v="0"/>
  </r>
  <r>
    <x v="169"/>
    <x v="11"/>
    <x v="34"/>
    <n v="251000"/>
    <n v="502000"/>
  </r>
  <r>
    <x v="169"/>
    <x v="13"/>
    <x v="34"/>
    <m/>
    <n v="0"/>
  </r>
  <r>
    <x v="169"/>
    <x v="12"/>
    <x v="34"/>
    <m/>
    <n v="0"/>
  </r>
  <r>
    <x v="170"/>
    <x v="11"/>
    <x v="34"/>
    <m/>
    <m/>
  </r>
  <r>
    <x v="170"/>
    <x v="13"/>
    <x v="34"/>
    <m/>
    <n v="0"/>
  </r>
  <r>
    <x v="170"/>
    <x v="12"/>
    <x v="34"/>
    <m/>
    <n v="0"/>
  </r>
  <r>
    <x v="171"/>
    <x v="11"/>
    <x v="34"/>
    <m/>
    <m/>
  </r>
  <r>
    <x v="171"/>
    <x v="13"/>
    <x v="34"/>
    <m/>
    <n v="0"/>
  </r>
  <r>
    <x v="171"/>
    <x v="12"/>
    <x v="34"/>
    <m/>
    <n v="0"/>
  </r>
  <r>
    <x v="172"/>
    <x v="11"/>
    <x v="34"/>
    <n v="198125"/>
    <n v="396249"/>
  </r>
  <r>
    <x v="172"/>
    <x v="13"/>
    <x v="34"/>
    <m/>
    <n v="0"/>
  </r>
  <r>
    <x v="172"/>
    <x v="12"/>
    <x v="34"/>
    <m/>
    <n v="0"/>
  </r>
  <r>
    <x v="173"/>
    <x v="11"/>
    <x v="34"/>
    <n v="225000"/>
    <n v="1067750"/>
  </r>
  <r>
    <x v="173"/>
    <x v="13"/>
    <x v="34"/>
    <n v="135000"/>
    <n v="135000"/>
  </r>
  <r>
    <x v="173"/>
    <x v="12"/>
    <x v="34"/>
    <m/>
    <n v="0"/>
  </r>
  <r>
    <x v="174"/>
    <x v="11"/>
    <x v="34"/>
    <n v="205000"/>
    <n v="620000"/>
  </r>
  <r>
    <x v="174"/>
    <x v="13"/>
    <x v="34"/>
    <m/>
    <n v="0"/>
  </r>
  <r>
    <x v="174"/>
    <x v="12"/>
    <x v="34"/>
    <m/>
    <n v="0"/>
  </r>
  <r>
    <x v="175"/>
    <x v="11"/>
    <x v="34"/>
    <n v="220000"/>
    <n v="220000"/>
  </r>
  <r>
    <x v="175"/>
    <x v="13"/>
    <x v="34"/>
    <m/>
    <n v="0"/>
  </r>
  <r>
    <x v="175"/>
    <x v="12"/>
    <x v="34"/>
    <m/>
    <n v="0"/>
  </r>
  <r>
    <x v="176"/>
    <x v="11"/>
    <x v="34"/>
    <n v="213500"/>
    <n v="834548"/>
  </r>
  <r>
    <x v="176"/>
    <x v="13"/>
    <x v="34"/>
    <m/>
    <n v="0"/>
  </r>
  <r>
    <x v="176"/>
    <x v="12"/>
    <x v="34"/>
    <m/>
    <n v="0"/>
  </r>
  <r>
    <x v="177"/>
    <x v="11"/>
    <x v="34"/>
    <n v="154950"/>
    <n v="444949"/>
  </r>
  <r>
    <x v="177"/>
    <x v="13"/>
    <x v="34"/>
    <m/>
    <n v="0"/>
  </r>
  <r>
    <x v="177"/>
    <x v="12"/>
    <x v="34"/>
    <n v="305000"/>
    <n v="305000"/>
  </r>
  <r>
    <x v="178"/>
    <x v="11"/>
    <x v="34"/>
    <n v="229000"/>
    <n v="229000"/>
  </r>
  <r>
    <x v="178"/>
    <x v="13"/>
    <x v="34"/>
    <m/>
    <n v="0"/>
  </r>
  <r>
    <x v="178"/>
    <x v="12"/>
    <x v="34"/>
    <m/>
    <n v="0"/>
  </r>
  <r>
    <x v="179"/>
    <x v="11"/>
    <x v="34"/>
    <n v="232000"/>
    <n v="940000"/>
  </r>
  <r>
    <x v="179"/>
    <x v="13"/>
    <x v="34"/>
    <m/>
    <n v="0"/>
  </r>
  <r>
    <x v="179"/>
    <x v="12"/>
    <x v="34"/>
    <m/>
    <n v="0"/>
  </r>
  <r>
    <x v="180"/>
    <x v="11"/>
    <x v="34"/>
    <n v="221600"/>
    <n v="943200"/>
  </r>
  <r>
    <x v="180"/>
    <x v="13"/>
    <x v="34"/>
    <m/>
    <n v="0"/>
  </r>
  <r>
    <x v="180"/>
    <x v="12"/>
    <x v="34"/>
    <m/>
    <n v="0"/>
  </r>
  <r>
    <x v="181"/>
    <x v="11"/>
    <x v="34"/>
    <n v="271000"/>
    <n v="271000"/>
  </r>
  <r>
    <x v="181"/>
    <x v="13"/>
    <x v="34"/>
    <m/>
    <n v="0"/>
  </r>
  <r>
    <x v="181"/>
    <x v="12"/>
    <x v="34"/>
    <n v="175000"/>
    <n v="175000"/>
  </r>
  <r>
    <x v="182"/>
    <x v="11"/>
    <x v="34"/>
    <n v="275000"/>
    <n v="275000"/>
  </r>
  <r>
    <x v="182"/>
    <x v="13"/>
    <x v="34"/>
    <m/>
    <n v="0"/>
  </r>
  <r>
    <x v="182"/>
    <x v="12"/>
    <x v="34"/>
    <n v="340000"/>
    <n v="340000"/>
  </r>
  <r>
    <x v="183"/>
    <x v="11"/>
    <x v="34"/>
    <n v="228700"/>
    <n v="963400"/>
  </r>
  <r>
    <x v="183"/>
    <x v="13"/>
    <x v="34"/>
    <m/>
    <n v="0"/>
  </r>
  <r>
    <x v="183"/>
    <x v="12"/>
    <x v="34"/>
    <n v="325000"/>
    <n v="325000"/>
  </r>
  <r>
    <x v="184"/>
    <x v="11"/>
    <x v="34"/>
    <n v="178000"/>
    <n v="178000"/>
  </r>
  <r>
    <x v="184"/>
    <x v="13"/>
    <x v="34"/>
    <m/>
    <n v="0"/>
  </r>
  <r>
    <x v="184"/>
    <x v="12"/>
    <x v="34"/>
    <m/>
    <n v="0"/>
  </r>
  <r>
    <x v="185"/>
    <x v="11"/>
    <x v="34"/>
    <n v="350000"/>
    <n v="350000"/>
  </r>
  <r>
    <x v="185"/>
    <x v="13"/>
    <x v="34"/>
    <m/>
    <n v="0"/>
  </r>
  <r>
    <x v="185"/>
    <x v="12"/>
    <x v="34"/>
    <m/>
    <n v="0"/>
  </r>
  <r>
    <x v="186"/>
    <x v="11"/>
    <x v="34"/>
    <n v="307500"/>
    <n v="615000"/>
  </r>
  <r>
    <x v="186"/>
    <x v="13"/>
    <x v="34"/>
    <m/>
    <n v="0"/>
  </r>
  <r>
    <x v="186"/>
    <x v="12"/>
    <x v="34"/>
    <m/>
    <n v="0"/>
  </r>
  <r>
    <x v="187"/>
    <x v="11"/>
    <x v="34"/>
    <n v="272450"/>
    <n v="1526890"/>
  </r>
  <r>
    <x v="187"/>
    <x v="13"/>
    <x v="34"/>
    <m/>
    <n v="0"/>
  </r>
  <r>
    <x v="187"/>
    <x v="12"/>
    <x v="34"/>
    <m/>
    <n v="0"/>
  </r>
  <r>
    <x v="188"/>
    <x v="11"/>
    <x v="34"/>
    <n v="285000"/>
    <n v="1896500"/>
  </r>
  <r>
    <x v="188"/>
    <x v="13"/>
    <x v="34"/>
    <n v="249800"/>
    <n v="249800"/>
  </r>
  <r>
    <x v="188"/>
    <x v="12"/>
    <x v="34"/>
    <n v="243375"/>
    <n v="486750"/>
  </r>
  <r>
    <x v="189"/>
    <x v="11"/>
    <x v="34"/>
    <n v="244999"/>
    <n v="725949"/>
  </r>
  <r>
    <x v="189"/>
    <x v="13"/>
    <x v="34"/>
    <m/>
    <n v="0"/>
  </r>
  <r>
    <x v="189"/>
    <x v="12"/>
    <x v="34"/>
    <m/>
    <n v="0"/>
  </r>
  <r>
    <x v="190"/>
    <x v="11"/>
    <x v="34"/>
    <n v="285000"/>
    <n v="814000"/>
  </r>
  <r>
    <x v="190"/>
    <x v="13"/>
    <x v="34"/>
    <m/>
    <n v="0"/>
  </r>
  <r>
    <x v="190"/>
    <x v="12"/>
    <x v="34"/>
    <m/>
    <n v="0"/>
  </r>
  <r>
    <x v="191"/>
    <x v="11"/>
    <x v="34"/>
    <n v="242000"/>
    <n v="763950"/>
  </r>
  <r>
    <x v="191"/>
    <x v="13"/>
    <x v="34"/>
    <m/>
    <n v="0"/>
  </r>
  <r>
    <x v="191"/>
    <x v="12"/>
    <x v="34"/>
    <m/>
    <n v="0"/>
  </r>
  <r>
    <x v="192"/>
    <x v="11"/>
    <x v="34"/>
    <n v="315000"/>
    <n v="814000"/>
  </r>
  <r>
    <x v="192"/>
    <x v="13"/>
    <x v="34"/>
    <n v="172000"/>
    <n v="172000"/>
  </r>
  <r>
    <x v="192"/>
    <x v="12"/>
    <x v="34"/>
    <m/>
    <n v="0"/>
  </r>
  <r>
    <x v="202"/>
    <x v="11"/>
    <x v="34"/>
    <n v="250000"/>
    <n v="1338900"/>
  </r>
  <r>
    <x v="202"/>
    <x v="13"/>
    <x v="34"/>
    <m/>
    <n v="0"/>
  </r>
  <r>
    <x v="202"/>
    <x v="12"/>
    <x v="34"/>
    <m/>
    <n v="0"/>
  </r>
  <r>
    <x v="194"/>
    <x v="11"/>
    <x v="34"/>
    <n v="285250"/>
    <n v="570500"/>
  </r>
  <r>
    <x v="194"/>
    <x v="13"/>
    <x v="34"/>
    <m/>
    <n v="0"/>
  </r>
  <r>
    <x v="194"/>
    <x v="12"/>
    <x v="34"/>
    <m/>
    <n v="0"/>
  </r>
  <r>
    <x v="195"/>
    <x v="11"/>
    <x v="34"/>
    <n v="350000"/>
    <n v="955000"/>
  </r>
  <r>
    <x v="195"/>
    <x v="13"/>
    <x v="34"/>
    <m/>
    <n v="0"/>
  </r>
  <r>
    <x v="195"/>
    <x v="12"/>
    <x v="34"/>
    <n v="250000"/>
    <n v="250000"/>
  </r>
  <r>
    <x v="196"/>
    <x v="11"/>
    <x v="34"/>
    <n v="229000"/>
    <n v="229000"/>
  </r>
  <r>
    <x v="196"/>
    <x v="13"/>
    <x v="34"/>
    <m/>
    <n v="0"/>
  </r>
  <r>
    <x v="196"/>
    <x v="12"/>
    <x v="34"/>
    <m/>
    <m/>
  </r>
  <r>
    <x v="197"/>
    <x v="11"/>
    <x v="34"/>
    <n v="250000"/>
    <n v="765000"/>
  </r>
  <r>
    <x v="197"/>
    <x v="13"/>
    <x v="34"/>
    <n v="370000"/>
    <n v="370000"/>
  </r>
  <r>
    <x v="197"/>
    <x v="12"/>
    <x v="34"/>
    <m/>
    <m/>
  </r>
  <r>
    <x v="198"/>
    <x v="11"/>
    <x v="34"/>
    <n v="280000"/>
    <n v="560000"/>
  </r>
  <r>
    <x v="198"/>
    <x v="13"/>
    <x v="34"/>
    <m/>
    <m/>
  </r>
  <r>
    <x v="198"/>
    <x v="12"/>
    <x v="34"/>
    <m/>
    <m/>
  </r>
  <r>
    <x v="199"/>
    <x v="11"/>
    <x v="34"/>
    <n v="295000"/>
    <n v="295000"/>
  </r>
  <r>
    <x v="199"/>
    <x v="13"/>
    <x v="34"/>
    <m/>
    <m/>
  </r>
  <r>
    <x v="199"/>
    <x v="12"/>
    <x v="34"/>
    <m/>
    <m/>
  </r>
  <r>
    <x v="200"/>
    <x v="11"/>
    <x v="34"/>
    <n v="281000"/>
    <n v="828450"/>
  </r>
  <r>
    <x v="200"/>
    <x v="13"/>
    <x v="34"/>
    <m/>
    <m/>
  </r>
  <r>
    <x v="200"/>
    <x v="12"/>
    <x v="34"/>
    <m/>
    <m/>
  </r>
  <r>
    <x v="201"/>
    <x v="11"/>
    <x v="34"/>
    <m/>
    <m/>
  </r>
  <r>
    <x v="201"/>
    <x v="13"/>
    <x v="34"/>
    <m/>
    <m/>
  </r>
  <r>
    <x v="201"/>
    <x v="12"/>
    <x v="34"/>
    <m/>
    <m/>
  </r>
  <r>
    <x v="0"/>
    <x v="11"/>
    <x v="35"/>
    <n v="138000"/>
    <n v="404003"/>
  </r>
  <r>
    <x v="1"/>
    <x v="11"/>
    <x v="35"/>
    <n v="116229"/>
    <n v="574579"/>
  </r>
  <r>
    <x v="2"/>
    <x v="11"/>
    <x v="35"/>
    <n v="142500"/>
    <n v="374000"/>
  </r>
  <r>
    <x v="3"/>
    <x v="11"/>
    <x v="35"/>
    <n v="143475"/>
    <n v="286950"/>
  </r>
  <r>
    <x v="4"/>
    <x v="11"/>
    <x v="35"/>
    <n v="123500"/>
    <n v="857300"/>
  </r>
  <r>
    <x v="5"/>
    <x v="11"/>
    <x v="35"/>
    <n v="135000"/>
    <n v="1705424"/>
  </r>
  <r>
    <x v="6"/>
    <x v="11"/>
    <x v="35"/>
    <n v="116000"/>
    <n v="1252600"/>
  </r>
  <r>
    <x v="7"/>
    <x v="11"/>
    <x v="35"/>
    <n v="138600"/>
    <n v="652100"/>
  </r>
  <r>
    <x v="8"/>
    <x v="11"/>
    <x v="35"/>
    <n v="157000"/>
    <n v="767900"/>
  </r>
  <r>
    <x v="9"/>
    <x v="11"/>
    <x v="35"/>
    <n v="127450"/>
    <n v="1023350"/>
  </r>
  <r>
    <x v="10"/>
    <x v="11"/>
    <x v="35"/>
    <n v="121750"/>
    <n v="1203300"/>
  </r>
  <r>
    <x v="11"/>
    <x v="11"/>
    <x v="35"/>
    <n v="130975"/>
    <n v="743450"/>
  </r>
  <r>
    <x v="12"/>
    <x v="4"/>
    <x v="35"/>
    <m/>
    <m/>
  </r>
  <r>
    <x v="12"/>
    <x v="11"/>
    <x v="35"/>
    <n v="105000"/>
    <n v="548199"/>
  </r>
  <r>
    <x v="13"/>
    <x v="4"/>
    <x v="35"/>
    <m/>
    <m/>
  </r>
  <r>
    <x v="13"/>
    <x v="11"/>
    <x v="35"/>
    <n v="135000"/>
    <n v="1015200"/>
  </r>
  <r>
    <x v="14"/>
    <x v="4"/>
    <x v="35"/>
    <m/>
    <m/>
  </r>
  <r>
    <x v="14"/>
    <x v="11"/>
    <x v="35"/>
    <n v="132000"/>
    <n v="662400"/>
  </r>
  <r>
    <x v="15"/>
    <x v="4"/>
    <x v="35"/>
    <m/>
    <m/>
  </r>
  <r>
    <x v="15"/>
    <x v="11"/>
    <x v="35"/>
    <n v="137050"/>
    <n v="563125"/>
  </r>
  <r>
    <x v="16"/>
    <x v="4"/>
    <x v="35"/>
    <m/>
    <m/>
  </r>
  <r>
    <x v="16"/>
    <x v="11"/>
    <x v="35"/>
    <n v="125000"/>
    <n v="1147750"/>
  </r>
  <r>
    <x v="17"/>
    <x v="4"/>
    <x v="35"/>
    <m/>
    <m/>
  </r>
  <r>
    <x v="17"/>
    <x v="11"/>
    <x v="35"/>
    <n v="130000"/>
    <n v="1368150"/>
  </r>
  <r>
    <x v="18"/>
    <x v="4"/>
    <x v="35"/>
    <m/>
    <m/>
  </r>
  <r>
    <x v="18"/>
    <x v="11"/>
    <x v="35"/>
    <n v="130050"/>
    <n v="1097300"/>
  </r>
  <r>
    <x v="19"/>
    <x v="4"/>
    <x v="35"/>
    <m/>
    <m/>
  </r>
  <r>
    <x v="19"/>
    <x v="11"/>
    <x v="35"/>
    <n v="170750"/>
    <n v="965000"/>
  </r>
  <r>
    <x v="20"/>
    <x v="4"/>
    <x v="35"/>
    <m/>
    <m/>
  </r>
  <r>
    <x v="20"/>
    <x v="11"/>
    <x v="35"/>
    <n v="116000"/>
    <n v="1114657"/>
  </r>
  <r>
    <x v="21"/>
    <x v="4"/>
    <x v="35"/>
    <m/>
    <m/>
  </r>
  <r>
    <x v="21"/>
    <x v="11"/>
    <x v="35"/>
    <n v="183950"/>
    <n v="367900"/>
  </r>
  <r>
    <x v="22"/>
    <x v="4"/>
    <x v="35"/>
    <m/>
    <m/>
  </r>
  <r>
    <x v="22"/>
    <x v="11"/>
    <x v="35"/>
    <n v="151175"/>
    <n v="622900"/>
  </r>
  <r>
    <x v="23"/>
    <x v="4"/>
    <x v="35"/>
    <m/>
    <m/>
  </r>
  <r>
    <x v="23"/>
    <x v="11"/>
    <x v="35"/>
    <n v="135450"/>
    <n v="270900"/>
  </r>
  <r>
    <x v="24"/>
    <x v="4"/>
    <x v="35"/>
    <m/>
    <m/>
  </r>
  <r>
    <x v="24"/>
    <x v="11"/>
    <x v="35"/>
    <n v="152000"/>
    <n v="640950"/>
  </r>
  <r>
    <x v="25"/>
    <x v="4"/>
    <x v="35"/>
    <m/>
    <m/>
  </r>
  <r>
    <x v="25"/>
    <x v="11"/>
    <x v="35"/>
    <n v="147950"/>
    <n v="420450"/>
  </r>
  <r>
    <x v="26"/>
    <x v="4"/>
    <x v="35"/>
    <m/>
    <m/>
  </r>
  <r>
    <x v="26"/>
    <x v="11"/>
    <x v="35"/>
    <n v="145700"/>
    <n v="1620600"/>
  </r>
  <r>
    <x v="27"/>
    <x v="4"/>
    <x v="35"/>
    <m/>
    <m/>
  </r>
  <r>
    <x v="27"/>
    <x v="11"/>
    <x v="35"/>
    <n v="140000"/>
    <n v="1048127"/>
  </r>
  <r>
    <x v="28"/>
    <x v="4"/>
    <x v="35"/>
    <m/>
    <m/>
  </r>
  <r>
    <x v="28"/>
    <x v="11"/>
    <x v="35"/>
    <n v="171300"/>
    <n v="1354844"/>
  </r>
  <r>
    <x v="29"/>
    <x v="4"/>
    <x v="35"/>
    <m/>
    <m/>
  </r>
  <r>
    <x v="29"/>
    <x v="11"/>
    <x v="35"/>
    <n v="174950"/>
    <n v="1400745"/>
  </r>
  <r>
    <x v="30"/>
    <x v="4"/>
    <x v="35"/>
    <m/>
    <m/>
  </r>
  <r>
    <x v="30"/>
    <x v="11"/>
    <x v="35"/>
    <n v="169975"/>
    <n v="1493225"/>
  </r>
  <r>
    <x v="31"/>
    <x v="4"/>
    <x v="35"/>
    <m/>
    <m/>
  </r>
  <r>
    <x v="31"/>
    <x v="11"/>
    <x v="35"/>
    <n v="161000"/>
    <n v="1333950"/>
  </r>
  <r>
    <x v="32"/>
    <x v="4"/>
    <x v="35"/>
    <m/>
    <m/>
  </r>
  <r>
    <x v="32"/>
    <x v="11"/>
    <x v="35"/>
    <n v="176450"/>
    <n v="1812400"/>
  </r>
  <r>
    <x v="33"/>
    <x v="4"/>
    <x v="35"/>
    <m/>
    <m/>
  </r>
  <r>
    <x v="33"/>
    <x v="11"/>
    <x v="35"/>
    <n v="156500"/>
    <n v="789900"/>
  </r>
  <r>
    <x v="34"/>
    <x v="4"/>
    <x v="35"/>
    <m/>
    <m/>
  </r>
  <r>
    <x v="34"/>
    <x v="11"/>
    <x v="35"/>
    <n v="159950"/>
    <n v="864400"/>
  </r>
  <r>
    <x v="35"/>
    <x v="4"/>
    <x v="35"/>
    <m/>
    <m/>
  </r>
  <r>
    <x v="35"/>
    <x v="11"/>
    <x v="35"/>
    <n v="171475"/>
    <n v="1404660"/>
  </r>
  <r>
    <x v="36"/>
    <x v="4"/>
    <x v="35"/>
    <m/>
    <m/>
  </r>
  <r>
    <x v="36"/>
    <x v="11"/>
    <x v="35"/>
    <n v="231000"/>
    <n v="972000"/>
  </r>
  <r>
    <x v="37"/>
    <x v="4"/>
    <x v="35"/>
    <m/>
    <m/>
  </r>
  <r>
    <x v="37"/>
    <x v="11"/>
    <x v="35"/>
    <n v="156500"/>
    <n v="1156450"/>
  </r>
  <r>
    <x v="38"/>
    <x v="4"/>
    <x v="35"/>
    <m/>
    <m/>
  </r>
  <r>
    <x v="38"/>
    <x v="11"/>
    <x v="35"/>
    <n v="194156"/>
    <n v="1574962"/>
  </r>
  <r>
    <x v="39"/>
    <x v="4"/>
    <x v="35"/>
    <m/>
    <m/>
  </r>
  <r>
    <x v="39"/>
    <x v="11"/>
    <x v="35"/>
    <n v="173000"/>
    <n v="1560720"/>
  </r>
  <r>
    <x v="40"/>
    <x v="4"/>
    <x v="35"/>
    <m/>
    <m/>
  </r>
  <r>
    <x v="40"/>
    <x v="11"/>
    <x v="35"/>
    <n v="196000"/>
    <n v="2248450"/>
  </r>
  <r>
    <x v="41"/>
    <x v="4"/>
    <x v="35"/>
    <m/>
    <m/>
  </r>
  <r>
    <x v="41"/>
    <x v="11"/>
    <x v="35"/>
    <n v="196000"/>
    <n v="571000"/>
  </r>
  <r>
    <x v="42"/>
    <x v="4"/>
    <x v="35"/>
    <m/>
    <m/>
  </r>
  <r>
    <x v="42"/>
    <x v="11"/>
    <x v="35"/>
    <n v="208000"/>
    <n v="1588450"/>
  </r>
  <r>
    <x v="43"/>
    <x v="4"/>
    <x v="35"/>
    <m/>
    <m/>
  </r>
  <r>
    <x v="43"/>
    <x v="11"/>
    <x v="35"/>
    <n v="166750"/>
    <n v="991950"/>
  </r>
  <r>
    <x v="44"/>
    <x v="4"/>
    <x v="35"/>
    <m/>
    <m/>
  </r>
  <r>
    <x v="44"/>
    <x v="11"/>
    <x v="35"/>
    <n v="184950"/>
    <n v="1235950"/>
  </r>
  <r>
    <x v="45"/>
    <x v="4"/>
    <x v="35"/>
    <m/>
    <m/>
  </r>
  <r>
    <x v="45"/>
    <x v="11"/>
    <x v="35"/>
    <n v="168000"/>
    <n v="529950"/>
  </r>
  <r>
    <x v="46"/>
    <x v="4"/>
    <x v="35"/>
    <m/>
    <m/>
  </r>
  <r>
    <x v="46"/>
    <x v="11"/>
    <x v="35"/>
    <m/>
    <m/>
  </r>
  <r>
    <x v="47"/>
    <x v="4"/>
    <x v="35"/>
    <m/>
    <m/>
  </r>
  <r>
    <x v="47"/>
    <x v="11"/>
    <x v="35"/>
    <n v="197500"/>
    <n v="1420400"/>
  </r>
  <r>
    <x v="48"/>
    <x v="4"/>
    <x v="35"/>
    <m/>
    <m/>
  </r>
  <r>
    <x v="48"/>
    <x v="11"/>
    <x v="35"/>
    <n v="207500"/>
    <n v="1315950"/>
  </r>
  <r>
    <x v="49"/>
    <x v="4"/>
    <x v="35"/>
    <m/>
    <m/>
  </r>
  <r>
    <x v="49"/>
    <x v="11"/>
    <x v="35"/>
    <n v="224750"/>
    <n v="923400"/>
  </r>
  <r>
    <x v="50"/>
    <x v="4"/>
    <x v="35"/>
    <m/>
    <m/>
  </r>
  <r>
    <x v="50"/>
    <x v="11"/>
    <x v="35"/>
    <n v="209500"/>
    <n v="1463350"/>
  </r>
  <r>
    <x v="51"/>
    <x v="4"/>
    <x v="35"/>
    <m/>
    <m/>
  </r>
  <r>
    <x v="51"/>
    <x v="11"/>
    <x v="35"/>
    <n v="195975"/>
    <n v="2149415"/>
  </r>
  <r>
    <x v="52"/>
    <x v="4"/>
    <x v="35"/>
    <m/>
    <m/>
  </r>
  <r>
    <x v="52"/>
    <x v="11"/>
    <x v="35"/>
    <n v="200000"/>
    <n v="1424250"/>
  </r>
  <r>
    <x v="53"/>
    <x v="4"/>
    <x v="35"/>
    <m/>
    <m/>
  </r>
  <r>
    <x v="53"/>
    <x v="11"/>
    <x v="35"/>
    <n v="184475"/>
    <n v="368950"/>
  </r>
  <r>
    <x v="54"/>
    <x v="4"/>
    <x v="35"/>
    <m/>
    <m/>
  </r>
  <r>
    <x v="54"/>
    <x v="11"/>
    <x v="35"/>
    <n v="186000"/>
    <n v="538500"/>
  </r>
  <r>
    <x v="55"/>
    <x v="4"/>
    <x v="35"/>
    <m/>
    <m/>
  </r>
  <r>
    <x v="55"/>
    <x v="11"/>
    <x v="35"/>
    <n v="194500"/>
    <n v="1293234"/>
  </r>
  <r>
    <x v="56"/>
    <x v="4"/>
    <x v="35"/>
    <m/>
    <m/>
  </r>
  <r>
    <x v="56"/>
    <x v="11"/>
    <x v="35"/>
    <n v="214391"/>
    <n v="807732"/>
  </r>
  <r>
    <x v="57"/>
    <x v="4"/>
    <x v="35"/>
    <m/>
    <m/>
  </r>
  <r>
    <x v="57"/>
    <x v="11"/>
    <x v="35"/>
    <n v="214000"/>
    <n v="834950"/>
  </r>
  <r>
    <x v="58"/>
    <x v="4"/>
    <x v="35"/>
    <m/>
    <m/>
  </r>
  <r>
    <x v="58"/>
    <x v="11"/>
    <x v="35"/>
    <n v="199950"/>
    <n v="641900"/>
  </r>
  <r>
    <x v="59"/>
    <x v="4"/>
    <x v="35"/>
    <m/>
    <m/>
  </r>
  <r>
    <x v="59"/>
    <x v="11"/>
    <x v="35"/>
    <n v="208000"/>
    <n v="707950"/>
  </r>
  <r>
    <x v="60"/>
    <x v="4"/>
    <x v="35"/>
    <m/>
    <m/>
  </r>
  <r>
    <x v="60"/>
    <x v="11"/>
    <x v="35"/>
    <n v="233250"/>
    <n v="466500"/>
  </r>
  <r>
    <x v="61"/>
    <x v="4"/>
    <x v="35"/>
    <m/>
    <m/>
  </r>
  <r>
    <x v="61"/>
    <x v="11"/>
    <x v="35"/>
    <n v="228425"/>
    <n v="456850"/>
  </r>
  <r>
    <x v="62"/>
    <x v="4"/>
    <x v="35"/>
    <m/>
    <m/>
  </r>
  <r>
    <x v="62"/>
    <x v="11"/>
    <x v="35"/>
    <n v="172000"/>
    <n v="812700"/>
  </r>
  <r>
    <x v="63"/>
    <x v="4"/>
    <x v="35"/>
    <m/>
    <m/>
  </r>
  <r>
    <x v="63"/>
    <x v="11"/>
    <x v="35"/>
    <n v="200975"/>
    <n v="816950"/>
  </r>
  <r>
    <x v="64"/>
    <x v="4"/>
    <x v="35"/>
    <m/>
    <m/>
  </r>
  <r>
    <x v="64"/>
    <x v="11"/>
    <x v="35"/>
    <n v="247250"/>
    <n v="871500"/>
  </r>
  <r>
    <x v="65"/>
    <x v="4"/>
    <x v="35"/>
    <m/>
    <m/>
  </r>
  <r>
    <x v="65"/>
    <x v="11"/>
    <x v="35"/>
    <n v="190950"/>
    <n v="536950"/>
  </r>
  <r>
    <x v="66"/>
    <x v="4"/>
    <x v="35"/>
    <m/>
    <m/>
  </r>
  <r>
    <x v="66"/>
    <x v="11"/>
    <x v="35"/>
    <n v="150765"/>
    <n v="301530"/>
  </r>
  <r>
    <x v="67"/>
    <x v="4"/>
    <x v="35"/>
    <m/>
    <m/>
  </r>
  <r>
    <x v="67"/>
    <x v="11"/>
    <x v="35"/>
    <n v="166500"/>
    <n v="968750"/>
  </r>
  <r>
    <x v="68"/>
    <x v="4"/>
    <x v="35"/>
    <m/>
    <m/>
  </r>
  <r>
    <x v="68"/>
    <x v="11"/>
    <x v="35"/>
    <n v="180577"/>
    <n v="715411"/>
  </r>
  <r>
    <x v="69"/>
    <x v="4"/>
    <x v="35"/>
    <m/>
    <m/>
  </r>
  <r>
    <x v="69"/>
    <x v="11"/>
    <x v="35"/>
    <n v="195000"/>
    <n v="390000"/>
  </r>
  <r>
    <x v="70"/>
    <x v="4"/>
    <x v="35"/>
    <m/>
    <m/>
  </r>
  <r>
    <x v="70"/>
    <x v="11"/>
    <x v="35"/>
    <n v="158000"/>
    <n v="493950"/>
  </r>
  <r>
    <x v="71"/>
    <x v="4"/>
    <x v="35"/>
    <m/>
    <m/>
  </r>
  <r>
    <x v="71"/>
    <x v="11"/>
    <x v="35"/>
    <m/>
    <m/>
  </r>
  <r>
    <x v="72"/>
    <x v="4"/>
    <x v="35"/>
    <m/>
    <m/>
  </r>
  <r>
    <x v="72"/>
    <x v="11"/>
    <x v="35"/>
    <n v="235000"/>
    <n v="235000"/>
  </r>
  <r>
    <x v="73"/>
    <x v="4"/>
    <x v="35"/>
    <m/>
    <m/>
  </r>
  <r>
    <x v="73"/>
    <x v="11"/>
    <x v="35"/>
    <n v="113000"/>
    <n v="113000"/>
  </r>
  <r>
    <x v="74"/>
    <x v="4"/>
    <x v="35"/>
    <m/>
    <m/>
  </r>
  <r>
    <x v="74"/>
    <x v="11"/>
    <x v="35"/>
    <n v="136025"/>
    <n v="136025"/>
  </r>
  <r>
    <x v="75"/>
    <x v="4"/>
    <x v="35"/>
    <m/>
    <m/>
  </r>
  <r>
    <x v="75"/>
    <x v="11"/>
    <x v="35"/>
    <n v="152375"/>
    <n v="589750"/>
  </r>
  <r>
    <x v="76"/>
    <x v="4"/>
    <x v="35"/>
    <m/>
    <m/>
  </r>
  <r>
    <x v="76"/>
    <x v="11"/>
    <x v="35"/>
    <n v="100000"/>
    <n v="449800"/>
  </r>
  <r>
    <x v="77"/>
    <x v="4"/>
    <x v="35"/>
    <m/>
    <m/>
  </r>
  <r>
    <x v="77"/>
    <x v="11"/>
    <x v="35"/>
    <n v="111000"/>
    <n v="581250"/>
  </r>
  <r>
    <x v="78"/>
    <x v="4"/>
    <x v="35"/>
    <m/>
    <m/>
  </r>
  <r>
    <x v="78"/>
    <x v="11"/>
    <x v="35"/>
    <n v="118038"/>
    <n v="236075"/>
  </r>
  <r>
    <x v="79"/>
    <x v="4"/>
    <x v="35"/>
    <m/>
    <m/>
  </r>
  <r>
    <x v="79"/>
    <x v="11"/>
    <x v="35"/>
    <n v="140000"/>
    <n v="280000"/>
  </r>
  <r>
    <x v="80"/>
    <x v="4"/>
    <x v="35"/>
    <m/>
    <m/>
  </r>
  <r>
    <x v="80"/>
    <x v="11"/>
    <x v="35"/>
    <n v="149950"/>
    <n v="935950"/>
  </r>
  <r>
    <x v="81"/>
    <x v="4"/>
    <x v="35"/>
    <m/>
    <m/>
  </r>
  <r>
    <x v="81"/>
    <x v="11"/>
    <x v="35"/>
    <n v="128000"/>
    <n v="824150"/>
  </r>
  <r>
    <x v="82"/>
    <x v="4"/>
    <x v="35"/>
    <m/>
    <m/>
  </r>
  <r>
    <x v="82"/>
    <x v="11"/>
    <x v="35"/>
    <n v="152000"/>
    <n v="473000"/>
  </r>
  <r>
    <x v="83"/>
    <x v="4"/>
    <x v="35"/>
    <m/>
    <m/>
  </r>
  <r>
    <x v="83"/>
    <x v="11"/>
    <x v="35"/>
    <n v="198250"/>
    <n v="396500"/>
  </r>
  <r>
    <x v="84"/>
    <x v="4"/>
    <x v="35"/>
    <m/>
    <m/>
  </r>
  <r>
    <x v="84"/>
    <x v="11"/>
    <x v="35"/>
    <n v="150000"/>
    <n v="463150"/>
  </r>
  <r>
    <x v="85"/>
    <x v="4"/>
    <x v="35"/>
    <m/>
    <m/>
  </r>
  <r>
    <x v="85"/>
    <x v="11"/>
    <x v="35"/>
    <n v="110000"/>
    <n v="329700"/>
  </r>
  <r>
    <x v="86"/>
    <x v="4"/>
    <x v="35"/>
    <m/>
    <m/>
  </r>
  <r>
    <x v="86"/>
    <x v="11"/>
    <x v="35"/>
    <n v="222000"/>
    <n v="222000"/>
  </r>
  <r>
    <x v="87"/>
    <x v="4"/>
    <x v="35"/>
    <m/>
    <m/>
  </r>
  <r>
    <x v="87"/>
    <x v="11"/>
    <x v="35"/>
    <n v="106575"/>
    <n v="420600"/>
  </r>
  <r>
    <x v="88"/>
    <x v="4"/>
    <x v="35"/>
    <m/>
    <m/>
  </r>
  <r>
    <x v="88"/>
    <x v="11"/>
    <x v="35"/>
    <n v="156500"/>
    <n v="313000"/>
  </r>
  <r>
    <x v="89"/>
    <x v="4"/>
    <x v="35"/>
    <m/>
    <m/>
  </r>
  <r>
    <x v="89"/>
    <x v="11"/>
    <x v="35"/>
    <n v="135000"/>
    <n v="345000"/>
  </r>
  <r>
    <x v="90"/>
    <x v="4"/>
    <x v="35"/>
    <m/>
    <m/>
  </r>
  <r>
    <x v="90"/>
    <x v="11"/>
    <x v="35"/>
    <n v="70000"/>
    <n v="70000"/>
  </r>
  <r>
    <x v="91"/>
    <x v="4"/>
    <x v="35"/>
    <m/>
    <m/>
  </r>
  <r>
    <x v="91"/>
    <x v="11"/>
    <x v="35"/>
    <n v="90000"/>
    <n v="324900"/>
  </r>
  <r>
    <x v="92"/>
    <x v="4"/>
    <x v="35"/>
    <m/>
    <m/>
  </r>
  <r>
    <x v="92"/>
    <x v="11"/>
    <x v="35"/>
    <n v="105500"/>
    <n v="429000"/>
  </r>
  <r>
    <x v="93"/>
    <x v="4"/>
    <x v="35"/>
    <m/>
    <m/>
  </r>
  <r>
    <x v="93"/>
    <x v="11"/>
    <x v="35"/>
    <n v="103675"/>
    <n v="207350"/>
  </r>
  <r>
    <x v="94"/>
    <x v="4"/>
    <x v="35"/>
    <m/>
    <m/>
  </r>
  <r>
    <x v="94"/>
    <x v="11"/>
    <x v="35"/>
    <n v="131000"/>
    <n v="363000"/>
  </r>
  <r>
    <x v="95"/>
    <x v="4"/>
    <x v="35"/>
    <m/>
    <m/>
  </r>
  <r>
    <x v="95"/>
    <x v="11"/>
    <x v="35"/>
    <n v="150000"/>
    <n v="150000"/>
  </r>
  <r>
    <x v="96"/>
    <x v="4"/>
    <x v="35"/>
    <m/>
    <m/>
  </r>
  <r>
    <x v="96"/>
    <x v="11"/>
    <x v="35"/>
    <n v="80000"/>
    <n v="80000"/>
  </r>
  <r>
    <x v="97"/>
    <x v="4"/>
    <x v="35"/>
    <m/>
    <m/>
  </r>
  <r>
    <x v="97"/>
    <x v="11"/>
    <x v="35"/>
    <n v="141900"/>
    <n v="141900"/>
  </r>
  <r>
    <x v="98"/>
    <x v="4"/>
    <x v="35"/>
    <m/>
    <m/>
  </r>
  <r>
    <x v="98"/>
    <x v="11"/>
    <x v="35"/>
    <n v="147250"/>
    <n v="826000"/>
  </r>
  <r>
    <x v="99"/>
    <x v="4"/>
    <x v="35"/>
    <m/>
    <m/>
  </r>
  <r>
    <x v="99"/>
    <x v="11"/>
    <x v="35"/>
    <n v="102000"/>
    <n v="394500"/>
  </r>
  <r>
    <x v="100"/>
    <x v="4"/>
    <x v="35"/>
    <m/>
    <m/>
  </r>
  <r>
    <x v="100"/>
    <x v="11"/>
    <x v="35"/>
    <n v="69000"/>
    <n v="69000"/>
  </r>
  <r>
    <x v="101"/>
    <x v="4"/>
    <x v="35"/>
    <m/>
    <m/>
  </r>
  <r>
    <x v="101"/>
    <x v="11"/>
    <x v="35"/>
    <n v="132000"/>
    <n v="671700"/>
  </r>
  <r>
    <x v="102"/>
    <x v="4"/>
    <x v="35"/>
    <m/>
    <m/>
  </r>
  <r>
    <x v="102"/>
    <x v="11"/>
    <x v="35"/>
    <n v="133498"/>
    <n v="266995"/>
  </r>
  <r>
    <x v="103"/>
    <x v="4"/>
    <x v="35"/>
    <m/>
    <m/>
  </r>
  <r>
    <x v="103"/>
    <x v="11"/>
    <x v="35"/>
    <n v="130950"/>
    <n v="778349"/>
  </r>
  <r>
    <x v="104"/>
    <x v="4"/>
    <x v="35"/>
    <m/>
    <m/>
  </r>
  <r>
    <x v="104"/>
    <x v="11"/>
    <x v="35"/>
    <n v="125500"/>
    <n v="522400"/>
  </r>
  <r>
    <x v="105"/>
    <x v="4"/>
    <x v="35"/>
    <m/>
    <m/>
  </r>
  <r>
    <x v="105"/>
    <x v="11"/>
    <x v="35"/>
    <n v="117500"/>
    <n v="632000"/>
  </r>
  <r>
    <x v="106"/>
    <x v="4"/>
    <x v="35"/>
    <n v="140000"/>
    <n v="140000"/>
  </r>
  <r>
    <x v="106"/>
    <x v="11"/>
    <x v="35"/>
    <n v="50500"/>
    <n v="101000"/>
  </r>
  <r>
    <x v="107"/>
    <x v="4"/>
    <x v="35"/>
    <m/>
    <m/>
  </r>
  <r>
    <x v="107"/>
    <x v="11"/>
    <x v="35"/>
    <n v="68500"/>
    <n v="291000"/>
  </r>
  <r>
    <x v="108"/>
    <x v="4"/>
    <x v="35"/>
    <m/>
    <m/>
  </r>
  <r>
    <x v="108"/>
    <x v="11"/>
    <x v="35"/>
    <n v="116950"/>
    <n v="233900"/>
  </r>
  <r>
    <x v="109"/>
    <x v="4"/>
    <x v="35"/>
    <m/>
    <m/>
  </r>
  <r>
    <x v="109"/>
    <x v="11"/>
    <x v="35"/>
    <n v="57500"/>
    <n v="115000"/>
  </r>
  <r>
    <x v="110"/>
    <x v="4"/>
    <x v="35"/>
    <m/>
    <m/>
  </r>
  <r>
    <x v="110"/>
    <x v="11"/>
    <x v="35"/>
    <n v="68199"/>
    <n v="408199"/>
  </r>
  <r>
    <x v="111"/>
    <x v="4"/>
    <x v="35"/>
    <m/>
    <m/>
  </r>
  <r>
    <x v="111"/>
    <x v="11"/>
    <x v="35"/>
    <n v="62200"/>
    <n v="62200"/>
  </r>
  <r>
    <x v="112"/>
    <x v="4"/>
    <x v="35"/>
    <m/>
    <m/>
  </r>
  <r>
    <x v="112"/>
    <x v="11"/>
    <x v="35"/>
    <n v="92000"/>
    <n v="294500"/>
  </r>
  <r>
    <x v="113"/>
    <x v="4"/>
    <x v="35"/>
    <m/>
    <m/>
  </r>
  <r>
    <x v="113"/>
    <x v="11"/>
    <x v="35"/>
    <n v="128900"/>
    <n v="403900"/>
  </r>
  <r>
    <x v="114"/>
    <x v="4"/>
    <x v="35"/>
    <m/>
    <m/>
  </r>
  <r>
    <x v="114"/>
    <x v="11"/>
    <x v="35"/>
    <n v="129250"/>
    <n v="1040300"/>
  </r>
  <r>
    <x v="115"/>
    <x v="4"/>
    <x v="35"/>
    <m/>
    <m/>
  </r>
  <r>
    <x v="115"/>
    <x v="11"/>
    <x v="35"/>
    <n v="133500"/>
    <n v="133500"/>
  </r>
  <r>
    <x v="116"/>
    <x v="4"/>
    <x v="35"/>
    <m/>
    <m/>
  </r>
  <r>
    <x v="116"/>
    <x v="11"/>
    <x v="35"/>
    <n v="131101"/>
    <n v="654001"/>
  </r>
  <r>
    <x v="117"/>
    <x v="4"/>
    <x v="35"/>
    <m/>
    <m/>
  </r>
  <r>
    <x v="117"/>
    <x v="11"/>
    <x v="35"/>
    <n v="169000"/>
    <n v="410000"/>
  </r>
  <r>
    <x v="118"/>
    <x v="4"/>
    <x v="35"/>
    <m/>
    <m/>
  </r>
  <r>
    <x v="118"/>
    <x v="11"/>
    <x v="35"/>
    <n v="62950"/>
    <n v="62950"/>
  </r>
  <r>
    <x v="119"/>
    <x v="4"/>
    <x v="35"/>
    <m/>
    <m/>
  </r>
  <r>
    <x v="119"/>
    <x v="11"/>
    <x v="35"/>
    <n v="69550"/>
    <n v="139100"/>
  </r>
  <r>
    <x v="120"/>
    <x v="4"/>
    <x v="35"/>
    <m/>
    <m/>
  </r>
  <r>
    <x v="120"/>
    <x v="11"/>
    <x v="35"/>
    <n v="110000"/>
    <n v="220000"/>
  </r>
  <r>
    <x v="121"/>
    <x v="4"/>
    <x v="35"/>
    <m/>
    <m/>
  </r>
  <r>
    <x v="121"/>
    <x v="11"/>
    <x v="35"/>
    <n v="101500"/>
    <n v="203000"/>
  </r>
  <r>
    <x v="122"/>
    <x v="4"/>
    <x v="35"/>
    <m/>
    <m/>
  </r>
  <r>
    <x v="122"/>
    <x v="11"/>
    <x v="35"/>
    <n v="99000"/>
    <n v="668000"/>
  </r>
  <r>
    <x v="123"/>
    <x v="4"/>
    <x v="35"/>
    <m/>
    <m/>
  </r>
  <r>
    <x v="123"/>
    <x v="11"/>
    <x v="35"/>
    <n v="165000"/>
    <n v="487900"/>
  </r>
  <r>
    <x v="124"/>
    <x v="4"/>
    <x v="35"/>
    <m/>
    <m/>
  </r>
  <r>
    <x v="124"/>
    <x v="11"/>
    <x v="35"/>
    <n v="174975"/>
    <n v="349950"/>
  </r>
  <r>
    <x v="125"/>
    <x v="4"/>
    <x v="35"/>
    <m/>
    <m/>
  </r>
  <r>
    <x v="125"/>
    <x v="11"/>
    <x v="35"/>
    <n v="85500"/>
    <n v="171000"/>
  </r>
  <r>
    <x v="126"/>
    <x v="4"/>
    <x v="35"/>
    <m/>
    <m/>
  </r>
  <r>
    <x v="126"/>
    <x v="11"/>
    <x v="35"/>
    <n v="97100"/>
    <n v="1093025"/>
  </r>
  <r>
    <x v="127"/>
    <x v="4"/>
    <x v="35"/>
    <m/>
    <m/>
  </r>
  <r>
    <x v="127"/>
    <x v="11"/>
    <x v="35"/>
    <n v="154250"/>
    <n v="619500"/>
  </r>
  <r>
    <x v="128"/>
    <x v="4"/>
    <x v="35"/>
    <m/>
    <m/>
  </r>
  <r>
    <x v="128"/>
    <x v="11"/>
    <x v="35"/>
    <n v="138139"/>
    <n v="276278"/>
  </r>
  <r>
    <x v="129"/>
    <x v="4"/>
    <x v="35"/>
    <m/>
    <m/>
  </r>
  <r>
    <x v="129"/>
    <x v="11"/>
    <x v="35"/>
    <n v="116950"/>
    <n v="655627"/>
  </r>
  <r>
    <x v="130"/>
    <x v="4"/>
    <x v="35"/>
    <m/>
    <m/>
  </r>
  <r>
    <x v="130"/>
    <x v="11"/>
    <x v="35"/>
    <n v="107000"/>
    <n v="789600"/>
  </r>
  <r>
    <x v="131"/>
    <x v="4"/>
    <x v="35"/>
    <m/>
    <m/>
  </r>
  <r>
    <x v="131"/>
    <x v="11"/>
    <x v="35"/>
    <n v="120800"/>
    <n v="559201"/>
  </r>
  <r>
    <x v="132"/>
    <x v="4"/>
    <x v="35"/>
    <m/>
    <m/>
  </r>
  <r>
    <x v="132"/>
    <x v="11"/>
    <x v="35"/>
    <n v="195000"/>
    <n v="569900"/>
  </r>
  <r>
    <x v="133"/>
    <x v="4"/>
    <x v="35"/>
    <m/>
    <m/>
  </r>
  <r>
    <x v="133"/>
    <x v="11"/>
    <x v="35"/>
    <n v="141250"/>
    <n v="582350"/>
  </r>
  <r>
    <x v="134"/>
    <x v="4"/>
    <x v="35"/>
    <m/>
    <m/>
  </r>
  <r>
    <x v="134"/>
    <x v="11"/>
    <x v="35"/>
    <n v="147000"/>
    <n v="147000"/>
  </r>
  <r>
    <x v="135"/>
    <x v="4"/>
    <x v="35"/>
    <m/>
    <m/>
  </r>
  <r>
    <x v="135"/>
    <x v="11"/>
    <x v="35"/>
    <n v="135500"/>
    <n v="800398"/>
  </r>
  <r>
    <x v="136"/>
    <x v="4"/>
    <x v="35"/>
    <m/>
    <m/>
  </r>
  <r>
    <x v="136"/>
    <x v="11"/>
    <x v="35"/>
    <n v="147000"/>
    <n v="577000"/>
  </r>
  <r>
    <x v="137"/>
    <x v="4"/>
    <x v="35"/>
    <m/>
    <m/>
  </r>
  <r>
    <x v="137"/>
    <x v="11"/>
    <x v="35"/>
    <n v="142500"/>
    <n v="1034000"/>
  </r>
  <r>
    <x v="138"/>
    <x v="4"/>
    <x v="35"/>
    <m/>
    <m/>
  </r>
  <r>
    <x v="138"/>
    <x v="11"/>
    <x v="35"/>
    <n v="149000"/>
    <n v="679401"/>
  </r>
  <r>
    <x v="139"/>
    <x v="4"/>
    <x v="35"/>
    <m/>
    <m/>
  </r>
  <r>
    <x v="139"/>
    <x v="11"/>
    <x v="35"/>
    <n v="133250"/>
    <n v="266500"/>
  </r>
  <r>
    <x v="140"/>
    <x v="4"/>
    <x v="35"/>
    <m/>
    <m/>
  </r>
  <r>
    <x v="140"/>
    <x v="11"/>
    <x v="35"/>
    <n v="90000"/>
    <n v="335349"/>
  </r>
  <r>
    <x v="141"/>
    <x v="4"/>
    <x v="35"/>
    <m/>
    <m/>
  </r>
  <r>
    <x v="141"/>
    <x v="11"/>
    <x v="35"/>
    <n v="111200"/>
    <n v="990550"/>
  </r>
  <r>
    <x v="142"/>
    <x v="4"/>
    <x v="35"/>
    <m/>
    <m/>
  </r>
  <r>
    <x v="142"/>
    <x v="11"/>
    <x v="35"/>
    <n v="141250"/>
    <n v="282500"/>
  </r>
  <r>
    <x v="143"/>
    <x v="4"/>
    <x v="35"/>
    <m/>
    <m/>
  </r>
  <r>
    <x v="143"/>
    <x v="11"/>
    <x v="35"/>
    <n v="94975"/>
    <n v="412450"/>
  </r>
  <r>
    <x v="144"/>
    <x v="4"/>
    <x v="35"/>
    <m/>
    <m/>
  </r>
  <r>
    <x v="144"/>
    <x v="11"/>
    <x v="35"/>
    <n v="161500"/>
    <n v="728500"/>
  </r>
  <r>
    <x v="145"/>
    <x v="4"/>
    <x v="35"/>
    <m/>
    <m/>
  </r>
  <r>
    <x v="145"/>
    <x v="11"/>
    <x v="35"/>
    <n v="124000"/>
    <n v="370900"/>
  </r>
  <r>
    <x v="146"/>
    <x v="4"/>
    <x v="35"/>
    <m/>
    <m/>
  </r>
  <r>
    <x v="146"/>
    <x v="11"/>
    <x v="35"/>
    <n v="167300"/>
    <n v="334600"/>
  </r>
  <r>
    <x v="147"/>
    <x v="4"/>
    <x v="35"/>
    <m/>
    <m/>
  </r>
  <r>
    <x v="147"/>
    <x v="11"/>
    <x v="35"/>
    <n v="121400"/>
    <n v="726800"/>
  </r>
  <r>
    <x v="148"/>
    <x v="4"/>
    <x v="35"/>
    <m/>
    <m/>
  </r>
  <r>
    <x v="148"/>
    <x v="11"/>
    <x v="35"/>
    <n v="145000"/>
    <n v="403169"/>
  </r>
  <r>
    <x v="149"/>
    <x v="4"/>
    <x v="35"/>
    <m/>
    <m/>
  </r>
  <r>
    <x v="149"/>
    <x v="11"/>
    <x v="35"/>
    <n v="165000"/>
    <n v="827600"/>
  </r>
  <r>
    <x v="150"/>
    <x v="4"/>
    <x v="35"/>
    <m/>
    <m/>
  </r>
  <r>
    <x v="150"/>
    <x v="11"/>
    <x v="35"/>
    <n v="160000"/>
    <n v="666999"/>
  </r>
  <r>
    <x v="151"/>
    <x v="4"/>
    <x v="35"/>
    <m/>
    <m/>
  </r>
  <r>
    <x v="151"/>
    <x v="11"/>
    <x v="35"/>
    <n v="174000"/>
    <n v="801000"/>
  </r>
  <r>
    <x v="152"/>
    <x v="4"/>
    <x v="35"/>
    <m/>
    <m/>
  </r>
  <r>
    <x v="152"/>
    <x v="11"/>
    <x v="35"/>
    <n v="106000"/>
    <n v="212000"/>
  </r>
  <r>
    <x v="153"/>
    <x v="4"/>
    <x v="35"/>
    <m/>
    <m/>
  </r>
  <r>
    <x v="153"/>
    <x v="11"/>
    <x v="35"/>
    <n v="157375"/>
    <n v="1218550"/>
  </r>
  <r>
    <x v="154"/>
    <x v="4"/>
    <x v="35"/>
    <m/>
    <m/>
  </r>
  <r>
    <x v="154"/>
    <x v="11"/>
    <x v="35"/>
    <n v="159000"/>
    <n v="509000"/>
  </r>
  <r>
    <x v="155"/>
    <x v="4"/>
    <x v="35"/>
    <m/>
    <m/>
  </r>
  <r>
    <x v="155"/>
    <x v="11"/>
    <x v="35"/>
    <n v="174000"/>
    <n v="1160250"/>
  </r>
  <r>
    <x v="156"/>
    <x v="4"/>
    <x v="35"/>
    <m/>
    <m/>
  </r>
  <r>
    <x v="156"/>
    <x v="11"/>
    <x v="35"/>
    <n v="134000"/>
    <n v="408500"/>
  </r>
  <r>
    <x v="157"/>
    <x v="4"/>
    <x v="35"/>
    <m/>
    <m/>
  </r>
  <r>
    <x v="157"/>
    <x v="11"/>
    <x v="35"/>
    <n v="147500"/>
    <n v="607000"/>
  </r>
  <r>
    <x v="158"/>
    <x v="4"/>
    <x v="35"/>
    <m/>
    <m/>
  </r>
  <r>
    <x v="158"/>
    <x v="11"/>
    <x v="35"/>
    <n v="139859"/>
    <n v="457809"/>
  </r>
  <r>
    <x v="159"/>
    <x v="4"/>
    <x v="35"/>
    <m/>
    <m/>
  </r>
  <r>
    <x v="159"/>
    <x v="11"/>
    <x v="35"/>
    <n v="180198"/>
    <n v="1186798"/>
  </r>
  <r>
    <x v="160"/>
    <x v="4"/>
    <x v="35"/>
    <m/>
    <m/>
  </r>
  <r>
    <x v="160"/>
    <x v="11"/>
    <x v="35"/>
    <n v="169950"/>
    <n v="2051350"/>
  </r>
  <r>
    <x v="161"/>
    <x v="4"/>
    <x v="35"/>
    <m/>
    <m/>
  </r>
  <r>
    <x v="161"/>
    <x v="11"/>
    <x v="35"/>
    <n v="183500"/>
    <n v="1793809"/>
  </r>
  <r>
    <x v="162"/>
    <x v="4"/>
    <x v="35"/>
    <m/>
    <m/>
  </r>
  <r>
    <x v="162"/>
    <x v="11"/>
    <x v="35"/>
    <n v="188500"/>
    <n v="1135500"/>
  </r>
  <r>
    <x v="163"/>
    <x v="4"/>
    <x v="35"/>
    <m/>
    <m/>
  </r>
  <r>
    <x v="163"/>
    <x v="11"/>
    <x v="35"/>
    <n v="208000"/>
    <n v="1233900"/>
  </r>
  <r>
    <x v="164"/>
    <x v="4"/>
    <x v="35"/>
    <m/>
    <m/>
  </r>
  <r>
    <x v="164"/>
    <x v="11"/>
    <x v="35"/>
    <n v="234665"/>
    <n v="1024165"/>
  </r>
  <r>
    <x v="165"/>
    <x v="4"/>
    <x v="35"/>
    <m/>
    <m/>
  </r>
  <r>
    <x v="165"/>
    <x v="11"/>
    <x v="35"/>
    <n v="196000"/>
    <n v="1324500"/>
  </r>
  <r>
    <x v="166"/>
    <x v="4"/>
    <x v="35"/>
    <m/>
    <m/>
  </r>
  <r>
    <x v="166"/>
    <x v="11"/>
    <x v="35"/>
    <n v="294950"/>
    <n v="1098900"/>
  </r>
  <r>
    <x v="167"/>
    <x v="4"/>
    <x v="35"/>
    <m/>
    <m/>
  </r>
  <r>
    <x v="167"/>
    <x v="11"/>
    <x v="35"/>
    <n v="172700"/>
    <n v="766350"/>
  </r>
  <r>
    <x v="168"/>
    <x v="4"/>
    <x v="35"/>
    <m/>
    <m/>
  </r>
  <r>
    <x v="168"/>
    <x v="11"/>
    <x v="35"/>
    <n v="192000"/>
    <n v="2149338"/>
  </r>
  <r>
    <x v="169"/>
    <x v="4"/>
    <x v="35"/>
    <m/>
    <m/>
  </r>
  <r>
    <x v="169"/>
    <x v="11"/>
    <x v="35"/>
    <n v="159950"/>
    <n v="1096761"/>
  </r>
  <r>
    <x v="170"/>
    <x v="4"/>
    <x v="35"/>
    <m/>
    <m/>
  </r>
  <r>
    <x v="170"/>
    <x v="11"/>
    <x v="35"/>
    <n v="175475"/>
    <n v="1356900"/>
  </r>
  <r>
    <x v="171"/>
    <x v="4"/>
    <x v="35"/>
    <m/>
    <m/>
  </r>
  <r>
    <x v="171"/>
    <x v="11"/>
    <x v="35"/>
    <n v="199950"/>
    <n v="199950"/>
  </r>
  <r>
    <x v="172"/>
    <x v="4"/>
    <x v="35"/>
    <m/>
    <m/>
  </r>
  <r>
    <x v="172"/>
    <x v="11"/>
    <x v="35"/>
    <n v="236250"/>
    <n v="1465450"/>
  </r>
  <r>
    <x v="173"/>
    <x v="4"/>
    <x v="35"/>
    <m/>
    <m/>
  </r>
  <r>
    <x v="173"/>
    <x v="11"/>
    <x v="35"/>
    <n v="238000"/>
    <n v="615750"/>
  </r>
  <r>
    <x v="174"/>
    <x v="4"/>
    <x v="35"/>
    <n v="190000"/>
    <n v="190000"/>
  </r>
  <r>
    <x v="174"/>
    <x v="11"/>
    <x v="35"/>
    <n v="243500"/>
    <n v="1438500"/>
  </r>
  <r>
    <x v="175"/>
    <x v="4"/>
    <x v="35"/>
    <m/>
    <m/>
  </r>
  <r>
    <x v="175"/>
    <x v="11"/>
    <x v="35"/>
    <n v="234000"/>
    <n v="1308500"/>
  </r>
  <r>
    <x v="176"/>
    <x v="4"/>
    <x v="35"/>
    <m/>
    <m/>
  </r>
  <r>
    <x v="176"/>
    <x v="11"/>
    <x v="35"/>
    <n v="243704"/>
    <n v="998907"/>
  </r>
  <r>
    <x v="177"/>
    <x v="4"/>
    <x v="35"/>
    <m/>
    <m/>
  </r>
  <r>
    <x v="177"/>
    <x v="11"/>
    <x v="35"/>
    <n v="205000"/>
    <n v="655000"/>
  </r>
  <r>
    <x v="178"/>
    <x v="4"/>
    <x v="35"/>
    <m/>
    <m/>
  </r>
  <r>
    <x v="178"/>
    <x v="11"/>
    <x v="35"/>
    <n v="226216"/>
    <n v="917682"/>
  </r>
  <r>
    <x v="179"/>
    <x v="4"/>
    <x v="35"/>
    <m/>
    <m/>
  </r>
  <r>
    <x v="179"/>
    <x v="11"/>
    <x v="35"/>
    <n v="225000"/>
    <n v="2256450"/>
  </r>
  <r>
    <x v="180"/>
    <x v="4"/>
    <x v="35"/>
    <m/>
    <m/>
  </r>
  <r>
    <x v="180"/>
    <x v="11"/>
    <x v="35"/>
    <n v="250500"/>
    <n v="1565100"/>
  </r>
  <r>
    <x v="181"/>
    <x v="4"/>
    <x v="35"/>
    <m/>
    <m/>
  </r>
  <r>
    <x v="181"/>
    <x v="11"/>
    <x v="35"/>
    <n v="222500"/>
    <n v="1175800"/>
  </r>
  <r>
    <x v="182"/>
    <x v="4"/>
    <x v="35"/>
    <m/>
    <m/>
  </r>
  <r>
    <x v="182"/>
    <x v="11"/>
    <x v="35"/>
    <n v="251000"/>
    <n v="1078000"/>
  </r>
  <r>
    <x v="183"/>
    <x v="4"/>
    <x v="35"/>
    <m/>
    <m/>
  </r>
  <r>
    <x v="183"/>
    <x v="11"/>
    <x v="35"/>
    <n v="249500"/>
    <n v="1989500"/>
  </r>
  <r>
    <x v="184"/>
    <x v="4"/>
    <x v="35"/>
    <m/>
    <m/>
  </r>
  <r>
    <x v="184"/>
    <x v="11"/>
    <x v="35"/>
    <n v="272500"/>
    <n v="1549950"/>
  </r>
  <r>
    <x v="185"/>
    <x v="4"/>
    <x v="35"/>
    <m/>
    <m/>
  </r>
  <r>
    <x v="185"/>
    <x v="11"/>
    <x v="35"/>
    <n v="266000"/>
    <n v="1352000"/>
  </r>
  <r>
    <x v="186"/>
    <x v="4"/>
    <x v="35"/>
    <m/>
    <m/>
  </r>
  <r>
    <x v="186"/>
    <x v="11"/>
    <x v="35"/>
    <n v="239950"/>
    <n v="1579950"/>
  </r>
  <r>
    <x v="187"/>
    <x v="4"/>
    <x v="35"/>
    <m/>
    <m/>
  </r>
  <r>
    <x v="187"/>
    <x v="11"/>
    <x v="35"/>
    <n v="265000"/>
    <n v="1615000"/>
  </r>
  <r>
    <x v="188"/>
    <x v="4"/>
    <x v="35"/>
    <m/>
    <m/>
  </r>
  <r>
    <x v="188"/>
    <x v="11"/>
    <x v="35"/>
    <n v="240000"/>
    <n v="1220000"/>
  </r>
  <r>
    <x v="189"/>
    <x v="4"/>
    <x v="35"/>
    <m/>
    <m/>
  </r>
  <r>
    <x v="189"/>
    <x v="11"/>
    <x v="35"/>
    <n v="276500"/>
    <n v="2470135"/>
  </r>
  <r>
    <x v="190"/>
    <x v="4"/>
    <x v="35"/>
    <m/>
    <m/>
  </r>
  <r>
    <x v="190"/>
    <x v="11"/>
    <x v="35"/>
    <n v="255000"/>
    <n v="1457950"/>
  </r>
  <r>
    <x v="191"/>
    <x v="4"/>
    <x v="35"/>
    <m/>
    <m/>
  </r>
  <r>
    <x v="191"/>
    <x v="11"/>
    <x v="35"/>
    <n v="237000"/>
    <n v="1283500"/>
  </r>
  <r>
    <x v="192"/>
    <x v="4"/>
    <x v="35"/>
    <m/>
    <m/>
  </r>
  <r>
    <x v="192"/>
    <x v="11"/>
    <x v="35"/>
    <n v="255500"/>
    <n v="511000"/>
  </r>
  <r>
    <x v="202"/>
    <x v="4"/>
    <x v="35"/>
    <m/>
    <m/>
  </r>
  <r>
    <x v="202"/>
    <x v="11"/>
    <x v="35"/>
    <n v="260000"/>
    <n v="1505500"/>
  </r>
  <r>
    <x v="194"/>
    <x v="4"/>
    <x v="35"/>
    <m/>
    <m/>
  </r>
  <r>
    <x v="194"/>
    <x v="11"/>
    <x v="35"/>
    <n v="257500"/>
    <n v="2023450"/>
  </r>
  <r>
    <x v="195"/>
    <x v="4"/>
    <x v="35"/>
    <m/>
    <m/>
  </r>
  <r>
    <x v="195"/>
    <x v="11"/>
    <x v="35"/>
    <n v="290500"/>
    <n v="1961400"/>
  </r>
  <r>
    <x v="196"/>
    <x v="4"/>
    <x v="35"/>
    <m/>
    <m/>
  </r>
  <r>
    <x v="196"/>
    <x v="11"/>
    <x v="35"/>
    <n v="309500"/>
    <n v="619000"/>
  </r>
  <r>
    <x v="197"/>
    <x v="4"/>
    <x v="35"/>
    <m/>
    <m/>
  </r>
  <r>
    <x v="197"/>
    <x v="11"/>
    <x v="35"/>
    <n v="240550"/>
    <n v="481100"/>
  </r>
  <r>
    <x v="198"/>
    <x v="4"/>
    <x v="35"/>
    <m/>
    <m/>
  </r>
  <r>
    <x v="198"/>
    <x v="11"/>
    <x v="35"/>
    <n v="286500"/>
    <n v="1722500"/>
  </r>
  <r>
    <x v="199"/>
    <x v="4"/>
    <x v="35"/>
    <m/>
    <m/>
  </r>
  <r>
    <x v="199"/>
    <x v="11"/>
    <x v="35"/>
    <n v="284000"/>
    <n v="1712500"/>
  </r>
  <r>
    <x v="200"/>
    <x v="4"/>
    <x v="35"/>
    <m/>
    <m/>
  </r>
  <r>
    <x v="200"/>
    <x v="11"/>
    <x v="35"/>
    <n v="275250"/>
    <n v="1654490"/>
  </r>
  <r>
    <x v="201"/>
    <x v="11"/>
    <x v="35"/>
    <n v="245000"/>
    <n v="1858950"/>
  </r>
  <r>
    <x v="201"/>
    <x v="4"/>
    <x v="35"/>
    <m/>
    <m/>
  </r>
  <r>
    <x v="0"/>
    <x v="14"/>
    <x v="36"/>
    <m/>
    <m/>
  </r>
  <r>
    <x v="1"/>
    <x v="14"/>
    <x v="36"/>
    <m/>
    <m/>
  </r>
  <r>
    <x v="2"/>
    <x v="14"/>
    <x v="36"/>
    <m/>
    <m/>
  </r>
  <r>
    <x v="3"/>
    <x v="14"/>
    <x v="36"/>
    <m/>
    <m/>
  </r>
  <r>
    <x v="4"/>
    <x v="14"/>
    <x v="36"/>
    <m/>
    <m/>
  </r>
  <r>
    <x v="5"/>
    <x v="14"/>
    <x v="36"/>
    <m/>
    <m/>
  </r>
  <r>
    <x v="6"/>
    <x v="14"/>
    <x v="36"/>
    <m/>
    <m/>
  </r>
  <r>
    <x v="7"/>
    <x v="14"/>
    <x v="36"/>
    <m/>
    <m/>
  </r>
  <r>
    <x v="8"/>
    <x v="14"/>
    <x v="36"/>
    <m/>
    <m/>
  </r>
  <r>
    <x v="9"/>
    <x v="14"/>
    <x v="36"/>
    <n v="134475"/>
    <n v="268950"/>
  </r>
  <r>
    <x v="10"/>
    <x v="14"/>
    <x v="36"/>
    <m/>
    <m/>
  </r>
  <r>
    <x v="11"/>
    <x v="14"/>
    <x v="36"/>
    <m/>
    <m/>
  </r>
  <r>
    <x v="12"/>
    <x v="14"/>
    <x v="36"/>
    <m/>
    <m/>
  </r>
  <r>
    <x v="12"/>
    <x v="4"/>
    <x v="36"/>
    <m/>
    <m/>
  </r>
  <r>
    <x v="13"/>
    <x v="14"/>
    <x v="36"/>
    <m/>
    <m/>
  </r>
  <r>
    <x v="13"/>
    <x v="4"/>
    <x v="36"/>
    <m/>
    <m/>
  </r>
  <r>
    <x v="14"/>
    <x v="14"/>
    <x v="36"/>
    <m/>
    <m/>
  </r>
  <r>
    <x v="14"/>
    <x v="4"/>
    <x v="36"/>
    <m/>
    <m/>
  </r>
  <r>
    <x v="15"/>
    <x v="14"/>
    <x v="36"/>
    <m/>
    <m/>
  </r>
  <r>
    <x v="15"/>
    <x v="4"/>
    <x v="36"/>
    <m/>
    <m/>
  </r>
  <r>
    <x v="16"/>
    <x v="14"/>
    <x v="36"/>
    <m/>
    <m/>
  </r>
  <r>
    <x v="16"/>
    <x v="4"/>
    <x v="36"/>
    <m/>
    <m/>
  </r>
  <r>
    <x v="17"/>
    <x v="14"/>
    <x v="36"/>
    <m/>
    <m/>
  </r>
  <r>
    <x v="17"/>
    <x v="4"/>
    <x v="36"/>
    <m/>
    <m/>
  </r>
  <r>
    <x v="18"/>
    <x v="14"/>
    <x v="36"/>
    <m/>
    <m/>
  </r>
  <r>
    <x v="18"/>
    <x v="4"/>
    <x v="36"/>
    <m/>
    <m/>
  </r>
  <r>
    <x v="19"/>
    <x v="14"/>
    <x v="36"/>
    <m/>
    <m/>
  </r>
  <r>
    <x v="19"/>
    <x v="4"/>
    <x v="36"/>
    <m/>
    <m/>
  </r>
  <r>
    <x v="20"/>
    <x v="14"/>
    <x v="36"/>
    <m/>
    <m/>
  </r>
  <r>
    <x v="20"/>
    <x v="4"/>
    <x v="36"/>
    <m/>
    <m/>
  </r>
  <r>
    <x v="21"/>
    <x v="14"/>
    <x v="36"/>
    <m/>
    <m/>
  </r>
  <r>
    <x v="21"/>
    <x v="4"/>
    <x v="36"/>
    <m/>
    <m/>
  </r>
  <r>
    <x v="22"/>
    <x v="14"/>
    <x v="36"/>
    <m/>
    <m/>
  </r>
  <r>
    <x v="22"/>
    <x v="4"/>
    <x v="36"/>
    <m/>
    <m/>
  </r>
  <r>
    <x v="23"/>
    <x v="14"/>
    <x v="36"/>
    <m/>
    <m/>
  </r>
  <r>
    <x v="23"/>
    <x v="4"/>
    <x v="36"/>
    <m/>
    <m/>
  </r>
  <r>
    <x v="24"/>
    <x v="14"/>
    <x v="36"/>
    <m/>
    <m/>
  </r>
  <r>
    <x v="24"/>
    <x v="4"/>
    <x v="36"/>
    <m/>
    <m/>
  </r>
  <r>
    <x v="25"/>
    <x v="14"/>
    <x v="36"/>
    <m/>
    <m/>
  </r>
  <r>
    <x v="25"/>
    <x v="4"/>
    <x v="36"/>
    <m/>
    <m/>
  </r>
  <r>
    <x v="26"/>
    <x v="14"/>
    <x v="36"/>
    <n v="145000"/>
    <n v="145000"/>
  </r>
  <r>
    <x v="26"/>
    <x v="4"/>
    <x v="36"/>
    <m/>
    <m/>
  </r>
  <r>
    <x v="27"/>
    <x v="14"/>
    <x v="36"/>
    <n v="159950"/>
    <n v="159950"/>
  </r>
  <r>
    <x v="27"/>
    <x v="4"/>
    <x v="36"/>
    <n v="174500"/>
    <n v="174501"/>
  </r>
  <r>
    <x v="28"/>
    <x v="14"/>
    <x v="36"/>
    <m/>
    <m/>
  </r>
  <r>
    <x v="28"/>
    <x v="4"/>
    <x v="36"/>
    <m/>
    <m/>
  </r>
  <r>
    <x v="29"/>
    <x v="14"/>
    <x v="36"/>
    <m/>
    <m/>
  </r>
  <r>
    <x v="29"/>
    <x v="4"/>
    <x v="36"/>
    <m/>
    <m/>
  </r>
  <r>
    <x v="30"/>
    <x v="14"/>
    <x v="36"/>
    <m/>
    <m/>
  </r>
  <r>
    <x v="30"/>
    <x v="4"/>
    <x v="36"/>
    <m/>
    <m/>
  </r>
  <r>
    <x v="31"/>
    <x v="14"/>
    <x v="36"/>
    <m/>
    <m/>
  </r>
  <r>
    <x v="31"/>
    <x v="4"/>
    <x v="36"/>
    <m/>
    <m/>
  </r>
  <r>
    <x v="32"/>
    <x v="14"/>
    <x v="36"/>
    <m/>
    <m/>
  </r>
  <r>
    <x v="32"/>
    <x v="4"/>
    <x v="36"/>
    <m/>
    <m/>
  </r>
  <r>
    <x v="33"/>
    <x v="14"/>
    <x v="36"/>
    <m/>
    <m/>
  </r>
  <r>
    <x v="33"/>
    <x v="4"/>
    <x v="36"/>
    <m/>
    <m/>
  </r>
  <r>
    <x v="34"/>
    <x v="14"/>
    <x v="36"/>
    <m/>
    <m/>
  </r>
  <r>
    <x v="34"/>
    <x v="4"/>
    <x v="36"/>
    <m/>
    <m/>
  </r>
  <r>
    <x v="35"/>
    <x v="14"/>
    <x v="36"/>
    <m/>
    <m/>
  </r>
  <r>
    <x v="35"/>
    <x v="4"/>
    <x v="36"/>
    <m/>
    <m/>
  </r>
  <r>
    <x v="36"/>
    <x v="14"/>
    <x v="36"/>
    <m/>
    <m/>
  </r>
  <r>
    <x v="36"/>
    <x v="4"/>
    <x v="36"/>
    <m/>
    <m/>
  </r>
  <r>
    <x v="37"/>
    <x v="14"/>
    <x v="36"/>
    <m/>
    <m/>
  </r>
  <r>
    <x v="37"/>
    <x v="4"/>
    <x v="36"/>
    <m/>
    <m/>
  </r>
  <r>
    <x v="38"/>
    <x v="14"/>
    <x v="36"/>
    <m/>
    <m/>
  </r>
  <r>
    <x v="38"/>
    <x v="4"/>
    <x v="36"/>
    <m/>
    <m/>
  </r>
  <r>
    <x v="39"/>
    <x v="14"/>
    <x v="36"/>
    <m/>
    <m/>
  </r>
  <r>
    <x v="39"/>
    <x v="4"/>
    <x v="36"/>
    <m/>
    <m/>
  </r>
  <r>
    <x v="40"/>
    <x v="14"/>
    <x v="36"/>
    <m/>
    <m/>
  </r>
  <r>
    <x v="40"/>
    <x v="4"/>
    <x v="36"/>
    <m/>
    <m/>
  </r>
  <r>
    <x v="41"/>
    <x v="14"/>
    <x v="36"/>
    <m/>
    <m/>
  </r>
  <r>
    <x v="41"/>
    <x v="4"/>
    <x v="36"/>
    <m/>
    <m/>
  </r>
  <r>
    <x v="42"/>
    <x v="14"/>
    <x v="36"/>
    <m/>
    <m/>
  </r>
  <r>
    <x v="42"/>
    <x v="4"/>
    <x v="36"/>
    <m/>
    <m/>
  </r>
  <r>
    <x v="43"/>
    <x v="14"/>
    <x v="36"/>
    <m/>
    <m/>
  </r>
  <r>
    <x v="43"/>
    <x v="4"/>
    <x v="36"/>
    <m/>
    <m/>
  </r>
  <r>
    <x v="44"/>
    <x v="14"/>
    <x v="36"/>
    <m/>
    <m/>
  </r>
  <r>
    <x v="44"/>
    <x v="4"/>
    <x v="36"/>
    <m/>
    <m/>
  </r>
  <r>
    <x v="45"/>
    <x v="14"/>
    <x v="36"/>
    <m/>
    <m/>
  </r>
  <r>
    <x v="45"/>
    <x v="4"/>
    <x v="36"/>
    <m/>
    <m/>
  </r>
  <r>
    <x v="46"/>
    <x v="14"/>
    <x v="36"/>
    <m/>
    <m/>
  </r>
  <r>
    <x v="46"/>
    <x v="4"/>
    <x v="36"/>
    <m/>
    <m/>
  </r>
  <r>
    <x v="47"/>
    <x v="14"/>
    <x v="36"/>
    <m/>
    <m/>
  </r>
  <r>
    <x v="47"/>
    <x v="4"/>
    <x v="36"/>
    <m/>
    <m/>
  </r>
  <r>
    <x v="48"/>
    <x v="14"/>
    <x v="36"/>
    <m/>
    <m/>
  </r>
  <r>
    <x v="48"/>
    <x v="4"/>
    <x v="36"/>
    <m/>
    <m/>
  </r>
  <r>
    <x v="49"/>
    <x v="14"/>
    <x v="36"/>
    <m/>
    <m/>
  </r>
  <r>
    <x v="49"/>
    <x v="4"/>
    <x v="36"/>
    <m/>
    <m/>
  </r>
  <r>
    <x v="50"/>
    <x v="14"/>
    <x v="36"/>
    <m/>
    <m/>
  </r>
  <r>
    <x v="50"/>
    <x v="4"/>
    <x v="36"/>
    <m/>
    <m/>
  </r>
  <r>
    <x v="51"/>
    <x v="14"/>
    <x v="36"/>
    <m/>
    <m/>
  </r>
  <r>
    <x v="51"/>
    <x v="4"/>
    <x v="36"/>
    <m/>
    <m/>
  </r>
  <r>
    <x v="52"/>
    <x v="14"/>
    <x v="36"/>
    <m/>
    <m/>
  </r>
  <r>
    <x v="52"/>
    <x v="4"/>
    <x v="36"/>
    <m/>
    <m/>
  </r>
  <r>
    <x v="53"/>
    <x v="14"/>
    <x v="36"/>
    <m/>
    <m/>
  </r>
  <r>
    <x v="53"/>
    <x v="4"/>
    <x v="36"/>
    <m/>
    <m/>
  </r>
  <r>
    <x v="54"/>
    <x v="14"/>
    <x v="36"/>
    <n v="169950"/>
    <n v="169950"/>
  </r>
  <r>
    <x v="54"/>
    <x v="4"/>
    <x v="36"/>
    <m/>
    <m/>
  </r>
  <r>
    <x v="55"/>
    <x v="14"/>
    <x v="36"/>
    <m/>
    <m/>
  </r>
  <r>
    <x v="55"/>
    <x v="4"/>
    <x v="36"/>
    <m/>
    <m/>
  </r>
  <r>
    <x v="56"/>
    <x v="14"/>
    <x v="36"/>
    <m/>
    <m/>
  </r>
  <r>
    <x v="56"/>
    <x v="4"/>
    <x v="36"/>
    <m/>
    <m/>
  </r>
  <r>
    <x v="57"/>
    <x v="14"/>
    <x v="36"/>
    <n v="125000"/>
    <n v="125000"/>
  </r>
  <r>
    <x v="57"/>
    <x v="4"/>
    <x v="36"/>
    <m/>
    <m/>
  </r>
  <r>
    <x v="58"/>
    <x v="14"/>
    <x v="36"/>
    <m/>
    <m/>
  </r>
  <r>
    <x v="58"/>
    <x v="4"/>
    <x v="36"/>
    <m/>
    <m/>
  </r>
  <r>
    <x v="59"/>
    <x v="14"/>
    <x v="36"/>
    <m/>
    <m/>
  </r>
  <r>
    <x v="59"/>
    <x v="4"/>
    <x v="36"/>
    <m/>
    <m/>
  </r>
  <r>
    <x v="60"/>
    <x v="14"/>
    <x v="36"/>
    <m/>
    <m/>
  </r>
  <r>
    <x v="60"/>
    <x v="4"/>
    <x v="36"/>
    <m/>
    <m/>
  </r>
  <r>
    <x v="61"/>
    <x v="14"/>
    <x v="36"/>
    <m/>
    <m/>
  </r>
  <r>
    <x v="61"/>
    <x v="4"/>
    <x v="36"/>
    <m/>
    <m/>
  </r>
  <r>
    <x v="62"/>
    <x v="14"/>
    <x v="36"/>
    <m/>
    <m/>
  </r>
  <r>
    <x v="62"/>
    <x v="4"/>
    <x v="36"/>
    <m/>
    <m/>
  </r>
  <r>
    <x v="63"/>
    <x v="14"/>
    <x v="36"/>
    <m/>
    <m/>
  </r>
  <r>
    <x v="63"/>
    <x v="4"/>
    <x v="36"/>
    <m/>
    <m/>
  </r>
  <r>
    <x v="64"/>
    <x v="14"/>
    <x v="36"/>
    <m/>
    <m/>
  </r>
  <r>
    <x v="64"/>
    <x v="4"/>
    <x v="36"/>
    <m/>
    <m/>
  </r>
  <r>
    <x v="65"/>
    <x v="14"/>
    <x v="36"/>
    <m/>
    <m/>
  </r>
  <r>
    <x v="65"/>
    <x v="4"/>
    <x v="36"/>
    <m/>
    <m/>
  </r>
  <r>
    <x v="66"/>
    <x v="14"/>
    <x v="36"/>
    <m/>
    <m/>
  </r>
  <r>
    <x v="66"/>
    <x v="4"/>
    <x v="36"/>
    <m/>
    <m/>
  </r>
  <r>
    <x v="67"/>
    <x v="14"/>
    <x v="36"/>
    <m/>
    <m/>
  </r>
  <r>
    <x v="67"/>
    <x v="4"/>
    <x v="36"/>
    <m/>
    <m/>
  </r>
  <r>
    <x v="68"/>
    <x v="14"/>
    <x v="36"/>
    <m/>
    <m/>
  </r>
  <r>
    <x v="68"/>
    <x v="4"/>
    <x v="36"/>
    <m/>
    <m/>
  </r>
  <r>
    <x v="69"/>
    <x v="14"/>
    <x v="36"/>
    <m/>
    <m/>
  </r>
  <r>
    <x v="69"/>
    <x v="4"/>
    <x v="36"/>
    <n v="175000"/>
    <n v="175000"/>
  </r>
  <r>
    <x v="70"/>
    <x v="14"/>
    <x v="36"/>
    <m/>
    <m/>
  </r>
  <r>
    <x v="70"/>
    <x v="4"/>
    <x v="36"/>
    <m/>
    <m/>
  </r>
  <r>
    <x v="71"/>
    <x v="14"/>
    <x v="36"/>
    <m/>
    <m/>
  </r>
  <r>
    <x v="71"/>
    <x v="4"/>
    <x v="36"/>
    <m/>
    <m/>
  </r>
  <r>
    <x v="72"/>
    <x v="14"/>
    <x v="36"/>
    <m/>
    <m/>
  </r>
  <r>
    <x v="72"/>
    <x v="4"/>
    <x v="36"/>
    <m/>
    <m/>
  </r>
  <r>
    <x v="73"/>
    <x v="14"/>
    <x v="36"/>
    <m/>
    <m/>
  </r>
  <r>
    <x v="73"/>
    <x v="4"/>
    <x v="36"/>
    <m/>
    <m/>
  </r>
  <r>
    <x v="74"/>
    <x v="14"/>
    <x v="36"/>
    <m/>
    <m/>
  </r>
  <r>
    <x v="74"/>
    <x v="4"/>
    <x v="36"/>
    <m/>
    <m/>
  </r>
  <r>
    <x v="75"/>
    <x v="14"/>
    <x v="36"/>
    <m/>
    <m/>
  </r>
  <r>
    <x v="75"/>
    <x v="4"/>
    <x v="36"/>
    <m/>
    <m/>
  </r>
  <r>
    <x v="76"/>
    <x v="14"/>
    <x v="36"/>
    <m/>
    <m/>
  </r>
  <r>
    <x v="76"/>
    <x v="4"/>
    <x v="36"/>
    <m/>
    <m/>
  </r>
  <r>
    <x v="77"/>
    <x v="14"/>
    <x v="36"/>
    <m/>
    <m/>
  </r>
  <r>
    <x v="77"/>
    <x v="4"/>
    <x v="36"/>
    <m/>
    <m/>
  </r>
  <r>
    <x v="78"/>
    <x v="14"/>
    <x v="36"/>
    <m/>
    <m/>
  </r>
  <r>
    <x v="78"/>
    <x v="4"/>
    <x v="36"/>
    <m/>
    <m/>
  </r>
  <r>
    <x v="79"/>
    <x v="14"/>
    <x v="36"/>
    <m/>
    <m/>
  </r>
  <r>
    <x v="79"/>
    <x v="4"/>
    <x v="36"/>
    <m/>
    <m/>
  </r>
  <r>
    <x v="80"/>
    <x v="14"/>
    <x v="36"/>
    <m/>
    <m/>
  </r>
  <r>
    <x v="80"/>
    <x v="4"/>
    <x v="36"/>
    <m/>
    <m/>
  </r>
  <r>
    <x v="81"/>
    <x v="14"/>
    <x v="36"/>
    <m/>
    <m/>
  </r>
  <r>
    <x v="81"/>
    <x v="4"/>
    <x v="36"/>
    <m/>
    <m/>
  </r>
  <r>
    <x v="82"/>
    <x v="14"/>
    <x v="36"/>
    <m/>
    <m/>
  </r>
  <r>
    <x v="82"/>
    <x v="4"/>
    <x v="36"/>
    <m/>
    <m/>
  </r>
  <r>
    <x v="83"/>
    <x v="14"/>
    <x v="36"/>
    <m/>
    <m/>
  </r>
  <r>
    <x v="83"/>
    <x v="4"/>
    <x v="36"/>
    <m/>
    <m/>
  </r>
  <r>
    <x v="84"/>
    <x v="14"/>
    <x v="36"/>
    <m/>
    <m/>
  </r>
  <r>
    <x v="84"/>
    <x v="4"/>
    <x v="36"/>
    <m/>
    <m/>
  </r>
  <r>
    <x v="85"/>
    <x v="14"/>
    <x v="36"/>
    <m/>
    <m/>
  </r>
  <r>
    <x v="85"/>
    <x v="4"/>
    <x v="36"/>
    <m/>
    <m/>
  </r>
  <r>
    <x v="86"/>
    <x v="14"/>
    <x v="36"/>
    <m/>
    <m/>
  </r>
  <r>
    <x v="86"/>
    <x v="4"/>
    <x v="36"/>
    <m/>
    <m/>
  </r>
  <r>
    <x v="87"/>
    <x v="14"/>
    <x v="36"/>
    <m/>
    <m/>
  </r>
  <r>
    <x v="87"/>
    <x v="4"/>
    <x v="36"/>
    <m/>
    <m/>
  </r>
  <r>
    <x v="88"/>
    <x v="14"/>
    <x v="36"/>
    <m/>
    <m/>
  </r>
  <r>
    <x v="88"/>
    <x v="4"/>
    <x v="36"/>
    <m/>
    <m/>
  </r>
  <r>
    <x v="89"/>
    <x v="14"/>
    <x v="36"/>
    <m/>
    <m/>
  </r>
  <r>
    <x v="89"/>
    <x v="4"/>
    <x v="36"/>
    <m/>
    <m/>
  </r>
  <r>
    <x v="90"/>
    <x v="14"/>
    <x v="36"/>
    <m/>
    <m/>
  </r>
  <r>
    <x v="90"/>
    <x v="4"/>
    <x v="36"/>
    <m/>
    <m/>
  </r>
  <r>
    <x v="91"/>
    <x v="14"/>
    <x v="36"/>
    <m/>
    <m/>
  </r>
  <r>
    <x v="91"/>
    <x v="4"/>
    <x v="36"/>
    <m/>
    <m/>
  </r>
  <r>
    <x v="92"/>
    <x v="14"/>
    <x v="36"/>
    <m/>
    <m/>
  </r>
  <r>
    <x v="92"/>
    <x v="4"/>
    <x v="36"/>
    <m/>
    <m/>
  </r>
  <r>
    <x v="93"/>
    <x v="14"/>
    <x v="36"/>
    <m/>
    <m/>
  </r>
  <r>
    <x v="93"/>
    <x v="4"/>
    <x v="36"/>
    <m/>
    <m/>
  </r>
  <r>
    <x v="94"/>
    <x v="14"/>
    <x v="36"/>
    <m/>
    <m/>
  </r>
  <r>
    <x v="94"/>
    <x v="4"/>
    <x v="36"/>
    <m/>
    <m/>
  </r>
  <r>
    <x v="95"/>
    <x v="14"/>
    <x v="36"/>
    <n v="80100"/>
    <n v="80100"/>
  </r>
  <r>
    <x v="95"/>
    <x v="4"/>
    <x v="36"/>
    <m/>
    <m/>
  </r>
  <r>
    <x v="96"/>
    <x v="14"/>
    <x v="36"/>
    <m/>
    <m/>
  </r>
  <r>
    <x v="96"/>
    <x v="4"/>
    <x v="36"/>
    <m/>
    <m/>
  </r>
  <r>
    <x v="97"/>
    <x v="14"/>
    <x v="36"/>
    <m/>
    <m/>
  </r>
  <r>
    <x v="97"/>
    <x v="4"/>
    <x v="36"/>
    <m/>
    <m/>
  </r>
  <r>
    <x v="98"/>
    <x v="14"/>
    <x v="36"/>
    <m/>
    <m/>
  </r>
  <r>
    <x v="98"/>
    <x v="4"/>
    <x v="36"/>
    <m/>
    <m/>
  </r>
  <r>
    <x v="99"/>
    <x v="14"/>
    <x v="36"/>
    <m/>
    <m/>
  </r>
  <r>
    <x v="99"/>
    <x v="4"/>
    <x v="36"/>
    <m/>
    <m/>
  </r>
  <r>
    <x v="100"/>
    <x v="14"/>
    <x v="36"/>
    <m/>
    <m/>
  </r>
  <r>
    <x v="100"/>
    <x v="4"/>
    <x v="36"/>
    <m/>
    <m/>
  </r>
  <r>
    <x v="101"/>
    <x v="14"/>
    <x v="36"/>
    <m/>
    <m/>
  </r>
  <r>
    <x v="101"/>
    <x v="4"/>
    <x v="36"/>
    <m/>
    <m/>
  </r>
  <r>
    <x v="102"/>
    <x v="14"/>
    <x v="36"/>
    <m/>
    <m/>
  </r>
  <r>
    <x v="102"/>
    <x v="4"/>
    <x v="36"/>
    <m/>
    <m/>
  </r>
  <r>
    <x v="103"/>
    <x v="14"/>
    <x v="36"/>
    <m/>
    <m/>
  </r>
  <r>
    <x v="103"/>
    <x v="4"/>
    <x v="36"/>
    <m/>
    <m/>
  </r>
  <r>
    <x v="104"/>
    <x v="14"/>
    <x v="36"/>
    <m/>
    <m/>
  </r>
  <r>
    <x v="104"/>
    <x v="4"/>
    <x v="36"/>
    <m/>
    <m/>
  </r>
  <r>
    <x v="105"/>
    <x v="14"/>
    <x v="36"/>
    <m/>
    <m/>
  </r>
  <r>
    <x v="105"/>
    <x v="4"/>
    <x v="36"/>
    <m/>
    <m/>
  </r>
  <r>
    <x v="106"/>
    <x v="14"/>
    <x v="36"/>
    <m/>
    <m/>
  </r>
  <r>
    <x v="106"/>
    <x v="4"/>
    <x v="36"/>
    <m/>
    <m/>
  </r>
  <r>
    <x v="107"/>
    <x v="14"/>
    <x v="36"/>
    <m/>
    <m/>
  </r>
  <r>
    <x v="107"/>
    <x v="4"/>
    <x v="36"/>
    <m/>
    <m/>
  </r>
  <r>
    <x v="108"/>
    <x v="14"/>
    <x v="36"/>
    <m/>
    <m/>
  </r>
  <r>
    <x v="108"/>
    <x v="4"/>
    <x v="36"/>
    <m/>
    <m/>
  </r>
  <r>
    <x v="109"/>
    <x v="14"/>
    <x v="36"/>
    <m/>
    <m/>
  </r>
  <r>
    <x v="109"/>
    <x v="4"/>
    <x v="36"/>
    <m/>
    <m/>
  </r>
  <r>
    <x v="110"/>
    <x v="14"/>
    <x v="36"/>
    <m/>
    <m/>
  </r>
  <r>
    <x v="110"/>
    <x v="4"/>
    <x v="36"/>
    <m/>
    <m/>
  </r>
  <r>
    <x v="111"/>
    <x v="14"/>
    <x v="36"/>
    <m/>
    <m/>
  </r>
  <r>
    <x v="111"/>
    <x v="4"/>
    <x v="36"/>
    <m/>
    <m/>
  </r>
  <r>
    <x v="112"/>
    <x v="14"/>
    <x v="36"/>
    <m/>
    <m/>
  </r>
  <r>
    <x v="112"/>
    <x v="4"/>
    <x v="36"/>
    <m/>
    <m/>
  </r>
  <r>
    <x v="113"/>
    <x v="14"/>
    <x v="36"/>
    <m/>
    <m/>
  </r>
  <r>
    <x v="113"/>
    <x v="4"/>
    <x v="36"/>
    <m/>
    <m/>
  </r>
  <r>
    <x v="114"/>
    <x v="14"/>
    <x v="36"/>
    <m/>
    <m/>
  </r>
  <r>
    <x v="114"/>
    <x v="4"/>
    <x v="36"/>
    <m/>
    <m/>
  </r>
  <r>
    <x v="115"/>
    <x v="14"/>
    <x v="36"/>
    <n v="130000"/>
    <n v="130000"/>
  </r>
  <r>
    <x v="115"/>
    <x v="4"/>
    <x v="36"/>
    <m/>
    <m/>
  </r>
  <r>
    <x v="116"/>
    <x v="14"/>
    <x v="36"/>
    <m/>
    <m/>
  </r>
  <r>
    <x v="116"/>
    <x v="4"/>
    <x v="36"/>
    <m/>
    <m/>
  </r>
  <r>
    <x v="117"/>
    <x v="14"/>
    <x v="36"/>
    <m/>
    <m/>
  </r>
  <r>
    <x v="117"/>
    <x v="4"/>
    <x v="36"/>
    <m/>
    <m/>
  </r>
  <r>
    <x v="118"/>
    <x v="14"/>
    <x v="36"/>
    <m/>
    <m/>
  </r>
  <r>
    <x v="118"/>
    <x v="4"/>
    <x v="36"/>
    <m/>
    <m/>
  </r>
  <r>
    <x v="119"/>
    <x v="14"/>
    <x v="36"/>
    <m/>
    <m/>
  </r>
  <r>
    <x v="119"/>
    <x v="4"/>
    <x v="36"/>
    <m/>
    <m/>
  </r>
  <r>
    <x v="120"/>
    <x v="14"/>
    <x v="36"/>
    <m/>
    <m/>
  </r>
  <r>
    <x v="120"/>
    <x v="4"/>
    <x v="36"/>
    <m/>
    <m/>
  </r>
  <r>
    <x v="121"/>
    <x v="14"/>
    <x v="36"/>
    <m/>
    <m/>
  </r>
  <r>
    <x v="121"/>
    <x v="4"/>
    <x v="36"/>
    <m/>
    <m/>
  </r>
  <r>
    <x v="122"/>
    <x v="14"/>
    <x v="36"/>
    <m/>
    <m/>
  </r>
  <r>
    <x v="122"/>
    <x v="4"/>
    <x v="36"/>
    <n v="24000"/>
    <n v="24000"/>
  </r>
  <r>
    <x v="123"/>
    <x v="14"/>
    <x v="36"/>
    <m/>
    <m/>
  </r>
  <r>
    <x v="123"/>
    <x v="4"/>
    <x v="36"/>
    <m/>
    <m/>
  </r>
  <r>
    <x v="124"/>
    <x v="14"/>
    <x v="36"/>
    <m/>
    <m/>
  </r>
  <r>
    <x v="124"/>
    <x v="4"/>
    <x v="36"/>
    <m/>
    <m/>
  </r>
  <r>
    <x v="125"/>
    <x v="14"/>
    <x v="36"/>
    <m/>
    <m/>
  </r>
  <r>
    <x v="125"/>
    <x v="4"/>
    <x v="36"/>
    <m/>
    <m/>
  </r>
  <r>
    <x v="126"/>
    <x v="14"/>
    <x v="36"/>
    <m/>
    <m/>
  </r>
  <r>
    <x v="126"/>
    <x v="4"/>
    <x v="36"/>
    <m/>
    <m/>
  </r>
  <r>
    <x v="127"/>
    <x v="14"/>
    <x v="36"/>
    <m/>
    <m/>
  </r>
  <r>
    <x v="127"/>
    <x v="4"/>
    <x v="36"/>
    <m/>
    <m/>
  </r>
  <r>
    <x v="128"/>
    <x v="14"/>
    <x v="36"/>
    <n v="134950"/>
    <n v="134950"/>
  </r>
  <r>
    <x v="128"/>
    <x v="4"/>
    <x v="36"/>
    <m/>
    <m/>
  </r>
  <r>
    <x v="129"/>
    <x v="14"/>
    <x v="36"/>
    <m/>
    <m/>
  </r>
  <r>
    <x v="129"/>
    <x v="4"/>
    <x v="36"/>
    <m/>
    <m/>
  </r>
  <r>
    <x v="130"/>
    <x v="14"/>
    <x v="36"/>
    <n v="144950"/>
    <n v="144950"/>
  </r>
  <r>
    <x v="130"/>
    <x v="4"/>
    <x v="36"/>
    <m/>
    <m/>
  </r>
  <r>
    <x v="131"/>
    <x v="14"/>
    <x v="36"/>
    <m/>
    <m/>
  </r>
  <r>
    <x v="131"/>
    <x v="4"/>
    <x v="36"/>
    <m/>
    <m/>
  </r>
  <r>
    <x v="132"/>
    <x v="14"/>
    <x v="36"/>
    <m/>
    <m/>
  </r>
  <r>
    <x v="132"/>
    <x v="4"/>
    <x v="36"/>
    <m/>
    <m/>
  </r>
  <r>
    <x v="133"/>
    <x v="14"/>
    <x v="36"/>
    <n v="168000"/>
    <n v="168000"/>
  </r>
  <r>
    <x v="133"/>
    <x v="4"/>
    <x v="36"/>
    <m/>
    <m/>
  </r>
  <r>
    <x v="134"/>
    <x v="14"/>
    <x v="36"/>
    <m/>
    <m/>
  </r>
  <r>
    <x v="134"/>
    <x v="4"/>
    <x v="36"/>
    <n v="106000"/>
    <n v="106000"/>
  </r>
  <r>
    <x v="135"/>
    <x v="14"/>
    <x v="36"/>
    <m/>
    <m/>
  </r>
  <r>
    <x v="135"/>
    <x v="4"/>
    <x v="36"/>
    <m/>
    <m/>
  </r>
  <r>
    <x v="136"/>
    <x v="14"/>
    <x v="36"/>
    <m/>
    <m/>
  </r>
  <r>
    <x v="136"/>
    <x v="4"/>
    <x v="36"/>
    <m/>
    <m/>
  </r>
  <r>
    <x v="137"/>
    <x v="14"/>
    <x v="36"/>
    <m/>
    <m/>
  </r>
  <r>
    <x v="137"/>
    <x v="4"/>
    <x v="36"/>
    <m/>
    <m/>
  </r>
  <r>
    <x v="138"/>
    <x v="14"/>
    <x v="36"/>
    <m/>
    <m/>
  </r>
  <r>
    <x v="138"/>
    <x v="4"/>
    <x v="36"/>
    <m/>
    <m/>
  </r>
  <r>
    <x v="139"/>
    <x v="14"/>
    <x v="36"/>
    <n v="114777"/>
    <n v="114777"/>
  </r>
  <r>
    <x v="139"/>
    <x v="4"/>
    <x v="36"/>
    <m/>
    <m/>
  </r>
  <r>
    <x v="140"/>
    <x v="14"/>
    <x v="36"/>
    <m/>
    <m/>
  </r>
  <r>
    <x v="140"/>
    <x v="4"/>
    <x v="36"/>
    <m/>
    <m/>
  </r>
  <r>
    <x v="141"/>
    <x v="14"/>
    <x v="36"/>
    <m/>
    <m/>
  </r>
  <r>
    <x v="141"/>
    <x v="4"/>
    <x v="36"/>
    <m/>
    <m/>
  </r>
  <r>
    <x v="142"/>
    <x v="14"/>
    <x v="36"/>
    <m/>
    <m/>
  </r>
  <r>
    <x v="142"/>
    <x v="4"/>
    <x v="36"/>
    <m/>
    <m/>
  </r>
  <r>
    <x v="143"/>
    <x v="14"/>
    <x v="36"/>
    <m/>
    <m/>
  </r>
  <r>
    <x v="143"/>
    <x v="4"/>
    <x v="36"/>
    <n v="175000"/>
    <n v="175000"/>
  </r>
  <r>
    <x v="144"/>
    <x v="14"/>
    <x v="36"/>
    <m/>
    <m/>
  </r>
  <r>
    <x v="144"/>
    <x v="4"/>
    <x v="36"/>
    <m/>
    <m/>
  </r>
  <r>
    <x v="145"/>
    <x v="14"/>
    <x v="36"/>
    <m/>
    <m/>
  </r>
  <r>
    <x v="145"/>
    <x v="4"/>
    <x v="36"/>
    <m/>
    <m/>
  </r>
  <r>
    <x v="146"/>
    <x v="14"/>
    <x v="36"/>
    <n v="165000"/>
    <n v="165000"/>
  </r>
  <r>
    <x v="146"/>
    <x v="4"/>
    <x v="36"/>
    <m/>
    <m/>
  </r>
  <r>
    <x v="147"/>
    <x v="14"/>
    <x v="36"/>
    <m/>
    <m/>
  </r>
  <r>
    <x v="147"/>
    <x v="4"/>
    <x v="36"/>
    <m/>
    <m/>
  </r>
  <r>
    <x v="148"/>
    <x v="14"/>
    <x v="36"/>
    <m/>
    <m/>
  </r>
  <r>
    <x v="148"/>
    <x v="4"/>
    <x v="36"/>
    <m/>
    <m/>
  </r>
  <r>
    <x v="149"/>
    <x v="14"/>
    <x v="36"/>
    <m/>
    <m/>
  </r>
  <r>
    <x v="149"/>
    <x v="4"/>
    <x v="36"/>
    <m/>
    <m/>
  </r>
  <r>
    <x v="150"/>
    <x v="14"/>
    <x v="36"/>
    <m/>
    <m/>
  </r>
  <r>
    <x v="150"/>
    <x v="4"/>
    <x v="36"/>
    <m/>
    <m/>
  </r>
  <r>
    <x v="151"/>
    <x v="14"/>
    <x v="36"/>
    <m/>
    <m/>
  </r>
  <r>
    <x v="151"/>
    <x v="4"/>
    <x v="36"/>
    <m/>
    <m/>
  </r>
  <r>
    <x v="152"/>
    <x v="14"/>
    <x v="36"/>
    <m/>
    <m/>
  </r>
  <r>
    <x v="152"/>
    <x v="4"/>
    <x v="36"/>
    <m/>
    <m/>
  </r>
  <r>
    <x v="153"/>
    <x v="14"/>
    <x v="36"/>
    <m/>
    <m/>
  </r>
  <r>
    <x v="153"/>
    <x v="4"/>
    <x v="36"/>
    <m/>
    <m/>
  </r>
  <r>
    <x v="154"/>
    <x v="14"/>
    <x v="36"/>
    <m/>
    <m/>
  </r>
  <r>
    <x v="154"/>
    <x v="4"/>
    <x v="36"/>
    <m/>
    <m/>
  </r>
  <r>
    <x v="155"/>
    <x v="14"/>
    <x v="36"/>
    <m/>
    <m/>
  </r>
  <r>
    <x v="155"/>
    <x v="4"/>
    <x v="36"/>
    <m/>
    <m/>
  </r>
  <r>
    <x v="156"/>
    <x v="14"/>
    <x v="36"/>
    <m/>
    <m/>
  </r>
  <r>
    <x v="156"/>
    <x v="4"/>
    <x v="36"/>
    <m/>
    <m/>
  </r>
  <r>
    <x v="157"/>
    <x v="14"/>
    <x v="36"/>
    <m/>
    <m/>
  </r>
  <r>
    <x v="157"/>
    <x v="4"/>
    <x v="36"/>
    <m/>
    <m/>
  </r>
  <r>
    <x v="158"/>
    <x v="14"/>
    <x v="36"/>
    <m/>
    <m/>
  </r>
  <r>
    <x v="158"/>
    <x v="4"/>
    <x v="36"/>
    <m/>
    <m/>
  </r>
  <r>
    <x v="159"/>
    <x v="14"/>
    <x v="36"/>
    <m/>
    <m/>
  </r>
  <r>
    <x v="159"/>
    <x v="4"/>
    <x v="36"/>
    <m/>
    <m/>
  </r>
  <r>
    <x v="160"/>
    <x v="14"/>
    <x v="36"/>
    <m/>
    <m/>
  </r>
  <r>
    <x v="160"/>
    <x v="4"/>
    <x v="36"/>
    <m/>
    <m/>
  </r>
  <r>
    <x v="161"/>
    <x v="14"/>
    <x v="36"/>
    <m/>
    <m/>
  </r>
  <r>
    <x v="161"/>
    <x v="4"/>
    <x v="36"/>
    <m/>
    <m/>
  </r>
  <r>
    <x v="162"/>
    <x v="14"/>
    <x v="36"/>
    <n v="187000"/>
    <n v="187000"/>
  </r>
  <r>
    <x v="162"/>
    <x v="4"/>
    <x v="36"/>
    <m/>
    <m/>
  </r>
  <r>
    <x v="163"/>
    <x v="14"/>
    <x v="36"/>
    <m/>
    <m/>
  </r>
  <r>
    <x v="163"/>
    <x v="4"/>
    <x v="36"/>
    <m/>
    <m/>
  </r>
  <r>
    <x v="164"/>
    <x v="14"/>
    <x v="36"/>
    <m/>
    <m/>
  </r>
  <r>
    <x v="164"/>
    <x v="4"/>
    <x v="36"/>
    <m/>
    <m/>
  </r>
  <r>
    <x v="165"/>
    <x v="14"/>
    <x v="36"/>
    <m/>
    <m/>
  </r>
  <r>
    <x v="165"/>
    <x v="4"/>
    <x v="36"/>
    <m/>
    <m/>
  </r>
  <r>
    <x v="166"/>
    <x v="14"/>
    <x v="36"/>
    <m/>
    <m/>
  </r>
  <r>
    <x v="166"/>
    <x v="4"/>
    <x v="36"/>
    <m/>
    <m/>
  </r>
  <r>
    <x v="167"/>
    <x v="14"/>
    <x v="36"/>
    <m/>
    <m/>
  </r>
  <r>
    <x v="167"/>
    <x v="4"/>
    <x v="36"/>
    <m/>
    <m/>
  </r>
  <r>
    <x v="168"/>
    <x v="14"/>
    <x v="36"/>
    <m/>
    <m/>
  </r>
  <r>
    <x v="168"/>
    <x v="4"/>
    <x v="36"/>
    <m/>
    <m/>
  </r>
  <r>
    <x v="169"/>
    <x v="14"/>
    <x v="36"/>
    <m/>
    <m/>
  </r>
  <r>
    <x v="169"/>
    <x v="4"/>
    <x v="36"/>
    <m/>
    <m/>
  </r>
  <r>
    <x v="170"/>
    <x v="14"/>
    <x v="36"/>
    <m/>
    <m/>
  </r>
  <r>
    <x v="170"/>
    <x v="4"/>
    <x v="36"/>
    <m/>
    <m/>
  </r>
  <r>
    <x v="171"/>
    <x v="14"/>
    <x v="36"/>
    <m/>
    <m/>
  </r>
  <r>
    <x v="171"/>
    <x v="4"/>
    <x v="36"/>
    <m/>
    <m/>
  </r>
  <r>
    <x v="172"/>
    <x v="14"/>
    <x v="36"/>
    <m/>
    <m/>
  </r>
  <r>
    <x v="172"/>
    <x v="4"/>
    <x v="36"/>
    <m/>
    <m/>
  </r>
  <r>
    <x v="173"/>
    <x v="14"/>
    <x v="36"/>
    <m/>
    <m/>
  </r>
  <r>
    <x v="173"/>
    <x v="4"/>
    <x v="36"/>
    <m/>
    <m/>
  </r>
  <r>
    <x v="174"/>
    <x v="14"/>
    <x v="36"/>
    <m/>
    <m/>
  </r>
  <r>
    <x v="174"/>
    <x v="4"/>
    <x v="36"/>
    <m/>
    <m/>
  </r>
  <r>
    <x v="175"/>
    <x v="14"/>
    <x v="36"/>
    <m/>
    <m/>
  </r>
  <r>
    <x v="175"/>
    <x v="4"/>
    <x v="36"/>
    <m/>
    <m/>
  </r>
  <r>
    <x v="176"/>
    <x v="14"/>
    <x v="36"/>
    <m/>
    <m/>
  </r>
  <r>
    <x v="176"/>
    <x v="4"/>
    <x v="36"/>
    <m/>
    <m/>
  </r>
  <r>
    <x v="177"/>
    <x v="14"/>
    <x v="36"/>
    <m/>
    <m/>
  </r>
  <r>
    <x v="177"/>
    <x v="4"/>
    <x v="36"/>
    <m/>
    <m/>
  </r>
  <r>
    <x v="178"/>
    <x v="14"/>
    <x v="36"/>
    <m/>
    <m/>
  </r>
  <r>
    <x v="178"/>
    <x v="4"/>
    <x v="36"/>
    <m/>
    <m/>
  </r>
  <r>
    <x v="179"/>
    <x v="14"/>
    <x v="36"/>
    <m/>
    <m/>
  </r>
  <r>
    <x v="179"/>
    <x v="4"/>
    <x v="36"/>
    <m/>
    <m/>
  </r>
  <r>
    <x v="180"/>
    <x v="14"/>
    <x v="36"/>
    <m/>
    <m/>
  </r>
  <r>
    <x v="180"/>
    <x v="4"/>
    <x v="36"/>
    <m/>
    <m/>
  </r>
  <r>
    <x v="181"/>
    <x v="14"/>
    <x v="36"/>
    <m/>
    <m/>
  </r>
  <r>
    <x v="181"/>
    <x v="4"/>
    <x v="36"/>
    <m/>
    <m/>
  </r>
  <r>
    <x v="182"/>
    <x v="14"/>
    <x v="36"/>
    <m/>
    <m/>
  </r>
  <r>
    <x v="182"/>
    <x v="4"/>
    <x v="36"/>
    <m/>
    <m/>
  </r>
  <r>
    <x v="183"/>
    <x v="14"/>
    <x v="36"/>
    <m/>
    <m/>
  </r>
  <r>
    <x v="183"/>
    <x v="4"/>
    <x v="36"/>
    <m/>
    <m/>
  </r>
  <r>
    <x v="184"/>
    <x v="14"/>
    <x v="36"/>
    <n v="270000"/>
    <n v="270000"/>
  </r>
  <r>
    <x v="184"/>
    <x v="4"/>
    <x v="36"/>
    <m/>
    <m/>
  </r>
  <r>
    <x v="185"/>
    <x v="14"/>
    <x v="36"/>
    <n v="284000"/>
    <n v="284000"/>
  </r>
  <r>
    <x v="185"/>
    <x v="4"/>
    <x v="36"/>
    <m/>
    <m/>
  </r>
  <r>
    <x v="186"/>
    <x v="14"/>
    <x v="36"/>
    <m/>
    <m/>
  </r>
  <r>
    <x v="186"/>
    <x v="4"/>
    <x v="36"/>
    <m/>
    <m/>
  </r>
  <r>
    <x v="187"/>
    <x v="14"/>
    <x v="36"/>
    <m/>
    <m/>
  </r>
  <r>
    <x v="187"/>
    <x v="4"/>
    <x v="36"/>
    <n v="188000"/>
    <n v="188000"/>
  </r>
  <r>
    <x v="188"/>
    <x v="14"/>
    <x v="36"/>
    <m/>
    <m/>
  </r>
  <r>
    <x v="188"/>
    <x v="4"/>
    <x v="36"/>
    <m/>
    <m/>
  </r>
  <r>
    <x v="189"/>
    <x v="14"/>
    <x v="36"/>
    <n v="235000"/>
    <n v="235000"/>
  </r>
  <r>
    <x v="189"/>
    <x v="4"/>
    <x v="36"/>
    <m/>
    <m/>
  </r>
  <r>
    <x v="190"/>
    <x v="14"/>
    <x v="36"/>
    <m/>
    <m/>
  </r>
  <r>
    <x v="190"/>
    <x v="4"/>
    <x v="36"/>
    <m/>
    <m/>
  </r>
  <r>
    <x v="191"/>
    <x v="14"/>
    <x v="36"/>
    <m/>
    <m/>
  </r>
  <r>
    <x v="191"/>
    <x v="4"/>
    <x v="36"/>
    <m/>
    <m/>
  </r>
  <r>
    <x v="192"/>
    <x v="14"/>
    <x v="36"/>
    <m/>
    <m/>
  </r>
  <r>
    <x v="192"/>
    <x v="4"/>
    <x v="36"/>
    <m/>
    <m/>
  </r>
  <r>
    <x v="202"/>
    <x v="14"/>
    <x v="36"/>
    <m/>
    <m/>
  </r>
  <r>
    <x v="202"/>
    <x v="4"/>
    <x v="36"/>
    <m/>
    <m/>
  </r>
  <r>
    <x v="194"/>
    <x v="14"/>
    <x v="36"/>
    <m/>
    <m/>
  </r>
  <r>
    <x v="194"/>
    <x v="4"/>
    <x v="36"/>
    <m/>
    <m/>
  </r>
  <r>
    <x v="195"/>
    <x v="14"/>
    <x v="36"/>
    <m/>
    <m/>
  </r>
  <r>
    <x v="195"/>
    <x v="4"/>
    <x v="36"/>
    <m/>
    <m/>
  </r>
  <r>
    <x v="196"/>
    <x v="14"/>
    <x v="36"/>
    <m/>
    <m/>
  </r>
  <r>
    <x v="196"/>
    <x v="4"/>
    <x v="36"/>
    <m/>
    <m/>
  </r>
  <r>
    <x v="197"/>
    <x v="14"/>
    <x v="36"/>
    <n v="345000"/>
    <n v="345000"/>
  </r>
  <r>
    <x v="197"/>
    <x v="4"/>
    <x v="36"/>
    <m/>
    <m/>
  </r>
  <r>
    <x v="198"/>
    <x v="14"/>
    <x v="36"/>
    <m/>
    <m/>
  </r>
  <r>
    <x v="198"/>
    <x v="4"/>
    <x v="36"/>
    <m/>
    <m/>
  </r>
  <r>
    <x v="199"/>
    <x v="14"/>
    <x v="36"/>
    <n v="305000"/>
    <n v="305000"/>
  </r>
  <r>
    <x v="199"/>
    <x v="4"/>
    <x v="36"/>
    <m/>
    <m/>
  </r>
  <r>
    <x v="200"/>
    <x v="14"/>
    <x v="36"/>
    <n v="293800"/>
    <n v="293800"/>
  </r>
  <r>
    <x v="200"/>
    <x v="4"/>
    <x v="36"/>
    <m/>
    <m/>
  </r>
  <r>
    <x v="201"/>
    <x v="4"/>
    <x v="36"/>
    <m/>
    <m/>
  </r>
  <r>
    <x v="201"/>
    <x v="14"/>
    <x v="36"/>
    <n v="335000"/>
    <n v="335000"/>
  </r>
  <r>
    <x v="0"/>
    <x v="14"/>
    <x v="37"/>
    <m/>
    <m/>
  </r>
  <r>
    <x v="0"/>
    <x v="12"/>
    <x v="37"/>
    <n v="114500"/>
    <n v="1233060"/>
  </r>
  <r>
    <x v="0"/>
    <x v="13"/>
    <x v="37"/>
    <n v="82500"/>
    <n v="82500"/>
  </r>
  <r>
    <x v="1"/>
    <x v="14"/>
    <x v="37"/>
    <m/>
    <m/>
  </r>
  <r>
    <x v="1"/>
    <x v="12"/>
    <x v="37"/>
    <n v="150725"/>
    <n v="868700"/>
  </r>
  <r>
    <x v="1"/>
    <x v="13"/>
    <x v="37"/>
    <n v="125000"/>
    <n v="863999"/>
  </r>
  <r>
    <x v="2"/>
    <x v="14"/>
    <x v="37"/>
    <m/>
    <m/>
  </r>
  <r>
    <x v="2"/>
    <x v="12"/>
    <x v="37"/>
    <n v="127225"/>
    <n v="771500"/>
  </r>
  <r>
    <x v="2"/>
    <x v="13"/>
    <x v="37"/>
    <n v="117500"/>
    <n v="494900"/>
  </r>
  <r>
    <x v="3"/>
    <x v="14"/>
    <x v="37"/>
    <m/>
    <m/>
  </r>
  <r>
    <x v="3"/>
    <x v="12"/>
    <x v="37"/>
    <n v="118000"/>
    <n v="563500"/>
  </r>
  <r>
    <x v="3"/>
    <x v="13"/>
    <x v="37"/>
    <n v="126250"/>
    <n v="737450"/>
  </r>
  <r>
    <x v="4"/>
    <x v="14"/>
    <x v="37"/>
    <m/>
    <m/>
  </r>
  <r>
    <x v="4"/>
    <x v="12"/>
    <x v="37"/>
    <n v="138225"/>
    <n v="528500"/>
  </r>
  <r>
    <x v="4"/>
    <x v="13"/>
    <x v="37"/>
    <n v="115000"/>
    <n v="1342743"/>
  </r>
  <r>
    <x v="5"/>
    <x v="14"/>
    <x v="37"/>
    <n v="133000"/>
    <n v="133000"/>
  </r>
  <r>
    <x v="5"/>
    <x v="12"/>
    <x v="37"/>
    <n v="135975"/>
    <n v="1621750"/>
  </r>
  <r>
    <x v="5"/>
    <x v="13"/>
    <x v="37"/>
    <n v="127550"/>
    <n v="1270275"/>
  </r>
  <r>
    <x v="6"/>
    <x v="14"/>
    <x v="37"/>
    <m/>
    <m/>
  </r>
  <r>
    <x v="6"/>
    <x v="12"/>
    <x v="37"/>
    <n v="140973"/>
    <n v="1101345"/>
  </r>
  <r>
    <x v="6"/>
    <x v="13"/>
    <x v="37"/>
    <n v="137000"/>
    <n v="137000"/>
  </r>
  <r>
    <x v="7"/>
    <x v="14"/>
    <x v="37"/>
    <m/>
    <m/>
  </r>
  <r>
    <x v="7"/>
    <x v="12"/>
    <x v="37"/>
    <n v="131000"/>
    <n v="643950"/>
  </r>
  <r>
    <x v="7"/>
    <x v="13"/>
    <x v="37"/>
    <n v="145000"/>
    <n v="676200"/>
  </r>
  <r>
    <x v="8"/>
    <x v="14"/>
    <x v="37"/>
    <m/>
    <m/>
  </r>
  <r>
    <x v="8"/>
    <x v="12"/>
    <x v="37"/>
    <n v="134000"/>
    <n v="892950"/>
  </r>
  <r>
    <x v="8"/>
    <x v="13"/>
    <x v="37"/>
    <n v="127000"/>
    <n v="1039850"/>
  </r>
  <r>
    <x v="9"/>
    <x v="14"/>
    <x v="37"/>
    <m/>
    <m/>
  </r>
  <r>
    <x v="9"/>
    <x v="12"/>
    <x v="37"/>
    <n v="130000"/>
    <n v="1354150"/>
  </r>
  <r>
    <x v="9"/>
    <x v="13"/>
    <x v="37"/>
    <n v="138000"/>
    <n v="947500"/>
  </r>
  <r>
    <x v="10"/>
    <x v="14"/>
    <x v="37"/>
    <m/>
    <m/>
  </r>
  <r>
    <x v="10"/>
    <x v="12"/>
    <x v="37"/>
    <n v="123975"/>
    <n v="1336750"/>
  </r>
  <r>
    <x v="10"/>
    <x v="13"/>
    <x v="37"/>
    <n v="128725"/>
    <n v="1087450"/>
  </r>
  <r>
    <x v="11"/>
    <x v="14"/>
    <x v="37"/>
    <m/>
    <m/>
  </r>
  <r>
    <x v="11"/>
    <x v="12"/>
    <x v="37"/>
    <n v="139000"/>
    <n v="1400957"/>
  </r>
  <r>
    <x v="11"/>
    <x v="13"/>
    <x v="37"/>
    <n v="155925"/>
    <n v="625850"/>
  </r>
  <r>
    <x v="12"/>
    <x v="14"/>
    <x v="37"/>
    <m/>
    <m/>
  </r>
  <r>
    <x v="12"/>
    <x v="4"/>
    <x v="37"/>
    <m/>
    <m/>
  </r>
  <r>
    <x v="12"/>
    <x v="12"/>
    <x v="37"/>
    <n v="117500"/>
    <n v="1184950"/>
  </r>
  <r>
    <x v="12"/>
    <x v="13"/>
    <x v="37"/>
    <n v="134750"/>
    <n v="549279"/>
  </r>
  <r>
    <x v="13"/>
    <x v="14"/>
    <x v="37"/>
    <m/>
    <m/>
  </r>
  <r>
    <x v="13"/>
    <x v="4"/>
    <x v="37"/>
    <m/>
    <m/>
  </r>
  <r>
    <x v="13"/>
    <x v="12"/>
    <x v="37"/>
    <n v="129000"/>
    <n v="1168400"/>
  </r>
  <r>
    <x v="13"/>
    <x v="13"/>
    <x v="37"/>
    <n v="125000"/>
    <n v="751950"/>
  </r>
  <r>
    <x v="14"/>
    <x v="14"/>
    <x v="37"/>
    <m/>
    <m/>
  </r>
  <r>
    <x v="14"/>
    <x v="4"/>
    <x v="37"/>
    <m/>
    <m/>
  </r>
  <r>
    <x v="14"/>
    <x v="12"/>
    <x v="37"/>
    <n v="139000"/>
    <n v="1790839"/>
  </r>
  <r>
    <x v="14"/>
    <x v="13"/>
    <x v="37"/>
    <n v="145500"/>
    <n v="851950"/>
  </r>
  <r>
    <x v="15"/>
    <x v="14"/>
    <x v="37"/>
    <m/>
    <m/>
  </r>
  <r>
    <x v="15"/>
    <x v="4"/>
    <x v="37"/>
    <m/>
    <m/>
  </r>
  <r>
    <x v="15"/>
    <x v="12"/>
    <x v="37"/>
    <n v="140000"/>
    <n v="1541400"/>
  </r>
  <r>
    <x v="15"/>
    <x v="13"/>
    <x v="37"/>
    <n v="145650"/>
    <n v="1545849"/>
  </r>
  <r>
    <x v="16"/>
    <x v="14"/>
    <x v="37"/>
    <n v="178800"/>
    <n v="178800"/>
  </r>
  <r>
    <x v="16"/>
    <x v="4"/>
    <x v="37"/>
    <m/>
    <m/>
  </r>
  <r>
    <x v="16"/>
    <x v="12"/>
    <x v="37"/>
    <n v="137950"/>
    <n v="872400"/>
  </r>
  <r>
    <x v="16"/>
    <x v="13"/>
    <x v="37"/>
    <n v="123300"/>
    <n v="1321000"/>
  </r>
  <r>
    <x v="17"/>
    <x v="14"/>
    <x v="37"/>
    <m/>
    <m/>
  </r>
  <r>
    <x v="17"/>
    <x v="4"/>
    <x v="37"/>
    <m/>
    <m/>
  </r>
  <r>
    <x v="17"/>
    <x v="12"/>
    <x v="37"/>
    <n v="129408"/>
    <n v="1572250"/>
  </r>
  <r>
    <x v="17"/>
    <x v="13"/>
    <x v="37"/>
    <n v="143750"/>
    <n v="1256750"/>
  </r>
  <r>
    <x v="18"/>
    <x v="14"/>
    <x v="37"/>
    <m/>
    <m/>
  </r>
  <r>
    <x v="18"/>
    <x v="4"/>
    <x v="37"/>
    <m/>
    <m/>
  </r>
  <r>
    <x v="18"/>
    <x v="12"/>
    <x v="37"/>
    <n v="148000"/>
    <n v="1863345"/>
  </r>
  <r>
    <x v="18"/>
    <x v="13"/>
    <x v="37"/>
    <n v="152500"/>
    <n v="914500"/>
  </r>
  <r>
    <x v="19"/>
    <x v="14"/>
    <x v="37"/>
    <m/>
    <m/>
  </r>
  <r>
    <x v="19"/>
    <x v="4"/>
    <x v="37"/>
    <m/>
    <m/>
  </r>
  <r>
    <x v="19"/>
    <x v="12"/>
    <x v="37"/>
    <n v="159549"/>
    <n v="1808197"/>
  </r>
  <r>
    <x v="19"/>
    <x v="13"/>
    <x v="37"/>
    <n v="146250"/>
    <n v="1446100"/>
  </r>
  <r>
    <x v="20"/>
    <x v="14"/>
    <x v="37"/>
    <m/>
    <m/>
  </r>
  <r>
    <x v="20"/>
    <x v="4"/>
    <x v="37"/>
    <m/>
    <m/>
  </r>
  <r>
    <x v="20"/>
    <x v="12"/>
    <x v="37"/>
    <n v="135000"/>
    <n v="1265900"/>
  </r>
  <r>
    <x v="20"/>
    <x v="13"/>
    <x v="37"/>
    <n v="142100"/>
    <n v="559599"/>
  </r>
  <r>
    <x v="21"/>
    <x v="14"/>
    <x v="37"/>
    <m/>
    <m/>
  </r>
  <r>
    <x v="21"/>
    <x v="4"/>
    <x v="37"/>
    <m/>
    <m/>
  </r>
  <r>
    <x v="21"/>
    <x v="12"/>
    <x v="37"/>
    <n v="138475"/>
    <n v="1442750"/>
  </r>
  <r>
    <x v="21"/>
    <x v="13"/>
    <x v="37"/>
    <n v="147338"/>
    <n v="1526075"/>
  </r>
  <r>
    <x v="22"/>
    <x v="14"/>
    <x v="37"/>
    <m/>
    <m/>
  </r>
  <r>
    <x v="22"/>
    <x v="4"/>
    <x v="37"/>
    <m/>
    <m/>
  </r>
  <r>
    <x v="22"/>
    <x v="12"/>
    <x v="37"/>
    <n v="151777"/>
    <n v="1053677"/>
  </r>
  <r>
    <x v="22"/>
    <x v="13"/>
    <x v="37"/>
    <n v="129500"/>
    <n v="714450"/>
  </r>
  <r>
    <x v="23"/>
    <x v="14"/>
    <x v="37"/>
    <m/>
    <m/>
  </r>
  <r>
    <x v="23"/>
    <x v="4"/>
    <x v="37"/>
    <m/>
    <m/>
  </r>
  <r>
    <x v="23"/>
    <x v="12"/>
    <x v="37"/>
    <n v="135950"/>
    <n v="1005300"/>
  </r>
  <r>
    <x v="23"/>
    <x v="13"/>
    <x v="37"/>
    <n v="160000"/>
    <n v="495800"/>
  </r>
  <r>
    <x v="24"/>
    <x v="14"/>
    <x v="37"/>
    <m/>
    <m/>
  </r>
  <r>
    <x v="24"/>
    <x v="4"/>
    <x v="37"/>
    <m/>
    <m/>
  </r>
  <r>
    <x v="24"/>
    <x v="12"/>
    <x v="37"/>
    <n v="124600"/>
    <n v="485200"/>
  </r>
  <r>
    <x v="24"/>
    <x v="13"/>
    <x v="37"/>
    <n v="159800"/>
    <n v="159800"/>
  </r>
  <r>
    <x v="25"/>
    <x v="14"/>
    <x v="37"/>
    <m/>
    <m/>
  </r>
  <r>
    <x v="25"/>
    <x v="4"/>
    <x v="37"/>
    <m/>
    <m/>
  </r>
  <r>
    <x v="25"/>
    <x v="12"/>
    <x v="37"/>
    <n v="168000"/>
    <n v="515000"/>
  </r>
  <r>
    <x v="25"/>
    <x v="13"/>
    <x v="37"/>
    <n v="161500"/>
    <n v="546990"/>
  </r>
  <r>
    <x v="26"/>
    <x v="14"/>
    <x v="37"/>
    <n v="148000"/>
    <n v="148000"/>
  </r>
  <r>
    <x v="26"/>
    <x v="4"/>
    <x v="37"/>
    <m/>
    <m/>
  </r>
  <r>
    <x v="26"/>
    <x v="12"/>
    <x v="37"/>
    <n v="155900"/>
    <n v="1904950"/>
  </r>
  <r>
    <x v="26"/>
    <x v="13"/>
    <x v="37"/>
    <n v="163500"/>
    <n v="1321450"/>
  </r>
  <r>
    <x v="27"/>
    <x v="14"/>
    <x v="37"/>
    <m/>
    <m/>
  </r>
  <r>
    <x v="27"/>
    <x v="4"/>
    <x v="37"/>
    <m/>
    <m/>
  </r>
  <r>
    <x v="27"/>
    <x v="12"/>
    <x v="37"/>
    <n v="189950"/>
    <n v="1605080"/>
  </r>
  <r>
    <x v="27"/>
    <x v="13"/>
    <x v="37"/>
    <n v="161500"/>
    <n v="879000"/>
  </r>
  <r>
    <x v="28"/>
    <x v="14"/>
    <x v="37"/>
    <m/>
    <m/>
  </r>
  <r>
    <x v="28"/>
    <x v="4"/>
    <x v="37"/>
    <m/>
    <m/>
  </r>
  <r>
    <x v="28"/>
    <x v="12"/>
    <x v="37"/>
    <n v="172500"/>
    <n v="2102400"/>
  </r>
  <r>
    <x v="28"/>
    <x v="13"/>
    <x v="37"/>
    <n v="154000"/>
    <n v="710950"/>
  </r>
  <r>
    <x v="29"/>
    <x v="14"/>
    <x v="37"/>
    <m/>
    <m/>
  </r>
  <r>
    <x v="29"/>
    <x v="4"/>
    <x v="37"/>
    <m/>
    <m/>
  </r>
  <r>
    <x v="29"/>
    <x v="12"/>
    <x v="37"/>
    <n v="161000"/>
    <n v="1253550"/>
  </r>
  <r>
    <x v="29"/>
    <x v="13"/>
    <x v="37"/>
    <n v="167555"/>
    <n v="1449505"/>
  </r>
  <r>
    <x v="30"/>
    <x v="14"/>
    <x v="37"/>
    <m/>
    <m/>
  </r>
  <r>
    <x v="30"/>
    <x v="4"/>
    <x v="37"/>
    <m/>
    <m/>
  </r>
  <r>
    <x v="30"/>
    <x v="12"/>
    <x v="37"/>
    <n v="175000"/>
    <n v="1880450"/>
  </r>
  <r>
    <x v="30"/>
    <x v="13"/>
    <x v="37"/>
    <n v="173925"/>
    <n v="1421350"/>
  </r>
  <r>
    <x v="31"/>
    <x v="14"/>
    <x v="37"/>
    <m/>
    <m/>
  </r>
  <r>
    <x v="31"/>
    <x v="4"/>
    <x v="37"/>
    <m/>
    <m/>
  </r>
  <r>
    <x v="31"/>
    <x v="12"/>
    <x v="37"/>
    <n v="173925"/>
    <n v="2086550"/>
  </r>
  <r>
    <x v="31"/>
    <x v="13"/>
    <x v="37"/>
    <n v="192100"/>
    <n v="1717437"/>
  </r>
  <r>
    <x v="32"/>
    <x v="14"/>
    <x v="37"/>
    <m/>
    <m/>
  </r>
  <r>
    <x v="32"/>
    <x v="4"/>
    <x v="37"/>
    <m/>
    <m/>
  </r>
  <r>
    <x v="32"/>
    <x v="12"/>
    <x v="37"/>
    <n v="192000"/>
    <n v="1692000"/>
  </r>
  <r>
    <x v="32"/>
    <x v="13"/>
    <x v="37"/>
    <n v="175000"/>
    <n v="1163200"/>
  </r>
  <r>
    <x v="33"/>
    <x v="14"/>
    <x v="37"/>
    <m/>
    <m/>
  </r>
  <r>
    <x v="33"/>
    <x v="4"/>
    <x v="37"/>
    <m/>
    <m/>
  </r>
  <r>
    <x v="33"/>
    <x v="12"/>
    <x v="37"/>
    <n v="166500"/>
    <n v="2445132"/>
  </r>
  <r>
    <x v="33"/>
    <x v="13"/>
    <x v="37"/>
    <n v="169000"/>
    <n v="2399575"/>
  </r>
  <r>
    <x v="34"/>
    <x v="14"/>
    <x v="37"/>
    <m/>
    <m/>
  </r>
  <r>
    <x v="34"/>
    <x v="4"/>
    <x v="37"/>
    <m/>
    <m/>
  </r>
  <r>
    <x v="34"/>
    <x v="12"/>
    <x v="37"/>
    <n v="173000"/>
    <n v="2161150"/>
  </r>
  <r>
    <x v="34"/>
    <x v="13"/>
    <x v="37"/>
    <n v="187500"/>
    <n v="738950"/>
  </r>
  <r>
    <x v="35"/>
    <x v="14"/>
    <x v="37"/>
    <m/>
    <m/>
  </r>
  <r>
    <x v="35"/>
    <x v="4"/>
    <x v="37"/>
    <m/>
    <m/>
  </r>
  <r>
    <x v="35"/>
    <x v="12"/>
    <x v="37"/>
    <n v="172500"/>
    <n v="2562011"/>
  </r>
  <r>
    <x v="35"/>
    <x v="13"/>
    <x v="37"/>
    <n v="192975"/>
    <n v="2324425"/>
  </r>
  <r>
    <x v="36"/>
    <x v="14"/>
    <x v="37"/>
    <m/>
    <m/>
  </r>
  <r>
    <x v="36"/>
    <x v="4"/>
    <x v="37"/>
    <m/>
    <m/>
  </r>
  <r>
    <x v="36"/>
    <x v="12"/>
    <x v="37"/>
    <n v="181175"/>
    <n v="1066740"/>
  </r>
  <r>
    <x v="36"/>
    <x v="13"/>
    <x v="37"/>
    <n v="212500"/>
    <n v="808000"/>
  </r>
  <r>
    <x v="37"/>
    <x v="14"/>
    <x v="37"/>
    <m/>
    <m/>
  </r>
  <r>
    <x v="37"/>
    <x v="4"/>
    <x v="37"/>
    <m/>
    <m/>
  </r>
  <r>
    <x v="37"/>
    <x v="12"/>
    <x v="37"/>
    <n v="177500"/>
    <n v="1529980"/>
  </r>
  <r>
    <x v="37"/>
    <x v="13"/>
    <x v="37"/>
    <n v="218000"/>
    <n v="628000"/>
  </r>
  <r>
    <x v="38"/>
    <x v="14"/>
    <x v="37"/>
    <m/>
    <m/>
  </r>
  <r>
    <x v="38"/>
    <x v="4"/>
    <x v="37"/>
    <m/>
    <m/>
  </r>
  <r>
    <x v="38"/>
    <x v="12"/>
    <x v="37"/>
    <n v="196500"/>
    <n v="1553950"/>
  </r>
  <r>
    <x v="38"/>
    <x v="13"/>
    <x v="37"/>
    <n v="199650"/>
    <n v="1599200"/>
  </r>
  <r>
    <x v="39"/>
    <x v="14"/>
    <x v="37"/>
    <m/>
    <m/>
  </r>
  <r>
    <x v="39"/>
    <x v="4"/>
    <x v="37"/>
    <m/>
    <m/>
  </r>
  <r>
    <x v="39"/>
    <x v="12"/>
    <x v="37"/>
    <n v="193475"/>
    <n v="1876550"/>
  </r>
  <r>
    <x v="39"/>
    <x v="13"/>
    <x v="37"/>
    <n v="172500"/>
    <n v="1212600"/>
  </r>
  <r>
    <x v="40"/>
    <x v="14"/>
    <x v="37"/>
    <m/>
    <m/>
  </r>
  <r>
    <x v="40"/>
    <x v="4"/>
    <x v="37"/>
    <m/>
    <m/>
  </r>
  <r>
    <x v="40"/>
    <x v="12"/>
    <x v="37"/>
    <n v="188725"/>
    <n v="3035670"/>
  </r>
  <r>
    <x v="40"/>
    <x v="13"/>
    <x v="37"/>
    <n v="197000"/>
    <n v="2197800"/>
  </r>
  <r>
    <x v="41"/>
    <x v="14"/>
    <x v="37"/>
    <m/>
    <m/>
  </r>
  <r>
    <x v="41"/>
    <x v="4"/>
    <x v="37"/>
    <m/>
    <m/>
  </r>
  <r>
    <x v="41"/>
    <x v="12"/>
    <x v="37"/>
    <n v="193632"/>
    <n v="3208889"/>
  </r>
  <r>
    <x v="41"/>
    <x v="13"/>
    <x v="37"/>
    <n v="186875"/>
    <n v="1044950"/>
  </r>
  <r>
    <x v="42"/>
    <x v="14"/>
    <x v="37"/>
    <m/>
    <m/>
  </r>
  <r>
    <x v="42"/>
    <x v="4"/>
    <x v="37"/>
    <m/>
    <m/>
  </r>
  <r>
    <x v="42"/>
    <x v="12"/>
    <x v="37"/>
    <n v="213000"/>
    <n v="2411449"/>
  </r>
  <r>
    <x v="42"/>
    <x v="13"/>
    <x v="37"/>
    <n v="185000"/>
    <n v="2471925"/>
  </r>
  <r>
    <x v="43"/>
    <x v="14"/>
    <x v="37"/>
    <m/>
    <m/>
  </r>
  <r>
    <x v="43"/>
    <x v="4"/>
    <x v="37"/>
    <m/>
    <m/>
  </r>
  <r>
    <x v="43"/>
    <x v="12"/>
    <x v="37"/>
    <n v="221750"/>
    <n v="2181150"/>
  </r>
  <r>
    <x v="43"/>
    <x v="13"/>
    <x v="37"/>
    <n v="206000"/>
    <n v="1808500"/>
  </r>
  <r>
    <x v="44"/>
    <x v="14"/>
    <x v="37"/>
    <m/>
    <m/>
  </r>
  <r>
    <x v="44"/>
    <x v="4"/>
    <x v="37"/>
    <m/>
    <m/>
  </r>
  <r>
    <x v="44"/>
    <x v="12"/>
    <x v="37"/>
    <n v="210650"/>
    <n v="2465045"/>
  </r>
  <r>
    <x v="44"/>
    <x v="13"/>
    <x v="37"/>
    <n v="201000"/>
    <n v="1554400"/>
  </r>
  <r>
    <x v="45"/>
    <x v="14"/>
    <x v="37"/>
    <n v="201000"/>
    <n v="201000"/>
  </r>
  <r>
    <x v="45"/>
    <x v="4"/>
    <x v="37"/>
    <m/>
    <m/>
  </r>
  <r>
    <x v="45"/>
    <x v="12"/>
    <x v="37"/>
    <n v="210000"/>
    <n v="1444000"/>
  </r>
  <r>
    <x v="45"/>
    <x v="13"/>
    <x v="37"/>
    <n v="183000"/>
    <n v="2177500"/>
  </r>
  <r>
    <x v="46"/>
    <x v="14"/>
    <x v="37"/>
    <m/>
    <m/>
  </r>
  <r>
    <x v="46"/>
    <x v="4"/>
    <x v="37"/>
    <m/>
    <m/>
  </r>
  <r>
    <x v="46"/>
    <x v="12"/>
    <x v="37"/>
    <n v="220000"/>
    <n v="2789700"/>
  </r>
  <r>
    <x v="46"/>
    <x v="13"/>
    <x v="37"/>
    <n v="177750"/>
    <n v="1493899"/>
  </r>
  <r>
    <x v="47"/>
    <x v="14"/>
    <x v="37"/>
    <m/>
    <m/>
  </r>
  <r>
    <x v="47"/>
    <x v="4"/>
    <x v="37"/>
    <m/>
    <m/>
  </r>
  <r>
    <x v="47"/>
    <x v="12"/>
    <x v="37"/>
    <n v="213500"/>
    <n v="1077450"/>
  </r>
  <r>
    <x v="47"/>
    <x v="13"/>
    <x v="37"/>
    <n v="193750"/>
    <n v="1189695"/>
  </r>
  <r>
    <x v="48"/>
    <x v="14"/>
    <x v="37"/>
    <m/>
    <m/>
  </r>
  <r>
    <x v="48"/>
    <x v="4"/>
    <x v="37"/>
    <n v="169999"/>
    <n v="169999"/>
  </r>
  <r>
    <x v="48"/>
    <x v="12"/>
    <x v="37"/>
    <n v="269950"/>
    <n v="775900"/>
  </r>
  <r>
    <x v="48"/>
    <x v="13"/>
    <x v="37"/>
    <n v="204000"/>
    <n v="1054750"/>
  </r>
  <r>
    <x v="49"/>
    <x v="14"/>
    <x v="37"/>
    <m/>
    <m/>
  </r>
  <r>
    <x v="49"/>
    <x v="4"/>
    <x v="37"/>
    <m/>
    <m/>
  </r>
  <r>
    <x v="49"/>
    <x v="12"/>
    <x v="37"/>
    <n v="224500"/>
    <n v="1139450"/>
  </r>
  <r>
    <x v="49"/>
    <x v="13"/>
    <x v="37"/>
    <n v="195000"/>
    <n v="641000"/>
  </r>
  <r>
    <x v="50"/>
    <x v="14"/>
    <x v="37"/>
    <m/>
    <m/>
  </r>
  <r>
    <x v="50"/>
    <x v="4"/>
    <x v="37"/>
    <m/>
    <m/>
  </r>
  <r>
    <x v="50"/>
    <x v="12"/>
    <x v="37"/>
    <n v="185000"/>
    <n v="1720184"/>
  </r>
  <r>
    <x v="50"/>
    <x v="13"/>
    <x v="37"/>
    <n v="199950"/>
    <n v="1040350"/>
  </r>
  <r>
    <x v="51"/>
    <x v="14"/>
    <x v="37"/>
    <m/>
    <m/>
  </r>
  <r>
    <x v="51"/>
    <x v="4"/>
    <x v="37"/>
    <m/>
    <m/>
  </r>
  <r>
    <x v="51"/>
    <x v="12"/>
    <x v="37"/>
    <n v="188000"/>
    <n v="947500"/>
  </r>
  <r>
    <x v="51"/>
    <x v="13"/>
    <x v="37"/>
    <n v="206000"/>
    <n v="1203498"/>
  </r>
  <r>
    <x v="52"/>
    <x v="14"/>
    <x v="37"/>
    <m/>
    <m/>
  </r>
  <r>
    <x v="52"/>
    <x v="4"/>
    <x v="37"/>
    <m/>
    <m/>
  </r>
  <r>
    <x v="52"/>
    <x v="12"/>
    <x v="37"/>
    <n v="210000"/>
    <n v="2151200"/>
  </r>
  <r>
    <x v="52"/>
    <x v="13"/>
    <x v="37"/>
    <n v="197975"/>
    <n v="1237299"/>
  </r>
  <r>
    <x v="53"/>
    <x v="14"/>
    <x v="37"/>
    <m/>
    <m/>
  </r>
  <r>
    <x v="53"/>
    <x v="4"/>
    <x v="37"/>
    <m/>
    <m/>
  </r>
  <r>
    <x v="53"/>
    <x v="12"/>
    <x v="37"/>
    <n v="214175"/>
    <n v="2025269"/>
  </r>
  <r>
    <x v="53"/>
    <x v="13"/>
    <x v="37"/>
    <n v="216300"/>
    <n v="699300"/>
  </r>
  <r>
    <x v="54"/>
    <x v="14"/>
    <x v="37"/>
    <m/>
    <m/>
  </r>
  <r>
    <x v="54"/>
    <x v="4"/>
    <x v="37"/>
    <m/>
    <m/>
  </r>
  <r>
    <x v="54"/>
    <x v="12"/>
    <x v="37"/>
    <n v="211500"/>
    <n v="1849690"/>
  </r>
  <r>
    <x v="54"/>
    <x v="13"/>
    <x v="37"/>
    <n v="210400"/>
    <n v="1257000"/>
  </r>
  <r>
    <x v="55"/>
    <x v="14"/>
    <x v="37"/>
    <m/>
    <m/>
  </r>
  <r>
    <x v="55"/>
    <x v="4"/>
    <x v="37"/>
    <m/>
    <m/>
  </r>
  <r>
    <x v="55"/>
    <x v="12"/>
    <x v="37"/>
    <n v="198000"/>
    <n v="2295500"/>
  </r>
  <r>
    <x v="55"/>
    <x v="13"/>
    <x v="37"/>
    <n v="175500"/>
    <n v="891500"/>
  </r>
  <r>
    <x v="56"/>
    <x v="14"/>
    <x v="37"/>
    <m/>
    <m/>
  </r>
  <r>
    <x v="56"/>
    <x v="4"/>
    <x v="37"/>
    <m/>
    <m/>
  </r>
  <r>
    <x v="56"/>
    <x v="12"/>
    <x v="37"/>
    <n v="199950"/>
    <n v="1289155"/>
  </r>
  <r>
    <x v="56"/>
    <x v="13"/>
    <x v="37"/>
    <n v="170000"/>
    <n v="845950"/>
  </r>
  <r>
    <x v="57"/>
    <x v="14"/>
    <x v="37"/>
    <m/>
    <m/>
  </r>
  <r>
    <x v="57"/>
    <x v="4"/>
    <x v="37"/>
    <m/>
    <m/>
  </r>
  <r>
    <x v="57"/>
    <x v="12"/>
    <x v="37"/>
    <n v="214200"/>
    <n v="767650"/>
  </r>
  <r>
    <x v="57"/>
    <x v="13"/>
    <x v="37"/>
    <n v="189900"/>
    <n v="526500"/>
  </r>
  <r>
    <x v="58"/>
    <x v="14"/>
    <x v="37"/>
    <m/>
    <m/>
  </r>
  <r>
    <x v="58"/>
    <x v="4"/>
    <x v="37"/>
    <m/>
    <m/>
  </r>
  <r>
    <x v="58"/>
    <x v="12"/>
    <x v="37"/>
    <n v="179000"/>
    <n v="662950"/>
  </r>
  <r>
    <x v="58"/>
    <x v="13"/>
    <x v="37"/>
    <n v="172900"/>
    <n v="519850"/>
  </r>
  <r>
    <x v="59"/>
    <x v="14"/>
    <x v="37"/>
    <n v="138000"/>
    <n v="138000"/>
  </r>
  <r>
    <x v="59"/>
    <x v="4"/>
    <x v="37"/>
    <m/>
    <m/>
  </r>
  <r>
    <x v="59"/>
    <x v="12"/>
    <x v="37"/>
    <n v="178000"/>
    <n v="356000"/>
  </r>
  <r>
    <x v="59"/>
    <x v="13"/>
    <x v="37"/>
    <n v="185000"/>
    <n v="185000"/>
  </r>
  <r>
    <x v="60"/>
    <x v="14"/>
    <x v="37"/>
    <m/>
    <m/>
  </r>
  <r>
    <x v="60"/>
    <x v="4"/>
    <x v="37"/>
    <m/>
    <m/>
  </r>
  <r>
    <x v="60"/>
    <x v="12"/>
    <x v="37"/>
    <n v="170750"/>
    <n v="703450"/>
  </r>
  <r>
    <x v="60"/>
    <x v="13"/>
    <x v="37"/>
    <n v="216750"/>
    <n v="433500"/>
  </r>
  <r>
    <x v="61"/>
    <x v="14"/>
    <x v="37"/>
    <m/>
    <m/>
  </r>
  <r>
    <x v="61"/>
    <x v="4"/>
    <x v="37"/>
    <m/>
    <m/>
  </r>
  <r>
    <x v="61"/>
    <x v="12"/>
    <x v="37"/>
    <n v="213000"/>
    <n v="426000"/>
  </r>
  <r>
    <x v="61"/>
    <x v="13"/>
    <x v="37"/>
    <n v="102500"/>
    <n v="389500"/>
  </r>
  <r>
    <x v="62"/>
    <x v="14"/>
    <x v="37"/>
    <m/>
    <m/>
  </r>
  <r>
    <x v="62"/>
    <x v="4"/>
    <x v="37"/>
    <m/>
    <m/>
  </r>
  <r>
    <x v="62"/>
    <x v="12"/>
    <x v="37"/>
    <n v="150475"/>
    <n v="972850"/>
  </r>
  <r>
    <x v="62"/>
    <x v="13"/>
    <x v="37"/>
    <n v="175000"/>
    <n v="639800"/>
  </r>
  <r>
    <x v="63"/>
    <x v="14"/>
    <x v="37"/>
    <m/>
    <m/>
  </r>
  <r>
    <x v="63"/>
    <x v="4"/>
    <x v="37"/>
    <m/>
    <m/>
  </r>
  <r>
    <x v="63"/>
    <x v="12"/>
    <x v="37"/>
    <n v="185000"/>
    <n v="1277500"/>
  </r>
  <r>
    <x v="63"/>
    <x v="13"/>
    <x v="37"/>
    <n v="216500"/>
    <n v="433000"/>
  </r>
  <r>
    <x v="64"/>
    <x v="14"/>
    <x v="37"/>
    <m/>
    <m/>
  </r>
  <r>
    <x v="64"/>
    <x v="4"/>
    <x v="37"/>
    <m/>
    <m/>
  </r>
  <r>
    <x v="64"/>
    <x v="12"/>
    <x v="37"/>
    <n v="174000"/>
    <n v="877050"/>
  </r>
  <r>
    <x v="64"/>
    <x v="13"/>
    <x v="37"/>
    <n v="204000"/>
    <n v="1376550"/>
  </r>
  <r>
    <x v="65"/>
    <x v="14"/>
    <x v="37"/>
    <m/>
    <m/>
  </r>
  <r>
    <x v="65"/>
    <x v="4"/>
    <x v="37"/>
    <m/>
    <m/>
  </r>
  <r>
    <x v="65"/>
    <x v="12"/>
    <x v="37"/>
    <n v="165000"/>
    <n v="543400"/>
  </r>
  <r>
    <x v="65"/>
    <x v="13"/>
    <x v="37"/>
    <n v="180200"/>
    <n v="1267540"/>
  </r>
  <r>
    <x v="66"/>
    <x v="14"/>
    <x v="37"/>
    <m/>
    <m/>
  </r>
  <r>
    <x v="66"/>
    <x v="4"/>
    <x v="37"/>
    <m/>
    <m/>
  </r>
  <r>
    <x v="66"/>
    <x v="12"/>
    <x v="37"/>
    <n v="147000"/>
    <n v="1276000"/>
  </r>
  <r>
    <x v="66"/>
    <x v="13"/>
    <x v="37"/>
    <n v="182000"/>
    <n v="1662450"/>
  </r>
  <r>
    <x v="67"/>
    <x v="14"/>
    <x v="37"/>
    <m/>
    <m/>
  </r>
  <r>
    <x v="67"/>
    <x v="4"/>
    <x v="37"/>
    <m/>
    <m/>
  </r>
  <r>
    <x v="67"/>
    <x v="12"/>
    <x v="37"/>
    <n v="193000"/>
    <n v="2102500"/>
  </r>
  <r>
    <x v="67"/>
    <x v="13"/>
    <x v="37"/>
    <m/>
    <m/>
  </r>
  <r>
    <x v="68"/>
    <x v="14"/>
    <x v="37"/>
    <n v="160000"/>
    <n v="160000"/>
  </r>
  <r>
    <x v="68"/>
    <x v="4"/>
    <x v="37"/>
    <n v="152000"/>
    <n v="152000"/>
  </r>
  <r>
    <x v="68"/>
    <x v="12"/>
    <x v="37"/>
    <n v="160000"/>
    <n v="1289450"/>
  </r>
  <r>
    <x v="68"/>
    <x v="13"/>
    <x v="37"/>
    <n v="191100"/>
    <n v="571100"/>
  </r>
  <r>
    <x v="69"/>
    <x v="14"/>
    <x v="37"/>
    <m/>
    <m/>
  </r>
  <r>
    <x v="69"/>
    <x v="4"/>
    <x v="37"/>
    <m/>
    <m/>
  </r>
  <r>
    <x v="69"/>
    <x v="12"/>
    <x v="37"/>
    <n v="190315"/>
    <n v="890760"/>
  </r>
  <r>
    <x v="69"/>
    <x v="13"/>
    <x v="37"/>
    <n v="226500"/>
    <n v="226500"/>
  </r>
  <r>
    <x v="70"/>
    <x v="14"/>
    <x v="37"/>
    <n v="152460"/>
    <n v="152460"/>
  </r>
  <r>
    <x v="70"/>
    <x v="4"/>
    <x v="37"/>
    <m/>
    <m/>
  </r>
  <r>
    <x v="70"/>
    <x v="12"/>
    <x v="37"/>
    <n v="132720"/>
    <n v="382620"/>
  </r>
  <r>
    <x v="70"/>
    <x v="13"/>
    <x v="37"/>
    <n v="162500"/>
    <n v="628000"/>
  </r>
  <r>
    <x v="71"/>
    <x v="14"/>
    <x v="37"/>
    <n v="192000"/>
    <n v="192000"/>
  </r>
  <r>
    <x v="71"/>
    <x v="4"/>
    <x v="37"/>
    <m/>
    <m/>
  </r>
  <r>
    <x v="71"/>
    <x v="12"/>
    <x v="37"/>
    <n v="228000"/>
    <n v="1048950"/>
  </r>
  <r>
    <x v="71"/>
    <x v="13"/>
    <x v="37"/>
    <n v="173763"/>
    <n v="696175"/>
  </r>
  <r>
    <x v="72"/>
    <x v="14"/>
    <x v="37"/>
    <m/>
    <m/>
  </r>
  <r>
    <x v="72"/>
    <x v="4"/>
    <x v="37"/>
    <m/>
    <m/>
  </r>
  <r>
    <x v="72"/>
    <x v="12"/>
    <x v="37"/>
    <n v="172500"/>
    <n v="345000"/>
  </r>
  <r>
    <x v="72"/>
    <x v="13"/>
    <x v="37"/>
    <m/>
    <m/>
  </r>
  <r>
    <x v="73"/>
    <x v="14"/>
    <x v="37"/>
    <m/>
    <m/>
  </r>
  <r>
    <x v="73"/>
    <x v="4"/>
    <x v="37"/>
    <m/>
    <m/>
  </r>
  <r>
    <x v="73"/>
    <x v="12"/>
    <x v="37"/>
    <n v="167950"/>
    <n v="522950"/>
  </r>
  <r>
    <x v="73"/>
    <x v="13"/>
    <x v="37"/>
    <n v="141950"/>
    <n v="396900"/>
  </r>
  <r>
    <x v="74"/>
    <x v="14"/>
    <x v="37"/>
    <m/>
    <m/>
  </r>
  <r>
    <x v="74"/>
    <x v="4"/>
    <x v="37"/>
    <m/>
    <m/>
  </r>
  <r>
    <x v="74"/>
    <x v="12"/>
    <x v="37"/>
    <n v="151504"/>
    <n v="552007"/>
  </r>
  <r>
    <x v="74"/>
    <x v="13"/>
    <x v="37"/>
    <n v="120400"/>
    <n v="673300"/>
  </r>
  <r>
    <x v="75"/>
    <x v="14"/>
    <x v="37"/>
    <m/>
    <m/>
  </r>
  <r>
    <x v="75"/>
    <x v="4"/>
    <x v="37"/>
    <m/>
    <m/>
  </r>
  <r>
    <x v="75"/>
    <x v="12"/>
    <x v="37"/>
    <n v="116000"/>
    <n v="385000"/>
  </r>
  <r>
    <x v="75"/>
    <x v="13"/>
    <x v="37"/>
    <n v="199950"/>
    <n v="606900"/>
  </r>
  <r>
    <x v="76"/>
    <x v="14"/>
    <x v="37"/>
    <m/>
    <m/>
  </r>
  <r>
    <x v="76"/>
    <x v="4"/>
    <x v="37"/>
    <m/>
    <m/>
  </r>
  <r>
    <x v="76"/>
    <x v="12"/>
    <x v="37"/>
    <n v="130500"/>
    <n v="261000"/>
  </r>
  <r>
    <x v="76"/>
    <x v="13"/>
    <x v="37"/>
    <n v="169900"/>
    <n v="475000"/>
  </r>
  <r>
    <x v="77"/>
    <x v="14"/>
    <x v="37"/>
    <m/>
    <m/>
  </r>
  <r>
    <x v="77"/>
    <x v="4"/>
    <x v="37"/>
    <m/>
    <m/>
  </r>
  <r>
    <x v="77"/>
    <x v="12"/>
    <x v="37"/>
    <n v="179928"/>
    <n v="833428"/>
  </r>
  <r>
    <x v="77"/>
    <x v="13"/>
    <x v="37"/>
    <n v="120000"/>
    <n v="240000"/>
  </r>
  <r>
    <x v="78"/>
    <x v="14"/>
    <x v="37"/>
    <m/>
    <m/>
  </r>
  <r>
    <x v="78"/>
    <x v="4"/>
    <x v="37"/>
    <m/>
    <m/>
  </r>
  <r>
    <x v="78"/>
    <x v="12"/>
    <x v="37"/>
    <n v="182000"/>
    <n v="1152500"/>
  </r>
  <r>
    <x v="78"/>
    <x v="13"/>
    <x v="37"/>
    <n v="116500"/>
    <n v="842500"/>
  </r>
  <r>
    <x v="79"/>
    <x v="14"/>
    <x v="37"/>
    <m/>
    <m/>
  </r>
  <r>
    <x v="79"/>
    <x v="4"/>
    <x v="37"/>
    <m/>
    <m/>
  </r>
  <r>
    <x v="79"/>
    <x v="12"/>
    <x v="37"/>
    <n v="83500"/>
    <n v="610250"/>
  </r>
  <r>
    <x v="79"/>
    <x v="13"/>
    <x v="37"/>
    <n v="150148"/>
    <n v="933195"/>
  </r>
  <r>
    <x v="80"/>
    <x v="14"/>
    <x v="37"/>
    <m/>
    <m/>
  </r>
  <r>
    <x v="80"/>
    <x v="4"/>
    <x v="37"/>
    <m/>
    <m/>
  </r>
  <r>
    <x v="80"/>
    <x v="12"/>
    <x v="37"/>
    <n v="136000"/>
    <n v="1075845"/>
  </r>
  <r>
    <x v="80"/>
    <x v="13"/>
    <x v="37"/>
    <n v="174500"/>
    <n v="693950"/>
  </r>
  <r>
    <x v="81"/>
    <x v="14"/>
    <x v="37"/>
    <m/>
    <m/>
  </r>
  <r>
    <x v="81"/>
    <x v="4"/>
    <x v="37"/>
    <m/>
    <m/>
  </r>
  <r>
    <x v="81"/>
    <x v="12"/>
    <x v="37"/>
    <n v="125000"/>
    <n v="581430"/>
  </r>
  <r>
    <x v="81"/>
    <x v="13"/>
    <x v="37"/>
    <n v="168500"/>
    <n v="964297"/>
  </r>
  <r>
    <x v="82"/>
    <x v="14"/>
    <x v="37"/>
    <m/>
    <m/>
  </r>
  <r>
    <x v="82"/>
    <x v="4"/>
    <x v="37"/>
    <m/>
    <m/>
  </r>
  <r>
    <x v="82"/>
    <x v="12"/>
    <x v="37"/>
    <n v="182475"/>
    <n v="1071500"/>
  </r>
  <r>
    <x v="82"/>
    <x v="13"/>
    <x v="37"/>
    <n v="122500"/>
    <n v="979500"/>
  </r>
  <r>
    <x v="83"/>
    <x v="14"/>
    <x v="37"/>
    <m/>
    <m/>
  </r>
  <r>
    <x v="83"/>
    <x v="4"/>
    <x v="37"/>
    <m/>
    <m/>
  </r>
  <r>
    <x v="83"/>
    <x v="12"/>
    <x v="37"/>
    <n v="128100"/>
    <n v="856600"/>
  </r>
  <r>
    <x v="83"/>
    <x v="13"/>
    <x v="37"/>
    <n v="115000"/>
    <n v="363100"/>
  </r>
  <r>
    <x v="84"/>
    <x v="14"/>
    <x v="37"/>
    <m/>
    <m/>
  </r>
  <r>
    <x v="84"/>
    <x v="4"/>
    <x v="37"/>
    <m/>
    <m/>
  </r>
  <r>
    <x v="84"/>
    <x v="12"/>
    <x v="37"/>
    <n v="93500"/>
    <n v="187000"/>
  </r>
  <r>
    <x v="84"/>
    <x v="13"/>
    <x v="37"/>
    <n v="168500"/>
    <n v="337000"/>
  </r>
  <r>
    <x v="85"/>
    <x v="14"/>
    <x v="37"/>
    <m/>
    <m/>
  </r>
  <r>
    <x v="85"/>
    <x v="4"/>
    <x v="37"/>
    <m/>
    <m/>
  </r>
  <r>
    <x v="85"/>
    <x v="12"/>
    <x v="37"/>
    <n v="120000"/>
    <n v="808000"/>
  </r>
  <r>
    <x v="85"/>
    <x v="13"/>
    <x v="37"/>
    <n v="120500"/>
    <n v="576000"/>
  </r>
  <r>
    <x v="86"/>
    <x v="14"/>
    <x v="37"/>
    <m/>
    <m/>
  </r>
  <r>
    <x v="86"/>
    <x v="4"/>
    <x v="37"/>
    <m/>
    <m/>
  </r>
  <r>
    <x v="86"/>
    <x v="12"/>
    <x v="37"/>
    <n v="155250"/>
    <n v="917300"/>
  </r>
  <r>
    <x v="86"/>
    <x v="13"/>
    <x v="37"/>
    <n v="102500"/>
    <n v="888300"/>
  </r>
  <r>
    <x v="87"/>
    <x v="14"/>
    <x v="37"/>
    <n v="120500"/>
    <n v="120500"/>
  </r>
  <r>
    <x v="87"/>
    <x v="4"/>
    <x v="37"/>
    <m/>
    <m/>
  </r>
  <r>
    <x v="87"/>
    <x v="12"/>
    <x v="37"/>
    <n v="119250"/>
    <n v="465500"/>
  </r>
  <r>
    <x v="87"/>
    <x v="13"/>
    <x v="37"/>
    <n v="135975"/>
    <n v="567850"/>
  </r>
  <r>
    <x v="88"/>
    <x v="14"/>
    <x v="37"/>
    <m/>
    <m/>
  </r>
  <r>
    <x v="88"/>
    <x v="4"/>
    <x v="37"/>
    <m/>
    <m/>
  </r>
  <r>
    <x v="88"/>
    <x v="12"/>
    <x v="37"/>
    <n v="119950"/>
    <n v="1029900"/>
  </r>
  <r>
    <x v="88"/>
    <x v="13"/>
    <x v="37"/>
    <n v="131000"/>
    <n v="372900"/>
  </r>
  <r>
    <x v="89"/>
    <x v="14"/>
    <x v="37"/>
    <m/>
    <m/>
  </r>
  <r>
    <x v="89"/>
    <x v="4"/>
    <x v="37"/>
    <m/>
    <m/>
  </r>
  <r>
    <x v="89"/>
    <x v="12"/>
    <x v="37"/>
    <n v="108950"/>
    <n v="998050"/>
  </r>
  <r>
    <x v="89"/>
    <x v="13"/>
    <x v="37"/>
    <n v="158000"/>
    <n v="962000"/>
  </r>
  <r>
    <x v="90"/>
    <x v="14"/>
    <x v="37"/>
    <m/>
    <m/>
  </r>
  <r>
    <x v="90"/>
    <x v="4"/>
    <x v="37"/>
    <m/>
    <m/>
  </r>
  <r>
    <x v="90"/>
    <x v="12"/>
    <x v="37"/>
    <n v="85000"/>
    <n v="501000"/>
  </r>
  <r>
    <x v="90"/>
    <x v="13"/>
    <x v="37"/>
    <n v="139000"/>
    <n v="647425"/>
  </r>
  <r>
    <x v="91"/>
    <x v="14"/>
    <x v="37"/>
    <n v="96000"/>
    <n v="96000"/>
  </r>
  <r>
    <x v="91"/>
    <x v="4"/>
    <x v="37"/>
    <m/>
    <m/>
  </r>
  <r>
    <x v="91"/>
    <x v="12"/>
    <x v="37"/>
    <n v="125000"/>
    <n v="654700"/>
  </r>
  <r>
    <x v="91"/>
    <x v="13"/>
    <x v="37"/>
    <n v="168950"/>
    <n v="168950"/>
  </r>
  <r>
    <x v="92"/>
    <x v="14"/>
    <x v="37"/>
    <m/>
    <m/>
  </r>
  <r>
    <x v="92"/>
    <x v="4"/>
    <x v="37"/>
    <m/>
    <m/>
  </r>
  <r>
    <x v="92"/>
    <x v="12"/>
    <x v="37"/>
    <n v="137000"/>
    <n v="405400"/>
  </r>
  <r>
    <x v="92"/>
    <x v="13"/>
    <x v="37"/>
    <n v="121075"/>
    <n v="479150"/>
  </r>
  <r>
    <x v="93"/>
    <x v="14"/>
    <x v="37"/>
    <m/>
    <m/>
  </r>
  <r>
    <x v="93"/>
    <x v="4"/>
    <x v="37"/>
    <m/>
    <m/>
  </r>
  <r>
    <x v="93"/>
    <x v="12"/>
    <x v="37"/>
    <n v="141000"/>
    <n v="411400"/>
  </r>
  <r>
    <x v="93"/>
    <x v="13"/>
    <x v="37"/>
    <n v="123750"/>
    <n v="566000"/>
  </r>
  <r>
    <x v="94"/>
    <x v="14"/>
    <x v="37"/>
    <m/>
    <m/>
  </r>
  <r>
    <x v="94"/>
    <x v="4"/>
    <x v="37"/>
    <m/>
    <m/>
  </r>
  <r>
    <x v="94"/>
    <x v="12"/>
    <x v="37"/>
    <n v="102000"/>
    <n v="840590"/>
  </r>
  <r>
    <x v="94"/>
    <x v="13"/>
    <x v="37"/>
    <n v="156944"/>
    <n v="313888"/>
  </r>
  <r>
    <x v="95"/>
    <x v="14"/>
    <x v="37"/>
    <m/>
    <m/>
  </r>
  <r>
    <x v="95"/>
    <x v="4"/>
    <x v="37"/>
    <m/>
    <m/>
  </r>
  <r>
    <x v="95"/>
    <x v="12"/>
    <x v="37"/>
    <n v="105000"/>
    <n v="823000"/>
  </r>
  <r>
    <x v="95"/>
    <x v="13"/>
    <x v="37"/>
    <n v="134975"/>
    <n v="865400"/>
  </r>
  <r>
    <x v="96"/>
    <x v="14"/>
    <x v="37"/>
    <m/>
    <m/>
  </r>
  <r>
    <x v="96"/>
    <x v="4"/>
    <x v="37"/>
    <m/>
    <m/>
  </r>
  <r>
    <x v="96"/>
    <x v="12"/>
    <x v="37"/>
    <n v="118900"/>
    <n v="490700"/>
  </r>
  <r>
    <x v="96"/>
    <x v="13"/>
    <x v="37"/>
    <m/>
    <m/>
  </r>
  <r>
    <x v="97"/>
    <x v="14"/>
    <x v="37"/>
    <m/>
    <m/>
  </r>
  <r>
    <x v="97"/>
    <x v="4"/>
    <x v="37"/>
    <m/>
    <m/>
  </r>
  <r>
    <x v="97"/>
    <x v="12"/>
    <x v="37"/>
    <n v="100000"/>
    <n v="474900"/>
  </r>
  <r>
    <x v="97"/>
    <x v="13"/>
    <x v="37"/>
    <n v="95000"/>
    <n v="561555"/>
  </r>
  <r>
    <x v="98"/>
    <x v="14"/>
    <x v="37"/>
    <m/>
    <m/>
  </r>
  <r>
    <x v="98"/>
    <x v="4"/>
    <x v="37"/>
    <m/>
    <m/>
  </r>
  <r>
    <x v="98"/>
    <x v="12"/>
    <x v="37"/>
    <n v="144993"/>
    <n v="601985"/>
  </r>
  <r>
    <x v="98"/>
    <x v="13"/>
    <x v="37"/>
    <n v="106600"/>
    <n v="213200"/>
  </r>
  <r>
    <x v="99"/>
    <x v="14"/>
    <x v="37"/>
    <m/>
    <m/>
  </r>
  <r>
    <x v="99"/>
    <x v="4"/>
    <x v="37"/>
    <m/>
    <m/>
  </r>
  <r>
    <x v="99"/>
    <x v="12"/>
    <x v="37"/>
    <n v="76000"/>
    <n v="496100"/>
  </r>
  <r>
    <x v="99"/>
    <x v="13"/>
    <x v="37"/>
    <n v="85950"/>
    <n v="387900"/>
  </r>
  <r>
    <x v="100"/>
    <x v="14"/>
    <x v="37"/>
    <m/>
    <m/>
  </r>
  <r>
    <x v="100"/>
    <x v="4"/>
    <x v="37"/>
    <m/>
    <m/>
  </r>
  <r>
    <x v="100"/>
    <x v="12"/>
    <x v="37"/>
    <n v="130950"/>
    <n v="1004300"/>
  </r>
  <r>
    <x v="100"/>
    <x v="13"/>
    <x v="37"/>
    <n v="95525"/>
    <n v="191050"/>
  </r>
  <r>
    <x v="101"/>
    <x v="14"/>
    <x v="37"/>
    <n v="45000"/>
    <n v="45000"/>
  </r>
  <r>
    <x v="101"/>
    <x v="4"/>
    <x v="37"/>
    <m/>
    <m/>
  </r>
  <r>
    <x v="101"/>
    <x v="12"/>
    <x v="37"/>
    <n v="93000"/>
    <n v="548950"/>
  </r>
  <r>
    <x v="101"/>
    <x v="13"/>
    <x v="37"/>
    <n v="81250"/>
    <n v="162500"/>
  </r>
  <r>
    <x v="102"/>
    <x v="14"/>
    <x v="37"/>
    <m/>
    <m/>
  </r>
  <r>
    <x v="102"/>
    <x v="4"/>
    <x v="37"/>
    <m/>
    <m/>
  </r>
  <r>
    <x v="102"/>
    <x v="12"/>
    <x v="37"/>
    <n v="80050"/>
    <n v="362100"/>
  </r>
  <r>
    <x v="102"/>
    <x v="13"/>
    <x v="37"/>
    <n v="88500"/>
    <n v="88500"/>
  </r>
  <r>
    <x v="103"/>
    <x v="14"/>
    <x v="37"/>
    <n v="64900"/>
    <n v="64900"/>
  </r>
  <r>
    <x v="103"/>
    <x v="4"/>
    <x v="37"/>
    <m/>
    <m/>
  </r>
  <r>
    <x v="103"/>
    <x v="12"/>
    <x v="37"/>
    <n v="80950"/>
    <n v="542695"/>
  </r>
  <r>
    <x v="103"/>
    <x v="13"/>
    <x v="37"/>
    <n v="111500"/>
    <n v="414000"/>
  </r>
  <r>
    <x v="104"/>
    <x v="14"/>
    <x v="37"/>
    <m/>
    <m/>
  </r>
  <r>
    <x v="104"/>
    <x v="4"/>
    <x v="37"/>
    <m/>
    <m/>
  </r>
  <r>
    <x v="104"/>
    <x v="12"/>
    <x v="37"/>
    <n v="81100"/>
    <n v="955001"/>
  </r>
  <r>
    <x v="104"/>
    <x v="13"/>
    <x v="37"/>
    <n v="90000"/>
    <n v="597020"/>
  </r>
  <r>
    <x v="105"/>
    <x v="14"/>
    <x v="37"/>
    <m/>
    <m/>
  </r>
  <r>
    <x v="105"/>
    <x v="4"/>
    <x v="37"/>
    <m/>
    <m/>
  </r>
  <r>
    <x v="105"/>
    <x v="12"/>
    <x v="37"/>
    <n v="132000"/>
    <n v="897500"/>
  </r>
  <r>
    <x v="105"/>
    <x v="13"/>
    <x v="37"/>
    <n v="70750"/>
    <n v="277500"/>
  </r>
  <r>
    <x v="106"/>
    <x v="14"/>
    <x v="37"/>
    <m/>
    <m/>
  </r>
  <r>
    <x v="106"/>
    <x v="4"/>
    <x v="37"/>
    <m/>
    <m/>
  </r>
  <r>
    <x v="106"/>
    <x v="12"/>
    <x v="37"/>
    <n v="105000"/>
    <n v="733925"/>
  </r>
  <r>
    <x v="106"/>
    <x v="13"/>
    <x v="37"/>
    <n v="66550"/>
    <n v="454450"/>
  </r>
  <r>
    <x v="107"/>
    <x v="14"/>
    <x v="37"/>
    <n v="78916"/>
    <n v="157831"/>
  </r>
  <r>
    <x v="107"/>
    <x v="4"/>
    <x v="37"/>
    <m/>
    <m/>
  </r>
  <r>
    <x v="107"/>
    <x v="12"/>
    <x v="37"/>
    <n v="126800"/>
    <n v="726150"/>
  </r>
  <r>
    <x v="107"/>
    <x v="13"/>
    <x v="37"/>
    <n v="60000"/>
    <n v="320200"/>
  </r>
  <r>
    <x v="108"/>
    <x v="14"/>
    <x v="37"/>
    <m/>
    <m/>
  </r>
  <r>
    <x v="108"/>
    <x v="4"/>
    <x v="37"/>
    <m/>
    <m/>
  </r>
  <r>
    <x v="108"/>
    <x v="12"/>
    <x v="37"/>
    <n v="113450"/>
    <n v="419400"/>
  </r>
  <r>
    <x v="108"/>
    <x v="13"/>
    <x v="37"/>
    <n v="72250"/>
    <n v="418000"/>
  </r>
  <r>
    <x v="109"/>
    <x v="14"/>
    <x v="37"/>
    <m/>
    <m/>
  </r>
  <r>
    <x v="109"/>
    <x v="4"/>
    <x v="37"/>
    <m/>
    <m/>
  </r>
  <r>
    <x v="109"/>
    <x v="12"/>
    <x v="37"/>
    <n v="72500"/>
    <n v="382799"/>
  </r>
  <r>
    <x v="109"/>
    <x v="13"/>
    <x v="37"/>
    <n v="70000"/>
    <n v="570927"/>
  </r>
  <r>
    <x v="110"/>
    <x v="14"/>
    <x v="37"/>
    <m/>
    <m/>
  </r>
  <r>
    <x v="110"/>
    <x v="4"/>
    <x v="37"/>
    <m/>
    <m/>
  </r>
  <r>
    <x v="110"/>
    <x v="12"/>
    <x v="37"/>
    <n v="84100"/>
    <n v="699900"/>
  </r>
  <r>
    <x v="110"/>
    <x v="13"/>
    <x v="37"/>
    <n v="140000"/>
    <n v="824450"/>
  </r>
  <r>
    <x v="111"/>
    <x v="14"/>
    <x v="37"/>
    <m/>
    <m/>
  </r>
  <r>
    <x v="111"/>
    <x v="4"/>
    <x v="37"/>
    <m/>
    <m/>
  </r>
  <r>
    <x v="111"/>
    <x v="12"/>
    <x v="37"/>
    <n v="75000"/>
    <n v="893100"/>
  </r>
  <r>
    <x v="111"/>
    <x v="13"/>
    <x v="37"/>
    <n v="123000"/>
    <n v="444380"/>
  </r>
  <r>
    <x v="112"/>
    <x v="14"/>
    <x v="37"/>
    <m/>
    <m/>
  </r>
  <r>
    <x v="112"/>
    <x v="4"/>
    <x v="37"/>
    <m/>
    <m/>
  </r>
  <r>
    <x v="112"/>
    <x v="12"/>
    <x v="37"/>
    <n v="115000"/>
    <n v="348199"/>
  </r>
  <r>
    <x v="112"/>
    <x v="13"/>
    <x v="37"/>
    <n v="92000"/>
    <n v="554400"/>
  </r>
  <r>
    <x v="113"/>
    <x v="14"/>
    <x v="37"/>
    <m/>
    <m/>
  </r>
  <r>
    <x v="113"/>
    <x v="4"/>
    <x v="37"/>
    <m/>
    <m/>
  </r>
  <r>
    <x v="113"/>
    <x v="12"/>
    <x v="37"/>
    <n v="87500"/>
    <n v="355000"/>
  </r>
  <r>
    <x v="113"/>
    <x v="13"/>
    <x v="37"/>
    <n v="88450"/>
    <n v="360049"/>
  </r>
  <r>
    <x v="114"/>
    <x v="14"/>
    <x v="37"/>
    <m/>
    <m/>
  </r>
  <r>
    <x v="114"/>
    <x v="4"/>
    <x v="37"/>
    <m/>
    <m/>
  </r>
  <r>
    <x v="114"/>
    <x v="12"/>
    <x v="37"/>
    <n v="111550"/>
    <n v="223100"/>
  </r>
  <r>
    <x v="114"/>
    <x v="13"/>
    <x v="37"/>
    <n v="139900"/>
    <n v="603325"/>
  </r>
  <r>
    <x v="115"/>
    <x v="14"/>
    <x v="37"/>
    <m/>
    <m/>
  </r>
  <r>
    <x v="115"/>
    <x v="4"/>
    <x v="37"/>
    <m/>
    <m/>
  </r>
  <r>
    <x v="115"/>
    <x v="12"/>
    <x v="37"/>
    <n v="75750"/>
    <n v="638300"/>
  </r>
  <r>
    <x v="115"/>
    <x v="13"/>
    <x v="37"/>
    <n v="128000"/>
    <n v="684950"/>
  </r>
  <r>
    <x v="116"/>
    <x v="14"/>
    <x v="37"/>
    <m/>
    <m/>
  </r>
  <r>
    <x v="116"/>
    <x v="4"/>
    <x v="37"/>
    <m/>
    <m/>
  </r>
  <r>
    <x v="116"/>
    <x v="12"/>
    <x v="37"/>
    <n v="135000"/>
    <n v="1112350"/>
  </r>
  <r>
    <x v="116"/>
    <x v="13"/>
    <x v="37"/>
    <n v="85000"/>
    <n v="270000"/>
  </r>
  <r>
    <x v="117"/>
    <x v="14"/>
    <x v="37"/>
    <m/>
    <m/>
  </r>
  <r>
    <x v="117"/>
    <x v="4"/>
    <x v="37"/>
    <m/>
    <m/>
  </r>
  <r>
    <x v="117"/>
    <x v="12"/>
    <x v="37"/>
    <n v="115000"/>
    <n v="1066450"/>
  </r>
  <r>
    <x v="117"/>
    <x v="13"/>
    <x v="37"/>
    <n v="74000"/>
    <n v="337250"/>
  </r>
  <r>
    <x v="118"/>
    <x v="14"/>
    <x v="37"/>
    <m/>
    <m/>
  </r>
  <r>
    <x v="118"/>
    <x v="4"/>
    <x v="37"/>
    <m/>
    <m/>
  </r>
  <r>
    <x v="118"/>
    <x v="12"/>
    <x v="37"/>
    <n v="105200"/>
    <n v="423395"/>
  </r>
  <r>
    <x v="118"/>
    <x v="13"/>
    <x v="37"/>
    <n v="141250"/>
    <n v="538500"/>
  </r>
  <r>
    <x v="119"/>
    <x v="14"/>
    <x v="37"/>
    <n v="90000"/>
    <n v="90000"/>
  </r>
  <r>
    <x v="119"/>
    <x v="4"/>
    <x v="37"/>
    <m/>
    <m/>
  </r>
  <r>
    <x v="119"/>
    <x v="12"/>
    <x v="37"/>
    <n v="144001"/>
    <n v="1152301"/>
  </r>
  <r>
    <x v="119"/>
    <x v="13"/>
    <x v="37"/>
    <n v="111000"/>
    <n v="599850"/>
  </r>
  <r>
    <x v="120"/>
    <x v="14"/>
    <x v="37"/>
    <m/>
    <m/>
  </r>
  <r>
    <x v="120"/>
    <x v="4"/>
    <x v="37"/>
    <m/>
    <m/>
  </r>
  <r>
    <x v="120"/>
    <x v="12"/>
    <x v="37"/>
    <n v="122899"/>
    <n v="1075447"/>
  </r>
  <r>
    <x v="120"/>
    <x v="13"/>
    <x v="37"/>
    <n v="91000"/>
    <n v="548855"/>
  </r>
  <r>
    <x v="121"/>
    <x v="14"/>
    <x v="37"/>
    <m/>
    <m/>
  </r>
  <r>
    <x v="121"/>
    <x v="4"/>
    <x v="37"/>
    <m/>
    <m/>
  </r>
  <r>
    <x v="121"/>
    <x v="12"/>
    <x v="37"/>
    <n v="119000"/>
    <n v="480000"/>
  </r>
  <r>
    <x v="121"/>
    <x v="13"/>
    <x v="37"/>
    <n v="75000"/>
    <n v="437500"/>
  </r>
  <r>
    <x v="122"/>
    <x v="14"/>
    <x v="37"/>
    <m/>
    <m/>
  </r>
  <r>
    <x v="122"/>
    <x v="4"/>
    <x v="37"/>
    <m/>
    <m/>
  </r>
  <r>
    <x v="122"/>
    <x v="12"/>
    <x v="37"/>
    <n v="116000"/>
    <n v="780000"/>
  </r>
  <r>
    <x v="122"/>
    <x v="13"/>
    <x v="37"/>
    <n v="114000"/>
    <n v="386500"/>
  </r>
  <r>
    <x v="123"/>
    <x v="14"/>
    <x v="37"/>
    <m/>
    <m/>
  </r>
  <r>
    <x v="123"/>
    <x v="4"/>
    <x v="37"/>
    <m/>
    <m/>
  </r>
  <r>
    <x v="123"/>
    <x v="12"/>
    <x v="37"/>
    <n v="148500"/>
    <n v="1389289"/>
  </r>
  <r>
    <x v="123"/>
    <x v="13"/>
    <x v="37"/>
    <n v="120000"/>
    <n v="719910"/>
  </r>
  <r>
    <x v="124"/>
    <x v="14"/>
    <x v="37"/>
    <m/>
    <m/>
  </r>
  <r>
    <x v="124"/>
    <x v="4"/>
    <x v="37"/>
    <m/>
    <m/>
  </r>
  <r>
    <x v="124"/>
    <x v="12"/>
    <x v="37"/>
    <n v="112875"/>
    <n v="1357425"/>
  </r>
  <r>
    <x v="124"/>
    <x v="13"/>
    <x v="37"/>
    <n v="89251"/>
    <n v="426901"/>
  </r>
  <r>
    <x v="125"/>
    <x v="14"/>
    <x v="37"/>
    <m/>
    <m/>
  </r>
  <r>
    <x v="125"/>
    <x v="4"/>
    <x v="37"/>
    <m/>
    <m/>
  </r>
  <r>
    <x v="125"/>
    <x v="12"/>
    <x v="37"/>
    <n v="159450"/>
    <n v="843345"/>
  </r>
  <r>
    <x v="125"/>
    <x v="13"/>
    <x v="37"/>
    <n v="81800"/>
    <n v="522277"/>
  </r>
  <r>
    <x v="126"/>
    <x v="14"/>
    <x v="37"/>
    <m/>
    <m/>
  </r>
  <r>
    <x v="126"/>
    <x v="4"/>
    <x v="37"/>
    <m/>
    <m/>
  </r>
  <r>
    <x v="126"/>
    <x v="12"/>
    <x v="37"/>
    <n v="139900"/>
    <n v="1698000"/>
  </r>
  <r>
    <x v="126"/>
    <x v="13"/>
    <x v="37"/>
    <n v="112000"/>
    <n v="1073852"/>
  </r>
  <r>
    <x v="127"/>
    <x v="14"/>
    <x v="37"/>
    <m/>
    <m/>
  </r>
  <r>
    <x v="127"/>
    <x v="4"/>
    <x v="37"/>
    <m/>
    <m/>
  </r>
  <r>
    <x v="127"/>
    <x v="12"/>
    <x v="37"/>
    <n v="129500"/>
    <n v="962400"/>
  </r>
  <r>
    <x v="127"/>
    <x v="13"/>
    <x v="37"/>
    <n v="110000"/>
    <n v="1129350"/>
  </r>
  <r>
    <x v="128"/>
    <x v="14"/>
    <x v="37"/>
    <m/>
    <m/>
  </r>
  <r>
    <x v="128"/>
    <x v="4"/>
    <x v="37"/>
    <m/>
    <m/>
  </r>
  <r>
    <x v="128"/>
    <x v="12"/>
    <x v="37"/>
    <n v="142500"/>
    <n v="871000"/>
  </r>
  <r>
    <x v="128"/>
    <x v="13"/>
    <x v="37"/>
    <n v="136774"/>
    <n v="1208747"/>
  </r>
  <r>
    <x v="129"/>
    <x v="14"/>
    <x v="37"/>
    <m/>
    <m/>
  </r>
  <r>
    <x v="129"/>
    <x v="4"/>
    <x v="37"/>
    <m/>
    <m/>
  </r>
  <r>
    <x v="129"/>
    <x v="12"/>
    <x v="37"/>
    <n v="157000"/>
    <n v="1068500"/>
  </r>
  <r>
    <x v="129"/>
    <x v="13"/>
    <x v="37"/>
    <n v="145000"/>
    <n v="654900"/>
  </r>
  <r>
    <x v="130"/>
    <x v="14"/>
    <x v="37"/>
    <m/>
    <m/>
  </r>
  <r>
    <x v="130"/>
    <x v="4"/>
    <x v="37"/>
    <m/>
    <m/>
  </r>
  <r>
    <x v="130"/>
    <x v="12"/>
    <x v="37"/>
    <n v="153000"/>
    <n v="393500"/>
  </r>
  <r>
    <x v="130"/>
    <x v="13"/>
    <x v="37"/>
    <n v="127000"/>
    <n v="609000"/>
  </r>
  <r>
    <x v="131"/>
    <x v="14"/>
    <x v="37"/>
    <m/>
    <m/>
  </r>
  <r>
    <x v="131"/>
    <x v="4"/>
    <x v="37"/>
    <m/>
    <m/>
  </r>
  <r>
    <x v="131"/>
    <x v="12"/>
    <x v="37"/>
    <n v="152500"/>
    <n v="305000"/>
  </r>
  <r>
    <x v="131"/>
    <x v="13"/>
    <x v="37"/>
    <n v="89399"/>
    <n v="385398"/>
  </r>
  <r>
    <x v="132"/>
    <x v="14"/>
    <x v="37"/>
    <m/>
    <m/>
  </r>
  <r>
    <x v="132"/>
    <x v="4"/>
    <x v="37"/>
    <m/>
    <m/>
  </r>
  <r>
    <x v="132"/>
    <x v="12"/>
    <x v="37"/>
    <n v="103825"/>
    <n v="468738"/>
  </r>
  <r>
    <x v="132"/>
    <x v="13"/>
    <x v="37"/>
    <n v="131700"/>
    <n v="485900"/>
  </r>
  <r>
    <x v="133"/>
    <x v="14"/>
    <x v="37"/>
    <m/>
    <m/>
  </r>
  <r>
    <x v="133"/>
    <x v="4"/>
    <x v="37"/>
    <m/>
    <m/>
  </r>
  <r>
    <x v="133"/>
    <x v="12"/>
    <x v="37"/>
    <n v="101111"/>
    <n v="738121"/>
  </r>
  <r>
    <x v="133"/>
    <x v="13"/>
    <x v="37"/>
    <n v="165000"/>
    <n v="700096"/>
  </r>
  <r>
    <x v="134"/>
    <x v="14"/>
    <x v="37"/>
    <m/>
    <m/>
  </r>
  <r>
    <x v="134"/>
    <x v="4"/>
    <x v="37"/>
    <m/>
    <m/>
  </r>
  <r>
    <x v="134"/>
    <x v="12"/>
    <x v="37"/>
    <n v="96000"/>
    <n v="858950"/>
  </r>
  <r>
    <x v="134"/>
    <x v="13"/>
    <x v="37"/>
    <n v="100575"/>
    <n v="201150"/>
  </r>
  <r>
    <x v="135"/>
    <x v="14"/>
    <x v="37"/>
    <m/>
    <m/>
  </r>
  <r>
    <x v="135"/>
    <x v="4"/>
    <x v="37"/>
    <m/>
    <m/>
  </r>
  <r>
    <x v="135"/>
    <x v="12"/>
    <x v="37"/>
    <n v="127500"/>
    <n v="1607050"/>
  </r>
  <r>
    <x v="135"/>
    <x v="13"/>
    <x v="37"/>
    <n v="133000"/>
    <n v="1172750"/>
  </r>
  <r>
    <x v="136"/>
    <x v="14"/>
    <x v="37"/>
    <m/>
    <m/>
  </r>
  <r>
    <x v="136"/>
    <x v="4"/>
    <x v="37"/>
    <m/>
    <m/>
  </r>
  <r>
    <x v="136"/>
    <x v="12"/>
    <x v="37"/>
    <n v="127000"/>
    <n v="864800"/>
  </r>
  <r>
    <x v="136"/>
    <x v="13"/>
    <x v="37"/>
    <n v="125000"/>
    <n v="840599"/>
  </r>
  <r>
    <x v="137"/>
    <x v="14"/>
    <x v="37"/>
    <m/>
    <m/>
  </r>
  <r>
    <x v="137"/>
    <x v="4"/>
    <x v="37"/>
    <m/>
    <m/>
  </r>
  <r>
    <x v="137"/>
    <x v="12"/>
    <x v="37"/>
    <n v="119000"/>
    <n v="605250"/>
  </r>
  <r>
    <x v="137"/>
    <x v="13"/>
    <x v="37"/>
    <n v="145000"/>
    <n v="1215300"/>
  </r>
  <r>
    <x v="138"/>
    <x v="14"/>
    <x v="37"/>
    <m/>
    <m/>
  </r>
  <r>
    <x v="138"/>
    <x v="4"/>
    <x v="37"/>
    <m/>
    <m/>
  </r>
  <r>
    <x v="138"/>
    <x v="12"/>
    <x v="37"/>
    <n v="174000"/>
    <n v="945500"/>
  </r>
  <r>
    <x v="138"/>
    <x v="13"/>
    <x v="37"/>
    <n v="137250"/>
    <n v="564500"/>
  </r>
  <r>
    <x v="139"/>
    <x v="14"/>
    <x v="37"/>
    <m/>
    <m/>
  </r>
  <r>
    <x v="139"/>
    <x v="4"/>
    <x v="37"/>
    <m/>
    <m/>
  </r>
  <r>
    <x v="139"/>
    <x v="12"/>
    <x v="37"/>
    <n v="150000"/>
    <n v="1384625"/>
  </r>
  <r>
    <x v="139"/>
    <x v="13"/>
    <x v="37"/>
    <n v="153950"/>
    <n v="776350"/>
  </r>
  <r>
    <x v="140"/>
    <x v="14"/>
    <x v="37"/>
    <m/>
    <m/>
  </r>
  <r>
    <x v="140"/>
    <x v="4"/>
    <x v="37"/>
    <m/>
    <m/>
  </r>
  <r>
    <x v="140"/>
    <x v="12"/>
    <x v="37"/>
    <n v="175000"/>
    <n v="776325"/>
  </r>
  <r>
    <x v="140"/>
    <x v="13"/>
    <x v="37"/>
    <n v="111250"/>
    <n v="460150"/>
  </r>
  <r>
    <x v="141"/>
    <x v="14"/>
    <x v="37"/>
    <m/>
    <m/>
  </r>
  <r>
    <x v="141"/>
    <x v="4"/>
    <x v="37"/>
    <m/>
    <m/>
  </r>
  <r>
    <x v="141"/>
    <x v="12"/>
    <x v="37"/>
    <n v="143450"/>
    <n v="1077350"/>
  </r>
  <r>
    <x v="141"/>
    <x v="13"/>
    <x v="37"/>
    <n v="148050"/>
    <n v="1107727"/>
  </r>
  <r>
    <x v="142"/>
    <x v="14"/>
    <x v="37"/>
    <m/>
    <m/>
  </r>
  <r>
    <x v="142"/>
    <x v="4"/>
    <x v="37"/>
    <m/>
    <m/>
  </r>
  <r>
    <x v="142"/>
    <x v="12"/>
    <x v="37"/>
    <n v="134500"/>
    <n v="945450"/>
  </r>
  <r>
    <x v="142"/>
    <x v="13"/>
    <x v="37"/>
    <n v="96500"/>
    <n v="415500"/>
  </r>
  <r>
    <x v="143"/>
    <x v="14"/>
    <x v="37"/>
    <m/>
    <m/>
  </r>
  <r>
    <x v="143"/>
    <x v="4"/>
    <x v="37"/>
    <m/>
    <m/>
  </r>
  <r>
    <x v="143"/>
    <x v="12"/>
    <x v="37"/>
    <n v="163975"/>
    <n v="894505"/>
  </r>
  <r>
    <x v="143"/>
    <x v="13"/>
    <x v="37"/>
    <n v="114000"/>
    <n v="480000"/>
  </r>
  <r>
    <x v="144"/>
    <x v="14"/>
    <x v="37"/>
    <m/>
    <m/>
  </r>
  <r>
    <x v="144"/>
    <x v="4"/>
    <x v="37"/>
    <m/>
    <m/>
  </r>
  <r>
    <x v="144"/>
    <x v="12"/>
    <x v="37"/>
    <n v="132900"/>
    <n v="1174300"/>
  </r>
  <r>
    <x v="144"/>
    <x v="13"/>
    <x v="37"/>
    <n v="149500"/>
    <n v="1195000"/>
  </r>
  <r>
    <x v="145"/>
    <x v="14"/>
    <x v="37"/>
    <n v="161500"/>
    <n v="161500"/>
  </r>
  <r>
    <x v="145"/>
    <x v="4"/>
    <x v="37"/>
    <m/>
    <m/>
  </r>
  <r>
    <x v="145"/>
    <x v="12"/>
    <x v="37"/>
    <n v="127000"/>
    <n v="673650"/>
  </r>
  <r>
    <x v="145"/>
    <x v="13"/>
    <x v="37"/>
    <n v="96000"/>
    <n v="350000"/>
  </r>
  <r>
    <x v="146"/>
    <x v="14"/>
    <x v="37"/>
    <m/>
    <m/>
  </r>
  <r>
    <x v="146"/>
    <x v="4"/>
    <x v="37"/>
    <m/>
    <m/>
  </r>
  <r>
    <x v="146"/>
    <x v="12"/>
    <x v="37"/>
    <n v="164950"/>
    <n v="1344200"/>
  </r>
  <r>
    <x v="146"/>
    <x v="13"/>
    <x v="37"/>
    <n v="106500"/>
    <n v="649000"/>
  </r>
  <r>
    <x v="147"/>
    <x v="14"/>
    <x v="37"/>
    <m/>
    <m/>
  </r>
  <r>
    <x v="147"/>
    <x v="4"/>
    <x v="37"/>
    <m/>
    <m/>
  </r>
  <r>
    <x v="147"/>
    <x v="12"/>
    <x v="37"/>
    <n v="129500"/>
    <n v="1736650"/>
  </r>
  <r>
    <x v="147"/>
    <x v="13"/>
    <x v="37"/>
    <n v="163739"/>
    <n v="984427"/>
  </r>
  <r>
    <x v="148"/>
    <x v="14"/>
    <x v="37"/>
    <n v="126000"/>
    <n v="126000"/>
  </r>
  <r>
    <x v="148"/>
    <x v="4"/>
    <x v="37"/>
    <m/>
    <m/>
  </r>
  <r>
    <x v="148"/>
    <x v="12"/>
    <x v="37"/>
    <n v="135000"/>
    <n v="826130"/>
  </r>
  <r>
    <x v="148"/>
    <x v="13"/>
    <x v="37"/>
    <n v="225000"/>
    <n v="920000"/>
  </r>
  <r>
    <x v="149"/>
    <x v="14"/>
    <x v="37"/>
    <m/>
    <m/>
  </r>
  <r>
    <x v="149"/>
    <x v="4"/>
    <x v="37"/>
    <m/>
    <m/>
  </r>
  <r>
    <x v="149"/>
    <x v="12"/>
    <x v="37"/>
    <n v="173625"/>
    <n v="639250"/>
  </r>
  <r>
    <x v="149"/>
    <x v="13"/>
    <x v="37"/>
    <n v="165000"/>
    <n v="1335250"/>
  </r>
  <r>
    <x v="150"/>
    <x v="14"/>
    <x v="37"/>
    <m/>
    <m/>
  </r>
  <r>
    <x v="150"/>
    <x v="4"/>
    <x v="37"/>
    <m/>
    <m/>
  </r>
  <r>
    <x v="150"/>
    <x v="12"/>
    <x v="37"/>
    <n v="164700"/>
    <n v="988926"/>
  </r>
  <r>
    <x v="150"/>
    <x v="13"/>
    <x v="37"/>
    <n v="154950"/>
    <n v="2251910"/>
  </r>
  <r>
    <x v="151"/>
    <x v="14"/>
    <x v="37"/>
    <m/>
    <m/>
  </r>
  <r>
    <x v="151"/>
    <x v="4"/>
    <x v="37"/>
    <m/>
    <m/>
  </r>
  <r>
    <x v="151"/>
    <x v="12"/>
    <x v="37"/>
    <n v="171007"/>
    <n v="1886307"/>
  </r>
  <r>
    <x v="151"/>
    <x v="13"/>
    <x v="37"/>
    <n v="160500"/>
    <n v="1487899"/>
  </r>
  <r>
    <x v="152"/>
    <x v="14"/>
    <x v="37"/>
    <m/>
    <m/>
  </r>
  <r>
    <x v="152"/>
    <x v="4"/>
    <x v="37"/>
    <m/>
    <m/>
  </r>
  <r>
    <x v="152"/>
    <x v="12"/>
    <x v="37"/>
    <n v="145950"/>
    <n v="850300"/>
  </r>
  <r>
    <x v="152"/>
    <x v="13"/>
    <x v="37"/>
    <n v="163000"/>
    <n v="891900"/>
  </r>
  <r>
    <x v="153"/>
    <x v="14"/>
    <x v="37"/>
    <m/>
    <m/>
  </r>
  <r>
    <x v="153"/>
    <x v="4"/>
    <x v="37"/>
    <m/>
    <m/>
  </r>
  <r>
    <x v="153"/>
    <x v="12"/>
    <x v="37"/>
    <n v="189000"/>
    <n v="1693500"/>
  </r>
  <r>
    <x v="153"/>
    <x v="13"/>
    <x v="37"/>
    <n v="197500"/>
    <n v="769900"/>
  </r>
  <r>
    <x v="154"/>
    <x v="14"/>
    <x v="37"/>
    <m/>
    <m/>
  </r>
  <r>
    <x v="154"/>
    <x v="4"/>
    <x v="37"/>
    <m/>
    <m/>
  </r>
  <r>
    <x v="154"/>
    <x v="12"/>
    <x v="37"/>
    <n v="136380"/>
    <n v="1448180"/>
  </r>
  <r>
    <x v="154"/>
    <x v="13"/>
    <x v="37"/>
    <n v="154975"/>
    <n v="987700"/>
  </r>
  <r>
    <x v="155"/>
    <x v="14"/>
    <x v="37"/>
    <m/>
    <m/>
  </r>
  <r>
    <x v="155"/>
    <x v="4"/>
    <x v="37"/>
    <m/>
    <m/>
  </r>
  <r>
    <x v="155"/>
    <x v="12"/>
    <x v="37"/>
    <n v="174950"/>
    <n v="1613670"/>
  </r>
  <r>
    <x v="155"/>
    <x v="13"/>
    <x v="37"/>
    <n v="199475"/>
    <n v="1630410"/>
  </r>
  <r>
    <x v="156"/>
    <x v="14"/>
    <x v="37"/>
    <n v="145525"/>
    <n v="291050"/>
  </r>
  <r>
    <x v="156"/>
    <x v="4"/>
    <x v="37"/>
    <n v="111500"/>
    <n v="111500"/>
  </r>
  <r>
    <x v="156"/>
    <x v="12"/>
    <x v="37"/>
    <n v="157450"/>
    <n v="891425"/>
  </r>
  <r>
    <x v="156"/>
    <x v="13"/>
    <x v="37"/>
    <n v="122725"/>
    <n v="520350"/>
  </r>
  <r>
    <x v="157"/>
    <x v="14"/>
    <x v="37"/>
    <n v="119700"/>
    <n v="119700"/>
  </r>
  <r>
    <x v="157"/>
    <x v="4"/>
    <x v="37"/>
    <m/>
    <m/>
  </r>
  <r>
    <x v="157"/>
    <x v="12"/>
    <x v="37"/>
    <n v="162100"/>
    <n v="483100"/>
  </r>
  <r>
    <x v="157"/>
    <x v="13"/>
    <x v="37"/>
    <n v="149500"/>
    <n v="923275"/>
  </r>
  <r>
    <x v="158"/>
    <x v="14"/>
    <x v="37"/>
    <m/>
    <m/>
  </r>
  <r>
    <x v="158"/>
    <x v="4"/>
    <x v="37"/>
    <m/>
    <m/>
  </r>
  <r>
    <x v="158"/>
    <x v="12"/>
    <x v="37"/>
    <n v="182000"/>
    <n v="1557340"/>
  </r>
  <r>
    <x v="158"/>
    <x v="13"/>
    <x v="37"/>
    <n v="159000"/>
    <n v="1133500"/>
  </r>
  <r>
    <x v="159"/>
    <x v="14"/>
    <x v="37"/>
    <m/>
    <m/>
  </r>
  <r>
    <x v="159"/>
    <x v="4"/>
    <x v="37"/>
    <m/>
    <m/>
  </r>
  <r>
    <x v="159"/>
    <x v="12"/>
    <x v="37"/>
    <n v="197451"/>
    <n v="1911301"/>
  </r>
  <r>
    <x v="159"/>
    <x v="13"/>
    <x v="37"/>
    <n v="225000"/>
    <n v="951000"/>
  </r>
  <r>
    <x v="160"/>
    <x v="14"/>
    <x v="37"/>
    <n v="178000"/>
    <n v="178000"/>
  </r>
  <r>
    <x v="160"/>
    <x v="4"/>
    <x v="37"/>
    <m/>
    <m/>
  </r>
  <r>
    <x v="160"/>
    <x v="12"/>
    <x v="37"/>
    <n v="199999"/>
    <n v="1810387"/>
  </r>
  <r>
    <x v="160"/>
    <x v="13"/>
    <x v="37"/>
    <n v="189900"/>
    <n v="1663900"/>
  </r>
  <r>
    <x v="161"/>
    <x v="14"/>
    <x v="37"/>
    <m/>
    <m/>
  </r>
  <r>
    <x v="161"/>
    <x v="4"/>
    <x v="37"/>
    <m/>
    <m/>
  </r>
  <r>
    <x v="161"/>
    <x v="12"/>
    <x v="37"/>
    <n v="203675"/>
    <n v="1632250"/>
  </r>
  <r>
    <x v="161"/>
    <x v="13"/>
    <x v="37"/>
    <n v="137925"/>
    <n v="567400"/>
  </r>
  <r>
    <x v="162"/>
    <x v="14"/>
    <x v="37"/>
    <m/>
    <m/>
  </r>
  <r>
    <x v="162"/>
    <x v="4"/>
    <x v="37"/>
    <m/>
    <m/>
  </r>
  <r>
    <x v="162"/>
    <x v="12"/>
    <x v="37"/>
    <n v="170500"/>
    <n v="1441250"/>
  </r>
  <r>
    <x v="162"/>
    <x v="13"/>
    <x v="37"/>
    <n v="192100"/>
    <n v="753150"/>
  </r>
  <r>
    <x v="163"/>
    <x v="14"/>
    <x v="37"/>
    <m/>
    <m/>
  </r>
  <r>
    <x v="163"/>
    <x v="4"/>
    <x v="37"/>
    <m/>
    <m/>
  </r>
  <r>
    <x v="163"/>
    <x v="12"/>
    <x v="37"/>
    <n v="200000"/>
    <n v="1331550"/>
  </r>
  <r>
    <x v="163"/>
    <x v="13"/>
    <x v="37"/>
    <n v="208000"/>
    <n v="1955975"/>
  </r>
  <r>
    <x v="164"/>
    <x v="14"/>
    <x v="37"/>
    <m/>
    <m/>
  </r>
  <r>
    <x v="164"/>
    <x v="4"/>
    <x v="37"/>
    <m/>
    <m/>
  </r>
  <r>
    <x v="164"/>
    <x v="12"/>
    <x v="37"/>
    <n v="181075"/>
    <n v="1312103"/>
  </r>
  <r>
    <x v="164"/>
    <x v="13"/>
    <x v="37"/>
    <n v="174400"/>
    <n v="1748555"/>
  </r>
  <r>
    <x v="165"/>
    <x v="14"/>
    <x v="37"/>
    <m/>
    <m/>
  </r>
  <r>
    <x v="165"/>
    <x v="4"/>
    <x v="37"/>
    <m/>
    <m/>
  </r>
  <r>
    <x v="165"/>
    <x v="12"/>
    <x v="37"/>
    <n v="190000"/>
    <n v="2096299"/>
  </r>
  <r>
    <x v="165"/>
    <x v="13"/>
    <x v="37"/>
    <n v="171821"/>
    <n v="1208321"/>
  </r>
  <r>
    <x v="166"/>
    <x v="14"/>
    <x v="37"/>
    <m/>
    <m/>
  </r>
  <r>
    <x v="166"/>
    <x v="4"/>
    <x v="37"/>
    <m/>
    <m/>
  </r>
  <r>
    <x v="166"/>
    <x v="12"/>
    <x v="37"/>
    <n v="193000"/>
    <n v="932950"/>
  </r>
  <r>
    <x v="166"/>
    <x v="13"/>
    <x v="37"/>
    <n v="209900"/>
    <n v="1520650"/>
  </r>
  <r>
    <x v="167"/>
    <x v="14"/>
    <x v="37"/>
    <m/>
    <m/>
  </r>
  <r>
    <x v="167"/>
    <x v="4"/>
    <x v="37"/>
    <m/>
    <m/>
  </r>
  <r>
    <x v="167"/>
    <x v="12"/>
    <x v="37"/>
    <n v="219000"/>
    <n v="1086940"/>
  </r>
  <r>
    <x v="167"/>
    <x v="13"/>
    <x v="37"/>
    <n v="163250"/>
    <n v="1003550"/>
  </r>
  <r>
    <x v="168"/>
    <x v="14"/>
    <x v="37"/>
    <n v="208000"/>
    <n v="208000"/>
  </r>
  <r>
    <x v="168"/>
    <x v="4"/>
    <x v="37"/>
    <m/>
    <m/>
  </r>
  <r>
    <x v="168"/>
    <x v="12"/>
    <x v="37"/>
    <n v="191000"/>
    <n v="1102700"/>
  </r>
  <r>
    <x v="168"/>
    <x v="13"/>
    <x v="37"/>
    <n v="200000"/>
    <n v="1574950"/>
  </r>
  <r>
    <x v="169"/>
    <x v="14"/>
    <x v="37"/>
    <m/>
    <m/>
  </r>
  <r>
    <x v="169"/>
    <x v="4"/>
    <x v="37"/>
    <m/>
    <m/>
  </r>
  <r>
    <x v="169"/>
    <x v="12"/>
    <x v="37"/>
    <n v="192225"/>
    <n v="1464650"/>
  </r>
  <r>
    <x v="169"/>
    <x v="13"/>
    <x v="37"/>
    <n v="215000"/>
    <n v="824299"/>
  </r>
  <r>
    <x v="170"/>
    <x v="14"/>
    <x v="37"/>
    <m/>
    <m/>
  </r>
  <r>
    <x v="170"/>
    <x v="4"/>
    <x v="37"/>
    <m/>
    <m/>
  </r>
  <r>
    <x v="170"/>
    <x v="12"/>
    <x v="37"/>
    <n v="185000"/>
    <n v="2277749"/>
  </r>
  <r>
    <x v="170"/>
    <x v="13"/>
    <x v="37"/>
    <n v="230000"/>
    <n v="1697600"/>
  </r>
  <r>
    <x v="171"/>
    <x v="14"/>
    <x v="37"/>
    <m/>
    <m/>
  </r>
  <r>
    <x v="171"/>
    <x v="4"/>
    <x v="37"/>
    <m/>
    <m/>
  </r>
  <r>
    <x v="171"/>
    <x v="12"/>
    <x v="37"/>
    <n v="235000"/>
    <n v="1542950"/>
  </r>
  <r>
    <x v="171"/>
    <x v="13"/>
    <x v="37"/>
    <n v="343000"/>
    <n v="1266000"/>
  </r>
  <r>
    <x v="172"/>
    <x v="14"/>
    <x v="37"/>
    <m/>
    <m/>
  </r>
  <r>
    <x v="172"/>
    <x v="4"/>
    <x v="37"/>
    <m/>
    <m/>
  </r>
  <r>
    <x v="172"/>
    <x v="12"/>
    <x v="37"/>
    <n v="197475"/>
    <n v="1203950"/>
  </r>
  <r>
    <x v="172"/>
    <x v="13"/>
    <x v="37"/>
    <n v="251125"/>
    <n v="1919249"/>
  </r>
  <r>
    <x v="173"/>
    <x v="14"/>
    <x v="37"/>
    <n v="223000"/>
    <n v="223000"/>
  </r>
  <r>
    <x v="173"/>
    <x v="4"/>
    <x v="37"/>
    <m/>
    <m/>
  </r>
  <r>
    <x v="173"/>
    <x v="12"/>
    <x v="37"/>
    <n v="229000"/>
    <n v="3607749"/>
  </r>
  <r>
    <x v="173"/>
    <x v="13"/>
    <x v="37"/>
    <n v="214000"/>
    <n v="2210450"/>
  </r>
  <r>
    <x v="174"/>
    <x v="14"/>
    <x v="37"/>
    <m/>
    <m/>
  </r>
  <r>
    <x v="174"/>
    <x v="4"/>
    <x v="37"/>
    <m/>
    <m/>
  </r>
  <r>
    <x v="174"/>
    <x v="12"/>
    <x v="37"/>
    <n v="238000"/>
    <n v="3129926"/>
  </r>
  <r>
    <x v="174"/>
    <x v="13"/>
    <x v="37"/>
    <n v="222000"/>
    <n v="2160700"/>
  </r>
  <r>
    <x v="175"/>
    <x v="14"/>
    <x v="37"/>
    <m/>
    <m/>
  </r>
  <r>
    <x v="175"/>
    <x v="4"/>
    <x v="37"/>
    <m/>
    <m/>
  </r>
  <r>
    <x v="175"/>
    <x v="12"/>
    <x v="37"/>
    <n v="212000"/>
    <n v="1646450"/>
  </r>
  <r>
    <x v="175"/>
    <x v="13"/>
    <x v="37"/>
    <n v="235000"/>
    <n v="2095950"/>
  </r>
  <r>
    <x v="176"/>
    <x v="14"/>
    <x v="37"/>
    <m/>
    <m/>
  </r>
  <r>
    <x v="176"/>
    <x v="4"/>
    <x v="37"/>
    <m/>
    <m/>
  </r>
  <r>
    <x v="176"/>
    <x v="12"/>
    <x v="37"/>
    <n v="219500"/>
    <n v="2130999"/>
  </r>
  <r>
    <x v="176"/>
    <x v="13"/>
    <x v="37"/>
    <n v="245000"/>
    <n v="3063200"/>
  </r>
  <r>
    <x v="177"/>
    <x v="14"/>
    <x v="37"/>
    <m/>
    <m/>
  </r>
  <r>
    <x v="177"/>
    <x v="4"/>
    <x v="37"/>
    <m/>
    <m/>
  </r>
  <r>
    <x v="177"/>
    <x v="12"/>
    <x v="37"/>
    <n v="218605"/>
    <n v="1691159"/>
  </r>
  <r>
    <x v="177"/>
    <x v="13"/>
    <x v="37"/>
    <n v="240000"/>
    <n v="1375450"/>
  </r>
  <r>
    <x v="178"/>
    <x v="14"/>
    <x v="37"/>
    <m/>
    <m/>
  </r>
  <r>
    <x v="178"/>
    <x v="4"/>
    <x v="37"/>
    <m/>
    <m/>
  </r>
  <r>
    <x v="178"/>
    <x v="12"/>
    <x v="37"/>
    <n v="223000"/>
    <n v="1965390"/>
  </r>
  <r>
    <x v="178"/>
    <x v="13"/>
    <x v="37"/>
    <n v="260800"/>
    <n v="1033300"/>
  </r>
  <r>
    <x v="179"/>
    <x v="14"/>
    <x v="37"/>
    <m/>
    <m/>
  </r>
  <r>
    <x v="179"/>
    <x v="4"/>
    <x v="37"/>
    <m/>
    <m/>
  </r>
  <r>
    <x v="179"/>
    <x v="12"/>
    <x v="37"/>
    <n v="244500"/>
    <n v="2309800"/>
  </r>
  <r>
    <x v="179"/>
    <x v="13"/>
    <x v="37"/>
    <n v="238000"/>
    <n v="476000"/>
  </r>
  <r>
    <x v="180"/>
    <x v="14"/>
    <x v="37"/>
    <m/>
    <m/>
  </r>
  <r>
    <x v="180"/>
    <x v="4"/>
    <x v="37"/>
    <m/>
    <m/>
  </r>
  <r>
    <x v="180"/>
    <x v="12"/>
    <x v="37"/>
    <n v="205000"/>
    <n v="1511750"/>
  </r>
  <r>
    <x v="180"/>
    <x v="13"/>
    <x v="37"/>
    <n v="238250"/>
    <n v="2004045"/>
  </r>
  <r>
    <x v="181"/>
    <x v="14"/>
    <x v="37"/>
    <m/>
    <m/>
  </r>
  <r>
    <x v="181"/>
    <x v="4"/>
    <x v="37"/>
    <m/>
    <m/>
  </r>
  <r>
    <x v="181"/>
    <x v="12"/>
    <x v="37"/>
    <n v="258000"/>
    <n v="2017000"/>
  </r>
  <r>
    <x v="181"/>
    <x v="13"/>
    <x v="37"/>
    <n v="287750"/>
    <n v="1740500"/>
  </r>
  <r>
    <x v="182"/>
    <x v="14"/>
    <x v="37"/>
    <m/>
    <m/>
  </r>
  <r>
    <x v="182"/>
    <x v="4"/>
    <x v="37"/>
    <m/>
    <m/>
  </r>
  <r>
    <x v="182"/>
    <x v="12"/>
    <x v="37"/>
    <n v="251250"/>
    <n v="2605750"/>
  </r>
  <r>
    <x v="182"/>
    <x v="13"/>
    <x v="37"/>
    <n v="230000"/>
    <n v="2555400"/>
  </r>
  <r>
    <x v="183"/>
    <x v="14"/>
    <x v="37"/>
    <m/>
    <m/>
  </r>
  <r>
    <x v="183"/>
    <x v="4"/>
    <x v="37"/>
    <m/>
    <m/>
  </r>
  <r>
    <x v="183"/>
    <x v="12"/>
    <x v="37"/>
    <n v="250000"/>
    <n v="2645400"/>
  </r>
  <r>
    <x v="183"/>
    <x v="13"/>
    <x v="37"/>
    <n v="275000"/>
    <n v="3454152"/>
  </r>
  <r>
    <x v="184"/>
    <x v="14"/>
    <x v="37"/>
    <m/>
    <m/>
  </r>
  <r>
    <x v="184"/>
    <x v="4"/>
    <x v="37"/>
    <m/>
    <m/>
  </r>
  <r>
    <x v="184"/>
    <x v="12"/>
    <x v="37"/>
    <n v="267500"/>
    <n v="2112550"/>
  </r>
  <r>
    <x v="184"/>
    <x v="13"/>
    <x v="37"/>
    <n v="272500"/>
    <n v="2601550"/>
  </r>
  <r>
    <x v="185"/>
    <x v="14"/>
    <x v="37"/>
    <n v="190000"/>
    <n v="190000"/>
  </r>
  <r>
    <x v="185"/>
    <x v="4"/>
    <x v="37"/>
    <m/>
    <m/>
  </r>
  <r>
    <x v="185"/>
    <x v="12"/>
    <x v="37"/>
    <n v="280000"/>
    <n v="2534550"/>
  </r>
  <r>
    <x v="185"/>
    <x v="13"/>
    <x v="37"/>
    <n v="254500"/>
    <n v="1539300"/>
  </r>
  <r>
    <x v="186"/>
    <x v="14"/>
    <x v="37"/>
    <m/>
    <m/>
  </r>
  <r>
    <x v="186"/>
    <x v="4"/>
    <x v="37"/>
    <m/>
    <m/>
  </r>
  <r>
    <x v="186"/>
    <x v="12"/>
    <x v="37"/>
    <n v="270000"/>
    <n v="1898500"/>
  </r>
  <r>
    <x v="186"/>
    <x v="13"/>
    <x v="37"/>
    <n v="229500"/>
    <n v="1980950"/>
  </r>
  <r>
    <x v="187"/>
    <x v="14"/>
    <x v="37"/>
    <m/>
    <m/>
  </r>
  <r>
    <x v="187"/>
    <x v="4"/>
    <x v="37"/>
    <m/>
    <m/>
  </r>
  <r>
    <x v="187"/>
    <x v="12"/>
    <x v="37"/>
    <n v="250000"/>
    <n v="1845000"/>
  </r>
  <r>
    <x v="187"/>
    <x v="13"/>
    <x v="37"/>
    <n v="267000"/>
    <n v="1348829"/>
  </r>
  <r>
    <x v="188"/>
    <x v="14"/>
    <x v="37"/>
    <m/>
    <m/>
  </r>
  <r>
    <x v="188"/>
    <x v="4"/>
    <x v="37"/>
    <m/>
    <m/>
  </r>
  <r>
    <x v="188"/>
    <x v="12"/>
    <x v="37"/>
    <n v="234995"/>
    <n v="915990"/>
  </r>
  <r>
    <x v="188"/>
    <x v="13"/>
    <x v="37"/>
    <n v="259000"/>
    <n v="2595900"/>
  </r>
  <r>
    <x v="189"/>
    <x v="14"/>
    <x v="37"/>
    <n v="230000"/>
    <n v="230000"/>
  </r>
  <r>
    <x v="189"/>
    <x v="4"/>
    <x v="37"/>
    <m/>
    <m/>
  </r>
  <r>
    <x v="189"/>
    <x v="12"/>
    <x v="37"/>
    <n v="237000"/>
    <n v="2030450"/>
  </r>
  <r>
    <x v="189"/>
    <x v="13"/>
    <x v="37"/>
    <n v="269000"/>
    <n v="2384300"/>
  </r>
  <r>
    <x v="190"/>
    <x v="14"/>
    <x v="37"/>
    <m/>
    <m/>
  </r>
  <r>
    <x v="190"/>
    <x v="4"/>
    <x v="37"/>
    <m/>
    <m/>
  </r>
  <r>
    <x v="190"/>
    <x v="12"/>
    <x v="37"/>
    <n v="274500"/>
    <n v="2229400"/>
  </r>
  <r>
    <x v="190"/>
    <x v="13"/>
    <x v="37"/>
    <n v="269950"/>
    <n v="1955850"/>
  </r>
  <r>
    <x v="191"/>
    <x v="14"/>
    <x v="37"/>
    <m/>
    <m/>
  </r>
  <r>
    <x v="191"/>
    <x v="4"/>
    <x v="37"/>
    <m/>
    <m/>
  </r>
  <r>
    <x v="191"/>
    <x v="12"/>
    <x v="37"/>
    <n v="250975"/>
    <n v="1656450"/>
  </r>
  <r>
    <x v="191"/>
    <x v="13"/>
    <x v="37"/>
    <n v="290000"/>
    <n v="1238000"/>
  </r>
  <r>
    <x v="192"/>
    <x v="14"/>
    <x v="37"/>
    <m/>
    <m/>
  </r>
  <r>
    <x v="192"/>
    <x v="4"/>
    <x v="37"/>
    <m/>
    <m/>
  </r>
  <r>
    <x v="192"/>
    <x v="12"/>
    <x v="37"/>
    <n v="255000"/>
    <n v="1183500"/>
  </r>
  <r>
    <x v="192"/>
    <x v="13"/>
    <x v="37"/>
    <n v="286700"/>
    <n v="573400"/>
  </r>
  <r>
    <x v="202"/>
    <x v="14"/>
    <x v="37"/>
    <m/>
    <m/>
  </r>
  <r>
    <x v="202"/>
    <x v="4"/>
    <x v="37"/>
    <n v="235950"/>
    <n v="235950"/>
  </r>
  <r>
    <x v="202"/>
    <x v="12"/>
    <x v="37"/>
    <n v="261500"/>
    <n v="2573000"/>
  </r>
  <r>
    <x v="202"/>
    <x v="13"/>
    <x v="37"/>
    <n v="264150"/>
    <n v="1532800"/>
  </r>
  <r>
    <x v="194"/>
    <x v="14"/>
    <x v="37"/>
    <m/>
    <m/>
  </r>
  <r>
    <x v="194"/>
    <x v="4"/>
    <x v="37"/>
    <m/>
    <m/>
  </r>
  <r>
    <x v="194"/>
    <x v="12"/>
    <x v="37"/>
    <n v="261375"/>
    <n v="1590700"/>
  </r>
  <r>
    <x v="194"/>
    <x v="13"/>
    <x v="37"/>
    <n v="230000"/>
    <n v="230000"/>
  </r>
  <r>
    <x v="195"/>
    <x v="14"/>
    <x v="37"/>
    <m/>
    <m/>
  </r>
  <r>
    <x v="195"/>
    <x v="4"/>
    <x v="37"/>
    <m/>
    <m/>
  </r>
  <r>
    <x v="195"/>
    <x v="12"/>
    <x v="37"/>
    <n v="280000"/>
    <n v="890000"/>
  </r>
  <r>
    <x v="195"/>
    <x v="13"/>
    <x v="37"/>
    <n v="259500"/>
    <n v="1812450"/>
  </r>
  <r>
    <x v="196"/>
    <x v="14"/>
    <x v="37"/>
    <m/>
    <m/>
  </r>
  <r>
    <x v="196"/>
    <x v="4"/>
    <x v="37"/>
    <m/>
    <m/>
  </r>
  <r>
    <x v="196"/>
    <x v="12"/>
    <x v="37"/>
    <n v="305000"/>
    <n v="2715250"/>
  </r>
  <r>
    <x v="196"/>
    <x v="13"/>
    <x v="37"/>
    <n v="290000"/>
    <n v="849900"/>
  </r>
  <r>
    <x v="197"/>
    <x v="14"/>
    <x v="37"/>
    <m/>
    <m/>
  </r>
  <r>
    <x v="197"/>
    <x v="4"/>
    <x v="37"/>
    <m/>
    <m/>
  </r>
  <r>
    <x v="197"/>
    <x v="12"/>
    <x v="37"/>
    <n v="281250"/>
    <n v="3809347"/>
  </r>
  <r>
    <x v="197"/>
    <x v="13"/>
    <x v="37"/>
    <n v="271490"/>
    <n v="3912380"/>
  </r>
  <r>
    <x v="198"/>
    <x v="14"/>
    <x v="37"/>
    <m/>
    <m/>
  </r>
  <r>
    <x v="198"/>
    <x v="4"/>
    <x v="37"/>
    <m/>
    <m/>
  </r>
  <r>
    <x v="198"/>
    <x v="12"/>
    <x v="37"/>
    <n v="304900"/>
    <n v="2107350"/>
  </r>
  <r>
    <x v="198"/>
    <x v="13"/>
    <x v="37"/>
    <n v="345000"/>
    <n v="945000"/>
  </r>
  <r>
    <x v="199"/>
    <x v="14"/>
    <x v="37"/>
    <n v="273000"/>
    <n v="273000"/>
  </r>
  <r>
    <x v="199"/>
    <x v="4"/>
    <x v="37"/>
    <m/>
    <m/>
  </r>
  <r>
    <x v="199"/>
    <x v="12"/>
    <x v="37"/>
    <n v="290188"/>
    <n v="2213875"/>
  </r>
  <r>
    <x v="199"/>
    <x v="13"/>
    <x v="37"/>
    <n v="270000"/>
    <n v="4569565"/>
  </r>
  <r>
    <x v="200"/>
    <x v="14"/>
    <x v="37"/>
    <m/>
    <m/>
  </r>
  <r>
    <x v="200"/>
    <x v="4"/>
    <x v="37"/>
    <m/>
    <m/>
  </r>
  <r>
    <x v="200"/>
    <x v="12"/>
    <x v="37"/>
    <n v="266500"/>
    <n v="2463900"/>
  </r>
  <r>
    <x v="200"/>
    <x v="13"/>
    <x v="37"/>
    <n v="281200"/>
    <n v="2523050"/>
  </r>
  <r>
    <x v="201"/>
    <x v="13"/>
    <x v="37"/>
    <n v="264250"/>
    <n v="2070750"/>
  </r>
  <r>
    <x v="201"/>
    <x v="12"/>
    <x v="37"/>
    <n v="285950"/>
    <n v="4962350"/>
  </r>
  <r>
    <x v="201"/>
    <x v="4"/>
    <x v="37"/>
    <m/>
    <m/>
  </r>
  <r>
    <x v="201"/>
    <x v="14"/>
    <x v="37"/>
    <m/>
    <m/>
  </r>
  <r>
    <x v="0"/>
    <x v="14"/>
    <x v="38"/>
    <m/>
    <m/>
  </r>
  <r>
    <x v="0"/>
    <x v="12"/>
    <x v="38"/>
    <n v="148225"/>
    <n v="296450"/>
  </r>
  <r>
    <x v="1"/>
    <x v="14"/>
    <x v="38"/>
    <m/>
    <m/>
  </r>
  <r>
    <x v="1"/>
    <x v="12"/>
    <x v="38"/>
    <n v="160674"/>
    <n v="651798"/>
  </r>
  <r>
    <x v="2"/>
    <x v="14"/>
    <x v="38"/>
    <m/>
    <m/>
  </r>
  <r>
    <x v="2"/>
    <x v="12"/>
    <x v="38"/>
    <n v="162500"/>
    <n v="453000"/>
  </r>
  <r>
    <x v="3"/>
    <x v="14"/>
    <x v="38"/>
    <m/>
    <m/>
  </r>
  <r>
    <x v="3"/>
    <x v="12"/>
    <x v="38"/>
    <n v="154950"/>
    <n v="717400"/>
  </r>
  <r>
    <x v="4"/>
    <x v="14"/>
    <x v="38"/>
    <m/>
    <m/>
  </r>
  <r>
    <x v="4"/>
    <x v="12"/>
    <x v="38"/>
    <n v="117725"/>
    <n v="949485"/>
  </r>
  <r>
    <x v="5"/>
    <x v="14"/>
    <x v="38"/>
    <m/>
    <m/>
  </r>
  <r>
    <x v="5"/>
    <x v="12"/>
    <x v="38"/>
    <n v="135500"/>
    <n v="1037790"/>
  </r>
  <r>
    <x v="6"/>
    <x v="14"/>
    <x v="38"/>
    <m/>
    <m/>
  </r>
  <r>
    <x v="6"/>
    <x v="12"/>
    <x v="38"/>
    <n v="161250"/>
    <n v="1244150"/>
  </r>
  <r>
    <x v="7"/>
    <x v="14"/>
    <x v="38"/>
    <m/>
    <m/>
  </r>
  <r>
    <x v="7"/>
    <x v="12"/>
    <x v="38"/>
    <n v="149000"/>
    <n v="1276300"/>
  </r>
  <r>
    <x v="8"/>
    <x v="14"/>
    <x v="38"/>
    <m/>
    <m/>
  </r>
  <r>
    <x v="8"/>
    <x v="12"/>
    <x v="38"/>
    <n v="129900"/>
    <n v="1791350"/>
  </r>
  <r>
    <x v="9"/>
    <x v="14"/>
    <x v="38"/>
    <m/>
    <m/>
  </r>
  <r>
    <x v="9"/>
    <x v="12"/>
    <x v="38"/>
    <n v="127800"/>
    <n v="1467115"/>
  </r>
  <r>
    <x v="10"/>
    <x v="14"/>
    <x v="38"/>
    <m/>
    <m/>
  </r>
  <r>
    <x v="10"/>
    <x v="12"/>
    <x v="38"/>
    <n v="144625"/>
    <n v="576700"/>
  </r>
  <r>
    <x v="11"/>
    <x v="14"/>
    <x v="38"/>
    <m/>
    <m/>
  </r>
  <r>
    <x v="11"/>
    <x v="12"/>
    <x v="38"/>
    <n v="137000"/>
    <n v="1106599"/>
  </r>
  <r>
    <x v="12"/>
    <x v="14"/>
    <x v="38"/>
    <m/>
    <m/>
  </r>
  <r>
    <x v="12"/>
    <x v="4"/>
    <x v="38"/>
    <m/>
    <m/>
  </r>
  <r>
    <x v="12"/>
    <x v="12"/>
    <x v="38"/>
    <n v="140000"/>
    <n v="697900"/>
  </r>
  <r>
    <x v="13"/>
    <x v="14"/>
    <x v="38"/>
    <m/>
    <m/>
  </r>
  <r>
    <x v="13"/>
    <x v="4"/>
    <x v="38"/>
    <m/>
    <m/>
  </r>
  <r>
    <x v="13"/>
    <x v="12"/>
    <x v="38"/>
    <n v="137250"/>
    <n v="546000"/>
  </r>
  <r>
    <x v="14"/>
    <x v="14"/>
    <x v="38"/>
    <m/>
    <m/>
  </r>
  <r>
    <x v="14"/>
    <x v="4"/>
    <x v="38"/>
    <m/>
    <m/>
  </r>
  <r>
    <x v="14"/>
    <x v="12"/>
    <x v="38"/>
    <n v="158900"/>
    <n v="1130200"/>
  </r>
  <r>
    <x v="15"/>
    <x v="14"/>
    <x v="38"/>
    <m/>
    <m/>
  </r>
  <r>
    <x v="15"/>
    <x v="4"/>
    <x v="38"/>
    <m/>
    <m/>
  </r>
  <r>
    <x v="15"/>
    <x v="12"/>
    <x v="38"/>
    <n v="154825"/>
    <n v="1791503"/>
  </r>
  <r>
    <x v="16"/>
    <x v="14"/>
    <x v="38"/>
    <n v="154950"/>
    <n v="154950"/>
  </r>
  <r>
    <x v="16"/>
    <x v="4"/>
    <x v="38"/>
    <m/>
    <m/>
  </r>
  <r>
    <x v="16"/>
    <x v="12"/>
    <x v="38"/>
    <n v="160500"/>
    <n v="1296500"/>
  </r>
  <r>
    <x v="17"/>
    <x v="14"/>
    <x v="38"/>
    <m/>
    <m/>
  </r>
  <r>
    <x v="17"/>
    <x v="4"/>
    <x v="38"/>
    <m/>
    <m/>
  </r>
  <r>
    <x v="17"/>
    <x v="12"/>
    <x v="38"/>
    <n v="146500"/>
    <n v="2015600"/>
  </r>
  <r>
    <x v="18"/>
    <x v="14"/>
    <x v="38"/>
    <m/>
    <m/>
  </r>
  <r>
    <x v="18"/>
    <x v="4"/>
    <x v="38"/>
    <m/>
    <m/>
  </r>
  <r>
    <x v="18"/>
    <x v="12"/>
    <x v="38"/>
    <n v="157725"/>
    <n v="2603950"/>
  </r>
  <r>
    <x v="19"/>
    <x v="14"/>
    <x v="38"/>
    <n v="212000"/>
    <n v="212000"/>
  </r>
  <r>
    <x v="19"/>
    <x v="4"/>
    <x v="38"/>
    <m/>
    <m/>
  </r>
  <r>
    <x v="19"/>
    <x v="12"/>
    <x v="38"/>
    <n v="152900"/>
    <n v="1616075"/>
  </r>
  <r>
    <x v="20"/>
    <x v="14"/>
    <x v="38"/>
    <m/>
    <m/>
  </r>
  <r>
    <x v="20"/>
    <x v="4"/>
    <x v="38"/>
    <m/>
    <m/>
  </r>
  <r>
    <x v="20"/>
    <x v="12"/>
    <x v="38"/>
    <n v="154954"/>
    <n v="1472358"/>
  </r>
  <r>
    <x v="21"/>
    <x v="14"/>
    <x v="38"/>
    <m/>
    <m/>
  </r>
  <r>
    <x v="21"/>
    <x v="4"/>
    <x v="38"/>
    <m/>
    <m/>
  </r>
  <r>
    <x v="21"/>
    <x v="12"/>
    <x v="38"/>
    <n v="138000"/>
    <n v="1877600"/>
  </r>
  <r>
    <x v="22"/>
    <x v="14"/>
    <x v="38"/>
    <m/>
    <m/>
  </r>
  <r>
    <x v="22"/>
    <x v="4"/>
    <x v="38"/>
    <n v="190950"/>
    <n v="190950"/>
  </r>
  <r>
    <x v="22"/>
    <x v="12"/>
    <x v="38"/>
    <n v="164000"/>
    <n v="1708339"/>
  </r>
  <r>
    <x v="23"/>
    <x v="14"/>
    <x v="38"/>
    <m/>
    <m/>
  </r>
  <r>
    <x v="23"/>
    <x v="4"/>
    <x v="38"/>
    <m/>
    <m/>
  </r>
  <r>
    <x v="23"/>
    <x v="12"/>
    <x v="38"/>
    <n v="185975"/>
    <n v="2259690"/>
  </r>
  <r>
    <x v="24"/>
    <x v="14"/>
    <x v="38"/>
    <m/>
    <m/>
  </r>
  <r>
    <x v="24"/>
    <x v="4"/>
    <x v="38"/>
    <m/>
    <m/>
  </r>
  <r>
    <x v="24"/>
    <x v="12"/>
    <x v="38"/>
    <n v="173900"/>
    <n v="1570750"/>
  </r>
  <r>
    <x v="25"/>
    <x v="14"/>
    <x v="38"/>
    <m/>
    <m/>
  </r>
  <r>
    <x v="25"/>
    <x v="4"/>
    <x v="38"/>
    <m/>
    <m/>
  </r>
  <r>
    <x v="25"/>
    <x v="12"/>
    <x v="38"/>
    <n v="155000"/>
    <n v="155000"/>
  </r>
  <r>
    <x v="26"/>
    <x v="14"/>
    <x v="38"/>
    <m/>
    <m/>
  </r>
  <r>
    <x v="26"/>
    <x v="4"/>
    <x v="38"/>
    <m/>
    <m/>
  </r>
  <r>
    <x v="26"/>
    <x v="12"/>
    <x v="38"/>
    <n v="166500"/>
    <n v="2729674"/>
  </r>
  <r>
    <x v="27"/>
    <x v="14"/>
    <x v="38"/>
    <m/>
    <m/>
  </r>
  <r>
    <x v="27"/>
    <x v="4"/>
    <x v="38"/>
    <m/>
    <m/>
  </r>
  <r>
    <x v="27"/>
    <x v="12"/>
    <x v="38"/>
    <n v="183000"/>
    <n v="1594200"/>
  </r>
  <r>
    <x v="28"/>
    <x v="14"/>
    <x v="38"/>
    <m/>
    <m/>
  </r>
  <r>
    <x v="28"/>
    <x v="4"/>
    <x v="38"/>
    <m/>
    <m/>
  </r>
  <r>
    <x v="28"/>
    <x v="12"/>
    <x v="38"/>
    <n v="169950"/>
    <n v="2354001"/>
  </r>
  <r>
    <x v="29"/>
    <x v="14"/>
    <x v="38"/>
    <m/>
    <m/>
  </r>
  <r>
    <x v="29"/>
    <x v="4"/>
    <x v="38"/>
    <m/>
    <m/>
  </r>
  <r>
    <x v="29"/>
    <x v="12"/>
    <x v="38"/>
    <n v="175250"/>
    <n v="2379000"/>
  </r>
  <r>
    <x v="30"/>
    <x v="14"/>
    <x v="38"/>
    <m/>
    <m/>
  </r>
  <r>
    <x v="30"/>
    <x v="4"/>
    <x v="38"/>
    <m/>
    <m/>
  </r>
  <r>
    <x v="30"/>
    <x v="12"/>
    <x v="38"/>
    <n v="155000"/>
    <n v="2126198"/>
  </r>
  <r>
    <x v="31"/>
    <x v="14"/>
    <x v="38"/>
    <n v="164000"/>
    <n v="164000"/>
  </r>
  <r>
    <x v="31"/>
    <x v="4"/>
    <x v="38"/>
    <m/>
    <m/>
  </r>
  <r>
    <x v="31"/>
    <x v="12"/>
    <x v="38"/>
    <n v="195250"/>
    <n v="4018200"/>
  </r>
  <r>
    <x v="32"/>
    <x v="14"/>
    <x v="38"/>
    <n v="167424"/>
    <n v="334847"/>
  </r>
  <r>
    <x v="32"/>
    <x v="4"/>
    <x v="38"/>
    <m/>
    <m/>
  </r>
  <r>
    <x v="32"/>
    <x v="12"/>
    <x v="38"/>
    <n v="203500"/>
    <n v="4057540"/>
  </r>
  <r>
    <x v="33"/>
    <x v="14"/>
    <x v="38"/>
    <n v="165000"/>
    <n v="165000"/>
  </r>
  <r>
    <x v="33"/>
    <x v="4"/>
    <x v="38"/>
    <m/>
    <m/>
  </r>
  <r>
    <x v="33"/>
    <x v="12"/>
    <x v="38"/>
    <n v="184200"/>
    <n v="3161180"/>
  </r>
  <r>
    <x v="34"/>
    <x v="14"/>
    <x v="38"/>
    <n v="207950"/>
    <n v="207950"/>
  </r>
  <r>
    <x v="34"/>
    <x v="4"/>
    <x v="38"/>
    <m/>
    <m/>
  </r>
  <r>
    <x v="34"/>
    <x v="12"/>
    <x v="38"/>
    <n v="199950"/>
    <n v="2671300"/>
  </r>
  <r>
    <x v="35"/>
    <x v="14"/>
    <x v="38"/>
    <m/>
    <m/>
  </r>
  <r>
    <x v="35"/>
    <x v="4"/>
    <x v="38"/>
    <m/>
    <m/>
  </r>
  <r>
    <x v="35"/>
    <x v="12"/>
    <x v="38"/>
    <n v="188000"/>
    <n v="2484800"/>
  </r>
  <r>
    <x v="36"/>
    <x v="14"/>
    <x v="38"/>
    <m/>
    <m/>
  </r>
  <r>
    <x v="36"/>
    <x v="4"/>
    <x v="38"/>
    <m/>
    <m/>
  </r>
  <r>
    <x v="36"/>
    <x v="12"/>
    <x v="38"/>
    <n v="183975"/>
    <n v="1898345"/>
  </r>
  <r>
    <x v="37"/>
    <x v="14"/>
    <x v="38"/>
    <n v="184950"/>
    <n v="184950"/>
  </r>
  <r>
    <x v="37"/>
    <x v="4"/>
    <x v="38"/>
    <m/>
    <m/>
  </r>
  <r>
    <x v="37"/>
    <x v="12"/>
    <x v="38"/>
    <n v="201950"/>
    <n v="1426350"/>
  </r>
  <r>
    <x v="38"/>
    <x v="14"/>
    <x v="38"/>
    <m/>
    <m/>
  </r>
  <r>
    <x v="38"/>
    <x v="4"/>
    <x v="38"/>
    <m/>
    <m/>
  </r>
  <r>
    <x v="38"/>
    <x v="12"/>
    <x v="38"/>
    <n v="201500"/>
    <n v="1826470"/>
  </r>
  <r>
    <x v="39"/>
    <x v="14"/>
    <x v="38"/>
    <m/>
    <m/>
  </r>
  <r>
    <x v="39"/>
    <x v="4"/>
    <x v="38"/>
    <m/>
    <m/>
  </r>
  <r>
    <x v="39"/>
    <x v="12"/>
    <x v="38"/>
    <n v="194475"/>
    <n v="2231650"/>
  </r>
  <r>
    <x v="40"/>
    <x v="14"/>
    <x v="38"/>
    <m/>
    <m/>
  </r>
  <r>
    <x v="40"/>
    <x v="4"/>
    <x v="38"/>
    <m/>
    <m/>
  </r>
  <r>
    <x v="40"/>
    <x v="12"/>
    <x v="38"/>
    <n v="197250"/>
    <n v="2831400"/>
  </r>
  <r>
    <x v="41"/>
    <x v="14"/>
    <x v="38"/>
    <m/>
    <m/>
  </r>
  <r>
    <x v="41"/>
    <x v="4"/>
    <x v="38"/>
    <m/>
    <m/>
  </r>
  <r>
    <x v="41"/>
    <x v="12"/>
    <x v="38"/>
    <n v="204950"/>
    <n v="2288490"/>
  </r>
  <r>
    <x v="42"/>
    <x v="14"/>
    <x v="38"/>
    <m/>
    <m/>
  </r>
  <r>
    <x v="42"/>
    <x v="4"/>
    <x v="38"/>
    <m/>
    <m/>
  </r>
  <r>
    <x v="42"/>
    <x v="12"/>
    <x v="38"/>
    <n v="210000"/>
    <n v="3409944"/>
  </r>
  <r>
    <x v="43"/>
    <x v="14"/>
    <x v="38"/>
    <n v="190000"/>
    <n v="190000"/>
  </r>
  <r>
    <x v="43"/>
    <x v="4"/>
    <x v="38"/>
    <m/>
    <m/>
  </r>
  <r>
    <x v="43"/>
    <x v="12"/>
    <x v="38"/>
    <n v="203000"/>
    <n v="1874200"/>
  </r>
  <r>
    <x v="44"/>
    <x v="14"/>
    <x v="38"/>
    <m/>
    <m/>
  </r>
  <r>
    <x v="44"/>
    <x v="4"/>
    <x v="38"/>
    <m/>
    <m/>
  </r>
  <r>
    <x v="44"/>
    <x v="12"/>
    <x v="38"/>
    <n v="250000"/>
    <n v="2541494"/>
  </r>
  <r>
    <x v="45"/>
    <x v="14"/>
    <x v="38"/>
    <m/>
    <m/>
  </r>
  <r>
    <x v="45"/>
    <x v="4"/>
    <x v="38"/>
    <m/>
    <m/>
  </r>
  <r>
    <x v="45"/>
    <x v="12"/>
    <x v="38"/>
    <n v="211950"/>
    <n v="1007950"/>
  </r>
  <r>
    <x v="46"/>
    <x v="14"/>
    <x v="38"/>
    <m/>
    <m/>
  </r>
  <r>
    <x v="46"/>
    <x v="4"/>
    <x v="38"/>
    <m/>
    <m/>
  </r>
  <r>
    <x v="46"/>
    <x v="12"/>
    <x v="38"/>
    <n v="207000"/>
    <n v="3302409"/>
  </r>
  <r>
    <x v="47"/>
    <x v="14"/>
    <x v="38"/>
    <m/>
    <m/>
  </r>
  <r>
    <x v="47"/>
    <x v="4"/>
    <x v="38"/>
    <m/>
    <m/>
  </r>
  <r>
    <x v="47"/>
    <x v="12"/>
    <x v="38"/>
    <n v="219000"/>
    <n v="1476900"/>
  </r>
  <r>
    <x v="48"/>
    <x v="14"/>
    <x v="38"/>
    <m/>
    <m/>
  </r>
  <r>
    <x v="48"/>
    <x v="4"/>
    <x v="38"/>
    <m/>
    <m/>
  </r>
  <r>
    <x v="48"/>
    <x v="12"/>
    <x v="38"/>
    <n v="184200"/>
    <n v="1498300"/>
  </r>
  <r>
    <x v="49"/>
    <x v="14"/>
    <x v="38"/>
    <m/>
    <m/>
  </r>
  <r>
    <x v="49"/>
    <x v="4"/>
    <x v="38"/>
    <m/>
    <m/>
  </r>
  <r>
    <x v="49"/>
    <x v="12"/>
    <x v="38"/>
    <n v="214000"/>
    <n v="1143900"/>
  </r>
  <r>
    <x v="50"/>
    <x v="14"/>
    <x v="38"/>
    <m/>
    <m/>
  </r>
  <r>
    <x v="50"/>
    <x v="4"/>
    <x v="38"/>
    <m/>
    <m/>
  </r>
  <r>
    <x v="50"/>
    <x v="12"/>
    <x v="38"/>
    <n v="204950"/>
    <n v="1044950"/>
  </r>
  <r>
    <x v="51"/>
    <x v="14"/>
    <x v="38"/>
    <m/>
    <m/>
  </r>
  <r>
    <x v="51"/>
    <x v="4"/>
    <x v="38"/>
    <m/>
    <m/>
  </r>
  <r>
    <x v="51"/>
    <x v="12"/>
    <x v="38"/>
    <n v="206000"/>
    <n v="1525827"/>
  </r>
  <r>
    <x v="52"/>
    <x v="14"/>
    <x v="38"/>
    <m/>
    <m/>
  </r>
  <r>
    <x v="52"/>
    <x v="4"/>
    <x v="38"/>
    <m/>
    <m/>
  </r>
  <r>
    <x v="52"/>
    <x v="12"/>
    <x v="38"/>
    <n v="219000"/>
    <n v="1966000"/>
  </r>
  <r>
    <x v="53"/>
    <x v="14"/>
    <x v="38"/>
    <m/>
    <m/>
  </r>
  <r>
    <x v="53"/>
    <x v="4"/>
    <x v="38"/>
    <m/>
    <m/>
  </r>
  <r>
    <x v="53"/>
    <x v="12"/>
    <x v="38"/>
    <n v="199950"/>
    <n v="2284550"/>
  </r>
  <r>
    <x v="54"/>
    <x v="14"/>
    <x v="38"/>
    <m/>
    <m/>
  </r>
  <r>
    <x v="54"/>
    <x v="4"/>
    <x v="38"/>
    <m/>
    <m/>
  </r>
  <r>
    <x v="54"/>
    <x v="12"/>
    <x v="38"/>
    <n v="212000"/>
    <n v="1850900"/>
  </r>
  <r>
    <x v="55"/>
    <x v="14"/>
    <x v="38"/>
    <m/>
    <m/>
  </r>
  <r>
    <x v="55"/>
    <x v="4"/>
    <x v="38"/>
    <m/>
    <m/>
  </r>
  <r>
    <x v="55"/>
    <x v="12"/>
    <x v="38"/>
    <n v="210000"/>
    <n v="1522750"/>
  </r>
  <r>
    <x v="56"/>
    <x v="14"/>
    <x v="38"/>
    <n v="165950"/>
    <n v="165950"/>
  </r>
  <r>
    <x v="56"/>
    <x v="4"/>
    <x v="38"/>
    <m/>
    <m/>
  </r>
  <r>
    <x v="56"/>
    <x v="12"/>
    <x v="38"/>
    <n v="196000"/>
    <n v="946901"/>
  </r>
  <r>
    <x v="57"/>
    <x v="14"/>
    <x v="38"/>
    <m/>
    <m/>
  </r>
  <r>
    <x v="57"/>
    <x v="4"/>
    <x v="38"/>
    <m/>
    <m/>
  </r>
  <r>
    <x v="57"/>
    <x v="12"/>
    <x v="38"/>
    <n v="191178"/>
    <n v="799805"/>
  </r>
  <r>
    <x v="58"/>
    <x v="14"/>
    <x v="38"/>
    <m/>
    <m/>
  </r>
  <r>
    <x v="58"/>
    <x v="4"/>
    <x v="38"/>
    <m/>
    <m/>
  </r>
  <r>
    <x v="58"/>
    <x v="12"/>
    <x v="38"/>
    <n v="168500"/>
    <n v="503500"/>
  </r>
  <r>
    <x v="59"/>
    <x v="14"/>
    <x v="38"/>
    <m/>
    <m/>
  </r>
  <r>
    <x v="59"/>
    <x v="4"/>
    <x v="38"/>
    <m/>
    <m/>
  </r>
  <r>
    <x v="59"/>
    <x v="12"/>
    <x v="38"/>
    <n v="200335"/>
    <n v="1567520"/>
  </r>
  <r>
    <x v="60"/>
    <x v="14"/>
    <x v="38"/>
    <m/>
    <m/>
  </r>
  <r>
    <x v="60"/>
    <x v="4"/>
    <x v="38"/>
    <m/>
    <m/>
  </r>
  <r>
    <x v="60"/>
    <x v="12"/>
    <x v="38"/>
    <n v="255000"/>
    <n v="255000"/>
  </r>
  <r>
    <x v="61"/>
    <x v="14"/>
    <x v="38"/>
    <m/>
    <m/>
  </r>
  <r>
    <x v="61"/>
    <x v="4"/>
    <x v="38"/>
    <m/>
    <m/>
  </r>
  <r>
    <x v="61"/>
    <x v="12"/>
    <x v="38"/>
    <n v="192000"/>
    <n v="1193800"/>
  </r>
  <r>
    <x v="62"/>
    <x v="14"/>
    <x v="38"/>
    <m/>
    <m/>
  </r>
  <r>
    <x v="62"/>
    <x v="4"/>
    <x v="38"/>
    <m/>
    <m/>
  </r>
  <r>
    <x v="62"/>
    <x v="12"/>
    <x v="38"/>
    <n v="216975"/>
    <n v="846950"/>
  </r>
  <r>
    <x v="63"/>
    <x v="14"/>
    <x v="38"/>
    <m/>
    <m/>
  </r>
  <r>
    <x v="63"/>
    <x v="4"/>
    <x v="38"/>
    <m/>
    <m/>
  </r>
  <r>
    <x v="63"/>
    <x v="12"/>
    <x v="38"/>
    <n v="179000"/>
    <n v="1114800"/>
  </r>
  <r>
    <x v="64"/>
    <x v="14"/>
    <x v="38"/>
    <m/>
    <m/>
  </r>
  <r>
    <x v="64"/>
    <x v="4"/>
    <x v="38"/>
    <m/>
    <m/>
  </r>
  <r>
    <x v="64"/>
    <x v="12"/>
    <x v="38"/>
    <n v="204000"/>
    <n v="1242000"/>
  </r>
  <r>
    <x v="65"/>
    <x v="14"/>
    <x v="38"/>
    <m/>
    <m/>
  </r>
  <r>
    <x v="65"/>
    <x v="4"/>
    <x v="38"/>
    <m/>
    <m/>
  </r>
  <r>
    <x v="65"/>
    <x v="12"/>
    <x v="38"/>
    <n v="249000"/>
    <n v="1378650"/>
  </r>
  <r>
    <x v="66"/>
    <x v="14"/>
    <x v="38"/>
    <m/>
    <m/>
  </r>
  <r>
    <x v="66"/>
    <x v="4"/>
    <x v="38"/>
    <m/>
    <m/>
  </r>
  <r>
    <x v="66"/>
    <x v="12"/>
    <x v="38"/>
    <n v="166785"/>
    <n v="988520"/>
  </r>
  <r>
    <x v="67"/>
    <x v="14"/>
    <x v="38"/>
    <m/>
    <m/>
  </r>
  <r>
    <x v="67"/>
    <x v="4"/>
    <x v="38"/>
    <m/>
    <m/>
  </r>
  <r>
    <x v="67"/>
    <x v="12"/>
    <x v="38"/>
    <n v="208990"/>
    <n v="1900687"/>
  </r>
  <r>
    <x v="68"/>
    <x v="14"/>
    <x v="38"/>
    <m/>
    <m/>
  </r>
  <r>
    <x v="68"/>
    <x v="4"/>
    <x v="38"/>
    <m/>
    <m/>
  </r>
  <r>
    <x v="68"/>
    <x v="12"/>
    <x v="38"/>
    <n v="196000"/>
    <n v="1412450"/>
  </r>
  <r>
    <x v="69"/>
    <x v="14"/>
    <x v="38"/>
    <m/>
    <m/>
  </r>
  <r>
    <x v="69"/>
    <x v="4"/>
    <x v="38"/>
    <m/>
    <m/>
  </r>
  <r>
    <x v="69"/>
    <x v="12"/>
    <x v="38"/>
    <n v="182500"/>
    <n v="1076000"/>
  </r>
  <r>
    <x v="70"/>
    <x v="14"/>
    <x v="38"/>
    <m/>
    <m/>
  </r>
  <r>
    <x v="70"/>
    <x v="4"/>
    <x v="38"/>
    <m/>
    <m/>
  </r>
  <r>
    <x v="70"/>
    <x v="12"/>
    <x v="38"/>
    <n v="142750"/>
    <n v="578500"/>
  </r>
  <r>
    <x v="71"/>
    <x v="14"/>
    <x v="38"/>
    <m/>
    <m/>
  </r>
  <r>
    <x v="71"/>
    <x v="4"/>
    <x v="38"/>
    <m/>
    <m/>
  </r>
  <r>
    <x v="71"/>
    <x v="12"/>
    <x v="38"/>
    <n v="114900"/>
    <n v="114900"/>
  </r>
  <r>
    <x v="72"/>
    <x v="14"/>
    <x v="38"/>
    <m/>
    <m/>
  </r>
  <r>
    <x v="72"/>
    <x v="4"/>
    <x v="38"/>
    <m/>
    <m/>
  </r>
  <r>
    <x v="72"/>
    <x v="12"/>
    <x v="38"/>
    <n v="400000"/>
    <n v="400000"/>
  </r>
  <r>
    <x v="73"/>
    <x v="14"/>
    <x v="38"/>
    <m/>
    <m/>
  </r>
  <r>
    <x v="73"/>
    <x v="4"/>
    <x v="38"/>
    <m/>
    <m/>
  </r>
  <r>
    <x v="73"/>
    <x v="12"/>
    <x v="38"/>
    <n v="141200"/>
    <n v="793050"/>
  </r>
  <r>
    <x v="74"/>
    <x v="14"/>
    <x v="38"/>
    <m/>
    <m/>
  </r>
  <r>
    <x v="74"/>
    <x v="4"/>
    <x v="38"/>
    <m/>
    <m/>
  </r>
  <r>
    <x v="74"/>
    <x v="12"/>
    <x v="38"/>
    <n v="124000"/>
    <n v="374600"/>
  </r>
  <r>
    <x v="75"/>
    <x v="14"/>
    <x v="38"/>
    <m/>
    <m/>
  </r>
  <r>
    <x v="75"/>
    <x v="4"/>
    <x v="38"/>
    <m/>
    <m/>
  </r>
  <r>
    <x v="75"/>
    <x v="12"/>
    <x v="38"/>
    <n v="214975"/>
    <n v="760950"/>
  </r>
  <r>
    <x v="76"/>
    <x v="14"/>
    <x v="38"/>
    <m/>
    <m/>
  </r>
  <r>
    <x v="76"/>
    <x v="4"/>
    <x v="38"/>
    <m/>
    <m/>
  </r>
  <r>
    <x v="76"/>
    <x v="12"/>
    <x v="38"/>
    <n v="129500"/>
    <n v="775300"/>
  </r>
  <r>
    <x v="77"/>
    <x v="14"/>
    <x v="38"/>
    <m/>
    <m/>
  </r>
  <r>
    <x v="77"/>
    <x v="4"/>
    <x v="38"/>
    <m/>
    <m/>
  </r>
  <r>
    <x v="77"/>
    <x v="12"/>
    <x v="38"/>
    <n v="150000"/>
    <n v="486000"/>
  </r>
  <r>
    <x v="78"/>
    <x v="14"/>
    <x v="38"/>
    <m/>
    <m/>
  </r>
  <r>
    <x v="78"/>
    <x v="4"/>
    <x v="38"/>
    <m/>
    <m/>
  </r>
  <r>
    <x v="78"/>
    <x v="12"/>
    <x v="38"/>
    <n v="177500"/>
    <n v="1435000"/>
  </r>
  <r>
    <x v="79"/>
    <x v="14"/>
    <x v="38"/>
    <m/>
    <m/>
  </r>
  <r>
    <x v="79"/>
    <x v="4"/>
    <x v="38"/>
    <m/>
    <m/>
  </r>
  <r>
    <x v="79"/>
    <x v="12"/>
    <x v="38"/>
    <n v="145000"/>
    <n v="1095725"/>
  </r>
  <r>
    <x v="80"/>
    <x v="14"/>
    <x v="38"/>
    <m/>
    <m/>
  </r>
  <r>
    <x v="80"/>
    <x v="4"/>
    <x v="38"/>
    <m/>
    <m/>
  </r>
  <r>
    <x v="80"/>
    <x v="12"/>
    <x v="38"/>
    <n v="185500"/>
    <n v="1612000"/>
  </r>
  <r>
    <x v="81"/>
    <x v="14"/>
    <x v="38"/>
    <m/>
    <m/>
  </r>
  <r>
    <x v="81"/>
    <x v="4"/>
    <x v="38"/>
    <m/>
    <m/>
  </r>
  <r>
    <x v="81"/>
    <x v="12"/>
    <x v="38"/>
    <n v="189000"/>
    <n v="1046025"/>
  </r>
  <r>
    <x v="82"/>
    <x v="14"/>
    <x v="38"/>
    <m/>
    <m/>
  </r>
  <r>
    <x v="82"/>
    <x v="4"/>
    <x v="38"/>
    <m/>
    <m/>
  </r>
  <r>
    <x v="82"/>
    <x v="12"/>
    <x v="38"/>
    <n v="160000"/>
    <n v="1740301"/>
  </r>
  <r>
    <x v="83"/>
    <x v="14"/>
    <x v="38"/>
    <m/>
    <m/>
  </r>
  <r>
    <x v="83"/>
    <x v="4"/>
    <x v="38"/>
    <m/>
    <m/>
  </r>
  <r>
    <x v="83"/>
    <x v="12"/>
    <x v="38"/>
    <n v="92750"/>
    <n v="420500"/>
  </r>
  <r>
    <x v="84"/>
    <x v="14"/>
    <x v="38"/>
    <m/>
    <m/>
  </r>
  <r>
    <x v="84"/>
    <x v="4"/>
    <x v="38"/>
    <m/>
    <m/>
  </r>
  <r>
    <x v="84"/>
    <x v="12"/>
    <x v="38"/>
    <n v="139900"/>
    <n v="775800"/>
  </r>
  <r>
    <x v="85"/>
    <x v="14"/>
    <x v="38"/>
    <m/>
    <m/>
  </r>
  <r>
    <x v="85"/>
    <x v="4"/>
    <x v="38"/>
    <m/>
    <m/>
  </r>
  <r>
    <x v="85"/>
    <x v="12"/>
    <x v="38"/>
    <n v="137500"/>
    <n v="419400"/>
  </r>
  <r>
    <x v="86"/>
    <x v="14"/>
    <x v="38"/>
    <n v="38000"/>
    <n v="38000"/>
  </r>
  <r>
    <x v="86"/>
    <x v="4"/>
    <x v="38"/>
    <m/>
    <m/>
  </r>
  <r>
    <x v="86"/>
    <x v="12"/>
    <x v="38"/>
    <n v="141063"/>
    <n v="857125"/>
  </r>
  <r>
    <x v="87"/>
    <x v="14"/>
    <x v="38"/>
    <m/>
    <m/>
  </r>
  <r>
    <x v="87"/>
    <x v="4"/>
    <x v="38"/>
    <m/>
    <m/>
  </r>
  <r>
    <x v="87"/>
    <x v="12"/>
    <x v="38"/>
    <n v="154900"/>
    <n v="1071000"/>
  </r>
  <r>
    <x v="88"/>
    <x v="14"/>
    <x v="38"/>
    <m/>
    <m/>
  </r>
  <r>
    <x v="88"/>
    <x v="4"/>
    <x v="38"/>
    <m/>
    <m/>
  </r>
  <r>
    <x v="88"/>
    <x v="12"/>
    <x v="38"/>
    <n v="150750"/>
    <n v="839850"/>
  </r>
  <r>
    <x v="89"/>
    <x v="14"/>
    <x v="38"/>
    <n v="162000"/>
    <n v="162000"/>
  </r>
  <r>
    <x v="89"/>
    <x v="4"/>
    <x v="38"/>
    <m/>
    <m/>
  </r>
  <r>
    <x v="89"/>
    <x v="12"/>
    <x v="38"/>
    <n v="150000"/>
    <n v="1495900"/>
  </r>
  <r>
    <x v="90"/>
    <x v="14"/>
    <x v="38"/>
    <m/>
    <m/>
  </r>
  <r>
    <x v="90"/>
    <x v="4"/>
    <x v="38"/>
    <m/>
    <m/>
  </r>
  <r>
    <x v="90"/>
    <x v="12"/>
    <x v="38"/>
    <n v="125500"/>
    <n v="390500"/>
  </r>
  <r>
    <x v="91"/>
    <x v="14"/>
    <x v="38"/>
    <m/>
    <m/>
  </r>
  <r>
    <x v="91"/>
    <x v="4"/>
    <x v="38"/>
    <m/>
    <m/>
  </r>
  <r>
    <x v="91"/>
    <x v="12"/>
    <x v="38"/>
    <n v="100000"/>
    <n v="506000"/>
  </r>
  <r>
    <x v="92"/>
    <x v="14"/>
    <x v="38"/>
    <m/>
    <m/>
  </r>
  <r>
    <x v="92"/>
    <x v="4"/>
    <x v="38"/>
    <m/>
    <m/>
  </r>
  <r>
    <x v="92"/>
    <x v="12"/>
    <x v="38"/>
    <n v="137450"/>
    <n v="965000"/>
  </r>
  <r>
    <x v="93"/>
    <x v="14"/>
    <x v="38"/>
    <m/>
    <m/>
  </r>
  <r>
    <x v="93"/>
    <x v="4"/>
    <x v="38"/>
    <m/>
    <m/>
  </r>
  <r>
    <x v="93"/>
    <x v="12"/>
    <x v="38"/>
    <n v="70900"/>
    <n v="492800"/>
  </r>
  <r>
    <x v="94"/>
    <x v="14"/>
    <x v="38"/>
    <n v="65200"/>
    <n v="65200"/>
  </r>
  <r>
    <x v="94"/>
    <x v="4"/>
    <x v="38"/>
    <m/>
    <m/>
  </r>
  <r>
    <x v="94"/>
    <x v="12"/>
    <x v="38"/>
    <n v="110000"/>
    <n v="110000"/>
  </r>
  <r>
    <x v="95"/>
    <x v="14"/>
    <x v="38"/>
    <m/>
    <m/>
  </r>
  <r>
    <x v="95"/>
    <x v="4"/>
    <x v="38"/>
    <m/>
    <m/>
  </r>
  <r>
    <x v="95"/>
    <x v="12"/>
    <x v="38"/>
    <n v="174975"/>
    <n v="728950"/>
  </r>
  <r>
    <x v="96"/>
    <x v="14"/>
    <x v="38"/>
    <m/>
    <m/>
  </r>
  <r>
    <x v="96"/>
    <x v="4"/>
    <x v="38"/>
    <m/>
    <m/>
  </r>
  <r>
    <x v="96"/>
    <x v="12"/>
    <x v="38"/>
    <n v="167000"/>
    <n v="167000"/>
  </r>
  <r>
    <x v="97"/>
    <x v="14"/>
    <x v="38"/>
    <m/>
    <m/>
  </r>
  <r>
    <x v="97"/>
    <x v="4"/>
    <x v="38"/>
    <m/>
    <m/>
  </r>
  <r>
    <x v="97"/>
    <x v="12"/>
    <x v="38"/>
    <n v="140000"/>
    <n v="375000"/>
  </r>
  <r>
    <x v="98"/>
    <x v="14"/>
    <x v="38"/>
    <m/>
    <m/>
  </r>
  <r>
    <x v="98"/>
    <x v="4"/>
    <x v="38"/>
    <m/>
    <m/>
  </r>
  <r>
    <x v="98"/>
    <x v="12"/>
    <x v="38"/>
    <n v="102000"/>
    <n v="365500"/>
  </r>
  <r>
    <x v="99"/>
    <x v="14"/>
    <x v="38"/>
    <n v="80000"/>
    <n v="80000"/>
  </r>
  <r>
    <x v="99"/>
    <x v="4"/>
    <x v="38"/>
    <m/>
    <m/>
  </r>
  <r>
    <x v="99"/>
    <x v="12"/>
    <x v="38"/>
    <n v="124000"/>
    <n v="944600"/>
  </r>
  <r>
    <x v="100"/>
    <x v="14"/>
    <x v="38"/>
    <m/>
    <m/>
  </r>
  <r>
    <x v="100"/>
    <x v="4"/>
    <x v="38"/>
    <m/>
    <m/>
  </r>
  <r>
    <x v="100"/>
    <x v="12"/>
    <x v="38"/>
    <n v="64700"/>
    <n v="129400"/>
  </r>
  <r>
    <x v="101"/>
    <x v="14"/>
    <x v="38"/>
    <m/>
    <m/>
  </r>
  <r>
    <x v="101"/>
    <x v="4"/>
    <x v="38"/>
    <m/>
    <m/>
  </r>
  <r>
    <x v="101"/>
    <x v="12"/>
    <x v="38"/>
    <n v="86065"/>
    <n v="567465"/>
  </r>
  <r>
    <x v="102"/>
    <x v="14"/>
    <x v="38"/>
    <m/>
    <m/>
  </r>
  <r>
    <x v="102"/>
    <x v="4"/>
    <x v="38"/>
    <m/>
    <m/>
  </r>
  <r>
    <x v="102"/>
    <x v="12"/>
    <x v="38"/>
    <n v="164950"/>
    <n v="886450"/>
  </r>
  <r>
    <x v="103"/>
    <x v="14"/>
    <x v="38"/>
    <m/>
    <m/>
  </r>
  <r>
    <x v="103"/>
    <x v="4"/>
    <x v="38"/>
    <m/>
    <m/>
  </r>
  <r>
    <x v="103"/>
    <x v="12"/>
    <x v="38"/>
    <n v="96000"/>
    <n v="529950"/>
  </r>
  <r>
    <x v="104"/>
    <x v="14"/>
    <x v="38"/>
    <m/>
    <m/>
  </r>
  <r>
    <x v="104"/>
    <x v="4"/>
    <x v="38"/>
    <m/>
    <m/>
  </r>
  <r>
    <x v="104"/>
    <x v="12"/>
    <x v="38"/>
    <n v="115000"/>
    <n v="756950"/>
  </r>
  <r>
    <x v="105"/>
    <x v="14"/>
    <x v="38"/>
    <m/>
    <m/>
  </r>
  <r>
    <x v="105"/>
    <x v="4"/>
    <x v="38"/>
    <m/>
    <m/>
  </r>
  <r>
    <x v="105"/>
    <x v="12"/>
    <x v="38"/>
    <n v="145000"/>
    <n v="624900"/>
  </r>
  <r>
    <x v="106"/>
    <x v="14"/>
    <x v="38"/>
    <m/>
    <m/>
  </r>
  <r>
    <x v="106"/>
    <x v="4"/>
    <x v="38"/>
    <m/>
    <m/>
  </r>
  <r>
    <x v="106"/>
    <x v="12"/>
    <x v="38"/>
    <n v="88000"/>
    <n v="583000"/>
  </r>
  <r>
    <x v="107"/>
    <x v="14"/>
    <x v="38"/>
    <m/>
    <m/>
  </r>
  <r>
    <x v="107"/>
    <x v="4"/>
    <x v="38"/>
    <m/>
    <m/>
  </r>
  <r>
    <x v="107"/>
    <x v="12"/>
    <x v="38"/>
    <n v="93750"/>
    <n v="595147"/>
  </r>
  <r>
    <x v="108"/>
    <x v="14"/>
    <x v="38"/>
    <n v="97500"/>
    <n v="97500"/>
  </r>
  <r>
    <x v="108"/>
    <x v="4"/>
    <x v="38"/>
    <n v="61000"/>
    <n v="61000"/>
  </r>
  <r>
    <x v="108"/>
    <x v="12"/>
    <x v="38"/>
    <n v="89000"/>
    <n v="564625"/>
  </r>
  <r>
    <x v="109"/>
    <x v="14"/>
    <x v="38"/>
    <m/>
    <m/>
  </r>
  <r>
    <x v="109"/>
    <x v="4"/>
    <x v="38"/>
    <m/>
    <m/>
  </r>
  <r>
    <x v="109"/>
    <x v="12"/>
    <x v="38"/>
    <n v="108250"/>
    <n v="1166250"/>
  </r>
  <r>
    <x v="110"/>
    <x v="14"/>
    <x v="38"/>
    <n v="84900"/>
    <n v="84900"/>
  </r>
  <r>
    <x v="110"/>
    <x v="4"/>
    <x v="38"/>
    <m/>
    <m/>
  </r>
  <r>
    <x v="110"/>
    <x v="12"/>
    <x v="38"/>
    <n v="76243"/>
    <n v="402083"/>
  </r>
  <r>
    <x v="111"/>
    <x v="14"/>
    <x v="38"/>
    <m/>
    <m/>
  </r>
  <r>
    <x v="111"/>
    <x v="4"/>
    <x v="38"/>
    <m/>
    <m/>
  </r>
  <r>
    <x v="111"/>
    <x v="12"/>
    <x v="38"/>
    <n v="118000"/>
    <n v="603500"/>
  </r>
  <r>
    <x v="112"/>
    <x v="14"/>
    <x v="38"/>
    <m/>
    <m/>
  </r>
  <r>
    <x v="112"/>
    <x v="4"/>
    <x v="38"/>
    <m/>
    <m/>
  </r>
  <r>
    <x v="112"/>
    <x v="12"/>
    <x v="38"/>
    <n v="102500"/>
    <n v="551500"/>
  </r>
  <r>
    <x v="113"/>
    <x v="14"/>
    <x v="38"/>
    <m/>
    <m/>
  </r>
  <r>
    <x v="113"/>
    <x v="4"/>
    <x v="38"/>
    <m/>
    <m/>
  </r>
  <r>
    <x v="113"/>
    <x v="12"/>
    <x v="38"/>
    <n v="77250"/>
    <n v="316150"/>
  </r>
  <r>
    <x v="114"/>
    <x v="14"/>
    <x v="38"/>
    <m/>
    <m/>
  </r>
  <r>
    <x v="114"/>
    <x v="4"/>
    <x v="38"/>
    <n v="154000"/>
    <n v="154000"/>
  </r>
  <r>
    <x v="114"/>
    <x v="12"/>
    <x v="38"/>
    <m/>
    <m/>
  </r>
  <r>
    <x v="115"/>
    <x v="14"/>
    <x v="38"/>
    <m/>
    <m/>
  </r>
  <r>
    <x v="115"/>
    <x v="4"/>
    <x v="38"/>
    <m/>
    <m/>
  </r>
  <r>
    <x v="115"/>
    <x v="12"/>
    <x v="38"/>
    <n v="143000"/>
    <n v="524160"/>
  </r>
  <r>
    <x v="116"/>
    <x v="14"/>
    <x v="38"/>
    <m/>
    <m/>
  </r>
  <r>
    <x v="116"/>
    <x v="4"/>
    <x v="38"/>
    <m/>
    <m/>
  </r>
  <r>
    <x v="116"/>
    <x v="12"/>
    <x v="38"/>
    <n v="119900"/>
    <n v="801250"/>
  </r>
  <r>
    <x v="117"/>
    <x v="14"/>
    <x v="38"/>
    <n v="179000"/>
    <n v="179000"/>
  </r>
  <r>
    <x v="117"/>
    <x v="4"/>
    <x v="38"/>
    <m/>
    <m/>
  </r>
  <r>
    <x v="117"/>
    <x v="12"/>
    <x v="38"/>
    <n v="97700"/>
    <n v="97700"/>
  </r>
  <r>
    <x v="118"/>
    <x v="14"/>
    <x v="38"/>
    <m/>
    <m/>
  </r>
  <r>
    <x v="118"/>
    <x v="4"/>
    <x v="38"/>
    <m/>
    <m/>
  </r>
  <r>
    <x v="118"/>
    <x v="12"/>
    <x v="38"/>
    <n v="77450"/>
    <n v="541900"/>
  </r>
  <r>
    <x v="119"/>
    <x v="14"/>
    <x v="38"/>
    <m/>
    <m/>
  </r>
  <r>
    <x v="119"/>
    <x v="4"/>
    <x v="38"/>
    <m/>
    <m/>
  </r>
  <r>
    <x v="119"/>
    <x v="12"/>
    <x v="38"/>
    <n v="92000"/>
    <n v="584853"/>
  </r>
  <r>
    <x v="120"/>
    <x v="14"/>
    <x v="38"/>
    <n v="139950"/>
    <n v="139950"/>
  </r>
  <r>
    <x v="120"/>
    <x v="4"/>
    <x v="38"/>
    <m/>
    <m/>
  </r>
  <r>
    <x v="120"/>
    <x v="12"/>
    <x v="38"/>
    <n v="171500"/>
    <n v="1018950"/>
  </r>
  <r>
    <x v="121"/>
    <x v="14"/>
    <x v="38"/>
    <m/>
    <m/>
  </r>
  <r>
    <x v="121"/>
    <x v="4"/>
    <x v="38"/>
    <m/>
    <m/>
  </r>
  <r>
    <x v="121"/>
    <x v="12"/>
    <x v="38"/>
    <n v="97400"/>
    <n v="462800"/>
  </r>
  <r>
    <x v="122"/>
    <x v="14"/>
    <x v="38"/>
    <m/>
    <m/>
  </r>
  <r>
    <x v="122"/>
    <x v="4"/>
    <x v="38"/>
    <m/>
    <m/>
  </r>
  <r>
    <x v="122"/>
    <x v="12"/>
    <x v="38"/>
    <n v="121525"/>
    <n v="1497049"/>
  </r>
  <r>
    <x v="123"/>
    <x v="14"/>
    <x v="38"/>
    <m/>
    <m/>
  </r>
  <r>
    <x v="123"/>
    <x v="4"/>
    <x v="38"/>
    <m/>
    <m/>
  </r>
  <r>
    <x v="123"/>
    <x v="12"/>
    <x v="38"/>
    <n v="134000"/>
    <n v="1207450"/>
  </r>
  <r>
    <x v="124"/>
    <x v="14"/>
    <x v="38"/>
    <m/>
    <m/>
  </r>
  <r>
    <x v="124"/>
    <x v="4"/>
    <x v="38"/>
    <m/>
    <m/>
  </r>
  <r>
    <x v="124"/>
    <x v="12"/>
    <x v="38"/>
    <n v="129900"/>
    <n v="1698400"/>
  </r>
  <r>
    <x v="125"/>
    <x v="14"/>
    <x v="38"/>
    <m/>
    <m/>
  </r>
  <r>
    <x v="125"/>
    <x v="4"/>
    <x v="38"/>
    <m/>
    <m/>
  </r>
  <r>
    <x v="125"/>
    <x v="12"/>
    <x v="38"/>
    <n v="134950"/>
    <n v="1185277"/>
  </r>
  <r>
    <x v="126"/>
    <x v="14"/>
    <x v="38"/>
    <m/>
    <m/>
  </r>
  <r>
    <x v="126"/>
    <x v="4"/>
    <x v="38"/>
    <m/>
    <m/>
  </r>
  <r>
    <x v="126"/>
    <x v="12"/>
    <x v="38"/>
    <n v="152000"/>
    <n v="1569453"/>
  </r>
  <r>
    <x v="127"/>
    <x v="14"/>
    <x v="38"/>
    <m/>
    <m/>
  </r>
  <r>
    <x v="127"/>
    <x v="4"/>
    <x v="38"/>
    <m/>
    <m/>
  </r>
  <r>
    <x v="127"/>
    <x v="12"/>
    <x v="38"/>
    <n v="148250"/>
    <n v="2389300"/>
  </r>
  <r>
    <x v="128"/>
    <x v="14"/>
    <x v="38"/>
    <m/>
    <m/>
  </r>
  <r>
    <x v="128"/>
    <x v="4"/>
    <x v="38"/>
    <m/>
    <m/>
  </r>
  <r>
    <x v="128"/>
    <x v="12"/>
    <x v="38"/>
    <n v="126000"/>
    <n v="1410422"/>
  </r>
  <r>
    <x v="129"/>
    <x v="14"/>
    <x v="38"/>
    <m/>
    <m/>
  </r>
  <r>
    <x v="129"/>
    <x v="4"/>
    <x v="38"/>
    <m/>
    <m/>
  </r>
  <r>
    <x v="129"/>
    <x v="12"/>
    <x v="38"/>
    <n v="191025"/>
    <n v="1545495"/>
  </r>
  <r>
    <x v="130"/>
    <x v="14"/>
    <x v="38"/>
    <m/>
    <m/>
  </r>
  <r>
    <x v="130"/>
    <x v="4"/>
    <x v="38"/>
    <m/>
    <m/>
  </r>
  <r>
    <x v="130"/>
    <x v="12"/>
    <x v="38"/>
    <n v="140000"/>
    <n v="1005900"/>
  </r>
  <r>
    <x v="131"/>
    <x v="14"/>
    <x v="38"/>
    <m/>
    <m/>
  </r>
  <r>
    <x v="131"/>
    <x v="4"/>
    <x v="38"/>
    <m/>
    <m/>
  </r>
  <r>
    <x v="131"/>
    <x v="12"/>
    <x v="38"/>
    <n v="117000"/>
    <n v="1105300"/>
  </r>
  <r>
    <x v="132"/>
    <x v="14"/>
    <x v="38"/>
    <m/>
    <m/>
  </r>
  <r>
    <x v="132"/>
    <x v="4"/>
    <x v="38"/>
    <m/>
    <m/>
  </r>
  <r>
    <x v="132"/>
    <x v="12"/>
    <x v="38"/>
    <n v="168750"/>
    <n v="738001"/>
  </r>
  <r>
    <x v="133"/>
    <x v="14"/>
    <x v="38"/>
    <m/>
    <m/>
  </r>
  <r>
    <x v="133"/>
    <x v="4"/>
    <x v="38"/>
    <m/>
    <m/>
  </r>
  <r>
    <x v="133"/>
    <x v="12"/>
    <x v="38"/>
    <n v="130101"/>
    <n v="616101"/>
  </r>
  <r>
    <x v="134"/>
    <x v="14"/>
    <x v="38"/>
    <m/>
    <m/>
  </r>
  <r>
    <x v="134"/>
    <x v="4"/>
    <x v="38"/>
    <m/>
    <m/>
  </r>
  <r>
    <x v="134"/>
    <x v="12"/>
    <x v="38"/>
    <n v="120000"/>
    <n v="1184205"/>
  </r>
  <r>
    <x v="135"/>
    <x v="14"/>
    <x v="38"/>
    <m/>
    <m/>
  </r>
  <r>
    <x v="135"/>
    <x v="4"/>
    <x v="38"/>
    <m/>
    <m/>
  </r>
  <r>
    <x v="135"/>
    <x v="12"/>
    <x v="38"/>
    <n v="161750"/>
    <n v="603055"/>
  </r>
  <r>
    <x v="136"/>
    <x v="14"/>
    <x v="38"/>
    <m/>
    <m/>
  </r>
  <r>
    <x v="136"/>
    <x v="4"/>
    <x v="38"/>
    <m/>
    <m/>
  </r>
  <r>
    <x v="136"/>
    <x v="12"/>
    <x v="38"/>
    <n v="142450"/>
    <n v="1974600"/>
  </r>
  <r>
    <x v="137"/>
    <x v="14"/>
    <x v="38"/>
    <m/>
    <m/>
  </r>
  <r>
    <x v="137"/>
    <x v="4"/>
    <x v="38"/>
    <m/>
    <m/>
  </r>
  <r>
    <x v="137"/>
    <x v="12"/>
    <x v="38"/>
    <n v="165000"/>
    <n v="1791021"/>
  </r>
  <r>
    <x v="138"/>
    <x v="14"/>
    <x v="38"/>
    <m/>
    <m/>
  </r>
  <r>
    <x v="138"/>
    <x v="4"/>
    <x v="38"/>
    <m/>
    <m/>
  </r>
  <r>
    <x v="138"/>
    <x v="12"/>
    <x v="38"/>
    <n v="172500"/>
    <n v="1054850"/>
  </r>
  <r>
    <x v="139"/>
    <x v="14"/>
    <x v="38"/>
    <m/>
    <m/>
  </r>
  <r>
    <x v="139"/>
    <x v="4"/>
    <x v="38"/>
    <m/>
    <m/>
  </r>
  <r>
    <x v="139"/>
    <x v="12"/>
    <x v="38"/>
    <n v="148500"/>
    <n v="994719"/>
  </r>
  <r>
    <x v="140"/>
    <x v="14"/>
    <x v="38"/>
    <m/>
    <m/>
  </r>
  <r>
    <x v="140"/>
    <x v="4"/>
    <x v="38"/>
    <m/>
    <m/>
  </r>
  <r>
    <x v="140"/>
    <x v="12"/>
    <x v="38"/>
    <n v="179900"/>
    <n v="1645250"/>
  </r>
  <r>
    <x v="141"/>
    <x v="14"/>
    <x v="38"/>
    <m/>
    <m/>
  </r>
  <r>
    <x v="141"/>
    <x v="4"/>
    <x v="38"/>
    <m/>
    <m/>
  </r>
  <r>
    <x v="141"/>
    <x v="12"/>
    <x v="38"/>
    <n v="163400"/>
    <n v="973800"/>
  </r>
  <r>
    <x v="142"/>
    <x v="14"/>
    <x v="38"/>
    <m/>
    <m/>
  </r>
  <r>
    <x v="142"/>
    <x v="4"/>
    <x v="38"/>
    <m/>
    <m/>
  </r>
  <r>
    <x v="142"/>
    <x v="12"/>
    <x v="38"/>
    <n v="166000"/>
    <n v="932175"/>
  </r>
  <r>
    <x v="143"/>
    <x v="14"/>
    <x v="38"/>
    <m/>
    <m/>
  </r>
  <r>
    <x v="143"/>
    <x v="4"/>
    <x v="38"/>
    <m/>
    <m/>
  </r>
  <r>
    <x v="143"/>
    <x v="12"/>
    <x v="38"/>
    <n v="100000"/>
    <n v="441000"/>
  </r>
  <r>
    <x v="144"/>
    <x v="14"/>
    <x v="38"/>
    <m/>
    <m/>
  </r>
  <r>
    <x v="144"/>
    <x v="4"/>
    <x v="38"/>
    <m/>
    <m/>
  </r>
  <r>
    <x v="144"/>
    <x v="12"/>
    <x v="38"/>
    <n v="147000"/>
    <n v="420000"/>
  </r>
  <r>
    <x v="145"/>
    <x v="14"/>
    <x v="38"/>
    <m/>
    <m/>
  </r>
  <r>
    <x v="145"/>
    <x v="4"/>
    <x v="38"/>
    <m/>
    <m/>
  </r>
  <r>
    <x v="145"/>
    <x v="12"/>
    <x v="38"/>
    <n v="180000"/>
    <n v="490500"/>
  </r>
  <r>
    <x v="146"/>
    <x v="14"/>
    <x v="38"/>
    <m/>
    <m/>
  </r>
  <r>
    <x v="146"/>
    <x v="4"/>
    <x v="38"/>
    <m/>
    <m/>
  </r>
  <r>
    <x v="146"/>
    <x v="12"/>
    <x v="38"/>
    <n v="150000"/>
    <n v="906500"/>
  </r>
  <r>
    <x v="147"/>
    <x v="14"/>
    <x v="38"/>
    <n v="122100"/>
    <n v="122100"/>
  </r>
  <r>
    <x v="147"/>
    <x v="4"/>
    <x v="38"/>
    <m/>
    <m/>
  </r>
  <r>
    <x v="147"/>
    <x v="12"/>
    <x v="38"/>
    <n v="167500"/>
    <n v="1815425"/>
  </r>
  <r>
    <x v="148"/>
    <x v="14"/>
    <x v="38"/>
    <m/>
    <m/>
  </r>
  <r>
    <x v="148"/>
    <x v="4"/>
    <x v="38"/>
    <m/>
    <m/>
  </r>
  <r>
    <x v="148"/>
    <x v="12"/>
    <x v="38"/>
    <n v="146700"/>
    <n v="1745299"/>
  </r>
  <r>
    <x v="149"/>
    <x v="14"/>
    <x v="38"/>
    <m/>
    <m/>
  </r>
  <r>
    <x v="149"/>
    <x v="4"/>
    <x v="38"/>
    <m/>
    <m/>
  </r>
  <r>
    <x v="149"/>
    <x v="12"/>
    <x v="38"/>
    <n v="174275"/>
    <n v="2023462"/>
  </r>
  <r>
    <x v="150"/>
    <x v="14"/>
    <x v="38"/>
    <m/>
    <m/>
  </r>
  <r>
    <x v="150"/>
    <x v="4"/>
    <x v="38"/>
    <m/>
    <m/>
  </r>
  <r>
    <x v="150"/>
    <x v="12"/>
    <x v="38"/>
    <n v="159200"/>
    <n v="2359530"/>
  </r>
  <r>
    <x v="151"/>
    <x v="14"/>
    <x v="38"/>
    <m/>
    <m/>
  </r>
  <r>
    <x v="151"/>
    <x v="4"/>
    <x v="38"/>
    <n v="225000"/>
    <n v="225000"/>
  </r>
  <r>
    <x v="151"/>
    <x v="12"/>
    <x v="38"/>
    <n v="166000"/>
    <n v="1524500"/>
  </r>
  <r>
    <x v="152"/>
    <x v="14"/>
    <x v="38"/>
    <m/>
    <m/>
  </r>
  <r>
    <x v="152"/>
    <x v="4"/>
    <x v="38"/>
    <m/>
    <m/>
  </r>
  <r>
    <x v="152"/>
    <x v="12"/>
    <x v="38"/>
    <n v="170000"/>
    <n v="2357249"/>
  </r>
  <r>
    <x v="153"/>
    <x v="14"/>
    <x v="38"/>
    <m/>
    <m/>
  </r>
  <r>
    <x v="153"/>
    <x v="4"/>
    <x v="38"/>
    <m/>
    <m/>
  </r>
  <r>
    <x v="153"/>
    <x v="12"/>
    <x v="38"/>
    <n v="152250"/>
    <n v="1120050"/>
  </r>
  <r>
    <x v="154"/>
    <x v="14"/>
    <x v="38"/>
    <m/>
    <m/>
  </r>
  <r>
    <x v="154"/>
    <x v="4"/>
    <x v="38"/>
    <m/>
    <m/>
  </r>
  <r>
    <x v="154"/>
    <x v="12"/>
    <x v="38"/>
    <n v="160000"/>
    <n v="1501000"/>
  </r>
  <r>
    <x v="155"/>
    <x v="14"/>
    <x v="38"/>
    <m/>
    <m/>
  </r>
  <r>
    <x v="155"/>
    <x v="4"/>
    <x v="38"/>
    <m/>
    <m/>
  </r>
  <r>
    <x v="155"/>
    <x v="12"/>
    <x v="38"/>
    <n v="148850"/>
    <n v="1542100"/>
  </r>
  <r>
    <x v="156"/>
    <x v="14"/>
    <x v="38"/>
    <m/>
    <m/>
  </r>
  <r>
    <x v="156"/>
    <x v="4"/>
    <x v="38"/>
    <m/>
    <m/>
  </r>
  <r>
    <x v="156"/>
    <x v="12"/>
    <x v="38"/>
    <n v="181750"/>
    <n v="1827350"/>
  </r>
  <r>
    <x v="157"/>
    <x v="14"/>
    <x v="38"/>
    <m/>
    <m/>
  </r>
  <r>
    <x v="157"/>
    <x v="4"/>
    <x v="38"/>
    <m/>
    <m/>
  </r>
  <r>
    <x v="157"/>
    <x v="12"/>
    <x v="38"/>
    <n v="198000"/>
    <n v="2073000"/>
  </r>
  <r>
    <x v="158"/>
    <x v="14"/>
    <x v="38"/>
    <m/>
    <m/>
  </r>
  <r>
    <x v="158"/>
    <x v="4"/>
    <x v="38"/>
    <m/>
    <m/>
  </r>
  <r>
    <x v="158"/>
    <x v="12"/>
    <x v="38"/>
    <n v="199950"/>
    <n v="2155250"/>
  </r>
  <r>
    <x v="159"/>
    <x v="14"/>
    <x v="38"/>
    <n v="187800"/>
    <n v="187800"/>
  </r>
  <r>
    <x v="159"/>
    <x v="4"/>
    <x v="38"/>
    <m/>
    <m/>
  </r>
  <r>
    <x v="159"/>
    <x v="12"/>
    <x v="38"/>
    <n v="185101"/>
    <n v="1732251"/>
  </r>
  <r>
    <x v="160"/>
    <x v="14"/>
    <x v="38"/>
    <m/>
    <m/>
  </r>
  <r>
    <x v="160"/>
    <x v="4"/>
    <x v="38"/>
    <m/>
    <m/>
  </r>
  <r>
    <x v="160"/>
    <x v="12"/>
    <x v="38"/>
    <n v="197000"/>
    <n v="1793855"/>
  </r>
  <r>
    <x v="161"/>
    <x v="14"/>
    <x v="38"/>
    <m/>
    <m/>
  </r>
  <r>
    <x v="161"/>
    <x v="4"/>
    <x v="38"/>
    <m/>
    <m/>
  </r>
  <r>
    <x v="161"/>
    <x v="12"/>
    <x v="38"/>
    <n v="208000"/>
    <n v="2245500"/>
  </r>
  <r>
    <x v="162"/>
    <x v="14"/>
    <x v="38"/>
    <m/>
    <m/>
  </r>
  <r>
    <x v="162"/>
    <x v="4"/>
    <x v="38"/>
    <m/>
    <m/>
  </r>
  <r>
    <x v="162"/>
    <x v="12"/>
    <x v="38"/>
    <n v="191000"/>
    <n v="1669000"/>
  </r>
  <r>
    <x v="163"/>
    <x v="14"/>
    <x v="38"/>
    <m/>
    <m/>
  </r>
  <r>
    <x v="163"/>
    <x v="4"/>
    <x v="38"/>
    <m/>
    <m/>
  </r>
  <r>
    <x v="163"/>
    <x v="12"/>
    <x v="38"/>
    <n v="205950"/>
    <n v="2251649"/>
  </r>
  <r>
    <x v="164"/>
    <x v="14"/>
    <x v="38"/>
    <m/>
    <m/>
  </r>
  <r>
    <x v="164"/>
    <x v="4"/>
    <x v="38"/>
    <m/>
    <m/>
  </r>
  <r>
    <x v="164"/>
    <x v="12"/>
    <x v="38"/>
    <n v="200450"/>
    <n v="1942150"/>
  </r>
  <r>
    <x v="165"/>
    <x v="14"/>
    <x v="38"/>
    <m/>
    <m/>
  </r>
  <r>
    <x v="165"/>
    <x v="4"/>
    <x v="38"/>
    <n v="213000"/>
    <n v="213000"/>
  </r>
  <r>
    <x v="165"/>
    <x v="12"/>
    <x v="38"/>
    <n v="210000"/>
    <n v="2036250"/>
  </r>
  <r>
    <x v="166"/>
    <x v="14"/>
    <x v="38"/>
    <m/>
    <m/>
  </r>
  <r>
    <x v="166"/>
    <x v="4"/>
    <x v="38"/>
    <m/>
    <m/>
  </r>
  <r>
    <x v="166"/>
    <x v="12"/>
    <x v="38"/>
    <n v="210000"/>
    <n v="2150950"/>
  </r>
  <r>
    <x v="167"/>
    <x v="14"/>
    <x v="38"/>
    <m/>
    <m/>
  </r>
  <r>
    <x v="167"/>
    <x v="4"/>
    <x v="38"/>
    <m/>
    <m/>
  </r>
  <r>
    <x v="167"/>
    <x v="12"/>
    <x v="38"/>
    <n v="177499"/>
    <n v="1681449"/>
  </r>
  <r>
    <x v="168"/>
    <x v="14"/>
    <x v="38"/>
    <m/>
    <m/>
  </r>
  <r>
    <x v="168"/>
    <x v="4"/>
    <x v="38"/>
    <m/>
    <m/>
  </r>
  <r>
    <x v="168"/>
    <x v="12"/>
    <x v="38"/>
    <n v="189000"/>
    <n v="1284310"/>
  </r>
  <r>
    <x v="169"/>
    <x v="14"/>
    <x v="38"/>
    <m/>
    <m/>
  </r>
  <r>
    <x v="169"/>
    <x v="4"/>
    <x v="38"/>
    <m/>
    <m/>
  </r>
  <r>
    <x v="169"/>
    <x v="12"/>
    <x v="38"/>
    <n v="252000"/>
    <n v="724000"/>
  </r>
  <r>
    <x v="170"/>
    <x v="14"/>
    <x v="38"/>
    <m/>
    <m/>
  </r>
  <r>
    <x v="170"/>
    <x v="4"/>
    <x v="38"/>
    <m/>
    <m/>
  </r>
  <r>
    <x v="170"/>
    <x v="12"/>
    <x v="38"/>
    <n v="190000"/>
    <n v="2027925"/>
  </r>
  <r>
    <x v="171"/>
    <x v="14"/>
    <x v="38"/>
    <m/>
    <m/>
  </r>
  <r>
    <x v="171"/>
    <x v="4"/>
    <x v="38"/>
    <m/>
    <m/>
  </r>
  <r>
    <x v="171"/>
    <x v="12"/>
    <x v="38"/>
    <n v="238000"/>
    <n v="2003612"/>
  </r>
  <r>
    <x v="172"/>
    <x v="14"/>
    <x v="38"/>
    <n v="190000"/>
    <n v="190000"/>
  </r>
  <r>
    <x v="172"/>
    <x v="4"/>
    <x v="38"/>
    <m/>
    <m/>
  </r>
  <r>
    <x v="172"/>
    <x v="12"/>
    <x v="38"/>
    <n v="235500"/>
    <n v="2831499"/>
  </r>
  <r>
    <x v="173"/>
    <x v="14"/>
    <x v="38"/>
    <m/>
    <m/>
  </r>
  <r>
    <x v="173"/>
    <x v="4"/>
    <x v="38"/>
    <m/>
    <m/>
  </r>
  <r>
    <x v="173"/>
    <x v="12"/>
    <x v="38"/>
    <n v="215000"/>
    <n v="3087101"/>
  </r>
  <r>
    <x v="174"/>
    <x v="14"/>
    <x v="38"/>
    <m/>
    <m/>
  </r>
  <r>
    <x v="174"/>
    <x v="4"/>
    <x v="38"/>
    <m/>
    <m/>
  </r>
  <r>
    <x v="174"/>
    <x v="12"/>
    <x v="38"/>
    <n v="225000"/>
    <n v="2983550"/>
  </r>
  <r>
    <x v="175"/>
    <x v="14"/>
    <x v="38"/>
    <n v="171000"/>
    <n v="171000"/>
  </r>
  <r>
    <x v="175"/>
    <x v="4"/>
    <x v="38"/>
    <m/>
    <m/>
  </r>
  <r>
    <x v="175"/>
    <x v="12"/>
    <x v="38"/>
    <n v="235000"/>
    <n v="2558500"/>
  </r>
  <r>
    <x v="176"/>
    <x v="14"/>
    <x v="38"/>
    <m/>
    <m/>
  </r>
  <r>
    <x v="176"/>
    <x v="4"/>
    <x v="38"/>
    <m/>
    <m/>
  </r>
  <r>
    <x v="176"/>
    <x v="12"/>
    <x v="38"/>
    <n v="243500"/>
    <n v="3116450"/>
  </r>
  <r>
    <x v="177"/>
    <x v="14"/>
    <x v="38"/>
    <n v="215000"/>
    <n v="215000"/>
  </r>
  <r>
    <x v="177"/>
    <x v="4"/>
    <x v="38"/>
    <m/>
    <m/>
  </r>
  <r>
    <x v="177"/>
    <x v="12"/>
    <x v="38"/>
    <n v="223475"/>
    <n v="2914044"/>
  </r>
  <r>
    <x v="178"/>
    <x v="14"/>
    <x v="38"/>
    <n v="265000"/>
    <n v="265000"/>
  </r>
  <r>
    <x v="178"/>
    <x v="4"/>
    <x v="38"/>
    <m/>
    <m/>
  </r>
  <r>
    <x v="178"/>
    <x v="12"/>
    <x v="38"/>
    <n v="225000"/>
    <n v="2589000"/>
  </r>
  <r>
    <x v="179"/>
    <x v="14"/>
    <x v="38"/>
    <m/>
    <m/>
  </r>
  <r>
    <x v="179"/>
    <x v="4"/>
    <x v="38"/>
    <m/>
    <m/>
  </r>
  <r>
    <x v="179"/>
    <x v="12"/>
    <x v="38"/>
    <n v="250500"/>
    <n v="2321100"/>
  </r>
  <r>
    <x v="180"/>
    <x v="14"/>
    <x v="38"/>
    <m/>
    <m/>
  </r>
  <r>
    <x v="180"/>
    <x v="4"/>
    <x v="38"/>
    <m/>
    <m/>
  </r>
  <r>
    <x v="180"/>
    <x v="12"/>
    <x v="38"/>
    <n v="231175"/>
    <n v="2676775"/>
  </r>
  <r>
    <x v="181"/>
    <x v="14"/>
    <x v="38"/>
    <m/>
    <m/>
  </r>
  <r>
    <x v="181"/>
    <x v="4"/>
    <x v="38"/>
    <m/>
    <m/>
  </r>
  <r>
    <x v="181"/>
    <x v="12"/>
    <x v="38"/>
    <n v="253588"/>
    <n v="3008475"/>
  </r>
  <r>
    <x v="182"/>
    <x v="14"/>
    <x v="38"/>
    <m/>
    <m/>
  </r>
  <r>
    <x v="182"/>
    <x v="4"/>
    <x v="38"/>
    <m/>
    <m/>
  </r>
  <r>
    <x v="182"/>
    <x v="12"/>
    <x v="38"/>
    <n v="245000"/>
    <n v="2589450"/>
  </r>
  <r>
    <x v="183"/>
    <x v="14"/>
    <x v="38"/>
    <n v="242235"/>
    <n v="242235"/>
  </r>
  <r>
    <x v="183"/>
    <x v="4"/>
    <x v="38"/>
    <m/>
    <m/>
  </r>
  <r>
    <x v="183"/>
    <x v="12"/>
    <x v="38"/>
    <n v="270500"/>
    <n v="3070450"/>
  </r>
  <r>
    <x v="184"/>
    <x v="14"/>
    <x v="38"/>
    <n v="310000"/>
    <n v="310000"/>
  </r>
  <r>
    <x v="184"/>
    <x v="4"/>
    <x v="38"/>
    <m/>
    <m/>
  </r>
  <r>
    <x v="184"/>
    <x v="12"/>
    <x v="38"/>
    <n v="263000"/>
    <n v="2462150"/>
  </r>
  <r>
    <x v="185"/>
    <x v="14"/>
    <x v="38"/>
    <m/>
    <m/>
  </r>
  <r>
    <x v="185"/>
    <x v="4"/>
    <x v="38"/>
    <m/>
    <m/>
  </r>
  <r>
    <x v="185"/>
    <x v="12"/>
    <x v="38"/>
    <n v="263500"/>
    <n v="4223000"/>
  </r>
  <r>
    <x v="186"/>
    <x v="14"/>
    <x v="38"/>
    <m/>
    <m/>
  </r>
  <r>
    <x v="186"/>
    <x v="4"/>
    <x v="38"/>
    <m/>
    <m/>
  </r>
  <r>
    <x v="186"/>
    <x v="12"/>
    <x v="38"/>
    <n v="275000"/>
    <n v="2582900"/>
  </r>
  <r>
    <x v="187"/>
    <x v="14"/>
    <x v="38"/>
    <n v="250000"/>
    <n v="250000"/>
  </r>
  <r>
    <x v="187"/>
    <x v="4"/>
    <x v="38"/>
    <m/>
    <m/>
  </r>
  <r>
    <x v="187"/>
    <x v="12"/>
    <x v="38"/>
    <n v="281250"/>
    <n v="2212950"/>
  </r>
  <r>
    <x v="188"/>
    <x v="14"/>
    <x v="38"/>
    <m/>
    <m/>
  </r>
  <r>
    <x v="188"/>
    <x v="4"/>
    <x v="38"/>
    <m/>
    <m/>
  </r>
  <r>
    <x v="188"/>
    <x v="12"/>
    <x v="38"/>
    <n v="270000"/>
    <n v="2331717"/>
  </r>
  <r>
    <x v="189"/>
    <x v="14"/>
    <x v="38"/>
    <m/>
    <m/>
  </r>
  <r>
    <x v="189"/>
    <x v="4"/>
    <x v="38"/>
    <m/>
    <m/>
  </r>
  <r>
    <x v="189"/>
    <x v="12"/>
    <x v="38"/>
    <n v="305000"/>
    <n v="2308950"/>
  </r>
  <r>
    <x v="190"/>
    <x v="14"/>
    <x v="38"/>
    <m/>
    <m/>
  </r>
  <r>
    <x v="190"/>
    <x v="4"/>
    <x v="38"/>
    <m/>
    <m/>
  </r>
  <r>
    <x v="190"/>
    <x v="12"/>
    <x v="38"/>
    <n v="275000"/>
    <n v="2308450"/>
  </r>
  <r>
    <x v="191"/>
    <x v="14"/>
    <x v="38"/>
    <m/>
    <m/>
  </r>
  <r>
    <x v="191"/>
    <x v="4"/>
    <x v="38"/>
    <m/>
    <m/>
  </r>
  <r>
    <x v="191"/>
    <x v="12"/>
    <x v="38"/>
    <n v="250975"/>
    <n v="1656450"/>
  </r>
  <r>
    <x v="192"/>
    <x v="14"/>
    <x v="38"/>
    <m/>
    <m/>
  </r>
  <r>
    <x v="192"/>
    <x v="4"/>
    <x v="38"/>
    <m/>
    <m/>
  </r>
  <r>
    <x v="192"/>
    <x v="12"/>
    <x v="38"/>
    <n v="266000"/>
    <n v="2970743"/>
  </r>
  <r>
    <x v="202"/>
    <x v="14"/>
    <x v="38"/>
    <m/>
    <m/>
  </r>
  <r>
    <x v="202"/>
    <x v="4"/>
    <x v="38"/>
    <m/>
    <m/>
  </r>
  <r>
    <x v="202"/>
    <x v="12"/>
    <x v="38"/>
    <n v="259900"/>
    <n v="1706900"/>
  </r>
  <r>
    <x v="194"/>
    <x v="14"/>
    <x v="38"/>
    <m/>
    <m/>
  </r>
  <r>
    <x v="194"/>
    <x v="4"/>
    <x v="38"/>
    <m/>
    <m/>
  </r>
  <r>
    <x v="194"/>
    <x v="12"/>
    <x v="38"/>
    <n v="261500"/>
    <n v="2770400"/>
  </r>
  <r>
    <x v="195"/>
    <x v="14"/>
    <x v="38"/>
    <n v="300000"/>
    <n v="300000"/>
  </r>
  <r>
    <x v="195"/>
    <x v="4"/>
    <x v="38"/>
    <m/>
    <m/>
  </r>
  <r>
    <x v="195"/>
    <x v="12"/>
    <x v="38"/>
    <n v="293000"/>
    <n v="1751000"/>
  </r>
  <r>
    <x v="196"/>
    <x v="14"/>
    <x v="38"/>
    <m/>
    <m/>
  </r>
  <r>
    <x v="196"/>
    <x v="4"/>
    <x v="38"/>
    <m/>
    <m/>
  </r>
  <r>
    <x v="196"/>
    <x v="12"/>
    <x v="38"/>
    <n v="300000"/>
    <n v="2030500"/>
  </r>
  <r>
    <x v="197"/>
    <x v="14"/>
    <x v="38"/>
    <m/>
    <m/>
  </r>
  <r>
    <x v="197"/>
    <x v="4"/>
    <x v="38"/>
    <m/>
    <m/>
  </r>
  <r>
    <x v="197"/>
    <x v="12"/>
    <x v="38"/>
    <n v="280000"/>
    <n v="3118600"/>
  </r>
  <r>
    <x v="198"/>
    <x v="14"/>
    <x v="38"/>
    <n v="267500"/>
    <n v="267500"/>
  </r>
  <r>
    <x v="198"/>
    <x v="4"/>
    <x v="38"/>
    <m/>
    <m/>
  </r>
  <r>
    <x v="198"/>
    <x v="12"/>
    <x v="38"/>
    <n v="297000"/>
    <n v="3796300"/>
  </r>
  <r>
    <x v="199"/>
    <x v="14"/>
    <x v="38"/>
    <m/>
    <m/>
  </r>
  <r>
    <x v="199"/>
    <x v="4"/>
    <x v="38"/>
    <m/>
    <m/>
  </r>
  <r>
    <x v="199"/>
    <x v="12"/>
    <x v="38"/>
    <n v="325000"/>
    <n v="2602440"/>
  </r>
  <r>
    <x v="200"/>
    <x v="14"/>
    <x v="38"/>
    <m/>
    <m/>
  </r>
  <r>
    <x v="200"/>
    <x v="4"/>
    <x v="38"/>
    <m/>
    <m/>
  </r>
  <r>
    <x v="200"/>
    <x v="12"/>
    <x v="38"/>
    <n v="276000"/>
    <n v="2670940"/>
  </r>
  <r>
    <x v="201"/>
    <x v="12"/>
    <x v="38"/>
    <n v="280450"/>
    <n v="2326150"/>
  </r>
  <r>
    <x v="201"/>
    <x v="4"/>
    <x v="38"/>
    <m/>
    <m/>
  </r>
  <r>
    <x v="201"/>
    <x v="14"/>
    <x v="38"/>
    <m/>
    <m/>
  </r>
  <r>
    <x v="0"/>
    <x v="14"/>
    <x v="39"/>
    <m/>
    <m/>
  </r>
  <r>
    <x v="0"/>
    <x v="12"/>
    <x v="39"/>
    <n v="116400"/>
    <n v="603600"/>
  </r>
  <r>
    <x v="1"/>
    <x v="14"/>
    <x v="39"/>
    <m/>
    <m/>
  </r>
  <r>
    <x v="1"/>
    <x v="12"/>
    <x v="39"/>
    <n v="145000"/>
    <n v="1013000"/>
  </r>
  <r>
    <x v="2"/>
    <x v="14"/>
    <x v="39"/>
    <m/>
    <m/>
  </r>
  <r>
    <x v="2"/>
    <x v="12"/>
    <x v="39"/>
    <n v="153950"/>
    <n v="726950"/>
  </r>
  <r>
    <x v="3"/>
    <x v="14"/>
    <x v="39"/>
    <m/>
    <m/>
  </r>
  <r>
    <x v="3"/>
    <x v="12"/>
    <x v="39"/>
    <n v="133000"/>
    <n v="375450"/>
  </r>
  <r>
    <x v="4"/>
    <x v="14"/>
    <x v="39"/>
    <m/>
    <m/>
  </r>
  <r>
    <x v="4"/>
    <x v="12"/>
    <x v="39"/>
    <n v="139000"/>
    <n v="845495"/>
  </r>
  <r>
    <x v="5"/>
    <x v="14"/>
    <x v="39"/>
    <m/>
    <m/>
  </r>
  <r>
    <x v="5"/>
    <x v="12"/>
    <x v="39"/>
    <n v="163000"/>
    <n v="1228500"/>
  </r>
  <r>
    <x v="6"/>
    <x v="14"/>
    <x v="39"/>
    <m/>
    <m/>
  </r>
  <r>
    <x v="6"/>
    <x v="12"/>
    <x v="39"/>
    <n v="152500"/>
    <n v="871000"/>
  </r>
  <r>
    <x v="7"/>
    <x v="14"/>
    <x v="39"/>
    <m/>
    <m/>
  </r>
  <r>
    <x v="7"/>
    <x v="12"/>
    <x v="39"/>
    <n v="130975"/>
    <n v="1058188"/>
  </r>
  <r>
    <x v="8"/>
    <x v="14"/>
    <x v="39"/>
    <m/>
    <m/>
  </r>
  <r>
    <x v="8"/>
    <x v="12"/>
    <x v="39"/>
    <n v="139500"/>
    <n v="1234350"/>
  </r>
  <r>
    <x v="9"/>
    <x v="14"/>
    <x v="39"/>
    <m/>
    <m/>
  </r>
  <r>
    <x v="9"/>
    <x v="12"/>
    <x v="39"/>
    <n v="138700"/>
    <n v="277400"/>
  </r>
  <r>
    <x v="10"/>
    <x v="14"/>
    <x v="39"/>
    <m/>
    <m/>
  </r>
  <r>
    <x v="10"/>
    <x v="12"/>
    <x v="39"/>
    <n v="122250"/>
    <n v="743595"/>
  </r>
  <r>
    <x v="11"/>
    <x v="14"/>
    <x v="39"/>
    <m/>
    <m/>
  </r>
  <r>
    <x v="11"/>
    <x v="12"/>
    <x v="39"/>
    <n v="156174"/>
    <n v="939297"/>
  </r>
  <r>
    <x v="12"/>
    <x v="14"/>
    <x v="39"/>
    <m/>
    <m/>
  </r>
  <r>
    <x v="12"/>
    <x v="12"/>
    <x v="39"/>
    <n v="162875"/>
    <n v="624650"/>
  </r>
  <r>
    <x v="13"/>
    <x v="14"/>
    <x v="39"/>
    <m/>
    <m/>
  </r>
  <r>
    <x v="13"/>
    <x v="12"/>
    <x v="39"/>
    <n v="189950"/>
    <n v="189950"/>
  </r>
  <r>
    <x v="14"/>
    <x v="14"/>
    <x v="39"/>
    <m/>
    <m/>
  </r>
  <r>
    <x v="14"/>
    <x v="12"/>
    <x v="39"/>
    <n v="145750"/>
    <n v="873200"/>
  </r>
  <r>
    <x v="15"/>
    <x v="14"/>
    <x v="39"/>
    <m/>
    <m/>
  </r>
  <r>
    <x v="15"/>
    <x v="12"/>
    <x v="39"/>
    <n v="175500"/>
    <n v="1339950"/>
  </r>
  <r>
    <x v="16"/>
    <x v="14"/>
    <x v="39"/>
    <m/>
    <m/>
  </r>
  <r>
    <x v="16"/>
    <x v="12"/>
    <x v="39"/>
    <n v="165000"/>
    <n v="833000"/>
  </r>
  <r>
    <x v="17"/>
    <x v="14"/>
    <x v="39"/>
    <m/>
    <m/>
  </r>
  <r>
    <x v="17"/>
    <x v="12"/>
    <x v="39"/>
    <n v="134950"/>
    <n v="815920"/>
  </r>
  <r>
    <x v="18"/>
    <x v="14"/>
    <x v="39"/>
    <n v="119500"/>
    <n v="119500"/>
  </r>
  <r>
    <x v="18"/>
    <x v="12"/>
    <x v="39"/>
    <n v="144400"/>
    <n v="1001400"/>
  </r>
  <r>
    <x v="19"/>
    <x v="14"/>
    <x v="39"/>
    <m/>
    <m/>
  </r>
  <r>
    <x v="19"/>
    <x v="12"/>
    <x v="39"/>
    <n v="192500"/>
    <n v="567495"/>
  </r>
  <r>
    <x v="20"/>
    <x v="14"/>
    <x v="39"/>
    <n v="212950"/>
    <n v="212950"/>
  </r>
  <r>
    <x v="20"/>
    <x v="12"/>
    <x v="39"/>
    <n v="198500"/>
    <n v="780249"/>
  </r>
  <r>
    <x v="21"/>
    <x v="14"/>
    <x v="39"/>
    <m/>
    <m/>
  </r>
  <r>
    <x v="21"/>
    <x v="12"/>
    <x v="39"/>
    <n v="202975"/>
    <n v="1173850"/>
  </r>
  <r>
    <x v="22"/>
    <x v="14"/>
    <x v="39"/>
    <n v="147000"/>
    <n v="445000"/>
  </r>
  <r>
    <x v="22"/>
    <x v="12"/>
    <x v="39"/>
    <n v="206000"/>
    <n v="1024350"/>
  </r>
  <r>
    <x v="23"/>
    <x v="14"/>
    <x v="39"/>
    <m/>
    <m/>
  </r>
  <r>
    <x v="23"/>
    <x v="12"/>
    <x v="39"/>
    <n v="219500"/>
    <n v="1023200"/>
  </r>
  <r>
    <x v="24"/>
    <x v="14"/>
    <x v="39"/>
    <m/>
    <m/>
  </r>
  <r>
    <x v="24"/>
    <x v="12"/>
    <x v="39"/>
    <n v="209900"/>
    <n v="580900"/>
  </r>
  <r>
    <x v="25"/>
    <x v="14"/>
    <x v="39"/>
    <m/>
    <m/>
  </r>
  <r>
    <x v="25"/>
    <x v="12"/>
    <x v="39"/>
    <n v="158100"/>
    <n v="471600"/>
  </r>
  <r>
    <x v="26"/>
    <x v="14"/>
    <x v="39"/>
    <m/>
    <m/>
  </r>
  <r>
    <x v="26"/>
    <x v="12"/>
    <x v="39"/>
    <n v="180525"/>
    <n v="1457200"/>
  </r>
  <r>
    <x v="27"/>
    <x v="14"/>
    <x v="39"/>
    <m/>
    <m/>
  </r>
  <r>
    <x v="27"/>
    <x v="12"/>
    <x v="39"/>
    <n v="170750"/>
    <n v="1506995"/>
  </r>
  <r>
    <x v="28"/>
    <x v="14"/>
    <x v="39"/>
    <m/>
    <m/>
  </r>
  <r>
    <x v="28"/>
    <x v="12"/>
    <x v="39"/>
    <n v="193000"/>
    <n v="704500"/>
  </r>
  <r>
    <x v="29"/>
    <x v="14"/>
    <x v="39"/>
    <m/>
    <m/>
  </r>
  <r>
    <x v="29"/>
    <x v="12"/>
    <x v="39"/>
    <n v="200500"/>
    <n v="963050"/>
  </r>
  <r>
    <x v="30"/>
    <x v="14"/>
    <x v="39"/>
    <m/>
    <m/>
  </r>
  <r>
    <x v="30"/>
    <x v="12"/>
    <x v="39"/>
    <n v="193775"/>
    <n v="2052040"/>
  </r>
  <r>
    <x v="31"/>
    <x v="14"/>
    <x v="39"/>
    <m/>
    <m/>
  </r>
  <r>
    <x v="31"/>
    <x v="12"/>
    <x v="39"/>
    <n v="183500"/>
    <n v="722000"/>
  </r>
  <r>
    <x v="32"/>
    <x v="14"/>
    <x v="39"/>
    <m/>
    <m/>
  </r>
  <r>
    <x v="32"/>
    <x v="12"/>
    <x v="39"/>
    <n v="155500"/>
    <n v="1479090"/>
  </r>
  <r>
    <x v="33"/>
    <x v="14"/>
    <x v="39"/>
    <m/>
    <m/>
  </r>
  <r>
    <x v="33"/>
    <x v="12"/>
    <x v="39"/>
    <n v="188290"/>
    <n v="961290"/>
  </r>
  <r>
    <x v="34"/>
    <x v="14"/>
    <x v="39"/>
    <m/>
    <m/>
  </r>
  <r>
    <x v="34"/>
    <x v="12"/>
    <x v="39"/>
    <n v="175000"/>
    <n v="872950"/>
  </r>
  <r>
    <x v="35"/>
    <x v="14"/>
    <x v="39"/>
    <m/>
    <m/>
  </r>
  <r>
    <x v="35"/>
    <x v="12"/>
    <x v="39"/>
    <n v="200000"/>
    <n v="200000"/>
  </r>
  <r>
    <x v="36"/>
    <x v="14"/>
    <x v="39"/>
    <m/>
    <m/>
  </r>
  <r>
    <x v="36"/>
    <x v="12"/>
    <x v="39"/>
    <n v="149900"/>
    <n v="149900"/>
  </r>
  <r>
    <x v="37"/>
    <x v="14"/>
    <x v="39"/>
    <m/>
    <m/>
  </r>
  <r>
    <x v="37"/>
    <x v="12"/>
    <x v="39"/>
    <n v="199900"/>
    <n v="620800"/>
  </r>
  <r>
    <x v="38"/>
    <x v="14"/>
    <x v="39"/>
    <m/>
    <m/>
  </r>
  <r>
    <x v="38"/>
    <x v="12"/>
    <x v="39"/>
    <n v="225975"/>
    <n v="2281250"/>
  </r>
  <r>
    <x v="39"/>
    <x v="14"/>
    <x v="39"/>
    <m/>
    <m/>
  </r>
  <r>
    <x v="39"/>
    <x v="12"/>
    <x v="39"/>
    <n v="231500"/>
    <n v="709500"/>
  </r>
  <r>
    <x v="40"/>
    <x v="14"/>
    <x v="39"/>
    <m/>
    <m/>
  </r>
  <r>
    <x v="40"/>
    <x v="12"/>
    <x v="39"/>
    <n v="150250"/>
    <n v="300500"/>
  </r>
  <r>
    <x v="41"/>
    <x v="14"/>
    <x v="39"/>
    <m/>
    <m/>
  </r>
  <r>
    <x v="41"/>
    <x v="12"/>
    <x v="39"/>
    <n v="218310"/>
    <n v="1101310"/>
  </r>
  <r>
    <x v="42"/>
    <x v="14"/>
    <x v="39"/>
    <m/>
    <m/>
  </r>
  <r>
    <x v="42"/>
    <x v="12"/>
    <x v="39"/>
    <n v="235950"/>
    <n v="1103950"/>
  </r>
  <r>
    <x v="43"/>
    <x v="14"/>
    <x v="39"/>
    <m/>
    <m/>
  </r>
  <r>
    <x v="43"/>
    <x v="12"/>
    <x v="39"/>
    <n v="189950"/>
    <n v="997850"/>
  </r>
  <r>
    <x v="44"/>
    <x v="14"/>
    <x v="39"/>
    <m/>
    <m/>
  </r>
  <r>
    <x v="44"/>
    <x v="12"/>
    <x v="39"/>
    <n v="208500"/>
    <n v="1060550"/>
  </r>
  <r>
    <x v="45"/>
    <x v="14"/>
    <x v="39"/>
    <m/>
    <m/>
  </r>
  <r>
    <x v="45"/>
    <x v="12"/>
    <x v="39"/>
    <n v="238170"/>
    <n v="238170"/>
  </r>
  <r>
    <x v="46"/>
    <x v="14"/>
    <x v="39"/>
    <m/>
    <m/>
  </r>
  <r>
    <x v="46"/>
    <x v="12"/>
    <x v="39"/>
    <n v="222887"/>
    <n v="863221"/>
  </r>
  <r>
    <x v="47"/>
    <x v="14"/>
    <x v="39"/>
    <m/>
    <m/>
  </r>
  <r>
    <x v="47"/>
    <x v="12"/>
    <x v="39"/>
    <n v="240000"/>
    <n v="952999"/>
  </r>
  <r>
    <x v="48"/>
    <x v="14"/>
    <x v="39"/>
    <m/>
    <m/>
  </r>
  <r>
    <x v="48"/>
    <x v="12"/>
    <x v="39"/>
    <n v="219900"/>
    <n v="693900"/>
  </r>
  <r>
    <x v="49"/>
    <x v="14"/>
    <x v="39"/>
    <m/>
    <m/>
  </r>
  <r>
    <x v="49"/>
    <x v="12"/>
    <x v="39"/>
    <n v="252500"/>
    <n v="505000"/>
  </r>
  <r>
    <x v="50"/>
    <x v="14"/>
    <x v="39"/>
    <m/>
    <m/>
  </r>
  <r>
    <x v="50"/>
    <x v="12"/>
    <x v="39"/>
    <n v="264250"/>
    <n v="528500"/>
  </r>
  <r>
    <x v="51"/>
    <x v="14"/>
    <x v="39"/>
    <m/>
    <m/>
  </r>
  <r>
    <x v="51"/>
    <x v="12"/>
    <x v="39"/>
    <n v="276750"/>
    <n v="1073500"/>
  </r>
  <r>
    <x v="52"/>
    <x v="14"/>
    <x v="39"/>
    <m/>
    <m/>
  </r>
  <r>
    <x v="52"/>
    <x v="12"/>
    <x v="39"/>
    <n v="216450"/>
    <n v="1155900"/>
  </r>
  <r>
    <x v="53"/>
    <x v="14"/>
    <x v="39"/>
    <m/>
    <m/>
  </r>
  <r>
    <x v="53"/>
    <x v="12"/>
    <x v="39"/>
    <n v="179650"/>
    <n v="1085750"/>
  </r>
  <r>
    <x v="54"/>
    <x v="14"/>
    <x v="39"/>
    <m/>
    <m/>
  </r>
  <r>
    <x v="54"/>
    <x v="12"/>
    <x v="39"/>
    <n v="192975"/>
    <n v="385950"/>
  </r>
  <r>
    <x v="55"/>
    <x v="14"/>
    <x v="39"/>
    <m/>
    <m/>
  </r>
  <r>
    <x v="55"/>
    <x v="12"/>
    <x v="39"/>
    <n v="215000"/>
    <n v="1973240"/>
  </r>
  <r>
    <x v="56"/>
    <x v="14"/>
    <x v="39"/>
    <m/>
    <m/>
  </r>
  <r>
    <x v="56"/>
    <x v="12"/>
    <x v="39"/>
    <n v="250000"/>
    <n v="1257950"/>
  </r>
  <r>
    <x v="57"/>
    <x v="14"/>
    <x v="39"/>
    <m/>
    <m/>
  </r>
  <r>
    <x v="57"/>
    <x v="12"/>
    <x v="39"/>
    <n v="193500"/>
    <n v="738000"/>
  </r>
  <r>
    <x v="58"/>
    <x v="14"/>
    <x v="39"/>
    <m/>
    <m/>
  </r>
  <r>
    <x v="58"/>
    <x v="12"/>
    <x v="39"/>
    <n v="200000"/>
    <n v="998000"/>
  </r>
  <r>
    <x v="59"/>
    <x v="14"/>
    <x v="39"/>
    <m/>
    <m/>
  </r>
  <r>
    <x v="59"/>
    <x v="12"/>
    <x v="39"/>
    <n v="277225"/>
    <n v="554450"/>
  </r>
  <r>
    <x v="60"/>
    <x v="14"/>
    <x v="39"/>
    <m/>
    <m/>
  </r>
  <r>
    <x v="60"/>
    <x v="12"/>
    <x v="39"/>
    <n v="195000"/>
    <n v="195000"/>
  </r>
  <r>
    <x v="61"/>
    <x v="14"/>
    <x v="39"/>
    <m/>
    <m/>
  </r>
  <r>
    <x v="61"/>
    <x v="12"/>
    <x v="39"/>
    <n v="213000"/>
    <n v="213000"/>
  </r>
  <r>
    <x v="62"/>
    <x v="14"/>
    <x v="39"/>
    <m/>
    <m/>
  </r>
  <r>
    <x v="62"/>
    <x v="12"/>
    <x v="39"/>
    <m/>
    <m/>
  </r>
  <r>
    <x v="63"/>
    <x v="14"/>
    <x v="39"/>
    <m/>
    <m/>
  </r>
  <r>
    <x v="63"/>
    <x v="12"/>
    <x v="39"/>
    <n v="172500"/>
    <n v="546500"/>
  </r>
  <r>
    <x v="64"/>
    <x v="14"/>
    <x v="39"/>
    <m/>
    <m/>
  </r>
  <r>
    <x v="64"/>
    <x v="12"/>
    <x v="39"/>
    <n v="199950"/>
    <n v="1016745"/>
  </r>
  <r>
    <x v="65"/>
    <x v="14"/>
    <x v="39"/>
    <m/>
    <m/>
  </r>
  <r>
    <x v="65"/>
    <x v="12"/>
    <x v="39"/>
    <n v="240000"/>
    <n v="480000"/>
  </r>
  <r>
    <x v="66"/>
    <x v="14"/>
    <x v="39"/>
    <m/>
    <m/>
  </r>
  <r>
    <x v="66"/>
    <x v="12"/>
    <x v="39"/>
    <n v="190000"/>
    <n v="689700"/>
  </r>
  <r>
    <x v="67"/>
    <x v="14"/>
    <x v="39"/>
    <m/>
    <m/>
  </r>
  <r>
    <x v="67"/>
    <x v="12"/>
    <x v="39"/>
    <m/>
    <m/>
  </r>
  <r>
    <x v="68"/>
    <x v="14"/>
    <x v="39"/>
    <m/>
    <m/>
  </r>
  <r>
    <x v="68"/>
    <x v="12"/>
    <x v="39"/>
    <n v="160900"/>
    <n v="160900"/>
  </r>
  <r>
    <x v="69"/>
    <x v="14"/>
    <x v="39"/>
    <m/>
    <m/>
  </r>
  <r>
    <x v="69"/>
    <x v="12"/>
    <x v="39"/>
    <n v="175000"/>
    <n v="175000"/>
  </r>
  <r>
    <x v="70"/>
    <x v="14"/>
    <x v="39"/>
    <m/>
    <m/>
  </r>
  <r>
    <x v="70"/>
    <x v="12"/>
    <x v="39"/>
    <n v="164500"/>
    <n v="164500"/>
  </r>
  <r>
    <x v="71"/>
    <x v="14"/>
    <x v="39"/>
    <m/>
    <m/>
  </r>
  <r>
    <x v="71"/>
    <x v="12"/>
    <x v="39"/>
    <m/>
    <m/>
  </r>
  <r>
    <x v="72"/>
    <x v="14"/>
    <x v="39"/>
    <m/>
    <m/>
  </r>
  <r>
    <x v="72"/>
    <x v="12"/>
    <x v="39"/>
    <n v="227200"/>
    <n v="454400"/>
  </r>
  <r>
    <x v="73"/>
    <x v="14"/>
    <x v="39"/>
    <m/>
    <m/>
  </r>
  <r>
    <x v="73"/>
    <x v="12"/>
    <x v="39"/>
    <n v="150000"/>
    <n v="150000"/>
  </r>
  <r>
    <x v="74"/>
    <x v="14"/>
    <x v="39"/>
    <m/>
    <m/>
  </r>
  <r>
    <x v="74"/>
    <x v="12"/>
    <x v="39"/>
    <n v="131500"/>
    <n v="263000"/>
  </r>
  <r>
    <x v="75"/>
    <x v="14"/>
    <x v="39"/>
    <m/>
    <m/>
  </r>
  <r>
    <x v="75"/>
    <x v="12"/>
    <x v="39"/>
    <n v="194500"/>
    <n v="564400"/>
  </r>
  <r>
    <x v="76"/>
    <x v="14"/>
    <x v="39"/>
    <m/>
    <m/>
  </r>
  <r>
    <x v="76"/>
    <x v="12"/>
    <x v="39"/>
    <n v="247450"/>
    <n v="494900"/>
  </r>
  <r>
    <x v="77"/>
    <x v="14"/>
    <x v="39"/>
    <m/>
    <m/>
  </r>
  <r>
    <x v="77"/>
    <x v="12"/>
    <x v="39"/>
    <n v="207000"/>
    <n v="955611"/>
  </r>
  <r>
    <x v="78"/>
    <x v="14"/>
    <x v="39"/>
    <m/>
    <m/>
  </r>
  <r>
    <x v="78"/>
    <x v="12"/>
    <x v="39"/>
    <n v="183000"/>
    <n v="575100"/>
  </r>
  <r>
    <x v="79"/>
    <x v="14"/>
    <x v="39"/>
    <n v="139950"/>
    <n v="139950"/>
  </r>
  <r>
    <x v="79"/>
    <x v="12"/>
    <x v="39"/>
    <n v="139000"/>
    <n v="139000"/>
  </r>
  <r>
    <x v="80"/>
    <x v="14"/>
    <x v="39"/>
    <m/>
    <m/>
  </r>
  <r>
    <x v="80"/>
    <x v="12"/>
    <x v="39"/>
    <n v="189500"/>
    <n v="189500"/>
  </r>
  <r>
    <x v="81"/>
    <x v="14"/>
    <x v="39"/>
    <m/>
    <m/>
  </r>
  <r>
    <x v="81"/>
    <x v="12"/>
    <x v="39"/>
    <n v="192495"/>
    <n v="384990"/>
  </r>
  <r>
    <x v="82"/>
    <x v="14"/>
    <x v="39"/>
    <m/>
    <m/>
  </r>
  <r>
    <x v="82"/>
    <x v="12"/>
    <x v="39"/>
    <n v="189900"/>
    <n v="459900"/>
  </r>
  <r>
    <x v="83"/>
    <x v="14"/>
    <x v="39"/>
    <m/>
    <m/>
  </r>
  <r>
    <x v="83"/>
    <x v="12"/>
    <x v="39"/>
    <n v="190650"/>
    <n v="381300"/>
  </r>
  <r>
    <x v="84"/>
    <x v="14"/>
    <x v="39"/>
    <m/>
    <m/>
  </r>
  <r>
    <x v="84"/>
    <x v="12"/>
    <x v="39"/>
    <n v="125000"/>
    <n v="125000"/>
  </r>
  <r>
    <x v="85"/>
    <x v="14"/>
    <x v="39"/>
    <m/>
    <m/>
  </r>
  <r>
    <x v="85"/>
    <x v="12"/>
    <x v="39"/>
    <n v="137280"/>
    <n v="274560"/>
  </r>
  <r>
    <x v="86"/>
    <x v="14"/>
    <x v="39"/>
    <n v="185500"/>
    <n v="185500"/>
  </r>
  <r>
    <x v="86"/>
    <x v="12"/>
    <x v="39"/>
    <n v="142625"/>
    <n v="285250"/>
  </r>
  <r>
    <x v="87"/>
    <x v="14"/>
    <x v="39"/>
    <m/>
    <m/>
  </r>
  <r>
    <x v="87"/>
    <x v="12"/>
    <x v="39"/>
    <n v="146500"/>
    <n v="623000"/>
  </r>
  <r>
    <x v="88"/>
    <x v="14"/>
    <x v="39"/>
    <m/>
    <m/>
  </r>
  <r>
    <x v="88"/>
    <x v="12"/>
    <x v="39"/>
    <n v="136000"/>
    <n v="483000"/>
  </r>
  <r>
    <x v="89"/>
    <x v="14"/>
    <x v="39"/>
    <m/>
    <m/>
  </r>
  <r>
    <x v="89"/>
    <x v="12"/>
    <x v="39"/>
    <n v="185800"/>
    <n v="371600"/>
  </r>
  <r>
    <x v="90"/>
    <x v="14"/>
    <x v="39"/>
    <m/>
    <m/>
  </r>
  <r>
    <x v="90"/>
    <x v="12"/>
    <x v="39"/>
    <n v="90000"/>
    <n v="277000"/>
  </r>
  <r>
    <x v="91"/>
    <x v="14"/>
    <x v="39"/>
    <m/>
    <m/>
  </r>
  <r>
    <x v="91"/>
    <x v="12"/>
    <x v="39"/>
    <n v="121475"/>
    <n v="242950"/>
  </r>
  <r>
    <x v="92"/>
    <x v="14"/>
    <x v="39"/>
    <m/>
    <m/>
  </r>
  <r>
    <x v="92"/>
    <x v="12"/>
    <x v="39"/>
    <m/>
    <m/>
  </r>
  <r>
    <x v="93"/>
    <x v="14"/>
    <x v="39"/>
    <m/>
    <m/>
  </r>
  <r>
    <x v="93"/>
    <x v="12"/>
    <x v="39"/>
    <n v="91000"/>
    <n v="765000"/>
  </r>
  <r>
    <x v="94"/>
    <x v="14"/>
    <x v="39"/>
    <m/>
    <m/>
  </r>
  <r>
    <x v="94"/>
    <x v="12"/>
    <x v="39"/>
    <n v="137000"/>
    <n v="519000"/>
  </r>
  <r>
    <x v="95"/>
    <x v="14"/>
    <x v="39"/>
    <m/>
    <m/>
  </r>
  <r>
    <x v="95"/>
    <x v="12"/>
    <x v="39"/>
    <n v="144975"/>
    <n v="538850"/>
  </r>
  <r>
    <x v="96"/>
    <x v="14"/>
    <x v="39"/>
    <m/>
    <m/>
  </r>
  <r>
    <x v="96"/>
    <x v="12"/>
    <x v="39"/>
    <n v="84900"/>
    <n v="84900"/>
  </r>
  <r>
    <x v="97"/>
    <x v="14"/>
    <x v="39"/>
    <m/>
    <m/>
  </r>
  <r>
    <x v="97"/>
    <x v="12"/>
    <x v="39"/>
    <n v="149000"/>
    <n v="149000"/>
  </r>
  <r>
    <x v="98"/>
    <x v="14"/>
    <x v="39"/>
    <m/>
    <m/>
  </r>
  <r>
    <x v="98"/>
    <x v="12"/>
    <x v="39"/>
    <n v="135000"/>
    <n v="382000"/>
  </r>
  <r>
    <x v="99"/>
    <x v="14"/>
    <x v="39"/>
    <m/>
    <m/>
  </r>
  <r>
    <x v="99"/>
    <x v="12"/>
    <x v="39"/>
    <n v="78000"/>
    <n v="316000"/>
  </r>
  <r>
    <x v="100"/>
    <x v="14"/>
    <x v="39"/>
    <m/>
    <m/>
  </r>
  <r>
    <x v="100"/>
    <x v="12"/>
    <x v="39"/>
    <n v="153000"/>
    <n v="751000"/>
  </r>
  <r>
    <x v="101"/>
    <x v="14"/>
    <x v="39"/>
    <m/>
    <m/>
  </r>
  <r>
    <x v="101"/>
    <x v="12"/>
    <x v="39"/>
    <n v="150000"/>
    <n v="300000"/>
  </r>
  <r>
    <x v="102"/>
    <x v="14"/>
    <x v="39"/>
    <m/>
    <m/>
  </r>
  <r>
    <x v="102"/>
    <x v="12"/>
    <x v="39"/>
    <m/>
    <m/>
  </r>
  <r>
    <x v="103"/>
    <x v="14"/>
    <x v="39"/>
    <m/>
    <m/>
  </r>
  <r>
    <x v="103"/>
    <x v="12"/>
    <x v="39"/>
    <n v="87500"/>
    <n v="454950"/>
  </r>
  <r>
    <x v="104"/>
    <x v="14"/>
    <x v="39"/>
    <m/>
    <m/>
  </r>
  <r>
    <x v="104"/>
    <x v="12"/>
    <x v="39"/>
    <n v="95000"/>
    <n v="190000"/>
  </r>
  <r>
    <x v="105"/>
    <x v="14"/>
    <x v="39"/>
    <m/>
    <m/>
  </r>
  <r>
    <x v="105"/>
    <x v="12"/>
    <x v="39"/>
    <n v="128000"/>
    <n v="554000"/>
  </r>
  <r>
    <x v="106"/>
    <x v="14"/>
    <x v="39"/>
    <m/>
    <m/>
  </r>
  <r>
    <x v="106"/>
    <x v="12"/>
    <x v="39"/>
    <n v="84826"/>
    <n v="169651"/>
  </r>
  <r>
    <x v="107"/>
    <x v="14"/>
    <x v="39"/>
    <m/>
    <m/>
  </r>
  <r>
    <x v="107"/>
    <x v="12"/>
    <x v="39"/>
    <n v="112500"/>
    <n v="225000"/>
  </r>
  <r>
    <x v="108"/>
    <x v="14"/>
    <x v="39"/>
    <m/>
    <m/>
  </r>
  <r>
    <x v="108"/>
    <x v="12"/>
    <x v="39"/>
    <n v="86000"/>
    <n v="172000"/>
  </r>
  <r>
    <x v="109"/>
    <x v="14"/>
    <x v="39"/>
    <m/>
    <m/>
  </r>
  <r>
    <x v="109"/>
    <x v="12"/>
    <x v="39"/>
    <n v="149075"/>
    <n v="298150"/>
  </r>
  <r>
    <x v="110"/>
    <x v="14"/>
    <x v="39"/>
    <m/>
    <m/>
  </r>
  <r>
    <x v="110"/>
    <x v="12"/>
    <x v="39"/>
    <n v="94575"/>
    <n v="189150"/>
  </r>
  <r>
    <x v="111"/>
    <x v="14"/>
    <x v="39"/>
    <m/>
    <m/>
  </r>
  <r>
    <x v="111"/>
    <x v="12"/>
    <x v="39"/>
    <n v="116300"/>
    <n v="446499"/>
  </r>
  <r>
    <x v="112"/>
    <x v="14"/>
    <x v="39"/>
    <m/>
    <m/>
  </r>
  <r>
    <x v="112"/>
    <x v="12"/>
    <x v="39"/>
    <n v="153000"/>
    <n v="1016427"/>
  </r>
  <r>
    <x v="113"/>
    <x v="14"/>
    <x v="39"/>
    <m/>
    <m/>
  </r>
  <r>
    <x v="113"/>
    <x v="12"/>
    <x v="39"/>
    <n v="141000"/>
    <n v="870500"/>
  </r>
  <r>
    <x v="114"/>
    <x v="14"/>
    <x v="39"/>
    <m/>
    <m/>
  </r>
  <r>
    <x v="114"/>
    <x v="12"/>
    <x v="39"/>
    <n v="156300"/>
    <n v="586300"/>
  </r>
  <r>
    <x v="115"/>
    <x v="14"/>
    <x v="39"/>
    <m/>
    <m/>
  </r>
  <r>
    <x v="115"/>
    <x v="12"/>
    <x v="39"/>
    <n v="135000"/>
    <n v="563199"/>
  </r>
  <r>
    <x v="116"/>
    <x v="14"/>
    <x v="39"/>
    <m/>
    <m/>
  </r>
  <r>
    <x v="116"/>
    <x v="12"/>
    <x v="39"/>
    <n v="168639"/>
    <n v="637026"/>
  </r>
  <r>
    <x v="117"/>
    <x v="14"/>
    <x v="39"/>
    <m/>
    <m/>
  </r>
  <r>
    <x v="117"/>
    <x v="12"/>
    <x v="39"/>
    <n v="169995"/>
    <n v="455995"/>
  </r>
  <r>
    <x v="118"/>
    <x v="14"/>
    <x v="39"/>
    <m/>
    <m/>
  </r>
  <r>
    <x v="118"/>
    <x v="12"/>
    <x v="39"/>
    <n v="132000"/>
    <n v="612450"/>
  </r>
  <r>
    <x v="119"/>
    <x v="14"/>
    <x v="39"/>
    <m/>
    <m/>
  </r>
  <r>
    <x v="119"/>
    <x v="12"/>
    <x v="39"/>
    <n v="92051"/>
    <n v="184101"/>
  </r>
  <r>
    <x v="120"/>
    <x v="14"/>
    <x v="39"/>
    <m/>
    <m/>
  </r>
  <r>
    <x v="120"/>
    <x v="12"/>
    <x v="39"/>
    <n v="165000"/>
    <n v="402500"/>
  </r>
  <r>
    <x v="121"/>
    <x v="14"/>
    <x v="39"/>
    <m/>
    <m/>
  </r>
  <r>
    <x v="121"/>
    <x v="12"/>
    <x v="39"/>
    <n v="165000"/>
    <n v="434450"/>
  </r>
  <r>
    <x v="122"/>
    <x v="14"/>
    <x v="39"/>
    <n v="125200"/>
    <n v="125200"/>
  </r>
  <r>
    <x v="122"/>
    <x v="12"/>
    <x v="39"/>
    <n v="140000"/>
    <n v="716000"/>
  </r>
  <r>
    <x v="123"/>
    <x v="14"/>
    <x v="39"/>
    <m/>
    <m/>
  </r>
  <r>
    <x v="123"/>
    <x v="12"/>
    <x v="39"/>
    <n v="125500"/>
    <n v="786000"/>
  </r>
  <r>
    <x v="124"/>
    <x v="14"/>
    <x v="39"/>
    <m/>
    <m/>
  </r>
  <r>
    <x v="124"/>
    <x v="12"/>
    <x v="39"/>
    <n v="139995"/>
    <n v="279990"/>
  </r>
  <r>
    <x v="125"/>
    <x v="14"/>
    <x v="39"/>
    <m/>
    <m/>
  </r>
  <r>
    <x v="125"/>
    <x v="12"/>
    <x v="39"/>
    <n v="169900"/>
    <n v="479850"/>
  </r>
  <r>
    <x v="126"/>
    <x v="14"/>
    <x v="39"/>
    <m/>
    <m/>
  </r>
  <r>
    <x v="126"/>
    <x v="12"/>
    <x v="39"/>
    <n v="89000"/>
    <n v="533000"/>
  </r>
  <r>
    <x v="127"/>
    <x v="14"/>
    <x v="39"/>
    <n v="158900"/>
    <n v="158900"/>
  </r>
  <r>
    <x v="127"/>
    <x v="12"/>
    <x v="39"/>
    <n v="150000"/>
    <n v="1250450"/>
  </r>
  <r>
    <x v="128"/>
    <x v="14"/>
    <x v="39"/>
    <m/>
    <m/>
  </r>
  <r>
    <x v="128"/>
    <x v="12"/>
    <x v="39"/>
    <n v="148000"/>
    <n v="408000"/>
  </r>
  <r>
    <x v="129"/>
    <x v="14"/>
    <x v="39"/>
    <m/>
    <m/>
  </r>
  <r>
    <x v="129"/>
    <x v="12"/>
    <x v="39"/>
    <n v="158000"/>
    <n v="158000"/>
  </r>
  <r>
    <x v="130"/>
    <x v="14"/>
    <x v="39"/>
    <m/>
    <m/>
  </r>
  <r>
    <x v="130"/>
    <x v="12"/>
    <x v="39"/>
    <n v="104250"/>
    <n v="208500"/>
  </r>
  <r>
    <x v="131"/>
    <x v="14"/>
    <x v="39"/>
    <m/>
    <m/>
  </r>
  <r>
    <x v="131"/>
    <x v="12"/>
    <x v="39"/>
    <n v="187500"/>
    <n v="622750"/>
  </r>
  <r>
    <x v="132"/>
    <x v="14"/>
    <x v="39"/>
    <m/>
    <m/>
  </r>
  <r>
    <x v="132"/>
    <x v="12"/>
    <x v="39"/>
    <n v="150950"/>
    <n v="301900"/>
  </r>
  <r>
    <x v="133"/>
    <x v="14"/>
    <x v="39"/>
    <m/>
    <m/>
  </r>
  <r>
    <x v="133"/>
    <x v="12"/>
    <x v="39"/>
    <n v="185000"/>
    <n v="527000"/>
  </r>
  <r>
    <x v="134"/>
    <x v="14"/>
    <x v="39"/>
    <m/>
    <m/>
  </r>
  <r>
    <x v="134"/>
    <x v="12"/>
    <x v="39"/>
    <n v="139975"/>
    <n v="542000"/>
  </r>
  <r>
    <x v="135"/>
    <x v="14"/>
    <x v="39"/>
    <n v="159900"/>
    <n v="159900"/>
  </r>
  <r>
    <x v="135"/>
    <x v="12"/>
    <x v="39"/>
    <n v="158000"/>
    <n v="316000"/>
  </r>
  <r>
    <x v="136"/>
    <x v="14"/>
    <x v="39"/>
    <m/>
    <m/>
  </r>
  <r>
    <x v="136"/>
    <x v="12"/>
    <x v="39"/>
    <n v="153000"/>
    <n v="985900"/>
  </r>
  <r>
    <x v="137"/>
    <x v="14"/>
    <x v="39"/>
    <m/>
    <m/>
  </r>
  <r>
    <x v="137"/>
    <x v="12"/>
    <x v="39"/>
    <n v="105000"/>
    <n v="400000"/>
  </r>
  <r>
    <x v="138"/>
    <x v="14"/>
    <x v="39"/>
    <m/>
    <m/>
  </r>
  <r>
    <x v="138"/>
    <x v="12"/>
    <x v="39"/>
    <n v="145000"/>
    <n v="681500"/>
  </r>
  <r>
    <x v="139"/>
    <x v="14"/>
    <x v="39"/>
    <m/>
    <m/>
  </r>
  <r>
    <x v="139"/>
    <x v="12"/>
    <x v="39"/>
    <n v="182500"/>
    <n v="1047550"/>
  </r>
  <r>
    <x v="140"/>
    <x v="14"/>
    <x v="39"/>
    <m/>
    <m/>
  </r>
  <r>
    <x v="140"/>
    <x v="12"/>
    <x v="39"/>
    <n v="132200"/>
    <n v="540900"/>
  </r>
  <r>
    <x v="141"/>
    <x v="14"/>
    <x v="39"/>
    <m/>
    <m/>
  </r>
  <r>
    <x v="141"/>
    <x v="12"/>
    <x v="39"/>
    <n v="190000"/>
    <n v="716400"/>
  </r>
  <r>
    <x v="142"/>
    <x v="14"/>
    <x v="39"/>
    <m/>
    <m/>
  </r>
  <r>
    <x v="142"/>
    <x v="12"/>
    <x v="39"/>
    <n v="121000"/>
    <n v="121000"/>
  </r>
  <r>
    <x v="143"/>
    <x v="14"/>
    <x v="39"/>
    <m/>
    <m/>
  </r>
  <r>
    <x v="143"/>
    <x v="12"/>
    <x v="39"/>
    <n v="181500"/>
    <n v="543000"/>
  </r>
  <r>
    <x v="144"/>
    <x v="14"/>
    <x v="39"/>
    <m/>
    <m/>
  </r>
  <r>
    <x v="144"/>
    <x v="12"/>
    <x v="39"/>
    <n v="143000"/>
    <n v="452900"/>
  </r>
  <r>
    <x v="145"/>
    <x v="14"/>
    <x v="39"/>
    <m/>
    <m/>
  </r>
  <r>
    <x v="145"/>
    <x v="12"/>
    <x v="39"/>
    <n v="186883"/>
    <n v="748665"/>
  </r>
  <r>
    <x v="146"/>
    <x v="14"/>
    <x v="39"/>
    <m/>
    <m/>
  </r>
  <r>
    <x v="146"/>
    <x v="12"/>
    <x v="39"/>
    <n v="132500"/>
    <n v="382000"/>
  </r>
  <r>
    <x v="147"/>
    <x v="14"/>
    <x v="39"/>
    <m/>
    <m/>
  </r>
  <r>
    <x v="147"/>
    <x v="12"/>
    <x v="39"/>
    <n v="174975"/>
    <n v="660950"/>
  </r>
  <r>
    <x v="148"/>
    <x v="14"/>
    <x v="39"/>
    <m/>
    <m/>
  </r>
  <r>
    <x v="148"/>
    <x v="12"/>
    <x v="39"/>
    <n v="124975"/>
    <n v="249950"/>
  </r>
  <r>
    <x v="149"/>
    <x v="14"/>
    <x v="39"/>
    <m/>
    <m/>
  </r>
  <r>
    <x v="149"/>
    <x v="12"/>
    <x v="39"/>
    <n v="199900"/>
    <n v="1011900"/>
  </r>
  <r>
    <x v="150"/>
    <x v="14"/>
    <x v="39"/>
    <m/>
    <m/>
  </r>
  <r>
    <x v="150"/>
    <x v="12"/>
    <x v="39"/>
    <n v="195000"/>
    <n v="1463868"/>
  </r>
  <r>
    <x v="151"/>
    <x v="14"/>
    <x v="39"/>
    <m/>
    <m/>
  </r>
  <r>
    <x v="151"/>
    <x v="12"/>
    <x v="39"/>
    <n v="187450"/>
    <n v="1070900"/>
  </r>
  <r>
    <x v="152"/>
    <x v="14"/>
    <x v="39"/>
    <m/>
    <m/>
  </r>
  <r>
    <x v="152"/>
    <x v="12"/>
    <x v="39"/>
    <n v="167500"/>
    <n v="637000"/>
  </r>
  <r>
    <x v="153"/>
    <x v="14"/>
    <x v="39"/>
    <m/>
    <m/>
  </r>
  <r>
    <x v="153"/>
    <x v="12"/>
    <x v="39"/>
    <n v="207000"/>
    <n v="910500"/>
  </r>
  <r>
    <x v="154"/>
    <x v="14"/>
    <x v="39"/>
    <n v="104610"/>
    <n v="104610"/>
  </r>
  <r>
    <x v="154"/>
    <x v="12"/>
    <x v="39"/>
    <n v="216775"/>
    <n v="819435"/>
  </r>
  <r>
    <x v="155"/>
    <x v="14"/>
    <x v="39"/>
    <m/>
    <m/>
  </r>
  <r>
    <x v="155"/>
    <x v="12"/>
    <x v="39"/>
    <n v="184500"/>
    <n v="677000"/>
  </r>
  <r>
    <x v="156"/>
    <x v="14"/>
    <x v="39"/>
    <m/>
    <m/>
  </r>
  <r>
    <x v="156"/>
    <x v="12"/>
    <x v="39"/>
    <n v="189699"/>
    <n v="728397"/>
  </r>
  <r>
    <x v="157"/>
    <x v="14"/>
    <x v="39"/>
    <m/>
    <m/>
  </r>
  <r>
    <x v="157"/>
    <x v="12"/>
    <x v="39"/>
    <n v="225500"/>
    <n v="889900"/>
  </r>
  <r>
    <x v="158"/>
    <x v="14"/>
    <x v="39"/>
    <m/>
    <m/>
  </r>
  <r>
    <x v="158"/>
    <x v="12"/>
    <x v="39"/>
    <n v="205000"/>
    <n v="609000"/>
  </r>
  <r>
    <x v="159"/>
    <x v="14"/>
    <x v="39"/>
    <m/>
    <m/>
  </r>
  <r>
    <x v="159"/>
    <x v="12"/>
    <x v="39"/>
    <n v="209950"/>
    <n v="1025950"/>
  </r>
  <r>
    <x v="160"/>
    <x v="14"/>
    <x v="39"/>
    <m/>
    <m/>
  </r>
  <r>
    <x v="160"/>
    <x v="12"/>
    <x v="39"/>
    <n v="207500"/>
    <n v="1271876"/>
  </r>
  <r>
    <x v="161"/>
    <x v="14"/>
    <x v="39"/>
    <m/>
    <m/>
  </r>
  <r>
    <x v="161"/>
    <x v="12"/>
    <x v="39"/>
    <n v="203400"/>
    <n v="801800"/>
  </r>
  <r>
    <x v="162"/>
    <x v="14"/>
    <x v="39"/>
    <m/>
    <m/>
  </r>
  <r>
    <x v="162"/>
    <x v="12"/>
    <x v="39"/>
    <n v="204500"/>
    <n v="762000"/>
  </r>
  <r>
    <x v="163"/>
    <x v="14"/>
    <x v="39"/>
    <n v="269900"/>
    <n v="269900"/>
  </r>
  <r>
    <x v="163"/>
    <x v="12"/>
    <x v="39"/>
    <n v="227500"/>
    <n v="1888799"/>
  </r>
  <r>
    <x v="164"/>
    <x v="14"/>
    <x v="39"/>
    <m/>
    <m/>
  </r>
  <r>
    <x v="164"/>
    <x v="12"/>
    <x v="39"/>
    <n v="215900"/>
    <n v="971400"/>
  </r>
  <r>
    <x v="165"/>
    <x v="14"/>
    <x v="39"/>
    <m/>
    <m/>
  </r>
  <r>
    <x v="165"/>
    <x v="12"/>
    <x v="39"/>
    <n v="232950"/>
    <n v="1331350"/>
  </r>
  <r>
    <x v="166"/>
    <x v="14"/>
    <x v="39"/>
    <m/>
    <m/>
  </r>
  <r>
    <x v="166"/>
    <x v="12"/>
    <x v="39"/>
    <n v="174950"/>
    <n v="1166440"/>
  </r>
  <r>
    <x v="167"/>
    <x v="14"/>
    <x v="39"/>
    <m/>
    <m/>
  </r>
  <r>
    <x v="167"/>
    <x v="12"/>
    <x v="39"/>
    <n v="202500"/>
    <n v="1456900"/>
  </r>
  <r>
    <x v="168"/>
    <x v="14"/>
    <x v="39"/>
    <m/>
    <m/>
  </r>
  <r>
    <x v="168"/>
    <x v="12"/>
    <x v="39"/>
    <n v="204000"/>
    <n v="975500"/>
  </r>
  <r>
    <x v="169"/>
    <x v="14"/>
    <x v="39"/>
    <m/>
    <m/>
  </r>
  <r>
    <x v="169"/>
    <x v="12"/>
    <x v="39"/>
    <n v="154650"/>
    <n v="781349"/>
  </r>
  <r>
    <x v="170"/>
    <x v="14"/>
    <x v="39"/>
    <m/>
    <m/>
  </r>
  <r>
    <x v="170"/>
    <x v="12"/>
    <x v="39"/>
    <n v="195000"/>
    <n v="580000"/>
  </r>
  <r>
    <x v="171"/>
    <x v="14"/>
    <x v="39"/>
    <m/>
    <m/>
  </r>
  <r>
    <x v="171"/>
    <x v="12"/>
    <x v="39"/>
    <n v="221750"/>
    <n v="1755100"/>
  </r>
  <r>
    <x v="172"/>
    <x v="14"/>
    <x v="39"/>
    <m/>
    <m/>
  </r>
  <r>
    <x v="172"/>
    <x v="12"/>
    <x v="39"/>
    <n v="246450"/>
    <n v="2121450"/>
  </r>
  <r>
    <x v="173"/>
    <x v="14"/>
    <x v="39"/>
    <m/>
    <m/>
  </r>
  <r>
    <x v="173"/>
    <x v="12"/>
    <x v="39"/>
    <n v="215000"/>
    <n v="1425300"/>
  </r>
  <r>
    <x v="174"/>
    <x v="14"/>
    <x v="39"/>
    <m/>
    <m/>
  </r>
  <r>
    <x v="174"/>
    <x v="12"/>
    <x v="39"/>
    <n v="256000"/>
    <n v="511999"/>
  </r>
  <r>
    <x v="175"/>
    <x v="14"/>
    <x v="39"/>
    <m/>
    <m/>
  </r>
  <r>
    <x v="175"/>
    <x v="12"/>
    <x v="39"/>
    <n v="269925"/>
    <n v="2603350"/>
  </r>
  <r>
    <x v="176"/>
    <x v="14"/>
    <x v="39"/>
    <n v="150000"/>
    <n v="150000"/>
  </r>
  <r>
    <x v="176"/>
    <x v="12"/>
    <x v="39"/>
    <n v="242500"/>
    <n v="741400"/>
  </r>
  <r>
    <x v="177"/>
    <x v="14"/>
    <x v="39"/>
    <m/>
    <m/>
  </r>
  <r>
    <x v="177"/>
    <x v="12"/>
    <x v="39"/>
    <n v="247475"/>
    <n v="1991249"/>
  </r>
  <r>
    <x v="178"/>
    <x v="14"/>
    <x v="39"/>
    <m/>
    <m/>
  </r>
  <r>
    <x v="178"/>
    <x v="12"/>
    <x v="39"/>
    <n v="245000"/>
    <n v="1260625"/>
  </r>
  <r>
    <x v="179"/>
    <x v="14"/>
    <x v="39"/>
    <m/>
    <m/>
  </r>
  <r>
    <x v="179"/>
    <x v="12"/>
    <x v="39"/>
    <n v="249900"/>
    <n v="1778000"/>
  </r>
  <r>
    <x v="180"/>
    <x v="14"/>
    <x v="39"/>
    <m/>
    <m/>
  </r>
  <r>
    <x v="180"/>
    <x v="12"/>
    <x v="39"/>
    <n v="256000"/>
    <n v="1305650"/>
  </r>
  <r>
    <x v="181"/>
    <x v="14"/>
    <x v="39"/>
    <m/>
    <m/>
  </r>
  <r>
    <x v="181"/>
    <x v="12"/>
    <x v="39"/>
    <n v="258748"/>
    <n v="1574895"/>
  </r>
  <r>
    <x v="182"/>
    <x v="14"/>
    <x v="39"/>
    <m/>
    <m/>
  </r>
  <r>
    <x v="182"/>
    <x v="12"/>
    <x v="39"/>
    <n v="250975"/>
    <n v="1656450"/>
  </r>
  <r>
    <x v="183"/>
    <x v="14"/>
    <x v="39"/>
    <m/>
    <m/>
  </r>
  <r>
    <x v="183"/>
    <x v="12"/>
    <x v="39"/>
    <m/>
    <m/>
  </r>
  <r>
    <x v="184"/>
    <x v="14"/>
    <x v="39"/>
    <m/>
    <m/>
  </r>
  <r>
    <x v="184"/>
    <x v="12"/>
    <x v="39"/>
    <n v="280100"/>
    <n v="2199350"/>
  </r>
  <r>
    <x v="185"/>
    <x v="14"/>
    <x v="39"/>
    <m/>
    <m/>
  </r>
  <r>
    <x v="185"/>
    <x v="12"/>
    <x v="39"/>
    <n v="265000"/>
    <n v="2361700"/>
  </r>
  <r>
    <x v="186"/>
    <x v="14"/>
    <x v="39"/>
    <m/>
    <m/>
  </r>
  <r>
    <x v="186"/>
    <x v="12"/>
    <x v="39"/>
    <n v="278000"/>
    <n v="1136000"/>
  </r>
  <r>
    <x v="187"/>
    <x v="14"/>
    <x v="39"/>
    <m/>
    <m/>
  </r>
  <r>
    <x v="187"/>
    <x v="12"/>
    <x v="39"/>
    <n v="262000"/>
    <n v="1684500"/>
  </r>
  <r>
    <x v="188"/>
    <x v="14"/>
    <x v="39"/>
    <m/>
    <m/>
  </r>
  <r>
    <x v="188"/>
    <x v="12"/>
    <x v="39"/>
    <n v="264995"/>
    <n v="1573490"/>
  </r>
  <r>
    <x v="189"/>
    <x v="14"/>
    <x v="39"/>
    <m/>
    <m/>
  </r>
  <r>
    <x v="189"/>
    <x v="12"/>
    <x v="39"/>
    <n v="267000"/>
    <n v="2719400"/>
  </r>
  <r>
    <x v="190"/>
    <x v="14"/>
    <x v="39"/>
    <m/>
    <m/>
  </r>
  <r>
    <x v="190"/>
    <x v="12"/>
    <x v="39"/>
    <n v="263750"/>
    <n v="1062969"/>
  </r>
  <r>
    <x v="191"/>
    <x v="14"/>
    <x v="39"/>
    <m/>
    <m/>
  </r>
  <r>
    <x v="191"/>
    <x v="12"/>
    <x v="39"/>
    <n v="324000"/>
    <n v="648000"/>
  </r>
  <r>
    <x v="192"/>
    <x v="14"/>
    <x v="39"/>
    <m/>
    <m/>
  </r>
  <r>
    <x v="192"/>
    <x v="12"/>
    <x v="39"/>
    <n v="237500"/>
    <n v="816500"/>
  </r>
  <r>
    <x v="202"/>
    <x v="14"/>
    <x v="39"/>
    <m/>
    <m/>
  </r>
  <r>
    <x v="202"/>
    <x v="12"/>
    <x v="39"/>
    <n v="277000"/>
    <n v="759500"/>
  </r>
  <r>
    <x v="194"/>
    <x v="14"/>
    <x v="39"/>
    <n v="357000"/>
    <n v="1077000"/>
  </r>
  <r>
    <x v="194"/>
    <x v="12"/>
    <x v="39"/>
    <n v="289999"/>
    <n v="1496999"/>
  </r>
  <r>
    <x v="195"/>
    <x v="14"/>
    <x v="39"/>
    <m/>
    <m/>
  </r>
  <r>
    <x v="195"/>
    <x v="12"/>
    <x v="39"/>
    <n v="280000"/>
    <n v="2038400"/>
  </r>
  <r>
    <x v="196"/>
    <x v="14"/>
    <x v="39"/>
    <n v="237000"/>
    <n v="237000"/>
  </r>
  <r>
    <x v="196"/>
    <x v="12"/>
    <x v="39"/>
    <n v="302000"/>
    <n v="2115900"/>
  </r>
  <r>
    <x v="197"/>
    <x v="14"/>
    <x v="39"/>
    <m/>
    <m/>
  </r>
  <r>
    <x v="197"/>
    <x v="12"/>
    <x v="39"/>
    <n v="227000"/>
    <n v="781000"/>
  </r>
  <r>
    <x v="198"/>
    <x v="14"/>
    <x v="39"/>
    <m/>
    <m/>
  </r>
  <r>
    <x v="198"/>
    <x v="12"/>
    <x v="39"/>
    <n v="321750"/>
    <n v="1992150"/>
  </r>
  <r>
    <x v="199"/>
    <x v="14"/>
    <x v="39"/>
    <m/>
    <m/>
  </r>
  <r>
    <x v="199"/>
    <x v="12"/>
    <x v="39"/>
    <n v="313000"/>
    <n v="3370950"/>
  </r>
  <r>
    <x v="200"/>
    <x v="14"/>
    <x v="39"/>
    <m/>
    <m/>
  </r>
  <r>
    <x v="200"/>
    <x v="12"/>
    <x v="39"/>
    <n v="282500"/>
    <n v="1742950"/>
  </r>
  <r>
    <x v="201"/>
    <x v="12"/>
    <x v="39"/>
    <n v="268825"/>
    <n v="1754650"/>
  </r>
  <r>
    <x v="201"/>
    <x v="14"/>
    <x v="39"/>
    <m/>
    <m/>
  </r>
  <r>
    <x v="0"/>
    <x v="14"/>
    <x v="40"/>
    <m/>
    <m/>
  </r>
  <r>
    <x v="0"/>
    <x v="13"/>
    <x v="40"/>
    <n v="115000"/>
    <n v="115000"/>
  </r>
  <r>
    <x v="1"/>
    <x v="14"/>
    <x v="40"/>
    <m/>
    <m/>
  </r>
  <r>
    <x v="1"/>
    <x v="13"/>
    <x v="40"/>
    <n v="115000"/>
    <n v="349000"/>
  </r>
  <r>
    <x v="2"/>
    <x v="14"/>
    <x v="40"/>
    <n v="119500"/>
    <n v="239000"/>
  </r>
  <r>
    <x v="2"/>
    <x v="13"/>
    <x v="40"/>
    <m/>
    <m/>
  </r>
  <r>
    <x v="3"/>
    <x v="14"/>
    <x v="40"/>
    <m/>
    <m/>
  </r>
  <r>
    <x v="3"/>
    <x v="13"/>
    <x v="40"/>
    <m/>
    <m/>
  </r>
  <r>
    <x v="4"/>
    <x v="14"/>
    <x v="40"/>
    <m/>
    <m/>
  </r>
  <r>
    <x v="4"/>
    <x v="13"/>
    <x v="40"/>
    <n v="134000"/>
    <n v="134000"/>
  </r>
  <r>
    <x v="5"/>
    <x v="14"/>
    <x v="40"/>
    <n v="117000"/>
    <n v="377000"/>
  </r>
  <r>
    <x v="5"/>
    <x v="13"/>
    <x v="40"/>
    <n v="124950"/>
    <n v="124950"/>
  </r>
  <r>
    <x v="6"/>
    <x v="14"/>
    <x v="40"/>
    <m/>
    <m/>
  </r>
  <r>
    <x v="6"/>
    <x v="13"/>
    <x v="40"/>
    <n v="109300"/>
    <n v="218600"/>
  </r>
  <r>
    <x v="7"/>
    <x v="14"/>
    <x v="40"/>
    <n v="110000"/>
    <n v="322250"/>
  </r>
  <r>
    <x v="7"/>
    <x v="13"/>
    <x v="40"/>
    <n v="156000"/>
    <n v="419950"/>
  </r>
  <r>
    <x v="8"/>
    <x v="14"/>
    <x v="40"/>
    <n v="113375"/>
    <n v="226750"/>
  </r>
  <r>
    <x v="8"/>
    <x v="13"/>
    <x v="40"/>
    <n v="126200"/>
    <n v="252400"/>
  </r>
  <r>
    <x v="9"/>
    <x v="14"/>
    <x v="40"/>
    <m/>
    <m/>
  </r>
  <r>
    <x v="9"/>
    <x v="13"/>
    <x v="40"/>
    <n v="198000"/>
    <n v="396000"/>
  </r>
  <r>
    <x v="10"/>
    <x v="14"/>
    <x v="40"/>
    <n v="121500"/>
    <n v="121500"/>
  </r>
  <r>
    <x v="10"/>
    <x v="13"/>
    <x v="40"/>
    <n v="118725"/>
    <n v="237450"/>
  </r>
  <r>
    <x v="11"/>
    <x v="14"/>
    <x v="40"/>
    <m/>
    <m/>
  </r>
  <r>
    <x v="11"/>
    <x v="13"/>
    <x v="40"/>
    <n v="128000"/>
    <n v="128000"/>
  </r>
  <r>
    <x v="12"/>
    <x v="14"/>
    <x v="40"/>
    <n v="185000"/>
    <n v="185000"/>
  </r>
  <r>
    <x v="12"/>
    <x v="13"/>
    <x v="40"/>
    <n v="112500"/>
    <n v="225000"/>
  </r>
  <r>
    <x v="13"/>
    <x v="14"/>
    <x v="40"/>
    <m/>
    <m/>
  </r>
  <r>
    <x v="13"/>
    <x v="13"/>
    <x v="40"/>
    <n v="154500"/>
    <n v="607900"/>
  </r>
  <r>
    <x v="14"/>
    <x v="14"/>
    <x v="40"/>
    <m/>
    <m/>
  </r>
  <r>
    <x v="14"/>
    <x v="13"/>
    <x v="40"/>
    <n v="134900"/>
    <n v="134900"/>
  </r>
  <r>
    <x v="15"/>
    <x v="14"/>
    <x v="40"/>
    <m/>
    <m/>
  </r>
  <r>
    <x v="15"/>
    <x v="13"/>
    <x v="40"/>
    <n v="140500"/>
    <n v="140500"/>
  </r>
  <r>
    <x v="16"/>
    <x v="14"/>
    <x v="40"/>
    <m/>
    <m/>
  </r>
  <r>
    <x v="16"/>
    <x v="13"/>
    <x v="40"/>
    <n v="119000"/>
    <n v="119000"/>
  </r>
  <r>
    <x v="17"/>
    <x v="14"/>
    <x v="40"/>
    <m/>
    <m/>
  </r>
  <r>
    <x v="17"/>
    <x v="13"/>
    <x v="40"/>
    <n v="169900"/>
    <n v="794845"/>
  </r>
  <r>
    <x v="18"/>
    <x v="14"/>
    <x v="40"/>
    <n v="164000"/>
    <n v="328000"/>
  </r>
  <r>
    <x v="18"/>
    <x v="13"/>
    <x v="40"/>
    <n v="104900"/>
    <n v="104900"/>
  </r>
  <r>
    <x v="19"/>
    <x v="14"/>
    <x v="40"/>
    <m/>
    <m/>
  </r>
  <r>
    <x v="19"/>
    <x v="13"/>
    <x v="40"/>
    <n v="143300"/>
    <n v="454300"/>
  </r>
  <r>
    <x v="20"/>
    <x v="14"/>
    <x v="40"/>
    <m/>
    <m/>
  </r>
  <r>
    <x v="20"/>
    <x v="13"/>
    <x v="40"/>
    <n v="170250"/>
    <n v="340500"/>
  </r>
  <r>
    <x v="21"/>
    <x v="14"/>
    <x v="40"/>
    <m/>
    <m/>
  </r>
  <r>
    <x v="21"/>
    <x v="13"/>
    <x v="40"/>
    <m/>
    <m/>
  </r>
  <r>
    <x v="22"/>
    <x v="14"/>
    <x v="40"/>
    <n v="229500"/>
    <n v="229500"/>
  </r>
  <r>
    <x v="22"/>
    <x v="13"/>
    <x v="40"/>
    <n v="144100"/>
    <n v="399100"/>
  </r>
  <r>
    <x v="23"/>
    <x v="14"/>
    <x v="40"/>
    <n v="167475"/>
    <n v="334950"/>
  </r>
  <r>
    <x v="23"/>
    <x v="13"/>
    <x v="40"/>
    <n v="130750"/>
    <n v="261500"/>
  </r>
  <r>
    <x v="24"/>
    <x v="14"/>
    <x v="40"/>
    <m/>
    <m/>
  </r>
  <r>
    <x v="24"/>
    <x v="13"/>
    <x v="40"/>
    <m/>
    <m/>
  </r>
  <r>
    <x v="25"/>
    <x v="14"/>
    <x v="40"/>
    <m/>
    <m/>
  </r>
  <r>
    <x v="25"/>
    <x v="13"/>
    <x v="40"/>
    <n v="95000"/>
    <n v="95000"/>
  </r>
  <r>
    <x v="26"/>
    <x v="14"/>
    <x v="40"/>
    <n v="165000"/>
    <n v="165000"/>
  </r>
  <r>
    <x v="26"/>
    <x v="13"/>
    <x v="40"/>
    <n v="157950"/>
    <n v="490950"/>
  </r>
  <r>
    <x v="27"/>
    <x v="14"/>
    <x v="40"/>
    <n v="117475"/>
    <n v="234950"/>
  </r>
  <r>
    <x v="27"/>
    <x v="13"/>
    <x v="40"/>
    <n v="145000"/>
    <n v="145000"/>
  </r>
  <r>
    <x v="28"/>
    <x v="14"/>
    <x v="40"/>
    <n v="122200"/>
    <n v="122200"/>
  </r>
  <r>
    <x v="28"/>
    <x v="13"/>
    <x v="40"/>
    <n v="158000"/>
    <n v="439900"/>
  </r>
  <r>
    <x v="29"/>
    <x v="14"/>
    <x v="40"/>
    <m/>
    <m/>
  </r>
  <r>
    <x v="29"/>
    <x v="13"/>
    <x v="40"/>
    <n v="166000"/>
    <n v="546000"/>
  </r>
  <r>
    <x v="30"/>
    <x v="14"/>
    <x v="40"/>
    <n v="162000"/>
    <n v="162000"/>
  </r>
  <r>
    <x v="30"/>
    <x v="13"/>
    <x v="40"/>
    <n v="173000"/>
    <n v="461145"/>
  </r>
  <r>
    <x v="31"/>
    <x v="14"/>
    <x v="40"/>
    <m/>
    <m/>
  </r>
  <r>
    <x v="31"/>
    <x v="13"/>
    <x v="40"/>
    <n v="170000"/>
    <n v="170000"/>
  </r>
  <r>
    <x v="32"/>
    <x v="14"/>
    <x v="40"/>
    <n v="142600"/>
    <n v="285200"/>
  </r>
  <r>
    <x v="32"/>
    <x v="13"/>
    <x v="40"/>
    <n v="107000"/>
    <n v="107000"/>
  </r>
  <r>
    <x v="33"/>
    <x v="14"/>
    <x v="40"/>
    <m/>
    <m/>
  </r>
  <r>
    <x v="33"/>
    <x v="13"/>
    <x v="40"/>
    <n v="147950"/>
    <n v="147950"/>
  </r>
  <r>
    <x v="34"/>
    <x v="14"/>
    <x v="40"/>
    <n v="163500"/>
    <n v="163500"/>
  </r>
  <r>
    <x v="34"/>
    <x v="13"/>
    <x v="40"/>
    <m/>
    <m/>
  </r>
  <r>
    <x v="35"/>
    <x v="14"/>
    <x v="40"/>
    <n v="215000"/>
    <n v="215000"/>
  </r>
  <r>
    <x v="35"/>
    <x v="13"/>
    <x v="40"/>
    <n v="179950"/>
    <n v="562440"/>
  </r>
  <r>
    <x v="36"/>
    <x v="14"/>
    <x v="40"/>
    <m/>
    <m/>
  </r>
  <r>
    <x v="36"/>
    <x v="13"/>
    <x v="40"/>
    <n v="220000"/>
    <n v="657000"/>
  </r>
  <r>
    <x v="37"/>
    <x v="14"/>
    <x v="40"/>
    <n v="192000"/>
    <n v="590000"/>
  </r>
  <r>
    <x v="37"/>
    <x v="13"/>
    <x v="40"/>
    <m/>
    <m/>
  </r>
  <r>
    <x v="38"/>
    <x v="14"/>
    <x v="40"/>
    <n v="209950"/>
    <n v="209950"/>
  </r>
  <r>
    <x v="38"/>
    <x v="13"/>
    <x v="40"/>
    <n v="193000"/>
    <n v="761500"/>
  </r>
  <r>
    <x v="39"/>
    <x v="14"/>
    <x v="40"/>
    <m/>
    <m/>
  </r>
  <r>
    <x v="39"/>
    <x v="13"/>
    <x v="40"/>
    <n v="158000"/>
    <n v="520500"/>
  </r>
  <r>
    <x v="40"/>
    <x v="14"/>
    <x v="40"/>
    <n v="135000"/>
    <n v="135000"/>
  </r>
  <r>
    <x v="40"/>
    <x v="13"/>
    <x v="40"/>
    <n v="242475"/>
    <n v="1064750"/>
  </r>
  <r>
    <x v="41"/>
    <x v="14"/>
    <x v="40"/>
    <n v="181000"/>
    <n v="362000"/>
  </r>
  <r>
    <x v="41"/>
    <x v="13"/>
    <x v="40"/>
    <n v="183000"/>
    <n v="183000"/>
  </r>
  <r>
    <x v="42"/>
    <x v="14"/>
    <x v="40"/>
    <m/>
    <m/>
  </r>
  <r>
    <x v="42"/>
    <x v="13"/>
    <x v="40"/>
    <n v="224250"/>
    <n v="448500"/>
  </r>
  <r>
    <x v="43"/>
    <x v="14"/>
    <x v="40"/>
    <n v="163500"/>
    <n v="163500"/>
  </r>
  <r>
    <x v="43"/>
    <x v="13"/>
    <x v="40"/>
    <n v="246837"/>
    <n v="972173"/>
  </r>
  <r>
    <x v="44"/>
    <x v="14"/>
    <x v="40"/>
    <n v="238500"/>
    <n v="238500"/>
  </r>
  <r>
    <x v="44"/>
    <x v="13"/>
    <x v="40"/>
    <m/>
    <m/>
  </r>
  <r>
    <x v="45"/>
    <x v="14"/>
    <x v="40"/>
    <n v="280650"/>
    <n v="280650"/>
  </r>
  <r>
    <x v="45"/>
    <x v="13"/>
    <x v="40"/>
    <n v="190000"/>
    <n v="814000"/>
  </r>
  <r>
    <x v="46"/>
    <x v="14"/>
    <x v="40"/>
    <m/>
    <m/>
  </r>
  <r>
    <x v="46"/>
    <x v="13"/>
    <x v="40"/>
    <n v="169000"/>
    <n v="169000"/>
  </r>
  <r>
    <x v="47"/>
    <x v="14"/>
    <x v="40"/>
    <m/>
    <m/>
  </r>
  <r>
    <x v="47"/>
    <x v="13"/>
    <x v="40"/>
    <m/>
    <m/>
  </r>
  <r>
    <x v="48"/>
    <x v="14"/>
    <x v="40"/>
    <m/>
    <m/>
  </r>
  <r>
    <x v="48"/>
    <x v="13"/>
    <x v="40"/>
    <n v="220000"/>
    <n v="220000"/>
  </r>
  <r>
    <x v="49"/>
    <x v="14"/>
    <x v="40"/>
    <m/>
    <m/>
  </r>
  <r>
    <x v="49"/>
    <x v="13"/>
    <x v="40"/>
    <n v="240000"/>
    <n v="480000"/>
  </r>
  <r>
    <x v="50"/>
    <x v="14"/>
    <x v="40"/>
    <m/>
    <m/>
  </r>
  <r>
    <x v="50"/>
    <x v="13"/>
    <x v="40"/>
    <m/>
    <m/>
  </r>
  <r>
    <x v="51"/>
    <x v="14"/>
    <x v="40"/>
    <m/>
    <m/>
  </r>
  <r>
    <x v="51"/>
    <x v="13"/>
    <x v="40"/>
    <m/>
    <m/>
  </r>
  <r>
    <x v="52"/>
    <x v="14"/>
    <x v="40"/>
    <n v="240000"/>
    <n v="240000"/>
  </r>
  <r>
    <x v="52"/>
    <x v="13"/>
    <x v="40"/>
    <n v="242500"/>
    <n v="485000"/>
  </r>
  <r>
    <x v="53"/>
    <x v="14"/>
    <x v="40"/>
    <n v="250000"/>
    <n v="250000"/>
  </r>
  <r>
    <x v="53"/>
    <x v="13"/>
    <x v="40"/>
    <n v="203500"/>
    <n v="1125000"/>
  </r>
  <r>
    <x v="54"/>
    <x v="14"/>
    <x v="40"/>
    <n v="211500"/>
    <n v="211500"/>
  </r>
  <r>
    <x v="54"/>
    <x v="13"/>
    <x v="40"/>
    <n v="265000"/>
    <n v="530000"/>
  </r>
  <r>
    <x v="55"/>
    <x v="14"/>
    <x v="40"/>
    <m/>
    <m/>
  </r>
  <r>
    <x v="55"/>
    <x v="13"/>
    <x v="40"/>
    <n v="181850"/>
    <n v="363700"/>
  </r>
  <r>
    <x v="56"/>
    <x v="14"/>
    <x v="40"/>
    <m/>
    <m/>
  </r>
  <r>
    <x v="56"/>
    <x v="13"/>
    <x v="40"/>
    <m/>
    <m/>
  </r>
  <r>
    <x v="57"/>
    <x v="14"/>
    <x v="40"/>
    <m/>
    <m/>
  </r>
  <r>
    <x v="57"/>
    <x v="13"/>
    <x v="40"/>
    <m/>
    <m/>
  </r>
  <r>
    <x v="58"/>
    <x v="14"/>
    <x v="40"/>
    <m/>
    <m/>
  </r>
  <r>
    <x v="58"/>
    <x v="13"/>
    <x v="40"/>
    <n v="185000"/>
    <n v="185000"/>
  </r>
  <r>
    <x v="59"/>
    <x v="14"/>
    <x v="40"/>
    <m/>
    <m/>
  </r>
  <r>
    <x v="59"/>
    <x v="13"/>
    <x v="40"/>
    <m/>
    <m/>
  </r>
  <r>
    <x v="60"/>
    <x v="14"/>
    <x v="40"/>
    <m/>
    <m/>
  </r>
  <r>
    <x v="60"/>
    <x v="13"/>
    <x v="40"/>
    <n v="169110"/>
    <n v="169110"/>
  </r>
  <r>
    <x v="61"/>
    <x v="14"/>
    <x v="40"/>
    <m/>
    <m/>
  </r>
  <r>
    <x v="61"/>
    <x v="13"/>
    <x v="40"/>
    <n v="236000"/>
    <n v="472000"/>
  </r>
  <r>
    <x v="62"/>
    <x v="14"/>
    <x v="40"/>
    <n v="225500"/>
    <n v="609500"/>
  </r>
  <r>
    <x v="62"/>
    <x v="13"/>
    <x v="40"/>
    <n v="160150"/>
    <n v="160150"/>
  </r>
  <r>
    <x v="63"/>
    <x v="14"/>
    <x v="40"/>
    <m/>
    <m/>
  </r>
  <r>
    <x v="63"/>
    <x v="13"/>
    <x v="40"/>
    <n v="175000"/>
    <n v="175000"/>
  </r>
  <r>
    <x v="64"/>
    <x v="14"/>
    <x v="40"/>
    <m/>
    <m/>
  </r>
  <r>
    <x v="64"/>
    <x v="13"/>
    <x v="40"/>
    <m/>
    <m/>
  </r>
  <r>
    <x v="65"/>
    <x v="14"/>
    <x v="40"/>
    <m/>
    <m/>
  </r>
  <r>
    <x v="65"/>
    <x v="13"/>
    <x v="40"/>
    <n v="130000"/>
    <n v="130000"/>
  </r>
  <r>
    <x v="66"/>
    <x v="14"/>
    <x v="40"/>
    <m/>
    <m/>
  </r>
  <r>
    <x v="66"/>
    <x v="13"/>
    <x v="40"/>
    <m/>
    <m/>
  </r>
  <r>
    <x v="67"/>
    <x v="14"/>
    <x v="40"/>
    <n v="222000"/>
    <n v="222000"/>
  </r>
  <r>
    <x v="67"/>
    <x v="13"/>
    <x v="40"/>
    <n v="183000"/>
    <n v="183000"/>
  </r>
  <r>
    <x v="68"/>
    <x v="14"/>
    <x v="40"/>
    <m/>
    <m/>
  </r>
  <r>
    <x v="68"/>
    <x v="13"/>
    <x v="40"/>
    <n v="163000"/>
    <n v="163000"/>
  </r>
  <r>
    <x v="69"/>
    <x v="14"/>
    <x v="40"/>
    <m/>
    <m/>
  </r>
  <r>
    <x v="69"/>
    <x v="13"/>
    <x v="40"/>
    <n v="165000"/>
    <n v="165000"/>
  </r>
  <r>
    <x v="70"/>
    <x v="14"/>
    <x v="40"/>
    <m/>
    <m/>
  </r>
  <r>
    <x v="70"/>
    <x v="13"/>
    <x v="40"/>
    <m/>
    <m/>
  </r>
  <r>
    <x v="71"/>
    <x v="14"/>
    <x v="40"/>
    <m/>
    <m/>
  </r>
  <r>
    <x v="71"/>
    <x v="13"/>
    <x v="40"/>
    <n v="130000"/>
    <n v="130000"/>
  </r>
  <r>
    <x v="72"/>
    <x v="14"/>
    <x v="40"/>
    <m/>
    <m/>
  </r>
  <r>
    <x v="72"/>
    <x v="13"/>
    <x v="40"/>
    <m/>
    <m/>
  </r>
  <r>
    <x v="73"/>
    <x v="14"/>
    <x v="40"/>
    <m/>
    <m/>
  </r>
  <r>
    <x v="73"/>
    <x v="13"/>
    <x v="40"/>
    <n v="118000"/>
    <n v="118000"/>
  </r>
  <r>
    <x v="74"/>
    <x v="14"/>
    <x v="40"/>
    <n v="170000"/>
    <n v="170000"/>
  </r>
  <r>
    <x v="74"/>
    <x v="13"/>
    <x v="40"/>
    <n v="216000"/>
    <n v="216000"/>
  </r>
  <r>
    <x v="75"/>
    <x v="14"/>
    <x v="40"/>
    <m/>
    <m/>
  </r>
  <r>
    <x v="75"/>
    <x v="13"/>
    <x v="40"/>
    <n v="205000"/>
    <n v="205000"/>
  </r>
  <r>
    <x v="76"/>
    <x v="14"/>
    <x v="40"/>
    <m/>
    <m/>
  </r>
  <r>
    <x v="76"/>
    <x v="13"/>
    <x v="40"/>
    <n v="142650"/>
    <n v="285300"/>
  </r>
  <r>
    <x v="77"/>
    <x v="14"/>
    <x v="40"/>
    <m/>
    <m/>
  </r>
  <r>
    <x v="77"/>
    <x v="13"/>
    <x v="40"/>
    <n v="157750"/>
    <n v="442250"/>
  </r>
  <r>
    <x v="78"/>
    <x v="14"/>
    <x v="40"/>
    <m/>
    <m/>
  </r>
  <r>
    <x v="78"/>
    <x v="13"/>
    <x v="40"/>
    <n v="200500"/>
    <n v="200500"/>
  </r>
  <r>
    <x v="79"/>
    <x v="14"/>
    <x v="40"/>
    <m/>
    <m/>
  </r>
  <r>
    <x v="79"/>
    <x v="13"/>
    <x v="40"/>
    <n v="119000"/>
    <n v="238000"/>
  </r>
  <r>
    <x v="80"/>
    <x v="14"/>
    <x v="40"/>
    <m/>
    <m/>
  </r>
  <r>
    <x v="80"/>
    <x v="13"/>
    <x v="40"/>
    <n v="136325"/>
    <n v="272650"/>
  </r>
  <r>
    <x v="81"/>
    <x v="14"/>
    <x v="40"/>
    <n v="174349"/>
    <n v="174349"/>
  </r>
  <r>
    <x v="81"/>
    <x v="13"/>
    <x v="40"/>
    <m/>
    <m/>
  </r>
  <r>
    <x v="82"/>
    <x v="14"/>
    <x v="40"/>
    <m/>
    <m/>
  </r>
  <r>
    <x v="82"/>
    <x v="13"/>
    <x v="40"/>
    <n v="149900"/>
    <n v="149900"/>
  </r>
  <r>
    <x v="83"/>
    <x v="14"/>
    <x v="40"/>
    <m/>
    <m/>
  </r>
  <r>
    <x v="83"/>
    <x v="13"/>
    <x v="40"/>
    <m/>
    <m/>
  </r>
  <r>
    <x v="84"/>
    <x v="14"/>
    <x v="40"/>
    <n v="179900"/>
    <n v="179900"/>
  </r>
  <r>
    <x v="84"/>
    <x v="13"/>
    <x v="40"/>
    <n v="192900"/>
    <n v="192900"/>
  </r>
  <r>
    <x v="85"/>
    <x v="14"/>
    <x v="40"/>
    <m/>
    <m/>
  </r>
  <r>
    <x v="85"/>
    <x v="13"/>
    <x v="40"/>
    <m/>
    <m/>
  </r>
  <r>
    <x v="86"/>
    <x v="14"/>
    <x v="40"/>
    <m/>
    <m/>
  </r>
  <r>
    <x v="86"/>
    <x v="13"/>
    <x v="40"/>
    <n v="155000"/>
    <n v="803750"/>
  </r>
  <r>
    <x v="87"/>
    <x v="14"/>
    <x v="40"/>
    <m/>
    <m/>
  </r>
  <r>
    <x v="87"/>
    <x v="13"/>
    <x v="40"/>
    <n v="52250"/>
    <n v="52250"/>
  </r>
  <r>
    <x v="88"/>
    <x v="14"/>
    <x v="40"/>
    <m/>
    <m/>
  </r>
  <r>
    <x v="88"/>
    <x v="13"/>
    <x v="40"/>
    <n v="133625"/>
    <n v="267250"/>
  </r>
  <r>
    <x v="89"/>
    <x v="14"/>
    <x v="40"/>
    <n v="85000"/>
    <n v="85000"/>
  </r>
  <r>
    <x v="89"/>
    <x v="13"/>
    <x v="40"/>
    <n v="287000"/>
    <n v="287000"/>
  </r>
  <r>
    <x v="90"/>
    <x v="14"/>
    <x v="40"/>
    <m/>
    <m/>
  </r>
  <r>
    <x v="90"/>
    <x v="13"/>
    <x v="40"/>
    <n v="122500"/>
    <n v="245000"/>
  </r>
  <r>
    <x v="91"/>
    <x v="14"/>
    <x v="40"/>
    <m/>
    <m/>
  </r>
  <r>
    <x v="91"/>
    <x v="13"/>
    <x v="40"/>
    <n v="170000"/>
    <n v="170000"/>
  </r>
  <r>
    <x v="92"/>
    <x v="14"/>
    <x v="40"/>
    <m/>
    <m/>
  </r>
  <r>
    <x v="92"/>
    <x v="13"/>
    <x v="40"/>
    <m/>
    <m/>
  </r>
  <r>
    <x v="93"/>
    <x v="14"/>
    <x v="40"/>
    <m/>
    <m/>
  </r>
  <r>
    <x v="93"/>
    <x v="13"/>
    <x v="40"/>
    <n v="82777"/>
    <n v="82777"/>
  </r>
  <r>
    <x v="94"/>
    <x v="14"/>
    <x v="40"/>
    <m/>
    <m/>
  </r>
  <r>
    <x v="94"/>
    <x v="13"/>
    <x v="40"/>
    <n v="99950"/>
    <n v="99950"/>
  </r>
  <r>
    <x v="95"/>
    <x v="14"/>
    <x v="40"/>
    <m/>
    <m/>
  </r>
  <r>
    <x v="95"/>
    <x v="13"/>
    <x v="40"/>
    <n v="65000"/>
    <n v="65000"/>
  </r>
  <r>
    <x v="96"/>
    <x v="14"/>
    <x v="40"/>
    <m/>
    <m/>
  </r>
  <r>
    <x v="96"/>
    <x v="13"/>
    <x v="40"/>
    <m/>
    <m/>
  </r>
  <r>
    <x v="97"/>
    <x v="14"/>
    <x v="40"/>
    <m/>
    <m/>
  </r>
  <r>
    <x v="97"/>
    <x v="13"/>
    <x v="40"/>
    <m/>
    <m/>
  </r>
  <r>
    <x v="98"/>
    <x v="14"/>
    <x v="40"/>
    <n v="91500"/>
    <n v="183000"/>
  </r>
  <r>
    <x v="98"/>
    <x v="13"/>
    <x v="40"/>
    <m/>
    <m/>
  </r>
  <r>
    <x v="99"/>
    <x v="14"/>
    <x v="40"/>
    <m/>
    <m/>
  </r>
  <r>
    <x v="99"/>
    <x v="13"/>
    <x v="40"/>
    <n v="112500"/>
    <n v="533000"/>
  </r>
  <r>
    <x v="100"/>
    <x v="14"/>
    <x v="40"/>
    <m/>
    <m/>
  </r>
  <r>
    <x v="100"/>
    <x v="13"/>
    <x v="40"/>
    <n v="83450"/>
    <n v="166900"/>
  </r>
  <r>
    <x v="101"/>
    <x v="14"/>
    <x v="40"/>
    <n v="86500"/>
    <n v="86500"/>
  </r>
  <r>
    <x v="101"/>
    <x v="13"/>
    <x v="40"/>
    <n v="155000"/>
    <n v="155000"/>
  </r>
  <r>
    <x v="102"/>
    <x v="14"/>
    <x v="40"/>
    <n v="63100"/>
    <n v="63100"/>
  </r>
  <r>
    <x v="102"/>
    <x v="13"/>
    <x v="40"/>
    <n v="96000"/>
    <n v="264000"/>
  </r>
  <r>
    <x v="103"/>
    <x v="14"/>
    <x v="40"/>
    <n v="67000"/>
    <n v="67000"/>
  </r>
  <r>
    <x v="103"/>
    <x v="13"/>
    <x v="40"/>
    <m/>
    <m/>
  </r>
  <r>
    <x v="104"/>
    <x v="14"/>
    <x v="40"/>
    <n v="125000"/>
    <n v="125000"/>
  </r>
  <r>
    <x v="104"/>
    <x v="13"/>
    <x v="40"/>
    <n v="58500"/>
    <n v="58500"/>
  </r>
  <r>
    <x v="105"/>
    <x v="14"/>
    <x v="40"/>
    <n v="64000"/>
    <n v="64000"/>
  </r>
  <r>
    <x v="105"/>
    <x v="13"/>
    <x v="40"/>
    <n v="132750"/>
    <n v="265500"/>
  </r>
  <r>
    <x v="106"/>
    <x v="14"/>
    <x v="40"/>
    <m/>
    <m/>
  </r>
  <r>
    <x v="106"/>
    <x v="13"/>
    <x v="40"/>
    <n v="128500"/>
    <n v="128500"/>
  </r>
  <r>
    <x v="107"/>
    <x v="14"/>
    <x v="40"/>
    <m/>
    <m/>
  </r>
  <r>
    <x v="107"/>
    <x v="13"/>
    <x v="40"/>
    <m/>
    <m/>
  </r>
  <r>
    <x v="108"/>
    <x v="14"/>
    <x v="40"/>
    <m/>
    <m/>
  </r>
  <r>
    <x v="108"/>
    <x v="13"/>
    <x v="40"/>
    <m/>
    <m/>
  </r>
  <r>
    <x v="109"/>
    <x v="14"/>
    <x v="40"/>
    <n v="42000"/>
    <n v="42000"/>
  </r>
  <r>
    <x v="109"/>
    <x v="13"/>
    <x v="40"/>
    <n v="115000"/>
    <n v="115000"/>
  </r>
  <r>
    <x v="110"/>
    <x v="14"/>
    <x v="40"/>
    <n v="114200"/>
    <n v="228400"/>
  </r>
  <r>
    <x v="110"/>
    <x v="13"/>
    <x v="40"/>
    <n v="226600"/>
    <n v="226600"/>
  </r>
  <r>
    <x v="111"/>
    <x v="14"/>
    <x v="40"/>
    <m/>
    <m/>
  </r>
  <r>
    <x v="111"/>
    <x v="13"/>
    <x v="40"/>
    <n v="61000"/>
    <n v="61000"/>
  </r>
  <r>
    <x v="112"/>
    <x v="14"/>
    <x v="40"/>
    <m/>
    <m/>
  </r>
  <r>
    <x v="112"/>
    <x v="13"/>
    <x v="40"/>
    <n v="137500"/>
    <n v="400137"/>
  </r>
  <r>
    <x v="113"/>
    <x v="14"/>
    <x v="40"/>
    <m/>
    <m/>
  </r>
  <r>
    <x v="113"/>
    <x v="13"/>
    <x v="40"/>
    <m/>
    <m/>
  </r>
  <r>
    <x v="114"/>
    <x v="14"/>
    <x v="40"/>
    <m/>
    <m/>
  </r>
  <r>
    <x v="114"/>
    <x v="13"/>
    <x v="40"/>
    <n v="82125"/>
    <n v="164250"/>
  </r>
  <r>
    <x v="115"/>
    <x v="14"/>
    <x v="40"/>
    <n v="104400"/>
    <n v="104400"/>
  </r>
  <r>
    <x v="115"/>
    <x v="13"/>
    <x v="40"/>
    <n v="104000"/>
    <n v="104000"/>
  </r>
  <r>
    <x v="116"/>
    <x v="14"/>
    <x v="40"/>
    <m/>
    <m/>
  </r>
  <r>
    <x v="116"/>
    <x v="13"/>
    <x v="40"/>
    <n v="113209"/>
    <n v="226418"/>
  </r>
  <r>
    <x v="117"/>
    <x v="14"/>
    <x v="40"/>
    <m/>
    <m/>
  </r>
  <r>
    <x v="117"/>
    <x v="13"/>
    <x v="40"/>
    <n v="117500"/>
    <n v="332749"/>
  </r>
  <r>
    <x v="118"/>
    <x v="14"/>
    <x v="40"/>
    <m/>
    <m/>
  </r>
  <r>
    <x v="118"/>
    <x v="13"/>
    <x v="40"/>
    <n v="141150"/>
    <n v="282299"/>
  </r>
  <r>
    <x v="119"/>
    <x v="14"/>
    <x v="40"/>
    <m/>
    <m/>
  </r>
  <r>
    <x v="119"/>
    <x v="13"/>
    <x v="40"/>
    <m/>
    <m/>
  </r>
  <r>
    <x v="120"/>
    <x v="14"/>
    <x v="40"/>
    <m/>
    <m/>
  </r>
  <r>
    <x v="120"/>
    <x v="13"/>
    <x v="40"/>
    <m/>
    <m/>
  </r>
  <r>
    <x v="121"/>
    <x v="14"/>
    <x v="40"/>
    <m/>
    <m/>
  </r>
  <r>
    <x v="121"/>
    <x v="13"/>
    <x v="40"/>
    <n v="120000"/>
    <n v="680000"/>
  </r>
  <r>
    <x v="122"/>
    <x v="14"/>
    <x v="40"/>
    <m/>
    <m/>
  </r>
  <r>
    <x v="122"/>
    <x v="13"/>
    <x v="40"/>
    <n v="72025"/>
    <n v="72025"/>
  </r>
  <r>
    <x v="123"/>
    <x v="14"/>
    <x v="40"/>
    <m/>
    <m/>
  </r>
  <r>
    <x v="123"/>
    <x v="13"/>
    <x v="40"/>
    <n v="182950"/>
    <n v="182950"/>
  </r>
  <r>
    <x v="124"/>
    <x v="14"/>
    <x v="40"/>
    <m/>
    <m/>
  </r>
  <r>
    <x v="124"/>
    <x v="13"/>
    <x v="40"/>
    <n v="129500"/>
    <n v="258999"/>
  </r>
  <r>
    <x v="125"/>
    <x v="14"/>
    <x v="40"/>
    <m/>
    <m/>
  </r>
  <r>
    <x v="125"/>
    <x v="13"/>
    <x v="40"/>
    <m/>
    <m/>
  </r>
  <r>
    <x v="126"/>
    <x v="14"/>
    <x v="40"/>
    <m/>
    <m/>
  </r>
  <r>
    <x v="126"/>
    <x v="13"/>
    <x v="40"/>
    <n v="146500"/>
    <n v="293000"/>
  </r>
  <r>
    <x v="127"/>
    <x v="14"/>
    <x v="40"/>
    <m/>
    <m/>
  </r>
  <r>
    <x v="127"/>
    <x v="13"/>
    <x v="40"/>
    <n v="113000"/>
    <n v="365463"/>
  </r>
  <r>
    <x v="128"/>
    <x v="14"/>
    <x v="40"/>
    <m/>
    <m/>
  </r>
  <r>
    <x v="128"/>
    <x v="13"/>
    <x v="40"/>
    <n v="139450"/>
    <n v="815400"/>
  </r>
  <r>
    <x v="129"/>
    <x v="14"/>
    <x v="40"/>
    <m/>
    <m/>
  </r>
  <r>
    <x v="129"/>
    <x v="13"/>
    <x v="40"/>
    <m/>
    <m/>
  </r>
  <r>
    <x v="130"/>
    <x v="14"/>
    <x v="40"/>
    <n v="90750"/>
    <n v="181500"/>
  </r>
  <r>
    <x v="130"/>
    <x v="13"/>
    <x v="40"/>
    <n v="69900"/>
    <n v="69900"/>
  </r>
  <r>
    <x v="131"/>
    <x v="14"/>
    <x v="40"/>
    <m/>
    <m/>
  </r>
  <r>
    <x v="131"/>
    <x v="13"/>
    <x v="40"/>
    <m/>
    <m/>
  </r>
  <r>
    <x v="132"/>
    <x v="14"/>
    <x v="40"/>
    <n v="47250"/>
    <n v="47250"/>
  </r>
  <r>
    <x v="132"/>
    <x v="13"/>
    <x v="40"/>
    <n v="135000"/>
    <n v="135000"/>
  </r>
  <r>
    <x v="133"/>
    <x v="14"/>
    <x v="40"/>
    <m/>
    <m/>
  </r>
  <r>
    <x v="133"/>
    <x v="13"/>
    <x v="40"/>
    <m/>
    <m/>
  </r>
  <r>
    <x v="134"/>
    <x v="14"/>
    <x v="40"/>
    <n v="217000"/>
    <n v="217000"/>
  </r>
  <r>
    <x v="134"/>
    <x v="13"/>
    <x v="40"/>
    <n v="92000"/>
    <n v="301230"/>
  </r>
  <r>
    <x v="135"/>
    <x v="14"/>
    <x v="40"/>
    <m/>
    <m/>
  </r>
  <r>
    <x v="135"/>
    <x v="13"/>
    <x v="40"/>
    <n v="239950"/>
    <n v="239950"/>
  </r>
  <r>
    <x v="136"/>
    <x v="14"/>
    <x v="40"/>
    <n v="99000"/>
    <n v="99000"/>
  </r>
  <r>
    <x v="136"/>
    <x v="13"/>
    <x v="40"/>
    <n v="147475"/>
    <n v="294950"/>
  </r>
  <r>
    <x v="137"/>
    <x v="14"/>
    <x v="40"/>
    <m/>
    <m/>
  </r>
  <r>
    <x v="137"/>
    <x v="13"/>
    <x v="40"/>
    <n v="177475"/>
    <n v="354950"/>
  </r>
  <r>
    <x v="138"/>
    <x v="14"/>
    <x v="40"/>
    <m/>
    <m/>
  </r>
  <r>
    <x v="138"/>
    <x v="13"/>
    <x v="40"/>
    <n v="142955"/>
    <n v="556910"/>
  </r>
  <r>
    <x v="139"/>
    <x v="14"/>
    <x v="40"/>
    <m/>
    <m/>
  </r>
  <r>
    <x v="139"/>
    <x v="13"/>
    <x v="40"/>
    <n v="75550"/>
    <n v="262650"/>
  </r>
  <r>
    <x v="140"/>
    <x v="14"/>
    <x v="40"/>
    <m/>
    <m/>
  </r>
  <r>
    <x v="140"/>
    <x v="13"/>
    <x v="40"/>
    <n v="149000"/>
    <n v="298000"/>
  </r>
  <r>
    <x v="141"/>
    <x v="14"/>
    <x v="40"/>
    <m/>
    <m/>
  </r>
  <r>
    <x v="141"/>
    <x v="13"/>
    <x v="40"/>
    <n v="167500"/>
    <n v="167500"/>
  </r>
  <r>
    <x v="142"/>
    <x v="14"/>
    <x v="40"/>
    <n v="157000"/>
    <n v="157000"/>
  </r>
  <r>
    <x v="142"/>
    <x v="13"/>
    <x v="40"/>
    <n v="199950"/>
    <n v="199950"/>
  </r>
  <r>
    <x v="143"/>
    <x v="14"/>
    <x v="40"/>
    <n v="81000"/>
    <n v="81000"/>
  </r>
  <r>
    <x v="143"/>
    <x v="13"/>
    <x v="40"/>
    <n v="111075"/>
    <n v="222150"/>
  </r>
  <r>
    <x v="144"/>
    <x v="14"/>
    <x v="40"/>
    <m/>
    <m/>
  </r>
  <r>
    <x v="144"/>
    <x v="13"/>
    <x v="40"/>
    <n v="122500"/>
    <n v="245000"/>
  </r>
  <r>
    <x v="145"/>
    <x v="14"/>
    <x v="40"/>
    <m/>
    <m/>
  </r>
  <r>
    <x v="145"/>
    <x v="13"/>
    <x v="40"/>
    <m/>
    <m/>
  </r>
  <r>
    <x v="146"/>
    <x v="14"/>
    <x v="40"/>
    <m/>
    <m/>
  </r>
  <r>
    <x v="146"/>
    <x v="13"/>
    <x v="40"/>
    <n v="155000"/>
    <n v="399500"/>
  </r>
  <r>
    <x v="147"/>
    <x v="14"/>
    <x v="40"/>
    <m/>
    <m/>
  </r>
  <r>
    <x v="147"/>
    <x v="13"/>
    <x v="40"/>
    <n v="126575"/>
    <n v="807150"/>
  </r>
  <r>
    <x v="148"/>
    <x v="14"/>
    <x v="40"/>
    <m/>
    <m/>
  </r>
  <r>
    <x v="148"/>
    <x v="13"/>
    <x v="40"/>
    <n v="140500"/>
    <n v="534900"/>
  </r>
  <r>
    <x v="149"/>
    <x v="14"/>
    <x v="40"/>
    <m/>
    <m/>
  </r>
  <r>
    <x v="149"/>
    <x v="13"/>
    <x v="40"/>
    <m/>
    <m/>
  </r>
  <r>
    <x v="150"/>
    <x v="14"/>
    <x v="40"/>
    <n v="138900"/>
    <n v="138900"/>
  </r>
  <r>
    <x v="150"/>
    <x v="13"/>
    <x v="40"/>
    <n v="162500"/>
    <n v="162500"/>
  </r>
  <r>
    <x v="151"/>
    <x v="14"/>
    <x v="40"/>
    <m/>
    <m/>
  </r>
  <r>
    <x v="151"/>
    <x v="13"/>
    <x v="40"/>
    <n v="89900"/>
    <n v="89900"/>
  </r>
  <r>
    <x v="152"/>
    <x v="14"/>
    <x v="40"/>
    <m/>
    <m/>
  </r>
  <r>
    <x v="152"/>
    <x v="13"/>
    <x v="40"/>
    <n v="152500"/>
    <n v="305000"/>
  </r>
  <r>
    <x v="153"/>
    <x v="14"/>
    <x v="40"/>
    <n v="62500"/>
    <n v="125000"/>
  </r>
  <r>
    <x v="153"/>
    <x v="13"/>
    <x v="40"/>
    <n v="279950"/>
    <n v="279950"/>
  </r>
  <r>
    <x v="154"/>
    <x v="14"/>
    <x v="40"/>
    <m/>
    <m/>
  </r>
  <r>
    <x v="154"/>
    <x v="13"/>
    <x v="40"/>
    <n v="180000"/>
    <n v="549000"/>
  </r>
  <r>
    <x v="155"/>
    <x v="14"/>
    <x v="40"/>
    <m/>
    <m/>
  </r>
  <r>
    <x v="155"/>
    <x v="13"/>
    <x v="40"/>
    <n v="130000"/>
    <n v="130000"/>
  </r>
  <r>
    <x v="156"/>
    <x v="14"/>
    <x v="40"/>
    <m/>
    <m/>
  </r>
  <r>
    <x v="156"/>
    <x v="13"/>
    <x v="40"/>
    <n v="144900"/>
    <n v="144900"/>
  </r>
  <r>
    <x v="157"/>
    <x v="14"/>
    <x v="40"/>
    <n v="215000"/>
    <n v="215000"/>
  </r>
  <r>
    <x v="157"/>
    <x v="13"/>
    <x v="40"/>
    <n v="147750"/>
    <n v="295500"/>
  </r>
  <r>
    <x v="158"/>
    <x v="14"/>
    <x v="40"/>
    <m/>
    <m/>
  </r>
  <r>
    <x v="158"/>
    <x v="13"/>
    <x v="40"/>
    <n v="203000"/>
    <n v="406000"/>
  </r>
  <r>
    <x v="159"/>
    <x v="14"/>
    <x v="40"/>
    <m/>
    <m/>
  </r>
  <r>
    <x v="159"/>
    <x v="13"/>
    <x v="40"/>
    <m/>
    <m/>
  </r>
  <r>
    <x v="160"/>
    <x v="14"/>
    <x v="40"/>
    <n v="215000"/>
    <n v="215000"/>
  </r>
  <r>
    <x v="160"/>
    <x v="13"/>
    <x v="40"/>
    <n v="158875"/>
    <n v="899905"/>
  </r>
  <r>
    <x v="161"/>
    <x v="14"/>
    <x v="40"/>
    <n v="186000"/>
    <n v="186000"/>
  </r>
  <r>
    <x v="161"/>
    <x v="13"/>
    <x v="40"/>
    <n v="172500"/>
    <n v="345000"/>
  </r>
  <r>
    <x v="162"/>
    <x v="14"/>
    <x v="40"/>
    <m/>
    <m/>
  </r>
  <r>
    <x v="162"/>
    <x v="13"/>
    <x v="40"/>
    <n v="204500"/>
    <n v="409000"/>
  </r>
  <r>
    <x v="163"/>
    <x v="14"/>
    <x v="40"/>
    <n v="170000"/>
    <n v="170000"/>
  </r>
  <r>
    <x v="163"/>
    <x v="13"/>
    <x v="40"/>
    <n v="254394"/>
    <n v="508788"/>
  </r>
  <r>
    <x v="164"/>
    <x v="14"/>
    <x v="40"/>
    <m/>
    <m/>
  </r>
  <r>
    <x v="164"/>
    <x v="13"/>
    <x v="40"/>
    <n v="188750"/>
    <n v="377500"/>
  </r>
  <r>
    <x v="165"/>
    <x v="14"/>
    <x v="40"/>
    <m/>
    <m/>
  </r>
  <r>
    <x v="165"/>
    <x v="13"/>
    <x v="40"/>
    <m/>
    <m/>
  </r>
  <r>
    <x v="166"/>
    <x v="14"/>
    <x v="40"/>
    <n v="172000"/>
    <n v="172000"/>
  </r>
  <r>
    <x v="166"/>
    <x v="13"/>
    <x v="40"/>
    <n v="178889"/>
    <n v="357777"/>
  </r>
  <r>
    <x v="167"/>
    <x v="14"/>
    <x v="40"/>
    <n v="250000"/>
    <n v="250000"/>
  </r>
  <r>
    <x v="167"/>
    <x v="13"/>
    <x v="40"/>
    <n v="209850"/>
    <n v="596450"/>
  </r>
  <r>
    <x v="168"/>
    <x v="14"/>
    <x v="40"/>
    <m/>
    <m/>
  </r>
  <r>
    <x v="168"/>
    <x v="13"/>
    <x v="40"/>
    <m/>
    <m/>
  </r>
  <r>
    <x v="169"/>
    <x v="14"/>
    <x v="40"/>
    <m/>
    <m/>
  </r>
  <r>
    <x v="169"/>
    <x v="13"/>
    <x v="40"/>
    <n v="234975"/>
    <n v="469950"/>
  </r>
  <r>
    <x v="170"/>
    <x v="14"/>
    <x v="40"/>
    <m/>
    <m/>
  </r>
  <r>
    <x v="170"/>
    <x v="13"/>
    <x v="40"/>
    <n v="165000"/>
    <n v="480000"/>
  </r>
  <r>
    <x v="171"/>
    <x v="14"/>
    <x v="40"/>
    <n v="185000"/>
    <n v="185000"/>
  </r>
  <r>
    <x v="171"/>
    <x v="13"/>
    <x v="40"/>
    <n v="175000"/>
    <n v="422450"/>
  </r>
  <r>
    <x v="172"/>
    <x v="14"/>
    <x v="40"/>
    <n v="287750"/>
    <n v="575500"/>
  </r>
  <r>
    <x v="172"/>
    <x v="13"/>
    <x v="40"/>
    <n v="210000"/>
    <n v="861000"/>
  </r>
  <r>
    <x v="173"/>
    <x v="14"/>
    <x v="40"/>
    <m/>
    <m/>
  </r>
  <r>
    <x v="173"/>
    <x v="13"/>
    <x v="40"/>
    <m/>
    <m/>
  </r>
  <r>
    <x v="174"/>
    <x v="14"/>
    <x v="40"/>
    <m/>
    <m/>
  </r>
  <r>
    <x v="174"/>
    <x v="13"/>
    <x v="40"/>
    <n v="186250"/>
    <n v="372500"/>
  </r>
  <r>
    <x v="175"/>
    <x v="14"/>
    <x v="40"/>
    <n v="113000"/>
    <n v="113000"/>
  </r>
  <r>
    <x v="175"/>
    <x v="13"/>
    <x v="40"/>
    <n v="230000"/>
    <n v="880000"/>
  </r>
  <r>
    <x v="176"/>
    <x v="14"/>
    <x v="40"/>
    <n v="315000"/>
    <n v="315000"/>
  </r>
  <r>
    <x v="176"/>
    <x v="13"/>
    <x v="40"/>
    <n v="276975"/>
    <n v="1593161"/>
  </r>
  <r>
    <x v="177"/>
    <x v="14"/>
    <x v="40"/>
    <n v="292000"/>
    <n v="822000"/>
  </r>
  <r>
    <x v="177"/>
    <x v="13"/>
    <x v="40"/>
    <n v="252000"/>
    <n v="252000"/>
  </r>
  <r>
    <x v="178"/>
    <x v="14"/>
    <x v="40"/>
    <n v="180000"/>
    <n v="180000"/>
  </r>
  <r>
    <x v="178"/>
    <x v="13"/>
    <x v="40"/>
    <m/>
    <m/>
  </r>
  <r>
    <x v="179"/>
    <x v="14"/>
    <x v="40"/>
    <m/>
    <m/>
  </r>
  <r>
    <x v="179"/>
    <x v="13"/>
    <x v="40"/>
    <n v="242500"/>
    <n v="485000"/>
  </r>
  <r>
    <x v="180"/>
    <x v="14"/>
    <x v="40"/>
    <m/>
    <m/>
  </r>
  <r>
    <x v="180"/>
    <x v="13"/>
    <x v="40"/>
    <n v="300000"/>
    <n v="790500"/>
  </r>
  <r>
    <x v="181"/>
    <x v="14"/>
    <x v="40"/>
    <n v="223200"/>
    <n v="446400"/>
  </r>
  <r>
    <x v="181"/>
    <x v="13"/>
    <x v="40"/>
    <m/>
    <m/>
  </r>
  <r>
    <x v="182"/>
    <x v="14"/>
    <x v="40"/>
    <m/>
    <m/>
  </r>
  <r>
    <x v="182"/>
    <x v="13"/>
    <x v="40"/>
    <m/>
    <m/>
  </r>
  <r>
    <x v="183"/>
    <x v="14"/>
    <x v="40"/>
    <m/>
    <m/>
  </r>
  <r>
    <x v="183"/>
    <x v="13"/>
    <x v="40"/>
    <n v="187900"/>
    <n v="645800"/>
  </r>
  <r>
    <x v="184"/>
    <x v="14"/>
    <x v="40"/>
    <n v="352000"/>
    <n v="352000"/>
  </r>
  <r>
    <x v="184"/>
    <x v="13"/>
    <x v="40"/>
    <n v="232500"/>
    <n v="465000"/>
  </r>
  <r>
    <x v="185"/>
    <x v="14"/>
    <x v="40"/>
    <n v="305000"/>
    <n v="305000"/>
  </r>
  <r>
    <x v="185"/>
    <x v="13"/>
    <x v="40"/>
    <n v="195500"/>
    <n v="802498"/>
  </r>
  <r>
    <x v="186"/>
    <x v="14"/>
    <x v="40"/>
    <n v="266498"/>
    <n v="532995"/>
  </r>
  <r>
    <x v="186"/>
    <x v="13"/>
    <x v="40"/>
    <n v="196500"/>
    <n v="196500"/>
  </r>
  <r>
    <x v="187"/>
    <x v="14"/>
    <x v="40"/>
    <n v="250000"/>
    <n v="250000"/>
  </r>
  <r>
    <x v="187"/>
    <x v="13"/>
    <x v="40"/>
    <n v="315000"/>
    <n v="829990"/>
  </r>
  <r>
    <x v="188"/>
    <x v="14"/>
    <x v="40"/>
    <n v="118000"/>
    <n v="118000"/>
  </r>
  <r>
    <x v="188"/>
    <x v="13"/>
    <x v="40"/>
    <n v="305000"/>
    <n v="610000"/>
  </r>
  <r>
    <x v="189"/>
    <x v="14"/>
    <x v="40"/>
    <m/>
    <m/>
  </r>
  <r>
    <x v="189"/>
    <x v="13"/>
    <x v="40"/>
    <n v="319999"/>
    <n v="868999"/>
  </r>
  <r>
    <x v="190"/>
    <x v="14"/>
    <x v="40"/>
    <m/>
    <m/>
  </r>
  <r>
    <x v="190"/>
    <x v="13"/>
    <x v="40"/>
    <n v="265000"/>
    <n v="2331500"/>
  </r>
  <r>
    <x v="191"/>
    <x v="14"/>
    <x v="40"/>
    <n v="505000"/>
    <n v="505000"/>
  </r>
  <r>
    <x v="191"/>
    <x v="13"/>
    <x v="40"/>
    <n v="307500"/>
    <n v="1166000"/>
  </r>
  <r>
    <x v="192"/>
    <x v="14"/>
    <x v="40"/>
    <m/>
    <m/>
  </r>
  <r>
    <x v="192"/>
    <x v="13"/>
    <x v="40"/>
    <n v="275000"/>
    <n v="850000"/>
  </r>
  <r>
    <x v="202"/>
    <x v="14"/>
    <x v="40"/>
    <m/>
    <m/>
  </r>
  <r>
    <x v="202"/>
    <x v="13"/>
    <x v="40"/>
    <m/>
    <m/>
  </r>
  <r>
    <x v="194"/>
    <x v="14"/>
    <x v="40"/>
    <n v="259000"/>
    <n v="259000"/>
  </r>
  <r>
    <x v="194"/>
    <x v="13"/>
    <x v="40"/>
    <m/>
    <m/>
  </r>
  <r>
    <x v="195"/>
    <x v="14"/>
    <x v="40"/>
    <n v="327500"/>
    <n v="327500"/>
  </r>
  <r>
    <x v="195"/>
    <x v="13"/>
    <x v="40"/>
    <m/>
    <m/>
  </r>
  <r>
    <x v="196"/>
    <x v="14"/>
    <x v="40"/>
    <m/>
    <m/>
  </r>
  <r>
    <x v="196"/>
    <x v="13"/>
    <x v="40"/>
    <n v="285000"/>
    <n v="848000"/>
  </r>
  <r>
    <x v="197"/>
    <x v="14"/>
    <x v="40"/>
    <n v="2789000"/>
    <n v="557800"/>
  </r>
  <r>
    <x v="197"/>
    <x v="13"/>
    <x v="40"/>
    <m/>
    <m/>
  </r>
  <r>
    <x v="198"/>
    <x v="14"/>
    <x v="40"/>
    <m/>
    <m/>
  </r>
  <r>
    <x v="198"/>
    <x v="13"/>
    <x v="40"/>
    <n v="307500"/>
    <n v="615000"/>
  </r>
  <r>
    <x v="199"/>
    <x v="14"/>
    <x v="40"/>
    <m/>
    <m/>
  </r>
  <r>
    <x v="199"/>
    <x v="13"/>
    <x v="40"/>
    <n v="287500"/>
    <n v="1150740"/>
  </r>
  <r>
    <x v="200"/>
    <x v="14"/>
    <x v="40"/>
    <m/>
    <m/>
  </r>
  <r>
    <x v="200"/>
    <x v="13"/>
    <x v="40"/>
    <n v="490000"/>
    <n v="2290000"/>
  </r>
  <r>
    <x v="201"/>
    <x v="13"/>
    <x v="40"/>
    <n v="278000"/>
    <n v="278000"/>
  </r>
  <r>
    <x v="201"/>
    <x v="14"/>
    <x v="40"/>
    <n v="240000"/>
    <n v="480000"/>
  </r>
  <r>
    <x v="0"/>
    <x v="14"/>
    <x v="41"/>
    <n v="120000"/>
    <n v="747990"/>
  </r>
  <r>
    <x v="1"/>
    <x v="14"/>
    <x v="41"/>
    <n v="96990"/>
    <n v="286365"/>
  </r>
  <r>
    <x v="2"/>
    <x v="14"/>
    <x v="41"/>
    <n v="111000"/>
    <n v="505543"/>
  </r>
  <r>
    <x v="3"/>
    <x v="14"/>
    <x v="41"/>
    <n v="92000"/>
    <n v="388400"/>
  </r>
  <r>
    <x v="4"/>
    <x v="14"/>
    <x v="41"/>
    <n v="125450"/>
    <n v="946790"/>
  </r>
  <r>
    <x v="5"/>
    <x v="14"/>
    <x v="41"/>
    <n v="119750"/>
    <n v="469500"/>
  </r>
  <r>
    <x v="6"/>
    <x v="14"/>
    <x v="41"/>
    <n v="102325"/>
    <n v="772050"/>
  </r>
  <r>
    <x v="7"/>
    <x v="14"/>
    <x v="41"/>
    <n v="106500"/>
    <n v="1144400"/>
  </r>
  <r>
    <x v="8"/>
    <x v="14"/>
    <x v="41"/>
    <n v="108000"/>
    <n v="1074350"/>
  </r>
  <r>
    <x v="9"/>
    <x v="14"/>
    <x v="41"/>
    <n v="121750"/>
    <n v="1383995"/>
  </r>
  <r>
    <x v="10"/>
    <x v="14"/>
    <x v="41"/>
    <n v="118000"/>
    <n v="694500"/>
  </r>
  <r>
    <x v="11"/>
    <x v="14"/>
    <x v="41"/>
    <n v="116975"/>
    <n v="876350"/>
  </r>
  <r>
    <x v="12"/>
    <x v="14"/>
    <x v="41"/>
    <n v="136750"/>
    <n v="820800"/>
  </r>
  <r>
    <x v="13"/>
    <x v="14"/>
    <x v="41"/>
    <n v="103450"/>
    <n v="626400"/>
  </r>
  <r>
    <x v="14"/>
    <x v="14"/>
    <x v="41"/>
    <n v="97000"/>
    <n v="843700"/>
  </r>
  <r>
    <x v="15"/>
    <x v="14"/>
    <x v="41"/>
    <n v="111650"/>
    <n v="1230249"/>
  </r>
  <r>
    <x v="16"/>
    <x v="14"/>
    <x v="41"/>
    <n v="130500"/>
    <n v="1198000"/>
  </r>
  <r>
    <x v="17"/>
    <x v="14"/>
    <x v="41"/>
    <n v="133000"/>
    <n v="1474072"/>
  </r>
  <r>
    <x v="18"/>
    <x v="14"/>
    <x v="41"/>
    <n v="145000"/>
    <n v="1595166"/>
  </r>
  <r>
    <x v="19"/>
    <x v="14"/>
    <x v="41"/>
    <n v="140000"/>
    <n v="836400"/>
  </r>
  <r>
    <x v="20"/>
    <x v="14"/>
    <x v="41"/>
    <n v="119500"/>
    <n v="1224200"/>
  </r>
  <r>
    <x v="21"/>
    <x v="14"/>
    <x v="41"/>
    <n v="142900"/>
    <n v="1501104"/>
  </r>
  <r>
    <x v="22"/>
    <x v="14"/>
    <x v="41"/>
    <n v="134765"/>
    <n v="1025430"/>
  </r>
  <r>
    <x v="23"/>
    <x v="14"/>
    <x v="41"/>
    <n v="133000"/>
    <n v="1404250"/>
  </r>
  <r>
    <x v="24"/>
    <x v="14"/>
    <x v="41"/>
    <n v="156225"/>
    <n v="910550"/>
  </r>
  <r>
    <x v="25"/>
    <x v="14"/>
    <x v="41"/>
    <n v="147475"/>
    <n v="1480750"/>
  </r>
  <r>
    <x v="26"/>
    <x v="14"/>
    <x v="41"/>
    <n v="137000"/>
    <n v="1078750"/>
  </r>
  <r>
    <x v="27"/>
    <x v="14"/>
    <x v="41"/>
    <n v="169450"/>
    <n v="1584500"/>
  </r>
  <r>
    <x v="28"/>
    <x v="14"/>
    <x v="41"/>
    <n v="133975"/>
    <n v="1332100"/>
  </r>
  <r>
    <x v="29"/>
    <x v="14"/>
    <x v="41"/>
    <n v="159000"/>
    <n v="2809100"/>
  </r>
  <r>
    <x v="30"/>
    <x v="14"/>
    <x v="41"/>
    <n v="142900"/>
    <n v="1350800"/>
  </r>
  <r>
    <x v="31"/>
    <x v="14"/>
    <x v="41"/>
    <n v="161500"/>
    <n v="2811030"/>
  </r>
  <r>
    <x v="32"/>
    <x v="14"/>
    <x v="41"/>
    <n v="159975"/>
    <n v="3173438"/>
  </r>
  <r>
    <x v="33"/>
    <x v="14"/>
    <x v="41"/>
    <n v="165000"/>
    <n v="988900"/>
  </r>
  <r>
    <x v="34"/>
    <x v="14"/>
    <x v="41"/>
    <n v="158500"/>
    <n v="783950"/>
  </r>
  <r>
    <x v="35"/>
    <x v="14"/>
    <x v="41"/>
    <n v="160500"/>
    <n v="2088347"/>
  </r>
  <r>
    <x v="36"/>
    <x v="14"/>
    <x v="41"/>
    <n v="170000"/>
    <n v="1316599"/>
  </r>
  <r>
    <x v="37"/>
    <x v="14"/>
    <x v="41"/>
    <n v="170850"/>
    <n v="1500300"/>
  </r>
  <r>
    <x v="38"/>
    <x v="14"/>
    <x v="41"/>
    <n v="163225"/>
    <n v="1438304"/>
  </r>
  <r>
    <x v="39"/>
    <x v="14"/>
    <x v="41"/>
    <n v="195500"/>
    <n v="1084400"/>
  </r>
  <r>
    <x v="40"/>
    <x v="14"/>
    <x v="41"/>
    <n v="191301"/>
    <n v="1982051"/>
  </r>
  <r>
    <x v="41"/>
    <x v="14"/>
    <x v="41"/>
    <n v="226000"/>
    <n v="1201300"/>
  </r>
  <r>
    <x v="42"/>
    <x v="14"/>
    <x v="41"/>
    <n v="186900"/>
    <n v="1417300"/>
  </r>
  <r>
    <x v="43"/>
    <x v="14"/>
    <x v="41"/>
    <n v="218750"/>
    <n v="1924350"/>
  </r>
  <r>
    <x v="44"/>
    <x v="14"/>
    <x v="41"/>
    <n v="235000"/>
    <n v="1578750"/>
  </r>
  <r>
    <x v="45"/>
    <x v="14"/>
    <x v="41"/>
    <n v="185450"/>
    <n v="370900"/>
  </r>
  <r>
    <x v="46"/>
    <x v="14"/>
    <x v="41"/>
    <n v="174000"/>
    <n v="348000"/>
  </r>
  <r>
    <x v="47"/>
    <x v="14"/>
    <x v="41"/>
    <n v="190975"/>
    <n v="1544100"/>
  </r>
  <r>
    <x v="48"/>
    <x v="14"/>
    <x v="41"/>
    <n v="174950"/>
    <n v="923500"/>
  </r>
  <r>
    <x v="49"/>
    <x v="14"/>
    <x v="41"/>
    <n v="205000"/>
    <n v="585100"/>
  </r>
  <r>
    <x v="50"/>
    <x v="14"/>
    <x v="41"/>
    <n v="192000"/>
    <n v="1491000"/>
  </r>
  <r>
    <x v="51"/>
    <x v="14"/>
    <x v="41"/>
    <n v="185000"/>
    <n v="1553400"/>
  </r>
  <r>
    <x v="52"/>
    <x v="14"/>
    <x v="41"/>
    <n v="177000"/>
    <n v="1685150"/>
  </r>
  <r>
    <x v="53"/>
    <x v="14"/>
    <x v="41"/>
    <n v="184000"/>
    <n v="2159450"/>
  </r>
  <r>
    <x v="54"/>
    <x v="14"/>
    <x v="41"/>
    <n v="210000"/>
    <n v="636350"/>
  </r>
  <r>
    <x v="55"/>
    <x v="14"/>
    <x v="41"/>
    <n v="192950"/>
    <n v="727400"/>
  </r>
  <r>
    <x v="56"/>
    <x v="14"/>
    <x v="41"/>
    <n v="191500"/>
    <n v="647950"/>
  </r>
  <r>
    <x v="57"/>
    <x v="14"/>
    <x v="41"/>
    <n v="180000"/>
    <n v="986505"/>
  </r>
  <r>
    <x v="58"/>
    <x v="14"/>
    <x v="41"/>
    <n v="144000"/>
    <n v="288000"/>
  </r>
  <r>
    <x v="59"/>
    <x v="14"/>
    <x v="41"/>
    <n v="135000"/>
    <n v="782000"/>
  </r>
  <r>
    <x v="60"/>
    <x v="14"/>
    <x v="41"/>
    <n v="167000"/>
    <n v="1083500"/>
  </r>
  <r>
    <x v="61"/>
    <x v="14"/>
    <x v="41"/>
    <n v="212000"/>
    <n v="1101950"/>
  </r>
  <r>
    <x v="62"/>
    <x v="14"/>
    <x v="41"/>
    <n v="168250"/>
    <n v="336500"/>
  </r>
  <r>
    <x v="63"/>
    <x v="14"/>
    <x v="41"/>
    <n v="201475"/>
    <n v="1075400"/>
  </r>
  <r>
    <x v="64"/>
    <x v="14"/>
    <x v="41"/>
    <n v="173300"/>
    <n v="346600"/>
  </r>
  <r>
    <x v="65"/>
    <x v="14"/>
    <x v="41"/>
    <n v="165250"/>
    <n v="670500"/>
  </r>
  <r>
    <x v="66"/>
    <x v="14"/>
    <x v="41"/>
    <n v="201250"/>
    <n v="1034500"/>
  </r>
  <r>
    <x v="67"/>
    <x v="14"/>
    <x v="41"/>
    <n v="184950"/>
    <n v="923100"/>
  </r>
  <r>
    <x v="68"/>
    <x v="14"/>
    <x v="41"/>
    <n v="168975"/>
    <n v="737950"/>
  </r>
  <r>
    <x v="69"/>
    <x v="14"/>
    <x v="41"/>
    <n v="129950"/>
    <n v="648850"/>
  </r>
  <r>
    <x v="70"/>
    <x v="14"/>
    <x v="41"/>
    <n v="96750"/>
    <n v="388400"/>
  </r>
  <r>
    <x v="71"/>
    <x v="14"/>
    <x v="41"/>
    <n v="175000"/>
    <n v="498000"/>
  </r>
  <r>
    <x v="72"/>
    <x v="14"/>
    <x v="41"/>
    <n v="96000"/>
    <n v="258000"/>
  </r>
  <r>
    <x v="73"/>
    <x v="14"/>
    <x v="41"/>
    <n v="131000"/>
    <n v="131000"/>
  </r>
  <r>
    <x v="74"/>
    <x v="14"/>
    <x v="41"/>
    <n v="131500"/>
    <n v="1084850"/>
  </r>
  <r>
    <x v="75"/>
    <x v="14"/>
    <x v="41"/>
    <n v="110000"/>
    <n v="439900"/>
  </r>
  <r>
    <x v="76"/>
    <x v="14"/>
    <x v="41"/>
    <n v="97000"/>
    <n v="288600"/>
  </r>
  <r>
    <x v="77"/>
    <x v="14"/>
    <x v="41"/>
    <n v="122500"/>
    <n v="540000"/>
  </r>
  <r>
    <x v="78"/>
    <x v="14"/>
    <x v="41"/>
    <n v="120990"/>
    <n v="599190"/>
  </r>
  <r>
    <x v="79"/>
    <x v="14"/>
    <x v="41"/>
    <n v="91500"/>
    <n v="616400"/>
  </r>
  <r>
    <x v="80"/>
    <x v="14"/>
    <x v="41"/>
    <n v="149950"/>
    <n v="1157150"/>
  </r>
  <r>
    <x v="81"/>
    <x v="14"/>
    <x v="41"/>
    <n v="137700"/>
    <n v="1342378"/>
  </r>
  <r>
    <x v="82"/>
    <x v="14"/>
    <x v="41"/>
    <n v="119000"/>
    <n v="461000"/>
  </r>
  <r>
    <x v="83"/>
    <x v="14"/>
    <x v="41"/>
    <n v="91125"/>
    <n v="398350"/>
  </r>
  <r>
    <x v="84"/>
    <x v="14"/>
    <x v="41"/>
    <n v="110000"/>
    <n v="220000"/>
  </r>
  <r>
    <x v="85"/>
    <x v="14"/>
    <x v="41"/>
    <n v="143950"/>
    <n v="641286"/>
  </r>
  <r>
    <x v="86"/>
    <x v="14"/>
    <x v="41"/>
    <n v="89000"/>
    <n v="531250"/>
  </r>
  <r>
    <x v="87"/>
    <x v="14"/>
    <x v="41"/>
    <n v="109073"/>
    <n v="394645"/>
  </r>
  <r>
    <x v="88"/>
    <x v="14"/>
    <x v="41"/>
    <n v="142000"/>
    <n v="1239650"/>
  </r>
  <r>
    <x v="89"/>
    <x v="14"/>
    <x v="41"/>
    <n v="121500"/>
    <n v="729500"/>
  </r>
  <r>
    <x v="90"/>
    <x v="14"/>
    <x v="41"/>
    <n v="107000"/>
    <n v="572500"/>
  </r>
  <r>
    <x v="91"/>
    <x v="14"/>
    <x v="41"/>
    <n v="97000"/>
    <n v="592101"/>
  </r>
  <r>
    <x v="92"/>
    <x v="14"/>
    <x v="41"/>
    <n v="135000"/>
    <n v="500000"/>
  </r>
  <r>
    <x v="93"/>
    <x v="14"/>
    <x v="41"/>
    <n v="101250"/>
    <n v="686178"/>
  </r>
  <r>
    <x v="94"/>
    <x v="14"/>
    <x v="41"/>
    <n v="110250"/>
    <n v="405500"/>
  </r>
  <r>
    <x v="95"/>
    <x v="14"/>
    <x v="41"/>
    <n v="173000"/>
    <n v="346000"/>
  </r>
  <r>
    <x v="96"/>
    <x v="14"/>
    <x v="41"/>
    <n v="107500"/>
    <n v="281000"/>
  </r>
  <r>
    <x v="97"/>
    <x v="14"/>
    <x v="41"/>
    <n v="74950"/>
    <n v="74950"/>
  </r>
  <r>
    <x v="98"/>
    <x v="14"/>
    <x v="41"/>
    <n v="116250"/>
    <n v="685250"/>
  </r>
  <r>
    <x v="99"/>
    <x v="14"/>
    <x v="41"/>
    <n v="115000"/>
    <n v="574890"/>
  </r>
  <r>
    <x v="100"/>
    <x v="14"/>
    <x v="41"/>
    <n v="162500"/>
    <n v="635000"/>
  </r>
  <r>
    <x v="101"/>
    <x v="14"/>
    <x v="41"/>
    <n v="45000"/>
    <n v="404222"/>
  </r>
  <r>
    <x v="102"/>
    <x v="14"/>
    <x v="41"/>
    <n v="98000"/>
    <n v="500900"/>
  </r>
  <r>
    <x v="103"/>
    <x v="14"/>
    <x v="41"/>
    <n v="99450"/>
    <n v="406900"/>
  </r>
  <r>
    <x v="104"/>
    <x v="14"/>
    <x v="41"/>
    <n v="55556"/>
    <n v="253911"/>
  </r>
  <r>
    <x v="105"/>
    <x v="14"/>
    <x v="41"/>
    <n v="61225"/>
    <n v="296449"/>
  </r>
  <r>
    <x v="106"/>
    <x v="14"/>
    <x v="41"/>
    <n v="102450"/>
    <n v="804500"/>
  </r>
  <r>
    <x v="107"/>
    <x v="14"/>
    <x v="41"/>
    <n v="57000"/>
    <n v="114000"/>
  </r>
  <r>
    <x v="108"/>
    <x v="14"/>
    <x v="41"/>
    <n v="81100"/>
    <n v="384200"/>
  </r>
  <r>
    <x v="109"/>
    <x v="14"/>
    <x v="41"/>
    <n v="57000"/>
    <n v="362500"/>
  </r>
  <r>
    <x v="110"/>
    <x v="14"/>
    <x v="41"/>
    <n v="135360"/>
    <n v="978669"/>
  </r>
  <r>
    <x v="111"/>
    <x v="14"/>
    <x v="41"/>
    <n v="100000"/>
    <n v="200000"/>
  </r>
  <r>
    <x v="112"/>
    <x v="14"/>
    <x v="41"/>
    <n v="89900"/>
    <n v="510400"/>
  </r>
  <r>
    <x v="113"/>
    <x v="14"/>
    <x v="41"/>
    <n v="133750"/>
    <n v="552450"/>
  </r>
  <r>
    <x v="114"/>
    <x v="14"/>
    <x v="41"/>
    <n v="99150"/>
    <n v="403950"/>
  </r>
  <r>
    <x v="115"/>
    <x v="14"/>
    <x v="41"/>
    <n v="68450"/>
    <n v="526260"/>
  </r>
  <r>
    <x v="116"/>
    <x v="14"/>
    <x v="41"/>
    <n v="102950"/>
    <n v="102950"/>
  </r>
  <r>
    <x v="117"/>
    <x v="14"/>
    <x v="41"/>
    <n v="103500"/>
    <n v="1303400"/>
  </r>
  <r>
    <x v="118"/>
    <x v="14"/>
    <x v="41"/>
    <n v="140000"/>
    <n v="460073"/>
  </r>
  <r>
    <x v="119"/>
    <x v="14"/>
    <x v="41"/>
    <n v="155000"/>
    <n v="472500"/>
  </r>
  <r>
    <x v="120"/>
    <x v="14"/>
    <x v="41"/>
    <n v="110750"/>
    <n v="221500"/>
  </r>
  <r>
    <x v="121"/>
    <x v="14"/>
    <x v="41"/>
    <n v="68000"/>
    <n v="251000"/>
  </r>
  <r>
    <x v="122"/>
    <x v="14"/>
    <x v="41"/>
    <n v="123500"/>
    <n v="822075"/>
  </r>
  <r>
    <x v="123"/>
    <x v="14"/>
    <x v="41"/>
    <n v="146000"/>
    <n v="1110050"/>
  </r>
  <r>
    <x v="124"/>
    <x v="14"/>
    <x v="41"/>
    <n v="85000"/>
    <n v="515500"/>
  </r>
  <r>
    <x v="125"/>
    <x v="14"/>
    <x v="41"/>
    <n v="137397"/>
    <n v="1121981"/>
  </r>
  <r>
    <x v="126"/>
    <x v="14"/>
    <x v="41"/>
    <n v="92500"/>
    <n v="1090486"/>
  </r>
  <r>
    <x v="127"/>
    <x v="14"/>
    <x v="41"/>
    <n v="136450"/>
    <n v="1311049"/>
  </r>
  <r>
    <x v="128"/>
    <x v="14"/>
    <x v="41"/>
    <n v="151300"/>
    <n v="719700"/>
  </r>
  <r>
    <x v="129"/>
    <x v="14"/>
    <x v="41"/>
    <n v="89900"/>
    <n v="915186"/>
  </r>
  <r>
    <x v="130"/>
    <x v="14"/>
    <x v="41"/>
    <n v="79500"/>
    <n v="1051400"/>
  </r>
  <r>
    <x v="131"/>
    <x v="14"/>
    <x v="41"/>
    <n v="189000"/>
    <n v="1186800"/>
  </r>
  <r>
    <x v="132"/>
    <x v="14"/>
    <x v="41"/>
    <n v="91011"/>
    <n v="641262"/>
  </r>
  <r>
    <x v="133"/>
    <x v="14"/>
    <x v="41"/>
    <n v="99900"/>
    <n v="569950"/>
  </r>
  <r>
    <x v="134"/>
    <x v="14"/>
    <x v="41"/>
    <n v="127500"/>
    <n v="881149"/>
  </r>
  <r>
    <x v="135"/>
    <x v="14"/>
    <x v="41"/>
    <n v="107979"/>
    <n v="628249"/>
  </r>
  <r>
    <x v="136"/>
    <x v="14"/>
    <x v="41"/>
    <n v="132000"/>
    <n v="630501"/>
  </r>
  <r>
    <x v="137"/>
    <x v="14"/>
    <x v="41"/>
    <n v="92869"/>
    <n v="870137"/>
  </r>
  <r>
    <x v="138"/>
    <x v="14"/>
    <x v="41"/>
    <n v="144000"/>
    <n v="1807901"/>
  </r>
  <r>
    <x v="139"/>
    <x v="14"/>
    <x v="41"/>
    <n v="159000"/>
    <n v="748486"/>
  </r>
  <r>
    <x v="140"/>
    <x v="14"/>
    <x v="41"/>
    <n v="116150"/>
    <n v="993099"/>
  </r>
  <r>
    <x v="141"/>
    <x v="14"/>
    <x v="41"/>
    <n v="129000"/>
    <n v="1457450"/>
  </r>
  <r>
    <x v="142"/>
    <x v="14"/>
    <x v="41"/>
    <n v="161000"/>
    <n v="1016000"/>
  </r>
  <r>
    <x v="143"/>
    <x v="14"/>
    <x v="41"/>
    <n v="122350"/>
    <n v="991250"/>
  </r>
  <r>
    <x v="144"/>
    <x v="14"/>
    <x v="41"/>
    <n v="112000"/>
    <n v="650500"/>
  </r>
  <r>
    <x v="145"/>
    <x v="14"/>
    <x v="41"/>
    <n v="136000"/>
    <n v="694890"/>
  </r>
  <r>
    <x v="146"/>
    <x v="14"/>
    <x v="41"/>
    <n v="118000"/>
    <n v="892999"/>
  </r>
  <r>
    <x v="147"/>
    <x v="14"/>
    <x v="41"/>
    <n v="135000"/>
    <n v="533000"/>
  </r>
  <r>
    <x v="148"/>
    <x v="14"/>
    <x v="41"/>
    <n v="117500"/>
    <n v="1066727"/>
  </r>
  <r>
    <x v="149"/>
    <x v="14"/>
    <x v="41"/>
    <n v="193500"/>
    <n v="1492950"/>
  </r>
  <r>
    <x v="150"/>
    <x v="14"/>
    <x v="41"/>
    <n v="132000"/>
    <n v="1317100"/>
  </r>
  <r>
    <x v="151"/>
    <x v="14"/>
    <x v="41"/>
    <n v="169900"/>
    <n v="815900"/>
  </r>
  <r>
    <x v="152"/>
    <x v="14"/>
    <x v="41"/>
    <n v="154500"/>
    <n v="459500"/>
  </r>
  <r>
    <x v="153"/>
    <x v="14"/>
    <x v="41"/>
    <n v="146975"/>
    <n v="1718800"/>
  </r>
  <r>
    <x v="154"/>
    <x v="14"/>
    <x v="41"/>
    <n v="104750"/>
    <n v="408500"/>
  </r>
  <r>
    <x v="155"/>
    <x v="14"/>
    <x v="41"/>
    <n v="181800"/>
    <n v="713500"/>
  </r>
  <r>
    <x v="156"/>
    <x v="14"/>
    <x v="41"/>
    <n v="179975"/>
    <n v="1064740"/>
  </r>
  <r>
    <x v="157"/>
    <x v="14"/>
    <x v="41"/>
    <n v="159000"/>
    <n v="1703197"/>
  </r>
  <r>
    <x v="158"/>
    <x v="14"/>
    <x v="41"/>
    <n v="142475"/>
    <n v="1263850"/>
  </r>
  <r>
    <x v="159"/>
    <x v="14"/>
    <x v="41"/>
    <n v="185000"/>
    <n v="1633500"/>
  </r>
  <r>
    <x v="160"/>
    <x v="14"/>
    <x v="41"/>
    <n v="168000"/>
    <n v="1704056"/>
  </r>
  <r>
    <x v="161"/>
    <x v="14"/>
    <x v="41"/>
    <n v="115000"/>
    <n v="686601"/>
  </r>
  <r>
    <x v="162"/>
    <x v="14"/>
    <x v="41"/>
    <n v="225500"/>
    <n v="1795850"/>
  </r>
  <r>
    <x v="163"/>
    <x v="14"/>
    <x v="41"/>
    <n v="189500"/>
    <n v="2080699"/>
  </r>
  <r>
    <x v="164"/>
    <x v="14"/>
    <x v="41"/>
    <n v="161500"/>
    <n v="1309000"/>
  </r>
  <r>
    <x v="165"/>
    <x v="14"/>
    <x v="41"/>
    <n v="170000"/>
    <n v="1615099"/>
  </r>
  <r>
    <x v="166"/>
    <x v="14"/>
    <x v="41"/>
    <n v="139950"/>
    <n v="1404749"/>
  </r>
  <r>
    <x v="167"/>
    <x v="14"/>
    <x v="41"/>
    <n v="206000"/>
    <n v="975500"/>
  </r>
  <r>
    <x v="168"/>
    <x v="14"/>
    <x v="41"/>
    <n v="192475"/>
    <n v="1929750"/>
  </r>
  <r>
    <x v="169"/>
    <x v="14"/>
    <x v="41"/>
    <n v="170000"/>
    <n v="1279885"/>
  </r>
  <r>
    <x v="170"/>
    <x v="14"/>
    <x v="41"/>
    <n v="153000"/>
    <n v="1381998"/>
  </r>
  <r>
    <x v="171"/>
    <x v="14"/>
    <x v="41"/>
    <n v="233000"/>
    <n v="1874955"/>
  </r>
  <r>
    <x v="172"/>
    <x v="14"/>
    <x v="41"/>
    <n v="207000"/>
    <n v="2866845"/>
  </r>
  <r>
    <x v="173"/>
    <x v="14"/>
    <x v="41"/>
    <n v="225750"/>
    <n v="3478088"/>
  </r>
  <r>
    <x v="174"/>
    <x v="14"/>
    <x v="41"/>
    <n v="225000"/>
    <n v="1926450"/>
  </r>
  <r>
    <x v="175"/>
    <x v="14"/>
    <x v="41"/>
    <n v="248000"/>
    <n v="3005000"/>
  </r>
  <r>
    <x v="176"/>
    <x v="14"/>
    <x v="41"/>
    <n v="272000"/>
    <n v="2336456"/>
  </r>
  <r>
    <x v="177"/>
    <x v="14"/>
    <x v="41"/>
    <n v="155000"/>
    <n v="697000"/>
  </r>
  <r>
    <x v="178"/>
    <x v="14"/>
    <x v="41"/>
    <n v="265000"/>
    <n v="3838250"/>
  </r>
  <r>
    <x v="179"/>
    <x v="14"/>
    <x v="41"/>
    <n v="233273"/>
    <n v="2596245"/>
  </r>
  <r>
    <x v="180"/>
    <x v="14"/>
    <x v="41"/>
    <n v="236250"/>
    <n v="872450"/>
  </r>
  <r>
    <x v="181"/>
    <x v="14"/>
    <x v="41"/>
    <n v="245000"/>
    <n v="1656650"/>
  </r>
  <r>
    <x v="182"/>
    <x v="14"/>
    <x v="41"/>
    <n v="242000"/>
    <n v="1209000"/>
  </r>
  <r>
    <x v="183"/>
    <x v="14"/>
    <x v="41"/>
    <n v="227308"/>
    <n v="1814640"/>
  </r>
  <r>
    <x v="184"/>
    <x v="14"/>
    <x v="41"/>
    <n v="242150"/>
    <n v="2664600"/>
  </r>
  <r>
    <x v="185"/>
    <x v="14"/>
    <x v="41"/>
    <n v="310000"/>
    <n v="1302000"/>
  </r>
  <r>
    <x v="186"/>
    <x v="14"/>
    <x v="41"/>
    <n v="265000"/>
    <n v="2109900"/>
  </r>
  <r>
    <x v="187"/>
    <x v="14"/>
    <x v="41"/>
    <n v="252500"/>
    <n v="1375250"/>
  </r>
  <r>
    <x v="188"/>
    <x v="14"/>
    <x v="41"/>
    <n v="246750"/>
    <n v="2097250"/>
  </r>
  <r>
    <x v="189"/>
    <x v="14"/>
    <x v="41"/>
    <n v="255000"/>
    <n v="1045000"/>
  </r>
  <r>
    <x v="190"/>
    <x v="14"/>
    <x v="41"/>
    <n v="238450"/>
    <n v="1466950"/>
  </r>
  <r>
    <x v="191"/>
    <x v="14"/>
    <x v="41"/>
    <n v="268500"/>
    <n v="2159280"/>
  </r>
  <r>
    <x v="192"/>
    <x v="14"/>
    <x v="41"/>
    <n v="276000"/>
    <n v="1084000"/>
  </r>
  <r>
    <x v="202"/>
    <x v="14"/>
    <x v="41"/>
    <n v="277000"/>
    <n v="1860498"/>
  </r>
  <r>
    <x v="194"/>
    <x v="14"/>
    <x v="41"/>
    <n v="270000"/>
    <n v="1260000"/>
  </r>
  <r>
    <x v="195"/>
    <x v="14"/>
    <x v="41"/>
    <n v="281000"/>
    <n v="562000"/>
  </r>
  <r>
    <x v="196"/>
    <x v="14"/>
    <x v="41"/>
    <n v="281500"/>
    <n v="1075500"/>
  </r>
  <r>
    <x v="197"/>
    <x v="14"/>
    <x v="41"/>
    <n v="254000"/>
    <n v="3126950"/>
  </r>
  <r>
    <x v="198"/>
    <x v="14"/>
    <x v="41"/>
    <n v="299975"/>
    <n v="1737950"/>
  </r>
  <r>
    <x v="199"/>
    <x v="14"/>
    <x v="41"/>
    <n v="260000"/>
    <n v="2472850"/>
  </r>
  <r>
    <x v="200"/>
    <x v="14"/>
    <x v="41"/>
    <n v="283500"/>
    <n v="2717500"/>
  </r>
  <r>
    <x v="201"/>
    <x v="14"/>
    <x v="41"/>
    <n v="283500"/>
    <n v="2331700"/>
  </r>
  <r>
    <x v="0"/>
    <x v="14"/>
    <x v="42"/>
    <n v="95000"/>
    <n v="661100"/>
  </r>
  <r>
    <x v="1"/>
    <x v="14"/>
    <x v="42"/>
    <n v="137225"/>
    <n v="274450"/>
  </r>
  <r>
    <x v="2"/>
    <x v="14"/>
    <x v="42"/>
    <n v="99950"/>
    <n v="852100"/>
  </r>
  <r>
    <x v="3"/>
    <x v="14"/>
    <x v="42"/>
    <n v="55000"/>
    <n v="110000"/>
  </r>
  <r>
    <x v="4"/>
    <x v="14"/>
    <x v="42"/>
    <n v="105000"/>
    <n v="325000"/>
  </r>
  <r>
    <x v="5"/>
    <x v="14"/>
    <x v="42"/>
    <n v="109000"/>
    <n v="577800"/>
  </r>
  <r>
    <x v="6"/>
    <x v="14"/>
    <x v="42"/>
    <n v="122250"/>
    <n v="977897"/>
  </r>
  <r>
    <x v="7"/>
    <x v="14"/>
    <x v="42"/>
    <n v="144000"/>
    <n v="288000"/>
  </r>
  <r>
    <x v="8"/>
    <x v="14"/>
    <x v="42"/>
    <n v="119500"/>
    <n v="239000"/>
  </r>
  <r>
    <x v="9"/>
    <x v="14"/>
    <x v="42"/>
    <n v="119950"/>
    <n v="837550"/>
  </r>
  <r>
    <x v="10"/>
    <x v="14"/>
    <x v="42"/>
    <n v="116950"/>
    <n v="648200"/>
  </r>
  <r>
    <x v="11"/>
    <x v="14"/>
    <x v="42"/>
    <n v="135500"/>
    <n v="398500"/>
  </r>
  <r>
    <x v="12"/>
    <x v="14"/>
    <x v="42"/>
    <n v="122500"/>
    <n v="245000"/>
  </r>
  <r>
    <x v="13"/>
    <x v="14"/>
    <x v="42"/>
    <n v="125000"/>
    <n v="636450"/>
  </r>
  <r>
    <x v="14"/>
    <x v="14"/>
    <x v="42"/>
    <n v="81000"/>
    <n v="236950"/>
  </r>
  <r>
    <x v="15"/>
    <x v="14"/>
    <x v="42"/>
    <n v="124500"/>
    <n v="249000"/>
  </r>
  <r>
    <x v="16"/>
    <x v="14"/>
    <x v="42"/>
    <n v="131775"/>
    <n v="797500"/>
  </r>
  <r>
    <x v="17"/>
    <x v="14"/>
    <x v="42"/>
    <n v="117750"/>
    <n v="666750"/>
  </r>
  <r>
    <x v="18"/>
    <x v="14"/>
    <x v="42"/>
    <n v="85950"/>
    <n v="375400"/>
  </r>
  <r>
    <x v="19"/>
    <x v="14"/>
    <x v="42"/>
    <n v="152500"/>
    <n v="1025349"/>
  </r>
  <r>
    <x v="20"/>
    <x v="14"/>
    <x v="42"/>
    <n v="126500"/>
    <n v="721400"/>
  </r>
  <r>
    <x v="21"/>
    <x v="14"/>
    <x v="42"/>
    <n v="130500"/>
    <n v="824200"/>
  </r>
  <r>
    <x v="22"/>
    <x v="14"/>
    <x v="42"/>
    <n v="144500"/>
    <n v="866650"/>
  </r>
  <r>
    <x v="23"/>
    <x v="14"/>
    <x v="42"/>
    <n v="152000"/>
    <n v="1400400"/>
  </r>
  <r>
    <x v="24"/>
    <x v="14"/>
    <x v="42"/>
    <n v="147733"/>
    <n v="295465"/>
  </r>
  <r>
    <x v="25"/>
    <x v="14"/>
    <x v="42"/>
    <n v="136500"/>
    <n v="718000"/>
  </r>
  <r>
    <x v="26"/>
    <x v="14"/>
    <x v="42"/>
    <n v="145000"/>
    <n v="725550"/>
  </r>
  <r>
    <x v="27"/>
    <x v="14"/>
    <x v="42"/>
    <n v="152500"/>
    <n v="731850"/>
  </r>
  <r>
    <x v="28"/>
    <x v="14"/>
    <x v="42"/>
    <n v="144148"/>
    <n v="1029736"/>
  </r>
  <r>
    <x v="29"/>
    <x v="14"/>
    <x v="42"/>
    <n v="146500"/>
    <n v="732450"/>
  </r>
  <r>
    <x v="30"/>
    <x v="14"/>
    <x v="42"/>
    <n v="157500"/>
    <n v="647950"/>
  </r>
  <r>
    <x v="31"/>
    <x v="14"/>
    <x v="42"/>
    <n v="151050"/>
    <n v="958200"/>
  </r>
  <r>
    <x v="32"/>
    <x v="14"/>
    <x v="42"/>
    <n v="155000"/>
    <n v="635250"/>
  </r>
  <r>
    <x v="33"/>
    <x v="14"/>
    <x v="42"/>
    <n v="142500"/>
    <n v="960722"/>
  </r>
  <r>
    <x v="34"/>
    <x v="14"/>
    <x v="42"/>
    <n v="161000"/>
    <n v="659000"/>
  </r>
  <r>
    <x v="35"/>
    <x v="14"/>
    <x v="42"/>
    <n v="160100"/>
    <n v="1009100"/>
  </r>
  <r>
    <x v="36"/>
    <x v="14"/>
    <x v="42"/>
    <n v="137000"/>
    <n v="418950"/>
  </r>
  <r>
    <x v="37"/>
    <x v="14"/>
    <x v="42"/>
    <n v="190550"/>
    <n v="190550"/>
  </r>
  <r>
    <x v="38"/>
    <x v="14"/>
    <x v="42"/>
    <n v="254948"/>
    <n v="2744845"/>
  </r>
  <r>
    <x v="39"/>
    <x v="14"/>
    <x v="42"/>
    <n v="203500"/>
    <n v="810000"/>
  </r>
  <r>
    <x v="40"/>
    <x v="14"/>
    <x v="42"/>
    <n v="202950"/>
    <n v="992950"/>
  </r>
  <r>
    <x v="41"/>
    <x v="14"/>
    <x v="42"/>
    <n v="202000"/>
    <n v="1040500"/>
  </r>
  <r>
    <x v="42"/>
    <x v="14"/>
    <x v="42"/>
    <n v="215475"/>
    <n v="1707840"/>
  </r>
  <r>
    <x v="43"/>
    <x v="14"/>
    <x v="42"/>
    <n v="225250"/>
    <n v="1327500"/>
  </r>
  <r>
    <x v="44"/>
    <x v="14"/>
    <x v="42"/>
    <n v="263200"/>
    <n v="526400"/>
  </r>
  <r>
    <x v="45"/>
    <x v="14"/>
    <x v="42"/>
    <n v="264000"/>
    <n v="691500"/>
  </r>
  <r>
    <x v="46"/>
    <x v="14"/>
    <x v="42"/>
    <n v="193000"/>
    <n v="1813700"/>
  </r>
  <r>
    <x v="47"/>
    <x v="14"/>
    <x v="42"/>
    <n v="205100"/>
    <n v="205100"/>
  </r>
  <r>
    <x v="48"/>
    <x v="14"/>
    <x v="42"/>
    <n v="134000"/>
    <n v="134000"/>
  </r>
  <r>
    <x v="49"/>
    <x v="14"/>
    <x v="42"/>
    <n v="191650"/>
    <n v="383300"/>
  </r>
  <r>
    <x v="50"/>
    <x v="14"/>
    <x v="42"/>
    <n v="142000"/>
    <n v="416900"/>
  </r>
  <r>
    <x v="51"/>
    <x v="14"/>
    <x v="42"/>
    <n v="244225"/>
    <n v="1487400"/>
  </r>
  <r>
    <x v="52"/>
    <x v="14"/>
    <x v="42"/>
    <n v="180963"/>
    <n v="361926"/>
  </r>
  <r>
    <x v="53"/>
    <x v="14"/>
    <x v="42"/>
    <n v="184000"/>
    <n v="1130499"/>
  </r>
  <r>
    <x v="54"/>
    <x v="14"/>
    <x v="42"/>
    <n v="172000"/>
    <n v="698900"/>
  </r>
  <r>
    <x v="55"/>
    <x v="14"/>
    <x v="42"/>
    <n v="257750"/>
    <n v="515500"/>
  </r>
  <r>
    <x v="56"/>
    <x v="14"/>
    <x v="42"/>
    <n v="176500"/>
    <n v="353000"/>
  </r>
  <r>
    <x v="57"/>
    <x v="14"/>
    <x v="42"/>
    <n v="189950"/>
    <n v="841850"/>
  </r>
  <r>
    <x v="58"/>
    <x v="14"/>
    <x v="42"/>
    <n v="243825"/>
    <n v="487650"/>
  </r>
  <r>
    <x v="59"/>
    <x v="14"/>
    <x v="42"/>
    <n v="173000"/>
    <n v="173000"/>
  </r>
  <r>
    <x v="60"/>
    <x v="14"/>
    <x v="42"/>
    <n v="189900"/>
    <n v="189900"/>
  </r>
  <r>
    <x v="61"/>
    <x v="14"/>
    <x v="42"/>
    <n v="134750"/>
    <n v="269500"/>
  </r>
  <r>
    <x v="62"/>
    <x v="14"/>
    <x v="42"/>
    <n v="200050"/>
    <n v="400100"/>
  </r>
  <r>
    <x v="63"/>
    <x v="14"/>
    <x v="42"/>
    <m/>
    <m/>
  </r>
  <r>
    <x v="64"/>
    <x v="14"/>
    <x v="42"/>
    <n v="169000"/>
    <n v="169000"/>
  </r>
  <r>
    <x v="65"/>
    <x v="14"/>
    <x v="42"/>
    <n v="129271"/>
    <n v="258541"/>
  </r>
  <r>
    <x v="66"/>
    <x v="14"/>
    <x v="42"/>
    <n v="151475"/>
    <n v="581200"/>
  </r>
  <r>
    <x v="67"/>
    <x v="14"/>
    <x v="42"/>
    <n v="137000"/>
    <n v="137000"/>
  </r>
  <r>
    <x v="68"/>
    <x v="14"/>
    <x v="42"/>
    <n v="180000"/>
    <n v="700000"/>
  </r>
  <r>
    <x v="69"/>
    <x v="14"/>
    <x v="42"/>
    <n v="159530"/>
    <n v="454529"/>
  </r>
  <r>
    <x v="70"/>
    <x v="14"/>
    <x v="42"/>
    <n v="142400"/>
    <n v="661400"/>
  </r>
  <r>
    <x v="71"/>
    <x v="14"/>
    <x v="42"/>
    <n v="167500"/>
    <n v="167500"/>
  </r>
  <r>
    <x v="72"/>
    <x v="14"/>
    <x v="42"/>
    <n v="211500"/>
    <n v="643500"/>
  </r>
  <r>
    <x v="73"/>
    <x v="14"/>
    <x v="42"/>
    <n v="179950"/>
    <n v="179950"/>
  </r>
  <r>
    <x v="74"/>
    <x v="14"/>
    <x v="42"/>
    <n v="133000"/>
    <n v="595500"/>
  </r>
  <r>
    <x v="75"/>
    <x v="14"/>
    <x v="42"/>
    <n v="135250"/>
    <n v="270500"/>
  </r>
  <r>
    <x v="76"/>
    <x v="14"/>
    <x v="42"/>
    <n v="176500"/>
    <n v="490500"/>
  </r>
  <r>
    <x v="77"/>
    <x v="14"/>
    <x v="42"/>
    <n v="192000"/>
    <n v="526950"/>
  </r>
  <r>
    <x v="78"/>
    <x v="14"/>
    <x v="42"/>
    <n v="134500"/>
    <n v="269000"/>
  </r>
  <r>
    <x v="79"/>
    <x v="14"/>
    <x v="42"/>
    <n v="133000"/>
    <n v="266000"/>
  </r>
  <r>
    <x v="80"/>
    <x v="14"/>
    <x v="42"/>
    <n v="128500"/>
    <n v="954150"/>
  </r>
  <r>
    <x v="81"/>
    <x v="14"/>
    <x v="42"/>
    <n v="110725"/>
    <n v="221450"/>
  </r>
  <r>
    <x v="82"/>
    <x v="14"/>
    <x v="42"/>
    <n v="185225"/>
    <n v="370450"/>
  </r>
  <r>
    <x v="83"/>
    <x v="14"/>
    <x v="42"/>
    <n v="88500"/>
    <n v="177000"/>
  </r>
  <r>
    <x v="84"/>
    <x v="14"/>
    <x v="42"/>
    <n v="109900"/>
    <n v="369800"/>
  </r>
  <r>
    <x v="85"/>
    <x v="14"/>
    <x v="42"/>
    <n v="120000"/>
    <n v="508750"/>
  </r>
  <r>
    <x v="86"/>
    <x v="14"/>
    <x v="42"/>
    <n v="118000"/>
    <n v="236000"/>
  </r>
  <r>
    <x v="87"/>
    <x v="14"/>
    <x v="42"/>
    <n v="75000"/>
    <n v="75000"/>
  </r>
  <r>
    <x v="88"/>
    <x v="14"/>
    <x v="42"/>
    <m/>
    <m/>
  </r>
  <r>
    <x v="89"/>
    <x v="14"/>
    <x v="42"/>
    <n v="65000"/>
    <n v="232000"/>
  </r>
  <r>
    <x v="90"/>
    <x v="14"/>
    <x v="42"/>
    <n v="74000"/>
    <n v="74000"/>
  </r>
  <r>
    <x v="91"/>
    <x v="14"/>
    <x v="42"/>
    <n v="125950"/>
    <n v="436850"/>
  </r>
  <r>
    <x v="92"/>
    <x v="14"/>
    <x v="42"/>
    <n v="172000"/>
    <n v="344000"/>
  </r>
  <r>
    <x v="93"/>
    <x v="14"/>
    <x v="42"/>
    <n v="89900"/>
    <n v="269900"/>
  </r>
  <r>
    <x v="94"/>
    <x v="14"/>
    <x v="42"/>
    <n v="138750"/>
    <n v="277500"/>
  </r>
  <r>
    <x v="95"/>
    <x v="14"/>
    <x v="42"/>
    <n v="149000"/>
    <n v="298000"/>
  </r>
  <r>
    <x v="96"/>
    <x v="14"/>
    <x v="42"/>
    <n v="160000"/>
    <n v="160000"/>
  </r>
  <r>
    <x v="97"/>
    <x v="14"/>
    <x v="42"/>
    <n v="137000"/>
    <n v="274000"/>
  </r>
  <r>
    <x v="98"/>
    <x v="14"/>
    <x v="42"/>
    <n v="85588"/>
    <n v="171175"/>
  </r>
  <r>
    <x v="99"/>
    <x v="14"/>
    <x v="42"/>
    <n v="136000"/>
    <n v="136000"/>
  </r>
  <r>
    <x v="100"/>
    <x v="14"/>
    <x v="42"/>
    <m/>
    <m/>
  </r>
  <r>
    <x v="101"/>
    <x v="14"/>
    <x v="42"/>
    <n v="56199"/>
    <n v="467699"/>
  </r>
  <r>
    <x v="102"/>
    <x v="14"/>
    <x v="42"/>
    <n v="120000"/>
    <n v="532900"/>
  </r>
  <r>
    <x v="103"/>
    <x v="14"/>
    <x v="42"/>
    <m/>
    <m/>
  </r>
  <r>
    <x v="104"/>
    <x v="14"/>
    <x v="42"/>
    <n v="147200"/>
    <n v="537900"/>
  </r>
  <r>
    <x v="105"/>
    <x v="14"/>
    <x v="42"/>
    <n v="45000"/>
    <n v="116900"/>
  </r>
  <r>
    <x v="106"/>
    <x v="14"/>
    <x v="42"/>
    <n v="60000"/>
    <n v="340000"/>
  </r>
  <r>
    <x v="107"/>
    <x v="14"/>
    <x v="42"/>
    <n v="53750"/>
    <n v="280500"/>
  </r>
  <r>
    <x v="108"/>
    <x v="14"/>
    <x v="42"/>
    <n v="76000"/>
    <n v="230950"/>
  </r>
  <r>
    <x v="109"/>
    <x v="14"/>
    <x v="42"/>
    <n v="112500"/>
    <n v="225000"/>
  </r>
  <r>
    <x v="110"/>
    <x v="14"/>
    <x v="42"/>
    <n v="50000"/>
    <n v="402700"/>
  </r>
  <r>
    <x v="111"/>
    <x v="14"/>
    <x v="42"/>
    <n v="75900"/>
    <n v="75900"/>
  </r>
  <r>
    <x v="112"/>
    <x v="14"/>
    <x v="42"/>
    <n v="112950"/>
    <n v="628049"/>
  </r>
  <r>
    <x v="113"/>
    <x v="14"/>
    <x v="42"/>
    <n v="94500"/>
    <n v="458199"/>
  </r>
  <r>
    <x v="114"/>
    <x v="14"/>
    <x v="42"/>
    <n v="73950"/>
    <n v="147900"/>
  </r>
  <r>
    <x v="115"/>
    <x v="14"/>
    <x v="42"/>
    <n v="117000"/>
    <n v="234000"/>
  </r>
  <r>
    <x v="116"/>
    <x v="14"/>
    <x v="42"/>
    <n v="174500"/>
    <n v="349000"/>
  </r>
  <r>
    <x v="117"/>
    <x v="14"/>
    <x v="42"/>
    <n v="55299"/>
    <n v="200598"/>
  </r>
  <r>
    <x v="118"/>
    <x v="14"/>
    <x v="42"/>
    <n v="120000"/>
    <n v="881505"/>
  </r>
  <r>
    <x v="119"/>
    <x v="14"/>
    <x v="42"/>
    <n v="89900"/>
    <n v="226199"/>
  </r>
  <r>
    <x v="120"/>
    <x v="14"/>
    <x v="42"/>
    <n v="129000"/>
    <n v="374500"/>
  </r>
  <r>
    <x v="121"/>
    <x v="14"/>
    <x v="42"/>
    <n v="40000"/>
    <n v="80000"/>
  </r>
  <r>
    <x v="122"/>
    <x v="14"/>
    <x v="42"/>
    <n v="151000"/>
    <n v="151000"/>
  </r>
  <r>
    <x v="123"/>
    <x v="14"/>
    <x v="42"/>
    <n v="163000"/>
    <n v="440000"/>
  </r>
  <r>
    <x v="124"/>
    <x v="14"/>
    <x v="42"/>
    <n v="120950"/>
    <n v="712400"/>
  </r>
  <r>
    <x v="125"/>
    <x v="14"/>
    <x v="42"/>
    <n v="131500"/>
    <n v="485000"/>
  </r>
  <r>
    <x v="126"/>
    <x v="14"/>
    <x v="42"/>
    <n v="129000"/>
    <n v="339000"/>
  </r>
  <r>
    <x v="127"/>
    <x v="14"/>
    <x v="42"/>
    <n v="165000"/>
    <n v="532000"/>
  </r>
  <r>
    <x v="128"/>
    <x v="14"/>
    <x v="42"/>
    <n v="175000"/>
    <n v="432000"/>
  </r>
  <r>
    <x v="129"/>
    <x v="14"/>
    <x v="42"/>
    <n v="129000"/>
    <n v="648500"/>
  </r>
  <r>
    <x v="130"/>
    <x v="14"/>
    <x v="42"/>
    <n v="148375"/>
    <n v="296750"/>
  </r>
  <r>
    <x v="131"/>
    <x v="14"/>
    <x v="42"/>
    <n v="120500"/>
    <n v="567549"/>
  </r>
  <r>
    <x v="132"/>
    <x v="14"/>
    <x v="42"/>
    <n v="96550"/>
    <n v="193100"/>
  </r>
  <r>
    <x v="133"/>
    <x v="14"/>
    <x v="42"/>
    <m/>
    <m/>
  </r>
  <r>
    <x v="134"/>
    <x v="14"/>
    <x v="42"/>
    <n v="171300"/>
    <n v="342600"/>
  </r>
  <r>
    <x v="135"/>
    <x v="14"/>
    <x v="42"/>
    <n v="191500"/>
    <n v="466500"/>
  </r>
  <r>
    <x v="136"/>
    <x v="14"/>
    <x v="42"/>
    <n v="61600"/>
    <n v="61600"/>
  </r>
  <r>
    <x v="137"/>
    <x v="14"/>
    <x v="42"/>
    <n v="106000"/>
    <n v="896148"/>
  </r>
  <r>
    <x v="138"/>
    <x v="14"/>
    <x v="42"/>
    <n v="153000"/>
    <n v="934000"/>
  </r>
  <r>
    <x v="139"/>
    <x v="14"/>
    <x v="42"/>
    <n v="149000"/>
    <n v="487350"/>
  </r>
  <r>
    <x v="140"/>
    <x v="14"/>
    <x v="42"/>
    <n v="198375"/>
    <n v="396750"/>
  </r>
  <r>
    <x v="141"/>
    <x v="14"/>
    <x v="42"/>
    <n v="160000"/>
    <n v="435000"/>
  </r>
  <r>
    <x v="142"/>
    <x v="14"/>
    <x v="42"/>
    <n v="167000"/>
    <n v="463000"/>
  </r>
  <r>
    <x v="143"/>
    <x v="14"/>
    <x v="42"/>
    <n v="154000"/>
    <n v="823780"/>
  </r>
  <r>
    <x v="144"/>
    <x v="14"/>
    <x v="42"/>
    <n v="107360"/>
    <n v="214719"/>
  </r>
  <r>
    <x v="145"/>
    <x v="14"/>
    <x v="42"/>
    <n v="127500"/>
    <n v="255000"/>
  </r>
  <r>
    <x v="146"/>
    <x v="14"/>
    <x v="42"/>
    <n v="155000"/>
    <n v="155000"/>
  </r>
  <r>
    <x v="147"/>
    <x v="14"/>
    <x v="42"/>
    <n v="165000"/>
    <n v="473000"/>
  </r>
  <r>
    <x v="148"/>
    <x v="14"/>
    <x v="42"/>
    <n v="124325"/>
    <n v="762539"/>
  </r>
  <r>
    <x v="149"/>
    <x v="14"/>
    <x v="42"/>
    <n v="125000"/>
    <n v="250000"/>
  </r>
  <r>
    <x v="150"/>
    <x v="14"/>
    <x v="42"/>
    <n v="141000"/>
    <n v="1229900"/>
  </r>
  <r>
    <x v="151"/>
    <x v="14"/>
    <x v="42"/>
    <n v="156000"/>
    <n v="666075"/>
  </r>
  <r>
    <x v="152"/>
    <x v="14"/>
    <x v="42"/>
    <n v="149214"/>
    <n v="298427"/>
  </r>
  <r>
    <x v="153"/>
    <x v="14"/>
    <x v="42"/>
    <n v="150500"/>
    <n v="1266600"/>
  </r>
  <r>
    <x v="154"/>
    <x v="14"/>
    <x v="42"/>
    <n v="123900"/>
    <n v="123900"/>
  </r>
  <r>
    <x v="155"/>
    <x v="14"/>
    <x v="42"/>
    <n v="155750"/>
    <n v="638000"/>
  </r>
  <r>
    <x v="156"/>
    <x v="14"/>
    <x v="42"/>
    <n v="192500"/>
    <n v="453000"/>
  </r>
  <r>
    <x v="157"/>
    <x v="14"/>
    <x v="42"/>
    <n v="168450"/>
    <n v="336900"/>
  </r>
  <r>
    <x v="158"/>
    <x v="14"/>
    <x v="42"/>
    <n v="200000"/>
    <n v="963600"/>
  </r>
  <r>
    <x v="159"/>
    <x v="14"/>
    <x v="42"/>
    <n v="190000"/>
    <n v="572000"/>
  </r>
  <r>
    <x v="160"/>
    <x v="14"/>
    <x v="42"/>
    <n v="189500"/>
    <n v="1720650"/>
  </r>
  <r>
    <x v="161"/>
    <x v="14"/>
    <x v="42"/>
    <n v="196225"/>
    <n v="1110384"/>
  </r>
  <r>
    <x v="162"/>
    <x v="14"/>
    <x v="42"/>
    <n v="187000"/>
    <n v="484250"/>
  </r>
  <r>
    <x v="163"/>
    <x v="14"/>
    <x v="42"/>
    <n v="233300"/>
    <n v="880524"/>
  </r>
  <r>
    <x v="164"/>
    <x v="14"/>
    <x v="42"/>
    <n v="192500"/>
    <n v="765000"/>
  </r>
  <r>
    <x v="165"/>
    <x v="14"/>
    <x v="42"/>
    <n v="231250"/>
    <n v="462500"/>
  </r>
  <r>
    <x v="166"/>
    <x v="14"/>
    <x v="42"/>
    <n v="165000"/>
    <n v="640000"/>
  </r>
  <r>
    <x v="167"/>
    <x v="14"/>
    <x v="42"/>
    <n v="123000"/>
    <n v="378000"/>
  </r>
  <r>
    <x v="168"/>
    <x v="14"/>
    <x v="42"/>
    <n v="168000"/>
    <n v="908399"/>
  </r>
  <r>
    <x v="169"/>
    <x v="14"/>
    <x v="42"/>
    <n v="257450"/>
    <n v="514900"/>
  </r>
  <r>
    <x v="170"/>
    <x v="14"/>
    <x v="42"/>
    <n v="154500"/>
    <n v="309000"/>
  </r>
  <r>
    <x v="171"/>
    <x v="14"/>
    <x v="42"/>
    <n v="233675"/>
    <n v="467350"/>
  </r>
  <r>
    <x v="172"/>
    <x v="14"/>
    <x v="42"/>
    <n v="224975"/>
    <n v="854950"/>
  </r>
  <r>
    <x v="173"/>
    <x v="14"/>
    <x v="42"/>
    <n v="163000"/>
    <n v="846000"/>
  </r>
  <r>
    <x v="174"/>
    <x v="14"/>
    <x v="42"/>
    <n v="190000"/>
    <n v="982950"/>
  </r>
  <r>
    <x v="175"/>
    <x v="14"/>
    <x v="42"/>
    <n v="232000"/>
    <n v="1612000"/>
  </r>
  <r>
    <x v="176"/>
    <x v="14"/>
    <x v="42"/>
    <n v="225250"/>
    <n v="916500"/>
  </r>
  <r>
    <x v="177"/>
    <x v="14"/>
    <x v="42"/>
    <n v="233100"/>
    <n v="928200"/>
  </r>
  <r>
    <x v="178"/>
    <x v="14"/>
    <x v="42"/>
    <n v="200000"/>
    <n v="737450"/>
  </r>
  <r>
    <x v="179"/>
    <x v="14"/>
    <x v="42"/>
    <n v="202625"/>
    <n v="405250"/>
  </r>
  <r>
    <x v="180"/>
    <x v="14"/>
    <x v="42"/>
    <n v="225000"/>
    <n v="1120000"/>
  </r>
  <r>
    <x v="181"/>
    <x v="14"/>
    <x v="42"/>
    <n v="202000"/>
    <n v="884000"/>
  </r>
  <r>
    <x v="182"/>
    <x v="14"/>
    <x v="42"/>
    <n v="244470"/>
    <n v="1712465"/>
  </r>
  <r>
    <x v="183"/>
    <x v="14"/>
    <x v="42"/>
    <n v="275000"/>
    <n v="1339000"/>
  </r>
  <r>
    <x v="184"/>
    <x v="14"/>
    <x v="42"/>
    <n v="219950"/>
    <n v="559968"/>
  </r>
  <r>
    <x v="185"/>
    <x v="14"/>
    <x v="42"/>
    <n v="325000"/>
    <n v="1655800"/>
  </r>
  <r>
    <x v="186"/>
    <x v="14"/>
    <x v="42"/>
    <n v="224250"/>
    <n v="918000"/>
  </r>
  <r>
    <x v="187"/>
    <x v="14"/>
    <x v="42"/>
    <n v="254000"/>
    <n v="1251000"/>
  </r>
  <r>
    <x v="188"/>
    <x v="14"/>
    <x v="42"/>
    <n v="279000"/>
    <n v="1692950"/>
  </r>
  <r>
    <x v="189"/>
    <x v="14"/>
    <x v="42"/>
    <n v="258000"/>
    <n v="1544500"/>
  </r>
  <r>
    <x v="190"/>
    <x v="14"/>
    <x v="42"/>
    <n v="240000"/>
    <n v="1472500"/>
  </r>
  <r>
    <x v="191"/>
    <x v="14"/>
    <x v="42"/>
    <n v="244000"/>
    <n v="2003999"/>
  </r>
  <r>
    <x v="192"/>
    <x v="14"/>
    <x v="42"/>
    <n v="280000"/>
    <n v="1275000"/>
  </r>
  <r>
    <x v="202"/>
    <x v="14"/>
    <x v="42"/>
    <n v="217000"/>
    <n v="217000"/>
  </r>
  <r>
    <x v="194"/>
    <x v="14"/>
    <x v="42"/>
    <n v="347000"/>
    <n v="947000"/>
  </r>
  <r>
    <x v="195"/>
    <x v="14"/>
    <x v="42"/>
    <n v="242500"/>
    <n v="1600600"/>
  </r>
  <r>
    <x v="196"/>
    <x v="14"/>
    <x v="42"/>
    <n v="290000"/>
    <n v="1010000"/>
  </r>
  <r>
    <x v="197"/>
    <x v="14"/>
    <x v="42"/>
    <n v="286000"/>
    <n v="1390498"/>
  </r>
  <r>
    <x v="198"/>
    <x v="14"/>
    <x v="42"/>
    <n v="270250"/>
    <n v="2172100"/>
  </r>
  <r>
    <x v="199"/>
    <x v="14"/>
    <x v="42"/>
    <n v="240000"/>
    <n v="1214000"/>
  </r>
  <r>
    <x v="200"/>
    <x v="14"/>
    <x v="42"/>
    <n v="294975"/>
    <n v="2324950"/>
  </r>
  <r>
    <x v="201"/>
    <x v="14"/>
    <x v="42"/>
    <n v="279950"/>
    <n v="559900"/>
  </r>
  <r>
    <x v="0"/>
    <x v="14"/>
    <x v="43"/>
    <m/>
    <m/>
  </r>
  <r>
    <x v="1"/>
    <x v="14"/>
    <x v="43"/>
    <m/>
    <m/>
  </r>
  <r>
    <x v="2"/>
    <x v="14"/>
    <x v="43"/>
    <m/>
    <m/>
  </r>
  <r>
    <x v="3"/>
    <x v="14"/>
    <x v="43"/>
    <n v="32000"/>
    <n v="32000"/>
  </r>
  <r>
    <x v="4"/>
    <x v="14"/>
    <x v="43"/>
    <m/>
    <m/>
  </r>
  <r>
    <x v="5"/>
    <x v="14"/>
    <x v="43"/>
    <n v="120000"/>
    <n v="120000"/>
  </r>
  <r>
    <x v="6"/>
    <x v="14"/>
    <x v="43"/>
    <n v="139000"/>
    <n v="139000"/>
  </r>
  <r>
    <x v="7"/>
    <x v="14"/>
    <x v="43"/>
    <m/>
    <m/>
  </r>
  <r>
    <x v="8"/>
    <x v="14"/>
    <x v="43"/>
    <m/>
    <m/>
  </r>
  <r>
    <x v="9"/>
    <x v="14"/>
    <x v="43"/>
    <n v="123975"/>
    <n v="247950"/>
  </r>
  <r>
    <x v="10"/>
    <x v="14"/>
    <x v="43"/>
    <m/>
    <m/>
  </r>
  <r>
    <x v="11"/>
    <x v="14"/>
    <x v="43"/>
    <m/>
    <m/>
  </r>
  <r>
    <x v="12"/>
    <x v="14"/>
    <x v="43"/>
    <m/>
    <m/>
  </r>
  <r>
    <x v="13"/>
    <x v="14"/>
    <x v="43"/>
    <m/>
    <m/>
  </r>
  <r>
    <x v="14"/>
    <x v="14"/>
    <x v="43"/>
    <n v="132000"/>
    <n v="132000"/>
  </r>
  <r>
    <x v="15"/>
    <x v="14"/>
    <x v="43"/>
    <m/>
    <m/>
  </r>
  <r>
    <x v="16"/>
    <x v="14"/>
    <x v="43"/>
    <n v="158000"/>
    <n v="158000"/>
  </r>
  <r>
    <x v="17"/>
    <x v="14"/>
    <x v="43"/>
    <m/>
    <m/>
  </r>
  <r>
    <x v="18"/>
    <x v="14"/>
    <x v="43"/>
    <m/>
    <m/>
  </r>
  <r>
    <x v="19"/>
    <x v="14"/>
    <x v="43"/>
    <m/>
    <m/>
  </r>
  <r>
    <x v="20"/>
    <x v="14"/>
    <x v="43"/>
    <m/>
    <m/>
  </r>
  <r>
    <x v="21"/>
    <x v="14"/>
    <x v="43"/>
    <m/>
    <m/>
  </r>
  <r>
    <x v="22"/>
    <x v="14"/>
    <x v="43"/>
    <m/>
    <m/>
  </r>
  <r>
    <x v="23"/>
    <x v="14"/>
    <x v="43"/>
    <n v="158000"/>
    <n v="158000"/>
  </r>
  <r>
    <x v="24"/>
    <x v="14"/>
    <x v="43"/>
    <m/>
    <m/>
  </r>
  <r>
    <x v="25"/>
    <x v="14"/>
    <x v="43"/>
    <m/>
    <m/>
  </r>
  <r>
    <x v="26"/>
    <x v="14"/>
    <x v="43"/>
    <m/>
    <m/>
  </r>
  <r>
    <x v="27"/>
    <x v="14"/>
    <x v="43"/>
    <m/>
    <m/>
  </r>
  <r>
    <x v="28"/>
    <x v="14"/>
    <x v="43"/>
    <n v="180950"/>
    <n v="180950"/>
  </r>
  <r>
    <x v="29"/>
    <x v="14"/>
    <x v="43"/>
    <m/>
    <m/>
  </r>
  <r>
    <x v="30"/>
    <x v="14"/>
    <x v="43"/>
    <n v="142000"/>
    <n v="284000"/>
  </r>
  <r>
    <x v="31"/>
    <x v="14"/>
    <x v="43"/>
    <n v="167000"/>
    <n v="167000"/>
  </r>
  <r>
    <x v="32"/>
    <x v="14"/>
    <x v="43"/>
    <n v="129000"/>
    <n v="129000"/>
  </r>
  <r>
    <x v="33"/>
    <x v="14"/>
    <x v="43"/>
    <m/>
    <m/>
  </r>
  <r>
    <x v="34"/>
    <x v="14"/>
    <x v="43"/>
    <m/>
    <m/>
  </r>
  <r>
    <x v="35"/>
    <x v="14"/>
    <x v="43"/>
    <n v="182500"/>
    <n v="182500"/>
  </r>
  <r>
    <x v="36"/>
    <x v="14"/>
    <x v="43"/>
    <m/>
    <m/>
  </r>
  <r>
    <x v="37"/>
    <x v="14"/>
    <x v="43"/>
    <n v="175000"/>
    <n v="175000"/>
  </r>
  <r>
    <x v="38"/>
    <x v="14"/>
    <x v="43"/>
    <n v="190000"/>
    <n v="190000"/>
  </r>
  <r>
    <x v="39"/>
    <x v="14"/>
    <x v="43"/>
    <m/>
    <m/>
  </r>
  <r>
    <x v="40"/>
    <x v="14"/>
    <x v="43"/>
    <n v="220000"/>
    <n v="220000"/>
  </r>
  <r>
    <x v="41"/>
    <x v="14"/>
    <x v="43"/>
    <n v="245100"/>
    <n v="245100"/>
  </r>
  <r>
    <x v="42"/>
    <x v="14"/>
    <x v="43"/>
    <n v="154795"/>
    <n v="154795"/>
  </r>
  <r>
    <x v="43"/>
    <x v="14"/>
    <x v="43"/>
    <m/>
    <m/>
  </r>
  <r>
    <x v="44"/>
    <x v="14"/>
    <x v="43"/>
    <n v="257950"/>
    <n v="257950"/>
  </r>
  <r>
    <x v="45"/>
    <x v="14"/>
    <x v="43"/>
    <m/>
    <m/>
  </r>
  <r>
    <x v="46"/>
    <x v="14"/>
    <x v="43"/>
    <n v="221825"/>
    <n v="921846"/>
  </r>
  <r>
    <x v="47"/>
    <x v="14"/>
    <x v="43"/>
    <n v="212673"/>
    <n v="913520"/>
  </r>
  <r>
    <x v="48"/>
    <x v="14"/>
    <x v="43"/>
    <m/>
    <m/>
  </r>
  <r>
    <x v="49"/>
    <x v="14"/>
    <x v="43"/>
    <n v="199709"/>
    <n v="693491"/>
  </r>
  <r>
    <x v="50"/>
    <x v="14"/>
    <x v="43"/>
    <n v="279950"/>
    <n v="872900"/>
  </r>
  <r>
    <x v="51"/>
    <x v="14"/>
    <x v="43"/>
    <n v="208000"/>
    <n v="208000"/>
  </r>
  <r>
    <x v="52"/>
    <x v="14"/>
    <x v="43"/>
    <n v="304950"/>
    <n v="304950"/>
  </r>
  <r>
    <x v="53"/>
    <x v="14"/>
    <x v="43"/>
    <n v="300000"/>
    <n v="300000"/>
  </r>
  <r>
    <x v="54"/>
    <x v="14"/>
    <x v="43"/>
    <n v="248975"/>
    <n v="944900"/>
  </r>
  <r>
    <x v="55"/>
    <x v="14"/>
    <x v="43"/>
    <n v="247500"/>
    <n v="247500"/>
  </r>
  <r>
    <x v="56"/>
    <x v="14"/>
    <x v="43"/>
    <n v="299950"/>
    <n v="1150795"/>
  </r>
  <r>
    <x v="57"/>
    <x v="14"/>
    <x v="43"/>
    <n v="297000"/>
    <n v="683000"/>
  </r>
  <r>
    <x v="58"/>
    <x v="14"/>
    <x v="43"/>
    <m/>
    <m/>
  </r>
  <r>
    <x v="59"/>
    <x v="14"/>
    <x v="43"/>
    <n v="291000"/>
    <n v="291000"/>
  </r>
  <r>
    <x v="60"/>
    <x v="14"/>
    <x v="43"/>
    <m/>
    <m/>
  </r>
  <r>
    <x v="61"/>
    <x v="14"/>
    <x v="43"/>
    <m/>
    <m/>
  </r>
  <r>
    <x v="62"/>
    <x v="14"/>
    <x v="43"/>
    <m/>
    <m/>
  </r>
  <r>
    <x v="63"/>
    <x v="14"/>
    <x v="43"/>
    <m/>
    <m/>
  </r>
  <r>
    <x v="64"/>
    <x v="14"/>
    <x v="43"/>
    <m/>
    <m/>
  </r>
  <r>
    <x v="65"/>
    <x v="14"/>
    <x v="43"/>
    <m/>
    <m/>
  </r>
  <r>
    <x v="66"/>
    <x v="14"/>
    <x v="43"/>
    <m/>
    <m/>
  </r>
  <r>
    <x v="67"/>
    <x v="14"/>
    <x v="43"/>
    <m/>
    <m/>
  </r>
  <r>
    <x v="68"/>
    <x v="14"/>
    <x v="43"/>
    <m/>
    <m/>
  </r>
  <r>
    <x v="69"/>
    <x v="14"/>
    <x v="43"/>
    <m/>
    <m/>
  </r>
  <r>
    <x v="70"/>
    <x v="14"/>
    <x v="43"/>
    <n v="206000"/>
    <n v="206000"/>
  </r>
  <r>
    <x v="71"/>
    <x v="14"/>
    <x v="43"/>
    <n v="169000"/>
    <n v="338000"/>
  </r>
  <r>
    <x v="72"/>
    <x v="14"/>
    <x v="43"/>
    <m/>
    <m/>
  </r>
  <r>
    <x v="73"/>
    <x v="14"/>
    <x v="43"/>
    <n v="155000"/>
    <n v="155000"/>
  </r>
  <r>
    <x v="74"/>
    <x v="14"/>
    <x v="43"/>
    <m/>
    <m/>
  </r>
  <r>
    <x v="75"/>
    <x v="14"/>
    <x v="43"/>
    <m/>
    <m/>
  </r>
  <r>
    <x v="76"/>
    <x v="14"/>
    <x v="43"/>
    <m/>
    <m/>
  </r>
  <r>
    <x v="77"/>
    <x v="14"/>
    <x v="43"/>
    <m/>
    <m/>
  </r>
  <r>
    <x v="78"/>
    <x v="14"/>
    <x v="43"/>
    <n v="165000"/>
    <n v="165000"/>
  </r>
  <r>
    <x v="79"/>
    <x v="14"/>
    <x v="43"/>
    <n v="210000"/>
    <n v="210000"/>
  </r>
  <r>
    <x v="80"/>
    <x v="14"/>
    <x v="43"/>
    <n v="72000"/>
    <n v="72000"/>
  </r>
  <r>
    <x v="81"/>
    <x v="14"/>
    <x v="43"/>
    <m/>
    <m/>
  </r>
  <r>
    <x v="82"/>
    <x v="14"/>
    <x v="43"/>
    <m/>
    <m/>
  </r>
  <r>
    <x v="83"/>
    <x v="14"/>
    <x v="43"/>
    <n v="109500"/>
    <n v="219000"/>
  </r>
  <r>
    <x v="84"/>
    <x v="14"/>
    <x v="43"/>
    <m/>
    <m/>
  </r>
  <r>
    <x v="85"/>
    <x v="14"/>
    <x v="43"/>
    <m/>
    <m/>
  </r>
  <r>
    <x v="86"/>
    <x v="14"/>
    <x v="43"/>
    <n v="130538"/>
    <n v="261075"/>
  </r>
  <r>
    <x v="87"/>
    <x v="14"/>
    <x v="43"/>
    <n v="128000"/>
    <n v="128000"/>
  </r>
  <r>
    <x v="88"/>
    <x v="14"/>
    <x v="43"/>
    <m/>
    <m/>
  </r>
  <r>
    <x v="89"/>
    <x v="14"/>
    <x v="43"/>
    <n v="105000"/>
    <n v="105000"/>
  </r>
  <r>
    <x v="90"/>
    <x v="14"/>
    <x v="43"/>
    <n v="179900"/>
    <n v="179900"/>
  </r>
  <r>
    <x v="91"/>
    <x v="14"/>
    <x v="43"/>
    <m/>
    <m/>
  </r>
  <r>
    <x v="92"/>
    <x v="14"/>
    <x v="43"/>
    <n v="110000"/>
    <n v="110000"/>
  </r>
  <r>
    <x v="93"/>
    <x v="14"/>
    <x v="43"/>
    <m/>
    <m/>
  </r>
  <r>
    <x v="94"/>
    <x v="14"/>
    <x v="43"/>
    <n v="187001"/>
    <n v="187001"/>
  </r>
  <r>
    <x v="95"/>
    <x v="14"/>
    <x v="43"/>
    <m/>
    <m/>
  </r>
  <r>
    <x v="96"/>
    <x v="14"/>
    <x v="43"/>
    <n v="174950"/>
    <n v="174950"/>
  </r>
  <r>
    <x v="97"/>
    <x v="14"/>
    <x v="43"/>
    <m/>
    <m/>
  </r>
  <r>
    <x v="98"/>
    <x v="14"/>
    <x v="43"/>
    <n v="149000"/>
    <n v="771000"/>
  </r>
  <r>
    <x v="99"/>
    <x v="14"/>
    <x v="43"/>
    <n v="100000"/>
    <n v="100000"/>
  </r>
  <r>
    <x v="100"/>
    <x v="14"/>
    <x v="43"/>
    <n v="101000"/>
    <n v="101000"/>
  </r>
  <r>
    <x v="101"/>
    <x v="14"/>
    <x v="43"/>
    <n v="119000"/>
    <n v="238000"/>
  </r>
  <r>
    <x v="102"/>
    <x v="14"/>
    <x v="43"/>
    <n v="136000"/>
    <n v="136000"/>
  </r>
  <r>
    <x v="103"/>
    <x v="14"/>
    <x v="43"/>
    <n v="187000"/>
    <n v="187000"/>
  </r>
  <r>
    <x v="104"/>
    <x v="14"/>
    <x v="43"/>
    <m/>
    <m/>
  </r>
  <r>
    <x v="105"/>
    <x v="14"/>
    <x v="43"/>
    <n v="141000"/>
    <n v="141000"/>
  </r>
  <r>
    <x v="106"/>
    <x v="14"/>
    <x v="43"/>
    <m/>
    <m/>
  </r>
  <r>
    <x v="107"/>
    <x v="14"/>
    <x v="43"/>
    <n v="230000"/>
    <n v="230000"/>
  </r>
  <r>
    <x v="108"/>
    <x v="14"/>
    <x v="43"/>
    <m/>
    <m/>
  </r>
  <r>
    <x v="109"/>
    <x v="14"/>
    <x v="43"/>
    <n v="150000"/>
    <n v="150000"/>
  </r>
  <r>
    <x v="110"/>
    <x v="14"/>
    <x v="43"/>
    <n v="190000"/>
    <n v="190000"/>
  </r>
  <r>
    <x v="111"/>
    <x v="14"/>
    <x v="43"/>
    <n v="148900"/>
    <n v="148900"/>
  </r>
  <r>
    <x v="112"/>
    <x v="14"/>
    <x v="43"/>
    <m/>
    <m/>
  </r>
  <r>
    <x v="113"/>
    <x v="14"/>
    <x v="43"/>
    <n v="105000"/>
    <n v="105000"/>
  </r>
  <r>
    <x v="114"/>
    <x v="14"/>
    <x v="43"/>
    <m/>
    <m/>
  </r>
  <r>
    <x v="115"/>
    <x v="14"/>
    <x v="43"/>
    <n v="149950"/>
    <n v="299900"/>
  </r>
  <r>
    <x v="116"/>
    <x v="14"/>
    <x v="43"/>
    <m/>
    <m/>
  </r>
  <r>
    <x v="117"/>
    <x v="14"/>
    <x v="43"/>
    <n v="142500"/>
    <n v="285000"/>
  </r>
  <r>
    <x v="118"/>
    <x v="14"/>
    <x v="43"/>
    <m/>
    <m/>
  </r>
  <r>
    <x v="119"/>
    <x v="14"/>
    <x v="43"/>
    <n v="145500"/>
    <n v="145500"/>
  </r>
  <r>
    <x v="120"/>
    <x v="14"/>
    <x v="43"/>
    <n v="196450"/>
    <n v="392900"/>
  </r>
  <r>
    <x v="121"/>
    <x v="14"/>
    <x v="43"/>
    <n v="102000"/>
    <n v="204000"/>
  </r>
  <r>
    <x v="122"/>
    <x v="14"/>
    <x v="43"/>
    <n v="139000"/>
    <n v="278000"/>
  </r>
  <r>
    <x v="123"/>
    <x v="14"/>
    <x v="43"/>
    <n v="217925"/>
    <n v="435850"/>
  </r>
  <r>
    <x v="124"/>
    <x v="14"/>
    <x v="43"/>
    <n v="219000"/>
    <n v="672898"/>
  </r>
  <r>
    <x v="125"/>
    <x v="14"/>
    <x v="43"/>
    <n v="222000"/>
    <n v="541950"/>
  </r>
  <r>
    <x v="126"/>
    <x v="14"/>
    <x v="43"/>
    <n v="153975"/>
    <n v="307950"/>
  </r>
  <r>
    <x v="127"/>
    <x v="14"/>
    <x v="43"/>
    <n v="191000"/>
    <n v="191000"/>
  </r>
  <r>
    <x v="128"/>
    <x v="14"/>
    <x v="43"/>
    <m/>
    <m/>
  </r>
  <r>
    <x v="129"/>
    <x v="14"/>
    <x v="43"/>
    <n v="187500"/>
    <n v="187500"/>
  </r>
  <r>
    <x v="130"/>
    <x v="14"/>
    <x v="43"/>
    <m/>
    <m/>
  </r>
  <r>
    <x v="131"/>
    <x v="14"/>
    <x v="43"/>
    <m/>
    <m/>
  </r>
  <r>
    <x v="132"/>
    <x v="14"/>
    <x v="43"/>
    <m/>
    <m/>
  </r>
  <r>
    <x v="133"/>
    <x v="14"/>
    <x v="43"/>
    <m/>
    <m/>
  </r>
  <r>
    <x v="134"/>
    <x v="14"/>
    <x v="43"/>
    <n v="80000"/>
    <n v="80000"/>
  </r>
  <r>
    <x v="135"/>
    <x v="14"/>
    <x v="43"/>
    <n v="236245"/>
    <n v="236245"/>
  </r>
  <r>
    <x v="136"/>
    <x v="14"/>
    <x v="43"/>
    <n v="201210"/>
    <n v="201210"/>
  </r>
  <r>
    <x v="137"/>
    <x v="14"/>
    <x v="43"/>
    <n v="144450"/>
    <n v="144450"/>
  </r>
  <r>
    <x v="138"/>
    <x v="14"/>
    <x v="43"/>
    <n v="212995"/>
    <n v="660800"/>
  </r>
  <r>
    <x v="139"/>
    <x v="14"/>
    <x v="43"/>
    <n v="181248"/>
    <n v="362495"/>
  </r>
  <r>
    <x v="140"/>
    <x v="14"/>
    <x v="43"/>
    <n v="210000"/>
    <n v="1378740"/>
  </r>
  <r>
    <x v="141"/>
    <x v="14"/>
    <x v="43"/>
    <n v="183473"/>
    <n v="613440"/>
  </r>
  <r>
    <x v="142"/>
    <x v="14"/>
    <x v="43"/>
    <n v="169000"/>
    <n v="169000"/>
  </r>
  <r>
    <x v="143"/>
    <x v="14"/>
    <x v="43"/>
    <n v="220995"/>
    <n v="441990"/>
  </r>
  <r>
    <x v="144"/>
    <x v="14"/>
    <x v="43"/>
    <n v="200295"/>
    <n v="1624645"/>
  </r>
  <r>
    <x v="145"/>
    <x v="14"/>
    <x v="43"/>
    <n v="221329"/>
    <n v="2223538"/>
  </r>
  <r>
    <x v="146"/>
    <x v="14"/>
    <x v="43"/>
    <n v="208703"/>
    <n v="2030472"/>
  </r>
  <r>
    <x v="147"/>
    <x v="14"/>
    <x v="43"/>
    <n v="197998"/>
    <n v="1637610"/>
  </r>
  <r>
    <x v="148"/>
    <x v="14"/>
    <x v="43"/>
    <n v="209590"/>
    <n v="1244455"/>
  </r>
  <r>
    <x v="149"/>
    <x v="14"/>
    <x v="43"/>
    <n v="216995"/>
    <n v="2326169"/>
  </r>
  <r>
    <x v="150"/>
    <x v="14"/>
    <x v="43"/>
    <n v="205818"/>
    <n v="2480725"/>
  </r>
  <r>
    <x v="151"/>
    <x v="14"/>
    <x v="43"/>
    <n v="217710"/>
    <n v="855190"/>
  </r>
  <r>
    <x v="152"/>
    <x v="14"/>
    <x v="43"/>
    <n v="210380"/>
    <n v="2306675"/>
  </r>
  <r>
    <x v="153"/>
    <x v="14"/>
    <x v="43"/>
    <n v="212695"/>
    <n v="1451125"/>
  </r>
  <r>
    <x v="154"/>
    <x v="14"/>
    <x v="43"/>
    <n v="230670"/>
    <n v="705310"/>
  </r>
  <r>
    <x v="155"/>
    <x v="14"/>
    <x v="43"/>
    <n v="224995"/>
    <n v="1762875"/>
  </r>
  <r>
    <x v="156"/>
    <x v="14"/>
    <x v="43"/>
    <n v="189995"/>
    <n v="958140"/>
  </r>
  <r>
    <x v="157"/>
    <x v="14"/>
    <x v="43"/>
    <n v="231084"/>
    <n v="1079674"/>
  </r>
  <r>
    <x v="158"/>
    <x v="14"/>
    <x v="43"/>
    <n v="222495"/>
    <n v="2670075"/>
  </r>
  <r>
    <x v="159"/>
    <x v="14"/>
    <x v="43"/>
    <n v="238995"/>
    <n v="1215565"/>
  </r>
  <r>
    <x v="160"/>
    <x v="14"/>
    <x v="43"/>
    <n v="179498"/>
    <n v="703990"/>
  </r>
  <r>
    <x v="161"/>
    <x v="14"/>
    <x v="43"/>
    <n v="251475"/>
    <n v="502950"/>
  </r>
  <r>
    <x v="162"/>
    <x v="14"/>
    <x v="43"/>
    <n v="198000"/>
    <n v="198000"/>
  </r>
  <r>
    <x v="163"/>
    <x v="14"/>
    <x v="43"/>
    <n v="235798"/>
    <n v="471595"/>
  </r>
  <r>
    <x v="164"/>
    <x v="14"/>
    <x v="43"/>
    <n v="214200"/>
    <n v="428400"/>
  </r>
  <r>
    <x v="165"/>
    <x v="14"/>
    <x v="43"/>
    <n v="235000"/>
    <n v="235000"/>
  </r>
  <r>
    <x v="166"/>
    <x v="14"/>
    <x v="43"/>
    <n v="240000"/>
    <n v="240000"/>
  </r>
  <r>
    <x v="167"/>
    <x v="14"/>
    <x v="43"/>
    <n v="243750"/>
    <n v="1004500"/>
  </r>
  <r>
    <x v="168"/>
    <x v="14"/>
    <x v="43"/>
    <n v="244900"/>
    <n v="244900"/>
  </r>
  <r>
    <x v="169"/>
    <x v="14"/>
    <x v="43"/>
    <n v="252500"/>
    <n v="505000"/>
  </r>
  <r>
    <x v="170"/>
    <x v="14"/>
    <x v="43"/>
    <n v="221000"/>
    <n v="442000"/>
  </r>
  <r>
    <x v="171"/>
    <x v="14"/>
    <x v="43"/>
    <n v="248000"/>
    <n v="677500"/>
  </r>
  <r>
    <x v="172"/>
    <x v="14"/>
    <x v="43"/>
    <n v="220563"/>
    <n v="441125"/>
  </r>
  <r>
    <x v="173"/>
    <x v="14"/>
    <x v="43"/>
    <n v="222500"/>
    <n v="1241450"/>
  </r>
  <r>
    <x v="174"/>
    <x v="14"/>
    <x v="43"/>
    <n v="264250"/>
    <n v="1062500"/>
  </r>
  <r>
    <x v="175"/>
    <x v="14"/>
    <x v="43"/>
    <n v="274500"/>
    <n v="549000"/>
  </r>
  <r>
    <x v="176"/>
    <x v="14"/>
    <x v="43"/>
    <m/>
    <m/>
  </r>
  <r>
    <x v="177"/>
    <x v="14"/>
    <x v="43"/>
    <n v="265000"/>
    <n v="754000"/>
  </r>
  <r>
    <x v="178"/>
    <x v="14"/>
    <x v="43"/>
    <n v="266250"/>
    <n v="1052450"/>
  </r>
  <r>
    <x v="179"/>
    <x v="14"/>
    <x v="43"/>
    <m/>
    <m/>
  </r>
  <r>
    <x v="180"/>
    <x v="14"/>
    <x v="43"/>
    <n v="280000"/>
    <n v="280000"/>
  </r>
  <r>
    <x v="181"/>
    <x v="14"/>
    <x v="43"/>
    <m/>
    <m/>
  </r>
  <r>
    <x v="182"/>
    <x v="14"/>
    <x v="43"/>
    <m/>
    <m/>
  </r>
  <r>
    <x v="183"/>
    <x v="14"/>
    <x v="43"/>
    <n v="280000"/>
    <n v="869800"/>
  </r>
  <r>
    <x v="184"/>
    <x v="14"/>
    <x v="43"/>
    <n v="319000"/>
    <n v="929000"/>
  </r>
  <r>
    <x v="185"/>
    <x v="14"/>
    <x v="43"/>
    <n v="275000"/>
    <n v="275000"/>
  </r>
  <r>
    <x v="186"/>
    <x v="14"/>
    <x v="43"/>
    <n v="310000"/>
    <n v="925000"/>
  </r>
  <r>
    <x v="187"/>
    <x v="14"/>
    <x v="43"/>
    <n v="310000"/>
    <n v="885000"/>
  </r>
  <r>
    <x v="188"/>
    <x v="14"/>
    <x v="43"/>
    <n v="295000"/>
    <n v="295000"/>
  </r>
  <r>
    <x v="189"/>
    <x v="14"/>
    <x v="43"/>
    <n v="292475"/>
    <n v="584950"/>
  </r>
  <r>
    <x v="190"/>
    <x v="14"/>
    <x v="43"/>
    <n v="310000"/>
    <n v="310000"/>
  </r>
  <r>
    <x v="191"/>
    <x v="14"/>
    <x v="43"/>
    <n v="304975"/>
    <n v="1199950"/>
  </r>
  <r>
    <x v="192"/>
    <x v="14"/>
    <x v="43"/>
    <n v="305000"/>
    <n v="885000"/>
  </r>
  <r>
    <x v="202"/>
    <x v="14"/>
    <x v="43"/>
    <n v="284500"/>
    <n v="569000"/>
  </r>
  <r>
    <x v="194"/>
    <x v="14"/>
    <x v="43"/>
    <n v="336000"/>
    <n v="336000"/>
  </r>
  <r>
    <x v="195"/>
    <x v="14"/>
    <x v="43"/>
    <n v="307500"/>
    <n v="889500"/>
  </r>
  <r>
    <x v="196"/>
    <x v="14"/>
    <x v="43"/>
    <n v="301000"/>
    <n v="602000"/>
  </r>
  <r>
    <x v="197"/>
    <x v="14"/>
    <x v="43"/>
    <n v="325000"/>
    <n v="325000"/>
  </r>
  <r>
    <x v="198"/>
    <x v="14"/>
    <x v="43"/>
    <n v="244950"/>
    <n v="244950"/>
  </r>
  <r>
    <x v="199"/>
    <x v="14"/>
    <x v="43"/>
    <n v="315000"/>
    <n v="630000"/>
  </r>
  <r>
    <x v="200"/>
    <x v="14"/>
    <x v="43"/>
    <n v="318000"/>
    <n v="1620000"/>
  </r>
  <r>
    <x v="201"/>
    <x v="14"/>
    <x v="43"/>
    <n v="322000"/>
    <n v="322000"/>
  </r>
  <r>
    <x v="0"/>
    <x v="14"/>
    <x v="44"/>
    <n v="143500"/>
    <n v="446100"/>
  </r>
  <r>
    <x v="1"/>
    <x v="14"/>
    <x v="44"/>
    <n v="120975"/>
    <n v="1159850"/>
  </r>
  <r>
    <x v="2"/>
    <x v="14"/>
    <x v="44"/>
    <n v="121225"/>
    <n v="484990"/>
  </r>
  <r>
    <x v="3"/>
    <x v="14"/>
    <x v="44"/>
    <n v="127925"/>
    <n v="2189350"/>
  </r>
  <r>
    <x v="4"/>
    <x v="14"/>
    <x v="44"/>
    <n v="119500"/>
    <n v="692990"/>
  </r>
  <r>
    <x v="5"/>
    <x v="14"/>
    <x v="44"/>
    <n v="119000"/>
    <n v="604950"/>
  </r>
  <r>
    <x v="6"/>
    <x v="14"/>
    <x v="44"/>
    <n v="119950"/>
    <n v="388950"/>
  </r>
  <r>
    <x v="7"/>
    <x v="14"/>
    <x v="44"/>
    <n v="123150"/>
    <n v="874550"/>
  </r>
  <r>
    <x v="8"/>
    <x v="14"/>
    <x v="44"/>
    <n v="120000"/>
    <n v="1219450"/>
  </r>
  <r>
    <x v="9"/>
    <x v="14"/>
    <x v="44"/>
    <n v="141350"/>
    <n v="1440350"/>
  </r>
  <r>
    <x v="10"/>
    <x v="14"/>
    <x v="44"/>
    <n v="121000"/>
    <n v="863500"/>
  </r>
  <r>
    <x v="11"/>
    <x v="14"/>
    <x v="44"/>
    <n v="130000"/>
    <n v="930450"/>
  </r>
  <r>
    <x v="12"/>
    <x v="14"/>
    <x v="44"/>
    <n v="135000"/>
    <n v="961900"/>
  </r>
  <r>
    <x v="13"/>
    <x v="14"/>
    <x v="44"/>
    <n v="122100"/>
    <n v="727100"/>
  </r>
  <r>
    <x v="14"/>
    <x v="14"/>
    <x v="44"/>
    <n v="134000"/>
    <n v="925450"/>
  </r>
  <r>
    <x v="15"/>
    <x v="14"/>
    <x v="44"/>
    <n v="149000"/>
    <n v="1501109"/>
  </r>
  <r>
    <x v="16"/>
    <x v="14"/>
    <x v="44"/>
    <n v="137400"/>
    <n v="1095300"/>
  </r>
  <r>
    <x v="17"/>
    <x v="14"/>
    <x v="44"/>
    <n v="128450"/>
    <n v="1180250"/>
  </r>
  <r>
    <x v="18"/>
    <x v="14"/>
    <x v="44"/>
    <n v="126250"/>
    <n v="776000"/>
  </r>
  <r>
    <x v="19"/>
    <x v="14"/>
    <x v="44"/>
    <n v="137975"/>
    <n v="2038372"/>
  </r>
  <r>
    <x v="20"/>
    <x v="14"/>
    <x v="44"/>
    <n v="150000"/>
    <n v="2690490"/>
  </r>
  <r>
    <x v="21"/>
    <x v="14"/>
    <x v="44"/>
    <n v="169950"/>
    <n v="1173845"/>
  </r>
  <r>
    <x v="22"/>
    <x v="14"/>
    <x v="44"/>
    <n v="138950"/>
    <n v="822250"/>
  </r>
  <r>
    <x v="23"/>
    <x v="14"/>
    <x v="44"/>
    <n v="135000"/>
    <n v="677000"/>
  </r>
  <r>
    <x v="24"/>
    <x v="14"/>
    <x v="44"/>
    <n v="115500"/>
    <n v="939172"/>
  </r>
  <r>
    <x v="25"/>
    <x v="14"/>
    <x v="44"/>
    <n v="170500"/>
    <n v="1846830"/>
  </r>
  <r>
    <x v="26"/>
    <x v="14"/>
    <x v="44"/>
    <n v="153725"/>
    <n v="1389300"/>
  </r>
  <r>
    <x v="27"/>
    <x v="14"/>
    <x v="44"/>
    <n v="175000"/>
    <n v="897400"/>
  </r>
  <r>
    <x v="28"/>
    <x v="14"/>
    <x v="44"/>
    <n v="153250"/>
    <n v="1893863"/>
  </r>
  <r>
    <x v="29"/>
    <x v="14"/>
    <x v="44"/>
    <n v="165000"/>
    <n v="1901350"/>
  </r>
  <r>
    <x v="30"/>
    <x v="14"/>
    <x v="44"/>
    <n v="174500"/>
    <n v="1457155"/>
  </r>
  <r>
    <x v="31"/>
    <x v="14"/>
    <x v="44"/>
    <n v="174000"/>
    <n v="1444350"/>
  </r>
  <r>
    <x v="32"/>
    <x v="14"/>
    <x v="44"/>
    <n v="170000"/>
    <n v="1715850"/>
  </r>
  <r>
    <x v="33"/>
    <x v="14"/>
    <x v="44"/>
    <n v="219900"/>
    <n v="2570149"/>
  </r>
  <r>
    <x v="34"/>
    <x v="14"/>
    <x v="44"/>
    <n v="190000"/>
    <n v="1451450"/>
  </r>
  <r>
    <x v="35"/>
    <x v="14"/>
    <x v="44"/>
    <n v="183950"/>
    <n v="991300"/>
  </r>
  <r>
    <x v="36"/>
    <x v="14"/>
    <x v="44"/>
    <n v="145000"/>
    <n v="673000"/>
  </r>
  <r>
    <x v="37"/>
    <x v="14"/>
    <x v="44"/>
    <n v="174500"/>
    <n v="846350"/>
  </r>
  <r>
    <x v="38"/>
    <x v="14"/>
    <x v="44"/>
    <n v="185250"/>
    <n v="1926700"/>
  </r>
  <r>
    <x v="39"/>
    <x v="14"/>
    <x v="44"/>
    <n v="175000"/>
    <n v="1960500"/>
  </r>
  <r>
    <x v="40"/>
    <x v="14"/>
    <x v="44"/>
    <n v="216975"/>
    <n v="2637500"/>
  </r>
  <r>
    <x v="41"/>
    <x v="14"/>
    <x v="44"/>
    <n v="179980"/>
    <n v="2163850"/>
  </r>
  <r>
    <x v="42"/>
    <x v="14"/>
    <x v="44"/>
    <n v="189000"/>
    <n v="594000"/>
  </r>
  <r>
    <x v="43"/>
    <x v="14"/>
    <x v="44"/>
    <n v="217250"/>
    <n v="1674750"/>
  </r>
  <r>
    <x v="44"/>
    <x v="14"/>
    <x v="44"/>
    <n v="212000"/>
    <n v="2469700"/>
  </r>
  <r>
    <x v="45"/>
    <x v="14"/>
    <x v="44"/>
    <n v="234375"/>
    <n v="1618825"/>
  </r>
  <r>
    <x v="46"/>
    <x v="14"/>
    <x v="44"/>
    <n v="217000"/>
    <n v="1857100"/>
  </r>
  <r>
    <x v="47"/>
    <x v="14"/>
    <x v="44"/>
    <n v="227700"/>
    <n v="1141850"/>
  </r>
  <r>
    <x v="48"/>
    <x v="14"/>
    <x v="44"/>
    <n v="185100"/>
    <n v="1071100"/>
  </r>
  <r>
    <x v="49"/>
    <x v="14"/>
    <x v="44"/>
    <n v="192750"/>
    <n v="2436277"/>
  </r>
  <r>
    <x v="50"/>
    <x v="14"/>
    <x v="44"/>
    <n v="193000"/>
    <n v="2233450"/>
  </r>
  <r>
    <x v="51"/>
    <x v="14"/>
    <x v="44"/>
    <n v="165000"/>
    <n v="2001925"/>
  </r>
  <r>
    <x v="52"/>
    <x v="14"/>
    <x v="44"/>
    <n v="240000"/>
    <n v="3616258"/>
  </r>
  <r>
    <x v="53"/>
    <x v="14"/>
    <x v="44"/>
    <n v="200000"/>
    <n v="1868450"/>
  </r>
  <r>
    <x v="54"/>
    <x v="14"/>
    <x v="44"/>
    <n v="227500"/>
    <n v="1749948"/>
  </r>
  <r>
    <x v="55"/>
    <x v="14"/>
    <x v="44"/>
    <n v="244000"/>
    <n v="1474850"/>
  </r>
  <r>
    <x v="56"/>
    <x v="14"/>
    <x v="44"/>
    <n v="198475"/>
    <n v="1204450"/>
  </r>
  <r>
    <x v="57"/>
    <x v="14"/>
    <x v="44"/>
    <n v="236475"/>
    <n v="957900"/>
  </r>
  <r>
    <x v="58"/>
    <x v="14"/>
    <x v="44"/>
    <n v="175000"/>
    <n v="961400"/>
  </r>
  <r>
    <x v="59"/>
    <x v="14"/>
    <x v="44"/>
    <n v="298975"/>
    <n v="597950"/>
  </r>
  <r>
    <x v="60"/>
    <x v="14"/>
    <x v="44"/>
    <n v="168900"/>
    <n v="803000"/>
  </r>
  <r>
    <x v="61"/>
    <x v="14"/>
    <x v="44"/>
    <n v="167000"/>
    <n v="665000"/>
  </r>
  <r>
    <x v="62"/>
    <x v="14"/>
    <x v="44"/>
    <n v="259000"/>
    <n v="1647650"/>
  </r>
  <r>
    <x v="63"/>
    <x v="14"/>
    <x v="44"/>
    <n v="234950"/>
    <n v="719600"/>
  </r>
  <r>
    <x v="64"/>
    <x v="14"/>
    <x v="44"/>
    <n v="254000"/>
    <n v="1661450"/>
  </r>
  <r>
    <x v="65"/>
    <x v="14"/>
    <x v="44"/>
    <n v="193975"/>
    <n v="1186950"/>
  </r>
  <r>
    <x v="66"/>
    <x v="14"/>
    <x v="44"/>
    <n v="214200"/>
    <n v="908400"/>
  </r>
  <r>
    <x v="67"/>
    <x v="14"/>
    <x v="44"/>
    <n v="201277"/>
    <n v="1041227"/>
  </r>
  <r>
    <x v="68"/>
    <x v="14"/>
    <x v="44"/>
    <n v="172500"/>
    <n v="1013300"/>
  </r>
  <r>
    <x v="69"/>
    <x v="14"/>
    <x v="44"/>
    <n v="154225"/>
    <n v="1306767"/>
  </r>
  <r>
    <x v="70"/>
    <x v="14"/>
    <x v="44"/>
    <n v="207950"/>
    <n v="415900"/>
  </r>
  <r>
    <x v="71"/>
    <x v="14"/>
    <x v="44"/>
    <n v="126650"/>
    <n v="528300"/>
  </r>
  <r>
    <x v="72"/>
    <x v="14"/>
    <x v="44"/>
    <n v="184000"/>
    <n v="737900"/>
  </r>
  <r>
    <x v="73"/>
    <x v="14"/>
    <x v="44"/>
    <n v="102000"/>
    <n v="690050"/>
  </r>
  <r>
    <x v="74"/>
    <x v="14"/>
    <x v="44"/>
    <m/>
    <m/>
  </r>
  <r>
    <x v="75"/>
    <x v="14"/>
    <x v="44"/>
    <n v="138550"/>
    <n v="893300"/>
  </r>
  <r>
    <x v="76"/>
    <x v="14"/>
    <x v="44"/>
    <n v="194500"/>
    <n v="1381700"/>
  </r>
  <r>
    <x v="77"/>
    <x v="14"/>
    <x v="44"/>
    <n v="187500"/>
    <n v="2128900"/>
  </r>
  <r>
    <x v="78"/>
    <x v="14"/>
    <x v="44"/>
    <n v="210000"/>
    <n v="1295500"/>
  </r>
  <r>
    <x v="79"/>
    <x v="14"/>
    <x v="44"/>
    <n v="158750"/>
    <n v="622400"/>
  </r>
  <r>
    <x v="80"/>
    <x v="14"/>
    <x v="44"/>
    <n v="132500"/>
    <n v="1075800"/>
  </r>
  <r>
    <x v="81"/>
    <x v="14"/>
    <x v="44"/>
    <n v="209251"/>
    <n v="1995401"/>
  </r>
  <r>
    <x v="82"/>
    <x v="14"/>
    <x v="44"/>
    <n v="185000"/>
    <n v="1562500"/>
  </r>
  <r>
    <x v="83"/>
    <x v="14"/>
    <x v="44"/>
    <n v="215000"/>
    <n v="2329400"/>
  </r>
  <r>
    <x v="84"/>
    <x v="14"/>
    <x v="44"/>
    <n v="197850"/>
    <n v="736550"/>
  </r>
  <r>
    <x v="85"/>
    <x v="14"/>
    <x v="44"/>
    <m/>
    <m/>
  </r>
  <r>
    <x v="86"/>
    <x v="14"/>
    <x v="44"/>
    <n v="170000"/>
    <n v="1072850"/>
  </r>
  <r>
    <x v="87"/>
    <x v="14"/>
    <x v="44"/>
    <n v="177500"/>
    <n v="1101400"/>
  </r>
  <r>
    <x v="88"/>
    <x v="14"/>
    <x v="44"/>
    <n v="160000"/>
    <n v="1875464"/>
  </r>
  <r>
    <x v="89"/>
    <x v="14"/>
    <x v="44"/>
    <n v="175000"/>
    <n v="2305485"/>
  </r>
  <r>
    <x v="90"/>
    <x v="14"/>
    <x v="44"/>
    <n v="219950"/>
    <n v="1402900"/>
  </r>
  <r>
    <x v="91"/>
    <x v="14"/>
    <x v="44"/>
    <n v="170775"/>
    <n v="1016675"/>
  </r>
  <r>
    <x v="92"/>
    <x v="14"/>
    <x v="44"/>
    <n v="143475"/>
    <n v="1186501"/>
  </r>
  <r>
    <x v="93"/>
    <x v="14"/>
    <x v="44"/>
    <n v="105400"/>
    <n v="1033750"/>
  </r>
  <r>
    <x v="94"/>
    <x v="14"/>
    <x v="44"/>
    <n v="197500"/>
    <n v="1348400"/>
  </r>
  <r>
    <x v="95"/>
    <x v="14"/>
    <x v="44"/>
    <n v="132250"/>
    <n v="547000"/>
  </r>
  <r>
    <x v="96"/>
    <x v="14"/>
    <x v="44"/>
    <n v="145750"/>
    <n v="589500"/>
  </r>
  <r>
    <x v="97"/>
    <x v="14"/>
    <x v="44"/>
    <n v="90575"/>
    <n v="666000"/>
  </r>
  <r>
    <x v="98"/>
    <x v="14"/>
    <x v="44"/>
    <n v="129950"/>
    <n v="478900"/>
  </r>
  <r>
    <x v="99"/>
    <x v="14"/>
    <x v="44"/>
    <n v="79950"/>
    <n v="943900"/>
  </r>
  <r>
    <x v="100"/>
    <x v="14"/>
    <x v="44"/>
    <n v="159950"/>
    <n v="890400"/>
  </r>
  <r>
    <x v="101"/>
    <x v="14"/>
    <x v="44"/>
    <n v="146001"/>
    <n v="1278751"/>
  </r>
  <r>
    <x v="102"/>
    <x v="14"/>
    <x v="44"/>
    <n v="198500"/>
    <n v="1877300"/>
  </r>
  <r>
    <x v="103"/>
    <x v="14"/>
    <x v="44"/>
    <n v="189950"/>
    <n v="1365750"/>
  </r>
  <r>
    <x v="104"/>
    <x v="14"/>
    <x v="44"/>
    <n v="115000"/>
    <n v="1455249"/>
  </r>
  <r>
    <x v="105"/>
    <x v="14"/>
    <x v="44"/>
    <n v="148500"/>
    <n v="946750"/>
  </r>
  <r>
    <x v="106"/>
    <x v="14"/>
    <x v="44"/>
    <n v="109000"/>
    <n v="742100"/>
  </r>
  <r>
    <x v="107"/>
    <x v="14"/>
    <x v="44"/>
    <n v="205000"/>
    <n v="1150450"/>
  </r>
  <r>
    <x v="108"/>
    <x v="14"/>
    <x v="44"/>
    <n v="192975"/>
    <n v="718950"/>
  </r>
  <r>
    <x v="109"/>
    <x v="14"/>
    <x v="44"/>
    <n v="145866"/>
    <n v="590912"/>
  </r>
  <r>
    <x v="110"/>
    <x v="14"/>
    <x v="44"/>
    <n v="157951"/>
    <n v="1960999"/>
  </r>
  <r>
    <x v="111"/>
    <x v="14"/>
    <x v="44"/>
    <n v="193750"/>
    <n v="741750"/>
  </r>
  <r>
    <x v="112"/>
    <x v="14"/>
    <x v="44"/>
    <n v="190950"/>
    <n v="1707200"/>
  </r>
  <r>
    <x v="113"/>
    <x v="14"/>
    <x v="44"/>
    <n v="211350"/>
    <n v="1754116"/>
  </r>
  <r>
    <x v="114"/>
    <x v="14"/>
    <x v="44"/>
    <n v="123000"/>
    <n v="1244800"/>
  </r>
  <r>
    <x v="115"/>
    <x v="14"/>
    <x v="44"/>
    <n v="125000"/>
    <n v="839036"/>
  </r>
  <r>
    <x v="116"/>
    <x v="14"/>
    <x v="44"/>
    <n v="135000"/>
    <n v="1008450"/>
  </r>
  <r>
    <x v="117"/>
    <x v="14"/>
    <x v="44"/>
    <n v="133000"/>
    <n v="887300"/>
  </r>
  <r>
    <x v="118"/>
    <x v="14"/>
    <x v="44"/>
    <n v="159900"/>
    <n v="1532350"/>
  </r>
  <r>
    <x v="119"/>
    <x v="14"/>
    <x v="44"/>
    <n v="120250"/>
    <n v="515500"/>
  </r>
  <r>
    <x v="120"/>
    <x v="14"/>
    <x v="44"/>
    <n v="115000"/>
    <n v="627400"/>
  </r>
  <r>
    <x v="121"/>
    <x v="14"/>
    <x v="44"/>
    <n v="196000"/>
    <n v="1334600"/>
  </r>
  <r>
    <x v="122"/>
    <x v="14"/>
    <x v="44"/>
    <n v="100000"/>
    <n v="803505"/>
  </r>
  <r>
    <x v="123"/>
    <x v="14"/>
    <x v="44"/>
    <n v="207250"/>
    <n v="1237300"/>
  </r>
  <r>
    <x v="124"/>
    <x v="14"/>
    <x v="44"/>
    <n v="164000"/>
    <n v="1335638"/>
  </r>
  <r>
    <x v="125"/>
    <x v="14"/>
    <x v="44"/>
    <n v="155000"/>
    <n v="912840"/>
  </r>
  <r>
    <x v="126"/>
    <x v="14"/>
    <x v="44"/>
    <n v="179000"/>
    <n v="1776445"/>
  </r>
  <r>
    <x v="127"/>
    <x v="14"/>
    <x v="44"/>
    <n v="112000"/>
    <n v="1418000"/>
  </r>
  <r>
    <x v="128"/>
    <x v="14"/>
    <x v="44"/>
    <n v="114900"/>
    <n v="1200071"/>
  </r>
  <r>
    <x v="129"/>
    <x v="14"/>
    <x v="44"/>
    <n v="95000"/>
    <n v="1244481"/>
  </r>
  <r>
    <x v="130"/>
    <x v="14"/>
    <x v="44"/>
    <n v="102500"/>
    <n v="1051400"/>
  </r>
  <r>
    <x v="131"/>
    <x v="14"/>
    <x v="44"/>
    <n v="217000"/>
    <n v="1465700"/>
  </r>
  <r>
    <x v="132"/>
    <x v="14"/>
    <x v="44"/>
    <n v="155200"/>
    <n v="1168775"/>
  </r>
  <r>
    <x v="133"/>
    <x v="14"/>
    <x v="44"/>
    <n v="135500"/>
    <n v="754500"/>
  </r>
  <r>
    <x v="134"/>
    <x v="14"/>
    <x v="44"/>
    <n v="127600"/>
    <n v="1386200"/>
  </r>
  <r>
    <x v="135"/>
    <x v="14"/>
    <x v="44"/>
    <n v="149950"/>
    <n v="1895661"/>
  </r>
  <r>
    <x v="136"/>
    <x v="14"/>
    <x v="44"/>
    <n v="142475"/>
    <n v="1572250"/>
  </r>
  <r>
    <x v="137"/>
    <x v="14"/>
    <x v="44"/>
    <n v="117450"/>
    <n v="2127300"/>
  </r>
  <r>
    <x v="138"/>
    <x v="14"/>
    <x v="44"/>
    <n v="155000"/>
    <n v="1249800"/>
  </r>
  <r>
    <x v="139"/>
    <x v="14"/>
    <x v="44"/>
    <n v="122438"/>
    <n v="1136675"/>
  </r>
  <r>
    <x v="140"/>
    <x v="14"/>
    <x v="44"/>
    <n v="149000"/>
    <n v="1211400"/>
  </r>
  <r>
    <x v="141"/>
    <x v="14"/>
    <x v="44"/>
    <n v="125000"/>
    <n v="1118241"/>
  </r>
  <r>
    <x v="142"/>
    <x v="14"/>
    <x v="44"/>
    <n v="157250"/>
    <n v="729450"/>
  </r>
  <r>
    <x v="143"/>
    <x v="14"/>
    <x v="44"/>
    <n v="195000"/>
    <n v="1300850"/>
  </r>
  <r>
    <x v="144"/>
    <x v="14"/>
    <x v="44"/>
    <n v="128000"/>
    <n v="692450"/>
  </r>
  <r>
    <x v="145"/>
    <x v="14"/>
    <x v="44"/>
    <n v="156250"/>
    <n v="1276600"/>
  </r>
  <r>
    <x v="146"/>
    <x v="14"/>
    <x v="44"/>
    <n v="180700"/>
    <n v="1534850"/>
  </r>
  <r>
    <x v="147"/>
    <x v="14"/>
    <x v="44"/>
    <n v="189950"/>
    <n v="1296450"/>
  </r>
  <r>
    <x v="148"/>
    <x v="14"/>
    <x v="44"/>
    <n v="155000"/>
    <n v="742500"/>
  </r>
  <r>
    <x v="149"/>
    <x v="14"/>
    <x v="44"/>
    <n v="182000"/>
    <n v="721400"/>
  </r>
  <r>
    <x v="150"/>
    <x v="14"/>
    <x v="44"/>
    <n v="128250"/>
    <n v="1552889"/>
  </r>
  <r>
    <x v="151"/>
    <x v="14"/>
    <x v="44"/>
    <n v="167250"/>
    <n v="1503590"/>
  </r>
  <r>
    <x v="152"/>
    <x v="14"/>
    <x v="44"/>
    <n v="167950"/>
    <n v="1861499"/>
  </r>
  <r>
    <x v="153"/>
    <x v="14"/>
    <x v="44"/>
    <n v="143000"/>
    <n v="1643150"/>
  </r>
  <r>
    <x v="154"/>
    <x v="14"/>
    <x v="44"/>
    <n v="169450"/>
    <n v="903650"/>
  </r>
  <r>
    <x v="155"/>
    <x v="14"/>
    <x v="44"/>
    <n v="183000"/>
    <n v="2861100"/>
  </r>
  <r>
    <x v="156"/>
    <x v="14"/>
    <x v="44"/>
    <n v="143000"/>
    <n v="756000"/>
  </r>
  <r>
    <x v="157"/>
    <x v="14"/>
    <x v="44"/>
    <n v="188000"/>
    <n v="1203200"/>
  </r>
  <r>
    <x v="158"/>
    <x v="14"/>
    <x v="44"/>
    <n v="162400"/>
    <n v="1521668"/>
  </r>
  <r>
    <x v="159"/>
    <x v="14"/>
    <x v="44"/>
    <n v="177000"/>
    <n v="1619000"/>
  </r>
  <r>
    <x v="160"/>
    <x v="14"/>
    <x v="44"/>
    <n v="175000"/>
    <n v="2029600"/>
  </r>
  <r>
    <x v="161"/>
    <x v="14"/>
    <x v="44"/>
    <n v="195000"/>
    <n v="1476821"/>
  </r>
  <r>
    <x v="162"/>
    <x v="14"/>
    <x v="44"/>
    <n v="216000"/>
    <n v="837000"/>
  </r>
  <r>
    <x v="163"/>
    <x v="14"/>
    <x v="44"/>
    <n v="237800"/>
    <n v="1619199"/>
  </r>
  <r>
    <x v="164"/>
    <x v="14"/>
    <x v="44"/>
    <n v="160000"/>
    <n v="1330164"/>
  </r>
  <r>
    <x v="165"/>
    <x v="14"/>
    <x v="44"/>
    <n v="179950"/>
    <n v="1414900"/>
  </r>
  <r>
    <x v="166"/>
    <x v="14"/>
    <x v="44"/>
    <n v="199000"/>
    <n v="1487849"/>
  </r>
  <r>
    <x v="167"/>
    <x v="14"/>
    <x v="44"/>
    <n v="199950"/>
    <n v="2979950"/>
  </r>
  <r>
    <x v="168"/>
    <x v="14"/>
    <x v="44"/>
    <n v="218225"/>
    <n v="1726250"/>
  </r>
  <r>
    <x v="169"/>
    <x v="14"/>
    <x v="44"/>
    <n v="187000"/>
    <n v="2105960"/>
  </r>
  <r>
    <x v="170"/>
    <x v="14"/>
    <x v="44"/>
    <n v="216000"/>
    <n v="1901950"/>
  </r>
  <r>
    <x v="171"/>
    <x v="14"/>
    <x v="44"/>
    <n v="230700"/>
    <n v="2394900"/>
  </r>
  <r>
    <x v="172"/>
    <x v="14"/>
    <x v="44"/>
    <n v="241000"/>
    <n v="2316253"/>
  </r>
  <r>
    <x v="173"/>
    <x v="14"/>
    <x v="44"/>
    <n v="240000"/>
    <n v="2175700"/>
  </r>
  <r>
    <x v="174"/>
    <x v="14"/>
    <x v="44"/>
    <n v="234950"/>
    <n v="2153750"/>
  </r>
  <r>
    <x v="175"/>
    <x v="14"/>
    <x v="44"/>
    <n v="210000"/>
    <n v="3116300"/>
  </r>
  <r>
    <x v="176"/>
    <x v="14"/>
    <x v="44"/>
    <n v="245000"/>
    <n v="2749000"/>
  </r>
  <r>
    <x v="177"/>
    <x v="14"/>
    <x v="44"/>
    <n v="190500"/>
    <n v="2455470"/>
  </r>
  <r>
    <x v="178"/>
    <x v="14"/>
    <x v="44"/>
    <n v="220000"/>
    <n v="1912300"/>
  </r>
  <r>
    <x v="179"/>
    <x v="14"/>
    <x v="44"/>
    <n v="225000"/>
    <n v="2123650"/>
  </r>
  <r>
    <x v="180"/>
    <x v="14"/>
    <x v="44"/>
    <n v="225100"/>
    <n v="1437050"/>
  </r>
  <r>
    <x v="181"/>
    <x v="14"/>
    <x v="44"/>
    <n v="283750"/>
    <n v="1705000"/>
  </r>
  <r>
    <x v="182"/>
    <x v="14"/>
    <x v="44"/>
    <n v="217000"/>
    <n v="928950"/>
  </r>
  <r>
    <x v="183"/>
    <x v="14"/>
    <x v="44"/>
    <n v="290000"/>
    <n v="2514050"/>
  </r>
  <r>
    <x v="184"/>
    <x v="14"/>
    <x v="44"/>
    <n v="288000"/>
    <n v="2909332"/>
  </r>
  <r>
    <x v="185"/>
    <x v="14"/>
    <x v="44"/>
    <n v="286500"/>
    <n v="3621320"/>
  </r>
  <r>
    <x v="186"/>
    <x v="14"/>
    <x v="44"/>
    <n v="256000"/>
    <n v="2424500"/>
  </r>
  <r>
    <x v="187"/>
    <x v="14"/>
    <x v="44"/>
    <n v="262500"/>
    <n v="3080450"/>
  </r>
  <r>
    <x v="188"/>
    <x v="14"/>
    <x v="44"/>
    <n v="245000"/>
    <n v="705000"/>
  </r>
  <r>
    <x v="189"/>
    <x v="14"/>
    <x v="44"/>
    <n v="245000"/>
    <n v="3406760"/>
  </r>
  <r>
    <x v="190"/>
    <x v="14"/>
    <x v="44"/>
    <n v="294750"/>
    <n v="2513495"/>
  </r>
  <r>
    <x v="191"/>
    <x v="14"/>
    <x v="44"/>
    <n v="230500"/>
    <n v="2114950"/>
  </r>
  <r>
    <x v="192"/>
    <x v="14"/>
    <x v="44"/>
    <n v="332750"/>
    <n v="1968250"/>
  </r>
  <r>
    <x v="202"/>
    <x v="14"/>
    <x v="44"/>
    <n v="219500"/>
    <n v="1839500"/>
  </r>
  <r>
    <x v="194"/>
    <x v="14"/>
    <x v="44"/>
    <n v="265000"/>
    <n v="2606150"/>
  </r>
  <r>
    <x v="195"/>
    <x v="14"/>
    <x v="44"/>
    <n v="339000"/>
    <n v="4346450"/>
  </r>
  <r>
    <x v="196"/>
    <x v="14"/>
    <x v="44"/>
    <n v="300000"/>
    <n v="4480025"/>
  </r>
  <r>
    <x v="197"/>
    <x v="14"/>
    <x v="44"/>
    <n v="265000"/>
    <n v="3729450"/>
  </r>
  <r>
    <x v="198"/>
    <x v="14"/>
    <x v="44"/>
    <n v="314205"/>
    <n v="6321859"/>
  </r>
  <r>
    <x v="199"/>
    <x v="14"/>
    <x v="44"/>
    <n v="336250"/>
    <n v="1380400"/>
  </r>
  <r>
    <x v="200"/>
    <x v="14"/>
    <x v="44"/>
    <n v="356000"/>
    <n v="2560950"/>
  </r>
  <r>
    <x v="201"/>
    <x v="14"/>
    <x v="44"/>
    <n v="334725"/>
    <n v="2533450"/>
  </r>
  <r>
    <x v="0"/>
    <x v="14"/>
    <x v="45"/>
    <n v="131250"/>
    <n v="507000"/>
  </r>
  <r>
    <x v="0"/>
    <x v="12"/>
    <x v="45"/>
    <n v="134000"/>
    <n v="134000"/>
  </r>
  <r>
    <x v="0"/>
    <x v="13"/>
    <x v="45"/>
    <n v="115875"/>
    <n v="231750"/>
  </r>
  <r>
    <x v="1"/>
    <x v="14"/>
    <x v="45"/>
    <n v="134500"/>
    <n v="269000"/>
  </r>
  <r>
    <x v="1"/>
    <x v="12"/>
    <x v="45"/>
    <n v="135000"/>
    <n v="135000"/>
  </r>
  <r>
    <x v="1"/>
    <x v="13"/>
    <x v="45"/>
    <n v="165000"/>
    <n v="165000"/>
  </r>
  <r>
    <x v="2"/>
    <x v="14"/>
    <x v="45"/>
    <n v="164697"/>
    <n v="164697"/>
  </r>
  <r>
    <x v="2"/>
    <x v="12"/>
    <x v="45"/>
    <n v="130000"/>
    <n v="659900"/>
  </r>
  <r>
    <x v="2"/>
    <x v="13"/>
    <x v="45"/>
    <n v="147500"/>
    <n v="295000"/>
  </r>
  <r>
    <x v="3"/>
    <x v="14"/>
    <x v="45"/>
    <n v="82500"/>
    <n v="477450"/>
  </r>
  <r>
    <x v="3"/>
    <x v="12"/>
    <x v="45"/>
    <n v="119500"/>
    <n v="239000"/>
  </r>
  <r>
    <x v="3"/>
    <x v="13"/>
    <x v="45"/>
    <n v="115000"/>
    <n v="230000"/>
  </r>
  <r>
    <x v="4"/>
    <x v="14"/>
    <x v="45"/>
    <n v="126925"/>
    <n v="253850"/>
  </r>
  <r>
    <x v="4"/>
    <x v="12"/>
    <x v="45"/>
    <n v="147500"/>
    <n v="718850"/>
  </r>
  <r>
    <x v="4"/>
    <x v="13"/>
    <x v="45"/>
    <n v="146000"/>
    <n v="449000"/>
  </r>
  <r>
    <x v="5"/>
    <x v="14"/>
    <x v="45"/>
    <n v="118500"/>
    <n v="237000"/>
  </r>
  <r>
    <x v="5"/>
    <x v="12"/>
    <x v="45"/>
    <n v="144000"/>
    <n v="698000"/>
  </r>
  <r>
    <x v="5"/>
    <x v="13"/>
    <x v="45"/>
    <n v="142777"/>
    <n v="412727"/>
  </r>
  <r>
    <x v="6"/>
    <x v="14"/>
    <x v="45"/>
    <n v="120000"/>
    <n v="240000"/>
  </r>
  <r>
    <x v="6"/>
    <x v="12"/>
    <x v="45"/>
    <n v="131500"/>
    <n v="527500"/>
  </r>
  <r>
    <x v="6"/>
    <x v="13"/>
    <x v="45"/>
    <n v="149000"/>
    <n v="454760"/>
  </r>
  <r>
    <x v="7"/>
    <x v="14"/>
    <x v="45"/>
    <n v="111500"/>
    <n v="301450"/>
  </r>
  <r>
    <x v="7"/>
    <x v="12"/>
    <x v="45"/>
    <n v="138000"/>
    <n v="138000"/>
  </r>
  <r>
    <x v="7"/>
    <x v="13"/>
    <x v="45"/>
    <n v="127500"/>
    <n v="888950"/>
  </r>
  <r>
    <x v="8"/>
    <x v="14"/>
    <x v="45"/>
    <n v="123950"/>
    <n v="123950"/>
  </r>
  <r>
    <x v="8"/>
    <x v="12"/>
    <x v="45"/>
    <n v="132250"/>
    <n v="541450"/>
  </r>
  <r>
    <x v="8"/>
    <x v="13"/>
    <x v="45"/>
    <n v="124975"/>
    <n v="1197650"/>
  </r>
  <r>
    <x v="9"/>
    <x v="14"/>
    <x v="45"/>
    <n v="125000"/>
    <n v="894450"/>
  </r>
  <r>
    <x v="9"/>
    <x v="12"/>
    <x v="45"/>
    <n v="131175"/>
    <n v="1061845"/>
  </r>
  <r>
    <x v="9"/>
    <x v="13"/>
    <x v="45"/>
    <n v="76277"/>
    <n v="76277"/>
  </r>
  <r>
    <x v="10"/>
    <x v="14"/>
    <x v="45"/>
    <n v="148000"/>
    <n v="296000"/>
  </r>
  <r>
    <x v="10"/>
    <x v="12"/>
    <x v="45"/>
    <n v="165000"/>
    <n v="330000"/>
  </r>
  <r>
    <x v="10"/>
    <x v="13"/>
    <x v="45"/>
    <n v="119000"/>
    <n v="358795"/>
  </r>
  <r>
    <x v="11"/>
    <x v="14"/>
    <x v="45"/>
    <n v="130975"/>
    <n v="551850"/>
  </r>
  <r>
    <x v="11"/>
    <x v="12"/>
    <x v="45"/>
    <n v="148500"/>
    <n v="440000"/>
  </r>
  <r>
    <x v="11"/>
    <x v="13"/>
    <x v="45"/>
    <n v="110000"/>
    <n v="326900"/>
  </r>
  <r>
    <x v="12"/>
    <x v="14"/>
    <x v="45"/>
    <n v="135000"/>
    <n v="270000"/>
  </r>
  <r>
    <x v="12"/>
    <x v="12"/>
    <x v="45"/>
    <n v="138000"/>
    <n v="276000"/>
  </r>
  <r>
    <x v="12"/>
    <x v="13"/>
    <x v="45"/>
    <n v="137500"/>
    <n v="704982"/>
  </r>
  <r>
    <x v="13"/>
    <x v="14"/>
    <x v="45"/>
    <n v="144000"/>
    <n v="376070"/>
  </r>
  <r>
    <x v="13"/>
    <x v="12"/>
    <x v="45"/>
    <n v="145500"/>
    <n v="145500"/>
  </r>
  <r>
    <x v="13"/>
    <x v="13"/>
    <x v="45"/>
    <m/>
    <m/>
  </r>
  <r>
    <x v="14"/>
    <x v="14"/>
    <x v="45"/>
    <n v="137747"/>
    <n v="372747"/>
  </r>
  <r>
    <x v="14"/>
    <x v="12"/>
    <x v="45"/>
    <n v="144800"/>
    <n v="402299"/>
  </r>
  <r>
    <x v="14"/>
    <x v="13"/>
    <x v="45"/>
    <n v="143500"/>
    <n v="417900"/>
  </r>
  <r>
    <x v="15"/>
    <x v="14"/>
    <x v="45"/>
    <n v="128376"/>
    <n v="518701"/>
  </r>
  <r>
    <x v="15"/>
    <x v="12"/>
    <x v="45"/>
    <n v="159262"/>
    <n v="914974"/>
  </r>
  <r>
    <x v="15"/>
    <x v="13"/>
    <x v="45"/>
    <n v="139975"/>
    <n v="583950"/>
  </r>
  <r>
    <x v="16"/>
    <x v="14"/>
    <x v="45"/>
    <n v="136000"/>
    <n v="1317694"/>
  </r>
  <r>
    <x v="16"/>
    <x v="12"/>
    <x v="45"/>
    <n v="155000"/>
    <n v="1101148"/>
  </r>
  <r>
    <x v="16"/>
    <x v="13"/>
    <x v="45"/>
    <n v="148950"/>
    <n v="1003600"/>
  </r>
  <r>
    <x v="17"/>
    <x v="14"/>
    <x v="45"/>
    <n v="156000"/>
    <n v="481000"/>
  </r>
  <r>
    <x v="17"/>
    <x v="12"/>
    <x v="45"/>
    <n v="160500"/>
    <n v="1233900"/>
  </r>
  <r>
    <x v="17"/>
    <x v="13"/>
    <x v="45"/>
    <n v="163400"/>
    <n v="163400"/>
  </r>
  <r>
    <x v="18"/>
    <x v="14"/>
    <x v="45"/>
    <n v="180000"/>
    <n v="570000"/>
  </r>
  <r>
    <x v="18"/>
    <x v="12"/>
    <x v="45"/>
    <n v="149950"/>
    <n v="781900"/>
  </r>
  <r>
    <x v="18"/>
    <x v="13"/>
    <x v="45"/>
    <n v="125450"/>
    <n v="250900"/>
  </r>
  <r>
    <x v="19"/>
    <x v="14"/>
    <x v="45"/>
    <n v="146475"/>
    <n v="1140350"/>
  </r>
  <r>
    <x v="19"/>
    <x v="12"/>
    <x v="45"/>
    <n v="171000"/>
    <n v="827000"/>
  </r>
  <r>
    <x v="19"/>
    <x v="13"/>
    <x v="45"/>
    <n v="149900"/>
    <n v="713900"/>
  </r>
  <r>
    <x v="20"/>
    <x v="14"/>
    <x v="45"/>
    <n v="155500"/>
    <n v="739500"/>
  </r>
  <r>
    <x v="20"/>
    <x v="12"/>
    <x v="45"/>
    <n v="172500"/>
    <n v="345000"/>
  </r>
  <r>
    <x v="20"/>
    <x v="13"/>
    <x v="45"/>
    <n v="152000"/>
    <n v="1037750"/>
  </r>
  <r>
    <x v="21"/>
    <x v="14"/>
    <x v="45"/>
    <n v="148500"/>
    <n v="456500"/>
  </r>
  <r>
    <x v="21"/>
    <x v="12"/>
    <x v="45"/>
    <n v="160000"/>
    <n v="477850"/>
  </r>
  <r>
    <x v="21"/>
    <x v="13"/>
    <x v="45"/>
    <n v="137500"/>
    <n v="465500"/>
  </r>
  <r>
    <x v="22"/>
    <x v="14"/>
    <x v="45"/>
    <n v="211500"/>
    <n v="538900"/>
  </r>
  <r>
    <x v="22"/>
    <x v="12"/>
    <x v="45"/>
    <n v="175100"/>
    <n v="350200"/>
  </r>
  <r>
    <x v="22"/>
    <x v="13"/>
    <x v="45"/>
    <n v="133500"/>
    <n v="133500"/>
  </r>
  <r>
    <x v="23"/>
    <x v="14"/>
    <x v="45"/>
    <n v="169950"/>
    <n v="807800"/>
  </r>
  <r>
    <x v="23"/>
    <x v="12"/>
    <x v="45"/>
    <n v="189500"/>
    <n v="563999"/>
  </r>
  <r>
    <x v="23"/>
    <x v="13"/>
    <x v="45"/>
    <n v="184400"/>
    <n v="184400"/>
  </r>
  <r>
    <x v="24"/>
    <x v="14"/>
    <x v="45"/>
    <n v="169995"/>
    <n v="970485"/>
  </r>
  <r>
    <x v="24"/>
    <x v="12"/>
    <x v="45"/>
    <n v="168000"/>
    <n v="500000"/>
  </r>
  <r>
    <x v="24"/>
    <x v="13"/>
    <x v="45"/>
    <n v="122500"/>
    <n v="245000"/>
  </r>
  <r>
    <x v="25"/>
    <x v="14"/>
    <x v="45"/>
    <m/>
    <m/>
  </r>
  <r>
    <x v="25"/>
    <x v="12"/>
    <x v="45"/>
    <n v="151000"/>
    <n v="151000"/>
  </r>
  <r>
    <x v="25"/>
    <x v="13"/>
    <x v="45"/>
    <n v="160500"/>
    <n v="320999"/>
  </r>
  <r>
    <x v="26"/>
    <x v="14"/>
    <x v="45"/>
    <n v="156000"/>
    <n v="1116060"/>
  </r>
  <r>
    <x v="26"/>
    <x v="12"/>
    <x v="45"/>
    <n v="160000"/>
    <n v="502450"/>
  </r>
  <r>
    <x v="26"/>
    <x v="13"/>
    <x v="45"/>
    <n v="187700"/>
    <n v="938599"/>
  </r>
  <r>
    <x v="27"/>
    <x v="14"/>
    <x v="45"/>
    <n v="140500"/>
    <n v="424950"/>
  </r>
  <r>
    <x v="27"/>
    <x v="12"/>
    <x v="45"/>
    <n v="175500"/>
    <n v="1397750"/>
  </r>
  <r>
    <x v="27"/>
    <x v="13"/>
    <x v="45"/>
    <n v="185000"/>
    <n v="716689"/>
  </r>
  <r>
    <x v="28"/>
    <x v="14"/>
    <x v="45"/>
    <n v="146450"/>
    <n v="827450"/>
  </r>
  <r>
    <x v="28"/>
    <x v="12"/>
    <x v="45"/>
    <n v="177000"/>
    <n v="904350"/>
  </r>
  <r>
    <x v="28"/>
    <x v="13"/>
    <x v="45"/>
    <n v="182175"/>
    <n v="1098252"/>
  </r>
  <r>
    <x v="29"/>
    <x v="14"/>
    <x v="45"/>
    <n v="149409"/>
    <n v="445409"/>
  </r>
  <r>
    <x v="29"/>
    <x v="12"/>
    <x v="45"/>
    <m/>
    <m/>
  </r>
  <r>
    <x v="29"/>
    <x v="13"/>
    <x v="45"/>
    <n v="170000"/>
    <n v="514000"/>
  </r>
  <r>
    <x v="30"/>
    <x v="14"/>
    <x v="45"/>
    <n v="164750"/>
    <n v="962150"/>
  </r>
  <r>
    <x v="30"/>
    <x v="12"/>
    <x v="45"/>
    <n v="186500"/>
    <n v="540500"/>
  </r>
  <r>
    <x v="30"/>
    <x v="13"/>
    <x v="45"/>
    <n v="179250"/>
    <n v="358500"/>
  </r>
  <r>
    <x v="31"/>
    <x v="14"/>
    <x v="45"/>
    <n v="181000"/>
    <n v="952000"/>
  </r>
  <r>
    <x v="31"/>
    <x v="12"/>
    <x v="45"/>
    <n v="196250"/>
    <n v="1157337"/>
  </r>
  <r>
    <x v="31"/>
    <x v="13"/>
    <x v="45"/>
    <n v="125000"/>
    <n v="250000"/>
  </r>
  <r>
    <x v="32"/>
    <x v="14"/>
    <x v="45"/>
    <n v="167000"/>
    <n v="1669202"/>
  </r>
  <r>
    <x v="32"/>
    <x v="12"/>
    <x v="45"/>
    <n v="187475"/>
    <n v="745900"/>
  </r>
  <r>
    <x v="32"/>
    <x v="13"/>
    <x v="45"/>
    <n v="210000"/>
    <n v="589500"/>
  </r>
  <r>
    <x v="33"/>
    <x v="14"/>
    <x v="45"/>
    <n v="168750"/>
    <n v="672000"/>
  </r>
  <r>
    <x v="33"/>
    <x v="12"/>
    <x v="45"/>
    <n v="215000"/>
    <n v="860700"/>
  </r>
  <r>
    <x v="33"/>
    <x v="13"/>
    <x v="45"/>
    <n v="160950"/>
    <n v="510850"/>
  </r>
  <r>
    <x v="34"/>
    <x v="14"/>
    <x v="45"/>
    <n v="193000"/>
    <n v="386000"/>
  </r>
  <r>
    <x v="34"/>
    <x v="12"/>
    <x v="45"/>
    <n v="205000"/>
    <n v="994000"/>
  </r>
  <r>
    <x v="34"/>
    <x v="13"/>
    <x v="45"/>
    <n v="150000"/>
    <n v="150000"/>
  </r>
  <r>
    <x v="35"/>
    <x v="14"/>
    <x v="45"/>
    <n v="122250"/>
    <n v="244500"/>
  </r>
  <r>
    <x v="35"/>
    <x v="12"/>
    <x v="45"/>
    <n v="223000"/>
    <n v="718500"/>
  </r>
  <r>
    <x v="35"/>
    <x v="13"/>
    <x v="45"/>
    <n v="178950"/>
    <n v="498900"/>
  </r>
  <r>
    <x v="36"/>
    <x v="14"/>
    <x v="45"/>
    <n v="162000"/>
    <n v="679749"/>
  </r>
  <r>
    <x v="36"/>
    <x v="12"/>
    <x v="45"/>
    <n v="197000"/>
    <n v="197000"/>
  </r>
  <r>
    <x v="36"/>
    <x v="13"/>
    <x v="45"/>
    <n v="275000"/>
    <n v="275000"/>
  </r>
  <r>
    <x v="37"/>
    <x v="14"/>
    <x v="45"/>
    <n v="188632"/>
    <n v="377263"/>
  </r>
  <r>
    <x v="37"/>
    <x v="12"/>
    <x v="45"/>
    <n v="220000"/>
    <n v="220000"/>
  </r>
  <r>
    <x v="37"/>
    <x v="13"/>
    <x v="45"/>
    <n v="184500"/>
    <n v="369000"/>
  </r>
  <r>
    <x v="38"/>
    <x v="14"/>
    <x v="45"/>
    <n v="174500"/>
    <n v="523400"/>
  </r>
  <r>
    <x v="38"/>
    <x v="12"/>
    <x v="45"/>
    <n v="189950"/>
    <n v="578450"/>
  </r>
  <r>
    <x v="38"/>
    <x v="13"/>
    <x v="45"/>
    <n v="202800"/>
    <n v="635300"/>
  </r>
  <r>
    <x v="39"/>
    <x v="14"/>
    <x v="45"/>
    <n v="212000"/>
    <n v="212000"/>
  </r>
  <r>
    <x v="39"/>
    <x v="12"/>
    <x v="45"/>
    <n v="199000"/>
    <n v="1206120"/>
  </r>
  <r>
    <x v="39"/>
    <x v="13"/>
    <x v="45"/>
    <n v="189950"/>
    <n v="189950"/>
  </r>
  <r>
    <x v="40"/>
    <x v="14"/>
    <x v="45"/>
    <n v="243500"/>
    <n v="1021950"/>
  </r>
  <r>
    <x v="40"/>
    <x v="12"/>
    <x v="45"/>
    <n v="198000"/>
    <n v="810900"/>
  </r>
  <r>
    <x v="40"/>
    <x v="13"/>
    <x v="45"/>
    <n v="221500"/>
    <n v="1072400"/>
  </r>
  <r>
    <x v="41"/>
    <x v="14"/>
    <x v="45"/>
    <n v="199250"/>
    <n v="1243295"/>
  </r>
  <r>
    <x v="41"/>
    <x v="12"/>
    <x v="45"/>
    <n v="219825"/>
    <n v="1275150"/>
  </r>
  <r>
    <x v="41"/>
    <x v="13"/>
    <x v="45"/>
    <n v="244750"/>
    <n v="489500"/>
  </r>
  <r>
    <x v="42"/>
    <x v="14"/>
    <x v="45"/>
    <n v="279000"/>
    <n v="732000"/>
  </r>
  <r>
    <x v="42"/>
    <x v="12"/>
    <x v="45"/>
    <n v="285875"/>
    <n v="571750"/>
  </r>
  <r>
    <x v="42"/>
    <x v="13"/>
    <x v="45"/>
    <n v="180000"/>
    <n v="547050"/>
  </r>
  <r>
    <x v="43"/>
    <x v="14"/>
    <x v="45"/>
    <n v="216480"/>
    <n v="844460"/>
  </r>
  <r>
    <x v="43"/>
    <x v="12"/>
    <x v="45"/>
    <n v="223250"/>
    <n v="446500"/>
  </r>
  <r>
    <x v="43"/>
    <x v="13"/>
    <x v="45"/>
    <n v="252475"/>
    <n v="504950"/>
  </r>
  <r>
    <x v="44"/>
    <x v="14"/>
    <x v="45"/>
    <n v="184950"/>
    <n v="1898600"/>
  </r>
  <r>
    <x v="44"/>
    <x v="12"/>
    <x v="45"/>
    <n v="281000"/>
    <n v="790500"/>
  </r>
  <r>
    <x v="44"/>
    <x v="13"/>
    <x v="45"/>
    <n v="177500"/>
    <n v="355000"/>
  </r>
  <r>
    <x v="45"/>
    <x v="14"/>
    <x v="45"/>
    <m/>
    <m/>
  </r>
  <r>
    <x v="45"/>
    <x v="12"/>
    <x v="45"/>
    <n v="195975"/>
    <n v="391950"/>
  </r>
  <r>
    <x v="45"/>
    <x v="13"/>
    <x v="45"/>
    <n v="204000"/>
    <n v="408000"/>
  </r>
  <r>
    <x v="46"/>
    <x v="14"/>
    <x v="45"/>
    <n v="188500"/>
    <n v="751500"/>
  </r>
  <r>
    <x v="46"/>
    <x v="12"/>
    <x v="45"/>
    <n v="240975"/>
    <n v="1460450"/>
  </r>
  <r>
    <x v="46"/>
    <x v="13"/>
    <x v="45"/>
    <n v="230000"/>
    <n v="230000"/>
  </r>
  <r>
    <x v="47"/>
    <x v="14"/>
    <x v="45"/>
    <n v="235000"/>
    <n v="681750"/>
  </r>
  <r>
    <x v="47"/>
    <x v="12"/>
    <x v="45"/>
    <n v="230000"/>
    <n v="230000"/>
  </r>
  <r>
    <x v="47"/>
    <x v="13"/>
    <x v="45"/>
    <n v="203500"/>
    <n v="407000"/>
  </r>
  <r>
    <x v="48"/>
    <x v="14"/>
    <x v="45"/>
    <n v="206000"/>
    <n v="1064949"/>
  </r>
  <r>
    <x v="48"/>
    <x v="12"/>
    <x v="45"/>
    <n v="203000"/>
    <n v="599000"/>
  </r>
  <r>
    <x v="48"/>
    <x v="13"/>
    <x v="45"/>
    <n v="208000"/>
    <n v="208000"/>
  </r>
  <r>
    <x v="49"/>
    <x v="14"/>
    <x v="45"/>
    <m/>
    <m/>
  </r>
  <r>
    <x v="49"/>
    <x v="12"/>
    <x v="45"/>
    <n v="226994"/>
    <n v="453988"/>
  </r>
  <r>
    <x v="49"/>
    <x v="13"/>
    <x v="45"/>
    <n v="163000"/>
    <n v="540760"/>
  </r>
  <r>
    <x v="50"/>
    <x v="14"/>
    <x v="45"/>
    <n v="190000"/>
    <n v="1171995"/>
  </r>
  <r>
    <x v="50"/>
    <x v="12"/>
    <x v="45"/>
    <n v="195550"/>
    <n v="195550"/>
  </r>
  <r>
    <x v="50"/>
    <x v="13"/>
    <x v="45"/>
    <n v="212000"/>
    <n v="623000"/>
  </r>
  <r>
    <x v="51"/>
    <x v="14"/>
    <x v="45"/>
    <n v="257500"/>
    <n v="744500"/>
  </r>
  <r>
    <x v="51"/>
    <x v="12"/>
    <x v="45"/>
    <n v="165330"/>
    <n v="165330"/>
  </r>
  <r>
    <x v="51"/>
    <x v="13"/>
    <x v="45"/>
    <n v="226575"/>
    <n v="895650"/>
  </r>
  <r>
    <x v="52"/>
    <x v="14"/>
    <x v="45"/>
    <n v="180000"/>
    <n v="622593"/>
  </r>
  <r>
    <x v="52"/>
    <x v="12"/>
    <x v="45"/>
    <n v="197275"/>
    <n v="394550"/>
  </r>
  <r>
    <x v="52"/>
    <x v="13"/>
    <x v="45"/>
    <n v="215000"/>
    <n v="664500"/>
  </r>
  <r>
    <x v="53"/>
    <x v="14"/>
    <x v="45"/>
    <n v="190000"/>
    <n v="989450"/>
  </r>
  <r>
    <x v="53"/>
    <x v="12"/>
    <x v="45"/>
    <n v="217121"/>
    <n v="601621"/>
  </r>
  <r>
    <x v="53"/>
    <x v="13"/>
    <x v="45"/>
    <n v="217000"/>
    <n v="434000"/>
  </r>
  <r>
    <x v="54"/>
    <x v="14"/>
    <x v="45"/>
    <n v="320450"/>
    <n v="320450"/>
  </r>
  <r>
    <x v="54"/>
    <x v="12"/>
    <x v="45"/>
    <n v="204000"/>
    <n v="1019950"/>
  </r>
  <r>
    <x v="54"/>
    <x v="13"/>
    <x v="45"/>
    <n v="205000"/>
    <n v="607400"/>
  </r>
  <r>
    <x v="55"/>
    <x v="14"/>
    <x v="45"/>
    <m/>
    <m/>
  </r>
  <r>
    <x v="55"/>
    <x v="12"/>
    <x v="45"/>
    <n v="219975"/>
    <n v="910530"/>
  </r>
  <r>
    <x v="55"/>
    <x v="13"/>
    <x v="45"/>
    <n v="203000"/>
    <n v="406000"/>
  </r>
  <r>
    <x v="56"/>
    <x v="14"/>
    <x v="45"/>
    <n v="203500"/>
    <n v="407000"/>
  </r>
  <r>
    <x v="56"/>
    <x v="12"/>
    <x v="45"/>
    <n v="201206"/>
    <n v="402411"/>
  </r>
  <r>
    <x v="56"/>
    <x v="13"/>
    <x v="45"/>
    <n v="232000"/>
    <n v="232000"/>
  </r>
  <r>
    <x v="57"/>
    <x v="14"/>
    <x v="45"/>
    <n v="242500"/>
    <n v="242500"/>
  </r>
  <r>
    <x v="57"/>
    <x v="12"/>
    <x v="45"/>
    <n v="229000"/>
    <n v="652995"/>
  </r>
  <r>
    <x v="57"/>
    <x v="13"/>
    <x v="45"/>
    <m/>
    <m/>
  </r>
  <r>
    <x v="58"/>
    <x v="14"/>
    <x v="45"/>
    <n v="233500"/>
    <n v="467000"/>
  </r>
  <r>
    <x v="58"/>
    <x v="12"/>
    <x v="45"/>
    <n v="193500"/>
    <n v="837950"/>
  </r>
  <r>
    <x v="58"/>
    <x v="13"/>
    <x v="45"/>
    <n v="212475"/>
    <n v="424950"/>
  </r>
  <r>
    <x v="59"/>
    <x v="14"/>
    <x v="45"/>
    <m/>
    <m/>
  </r>
  <r>
    <x v="59"/>
    <x v="12"/>
    <x v="45"/>
    <n v="199500"/>
    <n v="199500"/>
  </r>
  <r>
    <x v="59"/>
    <x v="13"/>
    <x v="45"/>
    <n v="195000"/>
    <n v="195000"/>
  </r>
  <r>
    <x v="60"/>
    <x v="14"/>
    <x v="45"/>
    <n v="159900"/>
    <n v="624300"/>
  </r>
  <r>
    <x v="60"/>
    <x v="12"/>
    <x v="45"/>
    <m/>
    <m/>
  </r>
  <r>
    <x v="60"/>
    <x v="13"/>
    <x v="45"/>
    <n v="140000"/>
    <n v="447000"/>
  </r>
  <r>
    <x v="61"/>
    <x v="14"/>
    <x v="45"/>
    <n v="172000"/>
    <n v="344000"/>
  </r>
  <r>
    <x v="61"/>
    <x v="12"/>
    <x v="45"/>
    <n v="222000"/>
    <n v="222000"/>
  </r>
  <r>
    <x v="61"/>
    <x v="13"/>
    <x v="45"/>
    <m/>
    <m/>
  </r>
  <r>
    <x v="62"/>
    <x v="14"/>
    <x v="45"/>
    <m/>
    <m/>
  </r>
  <r>
    <x v="62"/>
    <x v="12"/>
    <x v="45"/>
    <n v="140500"/>
    <n v="140500"/>
  </r>
  <r>
    <x v="62"/>
    <x v="13"/>
    <x v="45"/>
    <n v="182500"/>
    <n v="365000"/>
  </r>
  <r>
    <x v="63"/>
    <x v="14"/>
    <x v="45"/>
    <m/>
    <m/>
  </r>
  <r>
    <x v="63"/>
    <x v="12"/>
    <x v="45"/>
    <n v="167975"/>
    <n v="335950"/>
  </r>
  <r>
    <x v="63"/>
    <x v="13"/>
    <x v="45"/>
    <n v="305250"/>
    <n v="610500"/>
  </r>
  <r>
    <x v="64"/>
    <x v="14"/>
    <x v="45"/>
    <n v="187000"/>
    <n v="374000"/>
  </r>
  <r>
    <x v="64"/>
    <x v="12"/>
    <x v="45"/>
    <n v="202000"/>
    <n v="1081749"/>
  </r>
  <r>
    <x v="64"/>
    <x v="13"/>
    <x v="45"/>
    <n v="160000"/>
    <n v="160000"/>
  </r>
  <r>
    <x v="65"/>
    <x v="14"/>
    <x v="45"/>
    <n v="220700"/>
    <n v="220700"/>
  </r>
  <r>
    <x v="65"/>
    <x v="12"/>
    <x v="45"/>
    <n v="207000"/>
    <n v="786950"/>
  </r>
  <r>
    <x v="65"/>
    <x v="13"/>
    <x v="45"/>
    <n v="207900"/>
    <n v="918750"/>
  </r>
  <r>
    <x v="66"/>
    <x v="14"/>
    <x v="45"/>
    <m/>
    <m/>
  </r>
  <r>
    <x v="66"/>
    <x v="12"/>
    <x v="45"/>
    <n v="246500"/>
    <n v="246500"/>
  </r>
  <r>
    <x v="66"/>
    <x v="13"/>
    <x v="45"/>
    <n v="224000"/>
    <n v="650075"/>
  </r>
  <r>
    <x v="67"/>
    <x v="14"/>
    <x v="45"/>
    <m/>
    <m/>
  </r>
  <r>
    <x v="67"/>
    <x v="12"/>
    <x v="45"/>
    <m/>
    <m/>
  </r>
  <r>
    <x v="67"/>
    <x v="13"/>
    <x v="45"/>
    <n v="216425"/>
    <n v="432849"/>
  </r>
  <r>
    <x v="68"/>
    <x v="14"/>
    <x v="45"/>
    <n v="175000"/>
    <n v="175000"/>
  </r>
  <r>
    <x v="68"/>
    <x v="12"/>
    <x v="45"/>
    <n v="194000"/>
    <n v="194000"/>
  </r>
  <r>
    <x v="68"/>
    <x v="13"/>
    <x v="45"/>
    <n v="202500"/>
    <n v="405000"/>
  </r>
  <r>
    <x v="69"/>
    <x v="14"/>
    <x v="45"/>
    <n v="104500"/>
    <n v="209000"/>
  </r>
  <r>
    <x v="69"/>
    <x v="12"/>
    <x v="45"/>
    <n v="265000"/>
    <n v="265000"/>
  </r>
  <r>
    <x v="69"/>
    <x v="13"/>
    <x v="45"/>
    <n v="130000"/>
    <n v="405000"/>
  </r>
  <r>
    <x v="70"/>
    <x v="14"/>
    <x v="45"/>
    <n v="128500"/>
    <n v="257000"/>
  </r>
  <r>
    <x v="70"/>
    <x v="12"/>
    <x v="45"/>
    <n v="169500"/>
    <n v="339000"/>
  </r>
  <r>
    <x v="70"/>
    <x v="13"/>
    <x v="45"/>
    <m/>
    <m/>
  </r>
  <r>
    <x v="71"/>
    <x v="14"/>
    <x v="45"/>
    <n v="205000"/>
    <n v="410000"/>
  </r>
  <r>
    <x v="71"/>
    <x v="12"/>
    <x v="45"/>
    <n v="169500"/>
    <n v="169500"/>
  </r>
  <r>
    <x v="71"/>
    <x v="13"/>
    <x v="45"/>
    <n v="85000"/>
    <n v="85000"/>
  </r>
  <r>
    <x v="72"/>
    <x v="14"/>
    <x v="45"/>
    <m/>
    <m/>
  </r>
  <r>
    <x v="72"/>
    <x v="12"/>
    <x v="45"/>
    <m/>
    <m/>
  </r>
  <r>
    <x v="72"/>
    <x v="13"/>
    <x v="45"/>
    <m/>
    <m/>
  </r>
  <r>
    <x v="73"/>
    <x v="14"/>
    <x v="45"/>
    <n v="79500"/>
    <n v="79500"/>
  </r>
  <r>
    <x v="73"/>
    <x v="12"/>
    <x v="45"/>
    <n v="160000"/>
    <n v="320000"/>
  </r>
  <r>
    <x v="73"/>
    <x v="13"/>
    <x v="45"/>
    <n v="115000"/>
    <n v="115000"/>
  </r>
  <r>
    <x v="74"/>
    <x v="14"/>
    <x v="45"/>
    <n v="165000"/>
    <n v="440000"/>
  </r>
  <r>
    <x v="74"/>
    <x v="12"/>
    <x v="45"/>
    <m/>
    <m/>
  </r>
  <r>
    <x v="74"/>
    <x v="13"/>
    <x v="45"/>
    <n v="130000"/>
    <n v="458000"/>
  </r>
  <r>
    <x v="75"/>
    <x v="14"/>
    <x v="45"/>
    <n v="140000"/>
    <n v="424300"/>
  </r>
  <r>
    <x v="75"/>
    <x v="12"/>
    <x v="45"/>
    <n v="176500"/>
    <n v="353000"/>
  </r>
  <r>
    <x v="75"/>
    <x v="13"/>
    <x v="45"/>
    <n v="140000"/>
    <n v="584900"/>
  </r>
  <r>
    <x v="76"/>
    <x v="14"/>
    <x v="45"/>
    <n v="186340"/>
    <n v="372680"/>
  </r>
  <r>
    <x v="76"/>
    <x v="12"/>
    <x v="45"/>
    <m/>
    <m/>
  </r>
  <r>
    <x v="76"/>
    <x v="13"/>
    <x v="45"/>
    <n v="180007"/>
    <n v="360013"/>
  </r>
  <r>
    <x v="77"/>
    <x v="14"/>
    <x v="45"/>
    <n v="140000"/>
    <n v="140000"/>
  </r>
  <r>
    <x v="77"/>
    <x v="12"/>
    <x v="45"/>
    <n v="169500"/>
    <n v="169500"/>
  </r>
  <r>
    <x v="77"/>
    <x v="13"/>
    <x v="45"/>
    <n v="161000"/>
    <n v="322000"/>
  </r>
  <r>
    <x v="78"/>
    <x v="14"/>
    <x v="45"/>
    <n v="202900"/>
    <n v="611400"/>
  </r>
  <r>
    <x v="78"/>
    <x v="12"/>
    <x v="45"/>
    <n v="120000"/>
    <n v="478500"/>
  </r>
  <r>
    <x v="78"/>
    <x v="13"/>
    <x v="45"/>
    <n v="180250"/>
    <n v="360500"/>
  </r>
  <r>
    <x v="79"/>
    <x v="14"/>
    <x v="45"/>
    <n v="142750"/>
    <n v="933450"/>
  </r>
  <r>
    <x v="79"/>
    <x v="12"/>
    <x v="45"/>
    <n v="190000"/>
    <n v="562650"/>
  </r>
  <r>
    <x v="79"/>
    <x v="13"/>
    <x v="45"/>
    <n v="199950"/>
    <n v="507925"/>
  </r>
  <r>
    <x v="80"/>
    <x v="14"/>
    <x v="45"/>
    <n v="174000"/>
    <n v="174000"/>
  </r>
  <r>
    <x v="80"/>
    <x v="12"/>
    <x v="45"/>
    <m/>
    <m/>
  </r>
  <r>
    <x v="80"/>
    <x v="13"/>
    <x v="45"/>
    <n v="182900"/>
    <n v="571900"/>
  </r>
  <r>
    <x v="81"/>
    <x v="14"/>
    <x v="45"/>
    <n v="215000"/>
    <n v="1085500"/>
  </r>
  <r>
    <x v="81"/>
    <x v="12"/>
    <x v="45"/>
    <n v="165500"/>
    <n v="331000"/>
  </r>
  <r>
    <x v="81"/>
    <x v="13"/>
    <x v="45"/>
    <n v="260000"/>
    <n v="260000"/>
  </r>
  <r>
    <x v="82"/>
    <x v="14"/>
    <x v="45"/>
    <n v="140000"/>
    <n v="454000"/>
  </r>
  <r>
    <x v="82"/>
    <x v="12"/>
    <x v="45"/>
    <n v="168000"/>
    <n v="655450"/>
  </r>
  <r>
    <x v="82"/>
    <x v="13"/>
    <x v="45"/>
    <n v="124000"/>
    <n v="323500"/>
  </r>
  <r>
    <x v="83"/>
    <x v="14"/>
    <x v="45"/>
    <n v="107000"/>
    <n v="901900"/>
  </r>
  <r>
    <x v="83"/>
    <x v="12"/>
    <x v="45"/>
    <m/>
    <m/>
  </r>
  <r>
    <x v="83"/>
    <x v="13"/>
    <x v="45"/>
    <n v="88400"/>
    <n v="176800"/>
  </r>
  <r>
    <x v="84"/>
    <x v="14"/>
    <x v="45"/>
    <n v="117000"/>
    <n v="234000"/>
  </r>
  <r>
    <x v="84"/>
    <x v="12"/>
    <x v="45"/>
    <n v="199900"/>
    <n v="199900"/>
  </r>
  <r>
    <x v="84"/>
    <x v="13"/>
    <x v="45"/>
    <n v="112750"/>
    <n v="225500"/>
  </r>
  <r>
    <x v="85"/>
    <x v="14"/>
    <x v="45"/>
    <n v="143000"/>
    <n v="438500"/>
  </r>
  <r>
    <x v="85"/>
    <x v="12"/>
    <x v="45"/>
    <n v="85000"/>
    <n v="170000"/>
  </r>
  <r>
    <x v="85"/>
    <x v="13"/>
    <x v="45"/>
    <m/>
    <m/>
  </r>
  <r>
    <x v="86"/>
    <x v="14"/>
    <x v="45"/>
    <n v="114975"/>
    <n v="229950"/>
  </r>
  <r>
    <x v="86"/>
    <x v="12"/>
    <x v="45"/>
    <m/>
    <m/>
  </r>
  <r>
    <x v="86"/>
    <x v="13"/>
    <x v="45"/>
    <n v="155000"/>
    <n v="413900"/>
  </r>
  <r>
    <x v="87"/>
    <x v="14"/>
    <x v="45"/>
    <n v="105250"/>
    <n v="210500"/>
  </r>
  <r>
    <x v="87"/>
    <x v="12"/>
    <x v="45"/>
    <n v="170000"/>
    <n v="170000"/>
  </r>
  <r>
    <x v="87"/>
    <x v="13"/>
    <x v="45"/>
    <n v="205000"/>
    <n v="582000"/>
  </r>
  <r>
    <x v="88"/>
    <x v="14"/>
    <x v="45"/>
    <n v="212000"/>
    <n v="212000"/>
  </r>
  <r>
    <x v="88"/>
    <x v="12"/>
    <x v="45"/>
    <m/>
    <m/>
  </r>
  <r>
    <x v="88"/>
    <x v="13"/>
    <x v="45"/>
    <m/>
    <m/>
  </r>
  <r>
    <x v="89"/>
    <x v="14"/>
    <x v="45"/>
    <n v="87400"/>
    <n v="87400"/>
  </r>
  <r>
    <x v="89"/>
    <x v="12"/>
    <x v="45"/>
    <n v="170000"/>
    <n v="170000"/>
  </r>
  <r>
    <x v="89"/>
    <x v="13"/>
    <x v="45"/>
    <n v="105000"/>
    <n v="210000"/>
  </r>
  <r>
    <x v="90"/>
    <x v="14"/>
    <x v="45"/>
    <n v="85000"/>
    <n v="170000"/>
  </r>
  <r>
    <x v="90"/>
    <x v="12"/>
    <x v="45"/>
    <n v="136500"/>
    <n v="619000"/>
  </r>
  <r>
    <x v="90"/>
    <x v="13"/>
    <x v="45"/>
    <n v="155000"/>
    <n v="671750"/>
  </r>
  <r>
    <x v="91"/>
    <x v="14"/>
    <x v="45"/>
    <n v="116500"/>
    <n v="233000"/>
  </r>
  <r>
    <x v="91"/>
    <x v="12"/>
    <x v="45"/>
    <n v="195000"/>
    <n v="195000"/>
  </r>
  <r>
    <x v="91"/>
    <x v="13"/>
    <x v="45"/>
    <n v="195000"/>
    <n v="195000"/>
  </r>
  <r>
    <x v="92"/>
    <x v="14"/>
    <x v="45"/>
    <m/>
    <m/>
  </r>
  <r>
    <x v="92"/>
    <x v="12"/>
    <x v="45"/>
    <n v="153500"/>
    <n v="307000"/>
  </r>
  <r>
    <x v="92"/>
    <x v="13"/>
    <x v="45"/>
    <n v="55900"/>
    <n v="55900"/>
  </r>
  <r>
    <x v="93"/>
    <x v="14"/>
    <x v="45"/>
    <n v="171000"/>
    <n v="171000"/>
  </r>
  <r>
    <x v="93"/>
    <x v="12"/>
    <x v="45"/>
    <n v="165000"/>
    <n v="165000"/>
  </r>
  <r>
    <x v="93"/>
    <x v="13"/>
    <x v="45"/>
    <m/>
    <m/>
  </r>
  <r>
    <x v="94"/>
    <x v="14"/>
    <x v="45"/>
    <n v="159500"/>
    <n v="608000"/>
  </r>
  <r>
    <x v="94"/>
    <x v="12"/>
    <x v="45"/>
    <n v="108000"/>
    <n v="108000"/>
  </r>
  <r>
    <x v="94"/>
    <x v="13"/>
    <x v="45"/>
    <n v="135000"/>
    <n v="372250"/>
  </r>
  <r>
    <x v="95"/>
    <x v="14"/>
    <x v="45"/>
    <n v="104000"/>
    <n v="346950"/>
  </r>
  <r>
    <x v="95"/>
    <x v="12"/>
    <x v="45"/>
    <n v="122500"/>
    <n v="245000"/>
  </r>
  <r>
    <x v="95"/>
    <x v="13"/>
    <x v="45"/>
    <n v="207000"/>
    <n v="207000"/>
  </r>
  <r>
    <x v="96"/>
    <x v="14"/>
    <x v="45"/>
    <n v="106425"/>
    <n v="212850"/>
  </r>
  <r>
    <x v="96"/>
    <x v="12"/>
    <x v="45"/>
    <n v="131050"/>
    <n v="262100"/>
  </r>
  <r>
    <x v="96"/>
    <x v="13"/>
    <x v="45"/>
    <n v="195000"/>
    <n v="195000"/>
  </r>
  <r>
    <x v="97"/>
    <x v="14"/>
    <x v="45"/>
    <m/>
    <m/>
  </r>
  <r>
    <x v="97"/>
    <x v="12"/>
    <x v="45"/>
    <m/>
    <m/>
  </r>
  <r>
    <x v="97"/>
    <x v="13"/>
    <x v="45"/>
    <m/>
    <m/>
  </r>
  <r>
    <x v="98"/>
    <x v="14"/>
    <x v="45"/>
    <n v="70000"/>
    <n v="70000"/>
  </r>
  <r>
    <x v="98"/>
    <x v="12"/>
    <x v="45"/>
    <n v="90000"/>
    <n v="90000"/>
  </r>
  <r>
    <x v="98"/>
    <x v="13"/>
    <x v="45"/>
    <n v="89075"/>
    <n v="178150"/>
  </r>
  <r>
    <x v="99"/>
    <x v="14"/>
    <x v="45"/>
    <n v="160500"/>
    <n v="321000"/>
  </r>
  <r>
    <x v="99"/>
    <x v="12"/>
    <x v="45"/>
    <n v="79800"/>
    <n v="79800"/>
  </r>
  <r>
    <x v="99"/>
    <x v="13"/>
    <x v="45"/>
    <n v="128000"/>
    <n v="334065"/>
  </r>
  <r>
    <x v="100"/>
    <x v="14"/>
    <x v="45"/>
    <n v="116900"/>
    <n v="526800"/>
  </r>
  <r>
    <x v="100"/>
    <x v="12"/>
    <x v="45"/>
    <n v="99000"/>
    <n v="99000"/>
  </r>
  <r>
    <x v="100"/>
    <x v="13"/>
    <x v="45"/>
    <n v="133000"/>
    <n v="133000"/>
  </r>
  <r>
    <x v="101"/>
    <x v="14"/>
    <x v="45"/>
    <n v="107750"/>
    <n v="435500"/>
  </r>
  <r>
    <x v="101"/>
    <x v="12"/>
    <x v="45"/>
    <m/>
    <m/>
  </r>
  <r>
    <x v="101"/>
    <x v="13"/>
    <x v="45"/>
    <n v="75000"/>
    <n v="75000"/>
  </r>
  <r>
    <x v="102"/>
    <x v="14"/>
    <x v="45"/>
    <m/>
    <m/>
  </r>
  <r>
    <x v="102"/>
    <x v="12"/>
    <x v="45"/>
    <n v="98100"/>
    <n v="98100"/>
  </r>
  <r>
    <x v="102"/>
    <x v="13"/>
    <x v="45"/>
    <n v="75000"/>
    <n v="264500"/>
  </r>
  <r>
    <x v="103"/>
    <x v="14"/>
    <x v="45"/>
    <n v="84533"/>
    <n v="169066"/>
  </r>
  <r>
    <x v="103"/>
    <x v="12"/>
    <x v="45"/>
    <n v="136500"/>
    <n v="424500"/>
  </r>
  <r>
    <x v="103"/>
    <x v="13"/>
    <x v="45"/>
    <m/>
    <m/>
  </r>
  <r>
    <x v="104"/>
    <x v="14"/>
    <x v="45"/>
    <n v="66750"/>
    <n v="133500"/>
  </r>
  <r>
    <x v="104"/>
    <x v="12"/>
    <x v="45"/>
    <n v="113875"/>
    <n v="227750"/>
  </r>
  <r>
    <x v="104"/>
    <x v="13"/>
    <x v="45"/>
    <n v="69500"/>
    <n v="69500"/>
  </r>
  <r>
    <x v="105"/>
    <x v="14"/>
    <x v="45"/>
    <n v="100000"/>
    <n v="100000"/>
  </r>
  <r>
    <x v="105"/>
    <x v="12"/>
    <x v="45"/>
    <n v="160000"/>
    <n v="494900"/>
  </r>
  <r>
    <x v="105"/>
    <x v="13"/>
    <x v="45"/>
    <n v="99000"/>
    <n v="99000"/>
  </r>
  <r>
    <x v="106"/>
    <x v="14"/>
    <x v="45"/>
    <n v="148512"/>
    <n v="297024"/>
  </r>
  <r>
    <x v="106"/>
    <x v="12"/>
    <x v="45"/>
    <n v="90250"/>
    <n v="180500"/>
  </r>
  <r>
    <x v="106"/>
    <x v="13"/>
    <x v="45"/>
    <m/>
    <m/>
  </r>
  <r>
    <x v="107"/>
    <x v="14"/>
    <x v="45"/>
    <n v="57700"/>
    <n v="298155"/>
  </r>
  <r>
    <x v="107"/>
    <x v="12"/>
    <x v="45"/>
    <n v="103500"/>
    <n v="565575"/>
  </r>
  <r>
    <x v="107"/>
    <x v="13"/>
    <x v="45"/>
    <m/>
    <m/>
  </r>
  <r>
    <x v="108"/>
    <x v="14"/>
    <x v="45"/>
    <n v="83127"/>
    <n v="83127"/>
  </r>
  <r>
    <x v="108"/>
    <x v="12"/>
    <x v="45"/>
    <n v="162000"/>
    <n v="162000"/>
  </r>
  <r>
    <x v="108"/>
    <x v="13"/>
    <x v="45"/>
    <n v="107950"/>
    <n v="215900"/>
  </r>
  <r>
    <x v="109"/>
    <x v="14"/>
    <x v="45"/>
    <n v="94500"/>
    <n v="189000"/>
  </r>
  <r>
    <x v="109"/>
    <x v="12"/>
    <x v="45"/>
    <n v="110700"/>
    <n v="221400"/>
  </r>
  <r>
    <x v="109"/>
    <x v="13"/>
    <x v="45"/>
    <n v="76000"/>
    <n v="76000"/>
  </r>
  <r>
    <x v="110"/>
    <x v="14"/>
    <x v="45"/>
    <n v="80750"/>
    <n v="161500"/>
  </r>
  <r>
    <x v="110"/>
    <x v="12"/>
    <x v="45"/>
    <n v="95950"/>
    <n v="95950"/>
  </r>
  <r>
    <x v="110"/>
    <x v="13"/>
    <x v="45"/>
    <n v="160500"/>
    <n v="321000"/>
  </r>
  <r>
    <x v="111"/>
    <x v="14"/>
    <x v="45"/>
    <n v="120000"/>
    <n v="342099"/>
  </r>
  <r>
    <x v="111"/>
    <x v="12"/>
    <x v="45"/>
    <n v="124000"/>
    <n v="333500"/>
  </r>
  <r>
    <x v="111"/>
    <x v="13"/>
    <x v="45"/>
    <n v="45000"/>
    <n v="45000"/>
  </r>
  <r>
    <x v="112"/>
    <x v="14"/>
    <x v="45"/>
    <n v="171500"/>
    <n v="343000"/>
  </r>
  <r>
    <x v="112"/>
    <x v="12"/>
    <x v="45"/>
    <n v="87750"/>
    <n v="175500"/>
  </r>
  <r>
    <x v="112"/>
    <x v="13"/>
    <x v="45"/>
    <n v="111374"/>
    <n v="222747"/>
  </r>
  <r>
    <x v="113"/>
    <x v="14"/>
    <x v="45"/>
    <n v="75000"/>
    <n v="75000"/>
  </r>
  <r>
    <x v="113"/>
    <x v="12"/>
    <x v="45"/>
    <n v="188000"/>
    <n v="376000"/>
  </r>
  <r>
    <x v="113"/>
    <x v="13"/>
    <x v="45"/>
    <n v="127475"/>
    <n v="254950"/>
  </r>
  <r>
    <x v="114"/>
    <x v="14"/>
    <x v="45"/>
    <n v="132000"/>
    <n v="132000"/>
  </r>
  <r>
    <x v="114"/>
    <x v="12"/>
    <x v="45"/>
    <n v="129950"/>
    <n v="259900"/>
  </r>
  <r>
    <x v="114"/>
    <x v="13"/>
    <x v="45"/>
    <n v="56900"/>
    <n v="190900"/>
  </r>
  <r>
    <x v="115"/>
    <x v="14"/>
    <x v="45"/>
    <n v="151000"/>
    <n v="768360"/>
  </r>
  <r>
    <x v="115"/>
    <x v="12"/>
    <x v="45"/>
    <m/>
    <m/>
  </r>
  <r>
    <x v="115"/>
    <x v="13"/>
    <x v="45"/>
    <n v="69199"/>
    <n v="284099"/>
  </r>
  <r>
    <x v="116"/>
    <x v="14"/>
    <x v="45"/>
    <n v="159950"/>
    <n v="159950"/>
  </r>
  <r>
    <x v="116"/>
    <x v="12"/>
    <x v="45"/>
    <m/>
    <m/>
  </r>
  <r>
    <x v="116"/>
    <x v="13"/>
    <x v="45"/>
    <m/>
    <m/>
  </r>
  <r>
    <x v="117"/>
    <x v="14"/>
    <x v="45"/>
    <m/>
    <m/>
  </r>
  <r>
    <x v="117"/>
    <x v="12"/>
    <x v="45"/>
    <n v="64680"/>
    <n v="64680"/>
  </r>
  <r>
    <x v="117"/>
    <x v="13"/>
    <x v="45"/>
    <n v="119728"/>
    <n v="239455"/>
  </r>
  <r>
    <x v="118"/>
    <x v="14"/>
    <x v="45"/>
    <n v="119500"/>
    <n v="239000"/>
  </r>
  <r>
    <x v="118"/>
    <x v="12"/>
    <x v="45"/>
    <n v="122000"/>
    <n v="122000"/>
  </r>
  <r>
    <x v="118"/>
    <x v="13"/>
    <x v="45"/>
    <n v="110000"/>
    <n v="309000"/>
  </r>
  <r>
    <x v="119"/>
    <x v="14"/>
    <x v="45"/>
    <n v="127000"/>
    <n v="127000"/>
  </r>
  <r>
    <x v="119"/>
    <x v="12"/>
    <x v="45"/>
    <m/>
    <m/>
  </r>
  <r>
    <x v="119"/>
    <x v="13"/>
    <x v="45"/>
    <n v="90550"/>
    <n v="181100"/>
  </r>
  <r>
    <x v="120"/>
    <x v="14"/>
    <x v="45"/>
    <m/>
    <m/>
  </r>
  <r>
    <x v="120"/>
    <x v="12"/>
    <x v="45"/>
    <m/>
    <m/>
  </r>
  <r>
    <x v="120"/>
    <x v="13"/>
    <x v="45"/>
    <n v="124950"/>
    <n v="124950"/>
  </r>
  <r>
    <x v="121"/>
    <x v="14"/>
    <x v="45"/>
    <m/>
    <m/>
  </r>
  <r>
    <x v="121"/>
    <x v="12"/>
    <x v="45"/>
    <n v="130750"/>
    <n v="499299"/>
  </r>
  <r>
    <x v="121"/>
    <x v="13"/>
    <x v="45"/>
    <n v="118800"/>
    <n v="381800"/>
  </r>
  <r>
    <x v="122"/>
    <x v="14"/>
    <x v="45"/>
    <n v="119500"/>
    <n v="239000"/>
  </r>
  <r>
    <x v="122"/>
    <x v="12"/>
    <x v="45"/>
    <n v="67900"/>
    <n v="320699"/>
  </r>
  <r>
    <x v="122"/>
    <x v="13"/>
    <x v="45"/>
    <n v="134950"/>
    <n v="134950"/>
  </r>
  <r>
    <x v="123"/>
    <x v="14"/>
    <x v="45"/>
    <n v="163000"/>
    <n v="326000"/>
  </r>
  <r>
    <x v="123"/>
    <x v="12"/>
    <x v="45"/>
    <m/>
    <m/>
  </r>
  <r>
    <x v="123"/>
    <x v="13"/>
    <x v="45"/>
    <n v="110500"/>
    <n v="110500"/>
  </r>
  <r>
    <x v="124"/>
    <x v="14"/>
    <x v="45"/>
    <n v="109000"/>
    <n v="466000"/>
  </r>
  <r>
    <x v="124"/>
    <x v="12"/>
    <x v="45"/>
    <n v="83000"/>
    <n v="83000"/>
  </r>
  <r>
    <x v="124"/>
    <x v="13"/>
    <x v="45"/>
    <n v="149500"/>
    <n v="424500"/>
  </r>
  <r>
    <x v="125"/>
    <x v="14"/>
    <x v="45"/>
    <n v="152000"/>
    <n v="434500"/>
  </r>
  <r>
    <x v="125"/>
    <x v="12"/>
    <x v="45"/>
    <n v="155000"/>
    <n v="605100"/>
  </r>
  <r>
    <x v="125"/>
    <x v="13"/>
    <x v="45"/>
    <n v="118475"/>
    <n v="236950"/>
  </r>
  <r>
    <x v="126"/>
    <x v="14"/>
    <x v="45"/>
    <m/>
    <m/>
  </r>
  <r>
    <x v="126"/>
    <x v="12"/>
    <x v="45"/>
    <n v="129200"/>
    <n v="258400"/>
  </r>
  <r>
    <x v="126"/>
    <x v="13"/>
    <x v="45"/>
    <n v="137500"/>
    <n v="525500"/>
  </r>
  <r>
    <x v="127"/>
    <x v="14"/>
    <x v="45"/>
    <n v="234900"/>
    <n v="589850"/>
  </r>
  <r>
    <x v="127"/>
    <x v="12"/>
    <x v="45"/>
    <n v="136000"/>
    <n v="872850"/>
  </r>
  <r>
    <x v="127"/>
    <x v="13"/>
    <x v="45"/>
    <n v="134500"/>
    <n v="424900"/>
  </r>
  <r>
    <x v="128"/>
    <x v="14"/>
    <x v="45"/>
    <n v="151224"/>
    <n v="302448"/>
  </r>
  <r>
    <x v="128"/>
    <x v="12"/>
    <x v="45"/>
    <n v="176500"/>
    <n v="353000"/>
  </r>
  <r>
    <x v="128"/>
    <x v="13"/>
    <x v="45"/>
    <n v="133500"/>
    <n v="267000"/>
  </r>
  <r>
    <x v="129"/>
    <x v="14"/>
    <x v="45"/>
    <n v="122000"/>
    <n v="122000"/>
  </r>
  <r>
    <x v="129"/>
    <x v="12"/>
    <x v="45"/>
    <n v="114750"/>
    <n v="229500"/>
  </r>
  <r>
    <x v="129"/>
    <x v="13"/>
    <x v="45"/>
    <n v="145500"/>
    <n v="291000"/>
  </r>
  <r>
    <x v="130"/>
    <x v="14"/>
    <x v="45"/>
    <n v="152475"/>
    <n v="304950"/>
  </r>
  <r>
    <x v="130"/>
    <x v="12"/>
    <x v="45"/>
    <n v="112000"/>
    <n v="112000"/>
  </r>
  <r>
    <x v="130"/>
    <x v="13"/>
    <x v="45"/>
    <n v="107500"/>
    <n v="215000"/>
  </r>
  <r>
    <x v="131"/>
    <x v="14"/>
    <x v="45"/>
    <n v="124950"/>
    <n v="124950"/>
  </r>
  <r>
    <x v="131"/>
    <x v="12"/>
    <x v="45"/>
    <n v="110000"/>
    <n v="387900"/>
  </r>
  <r>
    <x v="131"/>
    <x v="13"/>
    <x v="45"/>
    <m/>
    <m/>
  </r>
  <r>
    <x v="132"/>
    <x v="14"/>
    <x v="45"/>
    <n v="145000"/>
    <n v="290000"/>
  </r>
  <r>
    <x v="132"/>
    <x v="12"/>
    <x v="45"/>
    <n v="113000"/>
    <n v="413000"/>
  </r>
  <r>
    <x v="132"/>
    <x v="13"/>
    <x v="45"/>
    <n v="180000"/>
    <n v="180000"/>
  </r>
  <r>
    <x v="133"/>
    <x v="14"/>
    <x v="45"/>
    <n v="142100"/>
    <n v="142100"/>
  </r>
  <r>
    <x v="133"/>
    <x v="12"/>
    <x v="45"/>
    <m/>
    <m/>
  </r>
  <r>
    <x v="133"/>
    <x v="13"/>
    <x v="45"/>
    <n v="79275"/>
    <n v="158550"/>
  </r>
  <r>
    <x v="134"/>
    <x v="14"/>
    <x v="45"/>
    <n v="51999"/>
    <n v="51999"/>
  </r>
  <r>
    <x v="134"/>
    <x v="12"/>
    <x v="45"/>
    <n v="150750"/>
    <n v="301500"/>
  </r>
  <r>
    <x v="134"/>
    <x v="13"/>
    <x v="45"/>
    <n v="151000"/>
    <n v="302000"/>
  </r>
  <r>
    <x v="135"/>
    <x v="14"/>
    <x v="45"/>
    <n v="109950"/>
    <n v="109950"/>
  </r>
  <r>
    <x v="135"/>
    <x v="12"/>
    <x v="45"/>
    <m/>
    <m/>
  </r>
  <r>
    <x v="135"/>
    <x v="13"/>
    <x v="45"/>
    <n v="78150"/>
    <n v="156299"/>
  </r>
  <r>
    <x v="136"/>
    <x v="14"/>
    <x v="45"/>
    <n v="147000"/>
    <n v="404990"/>
  </r>
  <r>
    <x v="136"/>
    <x v="12"/>
    <x v="45"/>
    <n v="172000"/>
    <n v="570700"/>
  </r>
  <r>
    <x v="136"/>
    <x v="13"/>
    <x v="45"/>
    <n v="115325"/>
    <n v="470600"/>
  </r>
  <r>
    <x v="137"/>
    <x v="14"/>
    <x v="45"/>
    <n v="150700"/>
    <n v="301400"/>
  </r>
  <r>
    <x v="137"/>
    <x v="12"/>
    <x v="45"/>
    <n v="154000"/>
    <n v="468000"/>
  </r>
  <r>
    <x v="137"/>
    <x v="13"/>
    <x v="45"/>
    <n v="125000"/>
    <n v="440075"/>
  </r>
  <r>
    <x v="138"/>
    <x v="14"/>
    <x v="45"/>
    <n v="112625"/>
    <n v="225250"/>
  </r>
  <r>
    <x v="138"/>
    <x v="12"/>
    <x v="45"/>
    <n v="200050"/>
    <n v="400100"/>
  </r>
  <r>
    <x v="138"/>
    <x v="13"/>
    <x v="45"/>
    <n v="158900"/>
    <n v="158900"/>
  </r>
  <r>
    <x v="139"/>
    <x v="14"/>
    <x v="45"/>
    <n v="152000"/>
    <n v="1032250"/>
  </r>
  <r>
    <x v="139"/>
    <x v="12"/>
    <x v="45"/>
    <n v="114500"/>
    <n v="229000"/>
  </r>
  <r>
    <x v="139"/>
    <x v="13"/>
    <x v="45"/>
    <n v="102961"/>
    <n v="102961"/>
  </r>
  <r>
    <x v="140"/>
    <x v="14"/>
    <x v="45"/>
    <n v="134900"/>
    <n v="134900"/>
  </r>
  <r>
    <x v="140"/>
    <x v="12"/>
    <x v="45"/>
    <n v="134500"/>
    <n v="269000"/>
  </r>
  <r>
    <x v="140"/>
    <x v="13"/>
    <x v="45"/>
    <n v="159950"/>
    <n v="159950"/>
  </r>
  <r>
    <x v="141"/>
    <x v="14"/>
    <x v="45"/>
    <n v="122500"/>
    <n v="245000"/>
  </r>
  <r>
    <x v="141"/>
    <x v="12"/>
    <x v="45"/>
    <n v="97000"/>
    <n v="194000"/>
  </r>
  <r>
    <x v="141"/>
    <x v="13"/>
    <x v="45"/>
    <n v="135000"/>
    <n v="432500"/>
  </r>
  <r>
    <x v="142"/>
    <x v="14"/>
    <x v="45"/>
    <n v="113997"/>
    <n v="227994"/>
  </r>
  <r>
    <x v="142"/>
    <x v="12"/>
    <x v="45"/>
    <n v="152000"/>
    <n v="375600"/>
  </r>
  <r>
    <x v="142"/>
    <x v="13"/>
    <x v="45"/>
    <n v="153000"/>
    <n v="707000"/>
  </r>
  <r>
    <x v="143"/>
    <x v="14"/>
    <x v="45"/>
    <n v="169950"/>
    <n v="463950"/>
  </r>
  <r>
    <x v="143"/>
    <x v="12"/>
    <x v="45"/>
    <n v="141950"/>
    <n v="283900"/>
  </r>
  <r>
    <x v="143"/>
    <x v="13"/>
    <x v="45"/>
    <n v="194950"/>
    <n v="194950"/>
  </r>
  <r>
    <x v="144"/>
    <x v="14"/>
    <x v="45"/>
    <n v="160700"/>
    <n v="321400"/>
  </r>
  <r>
    <x v="144"/>
    <x v="12"/>
    <x v="45"/>
    <n v="142800"/>
    <n v="142800"/>
  </r>
  <r>
    <x v="144"/>
    <x v="13"/>
    <x v="45"/>
    <n v="217250"/>
    <n v="434500"/>
  </r>
  <r>
    <x v="145"/>
    <x v="14"/>
    <x v="45"/>
    <n v="145950"/>
    <n v="291900"/>
  </r>
  <r>
    <x v="145"/>
    <x v="12"/>
    <x v="45"/>
    <n v="170104"/>
    <n v="543904"/>
  </r>
  <r>
    <x v="145"/>
    <x v="13"/>
    <x v="45"/>
    <n v="153138"/>
    <n v="306275"/>
  </r>
  <r>
    <x v="146"/>
    <x v="14"/>
    <x v="45"/>
    <n v="115500"/>
    <n v="352000"/>
  </r>
  <r>
    <x v="146"/>
    <x v="12"/>
    <x v="45"/>
    <n v="174750"/>
    <n v="349500"/>
  </r>
  <r>
    <x v="146"/>
    <x v="13"/>
    <x v="45"/>
    <n v="119450"/>
    <n v="238900"/>
  </r>
  <r>
    <x v="147"/>
    <x v="14"/>
    <x v="45"/>
    <n v="143000"/>
    <n v="468500"/>
  </r>
  <r>
    <x v="147"/>
    <x v="12"/>
    <x v="45"/>
    <n v="108863"/>
    <n v="217725"/>
  </r>
  <r>
    <x v="147"/>
    <x v="13"/>
    <x v="45"/>
    <n v="119000"/>
    <n v="400000"/>
  </r>
  <r>
    <x v="148"/>
    <x v="14"/>
    <x v="45"/>
    <n v="126000"/>
    <n v="252000"/>
  </r>
  <r>
    <x v="148"/>
    <x v="12"/>
    <x v="45"/>
    <n v="122500"/>
    <n v="765500"/>
  </r>
  <r>
    <x v="148"/>
    <x v="13"/>
    <x v="45"/>
    <n v="207500"/>
    <n v="572500"/>
  </r>
  <r>
    <x v="149"/>
    <x v="14"/>
    <x v="45"/>
    <n v="229950"/>
    <n v="732900"/>
  </r>
  <r>
    <x v="149"/>
    <x v="12"/>
    <x v="45"/>
    <n v="158425"/>
    <n v="691850"/>
  </r>
  <r>
    <x v="149"/>
    <x v="13"/>
    <x v="45"/>
    <n v="206000"/>
    <n v="206000"/>
  </r>
  <r>
    <x v="150"/>
    <x v="14"/>
    <x v="45"/>
    <n v="175000"/>
    <n v="996250"/>
  </r>
  <r>
    <x v="150"/>
    <x v="12"/>
    <x v="45"/>
    <n v="205000"/>
    <n v="205000"/>
  </r>
  <r>
    <x v="150"/>
    <x v="13"/>
    <x v="45"/>
    <n v="134000"/>
    <n v="376500"/>
  </r>
  <r>
    <x v="151"/>
    <x v="14"/>
    <x v="45"/>
    <n v="48000"/>
    <n v="48000"/>
  </r>
  <r>
    <x v="151"/>
    <x v="12"/>
    <x v="45"/>
    <n v="157000"/>
    <n v="566950"/>
  </r>
  <r>
    <x v="151"/>
    <x v="13"/>
    <x v="45"/>
    <n v="170000"/>
    <n v="660950"/>
  </r>
  <r>
    <x v="152"/>
    <x v="14"/>
    <x v="45"/>
    <n v="150150"/>
    <n v="437150"/>
  </r>
  <r>
    <x v="152"/>
    <x v="12"/>
    <x v="45"/>
    <n v="165000"/>
    <n v="924578"/>
  </r>
  <r>
    <x v="152"/>
    <x v="13"/>
    <x v="45"/>
    <n v="155825"/>
    <n v="671550"/>
  </r>
  <r>
    <x v="153"/>
    <x v="14"/>
    <x v="45"/>
    <n v="144950"/>
    <n v="539850"/>
  </r>
  <r>
    <x v="153"/>
    <x v="12"/>
    <x v="45"/>
    <n v="188729"/>
    <n v="1554657"/>
  </r>
  <r>
    <x v="153"/>
    <x v="13"/>
    <x v="45"/>
    <n v="190000"/>
    <n v="923000"/>
  </r>
  <r>
    <x v="154"/>
    <x v="14"/>
    <x v="45"/>
    <m/>
    <m/>
  </r>
  <r>
    <x v="154"/>
    <x v="12"/>
    <x v="45"/>
    <m/>
    <m/>
  </r>
  <r>
    <x v="154"/>
    <x v="13"/>
    <x v="45"/>
    <n v="195000"/>
    <n v="540000"/>
  </r>
  <r>
    <x v="155"/>
    <x v="14"/>
    <x v="45"/>
    <n v="124400"/>
    <n v="248800"/>
  </r>
  <r>
    <x v="155"/>
    <x v="12"/>
    <x v="45"/>
    <n v="193250"/>
    <n v="386500"/>
  </r>
  <r>
    <x v="155"/>
    <x v="13"/>
    <x v="45"/>
    <n v="184885"/>
    <n v="958885"/>
  </r>
  <r>
    <x v="156"/>
    <x v="14"/>
    <x v="45"/>
    <n v="258000"/>
    <n v="701000"/>
  </r>
  <r>
    <x v="156"/>
    <x v="12"/>
    <x v="45"/>
    <n v="285000"/>
    <n v="285000"/>
  </r>
  <r>
    <x v="156"/>
    <x v="13"/>
    <x v="45"/>
    <n v="152500"/>
    <n v="305000"/>
  </r>
  <r>
    <x v="157"/>
    <x v="14"/>
    <x v="45"/>
    <m/>
    <m/>
  </r>
  <r>
    <x v="157"/>
    <x v="12"/>
    <x v="45"/>
    <n v="151000"/>
    <n v="151000"/>
  </r>
  <r>
    <x v="157"/>
    <x v="13"/>
    <x v="45"/>
    <n v="225400"/>
    <n v="948903"/>
  </r>
  <r>
    <x v="158"/>
    <x v="14"/>
    <x v="45"/>
    <n v="202500"/>
    <n v="405000"/>
  </r>
  <r>
    <x v="158"/>
    <x v="12"/>
    <x v="45"/>
    <n v="152800"/>
    <n v="681300"/>
  </r>
  <r>
    <x v="158"/>
    <x v="13"/>
    <x v="45"/>
    <n v="210000"/>
    <n v="210000"/>
  </r>
  <r>
    <x v="159"/>
    <x v="14"/>
    <x v="45"/>
    <n v="130000"/>
    <n v="374950"/>
  </r>
  <r>
    <x v="159"/>
    <x v="12"/>
    <x v="45"/>
    <n v="180000"/>
    <n v="521100"/>
  </r>
  <r>
    <x v="159"/>
    <x v="13"/>
    <x v="45"/>
    <n v="226500"/>
    <n v="839200"/>
  </r>
  <r>
    <x v="160"/>
    <x v="14"/>
    <x v="45"/>
    <n v="241500"/>
    <n v="871510"/>
  </r>
  <r>
    <x v="160"/>
    <x v="12"/>
    <x v="45"/>
    <n v="200000"/>
    <n v="924696"/>
  </r>
  <r>
    <x v="160"/>
    <x v="13"/>
    <x v="45"/>
    <n v="232500"/>
    <n v="465000"/>
  </r>
  <r>
    <x v="161"/>
    <x v="14"/>
    <x v="45"/>
    <n v="150000"/>
    <n v="766616"/>
  </r>
  <r>
    <x v="161"/>
    <x v="12"/>
    <x v="45"/>
    <n v="216000"/>
    <n v="1259100"/>
  </r>
  <r>
    <x v="161"/>
    <x v="13"/>
    <x v="45"/>
    <n v="237000"/>
    <n v="474000"/>
  </r>
  <r>
    <x v="162"/>
    <x v="14"/>
    <x v="45"/>
    <n v="141000"/>
    <n v="282000"/>
  </r>
  <r>
    <x v="162"/>
    <x v="12"/>
    <x v="45"/>
    <n v="228000"/>
    <n v="635500"/>
  </r>
  <r>
    <x v="162"/>
    <x v="13"/>
    <x v="45"/>
    <n v="280000"/>
    <n v="679500"/>
  </r>
  <r>
    <x v="163"/>
    <x v="14"/>
    <x v="45"/>
    <m/>
    <m/>
  </r>
  <r>
    <x v="163"/>
    <x v="12"/>
    <x v="45"/>
    <n v="215000"/>
    <n v="552700"/>
  </r>
  <r>
    <x v="163"/>
    <x v="13"/>
    <x v="45"/>
    <n v="206000"/>
    <n v="1146500"/>
  </r>
  <r>
    <x v="164"/>
    <x v="14"/>
    <x v="45"/>
    <n v="225000"/>
    <n v="2050900"/>
  </r>
  <r>
    <x v="164"/>
    <x v="12"/>
    <x v="45"/>
    <n v="280000"/>
    <n v="280000"/>
  </r>
  <r>
    <x v="164"/>
    <x v="13"/>
    <x v="45"/>
    <n v="230450"/>
    <n v="1106450"/>
  </r>
  <r>
    <x v="165"/>
    <x v="14"/>
    <x v="45"/>
    <n v="145600"/>
    <n v="446600"/>
  </r>
  <r>
    <x v="165"/>
    <x v="12"/>
    <x v="45"/>
    <n v="218000"/>
    <n v="600000"/>
  </r>
  <r>
    <x v="165"/>
    <x v="13"/>
    <x v="45"/>
    <n v="152500"/>
    <n v="500899"/>
  </r>
  <r>
    <x v="166"/>
    <x v="14"/>
    <x v="45"/>
    <n v="190000"/>
    <n v="599000"/>
  </r>
  <r>
    <x v="166"/>
    <x v="12"/>
    <x v="45"/>
    <n v="212500"/>
    <n v="859000"/>
  </r>
  <r>
    <x v="166"/>
    <x v="13"/>
    <x v="45"/>
    <n v="100000"/>
    <n v="100000"/>
  </r>
  <r>
    <x v="167"/>
    <x v="14"/>
    <x v="45"/>
    <n v="166000"/>
    <n v="466000"/>
  </r>
  <r>
    <x v="167"/>
    <x v="12"/>
    <x v="45"/>
    <n v="229950"/>
    <n v="1089950"/>
  </r>
  <r>
    <x v="167"/>
    <x v="13"/>
    <x v="45"/>
    <n v="262500"/>
    <n v="794000"/>
  </r>
  <r>
    <x v="168"/>
    <x v="14"/>
    <x v="45"/>
    <n v="262000"/>
    <n v="660500"/>
  </r>
  <r>
    <x v="168"/>
    <x v="12"/>
    <x v="45"/>
    <n v="222000"/>
    <n v="680250"/>
  </r>
  <r>
    <x v="168"/>
    <x v="13"/>
    <x v="45"/>
    <n v="212000"/>
    <n v="1449099"/>
  </r>
  <r>
    <x v="169"/>
    <x v="14"/>
    <x v="45"/>
    <n v="141000"/>
    <n v="533399"/>
  </r>
  <r>
    <x v="169"/>
    <x v="12"/>
    <x v="45"/>
    <n v="144000"/>
    <n v="506525"/>
  </r>
  <r>
    <x v="169"/>
    <x v="13"/>
    <x v="45"/>
    <n v="220750"/>
    <n v="1155700"/>
  </r>
  <r>
    <x v="170"/>
    <x v="14"/>
    <x v="45"/>
    <n v="206500"/>
    <n v="1163900"/>
  </r>
  <r>
    <x v="170"/>
    <x v="12"/>
    <x v="45"/>
    <n v="175000"/>
    <n v="175000"/>
  </r>
  <r>
    <x v="170"/>
    <x v="13"/>
    <x v="45"/>
    <n v="227400"/>
    <n v="227400"/>
  </r>
  <r>
    <x v="171"/>
    <x v="14"/>
    <x v="45"/>
    <n v="222500"/>
    <n v="1811000"/>
  </r>
  <r>
    <x v="171"/>
    <x v="12"/>
    <x v="45"/>
    <n v="225750"/>
    <n v="451500"/>
  </r>
  <r>
    <x v="171"/>
    <x v="13"/>
    <x v="45"/>
    <n v="193000"/>
    <n v="386000"/>
  </r>
  <r>
    <x v="172"/>
    <x v="14"/>
    <x v="45"/>
    <n v="222500"/>
    <n v="1374000"/>
  </r>
  <r>
    <x v="172"/>
    <x v="12"/>
    <x v="45"/>
    <n v="257000"/>
    <n v="1028500"/>
  </r>
  <r>
    <x v="172"/>
    <x v="13"/>
    <x v="45"/>
    <n v="227500"/>
    <n v="880000"/>
  </r>
  <r>
    <x v="173"/>
    <x v="14"/>
    <x v="45"/>
    <n v="265000"/>
    <n v="1285400"/>
  </r>
  <r>
    <x v="173"/>
    <x v="12"/>
    <x v="45"/>
    <n v="259050"/>
    <n v="776050"/>
  </r>
  <r>
    <x v="173"/>
    <x v="13"/>
    <x v="45"/>
    <n v="230000"/>
    <n v="1551000"/>
  </r>
  <r>
    <x v="174"/>
    <x v="14"/>
    <x v="45"/>
    <n v="251250"/>
    <n v="997500"/>
  </r>
  <r>
    <x v="174"/>
    <x v="12"/>
    <x v="45"/>
    <n v="230000"/>
    <n v="1507950"/>
  </r>
  <r>
    <x v="174"/>
    <x v="13"/>
    <x v="45"/>
    <n v="280795"/>
    <n v="561590"/>
  </r>
  <r>
    <x v="175"/>
    <x v="14"/>
    <x v="45"/>
    <n v="247250"/>
    <n v="2202900"/>
  </r>
  <r>
    <x v="175"/>
    <x v="12"/>
    <x v="45"/>
    <n v="244950"/>
    <n v="1554850"/>
  </r>
  <r>
    <x v="175"/>
    <x v="13"/>
    <x v="45"/>
    <n v="220000"/>
    <n v="1210200"/>
  </r>
  <r>
    <x v="176"/>
    <x v="14"/>
    <x v="45"/>
    <n v="209900"/>
    <n v="571094"/>
  </r>
  <r>
    <x v="176"/>
    <x v="12"/>
    <x v="45"/>
    <n v="277500"/>
    <n v="1092100"/>
  </r>
  <r>
    <x v="176"/>
    <x v="13"/>
    <x v="45"/>
    <n v="258000"/>
    <n v="258000"/>
  </r>
  <r>
    <x v="177"/>
    <x v="14"/>
    <x v="45"/>
    <n v="168500"/>
    <n v="751050"/>
  </r>
  <r>
    <x v="177"/>
    <x v="12"/>
    <x v="45"/>
    <n v="240000"/>
    <n v="932500"/>
  </r>
  <r>
    <x v="177"/>
    <x v="13"/>
    <x v="45"/>
    <n v="185000"/>
    <n v="185000"/>
  </r>
  <r>
    <x v="178"/>
    <x v="14"/>
    <x v="45"/>
    <n v="222000"/>
    <n v="704000"/>
  </r>
  <r>
    <x v="178"/>
    <x v="12"/>
    <x v="45"/>
    <n v="250000"/>
    <n v="1136490"/>
  </r>
  <r>
    <x v="178"/>
    <x v="13"/>
    <x v="45"/>
    <n v="242000"/>
    <n v="2035900"/>
  </r>
  <r>
    <x v="179"/>
    <x v="14"/>
    <x v="45"/>
    <n v="267000"/>
    <n v="1450940"/>
  </r>
  <r>
    <x v="179"/>
    <x v="12"/>
    <x v="45"/>
    <n v="273000"/>
    <n v="546000"/>
  </r>
  <r>
    <x v="179"/>
    <x v="13"/>
    <x v="45"/>
    <n v="247500"/>
    <n v="495000"/>
  </r>
  <r>
    <x v="180"/>
    <x v="14"/>
    <x v="45"/>
    <n v="215000"/>
    <n v="662000"/>
  </r>
  <r>
    <x v="180"/>
    <x v="12"/>
    <x v="45"/>
    <n v="223000"/>
    <n v="683450"/>
  </r>
  <r>
    <x v="180"/>
    <x v="13"/>
    <x v="45"/>
    <n v="205000"/>
    <n v="592102"/>
  </r>
  <r>
    <x v="181"/>
    <x v="14"/>
    <x v="45"/>
    <n v="255975"/>
    <n v="1051900"/>
  </r>
  <r>
    <x v="181"/>
    <x v="12"/>
    <x v="45"/>
    <n v="287500"/>
    <n v="1338500"/>
  </r>
  <r>
    <x v="181"/>
    <x v="13"/>
    <x v="45"/>
    <m/>
    <m/>
  </r>
  <r>
    <x v="182"/>
    <x v="14"/>
    <x v="45"/>
    <n v="262450"/>
    <n v="262450"/>
  </r>
  <r>
    <x v="182"/>
    <x v="12"/>
    <x v="45"/>
    <n v="268500"/>
    <n v="1087000"/>
  </r>
  <r>
    <x v="182"/>
    <x v="13"/>
    <x v="45"/>
    <m/>
    <m/>
  </r>
  <r>
    <x v="183"/>
    <x v="14"/>
    <x v="45"/>
    <n v="235000"/>
    <n v="1637450"/>
  </r>
  <r>
    <x v="183"/>
    <x v="12"/>
    <x v="45"/>
    <n v="314975"/>
    <n v="1284950"/>
  </r>
  <r>
    <x v="183"/>
    <x v="13"/>
    <x v="45"/>
    <n v="252500"/>
    <n v="505000"/>
  </r>
  <r>
    <x v="184"/>
    <x v="14"/>
    <x v="45"/>
    <n v="301500"/>
    <n v="603000"/>
  </r>
  <r>
    <x v="184"/>
    <x v="12"/>
    <x v="45"/>
    <n v="246500"/>
    <n v="493000"/>
  </r>
  <r>
    <x v="184"/>
    <x v="13"/>
    <x v="45"/>
    <n v="265500"/>
    <n v="1059100"/>
  </r>
  <r>
    <x v="185"/>
    <x v="14"/>
    <x v="45"/>
    <n v="280650"/>
    <n v="1145800"/>
  </r>
  <r>
    <x v="185"/>
    <x v="12"/>
    <x v="45"/>
    <n v="314425"/>
    <n v="628850"/>
  </r>
  <r>
    <x v="185"/>
    <x v="13"/>
    <x v="45"/>
    <n v="272000"/>
    <n v="789000"/>
  </r>
  <r>
    <x v="186"/>
    <x v="14"/>
    <x v="45"/>
    <n v="265000"/>
    <n v="1085000"/>
  </r>
  <r>
    <x v="186"/>
    <x v="12"/>
    <x v="45"/>
    <n v="306000"/>
    <n v="306000"/>
  </r>
  <r>
    <x v="186"/>
    <x v="13"/>
    <x v="45"/>
    <n v="308500"/>
    <n v="1610450"/>
  </r>
  <r>
    <x v="187"/>
    <x v="14"/>
    <x v="45"/>
    <n v="261225"/>
    <n v="522450"/>
  </r>
  <r>
    <x v="187"/>
    <x v="12"/>
    <x v="45"/>
    <n v="322750"/>
    <n v="1220500"/>
  </r>
  <r>
    <x v="187"/>
    <x v="13"/>
    <x v="45"/>
    <n v="269000"/>
    <n v="269000"/>
  </r>
  <r>
    <x v="188"/>
    <x v="14"/>
    <x v="45"/>
    <n v="355000"/>
    <n v="355000"/>
  </r>
  <r>
    <x v="188"/>
    <x v="12"/>
    <x v="45"/>
    <n v="285000"/>
    <n v="888000"/>
  </r>
  <r>
    <x v="188"/>
    <x v="13"/>
    <x v="45"/>
    <n v="216500"/>
    <n v="1188700"/>
  </r>
  <r>
    <x v="189"/>
    <x v="14"/>
    <x v="45"/>
    <n v="222500"/>
    <n v="445000"/>
  </r>
  <r>
    <x v="189"/>
    <x v="12"/>
    <x v="45"/>
    <n v="305000"/>
    <n v="305000"/>
  </r>
  <r>
    <x v="189"/>
    <x v="13"/>
    <x v="45"/>
    <n v="279125"/>
    <n v="558250"/>
  </r>
  <r>
    <x v="190"/>
    <x v="14"/>
    <x v="45"/>
    <n v="248500"/>
    <n v="1011561"/>
  </r>
  <r>
    <x v="190"/>
    <x v="12"/>
    <x v="45"/>
    <n v="261888"/>
    <n v="261888"/>
  </r>
  <r>
    <x v="190"/>
    <x v="13"/>
    <x v="45"/>
    <n v="284000"/>
    <n v="871000"/>
  </r>
  <r>
    <x v="191"/>
    <x v="14"/>
    <x v="45"/>
    <n v="300000"/>
    <n v="300000"/>
  </r>
  <r>
    <x v="191"/>
    <x v="12"/>
    <x v="45"/>
    <n v="312000"/>
    <n v="906950"/>
  </r>
  <r>
    <x v="191"/>
    <x v="13"/>
    <x v="45"/>
    <n v="247000"/>
    <n v="767000"/>
  </r>
  <r>
    <x v="192"/>
    <x v="14"/>
    <x v="45"/>
    <n v="295000"/>
    <n v="838900"/>
  </r>
  <r>
    <x v="192"/>
    <x v="12"/>
    <x v="45"/>
    <n v="285250"/>
    <n v="285250"/>
  </r>
  <r>
    <x v="192"/>
    <x v="13"/>
    <x v="45"/>
    <n v="241000"/>
    <n v="939000"/>
  </r>
  <r>
    <x v="202"/>
    <x v="14"/>
    <x v="45"/>
    <m/>
    <m/>
  </r>
  <r>
    <x v="202"/>
    <x v="12"/>
    <x v="45"/>
    <n v="260000"/>
    <n v="1366500"/>
  </r>
  <r>
    <x v="202"/>
    <x v="13"/>
    <x v="45"/>
    <n v="311000"/>
    <n v="1529450"/>
  </r>
  <r>
    <x v="194"/>
    <x v="14"/>
    <x v="45"/>
    <n v="265000"/>
    <n v="265000"/>
  </r>
  <r>
    <x v="194"/>
    <x v="12"/>
    <x v="45"/>
    <n v="230000"/>
    <n v="230000"/>
  </r>
  <r>
    <x v="194"/>
    <x v="13"/>
    <x v="45"/>
    <n v="335000"/>
    <n v="335000"/>
  </r>
  <r>
    <x v="195"/>
    <x v="14"/>
    <x v="45"/>
    <n v="282500"/>
    <n v="1219450"/>
  </r>
  <r>
    <x v="195"/>
    <x v="12"/>
    <x v="45"/>
    <n v="272500"/>
    <n v="1537000"/>
  </r>
  <r>
    <x v="195"/>
    <x v="13"/>
    <x v="45"/>
    <n v="275000"/>
    <n v="1356900"/>
  </r>
  <r>
    <x v="196"/>
    <x v="14"/>
    <x v="45"/>
    <n v="314000"/>
    <n v="628000"/>
  </r>
  <r>
    <x v="196"/>
    <x v="12"/>
    <x v="45"/>
    <n v="303000"/>
    <n v="953875"/>
  </r>
  <r>
    <x v="196"/>
    <x v="13"/>
    <x v="45"/>
    <n v="280907"/>
    <n v="1176814"/>
  </r>
  <r>
    <x v="197"/>
    <x v="14"/>
    <x v="45"/>
    <m/>
    <m/>
  </r>
  <r>
    <x v="197"/>
    <x v="12"/>
    <x v="45"/>
    <n v="295000"/>
    <n v="590000"/>
  </r>
  <r>
    <x v="197"/>
    <x v="13"/>
    <x v="45"/>
    <n v="313000"/>
    <n v="1277000"/>
  </r>
  <r>
    <x v="198"/>
    <x v="14"/>
    <x v="45"/>
    <n v="293650"/>
    <n v="587300"/>
  </r>
  <r>
    <x v="198"/>
    <x v="12"/>
    <x v="45"/>
    <n v="290000"/>
    <n v="845000"/>
  </r>
  <r>
    <x v="198"/>
    <x v="13"/>
    <x v="45"/>
    <n v="288750"/>
    <n v="577500"/>
  </r>
  <r>
    <x v="199"/>
    <x v="14"/>
    <x v="45"/>
    <n v="380000"/>
    <n v="380000"/>
  </r>
  <r>
    <x v="199"/>
    <x v="12"/>
    <x v="45"/>
    <n v="283000"/>
    <n v="860500"/>
  </r>
  <r>
    <x v="199"/>
    <x v="13"/>
    <x v="45"/>
    <n v="293500"/>
    <n v="1197000"/>
  </r>
  <r>
    <x v="200"/>
    <x v="14"/>
    <x v="45"/>
    <n v="294500"/>
    <n v="1179000"/>
  </r>
  <r>
    <x v="200"/>
    <x v="12"/>
    <x v="45"/>
    <n v="310000"/>
    <n v="953500"/>
  </r>
  <r>
    <x v="200"/>
    <x v="13"/>
    <x v="45"/>
    <n v="290000"/>
    <n v="818000"/>
  </r>
  <r>
    <x v="201"/>
    <x v="13"/>
    <x v="45"/>
    <n v="312000"/>
    <n v="1410000"/>
  </r>
  <r>
    <x v="201"/>
    <x v="12"/>
    <x v="45"/>
    <n v="250000"/>
    <n v="500000"/>
  </r>
  <r>
    <x v="201"/>
    <x v="14"/>
    <x v="45"/>
    <n v="320000"/>
    <n v="1586100"/>
  </r>
  <r>
    <x v="0"/>
    <x v="14"/>
    <x v="46"/>
    <n v="167950"/>
    <n v="167950"/>
  </r>
  <r>
    <x v="0"/>
    <x v="12"/>
    <x v="46"/>
    <n v="129000"/>
    <n v="357500"/>
  </r>
  <r>
    <x v="1"/>
    <x v="14"/>
    <x v="46"/>
    <n v="144000"/>
    <n v="415150"/>
  </r>
  <r>
    <x v="1"/>
    <x v="12"/>
    <x v="46"/>
    <n v="138250"/>
    <n v="276500"/>
  </r>
  <r>
    <x v="2"/>
    <x v="14"/>
    <x v="46"/>
    <n v="131975"/>
    <n v="1109400"/>
  </r>
  <r>
    <x v="2"/>
    <x v="12"/>
    <x v="46"/>
    <n v="98500"/>
    <n v="98500"/>
  </r>
  <r>
    <x v="3"/>
    <x v="14"/>
    <x v="46"/>
    <n v="139975"/>
    <n v="279950"/>
  </r>
  <r>
    <x v="3"/>
    <x v="12"/>
    <x v="46"/>
    <n v="130000"/>
    <n v="1410400"/>
  </r>
  <r>
    <x v="4"/>
    <x v="14"/>
    <x v="46"/>
    <n v="137000"/>
    <n v="414000"/>
  </r>
  <r>
    <x v="4"/>
    <x v="12"/>
    <x v="46"/>
    <n v="146950"/>
    <n v="994800"/>
  </r>
  <r>
    <x v="5"/>
    <x v="14"/>
    <x v="46"/>
    <n v="127413"/>
    <n v="507326"/>
  </r>
  <r>
    <x v="5"/>
    <x v="12"/>
    <x v="46"/>
    <n v="133250"/>
    <n v="1122500"/>
  </r>
  <r>
    <x v="6"/>
    <x v="14"/>
    <x v="46"/>
    <n v="132475"/>
    <n v="525950"/>
  </r>
  <r>
    <x v="6"/>
    <x v="12"/>
    <x v="46"/>
    <n v="148000"/>
    <n v="780350"/>
  </r>
  <r>
    <x v="7"/>
    <x v="14"/>
    <x v="46"/>
    <n v="133000"/>
    <n v="569950"/>
  </r>
  <r>
    <x v="7"/>
    <x v="12"/>
    <x v="46"/>
    <n v="121500"/>
    <n v="1132900"/>
  </r>
  <r>
    <x v="8"/>
    <x v="14"/>
    <x v="46"/>
    <n v="176475"/>
    <n v="352950"/>
  </r>
  <r>
    <x v="8"/>
    <x v="12"/>
    <x v="46"/>
    <n v="148000"/>
    <n v="606000"/>
  </r>
  <r>
    <x v="9"/>
    <x v="14"/>
    <x v="46"/>
    <n v="119950"/>
    <n v="638300"/>
  </r>
  <r>
    <x v="9"/>
    <x v="12"/>
    <x v="46"/>
    <n v="124850"/>
    <n v="724847"/>
  </r>
  <r>
    <x v="10"/>
    <x v="14"/>
    <x v="46"/>
    <n v="153950"/>
    <n v="926300"/>
  </r>
  <r>
    <x v="10"/>
    <x v="12"/>
    <x v="46"/>
    <n v="144000"/>
    <n v="737000"/>
  </r>
  <r>
    <x v="11"/>
    <x v="14"/>
    <x v="46"/>
    <n v="131450"/>
    <n v="544900"/>
  </r>
  <r>
    <x v="11"/>
    <x v="12"/>
    <x v="46"/>
    <n v="134000"/>
    <n v="753800"/>
  </r>
  <r>
    <x v="12"/>
    <x v="14"/>
    <x v="46"/>
    <n v="154900"/>
    <n v="428900"/>
  </r>
  <r>
    <x v="12"/>
    <x v="12"/>
    <x v="46"/>
    <n v="142000"/>
    <n v="142000"/>
  </r>
  <r>
    <x v="13"/>
    <x v="14"/>
    <x v="46"/>
    <n v="129000"/>
    <n v="896950"/>
  </r>
  <r>
    <x v="13"/>
    <x v="12"/>
    <x v="46"/>
    <n v="135000"/>
    <n v="712900"/>
  </r>
  <r>
    <x v="14"/>
    <x v="14"/>
    <x v="46"/>
    <n v="159900"/>
    <n v="159900"/>
  </r>
  <r>
    <x v="14"/>
    <x v="12"/>
    <x v="46"/>
    <n v="139000"/>
    <n v="752000"/>
  </r>
  <r>
    <x v="15"/>
    <x v="14"/>
    <x v="46"/>
    <n v="164500"/>
    <n v="926949"/>
  </r>
  <r>
    <x v="15"/>
    <x v="12"/>
    <x v="46"/>
    <n v="148000"/>
    <n v="1262148"/>
  </r>
  <r>
    <x v="16"/>
    <x v="14"/>
    <x v="46"/>
    <n v="149900"/>
    <n v="149900"/>
  </r>
  <r>
    <x v="16"/>
    <x v="12"/>
    <x v="46"/>
    <n v="137950"/>
    <n v="550400"/>
  </r>
  <r>
    <x v="17"/>
    <x v="14"/>
    <x v="46"/>
    <n v="178200"/>
    <n v="664850"/>
  </r>
  <r>
    <x v="17"/>
    <x v="12"/>
    <x v="46"/>
    <n v="141505"/>
    <n v="552510"/>
  </r>
  <r>
    <x v="18"/>
    <x v="14"/>
    <x v="46"/>
    <n v="156000"/>
    <n v="1323400"/>
  </r>
  <r>
    <x v="18"/>
    <x v="12"/>
    <x v="46"/>
    <n v="156125"/>
    <n v="937800"/>
  </r>
  <r>
    <x v="19"/>
    <x v="14"/>
    <x v="46"/>
    <n v="163950"/>
    <n v="599400"/>
  </r>
  <r>
    <x v="19"/>
    <x v="12"/>
    <x v="46"/>
    <n v="169000"/>
    <n v="169000"/>
  </r>
  <r>
    <x v="20"/>
    <x v="14"/>
    <x v="46"/>
    <n v="144950"/>
    <n v="423950"/>
  </r>
  <r>
    <x v="20"/>
    <x v="12"/>
    <x v="46"/>
    <n v="158750"/>
    <n v="958500"/>
  </r>
  <r>
    <x v="21"/>
    <x v="14"/>
    <x v="46"/>
    <n v="180549"/>
    <n v="501127"/>
  </r>
  <r>
    <x v="21"/>
    <x v="12"/>
    <x v="46"/>
    <n v="100000"/>
    <n v="100000"/>
  </r>
  <r>
    <x v="22"/>
    <x v="14"/>
    <x v="46"/>
    <n v="174750"/>
    <n v="349500"/>
  </r>
  <r>
    <x v="22"/>
    <x v="12"/>
    <x v="46"/>
    <n v="182000"/>
    <n v="552000"/>
  </r>
  <r>
    <x v="23"/>
    <x v="14"/>
    <x v="46"/>
    <n v="168000"/>
    <n v="646400"/>
  </r>
  <r>
    <x v="23"/>
    <x v="12"/>
    <x v="46"/>
    <n v="175900"/>
    <n v="1568041"/>
  </r>
  <r>
    <x v="24"/>
    <x v="14"/>
    <x v="46"/>
    <n v="157900"/>
    <n v="650750"/>
  </r>
  <r>
    <x v="24"/>
    <x v="12"/>
    <x v="46"/>
    <n v="155500"/>
    <n v="311000"/>
  </r>
  <r>
    <x v="25"/>
    <x v="14"/>
    <x v="46"/>
    <n v="150000"/>
    <n v="820000"/>
  </r>
  <r>
    <x v="25"/>
    <x v="12"/>
    <x v="46"/>
    <n v="152000"/>
    <n v="761900"/>
  </r>
  <r>
    <x v="26"/>
    <x v="14"/>
    <x v="46"/>
    <n v="153950"/>
    <n v="764400"/>
  </r>
  <r>
    <x v="26"/>
    <x v="12"/>
    <x v="46"/>
    <n v="170250"/>
    <n v="1042400"/>
  </r>
  <r>
    <x v="27"/>
    <x v="14"/>
    <x v="46"/>
    <n v="167250"/>
    <n v="334500"/>
  </r>
  <r>
    <x v="27"/>
    <x v="12"/>
    <x v="46"/>
    <n v="169000"/>
    <n v="2233905"/>
  </r>
  <r>
    <x v="28"/>
    <x v="14"/>
    <x v="46"/>
    <n v="155000"/>
    <n v="719500"/>
  </r>
  <r>
    <x v="28"/>
    <x v="12"/>
    <x v="46"/>
    <n v="185350"/>
    <n v="700700"/>
  </r>
  <r>
    <x v="29"/>
    <x v="14"/>
    <x v="46"/>
    <n v="113500"/>
    <n v="227000"/>
  </r>
  <r>
    <x v="29"/>
    <x v="12"/>
    <x v="46"/>
    <n v="164300"/>
    <n v="1424000"/>
  </r>
  <r>
    <x v="30"/>
    <x v="14"/>
    <x v="46"/>
    <n v="165000"/>
    <n v="499000"/>
  </r>
  <r>
    <x v="30"/>
    <x v="12"/>
    <x v="46"/>
    <n v="167275"/>
    <n v="689500"/>
  </r>
  <r>
    <x v="31"/>
    <x v="14"/>
    <x v="46"/>
    <n v="180000"/>
    <n v="1326499"/>
  </r>
  <r>
    <x v="31"/>
    <x v="12"/>
    <x v="46"/>
    <n v="212225"/>
    <n v="424450"/>
  </r>
  <r>
    <x v="32"/>
    <x v="14"/>
    <x v="46"/>
    <n v="174500"/>
    <n v="2266600"/>
  </r>
  <r>
    <x v="32"/>
    <x v="12"/>
    <x v="46"/>
    <n v="174000"/>
    <n v="1256500"/>
  </r>
  <r>
    <x v="33"/>
    <x v="14"/>
    <x v="46"/>
    <n v="231000"/>
    <n v="720950"/>
  </r>
  <r>
    <x v="33"/>
    <x v="12"/>
    <x v="46"/>
    <n v="190250"/>
    <n v="1527400"/>
  </r>
  <r>
    <x v="34"/>
    <x v="14"/>
    <x v="46"/>
    <n v="165000"/>
    <n v="165000"/>
  </r>
  <r>
    <x v="34"/>
    <x v="12"/>
    <x v="46"/>
    <n v="183250"/>
    <n v="731450"/>
  </r>
  <r>
    <x v="35"/>
    <x v="14"/>
    <x v="46"/>
    <n v="147820"/>
    <n v="537770"/>
  </r>
  <r>
    <x v="35"/>
    <x v="12"/>
    <x v="46"/>
    <n v="209000"/>
    <n v="624500"/>
  </r>
  <r>
    <x v="36"/>
    <x v="14"/>
    <x v="46"/>
    <n v="183200"/>
    <n v="366400"/>
  </r>
  <r>
    <x v="36"/>
    <x v="12"/>
    <x v="46"/>
    <n v="177375"/>
    <n v="763750"/>
  </r>
  <r>
    <x v="37"/>
    <x v="14"/>
    <x v="46"/>
    <n v="187750"/>
    <n v="739450"/>
  </r>
  <r>
    <x v="37"/>
    <x v="12"/>
    <x v="46"/>
    <n v="173475"/>
    <n v="1353950"/>
  </r>
  <r>
    <x v="38"/>
    <x v="14"/>
    <x v="46"/>
    <n v="188725"/>
    <n v="1280550"/>
  </r>
  <r>
    <x v="38"/>
    <x v="12"/>
    <x v="46"/>
    <n v="185450"/>
    <n v="1141850"/>
  </r>
  <r>
    <x v="39"/>
    <x v="14"/>
    <x v="46"/>
    <n v="223525"/>
    <n v="897200"/>
  </r>
  <r>
    <x v="39"/>
    <x v="12"/>
    <x v="46"/>
    <n v="196000"/>
    <n v="997830"/>
  </r>
  <r>
    <x v="40"/>
    <x v="14"/>
    <x v="46"/>
    <n v="150000"/>
    <n v="300000"/>
  </r>
  <r>
    <x v="40"/>
    <x v="12"/>
    <x v="46"/>
    <n v="216000"/>
    <n v="2028025"/>
  </r>
  <r>
    <x v="41"/>
    <x v="14"/>
    <x v="46"/>
    <n v="193625"/>
    <n v="1972600"/>
  </r>
  <r>
    <x v="41"/>
    <x v="12"/>
    <x v="46"/>
    <n v="193000"/>
    <n v="1592850"/>
  </r>
  <r>
    <x v="42"/>
    <x v="14"/>
    <x v="46"/>
    <n v="201000"/>
    <n v="639950"/>
  </r>
  <r>
    <x v="42"/>
    <x v="12"/>
    <x v="46"/>
    <n v="188075"/>
    <n v="376150"/>
  </r>
  <r>
    <x v="43"/>
    <x v="14"/>
    <x v="46"/>
    <n v="195000"/>
    <n v="1381449"/>
  </r>
  <r>
    <x v="43"/>
    <x v="12"/>
    <x v="46"/>
    <n v="201000"/>
    <n v="616000"/>
  </r>
  <r>
    <x v="44"/>
    <x v="14"/>
    <x v="46"/>
    <n v="261000"/>
    <n v="760950"/>
  </r>
  <r>
    <x v="44"/>
    <x v="12"/>
    <x v="46"/>
    <n v="217975"/>
    <n v="1351450"/>
  </r>
  <r>
    <x v="45"/>
    <x v="14"/>
    <x v="46"/>
    <n v="239950"/>
    <n v="239950"/>
  </r>
  <r>
    <x v="45"/>
    <x v="12"/>
    <x v="46"/>
    <n v="203375"/>
    <n v="1000650"/>
  </r>
  <r>
    <x v="46"/>
    <x v="14"/>
    <x v="46"/>
    <n v="209000"/>
    <n v="632550"/>
  </r>
  <r>
    <x v="46"/>
    <x v="12"/>
    <x v="46"/>
    <n v="195000"/>
    <n v="599000"/>
  </r>
  <r>
    <x v="47"/>
    <x v="14"/>
    <x v="46"/>
    <n v="186000"/>
    <n v="731950"/>
  </r>
  <r>
    <x v="47"/>
    <x v="12"/>
    <x v="46"/>
    <n v="253300"/>
    <n v="253300"/>
  </r>
  <r>
    <x v="48"/>
    <x v="14"/>
    <x v="46"/>
    <n v="205000"/>
    <n v="1077249"/>
  </r>
  <r>
    <x v="48"/>
    <x v="12"/>
    <x v="46"/>
    <n v="245750"/>
    <n v="491500"/>
  </r>
  <r>
    <x v="49"/>
    <x v="14"/>
    <x v="46"/>
    <m/>
    <m/>
  </r>
  <r>
    <x v="49"/>
    <x v="12"/>
    <x v="46"/>
    <n v="180200"/>
    <n v="360400"/>
  </r>
  <r>
    <x v="50"/>
    <x v="14"/>
    <x v="46"/>
    <n v="213000"/>
    <n v="1070000"/>
  </r>
  <r>
    <x v="50"/>
    <x v="12"/>
    <x v="46"/>
    <n v="216999"/>
    <n v="666999"/>
  </r>
  <r>
    <x v="51"/>
    <x v="14"/>
    <x v="46"/>
    <n v="214500"/>
    <n v="887000"/>
  </r>
  <r>
    <x v="51"/>
    <x v="12"/>
    <x v="46"/>
    <n v="215300"/>
    <n v="861100"/>
  </r>
  <r>
    <x v="52"/>
    <x v="14"/>
    <x v="46"/>
    <n v="196700"/>
    <n v="393400"/>
  </r>
  <r>
    <x v="52"/>
    <x v="12"/>
    <x v="46"/>
    <n v="215975"/>
    <n v="864950"/>
  </r>
  <r>
    <x v="53"/>
    <x v="14"/>
    <x v="46"/>
    <n v="218300"/>
    <n v="436600"/>
  </r>
  <r>
    <x v="53"/>
    <x v="12"/>
    <x v="46"/>
    <n v="201000"/>
    <n v="612000"/>
  </r>
  <r>
    <x v="54"/>
    <x v="14"/>
    <x v="46"/>
    <n v="234950"/>
    <n v="1206700"/>
  </r>
  <r>
    <x v="54"/>
    <x v="12"/>
    <x v="46"/>
    <n v="244950"/>
    <n v="1140950"/>
  </r>
  <r>
    <x v="55"/>
    <x v="14"/>
    <x v="46"/>
    <n v="195950"/>
    <n v="583900"/>
  </r>
  <r>
    <x v="55"/>
    <x v="12"/>
    <x v="46"/>
    <n v="202400"/>
    <n v="817700"/>
  </r>
  <r>
    <x v="56"/>
    <x v="14"/>
    <x v="46"/>
    <n v="230000"/>
    <n v="230000"/>
  </r>
  <r>
    <x v="56"/>
    <x v="12"/>
    <x v="46"/>
    <n v="247150"/>
    <n v="247150"/>
  </r>
  <r>
    <x v="57"/>
    <x v="14"/>
    <x v="46"/>
    <n v="192500"/>
    <n v="599500"/>
  </r>
  <r>
    <x v="57"/>
    <x v="12"/>
    <x v="46"/>
    <n v="195975"/>
    <n v="391950"/>
  </r>
  <r>
    <x v="58"/>
    <x v="14"/>
    <x v="46"/>
    <n v="270000"/>
    <n v="270000"/>
  </r>
  <r>
    <x v="58"/>
    <x v="12"/>
    <x v="46"/>
    <n v="228000"/>
    <n v="228000"/>
  </r>
  <r>
    <x v="59"/>
    <x v="14"/>
    <x v="46"/>
    <n v="187000"/>
    <n v="565000"/>
  </r>
  <r>
    <x v="59"/>
    <x v="12"/>
    <x v="46"/>
    <n v="203950"/>
    <n v="849850"/>
  </r>
  <r>
    <x v="60"/>
    <x v="14"/>
    <x v="46"/>
    <n v="187500"/>
    <n v="695000"/>
  </r>
  <r>
    <x v="60"/>
    <x v="12"/>
    <x v="46"/>
    <n v="157500"/>
    <n v="157500"/>
  </r>
  <r>
    <x v="61"/>
    <x v="14"/>
    <x v="46"/>
    <n v="142200"/>
    <n v="142200"/>
  </r>
  <r>
    <x v="61"/>
    <x v="12"/>
    <x v="46"/>
    <n v="233000"/>
    <n v="466000"/>
  </r>
  <r>
    <x v="62"/>
    <x v="14"/>
    <x v="46"/>
    <n v="268950"/>
    <n v="268950"/>
  </r>
  <r>
    <x v="62"/>
    <x v="12"/>
    <x v="46"/>
    <n v="208000"/>
    <n v="875999"/>
  </r>
  <r>
    <x v="63"/>
    <x v="14"/>
    <x v="46"/>
    <n v="227950"/>
    <n v="455900"/>
  </r>
  <r>
    <x v="63"/>
    <x v="12"/>
    <x v="46"/>
    <n v="256800"/>
    <n v="513600"/>
  </r>
  <r>
    <x v="64"/>
    <x v="14"/>
    <x v="46"/>
    <n v="180973"/>
    <n v="717945"/>
  </r>
  <r>
    <x v="64"/>
    <x v="12"/>
    <x v="46"/>
    <n v="219726"/>
    <n v="219726"/>
  </r>
  <r>
    <x v="65"/>
    <x v="14"/>
    <x v="46"/>
    <n v="130000"/>
    <n v="433000"/>
  </r>
  <r>
    <x v="65"/>
    <x v="12"/>
    <x v="46"/>
    <n v="190000"/>
    <n v="190000"/>
  </r>
  <r>
    <x v="66"/>
    <x v="14"/>
    <x v="46"/>
    <n v="237000"/>
    <n v="724000"/>
  </r>
  <r>
    <x v="66"/>
    <x v="12"/>
    <x v="46"/>
    <m/>
    <m/>
  </r>
  <r>
    <x v="67"/>
    <x v="14"/>
    <x v="46"/>
    <n v="126500"/>
    <n v="253000"/>
  </r>
  <r>
    <x v="67"/>
    <x v="12"/>
    <x v="46"/>
    <n v="208250"/>
    <n v="416500"/>
  </r>
  <r>
    <x v="68"/>
    <x v="14"/>
    <x v="46"/>
    <n v="202500"/>
    <n v="967500"/>
  </r>
  <r>
    <x v="68"/>
    <x v="12"/>
    <x v="46"/>
    <n v="191695"/>
    <n v="982195"/>
  </r>
  <r>
    <x v="69"/>
    <x v="14"/>
    <x v="46"/>
    <n v="182250"/>
    <n v="724300"/>
  </r>
  <r>
    <x v="69"/>
    <x v="12"/>
    <x v="46"/>
    <n v="215500"/>
    <n v="431000"/>
  </r>
  <r>
    <x v="70"/>
    <x v="14"/>
    <x v="46"/>
    <n v="202000"/>
    <n v="404000"/>
  </r>
  <r>
    <x v="70"/>
    <x v="12"/>
    <x v="46"/>
    <n v="218250"/>
    <n v="218250"/>
  </r>
  <r>
    <x v="71"/>
    <x v="14"/>
    <x v="46"/>
    <n v="150750"/>
    <n v="301500"/>
  </r>
  <r>
    <x v="71"/>
    <x v="12"/>
    <x v="46"/>
    <n v="112000"/>
    <n v="342500"/>
  </r>
  <r>
    <x v="72"/>
    <x v="14"/>
    <x v="46"/>
    <n v="131000"/>
    <n v="381000"/>
  </r>
  <r>
    <x v="72"/>
    <x v="12"/>
    <x v="46"/>
    <n v="110000"/>
    <n v="110000"/>
  </r>
  <r>
    <x v="73"/>
    <x v="14"/>
    <x v="46"/>
    <m/>
    <m/>
  </r>
  <r>
    <x v="73"/>
    <x v="12"/>
    <x v="46"/>
    <m/>
    <m/>
  </r>
  <r>
    <x v="74"/>
    <x v="14"/>
    <x v="46"/>
    <n v="84900"/>
    <n v="84900"/>
  </r>
  <r>
    <x v="74"/>
    <x v="12"/>
    <x v="46"/>
    <n v="190000"/>
    <n v="190000"/>
  </r>
  <r>
    <x v="75"/>
    <x v="14"/>
    <x v="46"/>
    <n v="92000"/>
    <n v="92000"/>
  </r>
  <r>
    <x v="75"/>
    <x v="12"/>
    <x v="46"/>
    <n v="145000"/>
    <n v="396700"/>
  </r>
  <r>
    <x v="76"/>
    <x v="14"/>
    <x v="46"/>
    <n v="80000"/>
    <n v="80000"/>
  </r>
  <r>
    <x v="76"/>
    <x v="12"/>
    <x v="46"/>
    <n v="133800"/>
    <n v="870700"/>
  </r>
  <r>
    <x v="77"/>
    <x v="14"/>
    <x v="46"/>
    <n v="130000"/>
    <n v="130000"/>
  </r>
  <r>
    <x v="77"/>
    <x v="12"/>
    <x v="46"/>
    <n v="179000"/>
    <n v="535000"/>
  </r>
  <r>
    <x v="78"/>
    <x v="14"/>
    <x v="46"/>
    <n v="85000"/>
    <n v="85000"/>
  </r>
  <r>
    <x v="78"/>
    <x v="12"/>
    <x v="46"/>
    <n v="130000"/>
    <n v="502000"/>
  </r>
  <r>
    <x v="79"/>
    <x v="14"/>
    <x v="46"/>
    <n v="191250"/>
    <n v="382500"/>
  </r>
  <r>
    <x v="79"/>
    <x v="12"/>
    <x v="46"/>
    <n v="161950"/>
    <n v="675900"/>
  </r>
  <r>
    <x v="80"/>
    <x v="14"/>
    <x v="46"/>
    <n v="157250"/>
    <n v="314500"/>
  </r>
  <r>
    <x v="80"/>
    <x v="12"/>
    <x v="46"/>
    <n v="157000"/>
    <n v="390000"/>
  </r>
  <r>
    <x v="81"/>
    <x v="14"/>
    <x v="46"/>
    <n v="179950"/>
    <n v="512950"/>
  </r>
  <r>
    <x v="81"/>
    <x v="12"/>
    <x v="46"/>
    <n v="154000"/>
    <n v="796661"/>
  </r>
  <r>
    <x v="82"/>
    <x v="14"/>
    <x v="46"/>
    <n v="155750"/>
    <n v="311500"/>
  </r>
  <r>
    <x v="82"/>
    <x v="12"/>
    <x v="46"/>
    <n v="172000"/>
    <n v="344000"/>
  </r>
  <r>
    <x v="83"/>
    <x v="14"/>
    <x v="46"/>
    <n v="114950"/>
    <n v="580450"/>
  </r>
  <r>
    <x v="83"/>
    <x v="12"/>
    <x v="46"/>
    <n v="186225"/>
    <n v="372450"/>
  </r>
  <r>
    <x v="84"/>
    <x v="14"/>
    <x v="46"/>
    <n v="58000"/>
    <n v="58000"/>
  </r>
  <r>
    <x v="84"/>
    <x v="12"/>
    <x v="46"/>
    <n v="145000"/>
    <n v="290000"/>
  </r>
  <r>
    <x v="85"/>
    <x v="14"/>
    <x v="46"/>
    <n v="160000"/>
    <n v="456000"/>
  </r>
  <r>
    <x v="85"/>
    <x v="12"/>
    <x v="46"/>
    <n v="159950"/>
    <n v="159950"/>
  </r>
  <r>
    <x v="86"/>
    <x v="14"/>
    <x v="46"/>
    <n v="105000"/>
    <n v="210000"/>
  </r>
  <r>
    <x v="86"/>
    <x v="12"/>
    <x v="46"/>
    <n v="162000"/>
    <n v="612500"/>
  </r>
  <r>
    <x v="87"/>
    <x v="14"/>
    <x v="46"/>
    <n v="102465"/>
    <n v="360465"/>
  </r>
  <r>
    <x v="87"/>
    <x v="12"/>
    <x v="46"/>
    <n v="154000"/>
    <n v="432475"/>
  </r>
  <r>
    <x v="88"/>
    <x v="14"/>
    <x v="46"/>
    <n v="128000"/>
    <n v="256000"/>
  </r>
  <r>
    <x v="88"/>
    <x v="12"/>
    <x v="46"/>
    <n v="147500"/>
    <n v="1169000"/>
  </r>
  <r>
    <x v="89"/>
    <x v="14"/>
    <x v="46"/>
    <n v="126000"/>
    <n v="367000"/>
  </r>
  <r>
    <x v="89"/>
    <x v="12"/>
    <x v="46"/>
    <n v="152000"/>
    <n v="713000"/>
  </r>
  <r>
    <x v="90"/>
    <x v="14"/>
    <x v="46"/>
    <m/>
    <m/>
  </r>
  <r>
    <x v="90"/>
    <x v="12"/>
    <x v="46"/>
    <n v="144950"/>
    <n v="403450"/>
  </r>
  <r>
    <x v="91"/>
    <x v="14"/>
    <x v="46"/>
    <n v="149975"/>
    <n v="299950"/>
  </r>
  <r>
    <x v="91"/>
    <x v="12"/>
    <x v="46"/>
    <n v="130500"/>
    <n v="398500"/>
  </r>
  <r>
    <x v="92"/>
    <x v="14"/>
    <x v="46"/>
    <n v="134750"/>
    <n v="269500"/>
  </r>
  <r>
    <x v="92"/>
    <x v="12"/>
    <x v="46"/>
    <n v="130000"/>
    <n v="130000"/>
  </r>
  <r>
    <x v="93"/>
    <x v="14"/>
    <x v="46"/>
    <n v="169000"/>
    <n v="398000"/>
  </r>
  <r>
    <x v="93"/>
    <x v="12"/>
    <x v="46"/>
    <m/>
    <m/>
  </r>
  <r>
    <x v="94"/>
    <x v="14"/>
    <x v="46"/>
    <n v="156000"/>
    <n v="312000"/>
  </r>
  <r>
    <x v="94"/>
    <x v="12"/>
    <x v="46"/>
    <n v="171250"/>
    <n v="547200"/>
  </r>
  <r>
    <x v="95"/>
    <x v="14"/>
    <x v="46"/>
    <n v="111000"/>
    <n v="111000"/>
  </r>
  <r>
    <x v="95"/>
    <x v="12"/>
    <x v="46"/>
    <n v="70700"/>
    <n v="141400"/>
  </r>
  <r>
    <x v="96"/>
    <x v="14"/>
    <x v="46"/>
    <n v="89500"/>
    <n v="89500"/>
  </r>
  <r>
    <x v="96"/>
    <x v="12"/>
    <x v="46"/>
    <n v="167000"/>
    <n v="167000"/>
  </r>
  <r>
    <x v="97"/>
    <x v="14"/>
    <x v="46"/>
    <m/>
    <m/>
  </r>
  <r>
    <x v="97"/>
    <x v="12"/>
    <x v="46"/>
    <n v="147000"/>
    <n v="147000"/>
  </r>
  <r>
    <x v="98"/>
    <x v="14"/>
    <x v="46"/>
    <n v="65500"/>
    <n v="480400"/>
  </r>
  <r>
    <x v="98"/>
    <x v="12"/>
    <x v="46"/>
    <n v="105325"/>
    <n v="210650"/>
  </r>
  <r>
    <x v="99"/>
    <x v="14"/>
    <x v="46"/>
    <n v="157770"/>
    <n v="157770"/>
  </r>
  <r>
    <x v="99"/>
    <x v="12"/>
    <x v="46"/>
    <n v="98500"/>
    <n v="197000"/>
  </r>
  <r>
    <x v="100"/>
    <x v="14"/>
    <x v="46"/>
    <m/>
    <m/>
  </r>
  <r>
    <x v="100"/>
    <x v="12"/>
    <x v="46"/>
    <n v="97850"/>
    <n v="271350"/>
  </r>
  <r>
    <x v="101"/>
    <x v="14"/>
    <x v="46"/>
    <n v="96500"/>
    <n v="96500"/>
  </r>
  <r>
    <x v="101"/>
    <x v="12"/>
    <x v="46"/>
    <n v="122288"/>
    <n v="244575"/>
  </r>
  <r>
    <x v="102"/>
    <x v="14"/>
    <x v="46"/>
    <n v="123050"/>
    <n v="246100"/>
  </r>
  <r>
    <x v="102"/>
    <x v="12"/>
    <x v="46"/>
    <n v="122950"/>
    <n v="245900"/>
  </r>
  <r>
    <x v="103"/>
    <x v="14"/>
    <x v="46"/>
    <n v="100625"/>
    <n v="201250"/>
  </r>
  <r>
    <x v="103"/>
    <x v="12"/>
    <x v="46"/>
    <n v="85500"/>
    <n v="266500"/>
  </r>
  <r>
    <x v="104"/>
    <x v="14"/>
    <x v="46"/>
    <n v="55001"/>
    <n v="228601"/>
  </r>
  <r>
    <x v="104"/>
    <x v="12"/>
    <x v="46"/>
    <n v="125000"/>
    <n v="481021"/>
  </r>
  <r>
    <x v="105"/>
    <x v="14"/>
    <x v="46"/>
    <n v="73300"/>
    <n v="146600"/>
  </r>
  <r>
    <x v="105"/>
    <x v="12"/>
    <x v="46"/>
    <n v="152000"/>
    <n v="396950"/>
  </r>
  <r>
    <x v="106"/>
    <x v="14"/>
    <x v="46"/>
    <n v="125000"/>
    <n v="645850"/>
  </r>
  <r>
    <x v="106"/>
    <x v="12"/>
    <x v="46"/>
    <n v="78000"/>
    <n v="318950"/>
  </r>
  <r>
    <x v="107"/>
    <x v="14"/>
    <x v="46"/>
    <n v="125800"/>
    <n v="364800"/>
  </r>
  <r>
    <x v="107"/>
    <x v="12"/>
    <x v="46"/>
    <m/>
    <m/>
  </r>
  <r>
    <x v="108"/>
    <x v="14"/>
    <x v="46"/>
    <n v="76000"/>
    <n v="271000"/>
  </r>
  <r>
    <x v="108"/>
    <x v="12"/>
    <x v="46"/>
    <m/>
    <m/>
  </r>
  <r>
    <x v="109"/>
    <x v="14"/>
    <x v="46"/>
    <n v="83000"/>
    <n v="356000"/>
  </r>
  <r>
    <x v="109"/>
    <x v="12"/>
    <x v="46"/>
    <n v="78000"/>
    <n v="78000"/>
  </r>
  <r>
    <x v="110"/>
    <x v="14"/>
    <x v="46"/>
    <n v="120000"/>
    <n v="344000"/>
  </r>
  <r>
    <x v="110"/>
    <x v="12"/>
    <x v="46"/>
    <n v="94000"/>
    <n v="533975"/>
  </r>
  <r>
    <x v="111"/>
    <x v="14"/>
    <x v="46"/>
    <n v="131750"/>
    <n v="263500"/>
  </r>
  <r>
    <x v="111"/>
    <x v="12"/>
    <x v="46"/>
    <n v="102450"/>
    <n v="409050"/>
  </r>
  <r>
    <x v="112"/>
    <x v="14"/>
    <x v="46"/>
    <n v="123309"/>
    <n v="627617"/>
  </r>
  <r>
    <x v="112"/>
    <x v="12"/>
    <x v="46"/>
    <n v="83000"/>
    <n v="438400"/>
  </r>
  <r>
    <x v="113"/>
    <x v="14"/>
    <x v="46"/>
    <n v="126500"/>
    <n v="126500"/>
  </r>
  <r>
    <x v="113"/>
    <x v="12"/>
    <x v="46"/>
    <n v="94350"/>
    <n v="386700"/>
  </r>
  <r>
    <x v="114"/>
    <x v="14"/>
    <x v="46"/>
    <n v="75000"/>
    <n v="75000"/>
  </r>
  <r>
    <x v="114"/>
    <x v="12"/>
    <x v="46"/>
    <n v="130000"/>
    <n v="130000"/>
  </r>
  <r>
    <x v="115"/>
    <x v="14"/>
    <x v="46"/>
    <n v="110000"/>
    <n v="378000"/>
  </r>
  <r>
    <x v="115"/>
    <x v="12"/>
    <x v="46"/>
    <n v="96450"/>
    <n v="417650"/>
  </r>
  <r>
    <x v="116"/>
    <x v="14"/>
    <x v="46"/>
    <n v="115750"/>
    <n v="231500"/>
  </r>
  <r>
    <x v="116"/>
    <x v="12"/>
    <x v="46"/>
    <n v="92325"/>
    <n v="184650"/>
  </r>
  <r>
    <x v="117"/>
    <x v="14"/>
    <x v="46"/>
    <m/>
    <m/>
  </r>
  <r>
    <x v="117"/>
    <x v="12"/>
    <x v="46"/>
    <n v="110950"/>
    <n v="221900"/>
  </r>
  <r>
    <x v="118"/>
    <x v="14"/>
    <x v="46"/>
    <n v="160000"/>
    <n v="320000"/>
  </r>
  <r>
    <x v="118"/>
    <x v="12"/>
    <x v="46"/>
    <n v="137000"/>
    <n v="734400"/>
  </r>
  <r>
    <x v="119"/>
    <x v="14"/>
    <x v="46"/>
    <n v="80000"/>
    <n v="235567"/>
  </r>
  <r>
    <x v="119"/>
    <x v="12"/>
    <x v="46"/>
    <n v="123000"/>
    <n v="323200"/>
  </r>
  <r>
    <x v="120"/>
    <x v="14"/>
    <x v="46"/>
    <n v="53000"/>
    <n v="53000"/>
  </r>
  <r>
    <x v="120"/>
    <x v="12"/>
    <x v="46"/>
    <n v="169500"/>
    <n v="446500"/>
  </r>
  <r>
    <x v="121"/>
    <x v="14"/>
    <x v="46"/>
    <n v="118000"/>
    <n v="118000"/>
  </r>
  <r>
    <x v="121"/>
    <x v="12"/>
    <x v="46"/>
    <n v="116000"/>
    <n v="344950"/>
  </r>
  <r>
    <x v="122"/>
    <x v="14"/>
    <x v="46"/>
    <m/>
    <m/>
  </r>
  <r>
    <x v="122"/>
    <x v="12"/>
    <x v="46"/>
    <n v="140000"/>
    <n v="529450"/>
  </r>
  <r>
    <x v="123"/>
    <x v="14"/>
    <x v="46"/>
    <n v="139250"/>
    <n v="513350"/>
  </r>
  <r>
    <x v="123"/>
    <x v="12"/>
    <x v="46"/>
    <n v="135000"/>
    <n v="419950"/>
  </r>
  <r>
    <x v="124"/>
    <x v="14"/>
    <x v="46"/>
    <n v="120000"/>
    <n v="340888"/>
  </r>
  <r>
    <x v="124"/>
    <x v="12"/>
    <x v="46"/>
    <n v="163000"/>
    <n v="494000"/>
  </r>
  <r>
    <x v="125"/>
    <x v="14"/>
    <x v="46"/>
    <n v="109975"/>
    <n v="219950"/>
  </r>
  <r>
    <x v="125"/>
    <x v="12"/>
    <x v="46"/>
    <n v="125000"/>
    <n v="386000"/>
  </r>
  <r>
    <x v="126"/>
    <x v="14"/>
    <x v="46"/>
    <n v="95000"/>
    <n v="367000"/>
  </r>
  <r>
    <x v="126"/>
    <x v="12"/>
    <x v="46"/>
    <n v="110000"/>
    <n v="670500"/>
  </r>
  <r>
    <x v="127"/>
    <x v="14"/>
    <x v="46"/>
    <n v="139950"/>
    <n v="739950"/>
  </r>
  <r>
    <x v="127"/>
    <x v="12"/>
    <x v="46"/>
    <n v="121300"/>
    <n v="675600"/>
  </r>
  <r>
    <x v="128"/>
    <x v="14"/>
    <x v="46"/>
    <n v="172450"/>
    <n v="609900"/>
  </r>
  <r>
    <x v="128"/>
    <x v="12"/>
    <x v="46"/>
    <n v="157450"/>
    <n v="314900"/>
  </r>
  <r>
    <x v="129"/>
    <x v="14"/>
    <x v="46"/>
    <n v="148500"/>
    <n v="374965"/>
  </r>
  <r>
    <x v="129"/>
    <x v="12"/>
    <x v="46"/>
    <n v="179500"/>
    <n v="359000"/>
  </r>
  <r>
    <x v="130"/>
    <x v="14"/>
    <x v="46"/>
    <n v="125000"/>
    <n v="503500"/>
  </r>
  <r>
    <x v="130"/>
    <x v="12"/>
    <x v="46"/>
    <n v="145750"/>
    <n v="595000"/>
  </r>
  <r>
    <x v="131"/>
    <x v="14"/>
    <x v="46"/>
    <n v="139745"/>
    <n v="279490"/>
  </r>
  <r>
    <x v="131"/>
    <x v="12"/>
    <x v="46"/>
    <n v="135000"/>
    <n v="383900"/>
  </r>
  <r>
    <x v="132"/>
    <x v="14"/>
    <x v="46"/>
    <n v="172950"/>
    <n v="639649"/>
  </r>
  <r>
    <x v="132"/>
    <x v="12"/>
    <x v="46"/>
    <n v="132368"/>
    <n v="264735"/>
  </r>
  <r>
    <x v="133"/>
    <x v="14"/>
    <x v="46"/>
    <n v="117000"/>
    <n v="654750"/>
  </r>
  <r>
    <x v="133"/>
    <x v="12"/>
    <x v="46"/>
    <n v="92100"/>
    <n v="295900"/>
  </r>
  <r>
    <x v="134"/>
    <x v="14"/>
    <x v="46"/>
    <n v="128000"/>
    <n v="584950"/>
  </r>
  <r>
    <x v="134"/>
    <x v="12"/>
    <x v="46"/>
    <n v="105000"/>
    <n v="313352"/>
  </r>
  <r>
    <x v="135"/>
    <x v="14"/>
    <x v="46"/>
    <n v="115950"/>
    <n v="231900"/>
  </r>
  <r>
    <x v="135"/>
    <x v="12"/>
    <x v="46"/>
    <n v="132000"/>
    <n v="807450"/>
  </r>
  <r>
    <x v="136"/>
    <x v="14"/>
    <x v="46"/>
    <n v="149900"/>
    <n v="469800"/>
  </r>
  <r>
    <x v="136"/>
    <x v="12"/>
    <x v="46"/>
    <n v="158900"/>
    <n v="923200"/>
  </r>
  <r>
    <x v="137"/>
    <x v="14"/>
    <x v="46"/>
    <n v="196225"/>
    <n v="599575"/>
  </r>
  <r>
    <x v="137"/>
    <x v="12"/>
    <x v="46"/>
    <n v="150000"/>
    <n v="674600"/>
  </r>
  <r>
    <x v="138"/>
    <x v="14"/>
    <x v="46"/>
    <n v="188498"/>
    <n v="1031331"/>
  </r>
  <r>
    <x v="138"/>
    <x v="12"/>
    <x v="46"/>
    <n v="160000"/>
    <n v="496879"/>
  </r>
  <r>
    <x v="139"/>
    <x v="14"/>
    <x v="46"/>
    <n v="165000"/>
    <n v="509900"/>
  </r>
  <r>
    <x v="139"/>
    <x v="12"/>
    <x v="46"/>
    <n v="150000"/>
    <n v="441500"/>
  </r>
  <r>
    <x v="140"/>
    <x v="14"/>
    <x v="46"/>
    <n v="171500"/>
    <n v="343000"/>
  </r>
  <r>
    <x v="140"/>
    <x v="12"/>
    <x v="46"/>
    <n v="150000"/>
    <n v="300000"/>
  </r>
  <r>
    <x v="141"/>
    <x v="14"/>
    <x v="46"/>
    <n v="137200"/>
    <n v="782200"/>
  </r>
  <r>
    <x v="141"/>
    <x v="12"/>
    <x v="46"/>
    <n v="120000"/>
    <n v="590250"/>
  </r>
  <r>
    <x v="142"/>
    <x v="14"/>
    <x v="46"/>
    <n v="178950"/>
    <n v="772750"/>
  </r>
  <r>
    <x v="142"/>
    <x v="12"/>
    <x v="46"/>
    <n v="152750"/>
    <n v="305500"/>
  </r>
  <r>
    <x v="143"/>
    <x v="14"/>
    <x v="46"/>
    <n v="180000"/>
    <n v="360000"/>
  </r>
  <r>
    <x v="143"/>
    <x v="12"/>
    <x v="46"/>
    <n v="172500"/>
    <n v="345000"/>
  </r>
  <r>
    <x v="144"/>
    <x v="14"/>
    <x v="46"/>
    <n v="214500"/>
    <n v="429000"/>
  </r>
  <r>
    <x v="144"/>
    <x v="12"/>
    <x v="46"/>
    <n v="114000"/>
    <n v="455000"/>
  </r>
  <r>
    <x v="145"/>
    <x v="14"/>
    <x v="46"/>
    <n v="154900"/>
    <n v="154900"/>
  </r>
  <r>
    <x v="145"/>
    <x v="12"/>
    <x v="46"/>
    <n v="122900"/>
    <n v="478100"/>
  </r>
  <r>
    <x v="146"/>
    <x v="14"/>
    <x v="46"/>
    <n v="94500"/>
    <n v="189000"/>
  </r>
  <r>
    <x v="146"/>
    <x v="12"/>
    <x v="46"/>
    <n v="147500"/>
    <n v="414500"/>
  </r>
  <r>
    <x v="147"/>
    <x v="14"/>
    <x v="46"/>
    <n v="162500"/>
    <n v="1444296"/>
  </r>
  <r>
    <x v="147"/>
    <x v="12"/>
    <x v="46"/>
    <n v="180000"/>
    <n v="1030950"/>
  </r>
  <r>
    <x v="148"/>
    <x v="14"/>
    <x v="46"/>
    <n v="114000"/>
    <n v="114000"/>
  </r>
  <r>
    <x v="148"/>
    <x v="12"/>
    <x v="46"/>
    <n v="144900"/>
    <n v="1117450"/>
  </r>
  <r>
    <x v="149"/>
    <x v="14"/>
    <x v="46"/>
    <n v="150000"/>
    <n v="1130499"/>
  </r>
  <r>
    <x v="149"/>
    <x v="12"/>
    <x v="46"/>
    <n v="152700"/>
    <n v="1045250"/>
  </r>
  <r>
    <x v="150"/>
    <x v="14"/>
    <x v="46"/>
    <n v="173000"/>
    <n v="505950"/>
  </r>
  <r>
    <x v="150"/>
    <x v="12"/>
    <x v="46"/>
    <n v="108000"/>
    <n v="947100"/>
  </r>
  <r>
    <x v="151"/>
    <x v="14"/>
    <x v="46"/>
    <n v="154050"/>
    <n v="308100"/>
  </r>
  <r>
    <x v="151"/>
    <x v="12"/>
    <x v="46"/>
    <n v="152500"/>
    <n v="305000"/>
  </r>
  <r>
    <x v="152"/>
    <x v="14"/>
    <x v="46"/>
    <n v="252450"/>
    <n v="934400"/>
  </r>
  <r>
    <x v="152"/>
    <x v="12"/>
    <x v="46"/>
    <n v="155000"/>
    <n v="1076900"/>
  </r>
  <r>
    <x v="153"/>
    <x v="14"/>
    <x v="46"/>
    <n v="172450"/>
    <n v="1020900"/>
  </r>
  <r>
    <x v="153"/>
    <x v="12"/>
    <x v="46"/>
    <n v="167000"/>
    <n v="841950"/>
  </r>
  <r>
    <x v="154"/>
    <x v="14"/>
    <x v="46"/>
    <n v="162251"/>
    <n v="910501"/>
  </r>
  <r>
    <x v="154"/>
    <x v="12"/>
    <x v="46"/>
    <n v="172000"/>
    <n v="856500"/>
  </r>
  <r>
    <x v="155"/>
    <x v="14"/>
    <x v="46"/>
    <n v="172475"/>
    <n v="621450"/>
  </r>
  <r>
    <x v="155"/>
    <x v="12"/>
    <x v="46"/>
    <n v="147000"/>
    <n v="589000"/>
  </r>
  <r>
    <x v="156"/>
    <x v="14"/>
    <x v="46"/>
    <n v="202475"/>
    <n v="404950"/>
  </r>
  <r>
    <x v="156"/>
    <x v="12"/>
    <x v="46"/>
    <n v="168750"/>
    <n v="717400"/>
  </r>
  <r>
    <x v="157"/>
    <x v="14"/>
    <x v="46"/>
    <n v="143000"/>
    <n v="1316000"/>
  </r>
  <r>
    <x v="157"/>
    <x v="12"/>
    <x v="46"/>
    <n v="124000"/>
    <n v="667000"/>
  </r>
  <r>
    <x v="158"/>
    <x v="14"/>
    <x v="46"/>
    <n v="182800"/>
    <n v="854175"/>
  </r>
  <r>
    <x v="158"/>
    <x v="12"/>
    <x v="46"/>
    <n v="167500"/>
    <n v="1047450"/>
  </r>
  <r>
    <x v="159"/>
    <x v="14"/>
    <x v="46"/>
    <n v="127800"/>
    <n v="897800"/>
  </r>
  <r>
    <x v="159"/>
    <x v="12"/>
    <x v="46"/>
    <n v="167000"/>
    <n v="1199300"/>
  </r>
  <r>
    <x v="160"/>
    <x v="14"/>
    <x v="46"/>
    <n v="205500"/>
    <n v="855000"/>
  </r>
  <r>
    <x v="160"/>
    <x v="12"/>
    <x v="46"/>
    <n v="172500"/>
    <n v="1214500"/>
  </r>
  <r>
    <x v="161"/>
    <x v="14"/>
    <x v="46"/>
    <n v="228400"/>
    <n v="456800"/>
  </r>
  <r>
    <x v="161"/>
    <x v="12"/>
    <x v="46"/>
    <n v="195000"/>
    <n v="1866213"/>
  </r>
  <r>
    <x v="162"/>
    <x v="14"/>
    <x v="46"/>
    <n v="195500"/>
    <n v="1876000"/>
  </r>
  <r>
    <x v="162"/>
    <x v="12"/>
    <x v="46"/>
    <n v="165975"/>
    <n v="923950"/>
  </r>
  <r>
    <x v="163"/>
    <x v="14"/>
    <x v="46"/>
    <n v="235000"/>
    <n v="1202700"/>
  </r>
  <r>
    <x v="163"/>
    <x v="12"/>
    <x v="46"/>
    <n v="211950"/>
    <n v="1060450"/>
  </r>
  <r>
    <x v="164"/>
    <x v="14"/>
    <x v="46"/>
    <n v="203000"/>
    <n v="611900"/>
  </r>
  <r>
    <x v="164"/>
    <x v="12"/>
    <x v="46"/>
    <n v="196000"/>
    <n v="1014000"/>
  </r>
  <r>
    <x v="165"/>
    <x v="14"/>
    <x v="46"/>
    <n v="186200"/>
    <n v="777350"/>
  </r>
  <r>
    <x v="165"/>
    <x v="12"/>
    <x v="46"/>
    <n v="255000"/>
    <n v="1557000"/>
  </r>
  <r>
    <x v="166"/>
    <x v="14"/>
    <x v="46"/>
    <n v="193000"/>
    <n v="613500"/>
  </r>
  <r>
    <x v="166"/>
    <x v="12"/>
    <x v="46"/>
    <n v="198000"/>
    <n v="874300"/>
  </r>
  <r>
    <x v="167"/>
    <x v="14"/>
    <x v="46"/>
    <n v="231225"/>
    <n v="1346950"/>
  </r>
  <r>
    <x v="167"/>
    <x v="12"/>
    <x v="46"/>
    <n v="195000"/>
    <n v="1206350"/>
  </r>
  <r>
    <x v="168"/>
    <x v="14"/>
    <x v="46"/>
    <n v="275000"/>
    <n v="750000"/>
  </r>
  <r>
    <x v="168"/>
    <x v="12"/>
    <x v="46"/>
    <n v="189900"/>
    <n v="2496750"/>
  </r>
  <r>
    <x v="169"/>
    <x v="14"/>
    <x v="46"/>
    <n v="190250"/>
    <n v="1130451"/>
  </r>
  <r>
    <x v="169"/>
    <x v="12"/>
    <x v="46"/>
    <n v="266000"/>
    <n v="766600"/>
  </r>
  <r>
    <x v="170"/>
    <x v="14"/>
    <x v="46"/>
    <n v="213750"/>
    <n v="872450"/>
  </r>
  <r>
    <x v="170"/>
    <x v="12"/>
    <x v="46"/>
    <n v="225000"/>
    <n v="1915499"/>
  </r>
  <r>
    <x v="171"/>
    <x v="14"/>
    <x v="46"/>
    <n v="197000"/>
    <n v="1047550"/>
  </r>
  <r>
    <x v="171"/>
    <x v="12"/>
    <x v="46"/>
    <n v="168300"/>
    <n v="686600"/>
  </r>
  <r>
    <x v="172"/>
    <x v="14"/>
    <x v="46"/>
    <n v="249000"/>
    <n v="998950"/>
  </r>
  <r>
    <x v="172"/>
    <x v="12"/>
    <x v="46"/>
    <n v="236000"/>
    <n v="2138000"/>
  </r>
  <r>
    <x v="173"/>
    <x v="14"/>
    <x v="46"/>
    <n v="262120"/>
    <n v="1824420"/>
  </r>
  <r>
    <x v="173"/>
    <x v="12"/>
    <x v="46"/>
    <n v="225000"/>
    <n v="1557950"/>
  </r>
  <r>
    <x v="174"/>
    <x v="14"/>
    <x v="46"/>
    <n v="275000"/>
    <n v="550000"/>
  </r>
  <r>
    <x v="174"/>
    <x v="12"/>
    <x v="46"/>
    <n v="217250"/>
    <n v="1315000"/>
  </r>
  <r>
    <x v="175"/>
    <x v="14"/>
    <x v="46"/>
    <n v="200000"/>
    <n v="1040000"/>
  </r>
  <r>
    <x v="175"/>
    <x v="12"/>
    <x v="46"/>
    <n v="227750"/>
    <n v="2266050"/>
  </r>
  <r>
    <x v="176"/>
    <x v="14"/>
    <x v="46"/>
    <n v="254500"/>
    <n v="509000"/>
  </r>
  <r>
    <x v="176"/>
    <x v="12"/>
    <x v="46"/>
    <n v="239250"/>
    <n v="1387500"/>
  </r>
  <r>
    <x v="177"/>
    <x v="14"/>
    <x v="46"/>
    <n v="209000"/>
    <n v="539000"/>
  </r>
  <r>
    <x v="177"/>
    <x v="12"/>
    <x v="46"/>
    <n v="214250"/>
    <n v="428500"/>
  </r>
  <r>
    <x v="178"/>
    <x v="14"/>
    <x v="46"/>
    <n v="240000"/>
    <n v="480000"/>
  </r>
  <r>
    <x v="178"/>
    <x v="12"/>
    <x v="46"/>
    <n v="255000"/>
    <n v="1428000"/>
  </r>
  <r>
    <x v="179"/>
    <x v="14"/>
    <x v="46"/>
    <n v="229000"/>
    <n v="668500"/>
  </r>
  <r>
    <x v="179"/>
    <x v="12"/>
    <x v="46"/>
    <n v="307500"/>
    <n v="615000"/>
  </r>
  <r>
    <x v="180"/>
    <x v="14"/>
    <x v="46"/>
    <n v="349950"/>
    <n v="349950"/>
  </r>
  <r>
    <x v="180"/>
    <x v="12"/>
    <x v="46"/>
    <n v="229500"/>
    <n v="1538750"/>
  </r>
  <r>
    <x v="181"/>
    <x v="14"/>
    <x v="46"/>
    <n v="251000"/>
    <n v="502000"/>
  </r>
  <r>
    <x v="181"/>
    <x v="12"/>
    <x v="46"/>
    <n v="237250"/>
    <n v="2948300"/>
  </r>
  <r>
    <x v="182"/>
    <x v="14"/>
    <x v="46"/>
    <n v="251000"/>
    <n v="661000"/>
  </r>
  <r>
    <x v="182"/>
    <x v="12"/>
    <x v="46"/>
    <n v="283000"/>
    <n v="2555100"/>
  </r>
  <r>
    <x v="183"/>
    <x v="14"/>
    <x v="46"/>
    <n v="240000"/>
    <n v="1173000"/>
  </r>
  <r>
    <x v="183"/>
    <x v="12"/>
    <x v="46"/>
    <n v="185000"/>
    <n v="994507"/>
  </r>
  <r>
    <x v="184"/>
    <x v="14"/>
    <x v="46"/>
    <n v="280500"/>
    <n v="1302450"/>
  </r>
  <r>
    <x v="184"/>
    <x v="12"/>
    <x v="46"/>
    <n v="273750"/>
    <n v="1665500"/>
  </r>
  <r>
    <x v="185"/>
    <x v="14"/>
    <x v="46"/>
    <n v="270000"/>
    <n v="1433000"/>
  </r>
  <r>
    <x v="185"/>
    <x v="12"/>
    <x v="46"/>
    <n v="302500"/>
    <n v="1774000"/>
  </r>
  <r>
    <x v="186"/>
    <x v="14"/>
    <x v="46"/>
    <n v="270000"/>
    <n v="1358500"/>
  </r>
  <r>
    <x v="186"/>
    <x v="12"/>
    <x v="46"/>
    <n v="298000"/>
    <n v="1357950"/>
  </r>
  <r>
    <x v="187"/>
    <x v="14"/>
    <x v="46"/>
    <n v="259350"/>
    <n v="1137650"/>
  </r>
  <r>
    <x v="187"/>
    <x v="12"/>
    <x v="46"/>
    <n v="299000"/>
    <n v="2004000"/>
  </r>
  <r>
    <x v="188"/>
    <x v="14"/>
    <x v="46"/>
    <n v="245000"/>
    <n v="760500"/>
  </r>
  <r>
    <x v="188"/>
    <x v="12"/>
    <x v="46"/>
    <n v="273000"/>
    <n v="1931850"/>
  </r>
  <r>
    <x v="189"/>
    <x v="14"/>
    <x v="46"/>
    <n v="262225"/>
    <n v="1593000"/>
  </r>
  <r>
    <x v="189"/>
    <x v="12"/>
    <x v="46"/>
    <n v="249975"/>
    <n v="1542255"/>
  </r>
  <r>
    <x v="190"/>
    <x v="14"/>
    <x v="46"/>
    <n v="276330"/>
    <n v="1132660"/>
  </r>
  <r>
    <x v="190"/>
    <x v="12"/>
    <x v="46"/>
    <n v="249000"/>
    <n v="1674000"/>
  </r>
  <r>
    <x v="191"/>
    <x v="14"/>
    <x v="46"/>
    <n v="272500"/>
    <n v="1072300"/>
  </r>
  <r>
    <x v="191"/>
    <x v="12"/>
    <x v="46"/>
    <n v="297450"/>
    <n v="594900"/>
  </r>
  <r>
    <x v="192"/>
    <x v="14"/>
    <x v="46"/>
    <n v="269250"/>
    <n v="1632800"/>
  </r>
  <r>
    <x v="192"/>
    <x v="12"/>
    <x v="46"/>
    <n v="295000"/>
    <n v="1180000"/>
  </r>
  <r>
    <x v="202"/>
    <x v="14"/>
    <x v="46"/>
    <n v="231500"/>
    <n v="776900"/>
  </r>
  <r>
    <x v="202"/>
    <x v="12"/>
    <x v="46"/>
    <n v="229000"/>
    <n v="458000"/>
  </r>
  <r>
    <x v="194"/>
    <x v="14"/>
    <x v="46"/>
    <n v="315000"/>
    <n v="315000"/>
  </r>
  <r>
    <x v="194"/>
    <x v="12"/>
    <x v="46"/>
    <n v="266000"/>
    <n v="810900"/>
  </r>
  <r>
    <x v="195"/>
    <x v="14"/>
    <x v="46"/>
    <n v="285600"/>
    <n v="1117500"/>
  </r>
  <r>
    <x v="195"/>
    <x v="12"/>
    <x v="46"/>
    <n v="247875"/>
    <n v="998650"/>
  </r>
  <r>
    <x v="196"/>
    <x v="14"/>
    <x v="46"/>
    <n v="270000"/>
    <n v="1989000"/>
  </r>
  <r>
    <x v="196"/>
    <x v="12"/>
    <x v="46"/>
    <n v="263500"/>
    <n v="1005000"/>
  </r>
  <r>
    <x v="197"/>
    <x v="14"/>
    <x v="46"/>
    <n v="282500"/>
    <n v="1146175"/>
  </r>
  <r>
    <x v="197"/>
    <x v="12"/>
    <x v="46"/>
    <n v="281500"/>
    <n v="2245400"/>
  </r>
  <r>
    <x v="198"/>
    <x v="14"/>
    <x v="46"/>
    <n v="280000"/>
    <n v="1488500"/>
  </r>
  <r>
    <x v="198"/>
    <x v="12"/>
    <x v="46"/>
    <n v="266500"/>
    <n v="2938110"/>
  </r>
  <r>
    <x v="199"/>
    <x v="14"/>
    <x v="46"/>
    <n v="325000"/>
    <n v="2857000"/>
  </r>
  <r>
    <x v="199"/>
    <x v="12"/>
    <x v="46"/>
    <n v="281000"/>
    <n v="826000"/>
  </r>
  <r>
    <x v="200"/>
    <x v="14"/>
    <x v="46"/>
    <n v="305000"/>
    <n v="1499000"/>
  </r>
  <r>
    <x v="200"/>
    <x v="12"/>
    <x v="46"/>
    <n v="288250"/>
    <n v="2300750"/>
  </r>
  <r>
    <x v="201"/>
    <x v="12"/>
    <x v="46"/>
    <n v="271000"/>
    <n v="2145000"/>
  </r>
  <r>
    <x v="201"/>
    <x v="14"/>
    <x v="46"/>
    <n v="325000"/>
    <n v="2460775"/>
  </r>
  <r>
    <x v="0"/>
    <x v="14"/>
    <x v="47"/>
    <n v="134950"/>
    <n v="1425800"/>
  </r>
  <r>
    <x v="1"/>
    <x v="14"/>
    <x v="47"/>
    <n v="126950"/>
    <n v="1356950"/>
  </r>
  <r>
    <x v="2"/>
    <x v="14"/>
    <x v="47"/>
    <n v="121950"/>
    <n v="699900"/>
  </r>
  <r>
    <x v="3"/>
    <x v="14"/>
    <x v="47"/>
    <n v="128750"/>
    <n v="2092000"/>
  </r>
  <r>
    <x v="4"/>
    <x v="14"/>
    <x v="47"/>
    <n v="99000"/>
    <n v="718000"/>
  </r>
  <r>
    <x v="5"/>
    <x v="14"/>
    <x v="47"/>
    <n v="130950"/>
    <n v="1510575"/>
  </r>
  <r>
    <x v="6"/>
    <x v="14"/>
    <x v="47"/>
    <n v="142000"/>
    <n v="1270695"/>
  </r>
  <r>
    <x v="7"/>
    <x v="14"/>
    <x v="47"/>
    <n v="125175"/>
    <n v="1226685"/>
  </r>
  <r>
    <x v="8"/>
    <x v="14"/>
    <x v="47"/>
    <n v="125000"/>
    <n v="2298640"/>
  </r>
  <r>
    <x v="9"/>
    <x v="14"/>
    <x v="47"/>
    <n v="136500"/>
    <n v="1801973"/>
  </r>
  <r>
    <x v="10"/>
    <x v="14"/>
    <x v="47"/>
    <n v="146950"/>
    <n v="1631350"/>
  </r>
  <r>
    <x v="11"/>
    <x v="14"/>
    <x v="47"/>
    <n v="118860"/>
    <n v="1126270"/>
  </r>
  <r>
    <x v="12"/>
    <x v="14"/>
    <x v="47"/>
    <n v="150000"/>
    <n v="1643950"/>
  </r>
  <r>
    <x v="13"/>
    <x v="14"/>
    <x v="47"/>
    <n v="149850"/>
    <n v="1296400"/>
  </r>
  <r>
    <x v="14"/>
    <x v="14"/>
    <x v="47"/>
    <n v="153000"/>
    <n v="1476140"/>
  </r>
  <r>
    <x v="15"/>
    <x v="14"/>
    <x v="47"/>
    <n v="155000"/>
    <n v="1316100"/>
  </r>
  <r>
    <x v="16"/>
    <x v="14"/>
    <x v="47"/>
    <n v="133500"/>
    <n v="1666850"/>
  </r>
  <r>
    <x v="17"/>
    <x v="14"/>
    <x v="47"/>
    <n v="181950"/>
    <n v="1781460"/>
  </r>
  <r>
    <x v="18"/>
    <x v="14"/>
    <x v="47"/>
    <n v="140000"/>
    <n v="1474950"/>
  </r>
  <r>
    <x v="19"/>
    <x v="14"/>
    <x v="47"/>
    <n v="187225"/>
    <n v="1705250"/>
  </r>
  <r>
    <x v="20"/>
    <x v="14"/>
    <x v="47"/>
    <n v="152000"/>
    <n v="1933300"/>
  </r>
  <r>
    <x v="21"/>
    <x v="14"/>
    <x v="47"/>
    <n v="178000"/>
    <n v="2236700"/>
  </r>
  <r>
    <x v="22"/>
    <x v="14"/>
    <x v="47"/>
    <n v="158000"/>
    <n v="2590335"/>
  </r>
  <r>
    <x v="23"/>
    <x v="14"/>
    <x v="47"/>
    <n v="178705"/>
    <n v="2621905"/>
  </r>
  <r>
    <x v="24"/>
    <x v="14"/>
    <x v="47"/>
    <n v="182000"/>
    <n v="923650"/>
  </r>
  <r>
    <x v="25"/>
    <x v="14"/>
    <x v="47"/>
    <n v="162450"/>
    <n v="1268350"/>
  </r>
  <r>
    <x v="26"/>
    <x v="14"/>
    <x v="47"/>
    <n v="169450"/>
    <n v="2053169"/>
  </r>
  <r>
    <x v="27"/>
    <x v="14"/>
    <x v="47"/>
    <n v="180000"/>
    <n v="2866150"/>
  </r>
  <r>
    <x v="28"/>
    <x v="14"/>
    <x v="47"/>
    <n v="162000"/>
    <n v="1163000"/>
  </r>
  <r>
    <x v="29"/>
    <x v="14"/>
    <x v="47"/>
    <n v="172500"/>
    <n v="2409900"/>
  </r>
  <r>
    <x v="30"/>
    <x v="14"/>
    <x v="47"/>
    <n v="193500"/>
    <n v="2265800"/>
  </r>
  <r>
    <x v="31"/>
    <x v="14"/>
    <x v="47"/>
    <n v="175900"/>
    <n v="3078100"/>
  </r>
  <r>
    <x v="32"/>
    <x v="14"/>
    <x v="47"/>
    <n v="186000"/>
    <n v="2510900"/>
  </r>
  <r>
    <x v="33"/>
    <x v="14"/>
    <x v="47"/>
    <n v="183250"/>
    <n v="2590440"/>
  </r>
  <r>
    <x v="34"/>
    <x v="14"/>
    <x v="47"/>
    <n v="171500"/>
    <n v="1421640"/>
  </r>
  <r>
    <x v="35"/>
    <x v="14"/>
    <x v="47"/>
    <n v="174000"/>
    <n v="2475200"/>
  </r>
  <r>
    <x v="36"/>
    <x v="14"/>
    <x v="47"/>
    <n v="174175"/>
    <n v="1829200"/>
  </r>
  <r>
    <x v="37"/>
    <x v="14"/>
    <x v="47"/>
    <n v="206000"/>
    <n v="1428950"/>
  </r>
  <r>
    <x v="38"/>
    <x v="14"/>
    <x v="47"/>
    <n v="199475"/>
    <n v="2521375"/>
  </r>
  <r>
    <x v="39"/>
    <x v="14"/>
    <x v="47"/>
    <n v="187000"/>
    <n v="2466599"/>
  </r>
  <r>
    <x v="40"/>
    <x v="14"/>
    <x v="47"/>
    <n v="205000"/>
    <n v="1263500"/>
  </r>
  <r>
    <x v="41"/>
    <x v="14"/>
    <x v="47"/>
    <n v="189950"/>
    <n v="3032400"/>
  </r>
  <r>
    <x v="42"/>
    <x v="14"/>
    <x v="47"/>
    <n v="206000"/>
    <n v="3058525"/>
  </r>
  <r>
    <x v="43"/>
    <x v="14"/>
    <x v="47"/>
    <n v="206125"/>
    <n v="1560200"/>
  </r>
  <r>
    <x v="44"/>
    <x v="14"/>
    <x v="47"/>
    <n v="202975"/>
    <n v="2998800"/>
  </r>
  <r>
    <x v="45"/>
    <x v="14"/>
    <x v="47"/>
    <n v="232803"/>
    <n v="1129761"/>
  </r>
  <r>
    <x v="46"/>
    <x v="14"/>
    <x v="47"/>
    <n v="212450"/>
    <n v="3152050"/>
  </r>
  <r>
    <x v="47"/>
    <x v="14"/>
    <x v="47"/>
    <n v="197475"/>
    <n v="2103250"/>
  </r>
  <r>
    <x v="48"/>
    <x v="14"/>
    <x v="47"/>
    <n v="242975"/>
    <n v="934795"/>
  </r>
  <r>
    <x v="49"/>
    <x v="14"/>
    <x v="47"/>
    <n v="205000"/>
    <n v="1032300"/>
  </r>
  <r>
    <x v="50"/>
    <x v="14"/>
    <x v="47"/>
    <n v="190000"/>
    <n v="1950495"/>
  </r>
  <r>
    <x v="51"/>
    <x v="14"/>
    <x v="47"/>
    <n v="208975"/>
    <n v="3110289"/>
  </r>
  <r>
    <x v="52"/>
    <x v="14"/>
    <x v="47"/>
    <n v="237450"/>
    <n v="2573705"/>
  </r>
  <r>
    <x v="53"/>
    <x v="14"/>
    <x v="47"/>
    <n v="204950"/>
    <n v="2904874"/>
  </r>
  <r>
    <x v="54"/>
    <x v="14"/>
    <x v="47"/>
    <n v="234975"/>
    <n v="2388499"/>
  </r>
  <r>
    <x v="55"/>
    <x v="14"/>
    <x v="47"/>
    <n v="239000"/>
    <n v="1677600"/>
  </r>
  <r>
    <x v="56"/>
    <x v="14"/>
    <x v="47"/>
    <n v="217000"/>
    <n v="2180697"/>
  </r>
  <r>
    <x v="57"/>
    <x v="14"/>
    <x v="47"/>
    <n v="182500"/>
    <n v="1917108"/>
  </r>
  <r>
    <x v="58"/>
    <x v="14"/>
    <x v="47"/>
    <n v="223968"/>
    <n v="2256178"/>
  </r>
  <r>
    <x v="59"/>
    <x v="14"/>
    <x v="47"/>
    <n v="216000"/>
    <n v="1470448"/>
  </r>
  <r>
    <x v="60"/>
    <x v="14"/>
    <x v="47"/>
    <n v="227975"/>
    <n v="939085"/>
  </r>
  <r>
    <x v="61"/>
    <x v="14"/>
    <x v="47"/>
    <n v="189000"/>
    <n v="760000"/>
  </r>
  <r>
    <x v="62"/>
    <x v="14"/>
    <x v="47"/>
    <n v="170000"/>
    <n v="954950"/>
  </r>
  <r>
    <x v="63"/>
    <x v="14"/>
    <x v="47"/>
    <n v="222500"/>
    <n v="2420792"/>
  </r>
  <r>
    <x v="64"/>
    <x v="14"/>
    <x v="47"/>
    <n v="204000"/>
    <n v="1906650"/>
  </r>
  <r>
    <x v="65"/>
    <x v="14"/>
    <x v="47"/>
    <n v="193800"/>
    <n v="2284999"/>
  </r>
  <r>
    <x v="66"/>
    <x v="14"/>
    <x v="47"/>
    <n v="220500"/>
    <n v="1708299"/>
  </r>
  <r>
    <x v="67"/>
    <x v="14"/>
    <x v="47"/>
    <n v="165000"/>
    <n v="868000"/>
  </r>
  <r>
    <x v="68"/>
    <x v="14"/>
    <x v="47"/>
    <n v="166500"/>
    <n v="2275600"/>
  </r>
  <r>
    <x v="69"/>
    <x v="14"/>
    <x v="47"/>
    <n v="166725"/>
    <n v="962250"/>
  </r>
  <r>
    <x v="70"/>
    <x v="14"/>
    <x v="47"/>
    <n v="185000"/>
    <n v="760000"/>
  </r>
  <r>
    <x v="71"/>
    <x v="14"/>
    <x v="47"/>
    <n v="138000"/>
    <n v="1249900"/>
  </r>
  <r>
    <x v="72"/>
    <x v="14"/>
    <x v="47"/>
    <n v="114500"/>
    <n v="848465"/>
  </r>
  <r>
    <x v="73"/>
    <x v="14"/>
    <x v="47"/>
    <n v="114900"/>
    <n v="400900"/>
  </r>
  <r>
    <x v="74"/>
    <x v="14"/>
    <x v="47"/>
    <n v="114750"/>
    <n v="705500"/>
  </r>
  <r>
    <x v="75"/>
    <x v="14"/>
    <x v="47"/>
    <n v="174500"/>
    <n v="1125500"/>
  </r>
  <r>
    <x v="76"/>
    <x v="14"/>
    <x v="47"/>
    <n v="155000"/>
    <n v="2078150"/>
  </r>
  <r>
    <x v="77"/>
    <x v="14"/>
    <x v="47"/>
    <n v="153500"/>
    <n v="1991750"/>
  </r>
  <r>
    <x v="78"/>
    <x v="14"/>
    <x v="47"/>
    <n v="148500"/>
    <n v="2085501"/>
  </r>
  <r>
    <x v="79"/>
    <x v="14"/>
    <x v="47"/>
    <n v="169900"/>
    <n v="1398700"/>
  </r>
  <r>
    <x v="80"/>
    <x v="14"/>
    <x v="47"/>
    <n v="132000"/>
    <n v="1016400"/>
  </r>
  <r>
    <x v="81"/>
    <x v="14"/>
    <x v="47"/>
    <n v="162000"/>
    <n v="2044700"/>
  </r>
  <r>
    <x v="82"/>
    <x v="14"/>
    <x v="47"/>
    <n v="191500"/>
    <n v="2007499"/>
  </r>
  <r>
    <x v="83"/>
    <x v="14"/>
    <x v="47"/>
    <n v="178000"/>
    <n v="2320400"/>
  </r>
  <r>
    <x v="84"/>
    <x v="14"/>
    <x v="47"/>
    <n v="151000"/>
    <n v="597500"/>
  </r>
  <r>
    <x v="85"/>
    <x v="14"/>
    <x v="47"/>
    <n v="124450"/>
    <n v="850869"/>
  </r>
  <r>
    <x v="86"/>
    <x v="14"/>
    <x v="47"/>
    <n v="154000"/>
    <n v="2090500"/>
  </r>
  <r>
    <x v="87"/>
    <x v="14"/>
    <x v="47"/>
    <n v="120000"/>
    <n v="2008700"/>
  </r>
  <r>
    <x v="88"/>
    <x v="14"/>
    <x v="47"/>
    <n v="156000"/>
    <n v="1184150"/>
  </r>
  <r>
    <x v="89"/>
    <x v="14"/>
    <x v="47"/>
    <n v="161450"/>
    <n v="1634005"/>
  </r>
  <r>
    <x v="90"/>
    <x v="14"/>
    <x v="47"/>
    <n v="141825"/>
    <n v="811050"/>
  </r>
  <r>
    <x v="91"/>
    <x v="14"/>
    <x v="47"/>
    <n v="125000"/>
    <n v="1347800"/>
  </r>
  <r>
    <x v="92"/>
    <x v="14"/>
    <x v="47"/>
    <n v="120000"/>
    <n v="359000"/>
  </r>
  <r>
    <x v="93"/>
    <x v="14"/>
    <x v="47"/>
    <n v="131000"/>
    <n v="619000"/>
  </r>
  <r>
    <x v="94"/>
    <x v="14"/>
    <x v="47"/>
    <n v="142500"/>
    <n v="1216340"/>
  </r>
  <r>
    <x v="95"/>
    <x v="14"/>
    <x v="47"/>
    <n v="181000"/>
    <n v="900450"/>
  </r>
  <r>
    <x v="96"/>
    <x v="14"/>
    <x v="47"/>
    <n v="150975"/>
    <n v="857900"/>
  </r>
  <r>
    <x v="97"/>
    <x v="14"/>
    <x v="47"/>
    <n v="120000"/>
    <n v="839850"/>
  </r>
  <r>
    <x v="98"/>
    <x v="14"/>
    <x v="47"/>
    <n v="115000"/>
    <n v="514000"/>
  </r>
  <r>
    <x v="99"/>
    <x v="14"/>
    <x v="47"/>
    <n v="124950"/>
    <n v="249900"/>
  </r>
  <r>
    <x v="100"/>
    <x v="14"/>
    <x v="47"/>
    <n v="89500"/>
    <n v="875980"/>
  </r>
  <r>
    <x v="101"/>
    <x v="14"/>
    <x v="47"/>
    <n v="112000"/>
    <n v="886750"/>
  </r>
  <r>
    <x v="102"/>
    <x v="14"/>
    <x v="47"/>
    <n v="133000"/>
    <n v="1111750"/>
  </r>
  <r>
    <x v="103"/>
    <x v="14"/>
    <x v="47"/>
    <n v="97500"/>
    <n v="1472704"/>
  </r>
  <r>
    <x v="104"/>
    <x v="14"/>
    <x v="47"/>
    <n v="136500"/>
    <n v="509000"/>
  </r>
  <r>
    <x v="105"/>
    <x v="14"/>
    <x v="47"/>
    <n v="100000"/>
    <n v="1223645"/>
  </r>
  <r>
    <x v="106"/>
    <x v="14"/>
    <x v="47"/>
    <n v="98500"/>
    <n v="395500"/>
  </r>
  <r>
    <x v="107"/>
    <x v="14"/>
    <x v="47"/>
    <n v="90000"/>
    <n v="849500"/>
  </r>
  <r>
    <x v="108"/>
    <x v="14"/>
    <x v="47"/>
    <n v="105000"/>
    <n v="695000"/>
  </r>
  <r>
    <x v="109"/>
    <x v="14"/>
    <x v="47"/>
    <n v="130750"/>
    <n v="1245400"/>
  </r>
  <r>
    <x v="110"/>
    <x v="14"/>
    <x v="47"/>
    <n v="71450"/>
    <n v="1212050"/>
  </r>
  <r>
    <x v="111"/>
    <x v="14"/>
    <x v="47"/>
    <n v="125250"/>
    <n v="711050"/>
  </r>
  <r>
    <x v="112"/>
    <x v="14"/>
    <x v="47"/>
    <n v="111000"/>
    <n v="979324"/>
  </r>
  <r>
    <x v="113"/>
    <x v="14"/>
    <x v="47"/>
    <n v="105708"/>
    <n v="957708"/>
  </r>
  <r>
    <x v="114"/>
    <x v="14"/>
    <x v="47"/>
    <n v="99000"/>
    <n v="994400"/>
  </r>
  <r>
    <x v="115"/>
    <x v="14"/>
    <x v="47"/>
    <n v="86500"/>
    <n v="564900"/>
  </r>
  <r>
    <x v="116"/>
    <x v="14"/>
    <x v="47"/>
    <n v="149700"/>
    <n v="584400"/>
  </r>
  <r>
    <x v="117"/>
    <x v="14"/>
    <x v="47"/>
    <n v="86600"/>
    <n v="960800"/>
  </r>
  <r>
    <x v="118"/>
    <x v="14"/>
    <x v="47"/>
    <n v="110000"/>
    <n v="1106000"/>
  </r>
  <r>
    <x v="119"/>
    <x v="14"/>
    <x v="47"/>
    <n v="108700"/>
    <n v="1216700"/>
  </r>
  <r>
    <x v="120"/>
    <x v="14"/>
    <x v="47"/>
    <n v="80250"/>
    <n v="774999"/>
  </r>
  <r>
    <x v="121"/>
    <x v="14"/>
    <x v="47"/>
    <n v="97775"/>
    <n v="834599"/>
  </r>
  <r>
    <x v="122"/>
    <x v="14"/>
    <x v="47"/>
    <n v="158000"/>
    <n v="1670300"/>
  </r>
  <r>
    <x v="123"/>
    <x v="14"/>
    <x v="47"/>
    <n v="113500"/>
    <n v="1296198"/>
  </r>
  <r>
    <x v="124"/>
    <x v="14"/>
    <x v="47"/>
    <n v="156100"/>
    <n v="1097850"/>
  </r>
  <r>
    <x v="125"/>
    <x v="14"/>
    <x v="47"/>
    <n v="136151"/>
    <n v="1432581"/>
  </r>
  <r>
    <x v="126"/>
    <x v="14"/>
    <x v="47"/>
    <n v="132250"/>
    <n v="1535774"/>
  </r>
  <r>
    <x v="127"/>
    <x v="14"/>
    <x v="47"/>
    <n v="161150"/>
    <n v="2120051"/>
  </r>
  <r>
    <x v="128"/>
    <x v="14"/>
    <x v="47"/>
    <n v="97000"/>
    <n v="732950"/>
  </r>
  <r>
    <x v="129"/>
    <x v="14"/>
    <x v="47"/>
    <n v="127000"/>
    <n v="2823491"/>
  </r>
  <r>
    <x v="130"/>
    <x v="14"/>
    <x v="47"/>
    <n v="138000"/>
    <n v="1483695"/>
  </r>
  <r>
    <x v="131"/>
    <x v="14"/>
    <x v="47"/>
    <n v="144750"/>
    <n v="2031020"/>
  </r>
  <r>
    <x v="132"/>
    <x v="14"/>
    <x v="47"/>
    <n v="172995"/>
    <n v="1783860"/>
  </r>
  <r>
    <x v="133"/>
    <x v="14"/>
    <x v="47"/>
    <n v="157250"/>
    <n v="1436735"/>
  </r>
  <r>
    <x v="134"/>
    <x v="14"/>
    <x v="47"/>
    <n v="189995"/>
    <n v="2701003"/>
  </r>
  <r>
    <x v="135"/>
    <x v="14"/>
    <x v="47"/>
    <n v="194300"/>
    <n v="3012525"/>
  </r>
  <r>
    <x v="136"/>
    <x v="14"/>
    <x v="47"/>
    <n v="191748"/>
    <n v="3826439"/>
  </r>
  <r>
    <x v="137"/>
    <x v="14"/>
    <x v="47"/>
    <n v="192000"/>
    <n v="3743547"/>
  </r>
  <r>
    <x v="138"/>
    <x v="14"/>
    <x v="47"/>
    <n v="179999"/>
    <n v="3933656"/>
  </r>
  <r>
    <x v="139"/>
    <x v="14"/>
    <x v="47"/>
    <n v="172500"/>
    <n v="2461710"/>
  </r>
  <r>
    <x v="140"/>
    <x v="14"/>
    <x v="47"/>
    <n v="199995"/>
    <n v="2451850"/>
  </r>
  <r>
    <x v="141"/>
    <x v="14"/>
    <x v="47"/>
    <n v="175425"/>
    <n v="2437130"/>
  </r>
  <r>
    <x v="142"/>
    <x v="14"/>
    <x v="47"/>
    <n v="179995"/>
    <n v="2326620"/>
  </r>
  <r>
    <x v="143"/>
    <x v="14"/>
    <x v="47"/>
    <n v="175498"/>
    <n v="3442470"/>
  </r>
  <r>
    <x v="144"/>
    <x v="14"/>
    <x v="47"/>
    <n v="137000"/>
    <n v="1045950"/>
  </r>
  <r>
    <x v="145"/>
    <x v="14"/>
    <x v="47"/>
    <n v="132300"/>
    <n v="1236100"/>
  </r>
  <r>
    <x v="146"/>
    <x v="14"/>
    <x v="47"/>
    <n v="173000"/>
    <n v="889000"/>
  </r>
  <r>
    <x v="147"/>
    <x v="14"/>
    <x v="47"/>
    <n v="139149"/>
    <n v="2121298"/>
  </r>
  <r>
    <x v="148"/>
    <x v="14"/>
    <x v="47"/>
    <n v="190000"/>
    <n v="1828470"/>
  </r>
  <r>
    <x v="149"/>
    <x v="14"/>
    <x v="47"/>
    <n v="230000"/>
    <n v="1378000"/>
  </r>
  <r>
    <x v="150"/>
    <x v="14"/>
    <x v="47"/>
    <n v="158500"/>
    <n v="890010"/>
  </r>
  <r>
    <x v="151"/>
    <x v="14"/>
    <x v="47"/>
    <n v="167250"/>
    <n v="1367450"/>
  </r>
  <r>
    <x v="152"/>
    <x v="14"/>
    <x v="47"/>
    <n v="166750"/>
    <n v="1664720"/>
  </r>
  <r>
    <x v="153"/>
    <x v="14"/>
    <x v="47"/>
    <n v="171500"/>
    <n v="2010288"/>
  </r>
  <r>
    <x v="154"/>
    <x v="14"/>
    <x v="47"/>
    <n v="202750"/>
    <n v="845500"/>
  </r>
  <r>
    <x v="155"/>
    <x v="14"/>
    <x v="47"/>
    <n v="173000"/>
    <n v="2326388"/>
  </r>
  <r>
    <x v="156"/>
    <x v="14"/>
    <x v="47"/>
    <n v="170000"/>
    <n v="2690850"/>
  </r>
  <r>
    <x v="157"/>
    <x v="14"/>
    <x v="47"/>
    <n v="204000"/>
    <n v="2046480"/>
  </r>
  <r>
    <x v="158"/>
    <x v="14"/>
    <x v="47"/>
    <n v="177000"/>
    <n v="2833938"/>
  </r>
  <r>
    <x v="159"/>
    <x v="14"/>
    <x v="47"/>
    <n v="220000"/>
    <n v="2601815"/>
  </r>
  <r>
    <x v="160"/>
    <x v="14"/>
    <x v="47"/>
    <n v="214050"/>
    <n v="2028501"/>
  </r>
  <r>
    <x v="161"/>
    <x v="14"/>
    <x v="47"/>
    <n v="187000"/>
    <n v="2595835"/>
  </r>
  <r>
    <x v="162"/>
    <x v="14"/>
    <x v="47"/>
    <n v="212000"/>
    <n v="2607601"/>
  </r>
  <r>
    <x v="163"/>
    <x v="14"/>
    <x v="47"/>
    <n v="178000"/>
    <n v="1833950"/>
  </r>
  <r>
    <x v="164"/>
    <x v="14"/>
    <x v="47"/>
    <n v="233000"/>
    <n v="2505060"/>
  </r>
  <r>
    <x v="165"/>
    <x v="14"/>
    <x v="47"/>
    <n v="196000"/>
    <n v="1820950"/>
  </r>
  <r>
    <x v="166"/>
    <x v="14"/>
    <x v="47"/>
    <n v="200750"/>
    <n v="1978649"/>
  </r>
  <r>
    <x v="167"/>
    <x v="14"/>
    <x v="47"/>
    <n v="236750"/>
    <n v="3181340"/>
  </r>
  <r>
    <x v="168"/>
    <x v="14"/>
    <x v="47"/>
    <n v="223000"/>
    <n v="2559550"/>
  </r>
  <r>
    <x v="169"/>
    <x v="14"/>
    <x v="47"/>
    <n v="195000"/>
    <n v="1852950"/>
  </r>
  <r>
    <x v="170"/>
    <x v="14"/>
    <x v="47"/>
    <n v="244900"/>
    <n v="3926150"/>
  </r>
  <r>
    <x v="171"/>
    <x v="14"/>
    <x v="47"/>
    <n v="230000"/>
    <n v="2547400"/>
  </r>
  <r>
    <x v="172"/>
    <x v="14"/>
    <x v="47"/>
    <n v="221575"/>
    <n v="4039550"/>
  </r>
  <r>
    <x v="173"/>
    <x v="14"/>
    <x v="47"/>
    <n v="255000"/>
    <n v="3985715"/>
  </r>
  <r>
    <x v="174"/>
    <x v="14"/>
    <x v="47"/>
    <n v="228750"/>
    <n v="3222050"/>
  </r>
  <r>
    <x v="175"/>
    <x v="14"/>
    <x v="47"/>
    <n v="245000"/>
    <n v="4160870"/>
  </r>
  <r>
    <x v="176"/>
    <x v="14"/>
    <x v="47"/>
    <n v="230000"/>
    <n v="2876600"/>
  </r>
  <r>
    <x v="177"/>
    <x v="14"/>
    <x v="47"/>
    <n v="234000"/>
    <n v="4741137"/>
  </r>
  <r>
    <x v="178"/>
    <x v="14"/>
    <x v="47"/>
    <n v="245950"/>
    <n v="4841249"/>
  </r>
  <r>
    <x v="179"/>
    <x v="14"/>
    <x v="47"/>
    <n v="270750"/>
    <n v="3987350"/>
  </r>
  <r>
    <x v="180"/>
    <x v="14"/>
    <x v="47"/>
    <n v="239000"/>
    <n v="3225900"/>
  </r>
  <r>
    <x v="181"/>
    <x v="14"/>
    <x v="47"/>
    <n v="277500"/>
    <n v="1546450"/>
  </r>
  <r>
    <x v="182"/>
    <x v="14"/>
    <x v="47"/>
    <n v="280000"/>
    <n v="5123449"/>
  </r>
  <r>
    <x v="183"/>
    <x v="14"/>
    <x v="47"/>
    <n v="280000"/>
    <n v="3532500"/>
  </r>
  <r>
    <x v="184"/>
    <x v="14"/>
    <x v="47"/>
    <n v="261500"/>
    <n v="5074030"/>
  </r>
  <r>
    <x v="185"/>
    <x v="14"/>
    <x v="47"/>
    <n v="310000"/>
    <n v="4159884"/>
  </r>
  <r>
    <x v="186"/>
    <x v="14"/>
    <x v="47"/>
    <n v="257500"/>
    <n v="2607225"/>
  </r>
  <r>
    <x v="187"/>
    <x v="14"/>
    <x v="47"/>
    <n v="251250"/>
    <n v="3432000"/>
  </r>
  <r>
    <x v="188"/>
    <x v="14"/>
    <x v="47"/>
    <n v="282500"/>
    <n v="3083800"/>
  </r>
  <r>
    <x v="189"/>
    <x v="14"/>
    <x v="47"/>
    <n v="266000"/>
    <n v="2948940"/>
  </r>
  <r>
    <x v="190"/>
    <x v="14"/>
    <x v="47"/>
    <n v="283500"/>
    <n v="3467000"/>
  </r>
  <r>
    <x v="191"/>
    <x v="14"/>
    <x v="47"/>
    <n v="262500"/>
    <n v="2018000"/>
  </r>
  <r>
    <x v="192"/>
    <x v="14"/>
    <x v="47"/>
    <n v="252675"/>
    <n v="1621450"/>
  </r>
  <r>
    <x v="202"/>
    <x v="14"/>
    <x v="47"/>
    <n v="289000"/>
    <n v="3348200"/>
  </r>
  <r>
    <x v="194"/>
    <x v="14"/>
    <x v="47"/>
    <n v="312000"/>
    <n v="3911950"/>
  </r>
  <r>
    <x v="195"/>
    <x v="14"/>
    <x v="47"/>
    <n v="269775"/>
    <n v="4002400"/>
  </r>
  <r>
    <x v="196"/>
    <x v="14"/>
    <x v="47"/>
    <n v="272500"/>
    <n v="2357000"/>
  </r>
  <r>
    <x v="197"/>
    <x v="14"/>
    <x v="47"/>
    <n v="300000"/>
    <n v="4221899"/>
  </r>
  <r>
    <x v="198"/>
    <x v="14"/>
    <x v="47"/>
    <n v="314500"/>
    <n v="629000"/>
  </r>
  <r>
    <x v="199"/>
    <x v="14"/>
    <x v="47"/>
    <n v="294000"/>
    <n v="3076640"/>
  </r>
  <r>
    <x v="200"/>
    <x v="14"/>
    <x v="47"/>
    <n v="292000"/>
    <n v="2092350"/>
  </r>
  <r>
    <x v="201"/>
    <x v="14"/>
    <x v="47"/>
    <n v="260000"/>
    <n v="839950"/>
  </r>
  <r>
    <x v="0"/>
    <x v="14"/>
    <x v="48"/>
    <n v="109950"/>
    <n v="321950"/>
  </r>
  <r>
    <x v="0"/>
    <x v="12"/>
    <x v="48"/>
    <n v="137500"/>
    <n v="275000"/>
  </r>
  <r>
    <x v="0"/>
    <x v="15"/>
    <x v="48"/>
    <n v="137000"/>
    <n v="274000"/>
  </r>
  <r>
    <x v="0"/>
    <x v="16"/>
    <x v="48"/>
    <n v="152000"/>
    <n v="152000"/>
  </r>
  <r>
    <x v="1"/>
    <x v="14"/>
    <x v="48"/>
    <n v="133150"/>
    <n v="266300"/>
  </r>
  <r>
    <x v="1"/>
    <x v="12"/>
    <x v="48"/>
    <n v="124450"/>
    <n v="488900"/>
  </r>
  <r>
    <x v="1"/>
    <x v="15"/>
    <x v="48"/>
    <n v="142357"/>
    <n v="284713"/>
  </r>
  <r>
    <x v="1"/>
    <x v="16"/>
    <x v="48"/>
    <n v="104850"/>
    <n v="209700"/>
  </r>
  <r>
    <x v="2"/>
    <x v="14"/>
    <x v="48"/>
    <n v="155000"/>
    <n v="155000"/>
  </r>
  <r>
    <x v="2"/>
    <x v="12"/>
    <x v="48"/>
    <n v="142700"/>
    <n v="429200"/>
  </r>
  <r>
    <x v="2"/>
    <x v="15"/>
    <x v="48"/>
    <n v="111000"/>
    <n v="339450"/>
  </r>
  <r>
    <x v="2"/>
    <x v="16"/>
    <x v="48"/>
    <n v="156450"/>
    <n v="156450"/>
  </r>
  <r>
    <x v="3"/>
    <x v="14"/>
    <x v="48"/>
    <n v="113500"/>
    <n v="711000"/>
  </r>
  <r>
    <x v="3"/>
    <x v="12"/>
    <x v="48"/>
    <n v="133475"/>
    <n v="740360"/>
  </r>
  <r>
    <x v="3"/>
    <x v="15"/>
    <x v="48"/>
    <n v="79000"/>
    <n v="79000"/>
  </r>
  <r>
    <x v="3"/>
    <x v="16"/>
    <x v="48"/>
    <n v="168450"/>
    <n v="336900"/>
  </r>
  <r>
    <x v="4"/>
    <x v="14"/>
    <x v="48"/>
    <n v="139900"/>
    <n v="139900"/>
  </r>
  <r>
    <x v="4"/>
    <x v="12"/>
    <x v="48"/>
    <n v="136725"/>
    <n v="273450"/>
  </r>
  <r>
    <x v="4"/>
    <x v="15"/>
    <x v="48"/>
    <n v="162000"/>
    <n v="162000"/>
  </r>
  <r>
    <x v="4"/>
    <x v="16"/>
    <x v="48"/>
    <n v="136500"/>
    <n v="406450"/>
  </r>
  <r>
    <x v="5"/>
    <x v="14"/>
    <x v="48"/>
    <n v="119950"/>
    <n v="119950"/>
  </r>
  <r>
    <x v="5"/>
    <x v="12"/>
    <x v="48"/>
    <n v="132200"/>
    <n v="533900"/>
  </r>
  <r>
    <x v="5"/>
    <x v="15"/>
    <x v="48"/>
    <n v="142975"/>
    <n v="569815"/>
  </r>
  <r>
    <x v="5"/>
    <x v="16"/>
    <x v="48"/>
    <n v="130000"/>
    <n v="130000"/>
  </r>
  <r>
    <x v="6"/>
    <x v="14"/>
    <x v="48"/>
    <n v="127750"/>
    <n v="387250"/>
  </r>
  <r>
    <x v="6"/>
    <x v="12"/>
    <x v="48"/>
    <n v="144350"/>
    <n v="604825"/>
  </r>
  <r>
    <x v="6"/>
    <x v="15"/>
    <x v="48"/>
    <n v="128000"/>
    <n v="404950"/>
  </r>
  <r>
    <x v="6"/>
    <x v="16"/>
    <x v="48"/>
    <n v="139900"/>
    <n v="468900"/>
  </r>
  <r>
    <x v="7"/>
    <x v="14"/>
    <x v="48"/>
    <n v="114000"/>
    <n v="114000"/>
  </r>
  <r>
    <x v="7"/>
    <x v="12"/>
    <x v="48"/>
    <n v="94000"/>
    <n v="285950"/>
  </r>
  <r>
    <x v="7"/>
    <x v="15"/>
    <x v="48"/>
    <n v="128750"/>
    <n v="553900"/>
  </r>
  <r>
    <x v="7"/>
    <x v="16"/>
    <x v="48"/>
    <n v="154950"/>
    <n v="154950"/>
  </r>
  <r>
    <x v="8"/>
    <x v="14"/>
    <x v="48"/>
    <n v="133250"/>
    <n v="549450"/>
  </r>
  <r>
    <x v="8"/>
    <x v="12"/>
    <x v="48"/>
    <n v="133200"/>
    <n v="266400"/>
  </r>
  <r>
    <x v="8"/>
    <x v="15"/>
    <x v="48"/>
    <n v="137000"/>
    <n v="646000"/>
  </r>
  <r>
    <x v="8"/>
    <x v="16"/>
    <x v="48"/>
    <n v="155000"/>
    <n v="411000"/>
  </r>
  <r>
    <x v="9"/>
    <x v="14"/>
    <x v="48"/>
    <n v="93325"/>
    <n v="328825"/>
  </r>
  <r>
    <x v="9"/>
    <x v="12"/>
    <x v="48"/>
    <n v="134500"/>
    <n v="524000"/>
  </r>
  <r>
    <x v="9"/>
    <x v="15"/>
    <x v="48"/>
    <n v="132000"/>
    <n v="383800"/>
  </r>
  <r>
    <x v="9"/>
    <x v="16"/>
    <x v="48"/>
    <n v="157000"/>
    <n v="461000"/>
  </r>
  <r>
    <x v="10"/>
    <x v="14"/>
    <x v="48"/>
    <n v="134000"/>
    <n v="134000"/>
  </r>
  <r>
    <x v="10"/>
    <x v="12"/>
    <x v="48"/>
    <n v="152900"/>
    <n v="152900"/>
  </r>
  <r>
    <x v="10"/>
    <x v="15"/>
    <x v="48"/>
    <n v="130000"/>
    <n v="130000"/>
  </r>
  <r>
    <x v="10"/>
    <x v="16"/>
    <x v="48"/>
    <m/>
    <m/>
  </r>
  <r>
    <x v="11"/>
    <x v="14"/>
    <x v="48"/>
    <n v="161000"/>
    <n v="322000"/>
  </r>
  <r>
    <x v="11"/>
    <x v="12"/>
    <x v="48"/>
    <n v="141700"/>
    <n v="283400"/>
  </r>
  <r>
    <x v="11"/>
    <x v="15"/>
    <x v="48"/>
    <n v="133750"/>
    <n v="819300"/>
  </r>
  <r>
    <x v="11"/>
    <x v="16"/>
    <x v="48"/>
    <n v="156726"/>
    <n v="391726"/>
  </r>
  <r>
    <x v="12"/>
    <x v="14"/>
    <x v="48"/>
    <n v="150000"/>
    <n v="150000"/>
  </r>
  <r>
    <x v="12"/>
    <x v="12"/>
    <x v="48"/>
    <n v="135000"/>
    <n v="437500"/>
  </r>
  <r>
    <x v="12"/>
    <x v="15"/>
    <x v="48"/>
    <n v="139950"/>
    <n v="139950"/>
  </r>
  <r>
    <x v="12"/>
    <x v="16"/>
    <x v="48"/>
    <m/>
    <m/>
  </r>
  <r>
    <x v="13"/>
    <x v="14"/>
    <x v="48"/>
    <n v="170000"/>
    <n v="170000"/>
  </r>
  <r>
    <x v="13"/>
    <x v="12"/>
    <x v="48"/>
    <n v="159700"/>
    <n v="505200"/>
  </r>
  <r>
    <x v="13"/>
    <x v="15"/>
    <x v="48"/>
    <n v="139750"/>
    <n v="569500"/>
  </r>
  <r>
    <x v="13"/>
    <x v="16"/>
    <x v="48"/>
    <n v="147500"/>
    <n v="147500"/>
  </r>
  <r>
    <x v="14"/>
    <x v="14"/>
    <x v="48"/>
    <m/>
    <m/>
  </r>
  <r>
    <x v="14"/>
    <x v="12"/>
    <x v="48"/>
    <n v="85000"/>
    <n v="506500"/>
  </r>
  <r>
    <x v="14"/>
    <x v="15"/>
    <x v="48"/>
    <n v="172950"/>
    <n v="172950"/>
  </r>
  <r>
    <x v="14"/>
    <x v="16"/>
    <x v="48"/>
    <m/>
    <m/>
  </r>
  <r>
    <x v="15"/>
    <x v="14"/>
    <x v="48"/>
    <n v="133250"/>
    <n v="542500"/>
  </r>
  <r>
    <x v="15"/>
    <x v="12"/>
    <x v="48"/>
    <n v="179300"/>
    <n v="550800"/>
  </r>
  <r>
    <x v="15"/>
    <x v="15"/>
    <x v="48"/>
    <n v="160147"/>
    <n v="160147"/>
  </r>
  <r>
    <x v="15"/>
    <x v="16"/>
    <x v="48"/>
    <n v="159475"/>
    <n v="318950"/>
  </r>
  <r>
    <x v="16"/>
    <x v="14"/>
    <x v="48"/>
    <n v="92423"/>
    <n v="92423"/>
  </r>
  <r>
    <x v="16"/>
    <x v="12"/>
    <x v="48"/>
    <n v="129250"/>
    <n v="258500"/>
  </r>
  <r>
    <x v="16"/>
    <x v="15"/>
    <x v="48"/>
    <n v="151000"/>
    <n v="608550"/>
  </r>
  <r>
    <x v="16"/>
    <x v="16"/>
    <x v="48"/>
    <n v="157500"/>
    <n v="491000"/>
  </r>
  <r>
    <x v="17"/>
    <x v="14"/>
    <x v="48"/>
    <n v="262072"/>
    <n v="524144"/>
  </r>
  <r>
    <x v="17"/>
    <x v="12"/>
    <x v="48"/>
    <n v="144950"/>
    <n v="144950"/>
  </r>
  <r>
    <x v="17"/>
    <x v="15"/>
    <x v="48"/>
    <n v="170000"/>
    <n v="170000"/>
  </r>
  <r>
    <x v="17"/>
    <x v="16"/>
    <x v="48"/>
    <n v="187900"/>
    <n v="187900"/>
  </r>
  <r>
    <x v="18"/>
    <x v="14"/>
    <x v="48"/>
    <n v="165800"/>
    <n v="165800"/>
  </r>
  <r>
    <x v="18"/>
    <x v="12"/>
    <x v="48"/>
    <n v="149950"/>
    <n v="1059500"/>
  </r>
  <r>
    <x v="18"/>
    <x v="15"/>
    <x v="48"/>
    <n v="153450"/>
    <n v="306900"/>
  </r>
  <r>
    <x v="18"/>
    <x v="16"/>
    <x v="48"/>
    <n v="160750"/>
    <n v="648500"/>
  </r>
  <r>
    <x v="19"/>
    <x v="14"/>
    <x v="48"/>
    <n v="148500"/>
    <n v="479500"/>
  </r>
  <r>
    <x v="19"/>
    <x v="12"/>
    <x v="48"/>
    <n v="155000"/>
    <n v="463250"/>
  </r>
  <r>
    <x v="19"/>
    <x v="15"/>
    <x v="48"/>
    <n v="153250"/>
    <n v="153250"/>
  </r>
  <r>
    <x v="19"/>
    <x v="16"/>
    <x v="48"/>
    <n v="154000"/>
    <n v="1086949"/>
  </r>
  <r>
    <x v="20"/>
    <x v="14"/>
    <x v="48"/>
    <n v="155000"/>
    <n v="473450"/>
  </r>
  <r>
    <x v="20"/>
    <x v="12"/>
    <x v="48"/>
    <n v="154725"/>
    <n v="309450"/>
  </r>
  <r>
    <x v="20"/>
    <x v="15"/>
    <x v="48"/>
    <n v="159000"/>
    <n v="520950"/>
  </r>
  <r>
    <x v="20"/>
    <x v="16"/>
    <x v="48"/>
    <n v="143989"/>
    <n v="599687"/>
  </r>
  <r>
    <x v="21"/>
    <x v="14"/>
    <x v="48"/>
    <n v="159500"/>
    <n v="710000"/>
  </r>
  <r>
    <x v="21"/>
    <x v="12"/>
    <x v="48"/>
    <n v="152000"/>
    <n v="152000"/>
  </r>
  <r>
    <x v="21"/>
    <x v="15"/>
    <x v="48"/>
    <n v="144000"/>
    <n v="591500"/>
  </r>
  <r>
    <x v="21"/>
    <x v="16"/>
    <x v="48"/>
    <n v="177500"/>
    <n v="355000"/>
  </r>
  <r>
    <x v="22"/>
    <x v="14"/>
    <x v="48"/>
    <n v="157000"/>
    <n v="157000"/>
  </r>
  <r>
    <x v="22"/>
    <x v="12"/>
    <x v="48"/>
    <n v="235000"/>
    <n v="235000"/>
  </r>
  <r>
    <x v="22"/>
    <x v="15"/>
    <x v="48"/>
    <n v="162500"/>
    <n v="162500"/>
  </r>
  <r>
    <x v="22"/>
    <x v="16"/>
    <x v="48"/>
    <n v="207000"/>
    <n v="601950"/>
  </r>
  <r>
    <x v="23"/>
    <x v="14"/>
    <x v="48"/>
    <n v="180400"/>
    <n v="180400"/>
  </r>
  <r>
    <x v="23"/>
    <x v="12"/>
    <x v="48"/>
    <n v="142000"/>
    <n v="142000"/>
  </r>
  <r>
    <x v="23"/>
    <x v="15"/>
    <x v="48"/>
    <n v="194950"/>
    <n v="194950"/>
  </r>
  <r>
    <x v="23"/>
    <x v="16"/>
    <x v="48"/>
    <m/>
    <m/>
  </r>
  <r>
    <x v="24"/>
    <x v="14"/>
    <x v="48"/>
    <n v="167600"/>
    <n v="335200"/>
  </r>
  <r>
    <x v="24"/>
    <x v="12"/>
    <x v="48"/>
    <n v="193750"/>
    <n v="387500"/>
  </r>
  <r>
    <x v="24"/>
    <x v="15"/>
    <x v="48"/>
    <n v="190250"/>
    <n v="380500"/>
  </r>
  <r>
    <x v="24"/>
    <x v="16"/>
    <x v="48"/>
    <n v="193975"/>
    <n v="1102700"/>
  </r>
  <r>
    <x v="25"/>
    <x v="14"/>
    <x v="48"/>
    <n v="156500"/>
    <n v="452450"/>
  </r>
  <r>
    <x v="25"/>
    <x v="12"/>
    <x v="48"/>
    <m/>
    <m/>
  </r>
  <r>
    <x v="25"/>
    <x v="15"/>
    <x v="48"/>
    <n v="200000"/>
    <n v="200000"/>
  </r>
  <r>
    <x v="25"/>
    <x v="16"/>
    <x v="48"/>
    <n v="194625"/>
    <n v="389250"/>
  </r>
  <r>
    <x v="26"/>
    <x v="14"/>
    <x v="48"/>
    <n v="178875"/>
    <n v="357750"/>
  </r>
  <r>
    <x v="26"/>
    <x v="12"/>
    <x v="48"/>
    <n v="144000"/>
    <n v="1059815"/>
  </r>
  <r>
    <x v="26"/>
    <x v="15"/>
    <x v="48"/>
    <n v="155500"/>
    <n v="1029500"/>
  </r>
  <r>
    <x v="26"/>
    <x v="16"/>
    <x v="48"/>
    <n v="175000"/>
    <n v="529900"/>
  </r>
  <r>
    <x v="27"/>
    <x v="14"/>
    <x v="48"/>
    <n v="157000"/>
    <n v="748850"/>
  </r>
  <r>
    <x v="27"/>
    <x v="12"/>
    <x v="48"/>
    <n v="155000"/>
    <n v="487900"/>
  </r>
  <r>
    <x v="27"/>
    <x v="15"/>
    <x v="48"/>
    <n v="179950"/>
    <n v="564449"/>
  </r>
  <r>
    <x v="27"/>
    <x v="16"/>
    <x v="48"/>
    <n v="164000"/>
    <n v="648000"/>
  </r>
  <r>
    <x v="28"/>
    <x v="14"/>
    <x v="48"/>
    <n v="172450"/>
    <n v="344900"/>
  </r>
  <r>
    <x v="28"/>
    <x v="12"/>
    <x v="48"/>
    <n v="162250"/>
    <n v="657450"/>
  </r>
  <r>
    <x v="28"/>
    <x v="15"/>
    <x v="48"/>
    <n v="167735"/>
    <n v="659631"/>
  </r>
  <r>
    <x v="28"/>
    <x v="16"/>
    <x v="48"/>
    <n v="148000"/>
    <n v="422950"/>
  </r>
  <r>
    <x v="29"/>
    <x v="14"/>
    <x v="48"/>
    <n v="186850"/>
    <n v="769610"/>
  </r>
  <r>
    <x v="29"/>
    <x v="12"/>
    <x v="48"/>
    <n v="170750"/>
    <n v="341500"/>
  </r>
  <r>
    <x v="29"/>
    <x v="15"/>
    <x v="48"/>
    <n v="179900"/>
    <n v="562300"/>
  </r>
  <r>
    <x v="29"/>
    <x v="16"/>
    <x v="48"/>
    <n v="195000"/>
    <n v="973050"/>
  </r>
  <r>
    <x v="30"/>
    <x v="14"/>
    <x v="48"/>
    <n v="214000"/>
    <n v="214000"/>
  </r>
  <r>
    <x v="30"/>
    <x v="12"/>
    <x v="48"/>
    <n v="197500"/>
    <n v="626150"/>
  </r>
  <r>
    <x v="30"/>
    <x v="15"/>
    <x v="48"/>
    <n v="174975"/>
    <n v="1036450"/>
  </r>
  <r>
    <x v="30"/>
    <x v="16"/>
    <x v="48"/>
    <n v="162000"/>
    <n v="597500"/>
  </r>
  <r>
    <x v="31"/>
    <x v="14"/>
    <x v="48"/>
    <n v="180000"/>
    <n v="180000"/>
  </r>
  <r>
    <x v="31"/>
    <x v="12"/>
    <x v="48"/>
    <n v="185000"/>
    <n v="879900"/>
  </r>
  <r>
    <x v="31"/>
    <x v="15"/>
    <x v="48"/>
    <n v="198421"/>
    <n v="566421"/>
  </r>
  <r>
    <x v="31"/>
    <x v="16"/>
    <x v="48"/>
    <n v="254000"/>
    <n v="254000"/>
  </r>
  <r>
    <x v="32"/>
    <x v="14"/>
    <x v="48"/>
    <m/>
    <m/>
  </r>
  <r>
    <x v="32"/>
    <x v="12"/>
    <x v="48"/>
    <n v="158000"/>
    <n v="487900"/>
  </r>
  <r>
    <x v="32"/>
    <x v="15"/>
    <x v="48"/>
    <n v="189500"/>
    <n v="379000"/>
  </r>
  <r>
    <x v="32"/>
    <x v="16"/>
    <x v="48"/>
    <n v="202475"/>
    <n v="404950"/>
  </r>
  <r>
    <x v="33"/>
    <x v="14"/>
    <x v="48"/>
    <n v="197500"/>
    <n v="1013000"/>
  </r>
  <r>
    <x v="33"/>
    <x v="12"/>
    <x v="48"/>
    <n v="99950"/>
    <n v="99950"/>
  </r>
  <r>
    <x v="33"/>
    <x v="15"/>
    <x v="48"/>
    <n v="220750"/>
    <n v="845700"/>
  </r>
  <r>
    <x v="33"/>
    <x v="16"/>
    <x v="48"/>
    <n v="180600"/>
    <n v="361200"/>
  </r>
  <r>
    <x v="34"/>
    <x v="14"/>
    <x v="48"/>
    <n v="210000"/>
    <n v="210000"/>
  </r>
  <r>
    <x v="34"/>
    <x v="12"/>
    <x v="48"/>
    <n v="191000"/>
    <n v="970200"/>
  </r>
  <r>
    <x v="34"/>
    <x v="15"/>
    <x v="48"/>
    <n v="251000"/>
    <n v="502000"/>
  </r>
  <r>
    <x v="34"/>
    <x v="16"/>
    <x v="48"/>
    <n v="228973"/>
    <n v="457945"/>
  </r>
  <r>
    <x v="35"/>
    <x v="14"/>
    <x v="48"/>
    <n v="201000"/>
    <n v="402000"/>
  </r>
  <r>
    <x v="35"/>
    <x v="12"/>
    <x v="48"/>
    <n v="184388"/>
    <n v="368775"/>
  </r>
  <r>
    <x v="35"/>
    <x v="15"/>
    <x v="48"/>
    <n v="189000"/>
    <n v="189000"/>
  </r>
  <r>
    <x v="35"/>
    <x v="16"/>
    <x v="48"/>
    <n v="239475"/>
    <n v="1408950"/>
  </r>
  <r>
    <x v="36"/>
    <x v="14"/>
    <x v="48"/>
    <n v="183750"/>
    <n v="367500"/>
  </r>
  <r>
    <x v="36"/>
    <x v="12"/>
    <x v="48"/>
    <n v="152300"/>
    <n v="152300"/>
  </r>
  <r>
    <x v="36"/>
    <x v="15"/>
    <x v="48"/>
    <n v="194188"/>
    <n v="388375"/>
  </r>
  <r>
    <x v="36"/>
    <x v="16"/>
    <x v="48"/>
    <n v="215000"/>
    <n v="722950"/>
  </r>
  <r>
    <x v="37"/>
    <x v="14"/>
    <x v="48"/>
    <m/>
    <m/>
  </r>
  <r>
    <x v="37"/>
    <x v="12"/>
    <x v="48"/>
    <n v="180475"/>
    <n v="360950"/>
  </r>
  <r>
    <x v="37"/>
    <x v="15"/>
    <x v="48"/>
    <n v="239000"/>
    <n v="239000"/>
  </r>
  <r>
    <x v="37"/>
    <x v="16"/>
    <x v="48"/>
    <m/>
    <m/>
  </r>
  <r>
    <x v="38"/>
    <x v="14"/>
    <x v="48"/>
    <n v="207000"/>
    <n v="207000"/>
  </r>
  <r>
    <x v="38"/>
    <x v="12"/>
    <x v="48"/>
    <n v="167500"/>
    <n v="688050"/>
  </r>
  <r>
    <x v="38"/>
    <x v="15"/>
    <x v="48"/>
    <n v="189275"/>
    <n v="378550"/>
  </r>
  <r>
    <x v="38"/>
    <x v="16"/>
    <x v="48"/>
    <n v="225000"/>
    <n v="770000"/>
  </r>
  <r>
    <x v="39"/>
    <x v="14"/>
    <x v="48"/>
    <n v="209950"/>
    <n v="1039100"/>
  </r>
  <r>
    <x v="39"/>
    <x v="12"/>
    <x v="48"/>
    <n v="197000"/>
    <n v="790000"/>
  </r>
  <r>
    <x v="39"/>
    <x v="15"/>
    <x v="48"/>
    <n v="220700"/>
    <n v="871350"/>
  </r>
  <r>
    <x v="39"/>
    <x v="16"/>
    <x v="48"/>
    <n v="256350"/>
    <n v="813300"/>
  </r>
  <r>
    <x v="40"/>
    <x v="14"/>
    <x v="48"/>
    <n v="196000"/>
    <n v="1377150"/>
  </r>
  <r>
    <x v="40"/>
    <x v="12"/>
    <x v="48"/>
    <n v="179950"/>
    <n v="556900"/>
  </r>
  <r>
    <x v="40"/>
    <x v="15"/>
    <x v="48"/>
    <n v="160846"/>
    <n v="321691"/>
  </r>
  <r>
    <x v="40"/>
    <x v="16"/>
    <x v="48"/>
    <n v="194500"/>
    <n v="1238000"/>
  </r>
  <r>
    <x v="41"/>
    <x v="14"/>
    <x v="48"/>
    <n v="181750"/>
    <n v="363500"/>
  </r>
  <r>
    <x v="41"/>
    <x v="12"/>
    <x v="48"/>
    <n v="266000"/>
    <n v="266000"/>
  </r>
  <r>
    <x v="41"/>
    <x v="15"/>
    <x v="48"/>
    <n v="206000"/>
    <n v="627500"/>
  </r>
  <r>
    <x v="41"/>
    <x v="16"/>
    <x v="48"/>
    <n v="202000"/>
    <n v="843500"/>
  </r>
  <r>
    <x v="42"/>
    <x v="14"/>
    <x v="48"/>
    <n v="210000"/>
    <n v="613725"/>
  </r>
  <r>
    <x v="42"/>
    <x v="12"/>
    <x v="48"/>
    <n v="165000"/>
    <n v="480950"/>
  </r>
  <r>
    <x v="42"/>
    <x v="15"/>
    <x v="48"/>
    <n v="214950"/>
    <n v="659900"/>
  </r>
  <r>
    <x v="42"/>
    <x v="16"/>
    <x v="48"/>
    <n v="206500"/>
    <n v="609000"/>
  </r>
  <r>
    <x v="43"/>
    <x v="14"/>
    <x v="48"/>
    <n v="216500"/>
    <n v="649200"/>
  </r>
  <r>
    <x v="43"/>
    <x v="12"/>
    <x v="48"/>
    <n v="220000"/>
    <n v="612000"/>
  </r>
  <r>
    <x v="43"/>
    <x v="15"/>
    <x v="48"/>
    <m/>
    <m/>
  </r>
  <r>
    <x v="43"/>
    <x v="16"/>
    <x v="48"/>
    <n v="217750"/>
    <n v="435500"/>
  </r>
  <r>
    <x v="44"/>
    <x v="14"/>
    <x v="48"/>
    <n v="259000"/>
    <n v="736370"/>
  </r>
  <r>
    <x v="44"/>
    <x v="12"/>
    <x v="48"/>
    <n v="310000"/>
    <n v="310000"/>
  </r>
  <r>
    <x v="44"/>
    <x v="15"/>
    <x v="48"/>
    <n v="191750"/>
    <n v="191750"/>
  </r>
  <r>
    <x v="44"/>
    <x v="16"/>
    <x v="48"/>
    <n v="215500"/>
    <n v="1307300"/>
  </r>
  <r>
    <x v="45"/>
    <x v="14"/>
    <x v="48"/>
    <m/>
    <m/>
  </r>
  <r>
    <x v="45"/>
    <x v="12"/>
    <x v="48"/>
    <n v="219725"/>
    <n v="439450"/>
  </r>
  <r>
    <x v="45"/>
    <x v="15"/>
    <x v="48"/>
    <n v="245500"/>
    <n v="245500"/>
  </r>
  <r>
    <x v="45"/>
    <x v="16"/>
    <x v="48"/>
    <n v="218000"/>
    <n v="1104950"/>
  </r>
  <r>
    <x v="46"/>
    <x v="14"/>
    <x v="48"/>
    <m/>
    <m/>
  </r>
  <r>
    <x v="46"/>
    <x v="12"/>
    <x v="48"/>
    <n v="305000"/>
    <n v="813000"/>
  </r>
  <r>
    <x v="46"/>
    <x v="15"/>
    <x v="48"/>
    <n v="200000"/>
    <n v="200000"/>
  </r>
  <r>
    <x v="46"/>
    <x v="16"/>
    <x v="48"/>
    <m/>
    <m/>
  </r>
  <r>
    <x v="47"/>
    <x v="14"/>
    <x v="48"/>
    <n v="257000"/>
    <n v="513999"/>
  </r>
  <r>
    <x v="47"/>
    <x v="12"/>
    <x v="48"/>
    <n v="231000"/>
    <n v="677450"/>
  </r>
  <r>
    <x v="47"/>
    <x v="15"/>
    <x v="48"/>
    <m/>
    <m/>
  </r>
  <r>
    <x v="47"/>
    <x v="16"/>
    <x v="48"/>
    <n v="254975"/>
    <n v="509950"/>
  </r>
  <r>
    <x v="48"/>
    <x v="14"/>
    <x v="48"/>
    <n v="232500"/>
    <n v="930850"/>
  </r>
  <r>
    <x v="48"/>
    <x v="12"/>
    <x v="48"/>
    <n v="162475"/>
    <n v="324950"/>
  </r>
  <r>
    <x v="48"/>
    <x v="15"/>
    <x v="48"/>
    <m/>
    <m/>
  </r>
  <r>
    <x v="48"/>
    <x v="16"/>
    <x v="48"/>
    <n v="196700"/>
    <n v="196700"/>
  </r>
  <r>
    <x v="49"/>
    <x v="14"/>
    <x v="48"/>
    <n v="219950"/>
    <n v="219950"/>
  </r>
  <r>
    <x v="49"/>
    <x v="12"/>
    <x v="48"/>
    <n v="319900"/>
    <n v="789900"/>
  </r>
  <r>
    <x v="49"/>
    <x v="15"/>
    <x v="48"/>
    <n v="271475"/>
    <n v="542950"/>
  </r>
  <r>
    <x v="49"/>
    <x v="16"/>
    <x v="48"/>
    <n v="185500"/>
    <n v="371000"/>
  </r>
  <r>
    <x v="50"/>
    <x v="14"/>
    <x v="48"/>
    <n v="250000"/>
    <n v="750000"/>
  </r>
  <r>
    <x v="50"/>
    <x v="12"/>
    <x v="48"/>
    <m/>
    <m/>
  </r>
  <r>
    <x v="50"/>
    <x v="15"/>
    <x v="48"/>
    <n v="242000"/>
    <n v="242000"/>
  </r>
  <r>
    <x v="50"/>
    <x v="16"/>
    <x v="48"/>
    <m/>
    <m/>
  </r>
  <r>
    <x v="51"/>
    <x v="14"/>
    <x v="48"/>
    <n v="216850"/>
    <n v="684550"/>
  </r>
  <r>
    <x v="51"/>
    <x v="12"/>
    <x v="48"/>
    <n v="197000"/>
    <n v="580500"/>
  </r>
  <r>
    <x v="51"/>
    <x v="15"/>
    <x v="48"/>
    <n v="267500"/>
    <n v="535000"/>
  </r>
  <r>
    <x v="51"/>
    <x v="16"/>
    <x v="48"/>
    <n v="218725"/>
    <n v="437450"/>
  </r>
  <r>
    <x v="52"/>
    <x v="14"/>
    <x v="48"/>
    <n v="230000"/>
    <n v="901000"/>
  </r>
  <r>
    <x v="52"/>
    <x v="12"/>
    <x v="48"/>
    <n v="249500"/>
    <n v="692400"/>
  </r>
  <r>
    <x v="52"/>
    <x v="15"/>
    <x v="48"/>
    <m/>
    <m/>
  </r>
  <r>
    <x v="52"/>
    <x v="16"/>
    <x v="48"/>
    <n v="272000"/>
    <n v="272000"/>
  </r>
  <r>
    <x v="53"/>
    <x v="14"/>
    <x v="48"/>
    <m/>
    <m/>
  </r>
  <r>
    <x v="53"/>
    <x v="12"/>
    <x v="48"/>
    <n v="244000"/>
    <n v="244000"/>
  </r>
  <r>
    <x v="53"/>
    <x v="15"/>
    <x v="48"/>
    <n v="329250"/>
    <n v="658500"/>
  </r>
  <r>
    <x v="53"/>
    <x v="16"/>
    <x v="48"/>
    <n v="247900"/>
    <n v="247900"/>
  </r>
  <r>
    <x v="54"/>
    <x v="14"/>
    <x v="48"/>
    <n v="225000"/>
    <n v="225000"/>
  </r>
  <r>
    <x v="54"/>
    <x v="12"/>
    <x v="48"/>
    <n v="274975"/>
    <n v="1068950"/>
  </r>
  <r>
    <x v="54"/>
    <x v="15"/>
    <x v="48"/>
    <n v="220000"/>
    <n v="886000"/>
  </r>
  <r>
    <x v="54"/>
    <x v="16"/>
    <x v="48"/>
    <n v="187500"/>
    <n v="1007900"/>
  </r>
  <r>
    <x v="55"/>
    <x v="14"/>
    <x v="48"/>
    <n v="185000"/>
    <n v="185000"/>
  </r>
  <r>
    <x v="55"/>
    <x v="12"/>
    <x v="48"/>
    <n v="267500"/>
    <n v="535000"/>
  </r>
  <r>
    <x v="55"/>
    <x v="15"/>
    <x v="48"/>
    <n v="228500"/>
    <n v="957950"/>
  </r>
  <r>
    <x v="55"/>
    <x v="16"/>
    <x v="48"/>
    <n v="245000"/>
    <n v="1161600"/>
  </r>
  <r>
    <x v="56"/>
    <x v="14"/>
    <x v="48"/>
    <n v="280000"/>
    <n v="280000"/>
  </r>
  <r>
    <x v="56"/>
    <x v="12"/>
    <x v="48"/>
    <n v="299950"/>
    <n v="849900"/>
  </r>
  <r>
    <x v="56"/>
    <x v="15"/>
    <x v="48"/>
    <m/>
    <m/>
  </r>
  <r>
    <x v="56"/>
    <x v="16"/>
    <x v="48"/>
    <n v="212475"/>
    <n v="1249850"/>
  </r>
  <r>
    <x v="57"/>
    <x v="14"/>
    <x v="48"/>
    <n v="269500"/>
    <n v="269500"/>
  </r>
  <r>
    <x v="57"/>
    <x v="12"/>
    <x v="48"/>
    <n v="161000"/>
    <n v="161000"/>
  </r>
  <r>
    <x v="57"/>
    <x v="15"/>
    <x v="48"/>
    <m/>
    <m/>
  </r>
  <r>
    <x v="57"/>
    <x v="16"/>
    <x v="48"/>
    <n v="220500"/>
    <n v="441000"/>
  </r>
  <r>
    <x v="58"/>
    <x v="14"/>
    <x v="48"/>
    <n v="280000"/>
    <n v="280000"/>
  </r>
  <r>
    <x v="58"/>
    <x v="12"/>
    <x v="48"/>
    <n v="200000"/>
    <n v="200000"/>
  </r>
  <r>
    <x v="58"/>
    <x v="15"/>
    <x v="48"/>
    <n v="184500"/>
    <n v="369000"/>
  </r>
  <r>
    <x v="58"/>
    <x v="16"/>
    <x v="48"/>
    <n v="233000"/>
    <n v="233000"/>
  </r>
  <r>
    <x v="59"/>
    <x v="14"/>
    <x v="48"/>
    <n v="251225"/>
    <n v="502450"/>
  </r>
  <r>
    <x v="59"/>
    <x v="12"/>
    <x v="48"/>
    <n v="167435"/>
    <n v="167435"/>
  </r>
  <r>
    <x v="59"/>
    <x v="15"/>
    <x v="48"/>
    <m/>
    <m/>
  </r>
  <r>
    <x v="59"/>
    <x v="16"/>
    <x v="48"/>
    <m/>
    <m/>
  </r>
  <r>
    <x v="60"/>
    <x v="14"/>
    <x v="48"/>
    <n v="194900"/>
    <n v="194900"/>
  </r>
  <r>
    <x v="60"/>
    <x v="12"/>
    <x v="48"/>
    <m/>
    <m/>
  </r>
  <r>
    <x v="60"/>
    <x v="15"/>
    <x v="48"/>
    <n v="220000"/>
    <n v="220000"/>
  </r>
  <r>
    <x v="60"/>
    <x v="16"/>
    <x v="48"/>
    <n v="215775"/>
    <n v="431550"/>
  </r>
  <r>
    <x v="61"/>
    <x v="14"/>
    <x v="48"/>
    <n v="237500"/>
    <n v="475000"/>
  </r>
  <r>
    <x v="61"/>
    <x v="12"/>
    <x v="48"/>
    <n v="214000"/>
    <n v="428000"/>
  </r>
  <r>
    <x v="61"/>
    <x v="15"/>
    <x v="48"/>
    <m/>
    <m/>
  </r>
  <r>
    <x v="61"/>
    <x v="16"/>
    <x v="48"/>
    <m/>
    <m/>
  </r>
  <r>
    <x v="62"/>
    <x v="14"/>
    <x v="48"/>
    <n v="299950"/>
    <n v="299950"/>
  </r>
  <r>
    <x v="62"/>
    <x v="12"/>
    <x v="48"/>
    <n v="200000"/>
    <n v="557950"/>
  </r>
  <r>
    <x v="62"/>
    <x v="15"/>
    <x v="48"/>
    <n v="222500"/>
    <n v="222500"/>
  </r>
  <r>
    <x v="62"/>
    <x v="16"/>
    <x v="48"/>
    <n v="217250"/>
    <n v="434500"/>
  </r>
  <r>
    <x v="63"/>
    <x v="14"/>
    <x v="48"/>
    <m/>
    <m/>
  </r>
  <r>
    <x v="63"/>
    <x v="12"/>
    <x v="48"/>
    <n v="145000"/>
    <n v="145000"/>
  </r>
  <r>
    <x v="63"/>
    <x v="15"/>
    <x v="48"/>
    <n v="185000"/>
    <n v="185000"/>
  </r>
  <r>
    <x v="63"/>
    <x v="16"/>
    <x v="48"/>
    <n v="165000"/>
    <n v="165000"/>
  </r>
  <r>
    <x v="64"/>
    <x v="14"/>
    <x v="48"/>
    <n v="210000"/>
    <n v="210000"/>
  </r>
  <r>
    <x v="64"/>
    <x v="12"/>
    <x v="48"/>
    <n v="250500"/>
    <n v="501000"/>
  </r>
  <r>
    <x v="64"/>
    <x v="15"/>
    <x v="48"/>
    <m/>
    <m/>
  </r>
  <r>
    <x v="64"/>
    <x v="16"/>
    <x v="48"/>
    <n v="171000"/>
    <n v="171000"/>
  </r>
  <r>
    <x v="65"/>
    <x v="14"/>
    <x v="48"/>
    <m/>
    <m/>
  </r>
  <r>
    <x v="65"/>
    <x v="12"/>
    <x v="48"/>
    <n v="209975"/>
    <n v="419950"/>
  </r>
  <r>
    <x v="65"/>
    <x v="15"/>
    <x v="48"/>
    <n v="161700"/>
    <n v="323400"/>
  </r>
  <r>
    <x v="65"/>
    <x v="16"/>
    <x v="48"/>
    <n v="164000"/>
    <n v="164000"/>
  </r>
  <r>
    <x v="66"/>
    <x v="14"/>
    <x v="48"/>
    <n v="141500"/>
    <n v="283000"/>
  </r>
  <r>
    <x v="66"/>
    <x v="12"/>
    <x v="48"/>
    <n v="130000"/>
    <n v="130000"/>
  </r>
  <r>
    <x v="66"/>
    <x v="15"/>
    <x v="48"/>
    <n v="212550"/>
    <n v="425100"/>
  </r>
  <r>
    <x v="66"/>
    <x v="16"/>
    <x v="48"/>
    <n v="272500"/>
    <n v="545000"/>
  </r>
  <r>
    <x v="67"/>
    <x v="14"/>
    <x v="48"/>
    <m/>
    <m/>
  </r>
  <r>
    <x v="67"/>
    <x v="12"/>
    <x v="48"/>
    <n v="177500"/>
    <n v="355000"/>
  </r>
  <r>
    <x v="67"/>
    <x v="15"/>
    <x v="48"/>
    <n v="190000"/>
    <n v="190000"/>
  </r>
  <r>
    <x v="67"/>
    <x v="16"/>
    <x v="48"/>
    <m/>
    <m/>
  </r>
  <r>
    <x v="68"/>
    <x v="14"/>
    <x v="48"/>
    <n v="214975"/>
    <n v="429950"/>
  </r>
  <r>
    <x v="68"/>
    <x v="12"/>
    <x v="48"/>
    <n v="188000"/>
    <n v="188000"/>
  </r>
  <r>
    <x v="68"/>
    <x v="15"/>
    <x v="48"/>
    <n v="185000"/>
    <n v="185000"/>
  </r>
  <r>
    <x v="68"/>
    <x v="16"/>
    <x v="48"/>
    <n v="149000"/>
    <n v="149000"/>
  </r>
  <r>
    <x v="69"/>
    <x v="14"/>
    <x v="48"/>
    <m/>
    <m/>
  </r>
  <r>
    <x v="69"/>
    <x v="12"/>
    <x v="48"/>
    <n v="180000"/>
    <n v="585057"/>
  </r>
  <r>
    <x v="69"/>
    <x v="15"/>
    <x v="48"/>
    <n v="203000"/>
    <n v="203000"/>
  </r>
  <r>
    <x v="69"/>
    <x v="16"/>
    <x v="48"/>
    <n v="130000"/>
    <n v="130000"/>
  </r>
  <r>
    <x v="70"/>
    <x v="14"/>
    <x v="48"/>
    <m/>
    <m/>
  </r>
  <r>
    <x v="70"/>
    <x v="12"/>
    <x v="48"/>
    <n v="195500"/>
    <n v="195500"/>
  </r>
  <r>
    <x v="70"/>
    <x v="15"/>
    <x v="48"/>
    <n v="85000"/>
    <n v="85000"/>
  </r>
  <r>
    <x v="70"/>
    <x v="16"/>
    <x v="48"/>
    <n v="173000"/>
    <n v="173000"/>
  </r>
  <r>
    <x v="71"/>
    <x v="14"/>
    <x v="48"/>
    <n v="160000"/>
    <n v="555000"/>
  </r>
  <r>
    <x v="71"/>
    <x v="12"/>
    <x v="48"/>
    <m/>
    <m/>
  </r>
  <r>
    <x v="71"/>
    <x v="15"/>
    <x v="48"/>
    <m/>
    <m/>
  </r>
  <r>
    <x v="71"/>
    <x v="16"/>
    <x v="48"/>
    <n v="239409"/>
    <n v="478817"/>
  </r>
  <r>
    <x v="72"/>
    <x v="14"/>
    <x v="48"/>
    <m/>
    <m/>
  </r>
  <r>
    <x v="72"/>
    <x v="12"/>
    <x v="48"/>
    <n v="150600"/>
    <n v="150600"/>
  </r>
  <r>
    <x v="72"/>
    <x v="15"/>
    <x v="48"/>
    <n v="171125"/>
    <n v="171125"/>
  </r>
  <r>
    <x v="72"/>
    <x v="16"/>
    <x v="48"/>
    <m/>
    <m/>
  </r>
  <r>
    <x v="73"/>
    <x v="14"/>
    <x v="48"/>
    <m/>
    <m/>
  </r>
  <r>
    <x v="73"/>
    <x v="12"/>
    <x v="48"/>
    <n v="168000"/>
    <n v="168000"/>
  </r>
  <r>
    <x v="73"/>
    <x v="15"/>
    <x v="48"/>
    <m/>
    <m/>
  </r>
  <r>
    <x v="73"/>
    <x v="16"/>
    <x v="48"/>
    <n v="193688"/>
    <n v="387375"/>
  </r>
  <r>
    <x v="74"/>
    <x v="14"/>
    <x v="48"/>
    <m/>
    <m/>
  </r>
  <r>
    <x v="74"/>
    <x v="12"/>
    <x v="48"/>
    <n v="155000"/>
    <n v="155000"/>
  </r>
  <r>
    <x v="74"/>
    <x v="15"/>
    <x v="48"/>
    <m/>
    <m/>
  </r>
  <r>
    <x v="74"/>
    <x v="16"/>
    <x v="48"/>
    <n v="133450"/>
    <n v="266900"/>
  </r>
  <r>
    <x v="75"/>
    <x v="14"/>
    <x v="48"/>
    <m/>
    <m/>
  </r>
  <r>
    <x v="75"/>
    <x v="12"/>
    <x v="48"/>
    <n v="153500"/>
    <n v="307000"/>
  </r>
  <r>
    <x v="75"/>
    <x v="15"/>
    <x v="48"/>
    <n v="139000"/>
    <n v="139000"/>
  </r>
  <r>
    <x v="75"/>
    <x v="16"/>
    <x v="48"/>
    <m/>
    <m/>
  </r>
  <r>
    <x v="76"/>
    <x v="14"/>
    <x v="48"/>
    <n v="143450"/>
    <n v="286900"/>
  </r>
  <r>
    <x v="76"/>
    <x v="12"/>
    <x v="48"/>
    <m/>
    <m/>
  </r>
  <r>
    <x v="76"/>
    <x v="15"/>
    <x v="48"/>
    <n v="116500"/>
    <n v="453900"/>
  </r>
  <r>
    <x v="76"/>
    <x v="16"/>
    <x v="48"/>
    <n v="150000"/>
    <n v="150000"/>
  </r>
  <r>
    <x v="77"/>
    <x v="14"/>
    <x v="48"/>
    <n v="149950"/>
    <n v="299900"/>
  </r>
  <r>
    <x v="77"/>
    <x v="12"/>
    <x v="48"/>
    <n v="169950"/>
    <n v="813950"/>
  </r>
  <r>
    <x v="77"/>
    <x v="15"/>
    <x v="48"/>
    <n v="144100"/>
    <n v="396875"/>
  </r>
  <r>
    <x v="77"/>
    <x v="16"/>
    <x v="48"/>
    <n v="189950"/>
    <n v="693400"/>
  </r>
  <r>
    <x v="78"/>
    <x v="14"/>
    <x v="48"/>
    <n v="170000"/>
    <n v="170000"/>
  </r>
  <r>
    <x v="78"/>
    <x v="12"/>
    <x v="48"/>
    <n v="144450"/>
    <n v="288900"/>
  </r>
  <r>
    <x v="78"/>
    <x v="15"/>
    <x v="48"/>
    <n v="148000"/>
    <n v="148000"/>
  </r>
  <r>
    <x v="78"/>
    <x v="16"/>
    <x v="48"/>
    <n v="185000"/>
    <n v="185000"/>
  </r>
  <r>
    <x v="79"/>
    <x v="14"/>
    <x v="48"/>
    <n v="214000"/>
    <n v="650000"/>
  </r>
  <r>
    <x v="79"/>
    <x v="12"/>
    <x v="48"/>
    <n v="148500"/>
    <n v="297000"/>
  </r>
  <r>
    <x v="79"/>
    <x v="15"/>
    <x v="48"/>
    <m/>
    <m/>
  </r>
  <r>
    <x v="79"/>
    <x v="16"/>
    <x v="48"/>
    <n v="210750"/>
    <n v="421500"/>
  </r>
  <r>
    <x v="80"/>
    <x v="14"/>
    <x v="48"/>
    <n v="217000"/>
    <n v="217000"/>
  </r>
  <r>
    <x v="80"/>
    <x v="12"/>
    <x v="48"/>
    <n v="82000"/>
    <n v="82000"/>
  </r>
  <r>
    <x v="80"/>
    <x v="15"/>
    <x v="48"/>
    <n v="126250"/>
    <n v="252500"/>
  </r>
  <r>
    <x v="80"/>
    <x v="16"/>
    <x v="48"/>
    <n v="150000"/>
    <n v="382000"/>
  </r>
  <r>
    <x v="81"/>
    <x v="14"/>
    <x v="48"/>
    <n v="138000"/>
    <n v="276000"/>
  </r>
  <r>
    <x v="81"/>
    <x v="12"/>
    <x v="48"/>
    <n v="88600"/>
    <n v="88600"/>
  </r>
  <r>
    <x v="81"/>
    <x v="15"/>
    <x v="48"/>
    <m/>
    <m/>
  </r>
  <r>
    <x v="81"/>
    <x v="16"/>
    <x v="48"/>
    <n v="164950"/>
    <n v="164950"/>
  </r>
  <r>
    <x v="82"/>
    <x v="14"/>
    <x v="48"/>
    <m/>
    <m/>
  </r>
  <r>
    <x v="82"/>
    <x v="12"/>
    <x v="48"/>
    <n v="169000"/>
    <n v="537900"/>
  </r>
  <r>
    <x v="82"/>
    <x v="15"/>
    <x v="48"/>
    <n v="185000"/>
    <n v="185000"/>
  </r>
  <r>
    <x v="82"/>
    <x v="16"/>
    <x v="48"/>
    <n v="182700"/>
    <n v="365400"/>
  </r>
  <r>
    <x v="83"/>
    <x v="14"/>
    <x v="48"/>
    <n v="145950"/>
    <n v="145950"/>
  </r>
  <r>
    <x v="83"/>
    <x v="12"/>
    <x v="48"/>
    <n v="181000"/>
    <n v="566500"/>
  </r>
  <r>
    <x v="83"/>
    <x v="15"/>
    <x v="48"/>
    <n v="60000"/>
    <n v="60000"/>
  </r>
  <r>
    <x v="83"/>
    <x v="16"/>
    <x v="48"/>
    <n v="138750"/>
    <n v="277500"/>
  </r>
  <r>
    <x v="84"/>
    <x v="14"/>
    <x v="48"/>
    <n v="153500"/>
    <n v="307000"/>
  </r>
  <r>
    <x v="84"/>
    <x v="12"/>
    <x v="48"/>
    <n v="91750"/>
    <n v="183500"/>
  </r>
  <r>
    <x v="84"/>
    <x v="15"/>
    <x v="48"/>
    <m/>
    <m/>
  </r>
  <r>
    <x v="84"/>
    <x v="16"/>
    <x v="48"/>
    <m/>
    <m/>
  </r>
  <r>
    <x v="85"/>
    <x v="14"/>
    <x v="48"/>
    <n v="165000"/>
    <n v="165000"/>
  </r>
  <r>
    <x v="85"/>
    <x v="12"/>
    <x v="48"/>
    <m/>
    <m/>
  </r>
  <r>
    <x v="85"/>
    <x v="15"/>
    <x v="48"/>
    <n v="173000"/>
    <n v="173000"/>
  </r>
  <r>
    <x v="85"/>
    <x v="16"/>
    <x v="48"/>
    <m/>
    <m/>
  </r>
  <r>
    <x v="86"/>
    <x v="14"/>
    <x v="48"/>
    <n v="147000"/>
    <n v="147000"/>
  </r>
  <r>
    <x v="86"/>
    <x v="12"/>
    <x v="48"/>
    <n v="100300"/>
    <n v="200600"/>
  </r>
  <r>
    <x v="86"/>
    <x v="15"/>
    <x v="48"/>
    <n v="171000"/>
    <n v="342000"/>
  </r>
  <r>
    <x v="86"/>
    <x v="16"/>
    <x v="48"/>
    <n v="207500"/>
    <n v="415000"/>
  </r>
  <r>
    <x v="87"/>
    <x v="14"/>
    <x v="48"/>
    <n v="144013"/>
    <n v="625525"/>
  </r>
  <r>
    <x v="87"/>
    <x v="12"/>
    <x v="48"/>
    <m/>
    <m/>
  </r>
  <r>
    <x v="87"/>
    <x v="15"/>
    <x v="48"/>
    <m/>
    <m/>
  </r>
  <r>
    <x v="87"/>
    <x v="16"/>
    <x v="48"/>
    <n v="153000"/>
    <n v="153000"/>
  </r>
  <r>
    <x v="88"/>
    <x v="14"/>
    <x v="48"/>
    <n v="202000"/>
    <n v="559000"/>
  </r>
  <r>
    <x v="88"/>
    <x v="12"/>
    <x v="48"/>
    <n v="195000"/>
    <n v="195000"/>
  </r>
  <r>
    <x v="88"/>
    <x v="15"/>
    <x v="48"/>
    <n v="206975"/>
    <n v="413950"/>
  </r>
  <r>
    <x v="88"/>
    <x v="16"/>
    <x v="48"/>
    <m/>
    <m/>
  </r>
  <r>
    <x v="89"/>
    <x v="14"/>
    <x v="48"/>
    <m/>
    <m/>
  </r>
  <r>
    <x v="89"/>
    <x v="12"/>
    <x v="48"/>
    <n v="164000"/>
    <n v="516400"/>
  </r>
  <r>
    <x v="89"/>
    <x v="15"/>
    <x v="48"/>
    <n v="98500"/>
    <n v="648950"/>
  </r>
  <r>
    <x v="89"/>
    <x v="16"/>
    <x v="48"/>
    <n v="109500"/>
    <n v="406000"/>
  </r>
  <r>
    <x v="90"/>
    <x v="14"/>
    <x v="48"/>
    <m/>
    <m/>
  </r>
  <r>
    <x v="90"/>
    <x v="12"/>
    <x v="48"/>
    <n v="124000"/>
    <n v="323501"/>
  </r>
  <r>
    <x v="90"/>
    <x v="15"/>
    <x v="48"/>
    <n v="185000"/>
    <n v="185000"/>
  </r>
  <r>
    <x v="90"/>
    <x v="16"/>
    <x v="48"/>
    <n v="181100"/>
    <n v="181100"/>
  </r>
  <r>
    <x v="91"/>
    <x v="14"/>
    <x v="48"/>
    <m/>
    <m/>
  </r>
  <r>
    <x v="91"/>
    <x v="12"/>
    <x v="48"/>
    <n v="160000"/>
    <n v="160000"/>
  </r>
  <r>
    <x v="91"/>
    <x v="15"/>
    <x v="48"/>
    <n v="150975"/>
    <n v="301950"/>
  </r>
  <r>
    <x v="91"/>
    <x v="16"/>
    <x v="48"/>
    <m/>
    <m/>
  </r>
  <r>
    <x v="92"/>
    <x v="14"/>
    <x v="48"/>
    <n v="71900"/>
    <n v="71900"/>
  </r>
  <r>
    <x v="92"/>
    <x v="12"/>
    <x v="48"/>
    <m/>
    <m/>
  </r>
  <r>
    <x v="92"/>
    <x v="15"/>
    <x v="48"/>
    <m/>
    <m/>
  </r>
  <r>
    <x v="92"/>
    <x v="16"/>
    <x v="48"/>
    <n v="164000"/>
    <n v="431000"/>
  </r>
  <r>
    <x v="93"/>
    <x v="14"/>
    <x v="48"/>
    <n v="108320"/>
    <n v="108320"/>
  </r>
  <r>
    <x v="93"/>
    <x v="12"/>
    <x v="48"/>
    <n v="108000"/>
    <n v="216000"/>
  </r>
  <r>
    <x v="93"/>
    <x v="15"/>
    <x v="48"/>
    <m/>
    <m/>
  </r>
  <r>
    <x v="93"/>
    <x v="16"/>
    <x v="48"/>
    <n v="84900"/>
    <n v="84900"/>
  </r>
  <r>
    <x v="94"/>
    <x v="14"/>
    <x v="48"/>
    <n v="120125"/>
    <n v="240250"/>
  </r>
  <r>
    <x v="94"/>
    <x v="12"/>
    <x v="48"/>
    <m/>
    <m/>
  </r>
  <r>
    <x v="94"/>
    <x v="15"/>
    <x v="48"/>
    <n v="127500"/>
    <n v="255000"/>
  </r>
  <r>
    <x v="94"/>
    <x v="16"/>
    <x v="48"/>
    <n v="140000"/>
    <n v="434900"/>
  </r>
  <r>
    <x v="95"/>
    <x v="14"/>
    <x v="48"/>
    <n v="189900"/>
    <n v="189900"/>
  </r>
  <r>
    <x v="95"/>
    <x v="12"/>
    <x v="48"/>
    <n v="185000"/>
    <n v="561000"/>
  </r>
  <r>
    <x v="95"/>
    <x v="15"/>
    <x v="48"/>
    <n v="159600"/>
    <n v="673200"/>
  </r>
  <r>
    <x v="95"/>
    <x v="16"/>
    <x v="48"/>
    <n v="148000"/>
    <n v="547500"/>
  </r>
  <r>
    <x v="96"/>
    <x v="14"/>
    <x v="48"/>
    <n v="163250"/>
    <n v="326500"/>
  </r>
  <r>
    <x v="96"/>
    <x v="12"/>
    <x v="48"/>
    <n v="143750"/>
    <n v="287500"/>
  </r>
  <r>
    <x v="96"/>
    <x v="15"/>
    <x v="48"/>
    <n v="46000"/>
    <n v="46000"/>
  </r>
  <r>
    <x v="96"/>
    <x v="16"/>
    <x v="48"/>
    <n v="170000"/>
    <n v="421000"/>
  </r>
  <r>
    <x v="97"/>
    <x v="14"/>
    <x v="48"/>
    <n v="105000"/>
    <n v="210000"/>
  </r>
  <r>
    <x v="97"/>
    <x v="12"/>
    <x v="48"/>
    <m/>
    <m/>
  </r>
  <r>
    <x v="97"/>
    <x v="15"/>
    <x v="48"/>
    <n v="108500"/>
    <n v="217000"/>
  </r>
  <r>
    <x v="97"/>
    <x v="16"/>
    <x v="48"/>
    <n v="70000"/>
    <n v="70000"/>
  </r>
  <r>
    <x v="98"/>
    <x v="14"/>
    <x v="48"/>
    <n v="58000"/>
    <n v="286950"/>
  </r>
  <r>
    <x v="98"/>
    <x v="12"/>
    <x v="48"/>
    <m/>
    <m/>
  </r>
  <r>
    <x v="98"/>
    <x v="15"/>
    <x v="48"/>
    <n v="89000"/>
    <n v="89000"/>
  </r>
  <r>
    <x v="98"/>
    <x v="16"/>
    <x v="48"/>
    <n v="96000"/>
    <n v="96000"/>
  </r>
  <r>
    <x v="99"/>
    <x v="14"/>
    <x v="48"/>
    <n v="184650"/>
    <n v="369300"/>
  </r>
  <r>
    <x v="99"/>
    <x v="12"/>
    <x v="48"/>
    <n v="165000"/>
    <n v="165000"/>
  </r>
  <r>
    <x v="99"/>
    <x v="15"/>
    <x v="48"/>
    <n v="138800"/>
    <n v="277600"/>
  </r>
  <r>
    <x v="99"/>
    <x v="16"/>
    <x v="48"/>
    <n v="129500"/>
    <n v="259000"/>
  </r>
  <r>
    <x v="100"/>
    <x v="14"/>
    <x v="48"/>
    <m/>
    <m/>
  </r>
  <r>
    <x v="100"/>
    <x v="12"/>
    <x v="48"/>
    <n v="101000"/>
    <n v="202000"/>
  </r>
  <r>
    <x v="100"/>
    <x v="15"/>
    <x v="48"/>
    <n v="110000"/>
    <n v="310507"/>
  </r>
  <r>
    <x v="100"/>
    <x v="16"/>
    <x v="48"/>
    <n v="190000"/>
    <n v="190000"/>
  </r>
  <r>
    <x v="101"/>
    <x v="14"/>
    <x v="48"/>
    <n v="70000"/>
    <n v="70000"/>
  </r>
  <r>
    <x v="101"/>
    <x v="12"/>
    <x v="48"/>
    <n v="125000"/>
    <n v="125000"/>
  </r>
  <r>
    <x v="101"/>
    <x v="15"/>
    <x v="48"/>
    <n v="125000"/>
    <n v="618866"/>
  </r>
  <r>
    <x v="101"/>
    <x v="16"/>
    <x v="48"/>
    <n v="149900"/>
    <n v="454700"/>
  </r>
  <r>
    <x v="102"/>
    <x v="14"/>
    <x v="48"/>
    <n v="199950"/>
    <n v="199950"/>
  </r>
  <r>
    <x v="102"/>
    <x v="12"/>
    <x v="48"/>
    <m/>
    <m/>
  </r>
  <r>
    <x v="102"/>
    <x v="15"/>
    <x v="48"/>
    <n v="72295"/>
    <n v="72295"/>
  </r>
  <r>
    <x v="102"/>
    <x v="16"/>
    <x v="48"/>
    <n v="98500"/>
    <n v="197000"/>
  </r>
  <r>
    <x v="103"/>
    <x v="14"/>
    <x v="48"/>
    <m/>
    <m/>
  </r>
  <r>
    <x v="103"/>
    <x v="12"/>
    <x v="48"/>
    <m/>
    <m/>
  </r>
  <r>
    <x v="103"/>
    <x v="15"/>
    <x v="48"/>
    <n v="105000"/>
    <n v="105000"/>
  </r>
  <r>
    <x v="103"/>
    <x v="16"/>
    <x v="48"/>
    <n v="110000"/>
    <n v="649000"/>
  </r>
  <r>
    <x v="104"/>
    <x v="14"/>
    <x v="48"/>
    <m/>
    <m/>
  </r>
  <r>
    <x v="104"/>
    <x v="12"/>
    <x v="48"/>
    <n v="138000"/>
    <n v="276000"/>
  </r>
  <r>
    <x v="104"/>
    <x v="15"/>
    <x v="48"/>
    <n v="89000"/>
    <n v="178000"/>
  </r>
  <r>
    <x v="104"/>
    <x v="16"/>
    <x v="48"/>
    <n v="109949"/>
    <n v="109949"/>
  </r>
  <r>
    <x v="105"/>
    <x v="14"/>
    <x v="48"/>
    <m/>
    <m/>
  </r>
  <r>
    <x v="105"/>
    <x v="12"/>
    <x v="48"/>
    <n v="105000"/>
    <n v="359950"/>
  </r>
  <r>
    <x v="105"/>
    <x v="15"/>
    <x v="48"/>
    <n v="167000"/>
    <n v="167000"/>
  </r>
  <r>
    <x v="105"/>
    <x v="16"/>
    <x v="48"/>
    <n v="157500"/>
    <n v="315000"/>
  </r>
  <r>
    <x v="106"/>
    <x v="14"/>
    <x v="48"/>
    <n v="168000"/>
    <n v="168000"/>
  </r>
  <r>
    <x v="106"/>
    <x v="12"/>
    <x v="48"/>
    <n v="152000"/>
    <n v="349100"/>
  </r>
  <r>
    <x v="106"/>
    <x v="15"/>
    <x v="48"/>
    <m/>
    <m/>
  </r>
  <r>
    <x v="106"/>
    <x v="16"/>
    <x v="48"/>
    <n v="150000"/>
    <n v="422000"/>
  </r>
  <r>
    <x v="107"/>
    <x v="14"/>
    <x v="48"/>
    <n v="122500"/>
    <n v="464000"/>
  </r>
  <r>
    <x v="107"/>
    <x v="12"/>
    <x v="48"/>
    <n v="77475"/>
    <n v="154950"/>
  </r>
  <r>
    <x v="107"/>
    <x v="15"/>
    <x v="48"/>
    <n v="121765"/>
    <n v="243530"/>
  </r>
  <r>
    <x v="107"/>
    <x v="16"/>
    <x v="48"/>
    <n v="115210"/>
    <n v="115210"/>
  </r>
  <r>
    <x v="108"/>
    <x v="14"/>
    <x v="48"/>
    <n v="141000"/>
    <n v="282000"/>
  </r>
  <r>
    <x v="108"/>
    <x v="12"/>
    <x v="48"/>
    <n v="83000"/>
    <n v="166000"/>
  </r>
  <r>
    <x v="108"/>
    <x v="15"/>
    <x v="48"/>
    <n v="45000"/>
    <n v="45000"/>
  </r>
  <r>
    <x v="108"/>
    <x v="16"/>
    <x v="48"/>
    <n v="112000"/>
    <n v="351799"/>
  </r>
  <r>
    <x v="109"/>
    <x v="14"/>
    <x v="48"/>
    <m/>
    <m/>
  </r>
  <r>
    <x v="109"/>
    <x v="12"/>
    <x v="48"/>
    <n v="115000"/>
    <n v="115000"/>
  </r>
  <r>
    <x v="109"/>
    <x v="15"/>
    <x v="48"/>
    <n v="58000"/>
    <n v="116000"/>
  </r>
  <r>
    <x v="109"/>
    <x v="16"/>
    <x v="48"/>
    <n v="124948"/>
    <n v="249895"/>
  </r>
  <r>
    <x v="110"/>
    <x v="14"/>
    <x v="48"/>
    <n v="144900"/>
    <n v="144900"/>
  </r>
  <r>
    <x v="110"/>
    <x v="12"/>
    <x v="48"/>
    <n v="67250"/>
    <n v="134500"/>
  </r>
  <r>
    <x v="110"/>
    <x v="15"/>
    <x v="48"/>
    <n v="107000"/>
    <n v="313200"/>
  </r>
  <r>
    <x v="110"/>
    <x v="16"/>
    <x v="48"/>
    <m/>
    <m/>
  </r>
  <r>
    <x v="111"/>
    <x v="14"/>
    <x v="48"/>
    <n v="137055"/>
    <n v="643655"/>
  </r>
  <r>
    <x v="111"/>
    <x v="12"/>
    <x v="48"/>
    <n v="90000"/>
    <n v="90000"/>
  </r>
  <r>
    <x v="111"/>
    <x v="15"/>
    <x v="48"/>
    <m/>
    <m/>
  </r>
  <r>
    <x v="111"/>
    <x v="16"/>
    <x v="48"/>
    <n v="179725"/>
    <n v="359450"/>
  </r>
  <r>
    <x v="112"/>
    <x v="14"/>
    <x v="48"/>
    <m/>
    <m/>
  </r>
  <r>
    <x v="112"/>
    <x v="12"/>
    <x v="48"/>
    <n v="114000"/>
    <n v="228000"/>
  </r>
  <r>
    <x v="112"/>
    <x v="15"/>
    <x v="48"/>
    <n v="81100"/>
    <n v="271600"/>
  </r>
  <r>
    <x v="112"/>
    <x v="16"/>
    <x v="48"/>
    <n v="74000"/>
    <n v="74000"/>
  </r>
  <r>
    <x v="113"/>
    <x v="14"/>
    <x v="48"/>
    <n v="141500"/>
    <n v="538000"/>
  </r>
  <r>
    <x v="113"/>
    <x v="12"/>
    <x v="48"/>
    <n v="151000"/>
    <n v="420950"/>
  </r>
  <r>
    <x v="113"/>
    <x v="15"/>
    <x v="48"/>
    <n v="69610"/>
    <n v="139220"/>
  </r>
  <r>
    <x v="113"/>
    <x v="16"/>
    <x v="48"/>
    <n v="187000"/>
    <n v="187000"/>
  </r>
  <r>
    <x v="114"/>
    <x v="14"/>
    <x v="48"/>
    <n v="129900"/>
    <n v="424850"/>
  </r>
  <r>
    <x v="114"/>
    <x v="12"/>
    <x v="48"/>
    <n v="111350"/>
    <n v="222700"/>
  </r>
  <r>
    <x v="114"/>
    <x v="15"/>
    <x v="48"/>
    <n v="100500"/>
    <n v="401433"/>
  </r>
  <r>
    <x v="114"/>
    <x v="16"/>
    <x v="48"/>
    <m/>
    <m/>
  </r>
  <r>
    <x v="115"/>
    <x v="14"/>
    <x v="48"/>
    <n v="125000"/>
    <n v="125000"/>
  </r>
  <r>
    <x v="115"/>
    <x v="12"/>
    <x v="48"/>
    <n v="145000"/>
    <n v="145000"/>
  </r>
  <r>
    <x v="115"/>
    <x v="15"/>
    <x v="48"/>
    <n v="135000"/>
    <n v="135000"/>
  </r>
  <r>
    <x v="115"/>
    <x v="16"/>
    <x v="48"/>
    <n v="143975"/>
    <n v="602099"/>
  </r>
  <r>
    <x v="116"/>
    <x v="14"/>
    <x v="48"/>
    <n v="132000"/>
    <n v="132000"/>
  </r>
  <r>
    <x v="116"/>
    <x v="12"/>
    <x v="48"/>
    <m/>
    <m/>
  </r>
  <r>
    <x v="116"/>
    <x v="15"/>
    <x v="48"/>
    <n v="117000"/>
    <n v="117000"/>
  </r>
  <r>
    <x v="116"/>
    <x v="16"/>
    <x v="48"/>
    <n v="145000"/>
    <n v="290000"/>
  </r>
  <r>
    <x v="117"/>
    <x v="14"/>
    <x v="48"/>
    <n v="119950"/>
    <n v="307950"/>
  </r>
  <r>
    <x v="117"/>
    <x v="12"/>
    <x v="48"/>
    <n v="111450"/>
    <n v="222900"/>
  </r>
  <r>
    <x v="117"/>
    <x v="15"/>
    <x v="48"/>
    <n v="118100"/>
    <n v="339100"/>
  </r>
  <r>
    <x v="117"/>
    <x v="16"/>
    <x v="48"/>
    <n v="134950"/>
    <n v="134950"/>
  </r>
  <r>
    <x v="118"/>
    <x v="14"/>
    <x v="48"/>
    <n v="125000"/>
    <n v="125000"/>
  </r>
  <r>
    <x v="118"/>
    <x v="12"/>
    <x v="48"/>
    <n v="112000"/>
    <n v="327299"/>
  </r>
  <r>
    <x v="118"/>
    <x v="15"/>
    <x v="48"/>
    <n v="63750"/>
    <n v="127500"/>
  </r>
  <r>
    <x v="118"/>
    <x v="16"/>
    <x v="48"/>
    <m/>
    <m/>
  </r>
  <r>
    <x v="119"/>
    <x v="14"/>
    <x v="48"/>
    <n v="154351"/>
    <n v="154351"/>
  </r>
  <r>
    <x v="119"/>
    <x v="12"/>
    <x v="48"/>
    <m/>
    <m/>
  </r>
  <r>
    <x v="119"/>
    <x v="15"/>
    <x v="48"/>
    <n v="120000"/>
    <n v="120000"/>
  </r>
  <r>
    <x v="119"/>
    <x v="16"/>
    <x v="48"/>
    <n v="165000"/>
    <n v="165000"/>
  </r>
  <r>
    <x v="120"/>
    <x v="14"/>
    <x v="48"/>
    <n v="90101"/>
    <n v="90101"/>
  </r>
  <r>
    <x v="120"/>
    <x v="12"/>
    <x v="48"/>
    <n v="113750"/>
    <n v="227500"/>
  </r>
  <r>
    <x v="120"/>
    <x v="15"/>
    <x v="48"/>
    <n v="85000"/>
    <n v="278000"/>
  </r>
  <r>
    <x v="120"/>
    <x v="16"/>
    <x v="48"/>
    <n v="160000"/>
    <n v="160000"/>
  </r>
  <r>
    <x v="121"/>
    <x v="14"/>
    <x v="48"/>
    <n v="164000"/>
    <n v="164000"/>
  </r>
  <r>
    <x v="121"/>
    <x v="12"/>
    <x v="48"/>
    <n v="141400"/>
    <n v="141400"/>
  </r>
  <r>
    <x v="121"/>
    <x v="15"/>
    <x v="48"/>
    <m/>
    <m/>
  </r>
  <r>
    <x v="121"/>
    <x v="16"/>
    <x v="48"/>
    <n v="122500"/>
    <n v="245000"/>
  </r>
  <r>
    <x v="122"/>
    <x v="14"/>
    <x v="48"/>
    <m/>
    <m/>
  </r>
  <r>
    <x v="122"/>
    <x v="12"/>
    <x v="48"/>
    <n v="140000"/>
    <n v="280000"/>
  </r>
  <r>
    <x v="122"/>
    <x v="15"/>
    <x v="48"/>
    <m/>
    <m/>
  </r>
  <r>
    <x v="122"/>
    <x v="16"/>
    <x v="48"/>
    <n v="70000"/>
    <n v="70000"/>
  </r>
  <r>
    <x v="123"/>
    <x v="14"/>
    <x v="48"/>
    <n v="97747"/>
    <n v="97747"/>
  </r>
  <r>
    <x v="123"/>
    <x v="12"/>
    <x v="48"/>
    <n v="150000"/>
    <n v="150000"/>
  </r>
  <r>
    <x v="123"/>
    <x v="15"/>
    <x v="48"/>
    <n v="115000"/>
    <n v="356475"/>
  </r>
  <r>
    <x v="123"/>
    <x v="16"/>
    <x v="48"/>
    <n v="110000"/>
    <n v="110000"/>
  </r>
  <r>
    <x v="124"/>
    <x v="14"/>
    <x v="48"/>
    <n v="127300"/>
    <n v="254600"/>
  </r>
  <r>
    <x v="124"/>
    <x v="12"/>
    <x v="48"/>
    <n v="101500"/>
    <n v="333500"/>
  </r>
  <r>
    <x v="124"/>
    <x v="15"/>
    <x v="48"/>
    <n v="90000"/>
    <n v="322000"/>
  </r>
  <r>
    <x v="124"/>
    <x v="16"/>
    <x v="48"/>
    <m/>
    <m/>
  </r>
  <r>
    <x v="125"/>
    <x v="14"/>
    <x v="48"/>
    <n v="178050"/>
    <n v="676100"/>
  </r>
  <r>
    <x v="125"/>
    <x v="12"/>
    <x v="48"/>
    <n v="171500"/>
    <n v="489500"/>
  </r>
  <r>
    <x v="125"/>
    <x v="15"/>
    <x v="48"/>
    <n v="149900"/>
    <n v="458900"/>
  </r>
  <r>
    <x v="125"/>
    <x v="16"/>
    <x v="48"/>
    <n v="148625"/>
    <n v="589650"/>
  </r>
  <r>
    <x v="126"/>
    <x v="14"/>
    <x v="48"/>
    <n v="137000"/>
    <n v="377600"/>
  </r>
  <r>
    <x v="126"/>
    <x v="12"/>
    <x v="48"/>
    <n v="105750"/>
    <n v="452500"/>
  </r>
  <r>
    <x v="126"/>
    <x v="15"/>
    <x v="48"/>
    <n v="112750"/>
    <n v="446699"/>
  </r>
  <r>
    <x v="126"/>
    <x v="16"/>
    <x v="48"/>
    <n v="190000"/>
    <n v="380000"/>
  </r>
  <r>
    <x v="127"/>
    <x v="14"/>
    <x v="48"/>
    <n v="157750"/>
    <n v="315500"/>
  </r>
  <r>
    <x v="127"/>
    <x v="12"/>
    <x v="48"/>
    <n v="163000"/>
    <n v="771000"/>
  </r>
  <r>
    <x v="127"/>
    <x v="15"/>
    <x v="48"/>
    <n v="138000"/>
    <n v="432000"/>
  </r>
  <r>
    <x v="127"/>
    <x v="16"/>
    <x v="48"/>
    <m/>
    <m/>
  </r>
  <r>
    <x v="128"/>
    <x v="14"/>
    <x v="48"/>
    <n v="122500"/>
    <n v="245000"/>
  </r>
  <r>
    <x v="128"/>
    <x v="12"/>
    <x v="48"/>
    <n v="199850"/>
    <n v="399700"/>
  </r>
  <r>
    <x v="128"/>
    <x v="15"/>
    <x v="48"/>
    <n v="150000"/>
    <n v="150000"/>
  </r>
  <r>
    <x v="128"/>
    <x v="16"/>
    <x v="48"/>
    <n v="197000"/>
    <n v="197000"/>
  </r>
  <r>
    <x v="129"/>
    <x v="14"/>
    <x v="48"/>
    <n v="110500"/>
    <n v="221000"/>
  </r>
  <r>
    <x v="129"/>
    <x v="12"/>
    <x v="48"/>
    <n v="95000"/>
    <n v="190000"/>
  </r>
  <r>
    <x v="129"/>
    <x v="15"/>
    <x v="48"/>
    <n v="89750"/>
    <n v="89750"/>
  </r>
  <r>
    <x v="129"/>
    <x v="16"/>
    <x v="48"/>
    <n v="159900"/>
    <n v="159900"/>
  </r>
  <r>
    <x v="130"/>
    <x v="14"/>
    <x v="48"/>
    <n v="103900"/>
    <n v="330850"/>
  </r>
  <r>
    <x v="130"/>
    <x v="12"/>
    <x v="48"/>
    <n v="120000"/>
    <n v="120000"/>
  </r>
  <r>
    <x v="130"/>
    <x v="15"/>
    <x v="48"/>
    <n v="185000"/>
    <n v="572950"/>
  </r>
  <r>
    <x v="130"/>
    <x v="16"/>
    <x v="48"/>
    <n v="137500"/>
    <n v="402000"/>
  </r>
  <r>
    <x v="131"/>
    <x v="14"/>
    <x v="48"/>
    <n v="186000"/>
    <n v="186000"/>
  </r>
  <r>
    <x v="131"/>
    <x v="12"/>
    <x v="48"/>
    <m/>
    <m/>
  </r>
  <r>
    <x v="131"/>
    <x v="15"/>
    <x v="48"/>
    <n v="91550"/>
    <n v="183100"/>
  </r>
  <r>
    <x v="131"/>
    <x v="16"/>
    <x v="48"/>
    <n v="157450"/>
    <n v="314900"/>
  </r>
  <r>
    <x v="132"/>
    <x v="14"/>
    <x v="48"/>
    <m/>
    <m/>
  </r>
  <r>
    <x v="132"/>
    <x v="12"/>
    <x v="48"/>
    <n v="250000"/>
    <n v="250000"/>
  </r>
  <r>
    <x v="132"/>
    <x v="15"/>
    <x v="48"/>
    <n v="142500"/>
    <n v="142500"/>
  </r>
  <r>
    <x v="132"/>
    <x v="16"/>
    <x v="48"/>
    <n v="102000"/>
    <n v="390100"/>
  </r>
  <r>
    <x v="133"/>
    <x v="14"/>
    <x v="48"/>
    <n v="197525"/>
    <n v="395050"/>
  </r>
  <r>
    <x v="133"/>
    <x v="12"/>
    <x v="48"/>
    <n v="99000"/>
    <n v="364650"/>
  </r>
  <r>
    <x v="133"/>
    <x v="15"/>
    <x v="48"/>
    <m/>
    <m/>
  </r>
  <r>
    <x v="133"/>
    <x v="16"/>
    <x v="48"/>
    <m/>
    <m/>
  </r>
  <r>
    <x v="134"/>
    <x v="14"/>
    <x v="48"/>
    <n v="137500"/>
    <n v="137500"/>
  </r>
  <r>
    <x v="134"/>
    <x v="12"/>
    <x v="48"/>
    <m/>
    <m/>
  </r>
  <r>
    <x v="134"/>
    <x v="15"/>
    <x v="48"/>
    <n v="145000"/>
    <n v="145000"/>
  </r>
  <r>
    <x v="134"/>
    <x v="16"/>
    <x v="48"/>
    <n v="183950"/>
    <n v="367900"/>
  </r>
  <r>
    <x v="135"/>
    <x v="14"/>
    <x v="48"/>
    <n v="173250"/>
    <n v="659500"/>
  </r>
  <r>
    <x v="135"/>
    <x v="12"/>
    <x v="48"/>
    <n v="157500"/>
    <n v="625375"/>
  </r>
  <r>
    <x v="135"/>
    <x v="15"/>
    <x v="48"/>
    <n v="123950"/>
    <n v="247900"/>
  </r>
  <r>
    <x v="135"/>
    <x v="16"/>
    <x v="48"/>
    <n v="81114"/>
    <n v="162228"/>
  </r>
  <r>
    <x v="136"/>
    <x v="14"/>
    <x v="48"/>
    <n v="178000"/>
    <n v="178000"/>
  </r>
  <r>
    <x v="136"/>
    <x v="12"/>
    <x v="48"/>
    <n v="200000"/>
    <n v="200000"/>
  </r>
  <r>
    <x v="136"/>
    <x v="15"/>
    <x v="48"/>
    <n v="137500"/>
    <n v="351775"/>
  </r>
  <r>
    <x v="136"/>
    <x v="16"/>
    <x v="48"/>
    <n v="142000"/>
    <n v="465750"/>
  </r>
  <r>
    <x v="137"/>
    <x v="14"/>
    <x v="48"/>
    <n v="150711"/>
    <n v="497461"/>
  </r>
  <r>
    <x v="137"/>
    <x v="12"/>
    <x v="48"/>
    <n v="126000"/>
    <n v="126000"/>
  </r>
  <r>
    <x v="137"/>
    <x v="15"/>
    <x v="48"/>
    <n v="185000"/>
    <n v="185000"/>
  </r>
  <r>
    <x v="137"/>
    <x v="16"/>
    <x v="48"/>
    <n v="122000"/>
    <n v="244000"/>
  </r>
  <r>
    <x v="138"/>
    <x v="14"/>
    <x v="48"/>
    <n v="140648"/>
    <n v="281295"/>
  </r>
  <r>
    <x v="138"/>
    <x v="12"/>
    <x v="48"/>
    <n v="134050"/>
    <n v="268100"/>
  </r>
  <r>
    <x v="138"/>
    <x v="15"/>
    <x v="48"/>
    <n v="115550"/>
    <n v="231100"/>
  </r>
  <r>
    <x v="138"/>
    <x v="16"/>
    <x v="48"/>
    <n v="126399"/>
    <n v="383399"/>
  </r>
  <r>
    <x v="139"/>
    <x v="14"/>
    <x v="48"/>
    <n v="128425"/>
    <n v="256850"/>
  </r>
  <r>
    <x v="139"/>
    <x v="12"/>
    <x v="48"/>
    <n v="146000"/>
    <n v="146000"/>
  </r>
  <r>
    <x v="139"/>
    <x v="15"/>
    <x v="48"/>
    <n v="355000"/>
    <n v="355000"/>
  </r>
  <r>
    <x v="139"/>
    <x v="16"/>
    <x v="48"/>
    <m/>
    <m/>
  </r>
  <r>
    <x v="140"/>
    <x v="14"/>
    <x v="48"/>
    <n v="164900"/>
    <n v="164900"/>
  </r>
  <r>
    <x v="140"/>
    <x v="12"/>
    <x v="48"/>
    <n v="124650"/>
    <n v="742650"/>
  </r>
  <r>
    <x v="140"/>
    <x v="15"/>
    <x v="48"/>
    <n v="159950"/>
    <n v="159950"/>
  </r>
  <r>
    <x v="140"/>
    <x v="16"/>
    <x v="48"/>
    <n v="124500"/>
    <n v="249000"/>
  </r>
  <r>
    <x v="141"/>
    <x v="14"/>
    <x v="48"/>
    <n v="299450"/>
    <n v="598900"/>
  </r>
  <r>
    <x v="141"/>
    <x v="12"/>
    <x v="48"/>
    <n v="136874"/>
    <n v="273747"/>
  </r>
  <r>
    <x v="141"/>
    <x v="15"/>
    <x v="48"/>
    <n v="140000"/>
    <n v="1088900"/>
  </r>
  <r>
    <x v="141"/>
    <x v="16"/>
    <x v="48"/>
    <n v="165000"/>
    <n v="165000"/>
  </r>
  <r>
    <x v="142"/>
    <x v="14"/>
    <x v="48"/>
    <n v="300000"/>
    <n v="300000"/>
  </r>
  <r>
    <x v="142"/>
    <x v="12"/>
    <x v="48"/>
    <m/>
    <m/>
  </r>
  <r>
    <x v="142"/>
    <x v="15"/>
    <x v="48"/>
    <n v="94000"/>
    <n v="188000"/>
  </r>
  <r>
    <x v="142"/>
    <x v="16"/>
    <x v="48"/>
    <n v="190000"/>
    <n v="190000"/>
  </r>
  <r>
    <x v="143"/>
    <x v="14"/>
    <x v="48"/>
    <n v="245750"/>
    <n v="491500"/>
  </r>
  <r>
    <x v="143"/>
    <x v="12"/>
    <x v="48"/>
    <n v="114950"/>
    <n v="229900"/>
  </r>
  <r>
    <x v="143"/>
    <x v="15"/>
    <x v="48"/>
    <n v="147200"/>
    <n v="294400"/>
  </r>
  <r>
    <x v="143"/>
    <x v="16"/>
    <x v="48"/>
    <n v="160200"/>
    <n v="954400"/>
  </r>
  <r>
    <x v="144"/>
    <x v="14"/>
    <x v="48"/>
    <n v="135101"/>
    <n v="135101"/>
  </r>
  <r>
    <x v="144"/>
    <x v="12"/>
    <x v="48"/>
    <n v="158500"/>
    <n v="158500"/>
  </r>
  <r>
    <x v="144"/>
    <x v="15"/>
    <x v="48"/>
    <n v="159000"/>
    <n v="579500"/>
  </r>
  <r>
    <x v="144"/>
    <x v="16"/>
    <x v="48"/>
    <m/>
    <m/>
  </r>
  <r>
    <x v="145"/>
    <x v="14"/>
    <x v="48"/>
    <n v="146000"/>
    <n v="146000"/>
  </r>
  <r>
    <x v="145"/>
    <x v="12"/>
    <x v="48"/>
    <m/>
    <m/>
  </r>
  <r>
    <x v="145"/>
    <x v="15"/>
    <x v="48"/>
    <n v="169500"/>
    <n v="339000"/>
  </r>
  <r>
    <x v="145"/>
    <x v="16"/>
    <x v="48"/>
    <n v="197250"/>
    <n v="394500"/>
  </r>
  <r>
    <x v="146"/>
    <x v="14"/>
    <x v="48"/>
    <n v="273000"/>
    <n v="2357487"/>
  </r>
  <r>
    <x v="146"/>
    <x v="12"/>
    <x v="48"/>
    <n v="193500"/>
    <n v="193500"/>
  </r>
  <r>
    <x v="146"/>
    <x v="15"/>
    <x v="48"/>
    <n v="130250"/>
    <n v="500400"/>
  </r>
  <r>
    <x v="146"/>
    <x v="16"/>
    <x v="48"/>
    <n v="119900"/>
    <n v="354795"/>
  </r>
  <r>
    <x v="147"/>
    <x v="14"/>
    <x v="48"/>
    <n v="210225"/>
    <n v="420450"/>
  </r>
  <r>
    <x v="147"/>
    <x v="12"/>
    <x v="48"/>
    <n v="208000"/>
    <n v="565650"/>
  </r>
  <r>
    <x v="147"/>
    <x v="15"/>
    <x v="48"/>
    <n v="159450"/>
    <n v="318900"/>
  </r>
  <r>
    <x v="147"/>
    <x v="16"/>
    <x v="48"/>
    <n v="133000"/>
    <n v="133000"/>
  </r>
  <r>
    <x v="148"/>
    <x v="14"/>
    <x v="48"/>
    <n v="139900"/>
    <n v="139900"/>
  </r>
  <r>
    <x v="148"/>
    <x v="12"/>
    <x v="48"/>
    <n v="120000"/>
    <n v="446500"/>
  </r>
  <r>
    <x v="148"/>
    <x v="15"/>
    <x v="48"/>
    <n v="156000"/>
    <n v="704500"/>
  </r>
  <r>
    <x v="148"/>
    <x v="16"/>
    <x v="48"/>
    <n v="189700"/>
    <n v="379400"/>
  </r>
  <r>
    <x v="149"/>
    <x v="14"/>
    <x v="48"/>
    <m/>
    <m/>
  </r>
  <r>
    <x v="149"/>
    <x v="12"/>
    <x v="48"/>
    <n v="128475"/>
    <n v="256950"/>
  </r>
  <r>
    <x v="149"/>
    <x v="15"/>
    <x v="48"/>
    <n v="110000"/>
    <n v="472000"/>
  </r>
  <r>
    <x v="149"/>
    <x v="16"/>
    <x v="48"/>
    <n v="120000"/>
    <n v="391900"/>
  </r>
  <r>
    <x v="150"/>
    <x v="14"/>
    <x v="48"/>
    <n v="199950"/>
    <n v="199950"/>
  </r>
  <r>
    <x v="150"/>
    <x v="12"/>
    <x v="48"/>
    <n v="135000"/>
    <n v="412000"/>
  </r>
  <r>
    <x v="150"/>
    <x v="15"/>
    <x v="48"/>
    <n v="163000"/>
    <n v="163000"/>
  </r>
  <r>
    <x v="150"/>
    <x v="16"/>
    <x v="48"/>
    <n v="145500"/>
    <n v="291000"/>
  </r>
  <r>
    <x v="151"/>
    <x v="14"/>
    <x v="48"/>
    <n v="179500"/>
    <n v="179500"/>
  </r>
  <r>
    <x v="151"/>
    <x v="12"/>
    <x v="48"/>
    <n v="159250"/>
    <n v="318500"/>
  </r>
  <r>
    <x v="151"/>
    <x v="15"/>
    <x v="48"/>
    <n v="184700"/>
    <n v="369400"/>
  </r>
  <r>
    <x v="151"/>
    <x v="16"/>
    <x v="48"/>
    <n v="185000"/>
    <n v="888750"/>
  </r>
  <r>
    <x v="152"/>
    <x v="14"/>
    <x v="48"/>
    <n v="185000"/>
    <n v="600000"/>
  </r>
  <r>
    <x v="152"/>
    <x v="12"/>
    <x v="48"/>
    <n v="180000"/>
    <n v="360000"/>
  </r>
  <r>
    <x v="152"/>
    <x v="15"/>
    <x v="48"/>
    <n v="150000"/>
    <n v="150000"/>
  </r>
  <r>
    <x v="152"/>
    <x v="16"/>
    <x v="48"/>
    <n v="208000"/>
    <n v="208000"/>
  </r>
  <r>
    <x v="153"/>
    <x v="14"/>
    <x v="48"/>
    <n v="156000"/>
    <n v="312000"/>
  </r>
  <r>
    <x v="153"/>
    <x v="12"/>
    <x v="48"/>
    <n v="72000"/>
    <n v="72000"/>
  </r>
  <r>
    <x v="153"/>
    <x v="15"/>
    <x v="48"/>
    <n v="163000"/>
    <n v="163000"/>
  </r>
  <r>
    <x v="153"/>
    <x v="16"/>
    <x v="48"/>
    <n v="171645"/>
    <n v="496645"/>
  </r>
  <r>
    <x v="154"/>
    <x v="14"/>
    <x v="48"/>
    <m/>
    <m/>
  </r>
  <r>
    <x v="154"/>
    <x v="12"/>
    <x v="48"/>
    <n v="139900"/>
    <n v="429900"/>
  </r>
  <r>
    <x v="154"/>
    <x v="15"/>
    <x v="48"/>
    <n v="159950"/>
    <n v="319900"/>
  </r>
  <r>
    <x v="154"/>
    <x v="16"/>
    <x v="48"/>
    <n v="201675"/>
    <n v="403350"/>
  </r>
  <r>
    <x v="155"/>
    <x v="14"/>
    <x v="48"/>
    <n v="263416"/>
    <n v="788416"/>
  </r>
  <r>
    <x v="155"/>
    <x v="12"/>
    <x v="48"/>
    <m/>
    <m/>
  </r>
  <r>
    <x v="155"/>
    <x v="15"/>
    <x v="48"/>
    <n v="193500"/>
    <n v="958500"/>
  </r>
  <r>
    <x v="155"/>
    <x v="16"/>
    <x v="48"/>
    <n v="180000"/>
    <n v="928900"/>
  </r>
  <r>
    <x v="156"/>
    <x v="14"/>
    <x v="48"/>
    <n v="148500"/>
    <n v="297000"/>
  </r>
  <r>
    <x v="156"/>
    <x v="12"/>
    <x v="48"/>
    <m/>
    <m/>
  </r>
  <r>
    <x v="156"/>
    <x v="15"/>
    <x v="48"/>
    <n v="169475"/>
    <n v="338950"/>
  </r>
  <r>
    <x v="156"/>
    <x v="16"/>
    <x v="48"/>
    <n v="205000"/>
    <n v="545900"/>
  </r>
  <r>
    <x v="157"/>
    <x v="14"/>
    <x v="48"/>
    <n v="203400"/>
    <n v="637400"/>
  </r>
  <r>
    <x v="157"/>
    <x v="12"/>
    <x v="48"/>
    <n v="162500"/>
    <n v="325000"/>
  </r>
  <r>
    <x v="157"/>
    <x v="15"/>
    <x v="48"/>
    <n v="197500"/>
    <n v="395000"/>
  </r>
  <r>
    <x v="157"/>
    <x v="16"/>
    <x v="48"/>
    <n v="235000"/>
    <n v="470000"/>
  </r>
  <r>
    <x v="158"/>
    <x v="14"/>
    <x v="48"/>
    <n v="229950"/>
    <n v="229950"/>
  </r>
  <r>
    <x v="158"/>
    <x v="12"/>
    <x v="48"/>
    <n v="179450"/>
    <n v="704400"/>
  </r>
  <r>
    <x v="158"/>
    <x v="15"/>
    <x v="48"/>
    <n v="207500"/>
    <n v="415000"/>
  </r>
  <r>
    <x v="158"/>
    <x v="16"/>
    <x v="48"/>
    <n v="220000"/>
    <n v="1127850"/>
  </r>
  <r>
    <x v="159"/>
    <x v="14"/>
    <x v="48"/>
    <n v="175100"/>
    <n v="922100"/>
  </r>
  <r>
    <x v="159"/>
    <x v="12"/>
    <x v="48"/>
    <n v="186000"/>
    <n v="490900"/>
  </r>
  <r>
    <x v="159"/>
    <x v="15"/>
    <x v="48"/>
    <n v="182500"/>
    <n v="1215800"/>
  </r>
  <r>
    <x v="159"/>
    <x v="16"/>
    <x v="48"/>
    <n v="214900"/>
    <n v="628800"/>
  </r>
  <r>
    <x v="160"/>
    <x v="14"/>
    <x v="48"/>
    <n v="160000"/>
    <n v="959200"/>
  </r>
  <r>
    <x v="160"/>
    <x v="12"/>
    <x v="48"/>
    <n v="265000"/>
    <n v="265000"/>
  </r>
  <r>
    <x v="160"/>
    <x v="15"/>
    <x v="48"/>
    <n v="201250"/>
    <n v="812450"/>
  </r>
  <r>
    <x v="160"/>
    <x v="16"/>
    <x v="48"/>
    <n v="177500"/>
    <n v="715000"/>
  </r>
  <r>
    <x v="161"/>
    <x v="14"/>
    <x v="48"/>
    <n v="163750"/>
    <n v="327500"/>
  </r>
  <r>
    <x v="161"/>
    <x v="12"/>
    <x v="48"/>
    <n v="167700"/>
    <n v="335400"/>
  </r>
  <r>
    <x v="161"/>
    <x v="15"/>
    <x v="48"/>
    <n v="158500"/>
    <n v="317000"/>
  </r>
  <r>
    <x v="161"/>
    <x v="16"/>
    <x v="48"/>
    <n v="226000"/>
    <n v="858980"/>
  </r>
  <r>
    <x v="162"/>
    <x v="14"/>
    <x v="48"/>
    <n v="248000"/>
    <n v="712000"/>
  </r>
  <r>
    <x v="162"/>
    <x v="12"/>
    <x v="48"/>
    <n v="137500"/>
    <n v="275000"/>
  </r>
  <r>
    <x v="162"/>
    <x v="15"/>
    <x v="48"/>
    <n v="250000"/>
    <n v="250000"/>
  </r>
  <r>
    <x v="162"/>
    <x v="16"/>
    <x v="48"/>
    <n v="196000"/>
    <n v="744450"/>
  </r>
  <r>
    <x v="163"/>
    <x v="14"/>
    <x v="48"/>
    <n v="153000"/>
    <n v="927225"/>
  </r>
  <r>
    <x v="163"/>
    <x v="12"/>
    <x v="48"/>
    <n v="164500"/>
    <n v="938599"/>
  </r>
  <r>
    <x v="163"/>
    <x v="15"/>
    <x v="48"/>
    <n v="204800"/>
    <n v="811100"/>
  </r>
  <r>
    <x v="163"/>
    <x v="16"/>
    <x v="48"/>
    <n v="245000"/>
    <n v="759950"/>
  </r>
  <r>
    <x v="164"/>
    <x v="14"/>
    <x v="48"/>
    <n v="185000"/>
    <n v="584250"/>
  </r>
  <r>
    <x v="164"/>
    <x v="12"/>
    <x v="48"/>
    <n v="205000"/>
    <n v="769050"/>
  </r>
  <r>
    <x v="164"/>
    <x v="15"/>
    <x v="48"/>
    <n v="193000"/>
    <n v="619000"/>
  </r>
  <r>
    <x v="164"/>
    <x v="16"/>
    <x v="48"/>
    <n v="225000"/>
    <n v="1474950"/>
  </r>
  <r>
    <x v="165"/>
    <x v="14"/>
    <x v="48"/>
    <n v="229325"/>
    <n v="458650"/>
  </r>
  <r>
    <x v="165"/>
    <x v="12"/>
    <x v="48"/>
    <m/>
    <m/>
  </r>
  <r>
    <x v="165"/>
    <x v="15"/>
    <x v="48"/>
    <n v="191556"/>
    <n v="812562"/>
  </r>
  <r>
    <x v="165"/>
    <x v="16"/>
    <x v="48"/>
    <n v="150000"/>
    <n v="300000"/>
  </r>
  <r>
    <x v="166"/>
    <x v="14"/>
    <x v="48"/>
    <m/>
    <m/>
  </r>
  <r>
    <x v="166"/>
    <x v="12"/>
    <x v="48"/>
    <n v="120500"/>
    <n v="241000"/>
  </r>
  <r>
    <x v="166"/>
    <x v="15"/>
    <x v="48"/>
    <n v="201000"/>
    <n v="402000"/>
  </r>
  <r>
    <x v="166"/>
    <x v="16"/>
    <x v="48"/>
    <n v="263975"/>
    <n v="1282675"/>
  </r>
  <r>
    <x v="167"/>
    <x v="14"/>
    <x v="48"/>
    <n v="214950"/>
    <n v="704895"/>
  </r>
  <r>
    <x v="167"/>
    <x v="12"/>
    <x v="48"/>
    <n v="230250"/>
    <n v="1341300"/>
  </r>
  <r>
    <x v="167"/>
    <x v="15"/>
    <x v="48"/>
    <n v="168000"/>
    <n v="968000"/>
  </r>
  <r>
    <x v="167"/>
    <x v="16"/>
    <x v="48"/>
    <n v="207500"/>
    <n v="616500"/>
  </r>
  <r>
    <x v="168"/>
    <x v="14"/>
    <x v="48"/>
    <n v="175000"/>
    <n v="175000"/>
  </r>
  <r>
    <x v="168"/>
    <x v="12"/>
    <x v="48"/>
    <n v="240000"/>
    <n v="707500"/>
  </r>
  <r>
    <x v="168"/>
    <x v="15"/>
    <x v="48"/>
    <n v="164250"/>
    <n v="328500"/>
  </r>
  <r>
    <x v="168"/>
    <x v="16"/>
    <x v="48"/>
    <n v="259250"/>
    <n v="1083500"/>
  </r>
  <r>
    <x v="169"/>
    <x v="14"/>
    <x v="48"/>
    <n v="235000"/>
    <n v="235000"/>
  </r>
  <r>
    <x v="169"/>
    <x v="12"/>
    <x v="48"/>
    <n v="225000"/>
    <n v="225000"/>
  </r>
  <r>
    <x v="169"/>
    <x v="15"/>
    <x v="48"/>
    <n v="219800"/>
    <n v="219800"/>
  </r>
  <r>
    <x v="169"/>
    <x v="16"/>
    <x v="48"/>
    <n v="224225"/>
    <n v="448450"/>
  </r>
  <r>
    <x v="170"/>
    <x v="14"/>
    <x v="48"/>
    <n v="238000"/>
    <n v="705300"/>
  </r>
  <r>
    <x v="170"/>
    <x v="12"/>
    <x v="48"/>
    <n v="240000"/>
    <n v="1225500"/>
  </r>
  <r>
    <x v="170"/>
    <x v="15"/>
    <x v="48"/>
    <n v="79799"/>
    <n v="79799"/>
  </r>
  <r>
    <x v="170"/>
    <x v="16"/>
    <x v="48"/>
    <n v="220000"/>
    <n v="704500"/>
  </r>
  <r>
    <x v="171"/>
    <x v="14"/>
    <x v="48"/>
    <n v="247000"/>
    <n v="824500"/>
  </r>
  <r>
    <x v="171"/>
    <x v="12"/>
    <x v="48"/>
    <n v="288500"/>
    <n v="577000"/>
  </r>
  <r>
    <x v="171"/>
    <x v="15"/>
    <x v="48"/>
    <n v="209000"/>
    <n v="209000"/>
  </r>
  <r>
    <x v="171"/>
    <x v="16"/>
    <x v="48"/>
    <n v="224950"/>
    <n v="224950"/>
  </r>
  <r>
    <x v="172"/>
    <x v="14"/>
    <x v="48"/>
    <n v="232000"/>
    <n v="667500"/>
  </r>
  <r>
    <x v="172"/>
    <x v="12"/>
    <x v="48"/>
    <n v="245000"/>
    <n v="730000"/>
  </r>
  <r>
    <x v="172"/>
    <x v="15"/>
    <x v="48"/>
    <n v="189500"/>
    <n v="1098800"/>
  </r>
  <r>
    <x v="172"/>
    <x v="16"/>
    <x v="48"/>
    <n v="255000"/>
    <n v="702500"/>
  </r>
  <r>
    <x v="173"/>
    <x v="14"/>
    <x v="48"/>
    <n v="248000"/>
    <n v="713000"/>
  </r>
  <r>
    <x v="173"/>
    <x v="12"/>
    <x v="48"/>
    <n v="247500"/>
    <n v="495000"/>
  </r>
  <r>
    <x v="173"/>
    <x v="15"/>
    <x v="48"/>
    <n v="240000"/>
    <n v="1171000"/>
  </r>
  <r>
    <x v="173"/>
    <x v="16"/>
    <x v="48"/>
    <n v="260000"/>
    <n v="260000"/>
  </r>
  <r>
    <x v="174"/>
    <x v="14"/>
    <x v="48"/>
    <n v="215000"/>
    <n v="1137400"/>
  </r>
  <r>
    <x v="174"/>
    <x v="12"/>
    <x v="48"/>
    <n v="209600"/>
    <n v="419200"/>
  </r>
  <r>
    <x v="174"/>
    <x v="15"/>
    <x v="48"/>
    <n v="219000"/>
    <n v="438000"/>
  </r>
  <r>
    <x v="174"/>
    <x v="16"/>
    <x v="48"/>
    <n v="229500"/>
    <n v="634500"/>
  </r>
  <r>
    <x v="175"/>
    <x v="14"/>
    <x v="48"/>
    <n v="222500"/>
    <n v="836000"/>
  </r>
  <r>
    <x v="175"/>
    <x v="12"/>
    <x v="48"/>
    <n v="290000"/>
    <n v="580000"/>
  </r>
  <r>
    <x v="175"/>
    <x v="15"/>
    <x v="48"/>
    <n v="205500"/>
    <n v="817000"/>
  </r>
  <r>
    <x v="175"/>
    <x v="16"/>
    <x v="48"/>
    <n v="278000"/>
    <n v="773000"/>
  </r>
  <r>
    <x v="176"/>
    <x v="14"/>
    <x v="48"/>
    <m/>
    <m/>
  </r>
  <r>
    <x v="176"/>
    <x v="12"/>
    <x v="48"/>
    <n v="240000"/>
    <n v="747000"/>
  </r>
  <r>
    <x v="176"/>
    <x v="15"/>
    <x v="48"/>
    <n v="250000"/>
    <n v="789900"/>
  </r>
  <r>
    <x v="176"/>
    <x v="16"/>
    <x v="48"/>
    <n v="328748"/>
    <n v="657495"/>
  </r>
  <r>
    <x v="177"/>
    <x v="14"/>
    <x v="48"/>
    <n v="251000"/>
    <n v="502000"/>
  </r>
  <r>
    <x v="177"/>
    <x v="12"/>
    <x v="48"/>
    <n v="270000"/>
    <n v="1335000"/>
  </r>
  <r>
    <x v="177"/>
    <x v="15"/>
    <x v="48"/>
    <n v="231500"/>
    <n v="884300"/>
  </r>
  <r>
    <x v="177"/>
    <x v="16"/>
    <x v="48"/>
    <n v="315000"/>
    <n v="896000"/>
  </r>
  <r>
    <x v="178"/>
    <x v="14"/>
    <x v="48"/>
    <n v="238000"/>
    <n v="1159050"/>
  </r>
  <r>
    <x v="178"/>
    <x v="12"/>
    <x v="48"/>
    <n v="233475"/>
    <n v="1791897"/>
  </r>
  <r>
    <x v="178"/>
    <x v="15"/>
    <x v="48"/>
    <m/>
    <m/>
  </r>
  <r>
    <x v="178"/>
    <x v="16"/>
    <x v="48"/>
    <n v="208000"/>
    <n v="1007950"/>
  </r>
  <r>
    <x v="179"/>
    <x v="14"/>
    <x v="48"/>
    <n v="212794"/>
    <n v="675294"/>
  </r>
  <r>
    <x v="179"/>
    <x v="12"/>
    <x v="48"/>
    <m/>
    <m/>
  </r>
  <r>
    <x v="179"/>
    <x v="15"/>
    <x v="48"/>
    <n v="248000"/>
    <n v="997000"/>
  </r>
  <r>
    <x v="179"/>
    <x v="16"/>
    <x v="48"/>
    <n v="220500"/>
    <n v="441000"/>
  </r>
  <r>
    <x v="180"/>
    <x v="14"/>
    <x v="48"/>
    <n v="230000"/>
    <n v="230000"/>
  </r>
  <r>
    <x v="180"/>
    <x v="12"/>
    <x v="48"/>
    <n v="165000"/>
    <n v="478000"/>
  </r>
  <r>
    <x v="180"/>
    <x v="15"/>
    <x v="48"/>
    <n v="176475"/>
    <n v="705050"/>
  </r>
  <r>
    <x v="180"/>
    <x v="16"/>
    <x v="48"/>
    <n v="242500"/>
    <n v="485000"/>
  </r>
  <r>
    <x v="181"/>
    <x v="14"/>
    <x v="48"/>
    <n v="230250"/>
    <n v="460500"/>
  </r>
  <r>
    <x v="181"/>
    <x v="12"/>
    <x v="48"/>
    <n v="217050"/>
    <n v="434100"/>
  </r>
  <r>
    <x v="181"/>
    <x v="15"/>
    <x v="48"/>
    <n v="231500"/>
    <n v="716500"/>
  </r>
  <r>
    <x v="181"/>
    <x v="16"/>
    <x v="48"/>
    <n v="262450"/>
    <n v="1521850"/>
  </r>
  <r>
    <x v="182"/>
    <x v="14"/>
    <x v="48"/>
    <n v="327500"/>
    <n v="327500"/>
  </r>
  <r>
    <x v="182"/>
    <x v="12"/>
    <x v="48"/>
    <n v="261000"/>
    <n v="744500"/>
  </r>
  <r>
    <x v="182"/>
    <x v="15"/>
    <x v="48"/>
    <n v="213500"/>
    <n v="875000"/>
  </r>
  <r>
    <x v="182"/>
    <x v="16"/>
    <x v="48"/>
    <n v="200000"/>
    <n v="200000"/>
  </r>
  <r>
    <x v="183"/>
    <x v="14"/>
    <x v="48"/>
    <n v="292500"/>
    <n v="585000"/>
  </r>
  <r>
    <x v="183"/>
    <x v="12"/>
    <x v="48"/>
    <n v="220000"/>
    <n v="625000"/>
  </r>
  <r>
    <x v="183"/>
    <x v="15"/>
    <x v="48"/>
    <n v="266000"/>
    <n v="1091000"/>
  </r>
  <r>
    <x v="183"/>
    <x v="16"/>
    <x v="48"/>
    <n v="310000"/>
    <n v="893500"/>
  </r>
  <r>
    <x v="184"/>
    <x v="14"/>
    <x v="48"/>
    <n v="257475"/>
    <n v="1502668"/>
  </r>
  <r>
    <x v="184"/>
    <x v="12"/>
    <x v="48"/>
    <n v="219975"/>
    <n v="439950"/>
  </r>
  <r>
    <x v="184"/>
    <x v="15"/>
    <x v="48"/>
    <n v="293000"/>
    <n v="880950"/>
  </r>
  <r>
    <x v="184"/>
    <x v="16"/>
    <x v="48"/>
    <n v="250250"/>
    <n v="1594500"/>
  </r>
  <r>
    <x v="185"/>
    <x v="14"/>
    <x v="48"/>
    <n v="295000"/>
    <n v="867450"/>
  </r>
  <r>
    <x v="185"/>
    <x v="12"/>
    <x v="48"/>
    <n v="255000"/>
    <n v="1030000"/>
  </r>
  <r>
    <x v="185"/>
    <x v="15"/>
    <x v="48"/>
    <n v="266000"/>
    <n v="826000"/>
  </r>
  <r>
    <x v="185"/>
    <x v="16"/>
    <x v="48"/>
    <n v="338000"/>
    <n v="338000"/>
  </r>
  <r>
    <x v="186"/>
    <x v="14"/>
    <x v="48"/>
    <n v="250000"/>
    <n v="1205000"/>
  </r>
  <r>
    <x v="186"/>
    <x v="12"/>
    <x v="48"/>
    <n v="263750"/>
    <n v="1056500"/>
  </r>
  <r>
    <x v="186"/>
    <x v="15"/>
    <x v="48"/>
    <n v="264000"/>
    <n v="1065500"/>
  </r>
  <r>
    <x v="186"/>
    <x v="16"/>
    <x v="48"/>
    <n v="275000"/>
    <n v="780000"/>
  </r>
  <r>
    <x v="187"/>
    <x v="14"/>
    <x v="48"/>
    <n v="353800"/>
    <n v="707599"/>
  </r>
  <r>
    <x v="187"/>
    <x v="12"/>
    <x v="48"/>
    <n v="247000"/>
    <n v="999000"/>
  </r>
  <r>
    <x v="187"/>
    <x v="15"/>
    <x v="48"/>
    <n v="292000"/>
    <n v="292000"/>
  </r>
  <r>
    <x v="187"/>
    <x v="16"/>
    <x v="48"/>
    <n v="234500"/>
    <n v="469000"/>
  </r>
  <r>
    <x v="188"/>
    <x v="14"/>
    <x v="48"/>
    <n v="238000"/>
    <n v="476000"/>
  </r>
  <r>
    <x v="188"/>
    <x v="12"/>
    <x v="48"/>
    <n v="236000"/>
    <n v="236000"/>
  </r>
  <r>
    <x v="188"/>
    <x v="15"/>
    <x v="48"/>
    <n v="280000"/>
    <n v="1521450"/>
  </r>
  <r>
    <x v="188"/>
    <x v="16"/>
    <x v="48"/>
    <m/>
    <m/>
  </r>
  <r>
    <x v="189"/>
    <x v="14"/>
    <x v="48"/>
    <n v="310000"/>
    <n v="887000"/>
  </r>
  <r>
    <x v="189"/>
    <x v="12"/>
    <x v="48"/>
    <n v="235000"/>
    <n v="470000"/>
  </r>
  <r>
    <x v="189"/>
    <x v="15"/>
    <x v="48"/>
    <n v="233500"/>
    <n v="913100"/>
  </r>
  <r>
    <x v="189"/>
    <x v="16"/>
    <x v="48"/>
    <n v="288950"/>
    <n v="577900"/>
  </r>
  <r>
    <x v="190"/>
    <x v="14"/>
    <x v="48"/>
    <n v="250000"/>
    <n v="755000"/>
  </r>
  <r>
    <x v="190"/>
    <x v="12"/>
    <x v="48"/>
    <n v="189000"/>
    <n v="189000"/>
  </r>
  <r>
    <x v="190"/>
    <x v="15"/>
    <x v="48"/>
    <n v="253500"/>
    <n v="253500"/>
  </r>
  <r>
    <x v="190"/>
    <x v="16"/>
    <x v="48"/>
    <n v="255000"/>
    <n v="779000"/>
  </r>
  <r>
    <x v="191"/>
    <x v="14"/>
    <x v="48"/>
    <n v="270000"/>
    <n v="270000"/>
  </r>
  <r>
    <x v="191"/>
    <x v="12"/>
    <x v="48"/>
    <n v="245000"/>
    <n v="1232900"/>
  </r>
  <r>
    <x v="191"/>
    <x v="15"/>
    <x v="48"/>
    <n v="330000"/>
    <n v="330000"/>
  </r>
  <r>
    <x v="191"/>
    <x v="16"/>
    <x v="48"/>
    <n v="210000"/>
    <n v="210000"/>
  </r>
  <r>
    <x v="192"/>
    <x v="14"/>
    <x v="48"/>
    <m/>
    <m/>
  </r>
  <r>
    <x v="192"/>
    <x v="12"/>
    <x v="48"/>
    <n v="220000"/>
    <n v="220000"/>
  </r>
  <r>
    <x v="192"/>
    <x v="15"/>
    <x v="48"/>
    <n v="173000"/>
    <n v="570500"/>
  </r>
  <r>
    <x v="192"/>
    <x v="16"/>
    <x v="48"/>
    <m/>
    <m/>
  </r>
  <r>
    <x v="202"/>
    <x v="14"/>
    <x v="48"/>
    <n v="286750"/>
    <n v="1308020"/>
  </r>
  <r>
    <x v="202"/>
    <x v="12"/>
    <x v="48"/>
    <n v="265500"/>
    <n v="265500"/>
  </r>
  <r>
    <x v="202"/>
    <x v="15"/>
    <x v="48"/>
    <n v="242450"/>
    <n v="484900"/>
  </r>
  <r>
    <x v="202"/>
    <x v="16"/>
    <x v="48"/>
    <m/>
    <m/>
  </r>
  <r>
    <x v="194"/>
    <x v="14"/>
    <x v="48"/>
    <n v="256410"/>
    <n v="256410"/>
  </r>
  <r>
    <x v="194"/>
    <x v="12"/>
    <x v="48"/>
    <n v="248975"/>
    <n v="497950"/>
  </r>
  <r>
    <x v="194"/>
    <x v="15"/>
    <x v="48"/>
    <n v="329975"/>
    <n v="659950"/>
  </r>
  <r>
    <x v="194"/>
    <x v="16"/>
    <x v="48"/>
    <n v="320000"/>
    <n v="639999"/>
  </r>
  <r>
    <x v="195"/>
    <x v="14"/>
    <x v="48"/>
    <n v="310000"/>
    <n v="310000"/>
  </r>
  <r>
    <x v="195"/>
    <x v="12"/>
    <x v="48"/>
    <n v="225000"/>
    <n v="1151500"/>
  </r>
  <r>
    <x v="195"/>
    <x v="15"/>
    <x v="48"/>
    <n v="282000"/>
    <n v="798000"/>
  </r>
  <r>
    <x v="195"/>
    <x v="16"/>
    <x v="48"/>
    <n v="300000"/>
    <n v="907500"/>
  </r>
  <r>
    <x v="196"/>
    <x v="14"/>
    <x v="48"/>
    <n v="375000"/>
    <n v="1064000"/>
  </r>
  <r>
    <x v="196"/>
    <x v="12"/>
    <x v="48"/>
    <n v="235000"/>
    <n v="235000"/>
  </r>
  <r>
    <x v="196"/>
    <x v="15"/>
    <x v="48"/>
    <n v="290500"/>
    <n v="581000"/>
  </r>
  <r>
    <x v="196"/>
    <x v="16"/>
    <x v="48"/>
    <n v="245000"/>
    <n v="245000"/>
  </r>
  <r>
    <x v="197"/>
    <x v="14"/>
    <x v="48"/>
    <n v="284975"/>
    <n v="1113950"/>
  </r>
  <r>
    <x v="197"/>
    <x v="12"/>
    <x v="48"/>
    <n v="291500"/>
    <n v="583000"/>
  </r>
  <r>
    <x v="197"/>
    <x v="15"/>
    <x v="48"/>
    <n v="299000"/>
    <n v="937000"/>
  </r>
  <r>
    <x v="197"/>
    <x v="16"/>
    <x v="48"/>
    <n v="358500"/>
    <n v="717000"/>
  </r>
  <r>
    <x v="198"/>
    <x v="14"/>
    <x v="48"/>
    <n v="320000"/>
    <n v="1002000"/>
  </r>
  <r>
    <x v="198"/>
    <x v="12"/>
    <x v="48"/>
    <n v="275000"/>
    <n v="550000"/>
  </r>
  <r>
    <x v="198"/>
    <x v="15"/>
    <x v="48"/>
    <n v="283000"/>
    <n v="1137000"/>
  </r>
  <r>
    <x v="198"/>
    <x v="16"/>
    <x v="48"/>
    <n v="265000"/>
    <n v="530000"/>
  </r>
  <r>
    <x v="199"/>
    <x v="14"/>
    <x v="48"/>
    <n v="294150"/>
    <n v="1181300"/>
  </r>
  <r>
    <x v="199"/>
    <x v="12"/>
    <x v="48"/>
    <n v="269000"/>
    <n v="2343900"/>
  </r>
  <r>
    <x v="199"/>
    <x v="15"/>
    <x v="48"/>
    <n v="284950"/>
    <n v="1389450"/>
  </r>
  <r>
    <x v="199"/>
    <x v="16"/>
    <x v="48"/>
    <n v="297500"/>
    <n v="297500"/>
  </r>
  <r>
    <x v="200"/>
    <x v="14"/>
    <x v="48"/>
    <n v="268000"/>
    <n v="815500"/>
  </r>
  <r>
    <x v="200"/>
    <x v="12"/>
    <x v="48"/>
    <n v="287250"/>
    <n v="1154500"/>
  </r>
  <r>
    <x v="200"/>
    <x v="15"/>
    <x v="48"/>
    <n v="271000"/>
    <n v="1198000"/>
  </r>
  <r>
    <x v="200"/>
    <x v="16"/>
    <x v="48"/>
    <n v="323000"/>
    <n v="1015150"/>
  </r>
  <r>
    <x v="201"/>
    <x v="16"/>
    <x v="48"/>
    <n v="288925"/>
    <n v="1163850"/>
  </r>
  <r>
    <x v="201"/>
    <x v="15"/>
    <x v="48"/>
    <n v="395000"/>
    <n v="1471000"/>
  </r>
  <r>
    <x v="201"/>
    <x v="12"/>
    <x v="48"/>
    <n v="281540"/>
    <n v="1181040"/>
  </r>
  <r>
    <x v="201"/>
    <x v="14"/>
    <x v="48"/>
    <n v="279200"/>
    <n v="1100350"/>
  </r>
  <r>
    <x v="0"/>
    <x v="14"/>
    <x v="49"/>
    <m/>
    <m/>
  </r>
  <r>
    <x v="0"/>
    <x v="15"/>
    <x v="49"/>
    <n v="104000"/>
    <n v="745950"/>
  </r>
  <r>
    <x v="1"/>
    <x v="14"/>
    <x v="49"/>
    <m/>
    <m/>
  </r>
  <r>
    <x v="1"/>
    <x v="15"/>
    <x v="49"/>
    <n v="127225"/>
    <n v="760850"/>
  </r>
  <r>
    <x v="2"/>
    <x v="14"/>
    <x v="49"/>
    <m/>
    <m/>
  </r>
  <r>
    <x v="2"/>
    <x v="15"/>
    <x v="49"/>
    <n v="113500"/>
    <n v="1220045"/>
  </r>
  <r>
    <x v="3"/>
    <x v="14"/>
    <x v="49"/>
    <m/>
    <m/>
  </r>
  <r>
    <x v="3"/>
    <x v="15"/>
    <x v="49"/>
    <n v="139500"/>
    <n v="1087650"/>
  </r>
  <r>
    <x v="4"/>
    <x v="14"/>
    <x v="49"/>
    <m/>
    <m/>
  </r>
  <r>
    <x v="4"/>
    <x v="15"/>
    <x v="49"/>
    <n v="122000"/>
    <n v="1796750"/>
  </r>
  <r>
    <x v="5"/>
    <x v="14"/>
    <x v="49"/>
    <m/>
    <m/>
  </r>
  <r>
    <x v="5"/>
    <x v="15"/>
    <x v="49"/>
    <n v="129950"/>
    <n v="849750"/>
  </r>
  <r>
    <x v="6"/>
    <x v="14"/>
    <x v="49"/>
    <m/>
    <m/>
  </r>
  <r>
    <x v="6"/>
    <x v="15"/>
    <x v="49"/>
    <n v="130725"/>
    <n v="1058500"/>
  </r>
  <r>
    <x v="7"/>
    <x v="14"/>
    <x v="49"/>
    <m/>
    <m/>
  </r>
  <r>
    <x v="7"/>
    <x v="15"/>
    <x v="49"/>
    <n v="132500"/>
    <n v="1054578"/>
  </r>
  <r>
    <x v="8"/>
    <x v="14"/>
    <x v="49"/>
    <m/>
    <m/>
  </r>
  <r>
    <x v="8"/>
    <x v="15"/>
    <x v="49"/>
    <n v="119020"/>
    <n v="2112100"/>
  </r>
  <r>
    <x v="9"/>
    <x v="14"/>
    <x v="49"/>
    <m/>
    <m/>
  </r>
  <r>
    <x v="9"/>
    <x v="15"/>
    <x v="49"/>
    <n v="138500"/>
    <n v="1354300"/>
  </r>
  <r>
    <x v="10"/>
    <x v="14"/>
    <x v="49"/>
    <m/>
    <m/>
  </r>
  <r>
    <x v="10"/>
    <x v="15"/>
    <x v="49"/>
    <n v="144500"/>
    <n v="1707027"/>
  </r>
  <r>
    <x v="11"/>
    <x v="14"/>
    <x v="49"/>
    <m/>
    <m/>
  </r>
  <r>
    <x v="11"/>
    <x v="15"/>
    <x v="49"/>
    <n v="123000"/>
    <n v="572700"/>
  </r>
  <r>
    <x v="12"/>
    <x v="14"/>
    <x v="49"/>
    <m/>
    <m/>
  </r>
  <r>
    <x v="12"/>
    <x v="15"/>
    <x v="49"/>
    <n v="127750"/>
    <n v="1380150"/>
  </r>
  <r>
    <x v="13"/>
    <x v="14"/>
    <x v="49"/>
    <m/>
    <m/>
  </r>
  <r>
    <x v="13"/>
    <x v="15"/>
    <x v="49"/>
    <n v="135000"/>
    <n v="1256850"/>
  </r>
  <r>
    <x v="14"/>
    <x v="14"/>
    <x v="49"/>
    <m/>
    <m/>
  </r>
  <r>
    <x v="14"/>
    <x v="15"/>
    <x v="49"/>
    <n v="136000"/>
    <n v="2277050"/>
  </r>
  <r>
    <x v="15"/>
    <x v="14"/>
    <x v="49"/>
    <n v="155250"/>
    <n v="155250"/>
  </r>
  <r>
    <x v="15"/>
    <x v="15"/>
    <x v="49"/>
    <n v="133250"/>
    <n v="1352750"/>
  </r>
  <r>
    <x v="16"/>
    <x v="14"/>
    <x v="49"/>
    <m/>
    <m/>
  </r>
  <r>
    <x v="16"/>
    <x v="15"/>
    <x v="49"/>
    <n v="148500"/>
    <n v="2230207"/>
  </r>
  <r>
    <x v="17"/>
    <x v="14"/>
    <x v="49"/>
    <m/>
    <m/>
  </r>
  <r>
    <x v="17"/>
    <x v="15"/>
    <x v="49"/>
    <n v="114000"/>
    <n v="1661278"/>
  </r>
  <r>
    <x v="18"/>
    <x v="14"/>
    <x v="49"/>
    <m/>
    <m/>
  </r>
  <r>
    <x v="18"/>
    <x v="15"/>
    <x v="49"/>
    <n v="143875"/>
    <n v="2070600"/>
  </r>
  <r>
    <x v="19"/>
    <x v="14"/>
    <x v="49"/>
    <n v="105000"/>
    <n v="105000"/>
  </r>
  <r>
    <x v="19"/>
    <x v="15"/>
    <x v="49"/>
    <n v="137700"/>
    <n v="1708770"/>
  </r>
  <r>
    <x v="20"/>
    <x v="14"/>
    <x v="49"/>
    <m/>
    <m/>
  </r>
  <r>
    <x v="20"/>
    <x v="15"/>
    <x v="49"/>
    <n v="150460"/>
    <n v="2648390"/>
  </r>
  <r>
    <x v="21"/>
    <x v="14"/>
    <x v="49"/>
    <m/>
    <m/>
  </r>
  <r>
    <x v="21"/>
    <x v="15"/>
    <x v="49"/>
    <n v="138000"/>
    <n v="1994750"/>
  </r>
  <r>
    <x v="22"/>
    <x v="14"/>
    <x v="49"/>
    <n v="150000"/>
    <n v="150000"/>
  </r>
  <r>
    <x v="22"/>
    <x v="15"/>
    <x v="49"/>
    <n v="120000"/>
    <n v="850000"/>
  </r>
  <r>
    <x v="23"/>
    <x v="14"/>
    <x v="49"/>
    <m/>
    <m/>
  </r>
  <r>
    <x v="23"/>
    <x v="15"/>
    <x v="49"/>
    <n v="165000"/>
    <n v="1513950"/>
  </r>
  <r>
    <x v="24"/>
    <x v="14"/>
    <x v="49"/>
    <m/>
    <m/>
  </r>
  <r>
    <x v="24"/>
    <x v="15"/>
    <x v="49"/>
    <n v="184475"/>
    <n v="1096700"/>
  </r>
  <r>
    <x v="25"/>
    <x v="14"/>
    <x v="49"/>
    <m/>
    <m/>
  </r>
  <r>
    <x v="25"/>
    <x v="15"/>
    <x v="49"/>
    <n v="170000"/>
    <n v="1514700"/>
  </r>
  <r>
    <x v="26"/>
    <x v="14"/>
    <x v="49"/>
    <m/>
    <m/>
  </r>
  <r>
    <x v="26"/>
    <x v="15"/>
    <x v="49"/>
    <n v="166950"/>
    <n v="2241600"/>
  </r>
  <r>
    <x v="27"/>
    <x v="14"/>
    <x v="49"/>
    <m/>
    <m/>
  </r>
  <r>
    <x v="27"/>
    <x v="15"/>
    <x v="49"/>
    <n v="168625"/>
    <n v="2693652"/>
  </r>
  <r>
    <x v="28"/>
    <x v="14"/>
    <x v="49"/>
    <m/>
    <m/>
  </r>
  <r>
    <x v="28"/>
    <x v="15"/>
    <x v="49"/>
    <n v="180000"/>
    <n v="2719840"/>
  </r>
  <r>
    <x v="29"/>
    <x v="14"/>
    <x v="49"/>
    <n v="216500"/>
    <n v="216500"/>
  </r>
  <r>
    <x v="29"/>
    <x v="15"/>
    <x v="49"/>
    <n v="145000"/>
    <n v="3211445"/>
  </r>
  <r>
    <x v="30"/>
    <x v="14"/>
    <x v="49"/>
    <m/>
    <m/>
  </r>
  <r>
    <x v="30"/>
    <x v="15"/>
    <x v="49"/>
    <n v="179975"/>
    <n v="2149350"/>
  </r>
  <r>
    <x v="31"/>
    <x v="14"/>
    <x v="49"/>
    <m/>
    <m/>
  </r>
  <r>
    <x v="31"/>
    <x v="15"/>
    <x v="49"/>
    <n v="191550"/>
    <n v="3460340"/>
  </r>
  <r>
    <x v="32"/>
    <x v="14"/>
    <x v="49"/>
    <m/>
    <m/>
  </r>
  <r>
    <x v="32"/>
    <x v="15"/>
    <x v="49"/>
    <n v="181725"/>
    <n v="3120000"/>
  </r>
  <r>
    <x v="33"/>
    <x v="14"/>
    <x v="49"/>
    <m/>
    <m/>
  </r>
  <r>
    <x v="33"/>
    <x v="15"/>
    <x v="49"/>
    <n v="176400"/>
    <n v="1901800"/>
  </r>
  <r>
    <x v="34"/>
    <x v="14"/>
    <x v="49"/>
    <m/>
    <m/>
  </r>
  <r>
    <x v="34"/>
    <x v="15"/>
    <x v="49"/>
    <n v="194250"/>
    <n v="3075600"/>
  </r>
  <r>
    <x v="35"/>
    <x v="14"/>
    <x v="49"/>
    <m/>
    <m/>
  </r>
  <r>
    <x v="35"/>
    <x v="15"/>
    <x v="49"/>
    <n v="170000"/>
    <n v="1378548"/>
  </r>
  <r>
    <x v="36"/>
    <x v="14"/>
    <x v="49"/>
    <m/>
    <m/>
  </r>
  <r>
    <x v="36"/>
    <x v="15"/>
    <x v="49"/>
    <n v="209900"/>
    <n v="1144800"/>
  </r>
  <r>
    <x v="37"/>
    <x v="14"/>
    <x v="49"/>
    <m/>
    <m/>
  </r>
  <r>
    <x v="37"/>
    <x v="15"/>
    <x v="49"/>
    <n v="199000"/>
    <n v="1820154"/>
  </r>
  <r>
    <x v="38"/>
    <x v="14"/>
    <x v="49"/>
    <m/>
    <m/>
  </r>
  <r>
    <x v="38"/>
    <x v="15"/>
    <x v="49"/>
    <n v="256950"/>
    <n v="1640300"/>
  </r>
  <r>
    <x v="39"/>
    <x v="14"/>
    <x v="49"/>
    <m/>
    <m/>
  </r>
  <r>
    <x v="39"/>
    <x v="15"/>
    <x v="49"/>
    <n v="209000"/>
    <n v="1528450"/>
  </r>
  <r>
    <x v="40"/>
    <x v="14"/>
    <x v="49"/>
    <m/>
    <m/>
  </r>
  <r>
    <x v="40"/>
    <x v="15"/>
    <x v="49"/>
    <n v="207860"/>
    <n v="1296860"/>
  </r>
  <r>
    <x v="41"/>
    <x v="14"/>
    <x v="49"/>
    <m/>
    <m/>
  </r>
  <r>
    <x v="41"/>
    <x v="15"/>
    <x v="49"/>
    <n v="215000"/>
    <n v="1560950"/>
  </r>
  <r>
    <x v="42"/>
    <x v="14"/>
    <x v="49"/>
    <m/>
    <m/>
  </r>
  <r>
    <x v="42"/>
    <x v="15"/>
    <x v="49"/>
    <n v="179500"/>
    <n v="2521350"/>
  </r>
  <r>
    <x v="43"/>
    <x v="14"/>
    <x v="49"/>
    <m/>
    <m/>
  </r>
  <r>
    <x v="43"/>
    <x v="15"/>
    <x v="49"/>
    <n v="208750"/>
    <n v="3759595"/>
  </r>
  <r>
    <x v="44"/>
    <x v="14"/>
    <x v="49"/>
    <m/>
    <m/>
  </r>
  <r>
    <x v="44"/>
    <x v="15"/>
    <x v="49"/>
    <n v="167500"/>
    <n v="1868050"/>
  </r>
  <r>
    <x v="45"/>
    <x v="14"/>
    <x v="49"/>
    <m/>
    <m/>
  </r>
  <r>
    <x v="45"/>
    <x v="15"/>
    <x v="49"/>
    <n v="203922"/>
    <n v="1822294"/>
  </r>
  <r>
    <x v="46"/>
    <x v="14"/>
    <x v="49"/>
    <m/>
    <m/>
  </r>
  <r>
    <x v="46"/>
    <x v="15"/>
    <x v="49"/>
    <n v="196975"/>
    <n v="2480700"/>
  </r>
  <r>
    <x v="47"/>
    <x v="14"/>
    <x v="49"/>
    <m/>
    <m/>
  </r>
  <r>
    <x v="47"/>
    <x v="15"/>
    <x v="49"/>
    <n v="179000"/>
    <n v="2794000"/>
  </r>
  <r>
    <x v="48"/>
    <x v="14"/>
    <x v="49"/>
    <m/>
    <m/>
  </r>
  <r>
    <x v="48"/>
    <x v="15"/>
    <x v="49"/>
    <n v="215000"/>
    <n v="1075900"/>
  </r>
  <r>
    <x v="49"/>
    <x v="14"/>
    <x v="49"/>
    <m/>
    <m/>
  </r>
  <r>
    <x v="49"/>
    <x v="15"/>
    <x v="49"/>
    <n v="204475"/>
    <n v="1373350"/>
  </r>
  <r>
    <x v="50"/>
    <x v="14"/>
    <x v="49"/>
    <m/>
    <m/>
  </r>
  <r>
    <x v="50"/>
    <x v="15"/>
    <x v="49"/>
    <n v="202000"/>
    <n v="1976500"/>
  </r>
  <r>
    <x v="51"/>
    <x v="14"/>
    <x v="49"/>
    <m/>
    <m/>
  </r>
  <r>
    <x v="51"/>
    <x v="15"/>
    <x v="49"/>
    <n v="196000"/>
    <n v="1800350"/>
  </r>
  <r>
    <x v="52"/>
    <x v="14"/>
    <x v="49"/>
    <m/>
    <m/>
  </r>
  <r>
    <x v="52"/>
    <x v="15"/>
    <x v="49"/>
    <n v="195000"/>
    <n v="992200"/>
  </r>
  <r>
    <x v="53"/>
    <x v="14"/>
    <x v="49"/>
    <m/>
    <m/>
  </r>
  <r>
    <x v="53"/>
    <x v="15"/>
    <x v="49"/>
    <n v="267000"/>
    <n v="2521802"/>
  </r>
  <r>
    <x v="54"/>
    <x v="14"/>
    <x v="49"/>
    <m/>
    <m/>
  </r>
  <r>
    <x v="54"/>
    <x v="15"/>
    <x v="49"/>
    <n v="212000"/>
    <n v="1544240"/>
  </r>
  <r>
    <x v="55"/>
    <x v="14"/>
    <x v="49"/>
    <m/>
    <m/>
  </r>
  <r>
    <x v="55"/>
    <x v="15"/>
    <x v="49"/>
    <n v="200000"/>
    <n v="1861790"/>
  </r>
  <r>
    <x v="56"/>
    <x v="14"/>
    <x v="49"/>
    <m/>
    <m/>
  </r>
  <r>
    <x v="56"/>
    <x v="15"/>
    <x v="49"/>
    <n v="180000"/>
    <n v="1850400"/>
  </r>
  <r>
    <x v="57"/>
    <x v="14"/>
    <x v="49"/>
    <m/>
    <m/>
  </r>
  <r>
    <x v="57"/>
    <x v="15"/>
    <x v="49"/>
    <n v="224950"/>
    <n v="1170950"/>
  </r>
  <r>
    <x v="58"/>
    <x v="14"/>
    <x v="49"/>
    <m/>
    <m/>
  </r>
  <r>
    <x v="58"/>
    <x v="15"/>
    <x v="49"/>
    <n v="177500"/>
    <n v="922450"/>
  </r>
  <r>
    <x v="59"/>
    <x v="14"/>
    <x v="49"/>
    <m/>
    <m/>
  </r>
  <r>
    <x v="59"/>
    <x v="15"/>
    <x v="49"/>
    <n v="189500"/>
    <n v="2220299"/>
  </r>
  <r>
    <x v="60"/>
    <x v="14"/>
    <x v="49"/>
    <m/>
    <m/>
  </r>
  <r>
    <x v="60"/>
    <x v="15"/>
    <x v="49"/>
    <n v="189500"/>
    <n v="549450"/>
  </r>
  <r>
    <x v="61"/>
    <x v="14"/>
    <x v="49"/>
    <m/>
    <m/>
  </r>
  <r>
    <x v="61"/>
    <x v="15"/>
    <x v="49"/>
    <n v="404995"/>
    <n v="809990"/>
  </r>
  <r>
    <x v="62"/>
    <x v="14"/>
    <x v="49"/>
    <m/>
    <m/>
  </r>
  <r>
    <x v="62"/>
    <x v="15"/>
    <x v="49"/>
    <n v="199000"/>
    <n v="398000"/>
  </r>
  <r>
    <x v="63"/>
    <x v="14"/>
    <x v="49"/>
    <m/>
    <m/>
  </r>
  <r>
    <x v="63"/>
    <x v="15"/>
    <x v="49"/>
    <n v="178500"/>
    <n v="859400"/>
  </r>
  <r>
    <x v="64"/>
    <x v="14"/>
    <x v="49"/>
    <m/>
    <m/>
  </r>
  <r>
    <x v="64"/>
    <x v="15"/>
    <x v="49"/>
    <n v="213750"/>
    <n v="700320"/>
  </r>
  <r>
    <x v="65"/>
    <x v="14"/>
    <x v="49"/>
    <m/>
    <m/>
  </r>
  <r>
    <x v="65"/>
    <x v="15"/>
    <x v="49"/>
    <n v="177450"/>
    <n v="704850"/>
  </r>
  <r>
    <x v="66"/>
    <x v="14"/>
    <x v="49"/>
    <m/>
    <m/>
  </r>
  <r>
    <x v="66"/>
    <x v="15"/>
    <x v="49"/>
    <n v="199750"/>
    <n v="1056200"/>
  </r>
  <r>
    <x v="67"/>
    <x v="14"/>
    <x v="49"/>
    <m/>
    <m/>
  </r>
  <r>
    <x v="67"/>
    <x v="15"/>
    <x v="49"/>
    <n v="186000"/>
    <n v="1647125"/>
  </r>
  <r>
    <x v="68"/>
    <x v="14"/>
    <x v="49"/>
    <m/>
    <m/>
  </r>
  <r>
    <x v="68"/>
    <x v="15"/>
    <x v="49"/>
    <n v="230000"/>
    <n v="1091370"/>
  </r>
  <r>
    <x v="69"/>
    <x v="14"/>
    <x v="49"/>
    <m/>
    <m/>
  </r>
  <r>
    <x v="69"/>
    <x v="15"/>
    <x v="49"/>
    <n v="168000"/>
    <n v="168000"/>
  </r>
  <r>
    <x v="70"/>
    <x v="14"/>
    <x v="49"/>
    <m/>
    <m/>
  </r>
  <r>
    <x v="70"/>
    <x v="15"/>
    <x v="49"/>
    <n v="194500"/>
    <n v="925540"/>
  </r>
  <r>
    <x v="71"/>
    <x v="14"/>
    <x v="49"/>
    <m/>
    <m/>
  </r>
  <r>
    <x v="71"/>
    <x v="15"/>
    <x v="49"/>
    <n v="134250"/>
    <n v="893950"/>
  </r>
  <r>
    <x v="72"/>
    <x v="14"/>
    <x v="49"/>
    <m/>
    <m/>
  </r>
  <r>
    <x v="72"/>
    <x v="15"/>
    <x v="49"/>
    <n v="169000"/>
    <n v="338000"/>
  </r>
  <r>
    <x v="73"/>
    <x v="14"/>
    <x v="49"/>
    <m/>
    <m/>
  </r>
  <r>
    <x v="73"/>
    <x v="15"/>
    <x v="49"/>
    <n v="158500"/>
    <n v="1633800"/>
  </r>
  <r>
    <x v="74"/>
    <x v="14"/>
    <x v="49"/>
    <m/>
    <m/>
  </r>
  <r>
    <x v="74"/>
    <x v="15"/>
    <x v="49"/>
    <n v="95000"/>
    <n v="997950"/>
  </r>
  <r>
    <x v="75"/>
    <x v="14"/>
    <x v="49"/>
    <m/>
    <m/>
  </r>
  <r>
    <x v="75"/>
    <x v="15"/>
    <x v="49"/>
    <n v="142500"/>
    <n v="848000"/>
  </r>
  <r>
    <x v="76"/>
    <x v="14"/>
    <x v="49"/>
    <m/>
    <m/>
  </r>
  <r>
    <x v="76"/>
    <x v="15"/>
    <x v="49"/>
    <n v="163000"/>
    <n v="849500"/>
  </r>
  <r>
    <x v="77"/>
    <x v="14"/>
    <x v="49"/>
    <m/>
    <m/>
  </r>
  <r>
    <x v="77"/>
    <x v="15"/>
    <x v="49"/>
    <n v="109000"/>
    <n v="1030601"/>
  </r>
  <r>
    <x v="78"/>
    <x v="14"/>
    <x v="49"/>
    <m/>
    <m/>
  </r>
  <r>
    <x v="78"/>
    <x v="15"/>
    <x v="49"/>
    <n v="130000"/>
    <n v="1934400"/>
  </r>
  <r>
    <x v="79"/>
    <x v="14"/>
    <x v="49"/>
    <m/>
    <m/>
  </r>
  <r>
    <x v="79"/>
    <x v="15"/>
    <x v="49"/>
    <n v="137000"/>
    <n v="1069000"/>
  </r>
  <r>
    <x v="80"/>
    <x v="14"/>
    <x v="49"/>
    <m/>
    <m/>
  </r>
  <r>
    <x v="80"/>
    <x v="15"/>
    <x v="49"/>
    <n v="193000"/>
    <n v="1282901"/>
  </r>
  <r>
    <x v="81"/>
    <x v="14"/>
    <x v="49"/>
    <m/>
    <m/>
  </r>
  <r>
    <x v="81"/>
    <x v="15"/>
    <x v="49"/>
    <n v="151400"/>
    <n v="1358899"/>
  </r>
  <r>
    <x v="82"/>
    <x v="14"/>
    <x v="49"/>
    <m/>
    <m/>
  </r>
  <r>
    <x v="82"/>
    <x v="15"/>
    <x v="49"/>
    <n v="134464"/>
    <n v="541428"/>
  </r>
  <r>
    <x v="83"/>
    <x v="14"/>
    <x v="49"/>
    <m/>
    <m/>
  </r>
  <r>
    <x v="83"/>
    <x v="15"/>
    <x v="49"/>
    <n v="129950"/>
    <n v="900400"/>
  </r>
  <r>
    <x v="84"/>
    <x v="14"/>
    <x v="49"/>
    <m/>
    <m/>
  </r>
  <r>
    <x v="84"/>
    <x v="15"/>
    <x v="49"/>
    <n v="107500"/>
    <n v="215000"/>
  </r>
  <r>
    <x v="85"/>
    <x v="14"/>
    <x v="49"/>
    <m/>
    <m/>
  </r>
  <r>
    <x v="85"/>
    <x v="15"/>
    <x v="49"/>
    <n v="100000"/>
    <n v="552200"/>
  </r>
  <r>
    <x v="86"/>
    <x v="14"/>
    <x v="49"/>
    <m/>
    <m/>
  </r>
  <r>
    <x v="86"/>
    <x v="15"/>
    <x v="49"/>
    <n v="129500"/>
    <n v="1314500"/>
  </r>
  <r>
    <x v="87"/>
    <x v="14"/>
    <x v="49"/>
    <m/>
    <m/>
  </r>
  <r>
    <x v="87"/>
    <x v="15"/>
    <x v="49"/>
    <n v="135000"/>
    <n v="588000"/>
  </r>
  <r>
    <x v="88"/>
    <x v="14"/>
    <x v="49"/>
    <m/>
    <m/>
  </r>
  <r>
    <x v="88"/>
    <x v="15"/>
    <x v="49"/>
    <n v="145000"/>
    <n v="517700"/>
  </r>
  <r>
    <x v="89"/>
    <x v="14"/>
    <x v="49"/>
    <m/>
    <m/>
  </r>
  <r>
    <x v="89"/>
    <x v="15"/>
    <x v="49"/>
    <n v="125000"/>
    <n v="1039775"/>
  </r>
  <r>
    <x v="90"/>
    <x v="14"/>
    <x v="49"/>
    <m/>
    <m/>
  </r>
  <r>
    <x v="90"/>
    <x v="15"/>
    <x v="49"/>
    <n v="160500"/>
    <n v="406500"/>
  </r>
  <r>
    <x v="91"/>
    <x v="14"/>
    <x v="49"/>
    <m/>
    <m/>
  </r>
  <r>
    <x v="91"/>
    <x v="15"/>
    <x v="49"/>
    <n v="145625"/>
    <n v="597250"/>
  </r>
  <r>
    <x v="92"/>
    <x v="14"/>
    <x v="49"/>
    <m/>
    <m/>
  </r>
  <r>
    <x v="92"/>
    <x v="15"/>
    <x v="49"/>
    <n v="105000"/>
    <n v="687350"/>
  </r>
  <r>
    <x v="93"/>
    <x v="14"/>
    <x v="49"/>
    <m/>
    <m/>
  </r>
  <r>
    <x v="93"/>
    <x v="15"/>
    <x v="49"/>
    <n v="89000"/>
    <n v="266071"/>
  </r>
  <r>
    <x v="94"/>
    <x v="14"/>
    <x v="49"/>
    <m/>
    <m/>
  </r>
  <r>
    <x v="94"/>
    <x v="15"/>
    <x v="49"/>
    <n v="118250"/>
    <n v="1248665"/>
  </r>
  <r>
    <x v="95"/>
    <x v="14"/>
    <x v="49"/>
    <m/>
    <m/>
  </r>
  <r>
    <x v="95"/>
    <x v="15"/>
    <x v="49"/>
    <n v="119950"/>
    <n v="788500"/>
  </r>
  <r>
    <x v="96"/>
    <x v="14"/>
    <x v="49"/>
    <m/>
    <m/>
  </r>
  <r>
    <x v="96"/>
    <x v="15"/>
    <x v="49"/>
    <n v="148500"/>
    <n v="297000"/>
  </r>
  <r>
    <x v="97"/>
    <x v="14"/>
    <x v="49"/>
    <m/>
    <m/>
  </r>
  <r>
    <x v="97"/>
    <x v="15"/>
    <x v="49"/>
    <n v="175000"/>
    <n v="350000"/>
  </r>
  <r>
    <x v="98"/>
    <x v="14"/>
    <x v="49"/>
    <m/>
    <m/>
  </r>
  <r>
    <x v="98"/>
    <x v="15"/>
    <x v="49"/>
    <n v="73500"/>
    <n v="307500"/>
  </r>
  <r>
    <x v="99"/>
    <x v="14"/>
    <x v="49"/>
    <m/>
    <m/>
  </r>
  <r>
    <x v="99"/>
    <x v="15"/>
    <x v="49"/>
    <n v="100000"/>
    <n v="732263"/>
  </r>
  <r>
    <x v="100"/>
    <x v="14"/>
    <x v="49"/>
    <m/>
    <m/>
  </r>
  <r>
    <x v="100"/>
    <x v="15"/>
    <x v="49"/>
    <n v="133000"/>
    <n v="829000"/>
  </r>
  <r>
    <x v="101"/>
    <x v="14"/>
    <x v="49"/>
    <m/>
    <m/>
  </r>
  <r>
    <x v="101"/>
    <x v="15"/>
    <x v="49"/>
    <n v="112500"/>
    <n v="1193100"/>
  </r>
  <r>
    <x v="102"/>
    <x v="14"/>
    <x v="49"/>
    <m/>
    <m/>
  </r>
  <r>
    <x v="102"/>
    <x v="15"/>
    <x v="49"/>
    <n v="118000"/>
    <n v="747821"/>
  </r>
  <r>
    <x v="103"/>
    <x v="14"/>
    <x v="49"/>
    <m/>
    <m/>
  </r>
  <r>
    <x v="103"/>
    <x v="15"/>
    <x v="49"/>
    <n v="147000"/>
    <n v="1253550"/>
  </r>
  <r>
    <x v="104"/>
    <x v="14"/>
    <x v="49"/>
    <m/>
    <m/>
  </r>
  <r>
    <x v="104"/>
    <x v="15"/>
    <x v="49"/>
    <n v="109400"/>
    <n v="1284450"/>
  </r>
  <r>
    <x v="105"/>
    <x v="14"/>
    <x v="49"/>
    <m/>
    <m/>
  </r>
  <r>
    <x v="105"/>
    <x v="15"/>
    <x v="49"/>
    <n v="125000"/>
    <n v="1075727"/>
  </r>
  <r>
    <x v="106"/>
    <x v="14"/>
    <x v="49"/>
    <m/>
    <m/>
  </r>
  <r>
    <x v="106"/>
    <x v="15"/>
    <x v="49"/>
    <n v="96550"/>
    <n v="386274"/>
  </r>
  <r>
    <x v="107"/>
    <x v="14"/>
    <x v="49"/>
    <m/>
    <m/>
  </r>
  <r>
    <x v="107"/>
    <x v="15"/>
    <x v="49"/>
    <n v="100000"/>
    <n v="1345599"/>
  </r>
  <r>
    <x v="108"/>
    <x v="14"/>
    <x v="49"/>
    <m/>
    <m/>
  </r>
  <r>
    <x v="108"/>
    <x v="15"/>
    <x v="49"/>
    <n v="120000"/>
    <n v="522500"/>
  </r>
  <r>
    <x v="109"/>
    <x v="14"/>
    <x v="49"/>
    <m/>
    <m/>
  </r>
  <r>
    <x v="109"/>
    <x v="15"/>
    <x v="49"/>
    <n v="94500"/>
    <n v="1006100"/>
  </r>
  <r>
    <x v="110"/>
    <x v="14"/>
    <x v="49"/>
    <m/>
    <m/>
  </r>
  <r>
    <x v="110"/>
    <x v="15"/>
    <x v="49"/>
    <n v="109000"/>
    <n v="922500"/>
  </r>
  <r>
    <x v="111"/>
    <x v="14"/>
    <x v="49"/>
    <m/>
    <m/>
  </r>
  <r>
    <x v="111"/>
    <x v="15"/>
    <x v="49"/>
    <n v="95125"/>
    <n v="190250"/>
  </r>
  <r>
    <x v="112"/>
    <x v="14"/>
    <x v="49"/>
    <m/>
    <m/>
  </r>
  <r>
    <x v="112"/>
    <x v="15"/>
    <x v="49"/>
    <n v="102000"/>
    <n v="1088630"/>
  </r>
  <r>
    <x v="113"/>
    <x v="14"/>
    <x v="49"/>
    <m/>
    <m/>
  </r>
  <r>
    <x v="113"/>
    <x v="15"/>
    <x v="49"/>
    <n v="70000"/>
    <n v="702000"/>
  </r>
  <r>
    <x v="114"/>
    <x v="14"/>
    <x v="49"/>
    <m/>
    <m/>
  </r>
  <r>
    <x v="114"/>
    <x v="15"/>
    <x v="49"/>
    <n v="135900"/>
    <n v="467200"/>
  </r>
  <r>
    <x v="115"/>
    <x v="14"/>
    <x v="49"/>
    <m/>
    <m/>
  </r>
  <r>
    <x v="115"/>
    <x v="15"/>
    <x v="49"/>
    <n v="163250"/>
    <n v="703450"/>
  </r>
  <r>
    <x v="116"/>
    <x v="14"/>
    <x v="49"/>
    <m/>
    <m/>
  </r>
  <r>
    <x v="116"/>
    <x v="15"/>
    <x v="49"/>
    <n v="73250"/>
    <n v="316500"/>
  </r>
  <r>
    <x v="117"/>
    <x v="14"/>
    <x v="49"/>
    <m/>
    <m/>
  </r>
  <r>
    <x v="117"/>
    <x v="15"/>
    <x v="49"/>
    <n v="101500"/>
    <n v="655500"/>
  </r>
  <r>
    <x v="118"/>
    <x v="14"/>
    <x v="49"/>
    <m/>
    <m/>
  </r>
  <r>
    <x v="118"/>
    <x v="15"/>
    <x v="49"/>
    <n v="125750"/>
    <n v="820500"/>
  </r>
  <r>
    <x v="119"/>
    <x v="14"/>
    <x v="49"/>
    <m/>
    <m/>
  </r>
  <r>
    <x v="119"/>
    <x v="15"/>
    <x v="49"/>
    <n v="117500"/>
    <n v="789950"/>
  </r>
  <r>
    <x v="120"/>
    <x v="14"/>
    <x v="49"/>
    <m/>
    <m/>
  </r>
  <r>
    <x v="120"/>
    <x v="15"/>
    <x v="49"/>
    <n v="122000"/>
    <n v="688000"/>
  </r>
  <r>
    <x v="121"/>
    <x v="14"/>
    <x v="49"/>
    <m/>
    <m/>
  </r>
  <r>
    <x v="121"/>
    <x v="15"/>
    <x v="49"/>
    <n v="127000"/>
    <n v="866500"/>
  </r>
  <r>
    <x v="122"/>
    <x v="14"/>
    <x v="49"/>
    <m/>
    <m/>
  </r>
  <r>
    <x v="122"/>
    <x v="15"/>
    <x v="49"/>
    <n v="96500"/>
    <n v="1145149"/>
  </r>
  <r>
    <x v="123"/>
    <x v="14"/>
    <x v="49"/>
    <n v="105000"/>
    <n v="105000"/>
  </r>
  <r>
    <x v="123"/>
    <x v="15"/>
    <x v="49"/>
    <n v="105000"/>
    <n v="600950"/>
  </r>
  <r>
    <x v="124"/>
    <x v="14"/>
    <x v="49"/>
    <m/>
    <m/>
  </r>
  <r>
    <x v="124"/>
    <x v="15"/>
    <x v="49"/>
    <n v="117000"/>
    <n v="697650"/>
  </r>
  <r>
    <x v="125"/>
    <x v="14"/>
    <x v="49"/>
    <m/>
    <m/>
  </r>
  <r>
    <x v="125"/>
    <x v="15"/>
    <x v="49"/>
    <n v="125000"/>
    <n v="1320600"/>
  </r>
  <r>
    <x v="126"/>
    <x v="14"/>
    <x v="49"/>
    <m/>
    <m/>
  </r>
  <r>
    <x v="126"/>
    <x v="15"/>
    <x v="49"/>
    <n v="117568"/>
    <n v="1105242"/>
  </r>
  <r>
    <x v="127"/>
    <x v="14"/>
    <x v="49"/>
    <m/>
    <m/>
  </r>
  <r>
    <x v="127"/>
    <x v="15"/>
    <x v="49"/>
    <n v="162500"/>
    <n v="1467320"/>
  </r>
  <r>
    <x v="128"/>
    <x v="14"/>
    <x v="49"/>
    <m/>
    <m/>
  </r>
  <r>
    <x v="128"/>
    <x v="15"/>
    <x v="49"/>
    <n v="89530"/>
    <n v="853059"/>
  </r>
  <r>
    <x v="129"/>
    <x v="14"/>
    <x v="49"/>
    <m/>
    <m/>
  </r>
  <r>
    <x v="129"/>
    <x v="15"/>
    <x v="49"/>
    <n v="110000"/>
    <n v="859050"/>
  </r>
  <r>
    <x v="130"/>
    <x v="14"/>
    <x v="49"/>
    <m/>
    <m/>
  </r>
  <r>
    <x v="130"/>
    <x v="15"/>
    <x v="49"/>
    <n v="112550"/>
    <n v="875742"/>
  </r>
  <r>
    <x v="131"/>
    <x v="14"/>
    <x v="49"/>
    <m/>
    <m/>
  </r>
  <r>
    <x v="131"/>
    <x v="15"/>
    <x v="49"/>
    <n v="147750"/>
    <n v="1150775"/>
  </r>
  <r>
    <x v="132"/>
    <x v="14"/>
    <x v="49"/>
    <m/>
    <m/>
  </r>
  <r>
    <x v="132"/>
    <x v="15"/>
    <x v="49"/>
    <n v="84650"/>
    <n v="751139"/>
  </r>
  <r>
    <x v="133"/>
    <x v="14"/>
    <x v="49"/>
    <m/>
    <m/>
  </r>
  <r>
    <x v="133"/>
    <x v="15"/>
    <x v="49"/>
    <n v="135000"/>
    <n v="1453350"/>
  </r>
  <r>
    <x v="134"/>
    <x v="14"/>
    <x v="49"/>
    <m/>
    <m/>
  </r>
  <r>
    <x v="134"/>
    <x v="15"/>
    <x v="49"/>
    <n v="138950"/>
    <n v="796350"/>
  </r>
  <r>
    <x v="135"/>
    <x v="14"/>
    <x v="49"/>
    <m/>
    <m/>
  </r>
  <r>
    <x v="135"/>
    <x v="15"/>
    <x v="49"/>
    <n v="83200"/>
    <n v="556750"/>
  </r>
  <r>
    <x v="136"/>
    <x v="14"/>
    <x v="49"/>
    <m/>
    <m/>
  </r>
  <r>
    <x v="136"/>
    <x v="15"/>
    <x v="49"/>
    <n v="124975"/>
    <n v="1551249"/>
  </r>
  <r>
    <x v="137"/>
    <x v="14"/>
    <x v="49"/>
    <m/>
    <m/>
  </r>
  <r>
    <x v="137"/>
    <x v="15"/>
    <x v="49"/>
    <n v="165563"/>
    <n v="1273925"/>
  </r>
  <r>
    <x v="138"/>
    <x v="14"/>
    <x v="49"/>
    <m/>
    <m/>
  </r>
  <r>
    <x v="138"/>
    <x v="15"/>
    <x v="49"/>
    <n v="125000"/>
    <n v="1204660"/>
  </r>
  <r>
    <x v="139"/>
    <x v="14"/>
    <x v="49"/>
    <m/>
    <m/>
  </r>
  <r>
    <x v="139"/>
    <x v="15"/>
    <x v="49"/>
    <n v="130000"/>
    <n v="1427550"/>
  </r>
  <r>
    <x v="140"/>
    <x v="14"/>
    <x v="49"/>
    <m/>
    <m/>
  </r>
  <r>
    <x v="140"/>
    <x v="15"/>
    <x v="49"/>
    <n v="142500"/>
    <n v="2060719"/>
  </r>
  <r>
    <x v="141"/>
    <x v="14"/>
    <x v="49"/>
    <m/>
    <m/>
  </r>
  <r>
    <x v="141"/>
    <x v="15"/>
    <x v="49"/>
    <n v="136000"/>
    <n v="1034911"/>
  </r>
  <r>
    <x v="142"/>
    <x v="14"/>
    <x v="49"/>
    <m/>
    <m/>
  </r>
  <r>
    <x v="142"/>
    <x v="15"/>
    <x v="49"/>
    <n v="124700"/>
    <n v="1274850"/>
  </r>
  <r>
    <x v="143"/>
    <x v="14"/>
    <x v="49"/>
    <m/>
    <m/>
  </r>
  <r>
    <x v="143"/>
    <x v="15"/>
    <x v="49"/>
    <n v="118500"/>
    <n v="1918450"/>
  </r>
  <r>
    <x v="144"/>
    <x v="14"/>
    <x v="49"/>
    <m/>
    <m/>
  </r>
  <r>
    <x v="144"/>
    <x v="15"/>
    <x v="49"/>
    <n v="136450"/>
    <n v="1067300"/>
  </r>
  <r>
    <x v="145"/>
    <x v="14"/>
    <x v="49"/>
    <m/>
    <m/>
  </r>
  <r>
    <x v="145"/>
    <x v="15"/>
    <x v="49"/>
    <n v="127450"/>
    <n v="773709"/>
  </r>
  <r>
    <x v="146"/>
    <x v="14"/>
    <x v="49"/>
    <m/>
    <m/>
  </r>
  <r>
    <x v="146"/>
    <x v="15"/>
    <x v="49"/>
    <n v="174500"/>
    <n v="1421850"/>
  </r>
  <r>
    <x v="147"/>
    <x v="14"/>
    <x v="49"/>
    <m/>
    <m/>
  </r>
  <r>
    <x v="147"/>
    <x v="15"/>
    <x v="49"/>
    <n v="175000"/>
    <n v="1055300"/>
  </r>
  <r>
    <x v="148"/>
    <x v="14"/>
    <x v="49"/>
    <m/>
    <m/>
  </r>
  <r>
    <x v="148"/>
    <x v="15"/>
    <x v="49"/>
    <n v="129148"/>
    <n v="830235"/>
  </r>
  <r>
    <x v="149"/>
    <x v="14"/>
    <x v="49"/>
    <m/>
    <m/>
  </r>
  <r>
    <x v="149"/>
    <x v="15"/>
    <x v="49"/>
    <n v="147750"/>
    <n v="2112477"/>
  </r>
  <r>
    <x v="150"/>
    <x v="14"/>
    <x v="49"/>
    <m/>
    <m/>
  </r>
  <r>
    <x v="150"/>
    <x v="15"/>
    <x v="49"/>
    <n v="163900"/>
    <n v="1683050"/>
  </r>
  <r>
    <x v="151"/>
    <x v="14"/>
    <x v="49"/>
    <m/>
    <m/>
  </r>
  <r>
    <x v="151"/>
    <x v="15"/>
    <x v="49"/>
    <n v="191250"/>
    <n v="1435400"/>
  </r>
  <r>
    <x v="152"/>
    <x v="14"/>
    <x v="49"/>
    <m/>
    <m/>
  </r>
  <r>
    <x v="152"/>
    <x v="15"/>
    <x v="49"/>
    <n v="155000"/>
    <n v="1935449"/>
  </r>
  <r>
    <x v="153"/>
    <x v="14"/>
    <x v="49"/>
    <m/>
    <m/>
  </r>
  <r>
    <x v="153"/>
    <x v="15"/>
    <x v="49"/>
    <n v="170000"/>
    <n v="1932850"/>
  </r>
  <r>
    <x v="154"/>
    <x v="14"/>
    <x v="49"/>
    <m/>
    <m/>
  </r>
  <r>
    <x v="154"/>
    <x v="15"/>
    <x v="49"/>
    <n v="178250"/>
    <n v="1026700"/>
  </r>
  <r>
    <x v="155"/>
    <x v="14"/>
    <x v="49"/>
    <m/>
    <m/>
  </r>
  <r>
    <x v="155"/>
    <x v="15"/>
    <x v="49"/>
    <n v="171000"/>
    <n v="1077900"/>
  </r>
  <r>
    <x v="156"/>
    <x v="14"/>
    <x v="49"/>
    <m/>
    <m/>
  </r>
  <r>
    <x v="156"/>
    <x v="15"/>
    <x v="49"/>
    <n v="155000"/>
    <n v="1882200"/>
  </r>
  <r>
    <x v="157"/>
    <x v="14"/>
    <x v="49"/>
    <m/>
    <m/>
  </r>
  <r>
    <x v="157"/>
    <x v="15"/>
    <x v="49"/>
    <n v="125750"/>
    <n v="1263500"/>
  </r>
  <r>
    <x v="158"/>
    <x v="14"/>
    <x v="49"/>
    <m/>
    <m/>
  </r>
  <r>
    <x v="158"/>
    <x v="15"/>
    <x v="49"/>
    <n v="162000"/>
    <n v="1855250"/>
  </r>
  <r>
    <x v="159"/>
    <x v="14"/>
    <x v="49"/>
    <m/>
    <m/>
  </r>
  <r>
    <x v="159"/>
    <x v="15"/>
    <x v="49"/>
    <n v="161000"/>
    <n v="1342875"/>
  </r>
  <r>
    <x v="160"/>
    <x v="14"/>
    <x v="49"/>
    <m/>
    <m/>
  </r>
  <r>
    <x v="160"/>
    <x v="15"/>
    <x v="49"/>
    <n v="198250"/>
    <n v="2352850"/>
  </r>
  <r>
    <x v="161"/>
    <x v="14"/>
    <x v="49"/>
    <m/>
    <m/>
  </r>
  <r>
    <x v="161"/>
    <x v="15"/>
    <x v="49"/>
    <n v="204000"/>
    <n v="1885350"/>
  </r>
  <r>
    <x v="162"/>
    <x v="14"/>
    <x v="49"/>
    <m/>
    <m/>
  </r>
  <r>
    <x v="162"/>
    <x v="15"/>
    <x v="49"/>
    <n v="199500"/>
    <n v="1826900"/>
  </r>
  <r>
    <x v="163"/>
    <x v="14"/>
    <x v="49"/>
    <m/>
    <m/>
  </r>
  <r>
    <x v="163"/>
    <x v="15"/>
    <x v="49"/>
    <n v="188500"/>
    <n v="2406750"/>
  </r>
  <r>
    <x v="164"/>
    <x v="14"/>
    <x v="49"/>
    <m/>
    <m/>
  </r>
  <r>
    <x v="164"/>
    <x v="15"/>
    <x v="49"/>
    <n v="182500"/>
    <n v="2271150"/>
  </r>
  <r>
    <x v="165"/>
    <x v="14"/>
    <x v="49"/>
    <m/>
    <m/>
  </r>
  <r>
    <x v="165"/>
    <x v="15"/>
    <x v="49"/>
    <n v="206000"/>
    <n v="1793750"/>
  </r>
  <r>
    <x v="166"/>
    <x v="14"/>
    <x v="49"/>
    <m/>
    <m/>
  </r>
  <r>
    <x v="166"/>
    <x v="15"/>
    <x v="49"/>
    <n v="188250"/>
    <n v="1910490"/>
  </r>
  <r>
    <x v="167"/>
    <x v="14"/>
    <x v="49"/>
    <m/>
    <m/>
  </r>
  <r>
    <x v="167"/>
    <x v="15"/>
    <x v="49"/>
    <n v="185000"/>
    <n v="2481300"/>
  </r>
  <r>
    <x v="168"/>
    <x v="14"/>
    <x v="49"/>
    <m/>
    <m/>
  </r>
  <r>
    <x v="168"/>
    <x v="15"/>
    <x v="49"/>
    <n v="178000"/>
    <n v="3444690"/>
  </r>
  <r>
    <x v="169"/>
    <x v="14"/>
    <x v="49"/>
    <m/>
    <m/>
  </r>
  <r>
    <x v="169"/>
    <x v="15"/>
    <x v="49"/>
    <n v="162500"/>
    <n v="1193100"/>
  </r>
  <r>
    <x v="170"/>
    <x v="14"/>
    <x v="49"/>
    <m/>
    <m/>
  </r>
  <r>
    <x v="170"/>
    <x v="15"/>
    <x v="49"/>
    <n v="211500"/>
    <n v="1766025"/>
  </r>
  <r>
    <x v="171"/>
    <x v="14"/>
    <x v="49"/>
    <m/>
    <m/>
  </r>
  <r>
    <x v="171"/>
    <x v="15"/>
    <x v="49"/>
    <n v="230000"/>
    <n v="3278825"/>
  </r>
  <r>
    <x v="172"/>
    <x v="14"/>
    <x v="49"/>
    <m/>
    <m/>
  </r>
  <r>
    <x v="172"/>
    <x v="15"/>
    <x v="49"/>
    <n v="221650"/>
    <n v="4083220"/>
  </r>
  <r>
    <x v="173"/>
    <x v="14"/>
    <x v="49"/>
    <m/>
    <m/>
  </r>
  <r>
    <x v="173"/>
    <x v="15"/>
    <x v="49"/>
    <n v="236500"/>
    <n v="4466700"/>
  </r>
  <r>
    <x v="174"/>
    <x v="14"/>
    <x v="49"/>
    <m/>
    <m/>
  </r>
  <r>
    <x v="174"/>
    <x v="15"/>
    <x v="49"/>
    <n v="223250"/>
    <n v="2113175"/>
  </r>
  <r>
    <x v="175"/>
    <x v="14"/>
    <x v="49"/>
    <m/>
    <m/>
  </r>
  <r>
    <x v="175"/>
    <x v="15"/>
    <x v="49"/>
    <n v="198750"/>
    <n v="3806600"/>
  </r>
  <r>
    <x v="176"/>
    <x v="14"/>
    <x v="49"/>
    <m/>
    <m/>
  </r>
  <r>
    <x v="176"/>
    <x v="15"/>
    <x v="49"/>
    <n v="207000"/>
    <n v="2545950"/>
  </r>
  <r>
    <x v="177"/>
    <x v="14"/>
    <x v="49"/>
    <m/>
    <m/>
  </r>
  <r>
    <x v="177"/>
    <x v="15"/>
    <x v="49"/>
    <n v="234000"/>
    <n v="3329719"/>
  </r>
  <r>
    <x v="178"/>
    <x v="14"/>
    <x v="49"/>
    <m/>
    <m/>
  </r>
  <r>
    <x v="178"/>
    <x v="15"/>
    <x v="49"/>
    <n v="201000"/>
    <n v="1034500"/>
  </r>
  <r>
    <x v="179"/>
    <x v="14"/>
    <x v="49"/>
    <m/>
    <m/>
  </r>
  <r>
    <x v="179"/>
    <x v="15"/>
    <x v="49"/>
    <n v="206500"/>
    <n v="2268000"/>
  </r>
  <r>
    <x v="180"/>
    <x v="14"/>
    <x v="49"/>
    <m/>
    <m/>
  </r>
  <r>
    <x v="180"/>
    <x v="15"/>
    <x v="49"/>
    <n v="257500"/>
    <n v="2811150"/>
  </r>
  <r>
    <x v="181"/>
    <x v="14"/>
    <x v="49"/>
    <m/>
    <m/>
  </r>
  <r>
    <x v="181"/>
    <x v="15"/>
    <x v="49"/>
    <n v="256500"/>
    <n v="2131200"/>
  </r>
  <r>
    <x v="182"/>
    <x v="14"/>
    <x v="49"/>
    <m/>
    <m/>
  </r>
  <r>
    <x v="182"/>
    <x v="15"/>
    <x v="49"/>
    <n v="229975"/>
    <n v="2373900"/>
  </r>
  <r>
    <x v="183"/>
    <x v="14"/>
    <x v="49"/>
    <m/>
    <m/>
  </r>
  <r>
    <x v="183"/>
    <x v="15"/>
    <x v="49"/>
    <n v="237500"/>
    <n v="4243700"/>
  </r>
  <r>
    <x v="184"/>
    <x v="14"/>
    <x v="49"/>
    <m/>
    <m/>
  </r>
  <r>
    <x v="184"/>
    <x v="15"/>
    <x v="49"/>
    <n v="253000"/>
    <n v="3293400"/>
  </r>
  <r>
    <x v="185"/>
    <x v="14"/>
    <x v="49"/>
    <m/>
    <m/>
  </r>
  <r>
    <x v="185"/>
    <x v="15"/>
    <x v="49"/>
    <n v="240000"/>
    <n v="2812400"/>
  </r>
  <r>
    <x v="186"/>
    <x v="14"/>
    <x v="49"/>
    <m/>
    <m/>
  </r>
  <r>
    <x v="186"/>
    <x v="15"/>
    <x v="49"/>
    <n v="249925"/>
    <n v="4433950"/>
  </r>
  <r>
    <x v="187"/>
    <x v="14"/>
    <x v="49"/>
    <m/>
    <m/>
  </r>
  <r>
    <x v="187"/>
    <x v="15"/>
    <x v="49"/>
    <n v="245000"/>
    <n v="3573550"/>
  </r>
  <r>
    <x v="188"/>
    <x v="14"/>
    <x v="49"/>
    <m/>
    <m/>
  </r>
  <r>
    <x v="188"/>
    <x v="15"/>
    <x v="49"/>
    <n v="266800"/>
    <n v="3368000"/>
  </r>
  <r>
    <x v="189"/>
    <x v="14"/>
    <x v="49"/>
    <m/>
    <m/>
  </r>
  <r>
    <x v="189"/>
    <x v="15"/>
    <x v="49"/>
    <n v="268000"/>
    <n v="2124350"/>
  </r>
  <r>
    <x v="190"/>
    <x v="14"/>
    <x v="49"/>
    <m/>
    <m/>
  </r>
  <r>
    <x v="190"/>
    <x v="15"/>
    <x v="49"/>
    <n v="235750"/>
    <n v="4257700"/>
  </r>
  <r>
    <x v="191"/>
    <x v="14"/>
    <x v="49"/>
    <m/>
    <m/>
  </r>
  <r>
    <x v="191"/>
    <x v="15"/>
    <x v="49"/>
    <n v="240750"/>
    <n v="943000"/>
  </r>
  <r>
    <x v="192"/>
    <x v="14"/>
    <x v="49"/>
    <m/>
    <m/>
  </r>
  <r>
    <x v="192"/>
    <x v="15"/>
    <x v="49"/>
    <n v="229000"/>
    <n v="1709350"/>
  </r>
  <r>
    <x v="202"/>
    <x v="14"/>
    <x v="49"/>
    <m/>
    <m/>
  </r>
  <r>
    <x v="202"/>
    <x v="15"/>
    <x v="49"/>
    <n v="243000"/>
    <n v="2245250"/>
  </r>
  <r>
    <x v="194"/>
    <x v="14"/>
    <x v="49"/>
    <m/>
    <m/>
  </r>
  <r>
    <x v="194"/>
    <x v="15"/>
    <x v="49"/>
    <n v="286000"/>
    <n v="1495900"/>
  </r>
  <r>
    <x v="195"/>
    <x v="14"/>
    <x v="49"/>
    <m/>
    <m/>
  </r>
  <r>
    <x v="195"/>
    <x v="15"/>
    <x v="49"/>
    <n v="236500"/>
    <n v="2448950"/>
  </r>
  <r>
    <x v="196"/>
    <x v="14"/>
    <x v="49"/>
    <m/>
    <m/>
  </r>
  <r>
    <x v="196"/>
    <x v="15"/>
    <x v="49"/>
    <n v="284000"/>
    <n v="2231000"/>
  </r>
  <r>
    <x v="197"/>
    <x v="14"/>
    <x v="49"/>
    <m/>
    <m/>
  </r>
  <r>
    <x v="197"/>
    <x v="15"/>
    <x v="49"/>
    <n v="257500"/>
    <n v="3222787"/>
  </r>
  <r>
    <x v="198"/>
    <x v="14"/>
    <x v="49"/>
    <m/>
    <m/>
  </r>
  <r>
    <x v="198"/>
    <x v="15"/>
    <x v="49"/>
    <n v="263750"/>
    <n v="4097580"/>
  </r>
  <r>
    <x v="199"/>
    <x v="14"/>
    <x v="49"/>
    <n v="410000"/>
    <n v="410000"/>
  </r>
  <r>
    <x v="199"/>
    <x v="15"/>
    <x v="49"/>
    <n v="293000"/>
    <n v="3223000"/>
  </r>
  <r>
    <x v="200"/>
    <x v="14"/>
    <x v="49"/>
    <m/>
    <m/>
  </r>
  <r>
    <x v="200"/>
    <x v="15"/>
    <x v="49"/>
    <n v="277000"/>
    <n v="3270700"/>
  </r>
  <r>
    <x v="201"/>
    <x v="15"/>
    <x v="49"/>
    <n v="299000"/>
    <n v="3551200"/>
  </r>
  <r>
    <x v="201"/>
    <x v="14"/>
    <x v="49"/>
    <m/>
    <m/>
  </r>
  <r>
    <x v="0"/>
    <x v="14"/>
    <x v="50"/>
    <m/>
    <m/>
  </r>
  <r>
    <x v="0"/>
    <x v="15"/>
    <x v="50"/>
    <m/>
    <m/>
  </r>
  <r>
    <x v="0"/>
    <x v="16"/>
    <x v="50"/>
    <n v="152950"/>
    <n v="609800"/>
  </r>
  <r>
    <x v="1"/>
    <x v="14"/>
    <x v="50"/>
    <n v="178000"/>
    <n v="178000"/>
  </r>
  <r>
    <x v="1"/>
    <x v="15"/>
    <x v="50"/>
    <n v="171725"/>
    <n v="343450"/>
  </r>
  <r>
    <x v="1"/>
    <x v="16"/>
    <x v="50"/>
    <n v="142400"/>
    <n v="1013700"/>
  </r>
  <r>
    <x v="2"/>
    <x v="14"/>
    <x v="50"/>
    <n v="143500"/>
    <n v="287000"/>
  </r>
  <r>
    <x v="2"/>
    <x v="15"/>
    <x v="50"/>
    <n v="171000"/>
    <n v="499900"/>
  </r>
  <r>
    <x v="2"/>
    <x v="16"/>
    <x v="50"/>
    <n v="169200"/>
    <n v="943350"/>
  </r>
  <r>
    <x v="3"/>
    <x v="14"/>
    <x v="50"/>
    <n v="181100"/>
    <n v="181100"/>
  </r>
  <r>
    <x v="3"/>
    <x v="15"/>
    <x v="50"/>
    <n v="180450"/>
    <n v="544850"/>
  </r>
  <r>
    <x v="3"/>
    <x v="16"/>
    <x v="50"/>
    <n v="173295"/>
    <n v="346589"/>
  </r>
  <r>
    <x v="4"/>
    <x v="14"/>
    <x v="50"/>
    <n v="175000"/>
    <n v="175000"/>
  </r>
  <r>
    <x v="4"/>
    <x v="15"/>
    <x v="50"/>
    <n v="172950"/>
    <n v="505450"/>
  </r>
  <r>
    <x v="4"/>
    <x v="16"/>
    <x v="50"/>
    <n v="164475"/>
    <n v="2178897"/>
  </r>
  <r>
    <x v="5"/>
    <x v="14"/>
    <x v="50"/>
    <m/>
    <m/>
  </r>
  <r>
    <x v="5"/>
    <x v="15"/>
    <x v="50"/>
    <n v="167750"/>
    <n v="664450"/>
  </r>
  <r>
    <x v="5"/>
    <x v="16"/>
    <x v="50"/>
    <n v="152225"/>
    <n v="918390"/>
  </r>
  <r>
    <x v="6"/>
    <x v="14"/>
    <x v="50"/>
    <n v="204900"/>
    <n v="204900"/>
  </r>
  <r>
    <x v="6"/>
    <x v="15"/>
    <x v="50"/>
    <n v="178000"/>
    <n v="356000"/>
  </r>
  <r>
    <x v="6"/>
    <x v="16"/>
    <x v="50"/>
    <n v="188245"/>
    <n v="810490"/>
  </r>
  <r>
    <x v="7"/>
    <x v="14"/>
    <x v="50"/>
    <m/>
    <m/>
  </r>
  <r>
    <x v="7"/>
    <x v="15"/>
    <x v="50"/>
    <n v="182950"/>
    <n v="508950"/>
  </r>
  <r>
    <x v="7"/>
    <x v="16"/>
    <x v="50"/>
    <n v="158000"/>
    <n v="1247150"/>
  </r>
  <r>
    <x v="8"/>
    <x v="14"/>
    <x v="50"/>
    <m/>
    <m/>
  </r>
  <r>
    <x v="8"/>
    <x v="15"/>
    <x v="50"/>
    <n v="173900"/>
    <n v="173900"/>
  </r>
  <r>
    <x v="8"/>
    <x v="16"/>
    <x v="50"/>
    <n v="180000"/>
    <n v="797650"/>
  </r>
  <r>
    <x v="9"/>
    <x v="14"/>
    <x v="50"/>
    <m/>
    <m/>
  </r>
  <r>
    <x v="9"/>
    <x v="15"/>
    <x v="50"/>
    <n v="151475"/>
    <n v="302950"/>
  </r>
  <r>
    <x v="9"/>
    <x v="16"/>
    <x v="50"/>
    <n v="174950"/>
    <n v="1364738"/>
  </r>
  <r>
    <x v="10"/>
    <x v="14"/>
    <x v="50"/>
    <m/>
    <m/>
  </r>
  <r>
    <x v="10"/>
    <x v="15"/>
    <x v="50"/>
    <m/>
    <m/>
  </r>
  <r>
    <x v="10"/>
    <x v="16"/>
    <x v="50"/>
    <n v="168975"/>
    <n v="674400"/>
  </r>
  <r>
    <x v="11"/>
    <x v="14"/>
    <x v="50"/>
    <n v="149950"/>
    <n v="149950"/>
  </r>
  <r>
    <x v="11"/>
    <x v="15"/>
    <x v="50"/>
    <m/>
    <m/>
  </r>
  <r>
    <x v="11"/>
    <x v="16"/>
    <x v="50"/>
    <n v="166000"/>
    <n v="1057750"/>
  </r>
  <r>
    <x v="12"/>
    <x v="14"/>
    <x v="50"/>
    <m/>
    <m/>
  </r>
  <r>
    <x v="12"/>
    <x v="15"/>
    <x v="50"/>
    <m/>
    <m/>
  </r>
  <r>
    <x v="12"/>
    <x v="16"/>
    <x v="50"/>
    <n v="174875"/>
    <n v="349750"/>
  </r>
  <r>
    <x v="13"/>
    <x v="14"/>
    <x v="50"/>
    <n v="184500"/>
    <n v="184500"/>
  </r>
  <r>
    <x v="13"/>
    <x v="15"/>
    <x v="50"/>
    <n v="165000"/>
    <n v="330000"/>
  </r>
  <r>
    <x v="13"/>
    <x v="16"/>
    <x v="50"/>
    <n v="184950"/>
    <n v="1444400"/>
  </r>
  <r>
    <x v="14"/>
    <x v="14"/>
    <x v="50"/>
    <n v="174000"/>
    <n v="174000"/>
  </r>
  <r>
    <x v="14"/>
    <x v="15"/>
    <x v="50"/>
    <n v="185000"/>
    <n v="185000"/>
  </r>
  <r>
    <x v="14"/>
    <x v="16"/>
    <x v="50"/>
    <n v="185400"/>
    <n v="2169100"/>
  </r>
  <r>
    <x v="15"/>
    <x v="14"/>
    <x v="50"/>
    <n v="142975"/>
    <n v="285950"/>
  </r>
  <r>
    <x v="15"/>
    <x v="15"/>
    <x v="50"/>
    <m/>
    <m/>
  </r>
  <r>
    <x v="15"/>
    <x v="16"/>
    <x v="50"/>
    <n v="178450"/>
    <n v="2155250"/>
  </r>
  <r>
    <x v="16"/>
    <x v="14"/>
    <x v="50"/>
    <n v="159750"/>
    <n v="159750"/>
  </r>
  <r>
    <x v="16"/>
    <x v="15"/>
    <x v="50"/>
    <m/>
    <m/>
  </r>
  <r>
    <x v="16"/>
    <x v="16"/>
    <x v="50"/>
    <n v="179975"/>
    <n v="1048850"/>
  </r>
  <r>
    <x v="17"/>
    <x v="14"/>
    <x v="50"/>
    <n v="188950"/>
    <n v="377900"/>
  </r>
  <r>
    <x v="17"/>
    <x v="15"/>
    <x v="50"/>
    <m/>
    <m/>
  </r>
  <r>
    <x v="17"/>
    <x v="16"/>
    <x v="50"/>
    <n v="182000"/>
    <n v="1761493"/>
  </r>
  <r>
    <x v="18"/>
    <x v="14"/>
    <x v="50"/>
    <m/>
    <m/>
  </r>
  <r>
    <x v="18"/>
    <x v="15"/>
    <x v="50"/>
    <n v="165000"/>
    <n v="165000"/>
  </r>
  <r>
    <x v="18"/>
    <x v="16"/>
    <x v="50"/>
    <n v="148475"/>
    <n v="1196400"/>
  </r>
  <r>
    <x v="19"/>
    <x v="14"/>
    <x v="50"/>
    <n v="235000"/>
    <n v="235000"/>
  </r>
  <r>
    <x v="19"/>
    <x v="15"/>
    <x v="50"/>
    <n v="117574"/>
    <n v="117574"/>
  </r>
  <r>
    <x v="19"/>
    <x v="16"/>
    <x v="50"/>
    <n v="162700"/>
    <n v="2362150"/>
  </r>
  <r>
    <x v="20"/>
    <x v="14"/>
    <x v="50"/>
    <n v="130000"/>
    <n v="260000"/>
  </r>
  <r>
    <x v="20"/>
    <x v="15"/>
    <x v="50"/>
    <n v="176000"/>
    <n v="531500"/>
  </r>
  <r>
    <x v="20"/>
    <x v="16"/>
    <x v="50"/>
    <n v="192500"/>
    <n v="1100900"/>
  </r>
  <r>
    <x v="21"/>
    <x v="14"/>
    <x v="50"/>
    <n v="319950"/>
    <n v="319950"/>
  </r>
  <r>
    <x v="21"/>
    <x v="15"/>
    <x v="50"/>
    <m/>
    <m/>
  </r>
  <r>
    <x v="21"/>
    <x v="16"/>
    <x v="50"/>
    <n v="174475"/>
    <n v="1731750"/>
  </r>
  <r>
    <x v="22"/>
    <x v="14"/>
    <x v="50"/>
    <n v="180200"/>
    <n v="360400"/>
  </r>
  <r>
    <x v="22"/>
    <x v="15"/>
    <x v="50"/>
    <m/>
    <m/>
  </r>
  <r>
    <x v="22"/>
    <x v="16"/>
    <x v="50"/>
    <n v="185000"/>
    <n v="932490"/>
  </r>
  <r>
    <x v="23"/>
    <x v="14"/>
    <x v="50"/>
    <n v="213500"/>
    <n v="213500"/>
  </r>
  <r>
    <x v="23"/>
    <x v="15"/>
    <x v="50"/>
    <n v="175000"/>
    <n v="175000"/>
  </r>
  <r>
    <x v="23"/>
    <x v="16"/>
    <x v="50"/>
    <n v="176450"/>
    <n v="890450"/>
  </r>
  <r>
    <x v="24"/>
    <x v="14"/>
    <x v="50"/>
    <n v="197450"/>
    <n v="197450"/>
  </r>
  <r>
    <x v="24"/>
    <x v="15"/>
    <x v="50"/>
    <n v="136500"/>
    <n v="136500"/>
  </r>
  <r>
    <x v="24"/>
    <x v="16"/>
    <x v="50"/>
    <n v="167000"/>
    <n v="693950"/>
  </r>
  <r>
    <x v="25"/>
    <x v="14"/>
    <x v="50"/>
    <n v="280000"/>
    <n v="280000"/>
  </r>
  <r>
    <x v="25"/>
    <x v="15"/>
    <x v="50"/>
    <m/>
    <m/>
  </r>
  <r>
    <x v="25"/>
    <x v="16"/>
    <x v="50"/>
    <n v="218000"/>
    <n v="1343850"/>
  </r>
  <r>
    <x v="26"/>
    <x v="14"/>
    <x v="50"/>
    <n v="239950"/>
    <n v="239950"/>
  </r>
  <r>
    <x v="26"/>
    <x v="15"/>
    <x v="50"/>
    <n v="80000"/>
    <n v="80000"/>
  </r>
  <r>
    <x v="26"/>
    <x v="16"/>
    <x v="50"/>
    <n v="196925"/>
    <n v="2042650"/>
  </r>
  <r>
    <x v="27"/>
    <x v="14"/>
    <x v="50"/>
    <n v="226500"/>
    <n v="226500"/>
  </r>
  <r>
    <x v="27"/>
    <x v="15"/>
    <x v="50"/>
    <n v="205000"/>
    <n v="205000"/>
  </r>
  <r>
    <x v="27"/>
    <x v="16"/>
    <x v="50"/>
    <n v="189331"/>
    <n v="1623562"/>
  </r>
  <r>
    <x v="28"/>
    <x v="14"/>
    <x v="50"/>
    <n v="104000"/>
    <n v="104000"/>
  </r>
  <r>
    <x v="28"/>
    <x v="15"/>
    <x v="50"/>
    <m/>
    <m/>
  </r>
  <r>
    <x v="28"/>
    <x v="16"/>
    <x v="50"/>
    <n v="244950"/>
    <n v="1882840"/>
  </r>
  <r>
    <x v="29"/>
    <x v="14"/>
    <x v="50"/>
    <n v="222475"/>
    <n v="444950"/>
  </r>
  <r>
    <x v="29"/>
    <x v="15"/>
    <x v="50"/>
    <n v="132000"/>
    <n v="132000"/>
  </r>
  <r>
    <x v="29"/>
    <x v="16"/>
    <x v="50"/>
    <n v="251450"/>
    <n v="3057400"/>
  </r>
  <r>
    <x v="30"/>
    <x v="14"/>
    <x v="50"/>
    <n v="235000"/>
    <n v="235000"/>
  </r>
  <r>
    <x v="30"/>
    <x v="15"/>
    <x v="50"/>
    <n v="165000"/>
    <n v="165000"/>
  </r>
  <r>
    <x v="30"/>
    <x v="16"/>
    <x v="50"/>
    <n v="226000"/>
    <n v="4309190"/>
  </r>
  <r>
    <x v="31"/>
    <x v="14"/>
    <x v="50"/>
    <n v="267500"/>
    <n v="267500"/>
  </r>
  <r>
    <x v="31"/>
    <x v="15"/>
    <x v="50"/>
    <n v="120000"/>
    <n v="120000"/>
  </r>
  <r>
    <x v="31"/>
    <x v="16"/>
    <x v="50"/>
    <n v="205000"/>
    <n v="6783573"/>
  </r>
  <r>
    <x v="32"/>
    <x v="14"/>
    <x v="50"/>
    <n v="205000"/>
    <n v="205000"/>
  </r>
  <r>
    <x v="32"/>
    <x v="15"/>
    <x v="50"/>
    <n v="175000"/>
    <n v="175000"/>
  </r>
  <r>
    <x v="32"/>
    <x v="16"/>
    <x v="50"/>
    <n v="214750"/>
    <n v="4000550"/>
  </r>
  <r>
    <x v="33"/>
    <x v="14"/>
    <x v="50"/>
    <n v="136000"/>
    <n v="621000"/>
  </r>
  <r>
    <x v="33"/>
    <x v="15"/>
    <x v="50"/>
    <n v="168975"/>
    <n v="337950"/>
  </r>
  <r>
    <x v="33"/>
    <x v="16"/>
    <x v="50"/>
    <n v="215395"/>
    <n v="4230780"/>
  </r>
  <r>
    <x v="34"/>
    <x v="14"/>
    <x v="50"/>
    <n v="174950"/>
    <n v="174950"/>
  </r>
  <r>
    <x v="34"/>
    <x v="15"/>
    <x v="50"/>
    <n v="224950"/>
    <n v="224950"/>
  </r>
  <r>
    <x v="34"/>
    <x v="16"/>
    <x v="50"/>
    <n v="227218"/>
    <n v="2475765"/>
  </r>
  <r>
    <x v="35"/>
    <x v="14"/>
    <x v="50"/>
    <m/>
    <m/>
  </r>
  <r>
    <x v="35"/>
    <x v="15"/>
    <x v="50"/>
    <n v="197500"/>
    <n v="780150"/>
  </r>
  <r>
    <x v="35"/>
    <x v="16"/>
    <x v="50"/>
    <n v="210000"/>
    <n v="3316730"/>
  </r>
  <r>
    <x v="36"/>
    <x v="14"/>
    <x v="50"/>
    <n v="152500"/>
    <n v="152500"/>
  </r>
  <r>
    <x v="36"/>
    <x v="15"/>
    <x v="50"/>
    <n v="198000"/>
    <n v="198000"/>
  </r>
  <r>
    <x v="36"/>
    <x v="16"/>
    <x v="50"/>
    <n v="233495"/>
    <n v="3714820"/>
  </r>
  <r>
    <x v="37"/>
    <x v="14"/>
    <x v="50"/>
    <m/>
    <m/>
  </r>
  <r>
    <x v="37"/>
    <x v="15"/>
    <x v="50"/>
    <n v="190000"/>
    <n v="590000"/>
  </r>
  <r>
    <x v="37"/>
    <x v="16"/>
    <x v="50"/>
    <n v="231600"/>
    <n v="3327835"/>
  </r>
  <r>
    <x v="38"/>
    <x v="14"/>
    <x v="50"/>
    <n v="236000"/>
    <n v="236000"/>
  </r>
  <r>
    <x v="38"/>
    <x v="15"/>
    <x v="50"/>
    <n v="220000"/>
    <n v="440000"/>
  </r>
  <r>
    <x v="38"/>
    <x v="16"/>
    <x v="50"/>
    <n v="224300"/>
    <n v="3637500"/>
  </r>
  <r>
    <x v="39"/>
    <x v="14"/>
    <x v="50"/>
    <n v="257000"/>
    <n v="257000"/>
  </r>
  <r>
    <x v="39"/>
    <x v="15"/>
    <x v="50"/>
    <m/>
    <m/>
  </r>
  <r>
    <x v="39"/>
    <x v="16"/>
    <x v="50"/>
    <n v="218950"/>
    <n v="4249485"/>
  </r>
  <r>
    <x v="40"/>
    <x v="14"/>
    <x v="50"/>
    <n v="239750"/>
    <n v="904500"/>
  </r>
  <r>
    <x v="40"/>
    <x v="15"/>
    <x v="50"/>
    <n v="234500"/>
    <n v="1218500"/>
  </r>
  <r>
    <x v="40"/>
    <x v="16"/>
    <x v="50"/>
    <n v="239950"/>
    <n v="3120700"/>
  </r>
  <r>
    <x v="41"/>
    <x v="14"/>
    <x v="50"/>
    <m/>
    <m/>
  </r>
  <r>
    <x v="41"/>
    <x v="15"/>
    <x v="50"/>
    <m/>
    <m/>
  </r>
  <r>
    <x v="41"/>
    <x v="16"/>
    <x v="50"/>
    <n v="260000"/>
    <n v="3497304"/>
  </r>
  <r>
    <x v="42"/>
    <x v="14"/>
    <x v="50"/>
    <n v="214000"/>
    <n v="428000"/>
  </r>
  <r>
    <x v="42"/>
    <x v="15"/>
    <x v="50"/>
    <n v="245000"/>
    <n v="245000"/>
  </r>
  <r>
    <x v="42"/>
    <x v="16"/>
    <x v="50"/>
    <n v="224300"/>
    <n v="3791700"/>
  </r>
  <r>
    <x v="43"/>
    <x v="14"/>
    <x v="50"/>
    <n v="272900"/>
    <n v="772850"/>
  </r>
  <r>
    <x v="43"/>
    <x v="15"/>
    <x v="50"/>
    <m/>
    <m/>
  </r>
  <r>
    <x v="43"/>
    <x v="16"/>
    <x v="50"/>
    <n v="234900"/>
    <n v="4999866"/>
  </r>
  <r>
    <x v="44"/>
    <x v="14"/>
    <x v="50"/>
    <n v="245000"/>
    <n v="1465375"/>
  </r>
  <r>
    <x v="44"/>
    <x v="15"/>
    <x v="50"/>
    <n v="205000"/>
    <n v="205000"/>
  </r>
  <r>
    <x v="44"/>
    <x v="16"/>
    <x v="50"/>
    <n v="231000"/>
    <n v="1219650"/>
  </r>
  <r>
    <x v="45"/>
    <x v="14"/>
    <x v="50"/>
    <n v="75000"/>
    <n v="75000"/>
  </r>
  <r>
    <x v="45"/>
    <x v="15"/>
    <x v="50"/>
    <n v="245000"/>
    <n v="245000"/>
  </r>
  <r>
    <x v="45"/>
    <x v="16"/>
    <x v="50"/>
    <n v="237899"/>
    <n v="2929289"/>
  </r>
  <r>
    <x v="46"/>
    <x v="14"/>
    <x v="50"/>
    <n v="277475"/>
    <n v="554950"/>
  </r>
  <r>
    <x v="46"/>
    <x v="15"/>
    <x v="50"/>
    <m/>
    <m/>
  </r>
  <r>
    <x v="46"/>
    <x v="16"/>
    <x v="50"/>
    <n v="254950"/>
    <n v="2969150"/>
  </r>
  <r>
    <x v="47"/>
    <x v="14"/>
    <x v="50"/>
    <n v="278198"/>
    <n v="278198"/>
  </r>
  <r>
    <x v="47"/>
    <x v="15"/>
    <x v="50"/>
    <n v="201000"/>
    <n v="201000"/>
  </r>
  <r>
    <x v="47"/>
    <x v="16"/>
    <x v="50"/>
    <n v="250000"/>
    <n v="4630950"/>
  </r>
  <r>
    <x v="48"/>
    <x v="14"/>
    <x v="50"/>
    <m/>
    <m/>
  </r>
  <r>
    <x v="48"/>
    <x v="15"/>
    <x v="50"/>
    <m/>
    <m/>
  </r>
  <r>
    <x v="48"/>
    <x v="16"/>
    <x v="50"/>
    <n v="239950"/>
    <n v="1169850"/>
  </r>
  <r>
    <x v="49"/>
    <x v="14"/>
    <x v="50"/>
    <m/>
    <m/>
  </r>
  <r>
    <x v="49"/>
    <x v="15"/>
    <x v="50"/>
    <m/>
    <m/>
  </r>
  <r>
    <x v="49"/>
    <x v="16"/>
    <x v="50"/>
    <n v="236950"/>
    <n v="1704350"/>
  </r>
  <r>
    <x v="50"/>
    <x v="14"/>
    <x v="50"/>
    <n v="285000"/>
    <n v="804900"/>
  </r>
  <r>
    <x v="50"/>
    <x v="15"/>
    <x v="50"/>
    <m/>
    <m/>
  </r>
  <r>
    <x v="50"/>
    <x v="16"/>
    <x v="50"/>
    <n v="241225"/>
    <n v="3064300"/>
  </r>
  <r>
    <x v="51"/>
    <x v="14"/>
    <x v="50"/>
    <n v="182250"/>
    <n v="364500"/>
  </r>
  <r>
    <x v="51"/>
    <x v="15"/>
    <x v="50"/>
    <m/>
    <m/>
  </r>
  <r>
    <x v="51"/>
    <x v="16"/>
    <x v="50"/>
    <n v="242400"/>
    <n v="1913200"/>
  </r>
  <r>
    <x v="52"/>
    <x v="14"/>
    <x v="50"/>
    <n v="283500"/>
    <n v="283500"/>
  </r>
  <r>
    <x v="52"/>
    <x v="15"/>
    <x v="50"/>
    <m/>
    <m/>
  </r>
  <r>
    <x v="52"/>
    <x v="16"/>
    <x v="50"/>
    <n v="237000"/>
    <n v="1754900"/>
  </r>
  <r>
    <x v="53"/>
    <x v="14"/>
    <x v="50"/>
    <m/>
    <m/>
  </r>
  <r>
    <x v="53"/>
    <x v="15"/>
    <x v="50"/>
    <m/>
    <m/>
  </r>
  <r>
    <x v="53"/>
    <x v="16"/>
    <x v="50"/>
    <n v="242000"/>
    <n v="1191500"/>
  </r>
  <r>
    <x v="54"/>
    <x v="14"/>
    <x v="50"/>
    <n v="375430"/>
    <n v="375430"/>
  </r>
  <r>
    <x v="54"/>
    <x v="15"/>
    <x v="50"/>
    <m/>
    <m/>
  </r>
  <r>
    <x v="54"/>
    <x v="16"/>
    <x v="50"/>
    <n v="289950"/>
    <n v="2279800"/>
  </r>
  <r>
    <x v="55"/>
    <x v="14"/>
    <x v="50"/>
    <m/>
    <m/>
  </r>
  <r>
    <x v="55"/>
    <x v="15"/>
    <x v="50"/>
    <m/>
    <m/>
  </r>
  <r>
    <x v="55"/>
    <x v="16"/>
    <x v="50"/>
    <n v="253950"/>
    <n v="2299900"/>
  </r>
  <r>
    <x v="56"/>
    <x v="14"/>
    <x v="50"/>
    <m/>
    <m/>
  </r>
  <r>
    <x v="56"/>
    <x v="15"/>
    <x v="50"/>
    <m/>
    <m/>
  </r>
  <r>
    <x v="56"/>
    <x v="16"/>
    <x v="50"/>
    <n v="249999"/>
    <n v="249999"/>
  </r>
  <r>
    <x v="57"/>
    <x v="14"/>
    <x v="50"/>
    <m/>
    <m/>
  </r>
  <r>
    <x v="57"/>
    <x v="15"/>
    <x v="50"/>
    <n v="237450"/>
    <n v="474900"/>
  </r>
  <r>
    <x v="57"/>
    <x v="16"/>
    <x v="50"/>
    <n v="213750"/>
    <n v="427500"/>
  </r>
  <r>
    <x v="58"/>
    <x v="14"/>
    <x v="50"/>
    <n v="240000"/>
    <n v="240000"/>
  </r>
  <r>
    <x v="58"/>
    <x v="15"/>
    <x v="50"/>
    <m/>
    <m/>
  </r>
  <r>
    <x v="58"/>
    <x v="16"/>
    <x v="50"/>
    <n v="232475"/>
    <n v="989900"/>
  </r>
  <r>
    <x v="59"/>
    <x v="14"/>
    <x v="50"/>
    <n v="224000"/>
    <n v="224000"/>
  </r>
  <r>
    <x v="59"/>
    <x v="15"/>
    <x v="50"/>
    <m/>
    <m/>
  </r>
  <r>
    <x v="59"/>
    <x v="16"/>
    <x v="50"/>
    <n v="267950"/>
    <n v="696450"/>
  </r>
  <r>
    <x v="60"/>
    <x v="14"/>
    <x v="50"/>
    <n v="101000"/>
    <n v="101000"/>
  </r>
  <r>
    <x v="60"/>
    <x v="15"/>
    <x v="50"/>
    <m/>
    <m/>
  </r>
  <r>
    <x v="60"/>
    <x v="16"/>
    <x v="50"/>
    <n v="195475"/>
    <n v="390950"/>
  </r>
  <r>
    <x v="61"/>
    <x v="14"/>
    <x v="50"/>
    <n v="258950"/>
    <n v="258950"/>
  </r>
  <r>
    <x v="61"/>
    <x v="15"/>
    <x v="50"/>
    <n v="222500"/>
    <n v="222500"/>
  </r>
  <r>
    <x v="61"/>
    <x v="16"/>
    <x v="50"/>
    <n v="206900"/>
    <n v="623400"/>
  </r>
  <r>
    <x v="62"/>
    <x v="14"/>
    <x v="50"/>
    <m/>
    <m/>
  </r>
  <r>
    <x v="62"/>
    <x v="15"/>
    <x v="50"/>
    <m/>
    <m/>
  </r>
  <r>
    <x v="62"/>
    <x v="16"/>
    <x v="50"/>
    <n v="205000"/>
    <n v="1071000"/>
  </r>
  <r>
    <x v="63"/>
    <x v="14"/>
    <x v="50"/>
    <m/>
    <m/>
  </r>
  <r>
    <x v="63"/>
    <x v="15"/>
    <x v="50"/>
    <n v="132450"/>
    <n v="264900"/>
  </r>
  <r>
    <x v="63"/>
    <x v="16"/>
    <x v="50"/>
    <n v="255000"/>
    <n v="840000"/>
  </r>
  <r>
    <x v="64"/>
    <x v="14"/>
    <x v="50"/>
    <n v="244000"/>
    <n v="244000"/>
  </r>
  <r>
    <x v="64"/>
    <x v="15"/>
    <x v="50"/>
    <n v="255500"/>
    <n v="255500"/>
  </r>
  <r>
    <x v="64"/>
    <x v="16"/>
    <x v="50"/>
    <n v="264250"/>
    <n v="1056950"/>
  </r>
  <r>
    <x v="65"/>
    <x v="14"/>
    <x v="50"/>
    <n v="180000"/>
    <n v="180000"/>
  </r>
  <r>
    <x v="65"/>
    <x v="15"/>
    <x v="50"/>
    <m/>
    <m/>
  </r>
  <r>
    <x v="65"/>
    <x v="16"/>
    <x v="50"/>
    <n v="259500"/>
    <n v="953000"/>
  </r>
  <r>
    <x v="66"/>
    <x v="14"/>
    <x v="50"/>
    <n v="187500"/>
    <n v="187500"/>
  </r>
  <r>
    <x v="66"/>
    <x v="15"/>
    <x v="50"/>
    <m/>
    <m/>
  </r>
  <r>
    <x v="66"/>
    <x v="16"/>
    <x v="50"/>
    <n v="219000"/>
    <n v="634000"/>
  </r>
  <r>
    <x v="67"/>
    <x v="14"/>
    <x v="50"/>
    <n v="232000"/>
    <n v="232000"/>
  </r>
  <r>
    <x v="67"/>
    <x v="15"/>
    <x v="50"/>
    <m/>
    <m/>
  </r>
  <r>
    <x v="67"/>
    <x v="16"/>
    <x v="50"/>
    <n v="215000"/>
    <n v="1007950"/>
  </r>
  <r>
    <x v="68"/>
    <x v="14"/>
    <x v="50"/>
    <m/>
    <m/>
  </r>
  <r>
    <x v="68"/>
    <x v="15"/>
    <x v="50"/>
    <m/>
    <m/>
  </r>
  <r>
    <x v="68"/>
    <x v="16"/>
    <x v="50"/>
    <n v="231500"/>
    <n v="1807650"/>
  </r>
  <r>
    <x v="69"/>
    <x v="14"/>
    <x v="50"/>
    <n v="95000"/>
    <n v="95000"/>
  </r>
  <r>
    <x v="69"/>
    <x v="15"/>
    <x v="50"/>
    <m/>
    <m/>
  </r>
  <r>
    <x v="69"/>
    <x v="16"/>
    <x v="50"/>
    <n v="212788"/>
    <n v="2177075"/>
  </r>
  <r>
    <x v="70"/>
    <x v="14"/>
    <x v="50"/>
    <m/>
    <m/>
  </r>
  <r>
    <x v="70"/>
    <x v="15"/>
    <x v="50"/>
    <n v="198150"/>
    <n v="396300"/>
  </r>
  <r>
    <x v="70"/>
    <x v="16"/>
    <x v="50"/>
    <n v="229950"/>
    <n v="229950"/>
  </r>
  <r>
    <x v="71"/>
    <x v="14"/>
    <x v="50"/>
    <m/>
    <m/>
  </r>
  <r>
    <x v="71"/>
    <x v="15"/>
    <x v="50"/>
    <n v="214900"/>
    <n v="214900"/>
  </r>
  <r>
    <x v="71"/>
    <x v="16"/>
    <x v="50"/>
    <n v="171000"/>
    <n v="342000"/>
  </r>
  <r>
    <x v="72"/>
    <x v="14"/>
    <x v="50"/>
    <m/>
    <m/>
  </r>
  <r>
    <x v="72"/>
    <x v="15"/>
    <x v="50"/>
    <m/>
    <m/>
  </r>
  <r>
    <x v="72"/>
    <x v="16"/>
    <x v="50"/>
    <n v="99225"/>
    <n v="198450"/>
  </r>
  <r>
    <x v="73"/>
    <x v="14"/>
    <x v="50"/>
    <n v="232200"/>
    <n v="232200"/>
  </r>
  <r>
    <x v="73"/>
    <x v="15"/>
    <x v="50"/>
    <n v="180000"/>
    <n v="180000"/>
  </r>
  <r>
    <x v="73"/>
    <x v="16"/>
    <x v="50"/>
    <n v="187900"/>
    <n v="600200"/>
  </r>
  <r>
    <x v="74"/>
    <x v="14"/>
    <x v="50"/>
    <m/>
    <m/>
  </r>
  <r>
    <x v="74"/>
    <x v="15"/>
    <x v="50"/>
    <n v="135500"/>
    <n v="135500"/>
  </r>
  <r>
    <x v="74"/>
    <x v="16"/>
    <x v="50"/>
    <n v="172000"/>
    <n v="548063"/>
  </r>
  <r>
    <x v="75"/>
    <x v="14"/>
    <x v="50"/>
    <n v="205750"/>
    <n v="411500"/>
  </r>
  <r>
    <x v="75"/>
    <x v="15"/>
    <x v="50"/>
    <n v="75000"/>
    <n v="75000"/>
  </r>
  <r>
    <x v="75"/>
    <x v="16"/>
    <x v="50"/>
    <n v="221950"/>
    <n v="1236400"/>
  </r>
  <r>
    <x v="76"/>
    <x v="14"/>
    <x v="50"/>
    <m/>
    <m/>
  </r>
  <r>
    <x v="76"/>
    <x v="15"/>
    <x v="50"/>
    <m/>
    <m/>
  </r>
  <r>
    <x v="76"/>
    <x v="16"/>
    <x v="50"/>
    <n v="188532"/>
    <n v="549732"/>
  </r>
  <r>
    <x v="77"/>
    <x v="14"/>
    <x v="50"/>
    <n v="183000"/>
    <n v="678000"/>
  </r>
  <r>
    <x v="77"/>
    <x v="15"/>
    <x v="50"/>
    <n v="169950"/>
    <n v="169950"/>
  </r>
  <r>
    <x v="77"/>
    <x v="16"/>
    <x v="50"/>
    <n v="191450"/>
    <n v="1053450"/>
  </r>
  <r>
    <x v="78"/>
    <x v="14"/>
    <x v="50"/>
    <m/>
    <m/>
  </r>
  <r>
    <x v="78"/>
    <x v="15"/>
    <x v="50"/>
    <n v="135000"/>
    <n v="135000"/>
  </r>
  <r>
    <x v="78"/>
    <x v="16"/>
    <x v="50"/>
    <n v="207000"/>
    <n v="1315495"/>
  </r>
  <r>
    <x v="79"/>
    <x v="14"/>
    <x v="50"/>
    <n v="225000"/>
    <n v="225000"/>
  </r>
  <r>
    <x v="79"/>
    <x v="15"/>
    <x v="50"/>
    <n v="188450"/>
    <n v="188450"/>
  </r>
  <r>
    <x v="79"/>
    <x v="16"/>
    <x v="50"/>
    <n v="206000"/>
    <n v="1241600"/>
  </r>
  <r>
    <x v="80"/>
    <x v="14"/>
    <x v="50"/>
    <n v="184200"/>
    <n v="458700"/>
  </r>
  <r>
    <x v="80"/>
    <x v="15"/>
    <x v="50"/>
    <m/>
    <m/>
  </r>
  <r>
    <x v="80"/>
    <x v="16"/>
    <x v="50"/>
    <n v="234995"/>
    <n v="855990"/>
  </r>
  <r>
    <x v="81"/>
    <x v="14"/>
    <x v="50"/>
    <n v="156250"/>
    <n v="312500"/>
  </r>
  <r>
    <x v="81"/>
    <x v="15"/>
    <x v="50"/>
    <m/>
    <m/>
  </r>
  <r>
    <x v="81"/>
    <x v="16"/>
    <x v="50"/>
    <n v="174000"/>
    <n v="2295715"/>
  </r>
  <r>
    <x v="82"/>
    <x v="14"/>
    <x v="50"/>
    <n v="450000"/>
    <n v="450000"/>
  </r>
  <r>
    <x v="82"/>
    <x v="15"/>
    <x v="50"/>
    <m/>
    <m/>
  </r>
  <r>
    <x v="82"/>
    <x v="16"/>
    <x v="50"/>
    <n v="206250"/>
    <n v="412500"/>
  </r>
  <r>
    <x v="83"/>
    <x v="14"/>
    <x v="50"/>
    <m/>
    <m/>
  </r>
  <r>
    <x v="83"/>
    <x v="15"/>
    <x v="50"/>
    <m/>
    <m/>
  </r>
  <r>
    <x v="83"/>
    <x v="16"/>
    <x v="50"/>
    <n v="179950"/>
    <n v="927950"/>
  </r>
  <r>
    <x v="84"/>
    <x v="14"/>
    <x v="50"/>
    <n v="301500"/>
    <n v="301500"/>
  </r>
  <r>
    <x v="84"/>
    <x v="15"/>
    <x v="50"/>
    <m/>
    <m/>
  </r>
  <r>
    <x v="84"/>
    <x v="16"/>
    <x v="50"/>
    <n v="156000"/>
    <n v="823000"/>
  </r>
  <r>
    <x v="85"/>
    <x v="14"/>
    <x v="50"/>
    <n v="71250"/>
    <n v="71250"/>
  </r>
  <r>
    <x v="85"/>
    <x v="15"/>
    <x v="50"/>
    <m/>
    <m/>
  </r>
  <r>
    <x v="85"/>
    <x v="16"/>
    <x v="50"/>
    <n v="150000"/>
    <n v="446000"/>
  </r>
  <r>
    <x v="86"/>
    <x v="14"/>
    <x v="50"/>
    <m/>
    <m/>
  </r>
  <r>
    <x v="86"/>
    <x v="15"/>
    <x v="50"/>
    <n v="205000"/>
    <n v="205000"/>
  </r>
  <r>
    <x v="86"/>
    <x v="16"/>
    <x v="50"/>
    <n v="234800"/>
    <n v="956600"/>
  </r>
  <r>
    <x v="87"/>
    <x v="14"/>
    <x v="50"/>
    <n v="165000"/>
    <n v="165000"/>
  </r>
  <r>
    <x v="87"/>
    <x v="15"/>
    <x v="50"/>
    <m/>
    <m/>
  </r>
  <r>
    <x v="87"/>
    <x v="16"/>
    <x v="50"/>
    <n v="165000"/>
    <n v="526200"/>
  </r>
  <r>
    <x v="88"/>
    <x v="14"/>
    <x v="50"/>
    <n v="206200"/>
    <n v="206200"/>
  </r>
  <r>
    <x v="88"/>
    <x v="15"/>
    <x v="50"/>
    <n v="84000"/>
    <n v="84000"/>
  </r>
  <r>
    <x v="88"/>
    <x v="16"/>
    <x v="50"/>
    <n v="163500"/>
    <n v="729200"/>
  </r>
  <r>
    <x v="89"/>
    <x v="14"/>
    <x v="50"/>
    <n v="199500"/>
    <n v="399000"/>
  </r>
  <r>
    <x v="89"/>
    <x v="15"/>
    <x v="50"/>
    <m/>
    <m/>
  </r>
  <r>
    <x v="89"/>
    <x v="16"/>
    <x v="50"/>
    <n v="159250"/>
    <n v="970000"/>
  </r>
  <r>
    <x v="90"/>
    <x v="14"/>
    <x v="50"/>
    <m/>
    <m/>
  </r>
  <r>
    <x v="90"/>
    <x v="15"/>
    <x v="50"/>
    <m/>
    <m/>
  </r>
  <r>
    <x v="90"/>
    <x v="16"/>
    <x v="50"/>
    <n v="230000"/>
    <n v="1110000"/>
  </r>
  <r>
    <x v="91"/>
    <x v="14"/>
    <x v="50"/>
    <n v="203000"/>
    <n v="203000"/>
  </r>
  <r>
    <x v="91"/>
    <x v="15"/>
    <x v="50"/>
    <m/>
    <m/>
  </r>
  <r>
    <x v="91"/>
    <x v="16"/>
    <x v="50"/>
    <n v="215950"/>
    <n v="594450"/>
  </r>
  <r>
    <x v="92"/>
    <x v="14"/>
    <x v="50"/>
    <n v="295000"/>
    <n v="295000"/>
  </r>
  <r>
    <x v="92"/>
    <x v="15"/>
    <x v="50"/>
    <m/>
    <m/>
  </r>
  <r>
    <x v="92"/>
    <x v="16"/>
    <x v="50"/>
    <n v="209950"/>
    <n v="209950"/>
  </r>
  <r>
    <x v="93"/>
    <x v="14"/>
    <x v="50"/>
    <n v="167250"/>
    <n v="334500"/>
  </r>
  <r>
    <x v="93"/>
    <x v="15"/>
    <x v="50"/>
    <m/>
    <m/>
  </r>
  <r>
    <x v="93"/>
    <x v="16"/>
    <x v="50"/>
    <n v="180000"/>
    <n v="180000"/>
  </r>
  <r>
    <x v="94"/>
    <x v="14"/>
    <x v="50"/>
    <m/>
    <m/>
  </r>
  <r>
    <x v="94"/>
    <x v="15"/>
    <x v="50"/>
    <m/>
    <m/>
  </r>
  <r>
    <x v="94"/>
    <x v="16"/>
    <x v="50"/>
    <n v="126825"/>
    <n v="467090"/>
  </r>
  <r>
    <x v="95"/>
    <x v="14"/>
    <x v="50"/>
    <m/>
    <m/>
  </r>
  <r>
    <x v="95"/>
    <x v="15"/>
    <x v="50"/>
    <n v="152400"/>
    <n v="304800"/>
  </r>
  <r>
    <x v="95"/>
    <x v="16"/>
    <x v="50"/>
    <n v="136450"/>
    <n v="1643300"/>
  </r>
  <r>
    <x v="96"/>
    <x v="14"/>
    <x v="50"/>
    <n v="162000"/>
    <n v="162000"/>
  </r>
  <r>
    <x v="96"/>
    <x v="15"/>
    <x v="50"/>
    <n v="124000"/>
    <n v="124000"/>
  </r>
  <r>
    <x v="96"/>
    <x v="16"/>
    <x v="50"/>
    <n v="169750"/>
    <n v="339500"/>
  </r>
  <r>
    <x v="97"/>
    <x v="14"/>
    <x v="50"/>
    <n v="100000"/>
    <n v="100000"/>
  </r>
  <r>
    <x v="97"/>
    <x v="15"/>
    <x v="50"/>
    <n v="93100"/>
    <n v="186200"/>
  </r>
  <r>
    <x v="97"/>
    <x v="16"/>
    <x v="50"/>
    <n v="135950"/>
    <n v="854900"/>
  </r>
  <r>
    <x v="98"/>
    <x v="14"/>
    <x v="50"/>
    <n v="235000"/>
    <n v="235000"/>
  </r>
  <r>
    <x v="98"/>
    <x v="15"/>
    <x v="50"/>
    <n v="96000"/>
    <n v="96000"/>
  </r>
  <r>
    <x v="98"/>
    <x v="16"/>
    <x v="50"/>
    <n v="150000"/>
    <n v="1233350"/>
  </r>
  <r>
    <x v="99"/>
    <x v="14"/>
    <x v="50"/>
    <n v="149990"/>
    <n v="149990"/>
  </r>
  <r>
    <x v="99"/>
    <x v="15"/>
    <x v="50"/>
    <m/>
    <m/>
  </r>
  <r>
    <x v="99"/>
    <x v="16"/>
    <x v="50"/>
    <n v="166750"/>
    <n v="990001"/>
  </r>
  <r>
    <x v="100"/>
    <x v="14"/>
    <x v="50"/>
    <m/>
    <m/>
  </r>
  <r>
    <x v="100"/>
    <x v="15"/>
    <x v="50"/>
    <m/>
    <m/>
  </r>
  <r>
    <x v="100"/>
    <x v="16"/>
    <x v="50"/>
    <n v="105250"/>
    <n v="105250"/>
  </r>
  <r>
    <x v="101"/>
    <x v="14"/>
    <x v="50"/>
    <m/>
    <m/>
  </r>
  <r>
    <x v="101"/>
    <x v="15"/>
    <x v="50"/>
    <m/>
    <m/>
  </r>
  <r>
    <x v="101"/>
    <x v="16"/>
    <x v="50"/>
    <n v="145900"/>
    <n v="1080900"/>
  </r>
  <r>
    <x v="102"/>
    <x v="14"/>
    <x v="50"/>
    <n v="125000"/>
    <n v="250000"/>
  </r>
  <r>
    <x v="102"/>
    <x v="15"/>
    <x v="50"/>
    <n v="177500"/>
    <n v="177500"/>
  </r>
  <r>
    <x v="102"/>
    <x v="16"/>
    <x v="50"/>
    <n v="157450"/>
    <n v="672628"/>
  </r>
  <r>
    <x v="103"/>
    <x v="14"/>
    <x v="50"/>
    <n v="193000"/>
    <n v="193000"/>
  </r>
  <r>
    <x v="103"/>
    <x v="15"/>
    <x v="50"/>
    <m/>
    <m/>
  </r>
  <r>
    <x v="103"/>
    <x v="16"/>
    <x v="50"/>
    <n v="175900"/>
    <n v="806400"/>
  </r>
  <r>
    <x v="104"/>
    <x v="14"/>
    <x v="50"/>
    <n v="200000"/>
    <n v="200000"/>
  </r>
  <r>
    <x v="104"/>
    <x v="15"/>
    <x v="50"/>
    <m/>
    <m/>
  </r>
  <r>
    <x v="104"/>
    <x v="16"/>
    <x v="50"/>
    <n v="147000"/>
    <n v="294000"/>
  </r>
  <r>
    <x v="105"/>
    <x v="14"/>
    <x v="50"/>
    <n v="240000"/>
    <n v="240000"/>
  </r>
  <r>
    <x v="105"/>
    <x v="15"/>
    <x v="50"/>
    <m/>
    <m/>
  </r>
  <r>
    <x v="105"/>
    <x v="16"/>
    <x v="50"/>
    <n v="150000"/>
    <n v="749990"/>
  </r>
  <r>
    <x v="106"/>
    <x v="14"/>
    <x v="50"/>
    <n v="61500"/>
    <n v="61500"/>
  </r>
  <r>
    <x v="106"/>
    <x v="15"/>
    <x v="50"/>
    <m/>
    <m/>
  </r>
  <r>
    <x v="106"/>
    <x v="16"/>
    <x v="50"/>
    <n v="213000"/>
    <n v="642000"/>
  </r>
  <r>
    <x v="107"/>
    <x v="14"/>
    <x v="50"/>
    <n v="82700"/>
    <n v="165400"/>
  </r>
  <r>
    <x v="107"/>
    <x v="15"/>
    <x v="50"/>
    <m/>
    <m/>
  </r>
  <r>
    <x v="107"/>
    <x v="16"/>
    <x v="50"/>
    <n v="170000"/>
    <n v="776451"/>
  </r>
  <r>
    <x v="108"/>
    <x v="14"/>
    <x v="50"/>
    <n v="139500"/>
    <n v="139500"/>
  </r>
  <r>
    <x v="108"/>
    <x v="15"/>
    <x v="50"/>
    <n v="128000"/>
    <n v="128000"/>
  </r>
  <r>
    <x v="108"/>
    <x v="16"/>
    <x v="50"/>
    <n v="125000"/>
    <n v="317000"/>
  </r>
  <r>
    <x v="109"/>
    <x v="14"/>
    <x v="50"/>
    <m/>
    <m/>
  </r>
  <r>
    <x v="109"/>
    <x v="15"/>
    <x v="50"/>
    <m/>
    <m/>
  </r>
  <r>
    <x v="109"/>
    <x v="16"/>
    <x v="50"/>
    <n v="118000"/>
    <n v="947000"/>
  </r>
  <r>
    <x v="110"/>
    <x v="14"/>
    <x v="50"/>
    <m/>
    <m/>
  </r>
  <r>
    <x v="110"/>
    <x v="15"/>
    <x v="50"/>
    <m/>
    <m/>
  </r>
  <r>
    <x v="110"/>
    <x v="16"/>
    <x v="50"/>
    <n v="121900"/>
    <n v="1313000"/>
  </r>
  <r>
    <x v="111"/>
    <x v="14"/>
    <x v="50"/>
    <n v="84500"/>
    <n v="84500"/>
  </r>
  <r>
    <x v="111"/>
    <x v="15"/>
    <x v="50"/>
    <m/>
    <m/>
  </r>
  <r>
    <x v="111"/>
    <x v="16"/>
    <x v="50"/>
    <n v="160000"/>
    <n v="753800"/>
  </r>
  <r>
    <x v="112"/>
    <x v="14"/>
    <x v="50"/>
    <m/>
    <m/>
  </r>
  <r>
    <x v="112"/>
    <x v="15"/>
    <x v="50"/>
    <n v="80000"/>
    <n v="80000"/>
  </r>
  <r>
    <x v="112"/>
    <x v="16"/>
    <x v="50"/>
    <n v="155000"/>
    <n v="1320300"/>
  </r>
  <r>
    <x v="113"/>
    <x v="14"/>
    <x v="50"/>
    <m/>
    <m/>
  </r>
  <r>
    <x v="113"/>
    <x v="15"/>
    <x v="50"/>
    <n v="180000"/>
    <n v="180000"/>
  </r>
  <r>
    <x v="113"/>
    <x v="16"/>
    <x v="50"/>
    <n v="118500"/>
    <n v="858950"/>
  </r>
  <r>
    <x v="114"/>
    <x v="14"/>
    <x v="50"/>
    <n v="141800"/>
    <n v="283600"/>
  </r>
  <r>
    <x v="114"/>
    <x v="15"/>
    <x v="50"/>
    <n v="119500"/>
    <n v="119500"/>
  </r>
  <r>
    <x v="114"/>
    <x v="16"/>
    <x v="50"/>
    <n v="127400"/>
    <n v="1190854"/>
  </r>
  <r>
    <x v="115"/>
    <x v="14"/>
    <x v="50"/>
    <n v="81550"/>
    <n v="163100"/>
  </r>
  <r>
    <x v="115"/>
    <x v="15"/>
    <x v="50"/>
    <m/>
    <m/>
  </r>
  <r>
    <x v="115"/>
    <x v="16"/>
    <x v="50"/>
    <n v="162000"/>
    <n v="1186800"/>
  </r>
  <r>
    <x v="116"/>
    <x v="14"/>
    <x v="50"/>
    <n v="80000"/>
    <n v="80000"/>
  </r>
  <r>
    <x v="116"/>
    <x v="15"/>
    <x v="50"/>
    <n v="155000"/>
    <n v="155000"/>
  </r>
  <r>
    <x v="116"/>
    <x v="16"/>
    <x v="50"/>
    <n v="139000"/>
    <n v="1016000"/>
  </r>
  <r>
    <x v="117"/>
    <x v="14"/>
    <x v="50"/>
    <m/>
    <m/>
  </r>
  <r>
    <x v="117"/>
    <x v="15"/>
    <x v="50"/>
    <m/>
    <m/>
  </r>
  <r>
    <x v="117"/>
    <x v="16"/>
    <x v="50"/>
    <n v="147000"/>
    <n v="506500"/>
  </r>
  <r>
    <x v="118"/>
    <x v="14"/>
    <x v="50"/>
    <n v="156000"/>
    <n v="156000"/>
  </r>
  <r>
    <x v="118"/>
    <x v="15"/>
    <x v="50"/>
    <n v="60000"/>
    <n v="120000"/>
  </r>
  <r>
    <x v="118"/>
    <x v="16"/>
    <x v="50"/>
    <n v="138500"/>
    <n v="818199"/>
  </r>
  <r>
    <x v="119"/>
    <x v="14"/>
    <x v="50"/>
    <m/>
    <m/>
  </r>
  <r>
    <x v="119"/>
    <x v="15"/>
    <x v="50"/>
    <n v="194000"/>
    <n v="194000"/>
  </r>
  <r>
    <x v="119"/>
    <x v="16"/>
    <x v="50"/>
    <n v="153400"/>
    <n v="922299"/>
  </r>
  <r>
    <x v="120"/>
    <x v="14"/>
    <x v="50"/>
    <m/>
    <m/>
  </r>
  <r>
    <x v="120"/>
    <x v="15"/>
    <x v="50"/>
    <m/>
    <m/>
  </r>
  <r>
    <x v="120"/>
    <x v="16"/>
    <x v="50"/>
    <n v="157500"/>
    <n v="636000"/>
  </r>
  <r>
    <x v="121"/>
    <x v="14"/>
    <x v="50"/>
    <n v="200000"/>
    <n v="200000"/>
  </r>
  <r>
    <x v="121"/>
    <x v="15"/>
    <x v="50"/>
    <n v="114500"/>
    <n v="114500"/>
  </r>
  <r>
    <x v="121"/>
    <x v="16"/>
    <x v="50"/>
    <n v="155000"/>
    <n v="1127000"/>
  </r>
  <r>
    <x v="122"/>
    <x v="14"/>
    <x v="50"/>
    <n v="95000"/>
    <n v="95000"/>
  </r>
  <r>
    <x v="122"/>
    <x v="15"/>
    <x v="50"/>
    <n v="120500"/>
    <n v="120500"/>
  </r>
  <r>
    <x v="122"/>
    <x v="16"/>
    <x v="50"/>
    <n v="129950"/>
    <n v="829400"/>
  </r>
  <r>
    <x v="123"/>
    <x v="14"/>
    <x v="50"/>
    <n v="259000"/>
    <n v="259000"/>
  </r>
  <r>
    <x v="123"/>
    <x v="15"/>
    <x v="50"/>
    <n v="130000"/>
    <n v="130000"/>
  </r>
  <r>
    <x v="123"/>
    <x v="16"/>
    <x v="50"/>
    <n v="128000"/>
    <n v="778000"/>
  </r>
  <r>
    <x v="124"/>
    <x v="14"/>
    <x v="50"/>
    <n v="130000"/>
    <n v="130000"/>
  </r>
  <r>
    <x v="124"/>
    <x v="15"/>
    <x v="50"/>
    <n v="83500"/>
    <n v="83500"/>
  </r>
  <r>
    <x v="124"/>
    <x v="16"/>
    <x v="50"/>
    <n v="136000"/>
    <n v="745000"/>
  </r>
  <r>
    <x v="125"/>
    <x v="14"/>
    <x v="50"/>
    <n v="189999"/>
    <n v="544949"/>
  </r>
  <r>
    <x v="125"/>
    <x v="15"/>
    <x v="50"/>
    <n v="180000"/>
    <n v="180000"/>
  </r>
  <r>
    <x v="125"/>
    <x v="16"/>
    <x v="50"/>
    <n v="145000"/>
    <n v="698950"/>
  </r>
  <r>
    <x v="126"/>
    <x v="14"/>
    <x v="50"/>
    <m/>
    <m/>
  </r>
  <r>
    <x v="126"/>
    <x v="15"/>
    <x v="50"/>
    <n v="143975"/>
    <n v="287950"/>
  </r>
  <r>
    <x v="126"/>
    <x v="16"/>
    <x v="50"/>
    <n v="140000"/>
    <n v="954790"/>
  </r>
  <r>
    <x v="127"/>
    <x v="14"/>
    <x v="50"/>
    <n v="188000"/>
    <n v="188000"/>
  </r>
  <r>
    <x v="127"/>
    <x v="15"/>
    <x v="50"/>
    <m/>
    <m/>
  </r>
  <r>
    <x v="127"/>
    <x v="16"/>
    <x v="50"/>
    <n v="179450"/>
    <n v="1380899"/>
  </r>
  <r>
    <x v="128"/>
    <x v="14"/>
    <x v="50"/>
    <n v="160000"/>
    <n v="160000"/>
  </r>
  <r>
    <x v="128"/>
    <x v="15"/>
    <x v="50"/>
    <n v="42000"/>
    <n v="42000"/>
  </r>
  <r>
    <x v="128"/>
    <x v="16"/>
    <x v="50"/>
    <n v="125000"/>
    <n v="585900"/>
  </r>
  <r>
    <x v="129"/>
    <x v="14"/>
    <x v="50"/>
    <n v="139500"/>
    <n v="279000"/>
  </r>
  <r>
    <x v="129"/>
    <x v="15"/>
    <x v="50"/>
    <m/>
    <m/>
  </r>
  <r>
    <x v="129"/>
    <x v="16"/>
    <x v="50"/>
    <n v="138000"/>
    <n v="138000"/>
  </r>
  <r>
    <x v="130"/>
    <x v="14"/>
    <x v="50"/>
    <n v="245500"/>
    <n v="491000"/>
  </r>
  <r>
    <x v="130"/>
    <x v="15"/>
    <x v="50"/>
    <n v="122450"/>
    <n v="244900"/>
  </r>
  <r>
    <x v="130"/>
    <x v="16"/>
    <x v="50"/>
    <n v="190750"/>
    <n v="1336899"/>
  </r>
  <r>
    <x v="131"/>
    <x v="14"/>
    <x v="50"/>
    <m/>
    <m/>
  </r>
  <r>
    <x v="131"/>
    <x v="15"/>
    <x v="50"/>
    <m/>
    <m/>
  </r>
  <r>
    <x v="131"/>
    <x v="16"/>
    <x v="50"/>
    <n v="152000"/>
    <n v="1374455"/>
  </r>
  <r>
    <x v="132"/>
    <x v="14"/>
    <x v="50"/>
    <m/>
    <m/>
  </r>
  <r>
    <x v="132"/>
    <x v="15"/>
    <x v="50"/>
    <m/>
    <m/>
  </r>
  <r>
    <x v="132"/>
    <x v="16"/>
    <x v="50"/>
    <n v="114000"/>
    <n v="695228"/>
  </r>
  <r>
    <x v="133"/>
    <x v="14"/>
    <x v="50"/>
    <n v="170000"/>
    <n v="170000"/>
  </r>
  <r>
    <x v="133"/>
    <x v="15"/>
    <x v="50"/>
    <m/>
    <m/>
  </r>
  <r>
    <x v="133"/>
    <x v="16"/>
    <x v="50"/>
    <n v="173600"/>
    <n v="1130656"/>
  </r>
  <r>
    <x v="134"/>
    <x v="14"/>
    <x v="50"/>
    <n v="185000"/>
    <n v="185000"/>
  </r>
  <r>
    <x v="134"/>
    <x v="15"/>
    <x v="50"/>
    <n v="193500"/>
    <n v="193500"/>
  </r>
  <r>
    <x v="134"/>
    <x v="16"/>
    <x v="50"/>
    <n v="181950"/>
    <n v="1316353"/>
  </r>
  <r>
    <x v="135"/>
    <x v="14"/>
    <x v="50"/>
    <m/>
    <m/>
  </r>
  <r>
    <x v="135"/>
    <x v="15"/>
    <x v="50"/>
    <m/>
    <m/>
  </r>
  <r>
    <x v="135"/>
    <x v="16"/>
    <x v="50"/>
    <n v="192450"/>
    <n v="1929700"/>
  </r>
  <r>
    <x v="136"/>
    <x v="14"/>
    <x v="50"/>
    <m/>
    <m/>
  </r>
  <r>
    <x v="136"/>
    <x v="15"/>
    <x v="50"/>
    <n v="116500"/>
    <n v="116500"/>
  </r>
  <r>
    <x v="136"/>
    <x v="16"/>
    <x v="50"/>
    <n v="191500"/>
    <n v="1823053"/>
  </r>
  <r>
    <x v="137"/>
    <x v="14"/>
    <x v="50"/>
    <n v="238250"/>
    <n v="476500"/>
  </r>
  <r>
    <x v="137"/>
    <x v="15"/>
    <x v="50"/>
    <n v="263450"/>
    <n v="263450"/>
  </r>
  <r>
    <x v="137"/>
    <x v="16"/>
    <x v="50"/>
    <n v="186000"/>
    <n v="1306800"/>
  </r>
  <r>
    <x v="138"/>
    <x v="14"/>
    <x v="50"/>
    <n v="173500"/>
    <n v="347000"/>
  </r>
  <r>
    <x v="138"/>
    <x v="15"/>
    <x v="50"/>
    <m/>
    <m/>
  </r>
  <r>
    <x v="138"/>
    <x v="16"/>
    <x v="50"/>
    <n v="145000"/>
    <n v="1704950"/>
  </r>
  <r>
    <x v="139"/>
    <x v="14"/>
    <x v="50"/>
    <n v="182500"/>
    <n v="365000"/>
  </r>
  <r>
    <x v="139"/>
    <x v="15"/>
    <x v="50"/>
    <n v="171900"/>
    <n v="171900"/>
  </r>
  <r>
    <x v="139"/>
    <x v="16"/>
    <x v="50"/>
    <n v="150000"/>
    <n v="1667000"/>
  </r>
  <r>
    <x v="140"/>
    <x v="14"/>
    <x v="50"/>
    <n v="164000"/>
    <n v="328000"/>
  </r>
  <r>
    <x v="140"/>
    <x v="15"/>
    <x v="50"/>
    <m/>
    <m/>
  </r>
  <r>
    <x v="140"/>
    <x v="16"/>
    <x v="50"/>
    <n v="169500"/>
    <n v="1422505"/>
  </r>
  <r>
    <x v="141"/>
    <x v="14"/>
    <x v="50"/>
    <n v="85213"/>
    <n v="85213"/>
  </r>
  <r>
    <x v="141"/>
    <x v="15"/>
    <x v="50"/>
    <m/>
    <m/>
  </r>
  <r>
    <x v="141"/>
    <x v="16"/>
    <x v="50"/>
    <n v="185875"/>
    <n v="1153750"/>
  </r>
  <r>
    <x v="142"/>
    <x v="14"/>
    <x v="50"/>
    <m/>
    <m/>
  </r>
  <r>
    <x v="142"/>
    <x v="15"/>
    <x v="50"/>
    <m/>
    <m/>
  </r>
  <r>
    <x v="142"/>
    <x v="16"/>
    <x v="50"/>
    <n v="204475"/>
    <n v="698950"/>
  </r>
  <r>
    <x v="143"/>
    <x v="14"/>
    <x v="50"/>
    <n v="172683"/>
    <n v="172683"/>
  </r>
  <r>
    <x v="143"/>
    <x v="15"/>
    <x v="50"/>
    <m/>
    <m/>
  </r>
  <r>
    <x v="143"/>
    <x v="16"/>
    <x v="50"/>
    <n v="168000"/>
    <n v="1815090"/>
  </r>
  <r>
    <x v="144"/>
    <x v="14"/>
    <x v="50"/>
    <n v="136600"/>
    <n v="136600"/>
  </r>
  <r>
    <x v="144"/>
    <x v="15"/>
    <x v="50"/>
    <m/>
    <m/>
  </r>
  <r>
    <x v="144"/>
    <x v="16"/>
    <x v="50"/>
    <n v="178200"/>
    <n v="879190"/>
  </r>
  <r>
    <x v="145"/>
    <x v="14"/>
    <x v="50"/>
    <m/>
    <m/>
  </r>
  <r>
    <x v="145"/>
    <x v="15"/>
    <x v="50"/>
    <m/>
    <m/>
  </r>
  <r>
    <x v="145"/>
    <x v="16"/>
    <x v="50"/>
    <n v="259429"/>
    <n v="680419"/>
  </r>
  <r>
    <x v="146"/>
    <x v="14"/>
    <x v="50"/>
    <n v="95000"/>
    <n v="95000"/>
  </r>
  <r>
    <x v="146"/>
    <x v="15"/>
    <x v="50"/>
    <m/>
    <m/>
  </r>
  <r>
    <x v="146"/>
    <x v="16"/>
    <x v="50"/>
    <n v="172250"/>
    <n v="1199298"/>
  </r>
  <r>
    <x v="147"/>
    <x v="14"/>
    <x v="50"/>
    <n v="168000"/>
    <n v="336000"/>
  </r>
  <r>
    <x v="147"/>
    <x v="15"/>
    <x v="50"/>
    <m/>
    <m/>
  </r>
  <r>
    <x v="147"/>
    <x v="16"/>
    <x v="50"/>
    <n v="139900"/>
    <n v="873350"/>
  </r>
  <r>
    <x v="148"/>
    <x v="14"/>
    <x v="50"/>
    <n v="209000"/>
    <n v="209000"/>
  </r>
  <r>
    <x v="148"/>
    <x v="15"/>
    <x v="50"/>
    <n v="177000"/>
    <n v="177000"/>
  </r>
  <r>
    <x v="148"/>
    <x v="16"/>
    <x v="50"/>
    <n v="190000"/>
    <n v="1610440"/>
  </r>
  <r>
    <x v="149"/>
    <x v="14"/>
    <x v="50"/>
    <n v="207000"/>
    <n v="659500"/>
  </r>
  <r>
    <x v="149"/>
    <x v="15"/>
    <x v="50"/>
    <m/>
    <m/>
  </r>
  <r>
    <x v="149"/>
    <x v="16"/>
    <x v="50"/>
    <n v="220150"/>
    <n v="1671800"/>
  </r>
  <r>
    <x v="150"/>
    <x v="14"/>
    <x v="50"/>
    <m/>
    <m/>
  </r>
  <r>
    <x v="150"/>
    <x v="15"/>
    <x v="50"/>
    <n v="222000"/>
    <n v="222000"/>
  </r>
  <r>
    <x v="150"/>
    <x v="16"/>
    <x v="50"/>
    <n v="185000"/>
    <n v="552000"/>
  </r>
  <r>
    <x v="151"/>
    <x v="14"/>
    <x v="50"/>
    <n v="155000"/>
    <n v="155000"/>
  </r>
  <r>
    <x v="151"/>
    <x v="15"/>
    <x v="50"/>
    <m/>
    <m/>
  </r>
  <r>
    <x v="151"/>
    <x v="16"/>
    <x v="50"/>
    <n v="220000"/>
    <n v="1412950"/>
  </r>
  <r>
    <x v="152"/>
    <x v="14"/>
    <x v="50"/>
    <n v="197000"/>
    <n v="197000"/>
  </r>
  <r>
    <x v="152"/>
    <x v="15"/>
    <x v="50"/>
    <m/>
    <m/>
  </r>
  <r>
    <x v="152"/>
    <x v="16"/>
    <x v="50"/>
    <n v="172525"/>
    <n v="1716149"/>
  </r>
  <r>
    <x v="153"/>
    <x v="14"/>
    <x v="50"/>
    <n v="232500"/>
    <n v="750500"/>
  </r>
  <r>
    <x v="153"/>
    <x v="15"/>
    <x v="50"/>
    <n v="144250"/>
    <n v="144250"/>
  </r>
  <r>
    <x v="153"/>
    <x v="16"/>
    <x v="50"/>
    <n v="204975"/>
    <n v="1602350"/>
  </r>
  <r>
    <x v="154"/>
    <x v="14"/>
    <x v="50"/>
    <n v="186200"/>
    <n v="186200"/>
  </r>
  <r>
    <x v="154"/>
    <x v="15"/>
    <x v="50"/>
    <n v="235000"/>
    <n v="235000"/>
  </r>
  <r>
    <x v="154"/>
    <x v="16"/>
    <x v="50"/>
    <n v="170000"/>
    <n v="562000"/>
  </r>
  <r>
    <x v="155"/>
    <x v="14"/>
    <x v="50"/>
    <n v="155000"/>
    <n v="473000"/>
  </r>
  <r>
    <x v="155"/>
    <x v="15"/>
    <x v="50"/>
    <m/>
    <m/>
  </r>
  <r>
    <x v="155"/>
    <x v="16"/>
    <x v="50"/>
    <n v="179000"/>
    <n v="824650"/>
  </r>
  <r>
    <x v="156"/>
    <x v="14"/>
    <x v="50"/>
    <n v="169950"/>
    <n v="169950"/>
  </r>
  <r>
    <x v="156"/>
    <x v="15"/>
    <x v="50"/>
    <m/>
    <m/>
  </r>
  <r>
    <x v="156"/>
    <x v="16"/>
    <x v="50"/>
    <n v="150000"/>
    <n v="1804900"/>
  </r>
  <r>
    <x v="157"/>
    <x v="14"/>
    <x v="50"/>
    <n v="81000"/>
    <n v="81000"/>
  </r>
  <r>
    <x v="157"/>
    <x v="15"/>
    <x v="50"/>
    <m/>
    <m/>
  </r>
  <r>
    <x v="157"/>
    <x v="16"/>
    <x v="50"/>
    <n v="198250"/>
    <n v="721500"/>
  </r>
  <r>
    <x v="158"/>
    <x v="14"/>
    <x v="50"/>
    <n v="192475"/>
    <n v="954950"/>
  </r>
  <r>
    <x v="158"/>
    <x v="15"/>
    <x v="50"/>
    <m/>
    <m/>
  </r>
  <r>
    <x v="158"/>
    <x v="16"/>
    <x v="50"/>
    <n v="230000"/>
    <n v="1081000"/>
  </r>
  <r>
    <x v="159"/>
    <x v="14"/>
    <x v="50"/>
    <m/>
    <m/>
  </r>
  <r>
    <x v="159"/>
    <x v="15"/>
    <x v="50"/>
    <m/>
    <m/>
  </r>
  <r>
    <x v="159"/>
    <x v="16"/>
    <x v="50"/>
    <n v="220975"/>
    <n v="1721450"/>
  </r>
  <r>
    <x v="160"/>
    <x v="14"/>
    <x v="50"/>
    <n v="137000"/>
    <n v="137000"/>
  </r>
  <r>
    <x v="160"/>
    <x v="15"/>
    <x v="50"/>
    <n v="150000"/>
    <n v="150000"/>
  </r>
  <r>
    <x v="160"/>
    <x v="16"/>
    <x v="50"/>
    <n v="221539"/>
    <n v="1288606"/>
  </r>
  <r>
    <x v="161"/>
    <x v="14"/>
    <x v="50"/>
    <m/>
    <m/>
  </r>
  <r>
    <x v="161"/>
    <x v="15"/>
    <x v="50"/>
    <n v="232000"/>
    <n v="232000"/>
  </r>
  <r>
    <x v="161"/>
    <x v="16"/>
    <x v="50"/>
    <n v="234000"/>
    <n v="2894500"/>
  </r>
  <r>
    <x v="162"/>
    <x v="14"/>
    <x v="50"/>
    <n v="256000"/>
    <n v="256000"/>
  </r>
  <r>
    <x v="162"/>
    <x v="15"/>
    <x v="50"/>
    <n v="134500"/>
    <n v="394500"/>
  </r>
  <r>
    <x v="162"/>
    <x v="16"/>
    <x v="50"/>
    <n v="291750"/>
    <n v="1564049"/>
  </r>
  <r>
    <x v="163"/>
    <x v="14"/>
    <x v="50"/>
    <n v="209000"/>
    <n v="209000"/>
  </r>
  <r>
    <x v="163"/>
    <x v="15"/>
    <x v="50"/>
    <m/>
    <m/>
  </r>
  <r>
    <x v="163"/>
    <x v="16"/>
    <x v="50"/>
    <n v="221000"/>
    <n v="2109000"/>
  </r>
  <r>
    <x v="164"/>
    <x v="14"/>
    <x v="50"/>
    <n v="211000"/>
    <n v="211000"/>
  </r>
  <r>
    <x v="164"/>
    <x v="15"/>
    <x v="50"/>
    <m/>
    <m/>
  </r>
  <r>
    <x v="164"/>
    <x v="16"/>
    <x v="50"/>
    <n v="242763"/>
    <n v="2581674"/>
  </r>
  <r>
    <x v="165"/>
    <x v="14"/>
    <x v="50"/>
    <n v="188500"/>
    <n v="377000"/>
  </r>
  <r>
    <x v="165"/>
    <x v="15"/>
    <x v="50"/>
    <n v="100000"/>
    <n v="100000"/>
  </r>
  <r>
    <x v="165"/>
    <x v="16"/>
    <x v="50"/>
    <n v="227500"/>
    <n v="1652000"/>
  </r>
  <r>
    <x v="166"/>
    <x v="14"/>
    <x v="50"/>
    <n v="188525"/>
    <n v="377050"/>
  </r>
  <r>
    <x v="166"/>
    <x v="15"/>
    <x v="50"/>
    <n v="245000"/>
    <n v="563600"/>
  </r>
  <r>
    <x v="166"/>
    <x v="16"/>
    <x v="50"/>
    <n v="240000"/>
    <n v="2967750"/>
  </r>
  <r>
    <x v="167"/>
    <x v="14"/>
    <x v="50"/>
    <n v="236000"/>
    <n v="660000"/>
  </r>
  <r>
    <x v="167"/>
    <x v="15"/>
    <x v="50"/>
    <m/>
    <m/>
  </r>
  <r>
    <x v="167"/>
    <x v="16"/>
    <x v="50"/>
    <n v="223000"/>
    <n v="1240950"/>
  </r>
  <r>
    <x v="168"/>
    <x v="14"/>
    <x v="50"/>
    <n v="167500"/>
    <n v="517500"/>
  </r>
  <r>
    <x v="168"/>
    <x v="15"/>
    <x v="50"/>
    <m/>
    <m/>
  </r>
  <r>
    <x v="168"/>
    <x v="16"/>
    <x v="50"/>
    <n v="220000"/>
    <n v="2298200"/>
  </r>
  <r>
    <x v="169"/>
    <x v="14"/>
    <x v="50"/>
    <n v="218220"/>
    <n v="218220"/>
  </r>
  <r>
    <x v="169"/>
    <x v="15"/>
    <x v="50"/>
    <n v="214000"/>
    <n v="214000"/>
  </r>
  <r>
    <x v="169"/>
    <x v="16"/>
    <x v="50"/>
    <n v="241500"/>
    <n v="2977550"/>
  </r>
  <r>
    <x v="170"/>
    <x v="14"/>
    <x v="50"/>
    <n v="235500"/>
    <n v="1056000"/>
  </r>
  <r>
    <x v="170"/>
    <x v="15"/>
    <x v="50"/>
    <m/>
    <m/>
  </r>
  <r>
    <x v="170"/>
    <x v="16"/>
    <x v="50"/>
    <n v="225000"/>
    <n v="2549550"/>
  </r>
  <r>
    <x v="171"/>
    <x v="14"/>
    <x v="50"/>
    <n v="199000"/>
    <n v="638000"/>
  </r>
  <r>
    <x v="171"/>
    <x v="15"/>
    <x v="50"/>
    <n v="220500"/>
    <n v="220500"/>
  </r>
  <r>
    <x v="171"/>
    <x v="16"/>
    <x v="50"/>
    <n v="230000"/>
    <n v="2728950"/>
  </r>
  <r>
    <x v="172"/>
    <x v="14"/>
    <x v="50"/>
    <n v="221500"/>
    <n v="638500"/>
  </r>
  <r>
    <x v="172"/>
    <x v="15"/>
    <x v="50"/>
    <n v="240000"/>
    <n v="726000"/>
  </r>
  <r>
    <x v="172"/>
    <x v="16"/>
    <x v="50"/>
    <n v="230000"/>
    <n v="2335500"/>
  </r>
  <r>
    <x v="173"/>
    <x v="14"/>
    <x v="50"/>
    <n v="257000"/>
    <n v="257000"/>
  </r>
  <r>
    <x v="173"/>
    <x v="15"/>
    <x v="50"/>
    <n v="257800"/>
    <n v="515600"/>
  </r>
  <r>
    <x v="173"/>
    <x v="16"/>
    <x v="50"/>
    <n v="241000"/>
    <n v="1734450"/>
  </r>
  <r>
    <x v="174"/>
    <x v="14"/>
    <x v="50"/>
    <m/>
    <m/>
  </r>
  <r>
    <x v="174"/>
    <x v="15"/>
    <x v="50"/>
    <m/>
    <m/>
  </r>
  <r>
    <x v="174"/>
    <x v="16"/>
    <x v="50"/>
    <n v="250000"/>
    <n v="2924000"/>
  </r>
  <r>
    <x v="175"/>
    <x v="14"/>
    <x v="50"/>
    <n v="272500"/>
    <n v="272500"/>
  </r>
  <r>
    <x v="175"/>
    <x v="15"/>
    <x v="50"/>
    <m/>
    <m/>
  </r>
  <r>
    <x v="175"/>
    <x v="16"/>
    <x v="50"/>
    <n v="217500"/>
    <n v="2319450"/>
  </r>
  <r>
    <x v="176"/>
    <x v="14"/>
    <x v="50"/>
    <n v="238250"/>
    <n v="476500"/>
  </r>
  <r>
    <x v="176"/>
    <x v="15"/>
    <x v="50"/>
    <n v="297000"/>
    <n v="873400"/>
  </r>
  <r>
    <x v="176"/>
    <x v="16"/>
    <x v="50"/>
    <n v="225950"/>
    <n v="1135900"/>
  </r>
  <r>
    <x v="177"/>
    <x v="14"/>
    <x v="50"/>
    <n v="229000"/>
    <n v="458000"/>
  </r>
  <r>
    <x v="177"/>
    <x v="15"/>
    <x v="50"/>
    <m/>
    <m/>
  </r>
  <r>
    <x v="177"/>
    <x v="16"/>
    <x v="50"/>
    <n v="279000"/>
    <n v="1741299"/>
  </r>
  <r>
    <x v="178"/>
    <x v="14"/>
    <x v="50"/>
    <n v="304800"/>
    <n v="609600"/>
  </r>
  <r>
    <x v="178"/>
    <x v="15"/>
    <x v="50"/>
    <m/>
    <m/>
  </r>
  <r>
    <x v="178"/>
    <x v="16"/>
    <x v="50"/>
    <n v="259000"/>
    <n v="3123450"/>
  </r>
  <r>
    <x v="179"/>
    <x v="14"/>
    <x v="50"/>
    <n v="255000"/>
    <n v="255000"/>
  </r>
  <r>
    <x v="179"/>
    <x v="15"/>
    <x v="50"/>
    <m/>
    <m/>
  </r>
  <r>
    <x v="179"/>
    <x v="16"/>
    <x v="50"/>
    <n v="238000"/>
    <n v="2401900"/>
  </r>
  <r>
    <x v="180"/>
    <x v="14"/>
    <x v="50"/>
    <n v="295000"/>
    <n v="590000"/>
  </r>
  <r>
    <x v="180"/>
    <x v="15"/>
    <x v="50"/>
    <n v="234900"/>
    <n v="234900"/>
  </r>
  <r>
    <x v="180"/>
    <x v="16"/>
    <x v="50"/>
    <n v="254000"/>
    <n v="1195000"/>
  </r>
  <r>
    <x v="181"/>
    <x v="14"/>
    <x v="50"/>
    <n v="267500"/>
    <n v="535000"/>
  </r>
  <r>
    <x v="181"/>
    <x v="15"/>
    <x v="50"/>
    <n v="230000"/>
    <n v="230000"/>
  </r>
  <r>
    <x v="181"/>
    <x v="16"/>
    <x v="50"/>
    <n v="274750"/>
    <n v="2243000"/>
  </r>
  <r>
    <x v="182"/>
    <x v="14"/>
    <x v="50"/>
    <n v="400000"/>
    <n v="400000"/>
  </r>
  <r>
    <x v="182"/>
    <x v="15"/>
    <x v="50"/>
    <n v="286500"/>
    <n v="573000"/>
  </r>
  <r>
    <x v="182"/>
    <x v="16"/>
    <x v="50"/>
    <n v="250000"/>
    <n v="1947000"/>
  </r>
  <r>
    <x v="183"/>
    <x v="14"/>
    <x v="50"/>
    <m/>
    <m/>
  </r>
  <r>
    <x v="183"/>
    <x v="15"/>
    <x v="50"/>
    <m/>
    <m/>
  </r>
  <r>
    <x v="183"/>
    <x v="16"/>
    <x v="50"/>
    <n v="255700"/>
    <n v="1099200"/>
  </r>
  <r>
    <x v="184"/>
    <x v="14"/>
    <x v="50"/>
    <n v="225000"/>
    <n v="225000"/>
  </r>
  <r>
    <x v="184"/>
    <x v="15"/>
    <x v="50"/>
    <n v="235000"/>
    <n v="235000"/>
  </r>
  <r>
    <x v="184"/>
    <x v="16"/>
    <x v="50"/>
    <n v="314999"/>
    <n v="2814999"/>
  </r>
  <r>
    <x v="185"/>
    <x v="14"/>
    <x v="50"/>
    <n v="300000"/>
    <n v="300000"/>
  </r>
  <r>
    <x v="185"/>
    <x v="15"/>
    <x v="50"/>
    <n v="229000"/>
    <n v="229000"/>
  </r>
  <r>
    <x v="185"/>
    <x v="16"/>
    <x v="50"/>
    <n v="270000"/>
    <n v="3040450"/>
  </r>
  <r>
    <x v="186"/>
    <x v="14"/>
    <x v="50"/>
    <n v="278250"/>
    <n v="556500"/>
  </r>
  <r>
    <x v="186"/>
    <x v="15"/>
    <x v="50"/>
    <m/>
    <m/>
  </r>
  <r>
    <x v="186"/>
    <x v="16"/>
    <x v="50"/>
    <n v="265000"/>
    <n v="4203525"/>
  </r>
  <r>
    <x v="187"/>
    <x v="14"/>
    <x v="50"/>
    <m/>
    <m/>
  </r>
  <r>
    <x v="187"/>
    <x v="15"/>
    <x v="50"/>
    <m/>
    <m/>
  </r>
  <r>
    <x v="187"/>
    <x v="16"/>
    <x v="50"/>
    <n v="280000"/>
    <n v="2170499"/>
  </r>
  <r>
    <x v="188"/>
    <x v="14"/>
    <x v="50"/>
    <n v="317000"/>
    <n v="317000"/>
  </r>
  <r>
    <x v="188"/>
    <x v="15"/>
    <x v="50"/>
    <m/>
    <m/>
  </r>
  <r>
    <x v="188"/>
    <x v="16"/>
    <x v="50"/>
    <n v="284500"/>
    <n v="4158900"/>
  </r>
  <r>
    <x v="189"/>
    <x v="14"/>
    <x v="50"/>
    <n v="245000"/>
    <n v="245000"/>
  </r>
  <r>
    <x v="189"/>
    <x v="15"/>
    <x v="50"/>
    <n v="267000"/>
    <n v="772000"/>
  </r>
  <r>
    <x v="189"/>
    <x v="16"/>
    <x v="50"/>
    <n v="289500"/>
    <n v="4083125"/>
  </r>
  <r>
    <x v="190"/>
    <x v="14"/>
    <x v="50"/>
    <n v="227000"/>
    <n v="748000"/>
  </r>
  <r>
    <x v="190"/>
    <x v="15"/>
    <x v="50"/>
    <n v="239975"/>
    <n v="479950"/>
  </r>
  <r>
    <x v="190"/>
    <x v="16"/>
    <x v="50"/>
    <n v="264250"/>
    <n v="3172290"/>
  </r>
  <r>
    <x v="191"/>
    <x v="14"/>
    <x v="50"/>
    <m/>
    <m/>
  </r>
  <r>
    <x v="191"/>
    <x v="15"/>
    <x v="50"/>
    <n v="389000"/>
    <n v="389000"/>
  </r>
  <r>
    <x v="191"/>
    <x v="16"/>
    <x v="50"/>
    <n v="291500"/>
    <n v="3714450"/>
  </r>
  <r>
    <x v="192"/>
    <x v="14"/>
    <x v="50"/>
    <m/>
    <m/>
  </r>
  <r>
    <x v="192"/>
    <x v="15"/>
    <x v="50"/>
    <n v="350000"/>
    <n v="350000"/>
  </r>
  <r>
    <x v="192"/>
    <x v="16"/>
    <x v="50"/>
    <n v="294330"/>
    <n v="1216660"/>
  </r>
  <r>
    <x v="202"/>
    <x v="14"/>
    <x v="50"/>
    <n v="217000"/>
    <n v="434000"/>
  </r>
  <r>
    <x v="202"/>
    <x v="15"/>
    <x v="50"/>
    <m/>
    <m/>
  </r>
  <r>
    <x v="202"/>
    <x v="16"/>
    <x v="50"/>
    <n v="264900"/>
    <n v="1399799"/>
  </r>
  <r>
    <x v="194"/>
    <x v="14"/>
    <x v="50"/>
    <n v="310000"/>
    <n v="620000"/>
  </r>
  <r>
    <x v="194"/>
    <x v="15"/>
    <x v="50"/>
    <m/>
    <m/>
  </r>
  <r>
    <x v="194"/>
    <x v="16"/>
    <x v="50"/>
    <n v="272500"/>
    <n v="2240400"/>
  </r>
  <r>
    <x v="195"/>
    <x v="14"/>
    <x v="50"/>
    <n v="649950"/>
    <n v="649950"/>
  </r>
  <r>
    <x v="195"/>
    <x v="15"/>
    <x v="50"/>
    <n v="319900"/>
    <n v="319900"/>
  </r>
  <r>
    <x v="195"/>
    <x v="16"/>
    <x v="50"/>
    <n v="263350"/>
    <n v="1534149"/>
  </r>
  <r>
    <x v="196"/>
    <x v="14"/>
    <x v="50"/>
    <n v="540000"/>
    <n v="540000"/>
  </r>
  <r>
    <x v="196"/>
    <x v="15"/>
    <x v="50"/>
    <n v="270000"/>
    <n v="270000"/>
  </r>
  <r>
    <x v="196"/>
    <x v="16"/>
    <x v="50"/>
    <n v="305000"/>
    <n v="2182700"/>
  </r>
  <r>
    <x v="197"/>
    <x v="14"/>
    <x v="50"/>
    <n v="314000"/>
    <n v="314000"/>
  </r>
  <r>
    <x v="197"/>
    <x v="15"/>
    <x v="50"/>
    <m/>
    <m/>
  </r>
  <r>
    <x v="197"/>
    <x v="16"/>
    <x v="50"/>
    <n v="292000"/>
    <n v="1599000"/>
  </r>
  <r>
    <x v="198"/>
    <x v="14"/>
    <x v="50"/>
    <n v="325000"/>
    <n v="1085000"/>
  </r>
  <r>
    <x v="198"/>
    <x v="15"/>
    <x v="50"/>
    <m/>
    <m/>
  </r>
  <r>
    <x v="198"/>
    <x v="16"/>
    <x v="50"/>
    <n v="285000"/>
    <n v="2128000"/>
  </r>
  <r>
    <x v="199"/>
    <x v="14"/>
    <x v="50"/>
    <m/>
    <m/>
  </r>
  <r>
    <x v="199"/>
    <x v="15"/>
    <x v="50"/>
    <m/>
    <m/>
  </r>
  <r>
    <x v="199"/>
    <x v="16"/>
    <x v="50"/>
    <n v="295000"/>
    <n v="4611350"/>
  </r>
  <r>
    <x v="200"/>
    <x v="14"/>
    <x v="50"/>
    <n v="250000"/>
    <n v="751500"/>
  </r>
  <r>
    <x v="200"/>
    <x v="15"/>
    <x v="50"/>
    <m/>
    <m/>
  </r>
  <r>
    <x v="200"/>
    <x v="16"/>
    <x v="50"/>
    <n v="299000"/>
    <n v="2233250"/>
  </r>
  <r>
    <x v="201"/>
    <x v="16"/>
    <x v="50"/>
    <n v="319950"/>
    <n v="3578350"/>
  </r>
  <r>
    <x v="201"/>
    <x v="15"/>
    <x v="50"/>
    <n v="130000"/>
    <n v="130000"/>
  </r>
  <r>
    <x v="201"/>
    <x v="14"/>
    <x v="50"/>
    <n v="333000"/>
    <n v="333000"/>
  </r>
  <r>
    <x v="0"/>
    <x v="14"/>
    <x v="51"/>
    <m/>
    <m/>
  </r>
  <r>
    <x v="0"/>
    <x v="16"/>
    <x v="51"/>
    <m/>
    <m/>
  </r>
  <r>
    <x v="1"/>
    <x v="14"/>
    <x v="51"/>
    <m/>
    <m/>
  </r>
  <r>
    <x v="1"/>
    <x v="16"/>
    <x v="51"/>
    <n v="145000"/>
    <n v="145000"/>
  </r>
  <r>
    <x v="2"/>
    <x v="14"/>
    <x v="51"/>
    <m/>
    <m/>
  </r>
  <r>
    <x v="2"/>
    <x v="16"/>
    <x v="51"/>
    <n v="153950"/>
    <n v="518950"/>
  </r>
  <r>
    <x v="3"/>
    <x v="14"/>
    <x v="51"/>
    <m/>
    <m/>
  </r>
  <r>
    <x v="3"/>
    <x v="16"/>
    <x v="51"/>
    <m/>
    <m/>
  </r>
  <r>
    <x v="4"/>
    <x v="14"/>
    <x v="51"/>
    <n v="186225"/>
    <n v="372450"/>
  </r>
  <r>
    <x v="4"/>
    <x v="16"/>
    <x v="51"/>
    <m/>
    <m/>
  </r>
  <r>
    <x v="5"/>
    <x v="14"/>
    <x v="51"/>
    <m/>
    <m/>
  </r>
  <r>
    <x v="5"/>
    <x v="16"/>
    <x v="51"/>
    <m/>
    <m/>
  </r>
  <r>
    <x v="6"/>
    <x v="14"/>
    <x v="51"/>
    <m/>
    <m/>
  </r>
  <r>
    <x v="6"/>
    <x v="16"/>
    <x v="51"/>
    <m/>
    <m/>
  </r>
  <r>
    <x v="7"/>
    <x v="14"/>
    <x v="51"/>
    <m/>
    <m/>
  </r>
  <r>
    <x v="7"/>
    <x v="16"/>
    <x v="51"/>
    <n v="102000"/>
    <n v="102000"/>
  </r>
  <r>
    <x v="8"/>
    <x v="14"/>
    <x v="51"/>
    <m/>
    <m/>
  </r>
  <r>
    <x v="8"/>
    <x v="16"/>
    <x v="51"/>
    <n v="184950"/>
    <n v="184950"/>
  </r>
  <r>
    <x v="9"/>
    <x v="14"/>
    <x v="51"/>
    <m/>
    <m/>
  </r>
  <r>
    <x v="9"/>
    <x v="16"/>
    <x v="51"/>
    <m/>
    <m/>
  </r>
  <r>
    <x v="10"/>
    <x v="14"/>
    <x v="51"/>
    <m/>
    <m/>
  </r>
  <r>
    <x v="10"/>
    <x v="16"/>
    <x v="51"/>
    <m/>
    <m/>
  </r>
  <r>
    <x v="11"/>
    <x v="14"/>
    <x v="51"/>
    <m/>
    <m/>
  </r>
  <r>
    <x v="11"/>
    <x v="16"/>
    <x v="51"/>
    <m/>
    <m/>
  </r>
  <r>
    <x v="12"/>
    <x v="14"/>
    <x v="51"/>
    <m/>
    <m/>
  </r>
  <r>
    <x v="12"/>
    <x v="16"/>
    <x v="51"/>
    <n v="191950"/>
    <n v="191950"/>
  </r>
  <r>
    <x v="12"/>
    <x v="17"/>
    <x v="51"/>
    <n v="270000"/>
    <n v="270000"/>
  </r>
  <r>
    <x v="12"/>
    <x v="15"/>
    <x v="51"/>
    <m/>
    <n v="0"/>
  </r>
  <r>
    <x v="13"/>
    <x v="14"/>
    <x v="51"/>
    <m/>
    <m/>
  </r>
  <r>
    <x v="13"/>
    <x v="16"/>
    <x v="51"/>
    <m/>
    <m/>
  </r>
  <r>
    <x v="13"/>
    <x v="17"/>
    <x v="51"/>
    <m/>
    <n v="0"/>
  </r>
  <r>
    <x v="13"/>
    <x v="15"/>
    <x v="51"/>
    <m/>
    <n v="0"/>
  </r>
  <r>
    <x v="14"/>
    <x v="14"/>
    <x v="51"/>
    <m/>
    <m/>
  </r>
  <r>
    <x v="14"/>
    <x v="16"/>
    <x v="51"/>
    <n v="140000"/>
    <n v="280000"/>
  </r>
  <r>
    <x v="14"/>
    <x v="17"/>
    <x v="51"/>
    <n v="169999"/>
    <n v="504999"/>
  </r>
  <r>
    <x v="14"/>
    <x v="15"/>
    <x v="51"/>
    <m/>
    <n v="0"/>
  </r>
  <r>
    <x v="15"/>
    <x v="14"/>
    <x v="51"/>
    <m/>
    <m/>
  </r>
  <r>
    <x v="15"/>
    <x v="16"/>
    <x v="51"/>
    <m/>
    <m/>
  </r>
  <r>
    <x v="15"/>
    <x v="17"/>
    <x v="51"/>
    <n v="267500"/>
    <n v="267500"/>
  </r>
  <r>
    <x v="15"/>
    <x v="15"/>
    <x v="51"/>
    <m/>
    <n v="0"/>
  </r>
  <r>
    <x v="16"/>
    <x v="14"/>
    <x v="51"/>
    <m/>
    <m/>
  </r>
  <r>
    <x v="16"/>
    <x v="16"/>
    <x v="51"/>
    <n v="131000"/>
    <n v="131000"/>
  </r>
  <r>
    <x v="16"/>
    <x v="17"/>
    <x v="51"/>
    <n v="242000"/>
    <n v="662000"/>
  </r>
  <r>
    <x v="16"/>
    <x v="15"/>
    <x v="51"/>
    <n v="169900"/>
    <n v="169900"/>
  </r>
  <r>
    <x v="17"/>
    <x v="14"/>
    <x v="51"/>
    <m/>
    <m/>
  </r>
  <r>
    <x v="17"/>
    <x v="16"/>
    <x v="51"/>
    <n v="135000"/>
    <n v="135000"/>
  </r>
  <r>
    <x v="17"/>
    <x v="17"/>
    <x v="51"/>
    <n v="305000"/>
    <n v="305000"/>
  </r>
  <r>
    <x v="17"/>
    <x v="15"/>
    <x v="51"/>
    <m/>
    <n v="0"/>
  </r>
  <r>
    <x v="18"/>
    <x v="14"/>
    <x v="51"/>
    <m/>
    <m/>
  </r>
  <r>
    <x v="18"/>
    <x v="16"/>
    <x v="51"/>
    <n v="181000"/>
    <n v="181000"/>
  </r>
  <r>
    <x v="18"/>
    <x v="17"/>
    <x v="51"/>
    <n v="262000"/>
    <n v="997000"/>
  </r>
  <r>
    <x v="18"/>
    <x v="15"/>
    <x v="51"/>
    <m/>
    <n v="0"/>
  </r>
  <r>
    <x v="19"/>
    <x v="14"/>
    <x v="51"/>
    <m/>
    <m/>
  </r>
  <r>
    <x v="19"/>
    <x v="16"/>
    <x v="51"/>
    <m/>
    <m/>
  </r>
  <r>
    <x v="19"/>
    <x v="17"/>
    <x v="51"/>
    <n v="245000"/>
    <n v="245000"/>
  </r>
  <r>
    <x v="19"/>
    <x v="15"/>
    <x v="51"/>
    <m/>
    <n v="0"/>
  </r>
  <r>
    <x v="20"/>
    <x v="14"/>
    <x v="51"/>
    <m/>
    <m/>
  </r>
  <r>
    <x v="20"/>
    <x v="16"/>
    <x v="51"/>
    <m/>
    <m/>
  </r>
  <r>
    <x v="20"/>
    <x v="17"/>
    <x v="51"/>
    <n v="295950"/>
    <n v="901950"/>
  </r>
  <r>
    <x v="20"/>
    <x v="15"/>
    <x v="51"/>
    <m/>
    <n v="0"/>
  </r>
  <r>
    <x v="21"/>
    <x v="14"/>
    <x v="51"/>
    <n v="185000"/>
    <n v="185000"/>
  </r>
  <r>
    <x v="21"/>
    <x v="16"/>
    <x v="51"/>
    <n v="169990"/>
    <n v="169990"/>
  </r>
  <r>
    <x v="21"/>
    <x v="17"/>
    <x v="51"/>
    <n v="360000"/>
    <n v="360000"/>
  </r>
  <r>
    <x v="21"/>
    <x v="15"/>
    <x v="51"/>
    <m/>
    <n v="0"/>
  </r>
  <r>
    <x v="22"/>
    <x v="14"/>
    <x v="51"/>
    <m/>
    <m/>
  </r>
  <r>
    <x v="22"/>
    <x v="16"/>
    <x v="51"/>
    <m/>
    <m/>
  </r>
  <r>
    <x v="22"/>
    <x v="17"/>
    <x v="51"/>
    <n v="287500"/>
    <n v="287500"/>
  </r>
  <r>
    <x v="22"/>
    <x v="15"/>
    <x v="51"/>
    <m/>
    <n v="0"/>
  </r>
  <r>
    <x v="23"/>
    <x v="14"/>
    <x v="51"/>
    <m/>
    <m/>
  </r>
  <r>
    <x v="23"/>
    <x v="16"/>
    <x v="51"/>
    <m/>
    <m/>
  </r>
  <r>
    <x v="23"/>
    <x v="17"/>
    <x v="51"/>
    <n v="192460"/>
    <n v="573960"/>
  </r>
  <r>
    <x v="23"/>
    <x v="15"/>
    <x v="51"/>
    <m/>
    <n v="0"/>
  </r>
  <r>
    <x v="24"/>
    <x v="14"/>
    <x v="51"/>
    <m/>
    <m/>
  </r>
  <r>
    <x v="24"/>
    <x v="16"/>
    <x v="51"/>
    <n v="197000"/>
    <n v="394000"/>
  </r>
  <r>
    <x v="24"/>
    <x v="17"/>
    <x v="51"/>
    <n v="182000"/>
    <n v="182000"/>
  </r>
  <r>
    <x v="24"/>
    <x v="15"/>
    <x v="51"/>
    <m/>
    <n v="0"/>
  </r>
  <r>
    <x v="25"/>
    <x v="14"/>
    <x v="51"/>
    <n v="205000"/>
    <n v="205000"/>
  </r>
  <r>
    <x v="25"/>
    <x v="16"/>
    <x v="51"/>
    <n v="202000"/>
    <n v="757000"/>
  </r>
  <r>
    <x v="25"/>
    <x v="17"/>
    <x v="51"/>
    <n v="329200"/>
    <n v="329200"/>
  </r>
  <r>
    <x v="25"/>
    <x v="15"/>
    <x v="51"/>
    <m/>
    <n v="0"/>
  </r>
  <r>
    <x v="26"/>
    <x v="14"/>
    <x v="51"/>
    <n v="139000"/>
    <n v="139000"/>
  </r>
  <r>
    <x v="26"/>
    <x v="16"/>
    <x v="51"/>
    <m/>
    <m/>
  </r>
  <r>
    <x v="26"/>
    <x v="17"/>
    <x v="51"/>
    <n v="197575"/>
    <n v="395150"/>
  </r>
  <r>
    <x v="26"/>
    <x v="15"/>
    <x v="51"/>
    <m/>
    <n v="0"/>
  </r>
  <r>
    <x v="27"/>
    <x v="14"/>
    <x v="51"/>
    <m/>
    <m/>
  </r>
  <r>
    <x v="27"/>
    <x v="16"/>
    <x v="51"/>
    <m/>
    <m/>
  </r>
  <r>
    <x v="27"/>
    <x v="17"/>
    <x v="51"/>
    <n v="330000"/>
    <n v="1245875"/>
  </r>
  <r>
    <x v="27"/>
    <x v="15"/>
    <x v="51"/>
    <m/>
    <n v="0"/>
  </r>
  <r>
    <x v="28"/>
    <x v="14"/>
    <x v="51"/>
    <m/>
    <m/>
  </r>
  <r>
    <x v="28"/>
    <x v="16"/>
    <x v="51"/>
    <m/>
    <m/>
  </r>
  <r>
    <x v="28"/>
    <x v="17"/>
    <x v="51"/>
    <m/>
    <n v="0"/>
  </r>
  <r>
    <x v="28"/>
    <x v="15"/>
    <x v="51"/>
    <m/>
    <n v="0"/>
  </r>
  <r>
    <x v="29"/>
    <x v="14"/>
    <x v="51"/>
    <m/>
    <m/>
  </r>
  <r>
    <x v="29"/>
    <x v="16"/>
    <x v="51"/>
    <n v="445000"/>
    <n v="445000"/>
  </r>
  <r>
    <x v="29"/>
    <x v="17"/>
    <x v="51"/>
    <n v="309750"/>
    <n v="309750"/>
  </r>
  <r>
    <x v="29"/>
    <x v="15"/>
    <x v="51"/>
    <m/>
    <n v="0"/>
  </r>
  <r>
    <x v="30"/>
    <x v="14"/>
    <x v="51"/>
    <m/>
    <m/>
  </r>
  <r>
    <x v="30"/>
    <x v="16"/>
    <x v="51"/>
    <n v="253950"/>
    <n v="253950"/>
  </r>
  <r>
    <x v="30"/>
    <x v="17"/>
    <x v="51"/>
    <n v="265200"/>
    <n v="530400"/>
  </r>
  <r>
    <x v="30"/>
    <x v="15"/>
    <x v="51"/>
    <m/>
    <n v="0"/>
  </r>
  <r>
    <x v="31"/>
    <x v="14"/>
    <x v="51"/>
    <m/>
    <m/>
  </r>
  <r>
    <x v="31"/>
    <x v="16"/>
    <x v="51"/>
    <n v="241000"/>
    <n v="241000"/>
  </r>
  <r>
    <x v="31"/>
    <x v="17"/>
    <x v="51"/>
    <n v="179000"/>
    <n v="565950"/>
  </r>
  <r>
    <x v="31"/>
    <x v="15"/>
    <x v="51"/>
    <m/>
    <n v="0"/>
  </r>
  <r>
    <x v="32"/>
    <x v="14"/>
    <x v="51"/>
    <m/>
    <m/>
  </r>
  <r>
    <x v="32"/>
    <x v="16"/>
    <x v="51"/>
    <m/>
    <m/>
  </r>
  <r>
    <x v="32"/>
    <x v="17"/>
    <x v="51"/>
    <n v="336450"/>
    <n v="895440"/>
  </r>
  <r>
    <x v="32"/>
    <x v="15"/>
    <x v="51"/>
    <n v="125000"/>
    <n v="125000"/>
  </r>
  <r>
    <x v="33"/>
    <x v="14"/>
    <x v="51"/>
    <m/>
    <m/>
  </r>
  <r>
    <x v="33"/>
    <x v="16"/>
    <x v="51"/>
    <m/>
    <m/>
  </r>
  <r>
    <x v="33"/>
    <x v="17"/>
    <x v="51"/>
    <n v="283500"/>
    <n v="283500"/>
  </r>
  <r>
    <x v="33"/>
    <x v="15"/>
    <x v="51"/>
    <m/>
    <n v="0"/>
  </r>
  <r>
    <x v="34"/>
    <x v="14"/>
    <x v="51"/>
    <n v="192500"/>
    <n v="192500"/>
  </r>
  <r>
    <x v="34"/>
    <x v="16"/>
    <x v="51"/>
    <n v="266950"/>
    <n v="266950"/>
  </r>
  <r>
    <x v="34"/>
    <x v="17"/>
    <x v="51"/>
    <m/>
    <n v="0"/>
  </r>
  <r>
    <x v="34"/>
    <x v="15"/>
    <x v="51"/>
    <n v="194000"/>
    <n v="194000"/>
  </r>
  <r>
    <x v="35"/>
    <x v="14"/>
    <x v="51"/>
    <m/>
    <m/>
  </r>
  <r>
    <x v="35"/>
    <x v="16"/>
    <x v="51"/>
    <n v="260000"/>
    <n v="260000"/>
  </r>
  <r>
    <x v="35"/>
    <x v="17"/>
    <x v="51"/>
    <n v="208250"/>
    <n v="416500"/>
  </r>
  <r>
    <x v="35"/>
    <x v="15"/>
    <x v="51"/>
    <m/>
    <n v="0"/>
  </r>
  <r>
    <x v="36"/>
    <x v="14"/>
    <x v="51"/>
    <m/>
    <m/>
  </r>
  <r>
    <x v="36"/>
    <x v="16"/>
    <x v="51"/>
    <m/>
    <m/>
  </r>
  <r>
    <x v="36"/>
    <x v="17"/>
    <x v="51"/>
    <n v="340475"/>
    <n v="680950"/>
  </r>
  <r>
    <x v="36"/>
    <x v="15"/>
    <x v="51"/>
    <m/>
    <n v="0"/>
  </r>
  <r>
    <x v="37"/>
    <x v="14"/>
    <x v="51"/>
    <m/>
    <m/>
  </r>
  <r>
    <x v="37"/>
    <x v="16"/>
    <x v="51"/>
    <n v="280000"/>
    <n v="280000"/>
  </r>
  <r>
    <x v="37"/>
    <x v="17"/>
    <x v="51"/>
    <m/>
    <n v="0"/>
  </r>
  <r>
    <x v="37"/>
    <x v="15"/>
    <x v="51"/>
    <m/>
    <n v="0"/>
  </r>
  <r>
    <x v="38"/>
    <x v="14"/>
    <x v="51"/>
    <m/>
    <m/>
  </r>
  <r>
    <x v="38"/>
    <x v="16"/>
    <x v="51"/>
    <m/>
    <m/>
  </r>
  <r>
    <x v="38"/>
    <x v="17"/>
    <x v="51"/>
    <n v="526000"/>
    <n v="1481000"/>
  </r>
  <r>
    <x v="38"/>
    <x v="15"/>
    <x v="51"/>
    <m/>
    <n v="0"/>
  </r>
  <r>
    <x v="39"/>
    <x v="14"/>
    <x v="51"/>
    <m/>
    <m/>
  </r>
  <r>
    <x v="39"/>
    <x v="16"/>
    <x v="51"/>
    <m/>
    <m/>
  </r>
  <r>
    <x v="39"/>
    <x v="17"/>
    <x v="51"/>
    <m/>
    <n v="0"/>
  </r>
  <r>
    <x v="39"/>
    <x v="15"/>
    <x v="51"/>
    <m/>
    <n v="0"/>
  </r>
  <r>
    <x v="40"/>
    <x v="14"/>
    <x v="51"/>
    <m/>
    <m/>
  </r>
  <r>
    <x v="40"/>
    <x v="16"/>
    <x v="51"/>
    <m/>
    <m/>
  </r>
  <r>
    <x v="40"/>
    <x v="17"/>
    <x v="51"/>
    <m/>
    <n v="0"/>
  </r>
  <r>
    <x v="40"/>
    <x v="15"/>
    <x v="51"/>
    <m/>
    <n v="0"/>
  </r>
  <r>
    <x v="41"/>
    <x v="14"/>
    <x v="51"/>
    <m/>
    <m/>
  </r>
  <r>
    <x v="41"/>
    <x v="16"/>
    <x v="51"/>
    <m/>
    <m/>
  </r>
  <r>
    <x v="41"/>
    <x v="17"/>
    <x v="51"/>
    <n v="189000"/>
    <n v="189000"/>
  </r>
  <r>
    <x v="41"/>
    <x v="15"/>
    <x v="51"/>
    <m/>
    <n v="0"/>
  </r>
  <r>
    <x v="42"/>
    <x v="14"/>
    <x v="51"/>
    <m/>
    <m/>
  </r>
  <r>
    <x v="42"/>
    <x v="16"/>
    <x v="51"/>
    <m/>
    <m/>
  </r>
  <r>
    <x v="42"/>
    <x v="17"/>
    <x v="51"/>
    <n v="381450"/>
    <n v="762900"/>
  </r>
  <r>
    <x v="42"/>
    <x v="15"/>
    <x v="51"/>
    <m/>
    <n v="0"/>
  </r>
  <r>
    <x v="43"/>
    <x v="14"/>
    <x v="51"/>
    <m/>
    <m/>
  </r>
  <r>
    <x v="43"/>
    <x v="16"/>
    <x v="51"/>
    <n v="224650"/>
    <n v="224650"/>
  </r>
  <r>
    <x v="43"/>
    <x v="17"/>
    <x v="51"/>
    <n v="319219"/>
    <n v="638437"/>
  </r>
  <r>
    <x v="43"/>
    <x v="15"/>
    <x v="51"/>
    <m/>
    <n v="0"/>
  </r>
  <r>
    <x v="44"/>
    <x v="14"/>
    <x v="51"/>
    <m/>
    <m/>
  </r>
  <r>
    <x v="44"/>
    <x v="16"/>
    <x v="51"/>
    <n v="299475"/>
    <n v="598950"/>
  </r>
  <r>
    <x v="44"/>
    <x v="17"/>
    <x v="51"/>
    <m/>
    <n v="0"/>
  </r>
  <r>
    <x v="44"/>
    <x v="15"/>
    <x v="51"/>
    <m/>
    <n v="0"/>
  </r>
  <r>
    <x v="45"/>
    <x v="14"/>
    <x v="51"/>
    <m/>
    <m/>
  </r>
  <r>
    <x v="45"/>
    <x v="16"/>
    <x v="51"/>
    <m/>
    <m/>
  </r>
  <r>
    <x v="45"/>
    <x v="17"/>
    <x v="51"/>
    <n v="524250"/>
    <n v="1048500"/>
  </r>
  <r>
    <x v="45"/>
    <x v="15"/>
    <x v="51"/>
    <m/>
    <n v="0"/>
  </r>
  <r>
    <x v="46"/>
    <x v="14"/>
    <x v="51"/>
    <m/>
    <m/>
  </r>
  <r>
    <x v="46"/>
    <x v="16"/>
    <x v="51"/>
    <n v="169900"/>
    <n v="169900"/>
  </r>
  <r>
    <x v="46"/>
    <x v="17"/>
    <x v="51"/>
    <n v="182000"/>
    <n v="182000"/>
  </r>
  <r>
    <x v="46"/>
    <x v="15"/>
    <x v="51"/>
    <m/>
    <n v="0"/>
  </r>
  <r>
    <x v="47"/>
    <x v="14"/>
    <x v="51"/>
    <m/>
    <m/>
  </r>
  <r>
    <x v="47"/>
    <x v="16"/>
    <x v="51"/>
    <m/>
    <m/>
  </r>
  <r>
    <x v="47"/>
    <x v="17"/>
    <x v="51"/>
    <m/>
    <n v="0"/>
  </r>
  <r>
    <x v="47"/>
    <x v="15"/>
    <x v="51"/>
    <m/>
    <n v="0"/>
  </r>
  <r>
    <x v="48"/>
    <x v="14"/>
    <x v="51"/>
    <m/>
    <m/>
  </r>
  <r>
    <x v="48"/>
    <x v="16"/>
    <x v="51"/>
    <m/>
    <m/>
  </r>
  <r>
    <x v="48"/>
    <x v="17"/>
    <x v="51"/>
    <n v="280500"/>
    <n v="280500"/>
  </r>
  <r>
    <x v="48"/>
    <x v="15"/>
    <x v="51"/>
    <m/>
    <n v="0"/>
  </r>
  <r>
    <x v="49"/>
    <x v="14"/>
    <x v="51"/>
    <m/>
    <m/>
  </r>
  <r>
    <x v="49"/>
    <x v="16"/>
    <x v="51"/>
    <m/>
    <m/>
  </r>
  <r>
    <x v="49"/>
    <x v="17"/>
    <x v="51"/>
    <n v="457250"/>
    <n v="914500"/>
  </r>
  <r>
    <x v="49"/>
    <x v="15"/>
    <x v="51"/>
    <m/>
    <n v="0"/>
  </r>
  <r>
    <x v="50"/>
    <x v="14"/>
    <x v="51"/>
    <m/>
    <m/>
  </r>
  <r>
    <x v="50"/>
    <x v="16"/>
    <x v="51"/>
    <n v="255000"/>
    <n v="255000"/>
  </r>
  <r>
    <x v="50"/>
    <x v="17"/>
    <x v="51"/>
    <n v="301500"/>
    <n v="301500"/>
  </r>
  <r>
    <x v="50"/>
    <x v="15"/>
    <x v="51"/>
    <m/>
    <n v="0"/>
  </r>
  <r>
    <x v="51"/>
    <x v="14"/>
    <x v="51"/>
    <m/>
    <m/>
  </r>
  <r>
    <x v="51"/>
    <x v="16"/>
    <x v="51"/>
    <m/>
    <m/>
  </r>
  <r>
    <x v="51"/>
    <x v="17"/>
    <x v="51"/>
    <n v="184950"/>
    <n v="184950"/>
  </r>
  <r>
    <x v="51"/>
    <x v="15"/>
    <x v="51"/>
    <m/>
    <n v="0"/>
  </r>
  <r>
    <x v="52"/>
    <x v="14"/>
    <x v="51"/>
    <m/>
    <m/>
  </r>
  <r>
    <x v="52"/>
    <x v="16"/>
    <x v="51"/>
    <m/>
    <m/>
  </r>
  <r>
    <x v="52"/>
    <x v="17"/>
    <x v="51"/>
    <n v="229000"/>
    <n v="229000"/>
  </r>
  <r>
    <x v="52"/>
    <x v="15"/>
    <x v="51"/>
    <n v="267750"/>
    <n v="267750"/>
  </r>
  <r>
    <x v="53"/>
    <x v="14"/>
    <x v="51"/>
    <m/>
    <m/>
  </r>
  <r>
    <x v="53"/>
    <x v="16"/>
    <x v="51"/>
    <n v="239950"/>
    <n v="239950"/>
  </r>
  <r>
    <x v="53"/>
    <x v="17"/>
    <x v="51"/>
    <n v="382500"/>
    <n v="765000"/>
  </r>
  <r>
    <x v="53"/>
    <x v="15"/>
    <x v="51"/>
    <m/>
    <n v="0"/>
  </r>
  <r>
    <x v="54"/>
    <x v="14"/>
    <x v="51"/>
    <m/>
    <m/>
  </r>
  <r>
    <x v="54"/>
    <x v="16"/>
    <x v="51"/>
    <m/>
    <m/>
  </r>
  <r>
    <x v="54"/>
    <x v="17"/>
    <x v="51"/>
    <n v="328000"/>
    <n v="328000"/>
  </r>
  <r>
    <x v="54"/>
    <x v="15"/>
    <x v="51"/>
    <m/>
    <n v="0"/>
  </r>
  <r>
    <x v="55"/>
    <x v="14"/>
    <x v="51"/>
    <m/>
    <m/>
  </r>
  <r>
    <x v="55"/>
    <x v="16"/>
    <x v="51"/>
    <n v="269500"/>
    <n v="269500"/>
  </r>
  <r>
    <x v="55"/>
    <x v="17"/>
    <x v="51"/>
    <m/>
    <n v="0"/>
  </r>
  <r>
    <x v="55"/>
    <x v="15"/>
    <x v="51"/>
    <m/>
    <n v="0"/>
  </r>
  <r>
    <x v="56"/>
    <x v="14"/>
    <x v="51"/>
    <m/>
    <m/>
  </r>
  <r>
    <x v="56"/>
    <x v="16"/>
    <x v="51"/>
    <m/>
    <m/>
  </r>
  <r>
    <x v="56"/>
    <x v="17"/>
    <x v="51"/>
    <m/>
    <n v="0"/>
  </r>
  <r>
    <x v="56"/>
    <x v="15"/>
    <x v="51"/>
    <m/>
    <n v="0"/>
  </r>
  <r>
    <x v="57"/>
    <x v="14"/>
    <x v="51"/>
    <m/>
    <m/>
  </r>
  <r>
    <x v="57"/>
    <x v="16"/>
    <x v="51"/>
    <m/>
    <m/>
  </r>
  <r>
    <x v="57"/>
    <x v="17"/>
    <x v="51"/>
    <m/>
    <n v="0"/>
  </r>
  <r>
    <x v="57"/>
    <x v="15"/>
    <x v="51"/>
    <m/>
    <n v="0"/>
  </r>
  <r>
    <x v="58"/>
    <x v="14"/>
    <x v="51"/>
    <m/>
    <m/>
  </r>
  <r>
    <x v="58"/>
    <x v="16"/>
    <x v="51"/>
    <n v="230000"/>
    <n v="230000"/>
  </r>
  <r>
    <x v="58"/>
    <x v="17"/>
    <x v="51"/>
    <m/>
    <n v="0"/>
  </r>
  <r>
    <x v="58"/>
    <x v="15"/>
    <x v="51"/>
    <n v="173500"/>
    <n v="173500"/>
  </r>
  <r>
    <x v="59"/>
    <x v="14"/>
    <x v="51"/>
    <m/>
    <m/>
  </r>
  <r>
    <x v="59"/>
    <x v="16"/>
    <x v="51"/>
    <m/>
    <m/>
  </r>
  <r>
    <x v="59"/>
    <x v="17"/>
    <x v="51"/>
    <m/>
    <n v="0"/>
  </r>
  <r>
    <x v="59"/>
    <x v="15"/>
    <x v="51"/>
    <m/>
    <n v="0"/>
  </r>
  <r>
    <x v="60"/>
    <x v="14"/>
    <x v="51"/>
    <m/>
    <m/>
  </r>
  <r>
    <x v="60"/>
    <x v="16"/>
    <x v="51"/>
    <n v="235000"/>
    <n v="235000"/>
  </r>
  <r>
    <x v="60"/>
    <x v="17"/>
    <x v="51"/>
    <m/>
    <n v="0"/>
  </r>
  <r>
    <x v="60"/>
    <x v="15"/>
    <x v="51"/>
    <m/>
    <n v="0"/>
  </r>
  <r>
    <x v="61"/>
    <x v="14"/>
    <x v="51"/>
    <n v="498000"/>
    <n v="498000"/>
  </r>
  <r>
    <x v="61"/>
    <x v="16"/>
    <x v="51"/>
    <m/>
    <m/>
  </r>
  <r>
    <x v="61"/>
    <x v="17"/>
    <x v="51"/>
    <n v="220000"/>
    <n v="220000"/>
  </r>
  <r>
    <x v="61"/>
    <x v="15"/>
    <x v="51"/>
    <m/>
    <n v="0"/>
  </r>
  <r>
    <x v="62"/>
    <x v="14"/>
    <x v="51"/>
    <m/>
    <m/>
  </r>
  <r>
    <x v="62"/>
    <x v="16"/>
    <x v="51"/>
    <m/>
    <m/>
  </r>
  <r>
    <x v="62"/>
    <x v="17"/>
    <x v="51"/>
    <m/>
    <n v="0"/>
  </r>
  <r>
    <x v="62"/>
    <x v="15"/>
    <x v="51"/>
    <m/>
    <n v="0"/>
  </r>
  <r>
    <x v="63"/>
    <x v="14"/>
    <x v="51"/>
    <m/>
    <m/>
  </r>
  <r>
    <x v="63"/>
    <x v="16"/>
    <x v="51"/>
    <m/>
    <m/>
  </r>
  <r>
    <x v="63"/>
    <x v="17"/>
    <x v="51"/>
    <n v="495000"/>
    <n v="495000"/>
  </r>
  <r>
    <x v="63"/>
    <x v="15"/>
    <x v="51"/>
    <m/>
    <n v="0"/>
  </r>
  <r>
    <x v="64"/>
    <x v="14"/>
    <x v="51"/>
    <m/>
    <m/>
  </r>
  <r>
    <x v="64"/>
    <x v="16"/>
    <x v="51"/>
    <m/>
    <m/>
  </r>
  <r>
    <x v="64"/>
    <x v="17"/>
    <x v="51"/>
    <n v="417500"/>
    <n v="835000"/>
  </r>
  <r>
    <x v="64"/>
    <x v="15"/>
    <x v="51"/>
    <m/>
    <n v="0"/>
  </r>
  <r>
    <x v="65"/>
    <x v="14"/>
    <x v="51"/>
    <m/>
    <m/>
  </r>
  <r>
    <x v="65"/>
    <x v="16"/>
    <x v="51"/>
    <n v="162000"/>
    <n v="162000"/>
  </r>
  <r>
    <x v="65"/>
    <x v="17"/>
    <x v="51"/>
    <n v="345000"/>
    <n v="345000"/>
  </r>
  <r>
    <x v="65"/>
    <x v="15"/>
    <x v="51"/>
    <m/>
    <n v="0"/>
  </r>
  <r>
    <x v="66"/>
    <x v="14"/>
    <x v="51"/>
    <n v="319950"/>
    <n v="319950"/>
  </r>
  <r>
    <x v="66"/>
    <x v="16"/>
    <x v="51"/>
    <m/>
    <m/>
  </r>
  <r>
    <x v="66"/>
    <x v="17"/>
    <x v="51"/>
    <n v="216250"/>
    <n v="432500"/>
  </r>
  <r>
    <x v="66"/>
    <x v="15"/>
    <x v="51"/>
    <m/>
    <n v="0"/>
  </r>
  <r>
    <x v="67"/>
    <x v="14"/>
    <x v="51"/>
    <m/>
    <m/>
  </r>
  <r>
    <x v="67"/>
    <x v="16"/>
    <x v="51"/>
    <m/>
    <m/>
  </r>
  <r>
    <x v="67"/>
    <x v="17"/>
    <x v="51"/>
    <m/>
    <n v="0"/>
  </r>
  <r>
    <x v="67"/>
    <x v="15"/>
    <x v="51"/>
    <m/>
    <n v="0"/>
  </r>
  <r>
    <x v="68"/>
    <x v="14"/>
    <x v="51"/>
    <m/>
    <m/>
  </r>
  <r>
    <x v="68"/>
    <x v="16"/>
    <x v="51"/>
    <m/>
    <m/>
  </r>
  <r>
    <x v="68"/>
    <x v="17"/>
    <x v="51"/>
    <m/>
    <n v="0"/>
  </r>
  <r>
    <x v="68"/>
    <x v="15"/>
    <x v="51"/>
    <m/>
    <n v="0"/>
  </r>
  <r>
    <x v="69"/>
    <x v="14"/>
    <x v="51"/>
    <m/>
    <m/>
  </r>
  <r>
    <x v="69"/>
    <x v="16"/>
    <x v="51"/>
    <m/>
    <m/>
  </r>
  <r>
    <x v="69"/>
    <x v="17"/>
    <x v="51"/>
    <m/>
    <n v="0"/>
  </r>
  <r>
    <x v="69"/>
    <x v="15"/>
    <x v="51"/>
    <m/>
    <n v="0"/>
  </r>
  <r>
    <x v="70"/>
    <x v="14"/>
    <x v="51"/>
    <n v="149000"/>
    <n v="149000"/>
  </r>
  <r>
    <x v="70"/>
    <x v="16"/>
    <x v="51"/>
    <n v="652500"/>
    <n v="1305000"/>
  </r>
  <r>
    <x v="70"/>
    <x v="17"/>
    <x v="51"/>
    <n v="376000"/>
    <n v="376000"/>
  </r>
  <r>
    <x v="70"/>
    <x v="15"/>
    <x v="51"/>
    <m/>
    <n v="0"/>
  </r>
  <r>
    <x v="71"/>
    <x v="14"/>
    <x v="51"/>
    <m/>
    <m/>
  </r>
  <r>
    <x v="71"/>
    <x v="16"/>
    <x v="51"/>
    <n v="215500"/>
    <n v="215500"/>
  </r>
  <r>
    <x v="71"/>
    <x v="17"/>
    <x v="51"/>
    <n v="380000"/>
    <n v="380000"/>
  </r>
  <r>
    <x v="71"/>
    <x v="15"/>
    <x v="51"/>
    <m/>
    <n v="0"/>
  </r>
  <r>
    <x v="72"/>
    <x v="14"/>
    <x v="51"/>
    <m/>
    <m/>
  </r>
  <r>
    <x v="72"/>
    <x v="16"/>
    <x v="51"/>
    <m/>
    <m/>
  </r>
  <r>
    <x v="72"/>
    <x v="17"/>
    <x v="51"/>
    <n v="164000"/>
    <n v="328000"/>
  </r>
  <r>
    <x v="72"/>
    <x v="15"/>
    <x v="51"/>
    <m/>
    <n v="0"/>
  </r>
  <r>
    <x v="73"/>
    <x v="14"/>
    <x v="51"/>
    <m/>
    <m/>
  </r>
  <r>
    <x v="73"/>
    <x v="16"/>
    <x v="51"/>
    <m/>
    <m/>
  </r>
  <r>
    <x v="73"/>
    <x v="17"/>
    <x v="51"/>
    <m/>
    <n v="0"/>
  </r>
  <r>
    <x v="73"/>
    <x v="15"/>
    <x v="51"/>
    <m/>
    <n v="0"/>
  </r>
  <r>
    <x v="74"/>
    <x v="14"/>
    <x v="51"/>
    <m/>
    <m/>
  </r>
  <r>
    <x v="74"/>
    <x v="16"/>
    <x v="51"/>
    <m/>
    <m/>
  </r>
  <r>
    <x v="74"/>
    <x v="17"/>
    <x v="51"/>
    <n v="495000"/>
    <n v="495000"/>
  </r>
  <r>
    <x v="74"/>
    <x v="15"/>
    <x v="51"/>
    <m/>
    <n v="0"/>
  </r>
  <r>
    <x v="75"/>
    <x v="14"/>
    <x v="51"/>
    <m/>
    <m/>
  </r>
  <r>
    <x v="75"/>
    <x v="16"/>
    <x v="51"/>
    <m/>
    <m/>
  </r>
  <r>
    <x v="75"/>
    <x v="17"/>
    <x v="51"/>
    <m/>
    <n v="0"/>
  </r>
  <r>
    <x v="75"/>
    <x v="15"/>
    <x v="51"/>
    <m/>
    <n v="0"/>
  </r>
  <r>
    <x v="76"/>
    <x v="14"/>
    <x v="51"/>
    <m/>
    <m/>
  </r>
  <r>
    <x v="76"/>
    <x v="16"/>
    <x v="51"/>
    <m/>
    <m/>
  </r>
  <r>
    <x v="76"/>
    <x v="17"/>
    <x v="51"/>
    <n v="550000"/>
    <n v="550000"/>
  </r>
  <r>
    <x v="76"/>
    <x v="15"/>
    <x v="51"/>
    <m/>
    <n v="0"/>
  </r>
  <r>
    <x v="77"/>
    <x v="14"/>
    <x v="51"/>
    <m/>
    <m/>
  </r>
  <r>
    <x v="77"/>
    <x v="16"/>
    <x v="51"/>
    <n v="259975"/>
    <n v="519950"/>
  </r>
  <r>
    <x v="77"/>
    <x v="17"/>
    <x v="51"/>
    <m/>
    <n v="0"/>
  </r>
  <r>
    <x v="77"/>
    <x v="15"/>
    <x v="51"/>
    <m/>
    <n v="0"/>
  </r>
  <r>
    <x v="78"/>
    <x v="14"/>
    <x v="51"/>
    <m/>
    <m/>
  </r>
  <r>
    <x v="78"/>
    <x v="16"/>
    <x v="51"/>
    <m/>
    <m/>
  </r>
  <r>
    <x v="78"/>
    <x v="17"/>
    <x v="51"/>
    <m/>
    <n v="0"/>
  </r>
  <r>
    <x v="78"/>
    <x v="15"/>
    <x v="51"/>
    <m/>
    <n v="0"/>
  </r>
  <r>
    <x v="79"/>
    <x v="14"/>
    <x v="51"/>
    <m/>
    <m/>
  </r>
  <r>
    <x v="79"/>
    <x v="16"/>
    <x v="51"/>
    <m/>
    <m/>
  </r>
  <r>
    <x v="79"/>
    <x v="17"/>
    <x v="51"/>
    <n v="190000"/>
    <n v="190000"/>
  </r>
  <r>
    <x v="79"/>
    <x v="15"/>
    <x v="51"/>
    <n v="169950"/>
    <n v="169950"/>
  </r>
  <r>
    <x v="80"/>
    <x v="14"/>
    <x v="51"/>
    <m/>
    <m/>
  </r>
  <r>
    <x v="80"/>
    <x v="16"/>
    <x v="51"/>
    <m/>
    <m/>
  </r>
  <r>
    <x v="80"/>
    <x v="17"/>
    <x v="51"/>
    <n v="198250"/>
    <n v="396500"/>
  </r>
  <r>
    <x v="80"/>
    <x v="15"/>
    <x v="51"/>
    <m/>
    <n v="0"/>
  </r>
  <r>
    <x v="81"/>
    <x v="14"/>
    <x v="51"/>
    <m/>
    <m/>
  </r>
  <r>
    <x v="81"/>
    <x v="16"/>
    <x v="51"/>
    <n v="265000"/>
    <n v="265000"/>
  </r>
  <r>
    <x v="81"/>
    <x v="17"/>
    <x v="51"/>
    <m/>
    <n v="0"/>
  </r>
  <r>
    <x v="81"/>
    <x v="15"/>
    <x v="51"/>
    <m/>
    <n v="0"/>
  </r>
  <r>
    <x v="82"/>
    <x v="14"/>
    <x v="51"/>
    <m/>
    <m/>
  </r>
  <r>
    <x v="82"/>
    <x v="16"/>
    <x v="51"/>
    <m/>
    <m/>
  </r>
  <r>
    <x v="82"/>
    <x v="17"/>
    <x v="51"/>
    <m/>
    <n v="0"/>
  </r>
  <r>
    <x v="82"/>
    <x v="15"/>
    <x v="51"/>
    <m/>
    <n v="0"/>
  </r>
  <r>
    <x v="83"/>
    <x v="14"/>
    <x v="51"/>
    <m/>
    <m/>
  </r>
  <r>
    <x v="83"/>
    <x v="16"/>
    <x v="51"/>
    <n v="309000"/>
    <n v="309000"/>
  </r>
  <r>
    <x v="83"/>
    <x v="17"/>
    <x v="51"/>
    <n v="195000"/>
    <n v="650000"/>
  </r>
  <r>
    <x v="83"/>
    <x v="15"/>
    <x v="51"/>
    <m/>
    <n v="0"/>
  </r>
  <r>
    <x v="84"/>
    <x v="14"/>
    <x v="51"/>
    <m/>
    <m/>
  </r>
  <r>
    <x v="84"/>
    <x v="16"/>
    <x v="51"/>
    <m/>
    <m/>
  </r>
  <r>
    <x v="84"/>
    <x v="17"/>
    <x v="51"/>
    <m/>
    <n v="0"/>
  </r>
  <r>
    <x v="84"/>
    <x v="15"/>
    <x v="51"/>
    <m/>
    <n v="0"/>
  </r>
  <r>
    <x v="85"/>
    <x v="14"/>
    <x v="51"/>
    <n v="165000"/>
    <n v="165000"/>
  </r>
  <r>
    <x v="85"/>
    <x v="16"/>
    <x v="51"/>
    <m/>
    <m/>
  </r>
  <r>
    <x v="85"/>
    <x v="17"/>
    <x v="51"/>
    <n v="219000"/>
    <n v="219000"/>
  </r>
  <r>
    <x v="85"/>
    <x v="15"/>
    <x v="51"/>
    <m/>
    <n v="0"/>
  </r>
  <r>
    <x v="86"/>
    <x v="14"/>
    <x v="51"/>
    <n v="189750"/>
    <n v="379500"/>
  </r>
  <r>
    <x v="86"/>
    <x v="16"/>
    <x v="51"/>
    <n v="159000"/>
    <n v="159000"/>
  </r>
  <r>
    <x v="86"/>
    <x v="17"/>
    <x v="51"/>
    <n v="227500"/>
    <n v="455000"/>
  </r>
  <r>
    <x v="86"/>
    <x v="15"/>
    <x v="51"/>
    <m/>
    <n v="0"/>
  </r>
  <r>
    <x v="87"/>
    <x v="14"/>
    <x v="51"/>
    <m/>
    <m/>
  </r>
  <r>
    <x v="87"/>
    <x v="16"/>
    <x v="51"/>
    <m/>
    <m/>
  </r>
  <r>
    <x v="87"/>
    <x v="17"/>
    <x v="51"/>
    <n v="93000"/>
    <n v="93000"/>
  </r>
  <r>
    <x v="87"/>
    <x v="15"/>
    <x v="51"/>
    <m/>
    <n v="0"/>
  </r>
  <r>
    <x v="88"/>
    <x v="14"/>
    <x v="51"/>
    <m/>
    <m/>
  </r>
  <r>
    <x v="88"/>
    <x v="16"/>
    <x v="51"/>
    <m/>
    <m/>
  </r>
  <r>
    <x v="88"/>
    <x v="17"/>
    <x v="51"/>
    <n v="95000"/>
    <n v="95000"/>
  </r>
  <r>
    <x v="88"/>
    <x v="15"/>
    <x v="51"/>
    <m/>
    <n v="0"/>
  </r>
  <r>
    <x v="89"/>
    <x v="14"/>
    <x v="51"/>
    <n v="205000"/>
    <n v="205000"/>
  </r>
  <r>
    <x v="89"/>
    <x v="16"/>
    <x v="51"/>
    <n v="581954"/>
    <n v="581954"/>
  </r>
  <r>
    <x v="89"/>
    <x v="17"/>
    <x v="51"/>
    <n v="309375"/>
    <n v="618750"/>
  </r>
  <r>
    <x v="89"/>
    <x v="15"/>
    <x v="51"/>
    <m/>
    <n v="0"/>
  </r>
  <r>
    <x v="90"/>
    <x v="14"/>
    <x v="51"/>
    <m/>
    <m/>
  </r>
  <r>
    <x v="90"/>
    <x v="16"/>
    <x v="51"/>
    <m/>
    <m/>
  </r>
  <r>
    <x v="90"/>
    <x v="17"/>
    <x v="51"/>
    <n v="120000"/>
    <n v="120000"/>
  </r>
  <r>
    <x v="90"/>
    <x v="15"/>
    <x v="51"/>
    <m/>
    <n v="0"/>
  </r>
  <r>
    <x v="91"/>
    <x v="14"/>
    <x v="51"/>
    <m/>
    <m/>
  </r>
  <r>
    <x v="91"/>
    <x v="16"/>
    <x v="51"/>
    <n v="280000"/>
    <n v="280000"/>
  </r>
  <r>
    <x v="91"/>
    <x v="17"/>
    <x v="51"/>
    <n v="145000"/>
    <n v="145000"/>
  </r>
  <r>
    <x v="91"/>
    <x v="15"/>
    <x v="51"/>
    <m/>
    <n v="0"/>
  </r>
  <r>
    <x v="92"/>
    <x v="14"/>
    <x v="51"/>
    <m/>
    <m/>
  </r>
  <r>
    <x v="92"/>
    <x v="16"/>
    <x v="51"/>
    <m/>
    <m/>
  </r>
  <r>
    <x v="92"/>
    <x v="17"/>
    <x v="51"/>
    <n v="445000"/>
    <n v="445000"/>
  </r>
  <r>
    <x v="92"/>
    <x v="15"/>
    <x v="51"/>
    <m/>
    <n v="0"/>
  </r>
  <r>
    <x v="93"/>
    <x v="14"/>
    <x v="51"/>
    <m/>
    <m/>
  </r>
  <r>
    <x v="93"/>
    <x v="16"/>
    <x v="51"/>
    <n v="112000"/>
    <n v="112000"/>
  </r>
  <r>
    <x v="93"/>
    <x v="17"/>
    <x v="51"/>
    <m/>
    <n v="0"/>
  </r>
  <r>
    <x v="93"/>
    <x v="15"/>
    <x v="51"/>
    <m/>
    <n v="0"/>
  </r>
  <r>
    <x v="94"/>
    <x v="14"/>
    <x v="51"/>
    <m/>
    <m/>
  </r>
  <r>
    <x v="94"/>
    <x v="16"/>
    <x v="51"/>
    <m/>
    <m/>
  </r>
  <r>
    <x v="94"/>
    <x v="17"/>
    <x v="51"/>
    <m/>
    <n v="0"/>
  </r>
  <r>
    <x v="94"/>
    <x v="15"/>
    <x v="51"/>
    <m/>
    <n v="0"/>
  </r>
  <r>
    <x v="95"/>
    <x v="14"/>
    <x v="51"/>
    <m/>
    <m/>
  </r>
  <r>
    <x v="95"/>
    <x v="16"/>
    <x v="51"/>
    <m/>
    <m/>
  </r>
  <r>
    <x v="95"/>
    <x v="17"/>
    <x v="51"/>
    <n v="379000"/>
    <n v="379000"/>
  </r>
  <r>
    <x v="95"/>
    <x v="15"/>
    <x v="51"/>
    <m/>
    <n v="0"/>
  </r>
  <r>
    <x v="96"/>
    <x v="14"/>
    <x v="51"/>
    <m/>
    <m/>
  </r>
  <r>
    <x v="96"/>
    <x v="16"/>
    <x v="51"/>
    <m/>
    <m/>
  </r>
  <r>
    <x v="96"/>
    <x v="17"/>
    <x v="51"/>
    <n v="240500"/>
    <n v="481000"/>
  </r>
  <r>
    <x v="96"/>
    <x v="15"/>
    <x v="51"/>
    <m/>
    <n v="0"/>
  </r>
  <r>
    <x v="97"/>
    <x v="14"/>
    <x v="51"/>
    <m/>
    <m/>
  </r>
  <r>
    <x v="97"/>
    <x v="16"/>
    <x v="51"/>
    <m/>
    <m/>
  </r>
  <r>
    <x v="97"/>
    <x v="17"/>
    <x v="51"/>
    <n v="269950"/>
    <n v="269950"/>
  </r>
  <r>
    <x v="97"/>
    <x v="15"/>
    <x v="51"/>
    <m/>
    <n v="0"/>
  </r>
  <r>
    <x v="98"/>
    <x v="14"/>
    <x v="51"/>
    <m/>
    <m/>
  </r>
  <r>
    <x v="98"/>
    <x v="16"/>
    <x v="51"/>
    <n v="490000"/>
    <n v="490000"/>
  </r>
  <r>
    <x v="98"/>
    <x v="17"/>
    <x v="51"/>
    <n v="270000"/>
    <n v="270000"/>
  </r>
  <r>
    <x v="98"/>
    <x v="15"/>
    <x v="51"/>
    <m/>
    <n v="0"/>
  </r>
  <r>
    <x v="99"/>
    <x v="14"/>
    <x v="51"/>
    <m/>
    <m/>
  </r>
  <r>
    <x v="99"/>
    <x v="16"/>
    <x v="51"/>
    <m/>
    <m/>
  </r>
  <r>
    <x v="99"/>
    <x v="17"/>
    <x v="51"/>
    <n v="100000"/>
    <n v="100000"/>
  </r>
  <r>
    <x v="99"/>
    <x v="15"/>
    <x v="51"/>
    <m/>
    <n v="0"/>
  </r>
  <r>
    <x v="100"/>
    <x v="14"/>
    <x v="51"/>
    <m/>
    <m/>
  </r>
  <r>
    <x v="100"/>
    <x v="16"/>
    <x v="51"/>
    <m/>
    <m/>
  </r>
  <r>
    <x v="100"/>
    <x v="17"/>
    <x v="51"/>
    <n v="146700"/>
    <n v="655400"/>
  </r>
  <r>
    <x v="100"/>
    <x v="15"/>
    <x v="51"/>
    <m/>
    <n v="0"/>
  </r>
  <r>
    <x v="101"/>
    <x v="14"/>
    <x v="51"/>
    <m/>
    <m/>
  </r>
  <r>
    <x v="101"/>
    <x v="16"/>
    <x v="51"/>
    <m/>
    <m/>
  </r>
  <r>
    <x v="101"/>
    <x v="17"/>
    <x v="51"/>
    <m/>
    <n v="0"/>
  </r>
  <r>
    <x v="101"/>
    <x v="15"/>
    <x v="51"/>
    <m/>
    <n v="0"/>
  </r>
  <r>
    <x v="102"/>
    <x v="14"/>
    <x v="51"/>
    <m/>
    <m/>
  </r>
  <r>
    <x v="102"/>
    <x v="16"/>
    <x v="51"/>
    <m/>
    <m/>
  </r>
  <r>
    <x v="102"/>
    <x v="17"/>
    <x v="51"/>
    <n v="295000"/>
    <n v="295000"/>
  </r>
  <r>
    <x v="102"/>
    <x v="15"/>
    <x v="51"/>
    <m/>
    <n v="0"/>
  </r>
  <r>
    <x v="103"/>
    <x v="14"/>
    <x v="51"/>
    <m/>
    <m/>
  </r>
  <r>
    <x v="103"/>
    <x v="16"/>
    <x v="51"/>
    <n v="100000"/>
    <n v="200000"/>
  </r>
  <r>
    <x v="103"/>
    <x v="17"/>
    <x v="51"/>
    <n v="182500"/>
    <n v="365000"/>
  </r>
  <r>
    <x v="103"/>
    <x v="15"/>
    <x v="51"/>
    <m/>
    <n v="0"/>
  </r>
  <r>
    <x v="104"/>
    <x v="14"/>
    <x v="51"/>
    <m/>
    <m/>
  </r>
  <r>
    <x v="104"/>
    <x v="16"/>
    <x v="51"/>
    <n v="178000"/>
    <n v="178000"/>
  </r>
  <r>
    <x v="104"/>
    <x v="17"/>
    <x v="51"/>
    <n v="181000"/>
    <n v="181000"/>
  </r>
  <r>
    <x v="104"/>
    <x v="15"/>
    <x v="51"/>
    <m/>
    <n v="0"/>
  </r>
  <r>
    <x v="105"/>
    <x v="14"/>
    <x v="51"/>
    <m/>
    <m/>
  </r>
  <r>
    <x v="105"/>
    <x v="16"/>
    <x v="51"/>
    <m/>
    <m/>
  </r>
  <r>
    <x v="105"/>
    <x v="17"/>
    <x v="51"/>
    <m/>
    <n v="0"/>
  </r>
  <r>
    <x v="105"/>
    <x v="15"/>
    <x v="51"/>
    <m/>
    <n v="0"/>
  </r>
  <r>
    <x v="106"/>
    <x v="14"/>
    <x v="51"/>
    <m/>
    <m/>
  </r>
  <r>
    <x v="106"/>
    <x v="16"/>
    <x v="51"/>
    <m/>
    <m/>
  </r>
  <r>
    <x v="106"/>
    <x v="17"/>
    <x v="51"/>
    <n v="175000"/>
    <n v="949950"/>
  </r>
  <r>
    <x v="106"/>
    <x v="15"/>
    <x v="51"/>
    <m/>
    <n v="0"/>
  </r>
  <r>
    <x v="107"/>
    <x v="14"/>
    <x v="51"/>
    <m/>
    <m/>
  </r>
  <r>
    <x v="107"/>
    <x v="16"/>
    <x v="51"/>
    <m/>
    <m/>
  </r>
  <r>
    <x v="107"/>
    <x v="17"/>
    <x v="51"/>
    <n v="375000"/>
    <n v="375000"/>
  </r>
  <r>
    <x v="107"/>
    <x v="15"/>
    <x v="51"/>
    <m/>
    <n v="0"/>
  </r>
  <r>
    <x v="108"/>
    <x v="14"/>
    <x v="51"/>
    <m/>
    <m/>
  </r>
  <r>
    <x v="108"/>
    <x v="16"/>
    <x v="51"/>
    <m/>
    <m/>
  </r>
  <r>
    <x v="108"/>
    <x v="17"/>
    <x v="51"/>
    <n v="218500"/>
    <n v="437000"/>
  </r>
  <r>
    <x v="108"/>
    <x v="15"/>
    <x v="51"/>
    <m/>
    <n v="0"/>
  </r>
  <r>
    <x v="109"/>
    <x v="14"/>
    <x v="51"/>
    <m/>
    <m/>
  </r>
  <r>
    <x v="109"/>
    <x v="16"/>
    <x v="51"/>
    <n v="189750"/>
    <n v="379500"/>
  </r>
  <r>
    <x v="109"/>
    <x v="17"/>
    <x v="51"/>
    <m/>
    <n v="0"/>
  </r>
  <r>
    <x v="109"/>
    <x v="15"/>
    <x v="51"/>
    <m/>
    <n v="0"/>
  </r>
  <r>
    <x v="110"/>
    <x v="14"/>
    <x v="51"/>
    <m/>
    <m/>
  </r>
  <r>
    <x v="110"/>
    <x v="16"/>
    <x v="51"/>
    <m/>
    <m/>
  </r>
  <r>
    <x v="110"/>
    <x v="17"/>
    <x v="51"/>
    <n v="138000"/>
    <n v="138000"/>
  </r>
  <r>
    <x v="110"/>
    <x v="15"/>
    <x v="51"/>
    <m/>
    <n v="0"/>
  </r>
  <r>
    <x v="111"/>
    <x v="14"/>
    <x v="51"/>
    <n v="64000"/>
    <n v="64000"/>
  </r>
  <r>
    <x v="111"/>
    <x v="16"/>
    <x v="51"/>
    <m/>
    <m/>
  </r>
  <r>
    <x v="111"/>
    <x v="17"/>
    <x v="51"/>
    <n v="87500"/>
    <n v="87500"/>
  </r>
  <r>
    <x v="111"/>
    <x v="15"/>
    <x v="51"/>
    <m/>
    <n v="0"/>
  </r>
  <r>
    <x v="112"/>
    <x v="14"/>
    <x v="51"/>
    <m/>
    <m/>
  </r>
  <r>
    <x v="112"/>
    <x v="16"/>
    <x v="51"/>
    <n v="143400"/>
    <n v="143400"/>
  </r>
  <r>
    <x v="112"/>
    <x v="17"/>
    <x v="51"/>
    <m/>
    <n v="0"/>
  </r>
  <r>
    <x v="112"/>
    <x v="15"/>
    <x v="51"/>
    <m/>
    <n v="0"/>
  </r>
  <r>
    <x v="113"/>
    <x v="14"/>
    <x v="51"/>
    <m/>
    <m/>
  </r>
  <r>
    <x v="113"/>
    <x v="16"/>
    <x v="51"/>
    <n v="185000"/>
    <n v="185000"/>
  </r>
  <r>
    <x v="113"/>
    <x v="17"/>
    <x v="51"/>
    <n v="247500"/>
    <n v="854450"/>
  </r>
  <r>
    <x v="113"/>
    <x v="15"/>
    <x v="51"/>
    <m/>
    <n v="0"/>
  </r>
  <r>
    <x v="114"/>
    <x v="14"/>
    <x v="51"/>
    <m/>
    <m/>
  </r>
  <r>
    <x v="114"/>
    <x v="16"/>
    <x v="51"/>
    <n v="217780"/>
    <n v="217780"/>
  </r>
  <r>
    <x v="114"/>
    <x v="17"/>
    <x v="51"/>
    <m/>
    <n v="0"/>
  </r>
  <r>
    <x v="114"/>
    <x v="15"/>
    <x v="51"/>
    <m/>
    <n v="0"/>
  </r>
  <r>
    <x v="115"/>
    <x v="14"/>
    <x v="51"/>
    <n v="75500"/>
    <n v="75500"/>
  </r>
  <r>
    <x v="115"/>
    <x v="16"/>
    <x v="51"/>
    <n v="215000"/>
    <n v="215000"/>
  </r>
  <r>
    <x v="115"/>
    <x v="17"/>
    <x v="51"/>
    <n v="172500"/>
    <n v="172500"/>
  </r>
  <r>
    <x v="115"/>
    <x v="15"/>
    <x v="51"/>
    <m/>
    <n v="0"/>
  </r>
  <r>
    <x v="116"/>
    <x v="14"/>
    <x v="51"/>
    <m/>
    <m/>
  </r>
  <r>
    <x v="116"/>
    <x v="16"/>
    <x v="51"/>
    <m/>
    <m/>
  </r>
  <r>
    <x v="116"/>
    <x v="17"/>
    <x v="51"/>
    <n v="332000"/>
    <n v="332000"/>
  </r>
  <r>
    <x v="116"/>
    <x v="15"/>
    <x v="51"/>
    <m/>
    <n v="0"/>
  </r>
  <r>
    <x v="117"/>
    <x v="14"/>
    <x v="51"/>
    <m/>
    <m/>
  </r>
  <r>
    <x v="117"/>
    <x v="16"/>
    <x v="51"/>
    <n v="200975"/>
    <n v="401950"/>
  </r>
  <r>
    <x v="117"/>
    <x v="17"/>
    <x v="51"/>
    <n v="259900"/>
    <n v="259900"/>
  </r>
  <r>
    <x v="117"/>
    <x v="15"/>
    <x v="51"/>
    <m/>
    <n v="0"/>
  </r>
  <r>
    <x v="118"/>
    <x v="14"/>
    <x v="51"/>
    <m/>
    <m/>
  </r>
  <r>
    <x v="118"/>
    <x v="16"/>
    <x v="51"/>
    <n v="218975"/>
    <n v="437950"/>
  </r>
  <r>
    <x v="118"/>
    <x v="17"/>
    <x v="51"/>
    <n v="345000"/>
    <n v="690000"/>
  </r>
  <r>
    <x v="118"/>
    <x v="15"/>
    <x v="51"/>
    <m/>
    <n v="0"/>
  </r>
  <r>
    <x v="119"/>
    <x v="14"/>
    <x v="51"/>
    <m/>
    <m/>
  </r>
  <r>
    <x v="119"/>
    <x v="16"/>
    <x v="51"/>
    <n v="224000"/>
    <n v="448000"/>
  </r>
  <r>
    <x v="119"/>
    <x v="17"/>
    <x v="51"/>
    <m/>
    <n v="0"/>
  </r>
  <r>
    <x v="119"/>
    <x v="15"/>
    <x v="51"/>
    <m/>
    <n v="0"/>
  </r>
  <r>
    <x v="120"/>
    <x v="14"/>
    <x v="51"/>
    <m/>
    <m/>
  </r>
  <r>
    <x v="120"/>
    <x v="16"/>
    <x v="51"/>
    <m/>
    <m/>
  </r>
  <r>
    <x v="120"/>
    <x v="17"/>
    <x v="51"/>
    <n v="403000"/>
    <n v="403000"/>
  </r>
  <r>
    <x v="120"/>
    <x v="15"/>
    <x v="51"/>
    <m/>
    <n v="0"/>
  </r>
  <r>
    <x v="121"/>
    <x v="14"/>
    <x v="51"/>
    <m/>
    <m/>
  </r>
  <r>
    <x v="121"/>
    <x v="16"/>
    <x v="51"/>
    <m/>
    <m/>
  </r>
  <r>
    <x v="121"/>
    <x v="17"/>
    <x v="51"/>
    <n v="179000"/>
    <n v="179000"/>
  </r>
  <r>
    <x v="121"/>
    <x v="15"/>
    <x v="51"/>
    <m/>
    <n v="0"/>
  </r>
  <r>
    <x v="122"/>
    <x v="14"/>
    <x v="51"/>
    <m/>
    <m/>
  </r>
  <r>
    <x v="122"/>
    <x v="16"/>
    <x v="51"/>
    <n v="217500"/>
    <n v="217500"/>
  </r>
  <r>
    <x v="122"/>
    <x v="17"/>
    <x v="51"/>
    <n v="261250"/>
    <n v="522500"/>
  </r>
  <r>
    <x v="122"/>
    <x v="15"/>
    <x v="51"/>
    <m/>
    <n v="0"/>
  </r>
  <r>
    <x v="123"/>
    <x v="14"/>
    <x v="51"/>
    <m/>
    <m/>
  </r>
  <r>
    <x v="123"/>
    <x v="16"/>
    <x v="51"/>
    <m/>
    <m/>
  </r>
  <r>
    <x v="123"/>
    <x v="17"/>
    <x v="51"/>
    <n v="280000"/>
    <n v="280000"/>
  </r>
  <r>
    <x v="123"/>
    <x v="15"/>
    <x v="51"/>
    <m/>
    <n v="0"/>
  </r>
  <r>
    <x v="124"/>
    <x v="14"/>
    <x v="51"/>
    <m/>
    <m/>
  </r>
  <r>
    <x v="124"/>
    <x v="16"/>
    <x v="51"/>
    <n v="221450"/>
    <n v="442900"/>
  </r>
  <r>
    <x v="124"/>
    <x v="17"/>
    <x v="51"/>
    <n v="160000"/>
    <n v="160000"/>
  </r>
  <r>
    <x v="124"/>
    <x v="15"/>
    <x v="51"/>
    <m/>
    <n v="0"/>
  </r>
  <r>
    <x v="125"/>
    <x v="14"/>
    <x v="51"/>
    <m/>
    <m/>
  </r>
  <r>
    <x v="125"/>
    <x v="16"/>
    <x v="51"/>
    <m/>
    <m/>
  </r>
  <r>
    <x v="125"/>
    <x v="17"/>
    <x v="51"/>
    <n v="165000"/>
    <n v="165000"/>
  </r>
  <r>
    <x v="125"/>
    <x v="15"/>
    <x v="51"/>
    <m/>
    <n v="0"/>
  </r>
  <r>
    <x v="126"/>
    <x v="14"/>
    <x v="51"/>
    <m/>
    <m/>
  </r>
  <r>
    <x v="126"/>
    <x v="16"/>
    <x v="51"/>
    <n v="219900"/>
    <n v="219900"/>
  </r>
  <r>
    <x v="126"/>
    <x v="17"/>
    <x v="51"/>
    <n v="209900"/>
    <n v="771900"/>
  </r>
  <r>
    <x v="126"/>
    <x v="15"/>
    <x v="51"/>
    <m/>
    <n v="0"/>
  </r>
  <r>
    <x v="127"/>
    <x v="14"/>
    <x v="51"/>
    <n v="115000"/>
    <n v="115000"/>
  </r>
  <r>
    <x v="127"/>
    <x v="16"/>
    <x v="51"/>
    <m/>
    <m/>
  </r>
  <r>
    <x v="127"/>
    <x v="17"/>
    <x v="51"/>
    <n v="359950"/>
    <n v="359950"/>
  </r>
  <r>
    <x v="127"/>
    <x v="15"/>
    <x v="51"/>
    <m/>
    <n v="0"/>
  </r>
  <r>
    <x v="128"/>
    <x v="14"/>
    <x v="51"/>
    <m/>
    <m/>
  </r>
  <r>
    <x v="128"/>
    <x v="16"/>
    <x v="51"/>
    <m/>
    <m/>
  </r>
  <r>
    <x v="128"/>
    <x v="17"/>
    <x v="51"/>
    <m/>
    <n v="0"/>
  </r>
  <r>
    <x v="128"/>
    <x v="15"/>
    <x v="51"/>
    <m/>
    <n v="0"/>
  </r>
  <r>
    <x v="129"/>
    <x v="14"/>
    <x v="51"/>
    <m/>
    <m/>
  </r>
  <r>
    <x v="129"/>
    <x v="16"/>
    <x v="51"/>
    <n v="199950"/>
    <n v="199950"/>
  </r>
  <r>
    <x v="129"/>
    <x v="17"/>
    <x v="51"/>
    <n v="186000"/>
    <n v="372000"/>
  </r>
  <r>
    <x v="129"/>
    <x v="15"/>
    <x v="51"/>
    <m/>
    <n v="0"/>
  </r>
  <r>
    <x v="130"/>
    <x v="14"/>
    <x v="51"/>
    <m/>
    <m/>
  </r>
  <r>
    <x v="130"/>
    <x v="16"/>
    <x v="51"/>
    <m/>
    <m/>
  </r>
  <r>
    <x v="130"/>
    <x v="17"/>
    <x v="51"/>
    <n v="100000"/>
    <n v="406900"/>
  </r>
  <r>
    <x v="130"/>
    <x v="15"/>
    <x v="51"/>
    <m/>
    <n v="0"/>
  </r>
  <r>
    <x v="131"/>
    <x v="14"/>
    <x v="51"/>
    <m/>
    <m/>
  </r>
  <r>
    <x v="131"/>
    <x v="16"/>
    <x v="51"/>
    <n v="138250"/>
    <n v="276500"/>
  </r>
  <r>
    <x v="131"/>
    <x v="17"/>
    <x v="51"/>
    <n v="162500"/>
    <n v="734950"/>
  </r>
  <r>
    <x v="131"/>
    <x v="15"/>
    <x v="51"/>
    <m/>
    <n v="0"/>
  </r>
  <r>
    <x v="132"/>
    <x v="14"/>
    <x v="51"/>
    <m/>
    <m/>
  </r>
  <r>
    <x v="132"/>
    <x v="16"/>
    <x v="51"/>
    <m/>
    <m/>
  </r>
  <r>
    <x v="132"/>
    <x v="17"/>
    <x v="51"/>
    <n v="66500"/>
    <n v="66500"/>
  </r>
  <r>
    <x v="132"/>
    <x v="15"/>
    <x v="51"/>
    <m/>
    <n v="0"/>
  </r>
  <r>
    <x v="133"/>
    <x v="14"/>
    <x v="51"/>
    <m/>
    <m/>
  </r>
  <r>
    <x v="133"/>
    <x v="16"/>
    <x v="51"/>
    <m/>
    <m/>
  </r>
  <r>
    <x v="133"/>
    <x v="17"/>
    <x v="51"/>
    <m/>
    <n v="0"/>
  </r>
  <r>
    <x v="133"/>
    <x v="15"/>
    <x v="51"/>
    <m/>
    <n v="0"/>
  </r>
  <r>
    <x v="134"/>
    <x v="14"/>
    <x v="51"/>
    <m/>
    <m/>
  </r>
  <r>
    <x v="134"/>
    <x v="16"/>
    <x v="51"/>
    <m/>
    <m/>
  </r>
  <r>
    <x v="134"/>
    <x v="17"/>
    <x v="51"/>
    <n v="297450"/>
    <n v="594900"/>
  </r>
  <r>
    <x v="134"/>
    <x v="15"/>
    <x v="51"/>
    <m/>
    <n v="0"/>
  </r>
  <r>
    <x v="135"/>
    <x v="14"/>
    <x v="51"/>
    <m/>
    <m/>
  </r>
  <r>
    <x v="135"/>
    <x v="16"/>
    <x v="51"/>
    <n v="239500"/>
    <n v="239500"/>
  </r>
  <r>
    <x v="135"/>
    <x v="17"/>
    <x v="51"/>
    <n v="192000"/>
    <n v="752240"/>
  </r>
  <r>
    <x v="135"/>
    <x v="15"/>
    <x v="51"/>
    <m/>
    <n v="0"/>
  </r>
  <r>
    <x v="136"/>
    <x v="14"/>
    <x v="51"/>
    <m/>
    <m/>
  </r>
  <r>
    <x v="136"/>
    <x v="16"/>
    <x v="51"/>
    <m/>
    <m/>
  </r>
  <r>
    <x v="136"/>
    <x v="17"/>
    <x v="51"/>
    <n v="307450"/>
    <n v="614900"/>
  </r>
  <r>
    <x v="136"/>
    <x v="15"/>
    <x v="51"/>
    <m/>
    <n v="0"/>
  </r>
  <r>
    <x v="137"/>
    <x v="14"/>
    <x v="51"/>
    <m/>
    <m/>
  </r>
  <r>
    <x v="137"/>
    <x v="16"/>
    <x v="51"/>
    <n v="195000"/>
    <n v="389999"/>
  </r>
  <r>
    <x v="137"/>
    <x v="17"/>
    <x v="51"/>
    <n v="220000"/>
    <n v="665500"/>
  </r>
  <r>
    <x v="137"/>
    <x v="15"/>
    <x v="51"/>
    <m/>
    <n v="0"/>
  </r>
  <r>
    <x v="138"/>
    <x v="14"/>
    <x v="51"/>
    <m/>
    <m/>
  </r>
  <r>
    <x v="138"/>
    <x v="16"/>
    <x v="51"/>
    <m/>
    <m/>
  </r>
  <r>
    <x v="138"/>
    <x v="17"/>
    <x v="51"/>
    <n v="149950"/>
    <n v="815400"/>
  </r>
  <r>
    <x v="138"/>
    <x v="15"/>
    <x v="51"/>
    <m/>
    <n v="0"/>
  </r>
  <r>
    <x v="139"/>
    <x v="14"/>
    <x v="51"/>
    <m/>
    <m/>
  </r>
  <r>
    <x v="139"/>
    <x v="16"/>
    <x v="51"/>
    <n v="536500"/>
    <n v="536500"/>
  </r>
  <r>
    <x v="139"/>
    <x v="17"/>
    <x v="51"/>
    <n v="297000"/>
    <n v="941000"/>
  </r>
  <r>
    <x v="139"/>
    <x v="15"/>
    <x v="51"/>
    <m/>
    <n v="0"/>
  </r>
  <r>
    <x v="140"/>
    <x v="14"/>
    <x v="51"/>
    <m/>
    <m/>
  </r>
  <r>
    <x v="140"/>
    <x v="16"/>
    <x v="51"/>
    <m/>
    <m/>
  </r>
  <r>
    <x v="140"/>
    <x v="17"/>
    <x v="51"/>
    <n v="256800"/>
    <n v="256800"/>
  </r>
  <r>
    <x v="140"/>
    <x v="15"/>
    <x v="51"/>
    <m/>
    <n v="0"/>
  </r>
  <r>
    <x v="141"/>
    <x v="14"/>
    <x v="51"/>
    <m/>
    <m/>
  </r>
  <r>
    <x v="141"/>
    <x v="16"/>
    <x v="51"/>
    <m/>
    <m/>
  </r>
  <r>
    <x v="141"/>
    <x v="17"/>
    <x v="51"/>
    <n v="322974"/>
    <n v="322974"/>
  </r>
  <r>
    <x v="141"/>
    <x v="15"/>
    <x v="51"/>
    <m/>
    <n v="0"/>
  </r>
  <r>
    <x v="142"/>
    <x v="14"/>
    <x v="51"/>
    <m/>
    <m/>
  </r>
  <r>
    <x v="142"/>
    <x v="16"/>
    <x v="51"/>
    <m/>
    <m/>
  </r>
  <r>
    <x v="142"/>
    <x v="17"/>
    <x v="51"/>
    <n v="127500"/>
    <n v="255000"/>
  </r>
  <r>
    <x v="142"/>
    <x v="15"/>
    <x v="51"/>
    <m/>
    <n v="0"/>
  </r>
  <r>
    <x v="143"/>
    <x v="14"/>
    <x v="51"/>
    <m/>
    <m/>
  </r>
  <r>
    <x v="143"/>
    <x v="16"/>
    <x v="51"/>
    <m/>
    <m/>
  </r>
  <r>
    <x v="143"/>
    <x v="17"/>
    <x v="51"/>
    <n v="337350"/>
    <n v="674700"/>
  </r>
  <r>
    <x v="143"/>
    <x v="15"/>
    <x v="51"/>
    <m/>
    <n v="0"/>
  </r>
  <r>
    <x v="144"/>
    <x v="14"/>
    <x v="51"/>
    <m/>
    <m/>
  </r>
  <r>
    <x v="144"/>
    <x v="16"/>
    <x v="51"/>
    <m/>
    <m/>
  </r>
  <r>
    <x v="144"/>
    <x v="17"/>
    <x v="51"/>
    <m/>
    <n v="0"/>
  </r>
  <r>
    <x v="144"/>
    <x v="15"/>
    <x v="51"/>
    <m/>
    <n v="0"/>
  </r>
  <r>
    <x v="145"/>
    <x v="14"/>
    <x v="51"/>
    <m/>
    <m/>
  </r>
  <r>
    <x v="145"/>
    <x v="16"/>
    <x v="51"/>
    <n v="272000"/>
    <n v="272000"/>
  </r>
  <r>
    <x v="145"/>
    <x v="17"/>
    <x v="51"/>
    <m/>
    <n v="0"/>
  </r>
  <r>
    <x v="145"/>
    <x v="15"/>
    <x v="51"/>
    <m/>
    <n v="0"/>
  </r>
  <r>
    <x v="146"/>
    <x v="14"/>
    <x v="51"/>
    <m/>
    <m/>
  </r>
  <r>
    <x v="146"/>
    <x v="16"/>
    <x v="51"/>
    <n v="249975"/>
    <n v="499950"/>
  </r>
  <r>
    <x v="146"/>
    <x v="17"/>
    <x v="51"/>
    <n v="339900"/>
    <n v="339900"/>
  </r>
  <r>
    <x v="146"/>
    <x v="15"/>
    <x v="51"/>
    <m/>
    <n v="0"/>
  </r>
  <r>
    <x v="147"/>
    <x v="14"/>
    <x v="51"/>
    <m/>
    <m/>
  </r>
  <r>
    <x v="147"/>
    <x v="16"/>
    <x v="51"/>
    <m/>
    <m/>
  </r>
  <r>
    <x v="147"/>
    <x v="17"/>
    <x v="51"/>
    <n v="217500"/>
    <n v="957950"/>
  </r>
  <r>
    <x v="147"/>
    <x v="15"/>
    <x v="51"/>
    <m/>
    <n v="0"/>
  </r>
  <r>
    <x v="148"/>
    <x v="14"/>
    <x v="51"/>
    <m/>
    <m/>
  </r>
  <r>
    <x v="148"/>
    <x v="16"/>
    <x v="51"/>
    <m/>
    <m/>
  </r>
  <r>
    <x v="148"/>
    <x v="17"/>
    <x v="51"/>
    <n v="157500"/>
    <n v="157500"/>
  </r>
  <r>
    <x v="148"/>
    <x v="15"/>
    <x v="51"/>
    <m/>
    <n v="0"/>
  </r>
  <r>
    <x v="149"/>
    <x v="14"/>
    <x v="51"/>
    <m/>
    <m/>
  </r>
  <r>
    <x v="149"/>
    <x v="16"/>
    <x v="51"/>
    <n v="325500"/>
    <n v="651000"/>
  </r>
  <r>
    <x v="149"/>
    <x v="17"/>
    <x v="51"/>
    <n v="280000"/>
    <n v="280000"/>
  </r>
  <r>
    <x v="149"/>
    <x v="15"/>
    <x v="51"/>
    <m/>
    <n v="0"/>
  </r>
  <r>
    <x v="150"/>
    <x v="14"/>
    <x v="51"/>
    <m/>
    <m/>
  </r>
  <r>
    <x v="150"/>
    <x v="16"/>
    <x v="51"/>
    <m/>
    <m/>
  </r>
  <r>
    <x v="150"/>
    <x v="17"/>
    <x v="51"/>
    <n v="400000"/>
    <n v="400000"/>
  </r>
  <r>
    <x v="150"/>
    <x v="15"/>
    <x v="51"/>
    <m/>
    <n v="0"/>
  </r>
  <r>
    <x v="151"/>
    <x v="14"/>
    <x v="51"/>
    <m/>
    <m/>
  </r>
  <r>
    <x v="151"/>
    <x v="16"/>
    <x v="51"/>
    <m/>
    <m/>
  </r>
  <r>
    <x v="151"/>
    <x v="17"/>
    <x v="51"/>
    <n v="205000"/>
    <n v="205000"/>
  </r>
  <r>
    <x v="151"/>
    <x v="15"/>
    <x v="51"/>
    <m/>
    <n v="0"/>
  </r>
  <r>
    <x v="152"/>
    <x v="14"/>
    <x v="51"/>
    <m/>
    <m/>
  </r>
  <r>
    <x v="152"/>
    <x v="16"/>
    <x v="51"/>
    <n v="180000"/>
    <n v="180000"/>
  </r>
  <r>
    <x v="152"/>
    <x v="17"/>
    <x v="51"/>
    <m/>
    <n v="0"/>
  </r>
  <r>
    <x v="152"/>
    <x v="15"/>
    <x v="51"/>
    <m/>
    <n v="0"/>
  </r>
  <r>
    <x v="153"/>
    <x v="14"/>
    <x v="51"/>
    <m/>
    <m/>
  </r>
  <r>
    <x v="153"/>
    <x v="16"/>
    <x v="51"/>
    <n v="154600"/>
    <n v="154600"/>
  </r>
  <r>
    <x v="153"/>
    <x v="17"/>
    <x v="51"/>
    <n v="249950"/>
    <n v="662450"/>
  </r>
  <r>
    <x v="153"/>
    <x v="15"/>
    <x v="51"/>
    <m/>
    <n v="0"/>
  </r>
  <r>
    <x v="154"/>
    <x v="14"/>
    <x v="51"/>
    <m/>
    <m/>
  </r>
  <r>
    <x v="154"/>
    <x v="16"/>
    <x v="51"/>
    <n v="289400"/>
    <n v="578800"/>
  </r>
  <r>
    <x v="154"/>
    <x v="17"/>
    <x v="51"/>
    <n v="281000"/>
    <n v="562000"/>
  </r>
  <r>
    <x v="154"/>
    <x v="15"/>
    <x v="51"/>
    <m/>
    <n v="0"/>
  </r>
  <r>
    <x v="155"/>
    <x v="14"/>
    <x v="51"/>
    <n v="159000"/>
    <n v="159000"/>
  </r>
  <r>
    <x v="155"/>
    <x v="16"/>
    <x v="51"/>
    <m/>
    <m/>
  </r>
  <r>
    <x v="155"/>
    <x v="17"/>
    <x v="51"/>
    <n v="150050"/>
    <n v="300100"/>
  </r>
  <r>
    <x v="155"/>
    <x v="15"/>
    <x v="51"/>
    <m/>
    <n v="0"/>
  </r>
  <r>
    <x v="156"/>
    <x v="14"/>
    <x v="51"/>
    <m/>
    <m/>
  </r>
  <r>
    <x v="156"/>
    <x v="16"/>
    <x v="51"/>
    <m/>
    <m/>
  </r>
  <r>
    <x v="156"/>
    <x v="17"/>
    <x v="51"/>
    <n v="215000"/>
    <n v="1167000"/>
  </r>
  <r>
    <x v="156"/>
    <x v="15"/>
    <x v="51"/>
    <m/>
    <n v="0"/>
  </r>
  <r>
    <x v="157"/>
    <x v="14"/>
    <x v="51"/>
    <m/>
    <m/>
  </r>
  <r>
    <x v="157"/>
    <x v="16"/>
    <x v="51"/>
    <m/>
    <m/>
  </r>
  <r>
    <x v="157"/>
    <x v="17"/>
    <x v="51"/>
    <n v="225000"/>
    <n v="225000"/>
  </r>
  <r>
    <x v="157"/>
    <x v="15"/>
    <x v="51"/>
    <m/>
    <n v="0"/>
  </r>
  <r>
    <x v="158"/>
    <x v="14"/>
    <x v="51"/>
    <m/>
    <m/>
  </r>
  <r>
    <x v="158"/>
    <x v="16"/>
    <x v="51"/>
    <n v="319000"/>
    <n v="319000"/>
  </r>
  <r>
    <x v="158"/>
    <x v="17"/>
    <x v="51"/>
    <n v="200000"/>
    <n v="200000"/>
  </r>
  <r>
    <x v="158"/>
    <x v="15"/>
    <x v="51"/>
    <m/>
    <n v="0"/>
  </r>
  <r>
    <x v="159"/>
    <x v="14"/>
    <x v="51"/>
    <n v="250000"/>
    <n v="250000"/>
  </r>
  <r>
    <x v="159"/>
    <x v="16"/>
    <x v="51"/>
    <m/>
    <m/>
  </r>
  <r>
    <x v="159"/>
    <x v="17"/>
    <x v="51"/>
    <n v="305000"/>
    <n v="1550000"/>
  </r>
  <r>
    <x v="159"/>
    <x v="15"/>
    <x v="51"/>
    <m/>
    <n v="0"/>
  </r>
  <r>
    <x v="160"/>
    <x v="14"/>
    <x v="51"/>
    <m/>
    <m/>
  </r>
  <r>
    <x v="160"/>
    <x v="16"/>
    <x v="51"/>
    <m/>
    <m/>
  </r>
  <r>
    <x v="160"/>
    <x v="17"/>
    <x v="51"/>
    <n v="261950"/>
    <n v="261950"/>
  </r>
  <r>
    <x v="160"/>
    <x v="15"/>
    <x v="51"/>
    <m/>
    <n v="0"/>
  </r>
  <r>
    <x v="161"/>
    <x v="14"/>
    <x v="51"/>
    <m/>
    <m/>
  </r>
  <r>
    <x v="161"/>
    <x v="16"/>
    <x v="51"/>
    <n v="370950"/>
    <n v="741900"/>
  </r>
  <r>
    <x v="161"/>
    <x v="17"/>
    <x v="51"/>
    <n v="325000"/>
    <n v="325000"/>
  </r>
  <r>
    <x v="161"/>
    <x v="15"/>
    <x v="51"/>
    <m/>
    <n v="0"/>
  </r>
  <r>
    <x v="162"/>
    <x v="14"/>
    <x v="51"/>
    <m/>
    <m/>
  </r>
  <r>
    <x v="162"/>
    <x v="16"/>
    <x v="51"/>
    <m/>
    <m/>
  </r>
  <r>
    <x v="162"/>
    <x v="17"/>
    <x v="51"/>
    <n v="209950"/>
    <n v="690541"/>
  </r>
  <r>
    <x v="162"/>
    <x v="15"/>
    <x v="51"/>
    <m/>
    <n v="0"/>
  </r>
  <r>
    <x v="163"/>
    <x v="14"/>
    <x v="51"/>
    <m/>
    <m/>
  </r>
  <r>
    <x v="163"/>
    <x v="16"/>
    <x v="51"/>
    <n v="278000"/>
    <n v="278000"/>
  </r>
  <r>
    <x v="163"/>
    <x v="17"/>
    <x v="51"/>
    <n v="445000"/>
    <n v="445000"/>
  </r>
  <r>
    <x v="163"/>
    <x v="15"/>
    <x v="51"/>
    <m/>
    <n v="0"/>
  </r>
  <r>
    <x v="164"/>
    <x v="14"/>
    <x v="51"/>
    <m/>
    <m/>
  </r>
  <r>
    <x v="164"/>
    <x v="16"/>
    <x v="51"/>
    <m/>
    <m/>
  </r>
  <r>
    <x v="164"/>
    <x v="17"/>
    <x v="51"/>
    <n v="228500"/>
    <n v="228500"/>
  </r>
  <r>
    <x v="164"/>
    <x v="15"/>
    <x v="51"/>
    <m/>
    <n v="0"/>
  </r>
  <r>
    <x v="165"/>
    <x v="14"/>
    <x v="51"/>
    <m/>
    <m/>
  </r>
  <r>
    <x v="165"/>
    <x v="16"/>
    <x v="51"/>
    <n v="82000"/>
    <n v="82000"/>
  </r>
  <r>
    <x v="165"/>
    <x v="17"/>
    <x v="51"/>
    <n v="508750"/>
    <n v="1017500"/>
  </r>
  <r>
    <x v="165"/>
    <x v="15"/>
    <x v="51"/>
    <m/>
    <n v="0"/>
  </r>
  <r>
    <x v="166"/>
    <x v="14"/>
    <x v="51"/>
    <n v="245000"/>
    <n v="245000"/>
  </r>
  <r>
    <x v="166"/>
    <x v="16"/>
    <x v="51"/>
    <n v="345000"/>
    <n v="345000"/>
  </r>
  <r>
    <x v="166"/>
    <x v="17"/>
    <x v="51"/>
    <n v="329999"/>
    <n v="329999"/>
  </r>
  <r>
    <x v="166"/>
    <x v="15"/>
    <x v="51"/>
    <m/>
    <n v="0"/>
  </r>
  <r>
    <x v="167"/>
    <x v="14"/>
    <x v="51"/>
    <m/>
    <m/>
  </r>
  <r>
    <x v="167"/>
    <x v="16"/>
    <x v="51"/>
    <n v="80000"/>
    <n v="80000"/>
  </r>
  <r>
    <x v="167"/>
    <x v="17"/>
    <x v="51"/>
    <n v="448500"/>
    <n v="897000"/>
  </r>
  <r>
    <x v="167"/>
    <x v="15"/>
    <x v="51"/>
    <m/>
    <n v="0"/>
  </r>
  <r>
    <x v="168"/>
    <x v="14"/>
    <x v="51"/>
    <m/>
    <m/>
  </r>
  <r>
    <x v="168"/>
    <x v="16"/>
    <x v="51"/>
    <n v="289950"/>
    <n v="289950"/>
  </r>
  <r>
    <x v="168"/>
    <x v="17"/>
    <x v="51"/>
    <m/>
    <n v="0"/>
  </r>
  <r>
    <x v="168"/>
    <x v="15"/>
    <x v="51"/>
    <m/>
    <n v="0"/>
  </r>
  <r>
    <x v="169"/>
    <x v="14"/>
    <x v="51"/>
    <m/>
    <m/>
  </r>
  <r>
    <x v="169"/>
    <x v="16"/>
    <x v="51"/>
    <m/>
    <m/>
  </r>
  <r>
    <x v="169"/>
    <x v="17"/>
    <x v="51"/>
    <n v="235000"/>
    <n v="235000"/>
  </r>
  <r>
    <x v="169"/>
    <x v="15"/>
    <x v="51"/>
    <m/>
    <n v="0"/>
  </r>
  <r>
    <x v="170"/>
    <x v="14"/>
    <x v="51"/>
    <m/>
    <m/>
  </r>
  <r>
    <x v="170"/>
    <x v="16"/>
    <x v="51"/>
    <n v="289950"/>
    <n v="946950"/>
  </r>
  <r>
    <x v="170"/>
    <x v="17"/>
    <x v="51"/>
    <n v="431000"/>
    <n v="862000"/>
  </r>
  <r>
    <x v="170"/>
    <x v="15"/>
    <x v="51"/>
    <m/>
    <n v="0"/>
  </r>
  <r>
    <x v="171"/>
    <x v="14"/>
    <x v="51"/>
    <m/>
    <m/>
  </r>
  <r>
    <x v="171"/>
    <x v="16"/>
    <x v="51"/>
    <m/>
    <m/>
  </r>
  <r>
    <x v="171"/>
    <x v="17"/>
    <x v="51"/>
    <n v="319950"/>
    <n v="319950"/>
  </r>
  <r>
    <x v="171"/>
    <x v="15"/>
    <x v="51"/>
    <m/>
    <n v="0"/>
  </r>
  <r>
    <x v="172"/>
    <x v="14"/>
    <x v="51"/>
    <m/>
    <m/>
  </r>
  <r>
    <x v="172"/>
    <x v="16"/>
    <x v="51"/>
    <n v="252500"/>
    <n v="252500"/>
  </r>
  <r>
    <x v="172"/>
    <x v="17"/>
    <x v="51"/>
    <m/>
    <n v="0"/>
  </r>
  <r>
    <x v="172"/>
    <x v="15"/>
    <x v="51"/>
    <n v="82000"/>
    <n v="82000"/>
  </r>
  <r>
    <x v="173"/>
    <x v="14"/>
    <x v="51"/>
    <m/>
    <m/>
  </r>
  <r>
    <x v="173"/>
    <x v="16"/>
    <x v="51"/>
    <n v="346000"/>
    <n v="346000"/>
  </r>
  <r>
    <x v="173"/>
    <x v="17"/>
    <x v="51"/>
    <n v="517475"/>
    <n v="1034950"/>
  </r>
  <r>
    <x v="173"/>
    <x v="15"/>
    <x v="51"/>
    <m/>
    <n v="0"/>
  </r>
  <r>
    <x v="174"/>
    <x v="14"/>
    <x v="51"/>
    <m/>
    <m/>
  </r>
  <r>
    <x v="174"/>
    <x v="16"/>
    <x v="51"/>
    <m/>
    <m/>
  </r>
  <r>
    <x v="174"/>
    <x v="17"/>
    <x v="51"/>
    <m/>
    <n v="0"/>
  </r>
  <r>
    <x v="174"/>
    <x v="15"/>
    <x v="51"/>
    <m/>
    <n v="0"/>
  </r>
  <r>
    <x v="175"/>
    <x v="14"/>
    <x v="51"/>
    <m/>
    <m/>
  </r>
  <r>
    <x v="175"/>
    <x v="16"/>
    <x v="51"/>
    <n v="308000"/>
    <n v="308000"/>
  </r>
  <r>
    <x v="175"/>
    <x v="17"/>
    <x v="51"/>
    <n v="252514"/>
    <n v="505027"/>
  </r>
  <r>
    <x v="175"/>
    <x v="15"/>
    <x v="51"/>
    <m/>
    <n v="0"/>
  </r>
  <r>
    <x v="176"/>
    <x v="14"/>
    <x v="51"/>
    <m/>
    <m/>
  </r>
  <r>
    <x v="176"/>
    <x v="16"/>
    <x v="51"/>
    <n v="241000"/>
    <n v="241000"/>
  </r>
  <r>
    <x v="176"/>
    <x v="17"/>
    <x v="51"/>
    <n v="365000"/>
    <n v="1040000"/>
  </r>
  <r>
    <x v="176"/>
    <x v="15"/>
    <x v="51"/>
    <m/>
    <n v="0"/>
  </r>
  <r>
    <x v="177"/>
    <x v="14"/>
    <x v="51"/>
    <m/>
    <m/>
  </r>
  <r>
    <x v="177"/>
    <x v="16"/>
    <x v="51"/>
    <n v="401300"/>
    <n v="1111300"/>
  </r>
  <r>
    <x v="177"/>
    <x v="17"/>
    <x v="51"/>
    <n v="386625"/>
    <n v="3210750"/>
  </r>
  <r>
    <x v="177"/>
    <x v="15"/>
    <x v="51"/>
    <n v="279950"/>
    <n v="279950"/>
  </r>
  <r>
    <x v="178"/>
    <x v="14"/>
    <x v="51"/>
    <m/>
    <m/>
  </r>
  <r>
    <x v="178"/>
    <x v="16"/>
    <x v="51"/>
    <n v="171000"/>
    <n v="171000"/>
  </r>
  <r>
    <x v="178"/>
    <x v="17"/>
    <x v="51"/>
    <n v="295000"/>
    <n v="590000"/>
  </r>
  <r>
    <x v="178"/>
    <x v="15"/>
    <x v="51"/>
    <m/>
    <n v="0"/>
  </r>
  <r>
    <x v="179"/>
    <x v="14"/>
    <x v="51"/>
    <m/>
    <m/>
  </r>
  <r>
    <x v="179"/>
    <x v="16"/>
    <x v="51"/>
    <m/>
    <m/>
  </r>
  <r>
    <x v="179"/>
    <x v="17"/>
    <x v="51"/>
    <n v="594000"/>
    <n v="2777900"/>
  </r>
  <r>
    <x v="179"/>
    <x v="15"/>
    <x v="51"/>
    <m/>
    <n v="0"/>
  </r>
  <r>
    <x v="180"/>
    <x v="14"/>
    <x v="51"/>
    <m/>
    <m/>
  </r>
  <r>
    <x v="180"/>
    <x v="16"/>
    <x v="51"/>
    <m/>
    <m/>
  </r>
  <r>
    <x v="180"/>
    <x v="17"/>
    <x v="51"/>
    <n v="310000"/>
    <n v="793500"/>
  </r>
  <r>
    <x v="180"/>
    <x v="15"/>
    <x v="51"/>
    <m/>
    <n v="0"/>
  </r>
  <r>
    <x v="181"/>
    <x v="14"/>
    <x v="51"/>
    <m/>
    <m/>
  </r>
  <r>
    <x v="181"/>
    <x v="16"/>
    <x v="51"/>
    <m/>
    <m/>
  </r>
  <r>
    <x v="181"/>
    <x v="17"/>
    <x v="51"/>
    <m/>
    <n v="0"/>
  </r>
  <r>
    <x v="181"/>
    <x v="15"/>
    <x v="51"/>
    <m/>
    <n v="0"/>
  </r>
  <r>
    <x v="182"/>
    <x v="14"/>
    <x v="51"/>
    <m/>
    <m/>
  </r>
  <r>
    <x v="182"/>
    <x v="16"/>
    <x v="51"/>
    <n v="297548"/>
    <n v="595095"/>
  </r>
  <r>
    <x v="182"/>
    <x v="17"/>
    <x v="51"/>
    <n v="275000"/>
    <n v="275000"/>
  </r>
  <r>
    <x v="182"/>
    <x v="15"/>
    <x v="51"/>
    <m/>
    <n v="0"/>
  </r>
  <r>
    <x v="183"/>
    <x v="14"/>
    <x v="51"/>
    <m/>
    <m/>
  </r>
  <r>
    <x v="183"/>
    <x v="16"/>
    <x v="51"/>
    <n v="319900"/>
    <n v="319900"/>
  </r>
  <r>
    <x v="183"/>
    <x v="17"/>
    <x v="51"/>
    <n v="350000"/>
    <n v="350000"/>
  </r>
  <r>
    <x v="183"/>
    <x v="15"/>
    <x v="51"/>
    <m/>
    <n v="0"/>
  </r>
  <r>
    <x v="184"/>
    <x v="14"/>
    <x v="51"/>
    <m/>
    <m/>
  </r>
  <r>
    <x v="184"/>
    <x v="16"/>
    <x v="51"/>
    <n v="305000"/>
    <n v="305000"/>
  </r>
  <r>
    <x v="184"/>
    <x v="17"/>
    <x v="51"/>
    <n v="427450"/>
    <n v="1221775"/>
  </r>
  <r>
    <x v="184"/>
    <x v="15"/>
    <x v="51"/>
    <m/>
    <n v="0"/>
  </r>
  <r>
    <x v="185"/>
    <x v="14"/>
    <x v="51"/>
    <m/>
    <m/>
  </r>
  <r>
    <x v="185"/>
    <x v="16"/>
    <x v="51"/>
    <n v="270000"/>
    <n v="270000"/>
  </r>
  <r>
    <x v="185"/>
    <x v="17"/>
    <x v="51"/>
    <n v="251500"/>
    <n v="503000"/>
  </r>
  <r>
    <x v="185"/>
    <x v="15"/>
    <x v="51"/>
    <n v="308000"/>
    <n v="308000"/>
  </r>
  <r>
    <x v="186"/>
    <x v="14"/>
    <x v="51"/>
    <m/>
    <m/>
  </r>
  <r>
    <x v="186"/>
    <x v="16"/>
    <x v="51"/>
    <m/>
    <m/>
  </r>
  <r>
    <x v="186"/>
    <x v="17"/>
    <x v="51"/>
    <n v="425500"/>
    <n v="1689000"/>
  </r>
  <r>
    <x v="186"/>
    <x v="15"/>
    <x v="51"/>
    <m/>
    <n v="0"/>
  </r>
  <r>
    <x v="187"/>
    <x v="14"/>
    <x v="51"/>
    <m/>
    <m/>
  </r>
  <r>
    <x v="187"/>
    <x v="16"/>
    <x v="51"/>
    <n v="360000"/>
    <n v="720000"/>
  </r>
  <r>
    <x v="187"/>
    <x v="17"/>
    <x v="51"/>
    <m/>
    <n v="0"/>
  </r>
  <r>
    <x v="187"/>
    <x v="15"/>
    <x v="51"/>
    <m/>
    <n v="0"/>
  </r>
  <r>
    <x v="188"/>
    <x v="14"/>
    <x v="51"/>
    <m/>
    <m/>
  </r>
  <r>
    <x v="188"/>
    <x v="16"/>
    <x v="51"/>
    <n v="268000"/>
    <n v="864321"/>
  </r>
  <r>
    <x v="188"/>
    <x v="17"/>
    <x v="51"/>
    <n v="369975"/>
    <n v="1472950"/>
  </r>
  <r>
    <x v="188"/>
    <x v="15"/>
    <x v="51"/>
    <m/>
    <n v="0"/>
  </r>
  <r>
    <x v="189"/>
    <x v="14"/>
    <x v="51"/>
    <m/>
    <m/>
  </r>
  <r>
    <x v="189"/>
    <x v="16"/>
    <x v="51"/>
    <n v="475000"/>
    <n v="475000"/>
  </r>
  <r>
    <x v="189"/>
    <x v="17"/>
    <x v="51"/>
    <n v="350450"/>
    <n v="700900"/>
  </r>
  <r>
    <x v="189"/>
    <x v="15"/>
    <x v="51"/>
    <m/>
    <n v="0"/>
  </r>
  <r>
    <x v="190"/>
    <x v="14"/>
    <x v="51"/>
    <m/>
    <m/>
  </r>
  <r>
    <x v="190"/>
    <x v="16"/>
    <x v="51"/>
    <n v="365000"/>
    <n v="365000"/>
  </r>
  <r>
    <x v="190"/>
    <x v="17"/>
    <x v="51"/>
    <n v="459500"/>
    <n v="1419500"/>
  </r>
  <r>
    <x v="190"/>
    <x v="15"/>
    <x v="51"/>
    <m/>
    <n v="0"/>
  </r>
  <r>
    <x v="191"/>
    <x v="14"/>
    <x v="51"/>
    <m/>
    <m/>
  </r>
  <r>
    <x v="191"/>
    <x v="16"/>
    <x v="51"/>
    <m/>
    <m/>
  </r>
  <r>
    <x v="191"/>
    <x v="17"/>
    <x v="51"/>
    <m/>
    <n v="0"/>
  </r>
  <r>
    <x v="191"/>
    <x v="15"/>
    <x v="51"/>
    <m/>
    <n v="0"/>
  </r>
  <r>
    <x v="192"/>
    <x v="14"/>
    <x v="51"/>
    <m/>
    <m/>
  </r>
  <r>
    <x v="192"/>
    <x v="16"/>
    <x v="51"/>
    <m/>
    <m/>
  </r>
  <r>
    <x v="192"/>
    <x v="17"/>
    <x v="51"/>
    <m/>
    <n v="0"/>
  </r>
  <r>
    <x v="192"/>
    <x v="15"/>
    <x v="51"/>
    <m/>
    <n v="0"/>
  </r>
  <r>
    <x v="202"/>
    <x v="14"/>
    <x v="51"/>
    <m/>
    <m/>
  </r>
  <r>
    <x v="202"/>
    <x v="16"/>
    <x v="51"/>
    <n v="313000"/>
    <n v="313000"/>
  </r>
  <r>
    <x v="202"/>
    <x v="17"/>
    <x v="51"/>
    <n v="358000"/>
    <n v="358000"/>
  </r>
  <r>
    <x v="202"/>
    <x v="15"/>
    <x v="51"/>
    <m/>
    <n v="0"/>
  </r>
  <r>
    <x v="194"/>
    <x v="14"/>
    <x v="51"/>
    <m/>
    <m/>
  </r>
  <r>
    <x v="194"/>
    <x v="16"/>
    <x v="51"/>
    <n v="240000"/>
    <n v="240000"/>
  </r>
  <r>
    <x v="194"/>
    <x v="17"/>
    <x v="51"/>
    <n v="439950"/>
    <n v="439950"/>
  </r>
  <r>
    <x v="194"/>
    <x v="15"/>
    <x v="51"/>
    <m/>
    <n v="0"/>
  </r>
  <r>
    <x v="195"/>
    <x v="14"/>
    <x v="51"/>
    <n v="355000"/>
    <n v="355000"/>
  </r>
  <r>
    <x v="195"/>
    <x v="16"/>
    <x v="51"/>
    <n v="299500"/>
    <n v="599000"/>
  </r>
  <r>
    <x v="195"/>
    <x v="17"/>
    <x v="51"/>
    <m/>
    <n v="0"/>
  </r>
  <r>
    <x v="195"/>
    <x v="15"/>
    <x v="51"/>
    <m/>
    <n v="0"/>
  </r>
  <r>
    <x v="196"/>
    <x v="14"/>
    <x v="51"/>
    <m/>
    <m/>
  </r>
  <r>
    <x v="196"/>
    <x v="16"/>
    <x v="51"/>
    <m/>
    <m/>
  </r>
  <r>
    <x v="196"/>
    <x v="17"/>
    <x v="51"/>
    <n v="388500"/>
    <n v="1534950"/>
  </r>
  <r>
    <x v="196"/>
    <x v="15"/>
    <x v="51"/>
    <n v="266000"/>
    <n v="266000"/>
  </r>
  <r>
    <x v="197"/>
    <x v="14"/>
    <x v="51"/>
    <m/>
    <m/>
  </r>
  <r>
    <x v="197"/>
    <x v="16"/>
    <x v="51"/>
    <m/>
    <m/>
  </r>
  <r>
    <x v="197"/>
    <x v="17"/>
    <x v="51"/>
    <m/>
    <n v="0"/>
  </r>
  <r>
    <x v="197"/>
    <x v="15"/>
    <x v="51"/>
    <m/>
    <n v="0"/>
  </r>
  <r>
    <x v="198"/>
    <x v="14"/>
    <x v="51"/>
    <m/>
    <m/>
  </r>
  <r>
    <x v="198"/>
    <x v="16"/>
    <x v="51"/>
    <m/>
    <m/>
  </r>
  <r>
    <x v="198"/>
    <x v="17"/>
    <x v="51"/>
    <n v="335000"/>
    <n v="1235000"/>
  </r>
  <r>
    <x v="198"/>
    <x v="15"/>
    <x v="51"/>
    <m/>
    <n v="0"/>
  </r>
  <r>
    <x v="199"/>
    <x v="14"/>
    <x v="51"/>
    <m/>
    <m/>
  </r>
  <r>
    <x v="199"/>
    <x v="16"/>
    <x v="51"/>
    <m/>
    <m/>
  </r>
  <r>
    <x v="199"/>
    <x v="17"/>
    <x v="51"/>
    <n v="440000"/>
    <n v="880000"/>
  </r>
  <r>
    <x v="199"/>
    <x v="15"/>
    <x v="51"/>
    <m/>
    <n v="0"/>
  </r>
  <r>
    <x v="200"/>
    <x v="14"/>
    <x v="51"/>
    <m/>
    <m/>
  </r>
  <r>
    <x v="200"/>
    <x v="16"/>
    <x v="51"/>
    <n v="370000"/>
    <n v="370000"/>
  </r>
  <r>
    <x v="200"/>
    <x v="17"/>
    <x v="51"/>
    <n v="399990"/>
    <n v="399990"/>
  </r>
  <r>
    <x v="200"/>
    <x v="15"/>
    <x v="51"/>
    <m/>
    <n v="0"/>
  </r>
  <r>
    <x v="201"/>
    <x v="16"/>
    <x v="51"/>
    <m/>
    <m/>
  </r>
  <r>
    <x v="201"/>
    <x v="14"/>
    <x v="51"/>
    <m/>
    <m/>
  </r>
  <r>
    <x v="201"/>
    <x v="17"/>
    <x v="51"/>
    <n v="315975"/>
    <n v="631950"/>
  </r>
  <r>
    <x v="201"/>
    <x v="15"/>
    <x v="51"/>
    <n v="217000"/>
    <n v="217000"/>
  </r>
  <r>
    <x v="0"/>
    <x v="16"/>
    <x v="52"/>
    <n v="152000"/>
    <n v="152000"/>
  </r>
  <r>
    <x v="0"/>
    <x v="17"/>
    <x v="52"/>
    <n v="243500"/>
    <n v="243500"/>
  </r>
  <r>
    <x v="1"/>
    <x v="16"/>
    <x v="52"/>
    <m/>
    <m/>
  </r>
  <r>
    <x v="1"/>
    <x v="17"/>
    <x v="52"/>
    <n v="249950"/>
    <n v="249950"/>
  </r>
  <r>
    <x v="2"/>
    <x v="16"/>
    <x v="52"/>
    <n v="158000"/>
    <n v="158000"/>
  </r>
  <r>
    <x v="2"/>
    <x v="17"/>
    <x v="52"/>
    <n v="125000"/>
    <n v="125000"/>
  </r>
  <r>
    <x v="3"/>
    <x v="16"/>
    <x v="52"/>
    <n v="191975"/>
    <n v="383950"/>
  </r>
  <r>
    <x v="3"/>
    <x v="17"/>
    <x v="52"/>
    <n v="159950"/>
    <n v="415050"/>
  </r>
  <r>
    <x v="4"/>
    <x v="16"/>
    <x v="52"/>
    <m/>
    <m/>
  </r>
  <r>
    <x v="4"/>
    <x v="17"/>
    <x v="52"/>
    <n v="173000"/>
    <n v="521750"/>
  </r>
  <r>
    <x v="5"/>
    <x v="16"/>
    <x v="52"/>
    <n v="190000"/>
    <n v="190000"/>
  </r>
  <r>
    <x v="5"/>
    <x v="17"/>
    <x v="52"/>
    <n v="134825"/>
    <n v="269650"/>
  </r>
  <r>
    <x v="6"/>
    <x v="16"/>
    <x v="52"/>
    <m/>
    <m/>
  </r>
  <r>
    <x v="6"/>
    <x v="17"/>
    <x v="52"/>
    <n v="275000"/>
    <n v="275000"/>
  </r>
  <r>
    <x v="7"/>
    <x v="16"/>
    <x v="52"/>
    <m/>
    <m/>
  </r>
  <r>
    <x v="7"/>
    <x v="17"/>
    <x v="52"/>
    <n v="159475"/>
    <n v="318950"/>
  </r>
  <r>
    <x v="8"/>
    <x v="16"/>
    <x v="52"/>
    <n v="200000"/>
    <n v="200000"/>
  </r>
  <r>
    <x v="8"/>
    <x v="17"/>
    <x v="52"/>
    <n v="314450"/>
    <n v="827400"/>
  </r>
  <r>
    <x v="9"/>
    <x v="16"/>
    <x v="52"/>
    <n v="325000"/>
    <n v="325000"/>
  </r>
  <r>
    <x v="9"/>
    <x v="17"/>
    <x v="52"/>
    <n v="180000"/>
    <n v="360000"/>
  </r>
  <r>
    <x v="10"/>
    <x v="16"/>
    <x v="52"/>
    <n v="185000"/>
    <n v="588000"/>
  </r>
  <r>
    <x v="10"/>
    <x v="17"/>
    <x v="52"/>
    <n v="170000"/>
    <n v="340000"/>
  </r>
  <r>
    <x v="11"/>
    <x v="16"/>
    <x v="52"/>
    <n v="183500"/>
    <n v="568450"/>
  </r>
  <r>
    <x v="11"/>
    <x v="17"/>
    <x v="52"/>
    <n v="143000"/>
    <n v="403000"/>
  </r>
  <r>
    <x v="12"/>
    <x v="16"/>
    <x v="52"/>
    <n v="183250"/>
    <n v="366500"/>
  </r>
  <r>
    <x v="12"/>
    <x v="17"/>
    <x v="52"/>
    <m/>
    <m/>
  </r>
  <r>
    <x v="13"/>
    <x v="16"/>
    <x v="52"/>
    <n v="184950"/>
    <n v="184950"/>
  </r>
  <r>
    <x v="13"/>
    <x v="17"/>
    <x v="52"/>
    <n v="170000"/>
    <n v="170000"/>
  </r>
  <r>
    <x v="14"/>
    <x v="16"/>
    <x v="52"/>
    <n v="183000"/>
    <n v="366000"/>
  </r>
  <r>
    <x v="14"/>
    <x v="17"/>
    <x v="52"/>
    <n v="159000"/>
    <n v="159000"/>
  </r>
  <r>
    <x v="15"/>
    <x v="16"/>
    <x v="52"/>
    <n v="184199"/>
    <n v="184199"/>
  </r>
  <r>
    <x v="15"/>
    <x v="17"/>
    <x v="52"/>
    <n v="230000"/>
    <n v="230000"/>
  </r>
  <r>
    <x v="16"/>
    <x v="16"/>
    <x v="52"/>
    <m/>
    <m/>
  </r>
  <r>
    <x v="16"/>
    <x v="17"/>
    <x v="52"/>
    <n v="176950"/>
    <n v="538550"/>
  </r>
  <r>
    <x v="17"/>
    <x v="16"/>
    <x v="52"/>
    <n v="205500"/>
    <n v="851000"/>
  </r>
  <r>
    <x v="17"/>
    <x v="17"/>
    <x v="52"/>
    <n v="276000"/>
    <n v="552000"/>
  </r>
  <r>
    <x v="18"/>
    <x v="16"/>
    <x v="52"/>
    <n v="162500"/>
    <n v="512500"/>
  </r>
  <r>
    <x v="18"/>
    <x v="17"/>
    <x v="52"/>
    <n v="147500"/>
    <n v="440400"/>
  </r>
  <r>
    <x v="19"/>
    <x v="16"/>
    <x v="52"/>
    <n v="236000"/>
    <n v="236000"/>
  </r>
  <r>
    <x v="19"/>
    <x v="17"/>
    <x v="52"/>
    <n v="177000"/>
    <n v="177000"/>
  </r>
  <r>
    <x v="20"/>
    <x v="16"/>
    <x v="52"/>
    <n v="315000"/>
    <n v="315000"/>
  </r>
  <r>
    <x v="20"/>
    <x v="17"/>
    <x v="52"/>
    <n v="163000"/>
    <n v="163000"/>
  </r>
  <r>
    <x v="21"/>
    <x v="16"/>
    <x v="52"/>
    <n v="325000"/>
    <n v="325000"/>
  </r>
  <r>
    <x v="21"/>
    <x v="17"/>
    <x v="52"/>
    <n v="186250"/>
    <n v="372500"/>
  </r>
  <r>
    <x v="22"/>
    <x v="16"/>
    <x v="52"/>
    <m/>
    <m/>
  </r>
  <r>
    <x v="22"/>
    <x v="17"/>
    <x v="52"/>
    <n v="167500"/>
    <n v="167500"/>
  </r>
  <r>
    <x v="23"/>
    <x v="16"/>
    <x v="52"/>
    <n v="229825"/>
    <n v="459650"/>
  </r>
  <r>
    <x v="23"/>
    <x v="17"/>
    <x v="52"/>
    <n v="192000"/>
    <n v="192000"/>
  </r>
  <r>
    <x v="24"/>
    <x v="16"/>
    <x v="52"/>
    <n v="178500"/>
    <n v="178500"/>
  </r>
  <r>
    <x v="24"/>
    <x v="17"/>
    <x v="52"/>
    <n v="174950"/>
    <n v="174950"/>
  </r>
  <r>
    <x v="25"/>
    <x v="16"/>
    <x v="52"/>
    <m/>
    <m/>
  </r>
  <r>
    <x v="25"/>
    <x v="17"/>
    <x v="52"/>
    <n v="197000"/>
    <n v="197000"/>
  </r>
  <r>
    <x v="26"/>
    <x v="16"/>
    <x v="52"/>
    <n v="299950"/>
    <n v="812350"/>
  </r>
  <r>
    <x v="26"/>
    <x v="17"/>
    <x v="52"/>
    <n v="262000"/>
    <n v="757950"/>
  </r>
  <r>
    <x v="27"/>
    <x v="16"/>
    <x v="52"/>
    <n v="249950"/>
    <n v="737950"/>
  </r>
  <r>
    <x v="27"/>
    <x v="17"/>
    <x v="52"/>
    <n v="245500"/>
    <n v="491000"/>
  </r>
  <r>
    <x v="28"/>
    <x v="16"/>
    <x v="52"/>
    <m/>
    <m/>
  </r>
  <r>
    <x v="28"/>
    <x v="17"/>
    <x v="52"/>
    <n v="204995"/>
    <n v="409990"/>
  </r>
  <r>
    <x v="29"/>
    <x v="16"/>
    <x v="52"/>
    <m/>
    <m/>
  </r>
  <r>
    <x v="29"/>
    <x v="17"/>
    <x v="52"/>
    <n v="190000"/>
    <n v="190000"/>
  </r>
  <r>
    <x v="30"/>
    <x v="16"/>
    <x v="52"/>
    <n v="184950"/>
    <n v="662950"/>
  </r>
  <r>
    <x v="30"/>
    <x v="17"/>
    <x v="52"/>
    <n v="210000"/>
    <n v="653000"/>
  </r>
  <r>
    <x v="31"/>
    <x v="16"/>
    <x v="52"/>
    <n v="110559"/>
    <n v="110559"/>
  </r>
  <r>
    <x v="31"/>
    <x v="17"/>
    <x v="52"/>
    <n v="195000"/>
    <n v="652750"/>
  </r>
  <r>
    <x v="32"/>
    <x v="16"/>
    <x v="52"/>
    <n v="246000"/>
    <n v="246000"/>
  </r>
  <r>
    <x v="32"/>
    <x v="17"/>
    <x v="52"/>
    <n v="159750"/>
    <n v="319500"/>
  </r>
  <r>
    <x v="33"/>
    <x v="16"/>
    <x v="52"/>
    <n v="231998"/>
    <n v="463995"/>
  </r>
  <r>
    <x v="33"/>
    <x v="17"/>
    <x v="52"/>
    <n v="198000"/>
    <n v="198000"/>
  </r>
  <r>
    <x v="34"/>
    <x v="16"/>
    <x v="52"/>
    <n v="197650"/>
    <n v="197650"/>
  </r>
  <r>
    <x v="34"/>
    <x v="17"/>
    <x v="52"/>
    <n v="175000"/>
    <n v="487500"/>
  </r>
  <r>
    <x v="35"/>
    <x v="16"/>
    <x v="52"/>
    <n v="272500"/>
    <n v="545000"/>
  </r>
  <r>
    <x v="35"/>
    <x v="17"/>
    <x v="52"/>
    <n v="195000"/>
    <n v="195000"/>
  </r>
  <r>
    <x v="36"/>
    <x v="16"/>
    <x v="52"/>
    <n v="357500"/>
    <n v="715000"/>
  </r>
  <r>
    <x v="36"/>
    <x v="17"/>
    <x v="52"/>
    <m/>
    <m/>
  </r>
  <r>
    <x v="37"/>
    <x v="16"/>
    <x v="52"/>
    <n v="229975"/>
    <n v="459950"/>
  </r>
  <r>
    <x v="37"/>
    <x v="17"/>
    <x v="52"/>
    <n v="270475"/>
    <n v="540950"/>
  </r>
  <r>
    <x v="38"/>
    <x v="16"/>
    <x v="52"/>
    <n v="185000"/>
    <n v="612450"/>
  </r>
  <r>
    <x v="38"/>
    <x v="17"/>
    <x v="52"/>
    <m/>
    <m/>
  </r>
  <r>
    <x v="39"/>
    <x v="16"/>
    <x v="52"/>
    <n v="235000"/>
    <n v="235000"/>
  </r>
  <r>
    <x v="39"/>
    <x v="17"/>
    <x v="52"/>
    <n v="262475"/>
    <n v="524950"/>
  </r>
  <r>
    <x v="40"/>
    <x v="16"/>
    <x v="52"/>
    <n v="244975"/>
    <n v="489950"/>
  </r>
  <r>
    <x v="40"/>
    <x v="17"/>
    <x v="52"/>
    <n v="219900"/>
    <n v="219900"/>
  </r>
  <r>
    <x v="41"/>
    <x v="16"/>
    <x v="52"/>
    <n v="251000"/>
    <n v="502000"/>
  </r>
  <r>
    <x v="41"/>
    <x v="17"/>
    <x v="52"/>
    <n v="263000"/>
    <n v="1563255"/>
  </r>
  <r>
    <x v="42"/>
    <x v="16"/>
    <x v="52"/>
    <m/>
    <m/>
  </r>
  <r>
    <x v="42"/>
    <x v="17"/>
    <x v="52"/>
    <n v="300000"/>
    <n v="300000"/>
  </r>
  <r>
    <x v="43"/>
    <x v="16"/>
    <x v="52"/>
    <n v="230000"/>
    <n v="784900"/>
  </r>
  <r>
    <x v="43"/>
    <x v="17"/>
    <x v="52"/>
    <n v="500000"/>
    <n v="500000"/>
  </r>
  <r>
    <x v="44"/>
    <x v="16"/>
    <x v="52"/>
    <n v="297250"/>
    <n v="594500"/>
  </r>
  <r>
    <x v="44"/>
    <x v="17"/>
    <x v="52"/>
    <n v="340000"/>
    <n v="680000"/>
  </r>
  <r>
    <x v="45"/>
    <x v="16"/>
    <x v="52"/>
    <n v="248500"/>
    <n v="795950"/>
  </r>
  <r>
    <x v="45"/>
    <x v="17"/>
    <x v="52"/>
    <n v="349000"/>
    <n v="349000"/>
  </r>
  <r>
    <x v="46"/>
    <x v="16"/>
    <x v="52"/>
    <n v="258000"/>
    <n v="258000"/>
  </r>
  <r>
    <x v="46"/>
    <x v="17"/>
    <x v="52"/>
    <n v="242500"/>
    <n v="485000"/>
  </r>
  <r>
    <x v="47"/>
    <x v="16"/>
    <x v="52"/>
    <n v="275000"/>
    <n v="275000"/>
  </r>
  <r>
    <x v="47"/>
    <x v="17"/>
    <x v="52"/>
    <m/>
    <m/>
  </r>
  <r>
    <x v="48"/>
    <x v="16"/>
    <x v="52"/>
    <n v="255000"/>
    <n v="255000"/>
  </r>
  <r>
    <x v="48"/>
    <x v="17"/>
    <x v="52"/>
    <m/>
    <m/>
  </r>
  <r>
    <x v="49"/>
    <x v="16"/>
    <x v="52"/>
    <m/>
    <m/>
  </r>
  <r>
    <x v="49"/>
    <x v="17"/>
    <x v="52"/>
    <m/>
    <m/>
  </r>
  <r>
    <x v="50"/>
    <x v="16"/>
    <x v="52"/>
    <n v="242500"/>
    <n v="242500"/>
  </r>
  <r>
    <x v="50"/>
    <x v="17"/>
    <x v="52"/>
    <n v="242500"/>
    <n v="242500"/>
  </r>
  <r>
    <x v="51"/>
    <x v="16"/>
    <x v="52"/>
    <n v="243475"/>
    <n v="486950"/>
  </r>
  <r>
    <x v="51"/>
    <x v="17"/>
    <x v="52"/>
    <n v="297500"/>
    <n v="595000"/>
  </r>
  <r>
    <x v="52"/>
    <x v="16"/>
    <x v="52"/>
    <n v="409250"/>
    <n v="818500"/>
  </r>
  <r>
    <x v="52"/>
    <x v="17"/>
    <x v="52"/>
    <n v="374000"/>
    <n v="374000"/>
  </r>
  <r>
    <x v="53"/>
    <x v="16"/>
    <x v="52"/>
    <n v="205950"/>
    <n v="205950"/>
  </r>
  <r>
    <x v="53"/>
    <x v="17"/>
    <x v="52"/>
    <n v="527450"/>
    <n v="1054900"/>
  </r>
  <r>
    <x v="54"/>
    <x v="16"/>
    <x v="52"/>
    <m/>
    <m/>
  </r>
  <r>
    <x v="54"/>
    <x v="17"/>
    <x v="52"/>
    <m/>
    <m/>
  </r>
  <r>
    <x v="55"/>
    <x v="16"/>
    <x v="52"/>
    <m/>
    <m/>
  </r>
  <r>
    <x v="55"/>
    <x v="17"/>
    <x v="52"/>
    <n v="354000"/>
    <n v="708000"/>
  </r>
  <r>
    <x v="56"/>
    <x v="16"/>
    <x v="52"/>
    <n v="417000"/>
    <n v="834000"/>
  </r>
  <r>
    <x v="56"/>
    <x v="17"/>
    <x v="52"/>
    <n v="357500"/>
    <n v="715000"/>
  </r>
  <r>
    <x v="57"/>
    <x v="16"/>
    <x v="52"/>
    <m/>
    <m/>
  </r>
  <r>
    <x v="57"/>
    <x v="17"/>
    <x v="52"/>
    <n v="390000"/>
    <n v="1419000"/>
  </r>
  <r>
    <x v="58"/>
    <x v="16"/>
    <x v="52"/>
    <n v="380904"/>
    <n v="1043904"/>
  </r>
  <r>
    <x v="58"/>
    <x v="17"/>
    <x v="52"/>
    <n v="212500"/>
    <n v="212500"/>
  </r>
  <r>
    <x v="59"/>
    <x v="16"/>
    <x v="52"/>
    <m/>
    <m/>
  </r>
  <r>
    <x v="59"/>
    <x v="17"/>
    <x v="52"/>
    <n v="270975"/>
    <n v="541950"/>
  </r>
  <r>
    <x v="60"/>
    <x v="16"/>
    <x v="52"/>
    <m/>
    <m/>
  </r>
  <r>
    <x v="60"/>
    <x v="17"/>
    <x v="52"/>
    <n v="211000"/>
    <n v="422000"/>
  </r>
  <r>
    <x v="61"/>
    <x v="16"/>
    <x v="52"/>
    <m/>
    <m/>
  </r>
  <r>
    <x v="61"/>
    <x v="17"/>
    <x v="52"/>
    <n v="170000"/>
    <n v="170000"/>
  </r>
  <r>
    <x v="62"/>
    <x v="16"/>
    <x v="52"/>
    <n v="222000"/>
    <n v="222000"/>
  </r>
  <r>
    <x v="62"/>
    <x v="17"/>
    <x v="52"/>
    <n v="384999"/>
    <n v="769998"/>
  </r>
  <r>
    <x v="63"/>
    <x v="16"/>
    <x v="52"/>
    <m/>
    <m/>
  </r>
  <r>
    <x v="63"/>
    <x v="17"/>
    <x v="52"/>
    <n v="224000"/>
    <n v="224000"/>
  </r>
  <r>
    <x v="64"/>
    <x v="16"/>
    <x v="52"/>
    <n v="400000"/>
    <n v="400000"/>
  </r>
  <r>
    <x v="64"/>
    <x v="17"/>
    <x v="52"/>
    <n v="175000"/>
    <n v="175000"/>
  </r>
  <r>
    <x v="65"/>
    <x v="16"/>
    <x v="52"/>
    <n v="261100"/>
    <n v="522200"/>
  </r>
  <r>
    <x v="65"/>
    <x v="17"/>
    <x v="52"/>
    <m/>
    <m/>
  </r>
  <r>
    <x v="66"/>
    <x v="16"/>
    <x v="52"/>
    <n v="238950"/>
    <n v="238950"/>
  </r>
  <r>
    <x v="66"/>
    <x v="17"/>
    <x v="52"/>
    <m/>
    <m/>
  </r>
  <r>
    <x v="67"/>
    <x v="16"/>
    <x v="52"/>
    <n v="128000"/>
    <n v="128000"/>
  </r>
  <r>
    <x v="67"/>
    <x v="17"/>
    <x v="52"/>
    <m/>
    <m/>
  </r>
  <r>
    <x v="68"/>
    <x v="16"/>
    <x v="52"/>
    <n v="220000"/>
    <n v="220000"/>
  </r>
  <r>
    <x v="68"/>
    <x v="17"/>
    <x v="52"/>
    <m/>
    <m/>
  </r>
  <r>
    <x v="69"/>
    <x v="16"/>
    <x v="52"/>
    <n v="265000"/>
    <n v="265000"/>
  </r>
  <r>
    <x v="69"/>
    <x v="17"/>
    <x v="52"/>
    <n v="232500"/>
    <n v="465000"/>
  </r>
  <r>
    <x v="70"/>
    <x v="16"/>
    <x v="52"/>
    <m/>
    <m/>
  </r>
  <r>
    <x v="70"/>
    <x v="17"/>
    <x v="52"/>
    <n v="142000"/>
    <n v="142000"/>
  </r>
  <r>
    <x v="71"/>
    <x v="16"/>
    <x v="52"/>
    <m/>
    <m/>
  </r>
  <r>
    <x v="71"/>
    <x v="17"/>
    <x v="52"/>
    <m/>
    <m/>
  </r>
  <r>
    <x v="72"/>
    <x v="16"/>
    <x v="52"/>
    <n v="210000"/>
    <n v="210000"/>
  </r>
  <r>
    <x v="72"/>
    <x v="17"/>
    <x v="52"/>
    <m/>
    <m/>
  </r>
  <r>
    <x v="73"/>
    <x v="16"/>
    <x v="52"/>
    <m/>
    <m/>
  </r>
  <r>
    <x v="73"/>
    <x v="17"/>
    <x v="52"/>
    <m/>
    <m/>
  </r>
  <r>
    <x v="74"/>
    <x v="16"/>
    <x v="52"/>
    <m/>
    <m/>
  </r>
  <r>
    <x v="74"/>
    <x v="17"/>
    <x v="52"/>
    <n v="203500"/>
    <n v="563950"/>
  </r>
  <r>
    <x v="75"/>
    <x v="16"/>
    <x v="52"/>
    <m/>
    <m/>
  </r>
  <r>
    <x v="75"/>
    <x v="17"/>
    <x v="52"/>
    <m/>
    <m/>
  </r>
  <r>
    <x v="76"/>
    <x v="16"/>
    <x v="52"/>
    <m/>
    <m/>
  </r>
  <r>
    <x v="76"/>
    <x v="17"/>
    <x v="52"/>
    <n v="196500"/>
    <n v="393000"/>
  </r>
  <r>
    <x v="77"/>
    <x v="16"/>
    <x v="52"/>
    <n v="225000"/>
    <n v="225000"/>
  </r>
  <r>
    <x v="77"/>
    <x v="17"/>
    <x v="52"/>
    <m/>
    <m/>
  </r>
  <r>
    <x v="78"/>
    <x v="16"/>
    <x v="52"/>
    <n v="255000"/>
    <n v="255000"/>
  </r>
  <r>
    <x v="78"/>
    <x v="17"/>
    <x v="52"/>
    <n v="229950"/>
    <n v="599950"/>
  </r>
  <r>
    <x v="79"/>
    <x v="16"/>
    <x v="52"/>
    <m/>
    <m/>
  </r>
  <r>
    <x v="79"/>
    <x v="17"/>
    <x v="52"/>
    <n v="287500"/>
    <n v="575000"/>
  </r>
  <r>
    <x v="80"/>
    <x v="16"/>
    <x v="52"/>
    <n v="152000"/>
    <n v="152000"/>
  </r>
  <r>
    <x v="80"/>
    <x v="17"/>
    <x v="52"/>
    <n v="217500"/>
    <n v="217500"/>
  </r>
  <r>
    <x v="81"/>
    <x v="16"/>
    <x v="52"/>
    <m/>
    <m/>
  </r>
  <r>
    <x v="81"/>
    <x v="17"/>
    <x v="52"/>
    <n v="245000"/>
    <n v="1013700"/>
  </r>
  <r>
    <x v="82"/>
    <x v="16"/>
    <x v="52"/>
    <n v="316250"/>
    <n v="632500"/>
  </r>
  <r>
    <x v="82"/>
    <x v="17"/>
    <x v="52"/>
    <n v="270000"/>
    <n v="270000"/>
  </r>
  <r>
    <x v="83"/>
    <x v="16"/>
    <x v="52"/>
    <m/>
    <m/>
  </r>
  <r>
    <x v="83"/>
    <x v="17"/>
    <x v="52"/>
    <m/>
    <m/>
  </r>
  <r>
    <x v="84"/>
    <x v="16"/>
    <x v="52"/>
    <m/>
    <m/>
  </r>
  <r>
    <x v="84"/>
    <x v="17"/>
    <x v="52"/>
    <m/>
    <m/>
  </r>
  <r>
    <x v="85"/>
    <x v="16"/>
    <x v="52"/>
    <n v="156250"/>
    <n v="312500"/>
  </r>
  <r>
    <x v="85"/>
    <x v="17"/>
    <x v="52"/>
    <m/>
    <m/>
  </r>
  <r>
    <x v="86"/>
    <x v="16"/>
    <x v="52"/>
    <m/>
    <m/>
  </r>
  <r>
    <x v="86"/>
    <x v="17"/>
    <x v="52"/>
    <n v="223750"/>
    <n v="1007450"/>
  </r>
  <r>
    <x v="87"/>
    <x v="16"/>
    <x v="52"/>
    <n v="209250"/>
    <n v="418500"/>
  </r>
  <r>
    <x v="87"/>
    <x v="17"/>
    <x v="52"/>
    <m/>
    <m/>
  </r>
  <r>
    <x v="88"/>
    <x v="16"/>
    <x v="52"/>
    <n v="185000"/>
    <n v="185000"/>
  </r>
  <r>
    <x v="88"/>
    <x v="17"/>
    <x v="52"/>
    <n v="138600"/>
    <n v="138600"/>
  </r>
  <r>
    <x v="89"/>
    <x v="16"/>
    <x v="52"/>
    <n v="163000"/>
    <n v="533000"/>
  </r>
  <r>
    <x v="89"/>
    <x v="17"/>
    <x v="52"/>
    <n v="150000"/>
    <n v="150000"/>
  </r>
  <r>
    <x v="90"/>
    <x v="16"/>
    <x v="52"/>
    <m/>
    <m/>
  </r>
  <r>
    <x v="90"/>
    <x v="17"/>
    <x v="52"/>
    <n v="229950"/>
    <n v="459900"/>
  </r>
  <r>
    <x v="91"/>
    <x v="16"/>
    <x v="52"/>
    <m/>
    <m/>
  </r>
  <r>
    <x v="91"/>
    <x v="17"/>
    <x v="52"/>
    <n v="189500"/>
    <n v="189500"/>
  </r>
  <r>
    <x v="92"/>
    <x v="16"/>
    <x v="52"/>
    <n v="162500"/>
    <n v="325000"/>
  </r>
  <r>
    <x v="92"/>
    <x v="17"/>
    <x v="52"/>
    <m/>
    <m/>
  </r>
  <r>
    <x v="93"/>
    <x v="16"/>
    <x v="52"/>
    <n v="179000"/>
    <n v="179000"/>
  </r>
  <r>
    <x v="93"/>
    <x v="17"/>
    <x v="52"/>
    <m/>
    <m/>
  </r>
  <r>
    <x v="94"/>
    <x v="16"/>
    <x v="52"/>
    <n v="257975"/>
    <n v="515950"/>
  </r>
  <r>
    <x v="94"/>
    <x v="17"/>
    <x v="52"/>
    <n v="172900"/>
    <n v="172900"/>
  </r>
  <r>
    <x v="95"/>
    <x v="16"/>
    <x v="52"/>
    <n v="312500"/>
    <n v="625000"/>
  </r>
  <r>
    <x v="95"/>
    <x v="17"/>
    <x v="52"/>
    <n v="178000"/>
    <n v="782111"/>
  </r>
  <r>
    <x v="96"/>
    <x v="16"/>
    <x v="52"/>
    <n v="119900"/>
    <n v="119900"/>
  </r>
  <r>
    <x v="96"/>
    <x v="17"/>
    <x v="52"/>
    <n v="165625"/>
    <n v="331250"/>
  </r>
  <r>
    <x v="97"/>
    <x v="16"/>
    <x v="52"/>
    <m/>
    <m/>
  </r>
  <r>
    <x v="97"/>
    <x v="17"/>
    <x v="52"/>
    <m/>
    <m/>
  </r>
  <r>
    <x v="98"/>
    <x v="16"/>
    <x v="52"/>
    <n v="70025"/>
    <n v="70025"/>
  </r>
  <r>
    <x v="98"/>
    <x v="17"/>
    <x v="52"/>
    <m/>
    <m/>
  </r>
  <r>
    <x v="99"/>
    <x v="16"/>
    <x v="52"/>
    <n v="142000"/>
    <n v="142000"/>
  </r>
  <r>
    <x v="99"/>
    <x v="17"/>
    <x v="52"/>
    <n v="263500"/>
    <n v="527000"/>
  </r>
  <r>
    <x v="100"/>
    <x v="16"/>
    <x v="52"/>
    <n v="104000"/>
    <n v="104000"/>
  </r>
  <r>
    <x v="100"/>
    <x v="17"/>
    <x v="52"/>
    <n v="240000"/>
    <n v="240000"/>
  </r>
  <r>
    <x v="101"/>
    <x v="16"/>
    <x v="52"/>
    <n v="287000"/>
    <n v="574000"/>
  </r>
  <r>
    <x v="101"/>
    <x v="17"/>
    <x v="52"/>
    <n v="80000"/>
    <n v="80000"/>
  </r>
  <r>
    <x v="102"/>
    <x v="16"/>
    <x v="52"/>
    <n v="146500"/>
    <n v="146500"/>
  </r>
  <r>
    <x v="102"/>
    <x v="17"/>
    <x v="52"/>
    <n v="227500"/>
    <n v="455000"/>
  </r>
  <r>
    <x v="103"/>
    <x v="16"/>
    <x v="52"/>
    <n v="152699"/>
    <n v="152699"/>
  </r>
  <r>
    <x v="103"/>
    <x v="17"/>
    <x v="52"/>
    <n v="175000"/>
    <n v="554000"/>
  </r>
  <r>
    <x v="104"/>
    <x v="16"/>
    <x v="52"/>
    <m/>
    <m/>
  </r>
  <r>
    <x v="104"/>
    <x v="17"/>
    <x v="52"/>
    <m/>
    <m/>
  </r>
  <r>
    <x v="105"/>
    <x v="16"/>
    <x v="52"/>
    <m/>
    <m/>
  </r>
  <r>
    <x v="105"/>
    <x v="17"/>
    <x v="52"/>
    <n v="290000"/>
    <n v="290000"/>
  </r>
  <r>
    <x v="106"/>
    <x v="16"/>
    <x v="52"/>
    <n v="145101"/>
    <n v="145101"/>
  </r>
  <r>
    <x v="106"/>
    <x v="17"/>
    <x v="52"/>
    <n v="272875"/>
    <n v="545750"/>
  </r>
  <r>
    <x v="107"/>
    <x v="16"/>
    <x v="52"/>
    <n v="127000"/>
    <n v="127000"/>
  </r>
  <r>
    <x v="107"/>
    <x v="17"/>
    <x v="52"/>
    <n v="137500"/>
    <n v="275000"/>
  </r>
  <r>
    <x v="108"/>
    <x v="16"/>
    <x v="52"/>
    <n v="180000"/>
    <n v="180000"/>
  </r>
  <r>
    <x v="108"/>
    <x v="17"/>
    <x v="52"/>
    <n v="103950"/>
    <n v="207900"/>
  </r>
  <r>
    <x v="109"/>
    <x v="16"/>
    <x v="52"/>
    <m/>
    <m/>
  </r>
  <r>
    <x v="109"/>
    <x v="17"/>
    <x v="52"/>
    <n v="165950"/>
    <n v="331900"/>
  </r>
  <r>
    <x v="110"/>
    <x v="16"/>
    <x v="52"/>
    <m/>
    <m/>
  </r>
  <r>
    <x v="110"/>
    <x v="17"/>
    <x v="52"/>
    <m/>
    <m/>
  </r>
  <r>
    <x v="111"/>
    <x v="16"/>
    <x v="52"/>
    <m/>
    <m/>
  </r>
  <r>
    <x v="111"/>
    <x v="17"/>
    <x v="52"/>
    <n v="105000"/>
    <n v="313900"/>
  </r>
  <r>
    <x v="112"/>
    <x v="16"/>
    <x v="52"/>
    <n v="255000"/>
    <n v="255000"/>
  </r>
  <r>
    <x v="112"/>
    <x v="17"/>
    <x v="52"/>
    <n v="113000"/>
    <n v="226000"/>
  </r>
  <r>
    <x v="113"/>
    <x v="16"/>
    <x v="52"/>
    <n v="259000"/>
    <n v="259000"/>
  </r>
  <r>
    <x v="113"/>
    <x v="17"/>
    <x v="52"/>
    <n v="87000"/>
    <n v="87000"/>
  </r>
  <r>
    <x v="114"/>
    <x v="16"/>
    <x v="52"/>
    <n v="160000"/>
    <n v="160000"/>
  </r>
  <r>
    <x v="114"/>
    <x v="17"/>
    <x v="52"/>
    <n v="146500"/>
    <n v="293000"/>
  </r>
  <r>
    <x v="115"/>
    <x v="16"/>
    <x v="52"/>
    <n v="104250"/>
    <n v="208500"/>
  </r>
  <r>
    <x v="115"/>
    <x v="17"/>
    <x v="52"/>
    <n v="89750"/>
    <n v="179500"/>
  </r>
  <r>
    <x v="116"/>
    <x v="16"/>
    <x v="52"/>
    <n v="190500"/>
    <n v="190500"/>
  </r>
  <r>
    <x v="116"/>
    <x v="17"/>
    <x v="52"/>
    <n v="291000"/>
    <n v="582000"/>
  </r>
  <r>
    <x v="117"/>
    <x v="16"/>
    <x v="52"/>
    <m/>
    <m/>
  </r>
  <r>
    <x v="117"/>
    <x v="17"/>
    <x v="52"/>
    <n v="283500"/>
    <n v="567000"/>
  </r>
  <r>
    <x v="118"/>
    <x v="16"/>
    <x v="52"/>
    <m/>
    <m/>
  </r>
  <r>
    <x v="118"/>
    <x v="17"/>
    <x v="52"/>
    <n v="303500"/>
    <n v="607000"/>
  </r>
  <r>
    <x v="119"/>
    <x v="16"/>
    <x v="52"/>
    <m/>
    <m/>
  </r>
  <r>
    <x v="119"/>
    <x v="17"/>
    <x v="52"/>
    <m/>
    <m/>
  </r>
  <r>
    <x v="120"/>
    <x v="16"/>
    <x v="52"/>
    <m/>
    <m/>
  </r>
  <r>
    <x v="120"/>
    <x v="17"/>
    <x v="52"/>
    <m/>
    <m/>
  </r>
  <r>
    <x v="121"/>
    <x v="16"/>
    <x v="52"/>
    <n v="171000"/>
    <n v="171000"/>
  </r>
  <r>
    <x v="121"/>
    <x v="17"/>
    <x v="52"/>
    <n v="155000"/>
    <n v="484000"/>
  </r>
  <r>
    <x v="122"/>
    <x v="16"/>
    <x v="52"/>
    <n v="410000"/>
    <n v="410000"/>
  </r>
  <r>
    <x v="122"/>
    <x v="17"/>
    <x v="52"/>
    <n v="236250"/>
    <n v="472500"/>
  </r>
  <r>
    <x v="123"/>
    <x v="16"/>
    <x v="52"/>
    <n v="199950"/>
    <n v="199950"/>
  </r>
  <r>
    <x v="123"/>
    <x v="17"/>
    <x v="52"/>
    <n v="191000"/>
    <n v="191000"/>
  </r>
  <r>
    <x v="124"/>
    <x v="16"/>
    <x v="52"/>
    <n v="212475"/>
    <n v="921950"/>
  </r>
  <r>
    <x v="124"/>
    <x v="17"/>
    <x v="52"/>
    <n v="281250"/>
    <n v="562500"/>
  </r>
  <r>
    <x v="125"/>
    <x v="16"/>
    <x v="52"/>
    <m/>
    <m/>
  </r>
  <r>
    <x v="125"/>
    <x v="17"/>
    <x v="52"/>
    <m/>
    <m/>
  </r>
  <r>
    <x v="126"/>
    <x v="16"/>
    <x v="52"/>
    <n v="225000"/>
    <n v="772000"/>
  </r>
  <r>
    <x v="126"/>
    <x v="17"/>
    <x v="52"/>
    <n v="217000"/>
    <n v="217000"/>
  </r>
  <r>
    <x v="127"/>
    <x v="16"/>
    <x v="52"/>
    <n v="229950"/>
    <n v="229950"/>
  </r>
  <r>
    <x v="127"/>
    <x v="17"/>
    <x v="52"/>
    <n v="193000"/>
    <n v="1019850"/>
  </r>
  <r>
    <x v="128"/>
    <x v="16"/>
    <x v="52"/>
    <n v="147625"/>
    <n v="295250"/>
  </r>
  <r>
    <x v="128"/>
    <x v="17"/>
    <x v="52"/>
    <n v="302225"/>
    <n v="1181950"/>
  </r>
  <r>
    <x v="129"/>
    <x v="16"/>
    <x v="52"/>
    <n v="170000"/>
    <n v="170000"/>
  </r>
  <r>
    <x v="129"/>
    <x v="17"/>
    <x v="52"/>
    <m/>
    <m/>
  </r>
  <r>
    <x v="130"/>
    <x v="16"/>
    <x v="52"/>
    <n v="232500"/>
    <n v="890369"/>
  </r>
  <r>
    <x v="130"/>
    <x v="17"/>
    <x v="52"/>
    <m/>
    <m/>
  </r>
  <r>
    <x v="131"/>
    <x v="16"/>
    <x v="52"/>
    <m/>
    <m/>
  </r>
  <r>
    <x v="131"/>
    <x v="17"/>
    <x v="52"/>
    <n v="189475"/>
    <n v="378950"/>
  </r>
  <r>
    <x v="132"/>
    <x v="16"/>
    <x v="52"/>
    <n v="159500"/>
    <n v="319000"/>
  </r>
  <r>
    <x v="132"/>
    <x v="17"/>
    <x v="52"/>
    <n v="217500"/>
    <n v="435000"/>
  </r>
  <r>
    <x v="133"/>
    <x v="16"/>
    <x v="52"/>
    <n v="165000"/>
    <n v="165000"/>
  </r>
  <r>
    <x v="133"/>
    <x v="17"/>
    <x v="52"/>
    <m/>
    <m/>
  </r>
  <r>
    <x v="134"/>
    <x v="16"/>
    <x v="52"/>
    <m/>
    <m/>
  </r>
  <r>
    <x v="134"/>
    <x v="17"/>
    <x v="52"/>
    <n v="179950"/>
    <n v="359900"/>
  </r>
  <r>
    <x v="135"/>
    <x v="16"/>
    <x v="52"/>
    <n v="186650"/>
    <n v="373300"/>
  </r>
  <r>
    <x v="135"/>
    <x v="17"/>
    <x v="52"/>
    <n v="108000"/>
    <n v="216000"/>
  </r>
  <r>
    <x v="136"/>
    <x v="16"/>
    <x v="52"/>
    <n v="252000"/>
    <n v="252000"/>
  </r>
  <r>
    <x v="136"/>
    <x v="17"/>
    <x v="52"/>
    <m/>
    <m/>
  </r>
  <r>
    <x v="137"/>
    <x v="16"/>
    <x v="52"/>
    <n v="320000"/>
    <n v="320000"/>
  </r>
  <r>
    <x v="137"/>
    <x v="17"/>
    <x v="52"/>
    <n v="267500"/>
    <n v="535000"/>
  </r>
  <r>
    <x v="138"/>
    <x v="16"/>
    <x v="52"/>
    <n v="218000"/>
    <n v="218000"/>
  </r>
  <r>
    <x v="138"/>
    <x v="17"/>
    <x v="52"/>
    <m/>
    <m/>
  </r>
  <r>
    <x v="139"/>
    <x v="16"/>
    <x v="52"/>
    <m/>
    <m/>
  </r>
  <r>
    <x v="139"/>
    <x v="17"/>
    <x v="52"/>
    <n v="213950"/>
    <n v="824400"/>
  </r>
  <r>
    <x v="140"/>
    <x v="16"/>
    <x v="52"/>
    <n v="164750"/>
    <n v="329500"/>
  </r>
  <r>
    <x v="140"/>
    <x v="17"/>
    <x v="52"/>
    <n v="154700"/>
    <n v="559700"/>
  </r>
  <r>
    <x v="141"/>
    <x v="16"/>
    <x v="52"/>
    <n v="237400"/>
    <n v="237400"/>
  </r>
  <r>
    <x v="141"/>
    <x v="17"/>
    <x v="52"/>
    <m/>
    <m/>
  </r>
  <r>
    <x v="142"/>
    <x v="16"/>
    <x v="52"/>
    <n v="245000"/>
    <n v="245000"/>
  </r>
  <r>
    <x v="142"/>
    <x v="17"/>
    <x v="52"/>
    <n v="165000"/>
    <n v="330000"/>
  </r>
  <r>
    <x v="143"/>
    <x v="16"/>
    <x v="52"/>
    <m/>
    <m/>
  </r>
  <r>
    <x v="143"/>
    <x v="17"/>
    <x v="52"/>
    <n v="265000"/>
    <n v="779300"/>
  </r>
  <r>
    <x v="144"/>
    <x v="16"/>
    <x v="52"/>
    <m/>
    <m/>
  </r>
  <r>
    <x v="144"/>
    <x v="17"/>
    <x v="52"/>
    <n v="134900"/>
    <n v="134900"/>
  </r>
  <r>
    <x v="145"/>
    <x v="16"/>
    <x v="52"/>
    <m/>
    <m/>
  </r>
  <r>
    <x v="145"/>
    <x v="17"/>
    <x v="52"/>
    <m/>
    <m/>
  </r>
  <r>
    <x v="146"/>
    <x v="16"/>
    <x v="52"/>
    <m/>
    <m/>
  </r>
  <r>
    <x v="146"/>
    <x v="17"/>
    <x v="52"/>
    <n v="196700"/>
    <n v="558350"/>
  </r>
  <r>
    <x v="147"/>
    <x v="16"/>
    <x v="52"/>
    <n v="349950"/>
    <n v="349950"/>
  </r>
  <r>
    <x v="147"/>
    <x v="17"/>
    <x v="52"/>
    <n v="257475"/>
    <n v="514950"/>
  </r>
  <r>
    <x v="148"/>
    <x v="16"/>
    <x v="52"/>
    <n v="363000"/>
    <n v="363000"/>
  </r>
  <r>
    <x v="148"/>
    <x v="17"/>
    <x v="52"/>
    <n v="164000"/>
    <n v="708400"/>
  </r>
  <r>
    <x v="149"/>
    <x v="16"/>
    <x v="52"/>
    <n v="267500"/>
    <n v="535000"/>
  </r>
  <r>
    <x v="149"/>
    <x v="17"/>
    <x v="52"/>
    <n v="265000"/>
    <n v="265000"/>
  </r>
  <r>
    <x v="150"/>
    <x v="16"/>
    <x v="52"/>
    <n v="160000"/>
    <n v="894000"/>
  </r>
  <r>
    <x v="150"/>
    <x v="17"/>
    <x v="52"/>
    <n v="200000"/>
    <n v="981000"/>
  </r>
  <r>
    <x v="151"/>
    <x v="16"/>
    <x v="52"/>
    <m/>
    <m/>
  </r>
  <r>
    <x v="151"/>
    <x v="17"/>
    <x v="52"/>
    <n v="272000"/>
    <n v="821950"/>
  </r>
  <r>
    <x v="152"/>
    <x v="16"/>
    <x v="52"/>
    <n v="235000"/>
    <n v="469999"/>
  </r>
  <r>
    <x v="152"/>
    <x v="17"/>
    <x v="52"/>
    <n v="185000"/>
    <n v="185000"/>
  </r>
  <r>
    <x v="153"/>
    <x v="16"/>
    <x v="52"/>
    <n v="145000"/>
    <n v="145000"/>
  </r>
  <r>
    <x v="153"/>
    <x v="17"/>
    <x v="52"/>
    <n v="359925"/>
    <n v="719850"/>
  </r>
  <r>
    <x v="154"/>
    <x v="16"/>
    <x v="52"/>
    <n v="247950"/>
    <n v="495900"/>
  </r>
  <r>
    <x v="154"/>
    <x v="17"/>
    <x v="52"/>
    <n v="217000"/>
    <n v="1078250"/>
  </r>
  <r>
    <x v="155"/>
    <x v="16"/>
    <x v="52"/>
    <m/>
    <m/>
  </r>
  <r>
    <x v="155"/>
    <x v="17"/>
    <x v="52"/>
    <n v="505000"/>
    <n v="505000"/>
  </r>
  <r>
    <x v="156"/>
    <x v="16"/>
    <x v="52"/>
    <m/>
    <m/>
  </r>
  <r>
    <x v="156"/>
    <x v="17"/>
    <x v="52"/>
    <m/>
    <m/>
  </r>
  <r>
    <x v="157"/>
    <x v="16"/>
    <x v="52"/>
    <n v="226500"/>
    <n v="226500"/>
  </r>
  <r>
    <x v="157"/>
    <x v="17"/>
    <x v="52"/>
    <m/>
    <m/>
  </r>
  <r>
    <x v="158"/>
    <x v="16"/>
    <x v="52"/>
    <m/>
    <m/>
  </r>
  <r>
    <x v="158"/>
    <x v="17"/>
    <x v="52"/>
    <n v="458200"/>
    <n v="458200"/>
  </r>
  <r>
    <x v="159"/>
    <x v="16"/>
    <x v="52"/>
    <n v="145000"/>
    <n v="145000"/>
  </r>
  <r>
    <x v="159"/>
    <x v="17"/>
    <x v="52"/>
    <n v="200000"/>
    <n v="582500"/>
  </r>
  <r>
    <x v="160"/>
    <x v="16"/>
    <x v="52"/>
    <m/>
    <m/>
  </r>
  <r>
    <x v="160"/>
    <x v="17"/>
    <x v="52"/>
    <n v="265000"/>
    <n v="265000"/>
  </r>
  <r>
    <x v="161"/>
    <x v="16"/>
    <x v="52"/>
    <n v="245000"/>
    <n v="245000"/>
  </r>
  <r>
    <x v="161"/>
    <x v="17"/>
    <x v="52"/>
    <n v="330329"/>
    <n v="940329"/>
  </r>
  <r>
    <x v="162"/>
    <x v="16"/>
    <x v="52"/>
    <n v="253638"/>
    <n v="507275"/>
  </r>
  <r>
    <x v="162"/>
    <x v="17"/>
    <x v="52"/>
    <n v="257000"/>
    <n v="1341140"/>
  </r>
  <r>
    <x v="163"/>
    <x v="16"/>
    <x v="52"/>
    <n v="350000"/>
    <n v="350000"/>
  </r>
  <r>
    <x v="163"/>
    <x v="17"/>
    <x v="52"/>
    <n v="223950"/>
    <n v="1102950"/>
  </r>
  <r>
    <x v="164"/>
    <x v="16"/>
    <x v="52"/>
    <n v="230000"/>
    <n v="460000"/>
  </r>
  <r>
    <x v="164"/>
    <x v="17"/>
    <x v="52"/>
    <n v="231000"/>
    <n v="462000"/>
  </r>
  <r>
    <x v="165"/>
    <x v="16"/>
    <x v="52"/>
    <n v="228000"/>
    <n v="456000"/>
  </r>
  <r>
    <x v="165"/>
    <x v="17"/>
    <x v="52"/>
    <n v="479950"/>
    <n v="479950"/>
  </r>
  <r>
    <x v="166"/>
    <x v="16"/>
    <x v="52"/>
    <n v="148750"/>
    <n v="297500"/>
  </r>
  <r>
    <x v="166"/>
    <x v="17"/>
    <x v="52"/>
    <n v="287500"/>
    <n v="575000"/>
  </r>
  <r>
    <x v="167"/>
    <x v="16"/>
    <x v="52"/>
    <n v="249950"/>
    <n v="249950"/>
  </r>
  <r>
    <x v="167"/>
    <x v="17"/>
    <x v="52"/>
    <n v="165000"/>
    <n v="165000"/>
  </r>
  <r>
    <x v="168"/>
    <x v="16"/>
    <x v="52"/>
    <n v="191500"/>
    <n v="383000"/>
  </r>
  <r>
    <x v="168"/>
    <x v="17"/>
    <x v="52"/>
    <n v="214000"/>
    <n v="428000"/>
  </r>
  <r>
    <x v="169"/>
    <x v="16"/>
    <x v="52"/>
    <n v="235500"/>
    <n v="471000"/>
  </r>
  <r>
    <x v="169"/>
    <x v="17"/>
    <x v="52"/>
    <n v="247425"/>
    <n v="494850"/>
  </r>
  <r>
    <x v="170"/>
    <x v="16"/>
    <x v="52"/>
    <m/>
    <m/>
  </r>
  <r>
    <x v="170"/>
    <x v="17"/>
    <x v="52"/>
    <n v="267500"/>
    <n v="1102000"/>
  </r>
  <r>
    <x v="171"/>
    <x v="16"/>
    <x v="52"/>
    <n v="330000"/>
    <n v="660000"/>
  </r>
  <r>
    <x v="171"/>
    <x v="17"/>
    <x v="52"/>
    <n v="359475"/>
    <n v="718950"/>
  </r>
  <r>
    <x v="172"/>
    <x v="16"/>
    <x v="52"/>
    <n v="260100"/>
    <n v="520200"/>
  </r>
  <r>
    <x v="172"/>
    <x v="17"/>
    <x v="52"/>
    <n v="274275"/>
    <n v="548550"/>
  </r>
  <r>
    <x v="173"/>
    <x v="16"/>
    <x v="52"/>
    <n v="250000"/>
    <n v="250000"/>
  </r>
  <r>
    <x v="173"/>
    <x v="17"/>
    <x v="52"/>
    <n v="343000"/>
    <n v="343000"/>
  </r>
  <r>
    <x v="174"/>
    <x v="16"/>
    <x v="52"/>
    <m/>
    <m/>
  </r>
  <r>
    <x v="174"/>
    <x v="17"/>
    <x v="52"/>
    <n v="235000"/>
    <n v="235000"/>
  </r>
  <r>
    <x v="175"/>
    <x v="16"/>
    <x v="52"/>
    <n v="275950"/>
    <n v="275950"/>
  </r>
  <r>
    <x v="175"/>
    <x v="17"/>
    <x v="52"/>
    <n v="299300"/>
    <n v="598600"/>
  </r>
  <r>
    <x v="176"/>
    <x v="16"/>
    <x v="52"/>
    <n v="176000"/>
    <n v="844000"/>
  </r>
  <r>
    <x v="176"/>
    <x v="17"/>
    <x v="52"/>
    <n v="350000"/>
    <n v="2635450"/>
  </r>
  <r>
    <x v="177"/>
    <x v="16"/>
    <x v="52"/>
    <m/>
    <m/>
  </r>
  <r>
    <x v="177"/>
    <x v="17"/>
    <x v="52"/>
    <n v="210000"/>
    <n v="210000"/>
  </r>
  <r>
    <x v="178"/>
    <x v="16"/>
    <x v="52"/>
    <m/>
    <m/>
  </r>
  <r>
    <x v="178"/>
    <x v="17"/>
    <x v="52"/>
    <n v="226045"/>
    <n v="452089"/>
  </r>
  <r>
    <x v="179"/>
    <x v="16"/>
    <x v="52"/>
    <n v="285000"/>
    <n v="285000"/>
  </r>
  <r>
    <x v="179"/>
    <x v="17"/>
    <x v="52"/>
    <n v="319250"/>
    <n v="638500"/>
  </r>
  <r>
    <x v="180"/>
    <x v="16"/>
    <x v="52"/>
    <n v="320000"/>
    <n v="1465500"/>
  </r>
  <r>
    <x v="180"/>
    <x v="17"/>
    <x v="52"/>
    <n v="376728"/>
    <n v="753455"/>
  </r>
  <r>
    <x v="181"/>
    <x v="16"/>
    <x v="52"/>
    <m/>
    <m/>
  </r>
  <r>
    <x v="181"/>
    <x v="17"/>
    <x v="52"/>
    <n v="369990"/>
    <n v="1108990"/>
  </r>
  <r>
    <x v="182"/>
    <x v="16"/>
    <x v="52"/>
    <n v="251050"/>
    <n v="502100"/>
  </r>
  <r>
    <x v="182"/>
    <x v="17"/>
    <x v="52"/>
    <n v="549950"/>
    <n v="549950"/>
  </r>
  <r>
    <x v="183"/>
    <x v="16"/>
    <x v="52"/>
    <n v="332500"/>
    <n v="665000"/>
  </r>
  <r>
    <x v="183"/>
    <x v="17"/>
    <x v="52"/>
    <n v="460000"/>
    <n v="460000"/>
  </r>
  <r>
    <x v="184"/>
    <x v="16"/>
    <x v="52"/>
    <n v="338500"/>
    <n v="677000"/>
  </r>
  <r>
    <x v="184"/>
    <x v="17"/>
    <x v="52"/>
    <n v="345000"/>
    <n v="930000"/>
  </r>
  <r>
    <x v="185"/>
    <x v="16"/>
    <x v="52"/>
    <n v="274950"/>
    <n v="814850"/>
  </r>
  <r>
    <x v="185"/>
    <x v="17"/>
    <x v="52"/>
    <n v="392500"/>
    <n v="1172900"/>
  </r>
  <r>
    <x v="186"/>
    <x v="16"/>
    <x v="52"/>
    <n v="256000"/>
    <n v="256000"/>
  </r>
  <r>
    <x v="186"/>
    <x v="17"/>
    <x v="52"/>
    <n v="380000"/>
    <n v="380000"/>
  </r>
  <r>
    <x v="187"/>
    <x v="16"/>
    <x v="52"/>
    <n v="245000"/>
    <n v="245000"/>
  </r>
  <r>
    <x v="187"/>
    <x v="17"/>
    <x v="52"/>
    <n v="314950"/>
    <n v="1249400"/>
  </r>
  <r>
    <x v="188"/>
    <x v="16"/>
    <x v="52"/>
    <m/>
    <m/>
  </r>
  <r>
    <x v="188"/>
    <x v="17"/>
    <x v="52"/>
    <m/>
    <m/>
  </r>
  <r>
    <x v="189"/>
    <x v="16"/>
    <x v="52"/>
    <n v="235000"/>
    <n v="235000"/>
  </r>
  <r>
    <x v="189"/>
    <x v="17"/>
    <x v="52"/>
    <n v="410000"/>
    <n v="410000"/>
  </r>
  <r>
    <x v="190"/>
    <x v="16"/>
    <x v="52"/>
    <n v="310200"/>
    <n v="1215300"/>
  </r>
  <r>
    <x v="190"/>
    <x v="17"/>
    <x v="52"/>
    <n v="472000"/>
    <n v="944000"/>
  </r>
  <r>
    <x v="191"/>
    <x v="16"/>
    <x v="52"/>
    <n v="291000"/>
    <n v="291000"/>
  </r>
  <r>
    <x v="191"/>
    <x v="17"/>
    <x v="52"/>
    <n v="398975"/>
    <n v="398975"/>
  </r>
  <r>
    <x v="192"/>
    <x v="16"/>
    <x v="52"/>
    <n v="315000"/>
    <n v="630000"/>
  </r>
  <r>
    <x v="192"/>
    <x v="17"/>
    <x v="52"/>
    <n v="252000"/>
    <n v="252000"/>
  </r>
  <r>
    <x v="202"/>
    <x v="16"/>
    <x v="52"/>
    <n v="375000"/>
    <n v="375000"/>
  </r>
  <r>
    <x v="202"/>
    <x v="17"/>
    <x v="52"/>
    <n v="255000"/>
    <n v="255000"/>
  </r>
  <r>
    <x v="194"/>
    <x v="16"/>
    <x v="52"/>
    <m/>
    <m/>
  </r>
  <r>
    <x v="194"/>
    <x v="17"/>
    <x v="52"/>
    <m/>
    <m/>
  </r>
  <r>
    <x v="195"/>
    <x v="16"/>
    <x v="52"/>
    <n v="278000"/>
    <n v="278000"/>
  </r>
  <r>
    <x v="195"/>
    <x v="17"/>
    <x v="52"/>
    <n v="288660"/>
    <n v="288600"/>
  </r>
  <r>
    <x v="196"/>
    <x v="16"/>
    <x v="52"/>
    <n v="278000"/>
    <n v="556000"/>
  </r>
  <r>
    <x v="196"/>
    <x v="17"/>
    <x v="52"/>
    <n v="268000"/>
    <n v="268000"/>
  </r>
  <r>
    <x v="197"/>
    <x v="16"/>
    <x v="52"/>
    <n v="340000"/>
    <n v="680000"/>
  </r>
  <r>
    <x v="197"/>
    <x v="17"/>
    <x v="52"/>
    <n v="438000"/>
    <n v="438000"/>
  </r>
  <r>
    <x v="198"/>
    <x v="16"/>
    <x v="52"/>
    <n v="361500"/>
    <n v="1011500"/>
  </r>
  <r>
    <x v="198"/>
    <x v="17"/>
    <x v="52"/>
    <n v="317150"/>
    <n v="1331300"/>
  </r>
  <r>
    <x v="199"/>
    <x v="16"/>
    <x v="52"/>
    <n v="325000"/>
    <n v="988500"/>
  </r>
  <r>
    <x v="199"/>
    <x v="17"/>
    <x v="52"/>
    <n v="262500"/>
    <n v="1070000"/>
  </r>
  <r>
    <x v="200"/>
    <x v="16"/>
    <x v="52"/>
    <m/>
    <m/>
  </r>
  <r>
    <x v="200"/>
    <x v="17"/>
    <x v="52"/>
    <n v="439950"/>
    <n v="439950"/>
  </r>
  <r>
    <x v="201"/>
    <x v="17"/>
    <x v="52"/>
    <n v="321000"/>
    <n v="7906798"/>
  </r>
  <r>
    <x v="201"/>
    <x v="16"/>
    <x v="52"/>
    <n v="339500"/>
    <n v="339500"/>
  </r>
  <r>
    <x v="0"/>
    <x v="16"/>
    <x v="53"/>
    <m/>
    <m/>
  </r>
  <r>
    <x v="0"/>
    <x v="17"/>
    <x v="53"/>
    <n v="185000"/>
    <n v="663950"/>
  </r>
  <r>
    <x v="1"/>
    <x v="16"/>
    <x v="53"/>
    <n v="164000"/>
    <n v="489500"/>
  </r>
  <r>
    <x v="1"/>
    <x v="17"/>
    <x v="53"/>
    <n v="188950"/>
    <n v="892450"/>
  </r>
  <r>
    <x v="2"/>
    <x v="16"/>
    <x v="53"/>
    <n v="173250"/>
    <n v="775900"/>
  </r>
  <r>
    <x v="2"/>
    <x v="17"/>
    <x v="53"/>
    <n v="163000"/>
    <n v="636050"/>
  </r>
  <r>
    <x v="3"/>
    <x v="16"/>
    <x v="53"/>
    <n v="148500"/>
    <n v="559000"/>
  </r>
  <r>
    <x v="3"/>
    <x v="17"/>
    <x v="53"/>
    <n v="174500"/>
    <n v="1061400"/>
  </r>
  <r>
    <x v="4"/>
    <x v="16"/>
    <x v="53"/>
    <m/>
    <m/>
  </r>
  <r>
    <x v="4"/>
    <x v="17"/>
    <x v="53"/>
    <n v="169717"/>
    <n v="1108884"/>
  </r>
  <r>
    <x v="5"/>
    <x v="16"/>
    <x v="53"/>
    <m/>
    <m/>
  </r>
  <r>
    <x v="5"/>
    <x v="17"/>
    <x v="53"/>
    <n v="184500"/>
    <n v="1267250"/>
  </r>
  <r>
    <x v="6"/>
    <x v="16"/>
    <x v="53"/>
    <n v="249950"/>
    <n v="657200"/>
  </r>
  <r>
    <x v="6"/>
    <x v="17"/>
    <x v="53"/>
    <n v="163475"/>
    <n v="1342222"/>
  </r>
  <r>
    <x v="7"/>
    <x v="16"/>
    <x v="53"/>
    <n v="182500"/>
    <n v="1283900"/>
  </r>
  <r>
    <x v="7"/>
    <x v="17"/>
    <x v="53"/>
    <n v="170258"/>
    <n v="2222566"/>
  </r>
  <r>
    <x v="8"/>
    <x v="16"/>
    <x v="53"/>
    <n v="233475"/>
    <n v="1219300"/>
  </r>
  <r>
    <x v="8"/>
    <x v="17"/>
    <x v="53"/>
    <n v="182975"/>
    <n v="765900"/>
  </r>
  <r>
    <x v="9"/>
    <x v="16"/>
    <x v="53"/>
    <n v="225762"/>
    <n v="1505612"/>
  </r>
  <r>
    <x v="9"/>
    <x v="17"/>
    <x v="53"/>
    <n v="173684"/>
    <n v="1750140"/>
  </r>
  <r>
    <x v="10"/>
    <x v="16"/>
    <x v="53"/>
    <n v="172000"/>
    <n v="507900"/>
  </r>
  <r>
    <x v="10"/>
    <x v="17"/>
    <x v="53"/>
    <n v="205950"/>
    <n v="865856"/>
  </r>
  <r>
    <x v="11"/>
    <x v="16"/>
    <x v="53"/>
    <n v="161975"/>
    <n v="323950"/>
  </r>
  <r>
    <x v="11"/>
    <x v="17"/>
    <x v="53"/>
    <n v="178625"/>
    <n v="1943493"/>
  </r>
  <r>
    <x v="12"/>
    <x v="14"/>
    <x v="53"/>
    <m/>
    <m/>
  </r>
  <r>
    <x v="12"/>
    <x v="16"/>
    <x v="53"/>
    <n v="237950"/>
    <n v="237950"/>
  </r>
  <r>
    <x v="12"/>
    <x v="17"/>
    <x v="53"/>
    <n v="208500"/>
    <n v="850950"/>
  </r>
  <r>
    <x v="13"/>
    <x v="14"/>
    <x v="53"/>
    <m/>
    <m/>
  </r>
  <r>
    <x v="13"/>
    <x v="16"/>
    <x v="53"/>
    <n v="195000"/>
    <n v="390000"/>
  </r>
  <r>
    <x v="13"/>
    <x v="17"/>
    <x v="53"/>
    <n v="178425"/>
    <n v="1185350"/>
  </r>
  <r>
    <x v="14"/>
    <x v="14"/>
    <x v="53"/>
    <m/>
    <m/>
  </r>
  <r>
    <x v="14"/>
    <x v="16"/>
    <x v="53"/>
    <n v="213975"/>
    <n v="427950"/>
  </r>
  <r>
    <x v="14"/>
    <x v="17"/>
    <x v="53"/>
    <n v="170975"/>
    <n v="1439650"/>
  </r>
  <r>
    <x v="15"/>
    <x v="14"/>
    <x v="53"/>
    <m/>
    <m/>
  </r>
  <r>
    <x v="15"/>
    <x v="16"/>
    <x v="53"/>
    <n v="175048"/>
    <n v="897548"/>
  </r>
  <r>
    <x v="15"/>
    <x v="17"/>
    <x v="53"/>
    <n v="180000"/>
    <n v="893940"/>
  </r>
  <r>
    <x v="16"/>
    <x v="14"/>
    <x v="53"/>
    <m/>
    <m/>
  </r>
  <r>
    <x v="16"/>
    <x v="16"/>
    <x v="53"/>
    <n v="180000"/>
    <n v="703000"/>
  </r>
  <r>
    <x v="16"/>
    <x v="17"/>
    <x v="53"/>
    <n v="179700"/>
    <n v="1216300"/>
  </r>
  <r>
    <x v="17"/>
    <x v="14"/>
    <x v="53"/>
    <m/>
    <m/>
  </r>
  <r>
    <x v="17"/>
    <x v="16"/>
    <x v="53"/>
    <n v="180000"/>
    <n v="982400"/>
  </r>
  <r>
    <x v="17"/>
    <x v="17"/>
    <x v="53"/>
    <n v="203950"/>
    <n v="1384350"/>
  </r>
  <r>
    <x v="18"/>
    <x v="14"/>
    <x v="53"/>
    <m/>
    <m/>
  </r>
  <r>
    <x v="18"/>
    <x v="16"/>
    <x v="53"/>
    <n v="169950"/>
    <n v="514450"/>
  </r>
  <r>
    <x v="18"/>
    <x v="17"/>
    <x v="53"/>
    <n v="191500"/>
    <n v="945000"/>
  </r>
  <r>
    <x v="19"/>
    <x v="14"/>
    <x v="53"/>
    <n v="242400"/>
    <n v="242400"/>
  </r>
  <r>
    <x v="19"/>
    <x v="16"/>
    <x v="53"/>
    <n v="211950"/>
    <n v="876850"/>
  </r>
  <r>
    <x v="19"/>
    <x v="17"/>
    <x v="53"/>
    <n v="218540"/>
    <n v="1977119"/>
  </r>
  <r>
    <x v="20"/>
    <x v="14"/>
    <x v="53"/>
    <m/>
    <m/>
  </r>
  <r>
    <x v="20"/>
    <x v="16"/>
    <x v="53"/>
    <n v="190975"/>
    <n v="381950"/>
  </r>
  <r>
    <x v="20"/>
    <x v="17"/>
    <x v="53"/>
    <n v="214950"/>
    <n v="1502950"/>
  </r>
  <r>
    <x v="21"/>
    <x v="14"/>
    <x v="53"/>
    <m/>
    <m/>
  </r>
  <r>
    <x v="21"/>
    <x v="16"/>
    <x v="53"/>
    <n v="191350"/>
    <n v="1124650"/>
  </r>
  <r>
    <x v="21"/>
    <x v="17"/>
    <x v="53"/>
    <m/>
    <m/>
  </r>
  <r>
    <x v="22"/>
    <x v="14"/>
    <x v="53"/>
    <m/>
    <m/>
  </r>
  <r>
    <x v="22"/>
    <x v="16"/>
    <x v="53"/>
    <n v="206000"/>
    <n v="1036950"/>
  </r>
  <r>
    <x v="22"/>
    <x v="17"/>
    <x v="53"/>
    <n v="187400"/>
    <n v="1876800"/>
  </r>
  <r>
    <x v="23"/>
    <x v="14"/>
    <x v="53"/>
    <m/>
    <m/>
  </r>
  <r>
    <x v="23"/>
    <x v="16"/>
    <x v="53"/>
    <n v="234950"/>
    <n v="698515"/>
  </r>
  <r>
    <x v="23"/>
    <x v="17"/>
    <x v="53"/>
    <n v="189500"/>
    <n v="721000"/>
  </r>
  <r>
    <x v="24"/>
    <x v="14"/>
    <x v="53"/>
    <m/>
    <m/>
  </r>
  <r>
    <x v="24"/>
    <x v="16"/>
    <x v="53"/>
    <n v="218303"/>
    <n v="436605"/>
  </r>
  <r>
    <x v="24"/>
    <x v="17"/>
    <x v="53"/>
    <n v="204000"/>
    <n v="954655"/>
  </r>
  <r>
    <x v="25"/>
    <x v="14"/>
    <x v="53"/>
    <m/>
    <m/>
  </r>
  <r>
    <x v="25"/>
    <x v="16"/>
    <x v="53"/>
    <n v="232444"/>
    <n v="464888"/>
  </r>
  <r>
    <x v="25"/>
    <x v="17"/>
    <x v="53"/>
    <n v="182000"/>
    <n v="182000"/>
  </r>
  <r>
    <x v="26"/>
    <x v="14"/>
    <x v="53"/>
    <m/>
    <m/>
  </r>
  <r>
    <x v="26"/>
    <x v="16"/>
    <x v="53"/>
    <n v="199950"/>
    <n v="601950"/>
  </r>
  <r>
    <x v="26"/>
    <x v="17"/>
    <x v="53"/>
    <n v="208950"/>
    <n v="1028550"/>
  </r>
  <r>
    <x v="27"/>
    <x v="14"/>
    <x v="53"/>
    <m/>
    <m/>
  </r>
  <r>
    <x v="27"/>
    <x v="16"/>
    <x v="53"/>
    <n v="190000"/>
    <n v="542000"/>
  </r>
  <r>
    <x v="27"/>
    <x v="17"/>
    <x v="53"/>
    <n v="281500"/>
    <n v="970500"/>
  </r>
  <r>
    <x v="28"/>
    <x v="14"/>
    <x v="53"/>
    <m/>
    <m/>
  </r>
  <r>
    <x v="28"/>
    <x v="16"/>
    <x v="53"/>
    <n v="215999"/>
    <n v="1583032"/>
  </r>
  <r>
    <x v="28"/>
    <x v="17"/>
    <x v="53"/>
    <n v="221500"/>
    <n v="1434950"/>
  </r>
  <r>
    <x v="29"/>
    <x v="14"/>
    <x v="53"/>
    <m/>
    <m/>
  </r>
  <r>
    <x v="29"/>
    <x v="16"/>
    <x v="53"/>
    <n v="227475"/>
    <n v="892450"/>
  </r>
  <r>
    <x v="29"/>
    <x v="17"/>
    <x v="53"/>
    <n v="212500"/>
    <n v="865000"/>
  </r>
  <r>
    <x v="30"/>
    <x v="14"/>
    <x v="53"/>
    <m/>
    <m/>
  </r>
  <r>
    <x v="30"/>
    <x v="16"/>
    <x v="53"/>
    <n v="202500"/>
    <n v="1047700"/>
  </r>
  <r>
    <x v="30"/>
    <x v="17"/>
    <x v="53"/>
    <n v="294475"/>
    <n v="1241950"/>
  </r>
  <r>
    <x v="31"/>
    <x v="14"/>
    <x v="53"/>
    <m/>
    <m/>
  </r>
  <r>
    <x v="31"/>
    <x v="16"/>
    <x v="53"/>
    <n v="257000"/>
    <n v="1422000"/>
  </r>
  <r>
    <x v="31"/>
    <x v="17"/>
    <x v="53"/>
    <n v="233500"/>
    <n v="1557850"/>
  </r>
  <r>
    <x v="32"/>
    <x v="14"/>
    <x v="53"/>
    <m/>
    <m/>
  </r>
  <r>
    <x v="32"/>
    <x v="16"/>
    <x v="53"/>
    <n v="212500"/>
    <n v="985900"/>
  </r>
  <r>
    <x v="32"/>
    <x v="17"/>
    <x v="53"/>
    <n v="276950"/>
    <n v="1833118"/>
  </r>
  <r>
    <x v="33"/>
    <x v="14"/>
    <x v="53"/>
    <m/>
    <m/>
  </r>
  <r>
    <x v="33"/>
    <x v="16"/>
    <x v="53"/>
    <n v="222000"/>
    <n v="615000"/>
  </r>
  <r>
    <x v="33"/>
    <x v="17"/>
    <x v="53"/>
    <n v="224975"/>
    <n v="1667650"/>
  </r>
  <r>
    <x v="34"/>
    <x v="14"/>
    <x v="53"/>
    <m/>
    <m/>
  </r>
  <r>
    <x v="34"/>
    <x v="16"/>
    <x v="53"/>
    <n v="243950"/>
    <n v="1139900"/>
  </r>
  <r>
    <x v="34"/>
    <x v="17"/>
    <x v="53"/>
    <n v="230000"/>
    <n v="1757250"/>
  </r>
  <r>
    <x v="35"/>
    <x v="14"/>
    <x v="53"/>
    <m/>
    <m/>
  </r>
  <r>
    <x v="35"/>
    <x v="16"/>
    <x v="53"/>
    <n v="152500"/>
    <n v="152500"/>
  </r>
  <r>
    <x v="35"/>
    <x v="17"/>
    <x v="53"/>
    <n v="288000"/>
    <n v="1984008"/>
  </r>
  <r>
    <x v="36"/>
    <x v="14"/>
    <x v="53"/>
    <m/>
    <m/>
  </r>
  <r>
    <x v="36"/>
    <x v="16"/>
    <x v="53"/>
    <m/>
    <m/>
  </r>
  <r>
    <x v="36"/>
    <x v="17"/>
    <x v="53"/>
    <n v="334000"/>
    <n v="668000"/>
  </r>
  <r>
    <x v="37"/>
    <x v="14"/>
    <x v="53"/>
    <m/>
    <m/>
  </r>
  <r>
    <x v="37"/>
    <x v="16"/>
    <x v="53"/>
    <n v="254000"/>
    <n v="254000"/>
  </r>
  <r>
    <x v="37"/>
    <x v="17"/>
    <x v="53"/>
    <n v="308450"/>
    <n v="853450"/>
  </r>
  <r>
    <x v="38"/>
    <x v="14"/>
    <x v="53"/>
    <m/>
    <m/>
  </r>
  <r>
    <x v="38"/>
    <x v="16"/>
    <x v="53"/>
    <n v="242500"/>
    <n v="1400800"/>
  </r>
  <r>
    <x v="38"/>
    <x v="17"/>
    <x v="53"/>
    <n v="257978"/>
    <n v="1699855"/>
  </r>
  <r>
    <x v="39"/>
    <x v="14"/>
    <x v="53"/>
    <m/>
    <m/>
  </r>
  <r>
    <x v="39"/>
    <x v="16"/>
    <x v="53"/>
    <n v="236750"/>
    <n v="1383400"/>
  </r>
  <r>
    <x v="39"/>
    <x v="17"/>
    <x v="53"/>
    <n v="229300"/>
    <n v="2224100"/>
  </r>
  <r>
    <x v="40"/>
    <x v="14"/>
    <x v="53"/>
    <m/>
    <m/>
  </r>
  <r>
    <x v="40"/>
    <x v="16"/>
    <x v="53"/>
    <n v="217475"/>
    <n v="434950"/>
  </r>
  <r>
    <x v="40"/>
    <x v="17"/>
    <x v="53"/>
    <n v="235000"/>
    <n v="702500"/>
  </r>
  <r>
    <x v="41"/>
    <x v="14"/>
    <x v="53"/>
    <m/>
    <m/>
  </r>
  <r>
    <x v="41"/>
    <x v="16"/>
    <x v="53"/>
    <n v="249975"/>
    <n v="499950"/>
  </r>
  <r>
    <x v="41"/>
    <x v="17"/>
    <x v="53"/>
    <n v="341500"/>
    <n v="1348300"/>
  </r>
  <r>
    <x v="42"/>
    <x v="14"/>
    <x v="53"/>
    <m/>
    <m/>
  </r>
  <r>
    <x v="42"/>
    <x v="16"/>
    <x v="53"/>
    <n v="281725"/>
    <n v="1335450"/>
  </r>
  <r>
    <x v="42"/>
    <x v="17"/>
    <x v="53"/>
    <n v="248950"/>
    <n v="3066749"/>
  </r>
  <r>
    <x v="43"/>
    <x v="14"/>
    <x v="53"/>
    <m/>
    <m/>
  </r>
  <r>
    <x v="43"/>
    <x v="16"/>
    <x v="53"/>
    <n v="218650"/>
    <n v="437300"/>
  </r>
  <r>
    <x v="43"/>
    <x v="17"/>
    <x v="53"/>
    <n v="250000"/>
    <n v="1515950"/>
  </r>
  <r>
    <x v="44"/>
    <x v="14"/>
    <x v="53"/>
    <m/>
    <m/>
  </r>
  <r>
    <x v="44"/>
    <x v="16"/>
    <x v="53"/>
    <n v="250625"/>
    <n v="1030100"/>
  </r>
  <r>
    <x v="44"/>
    <x v="17"/>
    <x v="53"/>
    <n v="329225"/>
    <n v="2230800"/>
  </r>
  <r>
    <x v="45"/>
    <x v="14"/>
    <x v="53"/>
    <m/>
    <m/>
  </r>
  <r>
    <x v="45"/>
    <x v="16"/>
    <x v="53"/>
    <n v="209500"/>
    <n v="419000"/>
  </r>
  <r>
    <x v="45"/>
    <x v="17"/>
    <x v="53"/>
    <n v="245000"/>
    <n v="1320910"/>
  </r>
  <r>
    <x v="46"/>
    <x v="14"/>
    <x v="53"/>
    <m/>
    <m/>
  </r>
  <r>
    <x v="46"/>
    <x v="16"/>
    <x v="53"/>
    <n v="400000"/>
    <n v="800000"/>
  </r>
  <r>
    <x v="46"/>
    <x v="17"/>
    <x v="53"/>
    <n v="262225"/>
    <n v="524450"/>
  </r>
  <r>
    <x v="47"/>
    <x v="14"/>
    <x v="53"/>
    <m/>
    <m/>
  </r>
  <r>
    <x v="47"/>
    <x v="16"/>
    <x v="53"/>
    <n v="252500"/>
    <n v="898500"/>
  </r>
  <r>
    <x v="47"/>
    <x v="17"/>
    <x v="53"/>
    <n v="218950"/>
    <n v="218950"/>
  </r>
  <r>
    <x v="48"/>
    <x v="14"/>
    <x v="53"/>
    <m/>
    <m/>
  </r>
  <r>
    <x v="48"/>
    <x v="16"/>
    <x v="53"/>
    <n v="255000"/>
    <n v="1337200"/>
  </r>
  <r>
    <x v="48"/>
    <x v="17"/>
    <x v="53"/>
    <n v="269000"/>
    <n v="1102500"/>
  </r>
  <r>
    <x v="49"/>
    <x v="14"/>
    <x v="53"/>
    <m/>
    <m/>
  </r>
  <r>
    <x v="49"/>
    <x v="16"/>
    <x v="53"/>
    <n v="247828"/>
    <n v="751778"/>
  </r>
  <r>
    <x v="49"/>
    <x v="17"/>
    <x v="53"/>
    <n v="192400"/>
    <n v="667600"/>
  </r>
  <r>
    <x v="50"/>
    <x v="14"/>
    <x v="53"/>
    <m/>
    <m/>
  </r>
  <r>
    <x v="50"/>
    <x v="16"/>
    <x v="53"/>
    <n v="260700"/>
    <n v="260700"/>
  </r>
  <r>
    <x v="50"/>
    <x v="17"/>
    <x v="53"/>
    <n v="245050"/>
    <n v="1413330"/>
  </r>
  <r>
    <x v="51"/>
    <x v="14"/>
    <x v="53"/>
    <m/>
    <m/>
  </r>
  <r>
    <x v="51"/>
    <x v="16"/>
    <x v="53"/>
    <n v="332000"/>
    <n v="1568050"/>
  </r>
  <r>
    <x v="51"/>
    <x v="17"/>
    <x v="53"/>
    <n v="502500"/>
    <n v="1005000"/>
  </r>
  <r>
    <x v="52"/>
    <x v="14"/>
    <x v="53"/>
    <m/>
    <m/>
  </r>
  <r>
    <x v="52"/>
    <x v="16"/>
    <x v="53"/>
    <n v="289950"/>
    <n v="860450"/>
  </r>
  <r>
    <x v="52"/>
    <x v="17"/>
    <x v="53"/>
    <n v="254950"/>
    <n v="2116850"/>
  </r>
  <r>
    <x v="53"/>
    <x v="14"/>
    <x v="53"/>
    <m/>
    <m/>
  </r>
  <r>
    <x v="53"/>
    <x v="16"/>
    <x v="53"/>
    <n v="258500"/>
    <n v="996750"/>
  </r>
  <r>
    <x v="53"/>
    <x v="17"/>
    <x v="53"/>
    <n v="260000"/>
    <n v="2152850"/>
  </r>
  <r>
    <x v="54"/>
    <x v="14"/>
    <x v="53"/>
    <m/>
    <m/>
  </r>
  <r>
    <x v="54"/>
    <x v="16"/>
    <x v="53"/>
    <n v="285000"/>
    <n v="1099950"/>
  </r>
  <r>
    <x v="54"/>
    <x v="17"/>
    <x v="53"/>
    <n v="277225"/>
    <n v="554450"/>
  </r>
  <r>
    <x v="55"/>
    <x v="14"/>
    <x v="53"/>
    <m/>
    <m/>
  </r>
  <r>
    <x v="55"/>
    <x v="16"/>
    <x v="53"/>
    <n v="278000"/>
    <n v="278000"/>
  </r>
  <r>
    <x v="55"/>
    <x v="17"/>
    <x v="53"/>
    <n v="309975"/>
    <n v="1526950"/>
  </r>
  <r>
    <x v="56"/>
    <x v="14"/>
    <x v="53"/>
    <m/>
    <m/>
  </r>
  <r>
    <x v="56"/>
    <x v="16"/>
    <x v="53"/>
    <n v="269900"/>
    <n v="867850"/>
  </r>
  <r>
    <x v="56"/>
    <x v="17"/>
    <x v="53"/>
    <n v="260000"/>
    <n v="520000"/>
  </r>
  <r>
    <x v="57"/>
    <x v="14"/>
    <x v="53"/>
    <m/>
    <m/>
  </r>
  <r>
    <x v="57"/>
    <x v="16"/>
    <x v="53"/>
    <n v="239950"/>
    <n v="728900"/>
  </r>
  <r>
    <x v="57"/>
    <x v="17"/>
    <x v="53"/>
    <n v="250000"/>
    <n v="250000"/>
  </r>
  <r>
    <x v="58"/>
    <x v="14"/>
    <x v="53"/>
    <m/>
    <m/>
  </r>
  <r>
    <x v="58"/>
    <x v="16"/>
    <x v="53"/>
    <n v="232500"/>
    <n v="465000"/>
  </r>
  <r>
    <x v="58"/>
    <x v="17"/>
    <x v="53"/>
    <n v="273000"/>
    <n v="546000"/>
  </r>
  <r>
    <x v="59"/>
    <x v="14"/>
    <x v="53"/>
    <m/>
    <m/>
  </r>
  <r>
    <x v="59"/>
    <x v="16"/>
    <x v="53"/>
    <n v="264950"/>
    <n v="264950"/>
  </r>
  <r>
    <x v="59"/>
    <x v="17"/>
    <x v="53"/>
    <n v="242000"/>
    <n v="868000"/>
  </r>
  <r>
    <x v="60"/>
    <x v="14"/>
    <x v="53"/>
    <m/>
    <m/>
  </r>
  <r>
    <x v="60"/>
    <x v="16"/>
    <x v="53"/>
    <m/>
    <m/>
  </r>
  <r>
    <x v="60"/>
    <x v="17"/>
    <x v="53"/>
    <n v="335000"/>
    <n v="335000"/>
  </r>
  <r>
    <x v="61"/>
    <x v="14"/>
    <x v="53"/>
    <m/>
    <m/>
  </r>
  <r>
    <x v="61"/>
    <x v="16"/>
    <x v="53"/>
    <n v="216950"/>
    <n v="216950"/>
  </r>
  <r>
    <x v="61"/>
    <x v="17"/>
    <x v="53"/>
    <n v="301500"/>
    <n v="603000"/>
  </r>
  <r>
    <x v="62"/>
    <x v="14"/>
    <x v="53"/>
    <m/>
    <m/>
  </r>
  <r>
    <x v="62"/>
    <x v="16"/>
    <x v="53"/>
    <n v="209000"/>
    <n v="209000"/>
  </r>
  <r>
    <x v="62"/>
    <x v="17"/>
    <x v="53"/>
    <n v="224975"/>
    <n v="449950"/>
  </r>
  <r>
    <x v="63"/>
    <x v="14"/>
    <x v="53"/>
    <m/>
    <m/>
  </r>
  <r>
    <x v="63"/>
    <x v="16"/>
    <x v="53"/>
    <n v="199725"/>
    <n v="399450"/>
  </r>
  <r>
    <x v="63"/>
    <x v="17"/>
    <x v="53"/>
    <n v="249000"/>
    <n v="1390450"/>
  </r>
  <r>
    <x v="64"/>
    <x v="14"/>
    <x v="53"/>
    <m/>
    <m/>
  </r>
  <r>
    <x v="64"/>
    <x v="16"/>
    <x v="53"/>
    <n v="288500"/>
    <n v="577000"/>
  </r>
  <r>
    <x v="64"/>
    <x v="17"/>
    <x v="53"/>
    <n v="405000"/>
    <n v="1492500"/>
  </r>
  <r>
    <x v="65"/>
    <x v="14"/>
    <x v="53"/>
    <m/>
    <m/>
  </r>
  <r>
    <x v="65"/>
    <x v="16"/>
    <x v="53"/>
    <n v="224000"/>
    <n v="894000"/>
  </r>
  <r>
    <x v="65"/>
    <x v="17"/>
    <x v="53"/>
    <n v="252500"/>
    <n v="1030767"/>
  </r>
  <r>
    <x v="66"/>
    <x v="14"/>
    <x v="53"/>
    <m/>
    <m/>
  </r>
  <r>
    <x v="66"/>
    <x v="16"/>
    <x v="53"/>
    <n v="269950"/>
    <n v="1301350"/>
  </r>
  <r>
    <x v="66"/>
    <x v="17"/>
    <x v="53"/>
    <n v="309750"/>
    <n v="619500"/>
  </r>
  <r>
    <x v="67"/>
    <x v="14"/>
    <x v="53"/>
    <m/>
    <m/>
  </r>
  <r>
    <x v="67"/>
    <x v="16"/>
    <x v="53"/>
    <n v="257950"/>
    <n v="758900"/>
  </r>
  <r>
    <x v="67"/>
    <x v="17"/>
    <x v="53"/>
    <n v="212450"/>
    <n v="874350"/>
  </r>
  <r>
    <x v="68"/>
    <x v="14"/>
    <x v="53"/>
    <m/>
    <m/>
  </r>
  <r>
    <x v="68"/>
    <x v="16"/>
    <x v="53"/>
    <m/>
    <m/>
  </r>
  <r>
    <x v="68"/>
    <x v="17"/>
    <x v="53"/>
    <n v="228000"/>
    <n v="228000"/>
  </r>
  <r>
    <x v="69"/>
    <x v="14"/>
    <x v="53"/>
    <m/>
    <m/>
  </r>
  <r>
    <x v="69"/>
    <x v="16"/>
    <x v="53"/>
    <n v="359000"/>
    <n v="1600950"/>
  </r>
  <r>
    <x v="69"/>
    <x v="17"/>
    <x v="53"/>
    <n v="450000"/>
    <n v="450000"/>
  </r>
  <r>
    <x v="70"/>
    <x v="14"/>
    <x v="53"/>
    <m/>
    <m/>
  </r>
  <r>
    <x v="70"/>
    <x v="16"/>
    <x v="53"/>
    <n v="240000"/>
    <n v="480000"/>
  </r>
  <r>
    <x v="70"/>
    <x v="17"/>
    <x v="53"/>
    <n v="600000"/>
    <n v="600000"/>
  </r>
  <r>
    <x v="71"/>
    <x v="14"/>
    <x v="53"/>
    <m/>
    <m/>
  </r>
  <r>
    <x v="71"/>
    <x v="16"/>
    <x v="53"/>
    <m/>
    <m/>
  </r>
  <r>
    <x v="71"/>
    <x v="17"/>
    <x v="53"/>
    <n v="210000"/>
    <n v="210000"/>
  </r>
  <r>
    <x v="72"/>
    <x v="14"/>
    <x v="53"/>
    <m/>
    <m/>
  </r>
  <r>
    <x v="72"/>
    <x v="16"/>
    <x v="53"/>
    <m/>
    <m/>
  </r>
  <r>
    <x v="72"/>
    <x v="17"/>
    <x v="53"/>
    <n v="310000"/>
    <n v="880000"/>
  </r>
  <r>
    <x v="73"/>
    <x v="14"/>
    <x v="53"/>
    <m/>
    <m/>
  </r>
  <r>
    <x v="73"/>
    <x v="16"/>
    <x v="53"/>
    <n v="343500"/>
    <n v="343500"/>
  </r>
  <r>
    <x v="73"/>
    <x v="17"/>
    <x v="53"/>
    <n v="248750"/>
    <n v="497500"/>
  </r>
  <r>
    <x v="74"/>
    <x v="14"/>
    <x v="53"/>
    <m/>
    <m/>
  </r>
  <r>
    <x v="74"/>
    <x v="16"/>
    <x v="53"/>
    <n v="250000"/>
    <n v="250000"/>
  </r>
  <r>
    <x v="74"/>
    <x v="17"/>
    <x v="53"/>
    <n v="180000"/>
    <n v="565000"/>
  </r>
  <r>
    <x v="75"/>
    <x v="14"/>
    <x v="53"/>
    <m/>
    <m/>
  </r>
  <r>
    <x v="75"/>
    <x v="16"/>
    <x v="53"/>
    <n v="230000"/>
    <n v="230000"/>
  </r>
  <r>
    <x v="75"/>
    <x v="17"/>
    <x v="53"/>
    <n v="162000"/>
    <n v="162000"/>
  </r>
  <r>
    <x v="76"/>
    <x v="14"/>
    <x v="53"/>
    <m/>
    <m/>
  </r>
  <r>
    <x v="76"/>
    <x v="16"/>
    <x v="53"/>
    <m/>
    <m/>
  </r>
  <r>
    <x v="76"/>
    <x v="17"/>
    <x v="53"/>
    <n v="216250"/>
    <n v="432500"/>
  </r>
  <r>
    <x v="77"/>
    <x v="14"/>
    <x v="53"/>
    <m/>
    <m/>
  </r>
  <r>
    <x v="77"/>
    <x v="16"/>
    <x v="53"/>
    <m/>
    <m/>
  </r>
  <r>
    <x v="77"/>
    <x v="17"/>
    <x v="53"/>
    <n v="267500"/>
    <n v="535000"/>
  </r>
  <r>
    <x v="78"/>
    <x v="14"/>
    <x v="53"/>
    <m/>
    <m/>
  </r>
  <r>
    <x v="78"/>
    <x v="16"/>
    <x v="53"/>
    <n v="230000"/>
    <n v="994500"/>
  </r>
  <r>
    <x v="78"/>
    <x v="17"/>
    <x v="53"/>
    <n v="122000"/>
    <n v="122000"/>
  </r>
  <r>
    <x v="79"/>
    <x v="14"/>
    <x v="53"/>
    <m/>
    <m/>
  </r>
  <r>
    <x v="79"/>
    <x v="16"/>
    <x v="53"/>
    <n v="241239"/>
    <n v="1466477"/>
  </r>
  <r>
    <x v="79"/>
    <x v="17"/>
    <x v="53"/>
    <n v="240100"/>
    <n v="1200600"/>
  </r>
  <r>
    <x v="80"/>
    <x v="14"/>
    <x v="53"/>
    <m/>
    <m/>
  </r>
  <r>
    <x v="80"/>
    <x v="16"/>
    <x v="53"/>
    <n v="157870"/>
    <n v="315740"/>
  </r>
  <r>
    <x v="80"/>
    <x v="17"/>
    <x v="53"/>
    <n v="193000"/>
    <n v="685000"/>
  </r>
  <r>
    <x v="81"/>
    <x v="14"/>
    <x v="53"/>
    <m/>
    <m/>
  </r>
  <r>
    <x v="81"/>
    <x v="16"/>
    <x v="53"/>
    <n v="212500"/>
    <n v="827500"/>
  </r>
  <r>
    <x v="81"/>
    <x v="17"/>
    <x v="53"/>
    <n v="185250"/>
    <n v="926750"/>
  </r>
  <r>
    <x v="82"/>
    <x v="14"/>
    <x v="53"/>
    <m/>
    <m/>
  </r>
  <r>
    <x v="82"/>
    <x v="16"/>
    <x v="53"/>
    <n v="213000"/>
    <n v="623000"/>
  </r>
  <r>
    <x v="82"/>
    <x v="17"/>
    <x v="53"/>
    <n v="205000"/>
    <n v="205000"/>
  </r>
  <r>
    <x v="83"/>
    <x v="14"/>
    <x v="53"/>
    <m/>
    <m/>
  </r>
  <r>
    <x v="83"/>
    <x v="16"/>
    <x v="53"/>
    <n v="197900"/>
    <n v="197900"/>
  </r>
  <r>
    <x v="83"/>
    <x v="17"/>
    <x v="53"/>
    <n v="258000"/>
    <n v="762000"/>
  </r>
  <r>
    <x v="84"/>
    <x v="14"/>
    <x v="53"/>
    <m/>
    <m/>
  </r>
  <r>
    <x v="84"/>
    <x v="16"/>
    <x v="53"/>
    <n v="197750"/>
    <n v="395500"/>
  </r>
  <r>
    <x v="84"/>
    <x v="17"/>
    <x v="53"/>
    <n v="156000"/>
    <n v="156000"/>
  </r>
  <r>
    <x v="85"/>
    <x v="14"/>
    <x v="53"/>
    <m/>
    <m/>
  </r>
  <r>
    <x v="85"/>
    <x v="16"/>
    <x v="53"/>
    <n v="223760"/>
    <n v="447519"/>
  </r>
  <r>
    <x v="85"/>
    <x v="17"/>
    <x v="53"/>
    <n v="172500"/>
    <n v="534500"/>
  </r>
  <r>
    <x v="86"/>
    <x v="14"/>
    <x v="53"/>
    <m/>
    <m/>
  </r>
  <r>
    <x v="86"/>
    <x v="16"/>
    <x v="53"/>
    <n v="196000"/>
    <n v="196000"/>
  </r>
  <r>
    <x v="86"/>
    <x v="17"/>
    <x v="53"/>
    <n v="828000"/>
    <n v="828000"/>
  </r>
  <r>
    <x v="87"/>
    <x v="14"/>
    <x v="53"/>
    <m/>
    <m/>
  </r>
  <r>
    <x v="87"/>
    <x v="16"/>
    <x v="53"/>
    <n v="244925"/>
    <n v="489850"/>
  </r>
  <r>
    <x v="87"/>
    <x v="17"/>
    <x v="53"/>
    <n v="262950"/>
    <n v="525900"/>
  </r>
  <r>
    <x v="88"/>
    <x v="14"/>
    <x v="53"/>
    <m/>
    <m/>
  </r>
  <r>
    <x v="88"/>
    <x v="16"/>
    <x v="53"/>
    <n v="219750"/>
    <n v="849500"/>
  </r>
  <r>
    <x v="88"/>
    <x v="17"/>
    <x v="53"/>
    <n v="196933"/>
    <n v="556543"/>
  </r>
  <r>
    <x v="89"/>
    <x v="14"/>
    <x v="53"/>
    <m/>
    <m/>
  </r>
  <r>
    <x v="89"/>
    <x v="16"/>
    <x v="53"/>
    <n v="300000"/>
    <n v="300000"/>
  </r>
  <r>
    <x v="89"/>
    <x v="17"/>
    <x v="53"/>
    <n v="289950"/>
    <n v="579900"/>
  </r>
  <r>
    <x v="90"/>
    <x v="14"/>
    <x v="53"/>
    <m/>
    <m/>
  </r>
  <r>
    <x v="90"/>
    <x v="16"/>
    <x v="53"/>
    <n v="196000"/>
    <n v="571000"/>
  </r>
  <r>
    <x v="90"/>
    <x v="17"/>
    <x v="53"/>
    <n v="170000"/>
    <n v="1006800"/>
  </r>
  <r>
    <x v="91"/>
    <x v="14"/>
    <x v="53"/>
    <m/>
    <m/>
  </r>
  <r>
    <x v="91"/>
    <x v="16"/>
    <x v="53"/>
    <n v="227000"/>
    <n v="640700"/>
  </r>
  <r>
    <x v="91"/>
    <x v="17"/>
    <x v="53"/>
    <n v="198000"/>
    <n v="198000"/>
  </r>
  <r>
    <x v="92"/>
    <x v="14"/>
    <x v="53"/>
    <m/>
    <m/>
  </r>
  <r>
    <x v="92"/>
    <x v="16"/>
    <x v="53"/>
    <m/>
    <m/>
  </r>
  <r>
    <x v="92"/>
    <x v="17"/>
    <x v="53"/>
    <n v="232875"/>
    <n v="940700"/>
  </r>
  <r>
    <x v="93"/>
    <x v="14"/>
    <x v="53"/>
    <m/>
    <m/>
  </r>
  <r>
    <x v="93"/>
    <x v="16"/>
    <x v="53"/>
    <n v="163750"/>
    <n v="653400"/>
  </r>
  <r>
    <x v="93"/>
    <x v="17"/>
    <x v="53"/>
    <n v="60100"/>
    <n v="60100"/>
  </r>
  <r>
    <x v="94"/>
    <x v="14"/>
    <x v="53"/>
    <m/>
    <m/>
  </r>
  <r>
    <x v="94"/>
    <x v="16"/>
    <x v="53"/>
    <n v="192000"/>
    <n v="192000"/>
  </r>
  <r>
    <x v="94"/>
    <x v="17"/>
    <x v="53"/>
    <n v="213500"/>
    <n v="427000"/>
  </r>
  <r>
    <x v="95"/>
    <x v="14"/>
    <x v="53"/>
    <m/>
    <m/>
  </r>
  <r>
    <x v="95"/>
    <x v="16"/>
    <x v="53"/>
    <n v="164000"/>
    <n v="328000"/>
  </r>
  <r>
    <x v="95"/>
    <x v="17"/>
    <x v="53"/>
    <n v="369725"/>
    <n v="369725"/>
  </r>
  <r>
    <x v="96"/>
    <x v="14"/>
    <x v="53"/>
    <m/>
    <m/>
  </r>
  <r>
    <x v="96"/>
    <x v="16"/>
    <x v="53"/>
    <n v="159950"/>
    <n v="159950"/>
  </r>
  <r>
    <x v="96"/>
    <x v="17"/>
    <x v="53"/>
    <n v="274000"/>
    <n v="548000"/>
  </r>
  <r>
    <x v="97"/>
    <x v="14"/>
    <x v="53"/>
    <m/>
    <m/>
  </r>
  <r>
    <x v="97"/>
    <x v="16"/>
    <x v="53"/>
    <n v="185400"/>
    <n v="560400"/>
  </r>
  <r>
    <x v="97"/>
    <x v="17"/>
    <x v="53"/>
    <n v="85000"/>
    <n v="85000"/>
  </r>
  <r>
    <x v="98"/>
    <x v="14"/>
    <x v="53"/>
    <m/>
    <m/>
  </r>
  <r>
    <x v="98"/>
    <x v="16"/>
    <x v="53"/>
    <n v="155000"/>
    <n v="519900"/>
  </r>
  <r>
    <x v="98"/>
    <x v="17"/>
    <x v="53"/>
    <n v="242500"/>
    <n v="1100995"/>
  </r>
  <r>
    <x v="99"/>
    <x v="14"/>
    <x v="53"/>
    <m/>
    <m/>
  </r>
  <r>
    <x v="99"/>
    <x v="16"/>
    <x v="53"/>
    <n v="180000"/>
    <n v="1026500"/>
  </r>
  <r>
    <x v="99"/>
    <x v="17"/>
    <x v="53"/>
    <n v="233950"/>
    <n v="922900"/>
  </r>
  <r>
    <x v="100"/>
    <x v="14"/>
    <x v="53"/>
    <m/>
    <m/>
  </r>
  <r>
    <x v="100"/>
    <x v="16"/>
    <x v="53"/>
    <m/>
    <m/>
  </r>
  <r>
    <x v="100"/>
    <x v="17"/>
    <x v="53"/>
    <n v="191000"/>
    <n v="191000"/>
  </r>
  <r>
    <x v="101"/>
    <x v="14"/>
    <x v="53"/>
    <m/>
    <m/>
  </r>
  <r>
    <x v="101"/>
    <x v="16"/>
    <x v="53"/>
    <n v="105000"/>
    <n v="105000"/>
  </r>
  <r>
    <x v="101"/>
    <x v="17"/>
    <x v="53"/>
    <n v="130400"/>
    <n v="130400"/>
  </r>
  <r>
    <x v="102"/>
    <x v="14"/>
    <x v="53"/>
    <m/>
    <m/>
  </r>
  <r>
    <x v="102"/>
    <x v="16"/>
    <x v="53"/>
    <n v="182500"/>
    <n v="654000"/>
  </r>
  <r>
    <x v="102"/>
    <x v="17"/>
    <x v="53"/>
    <n v="277000"/>
    <n v="554000"/>
  </r>
  <r>
    <x v="103"/>
    <x v="14"/>
    <x v="53"/>
    <m/>
    <m/>
  </r>
  <r>
    <x v="103"/>
    <x v="16"/>
    <x v="53"/>
    <m/>
    <m/>
  </r>
  <r>
    <x v="103"/>
    <x v="17"/>
    <x v="53"/>
    <n v="102475"/>
    <n v="659950"/>
  </r>
  <r>
    <x v="104"/>
    <x v="14"/>
    <x v="53"/>
    <m/>
    <m/>
  </r>
  <r>
    <x v="104"/>
    <x v="16"/>
    <x v="53"/>
    <n v="167500"/>
    <n v="881094"/>
  </r>
  <r>
    <x v="104"/>
    <x v="17"/>
    <x v="53"/>
    <n v="96000"/>
    <n v="390500"/>
  </r>
  <r>
    <x v="105"/>
    <x v="14"/>
    <x v="53"/>
    <m/>
    <m/>
  </r>
  <r>
    <x v="105"/>
    <x v="16"/>
    <x v="53"/>
    <n v="174950"/>
    <n v="174950"/>
  </r>
  <r>
    <x v="105"/>
    <x v="17"/>
    <x v="53"/>
    <n v="204000"/>
    <n v="408000"/>
  </r>
  <r>
    <x v="106"/>
    <x v="14"/>
    <x v="53"/>
    <m/>
    <m/>
  </r>
  <r>
    <x v="106"/>
    <x v="16"/>
    <x v="53"/>
    <m/>
    <m/>
  </r>
  <r>
    <x v="106"/>
    <x v="17"/>
    <x v="53"/>
    <n v="222000"/>
    <n v="777550"/>
  </r>
  <r>
    <x v="107"/>
    <x v="14"/>
    <x v="53"/>
    <n v="120000"/>
    <n v="120000"/>
  </r>
  <r>
    <x v="107"/>
    <x v="16"/>
    <x v="53"/>
    <n v="152000"/>
    <n v="152000"/>
  </r>
  <r>
    <x v="107"/>
    <x v="17"/>
    <x v="53"/>
    <n v="98500"/>
    <n v="197000"/>
  </r>
  <r>
    <x v="108"/>
    <x v="14"/>
    <x v="53"/>
    <m/>
    <m/>
  </r>
  <r>
    <x v="108"/>
    <x v="16"/>
    <x v="53"/>
    <n v="134000"/>
    <n v="134000"/>
  </r>
  <r>
    <x v="108"/>
    <x v="17"/>
    <x v="53"/>
    <n v="162675"/>
    <n v="325350"/>
  </r>
  <r>
    <x v="109"/>
    <x v="14"/>
    <x v="53"/>
    <m/>
    <m/>
  </r>
  <r>
    <x v="109"/>
    <x v="16"/>
    <x v="53"/>
    <n v="182900"/>
    <n v="182900"/>
  </r>
  <r>
    <x v="109"/>
    <x v="17"/>
    <x v="53"/>
    <n v="161500"/>
    <n v="161500"/>
  </r>
  <r>
    <x v="110"/>
    <x v="14"/>
    <x v="53"/>
    <m/>
    <m/>
  </r>
  <r>
    <x v="110"/>
    <x v="16"/>
    <x v="53"/>
    <n v="145000"/>
    <n v="145000"/>
  </r>
  <r>
    <x v="110"/>
    <x v="17"/>
    <x v="53"/>
    <n v="125000"/>
    <n v="250000"/>
  </r>
  <r>
    <x v="111"/>
    <x v="14"/>
    <x v="53"/>
    <m/>
    <m/>
  </r>
  <r>
    <x v="111"/>
    <x v="16"/>
    <x v="53"/>
    <n v="127000"/>
    <n v="538900"/>
  </r>
  <r>
    <x v="111"/>
    <x v="17"/>
    <x v="53"/>
    <n v="175000"/>
    <n v="626000"/>
  </r>
  <r>
    <x v="112"/>
    <x v="14"/>
    <x v="53"/>
    <m/>
    <m/>
  </r>
  <r>
    <x v="112"/>
    <x v="16"/>
    <x v="53"/>
    <m/>
    <m/>
  </r>
  <r>
    <x v="112"/>
    <x v="17"/>
    <x v="53"/>
    <n v="141400"/>
    <n v="537800"/>
  </r>
  <r>
    <x v="113"/>
    <x v="14"/>
    <x v="53"/>
    <m/>
    <m/>
  </r>
  <r>
    <x v="113"/>
    <x v="16"/>
    <x v="53"/>
    <n v="155000"/>
    <n v="310000"/>
  </r>
  <r>
    <x v="113"/>
    <x v="17"/>
    <x v="53"/>
    <n v="136000"/>
    <n v="272000"/>
  </r>
  <r>
    <x v="114"/>
    <x v="14"/>
    <x v="53"/>
    <m/>
    <m/>
  </r>
  <r>
    <x v="114"/>
    <x v="16"/>
    <x v="53"/>
    <n v="89900"/>
    <n v="89900"/>
  </r>
  <r>
    <x v="114"/>
    <x v="17"/>
    <x v="53"/>
    <m/>
    <m/>
  </r>
  <r>
    <x v="115"/>
    <x v="14"/>
    <x v="53"/>
    <m/>
    <m/>
  </r>
  <r>
    <x v="115"/>
    <x v="16"/>
    <x v="53"/>
    <n v="122000"/>
    <n v="122000"/>
  </r>
  <r>
    <x v="115"/>
    <x v="17"/>
    <x v="53"/>
    <n v="175000"/>
    <n v="1355850"/>
  </r>
  <r>
    <x v="116"/>
    <x v="14"/>
    <x v="53"/>
    <m/>
    <m/>
  </r>
  <r>
    <x v="116"/>
    <x v="16"/>
    <x v="53"/>
    <n v="167500"/>
    <n v="335000"/>
  </r>
  <r>
    <x v="116"/>
    <x v="17"/>
    <x v="53"/>
    <n v="265000"/>
    <n v="782450"/>
  </r>
  <r>
    <x v="117"/>
    <x v="14"/>
    <x v="53"/>
    <m/>
    <m/>
  </r>
  <r>
    <x v="117"/>
    <x v="16"/>
    <x v="53"/>
    <n v="90000"/>
    <n v="90000"/>
  </r>
  <r>
    <x v="117"/>
    <x v="17"/>
    <x v="53"/>
    <n v="160000"/>
    <n v="1077700"/>
  </r>
  <r>
    <x v="118"/>
    <x v="14"/>
    <x v="53"/>
    <m/>
    <m/>
  </r>
  <r>
    <x v="118"/>
    <x v="16"/>
    <x v="53"/>
    <n v="171000"/>
    <n v="171000"/>
  </r>
  <r>
    <x v="118"/>
    <x v="17"/>
    <x v="53"/>
    <n v="165000"/>
    <n v="580000"/>
  </r>
  <r>
    <x v="119"/>
    <x v="14"/>
    <x v="53"/>
    <m/>
    <m/>
  </r>
  <r>
    <x v="119"/>
    <x v="16"/>
    <x v="53"/>
    <m/>
    <m/>
  </r>
  <r>
    <x v="119"/>
    <x v="17"/>
    <x v="53"/>
    <n v="172500"/>
    <n v="725000"/>
  </r>
  <r>
    <x v="120"/>
    <x v="14"/>
    <x v="53"/>
    <m/>
    <m/>
  </r>
  <r>
    <x v="120"/>
    <x v="16"/>
    <x v="53"/>
    <n v="197500"/>
    <n v="1154000"/>
  </r>
  <r>
    <x v="120"/>
    <x v="17"/>
    <x v="53"/>
    <n v="232500"/>
    <n v="992950"/>
  </r>
  <r>
    <x v="121"/>
    <x v="14"/>
    <x v="53"/>
    <m/>
    <m/>
  </r>
  <r>
    <x v="121"/>
    <x v="16"/>
    <x v="53"/>
    <n v="175000"/>
    <n v="175000"/>
  </r>
  <r>
    <x v="121"/>
    <x v="17"/>
    <x v="53"/>
    <n v="128209"/>
    <n v="256418"/>
  </r>
  <r>
    <x v="122"/>
    <x v="14"/>
    <x v="53"/>
    <m/>
    <m/>
  </r>
  <r>
    <x v="122"/>
    <x v="16"/>
    <x v="53"/>
    <n v="180000"/>
    <n v="941600"/>
  </r>
  <r>
    <x v="122"/>
    <x v="17"/>
    <x v="53"/>
    <n v="272500"/>
    <n v="545000"/>
  </r>
  <r>
    <x v="123"/>
    <x v="14"/>
    <x v="53"/>
    <m/>
    <m/>
  </r>
  <r>
    <x v="123"/>
    <x v="16"/>
    <x v="53"/>
    <n v="135000"/>
    <n v="489400"/>
  </r>
  <r>
    <x v="123"/>
    <x v="17"/>
    <x v="53"/>
    <n v="157000"/>
    <n v="634000"/>
  </r>
  <r>
    <x v="124"/>
    <x v="14"/>
    <x v="53"/>
    <m/>
    <m/>
  </r>
  <r>
    <x v="124"/>
    <x v="16"/>
    <x v="53"/>
    <n v="156000"/>
    <n v="623950"/>
  </r>
  <r>
    <x v="124"/>
    <x v="17"/>
    <x v="53"/>
    <n v="257500"/>
    <n v="726500"/>
  </r>
  <r>
    <x v="125"/>
    <x v="14"/>
    <x v="53"/>
    <m/>
    <m/>
  </r>
  <r>
    <x v="125"/>
    <x v="16"/>
    <x v="53"/>
    <n v="169250"/>
    <n v="338500"/>
  </r>
  <r>
    <x v="125"/>
    <x v="17"/>
    <x v="53"/>
    <n v="61850"/>
    <n v="61850"/>
  </r>
  <r>
    <x v="126"/>
    <x v="14"/>
    <x v="53"/>
    <m/>
    <m/>
  </r>
  <r>
    <x v="126"/>
    <x v="16"/>
    <x v="53"/>
    <n v="165000"/>
    <n v="515000"/>
  </r>
  <r>
    <x v="126"/>
    <x v="17"/>
    <x v="53"/>
    <n v="153470"/>
    <n v="518920"/>
  </r>
  <r>
    <x v="127"/>
    <x v="14"/>
    <x v="53"/>
    <m/>
    <m/>
  </r>
  <r>
    <x v="127"/>
    <x v="16"/>
    <x v="53"/>
    <n v="154500"/>
    <n v="309000"/>
  </r>
  <r>
    <x v="127"/>
    <x v="17"/>
    <x v="53"/>
    <n v="169900"/>
    <n v="169900"/>
  </r>
  <r>
    <x v="128"/>
    <x v="14"/>
    <x v="53"/>
    <m/>
    <m/>
  </r>
  <r>
    <x v="128"/>
    <x v="16"/>
    <x v="53"/>
    <n v="205050"/>
    <n v="410100"/>
  </r>
  <r>
    <x v="128"/>
    <x v="17"/>
    <x v="53"/>
    <n v="167000"/>
    <n v="1162900"/>
  </r>
  <r>
    <x v="129"/>
    <x v="14"/>
    <x v="53"/>
    <m/>
    <m/>
  </r>
  <r>
    <x v="129"/>
    <x v="16"/>
    <x v="53"/>
    <n v="120000"/>
    <n v="120000"/>
  </r>
  <r>
    <x v="129"/>
    <x v="17"/>
    <x v="53"/>
    <n v="172750"/>
    <n v="658450"/>
  </r>
  <r>
    <x v="130"/>
    <x v="14"/>
    <x v="53"/>
    <m/>
    <m/>
  </r>
  <r>
    <x v="130"/>
    <x v="16"/>
    <x v="53"/>
    <n v="190450"/>
    <n v="380900"/>
  </r>
  <r>
    <x v="130"/>
    <x v="17"/>
    <x v="53"/>
    <n v="231975"/>
    <n v="463950"/>
  </r>
  <r>
    <x v="131"/>
    <x v="14"/>
    <x v="53"/>
    <m/>
    <m/>
  </r>
  <r>
    <x v="131"/>
    <x v="16"/>
    <x v="53"/>
    <n v="162500"/>
    <n v="418005"/>
  </r>
  <r>
    <x v="131"/>
    <x v="17"/>
    <x v="53"/>
    <m/>
    <m/>
  </r>
  <r>
    <x v="132"/>
    <x v="14"/>
    <x v="53"/>
    <m/>
    <m/>
  </r>
  <r>
    <x v="132"/>
    <x v="16"/>
    <x v="53"/>
    <n v="88785"/>
    <n v="177569"/>
  </r>
  <r>
    <x v="132"/>
    <x v="17"/>
    <x v="53"/>
    <n v="277000"/>
    <n v="277000"/>
  </r>
  <r>
    <x v="133"/>
    <x v="14"/>
    <x v="53"/>
    <m/>
    <m/>
  </r>
  <r>
    <x v="133"/>
    <x v="16"/>
    <x v="53"/>
    <n v="200000"/>
    <n v="596400"/>
  </r>
  <r>
    <x v="133"/>
    <x v="17"/>
    <x v="53"/>
    <m/>
    <m/>
  </r>
  <r>
    <x v="134"/>
    <x v="14"/>
    <x v="53"/>
    <m/>
    <m/>
  </r>
  <r>
    <x v="134"/>
    <x v="16"/>
    <x v="53"/>
    <n v="177000"/>
    <n v="548100"/>
  </r>
  <r>
    <x v="134"/>
    <x v="17"/>
    <x v="53"/>
    <n v="139500"/>
    <n v="655076"/>
  </r>
  <r>
    <x v="135"/>
    <x v="14"/>
    <x v="53"/>
    <m/>
    <m/>
  </r>
  <r>
    <x v="135"/>
    <x v="16"/>
    <x v="53"/>
    <n v="218000"/>
    <n v="218000"/>
  </r>
  <r>
    <x v="135"/>
    <x v="17"/>
    <x v="53"/>
    <n v="183000"/>
    <n v="728450"/>
  </r>
  <r>
    <x v="136"/>
    <x v="14"/>
    <x v="53"/>
    <m/>
    <m/>
  </r>
  <r>
    <x v="136"/>
    <x v="16"/>
    <x v="53"/>
    <n v="206000"/>
    <n v="636700"/>
  </r>
  <r>
    <x v="136"/>
    <x v="17"/>
    <x v="53"/>
    <n v="184900"/>
    <n v="810650"/>
  </r>
  <r>
    <x v="137"/>
    <x v="14"/>
    <x v="53"/>
    <m/>
    <m/>
  </r>
  <r>
    <x v="137"/>
    <x v="16"/>
    <x v="53"/>
    <n v="204750"/>
    <n v="409500"/>
  </r>
  <r>
    <x v="137"/>
    <x v="17"/>
    <x v="53"/>
    <n v="217500"/>
    <n v="435000"/>
  </r>
  <r>
    <x v="138"/>
    <x v="14"/>
    <x v="53"/>
    <m/>
    <m/>
  </r>
  <r>
    <x v="138"/>
    <x v="16"/>
    <x v="53"/>
    <n v="200300"/>
    <n v="776100"/>
  </r>
  <r>
    <x v="138"/>
    <x v="17"/>
    <x v="53"/>
    <n v="175000"/>
    <n v="805850"/>
  </r>
  <r>
    <x v="139"/>
    <x v="14"/>
    <x v="53"/>
    <m/>
    <m/>
  </r>
  <r>
    <x v="139"/>
    <x v="16"/>
    <x v="53"/>
    <n v="210000"/>
    <n v="210000"/>
  </r>
  <r>
    <x v="139"/>
    <x v="17"/>
    <x v="53"/>
    <n v="235000"/>
    <n v="1632000"/>
  </r>
  <r>
    <x v="140"/>
    <x v="14"/>
    <x v="53"/>
    <m/>
    <m/>
  </r>
  <r>
    <x v="140"/>
    <x v="16"/>
    <x v="53"/>
    <n v="236250"/>
    <n v="472500"/>
  </r>
  <r>
    <x v="140"/>
    <x v="17"/>
    <x v="53"/>
    <n v="180000"/>
    <n v="512650"/>
  </r>
  <r>
    <x v="141"/>
    <x v="14"/>
    <x v="53"/>
    <m/>
    <m/>
  </r>
  <r>
    <x v="141"/>
    <x v="16"/>
    <x v="53"/>
    <n v="191835"/>
    <n v="1480935"/>
  </r>
  <r>
    <x v="141"/>
    <x v="17"/>
    <x v="53"/>
    <n v="200000"/>
    <n v="1193990"/>
  </r>
  <r>
    <x v="142"/>
    <x v="14"/>
    <x v="53"/>
    <m/>
    <m/>
  </r>
  <r>
    <x v="142"/>
    <x v="16"/>
    <x v="53"/>
    <n v="232950"/>
    <n v="1336900"/>
  </r>
  <r>
    <x v="142"/>
    <x v="17"/>
    <x v="53"/>
    <n v="312000"/>
    <n v="1348999"/>
  </r>
  <r>
    <x v="143"/>
    <x v="14"/>
    <x v="53"/>
    <m/>
    <m/>
  </r>
  <r>
    <x v="143"/>
    <x v="16"/>
    <x v="53"/>
    <n v="265000"/>
    <n v="530000"/>
  </r>
  <r>
    <x v="143"/>
    <x v="17"/>
    <x v="53"/>
    <n v="210500"/>
    <n v="210500"/>
  </r>
  <r>
    <x v="144"/>
    <x v="14"/>
    <x v="53"/>
    <m/>
    <m/>
  </r>
  <r>
    <x v="144"/>
    <x v="16"/>
    <x v="53"/>
    <m/>
    <m/>
  </r>
  <r>
    <x v="144"/>
    <x v="17"/>
    <x v="53"/>
    <n v="160000"/>
    <n v="403000"/>
  </r>
  <r>
    <x v="145"/>
    <x v="14"/>
    <x v="53"/>
    <m/>
    <m/>
  </r>
  <r>
    <x v="145"/>
    <x v="16"/>
    <x v="53"/>
    <m/>
    <m/>
  </r>
  <r>
    <x v="145"/>
    <x v="17"/>
    <x v="53"/>
    <n v="335000"/>
    <n v="670000"/>
  </r>
  <r>
    <x v="146"/>
    <x v="14"/>
    <x v="53"/>
    <m/>
    <m/>
  </r>
  <r>
    <x v="146"/>
    <x v="16"/>
    <x v="53"/>
    <n v="175299"/>
    <n v="557799"/>
  </r>
  <r>
    <x v="146"/>
    <x v="17"/>
    <x v="53"/>
    <n v="193000"/>
    <n v="531500"/>
  </r>
  <r>
    <x v="147"/>
    <x v="14"/>
    <x v="53"/>
    <m/>
    <m/>
  </r>
  <r>
    <x v="147"/>
    <x v="16"/>
    <x v="53"/>
    <n v="216000"/>
    <n v="843000"/>
  </r>
  <r>
    <x v="147"/>
    <x v="17"/>
    <x v="53"/>
    <n v="287450"/>
    <n v="1183900"/>
  </r>
  <r>
    <x v="148"/>
    <x v="14"/>
    <x v="53"/>
    <m/>
    <m/>
  </r>
  <r>
    <x v="148"/>
    <x v="16"/>
    <x v="53"/>
    <n v="295000"/>
    <n v="295000"/>
  </r>
  <r>
    <x v="148"/>
    <x v="17"/>
    <x v="53"/>
    <n v="179500"/>
    <n v="1029050"/>
  </r>
  <r>
    <x v="149"/>
    <x v="14"/>
    <x v="53"/>
    <m/>
    <m/>
  </r>
  <r>
    <x v="149"/>
    <x v="16"/>
    <x v="53"/>
    <n v="244500"/>
    <n v="719500"/>
  </r>
  <r>
    <x v="149"/>
    <x v="17"/>
    <x v="53"/>
    <n v="201350"/>
    <n v="878699"/>
  </r>
  <r>
    <x v="150"/>
    <x v="14"/>
    <x v="53"/>
    <m/>
    <m/>
  </r>
  <r>
    <x v="150"/>
    <x v="16"/>
    <x v="53"/>
    <n v="186891"/>
    <n v="1131926"/>
  </r>
  <r>
    <x v="150"/>
    <x v="17"/>
    <x v="53"/>
    <n v="342876"/>
    <n v="2082701"/>
  </r>
  <r>
    <x v="151"/>
    <x v="14"/>
    <x v="53"/>
    <m/>
    <m/>
  </r>
  <r>
    <x v="151"/>
    <x v="16"/>
    <x v="53"/>
    <n v="190000"/>
    <n v="190000"/>
  </r>
  <r>
    <x v="151"/>
    <x v="17"/>
    <x v="53"/>
    <n v="350000"/>
    <n v="1567700"/>
  </r>
  <r>
    <x v="152"/>
    <x v="14"/>
    <x v="53"/>
    <m/>
    <m/>
  </r>
  <r>
    <x v="152"/>
    <x v="16"/>
    <x v="53"/>
    <n v="230450"/>
    <n v="1135899"/>
  </r>
  <r>
    <x v="152"/>
    <x v="17"/>
    <x v="53"/>
    <n v="237364"/>
    <n v="979677"/>
  </r>
  <r>
    <x v="153"/>
    <x v="14"/>
    <x v="53"/>
    <m/>
    <m/>
  </r>
  <r>
    <x v="153"/>
    <x v="16"/>
    <x v="53"/>
    <n v="188114"/>
    <n v="376228"/>
  </r>
  <r>
    <x v="153"/>
    <x v="17"/>
    <x v="53"/>
    <n v="280000"/>
    <n v="1333950"/>
  </r>
  <r>
    <x v="154"/>
    <x v="14"/>
    <x v="53"/>
    <m/>
    <m/>
  </r>
  <r>
    <x v="154"/>
    <x v="16"/>
    <x v="53"/>
    <n v="312500"/>
    <n v="625000"/>
  </r>
  <r>
    <x v="154"/>
    <x v="17"/>
    <x v="53"/>
    <m/>
    <m/>
  </r>
  <r>
    <x v="155"/>
    <x v="14"/>
    <x v="53"/>
    <m/>
    <m/>
  </r>
  <r>
    <x v="155"/>
    <x v="16"/>
    <x v="53"/>
    <m/>
    <m/>
  </r>
  <r>
    <x v="155"/>
    <x v="17"/>
    <x v="53"/>
    <n v="342500"/>
    <n v="685000"/>
  </r>
  <r>
    <x v="156"/>
    <x v="14"/>
    <x v="53"/>
    <m/>
    <m/>
  </r>
  <r>
    <x v="156"/>
    <x v="16"/>
    <x v="53"/>
    <n v="312000"/>
    <n v="624000"/>
  </r>
  <r>
    <x v="156"/>
    <x v="17"/>
    <x v="53"/>
    <n v="196000"/>
    <n v="686000"/>
  </r>
  <r>
    <x v="157"/>
    <x v="14"/>
    <x v="53"/>
    <m/>
    <m/>
  </r>
  <r>
    <x v="157"/>
    <x v="16"/>
    <x v="53"/>
    <n v="249000"/>
    <n v="747430"/>
  </r>
  <r>
    <x v="157"/>
    <x v="17"/>
    <x v="53"/>
    <n v="300000"/>
    <n v="300000"/>
  </r>
  <r>
    <x v="158"/>
    <x v="14"/>
    <x v="53"/>
    <m/>
    <m/>
  </r>
  <r>
    <x v="158"/>
    <x v="16"/>
    <x v="53"/>
    <n v="202000"/>
    <n v="202000"/>
  </r>
  <r>
    <x v="158"/>
    <x v="17"/>
    <x v="53"/>
    <n v="249900"/>
    <n v="1869400"/>
  </r>
  <r>
    <x v="159"/>
    <x v="14"/>
    <x v="53"/>
    <m/>
    <m/>
  </r>
  <r>
    <x v="159"/>
    <x v="16"/>
    <x v="53"/>
    <n v="220000"/>
    <n v="675500"/>
  </r>
  <r>
    <x v="159"/>
    <x v="17"/>
    <x v="53"/>
    <n v="246413"/>
    <n v="2027175"/>
  </r>
  <r>
    <x v="160"/>
    <x v="14"/>
    <x v="53"/>
    <m/>
    <m/>
  </r>
  <r>
    <x v="160"/>
    <x v="16"/>
    <x v="53"/>
    <n v="258000"/>
    <n v="258000"/>
  </r>
  <r>
    <x v="160"/>
    <x v="17"/>
    <x v="53"/>
    <n v="243500"/>
    <n v="2576400"/>
  </r>
  <r>
    <x v="161"/>
    <x v="14"/>
    <x v="53"/>
    <m/>
    <m/>
  </r>
  <r>
    <x v="161"/>
    <x v="16"/>
    <x v="53"/>
    <n v="228500"/>
    <n v="754000"/>
  </r>
  <r>
    <x v="161"/>
    <x v="17"/>
    <x v="53"/>
    <n v="259750"/>
    <n v="1394500"/>
  </r>
  <r>
    <x v="162"/>
    <x v="14"/>
    <x v="53"/>
    <m/>
    <m/>
  </r>
  <r>
    <x v="162"/>
    <x v="16"/>
    <x v="53"/>
    <n v="240900"/>
    <n v="1180300"/>
  </r>
  <r>
    <x v="162"/>
    <x v="17"/>
    <x v="53"/>
    <n v="299999"/>
    <n v="1507499"/>
  </r>
  <r>
    <x v="163"/>
    <x v="14"/>
    <x v="53"/>
    <m/>
    <m/>
  </r>
  <r>
    <x v="163"/>
    <x v="16"/>
    <x v="53"/>
    <n v="265000"/>
    <n v="906900"/>
  </r>
  <r>
    <x v="163"/>
    <x v="17"/>
    <x v="53"/>
    <n v="235500"/>
    <n v="1697000"/>
  </r>
  <r>
    <x v="164"/>
    <x v="14"/>
    <x v="53"/>
    <m/>
    <m/>
  </r>
  <r>
    <x v="164"/>
    <x v="16"/>
    <x v="53"/>
    <n v="236500"/>
    <n v="728000"/>
  </r>
  <r>
    <x v="164"/>
    <x v="17"/>
    <x v="53"/>
    <n v="280000"/>
    <n v="2537041"/>
  </r>
  <r>
    <x v="165"/>
    <x v="14"/>
    <x v="53"/>
    <m/>
    <m/>
  </r>
  <r>
    <x v="165"/>
    <x v="16"/>
    <x v="53"/>
    <n v="252000"/>
    <n v="1010000"/>
  </r>
  <r>
    <x v="165"/>
    <x v="17"/>
    <x v="53"/>
    <n v="289750"/>
    <n v="3286700"/>
  </r>
  <r>
    <x v="166"/>
    <x v="14"/>
    <x v="53"/>
    <m/>
    <m/>
  </r>
  <r>
    <x v="166"/>
    <x v="16"/>
    <x v="53"/>
    <n v="240000"/>
    <n v="240000"/>
  </r>
  <r>
    <x v="166"/>
    <x v="17"/>
    <x v="53"/>
    <n v="295000"/>
    <n v="1515950"/>
  </r>
  <r>
    <x v="167"/>
    <x v="14"/>
    <x v="53"/>
    <m/>
    <m/>
  </r>
  <r>
    <x v="167"/>
    <x v="16"/>
    <x v="53"/>
    <n v="291500"/>
    <n v="1397576"/>
  </r>
  <r>
    <x v="167"/>
    <x v="17"/>
    <x v="53"/>
    <n v="225000"/>
    <n v="1120299"/>
  </r>
  <r>
    <x v="168"/>
    <x v="14"/>
    <x v="53"/>
    <m/>
    <m/>
  </r>
  <r>
    <x v="168"/>
    <x v="16"/>
    <x v="53"/>
    <n v="279225"/>
    <n v="1124350"/>
  </r>
  <r>
    <x v="168"/>
    <x v="17"/>
    <x v="53"/>
    <n v="255950"/>
    <n v="1079900"/>
  </r>
  <r>
    <x v="169"/>
    <x v="14"/>
    <x v="53"/>
    <m/>
    <m/>
  </r>
  <r>
    <x v="169"/>
    <x v="16"/>
    <x v="53"/>
    <n v="285000"/>
    <n v="851050"/>
  </r>
  <r>
    <x v="169"/>
    <x v="17"/>
    <x v="53"/>
    <n v="217500"/>
    <n v="1622050"/>
  </r>
  <r>
    <x v="170"/>
    <x v="14"/>
    <x v="53"/>
    <m/>
    <m/>
  </r>
  <r>
    <x v="170"/>
    <x v="16"/>
    <x v="53"/>
    <n v="299000"/>
    <n v="1571450"/>
  </r>
  <r>
    <x v="170"/>
    <x v="17"/>
    <x v="53"/>
    <n v="205100"/>
    <n v="1176600"/>
  </r>
  <r>
    <x v="171"/>
    <x v="14"/>
    <x v="53"/>
    <m/>
    <m/>
  </r>
  <r>
    <x v="171"/>
    <x v="16"/>
    <x v="53"/>
    <n v="401750"/>
    <n v="803500"/>
  </r>
  <r>
    <x v="171"/>
    <x v="17"/>
    <x v="53"/>
    <n v="275999"/>
    <n v="1359199"/>
  </r>
  <r>
    <x v="172"/>
    <x v="14"/>
    <x v="53"/>
    <m/>
    <m/>
  </r>
  <r>
    <x v="172"/>
    <x v="16"/>
    <x v="53"/>
    <n v="335000"/>
    <n v="1342000"/>
  </r>
  <r>
    <x v="172"/>
    <x v="17"/>
    <x v="53"/>
    <n v="289950"/>
    <n v="1232900"/>
  </r>
  <r>
    <x v="173"/>
    <x v="14"/>
    <x v="53"/>
    <m/>
    <m/>
  </r>
  <r>
    <x v="173"/>
    <x v="16"/>
    <x v="53"/>
    <n v="327500"/>
    <n v="1247000"/>
  </r>
  <r>
    <x v="173"/>
    <x v="17"/>
    <x v="53"/>
    <n v="277111"/>
    <n v="1467061"/>
  </r>
  <r>
    <x v="174"/>
    <x v="14"/>
    <x v="53"/>
    <m/>
    <m/>
  </r>
  <r>
    <x v="174"/>
    <x v="16"/>
    <x v="53"/>
    <n v="292500"/>
    <n v="1159900"/>
  </r>
  <r>
    <x v="174"/>
    <x v="17"/>
    <x v="53"/>
    <n v="305000"/>
    <n v="3028650"/>
  </r>
  <r>
    <x v="175"/>
    <x v="14"/>
    <x v="53"/>
    <m/>
    <m/>
  </r>
  <r>
    <x v="175"/>
    <x v="16"/>
    <x v="53"/>
    <n v="258550"/>
    <n v="1613600"/>
  </r>
  <r>
    <x v="175"/>
    <x v="17"/>
    <x v="53"/>
    <n v="280000"/>
    <n v="1284700"/>
  </r>
  <r>
    <x v="176"/>
    <x v="14"/>
    <x v="53"/>
    <m/>
    <m/>
  </r>
  <r>
    <x v="176"/>
    <x v="16"/>
    <x v="53"/>
    <n v="276475"/>
    <n v="1121950"/>
  </r>
  <r>
    <x v="176"/>
    <x v="17"/>
    <x v="53"/>
    <n v="274950"/>
    <n v="2528350"/>
  </r>
  <r>
    <x v="177"/>
    <x v="14"/>
    <x v="53"/>
    <m/>
    <m/>
  </r>
  <r>
    <x v="177"/>
    <x v="16"/>
    <x v="53"/>
    <n v="275000"/>
    <n v="1469500"/>
  </r>
  <r>
    <x v="177"/>
    <x v="17"/>
    <x v="53"/>
    <n v="265628"/>
    <n v="3250605"/>
  </r>
  <r>
    <x v="178"/>
    <x v="14"/>
    <x v="53"/>
    <m/>
    <m/>
  </r>
  <r>
    <x v="178"/>
    <x v="16"/>
    <x v="53"/>
    <m/>
    <m/>
  </r>
  <r>
    <x v="178"/>
    <x v="17"/>
    <x v="53"/>
    <n v="299000"/>
    <n v="1945000"/>
  </r>
  <r>
    <x v="179"/>
    <x v="14"/>
    <x v="53"/>
    <m/>
    <m/>
  </r>
  <r>
    <x v="179"/>
    <x v="16"/>
    <x v="53"/>
    <n v="272000"/>
    <n v="1814500"/>
  </r>
  <r>
    <x v="179"/>
    <x v="17"/>
    <x v="53"/>
    <n v="348750"/>
    <n v="2097400"/>
  </r>
  <r>
    <x v="180"/>
    <x v="14"/>
    <x v="53"/>
    <m/>
    <m/>
  </r>
  <r>
    <x v="180"/>
    <x v="16"/>
    <x v="53"/>
    <n v="292500"/>
    <n v="585000"/>
  </r>
  <r>
    <x v="180"/>
    <x v="17"/>
    <x v="53"/>
    <n v="286750"/>
    <n v="1762400"/>
  </r>
  <r>
    <x v="181"/>
    <x v="14"/>
    <x v="53"/>
    <m/>
    <m/>
  </r>
  <r>
    <x v="181"/>
    <x v="16"/>
    <x v="53"/>
    <n v="301500"/>
    <n v="917500"/>
  </r>
  <r>
    <x v="181"/>
    <x v="17"/>
    <x v="53"/>
    <n v="292000"/>
    <n v="2811000"/>
  </r>
  <r>
    <x v="182"/>
    <x v="14"/>
    <x v="53"/>
    <m/>
    <m/>
  </r>
  <r>
    <x v="182"/>
    <x v="16"/>
    <x v="53"/>
    <n v="285000"/>
    <n v="885000"/>
  </r>
  <r>
    <x v="182"/>
    <x v="17"/>
    <x v="53"/>
    <n v="275000"/>
    <n v="2338900"/>
  </r>
  <r>
    <x v="183"/>
    <x v="14"/>
    <x v="53"/>
    <m/>
    <m/>
  </r>
  <r>
    <x v="183"/>
    <x v="16"/>
    <x v="53"/>
    <n v="320000"/>
    <n v="1552450"/>
  </r>
  <r>
    <x v="183"/>
    <x v="17"/>
    <x v="53"/>
    <n v="280000"/>
    <n v="3785650"/>
  </r>
  <r>
    <x v="184"/>
    <x v="14"/>
    <x v="53"/>
    <m/>
    <m/>
  </r>
  <r>
    <x v="184"/>
    <x v="16"/>
    <x v="53"/>
    <n v="293500"/>
    <n v="1238000"/>
  </r>
  <r>
    <x v="184"/>
    <x v="17"/>
    <x v="53"/>
    <n v="339950"/>
    <n v="4379950"/>
  </r>
  <r>
    <x v="185"/>
    <x v="14"/>
    <x v="53"/>
    <m/>
    <m/>
  </r>
  <r>
    <x v="185"/>
    <x v="16"/>
    <x v="53"/>
    <n v="295000"/>
    <n v="1495000"/>
  </r>
  <r>
    <x v="185"/>
    <x v="17"/>
    <x v="53"/>
    <n v="291500"/>
    <n v="3190500"/>
  </r>
  <r>
    <x v="186"/>
    <x v="14"/>
    <x v="53"/>
    <m/>
    <m/>
  </r>
  <r>
    <x v="186"/>
    <x v="16"/>
    <x v="53"/>
    <n v="319950"/>
    <n v="1663900"/>
  </r>
  <r>
    <x v="186"/>
    <x v="17"/>
    <x v="53"/>
    <n v="340000"/>
    <n v="2694000"/>
  </r>
  <r>
    <x v="187"/>
    <x v="14"/>
    <x v="53"/>
    <m/>
    <m/>
  </r>
  <r>
    <x v="187"/>
    <x v="16"/>
    <x v="53"/>
    <n v="326250"/>
    <n v="1255000"/>
  </r>
  <r>
    <x v="187"/>
    <x v="17"/>
    <x v="53"/>
    <n v="379450"/>
    <n v="3977400"/>
  </r>
  <r>
    <x v="188"/>
    <x v="14"/>
    <x v="53"/>
    <m/>
    <m/>
  </r>
  <r>
    <x v="188"/>
    <x v="16"/>
    <x v="53"/>
    <n v="280000"/>
    <n v="560000"/>
  </r>
  <r>
    <x v="188"/>
    <x v="17"/>
    <x v="53"/>
    <n v="505500"/>
    <n v="3100000"/>
  </r>
  <r>
    <x v="189"/>
    <x v="14"/>
    <x v="53"/>
    <m/>
    <m/>
  </r>
  <r>
    <x v="189"/>
    <x v="16"/>
    <x v="53"/>
    <n v="263000"/>
    <n v="1536000"/>
  </r>
  <r>
    <x v="189"/>
    <x v="17"/>
    <x v="53"/>
    <n v="313250"/>
    <n v="2540330"/>
  </r>
  <r>
    <x v="190"/>
    <x v="14"/>
    <x v="53"/>
    <m/>
    <m/>
  </r>
  <r>
    <x v="190"/>
    <x v="16"/>
    <x v="53"/>
    <n v="300000"/>
    <n v="909000"/>
  </r>
  <r>
    <x v="190"/>
    <x v="17"/>
    <x v="53"/>
    <n v="340000"/>
    <n v="1670000"/>
  </r>
  <r>
    <x v="191"/>
    <x v="14"/>
    <x v="53"/>
    <m/>
    <m/>
  </r>
  <r>
    <x v="191"/>
    <x v="16"/>
    <x v="53"/>
    <n v="282500"/>
    <n v="282500"/>
  </r>
  <r>
    <x v="191"/>
    <x v="17"/>
    <x v="53"/>
    <n v="405000"/>
    <n v="2226900"/>
  </r>
  <r>
    <x v="192"/>
    <x v="14"/>
    <x v="53"/>
    <m/>
    <m/>
  </r>
  <r>
    <x v="192"/>
    <x v="16"/>
    <x v="53"/>
    <m/>
    <m/>
  </r>
  <r>
    <x v="192"/>
    <x v="17"/>
    <x v="53"/>
    <n v="317000"/>
    <n v="1366000"/>
  </r>
  <r>
    <x v="202"/>
    <x v="14"/>
    <x v="53"/>
    <m/>
    <m/>
  </r>
  <r>
    <x v="202"/>
    <x v="16"/>
    <x v="53"/>
    <n v="408800"/>
    <n v="408800"/>
  </r>
  <r>
    <x v="202"/>
    <x v="17"/>
    <x v="53"/>
    <n v="407500"/>
    <n v="815000"/>
  </r>
  <r>
    <x v="194"/>
    <x v="14"/>
    <x v="53"/>
    <m/>
    <m/>
  </r>
  <r>
    <x v="194"/>
    <x v="16"/>
    <x v="53"/>
    <n v="346000"/>
    <n v="346000"/>
  </r>
  <r>
    <x v="194"/>
    <x v="17"/>
    <x v="53"/>
    <n v="311250"/>
    <n v="1267000"/>
  </r>
  <r>
    <x v="195"/>
    <x v="14"/>
    <x v="53"/>
    <m/>
    <m/>
  </r>
  <r>
    <x v="195"/>
    <x v="16"/>
    <x v="53"/>
    <n v="327250"/>
    <n v="1336650"/>
  </r>
  <r>
    <x v="195"/>
    <x v="17"/>
    <x v="53"/>
    <n v="432000"/>
    <n v="1258000"/>
  </r>
  <r>
    <x v="196"/>
    <x v="14"/>
    <x v="53"/>
    <m/>
    <m/>
  </r>
  <r>
    <x v="196"/>
    <x v="16"/>
    <x v="53"/>
    <n v="332500"/>
    <n v="1340000"/>
  </r>
  <r>
    <x v="196"/>
    <x v="17"/>
    <x v="53"/>
    <n v="380250"/>
    <n v="1553000"/>
  </r>
  <r>
    <x v="197"/>
    <x v="14"/>
    <x v="53"/>
    <m/>
    <m/>
  </r>
  <r>
    <x v="197"/>
    <x v="16"/>
    <x v="53"/>
    <n v="341750"/>
    <n v="1397500"/>
  </r>
  <r>
    <x v="197"/>
    <x v="17"/>
    <x v="53"/>
    <n v="375000"/>
    <n v="3606950"/>
  </r>
  <r>
    <x v="198"/>
    <x v="14"/>
    <x v="53"/>
    <m/>
    <m/>
  </r>
  <r>
    <x v="198"/>
    <x v="16"/>
    <x v="53"/>
    <n v="314500"/>
    <n v="2253750"/>
  </r>
  <r>
    <x v="198"/>
    <x v="17"/>
    <x v="53"/>
    <n v="340950"/>
    <n v="2179400"/>
  </r>
  <r>
    <x v="199"/>
    <x v="14"/>
    <x v="53"/>
    <m/>
    <m/>
  </r>
  <r>
    <x v="199"/>
    <x v="16"/>
    <x v="53"/>
    <n v="315000"/>
    <n v="890000"/>
  </r>
  <r>
    <x v="199"/>
    <x v="17"/>
    <x v="53"/>
    <n v="400000"/>
    <n v="2899450"/>
  </r>
  <r>
    <x v="200"/>
    <x v="14"/>
    <x v="53"/>
    <m/>
    <m/>
  </r>
  <r>
    <x v="200"/>
    <x v="16"/>
    <x v="53"/>
    <n v="324900"/>
    <n v="324900"/>
  </r>
  <r>
    <x v="200"/>
    <x v="17"/>
    <x v="53"/>
    <n v="449950"/>
    <n v="1491950"/>
  </r>
  <r>
    <x v="201"/>
    <x v="17"/>
    <x v="53"/>
    <n v="317000"/>
    <n v="3201949"/>
  </r>
  <r>
    <x v="201"/>
    <x v="16"/>
    <x v="53"/>
    <n v="310000"/>
    <n v="310000"/>
  </r>
  <r>
    <x v="201"/>
    <x v="14"/>
    <x v="53"/>
    <m/>
    <m/>
  </r>
  <r>
    <x v="0"/>
    <x v="15"/>
    <x v="54"/>
    <m/>
    <m/>
  </r>
  <r>
    <x v="0"/>
    <x v="16"/>
    <x v="54"/>
    <n v="147450"/>
    <n v="861400"/>
  </r>
  <r>
    <x v="0"/>
    <x v="17"/>
    <x v="54"/>
    <n v="171500"/>
    <n v="343000"/>
  </r>
  <r>
    <x v="1"/>
    <x v="15"/>
    <x v="54"/>
    <m/>
    <m/>
  </r>
  <r>
    <x v="1"/>
    <x v="16"/>
    <x v="54"/>
    <n v="164950"/>
    <n v="2188150"/>
  </r>
  <r>
    <x v="1"/>
    <x v="17"/>
    <x v="54"/>
    <m/>
    <m/>
  </r>
  <r>
    <x v="2"/>
    <x v="15"/>
    <x v="54"/>
    <n v="167124"/>
    <n v="334248"/>
  </r>
  <r>
    <x v="2"/>
    <x v="16"/>
    <x v="54"/>
    <n v="160250"/>
    <n v="1908500"/>
  </r>
  <r>
    <x v="2"/>
    <x v="17"/>
    <x v="54"/>
    <m/>
    <m/>
  </r>
  <r>
    <x v="3"/>
    <x v="15"/>
    <x v="54"/>
    <m/>
    <m/>
  </r>
  <r>
    <x v="3"/>
    <x v="16"/>
    <x v="54"/>
    <n v="162000"/>
    <n v="2056700"/>
  </r>
  <r>
    <x v="3"/>
    <x v="17"/>
    <x v="54"/>
    <m/>
    <m/>
  </r>
  <r>
    <x v="4"/>
    <x v="15"/>
    <x v="54"/>
    <n v="166500"/>
    <n v="166500"/>
  </r>
  <r>
    <x v="4"/>
    <x v="16"/>
    <x v="54"/>
    <n v="169250"/>
    <n v="3054830"/>
  </r>
  <r>
    <x v="4"/>
    <x v="17"/>
    <x v="54"/>
    <m/>
    <m/>
  </r>
  <r>
    <x v="5"/>
    <x v="15"/>
    <x v="54"/>
    <m/>
    <m/>
  </r>
  <r>
    <x v="5"/>
    <x v="16"/>
    <x v="54"/>
    <n v="155750"/>
    <n v="2572150"/>
  </r>
  <r>
    <x v="5"/>
    <x v="17"/>
    <x v="54"/>
    <n v="265000"/>
    <n v="265000"/>
  </r>
  <r>
    <x v="6"/>
    <x v="15"/>
    <x v="54"/>
    <m/>
    <m/>
  </r>
  <r>
    <x v="6"/>
    <x v="16"/>
    <x v="54"/>
    <n v="177135"/>
    <n v="2092220"/>
  </r>
  <r>
    <x v="6"/>
    <x v="17"/>
    <x v="54"/>
    <m/>
    <m/>
  </r>
  <r>
    <x v="7"/>
    <x v="15"/>
    <x v="54"/>
    <m/>
    <m/>
  </r>
  <r>
    <x v="7"/>
    <x v="16"/>
    <x v="54"/>
    <n v="168750"/>
    <n v="3067200"/>
  </r>
  <r>
    <x v="7"/>
    <x v="17"/>
    <x v="54"/>
    <n v="195000"/>
    <n v="195000"/>
  </r>
  <r>
    <x v="8"/>
    <x v="15"/>
    <x v="54"/>
    <n v="165000"/>
    <n v="165000"/>
  </r>
  <r>
    <x v="8"/>
    <x v="16"/>
    <x v="54"/>
    <n v="162000"/>
    <n v="3160235"/>
  </r>
  <r>
    <x v="8"/>
    <x v="17"/>
    <x v="54"/>
    <m/>
    <m/>
  </r>
  <r>
    <x v="9"/>
    <x v="15"/>
    <x v="54"/>
    <m/>
    <m/>
  </r>
  <r>
    <x v="9"/>
    <x v="16"/>
    <x v="54"/>
    <n v="163450"/>
    <n v="4746883"/>
  </r>
  <r>
    <x v="9"/>
    <x v="17"/>
    <x v="54"/>
    <n v="175095"/>
    <n v="175095"/>
  </r>
  <r>
    <x v="10"/>
    <x v="15"/>
    <x v="54"/>
    <m/>
    <m/>
  </r>
  <r>
    <x v="10"/>
    <x v="16"/>
    <x v="54"/>
    <n v="169500"/>
    <n v="1183150"/>
  </r>
  <r>
    <x v="10"/>
    <x v="17"/>
    <x v="54"/>
    <m/>
    <m/>
  </r>
  <r>
    <x v="11"/>
    <x v="15"/>
    <x v="54"/>
    <m/>
    <m/>
  </r>
  <r>
    <x v="11"/>
    <x v="16"/>
    <x v="54"/>
    <n v="165000"/>
    <n v="2090450"/>
  </r>
  <r>
    <x v="11"/>
    <x v="17"/>
    <x v="54"/>
    <m/>
    <m/>
  </r>
  <r>
    <x v="12"/>
    <x v="15"/>
    <x v="54"/>
    <n v="132000"/>
    <n v="132000"/>
  </r>
  <r>
    <x v="12"/>
    <x v="16"/>
    <x v="54"/>
    <n v="160500"/>
    <n v="970500"/>
  </r>
  <r>
    <x v="12"/>
    <x v="17"/>
    <x v="54"/>
    <m/>
    <m/>
  </r>
  <r>
    <x v="13"/>
    <x v="15"/>
    <x v="54"/>
    <n v="80000"/>
    <n v="80000"/>
  </r>
  <r>
    <x v="13"/>
    <x v="16"/>
    <x v="54"/>
    <n v="192475"/>
    <n v="1524850"/>
  </r>
  <r>
    <x v="13"/>
    <x v="17"/>
    <x v="54"/>
    <m/>
    <m/>
  </r>
  <r>
    <x v="14"/>
    <x v="15"/>
    <x v="54"/>
    <m/>
    <m/>
  </r>
  <r>
    <x v="14"/>
    <x v="16"/>
    <x v="54"/>
    <n v="166725"/>
    <n v="2154900"/>
  </r>
  <r>
    <x v="14"/>
    <x v="17"/>
    <x v="54"/>
    <m/>
    <m/>
  </r>
  <r>
    <x v="15"/>
    <x v="15"/>
    <x v="54"/>
    <m/>
    <m/>
  </r>
  <r>
    <x v="15"/>
    <x v="16"/>
    <x v="54"/>
    <n v="175995"/>
    <n v="3028516"/>
  </r>
  <r>
    <x v="15"/>
    <x v="17"/>
    <x v="54"/>
    <m/>
    <m/>
  </r>
  <r>
    <x v="16"/>
    <x v="15"/>
    <x v="54"/>
    <m/>
    <m/>
  </r>
  <r>
    <x v="16"/>
    <x v="16"/>
    <x v="54"/>
    <n v="180000"/>
    <n v="2416349"/>
  </r>
  <r>
    <x v="16"/>
    <x v="17"/>
    <x v="54"/>
    <m/>
    <m/>
  </r>
  <r>
    <x v="17"/>
    <x v="15"/>
    <x v="54"/>
    <n v="138000"/>
    <n v="138000"/>
  </r>
  <r>
    <x v="17"/>
    <x v="16"/>
    <x v="54"/>
    <n v="187250"/>
    <n v="3859324"/>
  </r>
  <r>
    <x v="17"/>
    <x v="17"/>
    <x v="54"/>
    <n v="201000"/>
    <n v="201000"/>
  </r>
  <r>
    <x v="18"/>
    <x v="15"/>
    <x v="54"/>
    <n v="185000"/>
    <n v="185000"/>
  </r>
  <r>
    <x v="18"/>
    <x v="16"/>
    <x v="54"/>
    <n v="180700"/>
    <n v="3140036"/>
  </r>
  <r>
    <x v="18"/>
    <x v="17"/>
    <x v="54"/>
    <m/>
    <m/>
  </r>
  <r>
    <x v="19"/>
    <x v="15"/>
    <x v="54"/>
    <m/>
    <m/>
  </r>
  <r>
    <x v="19"/>
    <x v="16"/>
    <x v="54"/>
    <n v="187650"/>
    <n v="3364645"/>
  </r>
  <r>
    <x v="19"/>
    <x v="17"/>
    <x v="54"/>
    <n v="165400"/>
    <n v="165400"/>
  </r>
  <r>
    <x v="20"/>
    <x v="15"/>
    <x v="54"/>
    <m/>
    <m/>
  </r>
  <r>
    <x v="20"/>
    <x v="16"/>
    <x v="54"/>
    <n v="187000"/>
    <n v="3893300"/>
  </r>
  <r>
    <x v="20"/>
    <x v="17"/>
    <x v="54"/>
    <m/>
    <m/>
  </r>
  <r>
    <x v="21"/>
    <x v="15"/>
    <x v="54"/>
    <n v="154200"/>
    <n v="308400"/>
  </r>
  <r>
    <x v="21"/>
    <x v="16"/>
    <x v="54"/>
    <n v="184200"/>
    <n v="2809800"/>
  </r>
  <r>
    <x v="21"/>
    <x v="17"/>
    <x v="54"/>
    <m/>
    <m/>
  </r>
  <r>
    <x v="22"/>
    <x v="15"/>
    <x v="54"/>
    <n v="174975"/>
    <n v="349950"/>
  </r>
  <r>
    <x v="22"/>
    <x v="16"/>
    <x v="54"/>
    <n v="279950"/>
    <n v="279950"/>
  </r>
  <r>
    <x v="22"/>
    <x v="17"/>
    <x v="54"/>
    <m/>
    <m/>
  </r>
  <r>
    <x v="23"/>
    <x v="15"/>
    <x v="54"/>
    <n v="149900"/>
    <n v="149900"/>
  </r>
  <r>
    <x v="23"/>
    <x v="16"/>
    <x v="54"/>
    <n v="202750"/>
    <n v="2435250"/>
  </r>
  <r>
    <x v="23"/>
    <x v="17"/>
    <x v="54"/>
    <m/>
    <m/>
  </r>
  <r>
    <x v="24"/>
    <x v="15"/>
    <x v="54"/>
    <m/>
    <m/>
  </r>
  <r>
    <x v="24"/>
    <x v="16"/>
    <x v="54"/>
    <n v="198500"/>
    <n v="1351750"/>
  </r>
  <r>
    <x v="24"/>
    <x v="17"/>
    <x v="54"/>
    <m/>
    <m/>
  </r>
  <r>
    <x v="25"/>
    <x v="15"/>
    <x v="54"/>
    <m/>
    <m/>
  </r>
  <r>
    <x v="25"/>
    <x v="16"/>
    <x v="54"/>
    <n v="184950"/>
    <n v="1758300"/>
  </r>
  <r>
    <x v="25"/>
    <x v="17"/>
    <x v="54"/>
    <n v="180000"/>
    <n v="180000"/>
  </r>
  <r>
    <x v="26"/>
    <x v="15"/>
    <x v="54"/>
    <m/>
    <m/>
  </r>
  <r>
    <x v="26"/>
    <x v="16"/>
    <x v="54"/>
    <n v="195400"/>
    <n v="3631948"/>
  </r>
  <r>
    <x v="26"/>
    <x v="17"/>
    <x v="54"/>
    <m/>
    <m/>
  </r>
  <r>
    <x v="27"/>
    <x v="15"/>
    <x v="54"/>
    <m/>
    <m/>
  </r>
  <r>
    <x v="27"/>
    <x v="16"/>
    <x v="54"/>
    <n v="201500"/>
    <n v="2191700"/>
  </r>
  <r>
    <x v="27"/>
    <x v="17"/>
    <x v="54"/>
    <n v="195650"/>
    <n v="195650"/>
  </r>
  <r>
    <x v="28"/>
    <x v="15"/>
    <x v="54"/>
    <m/>
    <m/>
  </r>
  <r>
    <x v="28"/>
    <x v="16"/>
    <x v="54"/>
    <n v="200000"/>
    <n v="3130925"/>
  </r>
  <r>
    <x v="28"/>
    <x v="17"/>
    <x v="54"/>
    <m/>
    <m/>
  </r>
  <r>
    <x v="29"/>
    <x v="15"/>
    <x v="54"/>
    <m/>
    <m/>
  </r>
  <r>
    <x v="29"/>
    <x v="16"/>
    <x v="54"/>
    <n v="212000"/>
    <n v="5250152"/>
  </r>
  <r>
    <x v="29"/>
    <x v="17"/>
    <x v="54"/>
    <m/>
    <m/>
  </r>
  <r>
    <x v="30"/>
    <x v="15"/>
    <x v="54"/>
    <n v="167225"/>
    <n v="334450"/>
  </r>
  <r>
    <x v="30"/>
    <x v="16"/>
    <x v="54"/>
    <n v="218000"/>
    <n v="2971375"/>
  </r>
  <r>
    <x v="30"/>
    <x v="17"/>
    <x v="54"/>
    <m/>
    <m/>
  </r>
  <r>
    <x v="31"/>
    <x v="15"/>
    <x v="54"/>
    <m/>
    <m/>
  </r>
  <r>
    <x v="31"/>
    <x v="16"/>
    <x v="54"/>
    <n v="222228"/>
    <n v="4732230"/>
  </r>
  <r>
    <x v="31"/>
    <x v="17"/>
    <x v="54"/>
    <n v="250200"/>
    <n v="250200"/>
  </r>
  <r>
    <x v="32"/>
    <x v="15"/>
    <x v="54"/>
    <m/>
    <m/>
  </r>
  <r>
    <x v="32"/>
    <x v="16"/>
    <x v="54"/>
    <n v="217975"/>
    <n v="3643600"/>
  </r>
  <r>
    <x v="32"/>
    <x v="17"/>
    <x v="54"/>
    <m/>
    <m/>
  </r>
  <r>
    <x v="33"/>
    <x v="15"/>
    <x v="54"/>
    <m/>
    <m/>
  </r>
  <r>
    <x v="33"/>
    <x v="16"/>
    <x v="54"/>
    <n v="224950"/>
    <n v="3272600"/>
  </r>
  <r>
    <x v="33"/>
    <x v="17"/>
    <x v="54"/>
    <m/>
    <m/>
  </r>
  <r>
    <x v="34"/>
    <x v="15"/>
    <x v="54"/>
    <m/>
    <m/>
  </r>
  <r>
    <x v="34"/>
    <x v="16"/>
    <x v="54"/>
    <n v="223600"/>
    <n v="3902000"/>
  </r>
  <r>
    <x v="34"/>
    <x v="17"/>
    <x v="54"/>
    <n v="224150"/>
    <n v="224150"/>
  </r>
  <r>
    <x v="35"/>
    <x v="15"/>
    <x v="54"/>
    <n v="248750"/>
    <n v="1240500"/>
  </r>
  <r>
    <x v="35"/>
    <x v="16"/>
    <x v="54"/>
    <n v="222500"/>
    <n v="3095900"/>
  </r>
  <r>
    <x v="35"/>
    <x v="17"/>
    <x v="54"/>
    <n v="272000"/>
    <n v="272000"/>
  </r>
  <r>
    <x v="36"/>
    <x v="15"/>
    <x v="54"/>
    <n v="260000"/>
    <n v="260000"/>
  </r>
  <r>
    <x v="36"/>
    <x v="16"/>
    <x v="54"/>
    <n v="237750"/>
    <n v="1457360"/>
  </r>
  <r>
    <x v="36"/>
    <x v="17"/>
    <x v="54"/>
    <n v="249000"/>
    <n v="249000"/>
  </r>
  <r>
    <x v="37"/>
    <x v="15"/>
    <x v="54"/>
    <m/>
    <m/>
  </r>
  <r>
    <x v="37"/>
    <x v="16"/>
    <x v="54"/>
    <n v="240950"/>
    <n v="4008950"/>
  </r>
  <r>
    <x v="37"/>
    <x v="17"/>
    <x v="54"/>
    <m/>
    <m/>
  </r>
  <r>
    <x v="38"/>
    <x v="15"/>
    <x v="54"/>
    <m/>
    <m/>
  </r>
  <r>
    <x v="38"/>
    <x v="16"/>
    <x v="54"/>
    <n v="230000"/>
    <n v="3493550"/>
  </r>
  <r>
    <x v="38"/>
    <x v="17"/>
    <x v="54"/>
    <n v="222500"/>
    <n v="445000"/>
  </r>
  <r>
    <x v="39"/>
    <x v="15"/>
    <x v="54"/>
    <n v="181000"/>
    <n v="181000"/>
  </r>
  <r>
    <x v="39"/>
    <x v="16"/>
    <x v="54"/>
    <n v="217500"/>
    <n v="3837077"/>
  </r>
  <r>
    <x v="39"/>
    <x v="17"/>
    <x v="54"/>
    <n v="288600"/>
    <n v="577200"/>
  </r>
  <r>
    <x v="40"/>
    <x v="15"/>
    <x v="54"/>
    <n v="254030"/>
    <n v="508060"/>
  </r>
  <r>
    <x v="40"/>
    <x v="16"/>
    <x v="54"/>
    <n v="257475"/>
    <n v="2889951"/>
  </r>
  <r>
    <x v="40"/>
    <x v="17"/>
    <x v="54"/>
    <n v="347500"/>
    <n v="347500"/>
  </r>
  <r>
    <x v="41"/>
    <x v="15"/>
    <x v="54"/>
    <n v="197000"/>
    <n v="197000"/>
  </r>
  <r>
    <x v="41"/>
    <x v="16"/>
    <x v="54"/>
    <n v="237500"/>
    <n v="2915350"/>
  </r>
  <r>
    <x v="41"/>
    <x v="17"/>
    <x v="54"/>
    <m/>
    <m/>
  </r>
  <r>
    <x v="42"/>
    <x v="15"/>
    <x v="54"/>
    <m/>
    <m/>
  </r>
  <r>
    <x v="42"/>
    <x v="16"/>
    <x v="54"/>
    <n v="251900"/>
    <n v="3801150"/>
  </r>
  <r>
    <x v="42"/>
    <x v="17"/>
    <x v="54"/>
    <m/>
    <m/>
  </r>
  <r>
    <x v="43"/>
    <x v="15"/>
    <x v="54"/>
    <m/>
    <m/>
  </r>
  <r>
    <x v="43"/>
    <x v="16"/>
    <x v="54"/>
    <n v="255000"/>
    <n v="4459500"/>
  </r>
  <r>
    <x v="43"/>
    <x v="17"/>
    <x v="54"/>
    <m/>
    <m/>
  </r>
  <r>
    <x v="44"/>
    <x v="15"/>
    <x v="54"/>
    <n v="232475"/>
    <n v="464950"/>
  </r>
  <r>
    <x v="44"/>
    <x v="16"/>
    <x v="54"/>
    <n v="249950"/>
    <n v="2261150"/>
  </r>
  <r>
    <x v="44"/>
    <x v="17"/>
    <x v="54"/>
    <m/>
    <m/>
  </r>
  <r>
    <x v="45"/>
    <x v="15"/>
    <x v="54"/>
    <m/>
    <m/>
  </r>
  <r>
    <x v="45"/>
    <x v="16"/>
    <x v="54"/>
    <n v="238000"/>
    <n v="2664690"/>
  </r>
  <r>
    <x v="45"/>
    <x v="17"/>
    <x v="54"/>
    <m/>
    <m/>
  </r>
  <r>
    <x v="46"/>
    <x v="15"/>
    <x v="54"/>
    <n v="232000"/>
    <n v="232000"/>
  </r>
  <r>
    <x v="46"/>
    <x v="16"/>
    <x v="54"/>
    <n v="263450"/>
    <n v="2942565"/>
  </r>
  <r>
    <x v="46"/>
    <x v="17"/>
    <x v="54"/>
    <n v="253975"/>
    <n v="507950"/>
  </r>
  <r>
    <x v="47"/>
    <x v="15"/>
    <x v="54"/>
    <n v="268000"/>
    <n v="268000"/>
  </r>
  <r>
    <x v="47"/>
    <x v="16"/>
    <x v="54"/>
    <n v="240900"/>
    <n v="1515300"/>
  </r>
  <r>
    <x v="47"/>
    <x v="17"/>
    <x v="54"/>
    <m/>
    <m/>
  </r>
  <r>
    <x v="48"/>
    <x v="15"/>
    <x v="54"/>
    <n v="268000"/>
    <n v="268000"/>
  </r>
  <r>
    <x v="48"/>
    <x v="16"/>
    <x v="54"/>
    <n v="272000"/>
    <n v="1362150"/>
  </r>
  <r>
    <x v="48"/>
    <x v="17"/>
    <x v="54"/>
    <m/>
    <m/>
  </r>
  <r>
    <x v="49"/>
    <x v="15"/>
    <x v="54"/>
    <m/>
    <m/>
  </r>
  <r>
    <x v="49"/>
    <x v="16"/>
    <x v="54"/>
    <n v="236225"/>
    <n v="3043650"/>
  </r>
  <r>
    <x v="49"/>
    <x v="17"/>
    <x v="54"/>
    <m/>
    <m/>
  </r>
  <r>
    <x v="50"/>
    <x v="15"/>
    <x v="54"/>
    <n v="225000"/>
    <n v="225000"/>
  </r>
  <r>
    <x v="50"/>
    <x v="16"/>
    <x v="54"/>
    <n v="252000"/>
    <n v="2368395"/>
  </r>
  <r>
    <x v="50"/>
    <x v="17"/>
    <x v="54"/>
    <m/>
    <m/>
  </r>
  <r>
    <x v="51"/>
    <x v="15"/>
    <x v="54"/>
    <m/>
    <m/>
  </r>
  <r>
    <x v="51"/>
    <x v="16"/>
    <x v="54"/>
    <n v="224725"/>
    <n v="2789800"/>
  </r>
  <r>
    <x v="51"/>
    <x v="17"/>
    <x v="54"/>
    <n v="465000"/>
    <n v="465000"/>
  </r>
  <r>
    <x v="52"/>
    <x v="15"/>
    <x v="54"/>
    <m/>
    <m/>
  </r>
  <r>
    <x v="52"/>
    <x v="16"/>
    <x v="54"/>
    <n v="226250"/>
    <n v="1882500"/>
  </r>
  <r>
    <x v="52"/>
    <x v="17"/>
    <x v="54"/>
    <n v="440000"/>
    <n v="440000"/>
  </r>
  <r>
    <x v="53"/>
    <x v="15"/>
    <x v="54"/>
    <m/>
    <m/>
  </r>
  <r>
    <x v="53"/>
    <x v="16"/>
    <x v="54"/>
    <n v="289600"/>
    <n v="3685350"/>
  </r>
  <r>
    <x v="53"/>
    <x v="17"/>
    <x v="54"/>
    <n v="420000"/>
    <n v="420000"/>
  </r>
  <r>
    <x v="54"/>
    <x v="15"/>
    <x v="54"/>
    <m/>
    <m/>
  </r>
  <r>
    <x v="54"/>
    <x v="16"/>
    <x v="54"/>
    <n v="275500"/>
    <n v="3483350"/>
  </r>
  <r>
    <x v="54"/>
    <x v="17"/>
    <x v="54"/>
    <n v="380000"/>
    <n v="380000"/>
  </r>
  <r>
    <x v="55"/>
    <x v="15"/>
    <x v="54"/>
    <n v="257500"/>
    <n v="257500"/>
  </r>
  <r>
    <x v="55"/>
    <x v="16"/>
    <x v="54"/>
    <n v="291500"/>
    <n v="4592324"/>
  </r>
  <r>
    <x v="55"/>
    <x v="17"/>
    <x v="54"/>
    <n v="249950"/>
    <n v="249950"/>
  </r>
  <r>
    <x v="56"/>
    <x v="15"/>
    <x v="54"/>
    <m/>
    <m/>
  </r>
  <r>
    <x v="56"/>
    <x v="16"/>
    <x v="54"/>
    <n v="245000"/>
    <n v="2450350"/>
  </r>
  <r>
    <x v="56"/>
    <x v="17"/>
    <x v="54"/>
    <m/>
    <m/>
  </r>
  <r>
    <x v="57"/>
    <x v="15"/>
    <x v="54"/>
    <m/>
    <m/>
  </r>
  <r>
    <x v="57"/>
    <x v="16"/>
    <x v="54"/>
    <n v="253925"/>
    <n v="2685350"/>
  </r>
  <r>
    <x v="57"/>
    <x v="17"/>
    <x v="54"/>
    <m/>
    <m/>
  </r>
  <r>
    <x v="58"/>
    <x v="15"/>
    <x v="54"/>
    <m/>
    <m/>
  </r>
  <r>
    <x v="58"/>
    <x v="16"/>
    <x v="54"/>
    <n v="254975"/>
    <n v="2670950"/>
  </r>
  <r>
    <x v="58"/>
    <x v="17"/>
    <x v="54"/>
    <m/>
    <m/>
  </r>
  <r>
    <x v="59"/>
    <x v="15"/>
    <x v="54"/>
    <m/>
    <m/>
  </r>
  <r>
    <x v="59"/>
    <x v="16"/>
    <x v="54"/>
    <n v="240000"/>
    <n v="2341838"/>
  </r>
  <r>
    <x v="59"/>
    <x v="17"/>
    <x v="54"/>
    <m/>
    <m/>
  </r>
  <r>
    <x v="60"/>
    <x v="15"/>
    <x v="54"/>
    <n v="279950"/>
    <n v="279950"/>
  </r>
  <r>
    <x v="60"/>
    <x v="16"/>
    <x v="54"/>
    <n v="339000"/>
    <n v="1028000"/>
  </r>
  <r>
    <x v="60"/>
    <x v="17"/>
    <x v="54"/>
    <n v="353000"/>
    <n v="353000"/>
  </r>
  <r>
    <x v="61"/>
    <x v="15"/>
    <x v="54"/>
    <m/>
    <m/>
  </r>
  <r>
    <x v="61"/>
    <x v="16"/>
    <x v="54"/>
    <n v="294000"/>
    <n v="1336000"/>
  </r>
  <r>
    <x v="61"/>
    <x v="17"/>
    <x v="54"/>
    <m/>
    <m/>
  </r>
  <r>
    <x v="62"/>
    <x v="15"/>
    <x v="54"/>
    <m/>
    <m/>
  </r>
  <r>
    <x v="62"/>
    <x v="16"/>
    <x v="54"/>
    <n v="210900"/>
    <n v="1912550"/>
  </r>
  <r>
    <x v="62"/>
    <x v="17"/>
    <x v="54"/>
    <m/>
    <m/>
  </r>
  <r>
    <x v="63"/>
    <x v="15"/>
    <x v="54"/>
    <m/>
    <m/>
  </r>
  <r>
    <x v="63"/>
    <x v="16"/>
    <x v="54"/>
    <n v="238000"/>
    <n v="2587400"/>
  </r>
  <r>
    <x v="63"/>
    <x v="17"/>
    <x v="54"/>
    <n v="155000"/>
    <n v="155000"/>
  </r>
  <r>
    <x v="64"/>
    <x v="15"/>
    <x v="54"/>
    <m/>
    <m/>
  </r>
  <r>
    <x v="64"/>
    <x v="16"/>
    <x v="54"/>
    <n v="212000"/>
    <n v="1961990"/>
  </r>
  <r>
    <x v="64"/>
    <x v="17"/>
    <x v="54"/>
    <m/>
    <m/>
  </r>
  <r>
    <x v="65"/>
    <x v="15"/>
    <x v="54"/>
    <m/>
    <m/>
  </r>
  <r>
    <x v="65"/>
    <x v="16"/>
    <x v="54"/>
    <n v="245000"/>
    <n v="1224950"/>
  </r>
  <r>
    <x v="65"/>
    <x v="17"/>
    <x v="54"/>
    <n v="315000"/>
    <n v="315000"/>
  </r>
  <r>
    <x v="66"/>
    <x v="15"/>
    <x v="54"/>
    <n v="197000"/>
    <n v="197000"/>
  </r>
  <r>
    <x v="66"/>
    <x v="16"/>
    <x v="54"/>
    <n v="220000"/>
    <n v="2496500"/>
  </r>
  <r>
    <x v="66"/>
    <x v="17"/>
    <x v="54"/>
    <m/>
    <m/>
  </r>
  <r>
    <x v="67"/>
    <x v="15"/>
    <x v="54"/>
    <m/>
    <m/>
  </r>
  <r>
    <x v="67"/>
    <x v="16"/>
    <x v="54"/>
    <n v="199900"/>
    <n v="631250"/>
  </r>
  <r>
    <x v="67"/>
    <x v="17"/>
    <x v="54"/>
    <m/>
    <m/>
  </r>
  <r>
    <x v="68"/>
    <x v="15"/>
    <x v="54"/>
    <m/>
    <m/>
  </r>
  <r>
    <x v="68"/>
    <x v="16"/>
    <x v="54"/>
    <n v="224500"/>
    <n v="906000"/>
  </r>
  <r>
    <x v="68"/>
    <x v="17"/>
    <x v="54"/>
    <m/>
    <m/>
  </r>
  <r>
    <x v="69"/>
    <x v="15"/>
    <x v="54"/>
    <m/>
    <m/>
  </r>
  <r>
    <x v="69"/>
    <x v="16"/>
    <x v="54"/>
    <n v="204000"/>
    <n v="626850"/>
  </r>
  <r>
    <x v="69"/>
    <x v="17"/>
    <x v="54"/>
    <m/>
    <m/>
  </r>
  <r>
    <x v="70"/>
    <x v="15"/>
    <x v="54"/>
    <m/>
    <m/>
  </r>
  <r>
    <x v="70"/>
    <x v="16"/>
    <x v="54"/>
    <n v="208500"/>
    <n v="550400"/>
  </r>
  <r>
    <x v="70"/>
    <x v="17"/>
    <x v="54"/>
    <m/>
    <m/>
  </r>
  <r>
    <x v="71"/>
    <x v="15"/>
    <x v="54"/>
    <m/>
    <m/>
  </r>
  <r>
    <x v="71"/>
    <x v="16"/>
    <x v="54"/>
    <n v="245000"/>
    <n v="1253000"/>
  </r>
  <r>
    <x v="71"/>
    <x v="17"/>
    <x v="54"/>
    <m/>
    <m/>
  </r>
  <r>
    <x v="72"/>
    <x v="15"/>
    <x v="54"/>
    <m/>
    <m/>
  </r>
  <r>
    <x v="72"/>
    <x v="16"/>
    <x v="54"/>
    <n v="252000"/>
    <n v="504000"/>
  </r>
  <r>
    <x v="72"/>
    <x v="17"/>
    <x v="54"/>
    <m/>
    <m/>
  </r>
  <r>
    <x v="73"/>
    <x v="15"/>
    <x v="54"/>
    <m/>
    <m/>
  </r>
  <r>
    <x v="73"/>
    <x v="16"/>
    <x v="54"/>
    <n v="199000"/>
    <n v="1480350"/>
  </r>
  <r>
    <x v="73"/>
    <x v="17"/>
    <x v="54"/>
    <m/>
    <m/>
  </r>
  <r>
    <x v="74"/>
    <x v="15"/>
    <x v="54"/>
    <m/>
    <m/>
  </r>
  <r>
    <x v="74"/>
    <x v="16"/>
    <x v="54"/>
    <n v="197500"/>
    <n v="2249350"/>
  </r>
  <r>
    <x v="74"/>
    <x v="17"/>
    <x v="54"/>
    <m/>
    <m/>
  </r>
  <r>
    <x v="75"/>
    <x v="15"/>
    <x v="54"/>
    <n v="180000"/>
    <n v="180000"/>
  </r>
  <r>
    <x v="75"/>
    <x v="16"/>
    <x v="54"/>
    <n v="136750"/>
    <n v="273500"/>
  </r>
  <r>
    <x v="75"/>
    <x v="17"/>
    <x v="54"/>
    <n v="194500"/>
    <n v="194500"/>
  </r>
  <r>
    <x v="76"/>
    <x v="15"/>
    <x v="54"/>
    <m/>
    <m/>
  </r>
  <r>
    <x v="76"/>
    <x v="16"/>
    <x v="54"/>
    <n v="199900"/>
    <n v="1383700"/>
  </r>
  <r>
    <x v="76"/>
    <x v="17"/>
    <x v="54"/>
    <m/>
    <m/>
  </r>
  <r>
    <x v="77"/>
    <x v="15"/>
    <x v="54"/>
    <n v="127000"/>
    <n v="127000"/>
  </r>
  <r>
    <x v="77"/>
    <x v="16"/>
    <x v="54"/>
    <n v="160000"/>
    <n v="925000"/>
  </r>
  <r>
    <x v="77"/>
    <x v="17"/>
    <x v="54"/>
    <m/>
    <m/>
  </r>
  <r>
    <x v="78"/>
    <x v="15"/>
    <x v="54"/>
    <m/>
    <m/>
  </r>
  <r>
    <x v="78"/>
    <x v="16"/>
    <x v="54"/>
    <n v="199000"/>
    <n v="2756450"/>
  </r>
  <r>
    <x v="78"/>
    <x v="17"/>
    <x v="54"/>
    <m/>
    <m/>
  </r>
  <r>
    <x v="79"/>
    <x v="15"/>
    <x v="54"/>
    <n v="105000"/>
    <n v="105000"/>
  </r>
  <r>
    <x v="79"/>
    <x v="16"/>
    <x v="54"/>
    <n v="210000"/>
    <n v="1889400"/>
  </r>
  <r>
    <x v="79"/>
    <x v="17"/>
    <x v="54"/>
    <m/>
    <m/>
  </r>
  <r>
    <x v="80"/>
    <x v="15"/>
    <x v="54"/>
    <m/>
    <m/>
  </r>
  <r>
    <x v="80"/>
    <x v="16"/>
    <x v="54"/>
    <n v="180000"/>
    <n v="1514000"/>
  </r>
  <r>
    <x v="80"/>
    <x v="17"/>
    <x v="54"/>
    <m/>
    <m/>
  </r>
  <r>
    <x v="81"/>
    <x v="15"/>
    <x v="54"/>
    <n v="65000"/>
    <n v="65000"/>
  </r>
  <r>
    <x v="81"/>
    <x v="16"/>
    <x v="54"/>
    <n v="219750"/>
    <n v="2479520"/>
  </r>
  <r>
    <x v="81"/>
    <x v="17"/>
    <x v="54"/>
    <m/>
    <m/>
  </r>
  <r>
    <x v="82"/>
    <x v="15"/>
    <x v="54"/>
    <m/>
    <m/>
  </r>
  <r>
    <x v="82"/>
    <x v="16"/>
    <x v="54"/>
    <n v="180000"/>
    <n v="2053810"/>
  </r>
  <r>
    <x v="82"/>
    <x v="17"/>
    <x v="54"/>
    <m/>
    <m/>
  </r>
  <r>
    <x v="83"/>
    <x v="15"/>
    <x v="54"/>
    <n v="60000"/>
    <n v="60000"/>
  </r>
  <r>
    <x v="83"/>
    <x v="16"/>
    <x v="54"/>
    <n v="162370"/>
    <n v="1184320"/>
  </r>
  <r>
    <x v="83"/>
    <x v="17"/>
    <x v="54"/>
    <n v="305000"/>
    <n v="305000"/>
  </r>
  <r>
    <x v="84"/>
    <x v="15"/>
    <x v="54"/>
    <m/>
    <m/>
  </r>
  <r>
    <x v="84"/>
    <x v="16"/>
    <x v="54"/>
    <n v="195000"/>
    <n v="779000"/>
  </r>
  <r>
    <x v="84"/>
    <x v="17"/>
    <x v="54"/>
    <m/>
    <m/>
  </r>
  <r>
    <x v="85"/>
    <x v="15"/>
    <x v="54"/>
    <m/>
    <m/>
  </r>
  <r>
    <x v="85"/>
    <x v="16"/>
    <x v="54"/>
    <n v="209950"/>
    <n v="644950"/>
  </r>
  <r>
    <x v="85"/>
    <x v="17"/>
    <x v="54"/>
    <m/>
    <m/>
  </r>
  <r>
    <x v="86"/>
    <x v="15"/>
    <x v="54"/>
    <m/>
    <m/>
  </r>
  <r>
    <x v="86"/>
    <x v="16"/>
    <x v="54"/>
    <n v="195000"/>
    <n v="1422350"/>
  </r>
  <r>
    <x v="86"/>
    <x v="17"/>
    <x v="54"/>
    <m/>
    <m/>
  </r>
  <r>
    <x v="87"/>
    <x v="15"/>
    <x v="54"/>
    <m/>
    <m/>
  </r>
  <r>
    <x v="87"/>
    <x v="16"/>
    <x v="54"/>
    <n v="164900"/>
    <n v="704790"/>
  </r>
  <r>
    <x v="87"/>
    <x v="17"/>
    <x v="54"/>
    <n v="145000"/>
    <n v="145000"/>
  </r>
  <r>
    <x v="88"/>
    <x v="15"/>
    <x v="54"/>
    <m/>
    <m/>
  </r>
  <r>
    <x v="88"/>
    <x v="16"/>
    <x v="54"/>
    <n v="195000"/>
    <n v="549450"/>
  </r>
  <r>
    <x v="88"/>
    <x v="17"/>
    <x v="54"/>
    <m/>
    <m/>
  </r>
  <r>
    <x v="89"/>
    <x v="15"/>
    <x v="54"/>
    <m/>
    <m/>
  </r>
  <r>
    <x v="89"/>
    <x v="16"/>
    <x v="54"/>
    <n v="175000"/>
    <n v="894002"/>
  </r>
  <r>
    <x v="89"/>
    <x v="17"/>
    <x v="54"/>
    <m/>
    <m/>
  </r>
  <r>
    <x v="90"/>
    <x v="15"/>
    <x v="54"/>
    <n v="100000"/>
    <n v="100000"/>
  </r>
  <r>
    <x v="90"/>
    <x v="16"/>
    <x v="54"/>
    <n v="174800"/>
    <n v="865800"/>
  </r>
  <r>
    <x v="90"/>
    <x v="17"/>
    <x v="54"/>
    <m/>
    <m/>
  </r>
  <r>
    <x v="91"/>
    <x v="15"/>
    <x v="54"/>
    <n v="105000"/>
    <n v="105000"/>
  </r>
  <r>
    <x v="91"/>
    <x v="16"/>
    <x v="54"/>
    <n v="205000"/>
    <n v="616995"/>
  </r>
  <r>
    <x v="91"/>
    <x v="17"/>
    <x v="54"/>
    <m/>
    <m/>
  </r>
  <r>
    <x v="92"/>
    <x v="15"/>
    <x v="54"/>
    <m/>
    <m/>
  </r>
  <r>
    <x v="92"/>
    <x v="16"/>
    <x v="54"/>
    <n v="169000"/>
    <n v="964800"/>
  </r>
  <r>
    <x v="92"/>
    <x v="17"/>
    <x v="54"/>
    <m/>
    <m/>
  </r>
  <r>
    <x v="93"/>
    <x v="15"/>
    <x v="54"/>
    <n v="99995"/>
    <n v="99995"/>
  </r>
  <r>
    <x v="93"/>
    <x v="16"/>
    <x v="54"/>
    <n v="150000"/>
    <n v="771437"/>
  </r>
  <r>
    <x v="93"/>
    <x v="17"/>
    <x v="54"/>
    <m/>
    <m/>
  </r>
  <r>
    <x v="94"/>
    <x v="15"/>
    <x v="54"/>
    <m/>
    <m/>
  </r>
  <r>
    <x v="94"/>
    <x v="16"/>
    <x v="54"/>
    <n v="306000"/>
    <n v="612000"/>
  </r>
  <r>
    <x v="94"/>
    <x v="17"/>
    <x v="54"/>
    <m/>
    <m/>
  </r>
  <r>
    <x v="95"/>
    <x v="15"/>
    <x v="54"/>
    <m/>
    <m/>
  </r>
  <r>
    <x v="95"/>
    <x v="16"/>
    <x v="54"/>
    <n v="160000"/>
    <n v="1159400"/>
  </r>
  <r>
    <x v="95"/>
    <x v="17"/>
    <x v="54"/>
    <m/>
    <m/>
  </r>
  <r>
    <x v="96"/>
    <x v="15"/>
    <x v="54"/>
    <m/>
    <m/>
  </r>
  <r>
    <x v="96"/>
    <x v="16"/>
    <x v="54"/>
    <n v="162875"/>
    <n v="642250"/>
  </r>
  <r>
    <x v="96"/>
    <x v="17"/>
    <x v="54"/>
    <m/>
    <m/>
  </r>
  <r>
    <x v="97"/>
    <x v="15"/>
    <x v="54"/>
    <n v="185000"/>
    <n v="185000"/>
  </r>
  <r>
    <x v="97"/>
    <x v="16"/>
    <x v="54"/>
    <n v="149500"/>
    <n v="949400"/>
  </r>
  <r>
    <x v="97"/>
    <x v="17"/>
    <x v="54"/>
    <m/>
    <m/>
  </r>
  <r>
    <x v="98"/>
    <x v="15"/>
    <x v="54"/>
    <m/>
    <m/>
  </r>
  <r>
    <x v="98"/>
    <x v="16"/>
    <x v="54"/>
    <n v="153450"/>
    <n v="1038804"/>
  </r>
  <r>
    <x v="98"/>
    <x v="17"/>
    <x v="54"/>
    <m/>
    <m/>
  </r>
  <r>
    <x v="99"/>
    <x v="15"/>
    <x v="54"/>
    <m/>
    <m/>
  </r>
  <r>
    <x v="99"/>
    <x v="16"/>
    <x v="54"/>
    <n v="172475"/>
    <n v="1109850"/>
  </r>
  <r>
    <x v="99"/>
    <x v="17"/>
    <x v="54"/>
    <m/>
    <m/>
  </r>
  <r>
    <x v="100"/>
    <x v="15"/>
    <x v="54"/>
    <n v="192950"/>
    <n v="192950"/>
  </r>
  <r>
    <x v="100"/>
    <x v="16"/>
    <x v="54"/>
    <n v="123000"/>
    <n v="659962"/>
  </r>
  <r>
    <x v="100"/>
    <x v="17"/>
    <x v="54"/>
    <m/>
    <m/>
  </r>
  <r>
    <x v="101"/>
    <x v="15"/>
    <x v="54"/>
    <n v="113950"/>
    <n v="227900"/>
  </r>
  <r>
    <x v="101"/>
    <x v="16"/>
    <x v="54"/>
    <n v="175000"/>
    <n v="1174000"/>
  </r>
  <r>
    <x v="101"/>
    <x v="17"/>
    <x v="54"/>
    <n v="269000"/>
    <n v="269000"/>
  </r>
  <r>
    <x v="102"/>
    <x v="15"/>
    <x v="54"/>
    <n v="81000"/>
    <n v="162000"/>
  </r>
  <r>
    <x v="102"/>
    <x v="16"/>
    <x v="54"/>
    <n v="160475"/>
    <n v="1924335"/>
  </r>
  <r>
    <x v="102"/>
    <x v="17"/>
    <x v="54"/>
    <m/>
    <m/>
  </r>
  <r>
    <x v="103"/>
    <x v="15"/>
    <x v="54"/>
    <m/>
    <m/>
  </r>
  <r>
    <x v="103"/>
    <x v="16"/>
    <x v="54"/>
    <n v="143500"/>
    <n v="1099500"/>
  </r>
  <r>
    <x v="103"/>
    <x v="17"/>
    <x v="54"/>
    <m/>
    <m/>
  </r>
  <r>
    <x v="104"/>
    <x v="15"/>
    <x v="54"/>
    <n v="130000"/>
    <n v="130000"/>
  </r>
  <r>
    <x v="104"/>
    <x v="16"/>
    <x v="54"/>
    <n v="199475"/>
    <n v="1798600"/>
  </r>
  <r>
    <x v="104"/>
    <x v="17"/>
    <x v="54"/>
    <m/>
    <m/>
  </r>
  <r>
    <x v="105"/>
    <x v="15"/>
    <x v="54"/>
    <n v="20000"/>
    <n v="20000"/>
  </r>
  <r>
    <x v="105"/>
    <x v="16"/>
    <x v="54"/>
    <n v="133200"/>
    <n v="369700"/>
  </r>
  <r>
    <x v="105"/>
    <x v="17"/>
    <x v="54"/>
    <m/>
    <m/>
  </r>
  <r>
    <x v="106"/>
    <x v="15"/>
    <x v="54"/>
    <m/>
    <m/>
  </r>
  <r>
    <x v="106"/>
    <x v="16"/>
    <x v="54"/>
    <n v="141250"/>
    <n v="2111161"/>
  </r>
  <r>
    <x v="106"/>
    <x v="17"/>
    <x v="54"/>
    <m/>
    <m/>
  </r>
  <r>
    <x v="107"/>
    <x v="15"/>
    <x v="54"/>
    <m/>
    <m/>
  </r>
  <r>
    <x v="107"/>
    <x v="16"/>
    <x v="54"/>
    <n v="167500"/>
    <n v="792350"/>
  </r>
  <r>
    <x v="107"/>
    <x v="17"/>
    <x v="54"/>
    <n v="75000"/>
    <n v="75000"/>
  </r>
  <r>
    <x v="108"/>
    <x v="15"/>
    <x v="54"/>
    <n v="147933"/>
    <n v="147933"/>
  </r>
  <r>
    <x v="108"/>
    <x v="16"/>
    <x v="54"/>
    <n v="155000"/>
    <n v="155000"/>
  </r>
  <r>
    <x v="108"/>
    <x v="17"/>
    <x v="54"/>
    <m/>
    <m/>
  </r>
  <r>
    <x v="109"/>
    <x v="15"/>
    <x v="54"/>
    <m/>
    <m/>
  </r>
  <r>
    <x v="109"/>
    <x v="16"/>
    <x v="54"/>
    <n v="158750"/>
    <n v="1203900"/>
  </r>
  <r>
    <x v="109"/>
    <x v="17"/>
    <x v="54"/>
    <m/>
    <m/>
  </r>
  <r>
    <x v="110"/>
    <x v="15"/>
    <x v="54"/>
    <m/>
    <m/>
  </r>
  <r>
    <x v="110"/>
    <x v="16"/>
    <x v="54"/>
    <n v="129955"/>
    <n v="1006010"/>
  </r>
  <r>
    <x v="110"/>
    <x v="17"/>
    <x v="54"/>
    <m/>
    <m/>
  </r>
  <r>
    <x v="111"/>
    <x v="15"/>
    <x v="54"/>
    <m/>
    <m/>
  </r>
  <r>
    <x v="111"/>
    <x v="16"/>
    <x v="54"/>
    <n v="144000"/>
    <n v="705200"/>
  </r>
  <r>
    <x v="111"/>
    <x v="17"/>
    <x v="54"/>
    <m/>
    <m/>
  </r>
  <r>
    <x v="112"/>
    <x v="15"/>
    <x v="54"/>
    <m/>
    <m/>
  </r>
  <r>
    <x v="112"/>
    <x v="16"/>
    <x v="54"/>
    <n v="149250"/>
    <n v="1833522"/>
  </r>
  <r>
    <x v="112"/>
    <x v="17"/>
    <x v="54"/>
    <n v="159900"/>
    <n v="159900"/>
  </r>
  <r>
    <x v="113"/>
    <x v="15"/>
    <x v="54"/>
    <m/>
    <m/>
  </r>
  <r>
    <x v="113"/>
    <x v="16"/>
    <x v="54"/>
    <n v="147450"/>
    <n v="2101900"/>
  </r>
  <r>
    <x v="113"/>
    <x v="17"/>
    <x v="54"/>
    <m/>
    <m/>
  </r>
  <r>
    <x v="114"/>
    <x v="15"/>
    <x v="54"/>
    <m/>
    <m/>
  </r>
  <r>
    <x v="114"/>
    <x v="16"/>
    <x v="54"/>
    <n v="125000"/>
    <n v="1234400"/>
  </r>
  <r>
    <x v="114"/>
    <x v="17"/>
    <x v="54"/>
    <m/>
    <m/>
  </r>
  <r>
    <x v="115"/>
    <x v="15"/>
    <x v="54"/>
    <m/>
    <m/>
  </r>
  <r>
    <x v="115"/>
    <x v="16"/>
    <x v="54"/>
    <n v="139000"/>
    <n v="1120900"/>
  </r>
  <r>
    <x v="115"/>
    <x v="17"/>
    <x v="54"/>
    <m/>
    <m/>
  </r>
  <r>
    <x v="116"/>
    <x v="15"/>
    <x v="54"/>
    <n v="70199"/>
    <n v="70199"/>
  </r>
  <r>
    <x v="116"/>
    <x v="16"/>
    <x v="54"/>
    <n v="152450"/>
    <n v="924400"/>
  </r>
  <r>
    <x v="116"/>
    <x v="17"/>
    <x v="54"/>
    <m/>
    <m/>
  </r>
  <r>
    <x v="117"/>
    <x v="15"/>
    <x v="54"/>
    <n v="110000"/>
    <n v="110000"/>
  </r>
  <r>
    <x v="117"/>
    <x v="16"/>
    <x v="54"/>
    <n v="172000"/>
    <n v="697950"/>
  </r>
  <r>
    <x v="117"/>
    <x v="17"/>
    <x v="54"/>
    <m/>
    <m/>
  </r>
  <r>
    <x v="118"/>
    <x v="15"/>
    <x v="54"/>
    <m/>
    <m/>
  </r>
  <r>
    <x v="118"/>
    <x v="16"/>
    <x v="54"/>
    <n v="145000"/>
    <n v="1391800"/>
  </r>
  <r>
    <x v="118"/>
    <x v="17"/>
    <x v="54"/>
    <m/>
    <m/>
  </r>
  <r>
    <x v="119"/>
    <x v="15"/>
    <x v="54"/>
    <n v="82299"/>
    <n v="82299"/>
  </r>
  <r>
    <x v="119"/>
    <x v="16"/>
    <x v="54"/>
    <n v="150075"/>
    <n v="1869494"/>
  </r>
  <r>
    <x v="119"/>
    <x v="17"/>
    <x v="54"/>
    <m/>
    <m/>
  </r>
  <r>
    <x v="120"/>
    <x v="15"/>
    <x v="54"/>
    <m/>
    <m/>
  </r>
  <r>
    <x v="120"/>
    <x v="16"/>
    <x v="54"/>
    <n v="152500"/>
    <n v="1104810"/>
  </r>
  <r>
    <x v="120"/>
    <x v="17"/>
    <x v="54"/>
    <m/>
    <m/>
  </r>
  <r>
    <x v="121"/>
    <x v="15"/>
    <x v="54"/>
    <n v="136825"/>
    <n v="273650"/>
  </r>
  <r>
    <x v="121"/>
    <x v="16"/>
    <x v="54"/>
    <n v="203000"/>
    <n v="964100"/>
  </r>
  <r>
    <x v="121"/>
    <x v="17"/>
    <x v="54"/>
    <n v="196000"/>
    <n v="196000"/>
  </r>
  <r>
    <x v="122"/>
    <x v="15"/>
    <x v="54"/>
    <m/>
    <m/>
  </r>
  <r>
    <x v="122"/>
    <x v="16"/>
    <x v="54"/>
    <n v="156000"/>
    <n v="1302550"/>
  </r>
  <r>
    <x v="122"/>
    <x v="17"/>
    <x v="54"/>
    <m/>
    <m/>
  </r>
  <r>
    <x v="123"/>
    <x v="15"/>
    <x v="54"/>
    <m/>
    <m/>
  </r>
  <r>
    <x v="123"/>
    <x v="16"/>
    <x v="54"/>
    <n v="192000"/>
    <n v="2394300"/>
  </r>
  <r>
    <x v="123"/>
    <x v="17"/>
    <x v="54"/>
    <n v="407500"/>
    <n v="407500"/>
  </r>
  <r>
    <x v="124"/>
    <x v="15"/>
    <x v="54"/>
    <m/>
    <m/>
  </r>
  <r>
    <x v="124"/>
    <x v="16"/>
    <x v="54"/>
    <n v="168978"/>
    <n v="2231778"/>
  </r>
  <r>
    <x v="124"/>
    <x v="17"/>
    <x v="54"/>
    <m/>
    <m/>
  </r>
  <r>
    <x v="125"/>
    <x v="15"/>
    <x v="54"/>
    <m/>
    <m/>
  </r>
  <r>
    <x v="125"/>
    <x v="16"/>
    <x v="54"/>
    <n v="175000"/>
    <n v="2064850"/>
  </r>
  <r>
    <x v="125"/>
    <x v="17"/>
    <x v="54"/>
    <m/>
    <m/>
  </r>
  <r>
    <x v="126"/>
    <x v="15"/>
    <x v="54"/>
    <n v="172000"/>
    <n v="172000"/>
  </r>
  <r>
    <x v="126"/>
    <x v="16"/>
    <x v="54"/>
    <n v="180750"/>
    <n v="2381950"/>
  </r>
  <r>
    <x v="126"/>
    <x v="17"/>
    <x v="54"/>
    <m/>
    <m/>
  </r>
  <r>
    <x v="127"/>
    <x v="15"/>
    <x v="54"/>
    <n v="196020"/>
    <n v="196020"/>
  </r>
  <r>
    <x v="127"/>
    <x v="16"/>
    <x v="54"/>
    <n v="217000"/>
    <n v="2978099"/>
  </r>
  <r>
    <x v="127"/>
    <x v="17"/>
    <x v="54"/>
    <m/>
    <m/>
  </r>
  <r>
    <x v="128"/>
    <x v="15"/>
    <x v="54"/>
    <m/>
    <m/>
  </r>
  <r>
    <x v="128"/>
    <x v="16"/>
    <x v="54"/>
    <n v="207500"/>
    <n v="1417350"/>
  </r>
  <r>
    <x v="128"/>
    <x v="17"/>
    <x v="54"/>
    <n v="243000"/>
    <n v="243000"/>
  </r>
  <r>
    <x v="129"/>
    <x v="15"/>
    <x v="54"/>
    <n v="60000"/>
    <n v="60000"/>
  </r>
  <r>
    <x v="129"/>
    <x v="16"/>
    <x v="54"/>
    <n v="204475"/>
    <n v="1972069"/>
  </r>
  <r>
    <x v="129"/>
    <x v="17"/>
    <x v="54"/>
    <m/>
    <m/>
  </r>
  <r>
    <x v="130"/>
    <x v="15"/>
    <x v="54"/>
    <m/>
    <m/>
  </r>
  <r>
    <x v="130"/>
    <x v="16"/>
    <x v="54"/>
    <n v="193000"/>
    <n v="2220375"/>
  </r>
  <r>
    <x v="130"/>
    <x v="17"/>
    <x v="54"/>
    <m/>
    <m/>
  </r>
  <r>
    <x v="131"/>
    <x v="15"/>
    <x v="54"/>
    <m/>
    <m/>
  </r>
  <r>
    <x v="131"/>
    <x v="16"/>
    <x v="54"/>
    <n v="185000"/>
    <n v="2142570"/>
  </r>
  <r>
    <x v="131"/>
    <x v="17"/>
    <x v="54"/>
    <m/>
    <m/>
  </r>
  <r>
    <x v="132"/>
    <x v="15"/>
    <x v="54"/>
    <m/>
    <m/>
  </r>
  <r>
    <x v="132"/>
    <x v="16"/>
    <x v="54"/>
    <n v="190200"/>
    <n v="916650"/>
  </r>
  <r>
    <x v="132"/>
    <x v="17"/>
    <x v="54"/>
    <m/>
    <m/>
  </r>
  <r>
    <x v="133"/>
    <x v="15"/>
    <x v="54"/>
    <m/>
    <m/>
  </r>
  <r>
    <x v="133"/>
    <x v="16"/>
    <x v="54"/>
    <n v="210975"/>
    <n v="817900"/>
  </r>
  <r>
    <x v="133"/>
    <x v="17"/>
    <x v="54"/>
    <m/>
    <m/>
  </r>
  <r>
    <x v="134"/>
    <x v="15"/>
    <x v="54"/>
    <m/>
    <m/>
  </r>
  <r>
    <x v="134"/>
    <x v="16"/>
    <x v="54"/>
    <n v="186000"/>
    <n v="1206000"/>
  </r>
  <r>
    <x v="134"/>
    <x v="17"/>
    <x v="54"/>
    <m/>
    <m/>
  </r>
  <r>
    <x v="135"/>
    <x v="15"/>
    <x v="54"/>
    <m/>
    <m/>
  </r>
  <r>
    <x v="135"/>
    <x v="16"/>
    <x v="54"/>
    <n v="174808"/>
    <n v="2144623"/>
  </r>
  <r>
    <x v="135"/>
    <x v="17"/>
    <x v="54"/>
    <n v="193000"/>
    <n v="193000"/>
  </r>
  <r>
    <x v="136"/>
    <x v="15"/>
    <x v="54"/>
    <n v="65000"/>
    <n v="65000"/>
  </r>
  <r>
    <x v="136"/>
    <x v="16"/>
    <x v="54"/>
    <n v="213500"/>
    <n v="2618750"/>
  </r>
  <r>
    <x v="136"/>
    <x v="17"/>
    <x v="54"/>
    <m/>
    <m/>
  </r>
  <r>
    <x v="137"/>
    <x v="15"/>
    <x v="54"/>
    <m/>
    <m/>
  </r>
  <r>
    <x v="137"/>
    <x v="16"/>
    <x v="54"/>
    <n v="191500"/>
    <n v="2618650"/>
  </r>
  <r>
    <x v="137"/>
    <x v="17"/>
    <x v="54"/>
    <m/>
    <m/>
  </r>
  <r>
    <x v="138"/>
    <x v="15"/>
    <x v="54"/>
    <m/>
    <m/>
  </r>
  <r>
    <x v="138"/>
    <x v="16"/>
    <x v="54"/>
    <n v="197500"/>
    <n v="2492800"/>
  </r>
  <r>
    <x v="138"/>
    <x v="17"/>
    <x v="54"/>
    <m/>
    <m/>
  </r>
  <r>
    <x v="139"/>
    <x v="15"/>
    <x v="54"/>
    <m/>
    <m/>
  </r>
  <r>
    <x v="139"/>
    <x v="16"/>
    <x v="54"/>
    <n v="194000"/>
    <n v="3162350"/>
  </r>
  <r>
    <x v="139"/>
    <x v="17"/>
    <x v="54"/>
    <m/>
    <m/>
  </r>
  <r>
    <x v="140"/>
    <x v="15"/>
    <x v="54"/>
    <n v="74500"/>
    <n v="74500"/>
  </r>
  <r>
    <x v="140"/>
    <x v="16"/>
    <x v="54"/>
    <n v="216975"/>
    <n v="2359800"/>
  </r>
  <r>
    <x v="140"/>
    <x v="17"/>
    <x v="54"/>
    <m/>
    <m/>
  </r>
  <r>
    <x v="141"/>
    <x v="15"/>
    <x v="54"/>
    <m/>
    <m/>
  </r>
  <r>
    <x v="141"/>
    <x v="16"/>
    <x v="54"/>
    <n v="208475"/>
    <n v="1649100"/>
  </r>
  <r>
    <x v="141"/>
    <x v="17"/>
    <x v="54"/>
    <m/>
    <m/>
  </r>
  <r>
    <x v="142"/>
    <x v="15"/>
    <x v="54"/>
    <m/>
    <m/>
  </r>
  <r>
    <x v="142"/>
    <x v="16"/>
    <x v="54"/>
    <n v="204475"/>
    <n v="2908538"/>
  </r>
  <r>
    <x v="142"/>
    <x v="17"/>
    <x v="54"/>
    <m/>
    <m/>
  </r>
  <r>
    <x v="143"/>
    <x v="15"/>
    <x v="54"/>
    <m/>
    <m/>
  </r>
  <r>
    <x v="143"/>
    <x v="16"/>
    <x v="54"/>
    <n v="206000"/>
    <n v="2321350"/>
  </r>
  <r>
    <x v="143"/>
    <x v="17"/>
    <x v="54"/>
    <m/>
    <m/>
  </r>
  <r>
    <x v="144"/>
    <x v="15"/>
    <x v="54"/>
    <n v="159080"/>
    <n v="159080"/>
  </r>
  <r>
    <x v="144"/>
    <x v="16"/>
    <x v="54"/>
    <n v="220475"/>
    <n v="1545500"/>
  </r>
  <r>
    <x v="144"/>
    <x v="17"/>
    <x v="54"/>
    <m/>
    <m/>
  </r>
  <r>
    <x v="145"/>
    <x v="15"/>
    <x v="54"/>
    <n v="186000"/>
    <n v="186000"/>
  </r>
  <r>
    <x v="145"/>
    <x v="16"/>
    <x v="54"/>
    <n v="205000"/>
    <n v="1662350"/>
  </r>
  <r>
    <x v="145"/>
    <x v="17"/>
    <x v="54"/>
    <m/>
    <m/>
  </r>
  <r>
    <x v="146"/>
    <x v="15"/>
    <x v="54"/>
    <n v="146000"/>
    <n v="292000"/>
  </r>
  <r>
    <x v="146"/>
    <x v="16"/>
    <x v="54"/>
    <n v="210250"/>
    <n v="2125120"/>
  </r>
  <r>
    <x v="146"/>
    <x v="17"/>
    <x v="54"/>
    <m/>
    <m/>
  </r>
  <r>
    <x v="147"/>
    <x v="15"/>
    <x v="54"/>
    <m/>
    <m/>
  </r>
  <r>
    <x v="147"/>
    <x v="16"/>
    <x v="54"/>
    <n v="218000"/>
    <n v="4243250"/>
  </r>
  <r>
    <x v="147"/>
    <x v="17"/>
    <x v="54"/>
    <n v="205000"/>
    <n v="205000"/>
  </r>
  <r>
    <x v="148"/>
    <x v="15"/>
    <x v="54"/>
    <m/>
    <m/>
  </r>
  <r>
    <x v="148"/>
    <x v="16"/>
    <x v="54"/>
    <n v="210000"/>
    <n v="2835700"/>
  </r>
  <r>
    <x v="148"/>
    <x v="17"/>
    <x v="54"/>
    <m/>
    <m/>
  </r>
  <r>
    <x v="149"/>
    <x v="15"/>
    <x v="54"/>
    <n v="140000"/>
    <n v="140000"/>
  </r>
  <r>
    <x v="149"/>
    <x v="16"/>
    <x v="54"/>
    <n v="230000"/>
    <n v="5042085"/>
  </r>
  <r>
    <x v="149"/>
    <x v="17"/>
    <x v="54"/>
    <n v="269500"/>
    <n v="539000"/>
  </r>
  <r>
    <x v="150"/>
    <x v="15"/>
    <x v="54"/>
    <m/>
    <m/>
  </r>
  <r>
    <x v="150"/>
    <x v="16"/>
    <x v="54"/>
    <n v="186950"/>
    <n v="4890958"/>
  </r>
  <r>
    <x v="150"/>
    <x v="17"/>
    <x v="54"/>
    <m/>
    <m/>
  </r>
  <r>
    <x v="151"/>
    <x v="15"/>
    <x v="54"/>
    <m/>
    <m/>
  </r>
  <r>
    <x v="151"/>
    <x v="16"/>
    <x v="54"/>
    <n v="212500"/>
    <n v="2567400"/>
  </r>
  <r>
    <x v="151"/>
    <x v="17"/>
    <x v="54"/>
    <n v="304000"/>
    <n v="304000"/>
  </r>
  <r>
    <x v="152"/>
    <x v="15"/>
    <x v="54"/>
    <m/>
    <m/>
  </r>
  <r>
    <x v="152"/>
    <x v="16"/>
    <x v="54"/>
    <n v="222000"/>
    <n v="2362350"/>
  </r>
  <r>
    <x v="152"/>
    <x v="17"/>
    <x v="54"/>
    <n v="260000"/>
    <n v="260000"/>
  </r>
  <r>
    <x v="153"/>
    <x v="15"/>
    <x v="54"/>
    <m/>
    <m/>
  </r>
  <r>
    <x v="153"/>
    <x v="16"/>
    <x v="54"/>
    <n v="224950"/>
    <n v="3016890"/>
  </r>
  <r>
    <x v="153"/>
    <x v="17"/>
    <x v="54"/>
    <m/>
    <m/>
  </r>
  <r>
    <x v="154"/>
    <x v="15"/>
    <x v="54"/>
    <m/>
    <m/>
  </r>
  <r>
    <x v="154"/>
    <x v="16"/>
    <x v="54"/>
    <n v="220000"/>
    <n v="1671850"/>
  </r>
  <r>
    <x v="154"/>
    <x v="17"/>
    <x v="54"/>
    <m/>
    <m/>
  </r>
  <r>
    <x v="155"/>
    <x v="15"/>
    <x v="54"/>
    <m/>
    <m/>
  </r>
  <r>
    <x v="155"/>
    <x v="16"/>
    <x v="54"/>
    <n v="214000"/>
    <n v="3719750"/>
  </r>
  <r>
    <x v="155"/>
    <x v="17"/>
    <x v="54"/>
    <m/>
    <m/>
  </r>
  <r>
    <x v="156"/>
    <x v="15"/>
    <x v="54"/>
    <m/>
    <m/>
  </r>
  <r>
    <x v="156"/>
    <x v="16"/>
    <x v="54"/>
    <n v="249950"/>
    <n v="2121200"/>
  </r>
  <r>
    <x v="156"/>
    <x v="17"/>
    <x v="54"/>
    <m/>
    <m/>
  </r>
  <r>
    <x v="157"/>
    <x v="15"/>
    <x v="54"/>
    <m/>
    <m/>
  </r>
  <r>
    <x v="157"/>
    <x v="16"/>
    <x v="54"/>
    <n v="212200"/>
    <n v="1693650"/>
  </r>
  <r>
    <x v="157"/>
    <x v="17"/>
    <x v="54"/>
    <n v="289000"/>
    <n v="289000"/>
  </r>
  <r>
    <x v="158"/>
    <x v="15"/>
    <x v="54"/>
    <n v="157813"/>
    <n v="615625"/>
  </r>
  <r>
    <x v="158"/>
    <x v="16"/>
    <x v="54"/>
    <n v="224950"/>
    <n v="3641084"/>
  </r>
  <r>
    <x v="158"/>
    <x v="17"/>
    <x v="54"/>
    <m/>
    <m/>
  </r>
  <r>
    <x v="159"/>
    <x v="15"/>
    <x v="54"/>
    <m/>
    <m/>
  </r>
  <r>
    <x v="159"/>
    <x v="16"/>
    <x v="54"/>
    <n v="229500"/>
    <n v="4379350"/>
  </r>
  <r>
    <x v="159"/>
    <x v="17"/>
    <x v="54"/>
    <m/>
    <m/>
  </r>
  <r>
    <x v="160"/>
    <x v="15"/>
    <x v="54"/>
    <n v="161000"/>
    <n v="161000"/>
  </r>
  <r>
    <x v="160"/>
    <x v="16"/>
    <x v="54"/>
    <n v="249950"/>
    <n v="3202200"/>
  </r>
  <r>
    <x v="160"/>
    <x v="17"/>
    <x v="54"/>
    <m/>
    <m/>
  </r>
  <r>
    <x v="161"/>
    <x v="15"/>
    <x v="54"/>
    <m/>
    <m/>
  </r>
  <r>
    <x v="161"/>
    <x v="16"/>
    <x v="54"/>
    <n v="241000"/>
    <n v="4360747"/>
  </r>
  <r>
    <x v="161"/>
    <x v="17"/>
    <x v="54"/>
    <m/>
    <m/>
  </r>
  <r>
    <x v="162"/>
    <x v="15"/>
    <x v="54"/>
    <m/>
    <m/>
  </r>
  <r>
    <x v="162"/>
    <x v="16"/>
    <x v="54"/>
    <n v="249975"/>
    <n v="3802735"/>
  </r>
  <r>
    <x v="162"/>
    <x v="17"/>
    <x v="54"/>
    <m/>
    <m/>
  </r>
  <r>
    <x v="163"/>
    <x v="15"/>
    <x v="54"/>
    <m/>
    <m/>
  </r>
  <r>
    <x v="163"/>
    <x v="16"/>
    <x v="54"/>
    <n v="260000"/>
    <n v="4200748"/>
  </r>
  <r>
    <x v="163"/>
    <x v="17"/>
    <x v="54"/>
    <m/>
    <m/>
  </r>
  <r>
    <x v="164"/>
    <x v="15"/>
    <x v="54"/>
    <n v="165000"/>
    <n v="165000"/>
  </r>
  <r>
    <x v="164"/>
    <x v="16"/>
    <x v="54"/>
    <n v="212450"/>
    <n v="2917099"/>
  </r>
  <r>
    <x v="164"/>
    <x v="17"/>
    <x v="54"/>
    <m/>
    <m/>
  </r>
  <r>
    <x v="165"/>
    <x v="15"/>
    <x v="54"/>
    <m/>
    <m/>
  </r>
  <r>
    <x v="165"/>
    <x v="16"/>
    <x v="54"/>
    <n v="238000"/>
    <n v="1911250"/>
  </r>
  <r>
    <x v="165"/>
    <x v="17"/>
    <x v="54"/>
    <m/>
    <m/>
  </r>
  <r>
    <x v="166"/>
    <x v="15"/>
    <x v="54"/>
    <m/>
    <m/>
  </r>
  <r>
    <x v="166"/>
    <x v="16"/>
    <x v="54"/>
    <n v="236000"/>
    <n v="3991399"/>
  </r>
  <r>
    <x v="166"/>
    <x v="17"/>
    <x v="54"/>
    <m/>
    <m/>
  </r>
  <r>
    <x v="167"/>
    <x v="15"/>
    <x v="54"/>
    <m/>
    <m/>
  </r>
  <r>
    <x v="167"/>
    <x v="16"/>
    <x v="54"/>
    <n v="217000"/>
    <n v="5239000"/>
  </r>
  <r>
    <x v="167"/>
    <x v="17"/>
    <x v="54"/>
    <n v="335000"/>
    <n v="335000"/>
  </r>
  <r>
    <x v="168"/>
    <x v="15"/>
    <x v="54"/>
    <n v="140565"/>
    <n v="140565"/>
  </r>
  <r>
    <x v="168"/>
    <x v="16"/>
    <x v="54"/>
    <n v="240050"/>
    <n v="4522726"/>
  </r>
  <r>
    <x v="168"/>
    <x v="17"/>
    <x v="54"/>
    <m/>
    <m/>
  </r>
  <r>
    <x v="169"/>
    <x v="15"/>
    <x v="54"/>
    <m/>
    <m/>
  </r>
  <r>
    <x v="169"/>
    <x v="16"/>
    <x v="54"/>
    <n v="220000"/>
    <n v="2815449"/>
  </r>
  <r>
    <x v="169"/>
    <x v="17"/>
    <x v="54"/>
    <m/>
    <m/>
  </r>
  <r>
    <x v="170"/>
    <x v="15"/>
    <x v="54"/>
    <m/>
    <m/>
  </r>
  <r>
    <x v="170"/>
    <x v="16"/>
    <x v="54"/>
    <n v="257500"/>
    <n v="3624110"/>
  </r>
  <r>
    <x v="170"/>
    <x v="17"/>
    <x v="54"/>
    <m/>
    <m/>
  </r>
  <r>
    <x v="171"/>
    <x v="15"/>
    <x v="54"/>
    <m/>
    <m/>
  </r>
  <r>
    <x v="171"/>
    <x v="16"/>
    <x v="54"/>
    <n v="274900"/>
    <n v="5808350"/>
  </r>
  <r>
    <x v="171"/>
    <x v="17"/>
    <x v="54"/>
    <m/>
    <m/>
  </r>
  <r>
    <x v="172"/>
    <x v="15"/>
    <x v="54"/>
    <m/>
    <m/>
  </r>
  <r>
    <x v="172"/>
    <x v="16"/>
    <x v="54"/>
    <n v="264500"/>
    <n v="4566889"/>
  </r>
  <r>
    <x v="172"/>
    <x v="17"/>
    <x v="54"/>
    <m/>
    <m/>
  </r>
  <r>
    <x v="173"/>
    <x v="15"/>
    <x v="54"/>
    <m/>
    <m/>
  </r>
  <r>
    <x v="173"/>
    <x v="16"/>
    <x v="54"/>
    <n v="258000"/>
    <n v="2430453"/>
  </r>
  <r>
    <x v="173"/>
    <x v="17"/>
    <x v="54"/>
    <m/>
    <m/>
  </r>
  <r>
    <x v="174"/>
    <x v="15"/>
    <x v="54"/>
    <m/>
    <m/>
  </r>
  <r>
    <x v="174"/>
    <x v="16"/>
    <x v="54"/>
    <n v="266000"/>
    <n v="6052734"/>
  </r>
  <r>
    <x v="174"/>
    <x v="17"/>
    <x v="54"/>
    <m/>
    <m/>
  </r>
  <r>
    <x v="175"/>
    <x v="15"/>
    <x v="54"/>
    <m/>
    <m/>
  </r>
  <r>
    <x v="175"/>
    <x v="16"/>
    <x v="54"/>
    <n v="243500"/>
    <n v="4615114"/>
  </r>
  <r>
    <x v="175"/>
    <x v="17"/>
    <x v="54"/>
    <n v="260000"/>
    <n v="260000"/>
  </r>
  <r>
    <x v="176"/>
    <x v="15"/>
    <x v="54"/>
    <n v="214500"/>
    <n v="214500"/>
  </r>
  <r>
    <x v="176"/>
    <x v="16"/>
    <x v="54"/>
    <n v="259000"/>
    <n v="5281463"/>
  </r>
  <r>
    <x v="176"/>
    <x v="17"/>
    <x v="54"/>
    <m/>
    <m/>
  </r>
  <r>
    <x v="177"/>
    <x v="15"/>
    <x v="54"/>
    <n v="232500"/>
    <n v="232500"/>
  </r>
  <r>
    <x v="177"/>
    <x v="16"/>
    <x v="54"/>
    <n v="273000"/>
    <n v="4593599"/>
  </r>
  <r>
    <x v="177"/>
    <x v="17"/>
    <x v="54"/>
    <n v="599950"/>
    <n v="599950"/>
  </r>
  <r>
    <x v="178"/>
    <x v="15"/>
    <x v="54"/>
    <m/>
    <m/>
  </r>
  <r>
    <x v="178"/>
    <x v="16"/>
    <x v="54"/>
    <n v="289950"/>
    <n v="4710900"/>
  </r>
  <r>
    <x v="178"/>
    <x v="17"/>
    <x v="54"/>
    <m/>
    <m/>
  </r>
  <r>
    <x v="179"/>
    <x v="15"/>
    <x v="54"/>
    <n v="314000"/>
    <n v="314000"/>
  </r>
  <r>
    <x v="179"/>
    <x v="16"/>
    <x v="54"/>
    <n v="269975"/>
    <n v="3378650"/>
  </r>
  <r>
    <x v="179"/>
    <x v="17"/>
    <x v="54"/>
    <m/>
    <m/>
  </r>
  <r>
    <x v="180"/>
    <x v="15"/>
    <x v="54"/>
    <m/>
    <m/>
  </r>
  <r>
    <x v="180"/>
    <x v="16"/>
    <x v="54"/>
    <n v="268000"/>
    <n v="2625450"/>
  </r>
  <r>
    <x v="180"/>
    <x v="17"/>
    <x v="54"/>
    <m/>
    <m/>
  </r>
  <r>
    <x v="181"/>
    <x v="15"/>
    <x v="54"/>
    <m/>
    <m/>
  </r>
  <r>
    <x v="181"/>
    <x v="16"/>
    <x v="54"/>
    <n v="276950"/>
    <n v="2795300"/>
  </r>
  <r>
    <x v="181"/>
    <x v="17"/>
    <x v="54"/>
    <n v="337725"/>
    <n v="675450"/>
  </r>
  <r>
    <x v="182"/>
    <x v="15"/>
    <x v="54"/>
    <n v="228500"/>
    <n v="228500"/>
  </r>
  <r>
    <x v="182"/>
    <x v="16"/>
    <x v="54"/>
    <n v="274000"/>
    <n v="1097000"/>
  </r>
  <r>
    <x v="182"/>
    <x v="17"/>
    <x v="54"/>
    <m/>
    <m/>
  </r>
  <r>
    <x v="183"/>
    <x v="15"/>
    <x v="54"/>
    <m/>
    <m/>
  </r>
  <r>
    <x v="183"/>
    <x v="16"/>
    <x v="54"/>
    <n v="279000"/>
    <n v="3676900"/>
  </r>
  <r>
    <x v="183"/>
    <x v="17"/>
    <x v="54"/>
    <m/>
    <m/>
  </r>
  <r>
    <x v="184"/>
    <x v="15"/>
    <x v="54"/>
    <m/>
    <m/>
  </r>
  <r>
    <x v="184"/>
    <x v="16"/>
    <x v="54"/>
    <n v="293850"/>
    <n v="4436801"/>
  </r>
  <r>
    <x v="184"/>
    <x v="17"/>
    <x v="54"/>
    <n v="168000"/>
    <n v="168000"/>
  </r>
  <r>
    <x v="185"/>
    <x v="15"/>
    <x v="54"/>
    <n v="249000"/>
    <n v="249000"/>
  </r>
  <r>
    <x v="185"/>
    <x v="16"/>
    <x v="54"/>
    <n v="291000"/>
    <n v="3695750"/>
  </r>
  <r>
    <x v="185"/>
    <x v="17"/>
    <x v="54"/>
    <m/>
    <m/>
  </r>
  <r>
    <x v="186"/>
    <x v="15"/>
    <x v="54"/>
    <m/>
    <m/>
  </r>
  <r>
    <x v="186"/>
    <x v="16"/>
    <x v="54"/>
    <n v="302725"/>
    <n v="4300800"/>
  </r>
  <r>
    <x v="186"/>
    <x v="17"/>
    <x v="54"/>
    <n v="650000"/>
    <n v="650000"/>
  </r>
  <r>
    <x v="187"/>
    <x v="15"/>
    <x v="54"/>
    <n v="230000"/>
    <n v="690000"/>
  </r>
  <r>
    <x v="187"/>
    <x v="16"/>
    <x v="54"/>
    <n v="297500"/>
    <n v="4675300"/>
  </r>
  <r>
    <x v="187"/>
    <x v="17"/>
    <x v="54"/>
    <n v="445000"/>
    <n v="445000"/>
  </r>
  <r>
    <x v="188"/>
    <x v="15"/>
    <x v="54"/>
    <m/>
    <m/>
  </r>
  <r>
    <x v="188"/>
    <x v="16"/>
    <x v="54"/>
    <n v="294000"/>
    <n v="2387000"/>
  </r>
  <r>
    <x v="188"/>
    <x v="17"/>
    <x v="54"/>
    <m/>
    <m/>
  </r>
  <r>
    <x v="189"/>
    <x v="15"/>
    <x v="54"/>
    <m/>
    <m/>
  </r>
  <r>
    <x v="189"/>
    <x v="16"/>
    <x v="54"/>
    <n v="285000"/>
    <n v="3024750"/>
  </r>
  <r>
    <x v="189"/>
    <x v="17"/>
    <x v="54"/>
    <m/>
    <m/>
  </r>
  <r>
    <x v="190"/>
    <x v="15"/>
    <x v="54"/>
    <n v="358191"/>
    <n v="358191"/>
  </r>
  <r>
    <x v="190"/>
    <x v="16"/>
    <x v="54"/>
    <n v="289950"/>
    <n v="874850"/>
  </r>
  <r>
    <x v="190"/>
    <x v="17"/>
    <x v="54"/>
    <m/>
    <m/>
  </r>
  <r>
    <x v="191"/>
    <x v="15"/>
    <x v="54"/>
    <n v="257000"/>
    <n v="257000"/>
  </r>
  <r>
    <x v="191"/>
    <x v="16"/>
    <x v="54"/>
    <n v="285000"/>
    <n v="2113949"/>
  </r>
  <r>
    <x v="191"/>
    <x v="17"/>
    <x v="54"/>
    <m/>
    <m/>
  </r>
  <r>
    <x v="192"/>
    <x v="15"/>
    <x v="54"/>
    <n v="255500"/>
    <n v="255500"/>
  </r>
  <r>
    <x v="192"/>
    <x v="16"/>
    <x v="54"/>
    <n v="300000"/>
    <n v="1966350"/>
  </r>
  <r>
    <x v="192"/>
    <x v="17"/>
    <x v="54"/>
    <m/>
    <m/>
  </r>
  <r>
    <x v="202"/>
    <x v="15"/>
    <x v="54"/>
    <m/>
    <m/>
  </r>
  <r>
    <x v="202"/>
    <x v="16"/>
    <x v="54"/>
    <n v="338000"/>
    <n v="2849500"/>
  </r>
  <r>
    <x v="202"/>
    <x v="17"/>
    <x v="54"/>
    <m/>
    <m/>
  </r>
  <r>
    <x v="194"/>
    <x v="15"/>
    <x v="54"/>
    <m/>
    <m/>
  </r>
  <r>
    <x v="194"/>
    <x v="16"/>
    <x v="54"/>
    <n v="305000"/>
    <n v="3370850"/>
  </r>
  <r>
    <x v="194"/>
    <x v="17"/>
    <x v="54"/>
    <m/>
    <m/>
  </r>
  <r>
    <x v="195"/>
    <x v="15"/>
    <x v="54"/>
    <m/>
    <m/>
  </r>
  <r>
    <x v="195"/>
    <x v="16"/>
    <x v="54"/>
    <n v="302500"/>
    <n v="2488945"/>
  </r>
  <r>
    <x v="195"/>
    <x v="17"/>
    <x v="54"/>
    <n v="322000"/>
    <n v="322000"/>
  </r>
  <r>
    <x v="196"/>
    <x v="15"/>
    <x v="54"/>
    <m/>
    <m/>
  </r>
  <r>
    <x v="196"/>
    <x v="16"/>
    <x v="54"/>
    <n v="312500"/>
    <n v="6349731"/>
  </r>
  <r>
    <x v="196"/>
    <x v="17"/>
    <x v="54"/>
    <m/>
    <m/>
  </r>
  <r>
    <x v="197"/>
    <x v="15"/>
    <x v="54"/>
    <n v="360738"/>
    <n v="721475"/>
  </r>
  <r>
    <x v="197"/>
    <x v="16"/>
    <x v="54"/>
    <n v="315500"/>
    <n v="5577900"/>
  </r>
  <r>
    <x v="197"/>
    <x v="17"/>
    <x v="54"/>
    <m/>
    <m/>
  </r>
  <r>
    <x v="198"/>
    <x v="15"/>
    <x v="54"/>
    <m/>
    <m/>
  </r>
  <r>
    <x v="198"/>
    <x v="16"/>
    <x v="54"/>
    <n v="340000"/>
    <n v="7718110"/>
  </r>
  <r>
    <x v="198"/>
    <x v="17"/>
    <x v="54"/>
    <n v="320000"/>
    <n v="320000"/>
  </r>
  <r>
    <x v="199"/>
    <x v="15"/>
    <x v="54"/>
    <n v="266000"/>
    <n v="266000"/>
  </r>
  <r>
    <x v="199"/>
    <x v="16"/>
    <x v="54"/>
    <n v="322775"/>
    <n v="4445000"/>
  </r>
  <r>
    <x v="199"/>
    <x v="17"/>
    <x v="54"/>
    <m/>
    <m/>
  </r>
  <r>
    <x v="200"/>
    <x v="15"/>
    <x v="54"/>
    <m/>
    <m/>
  </r>
  <r>
    <x v="200"/>
    <x v="16"/>
    <x v="54"/>
    <n v="323700"/>
    <n v="5396149"/>
  </r>
  <r>
    <x v="200"/>
    <x v="17"/>
    <x v="54"/>
    <m/>
    <m/>
  </r>
  <r>
    <x v="201"/>
    <x v="17"/>
    <x v="54"/>
    <m/>
    <m/>
  </r>
  <r>
    <x v="201"/>
    <x v="16"/>
    <x v="54"/>
    <n v="340000"/>
    <n v="3888100"/>
  </r>
  <r>
    <x v="201"/>
    <x v="15"/>
    <x v="54"/>
    <n v="320000"/>
    <n v="320000"/>
  </r>
  <r>
    <x v="0"/>
    <x v="15"/>
    <x v="55"/>
    <n v="145000"/>
    <n v="1645700"/>
  </r>
  <r>
    <x v="1"/>
    <x v="15"/>
    <x v="55"/>
    <n v="138600"/>
    <n v="1554000"/>
  </r>
  <r>
    <x v="2"/>
    <x v="15"/>
    <x v="55"/>
    <n v="151000"/>
    <n v="978600"/>
  </r>
  <r>
    <x v="3"/>
    <x v="15"/>
    <x v="55"/>
    <n v="153925"/>
    <n v="2899450"/>
  </r>
  <r>
    <x v="4"/>
    <x v="15"/>
    <x v="55"/>
    <n v="133000"/>
    <n v="952700"/>
  </r>
  <r>
    <x v="5"/>
    <x v="15"/>
    <x v="55"/>
    <n v="138000"/>
    <n v="1597455"/>
  </r>
  <r>
    <x v="6"/>
    <x v="15"/>
    <x v="55"/>
    <n v="147450"/>
    <n v="2374385"/>
  </r>
  <r>
    <x v="7"/>
    <x v="15"/>
    <x v="55"/>
    <n v="111475"/>
    <n v="951250"/>
  </r>
  <r>
    <x v="8"/>
    <x v="15"/>
    <x v="55"/>
    <n v="134000"/>
    <n v="660950"/>
  </r>
  <r>
    <x v="9"/>
    <x v="15"/>
    <x v="55"/>
    <n v="160000"/>
    <n v="783350"/>
  </r>
  <r>
    <x v="10"/>
    <x v="15"/>
    <x v="55"/>
    <n v="154500"/>
    <n v="1965500"/>
  </r>
  <r>
    <x v="11"/>
    <x v="15"/>
    <x v="55"/>
    <n v="177000"/>
    <n v="804000"/>
  </r>
  <r>
    <x v="12"/>
    <x v="14"/>
    <x v="55"/>
    <m/>
    <m/>
  </r>
  <r>
    <x v="12"/>
    <x v="15"/>
    <x v="55"/>
    <n v="142800"/>
    <n v="879600"/>
  </r>
  <r>
    <x v="13"/>
    <x v="14"/>
    <x v="55"/>
    <m/>
    <m/>
  </r>
  <r>
    <x v="13"/>
    <x v="15"/>
    <x v="55"/>
    <n v="135000"/>
    <n v="1293150"/>
  </r>
  <r>
    <x v="14"/>
    <x v="14"/>
    <x v="55"/>
    <m/>
    <m/>
  </r>
  <r>
    <x v="14"/>
    <x v="15"/>
    <x v="55"/>
    <n v="170000"/>
    <n v="1274610"/>
  </r>
  <r>
    <x v="15"/>
    <x v="14"/>
    <x v="55"/>
    <m/>
    <m/>
  </r>
  <r>
    <x v="15"/>
    <x v="15"/>
    <x v="55"/>
    <n v="151000"/>
    <n v="1595750"/>
  </r>
  <r>
    <x v="16"/>
    <x v="14"/>
    <x v="55"/>
    <m/>
    <m/>
  </r>
  <r>
    <x v="16"/>
    <x v="15"/>
    <x v="55"/>
    <n v="154975"/>
    <n v="1975600"/>
  </r>
  <r>
    <x v="17"/>
    <x v="14"/>
    <x v="55"/>
    <m/>
    <m/>
  </r>
  <r>
    <x v="17"/>
    <x v="15"/>
    <x v="55"/>
    <n v="175500"/>
    <n v="2386400"/>
  </r>
  <r>
    <x v="18"/>
    <x v="14"/>
    <x v="55"/>
    <m/>
    <m/>
  </r>
  <r>
    <x v="18"/>
    <x v="15"/>
    <x v="55"/>
    <n v="144200"/>
    <n v="1311781"/>
  </r>
  <r>
    <x v="19"/>
    <x v="14"/>
    <x v="55"/>
    <m/>
    <m/>
  </r>
  <r>
    <x v="19"/>
    <x v="15"/>
    <x v="55"/>
    <n v="167525"/>
    <n v="966050"/>
  </r>
  <r>
    <x v="20"/>
    <x v="14"/>
    <x v="55"/>
    <m/>
    <m/>
  </r>
  <r>
    <x v="20"/>
    <x v="15"/>
    <x v="55"/>
    <n v="135000"/>
    <n v="771950"/>
  </r>
  <r>
    <x v="21"/>
    <x v="14"/>
    <x v="55"/>
    <m/>
    <m/>
  </r>
  <r>
    <x v="21"/>
    <x v="15"/>
    <x v="55"/>
    <n v="165000"/>
    <n v="2074899"/>
  </r>
  <r>
    <x v="22"/>
    <x v="14"/>
    <x v="55"/>
    <m/>
    <m/>
  </r>
  <r>
    <x v="22"/>
    <x v="15"/>
    <x v="55"/>
    <n v="174750"/>
    <n v="2192580"/>
  </r>
  <r>
    <x v="23"/>
    <x v="14"/>
    <x v="55"/>
    <m/>
    <m/>
  </r>
  <r>
    <x v="23"/>
    <x v="15"/>
    <x v="55"/>
    <n v="165625"/>
    <n v="2054145"/>
  </r>
  <r>
    <x v="24"/>
    <x v="14"/>
    <x v="55"/>
    <m/>
    <m/>
  </r>
  <r>
    <x v="24"/>
    <x v="15"/>
    <x v="55"/>
    <n v="213000"/>
    <n v="1684950"/>
  </r>
  <r>
    <x v="25"/>
    <x v="14"/>
    <x v="55"/>
    <m/>
    <m/>
  </r>
  <r>
    <x v="25"/>
    <x v="15"/>
    <x v="55"/>
    <n v="171000"/>
    <n v="1205940"/>
  </r>
  <r>
    <x v="26"/>
    <x v="14"/>
    <x v="55"/>
    <m/>
    <m/>
  </r>
  <r>
    <x v="26"/>
    <x v="15"/>
    <x v="55"/>
    <n v="162005"/>
    <n v="2847760"/>
  </r>
  <r>
    <x v="27"/>
    <x v="14"/>
    <x v="55"/>
    <m/>
    <m/>
  </r>
  <r>
    <x v="27"/>
    <x v="15"/>
    <x v="55"/>
    <n v="172000"/>
    <n v="2720750"/>
  </r>
  <r>
    <x v="28"/>
    <x v="14"/>
    <x v="55"/>
    <m/>
    <m/>
  </r>
  <r>
    <x v="28"/>
    <x v="15"/>
    <x v="55"/>
    <n v="187750"/>
    <n v="1985750"/>
  </r>
  <r>
    <x v="29"/>
    <x v="14"/>
    <x v="55"/>
    <m/>
    <m/>
  </r>
  <r>
    <x v="29"/>
    <x v="15"/>
    <x v="55"/>
    <n v="156500"/>
    <n v="1559450"/>
  </r>
  <r>
    <x v="30"/>
    <x v="14"/>
    <x v="55"/>
    <m/>
    <m/>
  </r>
  <r>
    <x v="30"/>
    <x v="15"/>
    <x v="55"/>
    <n v="230000"/>
    <n v="1754400"/>
  </r>
  <r>
    <x v="31"/>
    <x v="14"/>
    <x v="55"/>
    <m/>
    <m/>
  </r>
  <r>
    <x v="31"/>
    <x v="15"/>
    <x v="55"/>
    <n v="200000"/>
    <n v="1656500"/>
  </r>
  <r>
    <x v="32"/>
    <x v="14"/>
    <x v="55"/>
    <m/>
    <m/>
  </r>
  <r>
    <x v="32"/>
    <x v="15"/>
    <x v="55"/>
    <n v="199950"/>
    <n v="2964300"/>
  </r>
  <r>
    <x v="33"/>
    <x v="14"/>
    <x v="55"/>
    <m/>
    <m/>
  </r>
  <r>
    <x v="33"/>
    <x v="15"/>
    <x v="55"/>
    <n v="242500"/>
    <n v="1730000"/>
  </r>
  <r>
    <x v="34"/>
    <x v="14"/>
    <x v="55"/>
    <m/>
    <m/>
  </r>
  <r>
    <x v="34"/>
    <x v="15"/>
    <x v="55"/>
    <n v="325000"/>
    <n v="1029450"/>
  </r>
  <r>
    <x v="35"/>
    <x v="14"/>
    <x v="55"/>
    <m/>
    <m/>
  </r>
  <r>
    <x v="35"/>
    <x v="15"/>
    <x v="55"/>
    <n v="214500"/>
    <n v="5004899"/>
  </r>
  <r>
    <x v="36"/>
    <x v="14"/>
    <x v="55"/>
    <m/>
    <m/>
  </r>
  <r>
    <x v="36"/>
    <x v="15"/>
    <x v="55"/>
    <n v="234500"/>
    <n v="882950"/>
  </r>
  <r>
    <x v="37"/>
    <x v="14"/>
    <x v="55"/>
    <m/>
    <m/>
  </r>
  <r>
    <x v="37"/>
    <x v="15"/>
    <x v="55"/>
    <n v="231000"/>
    <n v="1902900"/>
  </r>
  <r>
    <x v="38"/>
    <x v="14"/>
    <x v="55"/>
    <m/>
    <m/>
  </r>
  <r>
    <x v="38"/>
    <x v="15"/>
    <x v="55"/>
    <n v="239813"/>
    <n v="2340025"/>
  </r>
  <r>
    <x v="39"/>
    <x v="14"/>
    <x v="55"/>
    <m/>
    <m/>
  </r>
  <r>
    <x v="39"/>
    <x v="15"/>
    <x v="55"/>
    <n v="200000"/>
    <n v="3230281"/>
  </r>
  <r>
    <x v="40"/>
    <x v="14"/>
    <x v="55"/>
    <m/>
    <m/>
  </r>
  <r>
    <x v="40"/>
    <x v="15"/>
    <x v="55"/>
    <n v="242183"/>
    <n v="2434812"/>
  </r>
  <r>
    <x v="41"/>
    <x v="14"/>
    <x v="55"/>
    <m/>
    <m/>
  </r>
  <r>
    <x v="41"/>
    <x v="15"/>
    <x v="55"/>
    <n v="257203"/>
    <n v="2320800"/>
  </r>
  <r>
    <x v="42"/>
    <x v="14"/>
    <x v="55"/>
    <m/>
    <m/>
  </r>
  <r>
    <x v="42"/>
    <x v="15"/>
    <x v="55"/>
    <n v="221500"/>
    <n v="2186408"/>
  </r>
  <r>
    <x v="43"/>
    <x v="14"/>
    <x v="55"/>
    <m/>
    <m/>
  </r>
  <r>
    <x v="43"/>
    <x v="15"/>
    <x v="55"/>
    <n v="242383"/>
    <n v="3503707"/>
  </r>
  <r>
    <x v="44"/>
    <x v="14"/>
    <x v="55"/>
    <m/>
    <m/>
  </r>
  <r>
    <x v="44"/>
    <x v="15"/>
    <x v="55"/>
    <n v="203950"/>
    <n v="1516350"/>
  </r>
  <r>
    <x v="45"/>
    <x v="14"/>
    <x v="55"/>
    <m/>
    <m/>
  </r>
  <r>
    <x v="45"/>
    <x v="15"/>
    <x v="55"/>
    <n v="240000"/>
    <n v="2026400"/>
  </r>
  <r>
    <x v="46"/>
    <x v="14"/>
    <x v="55"/>
    <m/>
    <m/>
  </r>
  <r>
    <x v="46"/>
    <x v="15"/>
    <x v="55"/>
    <n v="223500"/>
    <n v="988250"/>
  </r>
  <r>
    <x v="47"/>
    <x v="14"/>
    <x v="55"/>
    <m/>
    <m/>
  </r>
  <r>
    <x v="47"/>
    <x v="15"/>
    <x v="55"/>
    <n v="231825"/>
    <n v="1415450"/>
  </r>
  <r>
    <x v="48"/>
    <x v="14"/>
    <x v="55"/>
    <m/>
    <m/>
  </r>
  <r>
    <x v="48"/>
    <x v="15"/>
    <x v="55"/>
    <n v="239950"/>
    <n v="3122650"/>
  </r>
  <r>
    <x v="49"/>
    <x v="14"/>
    <x v="55"/>
    <m/>
    <m/>
  </r>
  <r>
    <x v="49"/>
    <x v="15"/>
    <x v="55"/>
    <n v="210000"/>
    <n v="1822000"/>
  </r>
  <r>
    <x v="50"/>
    <x v="14"/>
    <x v="55"/>
    <m/>
    <m/>
  </r>
  <r>
    <x v="50"/>
    <x v="15"/>
    <x v="55"/>
    <n v="212600"/>
    <n v="1373600"/>
  </r>
  <r>
    <x v="51"/>
    <x v="14"/>
    <x v="55"/>
    <m/>
    <m/>
  </r>
  <r>
    <x v="51"/>
    <x v="15"/>
    <x v="55"/>
    <n v="229900"/>
    <n v="894800"/>
  </r>
  <r>
    <x v="52"/>
    <x v="14"/>
    <x v="55"/>
    <m/>
    <m/>
  </r>
  <r>
    <x v="52"/>
    <x v="15"/>
    <x v="55"/>
    <n v="221950"/>
    <n v="1471550"/>
  </r>
  <r>
    <x v="53"/>
    <x v="14"/>
    <x v="55"/>
    <m/>
    <m/>
  </r>
  <r>
    <x v="53"/>
    <x v="15"/>
    <x v="55"/>
    <n v="233500"/>
    <n v="1543674"/>
  </r>
  <r>
    <x v="54"/>
    <x v="14"/>
    <x v="55"/>
    <m/>
    <m/>
  </r>
  <r>
    <x v="54"/>
    <x v="15"/>
    <x v="55"/>
    <n v="240975"/>
    <n v="2586100"/>
  </r>
  <r>
    <x v="55"/>
    <x v="14"/>
    <x v="55"/>
    <m/>
    <m/>
  </r>
  <r>
    <x v="55"/>
    <x v="15"/>
    <x v="55"/>
    <n v="189425"/>
    <n v="774850"/>
  </r>
  <r>
    <x v="56"/>
    <x v="14"/>
    <x v="55"/>
    <m/>
    <m/>
  </r>
  <r>
    <x v="56"/>
    <x v="15"/>
    <x v="55"/>
    <n v="294950"/>
    <n v="1406377"/>
  </r>
  <r>
    <x v="57"/>
    <x v="14"/>
    <x v="55"/>
    <m/>
    <m/>
  </r>
  <r>
    <x v="57"/>
    <x v="15"/>
    <x v="55"/>
    <n v="189650"/>
    <n v="1552550"/>
  </r>
  <r>
    <x v="58"/>
    <x v="14"/>
    <x v="55"/>
    <m/>
    <m/>
  </r>
  <r>
    <x v="58"/>
    <x v="15"/>
    <x v="55"/>
    <n v="190500"/>
    <n v="1201000"/>
  </r>
  <r>
    <x v="59"/>
    <x v="14"/>
    <x v="55"/>
    <m/>
    <m/>
  </r>
  <r>
    <x v="59"/>
    <x v="15"/>
    <x v="55"/>
    <n v="239950"/>
    <n v="1589450"/>
  </r>
  <r>
    <x v="60"/>
    <x v="14"/>
    <x v="55"/>
    <m/>
    <m/>
  </r>
  <r>
    <x v="60"/>
    <x v="15"/>
    <x v="55"/>
    <n v="199950"/>
    <n v="583900"/>
  </r>
  <r>
    <x v="61"/>
    <x v="14"/>
    <x v="55"/>
    <m/>
    <m/>
  </r>
  <r>
    <x v="61"/>
    <x v="15"/>
    <x v="55"/>
    <n v="210000"/>
    <n v="210000"/>
  </r>
  <r>
    <x v="62"/>
    <x v="14"/>
    <x v="55"/>
    <m/>
    <m/>
  </r>
  <r>
    <x v="62"/>
    <x v="15"/>
    <x v="55"/>
    <n v="165000"/>
    <n v="490000"/>
  </r>
  <r>
    <x v="63"/>
    <x v="14"/>
    <x v="55"/>
    <m/>
    <m/>
  </r>
  <r>
    <x v="63"/>
    <x v="15"/>
    <x v="55"/>
    <n v="265500"/>
    <n v="711100"/>
  </r>
  <r>
    <x v="64"/>
    <x v="14"/>
    <x v="55"/>
    <m/>
    <m/>
  </r>
  <r>
    <x v="64"/>
    <x v="15"/>
    <x v="55"/>
    <n v="179000"/>
    <n v="880350"/>
  </r>
  <r>
    <x v="65"/>
    <x v="14"/>
    <x v="55"/>
    <m/>
    <m/>
  </r>
  <r>
    <x v="65"/>
    <x v="15"/>
    <x v="55"/>
    <n v="209000"/>
    <n v="623500"/>
  </r>
  <r>
    <x v="66"/>
    <x v="14"/>
    <x v="55"/>
    <m/>
    <m/>
  </r>
  <r>
    <x v="66"/>
    <x v="15"/>
    <x v="55"/>
    <n v="173000"/>
    <n v="577999"/>
  </r>
  <r>
    <x v="67"/>
    <x v="14"/>
    <x v="55"/>
    <m/>
    <m/>
  </r>
  <r>
    <x v="67"/>
    <x v="15"/>
    <x v="55"/>
    <n v="230000"/>
    <n v="1020000"/>
  </r>
  <r>
    <x v="68"/>
    <x v="14"/>
    <x v="55"/>
    <m/>
    <m/>
  </r>
  <r>
    <x v="68"/>
    <x v="15"/>
    <x v="55"/>
    <n v="216000"/>
    <n v="1730250"/>
  </r>
  <r>
    <x v="69"/>
    <x v="14"/>
    <x v="55"/>
    <m/>
    <m/>
  </r>
  <r>
    <x v="69"/>
    <x v="15"/>
    <x v="55"/>
    <n v="140000"/>
    <n v="737300"/>
  </r>
  <r>
    <x v="70"/>
    <x v="14"/>
    <x v="55"/>
    <m/>
    <m/>
  </r>
  <r>
    <x v="70"/>
    <x v="15"/>
    <x v="55"/>
    <n v="182000"/>
    <n v="605950"/>
  </r>
  <r>
    <x v="71"/>
    <x v="14"/>
    <x v="55"/>
    <m/>
    <m/>
  </r>
  <r>
    <x v="71"/>
    <x v="15"/>
    <x v="55"/>
    <n v="117500"/>
    <n v="235000"/>
  </r>
  <r>
    <x v="72"/>
    <x v="14"/>
    <x v="55"/>
    <m/>
    <m/>
  </r>
  <r>
    <x v="72"/>
    <x v="15"/>
    <x v="55"/>
    <n v="125000"/>
    <n v="703950"/>
  </r>
  <r>
    <x v="73"/>
    <x v="14"/>
    <x v="55"/>
    <m/>
    <m/>
  </r>
  <r>
    <x v="73"/>
    <x v="15"/>
    <x v="55"/>
    <n v="183500"/>
    <n v="183500"/>
  </r>
  <r>
    <x v="74"/>
    <x v="14"/>
    <x v="55"/>
    <m/>
    <m/>
  </r>
  <r>
    <x v="74"/>
    <x v="15"/>
    <x v="55"/>
    <m/>
    <m/>
  </r>
  <r>
    <x v="75"/>
    <x v="14"/>
    <x v="55"/>
    <m/>
    <m/>
  </r>
  <r>
    <x v="75"/>
    <x v="15"/>
    <x v="55"/>
    <n v="130000"/>
    <n v="476500"/>
  </r>
  <r>
    <x v="76"/>
    <x v="14"/>
    <x v="55"/>
    <m/>
    <m/>
  </r>
  <r>
    <x v="76"/>
    <x v="15"/>
    <x v="55"/>
    <n v="207000"/>
    <n v="697000"/>
  </r>
  <r>
    <x v="77"/>
    <x v="14"/>
    <x v="55"/>
    <m/>
    <m/>
  </r>
  <r>
    <x v="77"/>
    <x v="15"/>
    <x v="55"/>
    <n v="141500"/>
    <n v="493906"/>
  </r>
  <r>
    <x v="78"/>
    <x v="14"/>
    <x v="55"/>
    <m/>
    <m/>
  </r>
  <r>
    <x v="78"/>
    <x v="15"/>
    <x v="55"/>
    <n v="156000"/>
    <n v="720500"/>
  </r>
  <r>
    <x v="79"/>
    <x v="14"/>
    <x v="55"/>
    <m/>
    <m/>
  </r>
  <r>
    <x v="79"/>
    <x v="15"/>
    <x v="55"/>
    <n v="99750"/>
    <n v="99750"/>
  </r>
  <r>
    <x v="80"/>
    <x v="14"/>
    <x v="55"/>
    <m/>
    <m/>
  </r>
  <r>
    <x v="80"/>
    <x v="15"/>
    <x v="55"/>
    <n v="148875"/>
    <n v="937801"/>
  </r>
  <r>
    <x v="81"/>
    <x v="14"/>
    <x v="55"/>
    <m/>
    <m/>
  </r>
  <r>
    <x v="81"/>
    <x v="15"/>
    <x v="55"/>
    <n v="94000"/>
    <n v="94000"/>
  </r>
  <r>
    <x v="82"/>
    <x v="14"/>
    <x v="55"/>
    <m/>
    <m/>
  </r>
  <r>
    <x v="82"/>
    <x v="15"/>
    <x v="55"/>
    <n v="189500"/>
    <n v="379000"/>
  </r>
  <r>
    <x v="83"/>
    <x v="14"/>
    <x v="55"/>
    <m/>
    <m/>
  </r>
  <r>
    <x v="83"/>
    <x v="15"/>
    <x v="55"/>
    <n v="127500"/>
    <n v="779500"/>
  </r>
  <r>
    <x v="84"/>
    <x v="14"/>
    <x v="55"/>
    <m/>
    <m/>
  </r>
  <r>
    <x v="84"/>
    <x v="15"/>
    <x v="55"/>
    <n v="135000"/>
    <n v="135000"/>
  </r>
  <r>
    <x v="85"/>
    <x v="14"/>
    <x v="55"/>
    <m/>
    <m/>
  </r>
  <r>
    <x v="85"/>
    <x v="15"/>
    <x v="55"/>
    <n v="181000"/>
    <n v="1224400"/>
  </r>
  <r>
    <x v="86"/>
    <x v="14"/>
    <x v="55"/>
    <m/>
    <m/>
  </r>
  <r>
    <x v="86"/>
    <x v="15"/>
    <x v="55"/>
    <n v="155450"/>
    <n v="827400"/>
  </r>
  <r>
    <x v="87"/>
    <x v="14"/>
    <x v="55"/>
    <m/>
    <m/>
  </r>
  <r>
    <x v="87"/>
    <x v="15"/>
    <x v="55"/>
    <n v="152750"/>
    <n v="1152250"/>
  </r>
  <r>
    <x v="88"/>
    <x v="14"/>
    <x v="55"/>
    <m/>
    <m/>
  </r>
  <r>
    <x v="88"/>
    <x v="15"/>
    <x v="55"/>
    <n v="90000"/>
    <n v="380000"/>
  </r>
  <r>
    <x v="89"/>
    <x v="14"/>
    <x v="55"/>
    <n v="114000"/>
    <n v="114000"/>
  </r>
  <r>
    <x v="89"/>
    <x v="15"/>
    <x v="55"/>
    <n v="174750"/>
    <n v="1258495"/>
  </r>
  <r>
    <x v="90"/>
    <x v="14"/>
    <x v="55"/>
    <m/>
    <m/>
  </r>
  <r>
    <x v="90"/>
    <x v="15"/>
    <x v="55"/>
    <n v="136950"/>
    <n v="1104900"/>
  </r>
  <r>
    <x v="91"/>
    <x v="14"/>
    <x v="55"/>
    <m/>
    <m/>
  </r>
  <r>
    <x v="91"/>
    <x v="15"/>
    <x v="55"/>
    <n v="160000"/>
    <n v="1229000"/>
  </r>
  <r>
    <x v="92"/>
    <x v="14"/>
    <x v="55"/>
    <m/>
    <m/>
  </r>
  <r>
    <x v="92"/>
    <x v="15"/>
    <x v="55"/>
    <n v="150950"/>
    <n v="585400"/>
  </r>
  <r>
    <x v="93"/>
    <x v="14"/>
    <x v="55"/>
    <m/>
    <m/>
  </r>
  <r>
    <x v="93"/>
    <x v="15"/>
    <x v="55"/>
    <n v="155000"/>
    <n v="936900"/>
  </r>
  <r>
    <x v="94"/>
    <x v="14"/>
    <x v="55"/>
    <m/>
    <m/>
  </r>
  <r>
    <x v="94"/>
    <x v="15"/>
    <x v="55"/>
    <n v="135750"/>
    <n v="1077650"/>
  </r>
  <r>
    <x v="95"/>
    <x v="14"/>
    <x v="55"/>
    <m/>
    <m/>
  </r>
  <r>
    <x v="95"/>
    <x v="15"/>
    <x v="55"/>
    <n v="82500"/>
    <n v="462751"/>
  </r>
  <r>
    <x v="96"/>
    <x v="14"/>
    <x v="55"/>
    <m/>
    <m/>
  </r>
  <r>
    <x v="96"/>
    <x v="15"/>
    <x v="55"/>
    <n v="131000"/>
    <n v="369200"/>
  </r>
  <r>
    <x v="97"/>
    <x v="14"/>
    <x v="55"/>
    <m/>
    <m/>
  </r>
  <r>
    <x v="97"/>
    <x v="15"/>
    <x v="55"/>
    <m/>
    <m/>
  </r>
  <r>
    <x v="98"/>
    <x v="14"/>
    <x v="55"/>
    <m/>
    <m/>
  </r>
  <r>
    <x v="98"/>
    <x v="15"/>
    <x v="55"/>
    <n v="133500"/>
    <n v="1698300"/>
  </r>
  <r>
    <x v="99"/>
    <x v="14"/>
    <x v="55"/>
    <m/>
    <m/>
  </r>
  <r>
    <x v="99"/>
    <x v="15"/>
    <x v="55"/>
    <n v="133000"/>
    <n v="1077570"/>
  </r>
  <r>
    <x v="100"/>
    <x v="14"/>
    <x v="55"/>
    <m/>
    <m/>
  </r>
  <r>
    <x v="100"/>
    <x v="15"/>
    <x v="55"/>
    <n v="139500"/>
    <n v="825050"/>
  </r>
  <r>
    <x v="101"/>
    <x v="14"/>
    <x v="55"/>
    <m/>
    <m/>
  </r>
  <r>
    <x v="101"/>
    <x v="15"/>
    <x v="55"/>
    <n v="122475"/>
    <n v="477400"/>
  </r>
  <r>
    <x v="102"/>
    <x v="14"/>
    <x v="55"/>
    <m/>
    <m/>
  </r>
  <r>
    <x v="102"/>
    <x v="15"/>
    <x v="55"/>
    <n v="142500"/>
    <n v="727900"/>
  </r>
  <r>
    <x v="103"/>
    <x v="14"/>
    <x v="55"/>
    <m/>
    <m/>
  </r>
  <r>
    <x v="103"/>
    <x v="15"/>
    <x v="55"/>
    <n v="169000"/>
    <n v="1011500"/>
  </r>
  <r>
    <x v="104"/>
    <x v="14"/>
    <x v="55"/>
    <m/>
    <m/>
  </r>
  <r>
    <x v="104"/>
    <x v="15"/>
    <x v="55"/>
    <n v="139750"/>
    <n v="657000"/>
  </r>
  <r>
    <x v="105"/>
    <x v="14"/>
    <x v="55"/>
    <m/>
    <m/>
  </r>
  <r>
    <x v="105"/>
    <x v="15"/>
    <x v="55"/>
    <n v="142450"/>
    <n v="1203512"/>
  </r>
  <r>
    <x v="106"/>
    <x v="14"/>
    <x v="55"/>
    <m/>
    <m/>
  </r>
  <r>
    <x v="106"/>
    <x v="15"/>
    <x v="55"/>
    <n v="176000"/>
    <n v="770900"/>
  </r>
  <r>
    <x v="107"/>
    <x v="14"/>
    <x v="55"/>
    <m/>
    <m/>
  </r>
  <r>
    <x v="107"/>
    <x v="15"/>
    <x v="55"/>
    <n v="227000"/>
    <n v="454000"/>
  </r>
  <r>
    <x v="108"/>
    <x v="14"/>
    <x v="55"/>
    <m/>
    <m/>
  </r>
  <r>
    <x v="108"/>
    <x v="15"/>
    <x v="55"/>
    <n v="109500"/>
    <n v="906900"/>
  </r>
  <r>
    <x v="109"/>
    <x v="14"/>
    <x v="55"/>
    <m/>
    <m/>
  </r>
  <r>
    <x v="109"/>
    <x v="15"/>
    <x v="55"/>
    <n v="63000"/>
    <n v="189995"/>
  </r>
  <r>
    <x v="110"/>
    <x v="14"/>
    <x v="55"/>
    <m/>
    <m/>
  </r>
  <r>
    <x v="110"/>
    <x v="15"/>
    <x v="55"/>
    <n v="143866"/>
    <n v="814020"/>
  </r>
  <r>
    <x v="111"/>
    <x v="14"/>
    <x v="55"/>
    <m/>
    <m/>
  </r>
  <r>
    <x v="111"/>
    <x v="15"/>
    <x v="55"/>
    <n v="86000"/>
    <n v="484900"/>
  </r>
  <r>
    <x v="112"/>
    <x v="14"/>
    <x v="55"/>
    <m/>
    <m/>
  </r>
  <r>
    <x v="112"/>
    <x v="15"/>
    <x v="55"/>
    <n v="179950"/>
    <n v="979900"/>
  </r>
  <r>
    <x v="113"/>
    <x v="14"/>
    <x v="55"/>
    <m/>
    <m/>
  </r>
  <r>
    <x v="113"/>
    <x v="15"/>
    <x v="55"/>
    <n v="141975"/>
    <n v="607873"/>
  </r>
  <r>
    <x v="114"/>
    <x v="14"/>
    <x v="55"/>
    <m/>
    <m/>
  </r>
  <r>
    <x v="114"/>
    <x v="15"/>
    <x v="55"/>
    <n v="123600"/>
    <n v="530199"/>
  </r>
  <r>
    <x v="115"/>
    <x v="14"/>
    <x v="55"/>
    <m/>
    <m/>
  </r>
  <r>
    <x v="115"/>
    <x v="15"/>
    <x v="55"/>
    <n v="105000"/>
    <n v="592500"/>
  </r>
  <r>
    <x v="116"/>
    <x v="14"/>
    <x v="55"/>
    <m/>
    <m/>
  </r>
  <r>
    <x v="116"/>
    <x v="15"/>
    <x v="55"/>
    <n v="133900"/>
    <n v="607799"/>
  </r>
  <r>
    <x v="117"/>
    <x v="14"/>
    <x v="55"/>
    <m/>
    <m/>
  </r>
  <r>
    <x v="117"/>
    <x v="15"/>
    <x v="55"/>
    <n v="123000"/>
    <n v="1552240"/>
  </r>
  <r>
    <x v="118"/>
    <x v="14"/>
    <x v="55"/>
    <m/>
    <m/>
  </r>
  <r>
    <x v="118"/>
    <x v="15"/>
    <x v="55"/>
    <n v="197000"/>
    <n v="197000"/>
  </r>
  <r>
    <x v="119"/>
    <x v="14"/>
    <x v="55"/>
    <m/>
    <m/>
  </r>
  <r>
    <x v="119"/>
    <x v="15"/>
    <x v="55"/>
    <n v="180000"/>
    <n v="644299"/>
  </r>
  <r>
    <x v="120"/>
    <x v="14"/>
    <x v="55"/>
    <n v="65500"/>
    <n v="65500"/>
  </r>
  <r>
    <x v="120"/>
    <x v="15"/>
    <x v="55"/>
    <n v="209500"/>
    <n v="1383105"/>
  </r>
  <r>
    <x v="121"/>
    <x v="14"/>
    <x v="55"/>
    <m/>
    <m/>
  </r>
  <r>
    <x v="121"/>
    <x v="15"/>
    <x v="55"/>
    <n v="119900"/>
    <n v="119900"/>
  </r>
  <r>
    <x v="122"/>
    <x v="14"/>
    <x v="55"/>
    <m/>
    <m/>
  </r>
  <r>
    <x v="122"/>
    <x v="15"/>
    <x v="55"/>
    <n v="150000"/>
    <n v="432950"/>
  </r>
  <r>
    <x v="123"/>
    <x v="14"/>
    <x v="55"/>
    <m/>
    <m/>
  </r>
  <r>
    <x v="123"/>
    <x v="15"/>
    <x v="55"/>
    <n v="142450"/>
    <n v="1140900"/>
  </r>
  <r>
    <x v="124"/>
    <x v="14"/>
    <x v="55"/>
    <m/>
    <m/>
  </r>
  <r>
    <x v="124"/>
    <x v="15"/>
    <x v="55"/>
    <n v="129995"/>
    <n v="687745"/>
  </r>
  <r>
    <x v="125"/>
    <x v="14"/>
    <x v="55"/>
    <m/>
    <m/>
  </r>
  <r>
    <x v="125"/>
    <x v="15"/>
    <x v="55"/>
    <n v="110000"/>
    <n v="1018000"/>
  </r>
  <r>
    <x v="126"/>
    <x v="14"/>
    <x v="55"/>
    <m/>
    <m/>
  </r>
  <r>
    <x v="126"/>
    <x v="15"/>
    <x v="55"/>
    <n v="212500"/>
    <n v="640794"/>
  </r>
  <r>
    <x v="127"/>
    <x v="14"/>
    <x v="55"/>
    <m/>
    <m/>
  </r>
  <r>
    <x v="127"/>
    <x v="15"/>
    <x v="55"/>
    <n v="115100"/>
    <n v="684700"/>
  </r>
  <r>
    <x v="128"/>
    <x v="14"/>
    <x v="55"/>
    <m/>
    <m/>
  </r>
  <r>
    <x v="128"/>
    <x v="15"/>
    <x v="55"/>
    <n v="160000"/>
    <n v="477999"/>
  </r>
  <r>
    <x v="129"/>
    <x v="14"/>
    <x v="55"/>
    <m/>
    <m/>
  </r>
  <r>
    <x v="129"/>
    <x v="15"/>
    <x v="55"/>
    <n v="179900"/>
    <n v="435608"/>
  </r>
  <r>
    <x v="130"/>
    <x v="14"/>
    <x v="55"/>
    <m/>
    <m/>
  </r>
  <r>
    <x v="130"/>
    <x v="15"/>
    <x v="55"/>
    <n v="145000"/>
    <n v="631000"/>
  </r>
  <r>
    <x v="131"/>
    <x v="14"/>
    <x v="55"/>
    <m/>
    <m/>
  </r>
  <r>
    <x v="131"/>
    <x v="15"/>
    <x v="55"/>
    <n v="200000"/>
    <n v="613000"/>
  </r>
  <r>
    <x v="132"/>
    <x v="14"/>
    <x v="55"/>
    <m/>
    <m/>
  </r>
  <r>
    <x v="132"/>
    <x v="15"/>
    <x v="55"/>
    <n v="74000"/>
    <n v="74000"/>
  </r>
  <r>
    <x v="133"/>
    <x v="14"/>
    <x v="55"/>
    <m/>
    <m/>
  </r>
  <r>
    <x v="133"/>
    <x v="15"/>
    <x v="55"/>
    <n v="161000"/>
    <n v="1019950"/>
  </r>
  <r>
    <x v="134"/>
    <x v="14"/>
    <x v="55"/>
    <m/>
    <m/>
  </r>
  <r>
    <x v="134"/>
    <x v="15"/>
    <x v="55"/>
    <n v="144900"/>
    <n v="1268187"/>
  </r>
  <r>
    <x v="135"/>
    <x v="14"/>
    <x v="55"/>
    <m/>
    <m/>
  </r>
  <r>
    <x v="135"/>
    <x v="15"/>
    <x v="55"/>
    <n v="166225"/>
    <n v="2341599"/>
  </r>
  <r>
    <x v="136"/>
    <x v="14"/>
    <x v="55"/>
    <m/>
    <m/>
  </r>
  <r>
    <x v="136"/>
    <x v="15"/>
    <x v="55"/>
    <n v="170000"/>
    <n v="708299"/>
  </r>
  <r>
    <x v="137"/>
    <x v="14"/>
    <x v="55"/>
    <m/>
    <m/>
  </r>
  <r>
    <x v="137"/>
    <x v="15"/>
    <x v="55"/>
    <n v="153645"/>
    <n v="628290"/>
  </r>
  <r>
    <x v="138"/>
    <x v="14"/>
    <x v="55"/>
    <m/>
    <m/>
  </r>
  <r>
    <x v="138"/>
    <x v="15"/>
    <x v="55"/>
    <n v="183687"/>
    <n v="707324"/>
  </r>
  <r>
    <x v="139"/>
    <x v="14"/>
    <x v="55"/>
    <m/>
    <m/>
  </r>
  <r>
    <x v="139"/>
    <x v="15"/>
    <x v="55"/>
    <n v="147000"/>
    <n v="1386900"/>
  </r>
  <r>
    <x v="140"/>
    <x v="14"/>
    <x v="55"/>
    <m/>
    <m/>
  </r>
  <r>
    <x v="140"/>
    <x v="15"/>
    <x v="55"/>
    <n v="150250"/>
    <n v="648500"/>
  </r>
  <r>
    <x v="141"/>
    <x v="14"/>
    <x v="55"/>
    <m/>
    <m/>
  </r>
  <r>
    <x v="141"/>
    <x v="15"/>
    <x v="55"/>
    <n v="120400"/>
    <n v="677900"/>
  </r>
  <r>
    <x v="142"/>
    <x v="14"/>
    <x v="55"/>
    <m/>
    <m/>
  </r>
  <r>
    <x v="142"/>
    <x v="15"/>
    <x v="55"/>
    <n v="161775"/>
    <n v="1323050"/>
  </r>
  <r>
    <x v="143"/>
    <x v="14"/>
    <x v="55"/>
    <m/>
    <m/>
  </r>
  <r>
    <x v="143"/>
    <x v="15"/>
    <x v="55"/>
    <n v="141000"/>
    <n v="897500"/>
  </r>
  <r>
    <x v="144"/>
    <x v="14"/>
    <x v="55"/>
    <m/>
    <m/>
  </r>
  <r>
    <x v="144"/>
    <x v="15"/>
    <x v="55"/>
    <n v="143750"/>
    <n v="1707500"/>
  </r>
  <r>
    <x v="145"/>
    <x v="14"/>
    <x v="55"/>
    <m/>
    <m/>
  </r>
  <r>
    <x v="145"/>
    <x v="15"/>
    <x v="55"/>
    <n v="150875"/>
    <n v="629750"/>
  </r>
  <r>
    <x v="146"/>
    <x v="14"/>
    <x v="55"/>
    <m/>
    <m/>
  </r>
  <r>
    <x v="146"/>
    <x v="15"/>
    <x v="55"/>
    <n v="152850"/>
    <n v="875799"/>
  </r>
  <r>
    <x v="147"/>
    <x v="14"/>
    <x v="55"/>
    <m/>
    <m/>
  </r>
  <r>
    <x v="147"/>
    <x v="15"/>
    <x v="55"/>
    <n v="140000"/>
    <n v="1362200"/>
  </r>
  <r>
    <x v="148"/>
    <x v="14"/>
    <x v="55"/>
    <m/>
    <m/>
  </r>
  <r>
    <x v="148"/>
    <x v="15"/>
    <x v="55"/>
    <n v="179975"/>
    <n v="984949"/>
  </r>
  <r>
    <x v="149"/>
    <x v="14"/>
    <x v="55"/>
    <m/>
    <m/>
  </r>
  <r>
    <x v="149"/>
    <x v="15"/>
    <x v="55"/>
    <n v="190250"/>
    <n v="1550000"/>
  </r>
  <r>
    <x v="150"/>
    <x v="14"/>
    <x v="55"/>
    <m/>
    <m/>
  </r>
  <r>
    <x v="150"/>
    <x v="15"/>
    <x v="55"/>
    <n v="165000"/>
    <n v="2471249"/>
  </r>
  <r>
    <x v="151"/>
    <x v="14"/>
    <x v="55"/>
    <m/>
    <m/>
  </r>
  <r>
    <x v="151"/>
    <x v="15"/>
    <x v="55"/>
    <n v="178500"/>
    <n v="1438850"/>
  </r>
  <r>
    <x v="152"/>
    <x v="14"/>
    <x v="55"/>
    <m/>
    <m/>
  </r>
  <r>
    <x v="152"/>
    <x v="15"/>
    <x v="55"/>
    <n v="211500"/>
    <n v="3439350"/>
  </r>
  <r>
    <x v="153"/>
    <x v="14"/>
    <x v="55"/>
    <m/>
    <m/>
  </r>
  <r>
    <x v="153"/>
    <x v="15"/>
    <x v="55"/>
    <n v="182950"/>
    <n v="1368300"/>
  </r>
  <r>
    <x v="154"/>
    <x v="14"/>
    <x v="55"/>
    <m/>
    <m/>
  </r>
  <r>
    <x v="154"/>
    <x v="15"/>
    <x v="55"/>
    <n v="165000"/>
    <n v="1921160"/>
  </r>
  <r>
    <x v="155"/>
    <x v="14"/>
    <x v="55"/>
    <m/>
    <m/>
  </r>
  <r>
    <x v="155"/>
    <x v="15"/>
    <x v="55"/>
    <n v="228000"/>
    <n v="1498900"/>
  </r>
  <r>
    <x v="156"/>
    <x v="14"/>
    <x v="55"/>
    <m/>
    <m/>
  </r>
  <r>
    <x v="156"/>
    <x v="15"/>
    <x v="55"/>
    <n v="200500"/>
    <n v="1555700"/>
  </r>
  <r>
    <x v="157"/>
    <x v="14"/>
    <x v="55"/>
    <m/>
    <m/>
  </r>
  <r>
    <x v="157"/>
    <x v="15"/>
    <x v="55"/>
    <n v="185650"/>
    <n v="1470530"/>
  </r>
  <r>
    <x v="158"/>
    <x v="14"/>
    <x v="55"/>
    <m/>
    <m/>
  </r>
  <r>
    <x v="158"/>
    <x v="15"/>
    <x v="55"/>
    <n v="143000"/>
    <n v="1776850"/>
  </r>
  <r>
    <x v="159"/>
    <x v="14"/>
    <x v="55"/>
    <m/>
    <m/>
  </r>
  <r>
    <x v="159"/>
    <x v="15"/>
    <x v="55"/>
    <n v="224000"/>
    <n v="3271700"/>
  </r>
  <r>
    <x v="160"/>
    <x v="14"/>
    <x v="55"/>
    <m/>
    <m/>
  </r>
  <r>
    <x v="160"/>
    <x v="15"/>
    <x v="55"/>
    <n v="157500"/>
    <n v="1411775"/>
  </r>
  <r>
    <x v="161"/>
    <x v="14"/>
    <x v="55"/>
    <m/>
    <m/>
  </r>
  <r>
    <x v="161"/>
    <x v="15"/>
    <x v="55"/>
    <n v="207500"/>
    <n v="3115980"/>
  </r>
  <r>
    <x v="162"/>
    <x v="14"/>
    <x v="55"/>
    <m/>
    <m/>
  </r>
  <r>
    <x v="162"/>
    <x v="15"/>
    <x v="55"/>
    <n v="237000"/>
    <n v="2255950"/>
  </r>
  <r>
    <x v="163"/>
    <x v="14"/>
    <x v="55"/>
    <m/>
    <m/>
  </r>
  <r>
    <x v="163"/>
    <x v="15"/>
    <x v="55"/>
    <n v="238750"/>
    <n v="3835775"/>
  </r>
  <r>
    <x v="164"/>
    <x v="14"/>
    <x v="55"/>
    <m/>
    <m/>
  </r>
  <r>
    <x v="164"/>
    <x v="15"/>
    <x v="55"/>
    <n v="254000"/>
    <n v="1362800"/>
  </r>
  <r>
    <x v="165"/>
    <x v="14"/>
    <x v="55"/>
    <m/>
    <m/>
  </r>
  <r>
    <x v="165"/>
    <x v="15"/>
    <x v="55"/>
    <n v="192800"/>
    <n v="1991447"/>
  </r>
  <r>
    <x v="166"/>
    <x v="14"/>
    <x v="55"/>
    <m/>
    <m/>
  </r>
  <r>
    <x v="166"/>
    <x v="15"/>
    <x v="55"/>
    <n v="160000"/>
    <n v="872500"/>
  </r>
  <r>
    <x v="167"/>
    <x v="14"/>
    <x v="55"/>
    <m/>
    <m/>
  </r>
  <r>
    <x v="167"/>
    <x v="15"/>
    <x v="55"/>
    <n v="209800"/>
    <n v="1763905"/>
  </r>
  <r>
    <x v="168"/>
    <x v="14"/>
    <x v="55"/>
    <m/>
    <m/>
  </r>
  <r>
    <x v="168"/>
    <x v="15"/>
    <x v="55"/>
    <n v="203000"/>
    <n v="2235900"/>
  </r>
  <r>
    <x v="169"/>
    <x v="14"/>
    <x v="55"/>
    <m/>
    <m/>
  </r>
  <r>
    <x v="169"/>
    <x v="15"/>
    <x v="55"/>
    <n v="197000"/>
    <n v="1937950"/>
  </r>
  <r>
    <x v="170"/>
    <x v="14"/>
    <x v="55"/>
    <m/>
    <m/>
  </r>
  <r>
    <x v="170"/>
    <x v="15"/>
    <x v="55"/>
    <n v="187250"/>
    <n v="2238500"/>
  </r>
  <r>
    <x v="171"/>
    <x v="14"/>
    <x v="55"/>
    <m/>
    <m/>
  </r>
  <r>
    <x v="171"/>
    <x v="15"/>
    <x v="55"/>
    <n v="236000"/>
    <n v="1869345"/>
  </r>
  <r>
    <x v="172"/>
    <x v="14"/>
    <x v="55"/>
    <m/>
    <m/>
  </r>
  <r>
    <x v="172"/>
    <x v="15"/>
    <x v="55"/>
    <n v="210000"/>
    <n v="2802000"/>
  </r>
  <r>
    <x v="173"/>
    <x v="14"/>
    <x v="55"/>
    <m/>
    <m/>
  </r>
  <r>
    <x v="173"/>
    <x v="15"/>
    <x v="55"/>
    <n v="234500"/>
    <n v="1432750"/>
  </r>
  <r>
    <x v="174"/>
    <x v="14"/>
    <x v="55"/>
    <m/>
    <m/>
  </r>
  <r>
    <x v="174"/>
    <x v="15"/>
    <x v="55"/>
    <n v="187500"/>
    <n v="1419914"/>
  </r>
  <r>
    <x v="175"/>
    <x v="14"/>
    <x v="55"/>
    <m/>
    <m/>
  </r>
  <r>
    <x v="175"/>
    <x v="15"/>
    <x v="55"/>
    <n v="247000"/>
    <n v="3610300"/>
  </r>
  <r>
    <x v="176"/>
    <x v="14"/>
    <x v="55"/>
    <m/>
    <m/>
  </r>
  <r>
    <x v="176"/>
    <x v="15"/>
    <x v="55"/>
    <n v="245000"/>
    <n v="3127550"/>
  </r>
  <r>
    <x v="177"/>
    <x v="14"/>
    <x v="55"/>
    <m/>
    <m/>
  </r>
  <r>
    <x v="177"/>
    <x v="15"/>
    <x v="55"/>
    <n v="235500"/>
    <n v="3766765"/>
  </r>
  <r>
    <x v="178"/>
    <x v="14"/>
    <x v="55"/>
    <m/>
    <m/>
  </r>
  <r>
    <x v="178"/>
    <x v="15"/>
    <x v="55"/>
    <n v="230500"/>
    <n v="4075325"/>
  </r>
  <r>
    <x v="179"/>
    <x v="14"/>
    <x v="55"/>
    <m/>
    <m/>
  </r>
  <r>
    <x v="179"/>
    <x v="15"/>
    <x v="55"/>
    <n v="240000"/>
    <n v="3229800"/>
  </r>
  <r>
    <x v="180"/>
    <x v="14"/>
    <x v="55"/>
    <m/>
    <m/>
  </r>
  <r>
    <x v="180"/>
    <x v="15"/>
    <x v="55"/>
    <n v="224500"/>
    <n v="2712000"/>
  </r>
  <r>
    <x v="181"/>
    <x v="14"/>
    <x v="55"/>
    <m/>
    <m/>
  </r>
  <r>
    <x v="181"/>
    <x v="15"/>
    <x v="55"/>
    <n v="261500"/>
    <n v="5142525"/>
  </r>
  <r>
    <x v="182"/>
    <x v="14"/>
    <x v="55"/>
    <m/>
    <m/>
  </r>
  <r>
    <x v="182"/>
    <x v="15"/>
    <x v="55"/>
    <n v="290000"/>
    <n v="3511862"/>
  </r>
  <r>
    <x v="183"/>
    <x v="14"/>
    <x v="55"/>
    <m/>
    <m/>
  </r>
  <r>
    <x v="183"/>
    <x v="15"/>
    <x v="55"/>
    <n v="271250"/>
    <n v="2671300"/>
  </r>
  <r>
    <x v="184"/>
    <x v="14"/>
    <x v="55"/>
    <m/>
    <m/>
  </r>
  <r>
    <x v="184"/>
    <x v="15"/>
    <x v="55"/>
    <n v="265000"/>
    <n v="3519982"/>
  </r>
  <r>
    <x v="185"/>
    <x v="14"/>
    <x v="55"/>
    <m/>
    <m/>
  </r>
  <r>
    <x v="185"/>
    <x v="15"/>
    <x v="55"/>
    <n v="304950"/>
    <n v="3268450"/>
  </r>
  <r>
    <x v="186"/>
    <x v="14"/>
    <x v="55"/>
    <m/>
    <m/>
  </r>
  <r>
    <x v="186"/>
    <x v="15"/>
    <x v="55"/>
    <n v="357500"/>
    <n v="4762444"/>
  </r>
  <r>
    <x v="187"/>
    <x v="14"/>
    <x v="55"/>
    <m/>
    <m/>
  </r>
  <r>
    <x v="187"/>
    <x v="15"/>
    <x v="55"/>
    <n v="286700"/>
    <n v="5537300"/>
  </r>
  <r>
    <x v="188"/>
    <x v="14"/>
    <x v="55"/>
    <m/>
    <m/>
  </r>
  <r>
    <x v="188"/>
    <x v="15"/>
    <x v="55"/>
    <n v="312070"/>
    <n v="2869090"/>
  </r>
  <r>
    <x v="189"/>
    <x v="14"/>
    <x v="55"/>
    <m/>
    <m/>
  </r>
  <r>
    <x v="189"/>
    <x v="15"/>
    <x v="55"/>
    <n v="260000"/>
    <n v="3334173"/>
  </r>
  <r>
    <x v="190"/>
    <x v="14"/>
    <x v="55"/>
    <m/>
    <m/>
  </r>
  <r>
    <x v="190"/>
    <x v="15"/>
    <x v="55"/>
    <n v="276500"/>
    <n v="3321499"/>
  </r>
  <r>
    <x v="191"/>
    <x v="14"/>
    <x v="55"/>
    <m/>
    <m/>
  </r>
  <r>
    <x v="191"/>
    <x v="15"/>
    <x v="55"/>
    <n v="264950"/>
    <n v="2709477"/>
  </r>
  <r>
    <x v="192"/>
    <x v="14"/>
    <x v="55"/>
    <m/>
    <m/>
  </r>
  <r>
    <x v="192"/>
    <x v="15"/>
    <x v="55"/>
    <n v="265995"/>
    <n v="3754713"/>
  </r>
  <r>
    <x v="202"/>
    <x v="14"/>
    <x v="55"/>
    <m/>
    <m/>
  </r>
  <r>
    <x v="202"/>
    <x v="15"/>
    <x v="55"/>
    <n v="272450"/>
    <n v="1833300"/>
  </r>
  <r>
    <x v="194"/>
    <x v="14"/>
    <x v="55"/>
    <m/>
    <m/>
  </r>
  <r>
    <x v="194"/>
    <x v="15"/>
    <x v="55"/>
    <n v="270000"/>
    <n v="1352999"/>
  </r>
  <r>
    <x v="195"/>
    <x v="14"/>
    <x v="55"/>
    <m/>
    <m/>
  </r>
  <r>
    <x v="195"/>
    <x v="15"/>
    <x v="55"/>
    <n v="330000"/>
    <n v="764833"/>
  </r>
  <r>
    <x v="196"/>
    <x v="14"/>
    <x v="55"/>
    <m/>
    <m/>
  </r>
  <r>
    <x v="196"/>
    <x v="15"/>
    <x v="55"/>
    <n v="285000"/>
    <n v="2802625"/>
  </r>
  <r>
    <x v="197"/>
    <x v="14"/>
    <x v="55"/>
    <m/>
    <m/>
  </r>
  <r>
    <x v="197"/>
    <x v="15"/>
    <x v="55"/>
    <n v="255975"/>
    <n v="2050350"/>
  </r>
  <r>
    <x v="198"/>
    <x v="14"/>
    <x v="55"/>
    <m/>
    <m/>
  </r>
  <r>
    <x v="198"/>
    <x v="15"/>
    <x v="55"/>
    <n v="281000"/>
    <n v="2807150"/>
  </r>
  <r>
    <x v="199"/>
    <x v="14"/>
    <x v="55"/>
    <m/>
    <m/>
  </r>
  <r>
    <x v="199"/>
    <x v="15"/>
    <x v="55"/>
    <n v="340500"/>
    <n v="2817650"/>
  </r>
  <r>
    <x v="200"/>
    <x v="14"/>
    <x v="55"/>
    <m/>
    <m/>
  </r>
  <r>
    <x v="200"/>
    <x v="15"/>
    <x v="55"/>
    <n v="299950"/>
    <n v="3005250"/>
  </r>
  <r>
    <x v="201"/>
    <x v="15"/>
    <x v="55"/>
    <n v="319500"/>
    <n v="3190700"/>
  </r>
  <r>
    <x v="201"/>
    <x v="14"/>
    <x v="55"/>
    <m/>
    <m/>
  </r>
  <r>
    <x v="0"/>
    <x v="18"/>
    <x v="56"/>
    <n v="210280"/>
    <n v="420560"/>
  </r>
  <r>
    <x v="1"/>
    <x v="18"/>
    <x v="56"/>
    <n v="227475"/>
    <n v="454950"/>
  </r>
  <r>
    <x v="2"/>
    <x v="18"/>
    <x v="56"/>
    <n v="207450"/>
    <n v="414900"/>
  </r>
  <r>
    <x v="3"/>
    <x v="18"/>
    <x v="56"/>
    <n v="189950"/>
    <n v="552095"/>
  </r>
  <r>
    <x v="4"/>
    <x v="18"/>
    <x v="56"/>
    <n v="227425"/>
    <n v="929750"/>
  </r>
  <r>
    <x v="5"/>
    <x v="18"/>
    <x v="56"/>
    <n v="219950"/>
    <n v="615450"/>
  </r>
  <r>
    <x v="6"/>
    <x v="18"/>
    <x v="56"/>
    <n v="232950"/>
    <n v="1727368"/>
  </r>
  <r>
    <x v="7"/>
    <x v="18"/>
    <x v="56"/>
    <n v="202083"/>
    <n v="764115"/>
  </r>
  <r>
    <x v="8"/>
    <x v="18"/>
    <x v="56"/>
    <n v="201445"/>
    <n v="1637813"/>
  </r>
  <r>
    <x v="9"/>
    <x v="18"/>
    <x v="56"/>
    <n v="191950"/>
    <n v="1692865"/>
  </r>
  <r>
    <x v="10"/>
    <x v="18"/>
    <x v="56"/>
    <n v="210000"/>
    <n v="1531250"/>
  </r>
  <r>
    <x v="11"/>
    <x v="18"/>
    <x v="56"/>
    <n v="207120"/>
    <n v="1741472"/>
  </r>
  <r>
    <x v="12"/>
    <x v="18"/>
    <x v="56"/>
    <n v="202950"/>
    <n v="1045173"/>
  </r>
  <r>
    <x v="13"/>
    <x v="18"/>
    <x v="56"/>
    <n v="201364"/>
    <n v="1026928"/>
  </r>
  <r>
    <x v="14"/>
    <x v="18"/>
    <x v="56"/>
    <n v="213191"/>
    <n v="1311831"/>
  </r>
  <r>
    <x v="15"/>
    <x v="18"/>
    <x v="56"/>
    <n v="235000"/>
    <n v="2970181"/>
  </r>
  <r>
    <x v="16"/>
    <x v="18"/>
    <x v="56"/>
    <n v="215560"/>
    <n v="1440527"/>
  </r>
  <r>
    <x v="17"/>
    <x v="18"/>
    <x v="56"/>
    <n v="312000"/>
    <n v="2015144"/>
  </r>
  <r>
    <x v="18"/>
    <x v="18"/>
    <x v="56"/>
    <n v="229950"/>
    <n v="1133400"/>
  </r>
  <r>
    <x v="19"/>
    <x v="18"/>
    <x v="56"/>
    <n v="185600"/>
    <n v="371200"/>
  </r>
  <r>
    <x v="20"/>
    <x v="18"/>
    <x v="56"/>
    <n v="142495"/>
    <n v="557495"/>
  </r>
  <r>
    <x v="21"/>
    <x v="18"/>
    <x v="56"/>
    <n v="289950"/>
    <n v="1327425"/>
  </r>
  <r>
    <x v="22"/>
    <x v="18"/>
    <x v="56"/>
    <n v="252475"/>
    <n v="1010949"/>
  </r>
  <r>
    <x v="23"/>
    <x v="18"/>
    <x v="56"/>
    <n v="267500"/>
    <n v="535000"/>
  </r>
  <r>
    <x v="24"/>
    <x v="18"/>
    <x v="56"/>
    <n v="229275"/>
    <n v="458550"/>
  </r>
  <r>
    <x v="25"/>
    <x v="18"/>
    <x v="56"/>
    <n v="276125"/>
    <n v="1067245"/>
  </r>
  <r>
    <x v="26"/>
    <x v="18"/>
    <x v="56"/>
    <n v="249870"/>
    <n v="2656663"/>
  </r>
  <r>
    <x v="27"/>
    <x v="18"/>
    <x v="56"/>
    <n v="241384"/>
    <n v="4655547"/>
  </r>
  <r>
    <x v="28"/>
    <x v="18"/>
    <x v="56"/>
    <n v="253435"/>
    <n v="6326749"/>
  </r>
  <r>
    <x v="29"/>
    <x v="18"/>
    <x v="56"/>
    <n v="258450"/>
    <n v="8730811"/>
  </r>
  <r>
    <x v="30"/>
    <x v="18"/>
    <x v="56"/>
    <n v="258576"/>
    <n v="5899859"/>
  </r>
  <r>
    <x v="31"/>
    <x v="18"/>
    <x v="56"/>
    <n v="256183"/>
    <n v="9313581"/>
  </r>
  <r>
    <x v="32"/>
    <x v="18"/>
    <x v="56"/>
    <n v="262975"/>
    <n v="8262018"/>
  </r>
  <r>
    <x v="33"/>
    <x v="18"/>
    <x v="56"/>
    <n v="266271"/>
    <n v="7303796"/>
  </r>
  <r>
    <x v="34"/>
    <x v="18"/>
    <x v="56"/>
    <n v="287594"/>
    <n v="11764676"/>
  </r>
  <r>
    <x v="35"/>
    <x v="18"/>
    <x v="56"/>
    <n v="266278"/>
    <n v="11792813"/>
  </r>
  <r>
    <x v="36"/>
    <x v="18"/>
    <x v="56"/>
    <n v="281573"/>
    <n v="5463675"/>
  </r>
  <r>
    <x v="37"/>
    <x v="18"/>
    <x v="56"/>
    <n v="290000"/>
    <n v="6726524"/>
  </r>
  <r>
    <x v="38"/>
    <x v="18"/>
    <x v="56"/>
    <n v="303056"/>
    <n v="17978116"/>
  </r>
  <r>
    <x v="39"/>
    <x v="18"/>
    <x v="56"/>
    <n v="284721"/>
    <n v="7547831"/>
  </r>
  <r>
    <x v="40"/>
    <x v="18"/>
    <x v="56"/>
    <n v="303950"/>
    <n v="14209974"/>
  </r>
  <r>
    <x v="41"/>
    <x v="18"/>
    <x v="56"/>
    <n v="285400"/>
    <n v="21549380"/>
  </r>
  <r>
    <x v="42"/>
    <x v="18"/>
    <x v="56"/>
    <n v="303000"/>
    <n v="11277793"/>
  </r>
  <r>
    <x v="43"/>
    <x v="18"/>
    <x v="56"/>
    <n v="298000"/>
    <n v="21582164"/>
  </r>
  <r>
    <x v="44"/>
    <x v="18"/>
    <x v="56"/>
    <n v="303294"/>
    <n v="26316633"/>
  </r>
  <r>
    <x v="45"/>
    <x v="18"/>
    <x v="56"/>
    <n v="301551"/>
    <n v="15697183"/>
  </r>
  <r>
    <x v="46"/>
    <x v="18"/>
    <x v="56"/>
    <n v="299433"/>
    <n v="16571730"/>
  </r>
  <r>
    <x v="47"/>
    <x v="18"/>
    <x v="56"/>
    <n v="289475"/>
    <n v="16189266"/>
  </r>
  <r>
    <x v="48"/>
    <x v="18"/>
    <x v="56"/>
    <n v="300478"/>
    <n v="8549199"/>
  </r>
  <r>
    <x v="49"/>
    <x v="18"/>
    <x v="56"/>
    <n v="307830"/>
    <n v="10976940"/>
  </r>
  <r>
    <x v="50"/>
    <x v="18"/>
    <x v="56"/>
    <n v="326040"/>
    <n v="14562239"/>
  </r>
  <r>
    <x v="51"/>
    <x v="18"/>
    <x v="56"/>
    <n v="302925"/>
    <n v="7583167"/>
  </r>
  <r>
    <x v="52"/>
    <x v="18"/>
    <x v="56"/>
    <n v="308000"/>
    <n v="12010739"/>
  </r>
  <r>
    <x v="53"/>
    <x v="18"/>
    <x v="56"/>
    <n v="326000"/>
    <n v="11701095"/>
  </r>
  <r>
    <x v="54"/>
    <x v="18"/>
    <x v="56"/>
    <n v="321000"/>
    <n v="7016816"/>
  </r>
  <r>
    <x v="55"/>
    <x v="18"/>
    <x v="56"/>
    <n v="291450"/>
    <n v="5945339"/>
  </r>
  <r>
    <x v="56"/>
    <x v="18"/>
    <x v="56"/>
    <n v="333920"/>
    <n v="6250708"/>
  </r>
  <r>
    <x v="57"/>
    <x v="18"/>
    <x v="56"/>
    <n v="245055"/>
    <n v="2861495"/>
  </r>
  <r>
    <x v="58"/>
    <x v="18"/>
    <x v="56"/>
    <n v="305000"/>
    <n v="4835033"/>
  </r>
  <r>
    <x v="59"/>
    <x v="18"/>
    <x v="56"/>
    <n v="304625"/>
    <n v="4686150"/>
  </r>
  <r>
    <x v="60"/>
    <x v="18"/>
    <x v="56"/>
    <n v="297475"/>
    <n v="4114447"/>
  </r>
  <r>
    <x v="61"/>
    <x v="18"/>
    <x v="56"/>
    <n v="328650"/>
    <n v="3602433"/>
  </r>
  <r>
    <x v="62"/>
    <x v="18"/>
    <x v="56"/>
    <n v="271065"/>
    <n v="3805231"/>
  </r>
  <r>
    <x v="63"/>
    <x v="18"/>
    <x v="56"/>
    <n v="328395"/>
    <n v="7087934"/>
  </r>
  <r>
    <x v="64"/>
    <x v="18"/>
    <x v="56"/>
    <n v="268269"/>
    <n v="2772669"/>
  </r>
  <r>
    <x v="65"/>
    <x v="18"/>
    <x v="56"/>
    <n v="341720"/>
    <n v="5637270"/>
  </r>
  <r>
    <x v="66"/>
    <x v="18"/>
    <x v="56"/>
    <n v="302500"/>
    <n v="3745095"/>
  </r>
  <r>
    <x v="67"/>
    <x v="18"/>
    <x v="56"/>
    <n v="322000"/>
    <n v="3263487"/>
  </r>
  <r>
    <x v="68"/>
    <x v="18"/>
    <x v="56"/>
    <n v="282950"/>
    <n v="4406164"/>
  </r>
  <r>
    <x v="69"/>
    <x v="18"/>
    <x v="56"/>
    <n v="262500"/>
    <n v="2214639"/>
  </r>
  <r>
    <x v="70"/>
    <x v="18"/>
    <x v="56"/>
    <n v="291000"/>
    <n v="2105000"/>
  </r>
  <r>
    <x v="71"/>
    <x v="18"/>
    <x v="56"/>
    <n v="265063"/>
    <n v="3244513"/>
  </r>
  <r>
    <x v="72"/>
    <x v="18"/>
    <x v="56"/>
    <n v="280000"/>
    <n v="1378250"/>
  </r>
  <r>
    <x v="73"/>
    <x v="18"/>
    <x v="56"/>
    <n v="289000"/>
    <n v="1970495"/>
  </r>
  <r>
    <x v="74"/>
    <x v="18"/>
    <x v="56"/>
    <n v="267000"/>
    <n v="2350815"/>
  </r>
  <r>
    <x v="75"/>
    <x v="18"/>
    <x v="56"/>
    <n v="248000"/>
    <n v="1070600"/>
  </r>
  <r>
    <x v="76"/>
    <x v="18"/>
    <x v="56"/>
    <n v="236500"/>
    <n v="1826390"/>
  </r>
  <r>
    <x v="77"/>
    <x v="18"/>
    <x v="56"/>
    <n v="255000"/>
    <n v="2187795"/>
  </r>
  <r>
    <x v="78"/>
    <x v="18"/>
    <x v="56"/>
    <n v="189950"/>
    <n v="1303845"/>
  </r>
  <r>
    <x v="79"/>
    <x v="18"/>
    <x v="56"/>
    <n v="245000"/>
    <n v="2277930"/>
  </r>
  <r>
    <x v="80"/>
    <x v="18"/>
    <x v="56"/>
    <n v="219998"/>
    <n v="2134699"/>
  </r>
  <r>
    <x v="81"/>
    <x v="18"/>
    <x v="56"/>
    <n v="236051"/>
    <n v="4316468"/>
  </r>
  <r>
    <x v="82"/>
    <x v="18"/>
    <x v="56"/>
    <n v="245129"/>
    <n v="4073385"/>
  </r>
  <r>
    <x v="83"/>
    <x v="18"/>
    <x v="56"/>
    <n v="224652"/>
    <n v="3626578"/>
  </r>
  <r>
    <x v="84"/>
    <x v="18"/>
    <x v="56"/>
    <n v="227995"/>
    <n v="2952408"/>
  </r>
  <r>
    <x v="85"/>
    <x v="18"/>
    <x v="56"/>
    <n v="226498"/>
    <n v="3247552"/>
  </r>
  <r>
    <x v="86"/>
    <x v="18"/>
    <x v="56"/>
    <n v="223500"/>
    <n v="2575410"/>
  </r>
  <r>
    <x v="87"/>
    <x v="18"/>
    <x v="56"/>
    <n v="230000"/>
    <n v="2285422"/>
  </r>
  <r>
    <x v="88"/>
    <x v="18"/>
    <x v="56"/>
    <n v="236998"/>
    <n v="2213390"/>
  </r>
  <r>
    <x v="89"/>
    <x v="18"/>
    <x v="56"/>
    <n v="205000"/>
    <n v="2348396"/>
  </r>
  <r>
    <x v="90"/>
    <x v="18"/>
    <x v="56"/>
    <n v="225500"/>
    <n v="2287000"/>
  </r>
  <r>
    <x v="91"/>
    <x v="18"/>
    <x v="56"/>
    <n v="225000"/>
    <n v="2285405"/>
  </r>
  <r>
    <x v="92"/>
    <x v="18"/>
    <x v="56"/>
    <n v="209995"/>
    <n v="1905305"/>
  </r>
  <r>
    <x v="93"/>
    <x v="18"/>
    <x v="56"/>
    <n v="219200"/>
    <n v="2403730"/>
  </r>
  <r>
    <x v="94"/>
    <x v="18"/>
    <x v="56"/>
    <n v="195000"/>
    <n v="1337490"/>
  </r>
  <r>
    <x v="95"/>
    <x v="18"/>
    <x v="56"/>
    <n v="197500"/>
    <n v="980500"/>
  </r>
  <r>
    <x v="96"/>
    <x v="18"/>
    <x v="56"/>
    <n v="205000"/>
    <n v="1390995"/>
  </r>
  <r>
    <x v="97"/>
    <x v="18"/>
    <x v="56"/>
    <n v="228500"/>
    <n v="1842990"/>
  </r>
  <r>
    <x v="98"/>
    <x v="18"/>
    <x v="56"/>
    <n v="198000"/>
    <n v="2601941"/>
  </r>
  <r>
    <x v="99"/>
    <x v="18"/>
    <x v="56"/>
    <n v="209000"/>
    <n v="3610265"/>
  </r>
  <r>
    <x v="100"/>
    <x v="18"/>
    <x v="56"/>
    <n v="200000"/>
    <n v="2935880"/>
  </r>
  <r>
    <x v="101"/>
    <x v="18"/>
    <x v="56"/>
    <n v="201500"/>
    <n v="1432715"/>
  </r>
  <r>
    <x v="102"/>
    <x v="18"/>
    <x v="56"/>
    <n v="187575"/>
    <n v="2924501"/>
  </r>
  <r>
    <x v="103"/>
    <x v="18"/>
    <x v="56"/>
    <n v="149950"/>
    <n v="1387850"/>
  </r>
  <r>
    <x v="104"/>
    <x v="18"/>
    <x v="56"/>
    <n v="180572"/>
    <n v="1675491"/>
  </r>
  <r>
    <x v="105"/>
    <x v="18"/>
    <x v="56"/>
    <n v="194900"/>
    <n v="2116700"/>
  </r>
  <r>
    <x v="106"/>
    <x v="18"/>
    <x v="56"/>
    <n v="184500"/>
    <n v="1533740"/>
  </r>
  <r>
    <x v="107"/>
    <x v="18"/>
    <x v="56"/>
    <n v="176000"/>
    <n v="1598063"/>
  </r>
  <r>
    <x v="108"/>
    <x v="18"/>
    <x v="56"/>
    <n v="179000"/>
    <n v="1160400"/>
  </r>
  <r>
    <x v="109"/>
    <x v="18"/>
    <x v="56"/>
    <n v="193500"/>
    <n v="1420350"/>
  </r>
  <r>
    <x v="110"/>
    <x v="18"/>
    <x v="56"/>
    <n v="175000"/>
    <n v="516000"/>
  </r>
  <r>
    <x v="111"/>
    <x v="18"/>
    <x v="56"/>
    <n v="150000"/>
    <n v="1199000"/>
  </r>
  <r>
    <x v="112"/>
    <x v="18"/>
    <x v="56"/>
    <n v="168000"/>
    <n v="1436100"/>
  </r>
  <r>
    <x v="113"/>
    <x v="18"/>
    <x v="56"/>
    <n v="191250"/>
    <n v="2090250"/>
  </r>
  <r>
    <x v="114"/>
    <x v="18"/>
    <x v="56"/>
    <n v="230000"/>
    <n v="2051907"/>
  </r>
  <r>
    <x v="115"/>
    <x v="18"/>
    <x v="56"/>
    <n v="199000"/>
    <n v="937200"/>
  </r>
  <r>
    <x v="116"/>
    <x v="18"/>
    <x v="56"/>
    <n v="198450"/>
    <n v="396900"/>
  </r>
  <r>
    <x v="117"/>
    <x v="18"/>
    <x v="56"/>
    <n v="200500"/>
    <n v="3066950"/>
  </r>
  <r>
    <x v="118"/>
    <x v="18"/>
    <x v="56"/>
    <n v="178000"/>
    <n v="2343398"/>
  </r>
  <r>
    <x v="119"/>
    <x v="18"/>
    <x v="56"/>
    <n v="213000"/>
    <n v="2281450"/>
  </r>
  <r>
    <x v="120"/>
    <x v="18"/>
    <x v="56"/>
    <n v="216232"/>
    <n v="2215865"/>
  </r>
  <r>
    <x v="121"/>
    <x v="18"/>
    <x v="56"/>
    <n v="211500"/>
    <n v="1740500"/>
  </r>
  <r>
    <x v="122"/>
    <x v="18"/>
    <x v="56"/>
    <n v="204500"/>
    <n v="2876927"/>
  </r>
  <r>
    <x v="123"/>
    <x v="18"/>
    <x v="56"/>
    <n v="222446"/>
    <n v="2725236"/>
  </r>
  <r>
    <x v="124"/>
    <x v="18"/>
    <x v="56"/>
    <n v="175750"/>
    <n v="2732670"/>
  </r>
  <r>
    <x v="125"/>
    <x v="18"/>
    <x v="56"/>
    <n v="229950"/>
    <n v="2910867"/>
  </r>
  <r>
    <x v="126"/>
    <x v="18"/>
    <x v="56"/>
    <n v="252556"/>
    <n v="2045708"/>
  </r>
  <r>
    <x v="127"/>
    <x v="18"/>
    <x v="56"/>
    <n v="247400"/>
    <n v="4064120"/>
  </r>
  <r>
    <x v="128"/>
    <x v="18"/>
    <x v="56"/>
    <n v="213500"/>
    <n v="2948765"/>
  </r>
  <r>
    <x v="129"/>
    <x v="18"/>
    <x v="56"/>
    <n v="239950"/>
    <n v="2566058"/>
  </r>
  <r>
    <x v="130"/>
    <x v="18"/>
    <x v="56"/>
    <n v="266950"/>
    <n v="2578005"/>
  </r>
  <r>
    <x v="131"/>
    <x v="18"/>
    <x v="56"/>
    <n v="227000"/>
    <n v="2864649"/>
  </r>
  <r>
    <x v="132"/>
    <x v="18"/>
    <x v="56"/>
    <n v="209000"/>
    <n v="2130700"/>
  </r>
  <r>
    <x v="133"/>
    <x v="18"/>
    <x v="56"/>
    <n v="230250"/>
    <n v="460500"/>
  </r>
  <r>
    <x v="134"/>
    <x v="18"/>
    <x v="56"/>
    <n v="254405"/>
    <n v="2198290"/>
  </r>
  <r>
    <x v="135"/>
    <x v="18"/>
    <x v="56"/>
    <n v="237000"/>
    <n v="2809520"/>
  </r>
  <r>
    <x v="136"/>
    <x v="18"/>
    <x v="56"/>
    <n v="225000"/>
    <n v="2273630"/>
  </r>
  <r>
    <x v="137"/>
    <x v="18"/>
    <x v="56"/>
    <n v="263270"/>
    <n v="2398750"/>
  </r>
  <r>
    <x v="138"/>
    <x v="18"/>
    <x v="56"/>
    <n v="252250"/>
    <n v="2146894"/>
  </r>
  <r>
    <x v="139"/>
    <x v="18"/>
    <x v="56"/>
    <n v="229950"/>
    <n v="2778600"/>
  </r>
  <r>
    <x v="140"/>
    <x v="18"/>
    <x v="56"/>
    <n v="261500"/>
    <n v="3750140"/>
  </r>
  <r>
    <x v="141"/>
    <x v="18"/>
    <x v="56"/>
    <n v="252325"/>
    <n v="3391241"/>
  </r>
  <r>
    <x v="142"/>
    <x v="18"/>
    <x v="56"/>
    <n v="250768"/>
    <n v="3407950"/>
  </r>
  <r>
    <x v="143"/>
    <x v="18"/>
    <x v="56"/>
    <n v="242500"/>
    <n v="1210660"/>
  </r>
  <r>
    <x v="144"/>
    <x v="18"/>
    <x v="56"/>
    <n v="242000"/>
    <n v="2588891"/>
  </r>
  <r>
    <x v="145"/>
    <x v="18"/>
    <x v="56"/>
    <n v="267980"/>
    <n v="2406965"/>
  </r>
  <r>
    <x v="146"/>
    <x v="18"/>
    <x v="56"/>
    <n v="244950"/>
    <n v="1891600"/>
  </r>
  <r>
    <x v="147"/>
    <x v="18"/>
    <x v="56"/>
    <n v="266775"/>
    <n v="6011740"/>
  </r>
  <r>
    <x v="148"/>
    <x v="18"/>
    <x v="56"/>
    <n v="235000"/>
    <n v="1407450"/>
  </r>
  <r>
    <x v="149"/>
    <x v="18"/>
    <x v="56"/>
    <n v="259950"/>
    <n v="3774700"/>
  </r>
  <r>
    <x v="150"/>
    <x v="18"/>
    <x v="56"/>
    <n v="254975"/>
    <n v="5006990"/>
  </r>
  <r>
    <x v="151"/>
    <x v="18"/>
    <x v="56"/>
    <n v="235000"/>
    <n v="2170350"/>
  </r>
  <r>
    <x v="152"/>
    <x v="18"/>
    <x v="56"/>
    <n v="251725"/>
    <n v="3023079"/>
  </r>
  <r>
    <x v="153"/>
    <x v="18"/>
    <x v="56"/>
    <n v="281750"/>
    <n v="3952450"/>
  </r>
  <r>
    <x v="154"/>
    <x v="18"/>
    <x v="56"/>
    <n v="253375"/>
    <n v="2346350"/>
  </r>
  <r>
    <x v="155"/>
    <x v="18"/>
    <x v="56"/>
    <n v="265000"/>
    <n v="3407400"/>
  </r>
  <r>
    <x v="156"/>
    <x v="18"/>
    <x v="56"/>
    <n v="280250"/>
    <n v="1102883"/>
  </r>
  <r>
    <x v="157"/>
    <x v="18"/>
    <x v="56"/>
    <n v="253000"/>
    <n v="1828400"/>
  </r>
  <r>
    <x v="158"/>
    <x v="18"/>
    <x v="56"/>
    <n v="250550"/>
    <n v="2453550"/>
  </r>
  <r>
    <x v="159"/>
    <x v="18"/>
    <x v="56"/>
    <n v="280000"/>
    <n v="2232150"/>
  </r>
  <r>
    <x v="160"/>
    <x v="18"/>
    <x v="56"/>
    <n v="326500"/>
    <n v="3025500"/>
  </r>
  <r>
    <x v="161"/>
    <x v="18"/>
    <x v="56"/>
    <n v="290000"/>
    <n v="4108450"/>
  </r>
  <r>
    <x v="162"/>
    <x v="18"/>
    <x v="56"/>
    <n v="291500"/>
    <n v="5844825"/>
  </r>
  <r>
    <x v="163"/>
    <x v="18"/>
    <x v="56"/>
    <n v="292500"/>
    <n v="3678650"/>
  </r>
  <r>
    <x v="164"/>
    <x v="18"/>
    <x v="56"/>
    <n v="273500"/>
    <n v="5138050"/>
  </r>
  <r>
    <x v="165"/>
    <x v="18"/>
    <x v="56"/>
    <n v="299950"/>
    <n v="3454750"/>
  </r>
  <r>
    <x v="166"/>
    <x v="18"/>
    <x v="56"/>
    <n v="307000"/>
    <n v="6546179"/>
  </r>
  <r>
    <x v="167"/>
    <x v="18"/>
    <x v="56"/>
    <n v="296000"/>
    <n v="2962500"/>
  </r>
  <r>
    <x v="168"/>
    <x v="18"/>
    <x v="56"/>
    <n v="287000"/>
    <n v="3795250"/>
  </r>
  <r>
    <x v="169"/>
    <x v="18"/>
    <x v="56"/>
    <n v="287500"/>
    <n v="2229750"/>
  </r>
  <r>
    <x v="170"/>
    <x v="18"/>
    <x v="56"/>
    <n v="310000"/>
    <n v="3528950"/>
  </r>
  <r>
    <x v="171"/>
    <x v="18"/>
    <x v="56"/>
    <n v="325000"/>
    <n v="1610500"/>
  </r>
  <r>
    <x v="172"/>
    <x v="18"/>
    <x v="56"/>
    <n v="315000"/>
    <n v="3655800"/>
  </r>
  <r>
    <x v="173"/>
    <x v="18"/>
    <x v="56"/>
    <n v="304000"/>
    <n v="3987667"/>
  </r>
  <r>
    <x v="174"/>
    <x v="18"/>
    <x v="56"/>
    <n v="320500"/>
    <n v="5191975"/>
  </r>
  <r>
    <x v="175"/>
    <x v="18"/>
    <x v="56"/>
    <n v="320000"/>
    <n v="8102650"/>
  </r>
  <r>
    <x v="176"/>
    <x v="18"/>
    <x v="56"/>
    <n v="324000"/>
    <n v="5912288"/>
  </r>
  <r>
    <x v="177"/>
    <x v="18"/>
    <x v="56"/>
    <n v="333250"/>
    <n v="3997423"/>
  </r>
  <r>
    <x v="178"/>
    <x v="18"/>
    <x v="56"/>
    <n v="324000"/>
    <n v="2864900"/>
  </r>
  <r>
    <x v="179"/>
    <x v="18"/>
    <x v="56"/>
    <n v="331000"/>
    <n v="3930000"/>
  </r>
  <r>
    <x v="180"/>
    <x v="18"/>
    <x v="56"/>
    <n v="348000"/>
    <n v="4167700"/>
  </r>
  <r>
    <x v="181"/>
    <x v="18"/>
    <x v="56"/>
    <n v="351475"/>
    <n v="2883100"/>
  </r>
  <r>
    <x v="182"/>
    <x v="18"/>
    <x v="56"/>
    <n v="380000"/>
    <n v="4356000"/>
  </r>
  <r>
    <x v="183"/>
    <x v="18"/>
    <x v="56"/>
    <n v="413000"/>
    <n v="3439000"/>
  </r>
  <r>
    <x v="184"/>
    <x v="18"/>
    <x v="56"/>
    <n v="368630"/>
    <n v="5097160"/>
  </r>
  <r>
    <x v="185"/>
    <x v="18"/>
    <x v="56"/>
    <n v="327500"/>
    <n v="5239776"/>
  </r>
  <r>
    <x v="186"/>
    <x v="18"/>
    <x v="56"/>
    <n v="353000"/>
    <n v="4834450"/>
  </r>
  <r>
    <x v="187"/>
    <x v="18"/>
    <x v="56"/>
    <n v="336500"/>
    <n v="7428800"/>
  </r>
  <r>
    <x v="188"/>
    <x v="18"/>
    <x v="56"/>
    <n v="362000"/>
    <n v="3087949"/>
  </r>
  <r>
    <x v="189"/>
    <x v="18"/>
    <x v="56"/>
    <n v="355000"/>
    <n v="5116899"/>
  </r>
  <r>
    <x v="190"/>
    <x v="18"/>
    <x v="56"/>
    <n v="367725"/>
    <n v="5284457"/>
  </r>
  <r>
    <x v="191"/>
    <x v="18"/>
    <x v="56"/>
    <n v="372500"/>
    <n v="1295000"/>
  </r>
  <r>
    <x v="192"/>
    <x v="18"/>
    <x v="56"/>
    <n v="358000"/>
    <n v="3211000"/>
  </r>
  <r>
    <x v="202"/>
    <x v="18"/>
    <x v="56"/>
    <n v="336000"/>
    <n v="2360000"/>
  </r>
  <r>
    <x v="194"/>
    <x v="18"/>
    <x v="56"/>
    <n v="400000"/>
    <n v="4060500"/>
  </r>
  <r>
    <x v="195"/>
    <x v="18"/>
    <x v="56"/>
    <n v="380000"/>
    <n v="4170000"/>
  </r>
  <r>
    <x v="196"/>
    <x v="18"/>
    <x v="56"/>
    <n v="373750"/>
    <n v="6603450"/>
  </r>
  <r>
    <x v="197"/>
    <x v="18"/>
    <x v="56"/>
    <n v="375000"/>
    <n v="3988500"/>
  </r>
  <r>
    <x v="198"/>
    <x v="18"/>
    <x v="56"/>
    <n v="361000"/>
    <n v="5251416"/>
  </r>
  <r>
    <x v="199"/>
    <x v="18"/>
    <x v="56"/>
    <n v="380000"/>
    <n v="4993750"/>
  </r>
  <r>
    <x v="200"/>
    <x v="18"/>
    <x v="56"/>
    <n v="374975"/>
    <n v="2184950"/>
  </r>
  <r>
    <x v="201"/>
    <x v="18"/>
    <x v="56"/>
    <n v="410000"/>
    <n v="4943094"/>
  </r>
  <r>
    <x v="12"/>
    <x v="19"/>
    <x v="57"/>
    <n v="261500"/>
    <n v="523000"/>
  </r>
  <r>
    <x v="13"/>
    <x v="19"/>
    <x v="57"/>
    <n v="215000"/>
    <n v="215000"/>
  </r>
  <r>
    <x v="14"/>
    <x v="19"/>
    <x v="57"/>
    <m/>
    <n v="0"/>
  </r>
  <r>
    <x v="15"/>
    <x v="19"/>
    <x v="57"/>
    <n v="310000"/>
    <n v="310000"/>
  </r>
  <r>
    <x v="16"/>
    <x v="19"/>
    <x v="57"/>
    <n v="244500"/>
    <n v="489000"/>
  </r>
  <r>
    <x v="17"/>
    <x v="19"/>
    <x v="57"/>
    <m/>
    <n v="0"/>
  </r>
  <r>
    <x v="18"/>
    <x v="19"/>
    <x v="57"/>
    <n v="314400"/>
    <n v="628800"/>
  </r>
  <r>
    <x v="19"/>
    <x v="19"/>
    <x v="57"/>
    <n v="265500"/>
    <n v="265500"/>
  </r>
  <r>
    <x v="20"/>
    <x v="19"/>
    <x v="57"/>
    <n v="258000"/>
    <n v="258000"/>
  </r>
  <r>
    <x v="21"/>
    <x v="19"/>
    <x v="57"/>
    <n v="211200"/>
    <n v="422400"/>
  </r>
  <r>
    <x v="22"/>
    <x v="19"/>
    <x v="57"/>
    <n v="209450"/>
    <n v="418900"/>
  </r>
  <r>
    <x v="23"/>
    <x v="19"/>
    <x v="57"/>
    <m/>
    <n v="0"/>
  </r>
  <r>
    <x v="24"/>
    <x v="19"/>
    <x v="57"/>
    <m/>
    <n v="0"/>
  </r>
  <r>
    <x v="25"/>
    <x v="19"/>
    <x v="57"/>
    <m/>
    <n v="0"/>
  </r>
  <r>
    <x v="26"/>
    <x v="19"/>
    <x v="57"/>
    <n v="359750"/>
    <n v="719500"/>
  </r>
  <r>
    <x v="27"/>
    <x v="19"/>
    <x v="57"/>
    <n v="180000"/>
    <n v="180000"/>
  </r>
  <r>
    <x v="28"/>
    <x v="19"/>
    <x v="57"/>
    <n v="267500"/>
    <n v="776000"/>
  </r>
  <r>
    <x v="29"/>
    <x v="19"/>
    <x v="57"/>
    <n v="304650"/>
    <n v="609300"/>
  </r>
  <r>
    <x v="30"/>
    <x v="19"/>
    <x v="57"/>
    <n v="321750"/>
    <n v="643500"/>
  </r>
  <r>
    <x v="31"/>
    <x v="19"/>
    <x v="57"/>
    <n v="462000"/>
    <n v="924000"/>
  </r>
  <r>
    <x v="32"/>
    <x v="19"/>
    <x v="57"/>
    <n v="220000"/>
    <n v="220000"/>
  </r>
  <r>
    <x v="33"/>
    <x v="19"/>
    <x v="57"/>
    <n v="292000"/>
    <n v="584000"/>
  </r>
  <r>
    <x v="34"/>
    <x v="19"/>
    <x v="57"/>
    <m/>
    <n v="0"/>
  </r>
  <r>
    <x v="35"/>
    <x v="19"/>
    <x v="57"/>
    <m/>
    <n v="0"/>
  </r>
  <r>
    <x v="36"/>
    <x v="19"/>
    <x v="57"/>
    <n v="380000"/>
    <n v="380000"/>
  </r>
  <r>
    <x v="37"/>
    <x v="19"/>
    <x v="57"/>
    <m/>
    <n v="0"/>
  </r>
  <r>
    <x v="38"/>
    <x v="19"/>
    <x v="57"/>
    <m/>
    <n v="0"/>
  </r>
  <r>
    <x v="39"/>
    <x v="19"/>
    <x v="57"/>
    <m/>
    <n v="0"/>
  </r>
  <r>
    <x v="40"/>
    <x v="19"/>
    <x v="57"/>
    <n v="347550"/>
    <n v="695100"/>
  </r>
  <r>
    <x v="41"/>
    <x v="19"/>
    <x v="57"/>
    <n v="286500"/>
    <n v="897449"/>
  </r>
  <r>
    <x v="42"/>
    <x v="19"/>
    <x v="57"/>
    <n v="570000"/>
    <n v="570000"/>
  </r>
  <r>
    <x v="43"/>
    <x v="19"/>
    <x v="57"/>
    <n v="276875"/>
    <n v="553750"/>
  </r>
  <r>
    <x v="44"/>
    <x v="19"/>
    <x v="57"/>
    <n v="347500"/>
    <n v="347500"/>
  </r>
  <r>
    <x v="45"/>
    <x v="19"/>
    <x v="57"/>
    <n v="575900"/>
    <n v="575900"/>
  </r>
  <r>
    <x v="46"/>
    <x v="19"/>
    <x v="57"/>
    <n v="393500"/>
    <n v="787000"/>
  </r>
  <r>
    <x v="47"/>
    <x v="19"/>
    <x v="57"/>
    <n v="370000"/>
    <n v="370000"/>
  </r>
  <r>
    <x v="48"/>
    <x v="19"/>
    <x v="57"/>
    <m/>
    <n v="0"/>
  </r>
  <r>
    <x v="49"/>
    <x v="19"/>
    <x v="57"/>
    <n v="319975"/>
    <n v="639950"/>
  </r>
  <r>
    <x v="50"/>
    <x v="19"/>
    <x v="57"/>
    <m/>
    <n v="0"/>
  </r>
  <r>
    <x v="51"/>
    <x v="19"/>
    <x v="57"/>
    <n v="479075"/>
    <n v="1858100"/>
  </r>
  <r>
    <x v="52"/>
    <x v="19"/>
    <x v="57"/>
    <m/>
    <n v="0"/>
  </r>
  <r>
    <x v="53"/>
    <x v="19"/>
    <x v="57"/>
    <n v="582000"/>
    <n v="582000"/>
  </r>
  <r>
    <x v="54"/>
    <x v="19"/>
    <x v="57"/>
    <n v="579999"/>
    <n v="579999"/>
  </r>
  <r>
    <x v="55"/>
    <x v="19"/>
    <x v="57"/>
    <m/>
    <n v="0"/>
  </r>
  <r>
    <x v="56"/>
    <x v="19"/>
    <x v="57"/>
    <n v="1400000"/>
    <n v="1400000"/>
  </r>
  <r>
    <x v="57"/>
    <x v="19"/>
    <x v="57"/>
    <m/>
    <n v="0"/>
  </r>
  <r>
    <x v="58"/>
    <x v="19"/>
    <x v="57"/>
    <m/>
    <n v="0"/>
  </r>
  <r>
    <x v="59"/>
    <x v="19"/>
    <x v="57"/>
    <m/>
    <n v="0"/>
  </r>
  <r>
    <x v="60"/>
    <x v="19"/>
    <x v="57"/>
    <m/>
    <n v="0"/>
  </r>
  <r>
    <x v="61"/>
    <x v="19"/>
    <x v="57"/>
    <m/>
    <n v="0"/>
  </r>
  <r>
    <x v="62"/>
    <x v="19"/>
    <x v="57"/>
    <n v="334500"/>
    <n v="669000"/>
  </r>
  <r>
    <x v="63"/>
    <x v="19"/>
    <x v="57"/>
    <n v="379200"/>
    <n v="758400"/>
  </r>
  <r>
    <x v="64"/>
    <x v="19"/>
    <x v="57"/>
    <m/>
    <n v="0"/>
  </r>
  <r>
    <x v="65"/>
    <x v="19"/>
    <x v="57"/>
    <n v="557500"/>
    <n v="1115000"/>
  </r>
  <r>
    <x v="66"/>
    <x v="19"/>
    <x v="57"/>
    <n v="302573"/>
    <n v="605145"/>
  </r>
  <r>
    <x v="67"/>
    <x v="19"/>
    <x v="57"/>
    <m/>
    <n v="0"/>
  </r>
  <r>
    <x v="68"/>
    <x v="19"/>
    <x v="57"/>
    <m/>
    <n v="0"/>
  </r>
  <r>
    <x v="69"/>
    <x v="19"/>
    <x v="57"/>
    <m/>
    <n v="0"/>
  </r>
  <r>
    <x v="70"/>
    <x v="19"/>
    <x v="57"/>
    <m/>
    <n v="0"/>
  </r>
  <r>
    <x v="71"/>
    <x v="19"/>
    <x v="57"/>
    <m/>
    <n v="0"/>
  </r>
  <r>
    <x v="72"/>
    <x v="19"/>
    <x v="57"/>
    <m/>
    <n v="0"/>
  </r>
  <r>
    <x v="73"/>
    <x v="19"/>
    <x v="57"/>
    <m/>
    <n v="0"/>
  </r>
  <r>
    <x v="74"/>
    <x v="19"/>
    <x v="57"/>
    <n v="285000"/>
    <n v="285000"/>
  </r>
  <r>
    <x v="75"/>
    <x v="19"/>
    <x v="57"/>
    <m/>
    <n v="0"/>
  </r>
  <r>
    <x v="76"/>
    <x v="19"/>
    <x v="57"/>
    <m/>
    <n v="0"/>
  </r>
  <r>
    <x v="77"/>
    <x v="19"/>
    <x v="57"/>
    <n v="230000"/>
    <n v="230000"/>
  </r>
  <r>
    <x v="78"/>
    <x v="19"/>
    <x v="57"/>
    <n v="315000"/>
    <n v="315000"/>
  </r>
  <r>
    <x v="79"/>
    <x v="19"/>
    <x v="57"/>
    <n v="280000"/>
    <n v="280000"/>
  </r>
  <r>
    <x v="80"/>
    <x v="19"/>
    <x v="57"/>
    <n v="350000"/>
    <n v="350000"/>
  </r>
  <r>
    <x v="81"/>
    <x v="19"/>
    <x v="57"/>
    <n v="330000"/>
    <n v="1129950"/>
  </r>
  <r>
    <x v="82"/>
    <x v="19"/>
    <x v="57"/>
    <n v="279900"/>
    <n v="279900"/>
  </r>
  <r>
    <x v="83"/>
    <x v="19"/>
    <x v="57"/>
    <n v="224000"/>
    <n v="448000"/>
  </r>
  <r>
    <x v="84"/>
    <x v="19"/>
    <x v="57"/>
    <m/>
    <n v="0"/>
  </r>
  <r>
    <x v="85"/>
    <x v="19"/>
    <x v="57"/>
    <m/>
    <n v="0"/>
  </r>
  <r>
    <x v="86"/>
    <x v="19"/>
    <x v="57"/>
    <n v="330000"/>
    <n v="330000"/>
  </r>
  <r>
    <x v="87"/>
    <x v="19"/>
    <x v="57"/>
    <m/>
    <n v="0"/>
  </r>
  <r>
    <x v="88"/>
    <x v="19"/>
    <x v="57"/>
    <m/>
    <n v="0"/>
  </r>
  <r>
    <x v="89"/>
    <x v="19"/>
    <x v="57"/>
    <m/>
    <n v="0"/>
  </r>
  <r>
    <x v="90"/>
    <x v="19"/>
    <x v="57"/>
    <n v="399475"/>
    <n v="798950"/>
  </r>
  <r>
    <x v="91"/>
    <x v="19"/>
    <x v="57"/>
    <n v="561950"/>
    <n v="561950"/>
  </r>
  <r>
    <x v="92"/>
    <x v="19"/>
    <x v="57"/>
    <m/>
    <n v="0"/>
  </r>
  <r>
    <x v="93"/>
    <x v="19"/>
    <x v="57"/>
    <m/>
    <n v="0"/>
  </r>
  <r>
    <x v="94"/>
    <x v="19"/>
    <x v="57"/>
    <m/>
    <n v="0"/>
  </r>
  <r>
    <x v="95"/>
    <x v="19"/>
    <x v="57"/>
    <n v="440000"/>
    <n v="440000"/>
  </r>
  <r>
    <x v="96"/>
    <x v="19"/>
    <x v="57"/>
    <n v="400000"/>
    <n v="400000"/>
  </r>
  <r>
    <x v="97"/>
    <x v="19"/>
    <x v="57"/>
    <m/>
    <n v="0"/>
  </r>
  <r>
    <x v="98"/>
    <x v="19"/>
    <x v="57"/>
    <m/>
    <n v="0"/>
  </r>
  <r>
    <x v="99"/>
    <x v="19"/>
    <x v="57"/>
    <m/>
    <n v="0"/>
  </r>
  <r>
    <x v="100"/>
    <x v="19"/>
    <x v="57"/>
    <n v="391800"/>
    <n v="391800"/>
  </r>
  <r>
    <x v="101"/>
    <x v="19"/>
    <x v="57"/>
    <n v="172000"/>
    <n v="172000"/>
  </r>
  <r>
    <x v="102"/>
    <x v="19"/>
    <x v="57"/>
    <n v="88200"/>
    <n v="88200"/>
  </r>
  <r>
    <x v="103"/>
    <x v="19"/>
    <x v="57"/>
    <m/>
    <n v="0"/>
  </r>
  <r>
    <x v="104"/>
    <x v="19"/>
    <x v="57"/>
    <n v="462950"/>
    <n v="462950"/>
  </r>
  <r>
    <x v="105"/>
    <x v="19"/>
    <x v="57"/>
    <m/>
    <n v="0"/>
  </r>
  <r>
    <x v="106"/>
    <x v="19"/>
    <x v="57"/>
    <n v="150000"/>
    <n v="150000"/>
  </r>
  <r>
    <x v="107"/>
    <x v="19"/>
    <x v="57"/>
    <n v="168000"/>
    <n v="336000"/>
  </r>
  <r>
    <x v="108"/>
    <x v="19"/>
    <x v="57"/>
    <m/>
    <n v="0"/>
  </r>
  <r>
    <x v="109"/>
    <x v="19"/>
    <x v="57"/>
    <n v="184950"/>
    <n v="369900"/>
  </r>
  <r>
    <x v="110"/>
    <x v="19"/>
    <x v="57"/>
    <n v="245000"/>
    <n v="245000"/>
  </r>
  <r>
    <x v="111"/>
    <x v="19"/>
    <x v="57"/>
    <n v="96200"/>
    <n v="96200"/>
  </r>
  <r>
    <x v="112"/>
    <x v="19"/>
    <x v="57"/>
    <n v="270000"/>
    <n v="270000"/>
  </r>
  <r>
    <x v="113"/>
    <x v="19"/>
    <x v="57"/>
    <m/>
    <n v="0"/>
  </r>
  <r>
    <x v="114"/>
    <x v="19"/>
    <x v="57"/>
    <n v="289900"/>
    <n v="289900"/>
  </r>
  <r>
    <x v="115"/>
    <x v="19"/>
    <x v="57"/>
    <m/>
    <n v="0"/>
  </r>
  <r>
    <x v="116"/>
    <x v="19"/>
    <x v="57"/>
    <n v="338947"/>
    <n v="677894"/>
  </r>
  <r>
    <x v="117"/>
    <x v="19"/>
    <x v="57"/>
    <m/>
    <n v="0"/>
  </r>
  <r>
    <x v="118"/>
    <x v="19"/>
    <x v="57"/>
    <m/>
    <n v="0"/>
  </r>
  <r>
    <x v="119"/>
    <x v="19"/>
    <x v="57"/>
    <n v="276000"/>
    <n v="276000"/>
  </r>
  <r>
    <x v="120"/>
    <x v="19"/>
    <x v="57"/>
    <m/>
    <n v="0"/>
  </r>
  <r>
    <x v="121"/>
    <x v="19"/>
    <x v="57"/>
    <n v="130000"/>
    <n v="130000"/>
  </r>
  <r>
    <x v="122"/>
    <x v="19"/>
    <x v="57"/>
    <m/>
    <n v="0"/>
  </r>
  <r>
    <x v="123"/>
    <x v="19"/>
    <x v="57"/>
    <n v="327500"/>
    <n v="327500"/>
  </r>
  <r>
    <x v="124"/>
    <x v="19"/>
    <x v="57"/>
    <m/>
    <n v="0"/>
  </r>
  <r>
    <x v="125"/>
    <x v="19"/>
    <x v="57"/>
    <m/>
    <n v="0"/>
  </r>
  <r>
    <x v="126"/>
    <x v="19"/>
    <x v="57"/>
    <n v="355000"/>
    <n v="710000"/>
  </r>
  <r>
    <x v="127"/>
    <x v="19"/>
    <x v="57"/>
    <n v="220000"/>
    <n v="220000"/>
  </r>
  <r>
    <x v="128"/>
    <x v="19"/>
    <x v="57"/>
    <n v="437475"/>
    <n v="874950"/>
  </r>
  <r>
    <x v="129"/>
    <x v="19"/>
    <x v="57"/>
    <n v="390000"/>
    <n v="390000"/>
  </r>
  <r>
    <x v="130"/>
    <x v="19"/>
    <x v="57"/>
    <m/>
    <n v="0"/>
  </r>
  <r>
    <x v="131"/>
    <x v="19"/>
    <x v="57"/>
    <m/>
    <n v="0"/>
  </r>
  <r>
    <x v="132"/>
    <x v="19"/>
    <x v="57"/>
    <m/>
    <n v="0"/>
  </r>
  <r>
    <x v="133"/>
    <x v="19"/>
    <x v="57"/>
    <m/>
    <n v="0"/>
  </r>
  <r>
    <x v="134"/>
    <x v="19"/>
    <x v="57"/>
    <n v="475000"/>
    <n v="475000"/>
  </r>
  <r>
    <x v="135"/>
    <x v="19"/>
    <x v="57"/>
    <n v="222000"/>
    <n v="222000"/>
  </r>
  <r>
    <x v="136"/>
    <x v="19"/>
    <x v="57"/>
    <n v="471652"/>
    <n v="1231602"/>
  </r>
  <r>
    <x v="137"/>
    <x v="19"/>
    <x v="57"/>
    <n v="314950"/>
    <n v="314950"/>
  </r>
  <r>
    <x v="138"/>
    <x v="19"/>
    <x v="57"/>
    <m/>
    <n v="0"/>
  </r>
  <r>
    <x v="139"/>
    <x v="19"/>
    <x v="57"/>
    <m/>
    <n v="0"/>
  </r>
  <r>
    <x v="140"/>
    <x v="19"/>
    <x v="57"/>
    <n v="236500"/>
    <n v="473000"/>
  </r>
  <r>
    <x v="141"/>
    <x v="19"/>
    <x v="57"/>
    <n v="224000"/>
    <n v="224000"/>
  </r>
  <r>
    <x v="142"/>
    <x v="19"/>
    <x v="57"/>
    <n v="469950"/>
    <n v="469950"/>
  </r>
  <r>
    <x v="143"/>
    <x v="19"/>
    <x v="57"/>
    <n v="504500"/>
    <n v="2044000"/>
  </r>
  <r>
    <x v="144"/>
    <x v="19"/>
    <x v="57"/>
    <m/>
    <n v="0"/>
  </r>
  <r>
    <x v="145"/>
    <x v="19"/>
    <x v="57"/>
    <n v="324900"/>
    <n v="1096850"/>
  </r>
  <r>
    <x v="146"/>
    <x v="19"/>
    <x v="57"/>
    <n v="280000"/>
    <n v="280000"/>
  </r>
  <r>
    <x v="147"/>
    <x v="19"/>
    <x v="57"/>
    <n v="449950"/>
    <n v="899900"/>
  </r>
  <r>
    <x v="148"/>
    <x v="19"/>
    <x v="57"/>
    <n v="230000"/>
    <n v="230000"/>
  </r>
  <r>
    <x v="149"/>
    <x v="19"/>
    <x v="57"/>
    <m/>
    <n v="0"/>
  </r>
  <r>
    <x v="150"/>
    <x v="19"/>
    <x v="57"/>
    <n v="410000"/>
    <n v="410000"/>
  </r>
  <r>
    <x v="151"/>
    <x v="19"/>
    <x v="57"/>
    <m/>
    <n v="0"/>
  </r>
  <r>
    <x v="152"/>
    <x v="19"/>
    <x v="57"/>
    <n v="453250"/>
    <n v="906500"/>
  </r>
  <r>
    <x v="153"/>
    <x v="19"/>
    <x v="57"/>
    <n v="390000"/>
    <n v="390000"/>
  </r>
  <r>
    <x v="154"/>
    <x v="19"/>
    <x v="57"/>
    <m/>
    <n v="0"/>
  </r>
  <r>
    <x v="155"/>
    <x v="19"/>
    <x v="57"/>
    <m/>
    <n v="0"/>
  </r>
  <r>
    <x v="156"/>
    <x v="19"/>
    <x v="57"/>
    <n v="469450"/>
    <n v="938900"/>
  </r>
  <r>
    <x v="157"/>
    <x v="19"/>
    <x v="57"/>
    <n v="449900"/>
    <n v="449900"/>
  </r>
  <r>
    <x v="158"/>
    <x v="19"/>
    <x v="57"/>
    <n v="450000"/>
    <n v="1350275"/>
  </r>
  <r>
    <x v="159"/>
    <x v="19"/>
    <x v="57"/>
    <m/>
    <n v="0"/>
  </r>
  <r>
    <x v="160"/>
    <x v="19"/>
    <x v="57"/>
    <n v="411500"/>
    <n v="1357450"/>
  </r>
  <r>
    <x v="161"/>
    <x v="19"/>
    <x v="57"/>
    <n v="487500"/>
    <n v="487500"/>
  </r>
  <r>
    <x v="162"/>
    <x v="19"/>
    <x v="57"/>
    <n v="362500"/>
    <n v="725000"/>
  </r>
  <r>
    <x v="163"/>
    <x v="19"/>
    <x v="57"/>
    <n v="284950"/>
    <n v="284950"/>
  </r>
  <r>
    <x v="164"/>
    <x v="19"/>
    <x v="57"/>
    <n v="510000"/>
    <n v="510000"/>
  </r>
  <r>
    <x v="165"/>
    <x v="19"/>
    <x v="57"/>
    <n v="440000"/>
    <n v="440000"/>
  </r>
  <r>
    <x v="166"/>
    <x v="19"/>
    <x v="57"/>
    <n v="370000"/>
    <n v="1984500"/>
  </r>
  <r>
    <x v="167"/>
    <x v="19"/>
    <x v="57"/>
    <n v="406000"/>
    <n v="1255500"/>
  </r>
  <r>
    <x v="168"/>
    <x v="19"/>
    <x v="57"/>
    <n v="482575"/>
    <n v="965150"/>
  </r>
  <r>
    <x v="169"/>
    <x v="19"/>
    <x v="57"/>
    <m/>
    <n v="0"/>
  </r>
  <r>
    <x v="170"/>
    <x v="19"/>
    <x v="57"/>
    <n v="439995"/>
    <n v="3871965"/>
  </r>
  <r>
    <x v="171"/>
    <x v="19"/>
    <x v="57"/>
    <n v="409995"/>
    <n v="1584985"/>
  </r>
  <r>
    <x v="172"/>
    <x v="19"/>
    <x v="57"/>
    <n v="476373"/>
    <n v="2971735"/>
  </r>
  <r>
    <x v="173"/>
    <x v="19"/>
    <x v="57"/>
    <n v="460225"/>
    <n v="1905400"/>
  </r>
  <r>
    <x v="174"/>
    <x v="19"/>
    <x v="57"/>
    <n v="554950"/>
    <n v="1621440"/>
  </r>
  <r>
    <x v="175"/>
    <x v="19"/>
    <x v="57"/>
    <n v="454500"/>
    <n v="454500"/>
  </r>
  <r>
    <x v="176"/>
    <x v="19"/>
    <x v="57"/>
    <n v="549950"/>
    <n v="2122079"/>
  </r>
  <r>
    <x v="177"/>
    <x v="19"/>
    <x v="57"/>
    <n v="422995"/>
    <n v="2425945"/>
  </r>
  <r>
    <x v="178"/>
    <x v="19"/>
    <x v="57"/>
    <n v="534950"/>
    <n v="534950"/>
  </r>
  <r>
    <x v="179"/>
    <x v="19"/>
    <x v="57"/>
    <n v="469995"/>
    <n v="1394192"/>
  </r>
  <r>
    <x v="180"/>
    <x v="19"/>
    <x v="57"/>
    <n v="407740"/>
    <n v="815480"/>
  </r>
  <r>
    <x v="181"/>
    <x v="19"/>
    <x v="57"/>
    <n v="496448"/>
    <n v="992895"/>
  </r>
  <r>
    <x v="182"/>
    <x v="19"/>
    <x v="57"/>
    <n v="484995"/>
    <n v="1414890"/>
  </r>
  <r>
    <x v="183"/>
    <x v="19"/>
    <x v="57"/>
    <n v="427099"/>
    <n v="854197"/>
  </r>
  <r>
    <x v="184"/>
    <x v="19"/>
    <x v="57"/>
    <n v="450000"/>
    <n v="2168432"/>
  </r>
  <r>
    <x v="185"/>
    <x v="19"/>
    <x v="57"/>
    <n v="541812"/>
    <n v="1083623"/>
  </r>
  <r>
    <x v="186"/>
    <x v="19"/>
    <x v="57"/>
    <m/>
    <n v="0"/>
  </r>
  <r>
    <x v="187"/>
    <x v="19"/>
    <x v="57"/>
    <n v="562500"/>
    <n v="2245750"/>
  </r>
  <r>
    <x v="188"/>
    <x v="19"/>
    <x v="57"/>
    <n v="380000"/>
    <n v="380000"/>
  </r>
  <r>
    <x v="189"/>
    <x v="19"/>
    <x v="57"/>
    <m/>
    <n v="0"/>
  </r>
  <r>
    <x v="190"/>
    <x v="19"/>
    <x v="57"/>
    <n v="496704"/>
    <n v="2505004"/>
  </r>
  <r>
    <x v="191"/>
    <x v="19"/>
    <x v="57"/>
    <n v="440028"/>
    <n v="4086095"/>
  </r>
  <r>
    <x v="192"/>
    <x v="19"/>
    <x v="57"/>
    <n v="414364"/>
    <n v="828727"/>
  </r>
  <r>
    <x v="202"/>
    <x v="19"/>
    <x v="57"/>
    <n v="477000"/>
    <n v="477000"/>
  </r>
  <r>
    <x v="194"/>
    <x v="19"/>
    <x v="57"/>
    <n v="477483"/>
    <n v="2833142"/>
  </r>
  <r>
    <x v="195"/>
    <x v="19"/>
    <x v="57"/>
    <n v="360000"/>
    <n v="1183000"/>
  </r>
  <r>
    <x v="196"/>
    <x v="19"/>
    <x v="57"/>
    <n v="487500"/>
    <n v="1518612"/>
  </r>
  <r>
    <x v="197"/>
    <x v="19"/>
    <x v="57"/>
    <n v="565000"/>
    <n v="1669900"/>
  </r>
  <r>
    <x v="198"/>
    <x v="19"/>
    <x v="57"/>
    <n v="487369"/>
    <n v="3470759"/>
  </r>
  <r>
    <x v="199"/>
    <x v="19"/>
    <x v="57"/>
    <n v="594952"/>
    <n v="2813962"/>
  </r>
  <r>
    <x v="200"/>
    <x v="19"/>
    <x v="57"/>
    <n v="490260"/>
    <n v="2234173"/>
  </r>
  <r>
    <x v="201"/>
    <x v="19"/>
    <x v="57"/>
    <n v="573800"/>
    <n v="3827185"/>
  </r>
  <r>
    <x v="12"/>
    <x v="19"/>
    <x v="58"/>
    <m/>
    <n v="0"/>
  </r>
  <r>
    <x v="13"/>
    <x v="19"/>
    <x v="58"/>
    <n v="189950"/>
    <n v="189950"/>
  </r>
  <r>
    <x v="14"/>
    <x v="19"/>
    <x v="58"/>
    <m/>
    <n v="0"/>
  </r>
  <r>
    <x v="15"/>
    <x v="19"/>
    <x v="58"/>
    <m/>
    <n v="0"/>
  </r>
  <r>
    <x v="16"/>
    <x v="19"/>
    <x v="58"/>
    <m/>
    <n v="0"/>
  </r>
  <r>
    <x v="17"/>
    <x v="19"/>
    <x v="58"/>
    <n v="284750"/>
    <n v="1307000"/>
  </r>
  <r>
    <x v="18"/>
    <x v="19"/>
    <x v="58"/>
    <n v="278500"/>
    <n v="557000"/>
  </r>
  <r>
    <x v="19"/>
    <x v="19"/>
    <x v="58"/>
    <n v="328000"/>
    <n v="656000"/>
  </r>
  <r>
    <x v="20"/>
    <x v="19"/>
    <x v="58"/>
    <n v="875000"/>
    <n v="875000"/>
  </r>
  <r>
    <x v="21"/>
    <x v="19"/>
    <x v="58"/>
    <n v="158500"/>
    <n v="158500"/>
  </r>
  <r>
    <x v="22"/>
    <x v="19"/>
    <x v="58"/>
    <n v="269900"/>
    <n v="269900"/>
  </r>
  <r>
    <x v="23"/>
    <x v="19"/>
    <x v="58"/>
    <m/>
    <n v="0"/>
  </r>
  <r>
    <x v="24"/>
    <x v="19"/>
    <x v="58"/>
    <m/>
    <n v="0"/>
  </r>
  <r>
    <x v="25"/>
    <x v="19"/>
    <x v="58"/>
    <n v="329750"/>
    <n v="659500"/>
  </r>
  <r>
    <x v="26"/>
    <x v="19"/>
    <x v="58"/>
    <n v="289975"/>
    <n v="1157400"/>
  </r>
  <r>
    <x v="27"/>
    <x v="19"/>
    <x v="58"/>
    <n v="375189"/>
    <n v="750378"/>
  </r>
  <r>
    <x v="28"/>
    <x v="19"/>
    <x v="58"/>
    <n v="360000"/>
    <n v="360000"/>
  </r>
  <r>
    <x v="29"/>
    <x v="19"/>
    <x v="58"/>
    <n v="377800"/>
    <n v="1225800"/>
  </r>
  <r>
    <x v="30"/>
    <x v="19"/>
    <x v="58"/>
    <m/>
    <n v="0"/>
  </r>
  <r>
    <x v="31"/>
    <x v="19"/>
    <x v="58"/>
    <n v="475000"/>
    <n v="1553000"/>
  </r>
  <r>
    <x v="32"/>
    <x v="19"/>
    <x v="58"/>
    <n v="205000"/>
    <n v="410000"/>
  </r>
  <r>
    <x v="33"/>
    <x v="19"/>
    <x v="58"/>
    <m/>
    <n v="0"/>
  </r>
  <r>
    <x v="34"/>
    <x v="19"/>
    <x v="58"/>
    <n v="398000"/>
    <n v="398000"/>
  </r>
  <r>
    <x v="35"/>
    <x v="19"/>
    <x v="58"/>
    <n v="496000"/>
    <n v="496000"/>
  </r>
  <r>
    <x v="36"/>
    <x v="19"/>
    <x v="58"/>
    <n v="459000"/>
    <n v="459000"/>
  </r>
  <r>
    <x v="37"/>
    <x v="19"/>
    <x v="58"/>
    <n v="499000"/>
    <n v="499000"/>
  </r>
  <r>
    <x v="38"/>
    <x v="19"/>
    <x v="58"/>
    <n v="319950"/>
    <n v="319950"/>
  </r>
  <r>
    <x v="39"/>
    <x v="19"/>
    <x v="58"/>
    <m/>
    <n v="0"/>
  </r>
  <r>
    <x v="40"/>
    <x v="19"/>
    <x v="58"/>
    <n v="569950"/>
    <n v="569950"/>
  </r>
  <r>
    <x v="41"/>
    <x v="19"/>
    <x v="58"/>
    <n v="510000"/>
    <n v="510000"/>
  </r>
  <r>
    <x v="42"/>
    <x v="19"/>
    <x v="58"/>
    <n v="428000"/>
    <n v="428000"/>
  </r>
  <r>
    <x v="43"/>
    <x v="19"/>
    <x v="58"/>
    <n v="373450"/>
    <n v="1395850"/>
  </r>
  <r>
    <x v="44"/>
    <x v="19"/>
    <x v="58"/>
    <n v="529500"/>
    <n v="1059000"/>
  </r>
  <r>
    <x v="45"/>
    <x v="19"/>
    <x v="58"/>
    <m/>
    <n v="0"/>
  </r>
  <r>
    <x v="46"/>
    <x v="19"/>
    <x v="58"/>
    <m/>
    <n v="0"/>
  </r>
  <r>
    <x v="47"/>
    <x v="19"/>
    <x v="58"/>
    <n v="315000"/>
    <n v="315000"/>
  </r>
  <r>
    <x v="48"/>
    <x v="19"/>
    <x v="58"/>
    <n v="400000"/>
    <n v="400000"/>
  </r>
  <r>
    <x v="49"/>
    <x v="19"/>
    <x v="58"/>
    <m/>
    <n v="0"/>
  </r>
  <r>
    <x v="50"/>
    <x v="19"/>
    <x v="58"/>
    <n v="500000"/>
    <n v="500000"/>
  </r>
  <r>
    <x v="51"/>
    <x v="19"/>
    <x v="58"/>
    <n v="495000"/>
    <n v="1422950"/>
  </r>
  <r>
    <x v="52"/>
    <x v="19"/>
    <x v="58"/>
    <n v="421000"/>
    <n v="842000"/>
  </r>
  <r>
    <x v="53"/>
    <x v="19"/>
    <x v="58"/>
    <n v="663475"/>
    <n v="2456950"/>
  </r>
  <r>
    <x v="54"/>
    <x v="19"/>
    <x v="58"/>
    <n v="687000"/>
    <n v="687000"/>
  </r>
  <r>
    <x v="55"/>
    <x v="19"/>
    <x v="58"/>
    <n v="385000"/>
    <n v="385000"/>
  </r>
  <r>
    <x v="56"/>
    <x v="19"/>
    <x v="58"/>
    <n v="857475"/>
    <n v="1714950"/>
  </r>
  <r>
    <x v="57"/>
    <x v="19"/>
    <x v="58"/>
    <m/>
    <n v="0"/>
  </r>
  <r>
    <x v="58"/>
    <x v="19"/>
    <x v="58"/>
    <n v="615000"/>
    <n v="615000"/>
  </r>
  <r>
    <x v="59"/>
    <x v="19"/>
    <x v="58"/>
    <n v="488000"/>
    <n v="488000"/>
  </r>
  <r>
    <x v="60"/>
    <x v="19"/>
    <x v="58"/>
    <m/>
    <n v="0"/>
  </r>
  <r>
    <x v="61"/>
    <x v="19"/>
    <x v="58"/>
    <m/>
    <n v="0"/>
  </r>
  <r>
    <x v="62"/>
    <x v="19"/>
    <x v="58"/>
    <n v="549950"/>
    <n v="549950"/>
  </r>
  <r>
    <x v="63"/>
    <x v="19"/>
    <x v="58"/>
    <m/>
    <n v="0"/>
  </r>
  <r>
    <x v="64"/>
    <x v="19"/>
    <x v="58"/>
    <n v="320000"/>
    <n v="320000"/>
  </r>
  <r>
    <x v="65"/>
    <x v="19"/>
    <x v="58"/>
    <n v="600000"/>
    <n v="600000"/>
  </r>
  <r>
    <x v="66"/>
    <x v="19"/>
    <x v="58"/>
    <n v="579000"/>
    <n v="579000"/>
  </r>
  <r>
    <x v="67"/>
    <x v="19"/>
    <x v="58"/>
    <n v="550000"/>
    <n v="550000"/>
  </r>
  <r>
    <x v="68"/>
    <x v="19"/>
    <x v="58"/>
    <m/>
    <n v="0"/>
  </r>
  <r>
    <x v="69"/>
    <x v="19"/>
    <x v="58"/>
    <n v="440000"/>
    <n v="440000"/>
  </r>
  <r>
    <x v="70"/>
    <x v="19"/>
    <x v="58"/>
    <m/>
    <n v="0"/>
  </r>
  <r>
    <x v="71"/>
    <x v="19"/>
    <x v="58"/>
    <m/>
    <n v="0"/>
  </r>
  <r>
    <x v="72"/>
    <x v="19"/>
    <x v="58"/>
    <m/>
    <n v="0"/>
  </r>
  <r>
    <x v="73"/>
    <x v="19"/>
    <x v="58"/>
    <n v="425000"/>
    <n v="850000"/>
  </r>
  <r>
    <x v="74"/>
    <x v="19"/>
    <x v="58"/>
    <m/>
    <n v="0"/>
  </r>
  <r>
    <x v="75"/>
    <x v="19"/>
    <x v="58"/>
    <n v="175700"/>
    <n v="175700"/>
  </r>
  <r>
    <x v="76"/>
    <x v="19"/>
    <x v="58"/>
    <m/>
    <n v="0"/>
  </r>
  <r>
    <x v="77"/>
    <x v="19"/>
    <x v="58"/>
    <m/>
    <n v="0"/>
  </r>
  <r>
    <x v="78"/>
    <x v="19"/>
    <x v="58"/>
    <n v="315000"/>
    <n v="315000"/>
  </r>
  <r>
    <x v="79"/>
    <x v="19"/>
    <x v="58"/>
    <n v="385000"/>
    <n v="385000"/>
  </r>
  <r>
    <x v="80"/>
    <x v="19"/>
    <x v="58"/>
    <n v="325000"/>
    <n v="650000"/>
  </r>
  <r>
    <x v="81"/>
    <x v="19"/>
    <x v="58"/>
    <n v="385000"/>
    <n v="1144950"/>
  </r>
  <r>
    <x v="82"/>
    <x v="19"/>
    <x v="58"/>
    <n v="264275"/>
    <n v="528550"/>
  </r>
  <r>
    <x v="83"/>
    <x v="19"/>
    <x v="58"/>
    <m/>
    <n v="0"/>
  </r>
  <r>
    <x v="84"/>
    <x v="19"/>
    <x v="58"/>
    <m/>
    <n v="0"/>
  </r>
  <r>
    <x v="85"/>
    <x v="19"/>
    <x v="58"/>
    <m/>
    <n v="0"/>
  </r>
  <r>
    <x v="86"/>
    <x v="19"/>
    <x v="58"/>
    <n v="330000"/>
    <n v="330000"/>
  </r>
  <r>
    <x v="87"/>
    <x v="19"/>
    <x v="58"/>
    <m/>
    <n v="0"/>
  </r>
  <r>
    <x v="88"/>
    <x v="19"/>
    <x v="58"/>
    <m/>
    <n v="0"/>
  </r>
  <r>
    <x v="89"/>
    <x v="19"/>
    <x v="58"/>
    <m/>
    <n v="0"/>
  </r>
  <r>
    <x v="90"/>
    <x v="19"/>
    <x v="58"/>
    <n v="350000"/>
    <n v="350000"/>
  </r>
  <r>
    <x v="91"/>
    <x v="19"/>
    <x v="58"/>
    <n v="390000"/>
    <n v="390000"/>
  </r>
  <r>
    <x v="92"/>
    <x v="19"/>
    <x v="58"/>
    <m/>
    <n v="0"/>
  </r>
  <r>
    <x v="93"/>
    <x v="19"/>
    <x v="58"/>
    <n v="221950"/>
    <n v="443900"/>
  </r>
  <r>
    <x v="94"/>
    <x v="19"/>
    <x v="58"/>
    <m/>
    <n v="0"/>
  </r>
  <r>
    <x v="95"/>
    <x v="19"/>
    <x v="58"/>
    <m/>
    <n v="0"/>
  </r>
  <r>
    <x v="96"/>
    <x v="19"/>
    <x v="58"/>
    <m/>
    <n v="0"/>
  </r>
  <r>
    <x v="97"/>
    <x v="19"/>
    <x v="58"/>
    <m/>
    <n v="0"/>
  </r>
  <r>
    <x v="98"/>
    <x v="19"/>
    <x v="58"/>
    <m/>
    <n v="0"/>
  </r>
  <r>
    <x v="99"/>
    <x v="19"/>
    <x v="58"/>
    <n v="228000"/>
    <n v="228000"/>
  </r>
  <r>
    <x v="100"/>
    <x v="19"/>
    <x v="58"/>
    <n v="258000"/>
    <n v="515999"/>
  </r>
  <r>
    <x v="101"/>
    <x v="19"/>
    <x v="58"/>
    <n v="180000"/>
    <n v="180000"/>
  </r>
  <r>
    <x v="102"/>
    <x v="19"/>
    <x v="58"/>
    <n v="442000"/>
    <n v="442000"/>
  </r>
  <r>
    <x v="103"/>
    <x v="19"/>
    <x v="58"/>
    <n v="316250"/>
    <n v="632500"/>
  </r>
  <r>
    <x v="104"/>
    <x v="19"/>
    <x v="58"/>
    <n v="152500"/>
    <n v="663000"/>
  </r>
  <r>
    <x v="105"/>
    <x v="19"/>
    <x v="58"/>
    <m/>
    <n v="0"/>
  </r>
  <r>
    <x v="106"/>
    <x v="19"/>
    <x v="58"/>
    <n v="283000"/>
    <n v="283000"/>
  </r>
  <r>
    <x v="107"/>
    <x v="19"/>
    <x v="58"/>
    <n v="231000"/>
    <n v="462000"/>
  </r>
  <r>
    <x v="108"/>
    <x v="19"/>
    <x v="58"/>
    <n v="300000"/>
    <n v="300000"/>
  </r>
  <r>
    <x v="109"/>
    <x v="19"/>
    <x v="58"/>
    <m/>
    <n v="0"/>
  </r>
  <r>
    <x v="110"/>
    <x v="19"/>
    <x v="58"/>
    <m/>
    <n v="0"/>
  </r>
  <r>
    <x v="111"/>
    <x v="19"/>
    <x v="58"/>
    <n v="192000"/>
    <n v="192000"/>
  </r>
  <r>
    <x v="112"/>
    <x v="19"/>
    <x v="58"/>
    <n v="131000"/>
    <n v="262000"/>
  </r>
  <r>
    <x v="113"/>
    <x v="19"/>
    <x v="58"/>
    <n v="283000"/>
    <n v="901400"/>
  </r>
  <r>
    <x v="114"/>
    <x v="19"/>
    <x v="58"/>
    <m/>
    <n v="0"/>
  </r>
  <r>
    <x v="115"/>
    <x v="19"/>
    <x v="58"/>
    <n v="227725"/>
    <n v="455450"/>
  </r>
  <r>
    <x v="116"/>
    <x v="19"/>
    <x v="58"/>
    <m/>
    <n v="0"/>
  </r>
  <r>
    <x v="117"/>
    <x v="19"/>
    <x v="58"/>
    <n v="200000"/>
    <n v="200000"/>
  </r>
  <r>
    <x v="118"/>
    <x v="19"/>
    <x v="58"/>
    <n v="297475"/>
    <n v="1214950"/>
  </r>
  <r>
    <x v="119"/>
    <x v="19"/>
    <x v="58"/>
    <n v="226000"/>
    <n v="452000"/>
  </r>
  <r>
    <x v="120"/>
    <x v="19"/>
    <x v="58"/>
    <n v="99000"/>
    <n v="99000"/>
  </r>
  <r>
    <x v="121"/>
    <x v="19"/>
    <x v="58"/>
    <n v="330475"/>
    <n v="660950"/>
  </r>
  <r>
    <x v="122"/>
    <x v="19"/>
    <x v="58"/>
    <n v="292500"/>
    <n v="585000"/>
  </r>
  <r>
    <x v="123"/>
    <x v="19"/>
    <x v="58"/>
    <m/>
    <n v="0"/>
  </r>
  <r>
    <x v="124"/>
    <x v="19"/>
    <x v="58"/>
    <m/>
    <n v="0"/>
  </r>
  <r>
    <x v="125"/>
    <x v="19"/>
    <x v="58"/>
    <n v="124900"/>
    <n v="124900"/>
  </r>
  <r>
    <x v="126"/>
    <x v="19"/>
    <x v="58"/>
    <n v="303500"/>
    <n v="1028450"/>
  </r>
  <r>
    <x v="127"/>
    <x v="19"/>
    <x v="58"/>
    <n v="260000"/>
    <n v="260000"/>
  </r>
  <r>
    <x v="128"/>
    <x v="19"/>
    <x v="58"/>
    <n v="277450"/>
    <n v="554900"/>
  </r>
  <r>
    <x v="129"/>
    <x v="19"/>
    <x v="58"/>
    <m/>
    <n v="0"/>
  </r>
  <r>
    <x v="130"/>
    <x v="19"/>
    <x v="58"/>
    <n v="278250"/>
    <n v="556500"/>
  </r>
  <r>
    <x v="131"/>
    <x v="19"/>
    <x v="58"/>
    <n v="370000"/>
    <n v="370000"/>
  </r>
  <r>
    <x v="132"/>
    <x v="19"/>
    <x v="58"/>
    <m/>
    <n v="0"/>
  </r>
  <r>
    <x v="133"/>
    <x v="19"/>
    <x v="58"/>
    <m/>
    <n v="0"/>
  </r>
  <r>
    <x v="134"/>
    <x v="19"/>
    <x v="58"/>
    <n v="255000"/>
    <n v="255000"/>
  </r>
  <r>
    <x v="135"/>
    <x v="19"/>
    <x v="58"/>
    <n v="214000"/>
    <n v="428000"/>
  </r>
  <r>
    <x v="136"/>
    <x v="19"/>
    <x v="58"/>
    <n v="303500"/>
    <n v="1407150"/>
  </r>
  <r>
    <x v="137"/>
    <x v="19"/>
    <x v="58"/>
    <n v="366000"/>
    <n v="366000"/>
  </r>
  <r>
    <x v="138"/>
    <x v="19"/>
    <x v="58"/>
    <n v="339350"/>
    <n v="678700"/>
  </r>
  <r>
    <x v="139"/>
    <x v="19"/>
    <x v="58"/>
    <n v="330000"/>
    <n v="330000"/>
  </r>
  <r>
    <x v="140"/>
    <x v="19"/>
    <x v="58"/>
    <n v="250000"/>
    <n v="500000"/>
  </r>
  <r>
    <x v="141"/>
    <x v="19"/>
    <x v="58"/>
    <n v="275000"/>
    <n v="275000"/>
  </r>
  <r>
    <x v="142"/>
    <x v="19"/>
    <x v="58"/>
    <n v="312250"/>
    <n v="624500"/>
  </r>
  <r>
    <x v="143"/>
    <x v="19"/>
    <x v="58"/>
    <n v="218000"/>
    <n v="218000"/>
  </r>
  <r>
    <x v="144"/>
    <x v="19"/>
    <x v="58"/>
    <n v="310000"/>
    <n v="935000"/>
  </r>
  <r>
    <x v="145"/>
    <x v="19"/>
    <x v="58"/>
    <n v="444900"/>
    <n v="444900"/>
  </r>
  <r>
    <x v="146"/>
    <x v="19"/>
    <x v="58"/>
    <n v="135000"/>
    <n v="135000"/>
  </r>
  <r>
    <x v="147"/>
    <x v="19"/>
    <x v="58"/>
    <n v="412000"/>
    <n v="2932350"/>
  </r>
  <r>
    <x v="148"/>
    <x v="19"/>
    <x v="58"/>
    <n v="396000"/>
    <n v="1291000"/>
  </r>
  <r>
    <x v="149"/>
    <x v="19"/>
    <x v="58"/>
    <n v="234975"/>
    <n v="469950"/>
  </r>
  <r>
    <x v="150"/>
    <x v="19"/>
    <x v="58"/>
    <n v="499000"/>
    <n v="1307950"/>
  </r>
  <r>
    <x v="151"/>
    <x v="19"/>
    <x v="58"/>
    <n v="319000"/>
    <n v="319000"/>
  </r>
  <r>
    <x v="152"/>
    <x v="19"/>
    <x v="58"/>
    <n v="357500"/>
    <n v="715000"/>
  </r>
  <r>
    <x v="153"/>
    <x v="19"/>
    <x v="58"/>
    <m/>
    <n v="0"/>
  </r>
  <r>
    <x v="154"/>
    <x v="19"/>
    <x v="58"/>
    <n v="349950"/>
    <n v="349950"/>
  </r>
  <r>
    <x v="155"/>
    <x v="19"/>
    <x v="58"/>
    <n v="305133"/>
    <n v="610265"/>
  </r>
  <r>
    <x v="156"/>
    <x v="19"/>
    <x v="58"/>
    <n v="313000"/>
    <n v="626000"/>
  </r>
  <r>
    <x v="157"/>
    <x v="19"/>
    <x v="58"/>
    <m/>
    <n v="0"/>
  </r>
  <r>
    <x v="158"/>
    <x v="19"/>
    <x v="58"/>
    <n v="500000"/>
    <n v="500000"/>
  </r>
  <r>
    <x v="159"/>
    <x v="19"/>
    <x v="58"/>
    <m/>
    <n v="0"/>
  </r>
  <r>
    <x v="160"/>
    <x v="19"/>
    <x v="58"/>
    <n v="324900"/>
    <n v="1641100"/>
  </r>
  <r>
    <x v="161"/>
    <x v="19"/>
    <x v="58"/>
    <n v="300000"/>
    <n v="870000"/>
  </r>
  <r>
    <x v="162"/>
    <x v="19"/>
    <x v="58"/>
    <n v="412800"/>
    <n v="1141300"/>
  </r>
  <r>
    <x v="163"/>
    <x v="19"/>
    <x v="58"/>
    <n v="302500"/>
    <n v="1100000"/>
  </r>
  <r>
    <x v="164"/>
    <x v="19"/>
    <x v="58"/>
    <n v="368750"/>
    <n v="737500"/>
  </r>
  <r>
    <x v="165"/>
    <x v="19"/>
    <x v="58"/>
    <m/>
    <n v="0"/>
  </r>
  <r>
    <x v="166"/>
    <x v="19"/>
    <x v="58"/>
    <n v="420000"/>
    <n v="1660000"/>
  </r>
  <r>
    <x v="167"/>
    <x v="19"/>
    <x v="58"/>
    <n v="309000"/>
    <n v="1016299"/>
  </r>
  <r>
    <x v="168"/>
    <x v="19"/>
    <x v="58"/>
    <n v="385138"/>
    <n v="1199638"/>
  </r>
  <r>
    <x v="169"/>
    <x v="19"/>
    <x v="58"/>
    <n v="345000"/>
    <n v="1065000"/>
  </r>
  <r>
    <x v="170"/>
    <x v="19"/>
    <x v="58"/>
    <n v="389995"/>
    <n v="3413259"/>
  </r>
  <r>
    <x v="171"/>
    <x v="19"/>
    <x v="58"/>
    <n v="422473"/>
    <n v="1694845"/>
  </r>
  <r>
    <x v="172"/>
    <x v="19"/>
    <x v="58"/>
    <n v="435000"/>
    <n v="3119745"/>
  </r>
  <r>
    <x v="173"/>
    <x v="19"/>
    <x v="58"/>
    <n v="430268"/>
    <n v="4220855"/>
  </r>
  <r>
    <x v="174"/>
    <x v="19"/>
    <x v="58"/>
    <n v="492995"/>
    <n v="2759507"/>
  </r>
  <r>
    <x v="175"/>
    <x v="19"/>
    <x v="58"/>
    <n v="436624"/>
    <n v="5508688"/>
  </r>
  <r>
    <x v="176"/>
    <x v="19"/>
    <x v="58"/>
    <n v="414995"/>
    <n v="5526683"/>
  </r>
  <r>
    <x v="177"/>
    <x v="19"/>
    <x v="58"/>
    <n v="451900"/>
    <n v="1790600"/>
  </r>
  <r>
    <x v="178"/>
    <x v="19"/>
    <x v="58"/>
    <n v="458998"/>
    <n v="2694790"/>
  </r>
  <r>
    <x v="179"/>
    <x v="19"/>
    <x v="58"/>
    <n v="490900"/>
    <n v="3350465"/>
  </r>
  <r>
    <x v="180"/>
    <x v="19"/>
    <x v="58"/>
    <n v="438450"/>
    <n v="1851845"/>
  </r>
  <r>
    <x v="181"/>
    <x v="19"/>
    <x v="58"/>
    <n v="454495"/>
    <n v="4614862"/>
  </r>
  <r>
    <x v="182"/>
    <x v="19"/>
    <x v="58"/>
    <n v="458900"/>
    <n v="4144547"/>
  </r>
  <r>
    <x v="183"/>
    <x v="19"/>
    <x v="58"/>
    <n v="459995"/>
    <n v="3438532"/>
  </r>
  <r>
    <x v="184"/>
    <x v="19"/>
    <x v="58"/>
    <n v="467425"/>
    <n v="1911970"/>
  </r>
  <r>
    <x v="185"/>
    <x v="19"/>
    <x v="58"/>
    <m/>
    <n v="0"/>
  </r>
  <r>
    <x v="186"/>
    <x v="19"/>
    <x v="58"/>
    <n v="490931"/>
    <n v="1653431"/>
  </r>
  <r>
    <x v="187"/>
    <x v="19"/>
    <x v="58"/>
    <n v="499900"/>
    <n v="1796400"/>
  </r>
  <r>
    <x v="188"/>
    <x v="19"/>
    <x v="58"/>
    <n v="500379"/>
    <n v="3155358"/>
  </r>
  <r>
    <x v="189"/>
    <x v="19"/>
    <x v="58"/>
    <n v="467900"/>
    <n v="2401875"/>
  </r>
  <r>
    <x v="190"/>
    <x v="19"/>
    <x v="58"/>
    <n v="444975"/>
    <n v="1758588"/>
  </r>
  <r>
    <x v="191"/>
    <x v="19"/>
    <x v="58"/>
    <n v="513000"/>
    <n v="513000"/>
  </r>
  <r>
    <x v="192"/>
    <x v="19"/>
    <x v="58"/>
    <n v="505048"/>
    <n v="1987933"/>
  </r>
  <r>
    <x v="202"/>
    <x v="19"/>
    <x v="58"/>
    <n v="557102"/>
    <n v="2214203"/>
  </r>
  <r>
    <x v="194"/>
    <x v="19"/>
    <x v="58"/>
    <n v="559990"/>
    <n v="1781990"/>
  </r>
  <r>
    <x v="195"/>
    <x v="19"/>
    <x v="58"/>
    <n v="458400"/>
    <n v="2801800"/>
  </r>
  <r>
    <x v="196"/>
    <x v="19"/>
    <x v="58"/>
    <n v="639129"/>
    <n v="2535241"/>
  </r>
  <r>
    <x v="197"/>
    <x v="19"/>
    <x v="58"/>
    <n v="761865"/>
    <n v="2711811"/>
  </r>
  <r>
    <x v="198"/>
    <x v="19"/>
    <x v="58"/>
    <n v="667592"/>
    <n v="4147794"/>
  </r>
  <r>
    <x v="199"/>
    <x v="19"/>
    <x v="58"/>
    <n v="585000"/>
    <n v="3986860"/>
  </r>
  <r>
    <x v="200"/>
    <x v="19"/>
    <x v="58"/>
    <n v="521922"/>
    <n v="3140793"/>
  </r>
  <r>
    <x v="201"/>
    <x v="19"/>
    <x v="58"/>
    <n v="458373"/>
    <n v="1515188"/>
  </r>
  <r>
    <x v="12"/>
    <x v="20"/>
    <x v="59"/>
    <m/>
    <n v="0"/>
  </r>
  <r>
    <x v="12"/>
    <x v="21"/>
    <x v="59"/>
    <m/>
    <n v="0"/>
  </r>
  <r>
    <x v="12"/>
    <x v="22"/>
    <x v="59"/>
    <m/>
    <n v="0"/>
  </r>
  <r>
    <x v="13"/>
    <x v="20"/>
    <x v="59"/>
    <m/>
    <n v="0"/>
  </r>
  <r>
    <x v="13"/>
    <x v="21"/>
    <x v="59"/>
    <m/>
    <n v="0"/>
  </r>
  <r>
    <x v="13"/>
    <x v="22"/>
    <x v="59"/>
    <m/>
    <n v="0"/>
  </r>
  <r>
    <x v="14"/>
    <x v="20"/>
    <x v="59"/>
    <m/>
    <n v="0"/>
  </r>
  <r>
    <x v="14"/>
    <x v="21"/>
    <x v="59"/>
    <m/>
    <n v="0"/>
  </r>
  <r>
    <x v="14"/>
    <x v="22"/>
    <x v="59"/>
    <m/>
    <n v="0"/>
  </r>
  <r>
    <x v="15"/>
    <x v="20"/>
    <x v="59"/>
    <m/>
    <n v="0"/>
  </r>
  <r>
    <x v="15"/>
    <x v="21"/>
    <x v="59"/>
    <m/>
    <n v="0"/>
  </r>
  <r>
    <x v="15"/>
    <x v="22"/>
    <x v="59"/>
    <m/>
    <n v="0"/>
  </r>
  <r>
    <x v="16"/>
    <x v="20"/>
    <x v="59"/>
    <n v="225375"/>
    <n v="450750"/>
  </r>
  <r>
    <x v="16"/>
    <x v="21"/>
    <x v="59"/>
    <m/>
    <n v="0"/>
  </r>
  <r>
    <x v="16"/>
    <x v="22"/>
    <x v="59"/>
    <m/>
    <n v="0"/>
  </r>
  <r>
    <x v="17"/>
    <x v="20"/>
    <x v="59"/>
    <m/>
    <n v="0"/>
  </r>
  <r>
    <x v="17"/>
    <x v="21"/>
    <x v="59"/>
    <m/>
    <n v="0"/>
  </r>
  <r>
    <x v="17"/>
    <x v="22"/>
    <x v="59"/>
    <m/>
    <n v="0"/>
  </r>
  <r>
    <x v="18"/>
    <x v="20"/>
    <x v="59"/>
    <n v="240000"/>
    <n v="240000"/>
  </r>
  <r>
    <x v="18"/>
    <x v="21"/>
    <x v="59"/>
    <m/>
    <n v="0"/>
  </r>
  <r>
    <x v="18"/>
    <x v="22"/>
    <x v="59"/>
    <m/>
    <n v="0"/>
  </r>
  <r>
    <x v="19"/>
    <x v="20"/>
    <x v="59"/>
    <m/>
    <n v="0"/>
  </r>
  <r>
    <x v="19"/>
    <x v="21"/>
    <x v="59"/>
    <m/>
    <n v="0"/>
  </r>
  <r>
    <x v="19"/>
    <x v="22"/>
    <x v="59"/>
    <m/>
    <n v="0"/>
  </r>
  <r>
    <x v="20"/>
    <x v="20"/>
    <x v="59"/>
    <m/>
    <n v="0"/>
  </r>
  <r>
    <x v="20"/>
    <x v="21"/>
    <x v="59"/>
    <m/>
    <n v="0"/>
  </r>
  <r>
    <x v="20"/>
    <x v="22"/>
    <x v="59"/>
    <m/>
    <n v="0"/>
  </r>
  <r>
    <x v="21"/>
    <x v="20"/>
    <x v="59"/>
    <m/>
    <n v="0"/>
  </r>
  <r>
    <x v="21"/>
    <x v="21"/>
    <x v="59"/>
    <m/>
    <n v="0"/>
  </r>
  <r>
    <x v="21"/>
    <x v="22"/>
    <x v="59"/>
    <m/>
    <n v="0"/>
  </r>
  <r>
    <x v="22"/>
    <x v="20"/>
    <x v="59"/>
    <m/>
    <n v="0"/>
  </r>
  <r>
    <x v="22"/>
    <x v="21"/>
    <x v="59"/>
    <m/>
    <n v="0"/>
  </r>
  <r>
    <x v="22"/>
    <x v="22"/>
    <x v="59"/>
    <m/>
    <n v="0"/>
  </r>
  <r>
    <x v="23"/>
    <x v="20"/>
    <x v="59"/>
    <m/>
    <n v="0"/>
  </r>
  <r>
    <x v="23"/>
    <x v="21"/>
    <x v="59"/>
    <m/>
    <n v="0"/>
  </r>
  <r>
    <x v="23"/>
    <x v="22"/>
    <x v="59"/>
    <m/>
    <n v="0"/>
  </r>
  <r>
    <x v="24"/>
    <x v="20"/>
    <x v="59"/>
    <m/>
    <n v="0"/>
  </r>
  <r>
    <x v="24"/>
    <x v="21"/>
    <x v="59"/>
    <m/>
    <n v="0"/>
  </r>
  <r>
    <x v="24"/>
    <x v="22"/>
    <x v="59"/>
    <m/>
    <n v="0"/>
  </r>
  <r>
    <x v="25"/>
    <x v="20"/>
    <x v="59"/>
    <m/>
    <n v="0"/>
  </r>
  <r>
    <x v="25"/>
    <x v="21"/>
    <x v="59"/>
    <m/>
    <n v="0"/>
  </r>
  <r>
    <x v="25"/>
    <x v="22"/>
    <x v="59"/>
    <m/>
    <n v="0"/>
  </r>
  <r>
    <x v="26"/>
    <x v="20"/>
    <x v="59"/>
    <m/>
    <n v="0"/>
  </r>
  <r>
    <x v="26"/>
    <x v="21"/>
    <x v="59"/>
    <m/>
    <n v="0"/>
  </r>
  <r>
    <x v="26"/>
    <x v="22"/>
    <x v="59"/>
    <m/>
    <n v="0"/>
  </r>
  <r>
    <x v="27"/>
    <x v="20"/>
    <x v="59"/>
    <m/>
    <n v="0"/>
  </r>
  <r>
    <x v="27"/>
    <x v="21"/>
    <x v="59"/>
    <m/>
    <n v="0"/>
  </r>
  <r>
    <x v="27"/>
    <x v="22"/>
    <x v="59"/>
    <m/>
    <n v="0"/>
  </r>
  <r>
    <x v="28"/>
    <x v="20"/>
    <x v="59"/>
    <n v="269950"/>
    <n v="900850"/>
  </r>
  <r>
    <x v="28"/>
    <x v="21"/>
    <x v="59"/>
    <m/>
    <n v="0"/>
  </r>
  <r>
    <x v="28"/>
    <x v="22"/>
    <x v="59"/>
    <m/>
    <n v="0"/>
  </r>
  <r>
    <x v="29"/>
    <x v="20"/>
    <x v="59"/>
    <n v="386950"/>
    <n v="386950"/>
  </r>
  <r>
    <x v="29"/>
    <x v="21"/>
    <x v="59"/>
    <m/>
    <n v="0"/>
  </r>
  <r>
    <x v="29"/>
    <x v="22"/>
    <x v="59"/>
    <m/>
    <n v="0"/>
  </r>
  <r>
    <x v="30"/>
    <x v="20"/>
    <x v="59"/>
    <n v="349950"/>
    <n v="996900"/>
  </r>
  <r>
    <x v="30"/>
    <x v="21"/>
    <x v="59"/>
    <m/>
    <n v="0"/>
  </r>
  <r>
    <x v="30"/>
    <x v="22"/>
    <x v="59"/>
    <m/>
    <n v="0"/>
  </r>
  <r>
    <x v="31"/>
    <x v="20"/>
    <x v="59"/>
    <n v="306849"/>
    <n v="613697"/>
  </r>
  <r>
    <x v="31"/>
    <x v="21"/>
    <x v="59"/>
    <m/>
    <n v="0"/>
  </r>
  <r>
    <x v="31"/>
    <x v="22"/>
    <x v="59"/>
    <m/>
    <n v="0"/>
  </r>
  <r>
    <x v="32"/>
    <x v="20"/>
    <x v="59"/>
    <n v="139000"/>
    <n v="139000"/>
  </r>
  <r>
    <x v="32"/>
    <x v="21"/>
    <x v="59"/>
    <m/>
    <n v="0"/>
  </r>
  <r>
    <x v="32"/>
    <x v="22"/>
    <x v="59"/>
    <m/>
    <n v="0"/>
  </r>
  <r>
    <x v="33"/>
    <x v="20"/>
    <x v="59"/>
    <n v="254950"/>
    <n v="948450"/>
  </r>
  <r>
    <x v="33"/>
    <x v="21"/>
    <x v="59"/>
    <m/>
    <n v="0"/>
  </r>
  <r>
    <x v="33"/>
    <x v="22"/>
    <x v="59"/>
    <m/>
    <n v="0"/>
  </r>
  <r>
    <x v="34"/>
    <x v="20"/>
    <x v="59"/>
    <m/>
    <n v="0"/>
  </r>
  <r>
    <x v="34"/>
    <x v="21"/>
    <x v="59"/>
    <m/>
    <n v="0"/>
  </r>
  <r>
    <x v="34"/>
    <x v="22"/>
    <x v="59"/>
    <m/>
    <n v="0"/>
  </r>
  <r>
    <x v="35"/>
    <x v="20"/>
    <x v="59"/>
    <n v="274000"/>
    <n v="1067000"/>
  </r>
  <r>
    <x v="35"/>
    <x v="21"/>
    <x v="59"/>
    <m/>
    <n v="0"/>
  </r>
  <r>
    <x v="35"/>
    <x v="22"/>
    <x v="59"/>
    <m/>
    <n v="0"/>
  </r>
  <r>
    <x v="36"/>
    <x v="20"/>
    <x v="59"/>
    <m/>
    <n v="0"/>
  </r>
  <r>
    <x v="36"/>
    <x v="21"/>
    <x v="59"/>
    <m/>
    <n v="0"/>
  </r>
  <r>
    <x v="36"/>
    <x v="22"/>
    <x v="59"/>
    <m/>
    <n v="0"/>
  </r>
  <r>
    <x v="37"/>
    <x v="20"/>
    <x v="59"/>
    <m/>
    <n v="0"/>
  </r>
  <r>
    <x v="37"/>
    <x v="21"/>
    <x v="59"/>
    <m/>
    <n v="0"/>
  </r>
  <r>
    <x v="37"/>
    <x v="22"/>
    <x v="59"/>
    <m/>
    <n v="0"/>
  </r>
  <r>
    <x v="38"/>
    <x v="20"/>
    <x v="59"/>
    <n v="309950"/>
    <n v="309950"/>
  </r>
  <r>
    <x v="38"/>
    <x v="21"/>
    <x v="59"/>
    <m/>
    <n v="0"/>
  </r>
  <r>
    <x v="38"/>
    <x v="22"/>
    <x v="59"/>
    <m/>
    <n v="0"/>
  </r>
  <r>
    <x v="39"/>
    <x v="20"/>
    <x v="59"/>
    <m/>
    <n v="0"/>
  </r>
  <r>
    <x v="39"/>
    <x v="21"/>
    <x v="59"/>
    <m/>
    <n v="0"/>
  </r>
  <r>
    <x v="39"/>
    <x v="22"/>
    <x v="59"/>
    <m/>
    <n v="0"/>
  </r>
  <r>
    <x v="40"/>
    <x v="20"/>
    <x v="59"/>
    <n v="433000"/>
    <n v="433000"/>
  </r>
  <r>
    <x v="40"/>
    <x v="21"/>
    <x v="59"/>
    <m/>
    <n v="0"/>
  </r>
  <r>
    <x v="40"/>
    <x v="22"/>
    <x v="59"/>
    <m/>
    <n v="0"/>
  </r>
  <r>
    <x v="41"/>
    <x v="20"/>
    <x v="59"/>
    <n v="314950"/>
    <n v="314950"/>
  </r>
  <r>
    <x v="41"/>
    <x v="21"/>
    <x v="59"/>
    <m/>
    <n v="0"/>
  </r>
  <r>
    <x v="41"/>
    <x v="22"/>
    <x v="59"/>
    <m/>
    <n v="0"/>
  </r>
  <r>
    <x v="42"/>
    <x v="20"/>
    <x v="59"/>
    <n v="437995"/>
    <n v="437995"/>
  </r>
  <r>
    <x v="42"/>
    <x v="21"/>
    <x v="59"/>
    <m/>
    <n v="0"/>
  </r>
  <r>
    <x v="42"/>
    <x v="22"/>
    <x v="59"/>
    <m/>
    <n v="0"/>
  </r>
  <r>
    <x v="43"/>
    <x v="20"/>
    <x v="59"/>
    <n v="317000"/>
    <n v="1002950"/>
  </r>
  <r>
    <x v="43"/>
    <x v="21"/>
    <x v="59"/>
    <m/>
    <n v="0"/>
  </r>
  <r>
    <x v="43"/>
    <x v="22"/>
    <x v="59"/>
    <m/>
    <n v="0"/>
  </r>
  <r>
    <x v="44"/>
    <x v="20"/>
    <x v="59"/>
    <n v="328998"/>
    <n v="657995"/>
  </r>
  <r>
    <x v="44"/>
    <x v="21"/>
    <x v="59"/>
    <m/>
    <n v="0"/>
  </r>
  <r>
    <x v="44"/>
    <x v="22"/>
    <x v="59"/>
    <m/>
    <n v="0"/>
  </r>
  <r>
    <x v="45"/>
    <x v="20"/>
    <x v="59"/>
    <n v="437995"/>
    <n v="437995"/>
  </r>
  <r>
    <x v="45"/>
    <x v="21"/>
    <x v="59"/>
    <m/>
    <n v="0"/>
  </r>
  <r>
    <x v="45"/>
    <x v="22"/>
    <x v="59"/>
    <m/>
    <n v="0"/>
  </r>
  <r>
    <x v="46"/>
    <x v="20"/>
    <x v="59"/>
    <m/>
    <n v="0"/>
  </r>
  <r>
    <x v="46"/>
    <x v="21"/>
    <x v="59"/>
    <m/>
    <n v="0"/>
  </r>
  <r>
    <x v="46"/>
    <x v="22"/>
    <x v="59"/>
    <m/>
    <n v="0"/>
  </r>
  <r>
    <x v="47"/>
    <x v="20"/>
    <x v="59"/>
    <n v="301000"/>
    <n v="301000"/>
  </r>
  <r>
    <x v="47"/>
    <x v="21"/>
    <x v="59"/>
    <m/>
    <n v="0"/>
  </r>
  <r>
    <x v="47"/>
    <x v="22"/>
    <x v="59"/>
    <m/>
    <n v="0"/>
  </r>
  <r>
    <x v="48"/>
    <x v="20"/>
    <x v="59"/>
    <m/>
    <n v="0"/>
  </r>
  <r>
    <x v="48"/>
    <x v="21"/>
    <x v="59"/>
    <m/>
    <n v="0"/>
  </r>
  <r>
    <x v="48"/>
    <x v="22"/>
    <x v="59"/>
    <m/>
    <n v="0"/>
  </r>
  <r>
    <x v="49"/>
    <x v="20"/>
    <x v="59"/>
    <n v="309000"/>
    <n v="309000"/>
  </r>
  <r>
    <x v="49"/>
    <x v="21"/>
    <x v="59"/>
    <m/>
    <n v="0"/>
  </r>
  <r>
    <x v="49"/>
    <x v="22"/>
    <x v="59"/>
    <m/>
    <n v="0"/>
  </r>
  <r>
    <x v="50"/>
    <x v="20"/>
    <x v="59"/>
    <n v="326975"/>
    <n v="653950"/>
  </r>
  <r>
    <x v="50"/>
    <x v="21"/>
    <x v="59"/>
    <m/>
    <n v="0"/>
  </r>
  <r>
    <x v="50"/>
    <x v="22"/>
    <x v="59"/>
    <m/>
    <n v="0"/>
  </r>
  <r>
    <x v="51"/>
    <x v="20"/>
    <x v="59"/>
    <n v="449950"/>
    <n v="1274900"/>
  </r>
  <r>
    <x v="51"/>
    <x v="21"/>
    <x v="59"/>
    <m/>
    <n v="0"/>
  </r>
  <r>
    <x v="51"/>
    <x v="22"/>
    <x v="59"/>
    <m/>
    <n v="0"/>
  </r>
  <r>
    <x v="52"/>
    <x v="20"/>
    <x v="59"/>
    <n v="424975"/>
    <n v="1534325"/>
  </r>
  <r>
    <x v="52"/>
    <x v="21"/>
    <x v="59"/>
    <m/>
    <n v="0"/>
  </r>
  <r>
    <x v="52"/>
    <x v="22"/>
    <x v="59"/>
    <m/>
    <n v="0"/>
  </r>
  <r>
    <x v="53"/>
    <x v="20"/>
    <x v="59"/>
    <m/>
    <n v="0"/>
  </r>
  <r>
    <x v="53"/>
    <x v="21"/>
    <x v="59"/>
    <m/>
    <n v="0"/>
  </r>
  <r>
    <x v="53"/>
    <x v="22"/>
    <x v="59"/>
    <m/>
    <n v="0"/>
  </r>
  <r>
    <x v="54"/>
    <x v="20"/>
    <x v="59"/>
    <n v="282500"/>
    <n v="282500"/>
  </r>
  <r>
    <x v="54"/>
    <x v="21"/>
    <x v="59"/>
    <m/>
    <n v="0"/>
  </r>
  <r>
    <x v="54"/>
    <x v="22"/>
    <x v="59"/>
    <m/>
    <n v="0"/>
  </r>
  <r>
    <x v="55"/>
    <x v="20"/>
    <x v="59"/>
    <n v="434990"/>
    <n v="1225440"/>
  </r>
  <r>
    <x v="55"/>
    <x v="21"/>
    <x v="59"/>
    <m/>
    <n v="0"/>
  </r>
  <r>
    <x v="55"/>
    <x v="22"/>
    <x v="59"/>
    <m/>
    <n v="0"/>
  </r>
  <r>
    <x v="56"/>
    <x v="20"/>
    <x v="59"/>
    <m/>
    <n v="0"/>
  </r>
  <r>
    <x v="56"/>
    <x v="21"/>
    <x v="59"/>
    <m/>
    <n v="0"/>
  </r>
  <r>
    <x v="56"/>
    <x v="22"/>
    <x v="59"/>
    <m/>
    <n v="0"/>
  </r>
  <r>
    <x v="57"/>
    <x v="20"/>
    <x v="59"/>
    <m/>
    <n v="0"/>
  </r>
  <r>
    <x v="57"/>
    <x v="21"/>
    <x v="59"/>
    <m/>
    <n v="0"/>
  </r>
  <r>
    <x v="57"/>
    <x v="22"/>
    <x v="59"/>
    <m/>
    <n v="0"/>
  </r>
  <r>
    <x v="58"/>
    <x v="20"/>
    <x v="59"/>
    <n v="430000"/>
    <n v="430000"/>
  </r>
  <r>
    <x v="58"/>
    <x v="21"/>
    <x v="59"/>
    <m/>
    <n v="0"/>
  </r>
  <r>
    <x v="58"/>
    <x v="22"/>
    <x v="59"/>
    <m/>
    <n v="0"/>
  </r>
  <r>
    <x v="59"/>
    <x v="20"/>
    <x v="59"/>
    <n v="400000"/>
    <n v="400000"/>
  </r>
  <r>
    <x v="59"/>
    <x v="21"/>
    <x v="59"/>
    <m/>
    <n v="0"/>
  </r>
  <r>
    <x v="59"/>
    <x v="22"/>
    <x v="59"/>
    <m/>
    <n v="0"/>
  </r>
  <r>
    <x v="60"/>
    <x v="20"/>
    <x v="59"/>
    <n v="453500"/>
    <n v="453500"/>
  </r>
  <r>
    <x v="60"/>
    <x v="21"/>
    <x v="59"/>
    <m/>
    <n v="0"/>
  </r>
  <r>
    <x v="60"/>
    <x v="22"/>
    <x v="59"/>
    <m/>
    <n v="0"/>
  </r>
  <r>
    <x v="61"/>
    <x v="20"/>
    <x v="59"/>
    <m/>
    <n v="0"/>
  </r>
  <r>
    <x v="61"/>
    <x v="21"/>
    <x v="59"/>
    <m/>
    <n v="0"/>
  </r>
  <r>
    <x v="61"/>
    <x v="22"/>
    <x v="59"/>
    <m/>
    <n v="0"/>
  </r>
  <r>
    <x v="62"/>
    <x v="20"/>
    <x v="59"/>
    <n v="437500"/>
    <n v="437500"/>
  </r>
  <r>
    <x v="62"/>
    <x v="21"/>
    <x v="59"/>
    <m/>
    <n v="0"/>
  </r>
  <r>
    <x v="62"/>
    <x v="22"/>
    <x v="59"/>
    <m/>
    <n v="0"/>
  </r>
  <r>
    <x v="63"/>
    <x v="20"/>
    <x v="59"/>
    <m/>
    <n v="0"/>
  </r>
  <r>
    <x v="63"/>
    <x v="21"/>
    <x v="59"/>
    <m/>
    <n v="0"/>
  </r>
  <r>
    <x v="63"/>
    <x v="22"/>
    <x v="59"/>
    <m/>
    <n v="0"/>
  </r>
  <r>
    <x v="64"/>
    <x v="20"/>
    <x v="59"/>
    <n v="240000"/>
    <n v="240000"/>
  </r>
  <r>
    <x v="64"/>
    <x v="21"/>
    <x v="59"/>
    <m/>
    <n v="0"/>
  </r>
  <r>
    <x v="64"/>
    <x v="22"/>
    <x v="59"/>
    <m/>
    <n v="0"/>
  </r>
  <r>
    <x v="65"/>
    <x v="20"/>
    <x v="59"/>
    <m/>
    <n v="0"/>
  </r>
  <r>
    <x v="65"/>
    <x v="21"/>
    <x v="59"/>
    <m/>
    <n v="0"/>
  </r>
  <r>
    <x v="65"/>
    <x v="22"/>
    <x v="59"/>
    <m/>
    <n v="0"/>
  </r>
  <r>
    <x v="66"/>
    <x v="20"/>
    <x v="59"/>
    <m/>
    <n v="0"/>
  </r>
  <r>
    <x v="66"/>
    <x v="21"/>
    <x v="59"/>
    <m/>
    <n v="0"/>
  </r>
  <r>
    <x v="66"/>
    <x v="22"/>
    <x v="59"/>
    <m/>
    <n v="0"/>
  </r>
  <r>
    <x v="67"/>
    <x v="20"/>
    <x v="59"/>
    <m/>
    <n v="0"/>
  </r>
  <r>
    <x v="67"/>
    <x v="21"/>
    <x v="59"/>
    <m/>
    <n v="0"/>
  </r>
  <r>
    <x v="67"/>
    <x v="22"/>
    <x v="59"/>
    <m/>
    <n v="0"/>
  </r>
  <r>
    <x v="68"/>
    <x v="20"/>
    <x v="59"/>
    <m/>
    <n v="0"/>
  </r>
  <r>
    <x v="68"/>
    <x v="21"/>
    <x v="59"/>
    <m/>
    <n v="0"/>
  </r>
  <r>
    <x v="68"/>
    <x v="22"/>
    <x v="59"/>
    <m/>
    <n v="0"/>
  </r>
  <r>
    <x v="69"/>
    <x v="20"/>
    <x v="59"/>
    <m/>
    <n v="0"/>
  </r>
  <r>
    <x v="69"/>
    <x v="21"/>
    <x v="59"/>
    <m/>
    <n v="0"/>
  </r>
  <r>
    <x v="69"/>
    <x v="22"/>
    <x v="59"/>
    <m/>
    <n v="0"/>
  </r>
  <r>
    <x v="70"/>
    <x v="20"/>
    <x v="59"/>
    <m/>
    <n v="0"/>
  </r>
  <r>
    <x v="70"/>
    <x v="21"/>
    <x v="59"/>
    <m/>
    <n v="0"/>
  </r>
  <r>
    <x v="70"/>
    <x v="22"/>
    <x v="59"/>
    <m/>
    <n v="0"/>
  </r>
  <r>
    <x v="71"/>
    <x v="20"/>
    <x v="59"/>
    <n v="230000"/>
    <n v="230000"/>
  </r>
  <r>
    <x v="71"/>
    <x v="21"/>
    <x v="59"/>
    <n v="200000"/>
    <n v="200000"/>
  </r>
  <r>
    <x v="71"/>
    <x v="22"/>
    <x v="59"/>
    <m/>
    <n v="0"/>
  </r>
  <r>
    <x v="72"/>
    <x v="20"/>
    <x v="59"/>
    <m/>
    <n v="0"/>
  </r>
  <r>
    <x v="72"/>
    <x v="21"/>
    <x v="59"/>
    <m/>
    <n v="0"/>
  </r>
  <r>
    <x v="72"/>
    <x v="22"/>
    <x v="59"/>
    <m/>
    <n v="0"/>
  </r>
  <r>
    <x v="73"/>
    <x v="20"/>
    <x v="59"/>
    <m/>
    <n v="0"/>
  </r>
  <r>
    <x v="73"/>
    <x v="21"/>
    <x v="59"/>
    <m/>
    <n v="0"/>
  </r>
  <r>
    <x v="73"/>
    <x v="22"/>
    <x v="59"/>
    <m/>
    <n v="0"/>
  </r>
  <r>
    <x v="74"/>
    <x v="20"/>
    <x v="59"/>
    <m/>
    <n v="0"/>
  </r>
  <r>
    <x v="74"/>
    <x v="21"/>
    <x v="59"/>
    <m/>
    <n v="0"/>
  </r>
  <r>
    <x v="74"/>
    <x v="22"/>
    <x v="59"/>
    <m/>
    <n v="0"/>
  </r>
  <r>
    <x v="75"/>
    <x v="20"/>
    <x v="59"/>
    <m/>
    <n v="0"/>
  </r>
  <r>
    <x v="75"/>
    <x v="21"/>
    <x v="59"/>
    <n v="167500"/>
    <n v="167500"/>
  </r>
  <r>
    <x v="75"/>
    <x v="22"/>
    <x v="59"/>
    <m/>
    <n v="0"/>
  </r>
  <r>
    <x v="76"/>
    <x v="20"/>
    <x v="59"/>
    <m/>
    <n v="0"/>
  </r>
  <r>
    <x v="76"/>
    <x v="21"/>
    <x v="59"/>
    <m/>
    <n v="0"/>
  </r>
  <r>
    <x v="76"/>
    <x v="22"/>
    <x v="59"/>
    <m/>
    <n v="0"/>
  </r>
  <r>
    <x v="77"/>
    <x v="20"/>
    <x v="59"/>
    <m/>
    <n v="0"/>
  </r>
  <r>
    <x v="77"/>
    <x v="21"/>
    <x v="59"/>
    <m/>
    <n v="0"/>
  </r>
  <r>
    <x v="77"/>
    <x v="22"/>
    <x v="59"/>
    <m/>
    <n v="0"/>
  </r>
  <r>
    <x v="78"/>
    <x v="20"/>
    <x v="59"/>
    <n v="299000"/>
    <n v="299000"/>
  </r>
  <r>
    <x v="78"/>
    <x v="21"/>
    <x v="59"/>
    <m/>
    <n v="0"/>
  </r>
  <r>
    <x v="78"/>
    <x v="22"/>
    <x v="59"/>
    <m/>
    <n v="0"/>
  </r>
  <r>
    <x v="79"/>
    <x v="20"/>
    <x v="59"/>
    <n v="335000"/>
    <n v="836888"/>
  </r>
  <r>
    <x v="79"/>
    <x v="21"/>
    <x v="59"/>
    <m/>
    <n v="0"/>
  </r>
  <r>
    <x v="79"/>
    <x v="22"/>
    <x v="59"/>
    <m/>
    <n v="0"/>
  </r>
  <r>
    <x v="80"/>
    <x v="20"/>
    <x v="59"/>
    <m/>
    <n v="0"/>
  </r>
  <r>
    <x v="80"/>
    <x v="21"/>
    <x v="59"/>
    <m/>
    <n v="0"/>
  </r>
  <r>
    <x v="80"/>
    <x v="22"/>
    <x v="59"/>
    <m/>
    <n v="0"/>
  </r>
  <r>
    <x v="81"/>
    <x v="20"/>
    <x v="59"/>
    <m/>
    <n v="0"/>
  </r>
  <r>
    <x v="81"/>
    <x v="21"/>
    <x v="59"/>
    <m/>
    <n v="0"/>
  </r>
  <r>
    <x v="81"/>
    <x v="22"/>
    <x v="59"/>
    <m/>
    <n v="0"/>
  </r>
  <r>
    <x v="82"/>
    <x v="20"/>
    <x v="59"/>
    <n v="289500"/>
    <n v="289500"/>
  </r>
  <r>
    <x v="82"/>
    <x v="21"/>
    <x v="59"/>
    <m/>
    <n v="0"/>
  </r>
  <r>
    <x v="82"/>
    <x v="22"/>
    <x v="59"/>
    <m/>
    <n v="0"/>
  </r>
  <r>
    <x v="83"/>
    <x v="20"/>
    <x v="59"/>
    <n v="264900"/>
    <n v="264900"/>
  </r>
  <r>
    <x v="83"/>
    <x v="21"/>
    <x v="59"/>
    <m/>
    <n v="0"/>
  </r>
  <r>
    <x v="83"/>
    <x v="22"/>
    <x v="59"/>
    <m/>
    <n v="0"/>
  </r>
  <r>
    <x v="84"/>
    <x v="20"/>
    <x v="59"/>
    <m/>
    <n v="0"/>
  </r>
  <r>
    <x v="84"/>
    <x v="21"/>
    <x v="59"/>
    <m/>
    <n v="0"/>
  </r>
  <r>
    <x v="84"/>
    <x v="22"/>
    <x v="59"/>
    <m/>
    <n v="0"/>
  </r>
  <r>
    <x v="85"/>
    <x v="20"/>
    <x v="59"/>
    <m/>
    <n v="0"/>
  </r>
  <r>
    <x v="85"/>
    <x v="21"/>
    <x v="59"/>
    <n v="62000"/>
    <n v="62000"/>
  </r>
  <r>
    <x v="85"/>
    <x v="22"/>
    <x v="59"/>
    <m/>
    <n v="0"/>
  </r>
  <r>
    <x v="86"/>
    <x v="20"/>
    <x v="59"/>
    <n v="298000"/>
    <n v="298000"/>
  </r>
  <r>
    <x v="86"/>
    <x v="21"/>
    <x v="59"/>
    <m/>
    <n v="0"/>
  </r>
  <r>
    <x v="86"/>
    <x v="22"/>
    <x v="59"/>
    <m/>
    <n v="0"/>
  </r>
  <r>
    <x v="87"/>
    <x v="20"/>
    <x v="59"/>
    <n v="305000"/>
    <n v="305000"/>
  </r>
  <r>
    <x v="87"/>
    <x v="21"/>
    <x v="59"/>
    <m/>
    <n v="0"/>
  </r>
  <r>
    <x v="87"/>
    <x v="22"/>
    <x v="59"/>
    <m/>
    <n v="0"/>
  </r>
  <r>
    <x v="88"/>
    <x v="20"/>
    <x v="59"/>
    <m/>
    <n v="0"/>
  </r>
  <r>
    <x v="88"/>
    <x v="21"/>
    <x v="59"/>
    <m/>
    <n v="0"/>
  </r>
  <r>
    <x v="88"/>
    <x v="22"/>
    <x v="59"/>
    <m/>
    <n v="0"/>
  </r>
  <r>
    <x v="89"/>
    <x v="20"/>
    <x v="59"/>
    <n v="245000"/>
    <n v="245000"/>
  </r>
  <r>
    <x v="89"/>
    <x v="21"/>
    <x v="59"/>
    <m/>
    <n v="0"/>
  </r>
  <r>
    <x v="89"/>
    <x v="22"/>
    <x v="59"/>
    <m/>
    <n v="0"/>
  </r>
  <r>
    <x v="90"/>
    <x v="20"/>
    <x v="59"/>
    <m/>
    <n v="0"/>
  </r>
  <r>
    <x v="90"/>
    <x v="21"/>
    <x v="59"/>
    <m/>
    <n v="0"/>
  </r>
  <r>
    <x v="90"/>
    <x v="22"/>
    <x v="59"/>
    <m/>
    <n v="0"/>
  </r>
  <r>
    <x v="91"/>
    <x v="20"/>
    <x v="59"/>
    <m/>
    <n v="0"/>
  </r>
  <r>
    <x v="91"/>
    <x v="21"/>
    <x v="59"/>
    <m/>
    <n v="0"/>
  </r>
  <r>
    <x v="91"/>
    <x v="22"/>
    <x v="59"/>
    <m/>
    <n v="0"/>
  </r>
  <r>
    <x v="92"/>
    <x v="20"/>
    <x v="59"/>
    <m/>
    <n v="0"/>
  </r>
  <r>
    <x v="92"/>
    <x v="21"/>
    <x v="59"/>
    <m/>
    <n v="0"/>
  </r>
  <r>
    <x v="92"/>
    <x v="22"/>
    <x v="59"/>
    <m/>
    <n v="0"/>
  </r>
  <r>
    <x v="93"/>
    <x v="20"/>
    <x v="59"/>
    <n v="12900"/>
    <n v="12900"/>
  </r>
  <r>
    <x v="93"/>
    <x v="21"/>
    <x v="59"/>
    <m/>
    <n v="0"/>
  </r>
  <r>
    <x v="93"/>
    <x v="22"/>
    <x v="59"/>
    <m/>
    <n v="0"/>
  </r>
  <r>
    <x v="94"/>
    <x v="20"/>
    <x v="59"/>
    <n v="222500"/>
    <n v="222500"/>
  </r>
  <r>
    <x v="94"/>
    <x v="21"/>
    <x v="59"/>
    <m/>
    <n v="0"/>
  </r>
  <r>
    <x v="94"/>
    <x v="22"/>
    <x v="59"/>
    <m/>
    <n v="0"/>
  </r>
  <r>
    <x v="95"/>
    <x v="20"/>
    <x v="59"/>
    <m/>
    <n v="0"/>
  </r>
  <r>
    <x v="95"/>
    <x v="21"/>
    <x v="59"/>
    <m/>
    <n v="0"/>
  </r>
  <r>
    <x v="95"/>
    <x v="22"/>
    <x v="59"/>
    <m/>
    <n v="0"/>
  </r>
  <r>
    <x v="96"/>
    <x v="20"/>
    <x v="59"/>
    <m/>
    <n v="0"/>
  </r>
  <r>
    <x v="96"/>
    <x v="21"/>
    <x v="59"/>
    <m/>
    <n v="0"/>
  </r>
  <r>
    <x v="96"/>
    <x v="22"/>
    <x v="59"/>
    <m/>
    <n v="0"/>
  </r>
  <r>
    <x v="97"/>
    <x v="20"/>
    <x v="59"/>
    <n v="279900"/>
    <n v="279900"/>
  </r>
  <r>
    <x v="97"/>
    <x v="21"/>
    <x v="59"/>
    <m/>
    <n v="0"/>
  </r>
  <r>
    <x v="97"/>
    <x v="22"/>
    <x v="59"/>
    <m/>
    <n v="0"/>
  </r>
  <r>
    <x v="98"/>
    <x v="20"/>
    <x v="59"/>
    <m/>
    <n v="0"/>
  </r>
  <r>
    <x v="98"/>
    <x v="21"/>
    <x v="59"/>
    <n v="40000"/>
    <n v="40000"/>
  </r>
  <r>
    <x v="98"/>
    <x v="22"/>
    <x v="59"/>
    <m/>
    <n v="0"/>
  </r>
  <r>
    <x v="99"/>
    <x v="20"/>
    <x v="59"/>
    <m/>
    <n v="0"/>
  </r>
  <r>
    <x v="99"/>
    <x v="21"/>
    <x v="59"/>
    <m/>
    <n v="0"/>
  </r>
  <r>
    <x v="99"/>
    <x v="22"/>
    <x v="59"/>
    <m/>
    <n v="0"/>
  </r>
  <r>
    <x v="100"/>
    <x v="20"/>
    <x v="59"/>
    <n v="279900"/>
    <n v="279900"/>
  </r>
  <r>
    <x v="100"/>
    <x v="21"/>
    <x v="59"/>
    <m/>
    <n v="0"/>
  </r>
  <r>
    <x v="100"/>
    <x v="22"/>
    <x v="59"/>
    <m/>
    <n v="0"/>
  </r>
  <r>
    <x v="101"/>
    <x v="20"/>
    <x v="59"/>
    <n v="90000"/>
    <n v="90000"/>
  </r>
  <r>
    <x v="101"/>
    <x v="21"/>
    <x v="59"/>
    <m/>
    <n v="0"/>
  </r>
  <r>
    <x v="101"/>
    <x v="22"/>
    <x v="59"/>
    <m/>
    <n v="0"/>
  </r>
  <r>
    <x v="102"/>
    <x v="20"/>
    <x v="59"/>
    <m/>
    <n v="0"/>
  </r>
  <r>
    <x v="102"/>
    <x v="21"/>
    <x v="59"/>
    <m/>
    <n v="0"/>
  </r>
  <r>
    <x v="102"/>
    <x v="22"/>
    <x v="59"/>
    <m/>
    <n v="0"/>
  </r>
  <r>
    <x v="103"/>
    <x v="20"/>
    <x v="59"/>
    <m/>
    <n v="0"/>
  </r>
  <r>
    <x v="103"/>
    <x v="21"/>
    <x v="59"/>
    <m/>
    <n v="0"/>
  </r>
  <r>
    <x v="103"/>
    <x v="22"/>
    <x v="59"/>
    <m/>
    <n v="0"/>
  </r>
  <r>
    <x v="104"/>
    <x v="20"/>
    <x v="59"/>
    <n v="269950"/>
    <n v="269950"/>
  </r>
  <r>
    <x v="104"/>
    <x v="21"/>
    <x v="59"/>
    <m/>
    <n v="0"/>
  </r>
  <r>
    <x v="104"/>
    <x v="22"/>
    <x v="59"/>
    <m/>
    <n v="0"/>
  </r>
  <r>
    <x v="105"/>
    <x v="20"/>
    <x v="59"/>
    <n v="205000"/>
    <n v="205000"/>
  </r>
  <r>
    <x v="105"/>
    <x v="21"/>
    <x v="59"/>
    <m/>
    <n v="0"/>
  </r>
  <r>
    <x v="105"/>
    <x v="22"/>
    <x v="59"/>
    <m/>
    <n v="0"/>
  </r>
  <r>
    <x v="106"/>
    <x v="20"/>
    <x v="59"/>
    <m/>
    <n v="0"/>
  </r>
  <r>
    <x v="106"/>
    <x v="21"/>
    <x v="59"/>
    <m/>
    <n v="0"/>
  </r>
  <r>
    <x v="106"/>
    <x v="22"/>
    <x v="59"/>
    <m/>
    <n v="0"/>
  </r>
  <r>
    <x v="107"/>
    <x v="20"/>
    <x v="59"/>
    <n v="153000"/>
    <n v="153000"/>
  </r>
  <r>
    <x v="107"/>
    <x v="21"/>
    <x v="59"/>
    <m/>
    <n v="0"/>
  </r>
  <r>
    <x v="107"/>
    <x v="22"/>
    <x v="59"/>
    <m/>
    <n v="0"/>
  </r>
  <r>
    <x v="108"/>
    <x v="20"/>
    <x v="59"/>
    <m/>
    <n v="0"/>
  </r>
  <r>
    <x v="108"/>
    <x v="21"/>
    <x v="59"/>
    <m/>
    <n v="0"/>
  </r>
  <r>
    <x v="108"/>
    <x v="22"/>
    <x v="59"/>
    <m/>
    <n v="0"/>
  </r>
  <r>
    <x v="109"/>
    <x v="20"/>
    <x v="59"/>
    <m/>
    <n v="0"/>
  </r>
  <r>
    <x v="109"/>
    <x v="21"/>
    <x v="59"/>
    <m/>
    <n v="0"/>
  </r>
  <r>
    <x v="109"/>
    <x v="22"/>
    <x v="59"/>
    <m/>
    <n v="0"/>
  </r>
  <r>
    <x v="110"/>
    <x v="20"/>
    <x v="59"/>
    <m/>
    <n v="0"/>
  </r>
  <r>
    <x v="110"/>
    <x v="21"/>
    <x v="59"/>
    <m/>
    <n v="0"/>
  </r>
  <r>
    <x v="110"/>
    <x v="22"/>
    <x v="59"/>
    <m/>
    <n v="0"/>
  </r>
  <r>
    <x v="111"/>
    <x v="20"/>
    <x v="59"/>
    <m/>
    <n v="0"/>
  </r>
  <r>
    <x v="111"/>
    <x v="21"/>
    <x v="59"/>
    <m/>
    <n v="0"/>
  </r>
  <r>
    <x v="111"/>
    <x v="22"/>
    <x v="59"/>
    <m/>
    <n v="0"/>
  </r>
  <r>
    <x v="112"/>
    <x v="20"/>
    <x v="59"/>
    <m/>
    <n v="0"/>
  </r>
  <r>
    <x v="112"/>
    <x v="21"/>
    <x v="59"/>
    <m/>
    <n v="0"/>
  </r>
  <r>
    <x v="112"/>
    <x v="22"/>
    <x v="59"/>
    <m/>
    <n v="0"/>
  </r>
  <r>
    <x v="113"/>
    <x v="20"/>
    <x v="59"/>
    <n v="420000"/>
    <n v="420000"/>
  </r>
  <r>
    <x v="113"/>
    <x v="21"/>
    <x v="59"/>
    <m/>
    <n v="0"/>
  </r>
  <r>
    <x v="113"/>
    <x v="22"/>
    <x v="59"/>
    <m/>
    <n v="0"/>
  </r>
  <r>
    <x v="114"/>
    <x v="20"/>
    <x v="59"/>
    <m/>
    <n v="0"/>
  </r>
  <r>
    <x v="114"/>
    <x v="21"/>
    <x v="59"/>
    <m/>
    <n v="0"/>
  </r>
  <r>
    <x v="114"/>
    <x v="22"/>
    <x v="59"/>
    <m/>
    <n v="0"/>
  </r>
  <r>
    <x v="115"/>
    <x v="20"/>
    <x v="59"/>
    <n v="156000"/>
    <n v="156000"/>
  </r>
  <r>
    <x v="115"/>
    <x v="21"/>
    <x v="59"/>
    <m/>
    <n v="0"/>
  </r>
  <r>
    <x v="115"/>
    <x v="22"/>
    <x v="59"/>
    <m/>
    <n v="0"/>
  </r>
  <r>
    <x v="116"/>
    <x v="20"/>
    <x v="59"/>
    <n v="180000"/>
    <n v="360000"/>
  </r>
  <r>
    <x v="116"/>
    <x v="21"/>
    <x v="59"/>
    <m/>
    <n v="0"/>
  </r>
  <r>
    <x v="116"/>
    <x v="22"/>
    <x v="59"/>
    <m/>
    <n v="0"/>
  </r>
  <r>
    <x v="117"/>
    <x v="20"/>
    <x v="59"/>
    <n v="190000"/>
    <n v="190000"/>
  </r>
  <r>
    <x v="117"/>
    <x v="21"/>
    <x v="59"/>
    <m/>
    <n v="0"/>
  </r>
  <r>
    <x v="117"/>
    <x v="22"/>
    <x v="59"/>
    <m/>
    <n v="0"/>
  </r>
  <r>
    <x v="118"/>
    <x v="20"/>
    <x v="59"/>
    <m/>
    <n v="0"/>
  </r>
  <r>
    <x v="118"/>
    <x v="21"/>
    <x v="59"/>
    <m/>
    <n v="0"/>
  </r>
  <r>
    <x v="118"/>
    <x v="22"/>
    <x v="59"/>
    <m/>
    <n v="0"/>
  </r>
  <r>
    <x v="119"/>
    <x v="20"/>
    <x v="59"/>
    <n v="139000"/>
    <n v="139000"/>
  </r>
  <r>
    <x v="119"/>
    <x v="21"/>
    <x v="59"/>
    <m/>
    <n v="0"/>
  </r>
  <r>
    <x v="119"/>
    <x v="22"/>
    <x v="59"/>
    <m/>
    <n v="0"/>
  </r>
  <r>
    <x v="120"/>
    <x v="20"/>
    <x v="59"/>
    <n v="239500"/>
    <n v="239500"/>
  </r>
  <r>
    <x v="120"/>
    <x v="21"/>
    <x v="59"/>
    <m/>
    <n v="0"/>
  </r>
  <r>
    <x v="120"/>
    <x v="22"/>
    <x v="59"/>
    <m/>
    <n v="0"/>
  </r>
  <r>
    <x v="121"/>
    <x v="20"/>
    <x v="59"/>
    <m/>
    <n v="0"/>
  </r>
  <r>
    <x v="121"/>
    <x v="21"/>
    <x v="59"/>
    <m/>
    <n v="0"/>
  </r>
  <r>
    <x v="121"/>
    <x v="22"/>
    <x v="59"/>
    <m/>
    <n v="0"/>
  </r>
  <r>
    <x v="122"/>
    <x v="20"/>
    <x v="59"/>
    <n v="155000"/>
    <n v="155000"/>
  </r>
  <r>
    <x v="122"/>
    <x v="21"/>
    <x v="59"/>
    <m/>
    <n v="0"/>
  </r>
  <r>
    <x v="122"/>
    <x v="22"/>
    <x v="59"/>
    <m/>
    <n v="0"/>
  </r>
  <r>
    <x v="123"/>
    <x v="20"/>
    <x v="59"/>
    <n v="140000"/>
    <n v="140000"/>
  </r>
  <r>
    <x v="123"/>
    <x v="21"/>
    <x v="59"/>
    <m/>
    <n v="0"/>
  </r>
  <r>
    <x v="123"/>
    <x v="22"/>
    <x v="59"/>
    <m/>
    <n v="0"/>
  </r>
  <r>
    <x v="124"/>
    <x v="20"/>
    <x v="59"/>
    <m/>
    <n v="0"/>
  </r>
  <r>
    <x v="124"/>
    <x v="21"/>
    <x v="59"/>
    <n v="282649"/>
    <n v="282649"/>
  </r>
  <r>
    <x v="124"/>
    <x v="22"/>
    <x v="59"/>
    <m/>
    <n v="0"/>
  </r>
  <r>
    <x v="125"/>
    <x v="20"/>
    <x v="59"/>
    <m/>
    <n v="0"/>
  </r>
  <r>
    <x v="125"/>
    <x v="21"/>
    <x v="59"/>
    <m/>
    <n v="0"/>
  </r>
  <r>
    <x v="125"/>
    <x v="22"/>
    <x v="59"/>
    <m/>
    <n v="0"/>
  </r>
  <r>
    <x v="126"/>
    <x v="20"/>
    <x v="59"/>
    <m/>
    <n v="0"/>
  </r>
  <r>
    <x v="126"/>
    <x v="21"/>
    <x v="59"/>
    <m/>
    <n v="0"/>
  </r>
  <r>
    <x v="126"/>
    <x v="22"/>
    <x v="59"/>
    <m/>
    <n v="0"/>
  </r>
  <r>
    <x v="127"/>
    <x v="20"/>
    <x v="59"/>
    <m/>
    <n v="0"/>
  </r>
  <r>
    <x v="127"/>
    <x v="21"/>
    <x v="59"/>
    <m/>
    <n v="0"/>
  </r>
  <r>
    <x v="127"/>
    <x v="22"/>
    <x v="59"/>
    <m/>
    <n v="0"/>
  </r>
  <r>
    <x v="128"/>
    <x v="20"/>
    <x v="59"/>
    <m/>
    <n v="0"/>
  </r>
  <r>
    <x v="128"/>
    <x v="21"/>
    <x v="59"/>
    <m/>
    <n v="0"/>
  </r>
  <r>
    <x v="128"/>
    <x v="22"/>
    <x v="59"/>
    <m/>
    <n v="0"/>
  </r>
  <r>
    <x v="129"/>
    <x v="20"/>
    <x v="59"/>
    <m/>
    <n v="0"/>
  </r>
  <r>
    <x v="129"/>
    <x v="21"/>
    <x v="59"/>
    <m/>
    <n v="0"/>
  </r>
  <r>
    <x v="129"/>
    <x v="22"/>
    <x v="59"/>
    <m/>
    <n v="0"/>
  </r>
  <r>
    <x v="130"/>
    <x v="20"/>
    <x v="59"/>
    <n v="204457"/>
    <n v="408913"/>
  </r>
  <r>
    <x v="130"/>
    <x v="21"/>
    <x v="59"/>
    <m/>
    <n v="0"/>
  </r>
  <r>
    <x v="130"/>
    <x v="22"/>
    <x v="59"/>
    <m/>
    <n v="0"/>
  </r>
  <r>
    <x v="131"/>
    <x v="20"/>
    <x v="59"/>
    <m/>
    <n v="0"/>
  </r>
  <r>
    <x v="131"/>
    <x v="21"/>
    <x v="59"/>
    <m/>
    <n v="0"/>
  </r>
  <r>
    <x v="131"/>
    <x v="22"/>
    <x v="59"/>
    <m/>
    <n v="0"/>
  </r>
  <r>
    <x v="132"/>
    <x v="20"/>
    <x v="59"/>
    <m/>
    <n v="0"/>
  </r>
  <r>
    <x v="132"/>
    <x v="21"/>
    <x v="59"/>
    <m/>
    <n v="0"/>
  </r>
  <r>
    <x v="132"/>
    <x v="22"/>
    <x v="59"/>
    <m/>
    <n v="0"/>
  </r>
  <r>
    <x v="133"/>
    <x v="20"/>
    <x v="59"/>
    <n v="206000"/>
    <n v="664950"/>
  </r>
  <r>
    <x v="133"/>
    <x v="21"/>
    <x v="59"/>
    <m/>
    <n v="0"/>
  </r>
  <r>
    <x v="133"/>
    <x v="22"/>
    <x v="59"/>
    <m/>
    <n v="0"/>
  </r>
  <r>
    <x v="134"/>
    <x v="20"/>
    <x v="59"/>
    <n v="105500"/>
    <n v="105500"/>
  </r>
  <r>
    <x v="134"/>
    <x v="21"/>
    <x v="59"/>
    <m/>
    <n v="0"/>
  </r>
  <r>
    <x v="134"/>
    <x v="22"/>
    <x v="59"/>
    <m/>
    <n v="0"/>
  </r>
  <r>
    <x v="135"/>
    <x v="20"/>
    <x v="59"/>
    <n v="217500"/>
    <n v="435000"/>
  </r>
  <r>
    <x v="135"/>
    <x v="21"/>
    <x v="59"/>
    <m/>
    <n v="0"/>
  </r>
  <r>
    <x v="135"/>
    <x v="22"/>
    <x v="59"/>
    <m/>
    <n v="0"/>
  </r>
  <r>
    <x v="136"/>
    <x v="20"/>
    <x v="59"/>
    <m/>
    <n v="0"/>
  </r>
  <r>
    <x v="136"/>
    <x v="21"/>
    <x v="59"/>
    <m/>
    <n v="0"/>
  </r>
  <r>
    <x v="136"/>
    <x v="22"/>
    <x v="59"/>
    <m/>
    <n v="0"/>
  </r>
  <r>
    <x v="137"/>
    <x v="20"/>
    <x v="59"/>
    <n v="214000"/>
    <n v="214000"/>
  </r>
  <r>
    <x v="137"/>
    <x v="21"/>
    <x v="59"/>
    <m/>
    <n v="0"/>
  </r>
  <r>
    <x v="137"/>
    <x v="22"/>
    <x v="59"/>
    <m/>
    <n v="0"/>
  </r>
  <r>
    <x v="138"/>
    <x v="20"/>
    <x v="59"/>
    <n v="330000"/>
    <n v="660000"/>
  </r>
  <r>
    <x v="138"/>
    <x v="21"/>
    <x v="59"/>
    <m/>
    <n v="0"/>
  </r>
  <r>
    <x v="138"/>
    <x v="22"/>
    <x v="59"/>
    <m/>
    <n v="0"/>
  </r>
  <r>
    <x v="139"/>
    <x v="20"/>
    <x v="59"/>
    <n v="199500"/>
    <n v="199500"/>
  </r>
  <r>
    <x v="139"/>
    <x v="21"/>
    <x v="59"/>
    <m/>
    <n v="0"/>
  </r>
  <r>
    <x v="139"/>
    <x v="22"/>
    <x v="59"/>
    <m/>
    <n v="0"/>
  </r>
  <r>
    <x v="140"/>
    <x v="20"/>
    <x v="59"/>
    <m/>
    <n v="0"/>
  </r>
  <r>
    <x v="140"/>
    <x v="21"/>
    <x v="59"/>
    <m/>
    <n v="0"/>
  </r>
  <r>
    <x v="140"/>
    <x v="22"/>
    <x v="59"/>
    <m/>
    <n v="0"/>
  </r>
  <r>
    <x v="141"/>
    <x v="20"/>
    <x v="59"/>
    <m/>
    <n v="0"/>
  </r>
  <r>
    <x v="141"/>
    <x v="21"/>
    <x v="59"/>
    <m/>
    <n v="0"/>
  </r>
  <r>
    <x v="141"/>
    <x v="22"/>
    <x v="59"/>
    <m/>
    <n v="0"/>
  </r>
  <r>
    <x v="142"/>
    <x v="20"/>
    <x v="59"/>
    <m/>
    <n v="0"/>
  </r>
  <r>
    <x v="142"/>
    <x v="21"/>
    <x v="59"/>
    <m/>
    <n v="0"/>
  </r>
  <r>
    <x v="142"/>
    <x v="22"/>
    <x v="59"/>
    <m/>
    <n v="0"/>
  </r>
  <r>
    <x v="143"/>
    <x v="20"/>
    <x v="59"/>
    <n v="290000"/>
    <n v="290000"/>
  </r>
  <r>
    <x v="143"/>
    <x v="21"/>
    <x v="59"/>
    <m/>
    <n v="0"/>
  </r>
  <r>
    <x v="143"/>
    <x v="22"/>
    <x v="59"/>
    <m/>
    <n v="0"/>
  </r>
  <r>
    <x v="144"/>
    <x v="20"/>
    <x v="59"/>
    <m/>
    <n v="0"/>
  </r>
  <r>
    <x v="144"/>
    <x v="21"/>
    <x v="59"/>
    <m/>
    <n v="0"/>
  </r>
  <r>
    <x v="144"/>
    <x v="22"/>
    <x v="59"/>
    <m/>
    <n v="0"/>
  </r>
  <r>
    <x v="145"/>
    <x v="20"/>
    <x v="59"/>
    <n v="339950"/>
    <n v="339950"/>
  </r>
  <r>
    <x v="145"/>
    <x v="21"/>
    <x v="59"/>
    <m/>
    <n v="0"/>
  </r>
  <r>
    <x v="145"/>
    <x v="22"/>
    <x v="59"/>
    <m/>
    <n v="0"/>
  </r>
  <r>
    <x v="146"/>
    <x v="20"/>
    <x v="59"/>
    <n v="174950"/>
    <n v="174950"/>
  </r>
  <r>
    <x v="146"/>
    <x v="21"/>
    <x v="59"/>
    <m/>
    <n v="0"/>
  </r>
  <r>
    <x v="146"/>
    <x v="22"/>
    <x v="59"/>
    <m/>
    <n v="0"/>
  </r>
  <r>
    <x v="147"/>
    <x v="20"/>
    <x v="59"/>
    <n v="371000"/>
    <n v="371000"/>
  </r>
  <r>
    <x v="147"/>
    <x v="21"/>
    <x v="59"/>
    <m/>
    <n v="0"/>
  </r>
  <r>
    <x v="147"/>
    <x v="22"/>
    <x v="59"/>
    <m/>
    <n v="0"/>
  </r>
  <r>
    <x v="148"/>
    <x v="20"/>
    <x v="59"/>
    <n v="237000"/>
    <n v="237000"/>
  </r>
  <r>
    <x v="148"/>
    <x v="21"/>
    <x v="59"/>
    <m/>
    <n v="0"/>
  </r>
  <r>
    <x v="148"/>
    <x v="22"/>
    <x v="59"/>
    <m/>
    <n v="0"/>
  </r>
  <r>
    <x v="149"/>
    <x v="20"/>
    <x v="59"/>
    <m/>
    <n v="0"/>
  </r>
  <r>
    <x v="149"/>
    <x v="21"/>
    <x v="59"/>
    <m/>
    <n v="0"/>
  </r>
  <r>
    <x v="149"/>
    <x v="22"/>
    <x v="59"/>
    <m/>
    <n v="0"/>
  </r>
  <r>
    <x v="150"/>
    <x v="20"/>
    <x v="59"/>
    <n v="302000"/>
    <n v="302000"/>
  </r>
  <r>
    <x v="150"/>
    <x v="21"/>
    <x v="59"/>
    <m/>
    <n v="0"/>
  </r>
  <r>
    <x v="150"/>
    <x v="22"/>
    <x v="59"/>
    <m/>
    <n v="0"/>
  </r>
  <r>
    <x v="151"/>
    <x v="20"/>
    <x v="59"/>
    <n v="311000"/>
    <n v="311000"/>
  </r>
  <r>
    <x v="151"/>
    <x v="21"/>
    <x v="59"/>
    <m/>
    <n v="0"/>
  </r>
  <r>
    <x v="151"/>
    <x v="22"/>
    <x v="59"/>
    <m/>
    <n v="0"/>
  </r>
  <r>
    <x v="152"/>
    <x v="20"/>
    <x v="59"/>
    <n v="253750"/>
    <n v="507500"/>
  </r>
  <r>
    <x v="152"/>
    <x v="21"/>
    <x v="59"/>
    <m/>
    <n v="0"/>
  </r>
  <r>
    <x v="152"/>
    <x v="22"/>
    <x v="59"/>
    <m/>
    <n v="0"/>
  </r>
  <r>
    <x v="153"/>
    <x v="20"/>
    <x v="59"/>
    <n v="200125"/>
    <n v="400250"/>
  </r>
  <r>
    <x v="153"/>
    <x v="21"/>
    <x v="59"/>
    <m/>
    <n v="0"/>
  </r>
  <r>
    <x v="153"/>
    <x v="22"/>
    <x v="59"/>
    <m/>
    <n v="0"/>
  </r>
  <r>
    <x v="154"/>
    <x v="20"/>
    <x v="59"/>
    <m/>
    <n v="0"/>
  </r>
  <r>
    <x v="154"/>
    <x v="21"/>
    <x v="59"/>
    <m/>
    <n v="0"/>
  </r>
  <r>
    <x v="154"/>
    <x v="22"/>
    <x v="59"/>
    <m/>
    <n v="0"/>
  </r>
  <r>
    <x v="155"/>
    <x v="20"/>
    <x v="59"/>
    <n v="120000"/>
    <n v="240000"/>
  </r>
  <r>
    <x v="155"/>
    <x v="21"/>
    <x v="59"/>
    <m/>
    <n v="0"/>
  </r>
  <r>
    <x v="155"/>
    <x v="22"/>
    <x v="59"/>
    <m/>
    <n v="0"/>
  </r>
  <r>
    <x v="156"/>
    <x v="20"/>
    <x v="59"/>
    <m/>
    <n v="0"/>
  </r>
  <r>
    <x v="156"/>
    <x v="21"/>
    <x v="59"/>
    <m/>
    <n v="0"/>
  </r>
  <r>
    <x v="156"/>
    <x v="22"/>
    <x v="59"/>
    <m/>
    <n v="0"/>
  </r>
  <r>
    <x v="157"/>
    <x v="20"/>
    <x v="59"/>
    <m/>
    <n v="0"/>
  </r>
  <r>
    <x v="157"/>
    <x v="21"/>
    <x v="59"/>
    <m/>
    <n v="0"/>
  </r>
  <r>
    <x v="157"/>
    <x v="22"/>
    <x v="59"/>
    <m/>
    <n v="0"/>
  </r>
  <r>
    <x v="158"/>
    <x v="20"/>
    <x v="59"/>
    <m/>
    <n v="0"/>
  </r>
  <r>
    <x v="158"/>
    <x v="21"/>
    <x v="59"/>
    <m/>
    <n v="0"/>
  </r>
  <r>
    <x v="158"/>
    <x v="22"/>
    <x v="59"/>
    <m/>
    <n v="0"/>
  </r>
  <r>
    <x v="159"/>
    <x v="20"/>
    <x v="59"/>
    <m/>
    <n v="0"/>
  </r>
  <r>
    <x v="159"/>
    <x v="21"/>
    <x v="59"/>
    <m/>
    <n v="0"/>
  </r>
  <r>
    <x v="159"/>
    <x v="22"/>
    <x v="59"/>
    <m/>
    <n v="0"/>
  </r>
  <r>
    <x v="160"/>
    <x v="20"/>
    <x v="59"/>
    <m/>
    <n v="0"/>
  </r>
  <r>
    <x v="160"/>
    <x v="21"/>
    <x v="59"/>
    <m/>
    <n v="0"/>
  </r>
  <r>
    <x v="160"/>
    <x v="22"/>
    <x v="59"/>
    <m/>
    <n v="0"/>
  </r>
  <r>
    <x v="161"/>
    <x v="20"/>
    <x v="59"/>
    <n v="102000"/>
    <n v="102000"/>
  </r>
  <r>
    <x v="161"/>
    <x v="21"/>
    <x v="59"/>
    <m/>
    <n v="0"/>
  </r>
  <r>
    <x v="161"/>
    <x v="22"/>
    <x v="59"/>
    <m/>
    <n v="0"/>
  </r>
  <r>
    <x v="162"/>
    <x v="20"/>
    <x v="59"/>
    <m/>
    <n v="0"/>
  </r>
  <r>
    <x v="162"/>
    <x v="21"/>
    <x v="59"/>
    <m/>
    <n v="0"/>
  </r>
  <r>
    <x v="162"/>
    <x v="22"/>
    <x v="59"/>
    <m/>
    <n v="0"/>
  </r>
  <r>
    <x v="163"/>
    <x v="20"/>
    <x v="59"/>
    <n v="236500"/>
    <n v="473000"/>
  </r>
  <r>
    <x v="163"/>
    <x v="21"/>
    <x v="59"/>
    <m/>
    <n v="0"/>
  </r>
  <r>
    <x v="163"/>
    <x v="22"/>
    <x v="59"/>
    <m/>
    <n v="0"/>
  </r>
  <r>
    <x v="164"/>
    <x v="20"/>
    <x v="59"/>
    <n v="310000"/>
    <n v="310000"/>
  </r>
  <r>
    <x v="164"/>
    <x v="21"/>
    <x v="59"/>
    <m/>
    <n v="0"/>
  </r>
  <r>
    <x v="164"/>
    <x v="22"/>
    <x v="59"/>
    <m/>
    <n v="0"/>
  </r>
  <r>
    <x v="165"/>
    <x v="20"/>
    <x v="59"/>
    <m/>
    <n v="0"/>
  </r>
  <r>
    <x v="165"/>
    <x v="21"/>
    <x v="59"/>
    <m/>
    <n v="0"/>
  </r>
  <r>
    <x v="165"/>
    <x v="22"/>
    <x v="59"/>
    <m/>
    <n v="0"/>
  </r>
  <r>
    <x v="166"/>
    <x v="20"/>
    <x v="59"/>
    <m/>
    <n v="0"/>
  </r>
  <r>
    <x v="166"/>
    <x v="21"/>
    <x v="59"/>
    <m/>
    <n v="0"/>
  </r>
  <r>
    <x v="166"/>
    <x v="22"/>
    <x v="59"/>
    <m/>
    <n v="0"/>
  </r>
  <r>
    <x v="167"/>
    <x v="20"/>
    <x v="59"/>
    <m/>
    <n v="0"/>
  </r>
  <r>
    <x v="167"/>
    <x v="21"/>
    <x v="59"/>
    <m/>
    <n v="0"/>
  </r>
  <r>
    <x v="167"/>
    <x v="22"/>
    <x v="59"/>
    <m/>
    <n v="0"/>
  </r>
  <r>
    <x v="168"/>
    <x v="20"/>
    <x v="59"/>
    <m/>
    <n v="0"/>
  </r>
  <r>
    <x v="168"/>
    <x v="21"/>
    <x v="59"/>
    <m/>
    <n v="0"/>
  </r>
  <r>
    <x v="168"/>
    <x v="22"/>
    <x v="59"/>
    <m/>
    <n v="0"/>
  </r>
  <r>
    <x v="169"/>
    <x v="20"/>
    <x v="59"/>
    <n v="309000"/>
    <n v="309000"/>
  </r>
  <r>
    <x v="169"/>
    <x v="21"/>
    <x v="59"/>
    <m/>
    <n v="0"/>
  </r>
  <r>
    <x v="169"/>
    <x v="22"/>
    <x v="59"/>
    <m/>
    <n v="0"/>
  </r>
  <r>
    <x v="170"/>
    <x v="20"/>
    <x v="59"/>
    <m/>
    <n v="0"/>
  </r>
  <r>
    <x v="170"/>
    <x v="21"/>
    <x v="59"/>
    <m/>
    <n v="0"/>
  </r>
  <r>
    <x v="170"/>
    <x v="22"/>
    <x v="59"/>
    <m/>
    <n v="0"/>
  </r>
  <r>
    <x v="171"/>
    <x v="20"/>
    <x v="59"/>
    <n v="377500"/>
    <n v="755000"/>
  </r>
  <r>
    <x v="171"/>
    <x v="21"/>
    <x v="59"/>
    <m/>
    <n v="0"/>
  </r>
  <r>
    <x v="171"/>
    <x v="22"/>
    <x v="59"/>
    <m/>
    <n v="0"/>
  </r>
  <r>
    <x v="172"/>
    <x v="20"/>
    <x v="59"/>
    <m/>
    <n v="0"/>
  </r>
  <r>
    <x v="172"/>
    <x v="21"/>
    <x v="59"/>
    <n v="316000"/>
    <n v="316000"/>
  </r>
  <r>
    <x v="172"/>
    <x v="22"/>
    <x v="59"/>
    <m/>
    <n v="0"/>
  </r>
  <r>
    <x v="173"/>
    <x v="20"/>
    <x v="59"/>
    <n v="444000"/>
    <n v="1159000"/>
  </r>
  <r>
    <x v="173"/>
    <x v="21"/>
    <x v="59"/>
    <m/>
    <n v="0"/>
  </r>
  <r>
    <x v="173"/>
    <x v="22"/>
    <x v="59"/>
    <m/>
    <n v="0"/>
  </r>
  <r>
    <x v="174"/>
    <x v="20"/>
    <x v="59"/>
    <n v="400000"/>
    <n v="400000"/>
  </r>
  <r>
    <x v="174"/>
    <x v="21"/>
    <x v="59"/>
    <m/>
    <n v="0"/>
  </r>
  <r>
    <x v="174"/>
    <x v="22"/>
    <x v="59"/>
    <m/>
    <n v="0"/>
  </r>
  <r>
    <x v="175"/>
    <x v="20"/>
    <x v="59"/>
    <n v="450000"/>
    <n v="450000"/>
  </r>
  <r>
    <x v="175"/>
    <x v="21"/>
    <x v="59"/>
    <m/>
    <n v="0"/>
  </r>
  <r>
    <x v="175"/>
    <x v="22"/>
    <x v="59"/>
    <m/>
    <n v="0"/>
  </r>
  <r>
    <x v="176"/>
    <x v="20"/>
    <x v="59"/>
    <n v="352000"/>
    <n v="352000"/>
  </r>
  <r>
    <x v="176"/>
    <x v="21"/>
    <x v="59"/>
    <m/>
    <n v="0"/>
  </r>
  <r>
    <x v="176"/>
    <x v="22"/>
    <x v="59"/>
    <m/>
    <n v="0"/>
  </r>
  <r>
    <x v="177"/>
    <x v="20"/>
    <x v="59"/>
    <n v="377500"/>
    <n v="755000"/>
  </r>
  <r>
    <x v="177"/>
    <x v="21"/>
    <x v="59"/>
    <m/>
    <n v="0"/>
  </r>
  <r>
    <x v="177"/>
    <x v="22"/>
    <x v="59"/>
    <m/>
    <n v="0"/>
  </r>
  <r>
    <x v="178"/>
    <x v="20"/>
    <x v="59"/>
    <n v="375000"/>
    <n v="1272000"/>
  </r>
  <r>
    <x v="178"/>
    <x v="21"/>
    <x v="59"/>
    <m/>
    <n v="0"/>
  </r>
  <r>
    <x v="178"/>
    <x v="22"/>
    <x v="59"/>
    <m/>
    <n v="0"/>
  </r>
  <r>
    <x v="179"/>
    <x v="20"/>
    <x v="59"/>
    <n v="243050"/>
    <n v="486100"/>
  </r>
  <r>
    <x v="179"/>
    <x v="21"/>
    <x v="59"/>
    <m/>
    <n v="0"/>
  </r>
  <r>
    <x v="179"/>
    <x v="22"/>
    <x v="59"/>
    <n v="240000"/>
    <n v="240000"/>
  </r>
  <r>
    <x v="180"/>
    <x v="20"/>
    <x v="59"/>
    <n v="230925"/>
    <n v="461850"/>
  </r>
  <r>
    <x v="180"/>
    <x v="21"/>
    <x v="59"/>
    <m/>
    <n v="0"/>
  </r>
  <r>
    <x v="180"/>
    <x v="22"/>
    <x v="59"/>
    <m/>
    <m/>
  </r>
  <r>
    <x v="181"/>
    <x v="20"/>
    <x v="59"/>
    <m/>
    <n v="0"/>
  </r>
  <r>
    <x v="181"/>
    <x v="21"/>
    <x v="59"/>
    <m/>
    <n v="0"/>
  </r>
  <r>
    <x v="181"/>
    <x v="22"/>
    <x v="59"/>
    <m/>
    <m/>
  </r>
  <r>
    <x v="182"/>
    <x v="20"/>
    <x v="59"/>
    <n v="292000"/>
    <n v="584000"/>
  </r>
  <r>
    <x v="182"/>
    <x v="21"/>
    <x v="59"/>
    <m/>
    <n v="0"/>
  </r>
  <r>
    <x v="182"/>
    <x v="22"/>
    <x v="59"/>
    <m/>
    <m/>
  </r>
  <r>
    <x v="183"/>
    <x v="20"/>
    <x v="59"/>
    <m/>
    <n v="0"/>
  </r>
  <r>
    <x v="183"/>
    <x v="21"/>
    <x v="59"/>
    <m/>
    <n v="0"/>
  </r>
  <r>
    <x v="183"/>
    <x v="22"/>
    <x v="59"/>
    <m/>
    <m/>
  </r>
  <r>
    <x v="184"/>
    <x v="20"/>
    <x v="59"/>
    <m/>
    <n v="0"/>
  </r>
  <r>
    <x v="184"/>
    <x v="21"/>
    <x v="59"/>
    <n v="260000"/>
    <n v="260000"/>
  </r>
  <r>
    <x v="184"/>
    <x v="22"/>
    <x v="59"/>
    <m/>
    <m/>
  </r>
  <r>
    <x v="185"/>
    <x v="20"/>
    <x v="59"/>
    <n v="342500"/>
    <n v="685000"/>
  </r>
  <r>
    <x v="185"/>
    <x v="21"/>
    <x v="59"/>
    <m/>
    <m/>
  </r>
  <r>
    <x v="185"/>
    <x v="22"/>
    <x v="59"/>
    <m/>
    <m/>
  </r>
  <r>
    <x v="186"/>
    <x v="20"/>
    <x v="59"/>
    <m/>
    <n v="0"/>
  </r>
  <r>
    <x v="186"/>
    <x v="21"/>
    <x v="59"/>
    <m/>
    <m/>
  </r>
  <r>
    <x v="186"/>
    <x v="22"/>
    <x v="59"/>
    <m/>
    <m/>
  </r>
  <r>
    <x v="187"/>
    <x v="20"/>
    <x v="59"/>
    <m/>
    <n v="0"/>
  </r>
  <r>
    <x v="187"/>
    <x v="21"/>
    <x v="59"/>
    <m/>
    <m/>
  </r>
  <r>
    <x v="187"/>
    <x v="22"/>
    <x v="59"/>
    <m/>
    <m/>
  </r>
  <r>
    <x v="188"/>
    <x v="20"/>
    <x v="59"/>
    <n v="399900"/>
    <n v="399900"/>
  </r>
  <r>
    <x v="188"/>
    <x v="21"/>
    <x v="59"/>
    <m/>
    <m/>
  </r>
  <r>
    <x v="188"/>
    <x v="22"/>
    <x v="59"/>
    <m/>
    <m/>
  </r>
  <r>
    <x v="189"/>
    <x v="20"/>
    <x v="59"/>
    <m/>
    <n v="0"/>
  </r>
  <r>
    <x v="189"/>
    <x v="21"/>
    <x v="59"/>
    <m/>
    <m/>
  </r>
  <r>
    <x v="189"/>
    <x v="22"/>
    <x v="59"/>
    <m/>
    <m/>
  </r>
  <r>
    <x v="190"/>
    <x v="20"/>
    <x v="59"/>
    <n v="360000"/>
    <n v="1145000"/>
  </r>
  <r>
    <x v="190"/>
    <x v="21"/>
    <x v="59"/>
    <m/>
    <m/>
  </r>
  <r>
    <x v="190"/>
    <x v="22"/>
    <x v="59"/>
    <m/>
    <m/>
  </r>
  <r>
    <x v="191"/>
    <x v="20"/>
    <x v="59"/>
    <n v="377000"/>
    <n v="1053000"/>
  </r>
  <r>
    <x v="191"/>
    <x v="21"/>
    <x v="59"/>
    <m/>
    <m/>
  </r>
  <r>
    <x v="191"/>
    <x v="22"/>
    <x v="59"/>
    <m/>
    <m/>
  </r>
  <r>
    <x v="192"/>
    <x v="20"/>
    <x v="59"/>
    <n v="236000"/>
    <n v="236000"/>
  </r>
  <r>
    <x v="192"/>
    <x v="21"/>
    <x v="59"/>
    <m/>
    <m/>
  </r>
  <r>
    <x v="192"/>
    <x v="22"/>
    <x v="59"/>
    <m/>
    <m/>
  </r>
  <r>
    <x v="202"/>
    <x v="20"/>
    <x v="59"/>
    <m/>
    <n v="0"/>
  </r>
  <r>
    <x v="202"/>
    <x v="21"/>
    <x v="59"/>
    <m/>
    <m/>
  </r>
  <r>
    <x v="202"/>
    <x v="22"/>
    <x v="59"/>
    <m/>
    <m/>
  </r>
  <r>
    <x v="194"/>
    <x v="20"/>
    <x v="59"/>
    <n v="486500"/>
    <n v="973000"/>
  </r>
  <r>
    <x v="194"/>
    <x v="21"/>
    <x v="59"/>
    <m/>
    <m/>
  </r>
  <r>
    <x v="194"/>
    <x v="22"/>
    <x v="59"/>
    <m/>
    <m/>
  </r>
  <r>
    <x v="195"/>
    <x v="20"/>
    <x v="59"/>
    <m/>
    <n v="0"/>
  </r>
  <r>
    <x v="195"/>
    <x v="21"/>
    <x v="59"/>
    <m/>
    <m/>
  </r>
  <r>
    <x v="195"/>
    <x v="22"/>
    <x v="59"/>
    <m/>
    <m/>
  </r>
  <r>
    <x v="196"/>
    <x v="20"/>
    <x v="59"/>
    <n v="457500"/>
    <n v="915000"/>
  </r>
  <r>
    <x v="196"/>
    <x v="21"/>
    <x v="59"/>
    <m/>
    <m/>
  </r>
  <r>
    <x v="196"/>
    <x v="22"/>
    <x v="59"/>
    <m/>
    <m/>
  </r>
  <r>
    <x v="197"/>
    <x v="20"/>
    <x v="59"/>
    <m/>
    <n v="0"/>
  </r>
  <r>
    <x v="197"/>
    <x v="21"/>
    <x v="59"/>
    <m/>
    <m/>
  </r>
  <r>
    <x v="197"/>
    <x v="22"/>
    <x v="59"/>
    <m/>
    <m/>
  </r>
  <r>
    <x v="198"/>
    <x v="20"/>
    <x v="59"/>
    <m/>
    <n v="0"/>
  </r>
  <r>
    <x v="198"/>
    <x v="21"/>
    <x v="59"/>
    <m/>
    <m/>
  </r>
  <r>
    <x v="198"/>
    <x v="22"/>
    <x v="59"/>
    <m/>
    <m/>
  </r>
  <r>
    <x v="199"/>
    <x v="20"/>
    <x v="59"/>
    <n v="322000"/>
    <n v="322000"/>
  </r>
  <r>
    <x v="199"/>
    <x v="21"/>
    <x v="59"/>
    <m/>
    <m/>
  </r>
  <r>
    <x v="199"/>
    <x v="22"/>
    <x v="59"/>
    <m/>
    <m/>
  </r>
  <r>
    <x v="200"/>
    <x v="20"/>
    <x v="59"/>
    <m/>
    <n v="0"/>
  </r>
  <r>
    <x v="200"/>
    <x v="21"/>
    <x v="59"/>
    <m/>
    <m/>
  </r>
  <r>
    <x v="200"/>
    <x v="22"/>
    <x v="59"/>
    <m/>
    <m/>
  </r>
  <r>
    <x v="201"/>
    <x v="20"/>
    <x v="59"/>
    <n v="425000"/>
    <n v="425000"/>
  </r>
  <r>
    <x v="201"/>
    <x v="21"/>
    <x v="59"/>
    <m/>
    <m/>
  </r>
  <r>
    <x v="201"/>
    <x v="22"/>
    <x v="59"/>
    <m/>
    <m/>
  </r>
  <r>
    <x v="12"/>
    <x v="23"/>
    <x v="60"/>
    <n v="199779"/>
    <n v="2477032"/>
  </r>
  <r>
    <x v="12"/>
    <x v="20"/>
    <x v="60"/>
    <n v="172475"/>
    <n v="2451845"/>
  </r>
  <r>
    <x v="12"/>
    <x v="21"/>
    <x v="60"/>
    <m/>
    <n v="0"/>
  </r>
  <r>
    <x v="12"/>
    <x v="24"/>
    <x v="60"/>
    <n v="284300"/>
    <n v="568600"/>
  </r>
  <r>
    <x v="13"/>
    <x v="23"/>
    <x v="60"/>
    <n v="191975"/>
    <n v="2647010"/>
  </r>
  <r>
    <x v="13"/>
    <x v="20"/>
    <x v="60"/>
    <n v="159937"/>
    <n v="319873"/>
  </r>
  <r>
    <x v="13"/>
    <x v="21"/>
    <x v="60"/>
    <m/>
    <n v="0"/>
  </r>
  <r>
    <x v="13"/>
    <x v="24"/>
    <x v="60"/>
    <m/>
    <n v="0"/>
  </r>
  <r>
    <x v="14"/>
    <x v="23"/>
    <x v="60"/>
    <n v="185000"/>
    <n v="5008286"/>
  </r>
  <r>
    <x v="14"/>
    <x v="20"/>
    <x v="60"/>
    <n v="207250"/>
    <n v="3044108"/>
  </r>
  <r>
    <x v="14"/>
    <x v="21"/>
    <x v="60"/>
    <m/>
    <n v="0"/>
  </r>
  <r>
    <x v="14"/>
    <x v="24"/>
    <x v="60"/>
    <m/>
    <n v="0"/>
  </r>
  <r>
    <x v="15"/>
    <x v="23"/>
    <x v="60"/>
    <n v="218050"/>
    <n v="6802070"/>
  </r>
  <r>
    <x v="15"/>
    <x v="20"/>
    <x v="60"/>
    <n v="206743"/>
    <n v="2193985"/>
  </r>
  <r>
    <x v="15"/>
    <x v="21"/>
    <x v="60"/>
    <m/>
    <n v="0"/>
  </r>
  <r>
    <x v="15"/>
    <x v="24"/>
    <x v="60"/>
    <m/>
    <n v="0"/>
  </r>
  <r>
    <x v="16"/>
    <x v="23"/>
    <x v="60"/>
    <n v="195000"/>
    <n v="6291700"/>
  </r>
  <r>
    <x v="16"/>
    <x v="20"/>
    <x v="60"/>
    <n v="221000"/>
    <n v="4627295"/>
  </r>
  <r>
    <x v="16"/>
    <x v="21"/>
    <x v="60"/>
    <m/>
    <n v="0"/>
  </r>
  <r>
    <x v="16"/>
    <x v="24"/>
    <x v="60"/>
    <n v="245000"/>
    <n v="245000"/>
  </r>
  <r>
    <x v="17"/>
    <x v="23"/>
    <x v="60"/>
    <n v="218000"/>
    <n v="6804401"/>
  </r>
  <r>
    <x v="17"/>
    <x v="20"/>
    <x v="60"/>
    <n v="209468"/>
    <n v="2803585"/>
  </r>
  <r>
    <x v="17"/>
    <x v="21"/>
    <x v="60"/>
    <m/>
    <n v="0"/>
  </r>
  <r>
    <x v="17"/>
    <x v="24"/>
    <x v="60"/>
    <m/>
    <n v="0"/>
  </r>
  <r>
    <x v="18"/>
    <x v="23"/>
    <x v="60"/>
    <n v="220500"/>
    <n v="6072457"/>
  </r>
  <r>
    <x v="18"/>
    <x v="20"/>
    <x v="60"/>
    <n v="209000"/>
    <n v="3397488"/>
  </r>
  <r>
    <x v="18"/>
    <x v="21"/>
    <x v="60"/>
    <m/>
    <n v="0"/>
  </r>
  <r>
    <x v="18"/>
    <x v="24"/>
    <x v="60"/>
    <n v="235150"/>
    <n v="470300"/>
  </r>
  <r>
    <x v="19"/>
    <x v="23"/>
    <x v="60"/>
    <n v="229500"/>
    <n v="6585200"/>
  </r>
  <r>
    <x v="19"/>
    <x v="20"/>
    <x v="60"/>
    <n v="235000"/>
    <n v="4577810"/>
  </r>
  <r>
    <x v="19"/>
    <x v="21"/>
    <x v="60"/>
    <m/>
    <n v="0"/>
  </r>
  <r>
    <x v="19"/>
    <x v="24"/>
    <x v="60"/>
    <n v="231000"/>
    <n v="645800"/>
  </r>
  <r>
    <x v="20"/>
    <x v="23"/>
    <x v="60"/>
    <n v="219950"/>
    <n v="5578450"/>
  </r>
  <r>
    <x v="20"/>
    <x v="20"/>
    <x v="60"/>
    <n v="232800"/>
    <n v="3578437"/>
  </r>
  <r>
    <x v="20"/>
    <x v="21"/>
    <x v="60"/>
    <m/>
    <n v="0"/>
  </r>
  <r>
    <x v="20"/>
    <x v="24"/>
    <x v="60"/>
    <n v="230000"/>
    <n v="460000"/>
  </r>
  <r>
    <x v="21"/>
    <x v="23"/>
    <x v="60"/>
    <n v="195000"/>
    <n v="4057244"/>
  </r>
  <r>
    <x v="21"/>
    <x v="20"/>
    <x v="60"/>
    <n v="234000"/>
    <n v="4054731"/>
  </r>
  <r>
    <x v="21"/>
    <x v="21"/>
    <x v="60"/>
    <m/>
    <n v="0"/>
  </r>
  <r>
    <x v="21"/>
    <x v="24"/>
    <x v="60"/>
    <n v="249950"/>
    <n v="757950"/>
  </r>
  <r>
    <x v="22"/>
    <x v="23"/>
    <x v="60"/>
    <n v="212100"/>
    <n v="4660534"/>
  </r>
  <r>
    <x v="22"/>
    <x v="20"/>
    <x v="60"/>
    <n v="212500"/>
    <n v="2769080"/>
  </r>
  <r>
    <x v="22"/>
    <x v="21"/>
    <x v="60"/>
    <m/>
    <n v="0"/>
  </r>
  <r>
    <x v="22"/>
    <x v="24"/>
    <x v="60"/>
    <n v="280850"/>
    <n v="561700"/>
  </r>
  <r>
    <x v="23"/>
    <x v="23"/>
    <x v="60"/>
    <n v="226975"/>
    <n v="4125865"/>
  </r>
  <r>
    <x v="23"/>
    <x v="20"/>
    <x v="60"/>
    <n v="240000"/>
    <n v="1842075"/>
  </r>
  <r>
    <x v="23"/>
    <x v="21"/>
    <x v="60"/>
    <m/>
    <n v="0"/>
  </r>
  <r>
    <x v="23"/>
    <x v="24"/>
    <x v="60"/>
    <m/>
    <n v="0"/>
  </r>
  <r>
    <x v="24"/>
    <x v="23"/>
    <x v="60"/>
    <n v="194950"/>
    <n v="2795650"/>
  </r>
  <r>
    <x v="24"/>
    <x v="20"/>
    <x v="60"/>
    <n v="249950"/>
    <n v="3220200"/>
  </r>
  <r>
    <x v="24"/>
    <x v="21"/>
    <x v="60"/>
    <m/>
    <n v="0"/>
  </r>
  <r>
    <x v="24"/>
    <x v="24"/>
    <x v="60"/>
    <m/>
    <n v="0"/>
  </r>
  <r>
    <x v="25"/>
    <x v="23"/>
    <x v="60"/>
    <n v="227225"/>
    <n v="3761399"/>
  </r>
  <r>
    <x v="25"/>
    <x v="20"/>
    <x v="60"/>
    <n v="244000"/>
    <n v="3605737"/>
  </r>
  <r>
    <x v="25"/>
    <x v="21"/>
    <x v="60"/>
    <m/>
    <n v="0"/>
  </r>
  <r>
    <x v="25"/>
    <x v="24"/>
    <x v="60"/>
    <m/>
    <n v="0"/>
  </r>
  <r>
    <x v="26"/>
    <x v="23"/>
    <x v="60"/>
    <n v="235000"/>
    <n v="6682299"/>
  </r>
  <r>
    <x v="26"/>
    <x v="20"/>
    <x v="60"/>
    <n v="234000"/>
    <n v="4152735"/>
  </r>
  <r>
    <x v="26"/>
    <x v="21"/>
    <x v="60"/>
    <m/>
    <n v="0"/>
  </r>
  <r>
    <x v="26"/>
    <x v="24"/>
    <x v="60"/>
    <m/>
    <n v="0"/>
  </r>
  <r>
    <x v="27"/>
    <x v="23"/>
    <x v="60"/>
    <n v="236450"/>
    <n v="6870959"/>
  </r>
  <r>
    <x v="27"/>
    <x v="20"/>
    <x v="60"/>
    <n v="250000"/>
    <n v="2205900"/>
  </r>
  <r>
    <x v="27"/>
    <x v="21"/>
    <x v="60"/>
    <m/>
    <n v="0"/>
  </r>
  <r>
    <x v="27"/>
    <x v="24"/>
    <x v="60"/>
    <n v="230000"/>
    <n v="667500"/>
  </r>
  <r>
    <x v="28"/>
    <x v="23"/>
    <x v="60"/>
    <n v="250000"/>
    <n v="6459650"/>
  </r>
  <r>
    <x v="28"/>
    <x v="20"/>
    <x v="60"/>
    <n v="247000"/>
    <n v="3394367"/>
  </r>
  <r>
    <x v="28"/>
    <x v="21"/>
    <x v="60"/>
    <m/>
    <n v="0"/>
  </r>
  <r>
    <x v="28"/>
    <x v="24"/>
    <x v="60"/>
    <n v="188000"/>
    <n v="188000"/>
  </r>
  <r>
    <x v="29"/>
    <x v="23"/>
    <x v="60"/>
    <n v="229000"/>
    <n v="6732049"/>
  </r>
  <r>
    <x v="29"/>
    <x v="20"/>
    <x v="60"/>
    <n v="229950"/>
    <n v="4500137"/>
  </r>
  <r>
    <x v="29"/>
    <x v="21"/>
    <x v="60"/>
    <m/>
    <n v="0"/>
  </r>
  <r>
    <x v="29"/>
    <x v="24"/>
    <x v="60"/>
    <n v="262975"/>
    <n v="525950"/>
  </r>
  <r>
    <x v="30"/>
    <x v="23"/>
    <x v="60"/>
    <n v="258000"/>
    <n v="9224400"/>
  </r>
  <r>
    <x v="30"/>
    <x v="20"/>
    <x v="60"/>
    <n v="254950"/>
    <n v="2621900"/>
  </r>
  <r>
    <x v="30"/>
    <x v="21"/>
    <x v="60"/>
    <m/>
    <n v="0"/>
  </r>
  <r>
    <x v="30"/>
    <x v="24"/>
    <x v="60"/>
    <n v="262250"/>
    <n v="524500"/>
  </r>
  <r>
    <x v="31"/>
    <x v="23"/>
    <x v="60"/>
    <n v="237500"/>
    <n v="8456999"/>
  </r>
  <r>
    <x v="31"/>
    <x v="20"/>
    <x v="60"/>
    <n v="256500"/>
    <n v="4892979"/>
  </r>
  <r>
    <x v="31"/>
    <x v="21"/>
    <x v="60"/>
    <m/>
    <n v="0"/>
  </r>
  <r>
    <x v="31"/>
    <x v="24"/>
    <x v="60"/>
    <n v="321250"/>
    <n v="642500"/>
  </r>
  <r>
    <x v="32"/>
    <x v="23"/>
    <x v="60"/>
    <n v="260725"/>
    <n v="7299890"/>
  </r>
  <r>
    <x v="32"/>
    <x v="20"/>
    <x v="60"/>
    <n v="275000"/>
    <n v="6336345"/>
  </r>
  <r>
    <x v="32"/>
    <x v="21"/>
    <x v="60"/>
    <m/>
    <n v="0"/>
  </r>
  <r>
    <x v="32"/>
    <x v="24"/>
    <x v="60"/>
    <n v="308000"/>
    <n v="308000"/>
  </r>
  <r>
    <x v="33"/>
    <x v="23"/>
    <x v="60"/>
    <n v="278450"/>
    <n v="9185840"/>
  </r>
  <r>
    <x v="33"/>
    <x v="20"/>
    <x v="60"/>
    <n v="289000"/>
    <n v="3201200"/>
  </r>
  <r>
    <x v="33"/>
    <x v="21"/>
    <x v="60"/>
    <m/>
    <n v="0"/>
  </r>
  <r>
    <x v="33"/>
    <x v="24"/>
    <x v="60"/>
    <n v="305000"/>
    <n v="1252950"/>
  </r>
  <r>
    <x v="34"/>
    <x v="23"/>
    <x v="60"/>
    <n v="279975"/>
    <n v="6191090"/>
  </r>
  <r>
    <x v="34"/>
    <x v="20"/>
    <x v="60"/>
    <n v="227050"/>
    <n v="2222550"/>
  </r>
  <r>
    <x v="34"/>
    <x v="21"/>
    <x v="60"/>
    <m/>
    <n v="0"/>
  </r>
  <r>
    <x v="34"/>
    <x v="24"/>
    <x v="60"/>
    <n v="287475"/>
    <n v="574950"/>
  </r>
  <r>
    <x v="35"/>
    <x v="23"/>
    <x v="60"/>
    <n v="257975"/>
    <n v="6162504"/>
  </r>
  <r>
    <x v="35"/>
    <x v="20"/>
    <x v="60"/>
    <n v="249900"/>
    <n v="3364850"/>
  </r>
  <r>
    <x v="35"/>
    <x v="21"/>
    <x v="60"/>
    <m/>
    <n v="0"/>
  </r>
  <r>
    <x v="35"/>
    <x v="24"/>
    <x v="60"/>
    <m/>
    <n v="0"/>
  </r>
  <r>
    <x v="36"/>
    <x v="23"/>
    <x v="60"/>
    <n v="260000"/>
    <n v="5821525"/>
  </r>
  <r>
    <x v="36"/>
    <x v="20"/>
    <x v="60"/>
    <n v="234950"/>
    <n v="1222900"/>
  </r>
  <r>
    <x v="36"/>
    <x v="21"/>
    <x v="60"/>
    <m/>
    <n v="0"/>
  </r>
  <r>
    <x v="36"/>
    <x v="24"/>
    <x v="60"/>
    <m/>
    <n v="0"/>
  </r>
  <r>
    <x v="37"/>
    <x v="23"/>
    <x v="60"/>
    <n v="255000"/>
    <n v="4782200"/>
  </r>
  <r>
    <x v="37"/>
    <x v="20"/>
    <x v="60"/>
    <n v="250000"/>
    <n v="2448850"/>
  </r>
  <r>
    <x v="37"/>
    <x v="21"/>
    <x v="60"/>
    <m/>
    <n v="0"/>
  </r>
  <r>
    <x v="37"/>
    <x v="24"/>
    <x v="60"/>
    <m/>
    <n v="0"/>
  </r>
  <r>
    <x v="38"/>
    <x v="23"/>
    <x v="60"/>
    <n v="280450"/>
    <n v="6867027"/>
  </r>
  <r>
    <x v="38"/>
    <x v="20"/>
    <x v="60"/>
    <n v="264500"/>
    <n v="3706400"/>
  </r>
  <r>
    <x v="38"/>
    <x v="21"/>
    <x v="60"/>
    <n v="260000"/>
    <n v="260000"/>
  </r>
  <r>
    <x v="38"/>
    <x v="24"/>
    <x v="60"/>
    <n v="445475"/>
    <n v="890950"/>
  </r>
  <r>
    <x v="39"/>
    <x v="23"/>
    <x v="60"/>
    <n v="277500"/>
    <n v="6562329"/>
  </r>
  <r>
    <x v="39"/>
    <x v="20"/>
    <x v="60"/>
    <n v="281500"/>
    <n v="3789850"/>
  </r>
  <r>
    <x v="39"/>
    <x v="21"/>
    <x v="60"/>
    <m/>
    <n v="0"/>
  </r>
  <r>
    <x v="39"/>
    <x v="24"/>
    <x v="60"/>
    <n v="417475"/>
    <n v="834950"/>
  </r>
  <r>
    <x v="40"/>
    <x v="23"/>
    <x v="60"/>
    <n v="279950"/>
    <n v="6343100"/>
  </r>
  <r>
    <x v="40"/>
    <x v="20"/>
    <x v="60"/>
    <n v="270000"/>
    <n v="2164950"/>
  </r>
  <r>
    <x v="40"/>
    <x v="21"/>
    <x v="60"/>
    <m/>
    <n v="0"/>
  </r>
  <r>
    <x v="40"/>
    <x v="24"/>
    <x v="60"/>
    <n v="309950"/>
    <n v="309950"/>
  </r>
  <r>
    <x v="41"/>
    <x v="23"/>
    <x v="60"/>
    <n v="305500"/>
    <n v="6989275"/>
  </r>
  <r>
    <x v="41"/>
    <x v="20"/>
    <x v="60"/>
    <n v="304000"/>
    <n v="3146110"/>
  </r>
  <r>
    <x v="41"/>
    <x v="21"/>
    <x v="60"/>
    <n v="280000"/>
    <n v="280000"/>
  </r>
  <r>
    <x v="41"/>
    <x v="24"/>
    <x v="60"/>
    <m/>
    <n v="0"/>
  </r>
  <r>
    <x v="42"/>
    <x v="23"/>
    <x v="60"/>
    <n v="265000"/>
    <n v="9190650"/>
  </r>
  <r>
    <x v="42"/>
    <x v="20"/>
    <x v="60"/>
    <n v="269950"/>
    <n v="796950"/>
  </r>
  <r>
    <x v="42"/>
    <x v="21"/>
    <x v="60"/>
    <n v="182000"/>
    <n v="182000"/>
  </r>
  <r>
    <x v="42"/>
    <x v="24"/>
    <x v="60"/>
    <n v="487473"/>
    <n v="974945"/>
  </r>
  <r>
    <x v="43"/>
    <x v="23"/>
    <x v="60"/>
    <n v="296000"/>
    <n v="8679350"/>
  </r>
  <r>
    <x v="43"/>
    <x v="20"/>
    <x v="60"/>
    <n v="305000"/>
    <n v="5348700"/>
  </r>
  <r>
    <x v="43"/>
    <x v="21"/>
    <x v="60"/>
    <m/>
    <n v="0"/>
  </r>
  <r>
    <x v="43"/>
    <x v="24"/>
    <x v="60"/>
    <n v="589500"/>
    <n v="1179000"/>
  </r>
  <r>
    <x v="44"/>
    <x v="23"/>
    <x v="60"/>
    <n v="262500"/>
    <n v="7879605"/>
  </r>
  <r>
    <x v="44"/>
    <x v="20"/>
    <x v="60"/>
    <n v="257000"/>
    <n v="2223600"/>
  </r>
  <r>
    <x v="44"/>
    <x v="21"/>
    <x v="60"/>
    <m/>
    <n v="0"/>
  </r>
  <r>
    <x v="44"/>
    <x v="24"/>
    <x v="60"/>
    <n v="627975"/>
    <n v="2286435"/>
  </r>
  <r>
    <x v="45"/>
    <x v="23"/>
    <x v="60"/>
    <n v="284950"/>
    <n v="5433200"/>
  </r>
  <r>
    <x v="45"/>
    <x v="20"/>
    <x v="60"/>
    <n v="284950"/>
    <n v="3217750"/>
  </r>
  <r>
    <x v="45"/>
    <x v="21"/>
    <x v="60"/>
    <m/>
    <n v="0"/>
  </r>
  <r>
    <x v="45"/>
    <x v="24"/>
    <x v="60"/>
    <n v="315000"/>
    <n v="866150"/>
  </r>
  <r>
    <x v="46"/>
    <x v="23"/>
    <x v="60"/>
    <n v="308625"/>
    <n v="5691839"/>
  </r>
  <r>
    <x v="46"/>
    <x v="20"/>
    <x v="60"/>
    <n v="311225"/>
    <n v="2513450"/>
  </r>
  <r>
    <x v="46"/>
    <x v="21"/>
    <x v="60"/>
    <m/>
    <n v="0"/>
  </r>
  <r>
    <x v="46"/>
    <x v="24"/>
    <x v="60"/>
    <m/>
    <n v="0"/>
  </r>
  <r>
    <x v="47"/>
    <x v="23"/>
    <x v="60"/>
    <n v="278950"/>
    <n v="5955768"/>
  </r>
  <r>
    <x v="47"/>
    <x v="20"/>
    <x v="60"/>
    <n v="286000"/>
    <n v="1958550"/>
  </r>
  <r>
    <x v="47"/>
    <x v="21"/>
    <x v="60"/>
    <m/>
    <n v="0"/>
  </r>
  <r>
    <x v="47"/>
    <x v="24"/>
    <x v="60"/>
    <m/>
    <n v="0"/>
  </r>
  <r>
    <x v="48"/>
    <x v="23"/>
    <x v="60"/>
    <n v="307250"/>
    <n v="5818256"/>
  </r>
  <r>
    <x v="48"/>
    <x v="20"/>
    <x v="60"/>
    <n v="282000"/>
    <n v="970200"/>
  </r>
  <r>
    <x v="48"/>
    <x v="21"/>
    <x v="60"/>
    <m/>
    <n v="0"/>
  </r>
  <r>
    <x v="48"/>
    <x v="24"/>
    <x v="60"/>
    <m/>
    <n v="0"/>
  </r>
  <r>
    <x v="49"/>
    <x v="23"/>
    <x v="60"/>
    <n v="323000"/>
    <n v="3499850"/>
  </r>
  <r>
    <x v="49"/>
    <x v="20"/>
    <x v="60"/>
    <n v="247000"/>
    <n v="2222870"/>
  </r>
  <r>
    <x v="49"/>
    <x v="21"/>
    <x v="60"/>
    <m/>
    <n v="0"/>
  </r>
  <r>
    <x v="49"/>
    <x v="24"/>
    <x v="60"/>
    <m/>
    <n v="0"/>
  </r>
  <r>
    <x v="50"/>
    <x v="23"/>
    <x v="60"/>
    <n v="302250"/>
    <n v="6659350"/>
  </r>
  <r>
    <x v="50"/>
    <x v="20"/>
    <x v="60"/>
    <n v="320000"/>
    <n v="2313000"/>
  </r>
  <r>
    <x v="50"/>
    <x v="21"/>
    <x v="60"/>
    <m/>
    <n v="0"/>
  </r>
  <r>
    <x v="50"/>
    <x v="24"/>
    <x v="60"/>
    <n v="320000"/>
    <n v="320000"/>
  </r>
  <r>
    <x v="51"/>
    <x v="23"/>
    <x v="60"/>
    <n v="284500"/>
    <n v="4846700"/>
  </r>
  <r>
    <x v="51"/>
    <x v="20"/>
    <x v="60"/>
    <n v="262000"/>
    <n v="2523900"/>
  </r>
  <r>
    <x v="51"/>
    <x v="21"/>
    <x v="60"/>
    <m/>
    <n v="0"/>
  </r>
  <r>
    <x v="51"/>
    <x v="24"/>
    <x v="60"/>
    <n v="429950"/>
    <n v="429950"/>
  </r>
  <r>
    <x v="52"/>
    <x v="23"/>
    <x v="60"/>
    <n v="298950"/>
    <n v="7439100"/>
  </r>
  <r>
    <x v="52"/>
    <x v="20"/>
    <x v="60"/>
    <n v="326000"/>
    <n v="2560500"/>
  </r>
  <r>
    <x v="52"/>
    <x v="21"/>
    <x v="60"/>
    <m/>
    <n v="0"/>
  </r>
  <r>
    <x v="52"/>
    <x v="24"/>
    <x v="60"/>
    <n v="367000"/>
    <n v="367000"/>
  </r>
  <r>
    <x v="53"/>
    <x v="23"/>
    <x v="60"/>
    <n v="278000"/>
    <n v="7937800"/>
  </r>
  <r>
    <x v="53"/>
    <x v="20"/>
    <x v="60"/>
    <n v="319500"/>
    <n v="2903890"/>
  </r>
  <r>
    <x v="53"/>
    <x v="21"/>
    <x v="60"/>
    <m/>
    <n v="0"/>
  </r>
  <r>
    <x v="53"/>
    <x v="24"/>
    <x v="60"/>
    <n v="610000"/>
    <n v="610000"/>
  </r>
  <r>
    <x v="54"/>
    <x v="23"/>
    <x v="60"/>
    <n v="285000"/>
    <n v="9814227"/>
  </r>
  <r>
    <x v="54"/>
    <x v="20"/>
    <x v="60"/>
    <n v="325000"/>
    <n v="4071800"/>
  </r>
  <r>
    <x v="54"/>
    <x v="21"/>
    <x v="60"/>
    <m/>
    <n v="0"/>
  </r>
  <r>
    <x v="54"/>
    <x v="24"/>
    <x v="60"/>
    <n v="326225"/>
    <n v="652450"/>
  </r>
  <r>
    <x v="55"/>
    <x v="23"/>
    <x v="60"/>
    <n v="285000"/>
    <n v="4611000"/>
  </r>
  <r>
    <x v="55"/>
    <x v="20"/>
    <x v="60"/>
    <n v="292500"/>
    <n v="2442200"/>
  </r>
  <r>
    <x v="55"/>
    <x v="21"/>
    <x v="60"/>
    <n v="405000"/>
    <n v="405000"/>
  </r>
  <r>
    <x v="55"/>
    <x v="24"/>
    <x v="60"/>
    <n v="366200"/>
    <n v="732400"/>
  </r>
  <r>
    <x v="56"/>
    <x v="23"/>
    <x v="60"/>
    <n v="236475"/>
    <n v="1429450"/>
  </r>
  <r>
    <x v="56"/>
    <x v="20"/>
    <x v="60"/>
    <n v="283725"/>
    <n v="2334900"/>
  </r>
  <r>
    <x v="56"/>
    <x v="21"/>
    <x v="60"/>
    <m/>
    <n v="0"/>
  </r>
  <r>
    <x v="56"/>
    <x v="24"/>
    <x v="60"/>
    <n v="263000"/>
    <n v="890150"/>
  </r>
  <r>
    <x v="57"/>
    <x v="23"/>
    <x v="60"/>
    <n v="313500"/>
    <n v="4145500"/>
  </r>
  <r>
    <x v="57"/>
    <x v="20"/>
    <x v="60"/>
    <n v="279475"/>
    <n v="1630175"/>
  </r>
  <r>
    <x v="57"/>
    <x v="21"/>
    <x v="60"/>
    <m/>
    <n v="0"/>
  </r>
  <r>
    <x v="57"/>
    <x v="24"/>
    <x v="60"/>
    <m/>
    <n v="0"/>
  </r>
  <r>
    <x v="58"/>
    <x v="23"/>
    <x v="60"/>
    <n v="297500"/>
    <n v="1733100"/>
  </r>
  <r>
    <x v="58"/>
    <x v="20"/>
    <x v="60"/>
    <n v="249000"/>
    <n v="826000"/>
  </r>
  <r>
    <x v="58"/>
    <x v="21"/>
    <x v="60"/>
    <m/>
    <n v="0"/>
  </r>
  <r>
    <x v="58"/>
    <x v="24"/>
    <x v="60"/>
    <n v="324000"/>
    <n v="324000"/>
  </r>
  <r>
    <x v="59"/>
    <x v="23"/>
    <x v="60"/>
    <n v="288000"/>
    <n v="2297500"/>
  </r>
  <r>
    <x v="59"/>
    <x v="20"/>
    <x v="60"/>
    <n v="285000"/>
    <n v="2239950"/>
  </r>
  <r>
    <x v="59"/>
    <x v="21"/>
    <x v="60"/>
    <m/>
    <n v="0"/>
  </r>
  <r>
    <x v="59"/>
    <x v="24"/>
    <x v="60"/>
    <m/>
    <n v="0"/>
  </r>
  <r>
    <x v="60"/>
    <x v="23"/>
    <x v="60"/>
    <n v="279225"/>
    <n v="2986950"/>
  </r>
  <r>
    <x v="60"/>
    <x v="20"/>
    <x v="60"/>
    <n v="231000"/>
    <n v="462000"/>
  </r>
  <r>
    <x v="60"/>
    <x v="21"/>
    <x v="60"/>
    <m/>
    <n v="0"/>
  </r>
  <r>
    <x v="60"/>
    <x v="24"/>
    <x v="60"/>
    <n v="254750"/>
    <n v="509500"/>
  </r>
  <r>
    <x v="61"/>
    <x v="23"/>
    <x v="60"/>
    <n v="280000"/>
    <n v="3040850"/>
  </r>
  <r>
    <x v="61"/>
    <x v="20"/>
    <x v="60"/>
    <n v="261000"/>
    <n v="1338552"/>
  </r>
  <r>
    <x v="61"/>
    <x v="21"/>
    <x v="60"/>
    <m/>
    <n v="0"/>
  </r>
  <r>
    <x v="61"/>
    <x v="24"/>
    <x v="60"/>
    <m/>
    <n v="0"/>
  </r>
  <r>
    <x v="62"/>
    <x v="23"/>
    <x v="60"/>
    <n v="229950"/>
    <n v="1703400"/>
  </r>
  <r>
    <x v="62"/>
    <x v="20"/>
    <x v="60"/>
    <n v="275000"/>
    <n v="2060475"/>
  </r>
  <r>
    <x v="62"/>
    <x v="21"/>
    <x v="60"/>
    <m/>
    <n v="0"/>
  </r>
  <r>
    <x v="62"/>
    <x v="24"/>
    <x v="60"/>
    <m/>
    <n v="0"/>
  </r>
  <r>
    <x v="63"/>
    <x v="23"/>
    <x v="60"/>
    <n v="292500"/>
    <n v="1981000"/>
  </r>
  <r>
    <x v="63"/>
    <x v="20"/>
    <x v="60"/>
    <n v="281500"/>
    <n v="2346300"/>
  </r>
  <r>
    <x v="63"/>
    <x v="21"/>
    <x v="60"/>
    <m/>
    <n v="0"/>
  </r>
  <r>
    <x v="63"/>
    <x v="24"/>
    <x v="60"/>
    <m/>
    <n v="0"/>
  </r>
  <r>
    <x v="64"/>
    <x v="23"/>
    <x v="60"/>
    <n v="253500"/>
    <n v="4553966"/>
  </r>
  <r>
    <x v="64"/>
    <x v="20"/>
    <x v="60"/>
    <n v="245000"/>
    <n v="789000"/>
  </r>
  <r>
    <x v="64"/>
    <x v="21"/>
    <x v="60"/>
    <m/>
    <n v="0"/>
  </r>
  <r>
    <x v="64"/>
    <x v="24"/>
    <x v="60"/>
    <m/>
    <n v="0"/>
  </r>
  <r>
    <x v="65"/>
    <x v="23"/>
    <x v="60"/>
    <n v="269950"/>
    <n v="4731123"/>
  </r>
  <r>
    <x v="65"/>
    <x v="20"/>
    <x v="60"/>
    <n v="270000"/>
    <n v="2533450"/>
  </r>
  <r>
    <x v="65"/>
    <x v="21"/>
    <x v="60"/>
    <m/>
    <n v="0"/>
  </r>
  <r>
    <x v="65"/>
    <x v="24"/>
    <x v="60"/>
    <m/>
    <n v="0"/>
  </r>
  <r>
    <x v="66"/>
    <x v="23"/>
    <x v="60"/>
    <n v="268250"/>
    <n v="4499450"/>
  </r>
  <r>
    <x v="66"/>
    <x v="20"/>
    <x v="60"/>
    <n v="305000"/>
    <n v="1521000"/>
  </r>
  <r>
    <x v="66"/>
    <x v="21"/>
    <x v="60"/>
    <m/>
    <n v="0"/>
  </r>
  <r>
    <x v="66"/>
    <x v="24"/>
    <x v="60"/>
    <n v="290000"/>
    <n v="290000"/>
  </r>
  <r>
    <x v="67"/>
    <x v="23"/>
    <x v="60"/>
    <n v="267475"/>
    <n v="3898072"/>
  </r>
  <r>
    <x v="67"/>
    <x v="20"/>
    <x v="60"/>
    <n v="236950"/>
    <n v="1172400"/>
  </r>
  <r>
    <x v="67"/>
    <x v="21"/>
    <x v="60"/>
    <n v="301000"/>
    <n v="301000"/>
  </r>
  <r>
    <x v="67"/>
    <x v="24"/>
    <x v="60"/>
    <m/>
    <n v="0"/>
  </r>
  <r>
    <x v="68"/>
    <x v="23"/>
    <x v="60"/>
    <n v="290000"/>
    <n v="3013180"/>
  </r>
  <r>
    <x v="68"/>
    <x v="20"/>
    <x v="60"/>
    <n v="292475"/>
    <n v="1999950"/>
  </r>
  <r>
    <x v="68"/>
    <x v="21"/>
    <x v="60"/>
    <m/>
    <n v="0"/>
  </r>
  <r>
    <x v="68"/>
    <x v="24"/>
    <x v="60"/>
    <n v="245000"/>
    <n v="245000"/>
  </r>
  <r>
    <x v="69"/>
    <x v="23"/>
    <x v="60"/>
    <n v="269450"/>
    <n v="1631350"/>
  </r>
  <r>
    <x v="69"/>
    <x v="20"/>
    <x v="60"/>
    <n v="348000"/>
    <n v="348000"/>
  </r>
  <r>
    <x v="69"/>
    <x v="21"/>
    <x v="60"/>
    <m/>
    <n v="0"/>
  </r>
  <r>
    <x v="69"/>
    <x v="24"/>
    <x v="60"/>
    <n v="246000"/>
    <n v="246000"/>
  </r>
  <r>
    <x v="70"/>
    <x v="23"/>
    <x v="60"/>
    <n v="230375"/>
    <n v="1872350"/>
  </r>
  <r>
    <x v="70"/>
    <x v="20"/>
    <x v="60"/>
    <n v="215000"/>
    <n v="1110000"/>
  </r>
  <r>
    <x v="70"/>
    <x v="21"/>
    <x v="60"/>
    <m/>
    <n v="0"/>
  </r>
  <r>
    <x v="70"/>
    <x v="24"/>
    <x v="60"/>
    <m/>
    <n v="0"/>
  </r>
  <r>
    <x v="71"/>
    <x v="23"/>
    <x v="60"/>
    <n v="234975"/>
    <n v="2322400"/>
  </r>
  <r>
    <x v="71"/>
    <x v="20"/>
    <x v="60"/>
    <n v="392475"/>
    <n v="784950"/>
  </r>
  <r>
    <x v="71"/>
    <x v="21"/>
    <x v="60"/>
    <m/>
    <n v="0"/>
  </r>
  <r>
    <x v="71"/>
    <x v="24"/>
    <x v="60"/>
    <n v="270000"/>
    <n v="270000"/>
  </r>
  <r>
    <x v="72"/>
    <x v="23"/>
    <x v="60"/>
    <n v="222000"/>
    <n v="2676500"/>
  </r>
  <r>
    <x v="72"/>
    <x v="20"/>
    <x v="60"/>
    <n v="253700"/>
    <n v="507400"/>
  </r>
  <r>
    <x v="72"/>
    <x v="21"/>
    <x v="60"/>
    <m/>
    <n v="0"/>
  </r>
  <r>
    <x v="72"/>
    <x v="24"/>
    <x v="60"/>
    <m/>
    <n v="0"/>
  </r>
  <r>
    <x v="73"/>
    <x v="23"/>
    <x v="60"/>
    <n v="247000"/>
    <n v="1228955"/>
  </r>
  <r>
    <x v="73"/>
    <x v="20"/>
    <x v="60"/>
    <n v="266950"/>
    <n v="777900"/>
  </r>
  <r>
    <x v="73"/>
    <x v="21"/>
    <x v="60"/>
    <m/>
    <n v="0"/>
  </r>
  <r>
    <x v="73"/>
    <x v="24"/>
    <x v="60"/>
    <m/>
    <n v="0"/>
  </r>
  <r>
    <x v="74"/>
    <x v="23"/>
    <x v="60"/>
    <n v="257000"/>
    <n v="2263000"/>
  </r>
  <r>
    <x v="74"/>
    <x v="20"/>
    <x v="60"/>
    <n v="255000"/>
    <n v="749000"/>
  </r>
  <r>
    <x v="74"/>
    <x v="21"/>
    <x v="60"/>
    <m/>
    <n v="0"/>
  </r>
  <r>
    <x v="74"/>
    <x v="24"/>
    <x v="60"/>
    <n v="285000"/>
    <n v="285000"/>
  </r>
  <r>
    <x v="75"/>
    <x v="23"/>
    <x v="60"/>
    <n v="218157"/>
    <n v="3203713"/>
  </r>
  <r>
    <x v="75"/>
    <x v="20"/>
    <x v="60"/>
    <n v="254450"/>
    <n v="1530470"/>
  </r>
  <r>
    <x v="75"/>
    <x v="21"/>
    <x v="60"/>
    <m/>
    <n v="0"/>
  </r>
  <r>
    <x v="75"/>
    <x v="24"/>
    <x v="60"/>
    <m/>
    <n v="0"/>
  </r>
  <r>
    <x v="76"/>
    <x v="23"/>
    <x v="60"/>
    <n v="232500"/>
    <n v="2460900"/>
  </r>
  <r>
    <x v="76"/>
    <x v="20"/>
    <x v="60"/>
    <n v="225000"/>
    <n v="1075900"/>
  </r>
  <r>
    <x v="76"/>
    <x v="21"/>
    <x v="60"/>
    <m/>
    <n v="0"/>
  </r>
  <r>
    <x v="76"/>
    <x v="24"/>
    <x v="60"/>
    <n v="243000"/>
    <n v="243000"/>
  </r>
  <r>
    <x v="77"/>
    <x v="23"/>
    <x v="60"/>
    <n v="246900"/>
    <n v="3641700"/>
  </r>
  <r>
    <x v="77"/>
    <x v="20"/>
    <x v="60"/>
    <n v="215000"/>
    <n v="2261335"/>
  </r>
  <r>
    <x v="77"/>
    <x v="21"/>
    <x v="60"/>
    <m/>
    <n v="0"/>
  </r>
  <r>
    <x v="77"/>
    <x v="24"/>
    <x v="60"/>
    <n v="205000"/>
    <n v="205000"/>
  </r>
  <r>
    <x v="78"/>
    <x v="23"/>
    <x v="60"/>
    <n v="253000"/>
    <n v="6855089"/>
  </r>
  <r>
    <x v="78"/>
    <x v="20"/>
    <x v="60"/>
    <n v="240650"/>
    <n v="1561250"/>
  </r>
  <r>
    <x v="78"/>
    <x v="21"/>
    <x v="60"/>
    <m/>
    <n v="0"/>
  </r>
  <r>
    <x v="78"/>
    <x v="24"/>
    <x v="60"/>
    <m/>
    <n v="0"/>
  </r>
  <r>
    <x v="79"/>
    <x v="23"/>
    <x v="60"/>
    <n v="229475"/>
    <n v="2479950"/>
  </r>
  <r>
    <x v="79"/>
    <x v="20"/>
    <x v="60"/>
    <n v="247000"/>
    <n v="1117000"/>
  </r>
  <r>
    <x v="79"/>
    <x v="21"/>
    <x v="60"/>
    <m/>
    <n v="0"/>
  </r>
  <r>
    <x v="79"/>
    <x v="24"/>
    <x v="60"/>
    <m/>
    <n v="0"/>
  </r>
  <r>
    <x v="80"/>
    <x v="23"/>
    <x v="60"/>
    <n v="245000"/>
    <n v="3825245"/>
  </r>
  <r>
    <x v="80"/>
    <x v="20"/>
    <x v="60"/>
    <n v="229500"/>
    <n v="823900"/>
  </r>
  <r>
    <x v="80"/>
    <x v="21"/>
    <x v="60"/>
    <m/>
    <n v="0"/>
  </r>
  <r>
    <x v="80"/>
    <x v="24"/>
    <x v="60"/>
    <m/>
    <n v="0"/>
  </r>
  <r>
    <x v="81"/>
    <x v="23"/>
    <x v="60"/>
    <n v="240500"/>
    <n v="3143428"/>
  </r>
  <r>
    <x v="81"/>
    <x v="20"/>
    <x v="60"/>
    <n v="215000"/>
    <n v="2137022"/>
  </r>
  <r>
    <x v="81"/>
    <x v="21"/>
    <x v="60"/>
    <m/>
    <n v="0"/>
  </r>
  <r>
    <x v="81"/>
    <x v="24"/>
    <x v="60"/>
    <m/>
    <n v="0"/>
  </r>
  <r>
    <x v="82"/>
    <x v="23"/>
    <x v="60"/>
    <n v="257000"/>
    <n v="3449849"/>
  </r>
  <r>
    <x v="82"/>
    <x v="20"/>
    <x v="60"/>
    <n v="186000"/>
    <n v="372000"/>
  </r>
  <r>
    <x v="82"/>
    <x v="21"/>
    <x v="60"/>
    <m/>
    <n v="0"/>
  </r>
  <r>
    <x v="82"/>
    <x v="24"/>
    <x v="60"/>
    <n v="480000"/>
    <n v="480000"/>
  </r>
  <r>
    <x v="83"/>
    <x v="23"/>
    <x v="60"/>
    <n v="169500"/>
    <n v="2426950"/>
  </r>
  <r>
    <x v="83"/>
    <x v="20"/>
    <x v="60"/>
    <n v="220000"/>
    <n v="2712450"/>
  </r>
  <r>
    <x v="83"/>
    <x v="21"/>
    <x v="60"/>
    <m/>
    <n v="0"/>
  </r>
  <r>
    <x v="83"/>
    <x v="24"/>
    <x v="60"/>
    <m/>
    <n v="0"/>
  </r>
  <r>
    <x v="84"/>
    <x v="23"/>
    <x v="60"/>
    <n v="224750"/>
    <n v="1938150"/>
  </r>
  <r>
    <x v="84"/>
    <x v="20"/>
    <x v="60"/>
    <n v="147000"/>
    <n v="634127"/>
  </r>
  <r>
    <x v="84"/>
    <x v="21"/>
    <x v="60"/>
    <m/>
    <n v="0"/>
  </r>
  <r>
    <x v="84"/>
    <x v="24"/>
    <x v="60"/>
    <n v="299900"/>
    <n v="299900"/>
  </r>
  <r>
    <x v="85"/>
    <x v="23"/>
    <x v="60"/>
    <n v="245000"/>
    <n v="2860000"/>
  </r>
  <r>
    <x v="85"/>
    <x v="20"/>
    <x v="60"/>
    <n v="169000"/>
    <n v="636000"/>
  </r>
  <r>
    <x v="85"/>
    <x v="21"/>
    <x v="60"/>
    <m/>
    <n v="0"/>
  </r>
  <r>
    <x v="85"/>
    <x v="24"/>
    <x v="60"/>
    <m/>
    <n v="0"/>
  </r>
  <r>
    <x v="86"/>
    <x v="23"/>
    <x v="60"/>
    <n v="259000"/>
    <n v="4475815"/>
  </r>
  <r>
    <x v="86"/>
    <x v="20"/>
    <x v="60"/>
    <n v="219000"/>
    <n v="1982650"/>
  </r>
  <r>
    <x v="86"/>
    <x v="21"/>
    <x v="60"/>
    <m/>
    <n v="0"/>
  </r>
  <r>
    <x v="86"/>
    <x v="24"/>
    <x v="60"/>
    <n v="225000"/>
    <n v="225000"/>
  </r>
  <r>
    <x v="87"/>
    <x v="23"/>
    <x v="60"/>
    <n v="279038"/>
    <n v="6964834"/>
  </r>
  <r>
    <x v="87"/>
    <x v="20"/>
    <x v="60"/>
    <n v="241050"/>
    <n v="1632000"/>
  </r>
  <r>
    <x v="87"/>
    <x v="21"/>
    <x v="60"/>
    <m/>
    <n v="0"/>
  </r>
  <r>
    <x v="87"/>
    <x v="24"/>
    <x v="60"/>
    <m/>
    <n v="0"/>
  </r>
  <r>
    <x v="88"/>
    <x v="23"/>
    <x v="60"/>
    <n v="250000"/>
    <n v="2630300"/>
  </r>
  <r>
    <x v="88"/>
    <x v="20"/>
    <x v="60"/>
    <n v="283000"/>
    <n v="1165000"/>
  </r>
  <r>
    <x v="88"/>
    <x v="21"/>
    <x v="60"/>
    <m/>
    <n v="0"/>
  </r>
  <r>
    <x v="88"/>
    <x v="24"/>
    <x v="60"/>
    <n v="238500"/>
    <n v="477000"/>
  </r>
  <r>
    <x v="89"/>
    <x v="23"/>
    <x v="60"/>
    <n v="252000"/>
    <n v="3009700"/>
  </r>
  <r>
    <x v="89"/>
    <x v="20"/>
    <x v="60"/>
    <n v="185000"/>
    <n v="1806500"/>
  </r>
  <r>
    <x v="89"/>
    <x v="21"/>
    <x v="60"/>
    <m/>
    <n v="0"/>
  </r>
  <r>
    <x v="89"/>
    <x v="24"/>
    <x v="60"/>
    <m/>
    <n v="0"/>
  </r>
  <r>
    <x v="90"/>
    <x v="23"/>
    <x v="60"/>
    <n v="291500"/>
    <n v="2254850"/>
  </r>
  <r>
    <x v="90"/>
    <x v="20"/>
    <x v="60"/>
    <n v="224000"/>
    <n v="1828950"/>
  </r>
  <r>
    <x v="90"/>
    <x v="21"/>
    <x v="60"/>
    <m/>
    <n v="0"/>
  </r>
  <r>
    <x v="90"/>
    <x v="24"/>
    <x v="60"/>
    <n v="89500"/>
    <n v="89500"/>
  </r>
  <r>
    <x v="91"/>
    <x v="23"/>
    <x v="60"/>
    <n v="273909"/>
    <n v="3012820"/>
  </r>
  <r>
    <x v="91"/>
    <x v="20"/>
    <x v="60"/>
    <n v="219900"/>
    <n v="1410800"/>
  </r>
  <r>
    <x v="91"/>
    <x v="21"/>
    <x v="60"/>
    <m/>
    <n v="0"/>
  </r>
  <r>
    <x v="91"/>
    <x v="24"/>
    <x v="60"/>
    <n v="263925"/>
    <n v="263925"/>
  </r>
  <r>
    <x v="92"/>
    <x v="23"/>
    <x v="60"/>
    <n v="222000"/>
    <n v="2653594"/>
  </r>
  <r>
    <x v="92"/>
    <x v="20"/>
    <x v="60"/>
    <n v="167300"/>
    <n v="998300"/>
  </r>
  <r>
    <x v="92"/>
    <x v="21"/>
    <x v="60"/>
    <m/>
    <n v="0"/>
  </r>
  <r>
    <x v="92"/>
    <x v="24"/>
    <x v="60"/>
    <m/>
    <n v="0"/>
  </r>
  <r>
    <x v="93"/>
    <x v="23"/>
    <x v="60"/>
    <n v="240000"/>
    <n v="2422500"/>
  </r>
  <r>
    <x v="93"/>
    <x v="20"/>
    <x v="60"/>
    <n v="234975"/>
    <n v="1358950"/>
  </r>
  <r>
    <x v="93"/>
    <x v="21"/>
    <x v="60"/>
    <m/>
    <n v="0"/>
  </r>
  <r>
    <x v="93"/>
    <x v="24"/>
    <x v="60"/>
    <m/>
    <n v="0"/>
  </r>
  <r>
    <x v="94"/>
    <x v="23"/>
    <x v="60"/>
    <n v="240000"/>
    <n v="4101489"/>
  </r>
  <r>
    <x v="94"/>
    <x v="20"/>
    <x v="60"/>
    <n v="240000"/>
    <n v="1244950"/>
  </r>
  <r>
    <x v="94"/>
    <x v="21"/>
    <x v="60"/>
    <m/>
    <n v="0"/>
  </r>
  <r>
    <x v="94"/>
    <x v="24"/>
    <x v="60"/>
    <m/>
    <n v="0"/>
  </r>
  <r>
    <x v="95"/>
    <x v="23"/>
    <x v="60"/>
    <n v="282023"/>
    <n v="4563369"/>
  </r>
  <r>
    <x v="95"/>
    <x v="20"/>
    <x v="60"/>
    <n v="200475"/>
    <n v="920900"/>
  </r>
  <r>
    <x v="95"/>
    <x v="21"/>
    <x v="60"/>
    <m/>
    <n v="0"/>
  </r>
  <r>
    <x v="95"/>
    <x v="24"/>
    <x v="60"/>
    <m/>
    <n v="0"/>
  </r>
  <r>
    <x v="96"/>
    <x v="23"/>
    <x v="60"/>
    <n v="257123"/>
    <n v="2788872"/>
  </r>
  <r>
    <x v="96"/>
    <x v="20"/>
    <x v="60"/>
    <n v="214500"/>
    <n v="1322400"/>
  </r>
  <r>
    <x v="96"/>
    <x v="21"/>
    <x v="60"/>
    <m/>
    <n v="0"/>
  </r>
  <r>
    <x v="96"/>
    <x v="24"/>
    <x v="60"/>
    <m/>
    <n v="0"/>
  </r>
  <r>
    <x v="97"/>
    <x v="23"/>
    <x v="60"/>
    <n v="229500"/>
    <n v="2411685"/>
  </r>
  <r>
    <x v="97"/>
    <x v="20"/>
    <x v="60"/>
    <m/>
    <n v="0"/>
  </r>
  <r>
    <x v="97"/>
    <x v="21"/>
    <x v="60"/>
    <m/>
    <n v="0"/>
  </r>
  <r>
    <x v="97"/>
    <x v="24"/>
    <x v="60"/>
    <m/>
    <n v="0"/>
  </r>
  <r>
    <x v="98"/>
    <x v="23"/>
    <x v="60"/>
    <n v="161000"/>
    <n v="728972"/>
  </r>
  <r>
    <x v="98"/>
    <x v="20"/>
    <x v="60"/>
    <n v="217000"/>
    <n v="649000"/>
  </r>
  <r>
    <x v="98"/>
    <x v="21"/>
    <x v="60"/>
    <m/>
    <n v="0"/>
  </r>
  <r>
    <x v="98"/>
    <x v="24"/>
    <x v="60"/>
    <n v="163500"/>
    <n v="163500"/>
  </r>
  <r>
    <x v="99"/>
    <x v="23"/>
    <x v="60"/>
    <n v="224950"/>
    <n v="3305400"/>
  </r>
  <r>
    <x v="99"/>
    <x v="20"/>
    <x v="60"/>
    <n v="195000"/>
    <n v="632750"/>
  </r>
  <r>
    <x v="99"/>
    <x v="21"/>
    <x v="60"/>
    <m/>
    <n v="0"/>
  </r>
  <r>
    <x v="99"/>
    <x v="24"/>
    <x v="60"/>
    <m/>
    <n v="0"/>
  </r>
  <r>
    <x v="100"/>
    <x v="23"/>
    <x v="60"/>
    <n v="252450"/>
    <n v="4695518"/>
  </r>
  <r>
    <x v="100"/>
    <x v="20"/>
    <x v="60"/>
    <n v="122500"/>
    <n v="245000"/>
  </r>
  <r>
    <x v="100"/>
    <x v="21"/>
    <x v="60"/>
    <m/>
    <n v="0"/>
  </r>
  <r>
    <x v="100"/>
    <x v="24"/>
    <x v="60"/>
    <n v="380000"/>
    <n v="380000"/>
  </r>
  <r>
    <x v="101"/>
    <x v="23"/>
    <x v="60"/>
    <n v="245000"/>
    <n v="4210669"/>
  </r>
  <r>
    <x v="101"/>
    <x v="20"/>
    <x v="60"/>
    <n v="210000"/>
    <n v="1493550"/>
  </r>
  <r>
    <x v="101"/>
    <x v="21"/>
    <x v="60"/>
    <m/>
    <n v="0"/>
  </r>
  <r>
    <x v="101"/>
    <x v="24"/>
    <x v="60"/>
    <m/>
    <n v="0"/>
  </r>
  <r>
    <x v="102"/>
    <x v="23"/>
    <x v="60"/>
    <n v="227900"/>
    <n v="4277250"/>
  </r>
  <r>
    <x v="102"/>
    <x v="20"/>
    <x v="60"/>
    <n v="167500"/>
    <n v="637400"/>
  </r>
  <r>
    <x v="102"/>
    <x v="21"/>
    <x v="60"/>
    <m/>
    <n v="0"/>
  </r>
  <r>
    <x v="102"/>
    <x v="24"/>
    <x v="60"/>
    <m/>
    <n v="0"/>
  </r>
  <r>
    <x v="103"/>
    <x v="23"/>
    <x v="60"/>
    <n v="210000"/>
    <n v="3560499"/>
  </r>
  <r>
    <x v="103"/>
    <x v="20"/>
    <x v="60"/>
    <n v="211250"/>
    <n v="1797400"/>
  </r>
  <r>
    <x v="103"/>
    <x v="21"/>
    <x v="60"/>
    <m/>
    <n v="0"/>
  </r>
  <r>
    <x v="103"/>
    <x v="24"/>
    <x v="60"/>
    <m/>
    <n v="0"/>
  </r>
  <r>
    <x v="104"/>
    <x v="23"/>
    <x v="60"/>
    <n v="177475"/>
    <n v="2046900"/>
  </r>
  <r>
    <x v="104"/>
    <x v="20"/>
    <x v="60"/>
    <n v="200000"/>
    <n v="3025900"/>
  </r>
  <r>
    <x v="104"/>
    <x v="21"/>
    <x v="60"/>
    <m/>
    <n v="0"/>
  </r>
  <r>
    <x v="104"/>
    <x v="24"/>
    <x v="60"/>
    <m/>
    <n v="0"/>
  </r>
  <r>
    <x v="105"/>
    <x v="23"/>
    <x v="60"/>
    <n v="188250"/>
    <n v="2723930"/>
  </r>
  <r>
    <x v="105"/>
    <x v="20"/>
    <x v="60"/>
    <n v="247000"/>
    <n v="1534450"/>
  </r>
  <r>
    <x v="105"/>
    <x v="21"/>
    <x v="60"/>
    <n v="178000"/>
    <n v="178000"/>
  </r>
  <r>
    <x v="105"/>
    <x v="24"/>
    <x v="60"/>
    <n v="253000"/>
    <n v="253000"/>
  </r>
  <r>
    <x v="106"/>
    <x v="23"/>
    <x v="60"/>
    <n v="171250"/>
    <n v="2918127"/>
  </r>
  <r>
    <x v="106"/>
    <x v="20"/>
    <x v="60"/>
    <n v="163250"/>
    <n v="1056486"/>
  </r>
  <r>
    <x v="106"/>
    <x v="21"/>
    <x v="60"/>
    <m/>
    <n v="0"/>
  </r>
  <r>
    <x v="106"/>
    <x v="24"/>
    <x v="60"/>
    <n v="215375"/>
    <n v="215375"/>
  </r>
  <r>
    <x v="107"/>
    <x v="23"/>
    <x v="60"/>
    <n v="182000"/>
    <n v="1788900"/>
  </r>
  <r>
    <x v="107"/>
    <x v="20"/>
    <x v="60"/>
    <n v="189500"/>
    <n v="1706400"/>
  </r>
  <r>
    <x v="107"/>
    <x v="21"/>
    <x v="60"/>
    <m/>
    <n v="0"/>
  </r>
  <r>
    <x v="107"/>
    <x v="24"/>
    <x v="60"/>
    <m/>
    <n v="0"/>
  </r>
  <r>
    <x v="108"/>
    <x v="23"/>
    <x v="60"/>
    <n v="203725"/>
    <n v="2883450"/>
  </r>
  <r>
    <x v="108"/>
    <x v="20"/>
    <x v="60"/>
    <n v="167000"/>
    <n v="1383500"/>
  </r>
  <r>
    <x v="108"/>
    <x v="21"/>
    <x v="60"/>
    <m/>
    <n v="0"/>
  </r>
  <r>
    <x v="108"/>
    <x v="24"/>
    <x v="60"/>
    <n v="393000"/>
    <n v="393000"/>
  </r>
  <r>
    <x v="109"/>
    <x v="23"/>
    <x v="60"/>
    <n v="207000"/>
    <n v="2085350"/>
  </r>
  <r>
    <x v="109"/>
    <x v="20"/>
    <x v="60"/>
    <n v="179950"/>
    <n v="950800"/>
  </r>
  <r>
    <x v="109"/>
    <x v="21"/>
    <x v="60"/>
    <m/>
    <n v="0"/>
  </r>
  <r>
    <x v="109"/>
    <x v="24"/>
    <x v="60"/>
    <m/>
    <n v="0"/>
  </r>
  <r>
    <x v="110"/>
    <x v="23"/>
    <x v="60"/>
    <n v="171750"/>
    <n v="3696540"/>
  </r>
  <r>
    <x v="110"/>
    <x v="20"/>
    <x v="60"/>
    <n v="260000"/>
    <n v="963000"/>
  </r>
  <r>
    <x v="110"/>
    <x v="21"/>
    <x v="60"/>
    <m/>
    <n v="0"/>
  </r>
  <r>
    <x v="110"/>
    <x v="24"/>
    <x v="60"/>
    <m/>
    <n v="0"/>
  </r>
  <r>
    <x v="111"/>
    <x v="23"/>
    <x v="60"/>
    <n v="199950"/>
    <n v="3094849"/>
  </r>
  <r>
    <x v="111"/>
    <x v="20"/>
    <x v="60"/>
    <n v="223000"/>
    <n v="809500"/>
  </r>
  <r>
    <x v="111"/>
    <x v="21"/>
    <x v="60"/>
    <m/>
    <n v="0"/>
  </r>
  <r>
    <x v="111"/>
    <x v="24"/>
    <x v="60"/>
    <n v="134000"/>
    <n v="134000"/>
  </r>
  <r>
    <x v="112"/>
    <x v="23"/>
    <x v="60"/>
    <n v="192000"/>
    <n v="2785802"/>
  </r>
  <r>
    <x v="112"/>
    <x v="20"/>
    <x v="60"/>
    <n v="235000"/>
    <n v="1485650"/>
  </r>
  <r>
    <x v="112"/>
    <x v="21"/>
    <x v="60"/>
    <m/>
    <n v="0"/>
  </r>
  <r>
    <x v="112"/>
    <x v="24"/>
    <x v="60"/>
    <n v="252450"/>
    <n v="504900"/>
  </r>
  <r>
    <x v="113"/>
    <x v="23"/>
    <x v="60"/>
    <n v="229950"/>
    <n v="4444252"/>
  </r>
  <r>
    <x v="113"/>
    <x v="20"/>
    <x v="60"/>
    <n v="243000"/>
    <n v="1825900"/>
  </r>
  <r>
    <x v="113"/>
    <x v="21"/>
    <x v="60"/>
    <m/>
    <n v="0"/>
  </r>
  <r>
    <x v="113"/>
    <x v="24"/>
    <x v="60"/>
    <m/>
    <n v="0"/>
  </r>
  <r>
    <x v="114"/>
    <x v="23"/>
    <x v="60"/>
    <n v="218900"/>
    <n v="3591545"/>
  </r>
  <r>
    <x v="114"/>
    <x v="20"/>
    <x v="60"/>
    <n v="220000"/>
    <n v="1837800"/>
  </r>
  <r>
    <x v="114"/>
    <x v="21"/>
    <x v="60"/>
    <m/>
    <n v="0"/>
  </r>
  <r>
    <x v="114"/>
    <x v="24"/>
    <x v="60"/>
    <n v="202700"/>
    <n v="202700"/>
  </r>
  <r>
    <x v="115"/>
    <x v="23"/>
    <x v="60"/>
    <n v="239950"/>
    <n v="5775601"/>
  </r>
  <r>
    <x v="115"/>
    <x v="20"/>
    <x v="60"/>
    <n v="217475"/>
    <n v="1731900"/>
  </r>
  <r>
    <x v="115"/>
    <x v="21"/>
    <x v="60"/>
    <m/>
    <n v="0"/>
  </r>
  <r>
    <x v="115"/>
    <x v="24"/>
    <x v="60"/>
    <n v="242500"/>
    <n v="485000"/>
  </r>
  <r>
    <x v="116"/>
    <x v="23"/>
    <x v="60"/>
    <n v="193000"/>
    <n v="2766450"/>
  </r>
  <r>
    <x v="116"/>
    <x v="20"/>
    <x v="60"/>
    <n v="175500"/>
    <n v="734000"/>
  </r>
  <r>
    <x v="116"/>
    <x v="21"/>
    <x v="60"/>
    <n v="355000"/>
    <n v="355000"/>
  </r>
  <r>
    <x v="116"/>
    <x v="24"/>
    <x v="60"/>
    <m/>
    <n v="0"/>
  </r>
  <r>
    <x v="117"/>
    <x v="23"/>
    <x v="60"/>
    <n v="228475"/>
    <n v="3679900"/>
  </r>
  <r>
    <x v="117"/>
    <x v="20"/>
    <x v="60"/>
    <n v="232500"/>
    <n v="1908500"/>
  </r>
  <r>
    <x v="117"/>
    <x v="21"/>
    <x v="60"/>
    <m/>
    <n v="0"/>
  </r>
  <r>
    <x v="117"/>
    <x v="24"/>
    <x v="60"/>
    <m/>
    <n v="0"/>
  </r>
  <r>
    <x v="118"/>
    <x v="23"/>
    <x v="60"/>
    <n v="210000"/>
    <n v="3360400"/>
  </r>
  <r>
    <x v="118"/>
    <x v="20"/>
    <x v="60"/>
    <n v="205000"/>
    <n v="1025400"/>
  </r>
  <r>
    <x v="118"/>
    <x v="21"/>
    <x v="60"/>
    <m/>
    <n v="0"/>
  </r>
  <r>
    <x v="118"/>
    <x v="24"/>
    <x v="60"/>
    <n v="188250"/>
    <n v="376500"/>
  </r>
  <r>
    <x v="119"/>
    <x v="23"/>
    <x v="60"/>
    <n v="248500"/>
    <n v="2076350"/>
  </r>
  <r>
    <x v="119"/>
    <x v="20"/>
    <x v="60"/>
    <n v="242450"/>
    <n v="2414896"/>
  </r>
  <r>
    <x v="119"/>
    <x v="21"/>
    <x v="60"/>
    <n v="269950"/>
    <n v="269950"/>
  </r>
  <r>
    <x v="119"/>
    <x v="24"/>
    <x v="60"/>
    <n v="184000"/>
    <n v="184000"/>
  </r>
  <r>
    <x v="120"/>
    <x v="23"/>
    <x v="60"/>
    <n v="210995"/>
    <n v="2570977"/>
  </r>
  <r>
    <x v="120"/>
    <x v="20"/>
    <x v="60"/>
    <n v="165000"/>
    <n v="947300"/>
  </r>
  <r>
    <x v="120"/>
    <x v="21"/>
    <x v="60"/>
    <n v="272000"/>
    <n v="272000"/>
  </r>
  <r>
    <x v="120"/>
    <x v="24"/>
    <x v="60"/>
    <m/>
    <n v="0"/>
  </r>
  <r>
    <x v="121"/>
    <x v="23"/>
    <x v="60"/>
    <n v="247000"/>
    <n v="2790844"/>
  </r>
  <r>
    <x v="121"/>
    <x v="20"/>
    <x v="60"/>
    <n v="206000"/>
    <n v="1420000"/>
  </r>
  <r>
    <x v="121"/>
    <x v="21"/>
    <x v="60"/>
    <m/>
    <n v="0"/>
  </r>
  <r>
    <x v="121"/>
    <x v="24"/>
    <x v="60"/>
    <m/>
    <n v="0"/>
  </r>
  <r>
    <x v="122"/>
    <x v="23"/>
    <x v="60"/>
    <n v="208000"/>
    <n v="5017505"/>
  </r>
  <r>
    <x v="122"/>
    <x v="20"/>
    <x v="60"/>
    <n v="208500"/>
    <n v="2688747"/>
  </r>
  <r>
    <x v="122"/>
    <x v="21"/>
    <x v="60"/>
    <m/>
    <n v="0"/>
  </r>
  <r>
    <x v="122"/>
    <x v="24"/>
    <x v="60"/>
    <n v="205500"/>
    <n v="411000"/>
  </r>
  <r>
    <x v="123"/>
    <x v="23"/>
    <x v="60"/>
    <n v="252445"/>
    <n v="5340558"/>
  </r>
  <r>
    <x v="123"/>
    <x v="20"/>
    <x v="60"/>
    <n v="250000"/>
    <n v="1175000"/>
  </r>
  <r>
    <x v="123"/>
    <x v="21"/>
    <x v="60"/>
    <m/>
    <n v="0"/>
  </r>
  <r>
    <x v="123"/>
    <x v="24"/>
    <x v="60"/>
    <m/>
    <n v="0"/>
  </r>
  <r>
    <x v="124"/>
    <x v="23"/>
    <x v="60"/>
    <n v="250000"/>
    <n v="7168307"/>
  </r>
  <r>
    <x v="124"/>
    <x v="20"/>
    <x v="60"/>
    <n v="230250"/>
    <n v="1470100"/>
  </r>
  <r>
    <x v="124"/>
    <x v="21"/>
    <x v="60"/>
    <m/>
    <n v="0"/>
  </r>
  <r>
    <x v="124"/>
    <x v="24"/>
    <x v="60"/>
    <n v="245000"/>
    <n v="245000"/>
  </r>
  <r>
    <x v="125"/>
    <x v="23"/>
    <x v="60"/>
    <n v="236475"/>
    <n v="5748540"/>
  </r>
  <r>
    <x v="125"/>
    <x v="20"/>
    <x v="60"/>
    <n v="228000"/>
    <n v="2677807"/>
  </r>
  <r>
    <x v="125"/>
    <x v="21"/>
    <x v="60"/>
    <m/>
    <n v="0"/>
  </r>
  <r>
    <x v="125"/>
    <x v="24"/>
    <x v="60"/>
    <n v="250000"/>
    <n v="250000"/>
  </r>
  <r>
    <x v="126"/>
    <x v="23"/>
    <x v="60"/>
    <n v="282500"/>
    <n v="6768463"/>
  </r>
  <r>
    <x v="126"/>
    <x v="20"/>
    <x v="60"/>
    <n v="235000"/>
    <n v="2025200"/>
  </r>
  <r>
    <x v="126"/>
    <x v="21"/>
    <x v="60"/>
    <m/>
    <n v="0"/>
  </r>
  <r>
    <x v="126"/>
    <x v="24"/>
    <x v="60"/>
    <n v="309000"/>
    <n v="309000"/>
  </r>
  <r>
    <x v="127"/>
    <x v="23"/>
    <x v="60"/>
    <n v="285310"/>
    <n v="8489529"/>
  </r>
  <r>
    <x v="127"/>
    <x v="20"/>
    <x v="60"/>
    <n v="235000"/>
    <n v="2465000"/>
  </r>
  <r>
    <x v="127"/>
    <x v="21"/>
    <x v="60"/>
    <m/>
    <n v="0"/>
  </r>
  <r>
    <x v="127"/>
    <x v="24"/>
    <x v="60"/>
    <m/>
    <n v="0"/>
  </r>
  <r>
    <x v="128"/>
    <x v="23"/>
    <x v="60"/>
    <n v="249950"/>
    <n v="9347301"/>
  </r>
  <r>
    <x v="128"/>
    <x v="20"/>
    <x v="60"/>
    <n v="230000"/>
    <n v="3362521"/>
  </r>
  <r>
    <x v="128"/>
    <x v="21"/>
    <x v="60"/>
    <m/>
    <n v="0"/>
  </r>
  <r>
    <x v="128"/>
    <x v="24"/>
    <x v="60"/>
    <m/>
    <n v="0"/>
  </r>
  <r>
    <x v="129"/>
    <x v="23"/>
    <x v="60"/>
    <n v="256636"/>
    <n v="5502823"/>
  </r>
  <r>
    <x v="129"/>
    <x v="20"/>
    <x v="60"/>
    <n v="189663"/>
    <n v="1744325"/>
  </r>
  <r>
    <x v="129"/>
    <x v="21"/>
    <x v="60"/>
    <m/>
    <n v="0"/>
  </r>
  <r>
    <x v="129"/>
    <x v="24"/>
    <x v="60"/>
    <n v="322000"/>
    <n v="322000"/>
  </r>
  <r>
    <x v="130"/>
    <x v="23"/>
    <x v="60"/>
    <n v="276873"/>
    <n v="5969465"/>
  </r>
  <r>
    <x v="130"/>
    <x v="20"/>
    <x v="60"/>
    <n v="238500"/>
    <n v="1980900"/>
  </r>
  <r>
    <x v="130"/>
    <x v="21"/>
    <x v="60"/>
    <m/>
    <n v="0"/>
  </r>
  <r>
    <x v="130"/>
    <x v="24"/>
    <x v="60"/>
    <n v="338475"/>
    <n v="676950"/>
  </r>
  <r>
    <x v="131"/>
    <x v="23"/>
    <x v="60"/>
    <n v="257000"/>
    <n v="4837844"/>
  </r>
  <r>
    <x v="131"/>
    <x v="20"/>
    <x v="60"/>
    <n v="154000"/>
    <n v="960309"/>
  </r>
  <r>
    <x v="131"/>
    <x v="21"/>
    <x v="60"/>
    <m/>
    <n v="0"/>
  </r>
  <r>
    <x v="131"/>
    <x v="24"/>
    <x v="60"/>
    <n v="250975"/>
    <n v="501950"/>
  </r>
  <r>
    <x v="132"/>
    <x v="23"/>
    <x v="60"/>
    <n v="231375"/>
    <n v="4067960"/>
  </r>
  <r>
    <x v="132"/>
    <x v="20"/>
    <x v="60"/>
    <n v="229000"/>
    <n v="2695110"/>
  </r>
  <r>
    <x v="132"/>
    <x v="21"/>
    <x v="60"/>
    <m/>
    <n v="0"/>
  </r>
  <r>
    <x v="132"/>
    <x v="24"/>
    <x v="60"/>
    <m/>
    <n v="0"/>
  </r>
  <r>
    <x v="133"/>
    <x v="23"/>
    <x v="60"/>
    <n v="274248"/>
    <n v="3044984"/>
  </r>
  <r>
    <x v="133"/>
    <x v="20"/>
    <x v="60"/>
    <n v="197406"/>
    <n v="1354424"/>
  </r>
  <r>
    <x v="133"/>
    <x v="21"/>
    <x v="60"/>
    <m/>
    <n v="0"/>
  </r>
  <r>
    <x v="133"/>
    <x v="24"/>
    <x v="60"/>
    <m/>
    <n v="0"/>
  </r>
  <r>
    <x v="134"/>
    <x v="23"/>
    <x v="60"/>
    <n v="279995"/>
    <n v="4757789"/>
  </r>
  <r>
    <x v="134"/>
    <x v="20"/>
    <x v="60"/>
    <n v="236000"/>
    <n v="1812388"/>
  </r>
  <r>
    <x v="134"/>
    <x v="21"/>
    <x v="60"/>
    <m/>
    <n v="0"/>
  </r>
  <r>
    <x v="134"/>
    <x v="24"/>
    <x v="60"/>
    <n v="252000"/>
    <n v="252000"/>
  </r>
  <r>
    <x v="135"/>
    <x v="23"/>
    <x v="60"/>
    <n v="281330"/>
    <n v="7615895"/>
  </r>
  <r>
    <x v="135"/>
    <x v="20"/>
    <x v="60"/>
    <n v="207500"/>
    <n v="1662000"/>
  </r>
  <r>
    <x v="135"/>
    <x v="21"/>
    <x v="60"/>
    <m/>
    <n v="0"/>
  </r>
  <r>
    <x v="135"/>
    <x v="24"/>
    <x v="60"/>
    <m/>
    <n v="0"/>
  </r>
  <r>
    <x v="136"/>
    <x v="23"/>
    <x v="60"/>
    <n v="272495"/>
    <n v="5601251"/>
  </r>
  <r>
    <x v="136"/>
    <x v="20"/>
    <x v="60"/>
    <n v="180000"/>
    <n v="1773800"/>
  </r>
  <r>
    <x v="136"/>
    <x v="21"/>
    <x v="60"/>
    <m/>
    <n v="0"/>
  </r>
  <r>
    <x v="136"/>
    <x v="24"/>
    <x v="60"/>
    <m/>
    <n v="0"/>
  </r>
  <r>
    <x v="137"/>
    <x v="23"/>
    <x v="60"/>
    <n v="284995"/>
    <n v="8452886"/>
  </r>
  <r>
    <x v="137"/>
    <x v="20"/>
    <x v="60"/>
    <n v="240000"/>
    <n v="1429453"/>
  </r>
  <r>
    <x v="137"/>
    <x v="21"/>
    <x v="60"/>
    <m/>
    <n v="0"/>
  </r>
  <r>
    <x v="137"/>
    <x v="24"/>
    <x v="60"/>
    <m/>
    <n v="0"/>
  </r>
  <r>
    <x v="138"/>
    <x v="23"/>
    <x v="60"/>
    <n v="225475"/>
    <n v="6479289"/>
  </r>
  <r>
    <x v="138"/>
    <x v="20"/>
    <x v="60"/>
    <n v="215000"/>
    <n v="907500"/>
  </r>
  <r>
    <x v="138"/>
    <x v="21"/>
    <x v="60"/>
    <m/>
    <n v="0"/>
  </r>
  <r>
    <x v="138"/>
    <x v="24"/>
    <x v="60"/>
    <m/>
    <n v="0"/>
  </r>
  <r>
    <x v="139"/>
    <x v="23"/>
    <x v="60"/>
    <n v="267000"/>
    <n v="9101816"/>
  </r>
  <r>
    <x v="139"/>
    <x v="20"/>
    <x v="60"/>
    <n v="196000"/>
    <n v="3033700"/>
  </r>
  <r>
    <x v="139"/>
    <x v="21"/>
    <x v="60"/>
    <n v="50000"/>
    <n v="50000"/>
  </r>
  <r>
    <x v="139"/>
    <x v="24"/>
    <x v="60"/>
    <n v="187000"/>
    <n v="187000"/>
  </r>
  <r>
    <x v="140"/>
    <x v="23"/>
    <x v="60"/>
    <n v="228500"/>
    <n v="6333040"/>
  </r>
  <r>
    <x v="140"/>
    <x v="20"/>
    <x v="60"/>
    <n v="230000"/>
    <n v="1724400"/>
  </r>
  <r>
    <x v="140"/>
    <x v="21"/>
    <x v="60"/>
    <m/>
    <n v="0"/>
  </r>
  <r>
    <x v="140"/>
    <x v="24"/>
    <x v="60"/>
    <m/>
    <n v="0"/>
  </r>
  <r>
    <x v="141"/>
    <x v="23"/>
    <x v="60"/>
    <n v="251250"/>
    <n v="6969767"/>
  </r>
  <r>
    <x v="141"/>
    <x v="20"/>
    <x v="60"/>
    <n v="229950"/>
    <n v="1685950"/>
  </r>
  <r>
    <x v="141"/>
    <x v="21"/>
    <x v="60"/>
    <m/>
    <n v="0"/>
  </r>
  <r>
    <x v="141"/>
    <x v="24"/>
    <x v="60"/>
    <n v="238500"/>
    <n v="477000"/>
  </r>
  <r>
    <x v="142"/>
    <x v="23"/>
    <x v="60"/>
    <n v="271045"/>
    <n v="5407450"/>
  </r>
  <r>
    <x v="142"/>
    <x v="20"/>
    <x v="60"/>
    <n v="173975"/>
    <n v="734950"/>
  </r>
  <r>
    <x v="142"/>
    <x v="21"/>
    <x v="60"/>
    <m/>
    <n v="0"/>
  </r>
  <r>
    <x v="142"/>
    <x v="24"/>
    <x v="60"/>
    <m/>
    <n v="0"/>
  </r>
  <r>
    <x v="143"/>
    <x v="23"/>
    <x v="60"/>
    <n v="264950"/>
    <n v="5134125"/>
  </r>
  <r>
    <x v="143"/>
    <x v="20"/>
    <x v="60"/>
    <n v="220000"/>
    <n v="1532700"/>
  </r>
  <r>
    <x v="143"/>
    <x v="21"/>
    <x v="60"/>
    <m/>
    <n v="0"/>
  </r>
  <r>
    <x v="143"/>
    <x v="24"/>
    <x v="60"/>
    <n v="297000"/>
    <n v="594000"/>
  </r>
  <r>
    <x v="144"/>
    <x v="23"/>
    <x v="60"/>
    <n v="244000"/>
    <n v="4398244"/>
  </r>
  <r>
    <x v="144"/>
    <x v="20"/>
    <x v="60"/>
    <n v="181000"/>
    <n v="1033950"/>
  </r>
  <r>
    <x v="144"/>
    <x v="21"/>
    <x v="60"/>
    <m/>
    <n v="0"/>
  </r>
  <r>
    <x v="144"/>
    <x v="24"/>
    <x v="60"/>
    <m/>
    <n v="0"/>
  </r>
  <r>
    <x v="145"/>
    <x v="23"/>
    <x v="60"/>
    <n v="229000"/>
    <n v="5277890"/>
  </r>
  <r>
    <x v="145"/>
    <x v="20"/>
    <x v="60"/>
    <n v="140750"/>
    <n v="1164900"/>
  </r>
  <r>
    <x v="145"/>
    <x v="21"/>
    <x v="60"/>
    <m/>
    <n v="0"/>
  </r>
  <r>
    <x v="145"/>
    <x v="24"/>
    <x v="60"/>
    <m/>
    <n v="0"/>
  </r>
  <r>
    <x v="146"/>
    <x v="23"/>
    <x v="60"/>
    <n v="282822"/>
    <n v="6740796"/>
  </r>
  <r>
    <x v="146"/>
    <x v="20"/>
    <x v="60"/>
    <n v="245000"/>
    <n v="3215450"/>
  </r>
  <r>
    <x v="146"/>
    <x v="21"/>
    <x v="60"/>
    <m/>
    <n v="0"/>
  </r>
  <r>
    <x v="146"/>
    <x v="24"/>
    <x v="60"/>
    <m/>
    <n v="0"/>
  </r>
  <r>
    <x v="147"/>
    <x v="23"/>
    <x v="60"/>
    <n v="264000"/>
    <n v="6656710"/>
  </r>
  <r>
    <x v="147"/>
    <x v="20"/>
    <x v="60"/>
    <n v="262000"/>
    <n v="3229500"/>
  </r>
  <r>
    <x v="147"/>
    <x v="21"/>
    <x v="60"/>
    <n v="170000"/>
    <n v="170000"/>
  </r>
  <r>
    <x v="147"/>
    <x v="24"/>
    <x v="60"/>
    <n v="304600"/>
    <n v="609200"/>
  </r>
  <r>
    <x v="148"/>
    <x v="23"/>
    <x v="60"/>
    <n v="265000"/>
    <n v="6464190"/>
  </r>
  <r>
    <x v="148"/>
    <x v="20"/>
    <x v="60"/>
    <n v="234955"/>
    <n v="754905"/>
  </r>
  <r>
    <x v="148"/>
    <x v="21"/>
    <x v="60"/>
    <m/>
    <n v="0"/>
  </r>
  <r>
    <x v="148"/>
    <x v="24"/>
    <x v="60"/>
    <m/>
    <n v="0"/>
  </r>
  <r>
    <x v="149"/>
    <x v="23"/>
    <x v="60"/>
    <n v="270000"/>
    <n v="11622048"/>
  </r>
  <r>
    <x v="149"/>
    <x v="20"/>
    <x v="60"/>
    <n v="231475"/>
    <n v="2072300"/>
  </r>
  <r>
    <x v="149"/>
    <x v="21"/>
    <x v="60"/>
    <m/>
    <n v="0"/>
  </r>
  <r>
    <x v="149"/>
    <x v="24"/>
    <x v="60"/>
    <m/>
    <n v="0"/>
  </r>
  <r>
    <x v="150"/>
    <x v="23"/>
    <x v="60"/>
    <n v="250000"/>
    <n v="8010514"/>
  </r>
  <r>
    <x v="150"/>
    <x v="20"/>
    <x v="60"/>
    <n v="293000"/>
    <n v="3409000"/>
  </r>
  <r>
    <x v="150"/>
    <x v="21"/>
    <x v="60"/>
    <m/>
    <n v="0"/>
  </r>
  <r>
    <x v="150"/>
    <x v="24"/>
    <x v="60"/>
    <n v="325000"/>
    <n v="325000"/>
  </r>
  <r>
    <x v="151"/>
    <x v="23"/>
    <x v="60"/>
    <n v="269975"/>
    <n v="8135450"/>
  </r>
  <r>
    <x v="151"/>
    <x v="20"/>
    <x v="60"/>
    <n v="249950"/>
    <n v="1893450"/>
  </r>
  <r>
    <x v="151"/>
    <x v="21"/>
    <x v="60"/>
    <m/>
    <n v="0"/>
  </r>
  <r>
    <x v="151"/>
    <x v="24"/>
    <x v="60"/>
    <n v="285500"/>
    <n v="285500"/>
  </r>
  <r>
    <x v="152"/>
    <x v="23"/>
    <x v="60"/>
    <n v="277500"/>
    <n v="6009400"/>
  </r>
  <r>
    <x v="152"/>
    <x v="20"/>
    <x v="60"/>
    <n v="207000"/>
    <n v="3123950"/>
  </r>
  <r>
    <x v="152"/>
    <x v="21"/>
    <x v="60"/>
    <n v="112500"/>
    <n v="112500"/>
  </r>
  <r>
    <x v="152"/>
    <x v="24"/>
    <x v="60"/>
    <m/>
    <n v="0"/>
  </r>
  <r>
    <x v="153"/>
    <x v="23"/>
    <x v="60"/>
    <n v="253500"/>
    <n v="7363263"/>
  </r>
  <r>
    <x v="153"/>
    <x v="20"/>
    <x v="60"/>
    <n v="310000"/>
    <n v="1952334"/>
  </r>
  <r>
    <x v="153"/>
    <x v="21"/>
    <x v="60"/>
    <m/>
    <n v="0"/>
  </r>
  <r>
    <x v="153"/>
    <x v="24"/>
    <x v="60"/>
    <n v="241200"/>
    <n v="241200"/>
  </r>
  <r>
    <x v="154"/>
    <x v="23"/>
    <x v="60"/>
    <n v="264950"/>
    <n v="6297592"/>
  </r>
  <r>
    <x v="154"/>
    <x v="20"/>
    <x v="60"/>
    <n v="251950"/>
    <n v="1498800"/>
  </r>
  <r>
    <x v="154"/>
    <x v="21"/>
    <x v="60"/>
    <m/>
    <n v="0"/>
  </r>
  <r>
    <x v="154"/>
    <x v="24"/>
    <x v="60"/>
    <n v="295000"/>
    <n v="295000"/>
  </r>
  <r>
    <x v="155"/>
    <x v="23"/>
    <x v="60"/>
    <n v="269000"/>
    <n v="8802758"/>
  </r>
  <r>
    <x v="155"/>
    <x v="20"/>
    <x v="60"/>
    <n v="266500"/>
    <n v="4568500"/>
  </r>
  <r>
    <x v="155"/>
    <x v="21"/>
    <x v="60"/>
    <m/>
    <n v="0"/>
  </r>
  <r>
    <x v="155"/>
    <x v="24"/>
    <x v="60"/>
    <m/>
    <n v="0"/>
  </r>
  <r>
    <x v="156"/>
    <x v="23"/>
    <x v="60"/>
    <n v="299000"/>
    <n v="4552095"/>
  </r>
  <r>
    <x v="156"/>
    <x v="20"/>
    <x v="60"/>
    <n v="310000"/>
    <n v="1478000"/>
  </r>
  <r>
    <x v="156"/>
    <x v="21"/>
    <x v="60"/>
    <m/>
    <n v="0"/>
  </r>
  <r>
    <x v="156"/>
    <x v="24"/>
    <x v="60"/>
    <m/>
    <n v="0"/>
  </r>
  <r>
    <x v="157"/>
    <x v="23"/>
    <x v="60"/>
    <n v="328500"/>
    <n v="5313471"/>
  </r>
  <r>
    <x v="157"/>
    <x v="20"/>
    <x v="60"/>
    <n v="367860"/>
    <n v="735720"/>
  </r>
  <r>
    <x v="157"/>
    <x v="21"/>
    <x v="60"/>
    <m/>
    <n v="0"/>
  </r>
  <r>
    <x v="157"/>
    <x v="24"/>
    <x v="60"/>
    <n v="280000"/>
    <n v="280000"/>
  </r>
  <r>
    <x v="158"/>
    <x v="23"/>
    <x v="60"/>
    <n v="279500"/>
    <n v="6019290"/>
  </r>
  <r>
    <x v="158"/>
    <x v="20"/>
    <x v="60"/>
    <n v="272450"/>
    <n v="2202497"/>
  </r>
  <r>
    <x v="158"/>
    <x v="21"/>
    <x v="60"/>
    <n v="430000"/>
    <n v="430000"/>
  </r>
  <r>
    <x v="158"/>
    <x v="24"/>
    <x v="60"/>
    <m/>
    <n v="0"/>
  </r>
  <r>
    <x v="159"/>
    <x v="23"/>
    <x v="60"/>
    <n v="271000"/>
    <n v="7917700"/>
  </r>
  <r>
    <x v="159"/>
    <x v="20"/>
    <x v="60"/>
    <n v="256500"/>
    <n v="3944100"/>
  </r>
  <r>
    <x v="159"/>
    <x v="21"/>
    <x v="60"/>
    <m/>
    <n v="0"/>
  </r>
  <r>
    <x v="159"/>
    <x v="24"/>
    <x v="60"/>
    <n v="333500"/>
    <n v="333500"/>
  </r>
  <r>
    <x v="160"/>
    <x v="23"/>
    <x v="60"/>
    <n v="282250"/>
    <n v="10912450"/>
  </r>
  <r>
    <x v="160"/>
    <x v="20"/>
    <x v="60"/>
    <n v="320000"/>
    <n v="5573056"/>
  </r>
  <r>
    <x v="160"/>
    <x v="21"/>
    <x v="60"/>
    <m/>
    <n v="0"/>
  </r>
  <r>
    <x v="160"/>
    <x v="24"/>
    <x v="60"/>
    <n v="348500"/>
    <n v="348500"/>
  </r>
  <r>
    <x v="161"/>
    <x v="23"/>
    <x v="60"/>
    <n v="321625"/>
    <n v="11919298"/>
  </r>
  <r>
    <x v="161"/>
    <x v="20"/>
    <x v="60"/>
    <n v="300000"/>
    <n v="5122519"/>
  </r>
  <r>
    <x v="161"/>
    <x v="21"/>
    <x v="60"/>
    <m/>
    <n v="0"/>
  </r>
  <r>
    <x v="161"/>
    <x v="24"/>
    <x v="60"/>
    <n v="295000"/>
    <n v="590000"/>
  </r>
  <r>
    <x v="162"/>
    <x v="23"/>
    <x v="60"/>
    <n v="309950"/>
    <n v="8236575"/>
  </r>
  <r>
    <x v="162"/>
    <x v="20"/>
    <x v="60"/>
    <n v="268275"/>
    <n v="3758898"/>
  </r>
  <r>
    <x v="162"/>
    <x v="21"/>
    <x v="60"/>
    <m/>
    <n v="0"/>
  </r>
  <r>
    <x v="162"/>
    <x v="24"/>
    <x v="60"/>
    <n v="503000"/>
    <n v="1303000"/>
  </r>
  <r>
    <x v="163"/>
    <x v="23"/>
    <x v="60"/>
    <n v="295000"/>
    <n v="8453708"/>
  </r>
  <r>
    <x v="163"/>
    <x v="20"/>
    <x v="60"/>
    <n v="280000"/>
    <n v="4659700"/>
  </r>
  <r>
    <x v="163"/>
    <x v="21"/>
    <x v="60"/>
    <m/>
    <n v="0"/>
  </r>
  <r>
    <x v="163"/>
    <x v="24"/>
    <x v="60"/>
    <m/>
    <n v="0"/>
  </r>
  <r>
    <x v="164"/>
    <x v="23"/>
    <x v="60"/>
    <n v="289000"/>
    <n v="9058953"/>
  </r>
  <r>
    <x v="164"/>
    <x v="20"/>
    <x v="60"/>
    <n v="270000"/>
    <n v="3996300"/>
  </r>
  <r>
    <x v="164"/>
    <x v="21"/>
    <x v="60"/>
    <m/>
    <n v="0"/>
  </r>
  <r>
    <x v="164"/>
    <x v="24"/>
    <x v="60"/>
    <n v="280000"/>
    <n v="280000"/>
  </r>
  <r>
    <x v="165"/>
    <x v="23"/>
    <x v="60"/>
    <n v="302000"/>
    <n v="7960486"/>
  </r>
  <r>
    <x v="165"/>
    <x v="20"/>
    <x v="60"/>
    <n v="337000"/>
    <n v="5803500"/>
  </r>
  <r>
    <x v="165"/>
    <x v="21"/>
    <x v="60"/>
    <m/>
    <n v="0"/>
  </r>
  <r>
    <x v="165"/>
    <x v="24"/>
    <x v="60"/>
    <m/>
    <n v="0"/>
  </r>
  <r>
    <x v="166"/>
    <x v="23"/>
    <x v="60"/>
    <n v="305000"/>
    <n v="9186525"/>
  </r>
  <r>
    <x v="166"/>
    <x v="20"/>
    <x v="60"/>
    <n v="266900"/>
    <n v="2660200"/>
  </r>
  <r>
    <x v="166"/>
    <x v="21"/>
    <x v="60"/>
    <m/>
    <n v="0"/>
  </r>
  <r>
    <x v="166"/>
    <x v="24"/>
    <x v="60"/>
    <n v="354900"/>
    <n v="354900"/>
  </r>
  <r>
    <x v="167"/>
    <x v="23"/>
    <x v="60"/>
    <n v="328000"/>
    <n v="9016850"/>
  </r>
  <r>
    <x v="167"/>
    <x v="20"/>
    <x v="60"/>
    <n v="325000"/>
    <n v="5167738"/>
  </r>
  <r>
    <x v="167"/>
    <x v="21"/>
    <x v="60"/>
    <m/>
    <n v="0"/>
  </r>
  <r>
    <x v="167"/>
    <x v="24"/>
    <x v="60"/>
    <m/>
    <n v="0"/>
  </r>
  <r>
    <x v="168"/>
    <x v="23"/>
    <x v="60"/>
    <n v="270975"/>
    <n v="4617940"/>
  </r>
  <r>
    <x v="168"/>
    <x v="20"/>
    <x v="60"/>
    <n v="279950"/>
    <n v="3442450"/>
  </r>
  <r>
    <x v="168"/>
    <x v="21"/>
    <x v="60"/>
    <m/>
    <n v="0"/>
  </r>
  <r>
    <x v="168"/>
    <x v="24"/>
    <x v="60"/>
    <n v="335000"/>
    <n v="335000"/>
  </r>
  <r>
    <x v="169"/>
    <x v="23"/>
    <x v="60"/>
    <n v="311000"/>
    <n v="9133500"/>
  </r>
  <r>
    <x v="169"/>
    <x v="20"/>
    <x v="60"/>
    <n v="290000"/>
    <n v="3436052"/>
  </r>
  <r>
    <x v="169"/>
    <x v="21"/>
    <x v="60"/>
    <m/>
    <n v="0"/>
  </r>
  <r>
    <x v="169"/>
    <x v="24"/>
    <x v="60"/>
    <n v="343000"/>
    <n v="686000"/>
  </r>
  <r>
    <x v="170"/>
    <x v="23"/>
    <x v="60"/>
    <n v="335000"/>
    <n v="9183516"/>
  </r>
  <r>
    <x v="170"/>
    <x v="20"/>
    <x v="60"/>
    <n v="314000"/>
    <n v="5363775"/>
  </r>
  <r>
    <x v="170"/>
    <x v="21"/>
    <x v="60"/>
    <m/>
    <n v="0"/>
  </r>
  <r>
    <x v="170"/>
    <x v="24"/>
    <x v="60"/>
    <n v="358500"/>
    <n v="358500"/>
  </r>
  <r>
    <x v="171"/>
    <x v="23"/>
    <x v="60"/>
    <n v="306000"/>
    <n v="7833604"/>
  </r>
  <r>
    <x v="171"/>
    <x v="20"/>
    <x v="60"/>
    <n v="386750"/>
    <n v="3945327"/>
  </r>
  <r>
    <x v="171"/>
    <x v="21"/>
    <x v="60"/>
    <m/>
    <n v="0"/>
  </r>
  <r>
    <x v="171"/>
    <x v="24"/>
    <x v="60"/>
    <m/>
    <n v="0"/>
  </r>
  <r>
    <x v="172"/>
    <x v="23"/>
    <x v="60"/>
    <n v="365000"/>
    <n v="11991555"/>
  </r>
  <r>
    <x v="172"/>
    <x v="20"/>
    <x v="60"/>
    <n v="352450"/>
    <n v="6415270"/>
  </r>
  <r>
    <x v="172"/>
    <x v="21"/>
    <x v="60"/>
    <m/>
    <n v="0"/>
  </r>
  <r>
    <x v="172"/>
    <x v="24"/>
    <x v="60"/>
    <n v="372000"/>
    <n v="1132300"/>
  </r>
  <r>
    <x v="173"/>
    <x v="23"/>
    <x v="60"/>
    <n v="334050"/>
    <n v="14150282"/>
  </r>
  <r>
    <x v="173"/>
    <x v="20"/>
    <x v="60"/>
    <n v="311250"/>
    <n v="4150997"/>
  </r>
  <r>
    <x v="173"/>
    <x v="21"/>
    <x v="60"/>
    <m/>
    <n v="0"/>
  </r>
  <r>
    <x v="173"/>
    <x v="24"/>
    <x v="60"/>
    <n v="405000"/>
    <n v="405000"/>
  </r>
  <r>
    <x v="174"/>
    <x v="23"/>
    <x v="60"/>
    <n v="342388"/>
    <n v="13127116"/>
  </r>
  <r>
    <x v="174"/>
    <x v="20"/>
    <x v="60"/>
    <n v="305475"/>
    <n v="3097850"/>
  </r>
  <r>
    <x v="174"/>
    <x v="21"/>
    <x v="60"/>
    <m/>
    <n v="0"/>
  </r>
  <r>
    <x v="174"/>
    <x v="24"/>
    <x v="60"/>
    <m/>
    <n v="0"/>
  </r>
  <r>
    <x v="175"/>
    <x v="23"/>
    <x v="60"/>
    <n v="365000"/>
    <n v="11558739"/>
  </r>
  <r>
    <x v="175"/>
    <x v="20"/>
    <x v="60"/>
    <n v="334975"/>
    <n v="5581750"/>
  </r>
  <r>
    <x v="175"/>
    <x v="21"/>
    <x v="60"/>
    <m/>
    <n v="0"/>
  </r>
  <r>
    <x v="175"/>
    <x v="24"/>
    <x v="60"/>
    <m/>
    <n v="0"/>
  </r>
  <r>
    <x v="176"/>
    <x v="23"/>
    <x v="60"/>
    <n v="330000"/>
    <n v="10225106"/>
  </r>
  <r>
    <x v="176"/>
    <x v="20"/>
    <x v="60"/>
    <n v="355000"/>
    <n v="3225000"/>
  </r>
  <r>
    <x v="176"/>
    <x v="21"/>
    <x v="60"/>
    <m/>
    <n v="0"/>
  </r>
  <r>
    <x v="176"/>
    <x v="24"/>
    <x v="60"/>
    <n v="390000"/>
    <n v="390000"/>
  </r>
  <r>
    <x v="177"/>
    <x v="23"/>
    <x v="60"/>
    <n v="357750"/>
    <n v="13954901"/>
  </r>
  <r>
    <x v="177"/>
    <x v="20"/>
    <x v="60"/>
    <n v="340000"/>
    <n v="4931279"/>
  </r>
  <r>
    <x v="177"/>
    <x v="21"/>
    <x v="60"/>
    <m/>
    <n v="0"/>
  </r>
  <r>
    <x v="177"/>
    <x v="24"/>
    <x v="60"/>
    <m/>
    <n v="0"/>
  </r>
  <r>
    <x v="178"/>
    <x v="23"/>
    <x v="60"/>
    <n v="318000"/>
    <n v="9258930"/>
  </r>
  <r>
    <x v="178"/>
    <x v="20"/>
    <x v="60"/>
    <n v="300000"/>
    <n v="3728687"/>
  </r>
  <r>
    <x v="178"/>
    <x v="21"/>
    <x v="60"/>
    <m/>
    <n v="0"/>
  </r>
  <r>
    <x v="178"/>
    <x v="24"/>
    <x v="60"/>
    <n v="344250"/>
    <n v="688500"/>
  </r>
  <r>
    <x v="179"/>
    <x v="23"/>
    <x v="60"/>
    <n v="354900"/>
    <n v="9093714"/>
  </r>
  <r>
    <x v="179"/>
    <x v="20"/>
    <x v="60"/>
    <n v="310000"/>
    <n v="5674744"/>
  </r>
  <r>
    <x v="179"/>
    <x v="21"/>
    <x v="60"/>
    <n v="250000"/>
    <n v="250000"/>
  </r>
  <r>
    <x v="179"/>
    <x v="24"/>
    <x v="60"/>
    <m/>
    <n v="0"/>
  </r>
  <r>
    <x v="180"/>
    <x v="23"/>
    <x v="60"/>
    <n v="325000"/>
    <n v="6484709"/>
  </r>
  <r>
    <x v="180"/>
    <x v="20"/>
    <x v="60"/>
    <n v="330000"/>
    <n v="1793900"/>
  </r>
  <r>
    <x v="180"/>
    <x v="21"/>
    <x v="60"/>
    <m/>
    <n v="0"/>
  </r>
  <r>
    <x v="180"/>
    <x v="24"/>
    <x v="60"/>
    <m/>
    <n v="0"/>
  </r>
  <r>
    <x v="181"/>
    <x v="23"/>
    <x v="60"/>
    <n v="324000"/>
    <n v="7148524"/>
  </r>
  <r>
    <x v="181"/>
    <x v="20"/>
    <x v="60"/>
    <n v="420000"/>
    <n v="5898064"/>
  </r>
  <r>
    <x v="181"/>
    <x v="21"/>
    <x v="60"/>
    <m/>
    <n v="0"/>
  </r>
  <r>
    <x v="181"/>
    <x v="24"/>
    <x v="60"/>
    <m/>
    <n v="0"/>
  </r>
  <r>
    <x v="182"/>
    <x v="23"/>
    <x v="60"/>
    <n v="355500"/>
    <n v="12806311"/>
  </r>
  <r>
    <x v="182"/>
    <x v="20"/>
    <x v="60"/>
    <n v="400475"/>
    <n v="5248800"/>
  </r>
  <r>
    <x v="182"/>
    <x v="21"/>
    <x v="60"/>
    <m/>
    <n v="0"/>
  </r>
  <r>
    <x v="182"/>
    <x v="24"/>
    <x v="60"/>
    <n v="380000"/>
    <n v="760000"/>
  </r>
  <r>
    <x v="183"/>
    <x v="23"/>
    <x v="60"/>
    <n v="359500"/>
    <n v="10443090"/>
  </r>
  <r>
    <x v="183"/>
    <x v="20"/>
    <x v="60"/>
    <n v="352500"/>
    <n v="2741950"/>
  </r>
  <r>
    <x v="183"/>
    <x v="21"/>
    <x v="60"/>
    <n v="550000"/>
    <n v="550000"/>
  </r>
  <r>
    <x v="183"/>
    <x v="24"/>
    <x v="60"/>
    <n v="298500"/>
    <n v="298500"/>
  </r>
  <r>
    <x v="184"/>
    <x v="23"/>
    <x v="60"/>
    <n v="360000"/>
    <n v="13117410"/>
  </r>
  <r>
    <x v="184"/>
    <x v="20"/>
    <x v="60"/>
    <n v="375000"/>
    <n v="6686850"/>
  </r>
  <r>
    <x v="184"/>
    <x v="21"/>
    <x v="60"/>
    <n v="532000"/>
    <n v="532000"/>
  </r>
  <r>
    <x v="184"/>
    <x v="24"/>
    <x v="60"/>
    <m/>
    <n v="0"/>
  </r>
  <r>
    <x v="185"/>
    <x v="23"/>
    <x v="60"/>
    <n v="358000"/>
    <n v="13690890"/>
  </r>
  <r>
    <x v="185"/>
    <x v="20"/>
    <x v="60"/>
    <n v="400000"/>
    <n v="6968250"/>
  </r>
  <r>
    <x v="185"/>
    <x v="21"/>
    <x v="60"/>
    <m/>
    <n v="0"/>
  </r>
  <r>
    <x v="185"/>
    <x v="24"/>
    <x v="60"/>
    <n v="445000"/>
    <n v="445000"/>
  </r>
  <r>
    <x v="186"/>
    <x v="23"/>
    <x v="60"/>
    <n v="421750"/>
    <n v="16020393"/>
  </r>
  <r>
    <x v="186"/>
    <x v="20"/>
    <x v="60"/>
    <n v="361000"/>
    <n v="3808900"/>
  </r>
  <r>
    <x v="186"/>
    <x v="21"/>
    <x v="60"/>
    <m/>
    <n v="0"/>
  </r>
  <r>
    <x v="186"/>
    <x v="24"/>
    <x v="60"/>
    <n v="355000"/>
    <n v="355000"/>
  </r>
  <r>
    <x v="187"/>
    <x v="23"/>
    <x v="60"/>
    <n v="410000"/>
    <n v="12721243"/>
  </r>
  <r>
    <x v="187"/>
    <x v="20"/>
    <x v="60"/>
    <n v="399950"/>
    <n v="6219050"/>
  </r>
  <r>
    <x v="187"/>
    <x v="21"/>
    <x v="60"/>
    <m/>
    <n v="0"/>
  </r>
  <r>
    <x v="187"/>
    <x v="24"/>
    <x v="60"/>
    <n v="426875"/>
    <n v="1826750"/>
  </r>
  <r>
    <x v="188"/>
    <x v="23"/>
    <x v="60"/>
    <n v="399975"/>
    <n v="10114469"/>
  </r>
  <r>
    <x v="188"/>
    <x v="20"/>
    <x v="60"/>
    <n v="411250"/>
    <n v="3837350"/>
  </r>
  <r>
    <x v="188"/>
    <x v="21"/>
    <x v="60"/>
    <m/>
    <n v="0"/>
  </r>
  <r>
    <x v="188"/>
    <x v="24"/>
    <x v="60"/>
    <m/>
    <n v="0"/>
  </r>
  <r>
    <x v="189"/>
    <x v="23"/>
    <x v="60"/>
    <n v="354000"/>
    <n v="9936165"/>
  </r>
  <r>
    <x v="189"/>
    <x v="20"/>
    <x v="60"/>
    <n v="363975"/>
    <n v="2907350"/>
  </r>
  <r>
    <x v="189"/>
    <x v="21"/>
    <x v="60"/>
    <m/>
    <n v="0"/>
  </r>
  <r>
    <x v="189"/>
    <x v="24"/>
    <x v="60"/>
    <m/>
    <n v="0"/>
  </r>
  <r>
    <x v="190"/>
    <x v="23"/>
    <x v="60"/>
    <n v="344000"/>
    <n v="12549175"/>
  </r>
  <r>
    <x v="190"/>
    <x v="20"/>
    <x v="60"/>
    <n v="345500"/>
    <n v="5369950"/>
  </r>
  <r>
    <x v="190"/>
    <x v="21"/>
    <x v="60"/>
    <m/>
    <n v="0"/>
  </r>
  <r>
    <x v="190"/>
    <x v="24"/>
    <x v="60"/>
    <m/>
    <n v="0"/>
  </r>
  <r>
    <x v="191"/>
    <x v="23"/>
    <x v="60"/>
    <n v="364000"/>
    <n v="11561997"/>
  </r>
  <r>
    <x v="191"/>
    <x v="20"/>
    <x v="60"/>
    <n v="333000"/>
    <n v="5199800"/>
  </r>
  <r>
    <x v="191"/>
    <x v="21"/>
    <x v="60"/>
    <m/>
    <n v="0"/>
  </r>
  <r>
    <x v="191"/>
    <x v="24"/>
    <x v="60"/>
    <n v="382240"/>
    <n v="382240"/>
  </r>
  <r>
    <x v="192"/>
    <x v="23"/>
    <x v="60"/>
    <n v="350000"/>
    <n v="7222440"/>
  </r>
  <r>
    <x v="192"/>
    <x v="20"/>
    <x v="60"/>
    <n v="292030"/>
    <n v="1381480"/>
  </r>
  <r>
    <x v="192"/>
    <x v="21"/>
    <x v="60"/>
    <m/>
    <n v="0"/>
  </r>
  <r>
    <x v="192"/>
    <x v="24"/>
    <x v="60"/>
    <m/>
    <n v="0"/>
  </r>
  <r>
    <x v="202"/>
    <x v="20"/>
    <x v="60"/>
    <n v="368975"/>
    <n v="3652199"/>
  </r>
  <r>
    <x v="202"/>
    <x v="21"/>
    <x v="60"/>
    <m/>
    <n v="0"/>
  </r>
  <r>
    <x v="202"/>
    <x v="24"/>
    <x v="60"/>
    <n v="365000"/>
    <n v="365000"/>
  </r>
  <r>
    <x v="193"/>
    <x v="23"/>
    <x v="60"/>
    <n v="380000"/>
    <n v="8635049"/>
  </r>
  <r>
    <x v="194"/>
    <x v="23"/>
    <x v="60"/>
    <n v="413500"/>
    <n v="8911750"/>
  </r>
  <r>
    <x v="194"/>
    <x v="20"/>
    <x v="60"/>
    <n v="420000"/>
    <n v="3819800"/>
  </r>
  <r>
    <x v="194"/>
    <x v="21"/>
    <x v="60"/>
    <m/>
    <n v="0"/>
  </r>
  <r>
    <x v="194"/>
    <x v="24"/>
    <x v="60"/>
    <m/>
    <n v="0"/>
  </r>
  <r>
    <x v="195"/>
    <x v="23"/>
    <x v="60"/>
    <m/>
    <m/>
  </r>
  <r>
    <x v="195"/>
    <x v="20"/>
    <x v="60"/>
    <n v="399999"/>
    <n v="4398449"/>
  </r>
  <r>
    <x v="195"/>
    <x v="21"/>
    <x v="60"/>
    <m/>
    <n v="0"/>
  </r>
  <r>
    <x v="195"/>
    <x v="24"/>
    <x v="60"/>
    <n v="415000"/>
    <n v="830000"/>
  </r>
  <r>
    <x v="196"/>
    <x v="23"/>
    <x v="60"/>
    <n v="637500"/>
    <n v="637500"/>
  </r>
  <r>
    <x v="196"/>
    <x v="20"/>
    <x v="60"/>
    <n v="390000"/>
    <n v="6466349"/>
  </r>
  <r>
    <x v="196"/>
    <x v="21"/>
    <x v="60"/>
    <m/>
    <n v="0"/>
  </r>
  <r>
    <x v="196"/>
    <x v="24"/>
    <x v="60"/>
    <m/>
    <n v="0"/>
  </r>
  <r>
    <x v="197"/>
    <x v="23"/>
    <x v="60"/>
    <n v="335000"/>
    <n v="335000"/>
  </r>
  <r>
    <x v="197"/>
    <x v="20"/>
    <x v="60"/>
    <n v="410000"/>
    <n v="4000450"/>
  </r>
  <r>
    <x v="197"/>
    <x v="21"/>
    <x v="60"/>
    <m/>
    <n v="0"/>
  </r>
  <r>
    <x v="197"/>
    <x v="24"/>
    <x v="60"/>
    <n v="405000"/>
    <n v="405000"/>
  </r>
  <r>
    <x v="198"/>
    <x v="23"/>
    <x v="60"/>
    <m/>
    <m/>
  </r>
  <r>
    <x v="198"/>
    <x v="20"/>
    <x v="60"/>
    <n v="424250"/>
    <n v="5950350"/>
  </r>
  <r>
    <x v="198"/>
    <x v="21"/>
    <x v="60"/>
    <m/>
    <n v="0"/>
  </r>
  <r>
    <x v="198"/>
    <x v="24"/>
    <x v="60"/>
    <m/>
    <n v="0"/>
  </r>
  <r>
    <x v="199"/>
    <x v="23"/>
    <x v="60"/>
    <m/>
    <m/>
  </r>
  <r>
    <x v="199"/>
    <x v="20"/>
    <x v="60"/>
    <n v="334150"/>
    <n v="3849950"/>
  </r>
  <r>
    <x v="199"/>
    <x v="21"/>
    <x v="60"/>
    <m/>
    <n v="0"/>
  </r>
  <r>
    <x v="199"/>
    <x v="24"/>
    <x v="60"/>
    <n v="417500"/>
    <n v="835000"/>
  </r>
  <r>
    <x v="200"/>
    <x v="23"/>
    <x v="60"/>
    <m/>
    <m/>
  </r>
  <r>
    <x v="200"/>
    <x v="20"/>
    <x v="60"/>
    <n v="375675"/>
    <n v="4867950"/>
  </r>
  <r>
    <x v="200"/>
    <x v="21"/>
    <x v="60"/>
    <m/>
    <n v="0"/>
  </r>
  <r>
    <x v="200"/>
    <x v="24"/>
    <x v="60"/>
    <n v="410000"/>
    <n v="820000"/>
  </r>
  <r>
    <x v="201"/>
    <x v="23"/>
    <x v="60"/>
    <m/>
    <m/>
  </r>
  <r>
    <x v="201"/>
    <x v="20"/>
    <x v="60"/>
    <n v="367000"/>
    <n v="2683191"/>
  </r>
  <r>
    <x v="201"/>
    <x v="21"/>
    <x v="60"/>
    <n v="450000"/>
    <n v="450000"/>
  </r>
  <r>
    <x v="201"/>
    <x v="24"/>
    <x v="60"/>
    <n v="485000"/>
    <n v="485000"/>
  </r>
  <r>
    <x v="0"/>
    <x v="25"/>
    <x v="61"/>
    <n v="174000"/>
    <n v="174000"/>
  </r>
  <r>
    <x v="1"/>
    <x v="25"/>
    <x v="61"/>
    <n v="194950"/>
    <n v="975950"/>
  </r>
  <r>
    <x v="2"/>
    <x v="25"/>
    <x v="61"/>
    <n v="172500"/>
    <n v="497000"/>
  </r>
  <r>
    <x v="3"/>
    <x v="25"/>
    <x v="61"/>
    <n v="190500"/>
    <n v="381000"/>
  </r>
  <r>
    <x v="4"/>
    <x v="25"/>
    <x v="61"/>
    <n v="181350"/>
    <n v="746700"/>
  </r>
  <r>
    <x v="5"/>
    <x v="25"/>
    <x v="61"/>
    <n v="170500"/>
    <n v="907500"/>
  </r>
  <r>
    <x v="6"/>
    <x v="25"/>
    <x v="61"/>
    <n v="216900"/>
    <n v="1270850"/>
  </r>
  <r>
    <x v="7"/>
    <x v="25"/>
    <x v="61"/>
    <n v="199000"/>
    <n v="2050300"/>
  </r>
  <r>
    <x v="8"/>
    <x v="25"/>
    <x v="61"/>
    <n v="179000"/>
    <n v="884499"/>
  </r>
  <r>
    <x v="9"/>
    <x v="25"/>
    <x v="61"/>
    <n v="206000"/>
    <n v="639000"/>
  </r>
  <r>
    <x v="10"/>
    <x v="25"/>
    <x v="61"/>
    <n v="236500"/>
    <n v="473000"/>
  </r>
  <r>
    <x v="11"/>
    <x v="25"/>
    <x v="61"/>
    <n v="191975"/>
    <n v="1228450"/>
  </r>
  <r>
    <x v="12"/>
    <x v="19"/>
    <x v="61"/>
    <m/>
    <n v="0"/>
  </r>
  <r>
    <x v="12"/>
    <x v="25"/>
    <x v="61"/>
    <n v="195500"/>
    <n v="807000"/>
  </r>
  <r>
    <x v="13"/>
    <x v="19"/>
    <x v="61"/>
    <m/>
    <n v="0"/>
  </r>
  <r>
    <x v="13"/>
    <x v="25"/>
    <x v="61"/>
    <n v="200000"/>
    <n v="1110000"/>
  </r>
  <r>
    <x v="14"/>
    <x v="19"/>
    <x v="61"/>
    <n v="159500"/>
    <n v="159500"/>
  </r>
  <r>
    <x v="14"/>
    <x v="25"/>
    <x v="61"/>
    <n v="297100"/>
    <n v="297100"/>
  </r>
  <r>
    <x v="15"/>
    <x v="19"/>
    <x v="61"/>
    <n v="235000"/>
    <n v="235000"/>
  </r>
  <r>
    <x v="15"/>
    <x v="25"/>
    <x v="61"/>
    <n v="205000"/>
    <n v="944900"/>
  </r>
  <r>
    <x v="16"/>
    <x v="19"/>
    <x v="61"/>
    <m/>
    <n v="0"/>
  </r>
  <r>
    <x v="16"/>
    <x v="25"/>
    <x v="61"/>
    <n v="200000"/>
    <n v="1919150"/>
  </r>
  <r>
    <x v="17"/>
    <x v="19"/>
    <x v="61"/>
    <m/>
    <n v="0"/>
  </r>
  <r>
    <x v="17"/>
    <x v="25"/>
    <x v="61"/>
    <n v="188700"/>
    <n v="787400"/>
  </r>
  <r>
    <x v="18"/>
    <x v="19"/>
    <x v="61"/>
    <m/>
    <n v="0"/>
  </r>
  <r>
    <x v="18"/>
    <x v="25"/>
    <x v="61"/>
    <n v="199750"/>
    <n v="1517450"/>
  </r>
  <r>
    <x v="19"/>
    <x v="19"/>
    <x v="61"/>
    <m/>
    <n v="0"/>
  </r>
  <r>
    <x v="19"/>
    <x v="25"/>
    <x v="61"/>
    <n v="218500"/>
    <n v="1132950"/>
  </r>
  <r>
    <x v="20"/>
    <x v="19"/>
    <x v="61"/>
    <m/>
    <n v="0"/>
  </r>
  <r>
    <x v="20"/>
    <x v="25"/>
    <x v="61"/>
    <n v="219500"/>
    <n v="1529350"/>
  </r>
  <r>
    <x v="21"/>
    <x v="19"/>
    <x v="61"/>
    <m/>
    <n v="0"/>
  </r>
  <r>
    <x v="21"/>
    <x v="25"/>
    <x v="61"/>
    <n v="272000"/>
    <n v="1575500"/>
  </r>
  <r>
    <x v="22"/>
    <x v="19"/>
    <x v="61"/>
    <n v="285000"/>
    <n v="285000"/>
  </r>
  <r>
    <x v="22"/>
    <x v="25"/>
    <x v="61"/>
    <n v="270000"/>
    <n v="866500"/>
  </r>
  <r>
    <x v="23"/>
    <x v="19"/>
    <x v="61"/>
    <m/>
    <n v="0"/>
  </r>
  <r>
    <x v="23"/>
    <x v="25"/>
    <x v="61"/>
    <n v="200745"/>
    <n v="401490"/>
  </r>
  <r>
    <x v="24"/>
    <x v="19"/>
    <x v="61"/>
    <m/>
    <n v="0"/>
  </r>
  <r>
    <x v="24"/>
    <x v="25"/>
    <x v="61"/>
    <n v="295000"/>
    <n v="295000"/>
  </r>
  <r>
    <x v="25"/>
    <x v="19"/>
    <x v="61"/>
    <n v="218000"/>
    <n v="218000"/>
  </r>
  <r>
    <x v="25"/>
    <x v="25"/>
    <x v="61"/>
    <n v="310000"/>
    <n v="889500"/>
  </r>
  <r>
    <x v="26"/>
    <x v="19"/>
    <x v="61"/>
    <n v="450000"/>
    <n v="450000"/>
  </r>
  <r>
    <x v="26"/>
    <x v="25"/>
    <x v="61"/>
    <m/>
    <m/>
  </r>
  <r>
    <x v="27"/>
    <x v="19"/>
    <x v="61"/>
    <n v="254950"/>
    <n v="509900"/>
  </r>
  <r>
    <x v="27"/>
    <x v="25"/>
    <x v="61"/>
    <n v="245000"/>
    <n v="984000"/>
  </r>
  <r>
    <x v="28"/>
    <x v="19"/>
    <x v="61"/>
    <n v="291674"/>
    <n v="583348"/>
  </r>
  <r>
    <x v="28"/>
    <x v="25"/>
    <x v="61"/>
    <n v="265000"/>
    <n v="673950"/>
  </r>
  <r>
    <x v="29"/>
    <x v="19"/>
    <x v="61"/>
    <m/>
    <n v="0"/>
  </r>
  <r>
    <x v="29"/>
    <x v="25"/>
    <x v="61"/>
    <n v="232000"/>
    <n v="1891990"/>
  </r>
  <r>
    <x v="30"/>
    <x v="19"/>
    <x v="61"/>
    <m/>
    <n v="0"/>
  </r>
  <r>
    <x v="30"/>
    <x v="25"/>
    <x v="61"/>
    <n v="274950"/>
    <n v="1883850"/>
  </r>
  <r>
    <x v="31"/>
    <x v="19"/>
    <x v="61"/>
    <n v="180000"/>
    <n v="180000"/>
  </r>
  <r>
    <x v="31"/>
    <x v="25"/>
    <x v="61"/>
    <n v="258750"/>
    <n v="2359500"/>
  </r>
  <r>
    <x v="32"/>
    <x v="19"/>
    <x v="61"/>
    <n v="309000"/>
    <n v="309000"/>
  </r>
  <r>
    <x v="32"/>
    <x v="25"/>
    <x v="61"/>
    <n v="223000"/>
    <n v="1576950"/>
  </r>
  <r>
    <x v="33"/>
    <x v="19"/>
    <x v="61"/>
    <n v="246000"/>
    <n v="246000"/>
  </r>
  <r>
    <x v="33"/>
    <x v="25"/>
    <x v="61"/>
    <n v="323000"/>
    <n v="2327450"/>
  </r>
  <r>
    <x v="34"/>
    <x v="19"/>
    <x v="61"/>
    <n v="675000"/>
    <n v="675000"/>
  </r>
  <r>
    <x v="34"/>
    <x v="25"/>
    <x v="61"/>
    <n v="289000"/>
    <n v="3348400"/>
  </r>
  <r>
    <x v="35"/>
    <x v="19"/>
    <x v="61"/>
    <m/>
    <n v="0"/>
  </r>
  <r>
    <x v="35"/>
    <x v="25"/>
    <x v="61"/>
    <n v="274250"/>
    <n v="1672000"/>
  </r>
  <r>
    <x v="36"/>
    <x v="19"/>
    <x v="61"/>
    <m/>
    <n v="0"/>
  </r>
  <r>
    <x v="36"/>
    <x v="25"/>
    <x v="61"/>
    <n v="361250"/>
    <n v="1381650"/>
  </r>
  <r>
    <x v="37"/>
    <x v="19"/>
    <x v="61"/>
    <m/>
    <n v="0"/>
  </r>
  <r>
    <x v="37"/>
    <x v="25"/>
    <x v="61"/>
    <n v="317500"/>
    <n v="972500"/>
  </r>
  <r>
    <x v="38"/>
    <x v="19"/>
    <x v="61"/>
    <n v="479000"/>
    <n v="479000"/>
  </r>
  <r>
    <x v="38"/>
    <x v="25"/>
    <x v="61"/>
    <n v="509250"/>
    <n v="1018500"/>
  </r>
  <r>
    <x v="39"/>
    <x v="19"/>
    <x v="61"/>
    <n v="360000"/>
    <n v="360000"/>
  </r>
  <r>
    <x v="39"/>
    <x v="25"/>
    <x v="61"/>
    <n v="299000"/>
    <n v="1885000"/>
  </r>
  <r>
    <x v="40"/>
    <x v="19"/>
    <x v="61"/>
    <m/>
    <n v="0"/>
  </r>
  <r>
    <x v="40"/>
    <x v="25"/>
    <x v="61"/>
    <n v="262950"/>
    <n v="2137400"/>
  </r>
  <r>
    <x v="41"/>
    <x v="19"/>
    <x v="61"/>
    <n v="379000"/>
    <n v="379000"/>
  </r>
  <r>
    <x v="41"/>
    <x v="25"/>
    <x v="61"/>
    <n v="330000"/>
    <n v="2780500"/>
  </r>
  <r>
    <x v="42"/>
    <x v="19"/>
    <x v="61"/>
    <m/>
    <n v="0"/>
  </r>
  <r>
    <x v="42"/>
    <x v="25"/>
    <x v="61"/>
    <n v="317425"/>
    <n v="3374350"/>
  </r>
  <r>
    <x v="43"/>
    <x v="19"/>
    <x v="61"/>
    <m/>
    <n v="0"/>
  </r>
  <r>
    <x v="43"/>
    <x v="25"/>
    <x v="61"/>
    <n v="345000"/>
    <n v="1676350"/>
  </r>
  <r>
    <x v="44"/>
    <x v="19"/>
    <x v="61"/>
    <m/>
    <n v="0"/>
  </r>
  <r>
    <x v="44"/>
    <x v="25"/>
    <x v="61"/>
    <n v="313475"/>
    <n v="1301450"/>
  </r>
  <r>
    <x v="45"/>
    <x v="19"/>
    <x v="61"/>
    <m/>
    <n v="0"/>
  </r>
  <r>
    <x v="45"/>
    <x v="25"/>
    <x v="61"/>
    <n v="304475"/>
    <n v="1208950"/>
  </r>
  <r>
    <x v="46"/>
    <x v="19"/>
    <x v="61"/>
    <m/>
    <n v="0"/>
  </r>
  <r>
    <x v="46"/>
    <x v="25"/>
    <x v="61"/>
    <n v="276500"/>
    <n v="1911490"/>
  </r>
  <r>
    <x v="47"/>
    <x v="19"/>
    <x v="61"/>
    <m/>
    <n v="0"/>
  </r>
  <r>
    <x v="47"/>
    <x v="25"/>
    <x v="61"/>
    <n v="249000"/>
    <n v="249000"/>
  </r>
  <r>
    <x v="48"/>
    <x v="19"/>
    <x v="61"/>
    <m/>
    <n v="0"/>
  </r>
  <r>
    <x v="48"/>
    <x v="25"/>
    <x v="61"/>
    <n v="264000"/>
    <n v="998000"/>
  </r>
  <r>
    <x v="49"/>
    <x v="19"/>
    <x v="61"/>
    <m/>
    <n v="0"/>
  </r>
  <r>
    <x v="49"/>
    <x v="25"/>
    <x v="61"/>
    <n v="520000"/>
    <n v="1040000"/>
  </r>
  <r>
    <x v="50"/>
    <x v="19"/>
    <x v="61"/>
    <n v="403000"/>
    <n v="403000"/>
  </r>
  <r>
    <x v="50"/>
    <x v="25"/>
    <x v="61"/>
    <n v="278000"/>
    <n v="1664000"/>
  </r>
  <r>
    <x v="51"/>
    <x v="19"/>
    <x v="61"/>
    <m/>
    <n v="0"/>
  </r>
  <r>
    <x v="51"/>
    <x v="25"/>
    <x v="61"/>
    <n v="329950"/>
    <n v="1728400"/>
  </r>
  <r>
    <x v="52"/>
    <x v="19"/>
    <x v="61"/>
    <m/>
    <n v="0"/>
  </r>
  <r>
    <x v="52"/>
    <x v="25"/>
    <x v="61"/>
    <n v="286225"/>
    <n v="1808290"/>
  </r>
  <r>
    <x v="53"/>
    <x v="19"/>
    <x v="61"/>
    <n v="694000"/>
    <n v="694000"/>
  </r>
  <r>
    <x v="53"/>
    <x v="25"/>
    <x v="61"/>
    <n v="322500"/>
    <n v="2234950"/>
  </r>
  <r>
    <x v="54"/>
    <x v="19"/>
    <x v="61"/>
    <n v="295000"/>
    <n v="295000"/>
  </r>
  <r>
    <x v="54"/>
    <x v="25"/>
    <x v="61"/>
    <n v="479750"/>
    <n v="2019500"/>
  </r>
  <r>
    <x v="55"/>
    <x v="19"/>
    <x v="61"/>
    <n v="395000"/>
    <n v="395000"/>
  </r>
  <r>
    <x v="55"/>
    <x v="25"/>
    <x v="61"/>
    <n v="380000"/>
    <n v="380000"/>
  </r>
  <r>
    <x v="56"/>
    <x v="19"/>
    <x v="61"/>
    <m/>
    <n v="0"/>
  </r>
  <r>
    <x v="56"/>
    <x v="25"/>
    <x v="61"/>
    <n v="293300"/>
    <n v="988300"/>
  </r>
  <r>
    <x v="57"/>
    <x v="19"/>
    <x v="61"/>
    <m/>
    <n v="0"/>
  </r>
  <r>
    <x v="57"/>
    <x v="25"/>
    <x v="61"/>
    <n v="288450"/>
    <n v="842700"/>
  </r>
  <r>
    <x v="58"/>
    <x v="19"/>
    <x v="61"/>
    <m/>
    <n v="0"/>
  </r>
  <r>
    <x v="58"/>
    <x v="25"/>
    <x v="61"/>
    <n v="430000"/>
    <n v="1302500"/>
  </r>
  <r>
    <x v="59"/>
    <x v="19"/>
    <x v="61"/>
    <m/>
    <n v="0"/>
  </r>
  <r>
    <x v="59"/>
    <x v="25"/>
    <x v="61"/>
    <n v="317000"/>
    <n v="634000"/>
  </r>
  <r>
    <x v="60"/>
    <x v="19"/>
    <x v="61"/>
    <n v="260210"/>
    <n v="260210"/>
  </r>
  <r>
    <x v="60"/>
    <x v="25"/>
    <x v="61"/>
    <n v="394500"/>
    <n v="789000"/>
  </r>
  <r>
    <x v="61"/>
    <x v="19"/>
    <x v="61"/>
    <m/>
    <n v="0"/>
  </r>
  <r>
    <x v="61"/>
    <x v="25"/>
    <x v="61"/>
    <n v="249500"/>
    <n v="1109500"/>
  </r>
  <r>
    <x v="62"/>
    <x v="19"/>
    <x v="61"/>
    <m/>
    <n v="0"/>
  </r>
  <r>
    <x v="62"/>
    <x v="25"/>
    <x v="61"/>
    <n v="227000"/>
    <n v="727000"/>
  </r>
  <r>
    <x v="63"/>
    <x v="19"/>
    <x v="61"/>
    <m/>
    <n v="0"/>
  </r>
  <r>
    <x v="63"/>
    <x v="25"/>
    <x v="61"/>
    <n v="315000"/>
    <n v="2691500"/>
  </r>
  <r>
    <x v="64"/>
    <x v="19"/>
    <x v="61"/>
    <n v="189999"/>
    <n v="189999"/>
  </r>
  <r>
    <x v="64"/>
    <x v="25"/>
    <x v="61"/>
    <n v="274500"/>
    <n v="1099400"/>
  </r>
  <r>
    <x v="65"/>
    <x v="19"/>
    <x v="61"/>
    <m/>
    <n v="0"/>
  </r>
  <r>
    <x v="65"/>
    <x v="25"/>
    <x v="61"/>
    <n v="252000"/>
    <n v="871000"/>
  </r>
  <r>
    <x v="66"/>
    <x v="19"/>
    <x v="61"/>
    <m/>
    <n v="0"/>
  </r>
  <r>
    <x v="66"/>
    <x v="25"/>
    <x v="61"/>
    <n v="319475"/>
    <n v="1878900"/>
  </r>
  <r>
    <x v="67"/>
    <x v="19"/>
    <x v="61"/>
    <m/>
    <n v="0"/>
  </r>
  <r>
    <x v="67"/>
    <x v="25"/>
    <x v="61"/>
    <n v="269750"/>
    <n v="539500"/>
  </r>
  <r>
    <x v="68"/>
    <x v="19"/>
    <x v="61"/>
    <m/>
    <n v="0"/>
  </r>
  <r>
    <x v="68"/>
    <x v="25"/>
    <x v="61"/>
    <n v="210000"/>
    <n v="420000"/>
  </r>
  <r>
    <x v="69"/>
    <x v="19"/>
    <x v="61"/>
    <m/>
    <n v="0"/>
  </r>
  <r>
    <x v="69"/>
    <x v="25"/>
    <x v="61"/>
    <n v="335000"/>
    <n v="855000"/>
  </r>
  <r>
    <x v="70"/>
    <x v="19"/>
    <x v="61"/>
    <m/>
    <n v="0"/>
  </r>
  <r>
    <x v="70"/>
    <x v="25"/>
    <x v="61"/>
    <n v="314750"/>
    <n v="629500"/>
  </r>
  <r>
    <x v="71"/>
    <x v="19"/>
    <x v="61"/>
    <m/>
    <n v="0"/>
  </r>
  <r>
    <x v="71"/>
    <x v="25"/>
    <x v="61"/>
    <n v="223500"/>
    <n v="761000"/>
  </r>
  <r>
    <x v="72"/>
    <x v="19"/>
    <x v="61"/>
    <m/>
    <n v="0"/>
  </r>
  <r>
    <x v="72"/>
    <x v="25"/>
    <x v="61"/>
    <n v="245000"/>
    <n v="245000"/>
  </r>
  <r>
    <x v="73"/>
    <x v="19"/>
    <x v="61"/>
    <n v="210000"/>
    <n v="210000"/>
  </r>
  <r>
    <x v="73"/>
    <x v="25"/>
    <x v="61"/>
    <n v="220000"/>
    <n v="220000"/>
  </r>
  <r>
    <x v="74"/>
    <x v="19"/>
    <x v="61"/>
    <m/>
    <n v="0"/>
  </r>
  <r>
    <x v="74"/>
    <x v="25"/>
    <x v="61"/>
    <n v="260000"/>
    <n v="917000"/>
  </r>
  <r>
    <x v="75"/>
    <x v="19"/>
    <x v="61"/>
    <m/>
    <n v="0"/>
  </r>
  <r>
    <x v="75"/>
    <x v="25"/>
    <x v="61"/>
    <n v="257450"/>
    <n v="514900"/>
  </r>
  <r>
    <x v="76"/>
    <x v="19"/>
    <x v="61"/>
    <m/>
    <n v="0"/>
  </r>
  <r>
    <x v="76"/>
    <x v="25"/>
    <x v="61"/>
    <n v="197000"/>
    <n v="394000"/>
  </r>
  <r>
    <x v="77"/>
    <x v="19"/>
    <x v="61"/>
    <m/>
    <n v="0"/>
  </r>
  <r>
    <x v="77"/>
    <x v="25"/>
    <x v="61"/>
    <n v="227500"/>
    <n v="664450"/>
  </r>
  <r>
    <x v="78"/>
    <x v="19"/>
    <x v="61"/>
    <m/>
    <n v="0"/>
  </r>
  <r>
    <x v="78"/>
    <x v="25"/>
    <x v="61"/>
    <n v="185000"/>
    <n v="185000"/>
  </r>
  <r>
    <x v="79"/>
    <x v="19"/>
    <x v="61"/>
    <m/>
    <n v="0"/>
  </r>
  <r>
    <x v="79"/>
    <x v="25"/>
    <x v="61"/>
    <n v="249000"/>
    <n v="1781255"/>
  </r>
  <r>
    <x v="80"/>
    <x v="19"/>
    <x v="61"/>
    <n v="550000"/>
    <n v="550000"/>
  </r>
  <r>
    <x v="80"/>
    <x v="25"/>
    <x v="61"/>
    <n v="290000"/>
    <n v="1210000"/>
  </r>
  <r>
    <x v="81"/>
    <x v="19"/>
    <x v="61"/>
    <m/>
    <n v="0"/>
  </r>
  <r>
    <x v="81"/>
    <x v="25"/>
    <x v="61"/>
    <n v="199975"/>
    <n v="799850"/>
  </r>
  <r>
    <x v="82"/>
    <x v="19"/>
    <x v="61"/>
    <m/>
    <n v="0"/>
  </r>
  <r>
    <x v="82"/>
    <x v="25"/>
    <x v="61"/>
    <n v="290000"/>
    <n v="825000"/>
  </r>
  <r>
    <x v="83"/>
    <x v="19"/>
    <x v="61"/>
    <m/>
    <n v="0"/>
  </r>
  <r>
    <x v="83"/>
    <x v="25"/>
    <x v="61"/>
    <n v="276500"/>
    <n v="2304650"/>
  </r>
  <r>
    <x v="84"/>
    <x v="19"/>
    <x v="61"/>
    <n v="215000"/>
    <n v="215000"/>
  </r>
  <r>
    <x v="84"/>
    <x v="25"/>
    <x v="61"/>
    <n v="250000"/>
    <n v="250000"/>
  </r>
  <r>
    <x v="85"/>
    <x v="19"/>
    <x v="61"/>
    <m/>
    <n v="0"/>
  </r>
  <r>
    <x v="85"/>
    <x v="25"/>
    <x v="61"/>
    <n v="264900"/>
    <n v="714900"/>
  </r>
  <r>
    <x v="86"/>
    <x v="19"/>
    <x v="61"/>
    <m/>
    <n v="0"/>
  </r>
  <r>
    <x v="86"/>
    <x v="25"/>
    <x v="61"/>
    <n v="315000"/>
    <n v="1072950"/>
  </r>
  <r>
    <x v="87"/>
    <x v="19"/>
    <x v="61"/>
    <m/>
    <n v="0"/>
  </r>
  <r>
    <x v="87"/>
    <x v="25"/>
    <x v="61"/>
    <n v="385000"/>
    <n v="1712000"/>
  </r>
  <r>
    <x v="88"/>
    <x v="19"/>
    <x v="61"/>
    <m/>
    <n v="0"/>
  </r>
  <r>
    <x v="88"/>
    <x v="25"/>
    <x v="61"/>
    <n v="188000"/>
    <n v="376000"/>
  </r>
  <r>
    <x v="89"/>
    <x v="19"/>
    <x v="61"/>
    <m/>
    <n v="0"/>
  </r>
  <r>
    <x v="89"/>
    <x v="25"/>
    <x v="61"/>
    <n v="222000"/>
    <n v="1143450"/>
  </r>
  <r>
    <x v="90"/>
    <x v="19"/>
    <x v="61"/>
    <m/>
    <n v="0"/>
  </r>
  <r>
    <x v="90"/>
    <x v="25"/>
    <x v="61"/>
    <n v="675000"/>
    <n v="675000"/>
  </r>
  <r>
    <x v="91"/>
    <x v="19"/>
    <x v="61"/>
    <m/>
    <n v="0"/>
  </r>
  <r>
    <x v="91"/>
    <x v="25"/>
    <x v="61"/>
    <n v="246000"/>
    <n v="246000"/>
  </r>
  <r>
    <x v="92"/>
    <x v="19"/>
    <x v="61"/>
    <m/>
    <n v="0"/>
  </r>
  <r>
    <x v="92"/>
    <x v="25"/>
    <x v="61"/>
    <n v="261000"/>
    <n v="1318950"/>
  </r>
  <r>
    <x v="93"/>
    <x v="19"/>
    <x v="61"/>
    <m/>
    <n v="0"/>
  </r>
  <r>
    <x v="93"/>
    <x v="25"/>
    <x v="61"/>
    <n v="226250"/>
    <n v="945700"/>
  </r>
  <r>
    <x v="94"/>
    <x v="19"/>
    <x v="61"/>
    <m/>
    <n v="0"/>
  </r>
  <r>
    <x v="94"/>
    <x v="25"/>
    <x v="61"/>
    <m/>
    <m/>
  </r>
  <r>
    <x v="95"/>
    <x v="19"/>
    <x v="61"/>
    <m/>
    <n v="0"/>
  </r>
  <r>
    <x v="95"/>
    <x v="25"/>
    <x v="61"/>
    <n v="308925"/>
    <n v="617850"/>
  </r>
  <r>
    <x v="96"/>
    <x v="19"/>
    <x v="61"/>
    <m/>
    <n v="0"/>
  </r>
  <r>
    <x v="96"/>
    <x v="25"/>
    <x v="61"/>
    <n v="179000"/>
    <n v="882400"/>
  </r>
  <r>
    <x v="97"/>
    <x v="19"/>
    <x v="61"/>
    <n v="233500"/>
    <n v="233500"/>
  </r>
  <r>
    <x v="97"/>
    <x v="25"/>
    <x v="61"/>
    <n v="282500"/>
    <n v="565000"/>
  </r>
  <r>
    <x v="98"/>
    <x v="19"/>
    <x v="61"/>
    <m/>
    <n v="0"/>
  </r>
  <r>
    <x v="98"/>
    <x v="25"/>
    <x v="61"/>
    <m/>
    <m/>
  </r>
  <r>
    <x v="99"/>
    <x v="19"/>
    <x v="61"/>
    <m/>
    <n v="0"/>
  </r>
  <r>
    <x v="99"/>
    <x v="25"/>
    <x v="61"/>
    <n v="199950"/>
    <n v="600300"/>
  </r>
  <r>
    <x v="100"/>
    <x v="19"/>
    <x v="61"/>
    <m/>
    <n v="0"/>
  </r>
  <r>
    <x v="100"/>
    <x v="25"/>
    <x v="61"/>
    <n v="376450"/>
    <n v="752900"/>
  </r>
  <r>
    <x v="101"/>
    <x v="19"/>
    <x v="61"/>
    <m/>
    <n v="0"/>
  </r>
  <r>
    <x v="101"/>
    <x v="25"/>
    <x v="61"/>
    <n v="271000"/>
    <n v="271000"/>
  </r>
  <r>
    <x v="102"/>
    <x v="19"/>
    <x v="61"/>
    <m/>
    <n v="0"/>
  </r>
  <r>
    <x v="102"/>
    <x v="25"/>
    <x v="61"/>
    <n v="246682"/>
    <n v="987614"/>
  </r>
  <r>
    <x v="103"/>
    <x v="19"/>
    <x v="61"/>
    <n v="279250"/>
    <n v="558500"/>
  </r>
  <r>
    <x v="103"/>
    <x v="25"/>
    <x v="61"/>
    <n v="255000"/>
    <n v="255000"/>
  </r>
  <r>
    <x v="104"/>
    <x v="19"/>
    <x v="61"/>
    <n v="268000"/>
    <n v="268000"/>
  </r>
  <r>
    <x v="104"/>
    <x v="25"/>
    <x v="61"/>
    <n v="174000"/>
    <n v="736500"/>
  </r>
  <r>
    <x v="105"/>
    <x v="19"/>
    <x v="61"/>
    <m/>
    <n v="0"/>
  </r>
  <r>
    <x v="105"/>
    <x v="25"/>
    <x v="61"/>
    <n v="187500"/>
    <n v="705000"/>
  </r>
  <r>
    <x v="106"/>
    <x v="19"/>
    <x v="61"/>
    <n v="160000"/>
    <n v="160000"/>
  </r>
  <r>
    <x v="106"/>
    <x v="25"/>
    <x v="61"/>
    <n v="211225"/>
    <n v="774200"/>
  </r>
  <r>
    <x v="107"/>
    <x v="19"/>
    <x v="61"/>
    <m/>
    <n v="0"/>
  </r>
  <r>
    <x v="107"/>
    <x v="25"/>
    <x v="61"/>
    <n v="128500"/>
    <n v="257000"/>
  </r>
  <r>
    <x v="108"/>
    <x v="19"/>
    <x v="61"/>
    <m/>
    <n v="0"/>
  </r>
  <r>
    <x v="108"/>
    <x v="25"/>
    <x v="61"/>
    <n v="268800"/>
    <n v="537600"/>
  </r>
  <r>
    <x v="109"/>
    <x v="19"/>
    <x v="61"/>
    <m/>
    <n v="0"/>
  </r>
  <r>
    <x v="109"/>
    <x v="25"/>
    <x v="61"/>
    <n v="225000"/>
    <n v="1605750"/>
  </r>
  <r>
    <x v="110"/>
    <x v="19"/>
    <x v="61"/>
    <m/>
    <n v="0"/>
  </r>
  <r>
    <x v="110"/>
    <x v="25"/>
    <x v="61"/>
    <n v="195000"/>
    <n v="951380"/>
  </r>
  <r>
    <x v="111"/>
    <x v="19"/>
    <x v="61"/>
    <m/>
    <n v="0"/>
  </r>
  <r>
    <x v="111"/>
    <x v="25"/>
    <x v="61"/>
    <n v="146000"/>
    <n v="146000"/>
  </r>
  <r>
    <x v="112"/>
    <x v="19"/>
    <x v="61"/>
    <m/>
    <n v="0"/>
  </r>
  <r>
    <x v="112"/>
    <x v="25"/>
    <x v="61"/>
    <n v="205000"/>
    <n v="888000"/>
  </r>
  <r>
    <x v="113"/>
    <x v="19"/>
    <x v="61"/>
    <m/>
    <n v="0"/>
  </r>
  <r>
    <x v="113"/>
    <x v="25"/>
    <x v="61"/>
    <n v="160000"/>
    <n v="789500"/>
  </r>
  <r>
    <x v="114"/>
    <x v="19"/>
    <x v="61"/>
    <m/>
    <n v="0"/>
  </r>
  <r>
    <x v="114"/>
    <x v="25"/>
    <x v="61"/>
    <n v="234000"/>
    <n v="631514"/>
  </r>
  <r>
    <x v="115"/>
    <x v="19"/>
    <x v="61"/>
    <m/>
    <n v="0"/>
  </r>
  <r>
    <x v="115"/>
    <x v="25"/>
    <x v="61"/>
    <n v="210000"/>
    <n v="601900"/>
  </r>
  <r>
    <x v="116"/>
    <x v="19"/>
    <x v="61"/>
    <n v="170000"/>
    <n v="170000"/>
  </r>
  <r>
    <x v="116"/>
    <x v="25"/>
    <x v="61"/>
    <n v="325000"/>
    <n v="1831800"/>
  </r>
  <r>
    <x v="117"/>
    <x v="19"/>
    <x v="61"/>
    <m/>
    <n v="0"/>
  </r>
  <r>
    <x v="117"/>
    <x v="25"/>
    <x v="61"/>
    <n v="170000"/>
    <n v="170000"/>
  </r>
  <r>
    <x v="118"/>
    <x v="19"/>
    <x v="61"/>
    <m/>
    <n v="0"/>
  </r>
  <r>
    <x v="118"/>
    <x v="25"/>
    <x v="61"/>
    <n v="215000"/>
    <n v="1044950"/>
  </r>
  <r>
    <x v="119"/>
    <x v="19"/>
    <x v="61"/>
    <m/>
    <n v="0"/>
  </r>
  <r>
    <x v="119"/>
    <x v="25"/>
    <x v="61"/>
    <n v="201000"/>
    <n v="402000"/>
  </r>
  <r>
    <x v="120"/>
    <x v="19"/>
    <x v="61"/>
    <m/>
    <n v="0"/>
  </r>
  <r>
    <x v="120"/>
    <x v="25"/>
    <x v="61"/>
    <n v="440000"/>
    <n v="440000"/>
  </r>
  <r>
    <x v="121"/>
    <x v="19"/>
    <x v="61"/>
    <m/>
    <n v="0"/>
  </r>
  <r>
    <x v="121"/>
    <x v="25"/>
    <x v="61"/>
    <n v="145000"/>
    <n v="505000"/>
  </r>
  <r>
    <x v="122"/>
    <x v="19"/>
    <x v="61"/>
    <n v="225950"/>
    <n v="225950"/>
  </r>
  <r>
    <x v="122"/>
    <x v="25"/>
    <x v="61"/>
    <n v="209750"/>
    <n v="1758500"/>
  </r>
  <r>
    <x v="123"/>
    <x v="19"/>
    <x v="61"/>
    <m/>
    <n v="0"/>
  </r>
  <r>
    <x v="123"/>
    <x v="25"/>
    <x v="61"/>
    <n v="207150"/>
    <n v="1249049"/>
  </r>
  <r>
    <x v="124"/>
    <x v="19"/>
    <x v="61"/>
    <n v="745000"/>
    <n v="745000"/>
  </r>
  <r>
    <x v="124"/>
    <x v="25"/>
    <x v="61"/>
    <n v="215900"/>
    <n v="668400"/>
  </r>
  <r>
    <x v="125"/>
    <x v="19"/>
    <x v="61"/>
    <n v="84000"/>
    <n v="84000"/>
  </r>
  <r>
    <x v="125"/>
    <x v="25"/>
    <x v="61"/>
    <n v="257500"/>
    <n v="1208000"/>
  </r>
  <r>
    <x v="126"/>
    <x v="19"/>
    <x v="61"/>
    <m/>
    <n v="0"/>
  </r>
  <r>
    <x v="126"/>
    <x v="25"/>
    <x v="61"/>
    <n v="245000"/>
    <n v="2519788"/>
  </r>
  <r>
    <x v="127"/>
    <x v="19"/>
    <x v="61"/>
    <m/>
    <n v="0"/>
  </r>
  <r>
    <x v="127"/>
    <x v="25"/>
    <x v="61"/>
    <n v="189100"/>
    <n v="378200"/>
  </r>
  <r>
    <x v="128"/>
    <x v="19"/>
    <x v="61"/>
    <m/>
    <n v="0"/>
  </r>
  <r>
    <x v="128"/>
    <x v="25"/>
    <x v="61"/>
    <n v="248500"/>
    <n v="1831450"/>
  </r>
  <r>
    <x v="129"/>
    <x v="19"/>
    <x v="61"/>
    <m/>
    <n v="0"/>
  </r>
  <r>
    <x v="129"/>
    <x v="25"/>
    <x v="61"/>
    <n v="239500"/>
    <n v="664500"/>
  </r>
  <r>
    <x v="130"/>
    <x v="19"/>
    <x v="61"/>
    <m/>
    <n v="0"/>
  </r>
  <r>
    <x v="130"/>
    <x v="25"/>
    <x v="61"/>
    <n v="229950"/>
    <n v="1445400"/>
  </r>
  <r>
    <x v="131"/>
    <x v="19"/>
    <x v="61"/>
    <n v="160000"/>
    <n v="160000"/>
  </r>
  <r>
    <x v="131"/>
    <x v="25"/>
    <x v="61"/>
    <n v="315000"/>
    <n v="770000"/>
  </r>
  <r>
    <x v="132"/>
    <x v="19"/>
    <x v="61"/>
    <m/>
    <n v="0"/>
  </r>
  <r>
    <x v="132"/>
    <x v="25"/>
    <x v="61"/>
    <n v="216250"/>
    <n v="432500"/>
  </r>
  <r>
    <x v="133"/>
    <x v="19"/>
    <x v="61"/>
    <n v="159900"/>
    <n v="159900"/>
  </r>
  <r>
    <x v="133"/>
    <x v="25"/>
    <x v="61"/>
    <m/>
    <m/>
  </r>
  <r>
    <x v="134"/>
    <x v="19"/>
    <x v="61"/>
    <m/>
    <n v="0"/>
  </r>
  <r>
    <x v="134"/>
    <x v="25"/>
    <x v="61"/>
    <n v="225500"/>
    <n v="793000"/>
  </r>
  <r>
    <x v="135"/>
    <x v="19"/>
    <x v="61"/>
    <m/>
    <n v="0"/>
  </r>
  <r>
    <x v="135"/>
    <x v="25"/>
    <x v="61"/>
    <n v="240000"/>
    <n v="1140150"/>
  </r>
  <r>
    <x v="136"/>
    <x v="19"/>
    <x v="61"/>
    <m/>
    <n v="0"/>
  </r>
  <r>
    <x v="136"/>
    <x v="25"/>
    <x v="61"/>
    <n v="163750"/>
    <n v="987900"/>
  </r>
  <r>
    <x v="137"/>
    <x v="19"/>
    <x v="61"/>
    <n v="175000"/>
    <n v="350000"/>
  </r>
  <r>
    <x v="137"/>
    <x v="25"/>
    <x v="61"/>
    <n v="270200"/>
    <n v="1096400"/>
  </r>
  <r>
    <x v="138"/>
    <x v="19"/>
    <x v="61"/>
    <n v="228660"/>
    <n v="228660"/>
  </r>
  <r>
    <x v="138"/>
    <x v="25"/>
    <x v="61"/>
    <n v="157000"/>
    <n v="444799"/>
  </r>
  <r>
    <x v="139"/>
    <x v="19"/>
    <x v="61"/>
    <n v="323300"/>
    <n v="323300"/>
  </r>
  <r>
    <x v="139"/>
    <x v="25"/>
    <x v="61"/>
    <n v="242500"/>
    <n v="985000"/>
  </r>
  <r>
    <x v="140"/>
    <x v="19"/>
    <x v="61"/>
    <m/>
    <n v="0"/>
  </r>
  <r>
    <x v="140"/>
    <x v="25"/>
    <x v="61"/>
    <n v="204500"/>
    <n v="774700"/>
  </r>
  <r>
    <x v="141"/>
    <x v="19"/>
    <x v="61"/>
    <n v="290000"/>
    <n v="290000"/>
  </r>
  <r>
    <x v="141"/>
    <x v="25"/>
    <x v="61"/>
    <n v="306000"/>
    <n v="794500"/>
  </r>
  <r>
    <x v="142"/>
    <x v="19"/>
    <x v="61"/>
    <n v="65000"/>
    <n v="65000"/>
  </r>
  <r>
    <x v="142"/>
    <x v="25"/>
    <x v="61"/>
    <n v="226900"/>
    <n v="1789700"/>
  </r>
  <r>
    <x v="143"/>
    <x v="19"/>
    <x v="61"/>
    <n v="365000"/>
    <n v="365000"/>
  </r>
  <r>
    <x v="143"/>
    <x v="25"/>
    <x v="61"/>
    <n v="272000"/>
    <n v="851500"/>
  </r>
  <r>
    <x v="144"/>
    <x v="19"/>
    <x v="61"/>
    <m/>
    <n v="0"/>
  </r>
  <r>
    <x v="144"/>
    <x v="25"/>
    <x v="61"/>
    <n v="269000"/>
    <n v="735900"/>
  </r>
  <r>
    <x v="145"/>
    <x v="19"/>
    <x v="61"/>
    <n v="168500"/>
    <n v="168500"/>
  </r>
  <r>
    <x v="145"/>
    <x v="25"/>
    <x v="61"/>
    <n v="236500"/>
    <n v="1779125"/>
  </r>
  <r>
    <x v="146"/>
    <x v="19"/>
    <x v="61"/>
    <n v="285000"/>
    <n v="285000"/>
  </r>
  <r>
    <x v="146"/>
    <x v="25"/>
    <x v="61"/>
    <n v="225500"/>
    <n v="1010838"/>
  </r>
  <r>
    <x v="147"/>
    <x v="19"/>
    <x v="61"/>
    <m/>
    <n v="0"/>
  </r>
  <r>
    <x v="147"/>
    <x v="25"/>
    <x v="61"/>
    <n v="247500"/>
    <n v="1313125"/>
  </r>
  <r>
    <x v="148"/>
    <x v="19"/>
    <x v="61"/>
    <n v="225000"/>
    <n v="450000"/>
  </r>
  <r>
    <x v="148"/>
    <x v="25"/>
    <x v="61"/>
    <n v="269950"/>
    <n v="914950"/>
  </r>
  <r>
    <x v="149"/>
    <x v="19"/>
    <x v="61"/>
    <m/>
    <n v="0"/>
  </r>
  <r>
    <x v="149"/>
    <x v="25"/>
    <x v="61"/>
    <n v="244000"/>
    <n v="2766750"/>
  </r>
  <r>
    <x v="150"/>
    <x v="19"/>
    <x v="61"/>
    <n v="364925"/>
    <n v="729850"/>
  </r>
  <r>
    <x v="150"/>
    <x v="25"/>
    <x v="61"/>
    <n v="312500"/>
    <n v="1355000"/>
  </r>
  <r>
    <x v="151"/>
    <x v="19"/>
    <x v="61"/>
    <n v="345000"/>
    <n v="345000"/>
  </r>
  <r>
    <x v="151"/>
    <x v="25"/>
    <x v="61"/>
    <n v="275000"/>
    <n v="1377950"/>
  </r>
  <r>
    <x v="152"/>
    <x v="19"/>
    <x v="61"/>
    <m/>
    <n v="0"/>
  </r>
  <r>
    <x v="152"/>
    <x v="25"/>
    <x v="61"/>
    <n v="265000"/>
    <n v="2087042"/>
  </r>
  <r>
    <x v="153"/>
    <x v="19"/>
    <x v="61"/>
    <m/>
    <n v="0"/>
  </r>
  <r>
    <x v="153"/>
    <x v="25"/>
    <x v="61"/>
    <n v="362500"/>
    <n v="2071000"/>
  </r>
  <r>
    <x v="154"/>
    <x v="19"/>
    <x v="61"/>
    <n v="135000"/>
    <n v="135000"/>
  </r>
  <r>
    <x v="154"/>
    <x v="25"/>
    <x v="61"/>
    <n v="155000"/>
    <n v="1127511"/>
  </r>
  <r>
    <x v="155"/>
    <x v="19"/>
    <x v="61"/>
    <n v="278000"/>
    <n v="278000"/>
  </r>
  <r>
    <x v="155"/>
    <x v="25"/>
    <x v="61"/>
    <n v="226000"/>
    <n v="1508561"/>
  </r>
  <r>
    <x v="156"/>
    <x v="19"/>
    <x v="61"/>
    <m/>
    <n v="0"/>
  </r>
  <r>
    <x v="156"/>
    <x v="25"/>
    <x v="61"/>
    <n v="307500"/>
    <n v="1433500"/>
  </r>
  <r>
    <x v="157"/>
    <x v="19"/>
    <x v="61"/>
    <n v="177500"/>
    <n v="177500"/>
  </r>
  <r>
    <x v="157"/>
    <x v="25"/>
    <x v="61"/>
    <n v="270000"/>
    <n v="974000"/>
  </r>
  <r>
    <x v="158"/>
    <x v="19"/>
    <x v="61"/>
    <m/>
    <n v="0"/>
  </r>
  <r>
    <x v="158"/>
    <x v="25"/>
    <x v="61"/>
    <n v="246050"/>
    <n v="1255550"/>
  </r>
  <r>
    <x v="159"/>
    <x v="19"/>
    <x v="61"/>
    <n v="260000"/>
    <n v="260000"/>
  </r>
  <r>
    <x v="159"/>
    <x v="25"/>
    <x v="61"/>
    <n v="330000"/>
    <n v="3411350"/>
  </r>
  <r>
    <x v="160"/>
    <x v="19"/>
    <x v="61"/>
    <m/>
    <n v="0"/>
  </r>
  <r>
    <x v="160"/>
    <x v="25"/>
    <x v="61"/>
    <n v="307500"/>
    <n v="2445800"/>
  </r>
  <r>
    <x v="161"/>
    <x v="19"/>
    <x v="61"/>
    <m/>
    <n v="0"/>
  </r>
  <r>
    <x v="161"/>
    <x v="25"/>
    <x v="61"/>
    <n v="312500"/>
    <n v="1954500"/>
  </r>
  <r>
    <x v="162"/>
    <x v="19"/>
    <x v="61"/>
    <m/>
    <n v="0"/>
  </r>
  <r>
    <x v="162"/>
    <x v="25"/>
    <x v="61"/>
    <n v="339900"/>
    <n v="2676800"/>
  </r>
  <r>
    <x v="163"/>
    <x v="19"/>
    <x v="61"/>
    <n v="199000"/>
    <n v="199000"/>
  </r>
  <r>
    <x v="163"/>
    <x v="25"/>
    <x v="61"/>
    <n v="339500"/>
    <n v="1418000"/>
  </r>
  <r>
    <x v="164"/>
    <x v="19"/>
    <x v="61"/>
    <n v="147250"/>
    <n v="147250"/>
  </r>
  <r>
    <x v="164"/>
    <x v="25"/>
    <x v="61"/>
    <n v="325000"/>
    <n v="3182350"/>
  </r>
  <r>
    <x v="165"/>
    <x v="19"/>
    <x v="61"/>
    <n v="145900"/>
    <n v="145900"/>
  </r>
  <r>
    <x v="165"/>
    <x v="25"/>
    <x v="61"/>
    <n v="288975"/>
    <n v="577950"/>
  </r>
  <r>
    <x v="166"/>
    <x v="19"/>
    <x v="61"/>
    <m/>
    <n v="0"/>
  </r>
  <r>
    <x v="166"/>
    <x v="25"/>
    <x v="61"/>
    <n v="370000"/>
    <n v="1145900"/>
  </r>
  <r>
    <x v="167"/>
    <x v="19"/>
    <x v="61"/>
    <n v="317497"/>
    <n v="634993"/>
  </r>
  <r>
    <x v="167"/>
    <x v="25"/>
    <x v="61"/>
    <n v="275000"/>
    <n v="659000"/>
  </r>
  <r>
    <x v="168"/>
    <x v="19"/>
    <x v="61"/>
    <n v="299000"/>
    <n v="299000"/>
  </r>
  <r>
    <x v="168"/>
    <x v="25"/>
    <x v="61"/>
    <n v="279004"/>
    <n v="1363007"/>
  </r>
  <r>
    <x v="169"/>
    <x v="19"/>
    <x v="61"/>
    <m/>
    <n v="0"/>
  </r>
  <r>
    <x v="169"/>
    <x v="25"/>
    <x v="61"/>
    <n v="298953"/>
    <n v="1407905"/>
  </r>
  <r>
    <x v="170"/>
    <x v="19"/>
    <x v="61"/>
    <n v="275699"/>
    <n v="950699"/>
  </r>
  <r>
    <x v="170"/>
    <x v="25"/>
    <x v="61"/>
    <n v="307500"/>
    <n v="929500"/>
  </r>
  <r>
    <x v="171"/>
    <x v="19"/>
    <x v="61"/>
    <n v="442000"/>
    <n v="442000"/>
  </r>
  <r>
    <x v="171"/>
    <x v="25"/>
    <x v="61"/>
    <n v="324975"/>
    <n v="2270300"/>
  </r>
  <r>
    <x v="172"/>
    <x v="19"/>
    <x v="61"/>
    <m/>
    <n v="0"/>
  </r>
  <r>
    <x v="172"/>
    <x v="25"/>
    <x v="61"/>
    <n v="345000"/>
    <n v="4108000"/>
  </r>
  <r>
    <x v="173"/>
    <x v="19"/>
    <x v="61"/>
    <m/>
    <n v="0"/>
  </r>
  <r>
    <x v="173"/>
    <x v="25"/>
    <x v="61"/>
    <n v="372500"/>
    <n v="2240450"/>
  </r>
  <r>
    <x v="174"/>
    <x v="19"/>
    <x v="61"/>
    <n v="180000"/>
    <n v="180000"/>
  </r>
  <r>
    <x v="174"/>
    <x v="25"/>
    <x v="61"/>
    <n v="300000"/>
    <n v="2736675"/>
  </r>
  <r>
    <x v="175"/>
    <x v="19"/>
    <x v="61"/>
    <n v="510000"/>
    <n v="510000"/>
  </r>
  <r>
    <x v="175"/>
    <x v="25"/>
    <x v="61"/>
    <n v="495000"/>
    <n v="2494950"/>
  </r>
  <r>
    <x v="176"/>
    <x v="19"/>
    <x v="61"/>
    <m/>
    <n v="0"/>
  </r>
  <r>
    <x v="176"/>
    <x v="25"/>
    <x v="61"/>
    <n v="247000"/>
    <n v="798000"/>
  </r>
  <r>
    <x v="177"/>
    <x v="19"/>
    <x v="61"/>
    <m/>
    <n v="0"/>
  </r>
  <r>
    <x v="177"/>
    <x v="25"/>
    <x v="61"/>
    <n v="300000"/>
    <n v="5111265"/>
  </r>
  <r>
    <x v="178"/>
    <x v="19"/>
    <x v="61"/>
    <n v="169900"/>
    <n v="169900"/>
  </r>
  <r>
    <x v="178"/>
    <x v="25"/>
    <x v="61"/>
    <n v="335000"/>
    <n v="1015000"/>
  </r>
  <r>
    <x v="179"/>
    <x v="19"/>
    <x v="61"/>
    <n v="635000"/>
    <n v="635000"/>
  </r>
  <r>
    <x v="179"/>
    <x v="25"/>
    <x v="61"/>
    <n v="299000"/>
    <n v="2738500"/>
  </r>
  <r>
    <x v="180"/>
    <x v="19"/>
    <x v="61"/>
    <m/>
    <n v="0"/>
  </r>
  <r>
    <x v="180"/>
    <x v="25"/>
    <x v="61"/>
    <n v="232500"/>
    <n v="465000"/>
  </r>
  <r>
    <x v="181"/>
    <x v="19"/>
    <x v="61"/>
    <m/>
    <n v="0"/>
  </r>
  <r>
    <x v="181"/>
    <x v="25"/>
    <x v="61"/>
    <n v="391200"/>
    <n v="1589900"/>
  </r>
  <r>
    <x v="182"/>
    <x v="19"/>
    <x v="61"/>
    <n v="225000"/>
    <n v="225000"/>
  </r>
  <r>
    <x v="182"/>
    <x v="25"/>
    <x v="61"/>
    <n v="325500"/>
    <n v="2078025"/>
  </r>
  <r>
    <x v="183"/>
    <x v="19"/>
    <x v="61"/>
    <m/>
    <n v="0"/>
  </r>
  <r>
    <x v="183"/>
    <x v="25"/>
    <x v="61"/>
    <n v="355000"/>
    <n v="1882300"/>
  </r>
  <r>
    <x v="184"/>
    <x v="19"/>
    <x v="61"/>
    <m/>
    <n v="0"/>
  </r>
  <r>
    <x v="184"/>
    <x v="25"/>
    <x v="61"/>
    <n v="374975"/>
    <n v="3882300"/>
  </r>
  <r>
    <x v="185"/>
    <x v="19"/>
    <x v="61"/>
    <n v="404375"/>
    <n v="1577750"/>
  </r>
  <r>
    <x v="185"/>
    <x v="25"/>
    <x v="61"/>
    <n v="382500"/>
    <n v="4062400"/>
  </r>
  <r>
    <x v="186"/>
    <x v="19"/>
    <x v="61"/>
    <n v="304975"/>
    <n v="609950"/>
  </r>
  <r>
    <x v="186"/>
    <x v="25"/>
    <x v="61"/>
    <n v="299000"/>
    <n v="1688950"/>
  </r>
  <r>
    <x v="187"/>
    <x v="19"/>
    <x v="61"/>
    <m/>
    <n v="0"/>
  </r>
  <r>
    <x v="187"/>
    <x v="25"/>
    <x v="61"/>
    <n v="362500"/>
    <n v="3887078"/>
  </r>
  <r>
    <x v="188"/>
    <x v="19"/>
    <x v="61"/>
    <m/>
    <n v="0"/>
  </r>
  <r>
    <x v="188"/>
    <x v="25"/>
    <x v="61"/>
    <n v="335000"/>
    <n v="2643000"/>
  </r>
  <r>
    <x v="189"/>
    <x v="19"/>
    <x v="61"/>
    <n v="449000"/>
    <n v="449000"/>
  </r>
  <r>
    <x v="189"/>
    <x v="25"/>
    <x v="61"/>
    <n v="332000"/>
    <n v="2199000"/>
  </r>
  <r>
    <x v="190"/>
    <x v="19"/>
    <x v="61"/>
    <n v="300000"/>
    <n v="300000"/>
  </r>
  <r>
    <x v="190"/>
    <x v="25"/>
    <x v="61"/>
    <n v="393750"/>
    <n v="1547450"/>
  </r>
  <r>
    <x v="191"/>
    <x v="19"/>
    <x v="61"/>
    <m/>
    <m/>
  </r>
  <r>
    <x v="191"/>
    <x v="25"/>
    <x v="61"/>
    <n v="400000"/>
    <n v="2077000"/>
  </r>
  <r>
    <x v="192"/>
    <x v="25"/>
    <x v="61"/>
    <n v="337000"/>
    <n v="674000"/>
  </r>
  <r>
    <x v="202"/>
    <x v="25"/>
    <x v="61"/>
    <m/>
    <m/>
  </r>
  <r>
    <x v="194"/>
    <x v="25"/>
    <x v="61"/>
    <n v="312520"/>
    <n v="2022020"/>
  </r>
  <r>
    <x v="195"/>
    <x v="25"/>
    <x v="61"/>
    <n v="363000"/>
    <n v="2635500"/>
  </r>
  <r>
    <x v="196"/>
    <x v="25"/>
    <x v="61"/>
    <m/>
    <m/>
  </r>
  <r>
    <x v="197"/>
    <x v="25"/>
    <x v="61"/>
    <n v="414725"/>
    <n v="5205050"/>
  </r>
  <r>
    <x v="198"/>
    <x v="25"/>
    <x v="61"/>
    <n v="593000"/>
    <n v="4383950"/>
  </r>
  <r>
    <x v="199"/>
    <x v="25"/>
    <x v="61"/>
    <n v="389000"/>
    <n v="3190300"/>
  </r>
  <r>
    <x v="200"/>
    <x v="25"/>
    <x v="61"/>
    <n v="390000"/>
    <n v="3704050"/>
  </r>
  <r>
    <x v="201"/>
    <x v="25"/>
    <x v="61"/>
    <n v="367475"/>
    <n v="4522750"/>
  </r>
  <r>
    <x v="12"/>
    <x v="19"/>
    <x v="62"/>
    <n v="202000"/>
    <n v="1474750"/>
  </r>
  <r>
    <x v="13"/>
    <x v="19"/>
    <x v="62"/>
    <n v="199199"/>
    <n v="2482708"/>
  </r>
  <r>
    <x v="14"/>
    <x v="19"/>
    <x v="62"/>
    <n v="191700"/>
    <n v="2302449"/>
  </r>
  <r>
    <x v="15"/>
    <x v="19"/>
    <x v="62"/>
    <n v="185000"/>
    <n v="2123150"/>
  </r>
  <r>
    <x v="16"/>
    <x v="19"/>
    <x v="62"/>
    <n v="216300"/>
    <n v="3792000"/>
  </r>
  <r>
    <x v="17"/>
    <x v="19"/>
    <x v="62"/>
    <n v="216000"/>
    <n v="2190400"/>
  </r>
  <r>
    <x v="18"/>
    <x v="19"/>
    <x v="62"/>
    <n v="212800"/>
    <n v="2613297"/>
  </r>
  <r>
    <x v="19"/>
    <x v="19"/>
    <x v="62"/>
    <n v="185000"/>
    <n v="3685850"/>
  </r>
  <r>
    <x v="20"/>
    <x v="19"/>
    <x v="62"/>
    <n v="205000"/>
    <n v="3042300"/>
  </r>
  <r>
    <x v="21"/>
    <x v="19"/>
    <x v="62"/>
    <n v="279950"/>
    <n v="3476750"/>
  </r>
  <r>
    <x v="22"/>
    <x v="19"/>
    <x v="62"/>
    <n v="208000"/>
    <n v="1543000"/>
  </r>
  <r>
    <x v="23"/>
    <x v="19"/>
    <x v="62"/>
    <n v="197708"/>
    <n v="1468708"/>
  </r>
  <r>
    <x v="24"/>
    <x v="19"/>
    <x v="62"/>
    <n v="189000"/>
    <n v="1360500"/>
  </r>
  <r>
    <x v="25"/>
    <x v="19"/>
    <x v="62"/>
    <n v="195000"/>
    <n v="1416880"/>
  </r>
  <r>
    <x v="26"/>
    <x v="19"/>
    <x v="62"/>
    <n v="259950"/>
    <n v="3437935"/>
  </r>
  <r>
    <x v="27"/>
    <x v="19"/>
    <x v="62"/>
    <n v="229950"/>
    <n v="4364404"/>
  </r>
  <r>
    <x v="28"/>
    <x v="19"/>
    <x v="62"/>
    <n v="248000"/>
    <n v="3920300"/>
  </r>
  <r>
    <x v="29"/>
    <x v="19"/>
    <x v="62"/>
    <n v="281500"/>
    <n v="5422170"/>
  </r>
  <r>
    <x v="30"/>
    <x v="19"/>
    <x v="62"/>
    <n v="299000"/>
    <n v="5126985"/>
  </r>
  <r>
    <x v="31"/>
    <x v="19"/>
    <x v="62"/>
    <n v="299950"/>
    <n v="6716575"/>
  </r>
  <r>
    <x v="32"/>
    <x v="19"/>
    <x v="62"/>
    <n v="349950"/>
    <n v="3308850"/>
  </r>
  <r>
    <x v="33"/>
    <x v="19"/>
    <x v="62"/>
    <n v="285000"/>
    <n v="4774300"/>
  </r>
  <r>
    <x v="34"/>
    <x v="19"/>
    <x v="62"/>
    <n v="265500"/>
    <n v="4570450"/>
  </r>
  <r>
    <x v="35"/>
    <x v="19"/>
    <x v="62"/>
    <n v="228000"/>
    <n v="4016050"/>
  </r>
  <r>
    <x v="36"/>
    <x v="19"/>
    <x v="62"/>
    <n v="240950"/>
    <n v="3792850"/>
  </r>
  <r>
    <x v="37"/>
    <x v="19"/>
    <x v="62"/>
    <n v="222500"/>
    <n v="1691500"/>
  </r>
  <r>
    <x v="38"/>
    <x v="19"/>
    <x v="62"/>
    <n v="248500"/>
    <n v="5922414"/>
  </r>
  <r>
    <x v="39"/>
    <x v="19"/>
    <x v="62"/>
    <n v="239750"/>
    <n v="5089000"/>
  </r>
  <r>
    <x v="40"/>
    <x v="19"/>
    <x v="62"/>
    <n v="259950"/>
    <n v="5438900"/>
  </r>
  <r>
    <x v="41"/>
    <x v="19"/>
    <x v="62"/>
    <n v="252000"/>
    <n v="3967450"/>
  </r>
  <r>
    <x v="42"/>
    <x v="19"/>
    <x v="62"/>
    <n v="281000"/>
    <n v="6848200"/>
  </r>
  <r>
    <x v="43"/>
    <x v="19"/>
    <x v="62"/>
    <n v="285000"/>
    <n v="2643950"/>
  </r>
  <r>
    <x v="44"/>
    <x v="19"/>
    <x v="62"/>
    <n v="300000"/>
    <n v="4854180"/>
  </r>
  <r>
    <x v="45"/>
    <x v="19"/>
    <x v="62"/>
    <n v="300000"/>
    <n v="3866025"/>
  </r>
  <r>
    <x v="46"/>
    <x v="19"/>
    <x v="62"/>
    <n v="247250"/>
    <n v="2127000"/>
  </r>
  <r>
    <x v="47"/>
    <x v="19"/>
    <x v="62"/>
    <n v="275000"/>
    <n v="3349200"/>
  </r>
  <r>
    <x v="48"/>
    <x v="19"/>
    <x v="62"/>
    <n v="260000"/>
    <n v="1578950"/>
  </r>
  <r>
    <x v="49"/>
    <x v="19"/>
    <x v="62"/>
    <n v="271500"/>
    <n v="3140300"/>
  </r>
  <r>
    <x v="50"/>
    <x v="19"/>
    <x v="62"/>
    <n v="276500"/>
    <n v="2668300"/>
  </r>
  <r>
    <x v="51"/>
    <x v="19"/>
    <x v="62"/>
    <n v="300250"/>
    <n v="3246047"/>
  </r>
  <r>
    <x v="52"/>
    <x v="19"/>
    <x v="62"/>
    <n v="450475"/>
    <n v="3506607"/>
  </r>
  <r>
    <x v="53"/>
    <x v="19"/>
    <x v="62"/>
    <n v="307000"/>
    <n v="5031507"/>
  </r>
  <r>
    <x v="54"/>
    <x v="19"/>
    <x v="62"/>
    <n v="265000"/>
    <n v="2621500"/>
  </r>
  <r>
    <x v="55"/>
    <x v="19"/>
    <x v="62"/>
    <n v="280000"/>
    <n v="2756400"/>
  </r>
  <r>
    <x v="56"/>
    <x v="19"/>
    <x v="62"/>
    <n v="339500"/>
    <n v="2497400"/>
  </r>
  <r>
    <x v="57"/>
    <x v="19"/>
    <x v="62"/>
    <n v="303000"/>
    <n v="1209000"/>
  </r>
  <r>
    <x v="58"/>
    <x v="19"/>
    <x v="62"/>
    <n v="293000"/>
    <n v="2251325"/>
  </r>
  <r>
    <x v="59"/>
    <x v="19"/>
    <x v="62"/>
    <n v="281500"/>
    <n v="1216000"/>
  </r>
  <r>
    <x v="60"/>
    <x v="19"/>
    <x v="62"/>
    <n v="293250"/>
    <n v="586500"/>
  </r>
  <r>
    <x v="61"/>
    <x v="19"/>
    <x v="62"/>
    <n v="199000"/>
    <n v="1009500"/>
  </r>
  <r>
    <x v="62"/>
    <x v="19"/>
    <x v="62"/>
    <n v="269000"/>
    <n v="2495500"/>
  </r>
  <r>
    <x v="63"/>
    <x v="19"/>
    <x v="62"/>
    <n v="237500"/>
    <n v="2906800"/>
  </r>
  <r>
    <x v="64"/>
    <x v="19"/>
    <x v="62"/>
    <n v="284475"/>
    <n v="3014290"/>
  </r>
  <r>
    <x v="65"/>
    <x v="19"/>
    <x v="62"/>
    <n v="229750"/>
    <n v="1488450"/>
  </r>
  <r>
    <x v="66"/>
    <x v="19"/>
    <x v="62"/>
    <n v="240000"/>
    <n v="1597500"/>
  </r>
  <r>
    <x v="67"/>
    <x v="19"/>
    <x v="62"/>
    <n v="285000"/>
    <n v="2483975"/>
  </r>
  <r>
    <x v="68"/>
    <x v="19"/>
    <x v="62"/>
    <n v="231875"/>
    <n v="3005150"/>
  </r>
  <r>
    <x v="69"/>
    <x v="19"/>
    <x v="62"/>
    <n v="205000"/>
    <n v="1433000"/>
  </r>
  <r>
    <x v="70"/>
    <x v="19"/>
    <x v="62"/>
    <m/>
    <n v="0"/>
  </r>
  <r>
    <x v="71"/>
    <x v="19"/>
    <x v="62"/>
    <n v="270892"/>
    <n v="2312784"/>
  </r>
  <r>
    <x v="72"/>
    <x v="19"/>
    <x v="62"/>
    <n v="307500"/>
    <n v="1206450"/>
  </r>
  <r>
    <x v="73"/>
    <x v="19"/>
    <x v="62"/>
    <n v="200000"/>
    <n v="200000"/>
  </r>
  <r>
    <x v="74"/>
    <x v="19"/>
    <x v="62"/>
    <n v="201500"/>
    <n v="201500"/>
  </r>
  <r>
    <x v="75"/>
    <x v="19"/>
    <x v="62"/>
    <n v="200000"/>
    <n v="1621990"/>
  </r>
  <r>
    <x v="76"/>
    <x v="19"/>
    <x v="62"/>
    <n v="226250"/>
    <n v="1412400"/>
  </r>
  <r>
    <x v="77"/>
    <x v="19"/>
    <x v="62"/>
    <n v="207975"/>
    <n v="2814250"/>
  </r>
  <r>
    <x v="78"/>
    <x v="19"/>
    <x v="62"/>
    <n v="324000"/>
    <n v="1683000"/>
  </r>
  <r>
    <x v="79"/>
    <x v="19"/>
    <x v="62"/>
    <n v="225000"/>
    <n v="2394000"/>
  </r>
  <r>
    <x v="80"/>
    <x v="19"/>
    <x v="62"/>
    <n v="240988"/>
    <n v="1646775"/>
  </r>
  <r>
    <x v="81"/>
    <x v="19"/>
    <x v="62"/>
    <n v="260000"/>
    <n v="1877225"/>
  </r>
  <r>
    <x v="82"/>
    <x v="19"/>
    <x v="62"/>
    <n v="215000"/>
    <n v="3106450"/>
  </r>
  <r>
    <x v="83"/>
    <x v="19"/>
    <x v="62"/>
    <n v="219975"/>
    <n v="2259700"/>
  </r>
  <r>
    <x v="84"/>
    <x v="19"/>
    <x v="62"/>
    <n v="209101"/>
    <n v="1340693"/>
  </r>
  <r>
    <x v="85"/>
    <x v="19"/>
    <x v="62"/>
    <n v="335000"/>
    <n v="1656000"/>
  </r>
  <r>
    <x v="86"/>
    <x v="19"/>
    <x v="62"/>
    <n v="225000"/>
    <n v="1647500"/>
  </r>
  <r>
    <x v="87"/>
    <x v="19"/>
    <x v="62"/>
    <n v="222500"/>
    <n v="3297300"/>
  </r>
  <r>
    <x v="88"/>
    <x v="19"/>
    <x v="62"/>
    <n v="193875"/>
    <n v="1910700"/>
  </r>
  <r>
    <x v="89"/>
    <x v="19"/>
    <x v="62"/>
    <n v="261245"/>
    <n v="1565440"/>
  </r>
  <r>
    <x v="90"/>
    <x v="19"/>
    <x v="62"/>
    <n v="229950"/>
    <n v="2255300"/>
  </r>
  <r>
    <x v="91"/>
    <x v="19"/>
    <x v="62"/>
    <n v="320000"/>
    <n v="2353810"/>
  </r>
  <r>
    <x v="92"/>
    <x v="19"/>
    <x v="62"/>
    <n v="260000"/>
    <n v="1330000"/>
  </r>
  <r>
    <x v="93"/>
    <x v="19"/>
    <x v="62"/>
    <n v="205000"/>
    <n v="2356350"/>
  </r>
  <r>
    <x v="94"/>
    <x v="19"/>
    <x v="62"/>
    <n v="177500"/>
    <n v="2107446"/>
  </r>
  <r>
    <x v="95"/>
    <x v="19"/>
    <x v="62"/>
    <n v="250500"/>
    <n v="3296976"/>
  </r>
  <r>
    <x v="96"/>
    <x v="19"/>
    <x v="62"/>
    <n v="189475"/>
    <n v="1521395"/>
  </r>
  <r>
    <x v="97"/>
    <x v="19"/>
    <x v="62"/>
    <n v="233875"/>
    <n v="467750"/>
  </r>
  <r>
    <x v="98"/>
    <x v="19"/>
    <x v="62"/>
    <n v="277500"/>
    <n v="555000"/>
  </r>
  <r>
    <x v="99"/>
    <x v="19"/>
    <x v="62"/>
    <n v="208389"/>
    <n v="785177"/>
  </r>
  <r>
    <x v="100"/>
    <x v="19"/>
    <x v="62"/>
    <n v="195000"/>
    <n v="1911585"/>
  </r>
  <r>
    <x v="101"/>
    <x v="19"/>
    <x v="62"/>
    <n v="259900"/>
    <n v="2902180"/>
  </r>
  <r>
    <x v="102"/>
    <x v="19"/>
    <x v="62"/>
    <n v="185000"/>
    <n v="1296600"/>
  </r>
  <r>
    <x v="103"/>
    <x v="19"/>
    <x v="62"/>
    <n v="220000"/>
    <n v="3405192"/>
  </r>
  <r>
    <x v="104"/>
    <x v="19"/>
    <x v="62"/>
    <n v="168000"/>
    <n v="2192200"/>
  </r>
  <r>
    <x v="105"/>
    <x v="19"/>
    <x v="62"/>
    <n v="168500"/>
    <n v="1767900"/>
  </r>
  <r>
    <x v="106"/>
    <x v="19"/>
    <x v="62"/>
    <n v="188000"/>
    <n v="3333225"/>
  </r>
  <r>
    <x v="107"/>
    <x v="19"/>
    <x v="62"/>
    <n v="208000"/>
    <n v="3461968"/>
  </r>
  <r>
    <x v="108"/>
    <x v="19"/>
    <x v="62"/>
    <n v="279995"/>
    <n v="1943489"/>
  </r>
  <r>
    <x v="109"/>
    <x v="19"/>
    <x v="62"/>
    <n v="200000"/>
    <n v="956900"/>
  </r>
  <r>
    <x v="110"/>
    <x v="19"/>
    <x v="62"/>
    <n v="199250"/>
    <n v="2126595"/>
  </r>
  <r>
    <x v="111"/>
    <x v="19"/>
    <x v="62"/>
    <n v="177000"/>
    <n v="2644019"/>
  </r>
  <r>
    <x v="112"/>
    <x v="19"/>
    <x v="62"/>
    <n v="202750"/>
    <n v="1811180"/>
  </r>
  <r>
    <x v="113"/>
    <x v="19"/>
    <x v="62"/>
    <n v="179500"/>
    <n v="1371021"/>
  </r>
  <r>
    <x v="114"/>
    <x v="19"/>
    <x v="62"/>
    <n v="206500"/>
    <n v="2735850"/>
  </r>
  <r>
    <x v="115"/>
    <x v="19"/>
    <x v="62"/>
    <n v="199475"/>
    <n v="4252329"/>
  </r>
  <r>
    <x v="116"/>
    <x v="19"/>
    <x v="62"/>
    <n v="153750"/>
    <n v="1295900"/>
  </r>
  <r>
    <x v="117"/>
    <x v="19"/>
    <x v="62"/>
    <n v="176800"/>
    <n v="1451750"/>
  </r>
  <r>
    <x v="118"/>
    <x v="19"/>
    <x v="62"/>
    <n v="197875"/>
    <n v="2885360"/>
  </r>
  <r>
    <x v="119"/>
    <x v="19"/>
    <x v="62"/>
    <n v="210000"/>
    <n v="1753376"/>
  </r>
  <r>
    <x v="120"/>
    <x v="19"/>
    <x v="62"/>
    <n v="177000"/>
    <n v="941450"/>
  </r>
  <r>
    <x v="121"/>
    <x v="19"/>
    <x v="62"/>
    <n v="260795"/>
    <n v="1448090"/>
  </r>
  <r>
    <x v="122"/>
    <x v="19"/>
    <x v="62"/>
    <n v="194950"/>
    <n v="2828942"/>
  </r>
  <r>
    <x v="123"/>
    <x v="19"/>
    <x v="62"/>
    <n v="205000"/>
    <n v="2628688"/>
  </r>
  <r>
    <x v="124"/>
    <x v="19"/>
    <x v="62"/>
    <n v="226000"/>
    <n v="3089300"/>
  </r>
  <r>
    <x v="125"/>
    <x v="19"/>
    <x v="62"/>
    <n v="319000"/>
    <n v="4761880"/>
  </r>
  <r>
    <x v="126"/>
    <x v="19"/>
    <x v="62"/>
    <n v="199000"/>
    <n v="4056060"/>
  </r>
  <r>
    <x v="127"/>
    <x v="19"/>
    <x v="62"/>
    <n v="214000"/>
    <n v="2957850"/>
  </r>
  <r>
    <x v="128"/>
    <x v="19"/>
    <x v="62"/>
    <n v="252475"/>
    <n v="2563199"/>
  </r>
  <r>
    <x v="129"/>
    <x v="19"/>
    <x v="62"/>
    <n v="242696"/>
    <n v="3805742"/>
  </r>
  <r>
    <x v="130"/>
    <x v="19"/>
    <x v="62"/>
    <n v="244975"/>
    <n v="3539450"/>
  </r>
  <r>
    <x v="131"/>
    <x v="19"/>
    <x v="62"/>
    <n v="253450"/>
    <n v="2567350"/>
  </r>
  <r>
    <x v="132"/>
    <x v="19"/>
    <x v="62"/>
    <n v="259950"/>
    <n v="1909650"/>
  </r>
  <r>
    <x v="133"/>
    <x v="19"/>
    <x v="62"/>
    <n v="196000"/>
    <n v="1184000"/>
  </r>
  <r>
    <x v="134"/>
    <x v="19"/>
    <x v="62"/>
    <n v="245000"/>
    <n v="2524350"/>
  </r>
  <r>
    <x v="135"/>
    <x v="19"/>
    <x v="62"/>
    <n v="300000"/>
    <n v="2697950"/>
  </r>
  <r>
    <x v="136"/>
    <x v="19"/>
    <x v="62"/>
    <n v="227450"/>
    <n v="2968200"/>
  </r>
  <r>
    <x v="137"/>
    <x v="19"/>
    <x v="62"/>
    <n v="226750"/>
    <n v="3901028"/>
  </r>
  <r>
    <x v="138"/>
    <x v="19"/>
    <x v="62"/>
    <n v="234500"/>
    <n v="2260650"/>
  </r>
  <r>
    <x v="139"/>
    <x v="19"/>
    <x v="62"/>
    <n v="243850"/>
    <n v="1941148"/>
  </r>
  <r>
    <x v="140"/>
    <x v="19"/>
    <x v="62"/>
    <n v="236000"/>
    <n v="4299750"/>
  </r>
  <r>
    <x v="141"/>
    <x v="19"/>
    <x v="62"/>
    <n v="221750"/>
    <n v="3485349"/>
  </r>
  <r>
    <x v="142"/>
    <x v="19"/>
    <x v="62"/>
    <n v="285000"/>
    <n v="1107000"/>
  </r>
  <r>
    <x v="143"/>
    <x v="19"/>
    <x v="62"/>
    <n v="210175"/>
    <n v="2237800"/>
  </r>
  <r>
    <x v="144"/>
    <x v="19"/>
    <x v="62"/>
    <n v="253750"/>
    <n v="3014900"/>
  </r>
  <r>
    <x v="145"/>
    <x v="19"/>
    <x v="62"/>
    <n v="258000"/>
    <n v="2616400"/>
  </r>
  <r>
    <x v="146"/>
    <x v="19"/>
    <x v="62"/>
    <n v="213750"/>
    <n v="3588027"/>
  </r>
  <r>
    <x v="147"/>
    <x v="19"/>
    <x v="62"/>
    <n v="245000"/>
    <n v="3958300"/>
  </r>
  <r>
    <x v="148"/>
    <x v="19"/>
    <x v="62"/>
    <n v="249235"/>
    <n v="6706267"/>
  </r>
  <r>
    <x v="149"/>
    <x v="19"/>
    <x v="62"/>
    <n v="244700"/>
    <n v="4205645"/>
  </r>
  <r>
    <x v="150"/>
    <x v="19"/>
    <x v="62"/>
    <n v="235000"/>
    <n v="4221349"/>
  </r>
  <r>
    <x v="151"/>
    <x v="19"/>
    <x v="62"/>
    <n v="244950"/>
    <n v="3628960"/>
  </r>
  <r>
    <x v="152"/>
    <x v="19"/>
    <x v="62"/>
    <n v="252500"/>
    <n v="4903059"/>
  </r>
  <r>
    <x v="153"/>
    <x v="19"/>
    <x v="62"/>
    <n v="259950"/>
    <n v="3028250"/>
  </r>
  <r>
    <x v="154"/>
    <x v="19"/>
    <x v="62"/>
    <n v="259500"/>
    <n v="4396665"/>
  </r>
  <r>
    <x v="155"/>
    <x v="19"/>
    <x v="62"/>
    <n v="263000"/>
    <n v="3257081"/>
  </r>
  <r>
    <x v="156"/>
    <x v="19"/>
    <x v="62"/>
    <n v="255500"/>
    <n v="4652021"/>
  </r>
  <r>
    <x v="157"/>
    <x v="19"/>
    <x v="62"/>
    <n v="295700"/>
    <n v="1877090"/>
  </r>
  <r>
    <x v="158"/>
    <x v="19"/>
    <x v="62"/>
    <n v="298000"/>
    <n v="5408161"/>
  </r>
  <r>
    <x v="159"/>
    <x v="19"/>
    <x v="62"/>
    <n v="306000"/>
    <n v="6789520"/>
  </r>
  <r>
    <x v="160"/>
    <x v="19"/>
    <x v="62"/>
    <n v="350500"/>
    <n v="6907177"/>
  </r>
  <r>
    <x v="161"/>
    <x v="19"/>
    <x v="62"/>
    <n v="290000"/>
    <n v="7438614"/>
  </r>
  <r>
    <x v="162"/>
    <x v="19"/>
    <x v="62"/>
    <n v="289999"/>
    <n v="5961835"/>
  </r>
  <r>
    <x v="163"/>
    <x v="19"/>
    <x v="62"/>
    <n v="340000"/>
    <n v="4614831"/>
  </r>
  <r>
    <x v="164"/>
    <x v="19"/>
    <x v="62"/>
    <n v="330000"/>
    <n v="8793250"/>
  </r>
  <r>
    <x v="165"/>
    <x v="19"/>
    <x v="62"/>
    <n v="275000"/>
    <n v="4757751"/>
  </r>
  <r>
    <x v="166"/>
    <x v="19"/>
    <x v="62"/>
    <n v="313000"/>
    <n v="5214870"/>
  </r>
  <r>
    <x v="167"/>
    <x v="19"/>
    <x v="62"/>
    <n v="319975"/>
    <n v="7543883"/>
  </r>
  <r>
    <x v="168"/>
    <x v="19"/>
    <x v="62"/>
    <n v="294225"/>
    <n v="3823645"/>
  </r>
  <r>
    <x v="169"/>
    <x v="19"/>
    <x v="62"/>
    <n v="340000"/>
    <n v="3784391"/>
  </r>
  <r>
    <x v="170"/>
    <x v="19"/>
    <x v="62"/>
    <n v="317000"/>
    <n v="6148373"/>
  </r>
  <r>
    <x v="171"/>
    <x v="19"/>
    <x v="62"/>
    <n v="274000"/>
    <n v="4012500"/>
  </r>
  <r>
    <x v="172"/>
    <x v="19"/>
    <x v="62"/>
    <n v="314233"/>
    <n v="3618614"/>
  </r>
  <r>
    <x v="173"/>
    <x v="19"/>
    <x v="62"/>
    <n v="277450"/>
    <n v="3408907"/>
  </r>
  <r>
    <x v="174"/>
    <x v="19"/>
    <x v="62"/>
    <n v="320000"/>
    <n v="4945740"/>
  </r>
  <r>
    <x v="175"/>
    <x v="19"/>
    <x v="62"/>
    <n v="310000"/>
    <n v="9466146"/>
  </r>
  <r>
    <x v="176"/>
    <x v="19"/>
    <x v="62"/>
    <n v="304250"/>
    <n v="6704594"/>
  </r>
  <r>
    <x v="177"/>
    <x v="19"/>
    <x v="62"/>
    <n v="341500"/>
    <n v="3551950"/>
  </r>
  <r>
    <x v="178"/>
    <x v="19"/>
    <x v="62"/>
    <n v="315000"/>
    <n v="6276425"/>
  </r>
  <r>
    <x v="179"/>
    <x v="19"/>
    <x v="62"/>
    <n v="349975"/>
    <n v="4308850"/>
  </r>
  <r>
    <x v="180"/>
    <x v="19"/>
    <x v="62"/>
    <n v="308350"/>
    <n v="1272650"/>
  </r>
  <r>
    <x v="181"/>
    <x v="19"/>
    <x v="62"/>
    <n v="335000"/>
    <n v="3814950"/>
  </r>
  <r>
    <x v="182"/>
    <x v="19"/>
    <x v="62"/>
    <n v="376550"/>
    <n v="5339040"/>
  </r>
  <r>
    <x v="183"/>
    <x v="19"/>
    <x v="62"/>
    <n v="399500"/>
    <n v="5610500"/>
  </r>
  <r>
    <x v="184"/>
    <x v="19"/>
    <x v="62"/>
    <n v="351300"/>
    <n v="5879480"/>
  </r>
  <r>
    <x v="185"/>
    <x v="19"/>
    <x v="62"/>
    <n v="395000"/>
    <n v="8957790"/>
  </r>
  <r>
    <x v="186"/>
    <x v="19"/>
    <x v="62"/>
    <n v="355000"/>
    <n v="5201820"/>
  </r>
  <r>
    <x v="187"/>
    <x v="19"/>
    <x v="62"/>
    <n v="350000"/>
    <n v="4812684"/>
  </r>
  <r>
    <x v="188"/>
    <x v="19"/>
    <x v="62"/>
    <n v="317000"/>
    <n v="7725468"/>
  </r>
  <r>
    <x v="189"/>
    <x v="19"/>
    <x v="62"/>
    <n v="343500"/>
    <n v="8160250"/>
  </r>
  <r>
    <x v="190"/>
    <x v="19"/>
    <x v="62"/>
    <n v="329500"/>
    <n v="5525450"/>
  </r>
  <r>
    <x v="191"/>
    <x v="19"/>
    <x v="62"/>
    <n v="319500"/>
    <n v="2903090"/>
  </r>
  <r>
    <x v="192"/>
    <x v="19"/>
    <x v="62"/>
    <n v="314975"/>
    <n v="1833950"/>
  </r>
  <r>
    <x v="202"/>
    <x v="19"/>
    <x v="62"/>
    <m/>
    <m/>
  </r>
  <r>
    <x v="194"/>
    <x v="19"/>
    <x v="62"/>
    <n v="366370"/>
    <n v="6432260"/>
  </r>
  <r>
    <x v="195"/>
    <x v="19"/>
    <x v="62"/>
    <n v="385250"/>
    <n v="3689696"/>
  </r>
  <r>
    <x v="196"/>
    <x v="19"/>
    <x v="62"/>
    <n v="410000"/>
    <n v="12074393"/>
  </r>
  <r>
    <x v="197"/>
    <x v="19"/>
    <x v="62"/>
    <n v="394835"/>
    <n v="8274154"/>
  </r>
  <r>
    <x v="198"/>
    <x v="19"/>
    <x v="62"/>
    <n v="385000"/>
    <n v="8817702"/>
  </r>
  <r>
    <x v="199"/>
    <x v="19"/>
    <x v="62"/>
    <n v="388500"/>
    <n v="7348250"/>
  </r>
  <r>
    <x v="200"/>
    <x v="19"/>
    <x v="62"/>
    <n v="375000"/>
    <n v="7151239"/>
  </r>
  <r>
    <x v="201"/>
    <x v="19"/>
    <x v="62"/>
    <n v="400000"/>
    <n v="9542271"/>
  </r>
  <r>
    <x v="12"/>
    <x v="19"/>
    <x v="63"/>
    <m/>
    <n v="0"/>
  </r>
  <r>
    <x v="13"/>
    <x v="19"/>
    <x v="63"/>
    <m/>
    <n v="0"/>
  </r>
  <r>
    <x v="14"/>
    <x v="19"/>
    <x v="63"/>
    <m/>
    <n v="0"/>
  </r>
  <r>
    <x v="15"/>
    <x v="19"/>
    <x v="63"/>
    <m/>
    <n v="0"/>
  </r>
  <r>
    <x v="16"/>
    <x v="19"/>
    <x v="63"/>
    <m/>
    <n v="0"/>
  </r>
  <r>
    <x v="17"/>
    <x v="19"/>
    <x v="63"/>
    <m/>
    <n v="0"/>
  </r>
  <r>
    <x v="18"/>
    <x v="19"/>
    <x v="63"/>
    <n v="228000"/>
    <n v="228000"/>
  </r>
  <r>
    <x v="19"/>
    <x v="19"/>
    <x v="63"/>
    <m/>
    <n v="0"/>
  </r>
  <r>
    <x v="20"/>
    <x v="19"/>
    <x v="63"/>
    <m/>
    <n v="0"/>
  </r>
  <r>
    <x v="21"/>
    <x v="19"/>
    <x v="63"/>
    <m/>
    <n v="0"/>
  </r>
  <r>
    <x v="22"/>
    <x v="19"/>
    <x v="63"/>
    <n v="151000"/>
    <n v="151000"/>
  </r>
  <r>
    <x v="23"/>
    <x v="19"/>
    <x v="63"/>
    <m/>
    <n v="0"/>
  </r>
  <r>
    <x v="24"/>
    <x v="19"/>
    <x v="63"/>
    <m/>
    <n v="0"/>
  </r>
  <r>
    <x v="25"/>
    <x v="19"/>
    <x v="63"/>
    <n v="129950"/>
    <n v="129950"/>
  </r>
  <r>
    <x v="26"/>
    <x v="19"/>
    <x v="63"/>
    <n v="155000"/>
    <n v="155000"/>
  </r>
  <r>
    <x v="27"/>
    <x v="19"/>
    <x v="63"/>
    <m/>
    <n v="0"/>
  </r>
  <r>
    <x v="28"/>
    <x v="19"/>
    <x v="63"/>
    <m/>
    <n v="0"/>
  </r>
  <r>
    <x v="29"/>
    <x v="19"/>
    <x v="63"/>
    <m/>
    <n v="0"/>
  </r>
  <r>
    <x v="30"/>
    <x v="19"/>
    <x v="63"/>
    <m/>
    <n v="0"/>
  </r>
  <r>
    <x v="31"/>
    <x v="19"/>
    <x v="63"/>
    <m/>
    <n v="0"/>
  </r>
  <r>
    <x v="32"/>
    <x v="19"/>
    <x v="63"/>
    <m/>
    <n v="0"/>
  </r>
  <r>
    <x v="33"/>
    <x v="19"/>
    <x v="63"/>
    <m/>
    <n v="0"/>
  </r>
  <r>
    <x v="34"/>
    <x v="19"/>
    <x v="63"/>
    <m/>
    <n v="0"/>
  </r>
  <r>
    <x v="35"/>
    <x v="19"/>
    <x v="63"/>
    <n v="185000"/>
    <n v="765000"/>
  </r>
  <r>
    <x v="36"/>
    <x v="19"/>
    <x v="63"/>
    <m/>
    <n v="0"/>
  </r>
  <r>
    <x v="37"/>
    <x v="19"/>
    <x v="63"/>
    <m/>
    <n v="0"/>
  </r>
  <r>
    <x v="38"/>
    <x v="19"/>
    <x v="63"/>
    <m/>
    <n v="0"/>
  </r>
  <r>
    <x v="39"/>
    <x v="19"/>
    <x v="63"/>
    <m/>
    <n v="0"/>
  </r>
  <r>
    <x v="40"/>
    <x v="19"/>
    <x v="63"/>
    <m/>
    <n v="0"/>
  </r>
  <r>
    <x v="41"/>
    <x v="19"/>
    <x v="63"/>
    <m/>
    <n v="0"/>
  </r>
  <r>
    <x v="42"/>
    <x v="19"/>
    <x v="63"/>
    <m/>
    <n v="0"/>
  </r>
  <r>
    <x v="43"/>
    <x v="19"/>
    <x v="63"/>
    <m/>
    <n v="0"/>
  </r>
  <r>
    <x v="44"/>
    <x v="19"/>
    <x v="63"/>
    <m/>
    <n v="0"/>
  </r>
  <r>
    <x v="45"/>
    <x v="19"/>
    <x v="63"/>
    <m/>
    <n v="0"/>
  </r>
  <r>
    <x v="46"/>
    <x v="19"/>
    <x v="63"/>
    <m/>
    <n v="0"/>
  </r>
  <r>
    <x v="47"/>
    <x v="19"/>
    <x v="63"/>
    <m/>
    <n v="0"/>
  </r>
  <r>
    <x v="48"/>
    <x v="19"/>
    <x v="63"/>
    <m/>
    <n v="0"/>
  </r>
  <r>
    <x v="49"/>
    <x v="19"/>
    <x v="63"/>
    <n v="354950"/>
    <n v="354950"/>
  </r>
  <r>
    <x v="50"/>
    <x v="19"/>
    <x v="63"/>
    <n v="239900"/>
    <n v="239900"/>
  </r>
  <r>
    <x v="51"/>
    <x v="19"/>
    <x v="63"/>
    <m/>
    <n v="0"/>
  </r>
  <r>
    <x v="52"/>
    <x v="19"/>
    <x v="63"/>
    <m/>
    <n v="0"/>
  </r>
  <r>
    <x v="53"/>
    <x v="19"/>
    <x v="63"/>
    <m/>
    <n v="0"/>
  </r>
  <r>
    <x v="54"/>
    <x v="19"/>
    <x v="63"/>
    <m/>
    <n v="0"/>
  </r>
  <r>
    <x v="55"/>
    <x v="19"/>
    <x v="63"/>
    <m/>
    <n v="0"/>
  </r>
  <r>
    <x v="56"/>
    <x v="19"/>
    <x v="63"/>
    <m/>
    <n v="0"/>
  </r>
  <r>
    <x v="57"/>
    <x v="19"/>
    <x v="63"/>
    <m/>
    <n v="0"/>
  </r>
  <r>
    <x v="58"/>
    <x v="19"/>
    <x v="63"/>
    <m/>
    <n v="0"/>
  </r>
  <r>
    <x v="59"/>
    <x v="19"/>
    <x v="63"/>
    <m/>
    <n v="0"/>
  </r>
  <r>
    <x v="60"/>
    <x v="19"/>
    <x v="63"/>
    <m/>
    <n v="0"/>
  </r>
  <r>
    <x v="61"/>
    <x v="19"/>
    <x v="63"/>
    <m/>
    <n v="0"/>
  </r>
  <r>
    <x v="62"/>
    <x v="19"/>
    <x v="63"/>
    <m/>
    <n v="0"/>
  </r>
  <r>
    <x v="63"/>
    <x v="19"/>
    <x v="63"/>
    <m/>
    <n v="0"/>
  </r>
  <r>
    <x v="64"/>
    <x v="19"/>
    <x v="63"/>
    <m/>
    <n v="0"/>
  </r>
  <r>
    <x v="65"/>
    <x v="19"/>
    <x v="63"/>
    <m/>
    <n v="0"/>
  </r>
  <r>
    <x v="66"/>
    <x v="19"/>
    <x v="63"/>
    <m/>
    <n v="0"/>
  </r>
  <r>
    <x v="67"/>
    <x v="19"/>
    <x v="63"/>
    <m/>
    <n v="0"/>
  </r>
  <r>
    <x v="68"/>
    <x v="19"/>
    <x v="63"/>
    <m/>
    <n v="0"/>
  </r>
  <r>
    <x v="69"/>
    <x v="19"/>
    <x v="63"/>
    <m/>
    <n v="0"/>
  </r>
  <r>
    <x v="70"/>
    <x v="19"/>
    <x v="63"/>
    <m/>
    <n v="0"/>
  </r>
  <r>
    <x v="71"/>
    <x v="19"/>
    <x v="63"/>
    <m/>
    <n v="0"/>
  </r>
  <r>
    <x v="72"/>
    <x v="19"/>
    <x v="63"/>
    <m/>
    <n v="0"/>
  </r>
  <r>
    <x v="73"/>
    <x v="19"/>
    <x v="63"/>
    <m/>
    <n v="0"/>
  </r>
  <r>
    <x v="74"/>
    <x v="19"/>
    <x v="63"/>
    <m/>
    <n v="0"/>
  </r>
  <r>
    <x v="75"/>
    <x v="19"/>
    <x v="63"/>
    <m/>
    <n v="0"/>
  </r>
  <r>
    <x v="76"/>
    <x v="19"/>
    <x v="63"/>
    <m/>
    <n v="0"/>
  </r>
  <r>
    <x v="77"/>
    <x v="19"/>
    <x v="63"/>
    <m/>
    <n v="0"/>
  </r>
  <r>
    <x v="78"/>
    <x v="19"/>
    <x v="63"/>
    <m/>
    <n v="0"/>
  </r>
  <r>
    <x v="79"/>
    <x v="19"/>
    <x v="63"/>
    <m/>
    <n v="0"/>
  </r>
  <r>
    <x v="80"/>
    <x v="19"/>
    <x v="63"/>
    <m/>
    <n v="0"/>
  </r>
  <r>
    <x v="81"/>
    <x v="19"/>
    <x v="63"/>
    <m/>
    <n v="0"/>
  </r>
  <r>
    <x v="82"/>
    <x v="19"/>
    <x v="63"/>
    <m/>
    <n v="0"/>
  </r>
  <r>
    <x v="83"/>
    <x v="19"/>
    <x v="63"/>
    <m/>
    <n v="0"/>
  </r>
  <r>
    <x v="84"/>
    <x v="19"/>
    <x v="63"/>
    <m/>
    <n v="0"/>
  </r>
  <r>
    <x v="85"/>
    <x v="19"/>
    <x v="63"/>
    <m/>
    <n v="0"/>
  </r>
  <r>
    <x v="86"/>
    <x v="19"/>
    <x v="63"/>
    <m/>
    <n v="0"/>
  </r>
  <r>
    <x v="87"/>
    <x v="19"/>
    <x v="63"/>
    <m/>
    <n v="0"/>
  </r>
  <r>
    <x v="88"/>
    <x v="19"/>
    <x v="63"/>
    <m/>
    <n v="0"/>
  </r>
  <r>
    <x v="89"/>
    <x v="19"/>
    <x v="63"/>
    <m/>
    <n v="0"/>
  </r>
  <r>
    <x v="90"/>
    <x v="19"/>
    <x v="63"/>
    <m/>
    <n v="0"/>
  </r>
  <r>
    <x v="91"/>
    <x v="19"/>
    <x v="63"/>
    <m/>
    <n v="0"/>
  </r>
  <r>
    <x v="92"/>
    <x v="19"/>
    <x v="63"/>
    <m/>
    <n v="0"/>
  </r>
  <r>
    <x v="93"/>
    <x v="19"/>
    <x v="63"/>
    <m/>
    <n v="0"/>
  </r>
  <r>
    <x v="94"/>
    <x v="19"/>
    <x v="63"/>
    <m/>
    <n v="0"/>
  </r>
  <r>
    <x v="95"/>
    <x v="19"/>
    <x v="63"/>
    <m/>
    <n v="0"/>
  </r>
  <r>
    <x v="96"/>
    <x v="19"/>
    <x v="63"/>
    <m/>
    <n v="0"/>
  </r>
  <r>
    <x v="97"/>
    <x v="19"/>
    <x v="63"/>
    <n v="160000"/>
    <n v="160000"/>
  </r>
  <r>
    <x v="98"/>
    <x v="19"/>
    <x v="63"/>
    <m/>
    <n v="0"/>
  </r>
  <r>
    <x v="99"/>
    <x v="19"/>
    <x v="63"/>
    <m/>
    <n v="0"/>
  </r>
  <r>
    <x v="100"/>
    <x v="19"/>
    <x v="63"/>
    <m/>
    <n v="0"/>
  </r>
  <r>
    <x v="101"/>
    <x v="19"/>
    <x v="63"/>
    <m/>
    <n v="0"/>
  </r>
  <r>
    <x v="102"/>
    <x v="19"/>
    <x v="63"/>
    <m/>
    <n v="0"/>
  </r>
  <r>
    <x v="103"/>
    <x v="19"/>
    <x v="63"/>
    <m/>
    <n v="0"/>
  </r>
  <r>
    <x v="104"/>
    <x v="19"/>
    <x v="63"/>
    <m/>
    <n v="0"/>
  </r>
  <r>
    <x v="105"/>
    <x v="19"/>
    <x v="63"/>
    <m/>
    <n v="0"/>
  </r>
  <r>
    <x v="106"/>
    <x v="19"/>
    <x v="63"/>
    <m/>
    <n v="0"/>
  </r>
  <r>
    <x v="107"/>
    <x v="19"/>
    <x v="63"/>
    <m/>
    <n v="0"/>
  </r>
  <r>
    <x v="108"/>
    <x v="19"/>
    <x v="63"/>
    <m/>
    <n v="0"/>
  </r>
  <r>
    <x v="109"/>
    <x v="19"/>
    <x v="63"/>
    <n v="140000"/>
    <n v="140000"/>
  </r>
  <r>
    <x v="110"/>
    <x v="19"/>
    <x v="63"/>
    <m/>
    <n v="0"/>
  </r>
  <r>
    <x v="111"/>
    <x v="19"/>
    <x v="63"/>
    <m/>
    <n v="0"/>
  </r>
  <r>
    <x v="112"/>
    <x v="19"/>
    <x v="63"/>
    <m/>
    <n v="0"/>
  </r>
  <r>
    <x v="113"/>
    <x v="19"/>
    <x v="63"/>
    <m/>
    <n v="0"/>
  </r>
  <r>
    <x v="114"/>
    <x v="19"/>
    <x v="63"/>
    <n v="170000"/>
    <n v="170000"/>
  </r>
  <r>
    <x v="115"/>
    <x v="19"/>
    <x v="63"/>
    <m/>
    <n v="0"/>
  </r>
  <r>
    <x v="116"/>
    <x v="19"/>
    <x v="63"/>
    <m/>
    <n v="0"/>
  </r>
  <r>
    <x v="117"/>
    <x v="19"/>
    <x v="63"/>
    <m/>
    <n v="0"/>
  </r>
  <r>
    <x v="118"/>
    <x v="19"/>
    <x v="63"/>
    <n v="260000"/>
    <n v="260000"/>
  </r>
  <r>
    <x v="119"/>
    <x v="19"/>
    <x v="63"/>
    <m/>
    <n v="0"/>
  </r>
  <r>
    <x v="120"/>
    <x v="19"/>
    <x v="63"/>
    <m/>
    <n v="0"/>
  </r>
  <r>
    <x v="121"/>
    <x v="19"/>
    <x v="63"/>
    <m/>
    <n v="0"/>
  </r>
  <r>
    <x v="122"/>
    <x v="19"/>
    <x v="63"/>
    <m/>
    <n v="0"/>
  </r>
  <r>
    <x v="123"/>
    <x v="19"/>
    <x v="63"/>
    <m/>
    <n v="0"/>
  </r>
  <r>
    <x v="124"/>
    <x v="19"/>
    <x v="63"/>
    <m/>
    <n v="0"/>
  </r>
  <r>
    <x v="125"/>
    <x v="19"/>
    <x v="63"/>
    <m/>
    <n v="0"/>
  </r>
  <r>
    <x v="126"/>
    <x v="19"/>
    <x v="63"/>
    <m/>
    <n v="0"/>
  </r>
  <r>
    <x v="127"/>
    <x v="19"/>
    <x v="63"/>
    <m/>
    <n v="0"/>
  </r>
  <r>
    <x v="128"/>
    <x v="19"/>
    <x v="63"/>
    <n v="230000"/>
    <n v="230000"/>
  </r>
  <r>
    <x v="129"/>
    <x v="19"/>
    <x v="63"/>
    <m/>
    <n v="0"/>
  </r>
  <r>
    <x v="130"/>
    <x v="19"/>
    <x v="63"/>
    <m/>
    <n v="0"/>
  </r>
  <r>
    <x v="131"/>
    <x v="19"/>
    <x v="63"/>
    <m/>
    <n v="0"/>
  </r>
  <r>
    <x v="132"/>
    <x v="19"/>
    <x v="63"/>
    <m/>
    <n v="0"/>
  </r>
  <r>
    <x v="133"/>
    <x v="19"/>
    <x v="63"/>
    <m/>
    <n v="0"/>
  </r>
  <r>
    <x v="134"/>
    <x v="19"/>
    <x v="63"/>
    <m/>
    <n v="0"/>
  </r>
  <r>
    <x v="135"/>
    <x v="19"/>
    <x v="63"/>
    <m/>
    <n v="0"/>
  </r>
  <r>
    <x v="136"/>
    <x v="19"/>
    <x v="63"/>
    <m/>
    <n v="0"/>
  </r>
  <r>
    <x v="137"/>
    <x v="19"/>
    <x v="63"/>
    <m/>
    <n v="0"/>
  </r>
  <r>
    <x v="138"/>
    <x v="19"/>
    <x v="63"/>
    <m/>
    <n v="0"/>
  </r>
  <r>
    <x v="139"/>
    <x v="19"/>
    <x v="63"/>
    <m/>
    <n v="0"/>
  </r>
  <r>
    <x v="140"/>
    <x v="19"/>
    <x v="63"/>
    <m/>
    <n v="0"/>
  </r>
  <r>
    <x v="141"/>
    <x v="19"/>
    <x v="63"/>
    <n v="295000"/>
    <n v="295000"/>
  </r>
  <r>
    <x v="142"/>
    <x v="19"/>
    <x v="63"/>
    <m/>
    <n v="0"/>
  </r>
  <r>
    <x v="143"/>
    <x v="19"/>
    <x v="63"/>
    <m/>
    <n v="0"/>
  </r>
  <r>
    <x v="144"/>
    <x v="19"/>
    <x v="63"/>
    <m/>
    <n v="0"/>
  </r>
  <r>
    <x v="145"/>
    <x v="19"/>
    <x v="63"/>
    <m/>
    <n v="0"/>
  </r>
  <r>
    <x v="146"/>
    <x v="19"/>
    <x v="63"/>
    <m/>
    <n v="0"/>
  </r>
  <r>
    <x v="147"/>
    <x v="19"/>
    <x v="63"/>
    <m/>
    <n v="0"/>
  </r>
  <r>
    <x v="148"/>
    <x v="19"/>
    <x v="63"/>
    <m/>
    <n v="0"/>
  </r>
  <r>
    <x v="149"/>
    <x v="19"/>
    <x v="63"/>
    <m/>
    <n v="0"/>
  </r>
  <r>
    <x v="150"/>
    <x v="19"/>
    <x v="63"/>
    <n v="130000"/>
    <n v="130000"/>
  </r>
  <r>
    <x v="151"/>
    <x v="19"/>
    <x v="63"/>
    <n v="247450"/>
    <n v="247450"/>
  </r>
  <r>
    <x v="152"/>
    <x v="19"/>
    <x v="63"/>
    <m/>
    <n v="0"/>
  </r>
  <r>
    <x v="153"/>
    <x v="19"/>
    <x v="63"/>
    <n v="259995"/>
    <n v="259995"/>
  </r>
  <r>
    <x v="154"/>
    <x v="19"/>
    <x v="63"/>
    <m/>
    <n v="0"/>
  </r>
  <r>
    <x v="155"/>
    <x v="19"/>
    <x v="63"/>
    <m/>
    <n v="0"/>
  </r>
  <r>
    <x v="156"/>
    <x v="19"/>
    <x v="63"/>
    <m/>
    <n v="0"/>
  </r>
  <r>
    <x v="157"/>
    <x v="19"/>
    <x v="63"/>
    <m/>
    <n v="0"/>
  </r>
  <r>
    <x v="158"/>
    <x v="19"/>
    <x v="63"/>
    <m/>
    <n v="0"/>
  </r>
  <r>
    <x v="159"/>
    <x v="19"/>
    <x v="63"/>
    <m/>
    <n v="0"/>
  </r>
  <r>
    <x v="160"/>
    <x v="19"/>
    <x v="63"/>
    <n v="141000"/>
    <n v="141000"/>
  </r>
  <r>
    <x v="161"/>
    <x v="19"/>
    <x v="63"/>
    <m/>
    <n v="0"/>
  </r>
  <r>
    <x v="162"/>
    <x v="19"/>
    <x v="63"/>
    <m/>
    <n v="0"/>
  </r>
  <r>
    <x v="163"/>
    <x v="19"/>
    <x v="63"/>
    <m/>
    <n v="0"/>
  </r>
  <r>
    <x v="164"/>
    <x v="19"/>
    <x v="63"/>
    <m/>
    <n v="0"/>
  </r>
  <r>
    <x v="165"/>
    <x v="19"/>
    <x v="63"/>
    <n v="99901"/>
    <n v="99901"/>
  </r>
  <r>
    <x v="166"/>
    <x v="19"/>
    <x v="63"/>
    <m/>
    <n v="0"/>
  </r>
  <r>
    <x v="167"/>
    <x v="19"/>
    <x v="63"/>
    <n v="265000"/>
    <n v="265000"/>
  </r>
  <r>
    <x v="168"/>
    <x v="19"/>
    <x v="63"/>
    <m/>
    <n v="0"/>
  </r>
  <r>
    <x v="169"/>
    <x v="19"/>
    <x v="63"/>
    <n v="319000"/>
    <n v="319000"/>
  </r>
  <r>
    <x v="170"/>
    <x v="19"/>
    <x v="63"/>
    <m/>
    <n v="0"/>
  </r>
  <r>
    <x v="171"/>
    <x v="19"/>
    <x v="63"/>
    <m/>
    <n v="0"/>
  </r>
  <r>
    <x v="172"/>
    <x v="19"/>
    <x v="63"/>
    <n v="395000"/>
    <n v="395000"/>
  </r>
  <r>
    <x v="173"/>
    <x v="19"/>
    <x v="63"/>
    <n v="203000"/>
    <n v="406000"/>
  </r>
  <r>
    <x v="174"/>
    <x v="19"/>
    <x v="63"/>
    <m/>
    <n v="0"/>
  </r>
  <r>
    <x v="175"/>
    <x v="19"/>
    <x v="63"/>
    <m/>
    <n v="0"/>
  </r>
  <r>
    <x v="176"/>
    <x v="19"/>
    <x v="63"/>
    <m/>
    <n v="0"/>
  </r>
  <r>
    <x v="177"/>
    <x v="19"/>
    <x v="63"/>
    <m/>
    <n v="0"/>
  </r>
  <r>
    <x v="178"/>
    <x v="19"/>
    <x v="63"/>
    <n v="260000"/>
    <n v="260000"/>
  </r>
  <r>
    <x v="179"/>
    <x v="19"/>
    <x v="63"/>
    <n v="419995"/>
    <n v="419995"/>
  </r>
  <r>
    <x v="180"/>
    <x v="19"/>
    <x v="63"/>
    <m/>
    <n v="0"/>
  </r>
  <r>
    <x v="181"/>
    <x v="19"/>
    <x v="63"/>
    <m/>
    <n v="0"/>
  </r>
  <r>
    <x v="182"/>
    <x v="19"/>
    <x v="63"/>
    <n v="397995"/>
    <n v="397995"/>
  </r>
  <r>
    <x v="183"/>
    <x v="19"/>
    <x v="63"/>
    <n v="439995"/>
    <n v="439995"/>
  </r>
  <r>
    <x v="184"/>
    <x v="19"/>
    <x v="63"/>
    <n v="401195"/>
    <n v="401195"/>
  </r>
  <r>
    <x v="185"/>
    <x v="19"/>
    <x v="63"/>
    <n v="392780"/>
    <n v="785560"/>
  </r>
  <r>
    <x v="186"/>
    <x v="19"/>
    <x v="63"/>
    <n v="358075"/>
    <n v="716150"/>
  </r>
  <r>
    <x v="187"/>
    <x v="19"/>
    <x v="63"/>
    <n v="461045"/>
    <n v="922089"/>
  </r>
  <r>
    <x v="188"/>
    <x v="19"/>
    <x v="63"/>
    <m/>
    <m/>
  </r>
  <r>
    <x v="189"/>
    <x v="19"/>
    <x v="63"/>
    <m/>
    <m/>
  </r>
  <r>
    <x v="190"/>
    <x v="19"/>
    <x v="63"/>
    <n v="465900"/>
    <n v="465900"/>
  </r>
  <r>
    <x v="191"/>
    <x v="19"/>
    <x v="63"/>
    <n v="549900"/>
    <n v="549900"/>
  </r>
  <r>
    <x v="192"/>
    <x v="19"/>
    <x v="63"/>
    <n v="470900"/>
    <n v="470900"/>
  </r>
  <r>
    <x v="202"/>
    <x v="19"/>
    <x v="63"/>
    <m/>
    <m/>
  </r>
  <r>
    <x v="194"/>
    <x v="19"/>
    <x v="63"/>
    <n v="560000"/>
    <n v="560000"/>
  </r>
  <r>
    <x v="195"/>
    <x v="19"/>
    <x v="63"/>
    <n v="575003"/>
    <n v="575003"/>
  </r>
  <r>
    <x v="196"/>
    <x v="19"/>
    <x v="63"/>
    <m/>
    <m/>
  </r>
  <r>
    <x v="197"/>
    <x v="19"/>
    <x v="63"/>
    <m/>
    <m/>
  </r>
  <r>
    <x v="198"/>
    <x v="19"/>
    <x v="63"/>
    <m/>
    <m/>
  </r>
  <r>
    <x v="199"/>
    <x v="19"/>
    <x v="63"/>
    <n v="424950"/>
    <n v="1195650"/>
  </r>
  <r>
    <x v="200"/>
    <x v="19"/>
    <x v="63"/>
    <m/>
    <m/>
  </r>
  <r>
    <x v="201"/>
    <x v="19"/>
    <x v="63"/>
    <n v="385350"/>
    <n v="770700"/>
  </r>
  <r>
    <x v="12"/>
    <x v="23"/>
    <x v="64"/>
    <n v="345000"/>
    <n v="345000"/>
  </r>
  <r>
    <x v="13"/>
    <x v="23"/>
    <x v="64"/>
    <m/>
    <n v="0"/>
  </r>
  <r>
    <x v="14"/>
    <x v="23"/>
    <x v="64"/>
    <n v="160000"/>
    <n v="160000"/>
  </r>
  <r>
    <x v="15"/>
    <x v="23"/>
    <x v="64"/>
    <m/>
    <n v="0"/>
  </r>
  <r>
    <x v="16"/>
    <x v="23"/>
    <x v="64"/>
    <n v="185000"/>
    <n v="185000"/>
  </r>
  <r>
    <x v="17"/>
    <x v="23"/>
    <x v="64"/>
    <n v="169950"/>
    <n v="169950"/>
  </r>
  <r>
    <x v="18"/>
    <x v="23"/>
    <x v="64"/>
    <m/>
    <n v="0"/>
  </r>
  <r>
    <x v="19"/>
    <x v="23"/>
    <x v="64"/>
    <m/>
    <n v="0"/>
  </r>
  <r>
    <x v="20"/>
    <x v="23"/>
    <x v="64"/>
    <m/>
    <n v="0"/>
  </r>
  <r>
    <x v="21"/>
    <x v="23"/>
    <x v="64"/>
    <m/>
    <n v="0"/>
  </r>
  <r>
    <x v="22"/>
    <x v="23"/>
    <x v="64"/>
    <m/>
    <n v="0"/>
  </r>
  <r>
    <x v="23"/>
    <x v="23"/>
    <x v="64"/>
    <m/>
    <n v="0"/>
  </r>
  <r>
    <x v="24"/>
    <x v="23"/>
    <x v="64"/>
    <m/>
    <n v="0"/>
  </r>
  <r>
    <x v="25"/>
    <x v="23"/>
    <x v="64"/>
    <m/>
    <n v="0"/>
  </r>
  <r>
    <x v="26"/>
    <x v="23"/>
    <x v="64"/>
    <m/>
    <n v="0"/>
  </r>
  <r>
    <x v="27"/>
    <x v="23"/>
    <x v="64"/>
    <n v="220000"/>
    <n v="220000"/>
  </r>
  <r>
    <x v="28"/>
    <x v="23"/>
    <x v="64"/>
    <m/>
    <n v="0"/>
  </r>
  <r>
    <x v="29"/>
    <x v="23"/>
    <x v="64"/>
    <n v="258475"/>
    <n v="516950"/>
  </r>
  <r>
    <x v="30"/>
    <x v="23"/>
    <x v="64"/>
    <m/>
    <n v="0"/>
  </r>
  <r>
    <x v="31"/>
    <x v="23"/>
    <x v="64"/>
    <n v="243675"/>
    <n v="487350"/>
  </r>
  <r>
    <x v="32"/>
    <x v="23"/>
    <x v="64"/>
    <m/>
    <n v="0"/>
  </r>
  <r>
    <x v="33"/>
    <x v="23"/>
    <x v="64"/>
    <n v="198000"/>
    <n v="198000"/>
  </r>
  <r>
    <x v="34"/>
    <x v="23"/>
    <x v="64"/>
    <n v="225000"/>
    <n v="225000"/>
  </r>
  <r>
    <x v="35"/>
    <x v="23"/>
    <x v="64"/>
    <m/>
    <n v="0"/>
  </r>
  <r>
    <x v="36"/>
    <x v="23"/>
    <x v="64"/>
    <m/>
    <n v="0"/>
  </r>
  <r>
    <x v="37"/>
    <x v="23"/>
    <x v="64"/>
    <m/>
    <n v="0"/>
  </r>
  <r>
    <x v="38"/>
    <x v="23"/>
    <x v="64"/>
    <m/>
    <n v="0"/>
  </r>
  <r>
    <x v="39"/>
    <x v="23"/>
    <x v="64"/>
    <n v="329975"/>
    <n v="659950"/>
  </r>
  <r>
    <x v="40"/>
    <x v="23"/>
    <x v="64"/>
    <n v="249950"/>
    <n v="249950"/>
  </r>
  <r>
    <x v="41"/>
    <x v="23"/>
    <x v="64"/>
    <n v="335000"/>
    <n v="335000"/>
  </r>
  <r>
    <x v="42"/>
    <x v="23"/>
    <x v="64"/>
    <m/>
    <n v="0"/>
  </r>
  <r>
    <x v="43"/>
    <x v="23"/>
    <x v="64"/>
    <m/>
    <n v="0"/>
  </r>
  <r>
    <x v="44"/>
    <x v="23"/>
    <x v="64"/>
    <n v="327490"/>
    <n v="654980"/>
  </r>
  <r>
    <x v="45"/>
    <x v="23"/>
    <x v="64"/>
    <n v="295000"/>
    <n v="295000"/>
  </r>
  <r>
    <x v="46"/>
    <x v="23"/>
    <x v="64"/>
    <m/>
    <n v="0"/>
  </r>
  <r>
    <x v="47"/>
    <x v="23"/>
    <x v="64"/>
    <n v="277000"/>
    <n v="277000"/>
  </r>
  <r>
    <x v="48"/>
    <x v="23"/>
    <x v="64"/>
    <m/>
    <n v="0"/>
  </r>
  <r>
    <x v="49"/>
    <x v="23"/>
    <x v="64"/>
    <m/>
    <n v="0"/>
  </r>
  <r>
    <x v="50"/>
    <x v="23"/>
    <x v="64"/>
    <m/>
    <n v="0"/>
  </r>
  <r>
    <x v="51"/>
    <x v="23"/>
    <x v="64"/>
    <n v="262500"/>
    <n v="262500"/>
  </r>
  <r>
    <x v="52"/>
    <x v="23"/>
    <x v="64"/>
    <n v="222000"/>
    <n v="222000"/>
  </r>
  <r>
    <x v="53"/>
    <x v="23"/>
    <x v="64"/>
    <m/>
    <n v="0"/>
  </r>
  <r>
    <x v="54"/>
    <x v="23"/>
    <x v="64"/>
    <m/>
    <n v="0"/>
  </r>
  <r>
    <x v="55"/>
    <x v="23"/>
    <x v="64"/>
    <m/>
    <n v="0"/>
  </r>
  <r>
    <x v="56"/>
    <x v="23"/>
    <x v="64"/>
    <n v="269000"/>
    <n v="269000"/>
  </r>
  <r>
    <x v="57"/>
    <x v="23"/>
    <x v="64"/>
    <m/>
    <n v="0"/>
  </r>
  <r>
    <x v="58"/>
    <x v="23"/>
    <x v="64"/>
    <m/>
    <n v="0"/>
  </r>
  <r>
    <x v="59"/>
    <x v="23"/>
    <x v="64"/>
    <m/>
    <n v="0"/>
  </r>
  <r>
    <x v="60"/>
    <x v="23"/>
    <x v="64"/>
    <m/>
    <n v="0"/>
  </r>
  <r>
    <x v="61"/>
    <x v="23"/>
    <x v="64"/>
    <n v="309900"/>
    <n v="309900"/>
  </r>
  <r>
    <x v="62"/>
    <x v="23"/>
    <x v="64"/>
    <m/>
    <n v="0"/>
  </r>
  <r>
    <x v="63"/>
    <x v="23"/>
    <x v="64"/>
    <m/>
    <n v="0"/>
  </r>
  <r>
    <x v="64"/>
    <x v="23"/>
    <x v="64"/>
    <m/>
    <n v="0"/>
  </r>
  <r>
    <x v="65"/>
    <x v="23"/>
    <x v="64"/>
    <m/>
    <n v="0"/>
  </r>
  <r>
    <x v="66"/>
    <x v="23"/>
    <x v="64"/>
    <m/>
    <n v="0"/>
  </r>
  <r>
    <x v="67"/>
    <x v="23"/>
    <x v="64"/>
    <m/>
    <n v="0"/>
  </r>
  <r>
    <x v="68"/>
    <x v="23"/>
    <x v="64"/>
    <m/>
    <n v="0"/>
  </r>
  <r>
    <x v="69"/>
    <x v="23"/>
    <x v="64"/>
    <n v="359950"/>
    <n v="359950"/>
  </r>
  <r>
    <x v="70"/>
    <x v="23"/>
    <x v="64"/>
    <m/>
    <n v="0"/>
  </r>
  <r>
    <x v="71"/>
    <x v="23"/>
    <x v="64"/>
    <m/>
    <n v="0"/>
  </r>
  <r>
    <x v="72"/>
    <x v="23"/>
    <x v="64"/>
    <n v="225000"/>
    <n v="225000"/>
  </r>
  <r>
    <x v="73"/>
    <x v="23"/>
    <x v="64"/>
    <n v="200000"/>
    <n v="200000"/>
  </r>
  <r>
    <x v="74"/>
    <x v="23"/>
    <x v="64"/>
    <m/>
    <n v="0"/>
  </r>
  <r>
    <x v="75"/>
    <x v="23"/>
    <x v="64"/>
    <m/>
    <n v="0"/>
  </r>
  <r>
    <x v="76"/>
    <x v="23"/>
    <x v="64"/>
    <m/>
    <n v="0"/>
  </r>
  <r>
    <x v="77"/>
    <x v="23"/>
    <x v="64"/>
    <m/>
    <n v="0"/>
  </r>
  <r>
    <x v="78"/>
    <x v="23"/>
    <x v="64"/>
    <m/>
    <n v="0"/>
  </r>
  <r>
    <x v="79"/>
    <x v="23"/>
    <x v="64"/>
    <m/>
    <n v="0"/>
  </r>
  <r>
    <x v="80"/>
    <x v="23"/>
    <x v="64"/>
    <m/>
    <n v="0"/>
  </r>
  <r>
    <x v="81"/>
    <x v="23"/>
    <x v="64"/>
    <m/>
    <n v="0"/>
  </r>
  <r>
    <x v="82"/>
    <x v="23"/>
    <x v="64"/>
    <m/>
    <n v="0"/>
  </r>
  <r>
    <x v="83"/>
    <x v="23"/>
    <x v="64"/>
    <n v="128900"/>
    <n v="128900"/>
  </r>
  <r>
    <x v="84"/>
    <x v="23"/>
    <x v="64"/>
    <m/>
    <n v="0"/>
  </r>
  <r>
    <x v="85"/>
    <x v="23"/>
    <x v="64"/>
    <m/>
    <n v="0"/>
  </r>
  <r>
    <x v="86"/>
    <x v="23"/>
    <x v="64"/>
    <m/>
    <n v="0"/>
  </r>
  <r>
    <x v="87"/>
    <x v="23"/>
    <x v="64"/>
    <m/>
    <n v="0"/>
  </r>
  <r>
    <x v="88"/>
    <x v="23"/>
    <x v="64"/>
    <n v="215000"/>
    <n v="215000"/>
  </r>
  <r>
    <x v="89"/>
    <x v="23"/>
    <x v="64"/>
    <n v="197000"/>
    <n v="197000"/>
  </r>
  <r>
    <x v="90"/>
    <x v="23"/>
    <x v="64"/>
    <m/>
    <n v="0"/>
  </r>
  <r>
    <x v="91"/>
    <x v="23"/>
    <x v="64"/>
    <n v="144500"/>
    <n v="144500"/>
  </r>
  <r>
    <x v="92"/>
    <x v="23"/>
    <x v="64"/>
    <m/>
    <n v="0"/>
  </r>
  <r>
    <x v="93"/>
    <x v="23"/>
    <x v="64"/>
    <m/>
    <n v="0"/>
  </r>
  <r>
    <x v="94"/>
    <x v="23"/>
    <x v="64"/>
    <m/>
    <n v="0"/>
  </r>
  <r>
    <x v="95"/>
    <x v="23"/>
    <x v="64"/>
    <m/>
    <n v="0"/>
  </r>
  <r>
    <x v="96"/>
    <x v="23"/>
    <x v="64"/>
    <n v="100000"/>
    <n v="100000"/>
  </r>
  <r>
    <x v="97"/>
    <x v="23"/>
    <x v="64"/>
    <m/>
    <n v="0"/>
  </r>
  <r>
    <x v="98"/>
    <x v="23"/>
    <x v="64"/>
    <n v="199950"/>
    <n v="199950"/>
  </r>
  <r>
    <x v="99"/>
    <x v="23"/>
    <x v="64"/>
    <m/>
    <n v="0"/>
  </r>
  <r>
    <x v="100"/>
    <x v="23"/>
    <x v="64"/>
    <m/>
    <n v="0"/>
  </r>
  <r>
    <x v="101"/>
    <x v="23"/>
    <x v="64"/>
    <n v="165000"/>
    <n v="165000"/>
  </r>
  <r>
    <x v="102"/>
    <x v="23"/>
    <x v="64"/>
    <n v="73500"/>
    <n v="73500"/>
  </r>
  <r>
    <x v="103"/>
    <x v="23"/>
    <x v="64"/>
    <m/>
    <n v="0"/>
  </r>
  <r>
    <x v="104"/>
    <x v="23"/>
    <x v="64"/>
    <m/>
    <n v="0"/>
  </r>
  <r>
    <x v="105"/>
    <x v="23"/>
    <x v="64"/>
    <m/>
    <n v="0"/>
  </r>
  <r>
    <x v="106"/>
    <x v="23"/>
    <x v="64"/>
    <m/>
    <n v="0"/>
  </r>
  <r>
    <x v="107"/>
    <x v="23"/>
    <x v="64"/>
    <m/>
    <n v="0"/>
  </r>
  <r>
    <x v="108"/>
    <x v="23"/>
    <x v="64"/>
    <m/>
    <n v="0"/>
  </r>
  <r>
    <x v="109"/>
    <x v="23"/>
    <x v="64"/>
    <n v="160000"/>
    <n v="320000"/>
  </r>
  <r>
    <x v="110"/>
    <x v="23"/>
    <x v="64"/>
    <m/>
    <n v="0"/>
  </r>
  <r>
    <x v="111"/>
    <x v="23"/>
    <x v="64"/>
    <m/>
    <n v="0"/>
  </r>
  <r>
    <x v="112"/>
    <x v="23"/>
    <x v="64"/>
    <n v="123000"/>
    <n v="123000"/>
  </r>
  <r>
    <x v="113"/>
    <x v="23"/>
    <x v="64"/>
    <m/>
    <n v="0"/>
  </r>
  <r>
    <x v="114"/>
    <x v="23"/>
    <x v="64"/>
    <m/>
    <n v="0"/>
  </r>
  <r>
    <x v="115"/>
    <x v="23"/>
    <x v="64"/>
    <m/>
    <n v="0"/>
  </r>
  <r>
    <x v="116"/>
    <x v="23"/>
    <x v="64"/>
    <m/>
    <n v="0"/>
  </r>
  <r>
    <x v="117"/>
    <x v="23"/>
    <x v="64"/>
    <n v="205000"/>
    <n v="410000"/>
  </r>
  <r>
    <x v="118"/>
    <x v="23"/>
    <x v="64"/>
    <n v="166000"/>
    <n v="166000"/>
  </r>
  <r>
    <x v="119"/>
    <x v="23"/>
    <x v="64"/>
    <n v="375000"/>
    <n v="375000"/>
  </r>
  <r>
    <x v="120"/>
    <x v="23"/>
    <x v="64"/>
    <m/>
    <n v="0"/>
  </r>
  <r>
    <x v="121"/>
    <x v="23"/>
    <x v="64"/>
    <m/>
    <n v="0"/>
  </r>
  <r>
    <x v="122"/>
    <x v="23"/>
    <x v="64"/>
    <m/>
    <n v="0"/>
  </r>
  <r>
    <x v="123"/>
    <x v="23"/>
    <x v="64"/>
    <n v="410000"/>
    <n v="410000"/>
  </r>
  <r>
    <x v="124"/>
    <x v="23"/>
    <x v="64"/>
    <m/>
    <n v="0"/>
  </r>
  <r>
    <x v="125"/>
    <x v="23"/>
    <x v="64"/>
    <m/>
    <n v="0"/>
  </r>
  <r>
    <x v="126"/>
    <x v="23"/>
    <x v="64"/>
    <n v="231000"/>
    <n v="231000"/>
  </r>
  <r>
    <x v="127"/>
    <x v="23"/>
    <x v="64"/>
    <m/>
    <n v="0"/>
  </r>
  <r>
    <x v="128"/>
    <x v="23"/>
    <x v="64"/>
    <n v="245000"/>
    <n v="245000"/>
  </r>
  <r>
    <x v="129"/>
    <x v="23"/>
    <x v="64"/>
    <m/>
    <n v="0"/>
  </r>
  <r>
    <x v="130"/>
    <x v="23"/>
    <x v="64"/>
    <m/>
    <n v="0"/>
  </r>
  <r>
    <x v="131"/>
    <x v="23"/>
    <x v="64"/>
    <n v="255000"/>
    <n v="255000"/>
  </r>
  <r>
    <x v="132"/>
    <x v="23"/>
    <x v="64"/>
    <m/>
    <n v="0"/>
  </r>
  <r>
    <x v="133"/>
    <x v="23"/>
    <x v="64"/>
    <m/>
    <n v="0"/>
  </r>
  <r>
    <x v="134"/>
    <x v="23"/>
    <x v="64"/>
    <m/>
    <n v="0"/>
  </r>
  <r>
    <x v="135"/>
    <x v="23"/>
    <x v="64"/>
    <n v="325000"/>
    <n v="325000"/>
  </r>
  <r>
    <x v="136"/>
    <x v="23"/>
    <x v="64"/>
    <n v="175000"/>
    <n v="175000"/>
  </r>
  <r>
    <x v="137"/>
    <x v="23"/>
    <x v="64"/>
    <n v="160000"/>
    <n v="160000"/>
  </r>
  <r>
    <x v="138"/>
    <x v="23"/>
    <x v="64"/>
    <n v="158120"/>
    <n v="158120"/>
  </r>
  <r>
    <x v="139"/>
    <x v="23"/>
    <x v="64"/>
    <n v="255000"/>
    <n v="255000"/>
  </r>
  <r>
    <x v="140"/>
    <x v="23"/>
    <x v="64"/>
    <m/>
    <n v="0"/>
  </r>
  <r>
    <x v="141"/>
    <x v="23"/>
    <x v="64"/>
    <m/>
    <n v="0"/>
  </r>
  <r>
    <x v="142"/>
    <x v="23"/>
    <x v="64"/>
    <n v="260000"/>
    <n v="785250"/>
  </r>
  <r>
    <x v="143"/>
    <x v="23"/>
    <x v="64"/>
    <m/>
    <n v="0"/>
  </r>
  <r>
    <x v="144"/>
    <x v="23"/>
    <x v="64"/>
    <m/>
    <n v="0"/>
  </r>
  <r>
    <x v="145"/>
    <x v="23"/>
    <x v="64"/>
    <m/>
    <n v="0"/>
  </r>
  <r>
    <x v="146"/>
    <x v="23"/>
    <x v="64"/>
    <n v="231725"/>
    <n v="463450"/>
  </r>
  <r>
    <x v="147"/>
    <x v="23"/>
    <x v="64"/>
    <m/>
    <n v="0"/>
  </r>
  <r>
    <x v="148"/>
    <x v="23"/>
    <x v="64"/>
    <m/>
    <n v="0"/>
  </r>
  <r>
    <x v="149"/>
    <x v="23"/>
    <x v="64"/>
    <m/>
    <n v="0"/>
  </r>
  <r>
    <x v="150"/>
    <x v="23"/>
    <x v="64"/>
    <m/>
    <n v="0"/>
  </r>
  <r>
    <x v="151"/>
    <x v="23"/>
    <x v="64"/>
    <n v="256500"/>
    <n v="513000"/>
  </r>
  <r>
    <x v="152"/>
    <x v="23"/>
    <x v="64"/>
    <m/>
    <n v="0"/>
  </r>
  <r>
    <x v="153"/>
    <x v="23"/>
    <x v="64"/>
    <n v="264250"/>
    <n v="528500"/>
  </r>
  <r>
    <x v="154"/>
    <x v="23"/>
    <x v="64"/>
    <m/>
    <n v="0"/>
  </r>
  <r>
    <x v="155"/>
    <x v="23"/>
    <x v="64"/>
    <m/>
    <n v="0"/>
  </r>
  <r>
    <x v="156"/>
    <x v="23"/>
    <x v="64"/>
    <m/>
    <n v="0"/>
  </r>
  <r>
    <x v="157"/>
    <x v="23"/>
    <x v="64"/>
    <m/>
    <n v="0"/>
  </r>
  <r>
    <x v="158"/>
    <x v="23"/>
    <x v="64"/>
    <m/>
    <n v="0"/>
  </r>
  <r>
    <x v="159"/>
    <x v="23"/>
    <x v="64"/>
    <n v="265000"/>
    <n v="265000"/>
  </r>
  <r>
    <x v="160"/>
    <x v="23"/>
    <x v="64"/>
    <m/>
    <n v="0"/>
  </r>
  <r>
    <x v="161"/>
    <x v="23"/>
    <x v="64"/>
    <m/>
    <n v="0"/>
  </r>
  <r>
    <x v="162"/>
    <x v="23"/>
    <x v="64"/>
    <n v="267000"/>
    <n v="534000"/>
  </r>
  <r>
    <x v="163"/>
    <x v="23"/>
    <x v="64"/>
    <n v="300000"/>
    <n v="300000"/>
  </r>
  <r>
    <x v="164"/>
    <x v="23"/>
    <x v="64"/>
    <m/>
    <n v="0"/>
  </r>
  <r>
    <x v="165"/>
    <x v="23"/>
    <x v="64"/>
    <n v="202000"/>
    <n v="202000"/>
  </r>
  <r>
    <x v="166"/>
    <x v="23"/>
    <x v="64"/>
    <n v="199770"/>
    <n v="199770"/>
  </r>
  <r>
    <x v="167"/>
    <x v="23"/>
    <x v="64"/>
    <m/>
    <n v="0"/>
  </r>
  <r>
    <x v="168"/>
    <x v="23"/>
    <x v="64"/>
    <m/>
    <n v="0"/>
  </r>
  <r>
    <x v="169"/>
    <x v="23"/>
    <x v="64"/>
    <n v="305000"/>
    <n v="305000"/>
  </r>
  <r>
    <x v="170"/>
    <x v="23"/>
    <x v="64"/>
    <n v="309000"/>
    <n v="309000"/>
  </r>
  <r>
    <x v="171"/>
    <x v="23"/>
    <x v="64"/>
    <m/>
    <n v="0"/>
  </r>
  <r>
    <x v="172"/>
    <x v="23"/>
    <x v="64"/>
    <m/>
    <n v="0"/>
  </r>
  <r>
    <x v="173"/>
    <x v="23"/>
    <x v="64"/>
    <m/>
    <n v="0"/>
  </r>
  <r>
    <x v="174"/>
    <x v="23"/>
    <x v="64"/>
    <n v="411000"/>
    <n v="411000"/>
  </r>
  <r>
    <x v="175"/>
    <x v="23"/>
    <x v="64"/>
    <n v="392500"/>
    <n v="1112500"/>
  </r>
  <r>
    <x v="176"/>
    <x v="23"/>
    <x v="64"/>
    <m/>
    <n v="0"/>
  </r>
  <r>
    <x v="177"/>
    <x v="23"/>
    <x v="64"/>
    <m/>
    <n v="0"/>
  </r>
  <r>
    <x v="178"/>
    <x v="23"/>
    <x v="64"/>
    <n v="268250"/>
    <n v="536500"/>
  </r>
  <r>
    <x v="179"/>
    <x v="23"/>
    <x v="64"/>
    <m/>
    <n v="0"/>
  </r>
  <r>
    <x v="180"/>
    <x v="23"/>
    <x v="64"/>
    <m/>
    <n v="0"/>
  </r>
  <r>
    <x v="181"/>
    <x v="23"/>
    <x v="64"/>
    <m/>
    <n v="0"/>
  </r>
  <r>
    <x v="182"/>
    <x v="23"/>
    <x v="64"/>
    <m/>
    <n v="0"/>
  </r>
  <r>
    <x v="183"/>
    <x v="23"/>
    <x v="64"/>
    <n v="330000"/>
    <n v="330000"/>
  </r>
  <r>
    <x v="184"/>
    <x v="23"/>
    <x v="64"/>
    <m/>
    <n v="0"/>
  </r>
  <r>
    <x v="185"/>
    <x v="23"/>
    <x v="64"/>
    <n v="380550"/>
    <n v="761100"/>
  </r>
  <r>
    <x v="186"/>
    <x v="23"/>
    <x v="64"/>
    <m/>
    <n v="0"/>
  </r>
  <r>
    <x v="187"/>
    <x v="23"/>
    <x v="64"/>
    <m/>
    <n v="0"/>
  </r>
  <r>
    <x v="188"/>
    <x v="23"/>
    <x v="64"/>
    <n v="295000"/>
    <n v="295000"/>
  </r>
  <r>
    <x v="189"/>
    <x v="23"/>
    <x v="64"/>
    <m/>
    <n v="0"/>
  </r>
  <r>
    <x v="190"/>
    <x v="23"/>
    <x v="64"/>
    <m/>
    <n v="0"/>
  </r>
  <r>
    <x v="191"/>
    <x v="23"/>
    <x v="64"/>
    <m/>
    <n v="0"/>
  </r>
  <r>
    <x v="192"/>
    <x v="23"/>
    <x v="64"/>
    <m/>
    <n v="0"/>
  </r>
  <r>
    <x v="193"/>
    <x v="23"/>
    <x v="64"/>
    <n v="323000"/>
    <n v="323000"/>
  </r>
  <r>
    <x v="194"/>
    <x v="23"/>
    <x v="64"/>
    <m/>
    <m/>
  </r>
  <r>
    <x v="195"/>
    <x v="23"/>
    <x v="64"/>
    <m/>
    <m/>
  </r>
  <r>
    <x v="196"/>
    <x v="23"/>
    <x v="64"/>
    <n v="515000"/>
    <n v="515000"/>
  </r>
  <r>
    <x v="197"/>
    <x v="23"/>
    <x v="64"/>
    <n v="513400"/>
    <n v="513400"/>
  </r>
  <r>
    <x v="198"/>
    <x v="23"/>
    <x v="64"/>
    <m/>
    <m/>
  </r>
  <r>
    <x v="199"/>
    <x v="23"/>
    <x v="64"/>
    <m/>
    <m/>
  </r>
  <r>
    <x v="200"/>
    <x v="23"/>
    <x v="64"/>
    <m/>
    <m/>
  </r>
  <r>
    <x v="201"/>
    <x v="23"/>
    <x v="64"/>
    <m/>
    <m/>
  </r>
  <r>
    <x v="12"/>
    <x v="26"/>
    <x v="65"/>
    <n v="253240"/>
    <n v="1578420"/>
  </r>
  <r>
    <x v="12"/>
    <x v="19"/>
    <x v="65"/>
    <m/>
    <n v="0"/>
  </r>
  <r>
    <x v="12"/>
    <x v="24"/>
    <x v="65"/>
    <m/>
    <n v="0"/>
  </r>
  <r>
    <x v="12"/>
    <x v="23"/>
    <x v="65"/>
    <m/>
    <n v="0"/>
  </r>
  <r>
    <x v="13"/>
    <x v="26"/>
    <x v="65"/>
    <n v="224500"/>
    <n v="652000"/>
  </r>
  <r>
    <x v="13"/>
    <x v="19"/>
    <x v="65"/>
    <m/>
    <n v="0"/>
  </r>
  <r>
    <x v="13"/>
    <x v="24"/>
    <x v="65"/>
    <m/>
    <n v="0"/>
  </r>
  <r>
    <x v="13"/>
    <x v="23"/>
    <x v="65"/>
    <m/>
    <n v="0"/>
  </r>
  <r>
    <x v="14"/>
    <x v="26"/>
    <x v="65"/>
    <n v="189000"/>
    <n v="1010450"/>
  </r>
  <r>
    <x v="14"/>
    <x v="19"/>
    <x v="65"/>
    <m/>
    <n v="0"/>
  </r>
  <r>
    <x v="14"/>
    <x v="24"/>
    <x v="65"/>
    <m/>
    <n v="0"/>
  </r>
  <r>
    <x v="14"/>
    <x v="23"/>
    <x v="65"/>
    <m/>
    <n v="0"/>
  </r>
  <r>
    <x v="15"/>
    <x v="26"/>
    <x v="65"/>
    <n v="192000"/>
    <n v="1274600"/>
  </r>
  <r>
    <x v="15"/>
    <x v="19"/>
    <x v="65"/>
    <n v="167950"/>
    <n v="167950"/>
  </r>
  <r>
    <x v="15"/>
    <x v="24"/>
    <x v="65"/>
    <m/>
    <n v="0"/>
  </r>
  <r>
    <x v="15"/>
    <x v="23"/>
    <x v="65"/>
    <m/>
    <n v="0"/>
  </r>
  <r>
    <x v="16"/>
    <x v="26"/>
    <x v="65"/>
    <n v="301225"/>
    <n v="1180300"/>
  </r>
  <r>
    <x v="16"/>
    <x v="19"/>
    <x v="65"/>
    <m/>
    <n v="0"/>
  </r>
  <r>
    <x v="16"/>
    <x v="24"/>
    <x v="65"/>
    <m/>
    <n v="0"/>
  </r>
  <r>
    <x v="16"/>
    <x v="23"/>
    <x v="65"/>
    <m/>
    <n v="0"/>
  </r>
  <r>
    <x v="17"/>
    <x v="26"/>
    <x v="65"/>
    <n v="409750"/>
    <n v="1548400"/>
  </r>
  <r>
    <x v="17"/>
    <x v="19"/>
    <x v="65"/>
    <m/>
    <n v="0"/>
  </r>
  <r>
    <x v="17"/>
    <x v="24"/>
    <x v="65"/>
    <m/>
    <n v="0"/>
  </r>
  <r>
    <x v="17"/>
    <x v="23"/>
    <x v="65"/>
    <m/>
    <n v="0"/>
  </r>
  <r>
    <x v="18"/>
    <x v="26"/>
    <x v="65"/>
    <n v="186000"/>
    <n v="1153950"/>
  </r>
  <r>
    <x v="18"/>
    <x v="19"/>
    <x v="65"/>
    <n v="265975"/>
    <n v="531950"/>
  </r>
  <r>
    <x v="18"/>
    <x v="24"/>
    <x v="65"/>
    <m/>
    <n v="0"/>
  </r>
  <r>
    <x v="18"/>
    <x v="23"/>
    <x v="65"/>
    <m/>
    <n v="0"/>
  </r>
  <r>
    <x v="19"/>
    <x v="26"/>
    <x v="65"/>
    <n v="237000"/>
    <n v="1112850"/>
  </r>
  <r>
    <x v="19"/>
    <x v="19"/>
    <x v="65"/>
    <n v="229500"/>
    <n v="727330"/>
  </r>
  <r>
    <x v="19"/>
    <x v="24"/>
    <x v="65"/>
    <m/>
    <n v="0"/>
  </r>
  <r>
    <x v="19"/>
    <x v="23"/>
    <x v="65"/>
    <m/>
    <n v="0"/>
  </r>
  <r>
    <x v="20"/>
    <x v="26"/>
    <x v="65"/>
    <n v="220950"/>
    <n v="2846650"/>
  </r>
  <r>
    <x v="20"/>
    <x v="19"/>
    <x v="65"/>
    <m/>
    <n v="0"/>
  </r>
  <r>
    <x v="20"/>
    <x v="24"/>
    <x v="65"/>
    <n v="240000"/>
    <n v="240000"/>
  </r>
  <r>
    <x v="20"/>
    <x v="23"/>
    <x v="65"/>
    <n v="229950"/>
    <n v="229950"/>
  </r>
  <r>
    <x v="21"/>
    <x v="26"/>
    <x v="65"/>
    <n v="256475"/>
    <n v="4162900"/>
  </r>
  <r>
    <x v="21"/>
    <x v="19"/>
    <x v="65"/>
    <n v="189950"/>
    <n v="189950"/>
  </r>
  <r>
    <x v="21"/>
    <x v="24"/>
    <x v="65"/>
    <m/>
    <n v="0"/>
  </r>
  <r>
    <x v="21"/>
    <x v="23"/>
    <x v="65"/>
    <m/>
    <n v="0"/>
  </r>
  <r>
    <x v="22"/>
    <x v="26"/>
    <x v="65"/>
    <n v="229950"/>
    <n v="4423894"/>
  </r>
  <r>
    <x v="22"/>
    <x v="19"/>
    <x v="65"/>
    <n v="264800"/>
    <n v="529600"/>
  </r>
  <r>
    <x v="22"/>
    <x v="24"/>
    <x v="65"/>
    <m/>
    <n v="0"/>
  </r>
  <r>
    <x v="22"/>
    <x v="23"/>
    <x v="65"/>
    <m/>
    <n v="0"/>
  </r>
  <r>
    <x v="23"/>
    <x v="26"/>
    <x v="65"/>
    <n v="250250"/>
    <n v="5145900"/>
  </r>
  <r>
    <x v="23"/>
    <x v="19"/>
    <x v="65"/>
    <m/>
    <n v="0"/>
  </r>
  <r>
    <x v="23"/>
    <x v="24"/>
    <x v="65"/>
    <m/>
    <n v="0"/>
  </r>
  <r>
    <x v="23"/>
    <x v="23"/>
    <x v="65"/>
    <m/>
    <n v="0"/>
  </r>
  <r>
    <x v="24"/>
    <x v="26"/>
    <x v="65"/>
    <n v="270250"/>
    <n v="2970766"/>
  </r>
  <r>
    <x v="24"/>
    <x v="19"/>
    <x v="65"/>
    <m/>
    <n v="0"/>
  </r>
  <r>
    <x v="24"/>
    <x v="24"/>
    <x v="65"/>
    <m/>
    <n v="0"/>
  </r>
  <r>
    <x v="24"/>
    <x v="23"/>
    <x v="65"/>
    <m/>
    <n v="0"/>
  </r>
  <r>
    <x v="25"/>
    <x v="26"/>
    <x v="65"/>
    <n v="238308"/>
    <n v="6170265"/>
  </r>
  <r>
    <x v="25"/>
    <x v="19"/>
    <x v="65"/>
    <n v="210000"/>
    <n v="210000"/>
  </r>
  <r>
    <x v="25"/>
    <x v="24"/>
    <x v="65"/>
    <m/>
    <n v="0"/>
  </r>
  <r>
    <x v="25"/>
    <x v="23"/>
    <x v="65"/>
    <m/>
    <n v="0"/>
  </r>
  <r>
    <x v="26"/>
    <x v="26"/>
    <x v="65"/>
    <n v="344450"/>
    <n v="6345050"/>
  </r>
  <r>
    <x v="26"/>
    <x v="19"/>
    <x v="65"/>
    <n v="269000"/>
    <n v="269000"/>
  </r>
  <r>
    <x v="26"/>
    <x v="24"/>
    <x v="65"/>
    <m/>
    <n v="0"/>
  </r>
  <r>
    <x v="26"/>
    <x v="23"/>
    <x v="65"/>
    <m/>
    <n v="0"/>
  </r>
  <r>
    <x v="27"/>
    <x v="26"/>
    <x v="65"/>
    <n v="247950"/>
    <n v="5132455"/>
  </r>
  <r>
    <x v="27"/>
    <x v="19"/>
    <x v="65"/>
    <n v="224950"/>
    <n v="224950"/>
  </r>
  <r>
    <x v="27"/>
    <x v="24"/>
    <x v="65"/>
    <m/>
    <n v="0"/>
  </r>
  <r>
    <x v="27"/>
    <x v="23"/>
    <x v="65"/>
    <m/>
    <n v="0"/>
  </r>
  <r>
    <x v="28"/>
    <x v="26"/>
    <x v="65"/>
    <n v="297225"/>
    <n v="4376675"/>
  </r>
  <r>
    <x v="28"/>
    <x v="19"/>
    <x v="65"/>
    <n v="200777"/>
    <n v="200777"/>
  </r>
  <r>
    <x v="28"/>
    <x v="24"/>
    <x v="65"/>
    <m/>
    <n v="0"/>
  </r>
  <r>
    <x v="28"/>
    <x v="23"/>
    <x v="65"/>
    <n v="260000"/>
    <n v="260000"/>
  </r>
  <r>
    <x v="29"/>
    <x v="26"/>
    <x v="65"/>
    <n v="332000"/>
    <n v="5268470"/>
  </r>
  <r>
    <x v="29"/>
    <x v="19"/>
    <x v="65"/>
    <n v="325000"/>
    <n v="325000"/>
  </r>
  <r>
    <x v="29"/>
    <x v="24"/>
    <x v="65"/>
    <m/>
    <n v="0"/>
  </r>
  <r>
    <x v="29"/>
    <x v="23"/>
    <x v="65"/>
    <m/>
    <n v="0"/>
  </r>
  <r>
    <x v="30"/>
    <x v="26"/>
    <x v="65"/>
    <n v="264975"/>
    <n v="2948195"/>
  </r>
  <r>
    <x v="30"/>
    <x v="19"/>
    <x v="65"/>
    <n v="379950"/>
    <n v="379950"/>
  </r>
  <r>
    <x v="30"/>
    <x v="24"/>
    <x v="65"/>
    <m/>
    <n v="0"/>
  </r>
  <r>
    <x v="30"/>
    <x v="23"/>
    <x v="65"/>
    <m/>
    <n v="0"/>
  </r>
  <r>
    <x v="31"/>
    <x v="26"/>
    <x v="65"/>
    <n v="285000"/>
    <n v="4007995"/>
  </r>
  <r>
    <x v="31"/>
    <x v="19"/>
    <x v="65"/>
    <n v="270000"/>
    <n v="270000"/>
  </r>
  <r>
    <x v="31"/>
    <x v="24"/>
    <x v="65"/>
    <m/>
    <n v="0"/>
  </r>
  <r>
    <x v="31"/>
    <x v="23"/>
    <x v="65"/>
    <m/>
    <n v="0"/>
  </r>
  <r>
    <x v="32"/>
    <x v="26"/>
    <x v="65"/>
    <n v="363321"/>
    <n v="3892491"/>
  </r>
  <r>
    <x v="32"/>
    <x v="19"/>
    <x v="65"/>
    <n v="274950"/>
    <n v="274950"/>
  </r>
  <r>
    <x v="32"/>
    <x v="24"/>
    <x v="65"/>
    <m/>
    <n v="0"/>
  </r>
  <r>
    <x v="32"/>
    <x v="23"/>
    <x v="65"/>
    <m/>
    <n v="0"/>
  </r>
  <r>
    <x v="33"/>
    <x v="26"/>
    <x v="65"/>
    <n v="335000"/>
    <n v="4341259"/>
  </r>
  <r>
    <x v="33"/>
    <x v="19"/>
    <x v="65"/>
    <m/>
    <n v="0"/>
  </r>
  <r>
    <x v="33"/>
    <x v="24"/>
    <x v="65"/>
    <n v="246475"/>
    <n v="492950"/>
  </r>
  <r>
    <x v="33"/>
    <x v="23"/>
    <x v="65"/>
    <m/>
    <n v="0"/>
  </r>
  <r>
    <x v="34"/>
    <x v="26"/>
    <x v="65"/>
    <n v="380833"/>
    <n v="2424665"/>
  </r>
  <r>
    <x v="34"/>
    <x v="19"/>
    <x v="65"/>
    <m/>
    <n v="0"/>
  </r>
  <r>
    <x v="34"/>
    <x v="24"/>
    <x v="65"/>
    <m/>
    <n v="0"/>
  </r>
  <r>
    <x v="34"/>
    <x v="23"/>
    <x v="65"/>
    <m/>
    <n v="0"/>
  </r>
  <r>
    <x v="35"/>
    <x v="26"/>
    <x v="65"/>
    <n v="369000"/>
    <n v="4095890"/>
  </r>
  <r>
    <x v="35"/>
    <x v="19"/>
    <x v="65"/>
    <m/>
    <n v="0"/>
  </r>
  <r>
    <x v="35"/>
    <x v="24"/>
    <x v="65"/>
    <m/>
    <n v="0"/>
  </r>
  <r>
    <x v="35"/>
    <x v="23"/>
    <x v="65"/>
    <m/>
    <n v="0"/>
  </r>
  <r>
    <x v="36"/>
    <x v="26"/>
    <x v="65"/>
    <n v="385000"/>
    <n v="1902000"/>
  </r>
  <r>
    <x v="36"/>
    <x v="19"/>
    <x v="65"/>
    <m/>
    <n v="0"/>
  </r>
  <r>
    <x v="36"/>
    <x v="24"/>
    <x v="65"/>
    <m/>
    <n v="0"/>
  </r>
  <r>
    <x v="36"/>
    <x v="23"/>
    <x v="65"/>
    <m/>
    <n v="0"/>
  </r>
  <r>
    <x v="37"/>
    <x v="26"/>
    <x v="65"/>
    <n v="279230"/>
    <n v="279230"/>
  </r>
  <r>
    <x v="37"/>
    <x v="19"/>
    <x v="65"/>
    <m/>
    <n v="0"/>
  </r>
  <r>
    <x v="37"/>
    <x v="24"/>
    <x v="65"/>
    <m/>
    <n v="0"/>
  </r>
  <r>
    <x v="37"/>
    <x v="23"/>
    <x v="65"/>
    <m/>
    <n v="0"/>
  </r>
  <r>
    <x v="38"/>
    <x v="26"/>
    <x v="65"/>
    <n v="290000"/>
    <n v="2306725"/>
  </r>
  <r>
    <x v="38"/>
    <x v="19"/>
    <x v="65"/>
    <m/>
    <n v="0"/>
  </r>
  <r>
    <x v="38"/>
    <x v="24"/>
    <x v="65"/>
    <m/>
    <n v="0"/>
  </r>
  <r>
    <x v="38"/>
    <x v="23"/>
    <x v="65"/>
    <m/>
    <n v="0"/>
  </r>
  <r>
    <x v="39"/>
    <x v="26"/>
    <x v="65"/>
    <n v="413475"/>
    <n v="4207110"/>
  </r>
  <r>
    <x v="39"/>
    <x v="19"/>
    <x v="65"/>
    <m/>
    <n v="0"/>
  </r>
  <r>
    <x v="39"/>
    <x v="24"/>
    <x v="65"/>
    <m/>
    <n v="0"/>
  </r>
  <r>
    <x v="39"/>
    <x v="23"/>
    <x v="65"/>
    <m/>
    <n v="0"/>
  </r>
  <r>
    <x v="40"/>
    <x v="26"/>
    <x v="65"/>
    <n v="290000"/>
    <n v="2950832"/>
  </r>
  <r>
    <x v="40"/>
    <x v="19"/>
    <x v="65"/>
    <m/>
    <n v="0"/>
  </r>
  <r>
    <x v="40"/>
    <x v="24"/>
    <x v="65"/>
    <m/>
    <n v="0"/>
  </r>
  <r>
    <x v="40"/>
    <x v="23"/>
    <x v="65"/>
    <n v="234950"/>
    <n v="234950"/>
  </r>
  <r>
    <x v="41"/>
    <x v="26"/>
    <x v="65"/>
    <n v="280000"/>
    <n v="2893250"/>
  </r>
  <r>
    <x v="41"/>
    <x v="19"/>
    <x v="65"/>
    <m/>
    <n v="0"/>
  </r>
  <r>
    <x v="41"/>
    <x v="24"/>
    <x v="65"/>
    <m/>
    <n v="0"/>
  </r>
  <r>
    <x v="41"/>
    <x v="23"/>
    <x v="65"/>
    <n v="229950"/>
    <n v="229950"/>
  </r>
  <r>
    <x v="42"/>
    <x v="26"/>
    <x v="65"/>
    <n v="306500"/>
    <n v="2309450"/>
  </r>
  <r>
    <x v="42"/>
    <x v="19"/>
    <x v="65"/>
    <n v="349000"/>
    <n v="349000"/>
  </r>
  <r>
    <x v="42"/>
    <x v="24"/>
    <x v="65"/>
    <m/>
    <n v="0"/>
  </r>
  <r>
    <x v="42"/>
    <x v="23"/>
    <x v="65"/>
    <m/>
    <n v="0"/>
  </r>
  <r>
    <x v="43"/>
    <x v="26"/>
    <x v="65"/>
    <n v="299950"/>
    <n v="1879850"/>
  </r>
  <r>
    <x v="43"/>
    <x v="19"/>
    <x v="65"/>
    <m/>
    <n v="0"/>
  </r>
  <r>
    <x v="43"/>
    <x v="24"/>
    <x v="65"/>
    <n v="639900"/>
    <n v="639900"/>
  </r>
  <r>
    <x v="43"/>
    <x v="23"/>
    <x v="65"/>
    <m/>
    <n v="0"/>
  </r>
  <r>
    <x v="44"/>
    <x v="26"/>
    <x v="65"/>
    <n v="330000"/>
    <n v="2107400"/>
  </r>
  <r>
    <x v="44"/>
    <x v="19"/>
    <x v="65"/>
    <m/>
    <n v="0"/>
  </r>
  <r>
    <x v="44"/>
    <x v="24"/>
    <x v="65"/>
    <m/>
    <n v="0"/>
  </r>
  <r>
    <x v="44"/>
    <x v="23"/>
    <x v="65"/>
    <m/>
    <n v="0"/>
  </r>
  <r>
    <x v="45"/>
    <x v="26"/>
    <x v="65"/>
    <n v="563434"/>
    <n v="563434"/>
  </r>
  <r>
    <x v="45"/>
    <x v="19"/>
    <x v="65"/>
    <n v="345000"/>
    <n v="345000"/>
  </r>
  <r>
    <x v="45"/>
    <x v="24"/>
    <x v="65"/>
    <m/>
    <n v="0"/>
  </r>
  <r>
    <x v="45"/>
    <x v="23"/>
    <x v="65"/>
    <m/>
    <n v="0"/>
  </r>
  <r>
    <x v="46"/>
    <x v="26"/>
    <x v="65"/>
    <n v="610000"/>
    <n v="610000"/>
  </r>
  <r>
    <x v="46"/>
    <x v="19"/>
    <x v="65"/>
    <m/>
    <n v="0"/>
  </r>
  <r>
    <x v="46"/>
    <x v="24"/>
    <x v="65"/>
    <m/>
    <n v="0"/>
  </r>
  <r>
    <x v="46"/>
    <x v="23"/>
    <x v="65"/>
    <n v="319000"/>
    <n v="638000"/>
  </r>
  <r>
    <x v="47"/>
    <x v="26"/>
    <x v="65"/>
    <n v="285000"/>
    <n v="833000"/>
  </r>
  <r>
    <x v="47"/>
    <x v="19"/>
    <x v="65"/>
    <m/>
    <n v="0"/>
  </r>
  <r>
    <x v="47"/>
    <x v="24"/>
    <x v="65"/>
    <m/>
    <n v="0"/>
  </r>
  <r>
    <x v="47"/>
    <x v="23"/>
    <x v="65"/>
    <m/>
    <n v="0"/>
  </r>
  <r>
    <x v="48"/>
    <x v="26"/>
    <x v="65"/>
    <n v="329500"/>
    <n v="1109500"/>
  </r>
  <r>
    <x v="48"/>
    <x v="19"/>
    <x v="65"/>
    <m/>
    <n v="0"/>
  </r>
  <r>
    <x v="48"/>
    <x v="24"/>
    <x v="65"/>
    <n v="450000"/>
    <n v="450000"/>
  </r>
  <r>
    <x v="48"/>
    <x v="23"/>
    <x v="65"/>
    <n v="342950"/>
    <n v="342950"/>
  </r>
  <r>
    <x v="49"/>
    <x v="26"/>
    <x v="65"/>
    <n v="394500"/>
    <n v="1255000"/>
  </r>
  <r>
    <x v="49"/>
    <x v="19"/>
    <x v="65"/>
    <m/>
    <n v="0"/>
  </r>
  <r>
    <x v="49"/>
    <x v="24"/>
    <x v="65"/>
    <m/>
    <n v="0"/>
  </r>
  <r>
    <x v="49"/>
    <x v="23"/>
    <x v="65"/>
    <m/>
    <n v="0"/>
  </r>
  <r>
    <x v="50"/>
    <x v="26"/>
    <x v="65"/>
    <n v="319550"/>
    <n v="2484950"/>
  </r>
  <r>
    <x v="50"/>
    <x v="19"/>
    <x v="65"/>
    <n v="545000"/>
    <n v="545000"/>
  </r>
  <r>
    <x v="50"/>
    <x v="24"/>
    <x v="65"/>
    <n v="449950"/>
    <n v="449950"/>
  </r>
  <r>
    <x v="50"/>
    <x v="23"/>
    <x v="65"/>
    <m/>
    <n v="0"/>
  </r>
  <r>
    <x v="51"/>
    <x v="26"/>
    <x v="65"/>
    <n v="392225"/>
    <n v="2503400"/>
  </r>
  <r>
    <x v="51"/>
    <x v="19"/>
    <x v="65"/>
    <m/>
    <n v="0"/>
  </r>
  <r>
    <x v="51"/>
    <x v="24"/>
    <x v="65"/>
    <m/>
    <n v="0"/>
  </r>
  <r>
    <x v="51"/>
    <x v="23"/>
    <x v="65"/>
    <m/>
    <n v="0"/>
  </r>
  <r>
    <x v="52"/>
    <x v="26"/>
    <x v="65"/>
    <n v="415000"/>
    <n v="1725000"/>
  </r>
  <r>
    <x v="52"/>
    <x v="19"/>
    <x v="65"/>
    <m/>
    <n v="0"/>
  </r>
  <r>
    <x v="52"/>
    <x v="24"/>
    <x v="65"/>
    <m/>
    <n v="0"/>
  </r>
  <r>
    <x v="52"/>
    <x v="23"/>
    <x v="65"/>
    <m/>
    <n v="0"/>
  </r>
  <r>
    <x v="53"/>
    <x v="26"/>
    <x v="65"/>
    <n v="436750"/>
    <n v="2369790"/>
  </r>
  <r>
    <x v="53"/>
    <x v="19"/>
    <x v="65"/>
    <m/>
    <n v="0"/>
  </r>
  <r>
    <x v="53"/>
    <x v="24"/>
    <x v="65"/>
    <m/>
    <n v="0"/>
  </r>
  <r>
    <x v="53"/>
    <x v="23"/>
    <x v="65"/>
    <m/>
    <n v="0"/>
  </r>
  <r>
    <x v="54"/>
    <x v="26"/>
    <x v="65"/>
    <n v="287950"/>
    <n v="1510208"/>
  </r>
  <r>
    <x v="54"/>
    <x v="19"/>
    <x v="65"/>
    <m/>
    <n v="0"/>
  </r>
  <r>
    <x v="54"/>
    <x v="24"/>
    <x v="65"/>
    <m/>
    <n v="0"/>
  </r>
  <r>
    <x v="54"/>
    <x v="23"/>
    <x v="65"/>
    <m/>
    <n v="0"/>
  </r>
  <r>
    <x v="55"/>
    <x v="26"/>
    <x v="65"/>
    <n v="393400"/>
    <n v="1911350"/>
  </r>
  <r>
    <x v="55"/>
    <x v="19"/>
    <x v="65"/>
    <n v="320500"/>
    <n v="641000"/>
  </r>
  <r>
    <x v="55"/>
    <x v="24"/>
    <x v="65"/>
    <m/>
    <n v="0"/>
  </r>
  <r>
    <x v="55"/>
    <x v="23"/>
    <x v="65"/>
    <m/>
    <n v="0"/>
  </r>
  <r>
    <x v="56"/>
    <x v="26"/>
    <x v="65"/>
    <n v="351750"/>
    <n v="1355400"/>
  </r>
  <r>
    <x v="56"/>
    <x v="19"/>
    <x v="65"/>
    <n v="275000"/>
    <n v="275000"/>
  </r>
  <r>
    <x v="56"/>
    <x v="24"/>
    <x v="65"/>
    <m/>
    <n v="0"/>
  </r>
  <r>
    <x v="56"/>
    <x v="23"/>
    <x v="65"/>
    <m/>
    <n v="0"/>
  </r>
  <r>
    <x v="57"/>
    <x v="26"/>
    <x v="65"/>
    <n v="238500"/>
    <n v="977250"/>
  </r>
  <r>
    <x v="57"/>
    <x v="19"/>
    <x v="65"/>
    <m/>
    <n v="0"/>
  </r>
  <r>
    <x v="57"/>
    <x v="24"/>
    <x v="65"/>
    <m/>
    <n v="0"/>
  </r>
  <r>
    <x v="57"/>
    <x v="23"/>
    <x v="65"/>
    <m/>
    <n v="0"/>
  </r>
  <r>
    <x v="58"/>
    <x v="26"/>
    <x v="65"/>
    <n v="369950"/>
    <n v="1789950"/>
  </r>
  <r>
    <x v="58"/>
    <x v="19"/>
    <x v="65"/>
    <n v="389000"/>
    <n v="389000"/>
  </r>
  <r>
    <x v="58"/>
    <x v="24"/>
    <x v="65"/>
    <m/>
    <n v="0"/>
  </r>
  <r>
    <x v="58"/>
    <x v="23"/>
    <x v="65"/>
    <m/>
    <n v="0"/>
  </r>
  <r>
    <x v="59"/>
    <x v="26"/>
    <x v="65"/>
    <n v="306000"/>
    <n v="2051450"/>
  </r>
  <r>
    <x v="59"/>
    <x v="19"/>
    <x v="65"/>
    <m/>
    <n v="0"/>
  </r>
  <r>
    <x v="59"/>
    <x v="24"/>
    <x v="65"/>
    <m/>
    <n v="0"/>
  </r>
  <r>
    <x v="59"/>
    <x v="23"/>
    <x v="65"/>
    <m/>
    <n v="0"/>
  </r>
  <r>
    <x v="60"/>
    <x v="26"/>
    <x v="65"/>
    <n v="218250"/>
    <n v="436500"/>
  </r>
  <r>
    <x v="60"/>
    <x v="19"/>
    <x v="65"/>
    <m/>
    <n v="0"/>
  </r>
  <r>
    <x v="60"/>
    <x v="24"/>
    <x v="65"/>
    <m/>
    <n v="0"/>
  </r>
  <r>
    <x v="60"/>
    <x v="23"/>
    <x v="65"/>
    <m/>
    <n v="0"/>
  </r>
  <r>
    <x v="61"/>
    <x v="26"/>
    <x v="65"/>
    <n v="319950"/>
    <n v="1589900"/>
  </r>
  <r>
    <x v="61"/>
    <x v="19"/>
    <x v="65"/>
    <n v="303500"/>
    <n v="303500"/>
  </r>
  <r>
    <x v="61"/>
    <x v="24"/>
    <x v="65"/>
    <m/>
    <n v="0"/>
  </r>
  <r>
    <x v="61"/>
    <x v="23"/>
    <x v="65"/>
    <m/>
    <n v="0"/>
  </r>
  <r>
    <x v="62"/>
    <x v="26"/>
    <x v="65"/>
    <n v="226975"/>
    <n v="453950"/>
  </r>
  <r>
    <x v="62"/>
    <x v="19"/>
    <x v="65"/>
    <m/>
    <n v="0"/>
  </r>
  <r>
    <x v="62"/>
    <x v="24"/>
    <x v="65"/>
    <n v="199950"/>
    <n v="199950"/>
  </r>
  <r>
    <x v="62"/>
    <x v="23"/>
    <x v="65"/>
    <n v="265000"/>
    <n v="265000"/>
  </r>
  <r>
    <x v="63"/>
    <x v="26"/>
    <x v="65"/>
    <n v="251500"/>
    <n v="1428950"/>
  </r>
  <r>
    <x v="63"/>
    <x v="19"/>
    <x v="65"/>
    <m/>
    <n v="0"/>
  </r>
  <r>
    <x v="63"/>
    <x v="24"/>
    <x v="65"/>
    <m/>
    <n v="0"/>
  </r>
  <r>
    <x v="63"/>
    <x v="23"/>
    <x v="65"/>
    <n v="278000"/>
    <n v="278000"/>
  </r>
  <r>
    <x v="64"/>
    <x v="26"/>
    <x v="65"/>
    <n v="271750"/>
    <n v="1277500"/>
  </r>
  <r>
    <x v="64"/>
    <x v="19"/>
    <x v="65"/>
    <m/>
    <n v="0"/>
  </r>
  <r>
    <x v="64"/>
    <x v="24"/>
    <x v="65"/>
    <m/>
    <n v="0"/>
  </r>
  <r>
    <x v="64"/>
    <x v="23"/>
    <x v="65"/>
    <m/>
    <n v="0"/>
  </r>
  <r>
    <x v="65"/>
    <x v="26"/>
    <x v="65"/>
    <n v="299000"/>
    <n v="598000"/>
  </r>
  <r>
    <x v="65"/>
    <x v="19"/>
    <x v="65"/>
    <m/>
    <n v="0"/>
  </r>
  <r>
    <x v="65"/>
    <x v="24"/>
    <x v="65"/>
    <m/>
    <n v="0"/>
  </r>
  <r>
    <x v="65"/>
    <x v="23"/>
    <x v="65"/>
    <m/>
    <n v="0"/>
  </r>
  <r>
    <x v="66"/>
    <x v="26"/>
    <x v="65"/>
    <n v="284500"/>
    <n v="569000"/>
  </r>
  <r>
    <x v="66"/>
    <x v="19"/>
    <x v="65"/>
    <m/>
    <n v="0"/>
  </r>
  <r>
    <x v="66"/>
    <x v="24"/>
    <x v="65"/>
    <m/>
    <n v="0"/>
  </r>
  <r>
    <x v="66"/>
    <x v="23"/>
    <x v="65"/>
    <m/>
    <n v="0"/>
  </r>
  <r>
    <x v="67"/>
    <x v="26"/>
    <x v="65"/>
    <n v="286750"/>
    <n v="2439500"/>
  </r>
  <r>
    <x v="67"/>
    <x v="19"/>
    <x v="65"/>
    <m/>
    <n v="0"/>
  </r>
  <r>
    <x v="67"/>
    <x v="24"/>
    <x v="65"/>
    <m/>
    <n v="0"/>
  </r>
  <r>
    <x v="67"/>
    <x v="23"/>
    <x v="65"/>
    <n v="265500"/>
    <n v="265500"/>
  </r>
  <r>
    <x v="68"/>
    <x v="26"/>
    <x v="65"/>
    <n v="399900"/>
    <n v="1090900"/>
  </r>
  <r>
    <x v="68"/>
    <x v="19"/>
    <x v="65"/>
    <m/>
    <n v="0"/>
  </r>
  <r>
    <x v="68"/>
    <x v="24"/>
    <x v="65"/>
    <m/>
    <n v="0"/>
  </r>
  <r>
    <x v="68"/>
    <x v="23"/>
    <x v="65"/>
    <m/>
    <n v="0"/>
  </r>
  <r>
    <x v="69"/>
    <x v="26"/>
    <x v="65"/>
    <n v="205000"/>
    <n v="205000"/>
  </r>
  <r>
    <x v="69"/>
    <x v="19"/>
    <x v="65"/>
    <m/>
    <n v="0"/>
  </r>
  <r>
    <x v="69"/>
    <x v="24"/>
    <x v="65"/>
    <m/>
    <n v="0"/>
  </r>
  <r>
    <x v="69"/>
    <x v="23"/>
    <x v="65"/>
    <n v="297000"/>
    <n v="297000"/>
  </r>
  <r>
    <x v="70"/>
    <x v="26"/>
    <x v="65"/>
    <n v="227750"/>
    <n v="1030500"/>
  </r>
  <r>
    <x v="70"/>
    <x v="19"/>
    <x v="65"/>
    <m/>
    <n v="0"/>
  </r>
  <r>
    <x v="70"/>
    <x v="24"/>
    <x v="65"/>
    <m/>
    <n v="0"/>
  </r>
  <r>
    <x v="70"/>
    <x v="23"/>
    <x v="65"/>
    <m/>
    <n v="0"/>
  </r>
  <r>
    <x v="71"/>
    <x v="26"/>
    <x v="65"/>
    <n v="215750"/>
    <n v="869330"/>
  </r>
  <r>
    <x v="71"/>
    <x v="19"/>
    <x v="65"/>
    <m/>
    <n v="0"/>
  </r>
  <r>
    <x v="71"/>
    <x v="24"/>
    <x v="65"/>
    <m/>
    <n v="0"/>
  </r>
  <r>
    <x v="71"/>
    <x v="23"/>
    <x v="65"/>
    <m/>
    <n v="0"/>
  </r>
  <r>
    <x v="72"/>
    <x v="26"/>
    <x v="65"/>
    <m/>
    <n v="0"/>
  </r>
  <r>
    <x v="72"/>
    <x v="19"/>
    <x v="65"/>
    <m/>
    <n v="0"/>
  </r>
  <r>
    <x v="72"/>
    <x v="24"/>
    <x v="65"/>
    <m/>
    <n v="0"/>
  </r>
  <r>
    <x v="72"/>
    <x v="23"/>
    <x v="65"/>
    <m/>
    <n v="0"/>
  </r>
  <r>
    <x v="73"/>
    <x v="26"/>
    <x v="65"/>
    <n v="429000"/>
    <n v="429000"/>
  </r>
  <r>
    <x v="73"/>
    <x v="19"/>
    <x v="65"/>
    <m/>
    <n v="0"/>
  </r>
  <r>
    <x v="73"/>
    <x v="24"/>
    <x v="65"/>
    <m/>
    <n v="0"/>
  </r>
  <r>
    <x v="73"/>
    <x v="23"/>
    <x v="65"/>
    <m/>
    <n v="0"/>
  </r>
  <r>
    <x v="74"/>
    <x v="26"/>
    <x v="65"/>
    <n v="280000"/>
    <n v="869900"/>
  </r>
  <r>
    <x v="74"/>
    <x v="19"/>
    <x v="65"/>
    <m/>
    <n v="0"/>
  </r>
  <r>
    <x v="74"/>
    <x v="24"/>
    <x v="65"/>
    <m/>
    <n v="0"/>
  </r>
  <r>
    <x v="74"/>
    <x v="23"/>
    <x v="65"/>
    <n v="275000"/>
    <n v="275000"/>
  </r>
  <r>
    <x v="75"/>
    <x v="26"/>
    <x v="65"/>
    <m/>
    <n v="0"/>
  </r>
  <r>
    <x v="75"/>
    <x v="19"/>
    <x v="65"/>
    <n v="240000"/>
    <n v="240000"/>
  </r>
  <r>
    <x v="75"/>
    <x v="24"/>
    <x v="65"/>
    <m/>
    <n v="0"/>
  </r>
  <r>
    <x v="75"/>
    <x v="23"/>
    <x v="65"/>
    <n v="249000"/>
    <n v="249000"/>
  </r>
  <r>
    <x v="76"/>
    <x v="26"/>
    <x v="65"/>
    <n v="215000"/>
    <n v="1402900"/>
  </r>
  <r>
    <x v="76"/>
    <x v="19"/>
    <x v="65"/>
    <m/>
    <n v="0"/>
  </r>
  <r>
    <x v="76"/>
    <x v="24"/>
    <x v="65"/>
    <m/>
    <n v="0"/>
  </r>
  <r>
    <x v="76"/>
    <x v="23"/>
    <x v="65"/>
    <m/>
    <n v="0"/>
  </r>
  <r>
    <x v="77"/>
    <x v="26"/>
    <x v="65"/>
    <n v="387000"/>
    <n v="1001000"/>
  </r>
  <r>
    <x v="77"/>
    <x v="19"/>
    <x v="65"/>
    <m/>
    <n v="0"/>
  </r>
  <r>
    <x v="77"/>
    <x v="24"/>
    <x v="65"/>
    <m/>
    <n v="0"/>
  </r>
  <r>
    <x v="77"/>
    <x v="23"/>
    <x v="65"/>
    <m/>
    <n v="0"/>
  </r>
  <r>
    <x v="78"/>
    <x v="26"/>
    <x v="65"/>
    <n v="337500"/>
    <n v="2661395"/>
  </r>
  <r>
    <x v="78"/>
    <x v="19"/>
    <x v="65"/>
    <m/>
    <n v="0"/>
  </r>
  <r>
    <x v="78"/>
    <x v="24"/>
    <x v="65"/>
    <m/>
    <n v="0"/>
  </r>
  <r>
    <x v="78"/>
    <x v="23"/>
    <x v="65"/>
    <m/>
    <n v="0"/>
  </r>
  <r>
    <x v="79"/>
    <x v="26"/>
    <x v="65"/>
    <n v="235000"/>
    <n v="235000"/>
  </r>
  <r>
    <x v="79"/>
    <x v="19"/>
    <x v="65"/>
    <m/>
    <n v="0"/>
  </r>
  <r>
    <x v="79"/>
    <x v="24"/>
    <x v="65"/>
    <m/>
    <n v="0"/>
  </r>
  <r>
    <x v="79"/>
    <x v="23"/>
    <x v="65"/>
    <m/>
    <n v="0"/>
  </r>
  <r>
    <x v="80"/>
    <x v="26"/>
    <x v="65"/>
    <m/>
    <n v="0"/>
  </r>
  <r>
    <x v="80"/>
    <x v="19"/>
    <x v="65"/>
    <m/>
    <n v="0"/>
  </r>
  <r>
    <x v="80"/>
    <x v="24"/>
    <x v="65"/>
    <m/>
    <n v="0"/>
  </r>
  <r>
    <x v="80"/>
    <x v="23"/>
    <x v="65"/>
    <m/>
    <n v="0"/>
  </r>
  <r>
    <x v="81"/>
    <x v="26"/>
    <x v="65"/>
    <n v="194000"/>
    <n v="1867600"/>
  </r>
  <r>
    <x v="81"/>
    <x v="19"/>
    <x v="65"/>
    <m/>
    <n v="0"/>
  </r>
  <r>
    <x v="81"/>
    <x v="24"/>
    <x v="65"/>
    <m/>
    <n v="0"/>
  </r>
  <r>
    <x v="81"/>
    <x v="23"/>
    <x v="65"/>
    <m/>
    <n v="0"/>
  </r>
  <r>
    <x v="82"/>
    <x v="26"/>
    <x v="65"/>
    <n v="370000"/>
    <n v="1066000"/>
  </r>
  <r>
    <x v="82"/>
    <x v="19"/>
    <x v="65"/>
    <m/>
    <n v="0"/>
  </r>
  <r>
    <x v="82"/>
    <x v="24"/>
    <x v="65"/>
    <m/>
    <n v="0"/>
  </r>
  <r>
    <x v="82"/>
    <x v="23"/>
    <x v="65"/>
    <m/>
    <n v="0"/>
  </r>
  <r>
    <x v="83"/>
    <x v="26"/>
    <x v="65"/>
    <n v="232500"/>
    <n v="772200"/>
  </r>
  <r>
    <x v="83"/>
    <x v="19"/>
    <x v="65"/>
    <m/>
    <n v="0"/>
  </r>
  <r>
    <x v="83"/>
    <x v="24"/>
    <x v="65"/>
    <n v="134500"/>
    <n v="134500"/>
  </r>
  <r>
    <x v="83"/>
    <x v="23"/>
    <x v="65"/>
    <m/>
    <n v="0"/>
  </r>
  <r>
    <x v="84"/>
    <x v="26"/>
    <x v="65"/>
    <n v="289000"/>
    <n v="1108000"/>
  </r>
  <r>
    <x v="84"/>
    <x v="19"/>
    <x v="65"/>
    <m/>
    <n v="0"/>
  </r>
  <r>
    <x v="84"/>
    <x v="24"/>
    <x v="65"/>
    <m/>
    <n v="0"/>
  </r>
  <r>
    <x v="84"/>
    <x v="23"/>
    <x v="65"/>
    <m/>
    <n v="0"/>
  </r>
  <r>
    <x v="85"/>
    <x v="26"/>
    <x v="65"/>
    <n v="219500"/>
    <n v="439000"/>
  </r>
  <r>
    <x v="85"/>
    <x v="19"/>
    <x v="65"/>
    <m/>
    <n v="0"/>
  </r>
  <r>
    <x v="85"/>
    <x v="24"/>
    <x v="65"/>
    <m/>
    <n v="0"/>
  </r>
  <r>
    <x v="85"/>
    <x v="23"/>
    <x v="65"/>
    <m/>
    <n v="0"/>
  </r>
  <r>
    <x v="86"/>
    <x v="26"/>
    <x v="65"/>
    <n v="254000"/>
    <n v="1997875"/>
  </r>
  <r>
    <x v="86"/>
    <x v="19"/>
    <x v="65"/>
    <n v="277000"/>
    <n v="554000"/>
  </r>
  <r>
    <x v="86"/>
    <x v="24"/>
    <x v="65"/>
    <m/>
    <n v="0"/>
  </r>
  <r>
    <x v="86"/>
    <x v="23"/>
    <x v="65"/>
    <m/>
    <n v="0"/>
  </r>
  <r>
    <x v="87"/>
    <x v="26"/>
    <x v="65"/>
    <n v="265450"/>
    <n v="1663900"/>
  </r>
  <r>
    <x v="87"/>
    <x v="19"/>
    <x v="65"/>
    <m/>
    <n v="0"/>
  </r>
  <r>
    <x v="87"/>
    <x v="24"/>
    <x v="65"/>
    <m/>
    <n v="0"/>
  </r>
  <r>
    <x v="87"/>
    <x v="23"/>
    <x v="65"/>
    <m/>
    <n v="0"/>
  </r>
  <r>
    <x v="88"/>
    <x v="26"/>
    <x v="65"/>
    <n v="281225"/>
    <n v="1745350"/>
  </r>
  <r>
    <x v="88"/>
    <x v="19"/>
    <x v="65"/>
    <m/>
    <n v="0"/>
  </r>
  <r>
    <x v="88"/>
    <x v="24"/>
    <x v="65"/>
    <m/>
    <n v="0"/>
  </r>
  <r>
    <x v="88"/>
    <x v="23"/>
    <x v="65"/>
    <m/>
    <n v="0"/>
  </r>
  <r>
    <x v="89"/>
    <x v="26"/>
    <x v="65"/>
    <n v="185000"/>
    <n v="185000"/>
  </r>
  <r>
    <x v="89"/>
    <x v="19"/>
    <x v="65"/>
    <m/>
    <n v="0"/>
  </r>
  <r>
    <x v="89"/>
    <x v="24"/>
    <x v="65"/>
    <m/>
    <n v="0"/>
  </r>
  <r>
    <x v="89"/>
    <x v="23"/>
    <x v="65"/>
    <m/>
    <n v="0"/>
  </r>
  <r>
    <x v="90"/>
    <x v="26"/>
    <x v="65"/>
    <n v="285000"/>
    <n v="285000"/>
  </r>
  <r>
    <x v="90"/>
    <x v="19"/>
    <x v="65"/>
    <m/>
    <n v="0"/>
  </r>
  <r>
    <x v="90"/>
    <x v="24"/>
    <x v="65"/>
    <m/>
    <n v="0"/>
  </r>
  <r>
    <x v="90"/>
    <x v="23"/>
    <x v="65"/>
    <m/>
    <n v="0"/>
  </r>
  <r>
    <x v="91"/>
    <x v="26"/>
    <x v="65"/>
    <n v="334950"/>
    <n v="1462950"/>
  </r>
  <r>
    <x v="91"/>
    <x v="19"/>
    <x v="65"/>
    <m/>
    <n v="0"/>
  </r>
  <r>
    <x v="91"/>
    <x v="24"/>
    <x v="65"/>
    <m/>
    <n v="0"/>
  </r>
  <r>
    <x v="91"/>
    <x v="23"/>
    <x v="65"/>
    <m/>
    <n v="0"/>
  </r>
  <r>
    <x v="92"/>
    <x v="26"/>
    <x v="65"/>
    <n v="189900"/>
    <n v="189900"/>
  </r>
  <r>
    <x v="92"/>
    <x v="19"/>
    <x v="65"/>
    <m/>
    <n v="0"/>
  </r>
  <r>
    <x v="92"/>
    <x v="24"/>
    <x v="65"/>
    <m/>
    <n v="0"/>
  </r>
  <r>
    <x v="92"/>
    <x v="23"/>
    <x v="65"/>
    <m/>
    <n v="0"/>
  </r>
  <r>
    <x v="93"/>
    <x v="26"/>
    <x v="65"/>
    <n v="225000"/>
    <n v="629000"/>
  </r>
  <r>
    <x v="93"/>
    <x v="19"/>
    <x v="65"/>
    <m/>
    <n v="0"/>
  </r>
  <r>
    <x v="93"/>
    <x v="24"/>
    <x v="65"/>
    <m/>
    <n v="0"/>
  </r>
  <r>
    <x v="93"/>
    <x v="23"/>
    <x v="65"/>
    <m/>
    <n v="0"/>
  </r>
  <r>
    <x v="94"/>
    <x v="26"/>
    <x v="65"/>
    <n v="375000"/>
    <n v="375000"/>
  </r>
  <r>
    <x v="94"/>
    <x v="19"/>
    <x v="65"/>
    <n v="215000"/>
    <n v="215000"/>
  </r>
  <r>
    <x v="94"/>
    <x v="24"/>
    <x v="65"/>
    <m/>
    <n v="0"/>
  </r>
  <r>
    <x v="94"/>
    <x v="23"/>
    <x v="65"/>
    <m/>
    <n v="0"/>
  </r>
  <r>
    <x v="95"/>
    <x v="26"/>
    <x v="65"/>
    <n v="235000"/>
    <n v="719435"/>
  </r>
  <r>
    <x v="95"/>
    <x v="19"/>
    <x v="65"/>
    <m/>
    <n v="0"/>
  </r>
  <r>
    <x v="95"/>
    <x v="24"/>
    <x v="65"/>
    <m/>
    <n v="0"/>
  </r>
  <r>
    <x v="95"/>
    <x v="23"/>
    <x v="65"/>
    <m/>
    <n v="0"/>
  </r>
  <r>
    <x v="96"/>
    <x v="26"/>
    <x v="65"/>
    <n v="207000"/>
    <n v="701900"/>
  </r>
  <r>
    <x v="96"/>
    <x v="19"/>
    <x v="65"/>
    <m/>
    <n v="0"/>
  </r>
  <r>
    <x v="96"/>
    <x v="24"/>
    <x v="65"/>
    <m/>
    <n v="0"/>
  </r>
  <r>
    <x v="96"/>
    <x v="23"/>
    <x v="65"/>
    <m/>
    <n v="0"/>
  </r>
  <r>
    <x v="97"/>
    <x v="26"/>
    <x v="65"/>
    <n v="204430"/>
    <n v="856760"/>
  </r>
  <r>
    <x v="97"/>
    <x v="19"/>
    <x v="65"/>
    <m/>
    <n v="0"/>
  </r>
  <r>
    <x v="97"/>
    <x v="24"/>
    <x v="65"/>
    <m/>
    <n v="0"/>
  </r>
  <r>
    <x v="97"/>
    <x v="23"/>
    <x v="65"/>
    <m/>
    <n v="0"/>
  </r>
  <r>
    <x v="98"/>
    <x v="26"/>
    <x v="65"/>
    <n v="266900"/>
    <n v="266900"/>
  </r>
  <r>
    <x v="98"/>
    <x v="19"/>
    <x v="65"/>
    <n v="160000"/>
    <n v="160000"/>
  </r>
  <r>
    <x v="98"/>
    <x v="24"/>
    <x v="65"/>
    <m/>
    <n v="0"/>
  </r>
  <r>
    <x v="98"/>
    <x v="23"/>
    <x v="65"/>
    <m/>
    <n v="0"/>
  </r>
  <r>
    <x v="99"/>
    <x v="26"/>
    <x v="65"/>
    <n v="205500"/>
    <n v="1729900"/>
  </r>
  <r>
    <x v="99"/>
    <x v="19"/>
    <x v="65"/>
    <m/>
    <n v="0"/>
  </r>
  <r>
    <x v="99"/>
    <x v="24"/>
    <x v="65"/>
    <m/>
    <n v="0"/>
  </r>
  <r>
    <x v="99"/>
    <x v="23"/>
    <x v="65"/>
    <m/>
    <n v="0"/>
  </r>
  <r>
    <x v="100"/>
    <x v="26"/>
    <x v="65"/>
    <n v="207000"/>
    <n v="789000"/>
  </r>
  <r>
    <x v="100"/>
    <x v="19"/>
    <x v="65"/>
    <m/>
    <n v="0"/>
  </r>
  <r>
    <x v="100"/>
    <x v="24"/>
    <x v="65"/>
    <m/>
    <n v="0"/>
  </r>
  <r>
    <x v="100"/>
    <x v="23"/>
    <x v="65"/>
    <m/>
    <n v="0"/>
  </r>
  <r>
    <x v="101"/>
    <x v="26"/>
    <x v="65"/>
    <n v="220000"/>
    <n v="2085900"/>
  </r>
  <r>
    <x v="101"/>
    <x v="19"/>
    <x v="65"/>
    <n v="203000"/>
    <n v="203000"/>
  </r>
  <r>
    <x v="101"/>
    <x v="24"/>
    <x v="65"/>
    <m/>
    <n v="0"/>
  </r>
  <r>
    <x v="101"/>
    <x v="23"/>
    <x v="65"/>
    <m/>
    <n v="0"/>
  </r>
  <r>
    <x v="102"/>
    <x v="26"/>
    <x v="65"/>
    <n v="212000"/>
    <n v="1500500"/>
  </r>
  <r>
    <x v="102"/>
    <x v="19"/>
    <x v="65"/>
    <m/>
    <n v="0"/>
  </r>
  <r>
    <x v="102"/>
    <x v="24"/>
    <x v="65"/>
    <m/>
    <n v="0"/>
  </r>
  <r>
    <x v="102"/>
    <x v="23"/>
    <x v="65"/>
    <m/>
    <n v="0"/>
  </r>
  <r>
    <x v="103"/>
    <x v="26"/>
    <x v="65"/>
    <n v="184900"/>
    <n v="1491300"/>
  </r>
  <r>
    <x v="103"/>
    <x v="19"/>
    <x v="65"/>
    <n v="435000"/>
    <n v="435000"/>
  </r>
  <r>
    <x v="103"/>
    <x v="24"/>
    <x v="65"/>
    <m/>
    <n v="0"/>
  </r>
  <r>
    <x v="103"/>
    <x v="23"/>
    <x v="65"/>
    <m/>
    <n v="0"/>
  </r>
  <r>
    <x v="104"/>
    <x v="26"/>
    <x v="65"/>
    <n v="320000"/>
    <n v="846500"/>
  </r>
  <r>
    <x v="104"/>
    <x v="19"/>
    <x v="65"/>
    <m/>
    <n v="0"/>
  </r>
  <r>
    <x v="104"/>
    <x v="24"/>
    <x v="65"/>
    <m/>
    <n v="0"/>
  </r>
  <r>
    <x v="104"/>
    <x v="23"/>
    <x v="65"/>
    <m/>
    <n v="0"/>
  </r>
  <r>
    <x v="105"/>
    <x v="26"/>
    <x v="65"/>
    <n v="197500"/>
    <n v="760000"/>
  </r>
  <r>
    <x v="105"/>
    <x v="19"/>
    <x v="65"/>
    <m/>
    <n v="0"/>
  </r>
  <r>
    <x v="105"/>
    <x v="24"/>
    <x v="65"/>
    <m/>
    <n v="0"/>
  </r>
  <r>
    <x v="105"/>
    <x v="23"/>
    <x v="65"/>
    <m/>
    <n v="0"/>
  </r>
  <r>
    <x v="106"/>
    <x v="26"/>
    <x v="65"/>
    <n v="204140"/>
    <n v="1954940"/>
  </r>
  <r>
    <x v="106"/>
    <x v="19"/>
    <x v="65"/>
    <n v="210000"/>
    <n v="210000"/>
  </r>
  <r>
    <x v="106"/>
    <x v="24"/>
    <x v="65"/>
    <m/>
    <n v="0"/>
  </r>
  <r>
    <x v="106"/>
    <x v="23"/>
    <x v="65"/>
    <m/>
    <n v="0"/>
  </r>
  <r>
    <x v="107"/>
    <x v="26"/>
    <x v="65"/>
    <n v="205500"/>
    <n v="1297950"/>
  </r>
  <r>
    <x v="107"/>
    <x v="19"/>
    <x v="65"/>
    <m/>
    <n v="0"/>
  </r>
  <r>
    <x v="107"/>
    <x v="24"/>
    <x v="65"/>
    <m/>
    <n v="0"/>
  </r>
  <r>
    <x v="107"/>
    <x v="23"/>
    <x v="65"/>
    <m/>
    <n v="0"/>
  </r>
  <r>
    <x v="108"/>
    <x v="26"/>
    <x v="65"/>
    <n v="212000"/>
    <n v="212000"/>
  </r>
  <r>
    <x v="108"/>
    <x v="19"/>
    <x v="65"/>
    <m/>
    <n v="0"/>
  </r>
  <r>
    <x v="108"/>
    <x v="24"/>
    <x v="65"/>
    <m/>
    <n v="0"/>
  </r>
  <r>
    <x v="108"/>
    <x v="23"/>
    <x v="65"/>
    <m/>
    <n v="0"/>
  </r>
  <r>
    <x v="109"/>
    <x v="26"/>
    <x v="65"/>
    <n v="160500"/>
    <n v="1500257"/>
  </r>
  <r>
    <x v="109"/>
    <x v="19"/>
    <x v="65"/>
    <m/>
    <n v="0"/>
  </r>
  <r>
    <x v="109"/>
    <x v="24"/>
    <x v="65"/>
    <m/>
    <n v="0"/>
  </r>
  <r>
    <x v="109"/>
    <x v="23"/>
    <x v="65"/>
    <m/>
    <n v="0"/>
  </r>
  <r>
    <x v="110"/>
    <x v="26"/>
    <x v="65"/>
    <n v="173700"/>
    <n v="623700"/>
  </r>
  <r>
    <x v="110"/>
    <x v="19"/>
    <x v="65"/>
    <m/>
    <n v="0"/>
  </r>
  <r>
    <x v="110"/>
    <x v="24"/>
    <x v="65"/>
    <m/>
    <n v="0"/>
  </r>
  <r>
    <x v="110"/>
    <x v="23"/>
    <x v="65"/>
    <n v="82100"/>
    <n v="82100"/>
  </r>
  <r>
    <x v="111"/>
    <x v="26"/>
    <x v="65"/>
    <n v="193250"/>
    <n v="731950"/>
  </r>
  <r>
    <x v="111"/>
    <x v="19"/>
    <x v="65"/>
    <m/>
    <n v="0"/>
  </r>
  <r>
    <x v="111"/>
    <x v="24"/>
    <x v="65"/>
    <m/>
    <n v="0"/>
  </r>
  <r>
    <x v="111"/>
    <x v="23"/>
    <x v="65"/>
    <m/>
    <n v="0"/>
  </r>
  <r>
    <x v="112"/>
    <x v="26"/>
    <x v="65"/>
    <n v="118000"/>
    <n v="655000"/>
  </r>
  <r>
    <x v="112"/>
    <x v="19"/>
    <x v="65"/>
    <m/>
    <n v="0"/>
  </r>
  <r>
    <x v="112"/>
    <x v="24"/>
    <x v="65"/>
    <m/>
    <n v="0"/>
  </r>
  <r>
    <x v="112"/>
    <x v="23"/>
    <x v="65"/>
    <m/>
    <n v="0"/>
  </r>
  <r>
    <x v="113"/>
    <x v="26"/>
    <x v="65"/>
    <n v="235000"/>
    <n v="1417950"/>
  </r>
  <r>
    <x v="113"/>
    <x v="19"/>
    <x v="65"/>
    <m/>
    <n v="0"/>
  </r>
  <r>
    <x v="113"/>
    <x v="24"/>
    <x v="65"/>
    <m/>
    <n v="0"/>
  </r>
  <r>
    <x v="113"/>
    <x v="23"/>
    <x v="65"/>
    <n v="91799"/>
    <n v="91799"/>
  </r>
  <r>
    <x v="114"/>
    <x v="26"/>
    <x v="65"/>
    <n v="328500"/>
    <n v="1246950"/>
  </r>
  <r>
    <x v="114"/>
    <x v="19"/>
    <x v="65"/>
    <n v="209000"/>
    <n v="209000"/>
  </r>
  <r>
    <x v="114"/>
    <x v="24"/>
    <x v="65"/>
    <n v="95750"/>
    <n v="95750"/>
  </r>
  <r>
    <x v="114"/>
    <x v="23"/>
    <x v="65"/>
    <n v="130000"/>
    <n v="130000"/>
  </r>
  <r>
    <x v="115"/>
    <x v="26"/>
    <x v="65"/>
    <n v="244000"/>
    <n v="1014500"/>
  </r>
  <r>
    <x v="115"/>
    <x v="19"/>
    <x v="65"/>
    <m/>
    <n v="0"/>
  </r>
  <r>
    <x v="115"/>
    <x v="24"/>
    <x v="65"/>
    <m/>
    <n v="0"/>
  </r>
  <r>
    <x v="115"/>
    <x v="23"/>
    <x v="65"/>
    <n v="162000"/>
    <n v="162000"/>
  </r>
  <r>
    <x v="116"/>
    <x v="26"/>
    <x v="65"/>
    <n v="295000"/>
    <n v="590000"/>
  </r>
  <r>
    <x v="116"/>
    <x v="19"/>
    <x v="65"/>
    <m/>
    <n v="0"/>
  </r>
  <r>
    <x v="116"/>
    <x v="24"/>
    <x v="65"/>
    <m/>
    <n v="0"/>
  </r>
  <r>
    <x v="116"/>
    <x v="23"/>
    <x v="65"/>
    <m/>
    <n v="0"/>
  </r>
  <r>
    <x v="117"/>
    <x v="26"/>
    <x v="65"/>
    <n v="212000"/>
    <n v="1541850"/>
  </r>
  <r>
    <x v="117"/>
    <x v="19"/>
    <x v="65"/>
    <m/>
    <n v="0"/>
  </r>
  <r>
    <x v="117"/>
    <x v="24"/>
    <x v="65"/>
    <m/>
    <n v="0"/>
  </r>
  <r>
    <x v="117"/>
    <x v="23"/>
    <x v="65"/>
    <m/>
    <n v="0"/>
  </r>
  <r>
    <x v="118"/>
    <x v="26"/>
    <x v="65"/>
    <n v="244500"/>
    <n v="1070950"/>
  </r>
  <r>
    <x v="118"/>
    <x v="19"/>
    <x v="65"/>
    <m/>
    <n v="0"/>
  </r>
  <r>
    <x v="118"/>
    <x v="24"/>
    <x v="65"/>
    <m/>
    <n v="0"/>
  </r>
  <r>
    <x v="118"/>
    <x v="23"/>
    <x v="65"/>
    <m/>
    <n v="0"/>
  </r>
  <r>
    <x v="119"/>
    <x v="26"/>
    <x v="65"/>
    <n v="160000"/>
    <n v="469500"/>
  </r>
  <r>
    <x v="119"/>
    <x v="19"/>
    <x v="65"/>
    <m/>
    <n v="0"/>
  </r>
  <r>
    <x v="119"/>
    <x v="24"/>
    <x v="65"/>
    <m/>
    <n v="0"/>
  </r>
  <r>
    <x v="119"/>
    <x v="23"/>
    <x v="65"/>
    <m/>
    <n v="0"/>
  </r>
  <r>
    <x v="120"/>
    <x v="26"/>
    <x v="65"/>
    <n v="157250"/>
    <n v="1146001"/>
  </r>
  <r>
    <x v="120"/>
    <x v="19"/>
    <x v="65"/>
    <m/>
    <n v="0"/>
  </r>
  <r>
    <x v="120"/>
    <x v="24"/>
    <x v="65"/>
    <m/>
    <n v="0"/>
  </r>
  <r>
    <x v="120"/>
    <x v="23"/>
    <x v="65"/>
    <m/>
    <n v="0"/>
  </r>
  <r>
    <x v="121"/>
    <x v="26"/>
    <x v="65"/>
    <n v="209950"/>
    <n v="850758"/>
  </r>
  <r>
    <x v="121"/>
    <x v="19"/>
    <x v="65"/>
    <m/>
    <n v="0"/>
  </r>
  <r>
    <x v="121"/>
    <x v="24"/>
    <x v="65"/>
    <m/>
    <n v="0"/>
  </r>
  <r>
    <x v="121"/>
    <x v="23"/>
    <x v="65"/>
    <m/>
    <n v="0"/>
  </r>
  <r>
    <x v="122"/>
    <x v="26"/>
    <x v="65"/>
    <n v="241000"/>
    <n v="934500"/>
  </r>
  <r>
    <x v="122"/>
    <x v="19"/>
    <x v="65"/>
    <m/>
    <n v="0"/>
  </r>
  <r>
    <x v="122"/>
    <x v="24"/>
    <x v="65"/>
    <m/>
    <n v="0"/>
  </r>
  <r>
    <x v="122"/>
    <x v="23"/>
    <x v="65"/>
    <m/>
    <n v="0"/>
  </r>
  <r>
    <x v="123"/>
    <x v="26"/>
    <x v="65"/>
    <n v="179900"/>
    <n v="589900"/>
  </r>
  <r>
    <x v="123"/>
    <x v="19"/>
    <x v="65"/>
    <m/>
    <n v="0"/>
  </r>
  <r>
    <x v="123"/>
    <x v="24"/>
    <x v="65"/>
    <m/>
    <n v="0"/>
  </r>
  <r>
    <x v="123"/>
    <x v="23"/>
    <x v="65"/>
    <m/>
    <n v="0"/>
  </r>
  <r>
    <x v="124"/>
    <x v="26"/>
    <x v="65"/>
    <n v="162500"/>
    <n v="660000"/>
  </r>
  <r>
    <x v="124"/>
    <x v="19"/>
    <x v="65"/>
    <m/>
    <n v="0"/>
  </r>
  <r>
    <x v="124"/>
    <x v="24"/>
    <x v="65"/>
    <m/>
    <n v="0"/>
  </r>
  <r>
    <x v="124"/>
    <x v="23"/>
    <x v="65"/>
    <m/>
    <n v="0"/>
  </r>
  <r>
    <x v="125"/>
    <x v="26"/>
    <x v="65"/>
    <n v="221750"/>
    <n v="2601301"/>
  </r>
  <r>
    <x v="125"/>
    <x v="19"/>
    <x v="65"/>
    <m/>
    <n v="0"/>
  </r>
  <r>
    <x v="125"/>
    <x v="24"/>
    <x v="65"/>
    <m/>
    <n v="0"/>
  </r>
  <r>
    <x v="125"/>
    <x v="23"/>
    <x v="65"/>
    <m/>
    <n v="0"/>
  </r>
  <r>
    <x v="126"/>
    <x v="26"/>
    <x v="65"/>
    <n v="165000"/>
    <n v="461900"/>
  </r>
  <r>
    <x v="126"/>
    <x v="19"/>
    <x v="65"/>
    <m/>
    <n v="0"/>
  </r>
  <r>
    <x v="126"/>
    <x v="24"/>
    <x v="65"/>
    <m/>
    <n v="0"/>
  </r>
  <r>
    <x v="126"/>
    <x v="23"/>
    <x v="65"/>
    <n v="150000"/>
    <n v="150000"/>
  </r>
  <r>
    <x v="127"/>
    <x v="26"/>
    <x v="65"/>
    <n v="232950"/>
    <n v="752950"/>
  </r>
  <r>
    <x v="127"/>
    <x v="19"/>
    <x v="65"/>
    <m/>
    <n v="0"/>
  </r>
  <r>
    <x v="127"/>
    <x v="24"/>
    <x v="65"/>
    <m/>
    <n v="0"/>
  </r>
  <r>
    <x v="127"/>
    <x v="23"/>
    <x v="65"/>
    <m/>
    <n v="0"/>
  </r>
  <r>
    <x v="128"/>
    <x v="26"/>
    <x v="65"/>
    <n v="242000"/>
    <n v="1053500"/>
  </r>
  <r>
    <x v="128"/>
    <x v="19"/>
    <x v="65"/>
    <m/>
    <n v="0"/>
  </r>
  <r>
    <x v="128"/>
    <x v="24"/>
    <x v="65"/>
    <m/>
    <n v="0"/>
  </r>
  <r>
    <x v="128"/>
    <x v="23"/>
    <x v="65"/>
    <n v="414430"/>
    <n v="1068930"/>
  </r>
  <r>
    <x v="129"/>
    <x v="26"/>
    <x v="65"/>
    <n v="385000"/>
    <n v="385000"/>
  </r>
  <r>
    <x v="129"/>
    <x v="19"/>
    <x v="65"/>
    <m/>
    <n v="0"/>
  </r>
  <r>
    <x v="129"/>
    <x v="24"/>
    <x v="65"/>
    <m/>
    <n v="0"/>
  </r>
  <r>
    <x v="129"/>
    <x v="23"/>
    <x v="65"/>
    <m/>
    <n v="0"/>
  </r>
  <r>
    <x v="130"/>
    <x v="26"/>
    <x v="65"/>
    <n v="182450"/>
    <n v="364900"/>
  </r>
  <r>
    <x v="130"/>
    <x v="19"/>
    <x v="65"/>
    <m/>
    <n v="0"/>
  </r>
  <r>
    <x v="130"/>
    <x v="24"/>
    <x v="65"/>
    <m/>
    <n v="0"/>
  </r>
  <r>
    <x v="130"/>
    <x v="23"/>
    <x v="65"/>
    <m/>
    <n v="0"/>
  </r>
  <r>
    <x v="131"/>
    <x v="26"/>
    <x v="65"/>
    <n v="237500"/>
    <n v="1056500"/>
  </r>
  <r>
    <x v="131"/>
    <x v="19"/>
    <x v="65"/>
    <m/>
    <n v="0"/>
  </r>
  <r>
    <x v="131"/>
    <x v="24"/>
    <x v="65"/>
    <m/>
    <n v="0"/>
  </r>
  <r>
    <x v="131"/>
    <x v="23"/>
    <x v="65"/>
    <m/>
    <n v="0"/>
  </r>
  <r>
    <x v="132"/>
    <x v="26"/>
    <x v="65"/>
    <m/>
    <n v="0"/>
  </r>
  <r>
    <x v="132"/>
    <x v="19"/>
    <x v="65"/>
    <m/>
    <n v="0"/>
  </r>
  <r>
    <x v="132"/>
    <x v="24"/>
    <x v="65"/>
    <m/>
    <n v="0"/>
  </r>
  <r>
    <x v="132"/>
    <x v="23"/>
    <x v="65"/>
    <n v="516755"/>
    <n v="516755"/>
  </r>
  <r>
    <x v="133"/>
    <x v="26"/>
    <x v="65"/>
    <n v="220225"/>
    <n v="879850"/>
  </r>
  <r>
    <x v="133"/>
    <x v="19"/>
    <x v="65"/>
    <m/>
    <n v="0"/>
  </r>
  <r>
    <x v="133"/>
    <x v="24"/>
    <x v="65"/>
    <m/>
    <n v="0"/>
  </r>
  <r>
    <x v="133"/>
    <x v="23"/>
    <x v="65"/>
    <m/>
    <n v="0"/>
  </r>
  <r>
    <x v="134"/>
    <x v="26"/>
    <x v="65"/>
    <n v="230000"/>
    <n v="927950"/>
  </r>
  <r>
    <x v="134"/>
    <x v="19"/>
    <x v="65"/>
    <m/>
    <n v="0"/>
  </r>
  <r>
    <x v="134"/>
    <x v="24"/>
    <x v="65"/>
    <m/>
    <n v="0"/>
  </r>
  <r>
    <x v="134"/>
    <x v="23"/>
    <x v="65"/>
    <m/>
    <n v="0"/>
  </r>
  <r>
    <x v="135"/>
    <x v="26"/>
    <x v="65"/>
    <n v="273475"/>
    <n v="1092950"/>
  </r>
  <r>
    <x v="135"/>
    <x v="19"/>
    <x v="65"/>
    <m/>
    <n v="0"/>
  </r>
  <r>
    <x v="135"/>
    <x v="24"/>
    <x v="65"/>
    <m/>
    <n v="0"/>
  </r>
  <r>
    <x v="135"/>
    <x v="23"/>
    <x v="65"/>
    <m/>
    <n v="0"/>
  </r>
  <r>
    <x v="136"/>
    <x v="26"/>
    <x v="65"/>
    <n v="285000"/>
    <n v="3188950"/>
  </r>
  <r>
    <x v="136"/>
    <x v="19"/>
    <x v="65"/>
    <m/>
    <n v="0"/>
  </r>
  <r>
    <x v="136"/>
    <x v="24"/>
    <x v="65"/>
    <n v="179500"/>
    <n v="179500"/>
  </r>
  <r>
    <x v="136"/>
    <x v="23"/>
    <x v="65"/>
    <m/>
    <n v="0"/>
  </r>
  <r>
    <x v="137"/>
    <x v="26"/>
    <x v="65"/>
    <n v="279950"/>
    <n v="2381350"/>
  </r>
  <r>
    <x v="137"/>
    <x v="19"/>
    <x v="65"/>
    <n v="211600"/>
    <n v="423200"/>
  </r>
  <r>
    <x v="137"/>
    <x v="24"/>
    <x v="65"/>
    <n v="320000"/>
    <n v="320000"/>
  </r>
  <r>
    <x v="137"/>
    <x v="23"/>
    <x v="65"/>
    <m/>
    <n v="0"/>
  </r>
  <r>
    <x v="138"/>
    <x v="26"/>
    <x v="65"/>
    <n v="324500"/>
    <n v="2352450"/>
  </r>
  <r>
    <x v="138"/>
    <x v="19"/>
    <x v="65"/>
    <n v="324725"/>
    <n v="649450"/>
  </r>
  <r>
    <x v="138"/>
    <x v="24"/>
    <x v="65"/>
    <m/>
    <n v="0"/>
  </r>
  <r>
    <x v="138"/>
    <x v="23"/>
    <x v="65"/>
    <n v="97250"/>
    <n v="97250"/>
  </r>
  <r>
    <x v="139"/>
    <x v="26"/>
    <x v="65"/>
    <n v="248500"/>
    <n v="2150380"/>
  </r>
  <r>
    <x v="139"/>
    <x v="19"/>
    <x v="65"/>
    <m/>
    <n v="0"/>
  </r>
  <r>
    <x v="139"/>
    <x v="24"/>
    <x v="65"/>
    <m/>
    <n v="0"/>
  </r>
  <r>
    <x v="139"/>
    <x v="23"/>
    <x v="65"/>
    <n v="269000"/>
    <n v="269000"/>
  </r>
  <r>
    <x v="140"/>
    <x v="26"/>
    <x v="65"/>
    <n v="214438"/>
    <n v="1988825"/>
  </r>
  <r>
    <x v="140"/>
    <x v="19"/>
    <x v="65"/>
    <n v="252450"/>
    <n v="252450"/>
  </r>
  <r>
    <x v="140"/>
    <x v="24"/>
    <x v="65"/>
    <m/>
    <n v="0"/>
  </r>
  <r>
    <x v="140"/>
    <x v="23"/>
    <x v="65"/>
    <m/>
    <n v="0"/>
  </r>
  <r>
    <x v="141"/>
    <x v="26"/>
    <x v="65"/>
    <n v="266000"/>
    <n v="1557950"/>
  </r>
  <r>
    <x v="141"/>
    <x v="19"/>
    <x v="65"/>
    <m/>
    <n v="0"/>
  </r>
  <r>
    <x v="141"/>
    <x v="24"/>
    <x v="65"/>
    <m/>
    <n v="0"/>
  </r>
  <r>
    <x v="141"/>
    <x v="23"/>
    <x v="65"/>
    <m/>
    <n v="0"/>
  </r>
  <r>
    <x v="142"/>
    <x v="26"/>
    <x v="65"/>
    <n v="200000"/>
    <n v="1193100"/>
  </r>
  <r>
    <x v="142"/>
    <x v="19"/>
    <x v="65"/>
    <m/>
    <n v="0"/>
  </r>
  <r>
    <x v="142"/>
    <x v="24"/>
    <x v="65"/>
    <m/>
    <n v="0"/>
  </r>
  <r>
    <x v="142"/>
    <x v="23"/>
    <x v="65"/>
    <n v="209950"/>
    <n v="209950"/>
  </r>
  <r>
    <x v="143"/>
    <x v="26"/>
    <x v="65"/>
    <m/>
    <n v="0"/>
  </r>
  <r>
    <x v="143"/>
    <x v="19"/>
    <x v="65"/>
    <m/>
    <n v="0"/>
  </r>
  <r>
    <x v="143"/>
    <x v="24"/>
    <x v="65"/>
    <m/>
    <n v="0"/>
  </r>
  <r>
    <x v="143"/>
    <x v="23"/>
    <x v="65"/>
    <n v="250000"/>
    <n v="250000"/>
  </r>
  <r>
    <x v="144"/>
    <x v="26"/>
    <x v="65"/>
    <n v="309000"/>
    <n v="2039350"/>
  </r>
  <r>
    <x v="144"/>
    <x v="19"/>
    <x v="65"/>
    <m/>
    <n v="0"/>
  </r>
  <r>
    <x v="144"/>
    <x v="24"/>
    <x v="65"/>
    <m/>
    <n v="0"/>
  </r>
  <r>
    <x v="144"/>
    <x v="23"/>
    <x v="65"/>
    <n v="132200"/>
    <n v="132200"/>
  </r>
  <r>
    <x v="145"/>
    <x v="26"/>
    <x v="65"/>
    <n v="312500"/>
    <n v="625000"/>
  </r>
  <r>
    <x v="145"/>
    <x v="19"/>
    <x v="65"/>
    <n v="374000"/>
    <n v="374000"/>
  </r>
  <r>
    <x v="145"/>
    <x v="24"/>
    <x v="65"/>
    <m/>
    <n v="0"/>
  </r>
  <r>
    <x v="145"/>
    <x v="23"/>
    <x v="65"/>
    <n v="160000"/>
    <n v="160000"/>
  </r>
  <r>
    <x v="146"/>
    <x v="26"/>
    <x v="65"/>
    <n v="309900"/>
    <n v="840900"/>
  </r>
  <r>
    <x v="146"/>
    <x v="19"/>
    <x v="65"/>
    <n v="300000"/>
    <n v="300000"/>
  </r>
  <r>
    <x v="146"/>
    <x v="24"/>
    <x v="65"/>
    <m/>
    <n v="0"/>
  </r>
  <r>
    <x v="146"/>
    <x v="23"/>
    <x v="65"/>
    <m/>
    <n v="0"/>
  </r>
  <r>
    <x v="147"/>
    <x v="26"/>
    <x v="65"/>
    <n v="264000"/>
    <n v="1871900"/>
  </r>
  <r>
    <x v="147"/>
    <x v="19"/>
    <x v="65"/>
    <m/>
    <n v="0"/>
  </r>
  <r>
    <x v="147"/>
    <x v="24"/>
    <x v="65"/>
    <m/>
    <n v="0"/>
  </r>
  <r>
    <x v="147"/>
    <x v="23"/>
    <x v="65"/>
    <m/>
    <n v="0"/>
  </r>
  <r>
    <x v="148"/>
    <x v="26"/>
    <x v="65"/>
    <n v="224288"/>
    <n v="991225"/>
  </r>
  <r>
    <x v="148"/>
    <x v="19"/>
    <x v="65"/>
    <m/>
    <n v="0"/>
  </r>
  <r>
    <x v="148"/>
    <x v="24"/>
    <x v="65"/>
    <m/>
    <n v="0"/>
  </r>
  <r>
    <x v="148"/>
    <x v="23"/>
    <x v="65"/>
    <n v="237000"/>
    <n v="237000"/>
  </r>
  <r>
    <x v="149"/>
    <x v="26"/>
    <x v="65"/>
    <n v="267425"/>
    <n v="2857850"/>
  </r>
  <r>
    <x v="149"/>
    <x v="19"/>
    <x v="65"/>
    <n v="343000"/>
    <n v="343000"/>
  </r>
  <r>
    <x v="149"/>
    <x v="24"/>
    <x v="65"/>
    <n v="290500"/>
    <n v="290500"/>
  </r>
  <r>
    <x v="149"/>
    <x v="23"/>
    <x v="65"/>
    <m/>
    <n v="0"/>
  </r>
  <r>
    <x v="150"/>
    <x v="26"/>
    <x v="65"/>
    <n v="215000"/>
    <n v="830000"/>
  </r>
  <r>
    <x v="150"/>
    <x v="19"/>
    <x v="65"/>
    <n v="490000"/>
    <n v="490000"/>
  </r>
  <r>
    <x v="150"/>
    <x v="24"/>
    <x v="65"/>
    <m/>
    <n v="0"/>
  </r>
  <r>
    <x v="150"/>
    <x v="23"/>
    <x v="65"/>
    <m/>
    <n v="0"/>
  </r>
  <r>
    <x v="151"/>
    <x v="26"/>
    <x v="65"/>
    <n v="217000"/>
    <n v="1070225"/>
  </r>
  <r>
    <x v="151"/>
    <x v="19"/>
    <x v="65"/>
    <n v="347500"/>
    <n v="347500"/>
  </r>
  <r>
    <x v="151"/>
    <x v="24"/>
    <x v="65"/>
    <m/>
    <n v="0"/>
  </r>
  <r>
    <x v="151"/>
    <x v="23"/>
    <x v="65"/>
    <m/>
    <n v="0"/>
  </r>
  <r>
    <x v="152"/>
    <x v="26"/>
    <x v="65"/>
    <n v="257000"/>
    <n v="1842900"/>
  </r>
  <r>
    <x v="152"/>
    <x v="19"/>
    <x v="65"/>
    <n v="263500"/>
    <n v="263500"/>
  </r>
  <r>
    <x v="152"/>
    <x v="24"/>
    <x v="65"/>
    <m/>
    <n v="0"/>
  </r>
  <r>
    <x v="152"/>
    <x v="23"/>
    <x v="65"/>
    <m/>
    <n v="0"/>
  </r>
  <r>
    <x v="153"/>
    <x v="26"/>
    <x v="65"/>
    <n v="335000"/>
    <n v="1228200"/>
  </r>
  <r>
    <x v="153"/>
    <x v="19"/>
    <x v="65"/>
    <m/>
    <n v="0"/>
  </r>
  <r>
    <x v="153"/>
    <x v="24"/>
    <x v="65"/>
    <m/>
    <n v="0"/>
  </r>
  <r>
    <x v="153"/>
    <x v="23"/>
    <x v="65"/>
    <n v="230000"/>
    <n v="230000"/>
  </r>
  <r>
    <x v="154"/>
    <x v="26"/>
    <x v="65"/>
    <n v="290775"/>
    <n v="581550"/>
  </r>
  <r>
    <x v="154"/>
    <x v="19"/>
    <x v="65"/>
    <m/>
    <n v="0"/>
  </r>
  <r>
    <x v="154"/>
    <x v="24"/>
    <x v="65"/>
    <m/>
    <n v="0"/>
  </r>
  <r>
    <x v="154"/>
    <x v="23"/>
    <x v="65"/>
    <m/>
    <n v="0"/>
  </r>
  <r>
    <x v="155"/>
    <x v="26"/>
    <x v="65"/>
    <n v="325000"/>
    <n v="2737450"/>
  </r>
  <r>
    <x v="155"/>
    <x v="19"/>
    <x v="65"/>
    <m/>
    <n v="0"/>
  </r>
  <r>
    <x v="155"/>
    <x v="24"/>
    <x v="65"/>
    <n v="333590"/>
    <n v="333590"/>
  </r>
  <r>
    <x v="155"/>
    <x v="23"/>
    <x v="65"/>
    <m/>
    <n v="0"/>
  </r>
  <r>
    <x v="156"/>
    <x v="26"/>
    <x v="65"/>
    <n v="341500"/>
    <n v="1282900"/>
  </r>
  <r>
    <x v="156"/>
    <x v="19"/>
    <x v="65"/>
    <m/>
    <n v="0"/>
  </r>
  <r>
    <x v="156"/>
    <x v="24"/>
    <x v="65"/>
    <n v="289950"/>
    <n v="289950"/>
  </r>
  <r>
    <x v="156"/>
    <x v="23"/>
    <x v="65"/>
    <m/>
    <n v="0"/>
  </r>
  <r>
    <x v="157"/>
    <x v="26"/>
    <x v="65"/>
    <n v="282263"/>
    <n v="1789525"/>
  </r>
  <r>
    <x v="157"/>
    <x v="19"/>
    <x v="65"/>
    <m/>
    <n v="0"/>
  </r>
  <r>
    <x v="157"/>
    <x v="24"/>
    <x v="65"/>
    <m/>
    <n v="0"/>
  </r>
  <r>
    <x v="157"/>
    <x v="23"/>
    <x v="65"/>
    <m/>
    <n v="0"/>
  </r>
  <r>
    <x v="158"/>
    <x v="26"/>
    <x v="65"/>
    <n v="266500"/>
    <n v="827500"/>
  </r>
  <r>
    <x v="158"/>
    <x v="19"/>
    <x v="65"/>
    <n v="351000"/>
    <n v="702000"/>
  </r>
  <r>
    <x v="158"/>
    <x v="24"/>
    <x v="65"/>
    <m/>
    <n v="0"/>
  </r>
  <r>
    <x v="158"/>
    <x v="23"/>
    <x v="65"/>
    <m/>
    <n v="0"/>
  </r>
  <r>
    <x v="159"/>
    <x v="26"/>
    <x v="65"/>
    <n v="289950"/>
    <n v="1783850"/>
  </r>
  <r>
    <x v="159"/>
    <x v="19"/>
    <x v="65"/>
    <m/>
    <n v="0"/>
  </r>
  <r>
    <x v="159"/>
    <x v="24"/>
    <x v="65"/>
    <m/>
    <n v="0"/>
  </r>
  <r>
    <x v="159"/>
    <x v="23"/>
    <x v="65"/>
    <m/>
    <n v="0"/>
  </r>
  <r>
    <x v="160"/>
    <x v="26"/>
    <x v="65"/>
    <n v="272882"/>
    <n v="1720263"/>
  </r>
  <r>
    <x v="160"/>
    <x v="19"/>
    <x v="65"/>
    <m/>
    <n v="0"/>
  </r>
  <r>
    <x v="160"/>
    <x v="24"/>
    <x v="65"/>
    <m/>
    <n v="0"/>
  </r>
  <r>
    <x v="160"/>
    <x v="23"/>
    <x v="65"/>
    <m/>
    <n v="0"/>
  </r>
  <r>
    <x v="161"/>
    <x v="26"/>
    <x v="65"/>
    <n v="349975"/>
    <n v="3565650"/>
  </r>
  <r>
    <x v="161"/>
    <x v="19"/>
    <x v="65"/>
    <n v="341500"/>
    <n v="341500"/>
  </r>
  <r>
    <x v="161"/>
    <x v="24"/>
    <x v="65"/>
    <m/>
    <n v="0"/>
  </r>
  <r>
    <x v="161"/>
    <x v="23"/>
    <x v="65"/>
    <n v="339999"/>
    <n v="339999"/>
  </r>
  <r>
    <x v="162"/>
    <x v="26"/>
    <x v="65"/>
    <n v="329975"/>
    <n v="2940900"/>
  </r>
  <r>
    <x v="162"/>
    <x v="19"/>
    <x v="65"/>
    <n v="324000"/>
    <n v="324000"/>
  </r>
  <r>
    <x v="162"/>
    <x v="24"/>
    <x v="65"/>
    <m/>
    <n v="0"/>
  </r>
  <r>
    <x v="162"/>
    <x v="23"/>
    <x v="65"/>
    <m/>
    <n v="0"/>
  </r>
  <r>
    <x v="163"/>
    <x v="26"/>
    <x v="65"/>
    <n v="268250"/>
    <n v="2685600"/>
  </r>
  <r>
    <x v="163"/>
    <x v="19"/>
    <x v="65"/>
    <n v="430000"/>
    <n v="430000"/>
  </r>
  <r>
    <x v="163"/>
    <x v="24"/>
    <x v="65"/>
    <m/>
    <n v="0"/>
  </r>
  <r>
    <x v="163"/>
    <x v="23"/>
    <x v="65"/>
    <n v="289900"/>
    <n v="289900"/>
  </r>
  <r>
    <x v="164"/>
    <x v="26"/>
    <x v="65"/>
    <n v="293450"/>
    <n v="1811160"/>
  </r>
  <r>
    <x v="164"/>
    <x v="19"/>
    <x v="65"/>
    <m/>
    <n v="0"/>
  </r>
  <r>
    <x v="164"/>
    <x v="24"/>
    <x v="65"/>
    <m/>
    <n v="0"/>
  </r>
  <r>
    <x v="164"/>
    <x v="23"/>
    <x v="65"/>
    <m/>
    <n v="0"/>
  </r>
  <r>
    <x v="165"/>
    <x v="26"/>
    <x v="65"/>
    <n v="301900"/>
    <n v="1238299"/>
  </r>
  <r>
    <x v="165"/>
    <x v="19"/>
    <x v="65"/>
    <m/>
    <n v="0"/>
  </r>
  <r>
    <x v="165"/>
    <x v="24"/>
    <x v="65"/>
    <m/>
    <n v="0"/>
  </r>
  <r>
    <x v="165"/>
    <x v="23"/>
    <x v="65"/>
    <m/>
    <n v="0"/>
  </r>
  <r>
    <x v="166"/>
    <x v="26"/>
    <x v="65"/>
    <n v="268000"/>
    <n v="2961650"/>
  </r>
  <r>
    <x v="166"/>
    <x v="19"/>
    <x v="65"/>
    <m/>
    <n v="0"/>
  </r>
  <r>
    <x v="166"/>
    <x v="24"/>
    <x v="65"/>
    <m/>
    <n v="0"/>
  </r>
  <r>
    <x v="166"/>
    <x v="23"/>
    <x v="65"/>
    <m/>
    <n v="0"/>
  </r>
  <r>
    <x v="167"/>
    <x v="26"/>
    <x v="65"/>
    <n v="299000"/>
    <n v="1542950"/>
  </r>
  <r>
    <x v="167"/>
    <x v="19"/>
    <x v="65"/>
    <m/>
    <n v="0"/>
  </r>
  <r>
    <x v="167"/>
    <x v="24"/>
    <x v="65"/>
    <m/>
    <n v="0"/>
  </r>
  <r>
    <x v="167"/>
    <x v="23"/>
    <x v="65"/>
    <m/>
    <n v="0"/>
  </r>
  <r>
    <x v="168"/>
    <x v="26"/>
    <x v="65"/>
    <n v="362475"/>
    <n v="724950"/>
  </r>
  <r>
    <x v="168"/>
    <x v="19"/>
    <x v="65"/>
    <m/>
    <n v="0"/>
  </r>
  <r>
    <x v="168"/>
    <x v="24"/>
    <x v="65"/>
    <m/>
    <n v="0"/>
  </r>
  <r>
    <x v="168"/>
    <x v="23"/>
    <x v="65"/>
    <n v="219000"/>
    <n v="219000"/>
  </r>
  <r>
    <x v="169"/>
    <x v="26"/>
    <x v="65"/>
    <n v="304000"/>
    <n v="2528749"/>
  </r>
  <r>
    <x v="169"/>
    <x v="19"/>
    <x v="65"/>
    <m/>
    <n v="0"/>
  </r>
  <r>
    <x v="169"/>
    <x v="24"/>
    <x v="65"/>
    <m/>
    <n v="0"/>
  </r>
  <r>
    <x v="169"/>
    <x v="23"/>
    <x v="65"/>
    <m/>
    <n v="0"/>
  </r>
  <r>
    <x v="170"/>
    <x v="26"/>
    <x v="65"/>
    <n v="306475"/>
    <n v="2330713"/>
  </r>
  <r>
    <x v="170"/>
    <x v="19"/>
    <x v="65"/>
    <m/>
    <n v="0"/>
  </r>
  <r>
    <x v="170"/>
    <x v="24"/>
    <x v="65"/>
    <m/>
    <n v="0"/>
  </r>
  <r>
    <x v="170"/>
    <x v="23"/>
    <x v="65"/>
    <m/>
    <n v="0"/>
  </r>
  <r>
    <x v="171"/>
    <x v="26"/>
    <x v="65"/>
    <n v="332500"/>
    <n v="2214000"/>
  </r>
  <r>
    <x v="171"/>
    <x v="19"/>
    <x v="65"/>
    <m/>
    <n v="0"/>
  </r>
  <r>
    <x v="171"/>
    <x v="24"/>
    <x v="65"/>
    <m/>
    <n v="0"/>
  </r>
  <r>
    <x v="171"/>
    <x v="23"/>
    <x v="65"/>
    <m/>
    <n v="0"/>
  </r>
  <r>
    <x v="172"/>
    <x v="26"/>
    <x v="65"/>
    <n v="202775"/>
    <n v="580575"/>
  </r>
  <r>
    <x v="172"/>
    <x v="19"/>
    <x v="65"/>
    <n v="582500"/>
    <n v="582500"/>
  </r>
  <r>
    <x v="172"/>
    <x v="24"/>
    <x v="65"/>
    <n v="233000"/>
    <n v="233000"/>
  </r>
  <r>
    <x v="172"/>
    <x v="23"/>
    <x v="65"/>
    <m/>
    <n v="0"/>
  </r>
  <r>
    <x v="173"/>
    <x v="26"/>
    <x v="65"/>
    <n v="304500"/>
    <n v="3694795"/>
  </r>
  <r>
    <x v="173"/>
    <x v="19"/>
    <x v="65"/>
    <n v="505500"/>
    <n v="505500"/>
  </r>
  <r>
    <x v="173"/>
    <x v="24"/>
    <x v="65"/>
    <m/>
    <n v="0"/>
  </r>
  <r>
    <x v="173"/>
    <x v="23"/>
    <x v="65"/>
    <m/>
    <n v="0"/>
  </r>
  <r>
    <x v="174"/>
    <x v="26"/>
    <x v="65"/>
    <n v="367500"/>
    <n v="735000"/>
  </r>
  <r>
    <x v="174"/>
    <x v="19"/>
    <x v="65"/>
    <m/>
    <n v="0"/>
  </r>
  <r>
    <x v="174"/>
    <x v="24"/>
    <x v="65"/>
    <n v="700000"/>
    <n v="700000"/>
  </r>
  <r>
    <x v="174"/>
    <x v="23"/>
    <x v="65"/>
    <m/>
    <n v="0"/>
  </r>
  <r>
    <x v="175"/>
    <x v="26"/>
    <x v="65"/>
    <n v="302000"/>
    <n v="3812623"/>
  </r>
  <r>
    <x v="175"/>
    <x v="19"/>
    <x v="65"/>
    <m/>
    <n v="0"/>
  </r>
  <r>
    <x v="175"/>
    <x v="24"/>
    <x v="65"/>
    <m/>
    <n v="0"/>
  </r>
  <r>
    <x v="175"/>
    <x v="23"/>
    <x v="65"/>
    <m/>
    <n v="0"/>
  </r>
  <r>
    <x v="176"/>
    <x v="26"/>
    <x v="65"/>
    <n v="304950"/>
    <n v="2563900"/>
  </r>
  <r>
    <x v="176"/>
    <x v="19"/>
    <x v="65"/>
    <n v="372000"/>
    <n v="372000"/>
  </r>
  <r>
    <x v="176"/>
    <x v="24"/>
    <x v="65"/>
    <m/>
    <n v="0"/>
  </r>
  <r>
    <x v="176"/>
    <x v="23"/>
    <x v="65"/>
    <m/>
    <n v="0"/>
  </r>
  <r>
    <x v="177"/>
    <x v="26"/>
    <x v="65"/>
    <n v="325000"/>
    <n v="3855449"/>
  </r>
  <r>
    <x v="177"/>
    <x v="19"/>
    <x v="65"/>
    <m/>
    <n v="0"/>
  </r>
  <r>
    <x v="177"/>
    <x v="24"/>
    <x v="65"/>
    <m/>
    <n v="0"/>
  </r>
  <r>
    <x v="177"/>
    <x v="23"/>
    <x v="65"/>
    <m/>
    <n v="0"/>
  </r>
  <r>
    <x v="178"/>
    <x v="26"/>
    <x v="65"/>
    <n v="305000"/>
    <n v="1242000"/>
  </r>
  <r>
    <x v="178"/>
    <x v="19"/>
    <x v="65"/>
    <m/>
    <n v="0"/>
  </r>
  <r>
    <x v="178"/>
    <x v="24"/>
    <x v="65"/>
    <m/>
    <n v="0"/>
  </r>
  <r>
    <x v="178"/>
    <x v="23"/>
    <x v="65"/>
    <m/>
    <n v="0"/>
  </r>
  <r>
    <x v="179"/>
    <x v="26"/>
    <x v="65"/>
    <n v="345900"/>
    <n v="1029900"/>
  </r>
  <r>
    <x v="179"/>
    <x v="19"/>
    <x v="65"/>
    <m/>
    <n v="0"/>
  </r>
  <r>
    <x v="179"/>
    <x v="24"/>
    <x v="65"/>
    <m/>
    <n v="0"/>
  </r>
  <r>
    <x v="179"/>
    <x v="23"/>
    <x v="65"/>
    <n v="263000"/>
    <n v="263000"/>
  </r>
  <r>
    <x v="180"/>
    <x v="26"/>
    <x v="65"/>
    <n v="278500"/>
    <n v="2297950"/>
  </r>
  <r>
    <x v="180"/>
    <x v="19"/>
    <x v="65"/>
    <m/>
    <n v="0"/>
  </r>
  <r>
    <x v="180"/>
    <x v="24"/>
    <x v="65"/>
    <m/>
    <n v="0"/>
  </r>
  <r>
    <x v="180"/>
    <x v="23"/>
    <x v="65"/>
    <m/>
    <n v="0"/>
  </r>
  <r>
    <x v="181"/>
    <x v="26"/>
    <x v="65"/>
    <n v="342000"/>
    <n v="2864500"/>
  </r>
  <r>
    <x v="181"/>
    <x v="19"/>
    <x v="65"/>
    <m/>
    <n v="0"/>
  </r>
  <r>
    <x v="181"/>
    <x v="24"/>
    <x v="65"/>
    <m/>
    <n v="0"/>
  </r>
  <r>
    <x v="181"/>
    <x v="23"/>
    <x v="65"/>
    <n v="323500"/>
    <n v="323500"/>
  </r>
  <r>
    <x v="182"/>
    <x v="26"/>
    <x v="65"/>
    <n v="312000"/>
    <n v="2964500"/>
  </r>
  <r>
    <x v="182"/>
    <x v="19"/>
    <x v="65"/>
    <m/>
    <n v="0"/>
  </r>
  <r>
    <x v="182"/>
    <x v="24"/>
    <x v="65"/>
    <m/>
    <n v="0"/>
  </r>
  <r>
    <x v="182"/>
    <x v="23"/>
    <x v="65"/>
    <m/>
    <n v="0"/>
  </r>
  <r>
    <x v="183"/>
    <x v="26"/>
    <x v="65"/>
    <n v="397000"/>
    <n v="3390200"/>
  </r>
  <r>
    <x v="183"/>
    <x v="19"/>
    <x v="65"/>
    <m/>
    <n v="0"/>
  </r>
  <r>
    <x v="183"/>
    <x v="24"/>
    <x v="65"/>
    <m/>
    <n v="0"/>
  </r>
  <r>
    <x v="183"/>
    <x v="23"/>
    <x v="65"/>
    <m/>
    <n v="0"/>
  </r>
  <r>
    <x v="184"/>
    <x v="26"/>
    <x v="65"/>
    <n v="370000"/>
    <n v="1735000"/>
  </r>
  <r>
    <x v="184"/>
    <x v="19"/>
    <x v="65"/>
    <m/>
    <n v="0"/>
  </r>
  <r>
    <x v="184"/>
    <x v="24"/>
    <x v="65"/>
    <m/>
    <n v="0"/>
  </r>
  <r>
    <x v="184"/>
    <x v="23"/>
    <x v="65"/>
    <m/>
    <n v="0"/>
  </r>
  <r>
    <x v="185"/>
    <x v="26"/>
    <x v="65"/>
    <n v="338750"/>
    <n v="4092450"/>
  </r>
  <r>
    <x v="185"/>
    <x v="19"/>
    <x v="65"/>
    <n v="357250"/>
    <n v="714500"/>
  </r>
  <r>
    <x v="185"/>
    <x v="24"/>
    <x v="65"/>
    <m/>
    <n v="0"/>
  </r>
  <r>
    <x v="185"/>
    <x v="23"/>
    <x v="65"/>
    <m/>
    <n v="0"/>
  </r>
  <r>
    <x v="186"/>
    <x v="26"/>
    <x v="65"/>
    <n v="360000"/>
    <n v="2683900"/>
  </r>
  <r>
    <x v="186"/>
    <x v="19"/>
    <x v="65"/>
    <m/>
    <n v="0"/>
  </r>
  <r>
    <x v="186"/>
    <x v="24"/>
    <x v="65"/>
    <n v="400000"/>
    <n v="400000"/>
  </r>
  <r>
    <x v="186"/>
    <x v="23"/>
    <x v="65"/>
    <n v="382000"/>
    <n v="382000"/>
  </r>
  <r>
    <x v="187"/>
    <x v="26"/>
    <x v="65"/>
    <n v="407750"/>
    <n v="2469900"/>
  </r>
  <r>
    <x v="187"/>
    <x v="19"/>
    <x v="65"/>
    <m/>
    <n v="0"/>
  </r>
  <r>
    <x v="187"/>
    <x v="24"/>
    <x v="65"/>
    <m/>
    <m/>
  </r>
  <r>
    <x v="187"/>
    <x v="23"/>
    <x v="65"/>
    <n v="276000"/>
    <n v="276000"/>
  </r>
  <r>
    <x v="188"/>
    <x v="26"/>
    <x v="65"/>
    <n v="358000"/>
    <n v="5274500"/>
  </r>
  <r>
    <x v="188"/>
    <x v="19"/>
    <x v="65"/>
    <m/>
    <n v="0"/>
  </r>
  <r>
    <x v="188"/>
    <x v="24"/>
    <x v="65"/>
    <m/>
    <m/>
  </r>
  <r>
    <x v="188"/>
    <x v="23"/>
    <x v="65"/>
    <m/>
    <m/>
  </r>
  <r>
    <x v="189"/>
    <x v="26"/>
    <x v="65"/>
    <n v="332000"/>
    <n v="2446250"/>
  </r>
  <r>
    <x v="189"/>
    <x v="19"/>
    <x v="65"/>
    <n v="520000"/>
    <n v="520000"/>
  </r>
  <r>
    <x v="189"/>
    <x v="24"/>
    <x v="65"/>
    <m/>
    <m/>
  </r>
  <r>
    <x v="189"/>
    <x v="23"/>
    <x v="65"/>
    <m/>
    <m/>
  </r>
  <r>
    <x v="190"/>
    <x v="26"/>
    <x v="65"/>
    <n v="350000"/>
    <n v="1874844"/>
  </r>
  <r>
    <x v="190"/>
    <x v="19"/>
    <x v="65"/>
    <m/>
    <n v="0"/>
  </r>
  <r>
    <x v="190"/>
    <x v="24"/>
    <x v="65"/>
    <m/>
    <m/>
  </r>
  <r>
    <x v="190"/>
    <x v="23"/>
    <x v="65"/>
    <m/>
    <m/>
  </r>
  <r>
    <x v="191"/>
    <x v="26"/>
    <x v="65"/>
    <n v="306125"/>
    <n v="1201250"/>
  </r>
  <r>
    <x v="191"/>
    <x v="19"/>
    <x v="65"/>
    <n v="531303"/>
    <n v="1062605"/>
  </r>
  <r>
    <x v="191"/>
    <x v="24"/>
    <x v="65"/>
    <m/>
    <m/>
  </r>
  <r>
    <x v="191"/>
    <x v="23"/>
    <x v="65"/>
    <m/>
    <m/>
  </r>
  <r>
    <x v="192"/>
    <x v="26"/>
    <x v="65"/>
    <n v="352000"/>
    <n v="1279000"/>
  </r>
  <r>
    <x v="192"/>
    <x v="19"/>
    <x v="65"/>
    <n v="366000"/>
    <n v="366000"/>
  </r>
  <r>
    <x v="192"/>
    <x v="24"/>
    <x v="65"/>
    <m/>
    <m/>
  </r>
  <r>
    <x v="192"/>
    <x v="23"/>
    <x v="65"/>
    <m/>
    <m/>
  </r>
  <r>
    <x v="202"/>
    <x v="26"/>
    <x v="65"/>
    <n v="487000"/>
    <n v="1981500"/>
  </r>
  <r>
    <x v="202"/>
    <x v="19"/>
    <x v="65"/>
    <m/>
    <n v="0"/>
  </r>
  <r>
    <x v="202"/>
    <x v="24"/>
    <x v="65"/>
    <m/>
    <m/>
  </r>
  <r>
    <x v="202"/>
    <x v="23"/>
    <x v="65"/>
    <m/>
    <m/>
  </r>
  <r>
    <x v="194"/>
    <x v="26"/>
    <x v="65"/>
    <n v="469500"/>
    <n v="1844000"/>
  </r>
  <r>
    <x v="194"/>
    <x v="19"/>
    <x v="65"/>
    <n v="633434"/>
    <n v="1266867"/>
  </r>
  <r>
    <x v="194"/>
    <x v="24"/>
    <x v="65"/>
    <m/>
    <m/>
  </r>
  <r>
    <x v="194"/>
    <x v="23"/>
    <x v="65"/>
    <m/>
    <m/>
  </r>
  <r>
    <x v="195"/>
    <x v="26"/>
    <x v="65"/>
    <n v="382500"/>
    <n v="1944500"/>
  </r>
  <r>
    <x v="195"/>
    <x v="19"/>
    <x v="65"/>
    <n v="642220"/>
    <n v="1284440"/>
  </r>
  <r>
    <x v="195"/>
    <x v="24"/>
    <x v="65"/>
    <m/>
    <m/>
  </r>
  <r>
    <x v="195"/>
    <x v="23"/>
    <x v="65"/>
    <m/>
    <m/>
  </r>
  <r>
    <x v="196"/>
    <x v="26"/>
    <x v="65"/>
    <n v="353674"/>
    <n v="2324342"/>
  </r>
  <r>
    <x v="196"/>
    <x v="19"/>
    <x v="65"/>
    <n v="544990"/>
    <n v="544990"/>
  </r>
  <r>
    <x v="196"/>
    <x v="24"/>
    <x v="65"/>
    <m/>
    <m/>
  </r>
  <r>
    <x v="196"/>
    <x v="23"/>
    <x v="65"/>
    <m/>
    <m/>
  </r>
  <r>
    <x v="197"/>
    <x v="26"/>
    <x v="65"/>
    <n v="400000"/>
    <n v="2043000"/>
  </r>
  <r>
    <x v="197"/>
    <x v="19"/>
    <x v="65"/>
    <n v="715066"/>
    <n v="715066"/>
  </r>
  <r>
    <x v="197"/>
    <x v="24"/>
    <x v="65"/>
    <m/>
    <m/>
  </r>
  <r>
    <x v="197"/>
    <x v="23"/>
    <x v="65"/>
    <m/>
    <m/>
  </r>
  <r>
    <x v="198"/>
    <x v="26"/>
    <x v="65"/>
    <n v="364500"/>
    <n v="3881900"/>
  </r>
  <r>
    <x v="198"/>
    <x v="19"/>
    <x v="65"/>
    <n v="607210"/>
    <n v="1214420"/>
  </r>
  <r>
    <x v="198"/>
    <x v="24"/>
    <x v="65"/>
    <m/>
    <m/>
  </r>
  <r>
    <x v="198"/>
    <x v="23"/>
    <x v="65"/>
    <m/>
    <m/>
  </r>
  <r>
    <x v="199"/>
    <x v="26"/>
    <x v="65"/>
    <n v="353000"/>
    <n v="4108400"/>
  </r>
  <r>
    <x v="199"/>
    <x v="19"/>
    <x v="65"/>
    <m/>
    <m/>
  </r>
  <r>
    <x v="199"/>
    <x v="24"/>
    <x v="65"/>
    <m/>
    <m/>
  </r>
  <r>
    <x v="199"/>
    <x v="23"/>
    <x v="65"/>
    <m/>
    <m/>
  </r>
  <r>
    <x v="200"/>
    <x v="26"/>
    <x v="65"/>
    <n v="394975"/>
    <n v="4409350"/>
  </r>
  <r>
    <x v="200"/>
    <x v="19"/>
    <x v="65"/>
    <m/>
    <m/>
  </r>
  <r>
    <x v="200"/>
    <x v="24"/>
    <x v="65"/>
    <m/>
    <m/>
  </r>
  <r>
    <x v="200"/>
    <x v="23"/>
    <x v="65"/>
    <m/>
    <m/>
  </r>
  <r>
    <x v="201"/>
    <x v="26"/>
    <x v="65"/>
    <n v="495000"/>
    <n v="3422300"/>
  </r>
  <r>
    <x v="201"/>
    <x v="19"/>
    <x v="65"/>
    <m/>
    <m/>
  </r>
  <r>
    <x v="201"/>
    <x v="24"/>
    <x v="65"/>
    <m/>
    <m/>
  </r>
  <r>
    <x v="201"/>
    <x v="23"/>
    <x v="65"/>
    <m/>
    <m/>
  </r>
  <r>
    <x v="12"/>
    <x v="23"/>
    <x v="66"/>
    <n v="199779"/>
    <n v="2477032"/>
  </r>
  <r>
    <x v="13"/>
    <x v="23"/>
    <x v="66"/>
    <n v="191975"/>
    <n v="2647010"/>
  </r>
  <r>
    <x v="14"/>
    <x v="23"/>
    <x v="66"/>
    <n v="185000"/>
    <n v="5008286"/>
  </r>
  <r>
    <x v="15"/>
    <x v="23"/>
    <x v="66"/>
    <n v="218050"/>
    <n v="6802070"/>
  </r>
  <r>
    <x v="16"/>
    <x v="23"/>
    <x v="66"/>
    <n v="195000"/>
    <n v="6291700"/>
  </r>
  <r>
    <x v="17"/>
    <x v="23"/>
    <x v="66"/>
    <n v="218000"/>
    <n v="6804401"/>
  </r>
  <r>
    <x v="18"/>
    <x v="23"/>
    <x v="66"/>
    <n v="220500"/>
    <n v="6072457"/>
  </r>
  <r>
    <x v="19"/>
    <x v="23"/>
    <x v="66"/>
    <n v="229500"/>
    <n v="6585200"/>
  </r>
  <r>
    <x v="20"/>
    <x v="23"/>
    <x v="66"/>
    <n v="219950"/>
    <n v="5578450"/>
  </r>
  <r>
    <x v="21"/>
    <x v="23"/>
    <x v="66"/>
    <n v="195000"/>
    <n v="4057244"/>
  </r>
  <r>
    <x v="22"/>
    <x v="23"/>
    <x v="66"/>
    <n v="212100"/>
    <n v="4660534"/>
  </r>
  <r>
    <x v="23"/>
    <x v="23"/>
    <x v="66"/>
    <n v="226975"/>
    <n v="4125865"/>
  </r>
  <r>
    <x v="24"/>
    <x v="23"/>
    <x v="66"/>
    <n v="194950"/>
    <n v="2795650"/>
  </r>
  <r>
    <x v="25"/>
    <x v="23"/>
    <x v="66"/>
    <n v="227225"/>
    <n v="3761399"/>
  </r>
  <r>
    <x v="26"/>
    <x v="23"/>
    <x v="66"/>
    <n v="235000"/>
    <n v="6682299"/>
  </r>
  <r>
    <x v="27"/>
    <x v="23"/>
    <x v="66"/>
    <n v="236450"/>
    <n v="6870959"/>
  </r>
  <r>
    <x v="28"/>
    <x v="23"/>
    <x v="66"/>
    <n v="250000"/>
    <n v="6459650"/>
  </r>
  <r>
    <x v="29"/>
    <x v="23"/>
    <x v="66"/>
    <n v="229000"/>
    <n v="6732049"/>
  </r>
  <r>
    <x v="30"/>
    <x v="23"/>
    <x v="66"/>
    <n v="258000"/>
    <n v="9224400"/>
  </r>
  <r>
    <x v="31"/>
    <x v="23"/>
    <x v="66"/>
    <n v="237500"/>
    <n v="8456999"/>
  </r>
  <r>
    <x v="32"/>
    <x v="23"/>
    <x v="66"/>
    <n v="260725"/>
    <n v="7299890"/>
  </r>
  <r>
    <x v="33"/>
    <x v="23"/>
    <x v="66"/>
    <n v="278450"/>
    <n v="9185840"/>
  </r>
  <r>
    <x v="34"/>
    <x v="23"/>
    <x v="66"/>
    <n v="279975"/>
    <n v="6191090"/>
  </r>
  <r>
    <x v="35"/>
    <x v="23"/>
    <x v="66"/>
    <n v="257975"/>
    <n v="6162504"/>
  </r>
  <r>
    <x v="36"/>
    <x v="23"/>
    <x v="66"/>
    <n v="260000"/>
    <n v="5821525"/>
  </r>
  <r>
    <x v="37"/>
    <x v="23"/>
    <x v="66"/>
    <n v="255000"/>
    <n v="4782200"/>
  </r>
  <r>
    <x v="38"/>
    <x v="23"/>
    <x v="66"/>
    <n v="280450"/>
    <n v="6867027"/>
  </r>
  <r>
    <x v="39"/>
    <x v="23"/>
    <x v="66"/>
    <n v="277500"/>
    <n v="6562329"/>
  </r>
  <r>
    <x v="40"/>
    <x v="23"/>
    <x v="66"/>
    <n v="279950"/>
    <n v="6343100"/>
  </r>
  <r>
    <x v="41"/>
    <x v="23"/>
    <x v="66"/>
    <n v="305500"/>
    <n v="6989275"/>
  </r>
  <r>
    <x v="42"/>
    <x v="23"/>
    <x v="66"/>
    <n v="265000"/>
    <n v="9190650"/>
  </r>
  <r>
    <x v="43"/>
    <x v="23"/>
    <x v="66"/>
    <n v="296000"/>
    <n v="8679350"/>
  </r>
  <r>
    <x v="44"/>
    <x v="23"/>
    <x v="66"/>
    <n v="262500"/>
    <n v="7879605"/>
  </r>
  <r>
    <x v="45"/>
    <x v="23"/>
    <x v="66"/>
    <n v="284950"/>
    <n v="5433200"/>
  </r>
  <r>
    <x v="46"/>
    <x v="23"/>
    <x v="66"/>
    <n v="308625"/>
    <n v="5691839"/>
  </r>
  <r>
    <x v="47"/>
    <x v="23"/>
    <x v="66"/>
    <n v="278950"/>
    <n v="5955768"/>
  </r>
  <r>
    <x v="48"/>
    <x v="23"/>
    <x v="66"/>
    <n v="307250"/>
    <n v="5818256"/>
  </r>
  <r>
    <x v="49"/>
    <x v="23"/>
    <x v="66"/>
    <n v="323000"/>
    <n v="3499850"/>
  </r>
  <r>
    <x v="50"/>
    <x v="23"/>
    <x v="66"/>
    <n v="302250"/>
    <n v="6659350"/>
  </r>
  <r>
    <x v="51"/>
    <x v="23"/>
    <x v="66"/>
    <n v="284500"/>
    <n v="4846700"/>
  </r>
  <r>
    <x v="52"/>
    <x v="23"/>
    <x v="66"/>
    <n v="298950"/>
    <n v="7439100"/>
  </r>
  <r>
    <x v="53"/>
    <x v="23"/>
    <x v="66"/>
    <n v="278000"/>
    <n v="7937800"/>
  </r>
  <r>
    <x v="54"/>
    <x v="23"/>
    <x v="66"/>
    <n v="285000"/>
    <n v="9814227"/>
  </r>
  <r>
    <x v="55"/>
    <x v="23"/>
    <x v="66"/>
    <n v="285000"/>
    <n v="4611000"/>
  </r>
  <r>
    <x v="56"/>
    <x v="23"/>
    <x v="66"/>
    <n v="236475"/>
    <n v="1429450"/>
  </r>
  <r>
    <x v="57"/>
    <x v="23"/>
    <x v="66"/>
    <n v="313500"/>
    <n v="4145500"/>
  </r>
  <r>
    <x v="58"/>
    <x v="23"/>
    <x v="66"/>
    <n v="297500"/>
    <n v="1733100"/>
  </r>
  <r>
    <x v="59"/>
    <x v="23"/>
    <x v="66"/>
    <n v="288000"/>
    <n v="2297500"/>
  </r>
  <r>
    <x v="60"/>
    <x v="23"/>
    <x v="66"/>
    <n v="279225"/>
    <n v="2986950"/>
  </r>
  <r>
    <x v="61"/>
    <x v="23"/>
    <x v="66"/>
    <n v="280000"/>
    <n v="3040850"/>
  </r>
  <r>
    <x v="62"/>
    <x v="23"/>
    <x v="66"/>
    <n v="229950"/>
    <n v="1703400"/>
  </r>
  <r>
    <x v="63"/>
    <x v="23"/>
    <x v="66"/>
    <n v="292500"/>
    <n v="1981000"/>
  </r>
  <r>
    <x v="64"/>
    <x v="23"/>
    <x v="66"/>
    <n v="253500"/>
    <n v="4553966"/>
  </r>
  <r>
    <x v="65"/>
    <x v="23"/>
    <x v="66"/>
    <n v="269950"/>
    <n v="4731123"/>
  </r>
  <r>
    <x v="66"/>
    <x v="23"/>
    <x v="66"/>
    <n v="268250"/>
    <n v="4499450"/>
  </r>
  <r>
    <x v="67"/>
    <x v="23"/>
    <x v="66"/>
    <n v="267475"/>
    <n v="3898072"/>
  </r>
  <r>
    <x v="68"/>
    <x v="23"/>
    <x v="66"/>
    <n v="290000"/>
    <n v="3013180"/>
  </r>
  <r>
    <x v="69"/>
    <x v="23"/>
    <x v="66"/>
    <n v="269450"/>
    <n v="1631350"/>
  </r>
  <r>
    <x v="70"/>
    <x v="23"/>
    <x v="66"/>
    <n v="230375"/>
    <n v="1872350"/>
  </r>
  <r>
    <x v="71"/>
    <x v="23"/>
    <x v="66"/>
    <n v="234975"/>
    <n v="2322400"/>
  </r>
  <r>
    <x v="72"/>
    <x v="23"/>
    <x v="66"/>
    <n v="222000"/>
    <n v="2676500"/>
  </r>
  <r>
    <x v="73"/>
    <x v="23"/>
    <x v="66"/>
    <n v="247000"/>
    <n v="1228955"/>
  </r>
  <r>
    <x v="74"/>
    <x v="23"/>
    <x v="66"/>
    <n v="257000"/>
    <n v="2263000"/>
  </r>
  <r>
    <x v="75"/>
    <x v="23"/>
    <x v="66"/>
    <n v="218157"/>
    <n v="3203713"/>
  </r>
  <r>
    <x v="76"/>
    <x v="23"/>
    <x v="66"/>
    <n v="232500"/>
    <n v="2460900"/>
  </r>
  <r>
    <x v="77"/>
    <x v="23"/>
    <x v="66"/>
    <n v="246900"/>
    <n v="3641700"/>
  </r>
  <r>
    <x v="78"/>
    <x v="23"/>
    <x v="66"/>
    <n v="253000"/>
    <n v="6855089"/>
  </r>
  <r>
    <x v="79"/>
    <x v="23"/>
    <x v="66"/>
    <n v="229475"/>
    <n v="2479950"/>
  </r>
  <r>
    <x v="80"/>
    <x v="23"/>
    <x v="66"/>
    <n v="245000"/>
    <n v="3825245"/>
  </r>
  <r>
    <x v="81"/>
    <x v="23"/>
    <x v="66"/>
    <n v="240500"/>
    <n v="3143428"/>
  </r>
  <r>
    <x v="82"/>
    <x v="23"/>
    <x v="66"/>
    <n v="257000"/>
    <n v="3449849"/>
  </r>
  <r>
    <x v="83"/>
    <x v="23"/>
    <x v="66"/>
    <n v="169500"/>
    <n v="2426950"/>
  </r>
  <r>
    <x v="84"/>
    <x v="23"/>
    <x v="66"/>
    <n v="224750"/>
    <n v="1938150"/>
  </r>
  <r>
    <x v="85"/>
    <x v="23"/>
    <x v="66"/>
    <n v="245000"/>
    <n v="2860000"/>
  </r>
  <r>
    <x v="86"/>
    <x v="23"/>
    <x v="66"/>
    <n v="259000"/>
    <n v="4475815"/>
  </r>
  <r>
    <x v="87"/>
    <x v="23"/>
    <x v="66"/>
    <n v="279038"/>
    <n v="6964834"/>
  </r>
  <r>
    <x v="88"/>
    <x v="23"/>
    <x v="66"/>
    <n v="250000"/>
    <n v="2630300"/>
  </r>
  <r>
    <x v="89"/>
    <x v="23"/>
    <x v="66"/>
    <n v="252000"/>
    <n v="3009700"/>
  </r>
  <r>
    <x v="90"/>
    <x v="23"/>
    <x v="66"/>
    <n v="291500"/>
    <n v="2254850"/>
  </r>
  <r>
    <x v="91"/>
    <x v="23"/>
    <x v="66"/>
    <n v="273909"/>
    <n v="3012820"/>
  </r>
  <r>
    <x v="92"/>
    <x v="23"/>
    <x v="66"/>
    <n v="222000"/>
    <n v="2653594"/>
  </r>
  <r>
    <x v="93"/>
    <x v="23"/>
    <x v="66"/>
    <n v="240000"/>
    <n v="2422500"/>
  </r>
  <r>
    <x v="94"/>
    <x v="23"/>
    <x v="66"/>
    <n v="240000"/>
    <n v="4101489"/>
  </r>
  <r>
    <x v="95"/>
    <x v="23"/>
    <x v="66"/>
    <n v="282023"/>
    <n v="4563369"/>
  </r>
  <r>
    <x v="96"/>
    <x v="23"/>
    <x v="66"/>
    <n v="257123"/>
    <n v="2788872"/>
  </r>
  <r>
    <x v="97"/>
    <x v="23"/>
    <x v="66"/>
    <n v="229500"/>
    <n v="2411685"/>
  </r>
  <r>
    <x v="98"/>
    <x v="23"/>
    <x v="66"/>
    <n v="161000"/>
    <n v="728972"/>
  </r>
  <r>
    <x v="99"/>
    <x v="23"/>
    <x v="66"/>
    <n v="224950"/>
    <n v="3305400"/>
  </r>
  <r>
    <x v="100"/>
    <x v="23"/>
    <x v="66"/>
    <n v="252450"/>
    <n v="4695518"/>
  </r>
  <r>
    <x v="101"/>
    <x v="23"/>
    <x v="66"/>
    <n v="245000"/>
    <n v="4210669"/>
  </r>
  <r>
    <x v="102"/>
    <x v="23"/>
    <x v="66"/>
    <n v="227900"/>
    <n v="4277250"/>
  </r>
  <r>
    <x v="103"/>
    <x v="23"/>
    <x v="66"/>
    <n v="210000"/>
    <n v="3560499"/>
  </r>
  <r>
    <x v="104"/>
    <x v="23"/>
    <x v="66"/>
    <n v="177475"/>
    <n v="2046900"/>
  </r>
  <r>
    <x v="105"/>
    <x v="23"/>
    <x v="66"/>
    <n v="188250"/>
    <n v="2723930"/>
  </r>
  <r>
    <x v="106"/>
    <x v="23"/>
    <x v="66"/>
    <n v="171250"/>
    <n v="2918127"/>
  </r>
  <r>
    <x v="107"/>
    <x v="23"/>
    <x v="66"/>
    <n v="182000"/>
    <n v="1788900"/>
  </r>
  <r>
    <x v="108"/>
    <x v="23"/>
    <x v="66"/>
    <n v="203725"/>
    <n v="2883450"/>
  </r>
  <r>
    <x v="109"/>
    <x v="23"/>
    <x v="66"/>
    <n v="207000"/>
    <n v="2085350"/>
  </r>
  <r>
    <x v="110"/>
    <x v="23"/>
    <x v="66"/>
    <n v="171750"/>
    <n v="3696540"/>
  </r>
  <r>
    <x v="111"/>
    <x v="23"/>
    <x v="66"/>
    <n v="199950"/>
    <n v="3094849"/>
  </r>
  <r>
    <x v="112"/>
    <x v="23"/>
    <x v="66"/>
    <n v="192000"/>
    <n v="2785802"/>
  </r>
  <r>
    <x v="113"/>
    <x v="23"/>
    <x v="66"/>
    <n v="229950"/>
    <n v="4444252"/>
  </r>
  <r>
    <x v="114"/>
    <x v="23"/>
    <x v="66"/>
    <n v="218900"/>
    <n v="3591545"/>
  </r>
  <r>
    <x v="115"/>
    <x v="23"/>
    <x v="66"/>
    <n v="239950"/>
    <n v="5775601"/>
  </r>
  <r>
    <x v="116"/>
    <x v="23"/>
    <x v="66"/>
    <n v="193000"/>
    <n v="2766450"/>
  </r>
  <r>
    <x v="117"/>
    <x v="23"/>
    <x v="66"/>
    <n v="228475"/>
    <n v="3679900"/>
  </r>
  <r>
    <x v="118"/>
    <x v="23"/>
    <x v="66"/>
    <n v="210000"/>
    <n v="3360400"/>
  </r>
  <r>
    <x v="119"/>
    <x v="23"/>
    <x v="66"/>
    <n v="248500"/>
    <n v="2076350"/>
  </r>
  <r>
    <x v="120"/>
    <x v="23"/>
    <x v="66"/>
    <n v="210995"/>
    <n v="2570977"/>
  </r>
  <r>
    <x v="121"/>
    <x v="23"/>
    <x v="66"/>
    <n v="247000"/>
    <n v="2790844"/>
  </r>
  <r>
    <x v="122"/>
    <x v="23"/>
    <x v="66"/>
    <n v="208000"/>
    <n v="5017505"/>
  </r>
  <r>
    <x v="123"/>
    <x v="23"/>
    <x v="66"/>
    <n v="252445"/>
    <n v="5340558"/>
  </r>
  <r>
    <x v="124"/>
    <x v="23"/>
    <x v="66"/>
    <n v="250000"/>
    <n v="7168307"/>
  </r>
  <r>
    <x v="125"/>
    <x v="23"/>
    <x v="66"/>
    <n v="236475"/>
    <n v="5748540"/>
  </r>
  <r>
    <x v="126"/>
    <x v="23"/>
    <x v="66"/>
    <n v="282500"/>
    <n v="6768463"/>
  </r>
  <r>
    <x v="127"/>
    <x v="23"/>
    <x v="66"/>
    <n v="285310"/>
    <n v="8489529"/>
  </r>
  <r>
    <x v="128"/>
    <x v="23"/>
    <x v="66"/>
    <n v="249950"/>
    <n v="9347301"/>
  </r>
  <r>
    <x v="129"/>
    <x v="23"/>
    <x v="66"/>
    <n v="256636"/>
    <n v="5502823"/>
  </r>
  <r>
    <x v="130"/>
    <x v="23"/>
    <x v="66"/>
    <n v="276873"/>
    <n v="5969465"/>
  </r>
  <r>
    <x v="131"/>
    <x v="23"/>
    <x v="66"/>
    <n v="257000"/>
    <n v="4837844"/>
  </r>
  <r>
    <x v="132"/>
    <x v="23"/>
    <x v="66"/>
    <n v="231375"/>
    <n v="4067960"/>
  </r>
  <r>
    <x v="133"/>
    <x v="23"/>
    <x v="66"/>
    <n v="274248"/>
    <n v="3044984"/>
  </r>
  <r>
    <x v="134"/>
    <x v="23"/>
    <x v="66"/>
    <n v="279995"/>
    <n v="4757789"/>
  </r>
  <r>
    <x v="135"/>
    <x v="23"/>
    <x v="66"/>
    <n v="281330"/>
    <n v="7615895"/>
  </r>
  <r>
    <x v="136"/>
    <x v="23"/>
    <x v="66"/>
    <n v="272495"/>
    <n v="5601251"/>
  </r>
  <r>
    <x v="137"/>
    <x v="23"/>
    <x v="66"/>
    <n v="284995"/>
    <n v="8452886"/>
  </r>
  <r>
    <x v="138"/>
    <x v="23"/>
    <x v="66"/>
    <n v="225475"/>
    <n v="6479289"/>
  </r>
  <r>
    <x v="139"/>
    <x v="23"/>
    <x v="66"/>
    <n v="267000"/>
    <n v="9101816"/>
  </r>
  <r>
    <x v="140"/>
    <x v="23"/>
    <x v="66"/>
    <n v="228500"/>
    <n v="6333040"/>
  </r>
  <r>
    <x v="141"/>
    <x v="23"/>
    <x v="66"/>
    <n v="251250"/>
    <n v="6969767"/>
  </r>
  <r>
    <x v="142"/>
    <x v="23"/>
    <x v="66"/>
    <n v="271045"/>
    <n v="5407450"/>
  </r>
  <r>
    <x v="143"/>
    <x v="23"/>
    <x v="66"/>
    <n v="264950"/>
    <n v="5134125"/>
  </r>
  <r>
    <x v="144"/>
    <x v="23"/>
    <x v="66"/>
    <n v="244000"/>
    <n v="4398244"/>
  </r>
  <r>
    <x v="145"/>
    <x v="23"/>
    <x v="66"/>
    <n v="229000"/>
    <n v="5277890"/>
  </r>
  <r>
    <x v="146"/>
    <x v="23"/>
    <x v="66"/>
    <n v="282822"/>
    <n v="6740796"/>
  </r>
  <r>
    <x v="147"/>
    <x v="23"/>
    <x v="66"/>
    <n v="264000"/>
    <n v="6656710"/>
  </r>
  <r>
    <x v="148"/>
    <x v="23"/>
    <x v="66"/>
    <n v="265000"/>
    <n v="6464190"/>
  </r>
  <r>
    <x v="149"/>
    <x v="23"/>
    <x v="66"/>
    <n v="270000"/>
    <n v="11622048"/>
  </r>
  <r>
    <x v="150"/>
    <x v="23"/>
    <x v="66"/>
    <n v="250000"/>
    <n v="8010514"/>
  </r>
  <r>
    <x v="151"/>
    <x v="23"/>
    <x v="66"/>
    <n v="269975"/>
    <n v="8135450"/>
  </r>
  <r>
    <x v="152"/>
    <x v="23"/>
    <x v="66"/>
    <n v="277500"/>
    <n v="6009400"/>
  </r>
  <r>
    <x v="153"/>
    <x v="23"/>
    <x v="66"/>
    <n v="253500"/>
    <n v="7363263"/>
  </r>
  <r>
    <x v="154"/>
    <x v="23"/>
    <x v="66"/>
    <n v="264950"/>
    <n v="6297592"/>
  </r>
  <r>
    <x v="155"/>
    <x v="23"/>
    <x v="66"/>
    <n v="269000"/>
    <n v="8802758"/>
  </r>
  <r>
    <x v="156"/>
    <x v="23"/>
    <x v="66"/>
    <n v="299000"/>
    <n v="4552095"/>
  </r>
  <r>
    <x v="157"/>
    <x v="23"/>
    <x v="66"/>
    <n v="328500"/>
    <n v="5313471"/>
  </r>
  <r>
    <x v="158"/>
    <x v="23"/>
    <x v="66"/>
    <n v="279500"/>
    <n v="6019290"/>
  </r>
  <r>
    <x v="159"/>
    <x v="23"/>
    <x v="66"/>
    <n v="271000"/>
    <n v="7917700"/>
  </r>
  <r>
    <x v="160"/>
    <x v="23"/>
    <x v="66"/>
    <n v="282250"/>
    <n v="10912450"/>
  </r>
  <r>
    <x v="161"/>
    <x v="23"/>
    <x v="66"/>
    <n v="321625"/>
    <n v="11919298"/>
  </r>
  <r>
    <x v="162"/>
    <x v="23"/>
    <x v="66"/>
    <n v="309950"/>
    <n v="8236575"/>
  </r>
  <r>
    <x v="163"/>
    <x v="23"/>
    <x v="66"/>
    <n v="295000"/>
    <n v="8453708"/>
  </r>
  <r>
    <x v="164"/>
    <x v="23"/>
    <x v="66"/>
    <n v="289000"/>
    <n v="9058953"/>
  </r>
  <r>
    <x v="165"/>
    <x v="23"/>
    <x v="66"/>
    <n v="302000"/>
    <n v="7960486"/>
  </r>
  <r>
    <x v="166"/>
    <x v="23"/>
    <x v="66"/>
    <n v="305000"/>
    <n v="9186525"/>
  </r>
  <r>
    <x v="167"/>
    <x v="23"/>
    <x v="66"/>
    <n v="328000"/>
    <n v="9016850"/>
  </r>
  <r>
    <x v="168"/>
    <x v="23"/>
    <x v="66"/>
    <n v="270975"/>
    <n v="4617940"/>
  </r>
  <r>
    <x v="169"/>
    <x v="23"/>
    <x v="66"/>
    <n v="311000"/>
    <n v="9133500"/>
  </r>
  <r>
    <x v="170"/>
    <x v="23"/>
    <x v="66"/>
    <n v="335000"/>
    <n v="9183516"/>
  </r>
  <r>
    <x v="171"/>
    <x v="23"/>
    <x v="66"/>
    <n v="306000"/>
    <n v="7833604"/>
  </r>
  <r>
    <x v="172"/>
    <x v="23"/>
    <x v="66"/>
    <n v="365000"/>
    <n v="11991555"/>
  </r>
  <r>
    <x v="173"/>
    <x v="23"/>
    <x v="66"/>
    <n v="334050"/>
    <n v="14150282"/>
  </r>
  <r>
    <x v="174"/>
    <x v="23"/>
    <x v="66"/>
    <n v="342388"/>
    <n v="13127116"/>
  </r>
  <r>
    <x v="175"/>
    <x v="23"/>
    <x v="66"/>
    <n v="365000"/>
    <n v="11558739"/>
  </r>
  <r>
    <x v="176"/>
    <x v="23"/>
    <x v="66"/>
    <n v="330000"/>
    <n v="10225106"/>
  </r>
  <r>
    <x v="177"/>
    <x v="23"/>
    <x v="66"/>
    <n v="357750"/>
    <n v="13954901"/>
  </r>
  <r>
    <x v="178"/>
    <x v="23"/>
    <x v="66"/>
    <n v="318000"/>
    <n v="9258930"/>
  </r>
  <r>
    <x v="179"/>
    <x v="23"/>
    <x v="66"/>
    <n v="354900"/>
    <n v="9093714"/>
  </r>
  <r>
    <x v="180"/>
    <x v="23"/>
    <x v="66"/>
    <n v="325000"/>
    <n v="6484709"/>
  </r>
  <r>
    <x v="181"/>
    <x v="23"/>
    <x v="66"/>
    <n v="324000"/>
    <n v="7148524"/>
  </r>
  <r>
    <x v="182"/>
    <x v="23"/>
    <x v="66"/>
    <n v="355500"/>
    <n v="12806311"/>
  </r>
  <r>
    <x v="183"/>
    <x v="23"/>
    <x v="66"/>
    <n v="359500"/>
    <n v="10443090"/>
  </r>
  <r>
    <x v="184"/>
    <x v="23"/>
    <x v="66"/>
    <n v="360000"/>
    <n v="13117410"/>
  </r>
  <r>
    <x v="185"/>
    <x v="23"/>
    <x v="66"/>
    <n v="358000"/>
    <n v="13690890"/>
  </r>
  <r>
    <x v="186"/>
    <x v="23"/>
    <x v="66"/>
    <n v="421750"/>
    <n v="16020393"/>
  </r>
  <r>
    <x v="187"/>
    <x v="23"/>
    <x v="66"/>
    <n v="410000"/>
    <n v="12721243"/>
  </r>
  <r>
    <x v="188"/>
    <x v="23"/>
    <x v="66"/>
    <n v="399975"/>
    <n v="10114469"/>
  </r>
  <r>
    <x v="189"/>
    <x v="23"/>
    <x v="66"/>
    <n v="354000"/>
    <n v="9936165"/>
  </r>
  <r>
    <x v="190"/>
    <x v="23"/>
    <x v="66"/>
    <n v="344000"/>
    <n v="12549175"/>
  </r>
  <r>
    <x v="191"/>
    <x v="23"/>
    <x v="66"/>
    <n v="364000"/>
    <n v="11561997"/>
  </r>
  <r>
    <x v="192"/>
    <x v="23"/>
    <x v="66"/>
    <n v="350000"/>
    <n v="7222440"/>
  </r>
  <r>
    <x v="193"/>
    <x v="23"/>
    <x v="66"/>
    <n v="380000"/>
    <n v="8635049"/>
  </r>
  <r>
    <x v="194"/>
    <x v="23"/>
    <x v="66"/>
    <n v="413500"/>
    <n v="8911750"/>
  </r>
  <r>
    <x v="195"/>
    <x v="23"/>
    <x v="66"/>
    <n v="355000"/>
    <n v="10262230"/>
  </r>
  <r>
    <x v="196"/>
    <x v="23"/>
    <x v="66"/>
    <n v="395000"/>
    <n v="15288771"/>
  </r>
  <r>
    <x v="197"/>
    <x v="23"/>
    <x v="66"/>
    <n v="385000"/>
    <n v="13191403"/>
  </r>
  <r>
    <x v="198"/>
    <x v="23"/>
    <x v="66"/>
    <n v="418500"/>
    <n v="17356517"/>
  </r>
  <r>
    <x v="199"/>
    <x v="23"/>
    <x v="66"/>
    <n v="425000"/>
    <n v="15414808"/>
  </r>
  <r>
    <x v="200"/>
    <x v="23"/>
    <x v="66"/>
    <n v="390000"/>
    <n v="9180985"/>
  </r>
  <r>
    <x v="201"/>
    <x v="23"/>
    <x v="66"/>
    <n v="395000"/>
    <n v="12930949"/>
  </r>
  <r>
    <x v="12"/>
    <x v="23"/>
    <x v="67"/>
    <m/>
    <n v="0"/>
  </r>
  <r>
    <x v="12"/>
    <x v="27"/>
    <x v="67"/>
    <n v="190000"/>
    <n v="3601058"/>
  </r>
  <r>
    <x v="13"/>
    <x v="23"/>
    <x v="67"/>
    <n v="219950"/>
    <n v="219950"/>
  </r>
  <r>
    <x v="13"/>
    <x v="27"/>
    <x v="67"/>
    <n v="204850"/>
    <n v="2913924"/>
  </r>
  <r>
    <x v="14"/>
    <x v="23"/>
    <x v="67"/>
    <n v="191975"/>
    <n v="383950"/>
  </r>
  <r>
    <x v="14"/>
    <x v="27"/>
    <x v="67"/>
    <n v="193880"/>
    <n v="5715387"/>
  </r>
  <r>
    <x v="15"/>
    <x v="23"/>
    <x v="67"/>
    <n v="176450"/>
    <n v="352900"/>
  </r>
  <r>
    <x v="15"/>
    <x v="27"/>
    <x v="67"/>
    <n v="210975"/>
    <n v="5560082"/>
  </r>
  <r>
    <x v="16"/>
    <x v="23"/>
    <x v="67"/>
    <n v="195450"/>
    <n v="195450"/>
  </r>
  <r>
    <x v="16"/>
    <x v="27"/>
    <x v="67"/>
    <n v="210000"/>
    <n v="2701105"/>
  </r>
  <r>
    <x v="17"/>
    <x v="23"/>
    <x v="67"/>
    <n v="180000"/>
    <n v="180000"/>
  </r>
  <r>
    <x v="17"/>
    <x v="27"/>
    <x v="67"/>
    <n v="203950"/>
    <n v="4014754"/>
  </r>
  <r>
    <x v="18"/>
    <x v="23"/>
    <x v="67"/>
    <n v="195000"/>
    <n v="195000"/>
  </r>
  <r>
    <x v="18"/>
    <x v="27"/>
    <x v="67"/>
    <n v="200800"/>
    <n v="3548182"/>
  </r>
  <r>
    <x v="19"/>
    <x v="23"/>
    <x v="67"/>
    <n v="186500"/>
    <n v="776500"/>
  </r>
  <r>
    <x v="19"/>
    <x v="27"/>
    <x v="67"/>
    <n v="226750"/>
    <n v="5413400"/>
  </r>
  <r>
    <x v="20"/>
    <x v="23"/>
    <x v="67"/>
    <m/>
    <n v="0"/>
  </r>
  <r>
    <x v="20"/>
    <x v="27"/>
    <x v="67"/>
    <n v="193975"/>
    <n v="3944650"/>
  </r>
  <r>
    <x v="21"/>
    <x v="23"/>
    <x v="67"/>
    <m/>
    <n v="0"/>
  </r>
  <r>
    <x v="21"/>
    <x v="27"/>
    <x v="67"/>
    <n v="233760"/>
    <n v="3037745"/>
  </r>
  <r>
    <x v="22"/>
    <x v="23"/>
    <x v="67"/>
    <m/>
    <n v="0"/>
  </r>
  <r>
    <x v="22"/>
    <x v="27"/>
    <x v="67"/>
    <n v="204975"/>
    <n v="2164975"/>
  </r>
  <r>
    <x v="23"/>
    <x v="23"/>
    <x v="67"/>
    <m/>
    <n v="0"/>
  </r>
  <r>
    <x v="23"/>
    <x v="27"/>
    <x v="67"/>
    <n v="229225"/>
    <n v="4541948"/>
  </r>
  <r>
    <x v="24"/>
    <x v="23"/>
    <x v="67"/>
    <m/>
    <n v="0"/>
  </r>
  <r>
    <x v="24"/>
    <x v="27"/>
    <x v="67"/>
    <n v="221500"/>
    <n v="2158300"/>
  </r>
  <r>
    <x v="25"/>
    <x v="23"/>
    <x v="67"/>
    <n v="291500"/>
    <n v="291500"/>
  </r>
  <r>
    <x v="25"/>
    <x v="27"/>
    <x v="67"/>
    <n v="241450"/>
    <n v="1904945"/>
  </r>
  <r>
    <x v="26"/>
    <x v="23"/>
    <x v="67"/>
    <m/>
    <n v="0"/>
  </r>
  <r>
    <x v="26"/>
    <x v="27"/>
    <x v="67"/>
    <n v="244000"/>
    <n v="6691484"/>
  </r>
  <r>
    <x v="27"/>
    <x v="23"/>
    <x v="67"/>
    <n v="232750"/>
    <n v="465500"/>
  </r>
  <r>
    <x v="27"/>
    <x v="27"/>
    <x v="67"/>
    <n v="239250"/>
    <n v="5158170"/>
  </r>
  <r>
    <x v="28"/>
    <x v="23"/>
    <x v="67"/>
    <n v="195000"/>
    <n v="630950"/>
  </r>
  <r>
    <x v="28"/>
    <x v="27"/>
    <x v="67"/>
    <n v="236500"/>
    <n v="6607410"/>
  </r>
  <r>
    <x v="29"/>
    <x v="23"/>
    <x v="67"/>
    <n v="213000"/>
    <n v="213000"/>
  </r>
  <r>
    <x v="29"/>
    <x v="27"/>
    <x v="67"/>
    <n v="242000"/>
    <n v="5156722"/>
  </r>
  <r>
    <x v="30"/>
    <x v="23"/>
    <x v="67"/>
    <n v="209950"/>
    <n v="209950"/>
  </r>
  <r>
    <x v="30"/>
    <x v="27"/>
    <x v="67"/>
    <n v="249225"/>
    <n v="6486535"/>
  </r>
  <r>
    <x v="31"/>
    <x v="23"/>
    <x v="67"/>
    <m/>
    <n v="0"/>
  </r>
  <r>
    <x v="31"/>
    <x v="27"/>
    <x v="67"/>
    <n v="266434"/>
    <n v="11547345"/>
  </r>
  <r>
    <x v="32"/>
    <x v="23"/>
    <x v="67"/>
    <m/>
    <n v="0"/>
  </r>
  <r>
    <x v="32"/>
    <x v="27"/>
    <x v="67"/>
    <n v="270449"/>
    <n v="6340789"/>
  </r>
  <r>
    <x v="33"/>
    <x v="23"/>
    <x v="67"/>
    <m/>
    <n v="0"/>
  </r>
  <r>
    <x v="33"/>
    <x v="27"/>
    <x v="67"/>
    <n v="257000"/>
    <n v="6480645"/>
  </r>
  <r>
    <x v="34"/>
    <x v="23"/>
    <x v="67"/>
    <n v="315076"/>
    <n v="630151"/>
  </r>
  <r>
    <x v="34"/>
    <x v="27"/>
    <x v="67"/>
    <n v="268450"/>
    <n v="4839927"/>
  </r>
  <r>
    <x v="35"/>
    <x v="23"/>
    <x v="67"/>
    <n v="299225"/>
    <n v="598450"/>
  </r>
  <r>
    <x v="35"/>
    <x v="27"/>
    <x v="67"/>
    <n v="269000"/>
    <n v="6868765"/>
  </r>
  <r>
    <x v="36"/>
    <x v="23"/>
    <x v="67"/>
    <m/>
    <n v="0"/>
  </r>
  <r>
    <x v="36"/>
    <x v="27"/>
    <x v="67"/>
    <n v="268475"/>
    <n v="2779977"/>
  </r>
  <r>
    <x v="37"/>
    <x v="23"/>
    <x v="67"/>
    <m/>
    <n v="0"/>
  </r>
  <r>
    <x v="37"/>
    <x v="27"/>
    <x v="67"/>
    <n v="273000"/>
    <n v="3066480"/>
  </r>
  <r>
    <x v="38"/>
    <x v="23"/>
    <x v="67"/>
    <n v="308755"/>
    <n v="308755"/>
  </r>
  <r>
    <x v="38"/>
    <x v="27"/>
    <x v="67"/>
    <n v="266450"/>
    <n v="7664724"/>
  </r>
  <r>
    <x v="39"/>
    <x v="23"/>
    <x v="67"/>
    <n v="265000"/>
    <n v="798000"/>
  </r>
  <r>
    <x v="39"/>
    <x v="27"/>
    <x v="67"/>
    <n v="268000"/>
    <n v="3391500"/>
  </r>
  <r>
    <x v="40"/>
    <x v="23"/>
    <x v="67"/>
    <m/>
    <n v="0"/>
  </r>
  <r>
    <x v="40"/>
    <x v="27"/>
    <x v="67"/>
    <n v="252500"/>
    <n v="3314350"/>
  </r>
  <r>
    <x v="41"/>
    <x v="23"/>
    <x v="67"/>
    <n v="329600"/>
    <n v="659200"/>
  </r>
  <r>
    <x v="41"/>
    <x v="27"/>
    <x v="67"/>
    <n v="299500"/>
    <n v="5528350"/>
  </r>
  <r>
    <x v="42"/>
    <x v="23"/>
    <x v="67"/>
    <n v="236200"/>
    <n v="236200"/>
  </r>
  <r>
    <x v="42"/>
    <x v="27"/>
    <x v="67"/>
    <n v="270000"/>
    <n v="4222410"/>
  </r>
  <r>
    <x v="43"/>
    <x v="23"/>
    <x v="67"/>
    <m/>
    <n v="0"/>
  </r>
  <r>
    <x v="43"/>
    <x v="27"/>
    <x v="67"/>
    <n v="266000"/>
    <n v="5059916"/>
  </r>
  <r>
    <x v="44"/>
    <x v="23"/>
    <x v="67"/>
    <n v="261750"/>
    <n v="523500"/>
  </r>
  <r>
    <x v="44"/>
    <x v="27"/>
    <x v="67"/>
    <n v="279950"/>
    <n v="4582100"/>
  </r>
  <r>
    <x v="45"/>
    <x v="23"/>
    <x v="67"/>
    <m/>
    <n v="0"/>
  </r>
  <r>
    <x v="45"/>
    <x v="27"/>
    <x v="67"/>
    <n v="300500"/>
    <n v="3021350"/>
  </r>
  <r>
    <x v="46"/>
    <x v="23"/>
    <x v="67"/>
    <m/>
    <n v="0"/>
  </r>
  <r>
    <x v="46"/>
    <x v="27"/>
    <x v="67"/>
    <n v="293000"/>
    <n v="1984750"/>
  </r>
  <r>
    <x v="47"/>
    <x v="23"/>
    <x v="67"/>
    <m/>
    <n v="0"/>
  </r>
  <r>
    <x v="47"/>
    <x v="27"/>
    <x v="67"/>
    <n v="239250"/>
    <n v="3014750"/>
  </r>
  <r>
    <x v="48"/>
    <x v="23"/>
    <x v="67"/>
    <m/>
    <n v="0"/>
  </r>
  <r>
    <x v="48"/>
    <x v="27"/>
    <x v="67"/>
    <n v="298000"/>
    <n v="1812000"/>
  </r>
  <r>
    <x v="49"/>
    <x v="23"/>
    <x v="67"/>
    <m/>
    <n v="0"/>
  </r>
  <r>
    <x v="49"/>
    <x v="27"/>
    <x v="67"/>
    <n v="269450"/>
    <n v="3291700"/>
  </r>
  <r>
    <x v="50"/>
    <x v="23"/>
    <x v="67"/>
    <n v="247000"/>
    <n v="247000"/>
  </r>
  <r>
    <x v="50"/>
    <x v="27"/>
    <x v="67"/>
    <n v="285750"/>
    <n v="3340600"/>
  </r>
  <r>
    <x v="51"/>
    <x v="23"/>
    <x v="67"/>
    <n v="287500"/>
    <n v="575000"/>
  </r>
  <r>
    <x v="51"/>
    <x v="27"/>
    <x v="67"/>
    <n v="302000"/>
    <n v="3406950"/>
  </r>
  <r>
    <x v="52"/>
    <x v="23"/>
    <x v="67"/>
    <n v="258000"/>
    <n v="258000"/>
  </r>
  <r>
    <x v="52"/>
    <x v="27"/>
    <x v="67"/>
    <n v="270250"/>
    <n v="3825100"/>
  </r>
  <r>
    <x v="53"/>
    <x v="23"/>
    <x v="67"/>
    <m/>
    <n v="0"/>
  </r>
  <r>
    <x v="53"/>
    <x v="27"/>
    <x v="67"/>
    <n v="362250"/>
    <n v="2402445"/>
  </r>
  <r>
    <x v="54"/>
    <x v="23"/>
    <x v="67"/>
    <m/>
    <n v="0"/>
  </r>
  <r>
    <x v="54"/>
    <x v="27"/>
    <x v="67"/>
    <n v="256750"/>
    <n v="1091838"/>
  </r>
  <r>
    <x v="55"/>
    <x v="23"/>
    <x v="67"/>
    <n v="275950"/>
    <n v="275950"/>
  </r>
  <r>
    <x v="55"/>
    <x v="27"/>
    <x v="67"/>
    <n v="273240"/>
    <n v="2541840"/>
  </r>
  <r>
    <x v="56"/>
    <x v="23"/>
    <x v="67"/>
    <n v="273000"/>
    <n v="273000"/>
  </r>
  <r>
    <x v="56"/>
    <x v="27"/>
    <x v="67"/>
    <n v="244950"/>
    <n v="728450"/>
  </r>
  <r>
    <x v="57"/>
    <x v="23"/>
    <x v="67"/>
    <m/>
    <n v="0"/>
  </r>
  <r>
    <x v="57"/>
    <x v="27"/>
    <x v="67"/>
    <n v="225000"/>
    <n v="1126500"/>
  </r>
  <r>
    <x v="58"/>
    <x v="23"/>
    <x v="67"/>
    <n v="264900"/>
    <n v="264900"/>
  </r>
  <r>
    <x v="58"/>
    <x v="27"/>
    <x v="67"/>
    <n v="255000"/>
    <n v="768500"/>
  </r>
  <r>
    <x v="59"/>
    <x v="23"/>
    <x v="67"/>
    <m/>
    <n v="0"/>
  </r>
  <r>
    <x v="59"/>
    <x v="27"/>
    <x v="67"/>
    <n v="284750"/>
    <n v="1736900"/>
  </r>
  <r>
    <x v="60"/>
    <x v="23"/>
    <x v="67"/>
    <m/>
    <n v="0"/>
  </r>
  <r>
    <x v="60"/>
    <x v="27"/>
    <x v="67"/>
    <n v="234000"/>
    <n v="1420000"/>
  </r>
  <r>
    <x v="61"/>
    <x v="23"/>
    <x v="67"/>
    <m/>
    <n v="0"/>
  </r>
  <r>
    <x v="61"/>
    <x v="27"/>
    <x v="67"/>
    <n v="239760"/>
    <n v="479520"/>
  </r>
  <r>
    <x v="62"/>
    <x v="23"/>
    <x v="67"/>
    <m/>
    <n v="0"/>
  </r>
  <r>
    <x v="62"/>
    <x v="27"/>
    <x v="67"/>
    <n v="235000"/>
    <n v="1907700"/>
  </r>
  <r>
    <x v="63"/>
    <x v="23"/>
    <x v="67"/>
    <m/>
    <n v="0"/>
  </r>
  <r>
    <x v="63"/>
    <x v="27"/>
    <x v="67"/>
    <n v="260000"/>
    <n v="1374900"/>
  </r>
  <r>
    <x v="64"/>
    <x v="23"/>
    <x v="67"/>
    <m/>
    <n v="0"/>
  </r>
  <r>
    <x v="64"/>
    <x v="27"/>
    <x v="67"/>
    <n v="250000"/>
    <n v="2259050"/>
  </r>
  <r>
    <x v="65"/>
    <x v="23"/>
    <x v="67"/>
    <m/>
    <n v="0"/>
  </r>
  <r>
    <x v="65"/>
    <x v="27"/>
    <x v="67"/>
    <n v="242500"/>
    <n v="729500"/>
  </r>
  <r>
    <x v="66"/>
    <x v="23"/>
    <x v="67"/>
    <m/>
    <n v="0"/>
  </r>
  <r>
    <x v="66"/>
    <x v="27"/>
    <x v="67"/>
    <n v="264000"/>
    <n v="2222180"/>
  </r>
  <r>
    <x v="67"/>
    <x v="23"/>
    <x v="67"/>
    <m/>
    <n v="0"/>
  </r>
  <r>
    <x v="67"/>
    <x v="27"/>
    <x v="67"/>
    <n v="229000"/>
    <n v="709500"/>
  </r>
  <r>
    <x v="68"/>
    <x v="23"/>
    <x v="67"/>
    <n v="218000"/>
    <n v="218000"/>
  </r>
  <r>
    <x v="68"/>
    <x v="27"/>
    <x v="67"/>
    <n v="264710"/>
    <n v="2912638"/>
  </r>
  <r>
    <x v="69"/>
    <x v="23"/>
    <x v="67"/>
    <m/>
    <n v="0"/>
  </r>
  <r>
    <x v="69"/>
    <x v="27"/>
    <x v="67"/>
    <n v="276175"/>
    <n v="2219850"/>
  </r>
  <r>
    <x v="70"/>
    <x v="23"/>
    <x v="67"/>
    <n v="158300"/>
    <n v="158300"/>
  </r>
  <r>
    <x v="70"/>
    <x v="27"/>
    <x v="67"/>
    <n v="282570"/>
    <n v="797570"/>
  </r>
  <r>
    <x v="71"/>
    <x v="23"/>
    <x v="67"/>
    <m/>
    <n v="0"/>
  </r>
  <r>
    <x v="71"/>
    <x v="27"/>
    <x v="67"/>
    <n v="235975"/>
    <n v="949345"/>
  </r>
  <r>
    <x v="72"/>
    <x v="23"/>
    <x v="67"/>
    <m/>
    <n v="0"/>
  </r>
  <r>
    <x v="72"/>
    <x v="27"/>
    <x v="67"/>
    <n v="243750"/>
    <n v="1373400"/>
  </r>
  <r>
    <x v="73"/>
    <x v="23"/>
    <x v="67"/>
    <m/>
    <n v="0"/>
  </r>
  <r>
    <x v="73"/>
    <x v="27"/>
    <x v="67"/>
    <n v="231263"/>
    <n v="918025"/>
  </r>
  <r>
    <x v="74"/>
    <x v="23"/>
    <x v="67"/>
    <m/>
    <n v="0"/>
  </r>
  <r>
    <x v="74"/>
    <x v="27"/>
    <x v="67"/>
    <n v="204500"/>
    <n v="1642300"/>
  </r>
  <r>
    <x v="75"/>
    <x v="23"/>
    <x v="67"/>
    <n v="263000"/>
    <n v="263000"/>
  </r>
  <r>
    <x v="75"/>
    <x v="27"/>
    <x v="67"/>
    <n v="240764"/>
    <n v="2027377"/>
  </r>
  <r>
    <x v="76"/>
    <x v="23"/>
    <x v="67"/>
    <m/>
    <n v="0"/>
  </r>
  <r>
    <x v="76"/>
    <x v="27"/>
    <x v="67"/>
    <n v="215000"/>
    <n v="1737950"/>
  </r>
  <r>
    <x v="77"/>
    <x v="23"/>
    <x v="67"/>
    <m/>
    <n v="0"/>
  </r>
  <r>
    <x v="77"/>
    <x v="27"/>
    <x v="67"/>
    <n v="244450"/>
    <n v="1988850"/>
  </r>
  <r>
    <x v="78"/>
    <x v="23"/>
    <x v="67"/>
    <n v="199900"/>
    <n v="199900"/>
  </r>
  <r>
    <x v="78"/>
    <x v="27"/>
    <x v="67"/>
    <n v="230000"/>
    <n v="1176900"/>
  </r>
  <r>
    <x v="79"/>
    <x v="23"/>
    <x v="67"/>
    <m/>
    <n v="0"/>
  </r>
  <r>
    <x v="79"/>
    <x v="27"/>
    <x v="67"/>
    <n v="216500"/>
    <n v="1702900"/>
  </r>
  <r>
    <x v="80"/>
    <x v="23"/>
    <x v="67"/>
    <n v="289950"/>
    <n v="289950"/>
  </r>
  <r>
    <x v="80"/>
    <x v="27"/>
    <x v="67"/>
    <n v="219750"/>
    <n v="1783950"/>
  </r>
  <r>
    <x v="81"/>
    <x v="23"/>
    <x v="67"/>
    <m/>
    <n v="0"/>
  </r>
  <r>
    <x v="81"/>
    <x v="27"/>
    <x v="67"/>
    <n v="207500"/>
    <n v="1735400"/>
  </r>
  <r>
    <x v="82"/>
    <x v="23"/>
    <x v="67"/>
    <n v="208000"/>
    <n v="208000"/>
  </r>
  <r>
    <x v="82"/>
    <x v="27"/>
    <x v="67"/>
    <n v="233000"/>
    <n v="2286550"/>
  </r>
  <r>
    <x v="83"/>
    <x v="23"/>
    <x v="67"/>
    <m/>
    <n v="0"/>
  </r>
  <r>
    <x v="83"/>
    <x v="27"/>
    <x v="67"/>
    <n v="207350"/>
    <n v="1579500"/>
  </r>
  <r>
    <x v="84"/>
    <x v="23"/>
    <x v="67"/>
    <m/>
    <n v="0"/>
  </r>
  <r>
    <x v="84"/>
    <x v="27"/>
    <x v="67"/>
    <n v="208750"/>
    <n v="1270949"/>
  </r>
  <r>
    <x v="85"/>
    <x v="23"/>
    <x v="67"/>
    <m/>
    <n v="0"/>
  </r>
  <r>
    <x v="85"/>
    <x v="27"/>
    <x v="67"/>
    <n v="212500"/>
    <n v="2029300"/>
  </r>
  <r>
    <x v="86"/>
    <x v="23"/>
    <x v="67"/>
    <m/>
    <n v="0"/>
  </r>
  <r>
    <x v="86"/>
    <x v="27"/>
    <x v="67"/>
    <n v="230000"/>
    <n v="1522500"/>
  </r>
  <r>
    <x v="87"/>
    <x v="23"/>
    <x v="67"/>
    <n v="191500"/>
    <n v="191500"/>
  </r>
  <r>
    <x v="87"/>
    <x v="27"/>
    <x v="67"/>
    <n v="217000"/>
    <n v="1465000"/>
  </r>
  <r>
    <x v="88"/>
    <x v="23"/>
    <x v="67"/>
    <m/>
    <n v="0"/>
  </r>
  <r>
    <x v="88"/>
    <x v="27"/>
    <x v="67"/>
    <n v="211500"/>
    <n v="2046450"/>
  </r>
  <r>
    <x v="89"/>
    <x v="23"/>
    <x v="67"/>
    <n v="254000"/>
    <n v="254000"/>
  </r>
  <r>
    <x v="89"/>
    <x v="27"/>
    <x v="67"/>
    <n v="219250"/>
    <n v="1772500"/>
  </r>
  <r>
    <x v="90"/>
    <x v="23"/>
    <x v="67"/>
    <m/>
    <n v="0"/>
  </r>
  <r>
    <x v="90"/>
    <x v="27"/>
    <x v="67"/>
    <n v="194950"/>
    <n v="1488450"/>
  </r>
  <r>
    <x v="91"/>
    <x v="23"/>
    <x v="67"/>
    <n v="250000"/>
    <n v="250000"/>
  </r>
  <r>
    <x v="91"/>
    <x v="27"/>
    <x v="67"/>
    <n v="212500"/>
    <n v="1228000"/>
  </r>
  <r>
    <x v="92"/>
    <x v="23"/>
    <x v="67"/>
    <m/>
    <n v="0"/>
  </r>
  <r>
    <x v="92"/>
    <x v="27"/>
    <x v="67"/>
    <n v="210000"/>
    <n v="1334900"/>
  </r>
  <r>
    <x v="93"/>
    <x v="23"/>
    <x v="67"/>
    <n v="197500"/>
    <n v="395000"/>
  </r>
  <r>
    <x v="93"/>
    <x v="27"/>
    <x v="67"/>
    <n v="203000"/>
    <n v="1443000"/>
  </r>
  <r>
    <x v="94"/>
    <x v="23"/>
    <x v="67"/>
    <m/>
    <n v="0"/>
  </r>
  <r>
    <x v="94"/>
    <x v="27"/>
    <x v="67"/>
    <n v="210750"/>
    <n v="1306400"/>
  </r>
  <r>
    <x v="95"/>
    <x v="23"/>
    <x v="67"/>
    <n v="160000"/>
    <n v="160000"/>
  </r>
  <r>
    <x v="95"/>
    <x v="27"/>
    <x v="67"/>
    <n v="189975"/>
    <n v="1250450"/>
  </r>
  <r>
    <x v="96"/>
    <x v="23"/>
    <x v="67"/>
    <m/>
    <n v="0"/>
  </r>
  <r>
    <x v="96"/>
    <x v="27"/>
    <x v="67"/>
    <n v="188500"/>
    <n v="1422000"/>
  </r>
  <r>
    <x v="97"/>
    <x v="23"/>
    <x v="67"/>
    <m/>
    <n v="0"/>
  </r>
  <r>
    <x v="97"/>
    <x v="27"/>
    <x v="67"/>
    <n v="200475"/>
    <n v="1205700"/>
  </r>
  <r>
    <x v="98"/>
    <x v="23"/>
    <x v="67"/>
    <n v="174102"/>
    <n v="348203"/>
  </r>
  <r>
    <x v="98"/>
    <x v="27"/>
    <x v="67"/>
    <n v="222250"/>
    <n v="894900"/>
  </r>
  <r>
    <x v="99"/>
    <x v="23"/>
    <x v="67"/>
    <m/>
    <n v="0"/>
  </r>
  <r>
    <x v="99"/>
    <x v="27"/>
    <x v="67"/>
    <n v="190000"/>
    <n v="2576845"/>
  </r>
  <r>
    <x v="100"/>
    <x v="23"/>
    <x v="67"/>
    <n v="175000"/>
    <n v="175000"/>
  </r>
  <r>
    <x v="100"/>
    <x v="27"/>
    <x v="67"/>
    <n v="213750"/>
    <n v="1267395"/>
  </r>
  <r>
    <x v="101"/>
    <x v="23"/>
    <x v="67"/>
    <m/>
    <n v="0"/>
  </r>
  <r>
    <x v="101"/>
    <x v="27"/>
    <x v="67"/>
    <n v="177660"/>
    <n v="1791120"/>
  </r>
  <r>
    <x v="102"/>
    <x v="23"/>
    <x v="67"/>
    <m/>
    <n v="0"/>
  </r>
  <r>
    <x v="102"/>
    <x v="27"/>
    <x v="67"/>
    <n v="169975"/>
    <n v="1732015"/>
  </r>
  <r>
    <x v="103"/>
    <x v="23"/>
    <x v="67"/>
    <m/>
    <n v="0"/>
  </r>
  <r>
    <x v="103"/>
    <x v="27"/>
    <x v="67"/>
    <n v="184000"/>
    <n v="2210171"/>
  </r>
  <r>
    <x v="104"/>
    <x v="23"/>
    <x v="67"/>
    <n v="216000"/>
    <n v="216000"/>
  </r>
  <r>
    <x v="104"/>
    <x v="27"/>
    <x v="67"/>
    <n v="211450"/>
    <n v="1300213"/>
  </r>
  <r>
    <x v="105"/>
    <x v="23"/>
    <x v="67"/>
    <n v="73500"/>
    <n v="73500"/>
  </r>
  <r>
    <x v="105"/>
    <x v="27"/>
    <x v="67"/>
    <n v="159950"/>
    <n v="1625200"/>
  </r>
  <r>
    <x v="106"/>
    <x v="23"/>
    <x v="67"/>
    <n v="75000"/>
    <n v="75000"/>
  </r>
  <r>
    <x v="106"/>
    <x v="27"/>
    <x v="67"/>
    <n v="205000"/>
    <n v="1199445"/>
  </r>
  <r>
    <x v="107"/>
    <x v="23"/>
    <x v="67"/>
    <m/>
    <n v="0"/>
  </r>
  <r>
    <x v="107"/>
    <x v="27"/>
    <x v="67"/>
    <n v="175000"/>
    <n v="1629900"/>
  </r>
  <r>
    <x v="108"/>
    <x v="23"/>
    <x v="67"/>
    <n v="209950"/>
    <n v="209950"/>
  </r>
  <r>
    <x v="108"/>
    <x v="27"/>
    <x v="67"/>
    <n v="186975"/>
    <n v="734950"/>
  </r>
  <r>
    <x v="109"/>
    <x v="23"/>
    <x v="67"/>
    <m/>
    <n v="0"/>
  </r>
  <r>
    <x v="109"/>
    <x v="27"/>
    <x v="67"/>
    <n v="185400"/>
    <n v="1841729"/>
  </r>
  <r>
    <x v="110"/>
    <x v="23"/>
    <x v="67"/>
    <m/>
    <n v="0"/>
  </r>
  <r>
    <x v="110"/>
    <x v="27"/>
    <x v="67"/>
    <n v="150000"/>
    <n v="1981375"/>
  </r>
  <r>
    <x v="111"/>
    <x v="23"/>
    <x v="67"/>
    <m/>
    <n v="0"/>
  </r>
  <r>
    <x v="111"/>
    <x v="27"/>
    <x v="67"/>
    <n v="204975"/>
    <n v="1602009"/>
  </r>
  <r>
    <x v="112"/>
    <x v="23"/>
    <x v="67"/>
    <n v="162500"/>
    <n v="744950"/>
  </r>
  <r>
    <x v="112"/>
    <x v="27"/>
    <x v="67"/>
    <n v="183188"/>
    <n v="1539474"/>
  </r>
  <r>
    <x v="113"/>
    <x v="23"/>
    <x v="67"/>
    <m/>
    <n v="0"/>
  </r>
  <r>
    <x v="113"/>
    <x v="27"/>
    <x v="67"/>
    <n v="228889"/>
    <n v="1895527"/>
  </r>
  <r>
    <x v="114"/>
    <x v="23"/>
    <x v="67"/>
    <n v="192950"/>
    <n v="192950"/>
  </r>
  <r>
    <x v="114"/>
    <x v="27"/>
    <x v="67"/>
    <n v="224950"/>
    <n v="1939470"/>
  </r>
  <r>
    <x v="115"/>
    <x v="23"/>
    <x v="67"/>
    <n v="166616"/>
    <n v="166616"/>
  </r>
  <r>
    <x v="115"/>
    <x v="27"/>
    <x v="67"/>
    <n v="185000"/>
    <n v="2497280"/>
  </r>
  <r>
    <x v="116"/>
    <x v="23"/>
    <x v="67"/>
    <n v="225000"/>
    <n v="225000"/>
  </r>
  <r>
    <x v="116"/>
    <x v="27"/>
    <x v="67"/>
    <n v="181000"/>
    <n v="1289400"/>
  </r>
  <r>
    <x v="117"/>
    <x v="23"/>
    <x v="67"/>
    <n v="172950"/>
    <n v="345900"/>
  </r>
  <r>
    <x v="117"/>
    <x v="27"/>
    <x v="67"/>
    <n v="185500"/>
    <n v="1867609"/>
  </r>
  <r>
    <x v="118"/>
    <x v="23"/>
    <x v="67"/>
    <m/>
    <n v="0"/>
  </r>
  <r>
    <x v="118"/>
    <x v="27"/>
    <x v="67"/>
    <n v="194500"/>
    <n v="2384350"/>
  </r>
  <r>
    <x v="119"/>
    <x v="23"/>
    <x v="67"/>
    <m/>
    <n v="0"/>
  </r>
  <r>
    <x v="119"/>
    <x v="27"/>
    <x v="67"/>
    <n v="201300"/>
    <n v="2857064"/>
  </r>
  <r>
    <x v="120"/>
    <x v="23"/>
    <x v="67"/>
    <n v="195000"/>
    <n v="195000"/>
  </r>
  <r>
    <x v="120"/>
    <x v="27"/>
    <x v="67"/>
    <n v="197723"/>
    <n v="800395"/>
  </r>
  <r>
    <x v="121"/>
    <x v="23"/>
    <x v="67"/>
    <m/>
    <n v="0"/>
  </r>
  <r>
    <x v="121"/>
    <x v="27"/>
    <x v="67"/>
    <n v="237475"/>
    <n v="2551222"/>
  </r>
  <r>
    <x v="122"/>
    <x v="23"/>
    <x v="67"/>
    <n v="187500"/>
    <n v="187500"/>
  </r>
  <r>
    <x v="122"/>
    <x v="27"/>
    <x v="67"/>
    <n v="246748"/>
    <n v="1574578"/>
  </r>
  <r>
    <x v="123"/>
    <x v="23"/>
    <x v="67"/>
    <m/>
    <n v="0"/>
  </r>
  <r>
    <x v="123"/>
    <x v="27"/>
    <x v="67"/>
    <n v="172700"/>
    <n v="1794139"/>
  </r>
  <r>
    <x v="124"/>
    <x v="23"/>
    <x v="67"/>
    <n v="264000"/>
    <n v="264000"/>
  </r>
  <r>
    <x v="124"/>
    <x v="27"/>
    <x v="67"/>
    <n v="266083"/>
    <n v="3853271"/>
  </r>
  <r>
    <x v="125"/>
    <x v="23"/>
    <x v="67"/>
    <m/>
    <n v="0"/>
  </r>
  <r>
    <x v="125"/>
    <x v="27"/>
    <x v="67"/>
    <n v="263565"/>
    <n v="3675776"/>
  </r>
  <r>
    <x v="126"/>
    <x v="23"/>
    <x v="67"/>
    <n v="180000"/>
    <n v="180000"/>
  </r>
  <r>
    <x v="126"/>
    <x v="27"/>
    <x v="67"/>
    <n v="217000"/>
    <n v="2019332"/>
  </r>
  <r>
    <x v="127"/>
    <x v="23"/>
    <x v="67"/>
    <n v="295000"/>
    <n v="295000"/>
  </r>
  <r>
    <x v="127"/>
    <x v="27"/>
    <x v="67"/>
    <n v="256073"/>
    <n v="4590755"/>
  </r>
  <r>
    <x v="128"/>
    <x v="23"/>
    <x v="67"/>
    <n v="145500"/>
    <n v="145500"/>
  </r>
  <r>
    <x v="128"/>
    <x v="27"/>
    <x v="67"/>
    <n v="187500"/>
    <n v="2341928"/>
  </r>
  <r>
    <x v="129"/>
    <x v="23"/>
    <x v="67"/>
    <n v="199000"/>
    <n v="199000"/>
  </r>
  <r>
    <x v="129"/>
    <x v="27"/>
    <x v="67"/>
    <n v="222000"/>
    <n v="3316660"/>
  </r>
  <r>
    <x v="130"/>
    <x v="23"/>
    <x v="67"/>
    <n v="179000"/>
    <n v="179000"/>
  </r>
  <r>
    <x v="130"/>
    <x v="27"/>
    <x v="67"/>
    <n v="210100"/>
    <n v="3279926"/>
  </r>
  <r>
    <x v="131"/>
    <x v="23"/>
    <x v="67"/>
    <n v="125000"/>
    <n v="125000"/>
  </r>
  <r>
    <x v="131"/>
    <x v="27"/>
    <x v="67"/>
    <n v="243750"/>
    <n v="3760315"/>
  </r>
  <r>
    <x v="132"/>
    <x v="23"/>
    <x v="67"/>
    <m/>
    <n v="0"/>
  </r>
  <r>
    <x v="132"/>
    <x v="27"/>
    <x v="67"/>
    <n v="189900"/>
    <n v="704700"/>
  </r>
  <r>
    <x v="133"/>
    <x v="23"/>
    <x v="67"/>
    <n v="190000"/>
    <n v="190000"/>
  </r>
  <r>
    <x v="133"/>
    <x v="27"/>
    <x v="67"/>
    <n v="241225"/>
    <n v="1527445"/>
  </r>
  <r>
    <x v="134"/>
    <x v="23"/>
    <x v="67"/>
    <m/>
    <n v="0"/>
  </r>
  <r>
    <x v="134"/>
    <x v="27"/>
    <x v="67"/>
    <n v="253998"/>
    <n v="3405120"/>
  </r>
  <r>
    <x v="135"/>
    <x v="23"/>
    <x v="67"/>
    <m/>
    <n v="0"/>
  </r>
  <r>
    <x v="135"/>
    <x v="27"/>
    <x v="67"/>
    <n v="222950"/>
    <n v="1356890"/>
  </r>
  <r>
    <x v="136"/>
    <x v="23"/>
    <x v="67"/>
    <n v="206250"/>
    <n v="206250"/>
  </r>
  <r>
    <x v="136"/>
    <x v="27"/>
    <x v="67"/>
    <n v="228850"/>
    <n v="2576405"/>
  </r>
  <r>
    <x v="137"/>
    <x v="23"/>
    <x v="67"/>
    <m/>
    <n v="0"/>
  </r>
  <r>
    <x v="137"/>
    <x v="27"/>
    <x v="67"/>
    <n v="250000"/>
    <n v="4858279"/>
  </r>
  <r>
    <x v="138"/>
    <x v="23"/>
    <x v="67"/>
    <m/>
    <n v="0"/>
  </r>
  <r>
    <x v="138"/>
    <x v="27"/>
    <x v="67"/>
    <n v="245000"/>
    <n v="2118870"/>
  </r>
  <r>
    <x v="139"/>
    <x v="23"/>
    <x v="67"/>
    <m/>
    <n v="0"/>
  </r>
  <r>
    <x v="139"/>
    <x v="27"/>
    <x v="67"/>
    <n v="266076"/>
    <n v="2072742"/>
  </r>
  <r>
    <x v="140"/>
    <x v="23"/>
    <x v="67"/>
    <m/>
    <n v="0"/>
  </r>
  <r>
    <x v="140"/>
    <x v="27"/>
    <x v="67"/>
    <n v="269995"/>
    <n v="3568995"/>
  </r>
  <r>
    <x v="141"/>
    <x v="23"/>
    <x v="67"/>
    <n v="103000"/>
    <n v="103000"/>
  </r>
  <r>
    <x v="141"/>
    <x v="27"/>
    <x v="67"/>
    <n v="241075"/>
    <n v="2832500"/>
  </r>
  <r>
    <x v="142"/>
    <x v="23"/>
    <x v="67"/>
    <m/>
    <n v="0"/>
  </r>
  <r>
    <x v="142"/>
    <x v="27"/>
    <x v="67"/>
    <n v="254995"/>
    <n v="3095811"/>
  </r>
  <r>
    <x v="143"/>
    <x v="23"/>
    <x v="67"/>
    <n v="172000"/>
    <n v="172000"/>
  </r>
  <r>
    <x v="143"/>
    <x v="27"/>
    <x v="67"/>
    <n v="278510"/>
    <n v="3231740"/>
  </r>
  <r>
    <x v="144"/>
    <x v="23"/>
    <x v="67"/>
    <m/>
    <n v="0"/>
  </r>
  <r>
    <x v="144"/>
    <x v="27"/>
    <x v="67"/>
    <n v="282920"/>
    <n v="2654005"/>
  </r>
  <r>
    <x v="145"/>
    <x v="23"/>
    <x v="67"/>
    <n v="260000"/>
    <n v="260000"/>
  </r>
  <r>
    <x v="145"/>
    <x v="27"/>
    <x v="67"/>
    <n v="282486"/>
    <n v="3035981"/>
  </r>
  <r>
    <x v="146"/>
    <x v="23"/>
    <x v="67"/>
    <m/>
    <n v="0"/>
  </r>
  <r>
    <x v="146"/>
    <x v="27"/>
    <x v="67"/>
    <n v="266075"/>
    <n v="4485490"/>
  </r>
  <r>
    <x v="147"/>
    <x v="23"/>
    <x v="67"/>
    <n v="311998"/>
    <n v="623995"/>
  </r>
  <r>
    <x v="147"/>
    <x v="27"/>
    <x v="67"/>
    <n v="283445"/>
    <n v="3493420"/>
  </r>
  <r>
    <x v="148"/>
    <x v="23"/>
    <x v="67"/>
    <n v="302495"/>
    <n v="604990"/>
  </r>
  <r>
    <x v="148"/>
    <x v="27"/>
    <x v="67"/>
    <n v="273998"/>
    <n v="4190470"/>
  </r>
  <r>
    <x v="149"/>
    <x v="23"/>
    <x v="67"/>
    <n v="302227"/>
    <n v="604454"/>
  </r>
  <r>
    <x v="149"/>
    <x v="27"/>
    <x v="67"/>
    <n v="262500"/>
    <n v="4668097"/>
  </r>
  <r>
    <x v="150"/>
    <x v="23"/>
    <x v="67"/>
    <m/>
    <n v="0"/>
  </r>
  <r>
    <x v="150"/>
    <x v="27"/>
    <x v="67"/>
    <n v="279998"/>
    <n v="4457173"/>
  </r>
  <r>
    <x v="151"/>
    <x v="23"/>
    <x v="67"/>
    <m/>
    <n v="0"/>
  </r>
  <r>
    <x v="151"/>
    <x v="27"/>
    <x v="67"/>
    <n v="283995"/>
    <n v="2475444"/>
  </r>
  <r>
    <x v="152"/>
    <x v="23"/>
    <x v="67"/>
    <m/>
    <n v="0"/>
  </r>
  <r>
    <x v="152"/>
    <x v="27"/>
    <x v="67"/>
    <n v="255000"/>
    <n v="4224180"/>
  </r>
  <r>
    <x v="153"/>
    <x v="23"/>
    <x v="67"/>
    <n v="309000"/>
    <n v="618000"/>
  </r>
  <r>
    <x v="153"/>
    <x v="27"/>
    <x v="67"/>
    <n v="262998"/>
    <n v="5122164"/>
  </r>
  <r>
    <x v="154"/>
    <x v="23"/>
    <x v="67"/>
    <n v="269950"/>
    <n v="269950"/>
  </r>
  <r>
    <x v="154"/>
    <x v="27"/>
    <x v="67"/>
    <n v="257750"/>
    <n v="3192930"/>
  </r>
  <r>
    <x v="155"/>
    <x v="23"/>
    <x v="67"/>
    <n v="209900"/>
    <n v="209900"/>
  </r>
  <r>
    <x v="155"/>
    <x v="27"/>
    <x v="67"/>
    <n v="264950"/>
    <n v="3607333"/>
  </r>
  <r>
    <x v="156"/>
    <x v="23"/>
    <x v="67"/>
    <m/>
    <n v="0"/>
  </r>
  <r>
    <x v="156"/>
    <x v="27"/>
    <x v="67"/>
    <n v="266250"/>
    <n v="2622723"/>
  </r>
  <r>
    <x v="157"/>
    <x v="23"/>
    <x v="67"/>
    <m/>
    <n v="0"/>
  </r>
  <r>
    <x v="157"/>
    <x v="27"/>
    <x v="67"/>
    <n v="275000"/>
    <n v="3437315"/>
  </r>
  <r>
    <x v="158"/>
    <x v="23"/>
    <x v="67"/>
    <m/>
    <n v="0"/>
  </r>
  <r>
    <x v="158"/>
    <x v="27"/>
    <x v="67"/>
    <n v="264900"/>
    <n v="7784497"/>
  </r>
  <r>
    <x v="159"/>
    <x v="23"/>
    <x v="67"/>
    <m/>
    <n v="0"/>
  </r>
  <r>
    <x v="159"/>
    <x v="27"/>
    <x v="67"/>
    <n v="284500"/>
    <n v="6237110"/>
  </r>
  <r>
    <x v="160"/>
    <x v="23"/>
    <x v="67"/>
    <m/>
    <n v="0"/>
  </r>
  <r>
    <x v="160"/>
    <x v="27"/>
    <x v="67"/>
    <n v="275328"/>
    <n v="4342670"/>
  </r>
  <r>
    <x v="161"/>
    <x v="23"/>
    <x v="67"/>
    <m/>
    <n v="0"/>
  </r>
  <r>
    <x v="161"/>
    <x v="27"/>
    <x v="67"/>
    <n v="265000"/>
    <n v="7409945"/>
  </r>
  <r>
    <x v="162"/>
    <x v="23"/>
    <x v="67"/>
    <m/>
    <n v="0"/>
  </r>
  <r>
    <x v="162"/>
    <x v="27"/>
    <x v="67"/>
    <n v="277000"/>
    <n v="2725038"/>
  </r>
  <r>
    <x v="163"/>
    <x v="23"/>
    <x v="67"/>
    <m/>
    <n v="0"/>
  </r>
  <r>
    <x v="163"/>
    <x v="27"/>
    <x v="67"/>
    <n v="293990"/>
    <n v="4913630"/>
  </r>
  <r>
    <x v="164"/>
    <x v="23"/>
    <x v="67"/>
    <m/>
    <n v="0"/>
  </r>
  <r>
    <x v="164"/>
    <x v="27"/>
    <x v="67"/>
    <n v="306000"/>
    <n v="4551739"/>
  </r>
  <r>
    <x v="165"/>
    <x v="23"/>
    <x v="67"/>
    <m/>
    <n v="0"/>
  </r>
  <r>
    <x v="165"/>
    <x v="27"/>
    <x v="67"/>
    <n v="279000"/>
    <n v="2840856"/>
  </r>
  <r>
    <x v="166"/>
    <x v="23"/>
    <x v="67"/>
    <n v="206000"/>
    <n v="206000"/>
  </r>
  <r>
    <x v="166"/>
    <x v="27"/>
    <x v="67"/>
    <n v="287200"/>
    <n v="4355316"/>
  </r>
  <r>
    <x v="167"/>
    <x v="23"/>
    <x v="67"/>
    <n v="260000"/>
    <n v="260000"/>
  </r>
  <r>
    <x v="167"/>
    <x v="27"/>
    <x v="67"/>
    <n v="307500"/>
    <n v="3776223"/>
  </r>
  <r>
    <x v="168"/>
    <x v="23"/>
    <x v="67"/>
    <m/>
    <n v="0"/>
  </r>
  <r>
    <x v="168"/>
    <x v="27"/>
    <x v="67"/>
    <n v="274950"/>
    <n v="2289703"/>
  </r>
  <r>
    <x v="169"/>
    <x v="23"/>
    <x v="67"/>
    <n v="291500"/>
    <n v="291500"/>
  </r>
  <r>
    <x v="169"/>
    <x v="27"/>
    <x v="67"/>
    <n v="285000"/>
    <n v="2602787"/>
  </r>
  <r>
    <x v="170"/>
    <x v="23"/>
    <x v="67"/>
    <m/>
    <n v="0"/>
  </r>
  <r>
    <x v="170"/>
    <x v="27"/>
    <x v="67"/>
    <n v="318000"/>
    <n v="3970590"/>
  </r>
  <r>
    <x v="171"/>
    <x v="23"/>
    <x v="67"/>
    <n v="275000"/>
    <n v="275000"/>
  </r>
  <r>
    <x v="171"/>
    <x v="27"/>
    <x v="67"/>
    <n v="310000"/>
    <n v="3381890"/>
  </r>
  <r>
    <x v="172"/>
    <x v="23"/>
    <x v="67"/>
    <m/>
    <n v="0"/>
  </r>
  <r>
    <x v="172"/>
    <x v="27"/>
    <x v="67"/>
    <n v="318500"/>
    <n v="5731937"/>
  </r>
  <r>
    <x v="173"/>
    <x v="23"/>
    <x v="67"/>
    <m/>
    <n v="0"/>
  </r>
  <r>
    <x v="173"/>
    <x v="27"/>
    <x v="67"/>
    <n v="334950"/>
    <n v="7464540"/>
  </r>
  <r>
    <x v="174"/>
    <x v="23"/>
    <x v="67"/>
    <n v="535000"/>
    <n v="535000"/>
  </r>
  <r>
    <x v="174"/>
    <x v="27"/>
    <x v="67"/>
    <n v="320000"/>
    <n v="2648193"/>
  </r>
  <r>
    <x v="175"/>
    <x v="23"/>
    <x v="67"/>
    <n v="315000"/>
    <n v="630000"/>
  </r>
  <r>
    <x v="175"/>
    <x v="27"/>
    <x v="67"/>
    <n v="332000"/>
    <n v="6688350"/>
  </r>
  <r>
    <x v="176"/>
    <x v="23"/>
    <x v="67"/>
    <n v="295000"/>
    <n v="295000"/>
  </r>
  <r>
    <x v="176"/>
    <x v="27"/>
    <x v="67"/>
    <n v="309000"/>
    <n v="6811884"/>
  </r>
  <r>
    <x v="177"/>
    <x v="23"/>
    <x v="67"/>
    <m/>
    <n v="0"/>
  </r>
  <r>
    <x v="177"/>
    <x v="27"/>
    <x v="67"/>
    <n v="281975"/>
    <n v="4714320"/>
  </r>
  <r>
    <x v="178"/>
    <x v="23"/>
    <x v="67"/>
    <n v="360000"/>
    <n v="360000"/>
  </r>
  <r>
    <x v="178"/>
    <x v="27"/>
    <x v="67"/>
    <n v="285000"/>
    <n v="2836950"/>
  </r>
  <r>
    <x v="179"/>
    <x v="23"/>
    <x v="67"/>
    <n v="263750"/>
    <n v="527500"/>
  </r>
  <r>
    <x v="179"/>
    <x v="27"/>
    <x v="67"/>
    <n v="296000"/>
    <n v="4083365"/>
  </r>
  <r>
    <x v="180"/>
    <x v="23"/>
    <x v="67"/>
    <m/>
    <n v="0"/>
  </r>
  <r>
    <x v="180"/>
    <x v="27"/>
    <x v="67"/>
    <n v="316500"/>
    <n v="2201950"/>
  </r>
  <r>
    <x v="181"/>
    <x v="23"/>
    <x v="67"/>
    <m/>
    <n v="0"/>
  </r>
  <r>
    <x v="181"/>
    <x v="27"/>
    <x v="67"/>
    <n v="327000"/>
    <n v="2394520"/>
  </r>
  <r>
    <x v="182"/>
    <x v="23"/>
    <x v="67"/>
    <n v="285000"/>
    <n v="285000"/>
  </r>
  <r>
    <x v="182"/>
    <x v="27"/>
    <x v="67"/>
    <n v="309000"/>
    <n v="2083446"/>
  </r>
  <r>
    <x v="183"/>
    <x v="23"/>
    <x v="67"/>
    <m/>
    <n v="0"/>
  </r>
  <r>
    <x v="183"/>
    <x v="27"/>
    <x v="67"/>
    <n v="332500"/>
    <n v="4094390"/>
  </r>
  <r>
    <x v="184"/>
    <x v="23"/>
    <x v="67"/>
    <n v="305500"/>
    <n v="305500"/>
  </r>
  <r>
    <x v="184"/>
    <x v="27"/>
    <x v="67"/>
    <n v="360000"/>
    <n v="8397740"/>
  </r>
  <r>
    <x v="185"/>
    <x v="23"/>
    <x v="67"/>
    <m/>
    <n v="0"/>
  </r>
  <r>
    <x v="185"/>
    <x v="27"/>
    <x v="67"/>
    <n v="342500"/>
    <n v="8330440"/>
  </r>
  <r>
    <x v="186"/>
    <x v="23"/>
    <x v="67"/>
    <n v="274000"/>
    <n v="274000"/>
  </r>
  <r>
    <x v="186"/>
    <x v="27"/>
    <x v="67"/>
    <n v="325000"/>
    <n v="1910000"/>
  </r>
  <r>
    <x v="187"/>
    <x v="23"/>
    <x v="67"/>
    <n v="300000"/>
    <n v="300000"/>
  </r>
  <r>
    <x v="187"/>
    <x v="27"/>
    <x v="67"/>
    <n v="365000"/>
    <n v="5531380"/>
  </r>
  <r>
    <x v="188"/>
    <x v="23"/>
    <x v="67"/>
    <n v="507450"/>
    <n v="1014900"/>
  </r>
  <r>
    <x v="188"/>
    <x v="27"/>
    <x v="67"/>
    <n v="351500"/>
    <n v="3327000"/>
  </r>
  <r>
    <x v="189"/>
    <x v="23"/>
    <x v="67"/>
    <m/>
    <m/>
  </r>
  <r>
    <x v="189"/>
    <x v="27"/>
    <x v="67"/>
    <n v="329000"/>
    <n v="4345790"/>
  </r>
  <r>
    <x v="190"/>
    <x v="23"/>
    <x v="67"/>
    <m/>
    <m/>
  </r>
  <r>
    <x v="190"/>
    <x v="27"/>
    <x v="67"/>
    <n v="342500"/>
    <n v="4257950"/>
  </r>
  <r>
    <x v="191"/>
    <x v="23"/>
    <x v="67"/>
    <m/>
    <m/>
  </r>
  <r>
    <x v="191"/>
    <x v="27"/>
    <x v="67"/>
    <n v="344000"/>
    <n v="1744000"/>
  </r>
  <r>
    <x v="192"/>
    <x v="23"/>
    <x v="67"/>
    <m/>
    <m/>
  </r>
  <r>
    <x v="192"/>
    <x v="27"/>
    <x v="67"/>
    <n v="330975"/>
    <n v="2787450"/>
  </r>
  <r>
    <x v="202"/>
    <x v="27"/>
    <x v="67"/>
    <n v="346000"/>
    <n v="2827290"/>
  </r>
  <r>
    <x v="193"/>
    <x v="23"/>
    <x v="67"/>
    <m/>
    <m/>
  </r>
  <r>
    <x v="194"/>
    <x v="23"/>
    <x v="67"/>
    <m/>
    <m/>
  </r>
  <r>
    <x v="194"/>
    <x v="27"/>
    <x v="67"/>
    <n v="340000"/>
    <n v="4377940"/>
  </r>
  <r>
    <x v="195"/>
    <x v="23"/>
    <x v="67"/>
    <m/>
    <m/>
  </r>
  <r>
    <x v="195"/>
    <x v="27"/>
    <x v="67"/>
    <n v="316950"/>
    <n v="3030000"/>
  </r>
  <r>
    <x v="196"/>
    <x v="23"/>
    <x v="67"/>
    <m/>
    <m/>
  </r>
  <r>
    <x v="196"/>
    <x v="27"/>
    <x v="67"/>
    <n v="351000"/>
    <n v="5664420"/>
  </r>
  <r>
    <x v="197"/>
    <x v="23"/>
    <x v="67"/>
    <n v="380000"/>
    <n v="380000"/>
  </r>
  <r>
    <x v="197"/>
    <x v="27"/>
    <x v="67"/>
    <n v="381750"/>
    <n v="5171390"/>
  </r>
  <r>
    <x v="198"/>
    <x v="23"/>
    <x v="67"/>
    <n v="360000"/>
    <n v="360000"/>
  </r>
  <r>
    <x v="198"/>
    <x v="27"/>
    <x v="67"/>
    <n v="368500"/>
    <n v="4652447"/>
  </r>
  <r>
    <x v="199"/>
    <x v="23"/>
    <x v="67"/>
    <m/>
    <m/>
  </r>
  <r>
    <x v="199"/>
    <x v="27"/>
    <x v="67"/>
    <n v="371500"/>
    <n v="5277990"/>
  </r>
  <r>
    <x v="200"/>
    <x v="23"/>
    <x v="67"/>
    <n v="354975"/>
    <n v="709950"/>
  </r>
  <r>
    <x v="200"/>
    <x v="27"/>
    <x v="67"/>
    <n v="407500"/>
    <n v="5018890"/>
  </r>
  <r>
    <x v="201"/>
    <x v="27"/>
    <x v="67"/>
    <n v="397000"/>
    <n v="4851790"/>
  </r>
  <r>
    <x v="201"/>
    <x v="23"/>
    <x v="67"/>
    <m/>
    <m/>
  </r>
  <r>
    <x v="12"/>
    <x v="23"/>
    <x v="68"/>
    <n v="228173"/>
    <n v="9727693"/>
  </r>
  <r>
    <x v="12"/>
    <x v="27"/>
    <x v="68"/>
    <n v="189325"/>
    <n v="1904725"/>
  </r>
  <r>
    <x v="13"/>
    <x v="23"/>
    <x v="68"/>
    <n v="232950"/>
    <n v="8378471"/>
  </r>
  <r>
    <x v="13"/>
    <x v="27"/>
    <x v="68"/>
    <n v="172225"/>
    <n v="2055355"/>
  </r>
  <r>
    <x v="14"/>
    <x v="23"/>
    <x v="68"/>
    <n v="239950"/>
    <n v="8542550"/>
  </r>
  <r>
    <x v="14"/>
    <x v="27"/>
    <x v="68"/>
    <n v="209000"/>
    <n v="2874220"/>
  </r>
  <r>
    <x v="15"/>
    <x v="23"/>
    <x v="68"/>
    <n v="222500"/>
    <n v="10812343"/>
  </r>
  <r>
    <x v="15"/>
    <x v="27"/>
    <x v="68"/>
    <n v="210000"/>
    <n v="4666042"/>
  </r>
  <r>
    <x v="16"/>
    <x v="23"/>
    <x v="68"/>
    <n v="231125"/>
    <n v="7652267"/>
  </r>
  <r>
    <x v="16"/>
    <x v="27"/>
    <x v="68"/>
    <n v="197162"/>
    <n v="4499946"/>
  </r>
  <r>
    <x v="17"/>
    <x v="23"/>
    <x v="68"/>
    <n v="282225"/>
    <n v="10892466"/>
  </r>
  <r>
    <x v="17"/>
    <x v="27"/>
    <x v="68"/>
    <n v="207000"/>
    <n v="4694435"/>
  </r>
  <r>
    <x v="18"/>
    <x v="23"/>
    <x v="68"/>
    <n v="244950"/>
    <n v="9141193"/>
  </r>
  <r>
    <x v="18"/>
    <x v="27"/>
    <x v="68"/>
    <n v="194000"/>
    <n v="4955238"/>
  </r>
  <r>
    <x v="19"/>
    <x v="23"/>
    <x v="68"/>
    <n v="221000"/>
    <n v="8524538"/>
  </r>
  <r>
    <x v="19"/>
    <x v="27"/>
    <x v="68"/>
    <n v="200000"/>
    <n v="3433750"/>
  </r>
  <r>
    <x v="20"/>
    <x v="23"/>
    <x v="68"/>
    <n v="230076"/>
    <n v="4656256"/>
  </r>
  <r>
    <x v="20"/>
    <x v="27"/>
    <x v="68"/>
    <n v="221525"/>
    <n v="3045250"/>
  </r>
  <r>
    <x v="21"/>
    <x v="23"/>
    <x v="68"/>
    <n v="228175"/>
    <n v="10094221"/>
  </r>
  <r>
    <x v="21"/>
    <x v="27"/>
    <x v="68"/>
    <n v="222250"/>
    <n v="3941150"/>
  </r>
  <r>
    <x v="22"/>
    <x v="23"/>
    <x v="68"/>
    <n v="236975"/>
    <n v="5585692"/>
  </r>
  <r>
    <x v="22"/>
    <x v="27"/>
    <x v="68"/>
    <n v="225000"/>
    <n v="3073700"/>
  </r>
  <r>
    <x v="23"/>
    <x v="23"/>
    <x v="68"/>
    <n v="236000"/>
    <n v="9940206"/>
  </r>
  <r>
    <x v="23"/>
    <x v="27"/>
    <x v="68"/>
    <n v="219950"/>
    <n v="5932786"/>
  </r>
  <r>
    <x v="24"/>
    <x v="23"/>
    <x v="68"/>
    <n v="236675"/>
    <n v="8640901"/>
  </r>
  <r>
    <x v="24"/>
    <x v="27"/>
    <x v="68"/>
    <n v="243475"/>
    <n v="3517688"/>
  </r>
  <r>
    <x v="25"/>
    <x v="23"/>
    <x v="68"/>
    <n v="249950"/>
    <n v="12834819"/>
  </r>
  <r>
    <x v="25"/>
    <x v="27"/>
    <x v="68"/>
    <n v="228675"/>
    <n v="4517431"/>
  </r>
  <r>
    <x v="26"/>
    <x v="23"/>
    <x v="68"/>
    <n v="249643"/>
    <n v="16954261"/>
  </r>
  <r>
    <x v="26"/>
    <x v="27"/>
    <x v="68"/>
    <n v="229099"/>
    <n v="5323811"/>
  </r>
  <r>
    <x v="27"/>
    <x v="23"/>
    <x v="68"/>
    <n v="276107"/>
    <n v="17092240"/>
  </r>
  <r>
    <x v="27"/>
    <x v="27"/>
    <x v="68"/>
    <n v="226950"/>
    <n v="5453523"/>
  </r>
  <r>
    <x v="28"/>
    <x v="23"/>
    <x v="68"/>
    <n v="296320"/>
    <n v="17333802"/>
  </r>
  <r>
    <x v="28"/>
    <x v="27"/>
    <x v="68"/>
    <n v="253975"/>
    <n v="5241640"/>
  </r>
  <r>
    <x v="29"/>
    <x v="23"/>
    <x v="68"/>
    <n v="275655"/>
    <n v="15264533"/>
  </r>
  <r>
    <x v="29"/>
    <x v="27"/>
    <x v="68"/>
    <n v="243950"/>
    <n v="5852800"/>
  </r>
  <r>
    <x v="30"/>
    <x v="23"/>
    <x v="68"/>
    <n v="300281"/>
    <n v="12859759"/>
  </r>
  <r>
    <x v="30"/>
    <x v="27"/>
    <x v="68"/>
    <n v="250725"/>
    <n v="8609219"/>
  </r>
  <r>
    <x v="31"/>
    <x v="23"/>
    <x v="68"/>
    <n v="315000"/>
    <n v="14187447"/>
  </r>
  <r>
    <x v="31"/>
    <x v="27"/>
    <x v="68"/>
    <n v="247950"/>
    <n v="7948249"/>
  </r>
  <r>
    <x v="32"/>
    <x v="23"/>
    <x v="68"/>
    <n v="308000"/>
    <n v="14858667"/>
  </r>
  <r>
    <x v="32"/>
    <x v="27"/>
    <x v="68"/>
    <n v="237950"/>
    <n v="6613600"/>
  </r>
  <r>
    <x v="33"/>
    <x v="23"/>
    <x v="68"/>
    <n v="268950"/>
    <n v="8931825"/>
  </r>
  <r>
    <x v="33"/>
    <x v="27"/>
    <x v="68"/>
    <n v="237225"/>
    <n v="5541306"/>
  </r>
  <r>
    <x v="34"/>
    <x v="23"/>
    <x v="68"/>
    <n v="295975"/>
    <n v="12816993"/>
  </r>
  <r>
    <x v="34"/>
    <x v="27"/>
    <x v="68"/>
    <n v="249950"/>
    <n v="4963700"/>
  </r>
  <r>
    <x v="35"/>
    <x v="23"/>
    <x v="68"/>
    <n v="310000"/>
    <n v="12527000"/>
  </r>
  <r>
    <x v="35"/>
    <x v="27"/>
    <x v="68"/>
    <n v="257000"/>
    <n v="6801500"/>
  </r>
  <r>
    <x v="36"/>
    <x v="23"/>
    <x v="68"/>
    <n v="321950"/>
    <n v="12495171"/>
  </r>
  <r>
    <x v="36"/>
    <x v="27"/>
    <x v="68"/>
    <n v="263560"/>
    <n v="3868970"/>
  </r>
  <r>
    <x v="37"/>
    <x v="23"/>
    <x v="68"/>
    <n v="301500"/>
    <n v="12116262"/>
  </r>
  <r>
    <x v="37"/>
    <x v="27"/>
    <x v="68"/>
    <n v="269000"/>
    <n v="3000250"/>
  </r>
  <r>
    <x v="38"/>
    <x v="23"/>
    <x v="68"/>
    <n v="299903"/>
    <n v="13927850"/>
  </r>
  <r>
    <x v="38"/>
    <x v="27"/>
    <x v="68"/>
    <n v="287475"/>
    <n v="6624445"/>
  </r>
  <r>
    <x v="39"/>
    <x v="23"/>
    <x v="68"/>
    <n v="303188"/>
    <n v="10130550"/>
  </r>
  <r>
    <x v="39"/>
    <x v="27"/>
    <x v="68"/>
    <n v="281470"/>
    <n v="5451938"/>
  </r>
  <r>
    <x v="40"/>
    <x v="23"/>
    <x v="68"/>
    <n v="337750"/>
    <n v="12213395"/>
  </r>
  <r>
    <x v="40"/>
    <x v="27"/>
    <x v="68"/>
    <n v="261790"/>
    <n v="5049430"/>
  </r>
  <r>
    <x v="41"/>
    <x v="23"/>
    <x v="68"/>
    <n v="322500"/>
    <n v="16772294"/>
  </r>
  <r>
    <x v="41"/>
    <x v="27"/>
    <x v="68"/>
    <n v="329500"/>
    <n v="8725059"/>
  </r>
  <r>
    <x v="42"/>
    <x v="23"/>
    <x v="68"/>
    <n v="304950"/>
    <n v="7902984"/>
  </r>
  <r>
    <x v="42"/>
    <x v="27"/>
    <x v="68"/>
    <n v="264388"/>
    <n v="6352876"/>
  </r>
  <r>
    <x v="43"/>
    <x v="23"/>
    <x v="68"/>
    <n v="288975"/>
    <n v="13165519"/>
  </r>
  <r>
    <x v="43"/>
    <x v="27"/>
    <x v="68"/>
    <n v="300000"/>
    <n v="10188050"/>
  </r>
  <r>
    <x v="44"/>
    <x v="23"/>
    <x v="68"/>
    <n v="294475"/>
    <n v="10534774"/>
  </r>
  <r>
    <x v="44"/>
    <x v="27"/>
    <x v="68"/>
    <n v="329600"/>
    <n v="6298070"/>
  </r>
  <r>
    <x v="45"/>
    <x v="23"/>
    <x v="68"/>
    <n v="298950"/>
    <n v="4964200"/>
  </r>
  <r>
    <x v="45"/>
    <x v="27"/>
    <x v="68"/>
    <n v="268250"/>
    <n v="6642146"/>
  </r>
  <r>
    <x v="46"/>
    <x v="23"/>
    <x v="68"/>
    <n v="318000"/>
    <n v="6702990"/>
  </r>
  <r>
    <x v="46"/>
    <x v="27"/>
    <x v="68"/>
    <n v="280000"/>
    <n v="3600450"/>
  </r>
  <r>
    <x v="47"/>
    <x v="23"/>
    <x v="68"/>
    <n v="305000"/>
    <n v="6538379"/>
  </r>
  <r>
    <x v="47"/>
    <x v="27"/>
    <x v="68"/>
    <n v="308500"/>
    <n v="5160100"/>
  </r>
  <r>
    <x v="48"/>
    <x v="23"/>
    <x v="68"/>
    <n v="270000"/>
    <n v="3565950"/>
  </r>
  <r>
    <x v="48"/>
    <x v="27"/>
    <x v="68"/>
    <n v="317500"/>
    <n v="4746500"/>
  </r>
  <r>
    <x v="49"/>
    <x v="23"/>
    <x v="68"/>
    <n v="366975"/>
    <n v="10207046"/>
  </r>
  <r>
    <x v="49"/>
    <x v="27"/>
    <x v="68"/>
    <n v="285650"/>
    <n v="4074950"/>
  </r>
  <r>
    <x v="50"/>
    <x v="23"/>
    <x v="68"/>
    <n v="301925"/>
    <n v="8840140"/>
  </r>
  <r>
    <x v="50"/>
    <x v="27"/>
    <x v="68"/>
    <n v="308975"/>
    <n v="3699817"/>
  </r>
  <r>
    <x v="51"/>
    <x v="23"/>
    <x v="68"/>
    <n v="282500"/>
    <n v="5896298"/>
  </r>
  <r>
    <x v="51"/>
    <x v="27"/>
    <x v="68"/>
    <n v="319250"/>
    <n v="4919475"/>
  </r>
  <r>
    <x v="52"/>
    <x v="23"/>
    <x v="68"/>
    <n v="295000"/>
    <n v="3978600"/>
  </r>
  <r>
    <x v="52"/>
    <x v="27"/>
    <x v="68"/>
    <n v="288725"/>
    <n v="4241700"/>
  </r>
  <r>
    <x v="53"/>
    <x v="23"/>
    <x v="68"/>
    <n v="299000"/>
    <n v="6674195"/>
  </r>
  <r>
    <x v="53"/>
    <x v="27"/>
    <x v="68"/>
    <n v="317500"/>
    <n v="7746950"/>
  </r>
  <r>
    <x v="54"/>
    <x v="23"/>
    <x v="68"/>
    <n v="273938"/>
    <n v="5974350"/>
  </r>
  <r>
    <x v="54"/>
    <x v="27"/>
    <x v="68"/>
    <n v="279200"/>
    <n v="4281000"/>
  </r>
  <r>
    <x v="55"/>
    <x v="23"/>
    <x v="68"/>
    <n v="309000"/>
    <n v="7309784"/>
  </r>
  <r>
    <x v="55"/>
    <x v="27"/>
    <x v="68"/>
    <n v="264000"/>
    <n v="4572350"/>
  </r>
  <r>
    <x v="56"/>
    <x v="23"/>
    <x v="68"/>
    <n v="279993"/>
    <n v="3718689"/>
  </r>
  <r>
    <x v="56"/>
    <x v="27"/>
    <x v="68"/>
    <n v="300000"/>
    <n v="2171950"/>
  </r>
  <r>
    <x v="57"/>
    <x v="23"/>
    <x v="68"/>
    <n v="354700"/>
    <n v="3614550"/>
  </r>
  <r>
    <x v="57"/>
    <x v="27"/>
    <x v="68"/>
    <n v="268000"/>
    <n v="2348700"/>
  </r>
  <r>
    <x v="58"/>
    <x v="23"/>
    <x v="68"/>
    <n v="332250"/>
    <n v="3169650"/>
  </r>
  <r>
    <x v="58"/>
    <x v="27"/>
    <x v="68"/>
    <n v="254975"/>
    <n v="1648750"/>
  </r>
  <r>
    <x v="59"/>
    <x v="23"/>
    <x v="68"/>
    <n v="315475"/>
    <n v="4455956"/>
  </r>
  <r>
    <x v="59"/>
    <x v="27"/>
    <x v="68"/>
    <n v="306450"/>
    <n v="1733900"/>
  </r>
  <r>
    <x v="60"/>
    <x v="23"/>
    <x v="68"/>
    <n v="292000"/>
    <n v="3162400"/>
  </r>
  <r>
    <x v="60"/>
    <x v="27"/>
    <x v="68"/>
    <n v="237452"/>
    <n v="2120446"/>
  </r>
  <r>
    <x v="61"/>
    <x v="23"/>
    <x v="68"/>
    <n v="299950"/>
    <n v="3132200"/>
  </r>
  <r>
    <x v="61"/>
    <x v="27"/>
    <x v="68"/>
    <n v="255000"/>
    <n v="4046238"/>
  </r>
  <r>
    <x v="62"/>
    <x v="23"/>
    <x v="68"/>
    <n v="272000"/>
    <n v="4726350"/>
  </r>
  <r>
    <x v="62"/>
    <x v="27"/>
    <x v="68"/>
    <n v="318000"/>
    <n v="3136350"/>
  </r>
  <r>
    <x v="63"/>
    <x v="23"/>
    <x v="68"/>
    <n v="284715"/>
    <n v="5579078"/>
  </r>
  <r>
    <x v="63"/>
    <x v="27"/>
    <x v="68"/>
    <n v="246975"/>
    <n v="5144288"/>
  </r>
  <r>
    <x v="64"/>
    <x v="23"/>
    <x v="68"/>
    <n v="339950"/>
    <n v="4308040"/>
  </r>
  <r>
    <x v="64"/>
    <x v="27"/>
    <x v="68"/>
    <n v="247000"/>
    <n v="2876519"/>
  </r>
  <r>
    <x v="65"/>
    <x v="23"/>
    <x v="68"/>
    <n v="302500"/>
    <n v="4854850"/>
  </r>
  <r>
    <x v="65"/>
    <x v="27"/>
    <x v="68"/>
    <n v="241500"/>
    <n v="2236313"/>
  </r>
  <r>
    <x v="66"/>
    <x v="23"/>
    <x v="68"/>
    <n v="410000"/>
    <n v="2883950"/>
  </r>
  <r>
    <x v="66"/>
    <x v="27"/>
    <x v="68"/>
    <n v="280500"/>
    <n v="3407350"/>
  </r>
  <r>
    <x v="67"/>
    <x v="23"/>
    <x v="68"/>
    <n v="279000"/>
    <n v="5118656"/>
  </r>
  <r>
    <x v="67"/>
    <x v="27"/>
    <x v="68"/>
    <n v="254363"/>
    <n v="1935724"/>
  </r>
  <r>
    <x v="68"/>
    <x v="23"/>
    <x v="68"/>
    <n v="256425"/>
    <n v="5483921"/>
  </r>
  <r>
    <x v="68"/>
    <x v="27"/>
    <x v="68"/>
    <n v="260000"/>
    <n v="3198000"/>
  </r>
  <r>
    <x v="69"/>
    <x v="23"/>
    <x v="68"/>
    <n v="281500"/>
    <n v="3385060"/>
  </r>
  <r>
    <x v="69"/>
    <x v="27"/>
    <x v="68"/>
    <n v="261000"/>
    <n v="1893000"/>
  </r>
  <r>
    <x v="70"/>
    <x v="23"/>
    <x v="68"/>
    <n v="265425"/>
    <n v="2516350"/>
  </r>
  <r>
    <x v="70"/>
    <x v="27"/>
    <x v="68"/>
    <n v="255000"/>
    <n v="799900"/>
  </r>
  <r>
    <x v="71"/>
    <x v="23"/>
    <x v="68"/>
    <n v="285000"/>
    <n v="3184900"/>
  </r>
  <r>
    <x v="71"/>
    <x v="27"/>
    <x v="68"/>
    <n v="237000"/>
    <n v="1755175"/>
  </r>
  <r>
    <x v="72"/>
    <x v="23"/>
    <x v="68"/>
    <n v="240000"/>
    <n v="2495950"/>
  </r>
  <r>
    <x v="72"/>
    <x v="27"/>
    <x v="68"/>
    <n v="237500"/>
    <n v="1765497"/>
  </r>
  <r>
    <x v="73"/>
    <x v="23"/>
    <x v="68"/>
    <n v="271250"/>
    <n v="3070000"/>
  </r>
  <r>
    <x v="73"/>
    <x v="27"/>
    <x v="68"/>
    <n v="200000"/>
    <n v="1383900"/>
  </r>
  <r>
    <x v="74"/>
    <x v="23"/>
    <x v="68"/>
    <n v="270000"/>
    <n v="3623350"/>
  </r>
  <r>
    <x v="74"/>
    <x v="27"/>
    <x v="68"/>
    <n v="266500"/>
    <n v="3564550"/>
  </r>
  <r>
    <x v="75"/>
    <x v="23"/>
    <x v="68"/>
    <n v="245000"/>
    <n v="2910350"/>
  </r>
  <r>
    <x v="75"/>
    <x v="27"/>
    <x v="68"/>
    <n v="250298"/>
    <n v="1418545"/>
  </r>
  <r>
    <x v="76"/>
    <x v="23"/>
    <x v="68"/>
    <n v="246500"/>
    <n v="5620749"/>
  </r>
  <r>
    <x v="76"/>
    <x v="27"/>
    <x v="68"/>
    <n v="235500"/>
    <n v="1974550"/>
  </r>
  <r>
    <x v="77"/>
    <x v="23"/>
    <x v="68"/>
    <n v="255000"/>
    <n v="4833425"/>
  </r>
  <r>
    <x v="77"/>
    <x v="27"/>
    <x v="68"/>
    <n v="245250"/>
    <n v="3913900"/>
  </r>
  <r>
    <x v="78"/>
    <x v="23"/>
    <x v="68"/>
    <n v="263500"/>
    <n v="5845200"/>
  </r>
  <r>
    <x v="78"/>
    <x v="27"/>
    <x v="68"/>
    <n v="230000"/>
    <n v="3546400"/>
  </r>
  <r>
    <x v="79"/>
    <x v="23"/>
    <x v="68"/>
    <n v="242500"/>
    <n v="4727052"/>
  </r>
  <r>
    <x v="79"/>
    <x v="27"/>
    <x v="68"/>
    <n v="265000"/>
    <n v="3462796"/>
  </r>
  <r>
    <x v="80"/>
    <x v="23"/>
    <x v="68"/>
    <n v="289950"/>
    <n v="4321258"/>
  </r>
  <r>
    <x v="80"/>
    <x v="27"/>
    <x v="68"/>
    <n v="220000"/>
    <n v="4614851"/>
  </r>
  <r>
    <x v="81"/>
    <x v="23"/>
    <x v="68"/>
    <n v="245000"/>
    <n v="3458500"/>
  </r>
  <r>
    <x v="81"/>
    <x v="27"/>
    <x v="68"/>
    <n v="264000"/>
    <n v="3270085"/>
  </r>
  <r>
    <x v="82"/>
    <x v="23"/>
    <x v="68"/>
    <n v="227475"/>
    <n v="3710099"/>
  </r>
  <r>
    <x v="82"/>
    <x v="27"/>
    <x v="68"/>
    <n v="230000"/>
    <n v="2978650"/>
  </r>
  <r>
    <x v="83"/>
    <x v="23"/>
    <x v="68"/>
    <n v="278725"/>
    <n v="3284550"/>
  </r>
  <r>
    <x v="83"/>
    <x v="27"/>
    <x v="68"/>
    <n v="229500"/>
    <n v="2544342"/>
  </r>
  <r>
    <x v="84"/>
    <x v="23"/>
    <x v="68"/>
    <n v="249000"/>
    <n v="1122000"/>
  </r>
  <r>
    <x v="84"/>
    <x v="27"/>
    <x v="68"/>
    <n v="249950"/>
    <n v="1710600"/>
  </r>
  <r>
    <x v="85"/>
    <x v="23"/>
    <x v="68"/>
    <n v="232500"/>
    <n v="2018280"/>
  </r>
  <r>
    <x v="85"/>
    <x v="27"/>
    <x v="68"/>
    <n v="213000"/>
    <n v="3155900"/>
  </r>
  <r>
    <x v="86"/>
    <x v="23"/>
    <x v="68"/>
    <n v="240000"/>
    <n v="3400050"/>
  </r>
  <r>
    <x v="86"/>
    <x v="27"/>
    <x v="68"/>
    <n v="254925"/>
    <n v="1555350"/>
  </r>
  <r>
    <x v="87"/>
    <x v="23"/>
    <x v="68"/>
    <n v="249950"/>
    <n v="6546699"/>
  </r>
  <r>
    <x v="87"/>
    <x v="27"/>
    <x v="68"/>
    <n v="229750"/>
    <n v="3116020"/>
  </r>
  <r>
    <x v="88"/>
    <x v="23"/>
    <x v="68"/>
    <n v="225000"/>
    <n v="3327145"/>
  </r>
  <r>
    <x v="88"/>
    <x v="27"/>
    <x v="68"/>
    <n v="268000"/>
    <n v="3459142"/>
  </r>
  <r>
    <x v="89"/>
    <x v="23"/>
    <x v="68"/>
    <n v="223000"/>
    <n v="1892800"/>
  </r>
  <r>
    <x v="89"/>
    <x v="27"/>
    <x v="68"/>
    <n v="239950"/>
    <n v="2716730"/>
  </r>
  <r>
    <x v="90"/>
    <x v="23"/>
    <x v="68"/>
    <n v="245000"/>
    <n v="4201663"/>
  </r>
  <r>
    <x v="90"/>
    <x v="27"/>
    <x v="68"/>
    <n v="210500"/>
    <n v="2238795"/>
  </r>
  <r>
    <x v="91"/>
    <x v="23"/>
    <x v="68"/>
    <n v="287000"/>
    <n v="3376600"/>
  </r>
  <r>
    <x v="91"/>
    <x v="27"/>
    <x v="68"/>
    <n v="227498"/>
    <n v="4144845"/>
  </r>
  <r>
    <x v="92"/>
    <x v="23"/>
    <x v="68"/>
    <n v="227000"/>
    <n v="1984950"/>
  </r>
  <r>
    <x v="92"/>
    <x v="27"/>
    <x v="68"/>
    <n v="209000"/>
    <n v="3951186"/>
  </r>
  <r>
    <x v="93"/>
    <x v="23"/>
    <x v="68"/>
    <n v="244000"/>
    <n v="4249100"/>
  </r>
  <r>
    <x v="93"/>
    <x v="27"/>
    <x v="68"/>
    <n v="148900"/>
    <n v="1108695"/>
  </r>
  <r>
    <x v="94"/>
    <x v="23"/>
    <x v="68"/>
    <n v="212450"/>
    <n v="2238067"/>
  </r>
  <r>
    <x v="94"/>
    <x v="27"/>
    <x v="68"/>
    <n v="191000"/>
    <n v="1960945"/>
  </r>
  <r>
    <x v="95"/>
    <x v="23"/>
    <x v="68"/>
    <n v="225500"/>
    <n v="2706264"/>
  </r>
  <r>
    <x v="95"/>
    <x v="27"/>
    <x v="68"/>
    <n v="220000"/>
    <n v="2253790"/>
  </r>
  <r>
    <x v="96"/>
    <x v="23"/>
    <x v="68"/>
    <n v="211500"/>
    <n v="1922400"/>
  </r>
  <r>
    <x v="96"/>
    <x v="27"/>
    <x v="68"/>
    <n v="234450"/>
    <n v="1544840"/>
  </r>
  <r>
    <x v="97"/>
    <x v="23"/>
    <x v="68"/>
    <n v="166835"/>
    <n v="1441870"/>
  </r>
  <r>
    <x v="97"/>
    <x v="27"/>
    <x v="68"/>
    <n v="176800"/>
    <n v="2327390"/>
  </r>
  <r>
    <x v="98"/>
    <x v="23"/>
    <x v="68"/>
    <n v="202500"/>
    <n v="4435450"/>
  </r>
  <r>
    <x v="98"/>
    <x v="27"/>
    <x v="68"/>
    <n v="225000"/>
    <n v="2412500"/>
  </r>
  <r>
    <x v="99"/>
    <x v="23"/>
    <x v="68"/>
    <n v="225000"/>
    <n v="3724750"/>
  </r>
  <r>
    <x v="99"/>
    <x v="27"/>
    <x v="68"/>
    <n v="160325"/>
    <n v="1660482"/>
  </r>
  <r>
    <x v="100"/>
    <x v="23"/>
    <x v="68"/>
    <n v="200000"/>
    <n v="2979400"/>
  </r>
  <r>
    <x v="100"/>
    <x v="27"/>
    <x v="68"/>
    <n v="207000"/>
    <n v="1423190"/>
  </r>
  <r>
    <x v="101"/>
    <x v="23"/>
    <x v="68"/>
    <n v="243395"/>
    <n v="3517640"/>
  </r>
  <r>
    <x v="101"/>
    <x v="27"/>
    <x v="68"/>
    <n v="230000"/>
    <n v="4964221"/>
  </r>
  <r>
    <x v="102"/>
    <x v="23"/>
    <x v="68"/>
    <n v="183500"/>
    <n v="2549380"/>
  </r>
  <r>
    <x v="102"/>
    <x v="27"/>
    <x v="68"/>
    <n v="184750"/>
    <n v="3470300"/>
  </r>
  <r>
    <x v="103"/>
    <x v="23"/>
    <x v="68"/>
    <n v="197450"/>
    <n v="3463700"/>
  </r>
  <r>
    <x v="103"/>
    <x v="27"/>
    <x v="68"/>
    <n v="175950"/>
    <n v="3513830"/>
  </r>
  <r>
    <x v="104"/>
    <x v="23"/>
    <x v="68"/>
    <n v="210000"/>
    <n v="3576201"/>
  </r>
  <r>
    <x v="104"/>
    <x v="27"/>
    <x v="68"/>
    <n v="203750"/>
    <n v="3503580"/>
  </r>
  <r>
    <x v="105"/>
    <x v="23"/>
    <x v="68"/>
    <n v="239000"/>
    <n v="5098290"/>
  </r>
  <r>
    <x v="105"/>
    <x v="27"/>
    <x v="68"/>
    <n v="177500"/>
    <n v="3291924"/>
  </r>
  <r>
    <x v="106"/>
    <x v="23"/>
    <x v="68"/>
    <n v="180000"/>
    <n v="3203275"/>
  </r>
  <r>
    <x v="106"/>
    <x v="27"/>
    <x v="68"/>
    <n v="219950"/>
    <n v="2125456"/>
  </r>
  <r>
    <x v="107"/>
    <x v="23"/>
    <x v="68"/>
    <n v="202250"/>
    <n v="3029919"/>
  </r>
  <r>
    <x v="107"/>
    <x v="27"/>
    <x v="68"/>
    <n v="191810"/>
    <n v="4400355"/>
  </r>
  <r>
    <x v="108"/>
    <x v="23"/>
    <x v="68"/>
    <n v="209950"/>
    <n v="2925506"/>
  </r>
  <r>
    <x v="108"/>
    <x v="27"/>
    <x v="68"/>
    <n v="182000"/>
    <n v="3122800"/>
  </r>
  <r>
    <x v="109"/>
    <x v="23"/>
    <x v="68"/>
    <n v="225000"/>
    <n v="2799573"/>
  </r>
  <r>
    <x v="109"/>
    <x v="27"/>
    <x v="68"/>
    <n v="187475"/>
    <n v="1841940"/>
  </r>
  <r>
    <x v="110"/>
    <x v="23"/>
    <x v="68"/>
    <n v="246000"/>
    <n v="4220056"/>
  </r>
  <r>
    <x v="110"/>
    <x v="27"/>
    <x v="68"/>
    <n v="200000"/>
    <n v="3483390"/>
  </r>
  <r>
    <x v="111"/>
    <x v="23"/>
    <x v="68"/>
    <n v="203950"/>
    <n v="2997021"/>
  </r>
  <r>
    <x v="111"/>
    <x v="27"/>
    <x v="68"/>
    <n v="204500"/>
    <n v="3249890"/>
  </r>
  <r>
    <x v="112"/>
    <x v="23"/>
    <x v="68"/>
    <n v="222250"/>
    <n v="4944250"/>
  </r>
  <r>
    <x v="112"/>
    <x v="27"/>
    <x v="68"/>
    <n v="210250"/>
    <n v="2204400"/>
  </r>
  <r>
    <x v="113"/>
    <x v="23"/>
    <x v="68"/>
    <n v="214950"/>
    <n v="4232400"/>
  </r>
  <r>
    <x v="113"/>
    <x v="27"/>
    <x v="68"/>
    <n v="197475"/>
    <n v="5066592"/>
  </r>
  <r>
    <x v="114"/>
    <x v="23"/>
    <x v="68"/>
    <n v="188000"/>
    <n v="3273111"/>
  </r>
  <r>
    <x v="114"/>
    <x v="27"/>
    <x v="68"/>
    <n v="211000"/>
    <n v="2089250"/>
  </r>
  <r>
    <x v="115"/>
    <x v="23"/>
    <x v="68"/>
    <n v="228115"/>
    <n v="3379074"/>
  </r>
  <r>
    <x v="115"/>
    <x v="27"/>
    <x v="68"/>
    <n v="207975"/>
    <n v="3769170"/>
  </r>
  <r>
    <x v="116"/>
    <x v="23"/>
    <x v="68"/>
    <n v="223000"/>
    <n v="5242749"/>
  </r>
  <r>
    <x v="116"/>
    <x v="27"/>
    <x v="68"/>
    <n v="208500"/>
    <n v="3505519"/>
  </r>
  <r>
    <x v="117"/>
    <x v="23"/>
    <x v="68"/>
    <n v="209475"/>
    <n v="4497975"/>
  </r>
  <r>
    <x v="117"/>
    <x v="27"/>
    <x v="68"/>
    <n v="219000"/>
    <n v="3519190"/>
  </r>
  <r>
    <x v="118"/>
    <x v="23"/>
    <x v="68"/>
    <n v="197920"/>
    <n v="2727130"/>
  </r>
  <r>
    <x v="118"/>
    <x v="27"/>
    <x v="68"/>
    <n v="214800"/>
    <n v="2659600"/>
  </r>
  <r>
    <x v="119"/>
    <x v="23"/>
    <x v="68"/>
    <n v="238950"/>
    <n v="4028499"/>
  </r>
  <r>
    <x v="119"/>
    <x v="27"/>
    <x v="68"/>
    <n v="256990"/>
    <n v="2595970"/>
  </r>
  <r>
    <x v="120"/>
    <x v="23"/>
    <x v="68"/>
    <n v="240125"/>
    <n v="2339640"/>
  </r>
  <r>
    <x v="120"/>
    <x v="27"/>
    <x v="68"/>
    <n v="202475"/>
    <n v="1984240"/>
  </r>
  <r>
    <x v="121"/>
    <x v="23"/>
    <x v="68"/>
    <n v="219950"/>
    <n v="4198290"/>
  </r>
  <r>
    <x v="121"/>
    <x v="27"/>
    <x v="68"/>
    <n v="229500"/>
    <n v="2545590"/>
  </r>
  <r>
    <x v="122"/>
    <x v="23"/>
    <x v="68"/>
    <n v="210000"/>
    <n v="5296307"/>
  </r>
  <r>
    <x v="122"/>
    <x v="27"/>
    <x v="68"/>
    <n v="175000"/>
    <n v="2206980"/>
  </r>
  <r>
    <x v="123"/>
    <x v="23"/>
    <x v="68"/>
    <n v="234975"/>
    <n v="4242149"/>
  </r>
  <r>
    <x v="123"/>
    <x v="27"/>
    <x v="68"/>
    <n v="209150"/>
    <n v="3905660"/>
  </r>
  <r>
    <x v="124"/>
    <x v="23"/>
    <x v="68"/>
    <n v="239900"/>
    <n v="6253020"/>
  </r>
  <r>
    <x v="124"/>
    <x v="27"/>
    <x v="68"/>
    <n v="197500"/>
    <n v="3012080"/>
  </r>
  <r>
    <x v="125"/>
    <x v="23"/>
    <x v="68"/>
    <n v="226625"/>
    <n v="4678684"/>
  </r>
  <r>
    <x v="125"/>
    <x v="27"/>
    <x v="68"/>
    <n v="210150"/>
    <n v="3871585"/>
  </r>
  <r>
    <x v="126"/>
    <x v="23"/>
    <x v="68"/>
    <n v="262000"/>
    <n v="6122645"/>
  </r>
  <r>
    <x v="126"/>
    <x v="27"/>
    <x v="68"/>
    <n v="234675"/>
    <n v="4664053"/>
  </r>
  <r>
    <x v="127"/>
    <x v="23"/>
    <x v="68"/>
    <n v="215850"/>
    <n v="6374480"/>
  </r>
  <r>
    <x v="127"/>
    <x v="27"/>
    <x v="68"/>
    <n v="245000"/>
    <n v="3935128"/>
  </r>
  <r>
    <x v="128"/>
    <x v="23"/>
    <x v="68"/>
    <n v="225500"/>
    <n v="4223499"/>
  </r>
  <r>
    <x v="128"/>
    <x v="27"/>
    <x v="68"/>
    <n v="206000"/>
    <n v="2647632"/>
  </r>
  <r>
    <x v="129"/>
    <x v="23"/>
    <x v="68"/>
    <n v="243475"/>
    <n v="7792162"/>
  </r>
  <r>
    <x v="129"/>
    <x v="27"/>
    <x v="68"/>
    <n v="240000"/>
    <n v="3497355"/>
  </r>
  <r>
    <x v="130"/>
    <x v="23"/>
    <x v="68"/>
    <n v="247950"/>
    <n v="6134099"/>
  </r>
  <r>
    <x v="130"/>
    <x v="27"/>
    <x v="68"/>
    <n v="240000"/>
    <n v="3798225"/>
  </r>
  <r>
    <x v="131"/>
    <x v="23"/>
    <x v="68"/>
    <n v="249000"/>
    <n v="6276569"/>
  </r>
  <r>
    <x v="131"/>
    <x v="27"/>
    <x v="68"/>
    <n v="202500"/>
    <n v="2084805"/>
  </r>
  <r>
    <x v="132"/>
    <x v="23"/>
    <x v="68"/>
    <n v="252250"/>
    <n v="3522450"/>
  </r>
  <r>
    <x v="132"/>
    <x v="27"/>
    <x v="68"/>
    <n v="214500"/>
    <n v="3172821"/>
  </r>
  <r>
    <x v="133"/>
    <x v="23"/>
    <x v="68"/>
    <n v="234950"/>
    <n v="4297380"/>
  </r>
  <r>
    <x v="133"/>
    <x v="27"/>
    <x v="68"/>
    <n v="237475"/>
    <n v="2384780"/>
  </r>
  <r>
    <x v="134"/>
    <x v="23"/>
    <x v="68"/>
    <n v="249500"/>
    <n v="5420330"/>
  </r>
  <r>
    <x v="134"/>
    <x v="27"/>
    <x v="68"/>
    <n v="250000"/>
    <n v="3648145"/>
  </r>
  <r>
    <x v="135"/>
    <x v="23"/>
    <x v="68"/>
    <n v="245000"/>
    <n v="7283888"/>
  </r>
  <r>
    <x v="135"/>
    <x v="27"/>
    <x v="68"/>
    <n v="251950"/>
    <n v="2784975"/>
  </r>
  <r>
    <x v="136"/>
    <x v="23"/>
    <x v="68"/>
    <n v="244750"/>
    <n v="5459029"/>
  </r>
  <r>
    <x v="136"/>
    <x v="27"/>
    <x v="68"/>
    <n v="252245"/>
    <n v="4121405"/>
  </r>
  <r>
    <x v="137"/>
    <x v="23"/>
    <x v="68"/>
    <n v="239950"/>
    <n v="5898796"/>
  </r>
  <r>
    <x v="137"/>
    <x v="27"/>
    <x v="68"/>
    <n v="254995"/>
    <n v="7128820"/>
  </r>
  <r>
    <x v="138"/>
    <x v="23"/>
    <x v="68"/>
    <n v="237950"/>
    <n v="5920271"/>
  </r>
  <r>
    <x v="138"/>
    <x v="27"/>
    <x v="68"/>
    <n v="252498"/>
    <n v="5367452"/>
  </r>
  <r>
    <x v="139"/>
    <x v="23"/>
    <x v="68"/>
    <n v="239950"/>
    <n v="7741810"/>
  </r>
  <r>
    <x v="139"/>
    <x v="27"/>
    <x v="68"/>
    <n v="271150"/>
    <n v="7220077"/>
  </r>
  <r>
    <x v="140"/>
    <x v="23"/>
    <x v="68"/>
    <n v="259225"/>
    <n v="6057834"/>
  </r>
  <r>
    <x v="140"/>
    <x v="27"/>
    <x v="68"/>
    <n v="263000"/>
    <n v="5289545"/>
  </r>
  <r>
    <x v="141"/>
    <x v="23"/>
    <x v="68"/>
    <n v="254950"/>
    <n v="7072130"/>
  </r>
  <r>
    <x v="141"/>
    <x v="27"/>
    <x v="68"/>
    <n v="227000"/>
    <n v="5093849"/>
  </r>
  <r>
    <x v="142"/>
    <x v="23"/>
    <x v="68"/>
    <n v="241950"/>
    <n v="4539330"/>
  </r>
  <r>
    <x v="142"/>
    <x v="27"/>
    <x v="68"/>
    <n v="249950"/>
    <n v="3910232"/>
  </r>
  <r>
    <x v="143"/>
    <x v="23"/>
    <x v="68"/>
    <n v="255925"/>
    <n v="5485535"/>
  </r>
  <r>
    <x v="143"/>
    <x v="27"/>
    <x v="68"/>
    <n v="240000"/>
    <n v="5182835"/>
  </r>
  <r>
    <x v="144"/>
    <x v="23"/>
    <x v="68"/>
    <n v="221500"/>
    <n v="3878180"/>
  </r>
  <r>
    <x v="144"/>
    <x v="27"/>
    <x v="68"/>
    <n v="262500"/>
    <n v="4024240"/>
  </r>
  <r>
    <x v="145"/>
    <x v="23"/>
    <x v="68"/>
    <n v="263900"/>
    <n v="7827259"/>
  </r>
  <r>
    <x v="145"/>
    <x v="27"/>
    <x v="68"/>
    <n v="246000"/>
    <n v="2928405"/>
  </r>
  <r>
    <x v="146"/>
    <x v="23"/>
    <x v="68"/>
    <n v="294995"/>
    <n v="9396405"/>
  </r>
  <r>
    <x v="146"/>
    <x v="27"/>
    <x v="68"/>
    <n v="250750"/>
    <n v="5508973"/>
  </r>
  <r>
    <x v="147"/>
    <x v="23"/>
    <x v="68"/>
    <n v="276550"/>
    <n v="9457268"/>
  </r>
  <r>
    <x v="147"/>
    <x v="27"/>
    <x v="68"/>
    <n v="259950"/>
    <n v="6030457"/>
  </r>
  <r>
    <x v="148"/>
    <x v="23"/>
    <x v="68"/>
    <n v="252695"/>
    <n v="6856718"/>
  </r>
  <r>
    <x v="148"/>
    <x v="27"/>
    <x v="68"/>
    <n v="281090"/>
    <n v="9832622"/>
  </r>
  <r>
    <x v="149"/>
    <x v="23"/>
    <x v="68"/>
    <n v="265000"/>
    <n v="10664421"/>
  </r>
  <r>
    <x v="149"/>
    <x v="27"/>
    <x v="68"/>
    <n v="275000"/>
    <n v="8638541"/>
  </r>
  <r>
    <x v="150"/>
    <x v="23"/>
    <x v="68"/>
    <n v="242950"/>
    <n v="10764347"/>
  </r>
  <r>
    <x v="150"/>
    <x v="27"/>
    <x v="68"/>
    <n v="266473"/>
    <n v="6981773"/>
  </r>
  <r>
    <x v="151"/>
    <x v="23"/>
    <x v="68"/>
    <n v="240675"/>
    <n v="7714800"/>
  </r>
  <r>
    <x v="151"/>
    <x v="27"/>
    <x v="68"/>
    <n v="257850"/>
    <n v="8935772"/>
  </r>
  <r>
    <x v="152"/>
    <x v="23"/>
    <x v="68"/>
    <n v="268700"/>
    <n v="15601418"/>
  </r>
  <r>
    <x v="152"/>
    <x v="27"/>
    <x v="68"/>
    <n v="269000"/>
    <n v="7118207"/>
  </r>
  <r>
    <x v="153"/>
    <x v="23"/>
    <x v="68"/>
    <n v="258475"/>
    <n v="9566754"/>
  </r>
  <r>
    <x v="153"/>
    <x v="27"/>
    <x v="68"/>
    <n v="263475"/>
    <n v="6728345"/>
  </r>
  <r>
    <x v="154"/>
    <x v="23"/>
    <x v="68"/>
    <n v="289500"/>
    <n v="7378807"/>
  </r>
  <r>
    <x v="154"/>
    <x v="27"/>
    <x v="68"/>
    <n v="265000"/>
    <n v="6293096"/>
  </r>
  <r>
    <x v="155"/>
    <x v="23"/>
    <x v="68"/>
    <n v="272500"/>
    <n v="10236724"/>
  </r>
  <r>
    <x v="155"/>
    <x v="27"/>
    <x v="68"/>
    <n v="263300"/>
    <n v="7371294"/>
  </r>
  <r>
    <x v="156"/>
    <x v="23"/>
    <x v="68"/>
    <n v="285000"/>
    <n v="6616360"/>
  </r>
  <r>
    <x v="156"/>
    <x v="27"/>
    <x v="68"/>
    <n v="268380"/>
    <n v="7114583"/>
  </r>
  <r>
    <x v="157"/>
    <x v="23"/>
    <x v="68"/>
    <n v="266950"/>
    <n v="8163990"/>
  </r>
  <r>
    <x v="157"/>
    <x v="27"/>
    <x v="68"/>
    <n v="282245"/>
    <n v="5658545"/>
  </r>
  <r>
    <x v="158"/>
    <x v="23"/>
    <x v="68"/>
    <n v="295000"/>
    <n v="12745483"/>
  </r>
  <r>
    <x v="158"/>
    <x v="27"/>
    <x v="68"/>
    <n v="298995"/>
    <n v="10551938"/>
  </r>
  <r>
    <x v="159"/>
    <x v="23"/>
    <x v="68"/>
    <n v="279950"/>
    <n v="10500770"/>
  </r>
  <r>
    <x v="159"/>
    <x v="27"/>
    <x v="68"/>
    <n v="275000"/>
    <n v="9596548"/>
  </r>
  <r>
    <x v="160"/>
    <x v="23"/>
    <x v="68"/>
    <n v="297650"/>
    <n v="13576959"/>
  </r>
  <r>
    <x v="160"/>
    <x v="27"/>
    <x v="68"/>
    <n v="275000"/>
    <n v="7904390"/>
  </r>
  <r>
    <x v="161"/>
    <x v="23"/>
    <x v="68"/>
    <n v="304500"/>
    <n v="13204822"/>
  </r>
  <r>
    <x v="161"/>
    <x v="27"/>
    <x v="68"/>
    <n v="299000"/>
    <n v="10075270"/>
  </r>
  <r>
    <x v="162"/>
    <x v="23"/>
    <x v="68"/>
    <n v="310000"/>
    <n v="10799581"/>
  </r>
  <r>
    <x v="162"/>
    <x v="27"/>
    <x v="68"/>
    <n v="293433"/>
    <n v="13201565"/>
  </r>
  <r>
    <x v="163"/>
    <x v="23"/>
    <x v="68"/>
    <n v="287950"/>
    <n v="10175341"/>
  </r>
  <r>
    <x v="163"/>
    <x v="27"/>
    <x v="68"/>
    <n v="304248"/>
    <n v="6625089"/>
  </r>
  <r>
    <x v="164"/>
    <x v="23"/>
    <x v="68"/>
    <n v="319475"/>
    <n v="16832174"/>
  </r>
  <r>
    <x v="164"/>
    <x v="27"/>
    <x v="68"/>
    <n v="309975"/>
    <n v="12705493"/>
  </r>
  <r>
    <x v="165"/>
    <x v="23"/>
    <x v="68"/>
    <n v="310500"/>
    <n v="8671401"/>
  </r>
  <r>
    <x v="165"/>
    <x v="27"/>
    <x v="68"/>
    <n v="298500"/>
    <n v="9608664"/>
  </r>
  <r>
    <x v="166"/>
    <x v="23"/>
    <x v="68"/>
    <n v="300000"/>
    <n v="9917827"/>
  </r>
  <r>
    <x v="166"/>
    <x v="27"/>
    <x v="68"/>
    <n v="293428"/>
    <n v="8232424"/>
  </r>
  <r>
    <x v="167"/>
    <x v="23"/>
    <x v="68"/>
    <n v="291600"/>
    <n v="9298045"/>
  </r>
  <r>
    <x v="167"/>
    <x v="27"/>
    <x v="68"/>
    <n v="290402"/>
    <n v="10964858"/>
  </r>
  <r>
    <x v="168"/>
    <x v="23"/>
    <x v="68"/>
    <n v="305385"/>
    <n v="10761807"/>
  </r>
  <r>
    <x v="168"/>
    <x v="27"/>
    <x v="68"/>
    <n v="280000"/>
    <n v="7500586"/>
  </r>
  <r>
    <x v="169"/>
    <x v="23"/>
    <x v="68"/>
    <n v="291875"/>
    <n v="6867434"/>
  </r>
  <r>
    <x v="169"/>
    <x v="27"/>
    <x v="68"/>
    <n v="320378"/>
    <n v="8253019"/>
  </r>
  <r>
    <x v="170"/>
    <x v="23"/>
    <x v="68"/>
    <n v="319734"/>
    <n v="10222463"/>
  </r>
  <r>
    <x v="170"/>
    <x v="27"/>
    <x v="68"/>
    <n v="296840"/>
    <n v="11222037"/>
  </r>
  <r>
    <x v="171"/>
    <x v="23"/>
    <x v="68"/>
    <n v="329000"/>
    <n v="12679760"/>
  </r>
  <r>
    <x v="171"/>
    <x v="27"/>
    <x v="68"/>
    <n v="280650"/>
    <n v="5578699"/>
  </r>
  <r>
    <x v="172"/>
    <x v="23"/>
    <x v="68"/>
    <n v="305500"/>
    <n v="14310644"/>
  </r>
  <r>
    <x v="172"/>
    <x v="27"/>
    <x v="68"/>
    <n v="317450"/>
    <n v="8788832"/>
  </r>
  <r>
    <x v="173"/>
    <x v="23"/>
    <x v="68"/>
    <n v="327000"/>
    <n v="16695645"/>
  </r>
  <r>
    <x v="173"/>
    <x v="27"/>
    <x v="68"/>
    <n v="316250"/>
    <n v="8559650"/>
  </r>
  <r>
    <x v="174"/>
    <x v="23"/>
    <x v="68"/>
    <n v="363725"/>
    <n v="9155014"/>
  </r>
  <r>
    <x v="174"/>
    <x v="27"/>
    <x v="68"/>
    <n v="317225"/>
    <n v="10643838"/>
  </r>
  <r>
    <x v="175"/>
    <x v="23"/>
    <x v="68"/>
    <n v="325650"/>
    <n v="14474365"/>
  </r>
  <r>
    <x v="175"/>
    <x v="27"/>
    <x v="68"/>
    <n v="330143"/>
    <n v="8630868"/>
  </r>
  <r>
    <x v="176"/>
    <x v="23"/>
    <x v="68"/>
    <n v="359900"/>
    <n v="15205400"/>
  </r>
  <r>
    <x v="176"/>
    <x v="27"/>
    <x v="68"/>
    <n v="350000"/>
    <n v="7992518"/>
  </r>
  <r>
    <x v="177"/>
    <x v="23"/>
    <x v="68"/>
    <n v="330000"/>
    <n v="13438586"/>
  </r>
  <r>
    <x v="177"/>
    <x v="27"/>
    <x v="68"/>
    <n v="323500"/>
    <n v="9011753"/>
  </r>
  <r>
    <x v="178"/>
    <x v="23"/>
    <x v="68"/>
    <n v="349475"/>
    <n v="14822166"/>
  </r>
  <r>
    <x v="178"/>
    <x v="27"/>
    <x v="68"/>
    <n v="299000"/>
    <n v="6320190"/>
  </r>
  <r>
    <x v="179"/>
    <x v="23"/>
    <x v="68"/>
    <n v="352090"/>
    <n v="8111547"/>
  </r>
  <r>
    <x v="179"/>
    <x v="27"/>
    <x v="68"/>
    <n v="314990"/>
    <n v="5361715"/>
  </r>
  <r>
    <x v="180"/>
    <x v="23"/>
    <x v="68"/>
    <n v="377665"/>
    <n v="8533776"/>
  </r>
  <r>
    <x v="180"/>
    <x v="27"/>
    <x v="68"/>
    <n v="272000"/>
    <n v="4817587"/>
  </r>
  <r>
    <x v="181"/>
    <x v="23"/>
    <x v="68"/>
    <n v="325000"/>
    <n v="8593715"/>
  </r>
  <r>
    <x v="181"/>
    <x v="27"/>
    <x v="68"/>
    <n v="308625"/>
    <n v="4379850"/>
  </r>
  <r>
    <x v="182"/>
    <x v="23"/>
    <x v="68"/>
    <n v="379730"/>
    <n v="12081074"/>
  </r>
  <r>
    <x v="182"/>
    <x v="27"/>
    <x v="68"/>
    <n v="322500"/>
    <n v="6488509"/>
  </r>
  <r>
    <x v="183"/>
    <x v="23"/>
    <x v="68"/>
    <n v="394950"/>
    <n v="10424880"/>
  </r>
  <r>
    <x v="183"/>
    <x v="27"/>
    <x v="68"/>
    <n v="335000"/>
    <n v="4690794"/>
  </r>
  <r>
    <x v="184"/>
    <x v="23"/>
    <x v="68"/>
    <n v="429950"/>
    <n v="12651429"/>
  </r>
  <r>
    <x v="184"/>
    <x v="27"/>
    <x v="68"/>
    <n v="320250"/>
    <n v="7288296"/>
  </r>
  <r>
    <x v="185"/>
    <x v="23"/>
    <x v="68"/>
    <n v="399950"/>
    <n v="16606933"/>
  </r>
  <r>
    <x v="185"/>
    <x v="27"/>
    <x v="68"/>
    <n v="335000"/>
    <n v="9236399"/>
  </r>
  <r>
    <x v="186"/>
    <x v="23"/>
    <x v="68"/>
    <n v="362500"/>
    <n v="16282090"/>
  </r>
  <r>
    <x v="186"/>
    <x v="27"/>
    <x v="68"/>
    <n v="350000"/>
    <n v="11696350"/>
  </r>
  <r>
    <x v="187"/>
    <x v="23"/>
    <x v="68"/>
    <n v="361950"/>
    <n v="17183536"/>
  </r>
  <r>
    <x v="187"/>
    <x v="27"/>
    <x v="68"/>
    <n v="333325"/>
    <n v="10214075"/>
  </r>
  <r>
    <x v="188"/>
    <x v="23"/>
    <x v="68"/>
    <n v="431250"/>
    <n v="16876404"/>
  </r>
  <r>
    <x v="188"/>
    <x v="27"/>
    <x v="68"/>
    <n v="328000"/>
    <n v="8938180"/>
  </r>
  <r>
    <x v="189"/>
    <x v="23"/>
    <x v="68"/>
    <n v="392500"/>
    <n v="11657376"/>
  </r>
  <r>
    <x v="189"/>
    <x v="27"/>
    <x v="68"/>
    <n v="335400"/>
    <n v="6967800"/>
  </r>
  <r>
    <x v="190"/>
    <x v="23"/>
    <x v="68"/>
    <n v="444950"/>
    <n v="15276931"/>
  </r>
  <r>
    <x v="190"/>
    <x v="27"/>
    <x v="68"/>
    <n v="335000"/>
    <n v="5547054"/>
  </r>
  <r>
    <x v="191"/>
    <x v="23"/>
    <x v="68"/>
    <n v="354000"/>
    <n v="14848447"/>
  </r>
  <r>
    <x v="191"/>
    <x v="27"/>
    <x v="68"/>
    <n v="334500"/>
    <n v="6831100"/>
  </r>
  <r>
    <x v="192"/>
    <x v="23"/>
    <x v="68"/>
    <n v="340975"/>
    <n v="5510285"/>
  </r>
  <r>
    <x v="192"/>
    <x v="27"/>
    <x v="68"/>
    <n v="348975"/>
    <n v="5524940"/>
  </r>
  <r>
    <x v="202"/>
    <x v="27"/>
    <x v="68"/>
    <n v="345000"/>
    <n v="6644760"/>
  </r>
  <r>
    <x v="193"/>
    <x v="23"/>
    <x v="68"/>
    <n v="360000"/>
    <n v="6937821"/>
  </r>
  <r>
    <x v="194"/>
    <x v="23"/>
    <x v="68"/>
    <n v="389950"/>
    <n v="12890380"/>
  </r>
  <r>
    <x v="194"/>
    <x v="27"/>
    <x v="68"/>
    <n v="335000"/>
    <n v="6532345"/>
  </r>
  <r>
    <x v="195"/>
    <x v="23"/>
    <x v="68"/>
    <n v="417975"/>
    <n v="12406263"/>
  </r>
  <r>
    <x v="195"/>
    <x v="27"/>
    <x v="68"/>
    <n v="358725"/>
    <n v="9252050"/>
  </r>
  <r>
    <x v="196"/>
    <x v="23"/>
    <x v="68"/>
    <n v="428000"/>
    <n v="11887492"/>
  </r>
  <r>
    <x v="196"/>
    <x v="27"/>
    <x v="68"/>
    <n v="353500"/>
    <n v="11007300"/>
  </r>
  <r>
    <x v="197"/>
    <x v="23"/>
    <x v="68"/>
    <n v="395500"/>
    <n v="20808247"/>
  </r>
  <r>
    <x v="197"/>
    <x v="27"/>
    <x v="68"/>
    <n v="358500"/>
    <n v="12372650"/>
  </r>
  <r>
    <x v="198"/>
    <x v="23"/>
    <x v="68"/>
    <n v="379500"/>
    <n v="15103780"/>
  </r>
  <r>
    <x v="198"/>
    <x v="27"/>
    <x v="68"/>
    <n v="378000"/>
    <n v="11271087"/>
  </r>
  <r>
    <x v="199"/>
    <x v="23"/>
    <x v="68"/>
    <n v="429000"/>
    <n v="16616933"/>
  </r>
  <r>
    <x v="199"/>
    <x v="27"/>
    <x v="68"/>
    <n v="385000"/>
    <n v="10859650"/>
  </r>
  <r>
    <x v="200"/>
    <x v="23"/>
    <x v="68"/>
    <n v="381225"/>
    <n v="12228571"/>
  </r>
  <r>
    <x v="200"/>
    <x v="27"/>
    <x v="68"/>
    <n v="358500"/>
    <n v="9951295"/>
  </r>
  <r>
    <x v="201"/>
    <x v="27"/>
    <x v="68"/>
    <n v="380000"/>
    <n v="6817900"/>
  </r>
  <r>
    <x v="201"/>
    <x v="23"/>
    <x v="68"/>
    <n v="402000"/>
    <n v="15790910"/>
  </r>
  <r>
    <x v="12"/>
    <x v="28"/>
    <x v="69"/>
    <n v="162000"/>
    <n v="1299450"/>
  </r>
  <r>
    <x v="12"/>
    <x v="23"/>
    <x v="69"/>
    <n v="348382"/>
    <n v="348382"/>
  </r>
  <r>
    <x v="12"/>
    <x v="27"/>
    <x v="69"/>
    <n v="178445"/>
    <n v="2265690"/>
  </r>
  <r>
    <x v="13"/>
    <x v="28"/>
    <x v="69"/>
    <n v="194950"/>
    <n v="915903"/>
  </r>
  <r>
    <x v="13"/>
    <x v="23"/>
    <x v="69"/>
    <n v="324991"/>
    <n v="649981"/>
  </r>
  <r>
    <x v="13"/>
    <x v="27"/>
    <x v="69"/>
    <n v="187394"/>
    <n v="2363658"/>
  </r>
  <r>
    <x v="14"/>
    <x v="28"/>
    <x v="69"/>
    <n v="196000"/>
    <n v="2756832"/>
  </r>
  <r>
    <x v="14"/>
    <x v="23"/>
    <x v="69"/>
    <m/>
    <n v="0"/>
  </r>
  <r>
    <x v="14"/>
    <x v="27"/>
    <x v="69"/>
    <n v="183000"/>
    <n v="3732963"/>
  </r>
  <r>
    <x v="15"/>
    <x v="28"/>
    <x v="69"/>
    <n v="227200"/>
    <n v="4652009"/>
  </r>
  <r>
    <x v="15"/>
    <x v="23"/>
    <x v="69"/>
    <n v="334950"/>
    <n v="1005444"/>
  </r>
  <r>
    <x v="15"/>
    <x v="27"/>
    <x v="69"/>
    <n v="187500"/>
    <n v="5247986"/>
  </r>
  <r>
    <x v="16"/>
    <x v="28"/>
    <x v="69"/>
    <n v="209500"/>
    <n v="1661350"/>
  </r>
  <r>
    <x v="16"/>
    <x v="23"/>
    <x v="69"/>
    <m/>
    <n v="0"/>
  </r>
  <r>
    <x v="16"/>
    <x v="27"/>
    <x v="69"/>
    <n v="183845"/>
    <n v="3688145"/>
  </r>
  <r>
    <x v="17"/>
    <x v="28"/>
    <x v="69"/>
    <n v="198500"/>
    <n v="3545300"/>
  </r>
  <r>
    <x v="17"/>
    <x v="23"/>
    <x v="69"/>
    <n v="218000"/>
    <n v="218000"/>
  </r>
  <r>
    <x v="17"/>
    <x v="27"/>
    <x v="69"/>
    <n v="180000"/>
    <n v="7125375"/>
  </r>
  <r>
    <x v="18"/>
    <x v="28"/>
    <x v="69"/>
    <n v="229975"/>
    <n v="4218966"/>
  </r>
  <r>
    <x v="18"/>
    <x v="23"/>
    <x v="69"/>
    <n v="277207"/>
    <n v="1115364"/>
  </r>
  <r>
    <x v="18"/>
    <x v="27"/>
    <x v="69"/>
    <n v="190725"/>
    <n v="5322670"/>
  </r>
  <r>
    <x v="19"/>
    <x v="28"/>
    <x v="69"/>
    <n v="184975"/>
    <n v="1855150"/>
  </r>
  <r>
    <x v="19"/>
    <x v="23"/>
    <x v="69"/>
    <n v="319950"/>
    <n v="1586900"/>
  </r>
  <r>
    <x v="19"/>
    <x v="27"/>
    <x v="69"/>
    <n v="216500"/>
    <n v="2406800"/>
  </r>
  <r>
    <x v="20"/>
    <x v="28"/>
    <x v="69"/>
    <n v="235000"/>
    <n v="3336850"/>
  </r>
  <r>
    <x v="20"/>
    <x v="23"/>
    <x v="69"/>
    <n v="333071"/>
    <n v="333071"/>
  </r>
  <r>
    <x v="20"/>
    <x v="27"/>
    <x v="69"/>
    <n v="190500"/>
    <n v="3124730"/>
  </r>
  <r>
    <x v="21"/>
    <x v="28"/>
    <x v="69"/>
    <n v="231550"/>
    <n v="3598200"/>
  </r>
  <r>
    <x v="21"/>
    <x v="23"/>
    <x v="69"/>
    <n v="307500"/>
    <n v="307500"/>
  </r>
  <r>
    <x v="21"/>
    <x v="27"/>
    <x v="69"/>
    <n v="194975"/>
    <n v="3851000"/>
  </r>
  <r>
    <x v="22"/>
    <x v="28"/>
    <x v="69"/>
    <n v="212500"/>
    <n v="3003450"/>
  </r>
  <r>
    <x v="22"/>
    <x v="23"/>
    <x v="69"/>
    <n v="293475"/>
    <n v="586950"/>
  </r>
  <r>
    <x v="22"/>
    <x v="27"/>
    <x v="69"/>
    <n v="193100"/>
    <n v="2204100"/>
  </r>
  <r>
    <x v="23"/>
    <x v="28"/>
    <x v="69"/>
    <n v="219500"/>
    <n v="4154636"/>
  </r>
  <r>
    <x v="23"/>
    <x v="23"/>
    <x v="69"/>
    <m/>
    <n v="0"/>
  </r>
  <r>
    <x v="23"/>
    <x v="27"/>
    <x v="69"/>
    <n v="196000"/>
    <n v="2807215"/>
  </r>
  <r>
    <x v="24"/>
    <x v="28"/>
    <x v="69"/>
    <n v="180035"/>
    <n v="2392585"/>
  </r>
  <r>
    <x v="24"/>
    <x v="23"/>
    <x v="69"/>
    <n v="223776"/>
    <n v="447552"/>
  </r>
  <r>
    <x v="24"/>
    <x v="27"/>
    <x v="69"/>
    <n v="214000"/>
    <n v="1400290"/>
  </r>
  <r>
    <x v="25"/>
    <x v="28"/>
    <x v="69"/>
    <n v="185950"/>
    <n v="2597732"/>
  </r>
  <r>
    <x v="25"/>
    <x v="23"/>
    <x v="69"/>
    <m/>
    <n v="0"/>
  </r>
  <r>
    <x v="25"/>
    <x v="27"/>
    <x v="69"/>
    <n v="219000"/>
    <n v="1698350"/>
  </r>
  <r>
    <x v="26"/>
    <x v="28"/>
    <x v="69"/>
    <n v="220500"/>
    <n v="2959400"/>
  </r>
  <r>
    <x v="26"/>
    <x v="23"/>
    <x v="69"/>
    <n v="425000"/>
    <n v="425000"/>
  </r>
  <r>
    <x v="26"/>
    <x v="27"/>
    <x v="69"/>
    <n v="229975"/>
    <n v="3762435"/>
  </r>
  <r>
    <x v="27"/>
    <x v="28"/>
    <x v="69"/>
    <n v="219950"/>
    <n v="1566200"/>
  </r>
  <r>
    <x v="27"/>
    <x v="23"/>
    <x v="69"/>
    <m/>
    <n v="0"/>
  </r>
  <r>
    <x v="27"/>
    <x v="27"/>
    <x v="69"/>
    <n v="247950"/>
    <n v="3288950"/>
  </r>
  <r>
    <x v="28"/>
    <x v="28"/>
    <x v="69"/>
    <n v="259950"/>
    <n v="1284900"/>
  </r>
  <r>
    <x v="28"/>
    <x v="23"/>
    <x v="69"/>
    <n v="249000"/>
    <n v="1767813"/>
  </r>
  <r>
    <x v="28"/>
    <x v="27"/>
    <x v="69"/>
    <n v="239975"/>
    <n v="5980535"/>
  </r>
  <r>
    <x v="29"/>
    <x v="28"/>
    <x v="69"/>
    <n v="234000"/>
    <n v="3716290"/>
  </r>
  <r>
    <x v="29"/>
    <x v="23"/>
    <x v="69"/>
    <n v="253505"/>
    <n v="2585528"/>
  </r>
  <r>
    <x v="29"/>
    <x v="27"/>
    <x v="69"/>
    <n v="258725"/>
    <n v="8217099"/>
  </r>
  <r>
    <x v="30"/>
    <x v="28"/>
    <x v="69"/>
    <n v="200000"/>
    <n v="3799127"/>
  </r>
  <r>
    <x v="30"/>
    <x v="23"/>
    <x v="69"/>
    <n v="256530"/>
    <n v="2325745"/>
  </r>
  <r>
    <x v="30"/>
    <x v="27"/>
    <x v="69"/>
    <n v="264950"/>
    <n v="8241602"/>
  </r>
  <r>
    <x v="31"/>
    <x v="28"/>
    <x v="69"/>
    <n v="215000"/>
    <n v="4147026"/>
  </r>
  <r>
    <x v="31"/>
    <x v="23"/>
    <x v="69"/>
    <n v="267707"/>
    <n v="5895887"/>
  </r>
  <r>
    <x v="31"/>
    <x v="27"/>
    <x v="69"/>
    <n v="260000"/>
    <n v="11898811"/>
  </r>
  <r>
    <x v="32"/>
    <x v="28"/>
    <x v="69"/>
    <n v="252550"/>
    <n v="3670300"/>
  </r>
  <r>
    <x v="32"/>
    <x v="23"/>
    <x v="69"/>
    <n v="254770"/>
    <n v="3470468"/>
  </r>
  <r>
    <x v="32"/>
    <x v="27"/>
    <x v="69"/>
    <n v="248925"/>
    <n v="9038796"/>
  </r>
  <r>
    <x v="33"/>
    <x v="28"/>
    <x v="69"/>
    <n v="254950"/>
    <n v="2622780"/>
  </r>
  <r>
    <x v="33"/>
    <x v="23"/>
    <x v="69"/>
    <n v="262950"/>
    <n v="5794087"/>
  </r>
  <r>
    <x v="33"/>
    <x v="27"/>
    <x v="69"/>
    <n v="239500"/>
    <n v="9000937"/>
  </r>
  <r>
    <x v="34"/>
    <x v="28"/>
    <x v="69"/>
    <n v="224000"/>
    <n v="3647938"/>
  </r>
  <r>
    <x v="34"/>
    <x v="23"/>
    <x v="69"/>
    <n v="270450"/>
    <n v="4626567"/>
  </r>
  <r>
    <x v="34"/>
    <x v="27"/>
    <x v="69"/>
    <n v="235000"/>
    <n v="9086139"/>
  </r>
  <r>
    <x v="35"/>
    <x v="28"/>
    <x v="69"/>
    <n v="240000"/>
    <n v="5922551"/>
  </r>
  <r>
    <x v="35"/>
    <x v="23"/>
    <x v="69"/>
    <n v="284950"/>
    <n v="4050689"/>
  </r>
  <r>
    <x v="35"/>
    <x v="27"/>
    <x v="69"/>
    <n v="238500"/>
    <n v="6281910"/>
  </r>
  <r>
    <x v="36"/>
    <x v="28"/>
    <x v="69"/>
    <n v="259000"/>
    <n v="3393056"/>
  </r>
  <r>
    <x v="36"/>
    <x v="23"/>
    <x v="69"/>
    <n v="270950"/>
    <n v="4175946"/>
  </r>
  <r>
    <x v="36"/>
    <x v="27"/>
    <x v="69"/>
    <n v="238000"/>
    <n v="5098145"/>
  </r>
  <r>
    <x v="37"/>
    <x v="28"/>
    <x v="69"/>
    <n v="218717"/>
    <n v="2147094"/>
  </r>
  <r>
    <x v="37"/>
    <x v="23"/>
    <x v="69"/>
    <n v="273400"/>
    <n v="5284616"/>
  </r>
  <r>
    <x v="37"/>
    <x v="27"/>
    <x v="69"/>
    <n v="237930"/>
    <n v="9605194"/>
  </r>
  <r>
    <x v="38"/>
    <x v="28"/>
    <x v="69"/>
    <n v="257000"/>
    <n v="1542900"/>
  </r>
  <r>
    <x v="38"/>
    <x v="23"/>
    <x v="69"/>
    <n v="274700"/>
    <n v="5466194"/>
  </r>
  <r>
    <x v="38"/>
    <x v="27"/>
    <x v="69"/>
    <n v="251475"/>
    <n v="10301057"/>
  </r>
  <r>
    <x v="39"/>
    <x v="28"/>
    <x v="69"/>
    <n v="244000"/>
    <n v="4361602"/>
  </r>
  <r>
    <x v="39"/>
    <x v="23"/>
    <x v="69"/>
    <n v="260000"/>
    <n v="4566530"/>
  </r>
  <r>
    <x v="39"/>
    <x v="27"/>
    <x v="69"/>
    <n v="255290"/>
    <n v="6984295"/>
  </r>
  <r>
    <x v="40"/>
    <x v="28"/>
    <x v="69"/>
    <n v="267000"/>
    <n v="3675700"/>
  </r>
  <r>
    <x v="40"/>
    <x v="23"/>
    <x v="69"/>
    <n v="276450"/>
    <n v="6058384"/>
  </r>
  <r>
    <x v="40"/>
    <x v="27"/>
    <x v="69"/>
    <n v="261895"/>
    <n v="10605262"/>
  </r>
  <r>
    <x v="41"/>
    <x v="28"/>
    <x v="69"/>
    <n v="229450"/>
    <n v="6336150"/>
  </r>
  <r>
    <x v="41"/>
    <x v="23"/>
    <x v="69"/>
    <n v="306975"/>
    <n v="6826628"/>
  </r>
  <r>
    <x v="41"/>
    <x v="27"/>
    <x v="69"/>
    <n v="257200"/>
    <n v="12499339"/>
  </r>
  <r>
    <x v="42"/>
    <x v="28"/>
    <x v="69"/>
    <n v="285000"/>
    <n v="4232750"/>
  </r>
  <r>
    <x v="42"/>
    <x v="23"/>
    <x v="69"/>
    <n v="295330"/>
    <n v="2516949"/>
  </r>
  <r>
    <x v="42"/>
    <x v="27"/>
    <x v="69"/>
    <n v="256540"/>
    <n v="9349975"/>
  </r>
  <r>
    <x v="43"/>
    <x v="28"/>
    <x v="69"/>
    <n v="243450"/>
    <n v="4218248"/>
  </r>
  <r>
    <x v="43"/>
    <x v="23"/>
    <x v="69"/>
    <n v="269950"/>
    <n v="4382625"/>
  </r>
  <r>
    <x v="43"/>
    <x v="27"/>
    <x v="69"/>
    <n v="289500"/>
    <n v="8507105"/>
  </r>
  <r>
    <x v="44"/>
    <x v="28"/>
    <x v="69"/>
    <n v="253750"/>
    <n v="4951850"/>
  </r>
  <r>
    <x v="44"/>
    <x v="23"/>
    <x v="69"/>
    <n v="277000"/>
    <n v="3384982"/>
  </r>
  <r>
    <x v="44"/>
    <x v="27"/>
    <x v="69"/>
    <n v="252068"/>
    <n v="6146754"/>
  </r>
  <r>
    <x v="45"/>
    <x v="28"/>
    <x v="69"/>
    <n v="272975"/>
    <n v="2286450"/>
  </r>
  <r>
    <x v="45"/>
    <x v="23"/>
    <x v="69"/>
    <n v="356555"/>
    <n v="2985557"/>
  </r>
  <r>
    <x v="45"/>
    <x v="27"/>
    <x v="69"/>
    <n v="271800"/>
    <n v="10684270"/>
  </r>
  <r>
    <x v="46"/>
    <x v="28"/>
    <x v="69"/>
    <n v="282475"/>
    <n v="2229275"/>
  </r>
  <r>
    <x v="46"/>
    <x v="23"/>
    <x v="69"/>
    <n v="289900"/>
    <n v="849370"/>
  </r>
  <r>
    <x v="46"/>
    <x v="27"/>
    <x v="69"/>
    <n v="284950"/>
    <n v="9460563"/>
  </r>
  <r>
    <x v="47"/>
    <x v="28"/>
    <x v="69"/>
    <n v="280000"/>
    <n v="4469900"/>
  </r>
  <r>
    <x v="47"/>
    <x v="23"/>
    <x v="69"/>
    <n v="273925"/>
    <n v="1828200"/>
  </r>
  <r>
    <x v="47"/>
    <x v="27"/>
    <x v="69"/>
    <n v="274160"/>
    <n v="9125885"/>
  </r>
  <r>
    <x v="48"/>
    <x v="28"/>
    <x v="69"/>
    <n v="235950"/>
    <n v="1865850"/>
  </r>
  <r>
    <x v="48"/>
    <x v="23"/>
    <x v="69"/>
    <n v="269950"/>
    <n v="1977367"/>
  </r>
  <r>
    <x v="48"/>
    <x v="27"/>
    <x v="69"/>
    <n v="269950"/>
    <n v="4980821"/>
  </r>
  <r>
    <x v="49"/>
    <x v="28"/>
    <x v="69"/>
    <n v="275950"/>
    <n v="3832050"/>
  </r>
  <r>
    <x v="49"/>
    <x v="23"/>
    <x v="69"/>
    <n v="280325"/>
    <n v="1122100"/>
  </r>
  <r>
    <x v="49"/>
    <x v="27"/>
    <x v="69"/>
    <n v="269950"/>
    <n v="7365830"/>
  </r>
  <r>
    <x v="50"/>
    <x v="28"/>
    <x v="69"/>
    <n v="253725"/>
    <n v="2210850"/>
  </r>
  <r>
    <x v="50"/>
    <x v="23"/>
    <x v="69"/>
    <n v="237975"/>
    <n v="2564570"/>
  </r>
  <r>
    <x v="50"/>
    <x v="27"/>
    <x v="69"/>
    <n v="269000"/>
    <n v="8258676"/>
  </r>
  <r>
    <x v="51"/>
    <x v="28"/>
    <x v="69"/>
    <n v="276000"/>
    <n v="3900015"/>
  </r>
  <r>
    <x v="51"/>
    <x v="23"/>
    <x v="69"/>
    <n v="290550"/>
    <n v="1655675"/>
  </r>
  <r>
    <x v="51"/>
    <x v="27"/>
    <x v="69"/>
    <n v="287750"/>
    <n v="8987816"/>
  </r>
  <r>
    <x v="52"/>
    <x v="28"/>
    <x v="69"/>
    <n v="296450"/>
    <n v="5192150"/>
  </r>
  <r>
    <x v="52"/>
    <x v="23"/>
    <x v="69"/>
    <n v="254225"/>
    <n v="508450"/>
  </r>
  <r>
    <x v="52"/>
    <x v="27"/>
    <x v="69"/>
    <n v="278500"/>
    <n v="11592162"/>
  </r>
  <r>
    <x v="53"/>
    <x v="28"/>
    <x v="69"/>
    <n v="261000"/>
    <n v="3992700"/>
  </r>
  <r>
    <x v="53"/>
    <x v="23"/>
    <x v="69"/>
    <n v="248950"/>
    <n v="497900"/>
  </r>
  <r>
    <x v="53"/>
    <x v="27"/>
    <x v="69"/>
    <n v="273850"/>
    <n v="8414828"/>
  </r>
  <r>
    <x v="54"/>
    <x v="28"/>
    <x v="69"/>
    <n v="287950"/>
    <n v="3186350"/>
  </r>
  <r>
    <x v="54"/>
    <x v="23"/>
    <x v="69"/>
    <n v="258420"/>
    <n v="516839"/>
  </r>
  <r>
    <x v="54"/>
    <x v="27"/>
    <x v="69"/>
    <n v="279950"/>
    <n v="12340260"/>
  </r>
  <r>
    <x v="55"/>
    <x v="28"/>
    <x v="69"/>
    <n v="283750"/>
    <n v="3929945"/>
  </r>
  <r>
    <x v="55"/>
    <x v="23"/>
    <x v="69"/>
    <n v="299950"/>
    <n v="923950"/>
  </r>
  <r>
    <x v="55"/>
    <x v="27"/>
    <x v="69"/>
    <n v="274950"/>
    <n v="7341157"/>
  </r>
  <r>
    <x v="56"/>
    <x v="28"/>
    <x v="69"/>
    <n v="225000"/>
    <n v="2881390"/>
  </r>
  <r>
    <x v="56"/>
    <x v="23"/>
    <x v="69"/>
    <n v="317500"/>
    <n v="635000"/>
  </r>
  <r>
    <x v="56"/>
    <x v="27"/>
    <x v="69"/>
    <n v="264760"/>
    <n v="4812571"/>
  </r>
  <r>
    <x v="57"/>
    <x v="28"/>
    <x v="69"/>
    <n v="272500"/>
    <n v="2685655"/>
  </r>
  <r>
    <x v="57"/>
    <x v="23"/>
    <x v="69"/>
    <n v="349950"/>
    <n v="349950"/>
  </r>
  <r>
    <x v="57"/>
    <x v="27"/>
    <x v="69"/>
    <n v="279975"/>
    <n v="4693927"/>
  </r>
  <r>
    <x v="58"/>
    <x v="28"/>
    <x v="69"/>
    <n v="254900"/>
    <n v="4705700"/>
  </r>
  <r>
    <x v="58"/>
    <x v="23"/>
    <x v="69"/>
    <n v="290000"/>
    <n v="1615850"/>
  </r>
  <r>
    <x v="58"/>
    <x v="27"/>
    <x v="69"/>
    <n v="281781"/>
    <n v="5732966"/>
  </r>
  <r>
    <x v="59"/>
    <x v="28"/>
    <x v="69"/>
    <n v="275000"/>
    <n v="2614716"/>
  </r>
  <r>
    <x v="59"/>
    <x v="23"/>
    <x v="69"/>
    <n v="238725"/>
    <n v="477450"/>
  </r>
  <r>
    <x v="59"/>
    <x v="27"/>
    <x v="69"/>
    <n v="266000"/>
    <n v="8406180"/>
  </r>
  <r>
    <x v="60"/>
    <x v="28"/>
    <x v="69"/>
    <n v="359950"/>
    <n v="2395606"/>
  </r>
  <r>
    <x v="60"/>
    <x v="23"/>
    <x v="69"/>
    <n v="256800"/>
    <n v="1034550"/>
  </r>
  <r>
    <x v="60"/>
    <x v="27"/>
    <x v="69"/>
    <n v="260000"/>
    <n v="4955752"/>
  </r>
  <r>
    <x v="61"/>
    <x v="28"/>
    <x v="69"/>
    <n v="350000"/>
    <n v="1819400"/>
  </r>
  <r>
    <x v="61"/>
    <x v="23"/>
    <x v="69"/>
    <n v="258125"/>
    <n v="2102650"/>
  </r>
  <r>
    <x v="61"/>
    <x v="27"/>
    <x v="69"/>
    <n v="272332"/>
    <n v="7267092"/>
  </r>
  <r>
    <x v="62"/>
    <x v="28"/>
    <x v="69"/>
    <n v="249950"/>
    <n v="5262090"/>
  </r>
  <r>
    <x v="62"/>
    <x v="23"/>
    <x v="69"/>
    <n v="265000"/>
    <n v="2941093"/>
  </r>
  <r>
    <x v="62"/>
    <x v="27"/>
    <x v="69"/>
    <n v="252000"/>
    <n v="8131974"/>
  </r>
  <r>
    <x v="63"/>
    <x v="28"/>
    <x v="69"/>
    <n v="301225"/>
    <n v="3590200"/>
  </r>
  <r>
    <x v="63"/>
    <x v="23"/>
    <x v="69"/>
    <n v="261000"/>
    <n v="1936344"/>
  </r>
  <r>
    <x v="63"/>
    <x v="27"/>
    <x v="69"/>
    <n v="258950"/>
    <n v="6951775"/>
  </r>
  <r>
    <x v="64"/>
    <x v="28"/>
    <x v="69"/>
    <n v="249000"/>
    <n v="2429350"/>
  </r>
  <r>
    <x v="64"/>
    <x v="23"/>
    <x v="69"/>
    <n v="250810"/>
    <n v="2547358"/>
  </r>
  <r>
    <x v="64"/>
    <x v="27"/>
    <x v="69"/>
    <n v="268500"/>
    <n v="5909042"/>
  </r>
  <r>
    <x v="65"/>
    <x v="28"/>
    <x v="69"/>
    <n v="237000"/>
    <n v="2280400"/>
  </r>
  <r>
    <x v="65"/>
    <x v="23"/>
    <x v="69"/>
    <n v="253000"/>
    <n v="1798778"/>
  </r>
  <r>
    <x v="65"/>
    <x v="27"/>
    <x v="69"/>
    <n v="260000"/>
    <n v="5378486"/>
  </r>
  <r>
    <x v="66"/>
    <x v="28"/>
    <x v="69"/>
    <n v="247475"/>
    <n v="4895047"/>
  </r>
  <r>
    <x v="66"/>
    <x v="23"/>
    <x v="69"/>
    <n v="230000"/>
    <n v="230000"/>
  </r>
  <r>
    <x v="66"/>
    <x v="27"/>
    <x v="69"/>
    <n v="258342"/>
    <n v="6121887"/>
  </r>
  <r>
    <x v="67"/>
    <x v="28"/>
    <x v="69"/>
    <n v="261000"/>
    <n v="2769491"/>
  </r>
  <r>
    <x v="67"/>
    <x v="23"/>
    <x v="69"/>
    <n v="262500"/>
    <n v="1958330"/>
  </r>
  <r>
    <x v="67"/>
    <x v="27"/>
    <x v="69"/>
    <n v="259950"/>
    <n v="2925675"/>
  </r>
  <r>
    <x v="68"/>
    <x v="28"/>
    <x v="69"/>
    <n v="220210"/>
    <n v="4004161"/>
  </r>
  <r>
    <x v="68"/>
    <x v="23"/>
    <x v="69"/>
    <n v="249450"/>
    <n v="1470750"/>
  </r>
  <r>
    <x v="68"/>
    <x v="27"/>
    <x v="69"/>
    <n v="251000"/>
    <n v="5452980"/>
  </r>
  <r>
    <x v="69"/>
    <x v="28"/>
    <x v="69"/>
    <n v="231000"/>
    <n v="4213835"/>
  </r>
  <r>
    <x v="69"/>
    <x v="23"/>
    <x v="69"/>
    <n v="249725"/>
    <n v="1575489"/>
  </r>
  <r>
    <x v="69"/>
    <x v="27"/>
    <x v="69"/>
    <n v="255000"/>
    <n v="2844121"/>
  </r>
  <r>
    <x v="70"/>
    <x v="28"/>
    <x v="69"/>
    <n v="243475"/>
    <n v="1833650"/>
  </r>
  <r>
    <x v="70"/>
    <x v="23"/>
    <x v="69"/>
    <n v="252500"/>
    <n v="1254096"/>
  </r>
  <r>
    <x v="70"/>
    <x v="27"/>
    <x v="69"/>
    <n v="251175"/>
    <n v="3028380"/>
  </r>
  <r>
    <x v="71"/>
    <x v="28"/>
    <x v="69"/>
    <n v="217950"/>
    <n v="3255631"/>
  </r>
  <r>
    <x v="71"/>
    <x v="23"/>
    <x v="69"/>
    <n v="237167"/>
    <n v="965834"/>
  </r>
  <r>
    <x v="71"/>
    <x v="27"/>
    <x v="69"/>
    <n v="217900"/>
    <n v="2365040"/>
  </r>
  <r>
    <x v="72"/>
    <x v="28"/>
    <x v="69"/>
    <n v="229760"/>
    <n v="2303770"/>
  </r>
  <r>
    <x v="72"/>
    <x v="23"/>
    <x v="69"/>
    <n v="223225"/>
    <n v="446450"/>
  </r>
  <r>
    <x v="72"/>
    <x v="27"/>
    <x v="69"/>
    <n v="256725"/>
    <n v="2123240"/>
  </r>
  <r>
    <x v="73"/>
    <x v="28"/>
    <x v="69"/>
    <n v="248500"/>
    <n v="3901717"/>
  </r>
  <r>
    <x v="73"/>
    <x v="23"/>
    <x v="69"/>
    <n v="224775"/>
    <n v="449550"/>
  </r>
  <r>
    <x v="73"/>
    <x v="27"/>
    <x v="69"/>
    <n v="229950"/>
    <n v="3021600"/>
  </r>
  <r>
    <x v="74"/>
    <x v="28"/>
    <x v="69"/>
    <n v="213950"/>
    <n v="2926465"/>
  </r>
  <r>
    <x v="74"/>
    <x v="23"/>
    <x v="69"/>
    <n v="221000"/>
    <n v="674950"/>
  </r>
  <r>
    <x v="74"/>
    <x v="27"/>
    <x v="69"/>
    <n v="240000"/>
    <n v="3677600"/>
  </r>
  <r>
    <x v="75"/>
    <x v="28"/>
    <x v="69"/>
    <n v="236900"/>
    <n v="2665319"/>
  </r>
  <r>
    <x v="75"/>
    <x v="23"/>
    <x v="69"/>
    <n v="236569"/>
    <n v="692519"/>
  </r>
  <r>
    <x v="75"/>
    <x v="27"/>
    <x v="69"/>
    <n v="222425"/>
    <n v="3031000"/>
  </r>
  <r>
    <x v="76"/>
    <x v="28"/>
    <x v="69"/>
    <n v="250000"/>
    <n v="2730125"/>
  </r>
  <r>
    <x v="76"/>
    <x v="23"/>
    <x v="69"/>
    <n v="255000"/>
    <n v="1441000"/>
  </r>
  <r>
    <x v="76"/>
    <x v="27"/>
    <x v="69"/>
    <n v="220000"/>
    <n v="4292745"/>
  </r>
  <r>
    <x v="77"/>
    <x v="28"/>
    <x v="69"/>
    <n v="224000"/>
    <n v="2601550"/>
  </r>
  <r>
    <x v="77"/>
    <x v="23"/>
    <x v="69"/>
    <n v="228975"/>
    <n v="954350"/>
  </r>
  <r>
    <x v="77"/>
    <x v="27"/>
    <x v="69"/>
    <n v="242475"/>
    <n v="3839466"/>
  </r>
  <r>
    <x v="78"/>
    <x v="28"/>
    <x v="69"/>
    <n v="239950"/>
    <n v="2655300"/>
  </r>
  <r>
    <x v="78"/>
    <x v="23"/>
    <x v="69"/>
    <n v="230000"/>
    <n v="689450"/>
  </r>
  <r>
    <x v="78"/>
    <x v="27"/>
    <x v="69"/>
    <n v="216850"/>
    <n v="6532050"/>
  </r>
  <r>
    <x v="79"/>
    <x v="28"/>
    <x v="69"/>
    <n v="217000"/>
    <n v="1796851"/>
  </r>
  <r>
    <x v="79"/>
    <x v="23"/>
    <x v="69"/>
    <n v="224750"/>
    <n v="649750"/>
  </r>
  <r>
    <x v="79"/>
    <x v="27"/>
    <x v="69"/>
    <n v="219900"/>
    <n v="4295800"/>
  </r>
  <r>
    <x v="80"/>
    <x v="28"/>
    <x v="69"/>
    <n v="233000"/>
    <n v="3298382"/>
  </r>
  <r>
    <x v="80"/>
    <x v="23"/>
    <x v="69"/>
    <n v="207500"/>
    <n v="1275200"/>
  </r>
  <r>
    <x v="80"/>
    <x v="27"/>
    <x v="69"/>
    <n v="231275"/>
    <n v="3239450"/>
  </r>
  <r>
    <x v="81"/>
    <x v="28"/>
    <x v="69"/>
    <n v="227085"/>
    <n v="5586606"/>
  </r>
  <r>
    <x v="81"/>
    <x v="23"/>
    <x v="69"/>
    <n v="204975"/>
    <n v="834950"/>
  </r>
  <r>
    <x v="81"/>
    <x v="27"/>
    <x v="69"/>
    <n v="214750"/>
    <n v="4915867"/>
  </r>
  <r>
    <x v="82"/>
    <x v="28"/>
    <x v="69"/>
    <n v="256764"/>
    <n v="2524615"/>
  </r>
  <r>
    <x v="82"/>
    <x v="23"/>
    <x v="69"/>
    <n v="215000"/>
    <n v="639000"/>
  </r>
  <r>
    <x v="82"/>
    <x v="27"/>
    <x v="69"/>
    <n v="221475"/>
    <n v="4037300"/>
  </r>
  <r>
    <x v="83"/>
    <x v="28"/>
    <x v="69"/>
    <n v="224025"/>
    <n v="3329112"/>
  </r>
  <r>
    <x v="83"/>
    <x v="23"/>
    <x v="69"/>
    <n v="200000"/>
    <n v="1030210"/>
  </r>
  <r>
    <x v="83"/>
    <x v="27"/>
    <x v="69"/>
    <n v="216000"/>
    <n v="1747950"/>
  </r>
  <r>
    <x v="84"/>
    <x v="28"/>
    <x v="69"/>
    <n v="225000"/>
    <n v="2884894"/>
  </r>
  <r>
    <x v="84"/>
    <x v="23"/>
    <x v="69"/>
    <n v="201975"/>
    <n v="807451"/>
  </r>
  <r>
    <x v="84"/>
    <x v="27"/>
    <x v="69"/>
    <n v="199950"/>
    <n v="2619250"/>
  </r>
  <r>
    <x v="85"/>
    <x v="28"/>
    <x v="69"/>
    <n v="240000"/>
    <n v="1680791"/>
  </r>
  <r>
    <x v="85"/>
    <x v="23"/>
    <x v="69"/>
    <n v="220000"/>
    <n v="663400"/>
  </r>
  <r>
    <x v="85"/>
    <x v="27"/>
    <x v="69"/>
    <n v="178500"/>
    <n v="1374850"/>
  </r>
  <r>
    <x v="86"/>
    <x v="28"/>
    <x v="69"/>
    <n v="217000"/>
    <n v="6301560"/>
  </r>
  <r>
    <x v="86"/>
    <x v="23"/>
    <x v="69"/>
    <n v="219000"/>
    <n v="646750"/>
  </r>
  <r>
    <x v="86"/>
    <x v="27"/>
    <x v="69"/>
    <n v="214950"/>
    <n v="2965000"/>
  </r>
  <r>
    <x v="87"/>
    <x v="28"/>
    <x v="69"/>
    <n v="236000"/>
    <n v="4179729"/>
  </r>
  <r>
    <x v="87"/>
    <x v="23"/>
    <x v="69"/>
    <n v="206525"/>
    <n v="413050"/>
  </r>
  <r>
    <x v="87"/>
    <x v="27"/>
    <x v="69"/>
    <n v="216500"/>
    <n v="4606904"/>
  </r>
  <r>
    <x v="88"/>
    <x v="28"/>
    <x v="69"/>
    <n v="224950"/>
    <n v="3930276"/>
  </r>
  <r>
    <x v="88"/>
    <x v="23"/>
    <x v="69"/>
    <n v="213450"/>
    <n v="426900"/>
  </r>
  <r>
    <x v="88"/>
    <x v="27"/>
    <x v="69"/>
    <n v="219950"/>
    <n v="3450250"/>
  </r>
  <r>
    <x v="89"/>
    <x v="28"/>
    <x v="69"/>
    <n v="228450"/>
    <n v="5838151"/>
  </r>
  <r>
    <x v="89"/>
    <x v="23"/>
    <x v="69"/>
    <n v="245000"/>
    <n v="1204900"/>
  </r>
  <r>
    <x v="89"/>
    <x v="27"/>
    <x v="69"/>
    <n v="210000"/>
    <n v="3313840"/>
  </r>
  <r>
    <x v="90"/>
    <x v="28"/>
    <x v="69"/>
    <n v="224225"/>
    <n v="2190196"/>
  </r>
  <r>
    <x v="90"/>
    <x v="23"/>
    <x v="69"/>
    <n v="227725"/>
    <n v="455450"/>
  </r>
  <r>
    <x v="90"/>
    <x v="27"/>
    <x v="69"/>
    <n v="235000"/>
    <n v="2990050"/>
  </r>
  <r>
    <x v="91"/>
    <x v="28"/>
    <x v="69"/>
    <n v="226864"/>
    <n v="3557399"/>
  </r>
  <r>
    <x v="91"/>
    <x v="23"/>
    <x v="69"/>
    <n v="234475"/>
    <n v="468950"/>
  </r>
  <r>
    <x v="91"/>
    <x v="27"/>
    <x v="69"/>
    <n v="222975"/>
    <n v="3352644"/>
  </r>
  <r>
    <x v="92"/>
    <x v="28"/>
    <x v="69"/>
    <n v="245475"/>
    <n v="3927356"/>
  </r>
  <r>
    <x v="92"/>
    <x v="23"/>
    <x v="69"/>
    <n v="262475"/>
    <n v="524950"/>
  </r>
  <r>
    <x v="92"/>
    <x v="27"/>
    <x v="69"/>
    <n v="199995"/>
    <n v="5759279"/>
  </r>
  <r>
    <x v="93"/>
    <x v="28"/>
    <x v="69"/>
    <n v="214475"/>
    <n v="4537767"/>
  </r>
  <r>
    <x v="93"/>
    <x v="23"/>
    <x v="69"/>
    <n v="197975"/>
    <n v="915850"/>
  </r>
  <r>
    <x v="93"/>
    <x v="27"/>
    <x v="69"/>
    <n v="192500"/>
    <n v="3485533"/>
  </r>
  <r>
    <x v="94"/>
    <x v="28"/>
    <x v="69"/>
    <n v="224950"/>
    <n v="4820941"/>
  </r>
  <r>
    <x v="94"/>
    <x v="23"/>
    <x v="69"/>
    <n v="179750"/>
    <n v="874375"/>
  </r>
  <r>
    <x v="94"/>
    <x v="27"/>
    <x v="69"/>
    <n v="202500"/>
    <n v="2344787"/>
  </r>
  <r>
    <x v="95"/>
    <x v="28"/>
    <x v="69"/>
    <n v="231519"/>
    <n v="4748957"/>
  </r>
  <r>
    <x v="95"/>
    <x v="23"/>
    <x v="69"/>
    <n v="225000"/>
    <n v="1223998"/>
  </r>
  <r>
    <x v="95"/>
    <x v="27"/>
    <x v="69"/>
    <n v="215000"/>
    <n v="4078503"/>
  </r>
  <r>
    <x v="96"/>
    <x v="28"/>
    <x v="69"/>
    <n v="276695"/>
    <n v="3433216"/>
  </r>
  <r>
    <x v="96"/>
    <x v="23"/>
    <x v="69"/>
    <n v="201574"/>
    <n v="1101274"/>
  </r>
  <r>
    <x v="96"/>
    <x v="27"/>
    <x v="69"/>
    <n v="196000"/>
    <n v="1615190"/>
  </r>
  <r>
    <x v="97"/>
    <x v="28"/>
    <x v="69"/>
    <n v="201725"/>
    <n v="2302450"/>
  </r>
  <r>
    <x v="97"/>
    <x v="23"/>
    <x v="69"/>
    <n v="182032"/>
    <n v="890617"/>
  </r>
  <r>
    <x v="97"/>
    <x v="27"/>
    <x v="69"/>
    <n v="200000"/>
    <n v="3194225"/>
  </r>
  <r>
    <x v="98"/>
    <x v="28"/>
    <x v="69"/>
    <n v="220970"/>
    <n v="4334741"/>
  </r>
  <r>
    <x v="98"/>
    <x v="23"/>
    <x v="69"/>
    <n v="202354"/>
    <n v="779708"/>
  </r>
  <r>
    <x v="98"/>
    <x v="27"/>
    <x v="69"/>
    <n v="205500"/>
    <n v="5951065"/>
  </r>
  <r>
    <x v="99"/>
    <x v="28"/>
    <x v="69"/>
    <n v="206000"/>
    <n v="4367695"/>
  </r>
  <r>
    <x v="99"/>
    <x v="23"/>
    <x v="69"/>
    <n v="190000"/>
    <n v="1258393"/>
  </r>
  <r>
    <x v="99"/>
    <x v="27"/>
    <x v="69"/>
    <n v="200000"/>
    <n v="3510063"/>
  </r>
  <r>
    <x v="100"/>
    <x v="28"/>
    <x v="69"/>
    <n v="224990"/>
    <n v="5001537"/>
  </r>
  <r>
    <x v="100"/>
    <x v="23"/>
    <x v="69"/>
    <n v="188975"/>
    <n v="1165900"/>
  </r>
  <r>
    <x v="100"/>
    <x v="27"/>
    <x v="69"/>
    <n v="195000"/>
    <n v="5054548"/>
  </r>
  <r>
    <x v="101"/>
    <x v="28"/>
    <x v="69"/>
    <n v="222475"/>
    <n v="3760848"/>
  </r>
  <r>
    <x v="101"/>
    <x v="23"/>
    <x v="69"/>
    <n v="186475"/>
    <n v="1103450"/>
  </r>
  <r>
    <x v="101"/>
    <x v="27"/>
    <x v="69"/>
    <n v="197500"/>
    <n v="6570378"/>
  </r>
  <r>
    <x v="102"/>
    <x v="28"/>
    <x v="69"/>
    <n v="230000"/>
    <n v="3322001"/>
  </r>
  <r>
    <x v="102"/>
    <x v="23"/>
    <x v="69"/>
    <n v="264313"/>
    <n v="528626"/>
  </r>
  <r>
    <x v="102"/>
    <x v="27"/>
    <x v="69"/>
    <n v="194998"/>
    <n v="5025653"/>
  </r>
  <r>
    <x v="103"/>
    <x v="28"/>
    <x v="69"/>
    <n v="212250"/>
    <n v="3410913"/>
  </r>
  <r>
    <x v="103"/>
    <x v="23"/>
    <x v="69"/>
    <n v="196000"/>
    <n v="1155456"/>
  </r>
  <r>
    <x v="103"/>
    <x v="27"/>
    <x v="69"/>
    <n v="189950"/>
    <n v="4122986"/>
  </r>
  <r>
    <x v="104"/>
    <x v="28"/>
    <x v="69"/>
    <n v="215000"/>
    <n v="2646308"/>
  </r>
  <r>
    <x v="104"/>
    <x v="23"/>
    <x v="69"/>
    <n v="248596"/>
    <n v="497193"/>
  </r>
  <r>
    <x v="104"/>
    <x v="27"/>
    <x v="69"/>
    <n v="208250"/>
    <n v="3370361"/>
  </r>
  <r>
    <x v="105"/>
    <x v="28"/>
    <x v="69"/>
    <n v="225495"/>
    <n v="2116390"/>
  </r>
  <r>
    <x v="105"/>
    <x v="23"/>
    <x v="69"/>
    <n v="205000"/>
    <n v="205000"/>
  </r>
  <r>
    <x v="105"/>
    <x v="27"/>
    <x v="69"/>
    <n v="199000"/>
    <n v="3789897"/>
  </r>
  <r>
    <x v="106"/>
    <x v="28"/>
    <x v="69"/>
    <n v="232000"/>
    <n v="3017580"/>
  </r>
  <r>
    <x v="106"/>
    <x v="23"/>
    <x v="69"/>
    <n v="187357"/>
    <n v="562154"/>
  </r>
  <r>
    <x v="106"/>
    <x v="27"/>
    <x v="69"/>
    <n v="185000"/>
    <n v="3909274"/>
  </r>
  <r>
    <x v="107"/>
    <x v="28"/>
    <x v="69"/>
    <n v="209950"/>
    <n v="2196890"/>
  </r>
  <r>
    <x v="107"/>
    <x v="23"/>
    <x v="69"/>
    <n v="196500"/>
    <n v="547000"/>
  </r>
  <r>
    <x v="107"/>
    <x v="27"/>
    <x v="69"/>
    <n v="179950"/>
    <n v="2686139"/>
  </r>
  <r>
    <x v="108"/>
    <x v="28"/>
    <x v="69"/>
    <n v="208475"/>
    <n v="1455840"/>
  </r>
  <r>
    <x v="108"/>
    <x v="23"/>
    <x v="69"/>
    <n v="205000"/>
    <n v="205000"/>
  </r>
  <r>
    <x v="108"/>
    <x v="27"/>
    <x v="69"/>
    <n v="162500"/>
    <n v="1407565"/>
  </r>
  <r>
    <x v="109"/>
    <x v="28"/>
    <x v="69"/>
    <n v="179950"/>
    <n v="2657250"/>
  </r>
  <r>
    <x v="109"/>
    <x v="23"/>
    <x v="69"/>
    <n v="154000"/>
    <n v="154000"/>
  </r>
  <r>
    <x v="109"/>
    <x v="27"/>
    <x v="69"/>
    <n v="196000"/>
    <n v="2428193"/>
  </r>
  <r>
    <x v="110"/>
    <x v="28"/>
    <x v="69"/>
    <n v="219325"/>
    <n v="2168145"/>
  </r>
  <r>
    <x v="110"/>
    <x v="23"/>
    <x v="69"/>
    <n v="170000"/>
    <n v="504261"/>
  </r>
  <r>
    <x v="110"/>
    <x v="27"/>
    <x v="69"/>
    <n v="202250"/>
    <n v="4720727"/>
  </r>
  <r>
    <x v="111"/>
    <x v="28"/>
    <x v="69"/>
    <n v="213990"/>
    <n v="2738125"/>
  </r>
  <r>
    <x v="111"/>
    <x v="23"/>
    <x v="69"/>
    <n v="145000"/>
    <n v="145000"/>
  </r>
  <r>
    <x v="111"/>
    <x v="27"/>
    <x v="69"/>
    <n v="212500"/>
    <n v="2032662"/>
  </r>
  <r>
    <x v="112"/>
    <x v="28"/>
    <x v="69"/>
    <n v="234975"/>
    <n v="3551480"/>
  </r>
  <r>
    <x v="112"/>
    <x v="23"/>
    <x v="69"/>
    <n v="190500"/>
    <n v="756000"/>
  </r>
  <r>
    <x v="112"/>
    <x v="27"/>
    <x v="69"/>
    <n v="204973"/>
    <n v="3626107"/>
  </r>
  <r>
    <x v="113"/>
    <x v="28"/>
    <x v="69"/>
    <n v="197000"/>
    <n v="3032350"/>
  </r>
  <r>
    <x v="113"/>
    <x v="23"/>
    <x v="69"/>
    <n v="165500"/>
    <n v="1018850"/>
  </r>
  <r>
    <x v="113"/>
    <x v="27"/>
    <x v="69"/>
    <n v="176500"/>
    <n v="2951001"/>
  </r>
  <r>
    <x v="114"/>
    <x v="28"/>
    <x v="69"/>
    <n v="218482"/>
    <n v="3563265"/>
  </r>
  <r>
    <x v="114"/>
    <x v="23"/>
    <x v="69"/>
    <n v="165950"/>
    <n v="1046340"/>
  </r>
  <r>
    <x v="114"/>
    <x v="27"/>
    <x v="69"/>
    <n v="150389"/>
    <n v="1296177"/>
  </r>
  <r>
    <x v="115"/>
    <x v="28"/>
    <x v="69"/>
    <n v="204000"/>
    <n v="2445755"/>
  </r>
  <r>
    <x v="115"/>
    <x v="23"/>
    <x v="69"/>
    <n v="183875"/>
    <n v="367750"/>
  </r>
  <r>
    <x v="115"/>
    <x v="27"/>
    <x v="69"/>
    <n v="165000"/>
    <n v="1704448"/>
  </r>
  <r>
    <x v="116"/>
    <x v="28"/>
    <x v="69"/>
    <n v="229990"/>
    <n v="2427970"/>
  </r>
  <r>
    <x v="116"/>
    <x v="23"/>
    <x v="69"/>
    <m/>
    <n v="0"/>
  </r>
  <r>
    <x v="116"/>
    <x v="27"/>
    <x v="69"/>
    <n v="164900"/>
    <n v="3419500"/>
  </r>
  <r>
    <x v="117"/>
    <x v="28"/>
    <x v="69"/>
    <n v="202500"/>
    <n v="4253748"/>
  </r>
  <r>
    <x v="117"/>
    <x v="23"/>
    <x v="69"/>
    <n v="155000"/>
    <n v="828700"/>
  </r>
  <r>
    <x v="117"/>
    <x v="27"/>
    <x v="69"/>
    <n v="172500"/>
    <n v="2747640"/>
  </r>
  <r>
    <x v="118"/>
    <x v="28"/>
    <x v="69"/>
    <n v="239990"/>
    <n v="3278836"/>
  </r>
  <r>
    <x v="118"/>
    <x v="23"/>
    <x v="69"/>
    <n v="188063"/>
    <n v="808126"/>
  </r>
  <r>
    <x v="118"/>
    <x v="27"/>
    <x v="69"/>
    <n v="202500"/>
    <n v="2153699"/>
  </r>
  <r>
    <x v="119"/>
    <x v="28"/>
    <x v="69"/>
    <n v="214290"/>
    <n v="3509630"/>
  </r>
  <r>
    <x v="119"/>
    <x v="23"/>
    <x v="69"/>
    <n v="186000"/>
    <n v="1030950"/>
  </r>
  <r>
    <x v="119"/>
    <x v="27"/>
    <x v="69"/>
    <n v="161550"/>
    <n v="1361051"/>
  </r>
  <r>
    <x v="120"/>
    <x v="28"/>
    <x v="69"/>
    <n v="209140"/>
    <n v="2095020"/>
  </r>
  <r>
    <x v="120"/>
    <x v="23"/>
    <x v="69"/>
    <n v="189500"/>
    <n v="189500"/>
  </r>
  <r>
    <x v="120"/>
    <x v="27"/>
    <x v="69"/>
    <n v="202000"/>
    <n v="2766650"/>
  </r>
  <r>
    <x v="121"/>
    <x v="28"/>
    <x v="69"/>
    <n v="199950"/>
    <n v="3373812"/>
  </r>
  <r>
    <x v="121"/>
    <x v="23"/>
    <x v="69"/>
    <n v="158000"/>
    <n v="471200"/>
  </r>
  <r>
    <x v="121"/>
    <x v="27"/>
    <x v="69"/>
    <n v="191050"/>
    <n v="2199100"/>
  </r>
  <r>
    <x v="122"/>
    <x v="28"/>
    <x v="69"/>
    <n v="212995"/>
    <n v="3558045"/>
  </r>
  <r>
    <x v="122"/>
    <x v="23"/>
    <x v="69"/>
    <n v="190000"/>
    <n v="629000"/>
  </r>
  <r>
    <x v="122"/>
    <x v="27"/>
    <x v="69"/>
    <n v="186000"/>
    <n v="2842999"/>
  </r>
  <r>
    <x v="123"/>
    <x v="28"/>
    <x v="69"/>
    <n v="216075"/>
    <n v="2591840"/>
  </r>
  <r>
    <x v="123"/>
    <x v="23"/>
    <x v="69"/>
    <n v="186475"/>
    <n v="1136900"/>
  </r>
  <r>
    <x v="123"/>
    <x v="27"/>
    <x v="69"/>
    <n v="170000"/>
    <n v="2348950"/>
  </r>
  <r>
    <x v="124"/>
    <x v="28"/>
    <x v="69"/>
    <n v="220000"/>
    <n v="4611265"/>
  </r>
  <r>
    <x v="124"/>
    <x v="23"/>
    <x v="69"/>
    <m/>
    <n v="0"/>
  </r>
  <r>
    <x v="124"/>
    <x v="27"/>
    <x v="69"/>
    <n v="200000"/>
    <n v="3733351"/>
  </r>
  <r>
    <x v="125"/>
    <x v="28"/>
    <x v="69"/>
    <n v="225500"/>
    <n v="3512597"/>
  </r>
  <r>
    <x v="125"/>
    <x v="23"/>
    <x v="69"/>
    <n v="172450"/>
    <n v="344900"/>
  </r>
  <r>
    <x v="125"/>
    <x v="27"/>
    <x v="69"/>
    <n v="232500"/>
    <n v="2567675"/>
  </r>
  <r>
    <x v="126"/>
    <x v="28"/>
    <x v="69"/>
    <n v="239950"/>
    <n v="7163862"/>
  </r>
  <r>
    <x v="126"/>
    <x v="23"/>
    <x v="69"/>
    <n v="228000"/>
    <n v="456000"/>
  </r>
  <r>
    <x v="126"/>
    <x v="27"/>
    <x v="69"/>
    <n v="212750"/>
    <n v="3060050"/>
  </r>
  <r>
    <x v="127"/>
    <x v="28"/>
    <x v="69"/>
    <n v="230450"/>
    <n v="3534809"/>
  </r>
  <r>
    <x v="127"/>
    <x v="23"/>
    <x v="69"/>
    <n v="213950"/>
    <n v="1296900"/>
  </r>
  <r>
    <x v="127"/>
    <x v="27"/>
    <x v="69"/>
    <n v="217500"/>
    <n v="2020250"/>
  </r>
  <r>
    <x v="128"/>
    <x v="28"/>
    <x v="69"/>
    <n v="147000"/>
    <n v="1227495"/>
  </r>
  <r>
    <x v="128"/>
    <x v="23"/>
    <x v="69"/>
    <n v="216500"/>
    <n v="636000"/>
  </r>
  <r>
    <x v="128"/>
    <x v="27"/>
    <x v="69"/>
    <n v="220000"/>
    <n v="2922950"/>
  </r>
  <r>
    <x v="129"/>
    <x v="28"/>
    <x v="69"/>
    <n v="235000"/>
    <n v="3354145"/>
  </r>
  <r>
    <x v="129"/>
    <x v="23"/>
    <x v="69"/>
    <n v="170000"/>
    <n v="170000"/>
  </r>
  <r>
    <x v="129"/>
    <x v="27"/>
    <x v="69"/>
    <n v="187000"/>
    <n v="2161850"/>
  </r>
  <r>
    <x v="130"/>
    <x v="28"/>
    <x v="69"/>
    <n v="192500"/>
    <n v="1559949"/>
  </r>
  <r>
    <x v="130"/>
    <x v="23"/>
    <x v="69"/>
    <n v="229900"/>
    <n v="667900"/>
  </r>
  <r>
    <x v="130"/>
    <x v="27"/>
    <x v="69"/>
    <n v="221950"/>
    <n v="1038950"/>
  </r>
  <r>
    <x v="131"/>
    <x v="28"/>
    <x v="69"/>
    <n v="239000"/>
    <n v="561950"/>
  </r>
  <r>
    <x v="131"/>
    <x v="23"/>
    <x v="69"/>
    <n v="184250"/>
    <n v="368500"/>
  </r>
  <r>
    <x v="131"/>
    <x v="27"/>
    <x v="69"/>
    <n v="218000"/>
    <n v="2058450"/>
  </r>
  <r>
    <x v="132"/>
    <x v="28"/>
    <x v="69"/>
    <n v="227250"/>
    <n v="2607440"/>
  </r>
  <r>
    <x v="132"/>
    <x v="23"/>
    <x v="69"/>
    <n v="214000"/>
    <n v="428000"/>
  </r>
  <r>
    <x v="132"/>
    <x v="27"/>
    <x v="69"/>
    <n v="229900"/>
    <n v="3475539"/>
  </r>
  <r>
    <x v="133"/>
    <x v="28"/>
    <x v="69"/>
    <n v="252000"/>
    <n v="1147700"/>
  </r>
  <r>
    <x v="133"/>
    <x v="23"/>
    <x v="69"/>
    <n v="196799"/>
    <n v="196799"/>
  </r>
  <r>
    <x v="133"/>
    <x v="27"/>
    <x v="69"/>
    <n v="189950"/>
    <n v="2166700"/>
  </r>
  <r>
    <x v="134"/>
    <x v="28"/>
    <x v="69"/>
    <n v="252950"/>
    <n v="2076175"/>
  </r>
  <r>
    <x v="134"/>
    <x v="23"/>
    <x v="69"/>
    <n v="218000"/>
    <n v="218000"/>
  </r>
  <r>
    <x v="134"/>
    <x v="27"/>
    <x v="69"/>
    <n v="206200"/>
    <n v="2884150"/>
  </r>
  <r>
    <x v="135"/>
    <x v="28"/>
    <x v="69"/>
    <n v="206250"/>
    <n v="2834850"/>
  </r>
  <r>
    <x v="135"/>
    <x v="23"/>
    <x v="69"/>
    <m/>
    <n v="0"/>
  </r>
  <r>
    <x v="135"/>
    <x v="27"/>
    <x v="69"/>
    <n v="222425"/>
    <n v="3451750"/>
  </r>
  <r>
    <x v="136"/>
    <x v="28"/>
    <x v="69"/>
    <n v="212925"/>
    <n v="3360649"/>
  </r>
  <r>
    <x v="136"/>
    <x v="23"/>
    <x v="69"/>
    <n v="305000"/>
    <n v="305000"/>
  </r>
  <r>
    <x v="136"/>
    <x v="27"/>
    <x v="69"/>
    <n v="221000"/>
    <n v="3223400"/>
  </r>
  <r>
    <x v="137"/>
    <x v="28"/>
    <x v="69"/>
    <n v="256975"/>
    <n v="3388666"/>
  </r>
  <r>
    <x v="137"/>
    <x v="23"/>
    <x v="69"/>
    <m/>
    <n v="0"/>
  </r>
  <r>
    <x v="137"/>
    <x v="27"/>
    <x v="69"/>
    <n v="232975"/>
    <n v="1236800"/>
  </r>
  <r>
    <x v="138"/>
    <x v="28"/>
    <x v="69"/>
    <n v="230000"/>
    <n v="4338886"/>
  </r>
  <r>
    <x v="138"/>
    <x v="23"/>
    <x v="69"/>
    <n v="206500"/>
    <n v="819950"/>
  </r>
  <r>
    <x v="138"/>
    <x v="27"/>
    <x v="69"/>
    <n v="210250"/>
    <n v="3935950"/>
  </r>
  <r>
    <x v="139"/>
    <x v="28"/>
    <x v="69"/>
    <n v="249925"/>
    <n v="5890440"/>
  </r>
  <r>
    <x v="139"/>
    <x v="23"/>
    <x v="69"/>
    <n v="220000"/>
    <n v="440000"/>
  </r>
  <r>
    <x v="139"/>
    <x v="27"/>
    <x v="69"/>
    <n v="214000"/>
    <n v="3814350"/>
  </r>
  <r>
    <x v="140"/>
    <x v="28"/>
    <x v="69"/>
    <n v="234000"/>
    <n v="3544840"/>
  </r>
  <r>
    <x v="140"/>
    <x v="23"/>
    <x v="69"/>
    <n v="225000"/>
    <n v="1078000"/>
  </r>
  <r>
    <x v="140"/>
    <x v="27"/>
    <x v="69"/>
    <n v="217000"/>
    <n v="2891349"/>
  </r>
  <r>
    <x v="141"/>
    <x v="28"/>
    <x v="69"/>
    <n v="238975"/>
    <n v="3550860"/>
  </r>
  <r>
    <x v="141"/>
    <x v="23"/>
    <x v="69"/>
    <n v="250000"/>
    <n v="839000"/>
  </r>
  <r>
    <x v="141"/>
    <x v="27"/>
    <x v="69"/>
    <n v="225000"/>
    <n v="1954000"/>
  </r>
  <r>
    <x v="142"/>
    <x v="28"/>
    <x v="69"/>
    <n v="237975"/>
    <n v="2326350"/>
  </r>
  <r>
    <x v="142"/>
    <x v="23"/>
    <x v="69"/>
    <n v="256625"/>
    <n v="513250"/>
  </r>
  <r>
    <x v="142"/>
    <x v="27"/>
    <x v="69"/>
    <n v="234900"/>
    <n v="1632902"/>
  </r>
  <r>
    <x v="143"/>
    <x v="28"/>
    <x v="69"/>
    <n v="265000"/>
    <n v="2668273"/>
  </r>
  <r>
    <x v="143"/>
    <x v="23"/>
    <x v="69"/>
    <n v="515000"/>
    <n v="515000"/>
  </r>
  <r>
    <x v="143"/>
    <x v="27"/>
    <x v="69"/>
    <n v="207000"/>
    <n v="3819980"/>
  </r>
  <r>
    <x v="144"/>
    <x v="28"/>
    <x v="69"/>
    <n v="310000"/>
    <n v="2560462"/>
  </r>
  <r>
    <x v="144"/>
    <x v="23"/>
    <x v="69"/>
    <m/>
    <n v="0"/>
  </r>
  <r>
    <x v="144"/>
    <x v="27"/>
    <x v="69"/>
    <n v="240000"/>
    <n v="2787850"/>
  </r>
  <r>
    <x v="145"/>
    <x v="28"/>
    <x v="69"/>
    <n v="226250"/>
    <n v="2303275"/>
  </r>
  <r>
    <x v="145"/>
    <x v="23"/>
    <x v="69"/>
    <n v="215000"/>
    <n v="642905"/>
  </r>
  <r>
    <x v="145"/>
    <x v="27"/>
    <x v="69"/>
    <n v="193000"/>
    <n v="1799800"/>
  </r>
  <r>
    <x v="146"/>
    <x v="28"/>
    <x v="69"/>
    <n v="252000"/>
    <n v="2935900"/>
  </r>
  <r>
    <x v="146"/>
    <x v="23"/>
    <x v="69"/>
    <n v="238925"/>
    <n v="1603570"/>
  </r>
  <r>
    <x v="146"/>
    <x v="27"/>
    <x v="69"/>
    <n v="220000"/>
    <n v="3507550"/>
  </r>
  <r>
    <x v="147"/>
    <x v="28"/>
    <x v="69"/>
    <n v="222000"/>
    <n v="3407895"/>
  </r>
  <r>
    <x v="147"/>
    <x v="23"/>
    <x v="69"/>
    <n v="226995"/>
    <n v="694265"/>
  </r>
  <r>
    <x v="147"/>
    <x v="27"/>
    <x v="69"/>
    <n v="232000"/>
    <n v="3616750"/>
  </r>
  <r>
    <x v="148"/>
    <x v="28"/>
    <x v="69"/>
    <n v="225000"/>
    <n v="2266200"/>
  </r>
  <r>
    <x v="148"/>
    <x v="23"/>
    <x v="69"/>
    <n v="240193"/>
    <n v="1501335"/>
  </r>
  <r>
    <x v="148"/>
    <x v="27"/>
    <x v="69"/>
    <n v="244750"/>
    <n v="4428360"/>
  </r>
  <r>
    <x v="149"/>
    <x v="28"/>
    <x v="69"/>
    <n v="245950"/>
    <n v="5238560"/>
  </r>
  <r>
    <x v="149"/>
    <x v="23"/>
    <x v="69"/>
    <n v="221250"/>
    <n v="946495"/>
  </r>
  <r>
    <x v="149"/>
    <x v="27"/>
    <x v="69"/>
    <n v="243500"/>
    <n v="6869652"/>
  </r>
  <r>
    <x v="150"/>
    <x v="28"/>
    <x v="69"/>
    <n v="242500"/>
    <n v="6511900"/>
  </r>
  <r>
    <x v="150"/>
    <x v="23"/>
    <x v="69"/>
    <n v="238525"/>
    <n v="725325"/>
  </r>
  <r>
    <x v="150"/>
    <x v="27"/>
    <x v="69"/>
    <n v="246947"/>
    <n v="5069561"/>
  </r>
  <r>
    <x v="151"/>
    <x v="28"/>
    <x v="69"/>
    <n v="230000"/>
    <n v="2762495"/>
  </r>
  <r>
    <x v="151"/>
    <x v="23"/>
    <x v="69"/>
    <n v="212500"/>
    <n v="1557400"/>
  </r>
  <r>
    <x v="151"/>
    <x v="27"/>
    <x v="69"/>
    <n v="257710"/>
    <n v="3709970"/>
  </r>
  <r>
    <x v="152"/>
    <x v="28"/>
    <x v="69"/>
    <n v="260500"/>
    <n v="3199450"/>
  </r>
  <r>
    <x v="152"/>
    <x v="23"/>
    <x v="69"/>
    <n v="299990"/>
    <n v="925890"/>
  </r>
  <r>
    <x v="152"/>
    <x v="27"/>
    <x v="69"/>
    <n v="249900"/>
    <n v="4761500"/>
  </r>
  <r>
    <x v="153"/>
    <x v="28"/>
    <x v="69"/>
    <n v="260998"/>
    <n v="6005095"/>
  </r>
  <r>
    <x v="153"/>
    <x v="23"/>
    <x v="69"/>
    <n v="242498"/>
    <n v="1634945"/>
  </r>
  <r>
    <x v="153"/>
    <x v="27"/>
    <x v="69"/>
    <n v="245000"/>
    <n v="3349300"/>
  </r>
  <r>
    <x v="154"/>
    <x v="28"/>
    <x v="69"/>
    <n v="242000"/>
    <n v="1614430"/>
  </r>
  <r>
    <x v="154"/>
    <x v="23"/>
    <x v="69"/>
    <n v="269000"/>
    <n v="794000"/>
  </r>
  <r>
    <x v="154"/>
    <x v="27"/>
    <x v="69"/>
    <n v="231300"/>
    <n v="2764130"/>
  </r>
  <r>
    <x v="155"/>
    <x v="28"/>
    <x v="69"/>
    <n v="268000"/>
    <n v="4824550"/>
  </r>
  <r>
    <x v="155"/>
    <x v="23"/>
    <x v="69"/>
    <n v="245000"/>
    <n v="964990"/>
  </r>
  <r>
    <x v="155"/>
    <x v="27"/>
    <x v="69"/>
    <n v="222000"/>
    <n v="3345335"/>
  </r>
  <r>
    <x v="156"/>
    <x v="28"/>
    <x v="69"/>
    <n v="256000"/>
    <n v="2376600"/>
  </r>
  <r>
    <x v="156"/>
    <x v="23"/>
    <x v="69"/>
    <n v="240600"/>
    <n v="240600"/>
  </r>
  <r>
    <x v="156"/>
    <x v="27"/>
    <x v="69"/>
    <n v="237475"/>
    <n v="2993350"/>
  </r>
  <r>
    <x v="157"/>
    <x v="28"/>
    <x v="69"/>
    <n v="250750"/>
    <n v="2865300"/>
  </r>
  <r>
    <x v="157"/>
    <x v="23"/>
    <x v="69"/>
    <n v="204290"/>
    <n v="408580"/>
  </r>
  <r>
    <x v="157"/>
    <x v="27"/>
    <x v="69"/>
    <n v="233400"/>
    <n v="3225470"/>
  </r>
  <r>
    <x v="158"/>
    <x v="28"/>
    <x v="69"/>
    <n v="280000"/>
    <n v="4863000"/>
  </r>
  <r>
    <x v="158"/>
    <x v="23"/>
    <x v="69"/>
    <n v="237000"/>
    <n v="237000"/>
  </r>
  <r>
    <x v="158"/>
    <x v="27"/>
    <x v="69"/>
    <n v="242450"/>
    <n v="5128602"/>
  </r>
  <r>
    <x v="159"/>
    <x v="28"/>
    <x v="69"/>
    <n v="229950"/>
    <n v="3684250"/>
  </r>
  <r>
    <x v="159"/>
    <x v="23"/>
    <x v="69"/>
    <n v="246000"/>
    <n v="2451495"/>
  </r>
  <r>
    <x v="159"/>
    <x v="27"/>
    <x v="69"/>
    <n v="230000"/>
    <n v="3369100"/>
  </r>
  <r>
    <x v="160"/>
    <x v="28"/>
    <x v="69"/>
    <n v="250500"/>
    <n v="5452300"/>
  </r>
  <r>
    <x v="160"/>
    <x v="23"/>
    <x v="69"/>
    <n v="236650"/>
    <n v="730650"/>
  </r>
  <r>
    <x v="160"/>
    <x v="27"/>
    <x v="69"/>
    <n v="255000"/>
    <n v="4766300"/>
  </r>
  <r>
    <x v="161"/>
    <x v="28"/>
    <x v="69"/>
    <n v="274950"/>
    <n v="7849668"/>
  </r>
  <r>
    <x v="161"/>
    <x v="23"/>
    <x v="69"/>
    <n v="259950"/>
    <n v="2383400"/>
  </r>
  <r>
    <x v="161"/>
    <x v="27"/>
    <x v="69"/>
    <n v="258500"/>
    <n v="5701750"/>
  </r>
  <r>
    <x v="162"/>
    <x v="28"/>
    <x v="69"/>
    <n v="294000"/>
    <n v="4699750"/>
  </r>
  <r>
    <x v="162"/>
    <x v="23"/>
    <x v="69"/>
    <n v="245000"/>
    <n v="2758690"/>
  </r>
  <r>
    <x v="162"/>
    <x v="27"/>
    <x v="69"/>
    <n v="267475"/>
    <n v="5999200"/>
  </r>
  <r>
    <x v="163"/>
    <x v="28"/>
    <x v="69"/>
    <n v="289950"/>
    <n v="6382841"/>
  </r>
  <r>
    <x v="163"/>
    <x v="23"/>
    <x v="69"/>
    <n v="254000"/>
    <n v="791000"/>
  </r>
  <r>
    <x v="163"/>
    <x v="27"/>
    <x v="69"/>
    <n v="253000"/>
    <n v="5360300"/>
  </r>
  <r>
    <x v="164"/>
    <x v="28"/>
    <x v="69"/>
    <n v="267000"/>
    <n v="3724550"/>
  </r>
  <r>
    <x v="164"/>
    <x v="23"/>
    <x v="69"/>
    <n v="272475"/>
    <n v="1608300"/>
  </r>
  <r>
    <x v="164"/>
    <x v="27"/>
    <x v="69"/>
    <n v="265000"/>
    <n v="6309650"/>
  </r>
  <r>
    <x v="165"/>
    <x v="28"/>
    <x v="69"/>
    <n v="272495"/>
    <n v="5334360"/>
  </r>
  <r>
    <x v="165"/>
    <x v="23"/>
    <x v="69"/>
    <n v="259000"/>
    <n v="778500"/>
  </r>
  <r>
    <x v="165"/>
    <x v="27"/>
    <x v="69"/>
    <n v="255000"/>
    <n v="6845199"/>
  </r>
  <r>
    <x v="166"/>
    <x v="28"/>
    <x v="69"/>
    <n v="275500"/>
    <n v="4793449"/>
  </r>
  <r>
    <x v="166"/>
    <x v="23"/>
    <x v="69"/>
    <n v="259725"/>
    <n v="2087850"/>
  </r>
  <r>
    <x v="166"/>
    <x v="27"/>
    <x v="69"/>
    <n v="262500"/>
    <n v="5486075"/>
  </r>
  <r>
    <x v="167"/>
    <x v="28"/>
    <x v="69"/>
    <n v="281000"/>
    <n v="3967404"/>
  </r>
  <r>
    <x v="167"/>
    <x v="23"/>
    <x v="69"/>
    <n v="274000"/>
    <n v="2262900"/>
  </r>
  <r>
    <x v="167"/>
    <x v="27"/>
    <x v="69"/>
    <n v="268000"/>
    <n v="5032415"/>
  </r>
  <r>
    <x v="168"/>
    <x v="28"/>
    <x v="69"/>
    <n v="265000"/>
    <n v="2638500"/>
  </r>
  <r>
    <x v="168"/>
    <x v="23"/>
    <x v="69"/>
    <n v="226275"/>
    <n v="737925"/>
  </r>
  <r>
    <x v="168"/>
    <x v="27"/>
    <x v="69"/>
    <n v="255000"/>
    <n v="3001645"/>
  </r>
  <r>
    <x v="169"/>
    <x v="28"/>
    <x v="69"/>
    <n v="289950"/>
    <n v="2660424"/>
  </r>
  <r>
    <x v="169"/>
    <x v="23"/>
    <x v="69"/>
    <n v="275000"/>
    <n v="860750"/>
  </r>
  <r>
    <x v="169"/>
    <x v="27"/>
    <x v="69"/>
    <n v="282000"/>
    <n v="3566114"/>
  </r>
  <r>
    <x v="170"/>
    <x v="28"/>
    <x v="69"/>
    <n v="306190"/>
    <n v="6005715"/>
  </r>
  <r>
    <x v="170"/>
    <x v="23"/>
    <x v="69"/>
    <n v="308500"/>
    <n v="1245000"/>
  </r>
  <r>
    <x v="170"/>
    <x v="27"/>
    <x v="69"/>
    <n v="289998"/>
    <n v="11588003"/>
  </r>
  <r>
    <x v="171"/>
    <x v="28"/>
    <x v="69"/>
    <n v="287500"/>
    <n v="4659400"/>
  </r>
  <r>
    <x v="171"/>
    <x v="23"/>
    <x v="69"/>
    <n v="270000"/>
    <n v="807000"/>
  </r>
  <r>
    <x v="171"/>
    <x v="27"/>
    <x v="69"/>
    <n v="289250"/>
    <n v="9786359"/>
  </r>
  <r>
    <x v="172"/>
    <x v="28"/>
    <x v="69"/>
    <n v="305000"/>
    <n v="4154440"/>
  </r>
  <r>
    <x v="172"/>
    <x v="23"/>
    <x v="69"/>
    <n v="289000"/>
    <n v="2084300"/>
  </r>
  <r>
    <x v="172"/>
    <x v="27"/>
    <x v="69"/>
    <n v="310113"/>
    <n v="11817145"/>
  </r>
  <r>
    <x v="173"/>
    <x v="28"/>
    <x v="69"/>
    <n v="339900"/>
    <n v="6695925"/>
  </r>
  <r>
    <x v="173"/>
    <x v="23"/>
    <x v="69"/>
    <n v="293750"/>
    <n v="2634500"/>
  </r>
  <r>
    <x v="173"/>
    <x v="27"/>
    <x v="69"/>
    <n v="315000"/>
    <n v="14226257"/>
  </r>
  <r>
    <x v="174"/>
    <x v="28"/>
    <x v="69"/>
    <n v="306250"/>
    <n v="7532515"/>
  </r>
  <r>
    <x v="174"/>
    <x v="23"/>
    <x v="69"/>
    <n v="280000"/>
    <n v="1991949"/>
  </r>
  <r>
    <x v="174"/>
    <x v="27"/>
    <x v="69"/>
    <n v="291333"/>
    <n v="9963203"/>
  </r>
  <r>
    <x v="175"/>
    <x v="28"/>
    <x v="69"/>
    <n v="305000"/>
    <n v="11049049"/>
  </r>
  <r>
    <x v="175"/>
    <x v="23"/>
    <x v="69"/>
    <n v="296000"/>
    <n v="3412500"/>
  </r>
  <r>
    <x v="175"/>
    <x v="27"/>
    <x v="69"/>
    <n v="288500"/>
    <n v="10052685"/>
  </r>
  <r>
    <x v="176"/>
    <x v="28"/>
    <x v="69"/>
    <n v="302995"/>
    <n v="6824155"/>
  </r>
  <r>
    <x v="176"/>
    <x v="23"/>
    <x v="69"/>
    <n v="321600"/>
    <n v="6307664"/>
  </r>
  <r>
    <x v="176"/>
    <x v="27"/>
    <x v="69"/>
    <n v="279950"/>
    <n v="7615416"/>
  </r>
  <r>
    <x v="177"/>
    <x v="28"/>
    <x v="69"/>
    <n v="308200"/>
    <n v="5982650"/>
  </r>
  <r>
    <x v="177"/>
    <x v="23"/>
    <x v="69"/>
    <n v="322000"/>
    <n v="2837000"/>
  </r>
  <r>
    <x v="177"/>
    <x v="27"/>
    <x v="69"/>
    <n v="290000"/>
    <n v="6119300"/>
  </r>
  <r>
    <x v="178"/>
    <x v="28"/>
    <x v="69"/>
    <n v="332375"/>
    <n v="5872200"/>
  </r>
  <r>
    <x v="178"/>
    <x v="23"/>
    <x v="69"/>
    <n v="321182"/>
    <n v="3661377"/>
  </r>
  <r>
    <x v="178"/>
    <x v="27"/>
    <x v="69"/>
    <n v="285000"/>
    <n v="6462350"/>
  </r>
  <r>
    <x v="179"/>
    <x v="28"/>
    <x v="69"/>
    <n v="295000"/>
    <n v="3029000"/>
  </r>
  <r>
    <x v="179"/>
    <x v="23"/>
    <x v="69"/>
    <n v="353515"/>
    <n v="6345815"/>
  </r>
  <r>
    <x v="179"/>
    <x v="27"/>
    <x v="69"/>
    <n v="305000"/>
    <n v="6831895"/>
  </r>
  <r>
    <x v="180"/>
    <x v="28"/>
    <x v="69"/>
    <n v="313450"/>
    <n v="2597800"/>
  </r>
  <r>
    <x v="180"/>
    <x v="23"/>
    <x v="69"/>
    <n v="314500"/>
    <n v="6248960"/>
  </r>
  <r>
    <x v="180"/>
    <x v="27"/>
    <x v="69"/>
    <n v="282475"/>
    <n v="6502644"/>
  </r>
  <r>
    <x v="181"/>
    <x v="28"/>
    <x v="69"/>
    <n v="344225"/>
    <n v="5679795"/>
  </r>
  <r>
    <x v="181"/>
    <x v="23"/>
    <x v="69"/>
    <n v="367995"/>
    <n v="6087660"/>
  </r>
  <r>
    <x v="181"/>
    <x v="27"/>
    <x v="69"/>
    <n v="318995"/>
    <n v="3606295"/>
  </r>
  <r>
    <x v="182"/>
    <x v="28"/>
    <x v="69"/>
    <n v="347750"/>
    <n v="4790750"/>
  </r>
  <r>
    <x v="182"/>
    <x v="23"/>
    <x v="69"/>
    <n v="362130"/>
    <n v="11881893"/>
  </r>
  <r>
    <x v="182"/>
    <x v="27"/>
    <x v="69"/>
    <n v="330500"/>
    <n v="7553026"/>
  </r>
  <r>
    <x v="183"/>
    <x v="28"/>
    <x v="69"/>
    <n v="355000"/>
    <n v="8393855"/>
  </r>
  <r>
    <x v="183"/>
    <x v="23"/>
    <x v="69"/>
    <n v="342998"/>
    <n v="5963960"/>
  </r>
  <r>
    <x v="183"/>
    <x v="27"/>
    <x v="69"/>
    <n v="315000"/>
    <n v="8122984"/>
  </r>
  <r>
    <x v="184"/>
    <x v="28"/>
    <x v="69"/>
    <n v="354500"/>
    <n v="4414865"/>
  </r>
  <r>
    <x v="184"/>
    <x v="23"/>
    <x v="69"/>
    <n v="331995"/>
    <n v="12196021"/>
  </r>
  <r>
    <x v="184"/>
    <x v="27"/>
    <x v="69"/>
    <n v="340000"/>
    <n v="9303466"/>
  </r>
  <r>
    <x v="185"/>
    <x v="28"/>
    <x v="69"/>
    <n v="320000"/>
    <n v="7449850"/>
  </r>
  <r>
    <x v="185"/>
    <x v="23"/>
    <x v="69"/>
    <n v="343810"/>
    <n v="17367819"/>
  </r>
  <r>
    <x v="185"/>
    <x v="27"/>
    <x v="69"/>
    <n v="343000"/>
    <n v="15403794"/>
  </r>
  <r>
    <x v="186"/>
    <x v="28"/>
    <x v="69"/>
    <n v="330000"/>
    <n v="4833400"/>
  </r>
  <r>
    <x v="186"/>
    <x v="23"/>
    <x v="69"/>
    <n v="378995"/>
    <n v="7054450"/>
  </r>
  <r>
    <x v="186"/>
    <x v="27"/>
    <x v="69"/>
    <n v="330500"/>
    <n v="7759844"/>
  </r>
  <r>
    <x v="187"/>
    <x v="28"/>
    <x v="69"/>
    <n v="322000"/>
    <n v="5653400"/>
  </r>
  <r>
    <x v="187"/>
    <x v="23"/>
    <x v="69"/>
    <n v="357500"/>
    <n v="11095765"/>
  </r>
  <r>
    <x v="187"/>
    <x v="27"/>
    <x v="69"/>
    <n v="329500"/>
    <n v="7722830"/>
  </r>
  <r>
    <x v="188"/>
    <x v="28"/>
    <x v="69"/>
    <n v="355000"/>
    <n v="7009950"/>
  </r>
  <r>
    <x v="188"/>
    <x v="23"/>
    <x v="69"/>
    <n v="394995"/>
    <n v="11249280"/>
  </r>
  <r>
    <x v="188"/>
    <x v="27"/>
    <x v="69"/>
    <n v="330000"/>
    <n v="5575599"/>
  </r>
  <r>
    <x v="189"/>
    <x v="28"/>
    <x v="69"/>
    <n v="325000"/>
    <n v="6363750"/>
  </r>
  <r>
    <x v="189"/>
    <x v="23"/>
    <x v="69"/>
    <n v="325000"/>
    <n v="7067875"/>
  </r>
  <r>
    <x v="189"/>
    <x v="27"/>
    <x v="69"/>
    <n v="315750"/>
    <n v="9419395"/>
  </r>
  <r>
    <x v="190"/>
    <x v="28"/>
    <x v="69"/>
    <n v="325000"/>
    <n v="4327150"/>
  </r>
  <r>
    <x v="190"/>
    <x v="23"/>
    <x v="69"/>
    <n v="345000"/>
    <n v="7116715"/>
  </r>
  <r>
    <x v="190"/>
    <x v="27"/>
    <x v="69"/>
    <n v="322950"/>
    <n v="5237300"/>
  </r>
  <r>
    <x v="191"/>
    <x v="28"/>
    <x v="69"/>
    <n v="310750"/>
    <n v="3830812"/>
  </r>
  <r>
    <x v="191"/>
    <x v="23"/>
    <x v="69"/>
    <n v="380628"/>
    <n v="8431155"/>
  </r>
  <r>
    <x v="191"/>
    <x v="27"/>
    <x v="69"/>
    <n v="340763"/>
    <n v="4193442"/>
  </r>
  <r>
    <x v="192"/>
    <x v="28"/>
    <x v="69"/>
    <n v="347999"/>
    <n v="2645337"/>
  </r>
  <r>
    <x v="192"/>
    <x v="23"/>
    <x v="69"/>
    <n v="387950"/>
    <n v="7757369"/>
  </r>
  <r>
    <x v="192"/>
    <x v="27"/>
    <x v="69"/>
    <n v="310000"/>
    <n v="4222400"/>
  </r>
  <r>
    <x v="202"/>
    <x v="28"/>
    <x v="69"/>
    <n v="297000"/>
    <n v="2497000"/>
  </r>
  <r>
    <x v="202"/>
    <x v="27"/>
    <x v="69"/>
    <n v="339750"/>
    <n v="5518450"/>
  </r>
  <r>
    <x v="193"/>
    <x v="23"/>
    <x v="69"/>
    <n v="386900"/>
    <n v="5973740"/>
  </r>
  <r>
    <x v="194"/>
    <x v="28"/>
    <x v="69"/>
    <n v="339875"/>
    <n v="4028150"/>
  </r>
  <r>
    <x v="194"/>
    <x v="23"/>
    <x v="69"/>
    <n v="384995"/>
    <n v="10981670"/>
  </r>
  <r>
    <x v="194"/>
    <x v="27"/>
    <x v="69"/>
    <n v="359000"/>
    <n v="8969160"/>
  </r>
  <r>
    <x v="195"/>
    <x v="28"/>
    <x v="69"/>
    <n v="365000"/>
    <n v="4804399"/>
  </r>
  <r>
    <x v="195"/>
    <x v="23"/>
    <x v="69"/>
    <n v="377448"/>
    <n v="9661579"/>
  </r>
  <r>
    <x v="195"/>
    <x v="27"/>
    <x v="69"/>
    <n v="345000"/>
    <n v="8712700"/>
  </r>
  <r>
    <x v="196"/>
    <x v="28"/>
    <x v="69"/>
    <n v="360000"/>
    <n v="7399950"/>
  </r>
  <r>
    <x v="196"/>
    <x v="23"/>
    <x v="69"/>
    <n v="399995"/>
    <n v="8627649"/>
  </r>
  <r>
    <x v="196"/>
    <x v="27"/>
    <x v="69"/>
    <n v="381000"/>
    <n v="4552200"/>
  </r>
  <r>
    <x v="197"/>
    <x v="28"/>
    <x v="69"/>
    <n v="360000"/>
    <n v="6578890"/>
  </r>
  <r>
    <x v="197"/>
    <x v="23"/>
    <x v="69"/>
    <n v="382993"/>
    <n v="13393538"/>
  </r>
  <r>
    <x v="197"/>
    <x v="27"/>
    <x v="69"/>
    <n v="344500"/>
    <n v="8088400"/>
  </r>
  <r>
    <x v="198"/>
    <x v="28"/>
    <x v="69"/>
    <n v="379000"/>
    <n v="8793395"/>
  </r>
  <r>
    <x v="198"/>
    <x v="23"/>
    <x v="69"/>
    <n v="389900"/>
    <n v="13302990"/>
  </r>
  <r>
    <x v="198"/>
    <x v="27"/>
    <x v="69"/>
    <n v="362000"/>
    <n v="11271400"/>
  </r>
  <r>
    <x v="199"/>
    <x v="28"/>
    <x v="69"/>
    <n v="348000"/>
    <n v="8701396"/>
  </r>
  <r>
    <x v="199"/>
    <x v="23"/>
    <x v="69"/>
    <n v="399995"/>
    <n v="14427165"/>
  </r>
  <r>
    <x v="199"/>
    <x v="27"/>
    <x v="69"/>
    <n v="355000"/>
    <n v="10247907"/>
  </r>
  <r>
    <x v="200"/>
    <x v="28"/>
    <x v="69"/>
    <n v="391000"/>
    <n v="7132700"/>
  </r>
  <r>
    <x v="200"/>
    <x v="23"/>
    <x v="69"/>
    <n v="399995"/>
    <n v="11873830"/>
  </r>
  <r>
    <x v="200"/>
    <x v="27"/>
    <x v="69"/>
    <n v="341250"/>
    <n v="7647699"/>
  </r>
  <r>
    <x v="201"/>
    <x v="27"/>
    <x v="69"/>
    <n v="350000"/>
    <n v="7182285"/>
  </r>
  <r>
    <x v="201"/>
    <x v="23"/>
    <x v="69"/>
    <n v="379950"/>
    <n v="6660810"/>
  </r>
  <r>
    <x v="201"/>
    <x v="28"/>
    <x v="69"/>
    <n v="371999"/>
    <n v="8388148"/>
  </r>
  <r>
    <x v="0"/>
    <x v="29"/>
    <x v="70"/>
    <n v="189950"/>
    <n v="6989555"/>
  </r>
  <r>
    <x v="1"/>
    <x v="29"/>
    <x v="70"/>
    <n v="248500"/>
    <n v="9550004"/>
  </r>
  <r>
    <x v="2"/>
    <x v="29"/>
    <x v="70"/>
    <n v="205000"/>
    <n v="9574250"/>
  </r>
  <r>
    <x v="3"/>
    <x v="29"/>
    <x v="70"/>
    <n v="254950"/>
    <n v="13171087"/>
  </r>
  <r>
    <x v="4"/>
    <x v="29"/>
    <x v="70"/>
    <n v="239650"/>
    <n v="14641290"/>
  </r>
  <r>
    <x v="5"/>
    <x v="29"/>
    <x v="70"/>
    <n v="236950"/>
    <n v="12872767"/>
  </r>
  <r>
    <x v="6"/>
    <x v="29"/>
    <x v="70"/>
    <n v="237475"/>
    <n v="8121322"/>
  </r>
  <r>
    <x v="7"/>
    <x v="29"/>
    <x v="70"/>
    <n v="239950"/>
    <n v="9466555"/>
  </r>
  <r>
    <x v="8"/>
    <x v="29"/>
    <x v="70"/>
    <n v="222750"/>
    <n v="7938301"/>
  </r>
  <r>
    <x v="9"/>
    <x v="29"/>
    <x v="70"/>
    <n v="202500"/>
    <n v="8889340"/>
  </r>
  <r>
    <x v="10"/>
    <x v="29"/>
    <x v="70"/>
    <n v="183500"/>
    <n v="2727350"/>
  </r>
  <r>
    <x v="11"/>
    <x v="29"/>
    <x v="70"/>
    <n v="214950"/>
    <n v="6894601"/>
  </r>
  <r>
    <x v="12"/>
    <x v="29"/>
    <x v="70"/>
    <n v="201900"/>
    <n v="6488119"/>
  </r>
  <r>
    <x v="13"/>
    <x v="29"/>
    <x v="70"/>
    <n v="230000"/>
    <n v="6690250"/>
  </r>
  <r>
    <x v="14"/>
    <x v="29"/>
    <x v="70"/>
    <n v="252450"/>
    <n v="9276603"/>
  </r>
  <r>
    <x v="15"/>
    <x v="29"/>
    <x v="70"/>
    <n v="249000"/>
    <n v="7351873"/>
  </r>
  <r>
    <x v="16"/>
    <x v="29"/>
    <x v="70"/>
    <n v="254975"/>
    <n v="12007200"/>
  </r>
  <r>
    <x v="17"/>
    <x v="29"/>
    <x v="70"/>
    <n v="273000"/>
    <n v="12719044"/>
  </r>
  <r>
    <x v="18"/>
    <x v="29"/>
    <x v="70"/>
    <n v="234500"/>
    <n v="12227540"/>
  </r>
  <r>
    <x v="19"/>
    <x v="29"/>
    <x v="70"/>
    <n v="242500"/>
    <n v="11701900"/>
  </r>
  <r>
    <x v="20"/>
    <x v="29"/>
    <x v="70"/>
    <n v="275250"/>
    <n v="9084958"/>
  </r>
  <r>
    <x v="21"/>
    <x v="29"/>
    <x v="70"/>
    <n v="257850"/>
    <n v="12272935"/>
  </r>
  <r>
    <x v="22"/>
    <x v="29"/>
    <x v="70"/>
    <n v="245000"/>
    <n v="11139025"/>
  </r>
  <r>
    <x v="23"/>
    <x v="29"/>
    <x v="70"/>
    <n v="278950"/>
    <n v="11086650"/>
  </r>
  <r>
    <x v="24"/>
    <x v="29"/>
    <x v="70"/>
    <n v="232750"/>
    <n v="4251940"/>
  </r>
  <r>
    <x v="25"/>
    <x v="29"/>
    <x v="70"/>
    <n v="255000"/>
    <n v="5936801"/>
  </r>
  <r>
    <x v="26"/>
    <x v="29"/>
    <x v="70"/>
    <n v="298950"/>
    <n v="9608105"/>
  </r>
  <r>
    <x v="27"/>
    <x v="29"/>
    <x v="70"/>
    <n v="292650"/>
    <n v="11599995"/>
  </r>
  <r>
    <x v="28"/>
    <x v="29"/>
    <x v="70"/>
    <n v="305000"/>
    <n v="8122179"/>
  </r>
  <r>
    <x v="29"/>
    <x v="29"/>
    <x v="70"/>
    <n v="321000"/>
    <n v="12259049"/>
  </r>
  <r>
    <x v="30"/>
    <x v="29"/>
    <x v="70"/>
    <n v="313250"/>
    <n v="11492400"/>
  </r>
  <r>
    <x v="31"/>
    <x v="29"/>
    <x v="70"/>
    <n v="324975"/>
    <n v="17234406"/>
  </r>
  <r>
    <x v="32"/>
    <x v="29"/>
    <x v="70"/>
    <n v="272000"/>
    <n v="14445450"/>
  </r>
  <r>
    <x v="33"/>
    <x v="29"/>
    <x v="70"/>
    <n v="322750"/>
    <n v="11238600"/>
  </r>
  <r>
    <x v="34"/>
    <x v="29"/>
    <x v="70"/>
    <n v="295000"/>
    <n v="11970550"/>
  </r>
  <r>
    <x v="35"/>
    <x v="29"/>
    <x v="70"/>
    <n v="293500"/>
    <n v="8064250"/>
  </r>
  <r>
    <x v="36"/>
    <x v="29"/>
    <x v="70"/>
    <n v="274500"/>
    <n v="6672850"/>
  </r>
  <r>
    <x v="37"/>
    <x v="29"/>
    <x v="70"/>
    <n v="310000"/>
    <n v="10185005"/>
  </r>
  <r>
    <x v="38"/>
    <x v="29"/>
    <x v="70"/>
    <n v="322900"/>
    <n v="11539171"/>
  </r>
  <r>
    <x v="39"/>
    <x v="29"/>
    <x v="70"/>
    <n v="283975"/>
    <n v="8103050"/>
  </r>
  <r>
    <x v="40"/>
    <x v="29"/>
    <x v="70"/>
    <n v="293900"/>
    <n v="10451400"/>
  </r>
  <r>
    <x v="41"/>
    <x v="29"/>
    <x v="70"/>
    <n v="342900"/>
    <n v="14751850"/>
  </r>
  <r>
    <x v="42"/>
    <x v="29"/>
    <x v="70"/>
    <n v="305975"/>
    <n v="16504720"/>
  </r>
  <r>
    <x v="43"/>
    <x v="29"/>
    <x v="70"/>
    <n v="353500"/>
    <n v="11880650"/>
  </r>
  <r>
    <x v="44"/>
    <x v="29"/>
    <x v="70"/>
    <n v="350000"/>
    <n v="8586660"/>
  </r>
  <r>
    <x v="45"/>
    <x v="29"/>
    <x v="70"/>
    <n v="367000"/>
    <n v="7777500"/>
  </r>
  <r>
    <x v="46"/>
    <x v="29"/>
    <x v="70"/>
    <n v="303250"/>
    <n v="10743659"/>
  </r>
  <r>
    <x v="47"/>
    <x v="29"/>
    <x v="70"/>
    <n v="382475"/>
    <n v="9944490"/>
  </r>
  <r>
    <x v="48"/>
    <x v="29"/>
    <x v="70"/>
    <n v="314250"/>
    <n v="7116700"/>
  </r>
  <r>
    <x v="49"/>
    <x v="29"/>
    <x v="70"/>
    <n v="279950"/>
    <n v="4783450"/>
  </r>
  <r>
    <x v="50"/>
    <x v="29"/>
    <x v="70"/>
    <n v="317500"/>
    <n v="12125300"/>
  </r>
  <r>
    <x v="51"/>
    <x v="29"/>
    <x v="70"/>
    <n v="345000"/>
    <n v="4132850"/>
  </r>
  <r>
    <x v="52"/>
    <x v="29"/>
    <x v="70"/>
    <n v="299250"/>
    <n v="9879100"/>
  </r>
  <r>
    <x v="53"/>
    <x v="29"/>
    <x v="70"/>
    <n v="385000"/>
    <n v="9488350"/>
  </r>
  <r>
    <x v="54"/>
    <x v="29"/>
    <x v="70"/>
    <n v="349950"/>
    <n v="7554999"/>
  </r>
  <r>
    <x v="55"/>
    <x v="29"/>
    <x v="70"/>
    <n v="368975"/>
    <n v="8562400"/>
  </r>
  <r>
    <x v="56"/>
    <x v="29"/>
    <x v="70"/>
    <n v="448950"/>
    <n v="5034360"/>
  </r>
  <r>
    <x v="57"/>
    <x v="29"/>
    <x v="70"/>
    <n v="346200"/>
    <n v="8346000"/>
  </r>
  <r>
    <x v="58"/>
    <x v="29"/>
    <x v="70"/>
    <n v="383000"/>
    <n v="7004350"/>
  </r>
  <r>
    <x v="59"/>
    <x v="29"/>
    <x v="70"/>
    <n v="300500"/>
    <n v="5612300"/>
  </r>
  <r>
    <x v="60"/>
    <x v="29"/>
    <x v="70"/>
    <n v="294975"/>
    <n v="4381800"/>
  </r>
  <r>
    <x v="61"/>
    <x v="29"/>
    <x v="70"/>
    <n v="330500"/>
    <n v="5529044"/>
  </r>
  <r>
    <x v="62"/>
    <x v="29"/>
    <x v="70"/>
    <n v="293500"/>
    <n v="3693450"/>
  </r>
  <r>
    <x v="63"/>
    <x v="29"/>
    <x v="70"/>
    <n v="337000"/>
    <n v="6356250"/>
  </r>
  <r>
    <x v="64"/>
    <x v="29"/>
    <x v="70"/>
    <n v="317500"/>
    <n v="3675150"/>
  </r>
  <r>
    <x v="65"/>
    <x v="29"/>
    <x v="70"/>
    <n v="290000"/>
    <n v="4479700"/>
  </r>
  <r>
    <x v="66"/>
    <x v="29"/>
    <x v="70"/>
    <n v="327500"/>
    <n v="4878392"/>
  </r>
  <r>
    <x v="67"/>
    <x v="29"/>
    <x v="70"/>
    <n v="281000"/>
    <n v="4610200"/>
  </r>
  <r>
    <x v="68"/>
    <x v="29"/>
    <x v="70"/>
    <n v="287450"/>
    <n v="6613519"/>
  </r>
  <r>
    <x v="69"/>
    <x v="29"/>
    <x v="70"/>
    <n v="386500"/>
    <n v="6626955"/>
  </r>
  <r>
    <x v="70"/>
    <x v="29"/>
    <x v="70"/>
    <n v="303500"/>
    <n v="3165850"/>
  </r>
  <r>
    <x v="71"/>
    <x v="29"/>
    <x v="70"/>
    <n v="342000"/>
    <n v="3655400"/>
  </r>
  <r>
    <x v="72"/>
    <x v="29"/>
    <x v="70"/>
    <n v="263500"/>
    <n v="527000"/>
  </r>
  <r>
    <x v="73"/>
    <x v="29"/>
    <x v="70"/>
    <n v="275000"/>
    <n v="3821500"/>
  </r>
  <r>
    <x v="74"/>
    <x v="29"/>
    <x v="70"/>
    <n v="332500"/>
    <n v="6238800"/>
  </r>
  <r>
    <x v="75"/>
    <x v="29"/>
    <x v="70"/>
    <n v="300000"/>
    <n v="3615500"/>
  </r>
  <r>
    <x v="76"/>
    <x v="29"/>
    <x v="70"/>
    <n v="330000"/>
    <n v="4836500"/>
  </r>
  <r>
    <x v="77"/>
    <x v="29"/>
    <x v="70"/>
    <n v="309000"/>
    <n v="6078500"/>
  </r>
  <r>
    <x v="78"/>
    <x v="29"/>
    <x v="70"/>
    <n v="247000"/>
    <n v="6094100"/>
  </r>
  <r>
    <x v="79"/>
    <x v="29"/>
    <x v="70"/>
    <n v="299950"/>
    <n v="7560271"/>
  </r>
  <r>
    <x v="80"/>
    <x v="29"/>
    <x v="70"/>
    <n v="231000"/>
    <n v="2820850"/>
  </r>
  <r>
    <x v="81"/>
    <x v="29"/>
    <x v="70"/>
    <n v="301000"/>
    <n v="7019750"/>
  </r>
  <r>
    <x v="82"/>
    <x v="29"/>
    <x v="70"/>
    <n v="240000"/>
    <n v="4514440"/>
  </r>
  <r>
    <x v="83"/>
    <x v="29"/>
    <x v="70"/>
    <n v="225000"/>
    <n v="5267850"/>
  </r>
  <r>
    <x v="84"/>
    <x v="29"/>
    <x v="70"/>
    <n v="285000"/>
    <n v="2238700"/>
  </r>
  <r>
    <x v="85"/>
    <x v="29"/>
    <x v="70"/>
    <n v="232000"/>
    <n v="2227150"/>
  </r>
  <r>
    <x v="86"/>
    <x v="29"/>
    <x v="70"/>
    <n v="217900"/>
    <n v="5485250"/>
  </r>
  <r>
    <x v="87"/>
    <x v="29"/>
    <x v="70"/>
    <n v="290000"/>
    <n v="4736250"/>
  </r>
  <r>
    <x v="88"/>
    <x v="29"/>
    <x v="70"/>
    <n v="299950"/>
    <n v="5946400"/>
  </r>
  <r>
    <x v="89"/>
    <x v="29"/>
    <x v="70"/>
    <n v="223200"/>
    <n v="7046626"/>
  </r>
  <r>
    <x v="90"/>
    <x v="29"/>
    <x v="70"/>
    <n v="303000"/>
    <n v="4248450"/>
  </r>
  <r>
    <x v="91"/>
    <x v="29"/>
    <x v="70"/>
    <n v="247000"/>
    <n v="3807500"/>
  </r>
  <r>
    <x v="92"/>
    <x v="29"/>
    <x v="70"/>
    <n v="250000"/>
    <n v="5283100"/>
  </r>
  <r>
    <x v="93"/>
    <x v="29"/>
    <x v="70"/>
    <n v="286033"/>
    <n v="3766733"/>
  </r>
  <r>
    <x v="94"/>
    <x v="29"/>
    <x v="70"/>
    <n v="209000"/>
    <n v="2960750"/>
  </r>
  <r>
    <x v="95"/>
    <x v="29"/>
    <x v="70"/>
    <n v="351900"/>
    <n v="5222060"/>
  </r>
  <r>
    <x v="96"/>
    <x v="29"/>
    <x v="70"/>
    <n v="173335"/>
    <n v="2411235"/>
  </r>
  <r>
    <x v="97"/>
    <x v="29"/>
    <x v="70"/>
    <n v="235695"/>
    <n v="1836290"/>
  </r>
  <r>
    <x v="98"/>
    <x v="29"/>
    <x v="70"/>
    <n v="214000"/>
    <n v="3366200"/>
  </r>
  <r>
    <x v="99"/>
    <x v="29"/>
    <x v="70"/>
    <n v="304950"/>
    <n v="5119068"/>
  </r>
  <r>
    <x v="100"/>
    <x v="29"/>
    <x v="70"/>
    <n v="238000"/>
    <n v="5543200"/>
  </r>
  <r>
    <x v="101"/>
    <x v="29"/>
    <x v="70"/>
    <n v="222500"/>
    <n v="8563298"/>
  </r>
  <r>
    <x v="102"/>
    <x v="29"/>
    <x v="70"/>
    <n v="215000"/>
    <n v="3047850"/>
  </r>
  <r>
    <x v="103"/>
    <x v="29"/>
    <x v="70"/>
    <n v="240000"/>
    <n v="3279240"/>
  </r>
  <r>
    <x v="104"/>
    <x v="29"/>
    <x v="70"/>
    <n v="259950"/>
    <n v="4330650"/>
  </r>
  <r>
    <x v="105"/>
    <x v="29"/>
    <x v="70"/>
    <n v="273750"/>
    <n v="2758750"/>
  </r>
  <r>
    <x v="106"/>
    <x v="29"/>
    <x v="70"/>
    <n v="245000"/>
    <n v="4860527"/>
  </r>
  <r>
    <x v="107"/>
    <x v="29"/>
    <x v="70"/>
    <n v="249950"/>
    <n v="4338700"/>
  </r>
  <r>
    <x v="108"/>
    <x v="29"/>
    <x v="70"/>
    <n v="184400"/>
    <n v="2867151"/>
  </r>
  <r>
    <x v="109"/>
    <x v="29"/>
    <x v="70"/>
    <n v="198000"/>
    <n v="2678200"/>
  </r>
  <r>
    <x v="110"/>
    <x v="29"/>
    <x v="70"/>
    <n v="217000"/>
    <n v="4769085"/>
  </r>
  <r>
    <x v="111"/>
    <x v="29"/>
    <x v="70"/>
    <n v="310000"/>
    <n v="4195599"/>
  </r>
  <r>
    <x v="112"/>
    <x v="29"/>
    <x v="70"/>
    <n v="177828"/>
    <n v="4177678"/>
  </r>
  <r>
    <x v="113"/>
    <x v="29"/>
    <x v="70"/>
    <n v="230500"/>
    <n v="3832500"/>
  </r>
  <r>
    <x v="114"/>
    <x v="29"/>
    <x v="70"/>
    <n v="309000"/>
    <n v="6285600"/>
  </r>
  <r>
    <x v="115"/>
    <x v="29"/>
    <x v="70"/>
    <n v="249000"/>
    <n v="6856248"/>
  </r>
  <r>
    <x v="116"/>
    <x v="29"/>
    <x v="70"/>
    <n v="243250"/>
    <n v="4673371"/>
  </r>
  <r>
    <x v="117"/>
    <x v="29"/>
    <x v="70"/>
    <n v="315000"/>
    <n v="7192545"/>
  </r>
  <r>
    <x v="118"/>
    <x v="29"/>
    <x v="70"/>
    <n v="236875"/>
    <n v="3733450"/>
  </r>
  <r>
    <x v="119"/>
    <x v="29"/>
    <x v="70"/>
    <n v="258000"/>
    <n v="4725250"/>
  </r>
  <r>
    <x v="120"/>
    <x v="29"/>
    <x v="70"/>
    <n v="222500"/>
    <n v="3286898"/>
  </r>
  <r>
    <x v="121"/>
    <x v="29"/>
    <x v="70"/>
    <n v="315000"/>
    <n v="3602400"/>
  </r>
  <r>
    <x v="122"/>
    <x v="29"/>
    <x v="70"/>
    <n v="260000"/>
    <n v="6594040"/>
  </r>
  <r>
    <x v="123"/>
    <x v="29"/>
    <x v="70"/>
    <n v="285000"/>
    <n v="5456301"/>
  </r>
  <r>
    <x v="124"/>
    <x v="29"/>
    <x v="70"/>
    <n v="257500"/>
    <n v="6580520"/>
  </r>
  <r>
    <x v="125"/>
    <x v="29"/>
    <x v="70"/>
    <n v="187500"/>
    <n v="4268435"/>
  </r>
  <r>
    <x v="126"/>
    <x v="29"/>
    <x v="70"/>
    <n v="281000"/>
    <n v="8840935"/>
  </r>
  <r>
    <x v="127"/>
    <x v="29"/>
    <x v="70"/>
    <n v="240000"/>
    <n v="6009445"/>
  </r>
  <r>
    <x v="128"/>
    <x v="29"/>
    <x v="70"/>
    <n v="250000"/>
    <n v="4748848"/>
  </r>
  <r>
    <x v="129"/>
    <x v="29"/>
    <x v="70"/>
    <n v="296498"/>
    <n v="4719950"/>
  </r>
  <r>
    <x v="130"/>
    <x v="29"/>
    <x v="70"/>
    <n v="234743"/>
    <n v="3307535"/>
  </r>
  <r>
    <x v="131"/>
    <x v="29"/>
    <x v="70"/>
    <n v="209875"/>
    <n v="5178985"/>
  </r>
  <r>
    <x v="132"/>
    <x v="29"/>
    <x v="70"/>
    <n v="288268"/>
    <n v="3552255"/>
  </r>
  <r>
    <x v="133"/>
    <x v="29"/>
    <x v="70"/>
    <n v="294975"/>
    <n v="4426440"/>
  </r>
  <r>
    <x v="134"/>
    <x v="29"/>
    <x v="70"/>
    <n v="299995"/>
    <n v="8103228"/>
  </r>
  <r>
    <x v="135"/>
    <x v="29"/>
    <x v="70"/>
    <n v="260000"/>
    <n v="8032494"/>
  </r>
  <r>
    <x v="136"/>
    <x v="29"/>
    <x v="70"/>
    <n v="287500"/>
    <n v="6562597"/>
  </r>
  <r>
    <x v="137"/>
    <x v="29"/>
    <x v="70"/>
    <n v="304998"/>
    <n v="9825465"/>
  </r>
  <r>
    <x v="138"/>
    <x v="29"/>
    <x v="70"/>
    <n v="325000"/>
    <n v="9832169"/>
  </r>
  <r>
    <x v="139"/>
    <x v="29"/>
    <x v="70"/>
    <n v="337500"/>
    <n v="11712345"/>
  </r>
  <r>
    <x v="140"/>
    <x v="29"/>
    <x v="70"/>
    <n v="345000"/>
    <n v="8488627"/>
  </r>
  <r>
    <x v="141"/>
    <x v="29"/>
    <x v="70"/>
    <n v="295184"/>
    <n v="7407201"/>
  </r>
  <r>
    <x v="142"/>
    <x v="29"/>
    <x v="70"/>
    <n v="280000"/>
    <n v="9636450"/>
  </r>
  <r>
    <x v="143"/>
    <x v="29"/>
    <x v="70"/>
    <n v="268000"/>
    <n v="7817495"/>
  </r>
  <r>
    <x v="144"/>
    <x v="29"/>
    <x v="70"/>
    <n v="234900"/>
    <n v="3108392"/>
  </r>
  <r>
    <x v="145"/>
    <x v="29"/>
    <x v="70"/>
    <n v="210000"/>
    <n v="4160276"/>
  </r>
  <r>
    <x v="146"/>
    <x v="29"/>
    <x v="70"/>
    <n v="298500"/>
    <n v="7635840"/>
  </r>
  <r>
    <x v="147"/>
    <x v="29"/>
    <x v="70"/>
    <n v="337500"/>
    <n v="8790800"/>
  </r>
  <r>
    <x v="148"/>
    <x v="29"/>
    <x v="70"/>
    <n v="349950"/>
    <n v="14096112"/>
  </r>
  <r>
    <x v="149"/>
    <x v="29"/>
    <x v="70"/>
    <n v="287000"/>
    <n v="9967033"/>
  </r>
  <r>
    <x v="150"/>
    <x v="29"/>
    <x v="70"/>
    <n v="344000"/>
    <n v="11010507"/>
  </r>
  <r>
    <x v="151"/>
    <x v="29"/>
    <x v="70"/>
    <n v="279000"/>
    <n v="10688548"/>
  </r>
  <r>
    <x v="152"/>
    <x v="29"/>
    <x v="70"/>
    <n v="380000"/>
    <n v="10036657"/>
  </r>
  <r>
    <x v="153"/>
    <x v="29"/>
    <x v="70"/>
    <n v="334962"/>
    <n v="9492574"/>
  </r>
  <r>
    <x v="154"/>
    <x v="29"/>
    <x v="70"/>
    <n v="271625"/>
    <n v="6500760"/>
  </r>
  <r>
    <x v="155"/>
    <x v="29"/>
    <x v="70"/>
    <n v="324975"/>
    <n v="6250050"/>
  </r>
  <r>
    <x v="156"/>
    <x v="29"/>
    <x v="70"/>
    <n v="275000"/>
    <n v="3074276"/>
  </r>
  <r>
    <x v="157"/>
    <x v="29"/>
    <x v="70"/>
    <n v="355000"/>
    <n v="7185300"/>
  </r>
  <r>
    <x v="158"/>
    <x v="29"/>
    <x v="70"/>
    <n v="359950"/>
    <n v="9025657"/>
  </r>
  <r>
    <x v="159"/>
    <x v="29"/>
    <x v="70"/>
    <n v="390000"/>
    <n v="9002720"/>
  </r>
  <r>
    <x v="160"/>
    <x v="29"/>
    <x v="70"/>
    <n v="382000"/>
    <n v="12134856"/>
  </r>
  <r>
    <x v="161"/>
    <x v="29"/>
    <x v="70"/>
    <n v="315000"/>
    <n v="11953026"/>
  </r>
  <r>
    <x v="162"/>
    <x v="29"/>
    <x v="70"/>
    <n v="285000"/>
    <n v="6609804"/>
  </r>
  <r>
    <x v="163"/>
    <x v="29"/>
    <x v="70"/>
    <n v="289975"/>
    <n v="7756425"/>
  </r>
  <r>
    <x v="164"/>
    <x v="29"/>
    <x v="70"/>
    <n v="375000"/>
    <n v="10817950"/>
  </r>
  <r>
    <x v="165"/>
    <x v="29"/>
    <x v="70"/>
    <n v="389500"/>
    <n v="9574265"/>
  </r>
  <r>
    <x v="166"/>
    <x v="29"/>
    <x v="70"/>
    <n v="375000"/>
    <n v="11719190"/>
  </r>
  <r>
    <x v="167"/>
    <x v="29"/>
    <x v="70"/>
    <n v="353500"/>
    <n v="11390050"/>
  </r>
  <r>
    <x v="168"/>
    <x v="29"/>
    <x v="70"/>
    <n v="347013"/>
    <n v="9018125"/>
  </r>
  <r>
    <x v="169"/>
    <x v="29"/>
    <x v="70"/>
    <n v="335000"/>
    <n v="5360850"/>
  </r>
  <r>
    <x v="170"/>
    <x v="29"/>
    <x v="70"/>
    <n v="383500"/>
    <n v="10957725"/>
  </r>
  <r>
    <x v="171"/>
    <x v="29"/>
    <x v="70"/>
    <n v="329500"/>
    <n v="9404600"/>
  </r>
  <r>
    <x v="172"/>
    <x v="29"/>
    <x v="70"/>
    <n v="416000"/>
    <n v="15384785"/>
  </r>
  <r>
    <x v="173"/>
    <x v="29"/>
    <x v="70"/>
    <n v="394400"/>
    <n v="13786960"/>
  </r>
  <r>
    <x v="174"/>
    <x v="29"/>
    <x v="70"/>
    <n v="415000"/>
    <n v="11855200"/>
  </r>
  <r>
    <x v="175"/>
    <x v="29"/>
    <x v="70"/>
    <n v="417500"/>
    <n v="10284350"/>
  </r>
  <r>
    <x v="176"/>
    <x v="29"/>
    <x v="70"/>
    <n v="348000"/>
    <n v="14211199"/>
  </r>
  <r>
    <x v="177"/>
    <x v="29"/>
    <x v="70"/>
    <n v="409950"/>
    <n v="12914000"/>
  </r>
  <r>
    <x v="178"/>
    <x v="29"/>
    <x v="70"/>
    <n v="450000"/>
    <n v="15478150"/>
  </r>
  <r>
    <x v="179"/>
    <x v="29"/>
    <x v="70"/>
    <n v="419500"/>
    <n v="9953900"/>
  </r>
  <r>
    <x v="180"/>
    <x v="29"/>
    <x v="70"/>
    <n v="443500"/>
    <n v="6157138"/>
  </r>
  <r>
    <x v="181"/>
    <x v="29"/>
    <x v="70"/>
    <n v="447500"/>
    <n v="16426600"/>
  </r>
  <r>
    <x v="182"/>
    <x v="29"/>
    <x v="70"/>
    <n v="455000"/>
    <n v="13526932"/>
  </r>
  <r>
    <x v="183"/>
    <x v="29"/>
    <x v="70"/>
    <n v="460000"/>
    <n v="9986747"/>
  </r>
  <r>
    <x v="184"/>
    <x v="29"/>
    <x v="70"/>
    <n v="464500"/>
    <n v="13508350"/>
  </r>
  <r>
    <x v="185"/>
    <x v="29"/>
    <x v="70"/>
    <n v="367900"/>
    <n v="10554860"/>
  </r>
  <r>
    <x v="186"/>
    <x v="29"/>
    <x v="70"/>
    <n v="442000"/>
    <n v="16693849"/>
  </r>
  <r>
    <x v="187"/>
    <x v="29"/>
    <x v="70"/>
    <n v="387750"/>
    <n v="14651650"/>
  </r>
  <r>
    <x v="188"/>
    <x v="29"/>
    <x v="70"/>
    <n v="425000"/>
    <n v="9528303"/>
  </r>
  <r>
    <x v="189"/>
    <x v="29"/>
    <x v="70"/>
    <n v="367000"/>
    <n v="10596000"/>
  </r>
  <r>
    <x v="190"/>
    <x v="29"/>
    <x v="70"/>
    <n v="397500"/>
    <n v="12771949"/>
  </r>
  <r>
    <x v="191"/>
    <x v="29"/>
    <x v="70"/>
    <n v="372000"/>
    <n v="5739350"/>
  </r>
  <r>
    <x v="192"/>
    <x v="29"/>
    <x v="70"/>
    <n v="356000"/>
    <n v="4214050"/>
  </r>
  <r>
    <x v="202"/>
    <x v="29"/>
    <x v="70"/>
    <n v="364750"/>
    <n v="9948850"/>
  </r>
  <r>
    <x v="194"/>
    <x v="29"/>
    <x v="70"/>
    <n v="454950"/>
    <n v="10888438"/>
  </r>
  <r>
    <x v="195"/>
    <x v="29"/>
    <x v="70"/>
    <n v="435000"/>
    <n v="10500220"/>
  </r>
  <r>
    <x v="196"/>
    <x v="29"/>
    <x v="70"/>
    <n v="449950"/>
    <n v="12387299"/>
  </r>
  <r>
    <x v="197"/>
    <x v="29"/>
    <x v="70"/>
    <n v="425000"/>
    <n v="14393300"/>
  </r>
  <r>
    <x v="198"/>
    <x v="29"/>
    <x v="70"/>
    <n v="457600"/>
    <n v="17341193"/>
  </r>
  <r>
    <x v="199"/>
    <x v="29"/>
    <x v="70"/>
    <n v="455000"/>
    <n v="9495169"/>
  </r>
  <r>
    <x v="200"/>
    <x v="29"/>
    <x v="70"/>
    <n v="505000"/>
    <n v="8173850"/>
  </r>
  <r>
    <x v="201"/>
    <x v="29"/>
    <x v="70"/>
    <n v="440000"/>
    <n v="12377400"/>
  </r>
  <r>
    <x v="0"/>
    <x v="29"/>
    <x v="71"/>
    <n v="285000"/>
    <n v="285000"/>
  </r>
  <r>
    <x v="1"/>
    <x v="29"/>
    <x v="71"/>
    <m/>
    <m/>
  </r>
  <r>
    <x v="2"/>
    <x v="29"/>
    <x v="71"/>
    <m/>
    <m/>
  </r>
  <r>
    <x v="3"/>
    <x v="29"/>
    <x v="71"/>
    <n v="400200"/>
    <n v="800400"/>
  </r>
  <r>
    <x v="4"/>
    <x v="29"/>
    <x v="71"/>
    <n v="376000"/>
    <n v="1401000"/>
  </r>
  <r>
    <x v="5"/>
    <x v="29"/>
    <x v="71"/>
    <n v="332500"/>
    <n v="665000"/>
  </r>
  <r>
    <x v="6"/>
    <x v="29"/>
    <x v="71"/>
    <n v="296000"/>
    <n v="296000"/>
  </r>
  <r>
    <x v="7"/>
    <x v="29"/>
    <x v="71"/>
    <n v="310000"/>
    <n v="986000"/>
  </r>
  <r>
    <x v="8"/>
    <x v="29"/>
    <x v="71"/>
    <n v="320000"/>
    <n v="1667940"/>
  </r>
  <r>
    <x v="9"/>
    <x v="29"/>
    <x v="71"/>
    <n v="236822"/>
    <n v="725772"/>
  </r>
  <r>
    <x v="10"/>
    <x v="29"/>
    <x v="71"/>
    <n v="390000"/>
    <n v="1325000"/>
  </r>
  <r>
    <x v="11"/>
    <x v="29"/>
    <x v="71"/>
    <n v="1100000"/>
    <n v="1100000"/>
  </r>
  <r>
    <x v="12"/>
    <x v="29"/>
    <x v="71"/>
    <n v="319000"/>
    <n v="1241500"/>
  </r>
  <r>
    <x v="13"/>
    <x v="29"/>
    <x v="71"/>
    <n v="173809"/>
    <n v="347617"/>
  </r>
  <r>
    <x v="14"/>
    <x v="29"/>
    <x v="71"/>
    <n v="241250"/>
    <n v="482500"/>
  </r>
  <r>
    <x v="15"/>
    <x v="29"/>
    <x v="71"/>
    <n v="335500"/>
    <n v="1365500"/>
  </r>
  <r>
    <x v="16"/>
    <x v="29"/>
    <x v="71"/>
    <n v="607475"/>
    <n v="1214950"/>
  </r>
  <r>
    <x v="17"/>
    <x v="29"/>
    <x v="71"/>
    <n v="222950"/>
    <n v="691450"/>
  </r>
  <r>
    <x v="18"/>
    <x v="29"/>
    <x v="71"/>
    <n v="325000"/>
    <n v="930000"/>
  </r>
  <r>
    <x v="19"/>
    <x v="29"/>
    <x v="71"/>
    <n v="475000"/>
    <n v="475000"/>
  </r>
  <r>
    <x v="20"/>
    <x v="29"/>
    <x v="71"/>
    <n v="423000"/>
    <n v="1927000"/>
  </r>
  <r>
    <x v="21"/>
    <x v="29"/>
    <x v="71"/>
    <n v="304975"/>
    <n v="1219449"/>
  </r>
  <r>
    <x v="22"/>
    <x v="29"/>
    <x v="71"/>
    <n v="227000"/>
    <n v="966670"/>
  </r>
  <r>
    <x v="23"/>
    <x v="29"/>
    <x v="71"/>
    <n v="390000"/>
    <n v="1855450"/>
  </r>
  <r>
    <x v="24"/>
    <x v="29"/>
    <x v="71"/>
    <m/>
    <m/>
  </r>
  <r>
    <x v="25"/>
    <x v="29"/>
    <x v="71"/>
    <n v="284950"/>
    <n v="569900"/>
  </r>
  <r>
    <x v="26"/>
    <x v="29"/>
    <x v="71"/>
    <n v="247500"/>
    <n v="247500"/>
  </r>
  <r>
    <x v="27"/>
    <x v="29"/>
    <x v="71"/>
    <n v="905000"/>
    <n v="2060000"/>
  </r>
  <r>
    <x v="28"/>
    <x v="29"/>
    <x v="71"/>
    <n v="595000"/>
    <n v="2387000"/>
  </r>
  <r>
    <x v="29"/>
    <x v="29"/>
    <x v="71"/>
    <n v="345000"/>
    <n v="3423000"/>
  </r>
  <r>
    <x v="30"/>
    <x v="29"/>
    <x v="71"/>
    <n v="278500"/>
    <n v="1073717"/>
  </r>
  <r>
    <x v="31"/>
    <x v="29"/>
    <x v="71"/>
    <n v="301000"/>
    <n v="2022000"/>
  </r>
  <r>
    <x v="32"/>
    <x v="29"/>
    <x v="71"/>
    <n v="363250"/>
    <n v="726500"/>
  </r>
  <r>
    <x v="33"/>
    <x v="29"/>
    <x v="71"/>
    <n v="275000"/>
    <n v="1552950"/>
  </r>
  <r>
    <x v="34"/>
    <x v="29"/>
    <x v="71"/>
    <n v="458250"/>
    <n v="1867000"/>
  </r>
  <r>
    <x v="35"/>
    <x v="29"/>
    <x v="71"/>
    <n v="339500"/>
    <n v="1458450"/>
  </r>
  <r>
    <x v="36"/>
    <x v="29"/>
    <x v="71"/>
    <m/>
    <m/>
  </r>
  <r>
    <x v="37"/>
    <x v="29"/>
    <x v="71"/>
    <n v="562500"/>
    <n v="1125000"/>
  </r>
  <r>
    <x v="38"/>
    <x v="29"/>
    <x v="71"/>
    <n v="347000"/>
    <n v="1074000"/>
  </r>
  <r>
    <x v="39"/>
    <x v="29"/>
    <x v="71"/>
    <n v="570000"/>
    <n v="1600950"/>
  </r>
  <r>
    <x v="40"/>
    <x v="29"/>
    <x v="71"/>
    <n v="535000"/>
    <n v="1522000"/>
  </r>
  <r>
    <x v="41"/>
    <x v="29"/>
    <x v="71"/>
    <n v="472500"/>
    <n v="945000"/>
  </r>
  <r>
    <x v="42"/>
    <x v="29"/>
    <x v="71"/>
    <n v="372250"/>
    <n v="744500"/>
  </r>
  <r>
    <x v="43"/>
    <x v="29"/>
    <x v="71"/>
    <n v="530000"/>
    <n v="1997000"/>
  </r>
  <r>
    <x v="44"/>
    <x v="29"/>
    <x v="71"/>
    <n v="423500"/>
    <n v="847000"/>
  </r>
  <r>
    <x v="45"/>
    <x v="29"/>
    <x v="71"/>
    <n v="487500"/>
    <n v="975000"/>
  </r>
  <r>
    <x v="46"/>
    <x v="29"/>
    <x v="71"/>
    <n v="492500"/>
    <n v="985000"/>
  </r>
  <r>
    <x v="47"/>
    <x v="29"/>
    <x v="71"/>
    <m/>
    <m/>
  </r>
  <r>
    <x v="48"/>
    <x v="29"/>
    <x v="71"/>
    <n v="595000"/>
    <n v="595000"/>
  </r>
  <r>
    <x v="49"/>
    <x v="29"/>
    <x v="71"/>
    <n v="299000"/>
    <n v="299000"/>
  </r>
  <r>
    <x v="50"/>
    <x v="29"/>
    <x v="71"/>
    <n v="666200"/>
    <n v="666200"/>
  </r>
  <r>
    <x v="51"/>
    <x v="29"/>
    <x v="71"/>
    <n v="309500"/>
    <n v="309500"/>
  </r>
  <r>
    <x v="52"/>
    <x v="29"/>
    <x v="71"/>
    <n v="477000"/>
    <n v="477000"/>
  </r>
  <r>
    <x v="53"/>
    <x v="29"/>
    <x v="71"/>
    <n v="608250"/>
    <n v="1698199"/>
  </r>
  <r>
    <x v="54"/>
    <x v="29"/>
    <x v="71"/>
    <n v="672375"/>
    <n v="1344750"/>
  </r>
  <r>
    <x v="55"/>
    <x v="29"/>
    <x v="71"/>
    <n v="800375"/>
    <n v="3080750"/>
  </r>
  <r>
    <x v="56"/>
    <x v="29"/>
    <x v="71"/>
    <n v="312500"/>
    <n v="625000"/>
  </r>
  <r>
    <x v="57"/>
    <x v="29"/>
    <x v="71"/>
    <n v="1550000"/>
    <n v="1550000"/>
  </r>
  <r>
    <x v="58"/>
    <x v="29"/>
    <x v="71"/>
    <n v="369000"/>
    <n v="369000"/>
  </r>
  <r>
    <x v="59"/>
    <x v="29"/>
    <x v="71"/>
    <n v="970000"/>
    <n v="1940000"/>
  </r>
  <r>
    <x v="60"/>
    <x v="29"/>
    <x v="71"/>
    <m/>
    <m/>
  </r>
  <r>
    <x v="61"/>
    <x v="29"/>
    <x v="71"/>
    <m/>
    <m/>
  </r>
  <r>
    <x v="62"/>
    <x v="29"/>
    <x v="71"/>
    <n v="350000"/>
    <n v="1067500"/>
  </r>
  <r>
    <x v="63"/>
    <x v="29"/>
    <x v="71"/>
    <m/>
    <m/>
  </r>
  <r>
    <x v="64"/>
    <x v="29"/>
    <x v="71"/>
    <n v="384500"/>
    <n v="769000"/>
  </r>
  <r>
    <x v="65"/>
    <x v="29"/>
    <x v="71"/>
    <n v="629950"/>
    <n v="1810950"/>
  </r>
  <r>
    <x v="66"/>
    <x v="29"/>
    <x v="71"/>
    <n v="550000"/>
    <n v="1620000"/>
  </r>
  <r>
    <x v="67"/>
    <x v="29"/>
    <x v="71"/>
    <n v="300000"/>
    <n v="799950"/>
  </r>
  <r>
    <x v="68"/>
    <x v="29"/>
    <x v="71"/>
    <n v="239950"/>
    <n v="239950"/>
  </r>
  <r>
    <x v="69"/>
    <x v="29"/>
    <x v="71"/>
    <n v="470000"/>
    <n v="470000"/>
  </r>
  <r>
    <x v="70"/>
    <x v="29"/>
    <x v="71"/>
    <n v="500000"/>
    <n v="1629000"/>
  </r>
  <r>
    <x v="71"/>
    <x v="29"/>
    <x v="71"/>
    <n v="270000"/>
    <n v="270000"/>
  </r>
  <r>
    <x v="72"/>
    <x v="29"/>
    <x v="71"/>
    <n v="279000"/>
    <n v="279000"/>
  </r>
  <r>
    <x v="73"/>
    <x v="29"/>
    <x v="71"/>
    <n v="427000"/>
    <n v="2302000"/>
  </r>
  <r>
    <x v="74"/>
    <x v="29"/>
    <x v="71"/>
    <n v="235000"/>
    <n v="708000"/>
  </r>
  <r>
    <x v="75"/>
    <x v="29"/>
    <x v="71"/>
    <n v="205000"/>
    <n v="205000"/>
  </r>
  <r>
    <x v="76"/>
    <x v="29"/>
    <x v="71"/>
    <n v="660000"/>
    <n v="660000"/>
  </r>
  <r>
    <x v="77"/>
    <x v="29"/>
    <x v="71"/>
    <n v="900000"/>
    <n v="2218000"/>
  </r>
  <r>
    <x v="78"/>
    <x v="29"/>
    <x v="71"/>
    <n v="399000"/>
    <n v="1281500"/>
  </r>
  <r>
    <x v="79"/>
    <x v="29"/>
    <x v="71"/>
    <n v="568750"/>
    <n v="1137500"/>
  </r>
  <r>
    <x v="80"/>
    <x v="29"/>
    <x v="71"/>
    <m/>
    <m/>
  </r>
  <r>
    <x v="81"/>
    <x v="29"/>
    <x v="71"/>
    <m/>
    <m/>
  </r>
  <r>
    <x v="82"/>
    <x v="29"/>
    <x v="71"/>
    <n v="159000"/>
    <n v="159000"/>
  </r>
  <r>
    <x v="83"/>
    <x v="29"/>
    <x v="71"/>
    <m/>
    <m/>
  </r>
  <r>
    <x v="84"/>
    <x v="29"/>
    <x v="71"/>
    <n v="409000"/>
    <n v="1146000"/>
  </r>
  <r>
    <x v="85"/>
    <x v="29"/>
    <x v="71"/>
    <m/>
    <m/>
  </r>
  <r>
    <x v="86"/>
    <x v="29"/>
    <x v="71"/>
    <n v="308750"/>
    <n v="617500"/>
  </r>
  <r>
    <x v="87"/>
    <x v="29"/>
    <x v="71"/>
    <n v="251475"/>
    <n v="502950"/>
  </r>
  <r>
    <x v="88"/>
    <x v="29"/>
    <x v="71"/>
    <m/>
    <m/>
  </r>
  <r>
    <x v="89"/>
    <x v="29"/>
    <x v="71"/>
    <n v="549750"/>
    <n v="1984500"/>
  </r>
  <r>
    <x v="90"/>
    <x v="29"/>
    <x v="71"/>
    <n v="310000"/>
    <n v="620000"/>
  </r>
  <r>
    <x v="91"/>
    <x v="29"/>
    <x v="71"/>
    <m/>
    <m/>
  </r>
  <r>
    <x v="92"/>
    <x v="29"/>
    <x v="71"/>
    <n v="287500"/>
    <n v="575000"/>
  </r>
  <r>
    <x v="93"/>
    <x v="29"/>
    <x v="71"/>
    <m/>
    <m/>
  </r>
  <r>
    <x v="94"/>
    <x v="29"/>
    <x v="71"/>
    <m/>
    <m/>
  </r>
  <r>
    <x v="95"/>
    <x v="29"/>
    <x v="71"/>
    <n v="354000"/>
    <n v="354000"/>
  </r>
  <r>
    <x v="96"/>
    <x v="29"/>
    <x v="71"/>
    <n v="145000"/>
    <n v="145000"/>
  </r>
  <r>
    <x v="97"/>
    <x v="29"/>
    <x v="71"/>
    <n v="295000"/>
    <n v="1149900"/>
  </r>
  <r>
    <x v="98"/>
    <x v="29"/>
    <x v="71"/>
    <n v="266000"/>
    <n v="266000"/>
  </r>
  <r>
    <x v="99"/>
    <x v="29"/>
    <x v="71"/>
    <n v="431450"/>
    <n v="862900"/>
  </r>
  <r>
    <x v="100"/>
    <x v="29"/>
    <x v="71"/>
    <n v="290000"/>
    <n v="290000"/>
  </r>
  <r>
    <x v="101"/>
    <x v="29"/>
    <x v="71"/>
    <n v="375000"/>
    <n v="375000"/>
  </r>
  <r>
    <x v="102"/>
    <x v="29"/>
    <x v="71"/>
    <n v="730000"/>
    <n v="2240000"/>
  </r>
  <r>
    <x v="103"/>
    <x v="29"/>
    <x v="71"/>
    <n v="383500"/>
    <n v="383500"/>
  </r>
  <r>
    <x v="104"/>
    <x v="29"/>
    <x v="71"/>
    <m/>
    <m/>
  </r>
  <r>
    <x v="105"/>
    <x v="29"/>
    <x v="71"/>
    <n v="457625"/>
    <n v="915250"/>
  </r>
  <r>
    <x v="106"/>
    <x v="29"/>
    <x v="71"/>
    <n v="490000"/>
    <n v="490000"/>
  </r>
  <r>
    <x v="107"/>
    <x v="29"/>
    <x v="71"/>
    <n v="295000"/>
    <n v="590000"/>
  </r>
  <r>
    <x v="108"/>
    <x v="29"/>
    <x v="71"/>
    <n v="100000"/>
    <n v="100000"/>
  </r>
  <r>
    <x v="109"/>
    <x v="29"/>
    <x v="71"/>
    <m/>
    <m/>
  </r>
  <r>
    <x v="110"/>
    <x v="29"/>
    <x v="71"/>
    <n v="455000"/>
    <n v="910000"/>
  </r>
  <r>
    <x v="111"/>
    <x v="29"/>
    <x v="71"/>
    <n v="350000"/>
    <n v="350000"/>
  </r>
  <r>
    <x v="112"/>
    <x v="29"/>
    <x v="71"/>
    <n v="280750"/>
    <n v="561500"/>
  </r>
  <r>
    <x v="113"/>
    <x v="29"/>
    <x v="71"/>
    <n v="350000"/>
    <n v="700000"/>
  </r>
  <r>
    <x v="114"/>
    <x v="29"/>
    <x v="71"/>
    <n v="215000"/>
    <n v="430000"/>
  </r>
  <r>
    <x v="115"/>
    <x v="29"/>
    <x v="71"/>
    <n v="262500"/>
    <n v="525000"/>
  </r>
  <r>
    <x v="116"/>
    <x v="29"/>
    <x v="71"/>
    <n v="200000"/>
    <n v="200000"/>
  </r>
  <r>
    <x v="117"/>
    <x v="29"/>
    <x v="71"/>
    <n v="303500"/>
    <n v="711000"/>
  </r>
  <r>
    <x v="118"/>
    <x v="29"/>
    <x v="71"/>
    <n v="345000"/>
    <n v="690000"/>
  </r>
  <r>
    <x v="119"/>
    <x v="29"/>
    <x v="71"/>
    <n v="570000"/>
    <n v="1140000"/>
  </r>
  <r>
    <x v="120"/>
    <x v="29"/>
    <x v="71"/>
    <n v="190000"/>
    <n v="190000"/>
  </r>
  <r>
    <x v="121"/>
    <x v="29"/>
    <x v="71"/>
    <n v="312500"/>
    <n v="625000"/>
  </r>
  <r>
    <x v="122"/>
    <x v="29"/>
    <x v="71"/>
    <n v="420000"/>
    <n v="420000"/>
  </r>
  <r>
    <x v="123"/>
    <x v="29"/>
    <x v="71"/>
    <n v="542500"/>
    <n v="1900000"/>
  </r>
  <r>
    <x v="124"/>
    <x v="29"/>
    <x v="71"/>
    <n v="676000"/>
    <n v="676000"/>
  </r>
  <r>
    <x v="125"/>
    <x v="29"/>
    <x v="71"/>
    <n v="417500"/>
    <n v="1267500"/>
  </r>
  <r>
    <x v="126"/>
    <x v="29"/>
    <x v="71"/>
    <n v="417000"/>
    <n v="2026000"/>
  </r>
  <r>
    <x v="127"/>
    <x v="29"/>
    <x v="71"/>
    <n v="308727"/>
    <n v="903727"/>
  </r>
  <r>
    <x v="128"/>
    <x v="29"/>
    <x v="71"/>
    <n v="630000"/>
    <n v="630000"/>
  </r>
  <r>
    <x v="129"/>
    <x v="29"/>
    <x v="71"/>
    <n v="438875"/>
    <n v="877750"/>
  </r>
  <r>
    <x v="130"/>
    <x v="29"/>
    <x v="71"/>
    <n v="338750"/>
    <n v="1164250"/>
  </r>
  <r>
    <x v="131"/>
    <x v="29"/>
    <x v="71"/>
    <n v="422000"/>
    <n v="1222250"/>
  </r>
  <r>
    <x v="132"/>
    <x v="29"/>
    <x v="71"/>
    <n v="375000"/>
    <n v="375000"/>
  </r>
  <r>
    <x v="133"/>
    <x v="29"/>
    <x v="71"/>
    <n v="592500"/>
    <n v="2854000"/>
  </r>
  <r>
    <x v="134"/>
    <x v="29"/>
    <x v="71"/>
    <n v="358998"/>
    <n v="717995"/>
  </r>
  <r>
    <x v="135"/>
    <x v="29"/>
    <x v="71"/>
    <n v="329950"/>
    <n v="1209945"/>
  </r>
  <r>
    <x v="136"/>
    <x v="29"/>
    <x v="71"/>
    <n v="410000"/>
    <n v="1041000"/>
  </r>
  <r>
    <x v="137"/>
    <x v="29"/>
    <x v="71"/>
    <n v="470000"/>
    <n v="1452550"/>
  </r>
  <r>
    <x v="138"/>
    <x v="29"/>
    <x v="71"/>
    <n v="285000"/>
    <n v="854000"/>
  </r>
  <r>
    <x v="139"/>
    <x v="29"/>
    <x v="71"/>
    <n v="366000"/>
    <n v="732000"/>
  </r>
  <r>
    <x v="140"/>
    <x v="29"/>
    <x v="71"/>
    <n v="344975"/>
    <n v="1527900"/>
  </r>
  <r>
    <x v="141"/>
    <x v="29"/>
    <x v="71"/>
    <n v="323000"/>
    <n v="1881005"/>
  </r>
  <r>
    <x v="142"/>
    <x v="29"/>
    <x v="71"/>
    <n v="425650"/>
    <n v="851300"/>
  </r>
  <r>
    <x v="143"/>
    <x v="29"/>
    <x v="71"/>
    <m/>
    <m/>
  </r>
  <r>
    <x v="144"/>
    <x v="29"/>
    <x v="71"/>
    <n v="297500"/>
    <n v="595000"/>
  </r>
  <r>
    <x v="145"/>
    <x v="29"/>
    <x v="71"/>
    <m/>
    <m/>
  </r>
  <r>
    <x v="146"/>
    <x v="29"/>
    <x v="71"/>
    <n v="480000"/>
    <n v="1908500"/>
  </r>
  <r>
    <x v="147"/>
    <x v="29"/>
    <x v="71"/>
    <n v="407000"/>
    <n v="1957000"/>
  </r>
  <r>
    <x v="148"/>
    <x v="29"/>
    <x v="71"/>
    <n v="313625"/>
    <n v="627250"/>
  </r>
  <r>
    <x v="149"/>
    <x v="29"/>
    <x v="71"/>
    <n v="350000"/>
    <n v="1250000"/>
  </r>
  <r>
    <x v="150"/>
    <x v="29"/>
    <x v="71"/>
    <n v="375000"/>
    <n v="2629400"/>
  </r>
  <r>
    <x v="151"/>
    <x v="29"/>
    <x v="71"/>
    <n v="424990"/>
    <n v="2220870"/>
  </r>
  <r>
    <x v="152"/>
    <x v="29"/>
    <x v="71"/>
    <n v="298725"/>
    <n v="1233950"/>
  </r>
  <r>
    <x v="153"/>
    <x v="29"/>
    <x v="71"/>
    <n v="400000"/>
    <n v="1204990"/>
  </r>
  <r>
    <x v="154"/>
    <x v="29"/>
    <x v="71"/>
    <n v="497500"/>
    <n v="995000"/>
  </r>
  <r>
    <x v="155"/>
    <x v="29"/>
    <x v="71"/>
    <n v="479000"/>
    <n v="1938000"/>
  </r>
  <r>
    <x v="156"/>
    <x v="29"/>
    <x v="71"/>
    <n v="426250"/>
    <n v="852500"/>
  </r>
  <r>
    <x v="157"/>
    <x v="29"/>
    <x v="71"/>
    <n v="420000"/>
    <n v="1275000"/>
  </r>
  <r>
    <x v="158"/>
    <x v="29"/>
    <x v="71"/>
    <n v="406000"/>
    <n v="812000"/>
  </r>
  <r>
    <x v="159"/>
    <x v="29"/>
    <x v="71"/>
    <n v="534000"/>
    <n v="2446500"/>
  </r>
  <r>
    <x v="160"/>
    <x v="29"/>
    <x v="71"/>
    <n v="389000"/>
    <n v="389000"/>
  </r>
  <r>
    <x v="161"/>
    <x v="29"/>
    <x v="71"/>
    <n v="359999"/>
    <n v="1817499"/>
  </r>
  <r>
    <x v="162"/>
    <x v="29"/>
    <x v="71"/>
    <n v="480000"/>
    <n v="1655000"/>
  </r>
  <r>
    <x v="163"/>
    <x v="29"/>
    <x v="71"/>
    <n v="585000"/>
    <n v="1170000"/>
  </r>
  <r>
    <x v="164"/>
    <x v="29"/>
    <x v="71"/>
    <n v="355000"/>
    <n v="1072000"/>
  </r>
  <r>
    <x v="165"/>
    <x v="29"/>
    <x v="71"/>
    <n v="687000"/>
    <n v="687000"/>
  </r>
  <r>
    <x v="166"/>
    <x v="29"/>
    <x v="71"/>
    <n v="675000"/>
    <n v="675000"/>
  </r>
  <r>
    <x v="167"/>
    <x v="29"/>
    <x v="71"/>
    <n v="425000"/>
    <n v="1575000"/>
  </r>
  <r>
    <x v="168"/>
    <x v="29"/>
    <x v="71"/>
    <n v="480000"/>
    <n v="960000"/>
  </r>
  <r>
    <x v="169"/>
    <x v="29"/>
    <x v="71"/>
    <n v="371000"/>
    <n v="371000"/>
  </r>
  <r>
    <x v="170"/>
    <x v="29"/>
    <x v="71"/>
    <n v="349999"/>
    <n v="349999"/>
  </r>
  <r>
    <x v="171"/>
    <x v="29"/>
    <x v="71"/>
    <n v="1196375"/>
    <n v="2392750"/>
  </r>
  <r>
    <x v="172"/>
    <x v="29"/>
    <x v="71"/>
    <n v="267475"/>
    <n v="534950"/>
  </r>
  <r>
    <x v="173"/>
    <x v="29"/>
    <x v="71"/>
    <n v="489975"/>
    <n v="979950"/>
  </r>
  <r>
    <x v="174"/>
    <x v="29"/>
    <x v="71"/>
    <n v="582500"/>
    <n v="2400000"/>
  </r>
  <r>
    <x v="175"/>
    <x v="29"/>
    <x v="71"/>
    <n v="501975"/>
    <n v="1003950"/>
  </r>
  <r>
    <x v="176"/>
    <x v="29"/>
    <x v="71"/>
    <n v="570325"/>
    <n v="570325"/>
  </r>
  <r>
    <x v="177"/>
    <x v="29"/>
    <x v="71"/>
    <n v="565000"/>
    <n v="1651500"/>
  </r>
  <r>
    <x v="178"/>
    <x v="29"/>
    <x v="71"/>
    <n v="569950"/>
    <n v="1624950"/>
  </r>
  <r>
    <x v="179"/>
    <x v="29"/>
    <x v="71"/>
    <m/>
    <m/>
  </r>
  <r>
    <x v="180"/>
    <x v="29"/>
    <x v="71"/>
    <n v="375000"/>
    <n v="750000"/>
  </r>
  <r>
    <x v="181"/>
    <x v="29"/>
    <x v="71"/>
    <n v="300000"/>
    <n v="300000"/>
  </r>
  <r>
    <x v="182"/>
    <x v="29"/>
    <x v="71"/>
    <n v="386750"/>
    <n v="773500"/>
  </r>
  <r>
    <x v="183"/>
    <x v="29"/>
    <x v="71"/>
    <n v="474475"/>
    <n v="948950"/>
  </r>
  <r>
    <x v="184"/>
    <x v="29"/>
    <x v="71"/>
    <n v="490000"/>
    <n v="980000"/>
  </r>
  <r>
    <x v="185"/>
    <x v="29"/>
    <x v="71"/>
    <n v="533750"/>
    <n v="2374500"/>
  </r>
  <r>
    <x v="186"/>
    <x v="29"/>
    <x v="71"/>
    <n v="580000"/>
    <n v="1452000"/>
  </r>
  <r>
    <x v="187"/>
    <x v="29"/>
    <x v="71"/>
    <n v="635000"/>
    <n v="2130000"/>
  </r>
  <r>
    <x v="188"/>
    <x v="29"/>
    <x v="71"/>
    <n v="852000"/>
    <n v="3929000"/>
  </r>
  <r>
    <x v="189"/>
    <x v="29"/>
    <x v="71"/>
    <n v="492500"/>
    <n v="2085000"/>
  </r>
  <r>
    <x v="190"/>
    <x v="29"/>
    <x v="71"/>
    <m/>
    <m/>
  </r>
  <r>
    <x v="191"/>
    <x v="29"/>
    <x v="71"/>
    <n v="545000"/>
    <n v="1737500"/>
  </r>
  <r>
    <x v="192"/>
    <x v="29"/>
    <x v="71"/>
    <n v="366500"/>
    <n v="733000"/>
  </r>
  <r>
    <x v="202"/>
    <x v="29"/>
    <x v="71"/>
    <m/>
    <m/>
  </r>
  <r>
    <x v="194"/>
    <x v="29"/>
    <x v="71"/>
    <n v="465000"/>
    <n v="465000"/>
  </r>
  <r>
    <x v="195"/>
    <x v="29"/>
    <x v="71"/>
    <n v="472500"/>
    <n v="945000"/>
  </r>
  <r>
    <x v="196"/>
    <x v="29"/>
    <x v="71"/>
    <n v="839000"/>
    <n v="839000"/>
  </r>
  <r>
    <x v="197"/>
    <x v="29"/>
    <x v="71"/>
    <n v="575000"/>
    <n v="2620500"/>
  </r>
  <r>
    <x v="198"/>
    <x v="29"/>
    <x v="71"/>
    <n v="570000"/>
    <n v="2845000"/>
  </r>
  <r>
    <x v="199"/>
    <x v="29"/>
    <x v="71"/>
    <m/>
    <m/>
  </r>
  <r>
    <x v="200"/>
    <x v="29"/>
    <x v="71"/>
    <n v="614750"/>
    <n v="1229500"/>
  </r>
  <r>
    <x v="201"/>
    <x v="29"/>
    <x v="71"/>
    <n v="499275"/>
    <n v="2082550"/>
  </r>
  <r>
    <x v="12"/>
    <x v="30"/>
    <x v="72"/>
    <n v="239950"/>
    <n v="5130149"/>
  </r>
  <r>
    <x v="12"/>
    <x v="31"/>
    <x v="72"/>
    <n v="235000"/>
    <n v="959950"/>
  </r>
  <r>
    <x v="13"/>
    <x v="30"/>
    <x v="72"/>
    <n v="229950"/>
    <n v="8850500"/>
  </r>
  <r>
    <x v="13"/>
    <x v="31"/>
    <x v="72"/>
    <n v="224500"/>
    <n v="1582400"/>
  </r>
  <r>
    <x v="14"/>
    <x v="30"/>
    <x v="72"/>
    <n v="249000"/>
    <n v="13682997"/>
  </r>
  <r>
    <x v="14"/>
    <x v="31"/>
    <x v="72"/>
    <n v="224426"/>
    <n v="2966857"/>
  </r>
  <r>
    <x v="15"/>
    <x v="30"/>
    <x v="72"/>
    <n v="243450"/>
    <n v="12931415"/>
  </r>
  <r>
    <x v="15"/>
    <x v="31"/>
    <x v="72"/>
    <n v="236600"/>
    <n v="1501700"/>
  </r>
  <r>
    <x v="16"/>
    <x v="30"/>
    <x v="72"/>
    <n v="243000"/>
    <n v="12701350"/>
  </r>
  <r>
    <x v="16"/>
    <x v="31"/>
    <x v="72"/>
    <n v="235000"/>
    <n v="2794550"/>
  </r>
  <r>
    <x v="17"/>
    <x v="30"/>
    <x v="72"/>
    <n v="258850"/>
    <n v="13890597"/>
  </r>
  <r>
    <x v="17"/>
    <x v="31"/>
    <x v="72"/>
    <n v="219950"/>
    <n v="5186150"/>
  </r>
  <r>
    <x v="18"/>
    <x v="30"/>
    <x v="72"/>
    <n v="231500"/>
    <n v="11706267"/>
  </r>
  <r>
    <x v="18"/>
    <x v="31"/>
    <x v="72"/>
    <n v="229500"/>
    <n v="2480867"/>
  </r>
  <r>
    <x v="19"/>
    <x v="30"/>
    <x v="72"/>
    <n v="229000"/>
    <n v="10991410"/>
  </r>
  <r>
    <x v="19"/>
    <x v="31"/>
    <x v="72"/>
    <n v="242950"/>
    <n v="1734305"/>
  </r>
  <r>
    <x v="20"/>
    <x v="30"/>
    <x v="72"/>
    <n v="232100"/>
    <n v="12039138"/>
  </r>
  <r>
    <x v="20"/>
    <x v="31"/>
    <x v="72"/>
    <n v="195500"/>
    <n v="1611250"/>
  </r>
  <r>
    <x v="21"/>
    <x v="30"/>
    <x v="72"/>
    <n v="232950"/>
    <n v="13877746"/>
  </r>
  <r>
    <x v="21"/>
    <x v="31"/>
    <x v="72"/>
    <n v="267250"/>
    <n v="1572900"/>
  </r>
  <r>
    <x v="22"/>
    <x v="30"/>
    <x v="72"/>
    <n v="274975"/>
    <n v="9601274"/>
  </r>
  <r>
    <x v="22"/>
    <x v="31"/>
    <x v="72"/>
    <n v="274975"/>
    <n v="1659950"/>
  </r>
  <r>
    <x v="23"/>
    <x v="30"/>
    <x v="72"/>
    <n v="232975"/>
    <n v="13730196"/>
  </r>
  <r>
    <x v="23"/>
    <x v="31"/>
    <x v="72"/>
    <n v="260000"/>
    <n v="3046313"/>
  </r>
  <r>
    <x v="24"/>
    <x v="30"/>
    <x v="72"/>
    <n v="232950"/>
    <n v="6989969"/>
  </r>
  <r>
    <x v="24"/>
    <x v="31"/>
    <x v="72"/>
    <n v="271400"/>
    <n v="1671300"/>
  </r>
  <r>
    <x v="25"/>
    <x v="30"/>
    <x v="72"/>
    <n v="239250"/>
    <n v="5481100"/>
  </r>
  <r>
    <x v="25"/>
    <x v="31"/>
    <x v="72"/>
    <n v="264750"/>
    <n v="2099900"/>
  </r>
  <r>
    <x v="26"/>
    <x v="30"/>
    <x v="72"/>
    <n v="246900"/>
    <n v="11660858"/>
  </r>
  <r>
    <x v="26"/>
    <x v="31"/>
    <x v="72"/>
    <n v="276400"/>
    <n v="1902700"/>
  </r>
  <r>
    <x v="27"/>
    <x v="30"/>
    <x v="72"/>
    <n v="255950"/>
    <n v="13809990"/>
  </r>
  <r>
    <x v="27"/>
    <x v="31"/>
    <x v="72"/>
    <n v="266500"/>
    <n v="2583000"/>
  </r>
  <r>
    <x v="28"/>
    <x v="30"/>
    <x v="72"/>
    <n v="260000"/>
    <n v="15942255"/>
  </r>
  <r>
    <x v="28"/>
    <x v="31"/>
    <x v="72"/>
    <n v="306700"/>
    <n v="1764390"/>
  </r>
  <r>
    <x v="29"/>
    <x v="30"/>
    <x v="72"/>
    <n v="250500"/>
    <n v="12625535"/>
  </r>
  <r>
    <x v="29"/>
    <x v="31"/>
    <x v="72"/>
    <n v="236000"/>
    <n v="2643700"/>
  </r>
  <r>
    <x v="30"/>
    <x v="30"/>
    <x v="72"/>
    <n v="305499"/>
    <n v="14637299"/>
  </r>
  <r>
    <x v="30"/>
    <x v="31"/>
    <x v="72"/>
    <n v="300000"/>
    <n v="2862350"/>
  </r>
  <r>
    <x v="31"/>
    <x v="30"/>
    <x v="72"/>
    <n v="279725"/>
    <n v="12905300"/>
  </r>
  <r>
    <x v="31"/>
    <x v="31"/>
    <x v="72"/>
    <n v="310000"/>
    <n v="2835350"/>
  </r>
  <r>
    <x v="32"/>
    <x v="30"/>
    <x v="72"/>
    <n v="291000"/>
    <n v="16843865"/>
  </r>
  <r>
    <x v="32"/>
    <x v="31"/>
    <x v="72"/>
    <n v="285000"/>
    <n v="1370000"/>
  </r>
  <r>
    <x v="33"/>
    <x v="30"/>
    <x v="72"/>
    <n v="309093"/>
    <n v="12400385"/>
  </r>
  <r>
    <x v="33"/>
    <x v="31"/>
    <x v="72"/>
    <n v="315000"/>
    <n v="1114950"/>
  </r>
  <r>
    <x v="34"/>
    <x v="30"/>
    <x v="72"/>
    <n v="290000"/>
    <n v="12148725"/>
  </r>
  <r>
    <x v="34"/>
    <x v="31"/>
    <x v="72"/>
    <n v="310875"/>
    <n v="2000448"/>
  </r>
  <r>
    <x v="35"/>
    <x v="30"/>
    <x v="72"/>
    <n v="303975"/>
    <n v="10144550"/>
  </r>
  <r>
    <x v="35"/>
    <x v="31"/>
    <x v="72"/>
    <n v="310000"/>
    <n v="2102400"/>
  </r>
  <r>
    <x v="36"/>
    <x v="30"/>
    <x v="72"/>
    <n v="299813"/>
    <n v="7522571"/>
  </r>
  <r>
    <x v="36"/>
    <x v="31"/>
    <x v="72"/>
    <n v="314625"/>
    <n v="1546025"/>
  </r>
  <r>
    <x v="37"/>
    <x v="30"/>
    <x v="72"/>
    <n v="285000"/>
    <n v="8069475"/>
  </r>
  <r>
    <x v="37"/>
    <x v="31"/>
    <x v="72"/>
    <n v="307500"/>
    <n v="307500"/>
  </r>
  <r>
    <x v="38"/>
    <x v="30"/>
    <x v="72"/>
    <n v="305250"/>
    <n v="13199674"/>
  </r>
  <r>
    <x v="38"/>
    <x v="31"/>
    <x v="72"/>
    <n v="260000"/>
    <n v="1822000"/>
  </r>
  <r>
    <x v="39"/>
    <x v="30"/>
    <x v="72"/>
    <n v="317475"/>
    <n v="9675390"/>
  </r>
  <r>
    <x v="39"/>
    <x v="31"/>
    <x v="72"/>
    <n v="315000"/>
    <n v="3491450"/>
  </r>
  <r>
    <x v="40"/>
    <x v="30"/>
    <x v="72"/>
    <n v="315000"/>
    <n v="12084136"/>
  </r>
  <r>
    <x v="40"/>
    <x v="31"/>
    <x v="72"/>
    <n v="303500"/>
    <n v="2451950"/>
  </r>
  <r>
    <x v="41"/>
    <x v="30"/>
    <x v="72"/>
    <n v="295000"/>
    <n v="14225150"/>
  </r>
  <r>
    <x v="41"/>
    <x v="31"/>
    <x v="72"/>
    <n v="323000"/>
    <n v="2470350"/>
  </r>
  <r>
    <x v="42"/>
    <x v="30"/>
    <x v="72"/>
    <n v="334900"/>
    <n v="11942497"/>
  </r>
  <r>
    <x v="42"/>
    <x v="31"/>
    <x v="72"/>
    <n v="324950"/>
    <n v="1573850"/>
  </r>
  <r>
    <x v="43"/>
    <x v="30"/>
    <x v="72"/>
    <n v="344750"/>
    <n v="17105489"/>
  </r>
  <r>
    <x v="43"/>
    <x v="31"/>
    <x v="72"/>
    <n v="329950"/>
    <n v="939850"/>
  </r>
  <r>
    <x v="44"/>
    <x v="30"/>
    <x v="72"/>
    <n v="303975"/>
    <n v="13421649"/>
  </r>
  <r>
    <x v="44"/>
    <x v="31"/>
    <x v="72"/>
    <n v="300000"/>
    <n v="1465870"/>
  </r>
  <r>
    <x v="45"/>
    <x v="30"/>
    <x v="72"/>
    <n v="340000"/>
    <n v="11740552"/>
  </r>
  <r>
    <x v="45"/>
    <x v="31"/>
    <x v="72"/>
    <n v="368750"/>
    <n v="737499"/>
  </r>
  <r>
    <x v="46"/>
    <x v="30"/>
    <x v="72"/>
    <n v="348000"/>
    <n v="13642557"/>
  </r>
  <r>
    <x v="46"/>
    <x v="31"/>
    <x v="72"/>
    <n v="365000"/>
    <n v="1028050"/>
  </r>
  <r>
    <x v="47"/>
    <x v="30"/>
    <x v="72"/>
    <n v="344500"/>
    <n v="15381321"/>
  </r>
  <r>
    <x v="47"/>
    <x v="31"/>
    <x v="72"/>
    <n v="315475"/>
    <n v="630950"/>
  </r>
  <r>
    <x v="48"/>
    <x v="30"/>
    <x v="72"/>
    <n v="348950"/>
    <n v="10268505"/>
  </r>
  <r>
    <x v="48"/>
    <x v="31"/>
    <x v="72"/>
    <n v="280500"/>
    <n v="1218000"/>
  </r>
  <r>
    <x v="49"/>
    <x v="30"/>
    <x v="72"/>
    <n v="331250"/>
    <n v="12105356"/>
  </r>
  <r>
    <x v="49"/>
    <x v="31"/>
    <x v="72"/>
    <n v="356325"/>
    <n v="1704650"/>
  </r>
  <r>
    <x v="50"/>
    <x v="30"/>
    <x v="72"/>
    <n v="334950"/>
    <n v="14066779"/>
  </r>
  <r>
    <x v="50"/>
    <x v="31"/>
    <x v="72"/>
    <n v="277000"/>
    <n v="1305298"/>
  </r>
  <r>
    <x v="51"/>
    <x v="30"/>
    <x v="72"/>
    <n v="314975"/>
    <n v="12999270"/>
  </r>
  <r>
    <x v="51"/>
    <x v="31"/>
    <x v="72"/>
    <n v="330000"/>
    <n v="1277900"/>
  </r>
  <r>
    <x v="52"/>
    <x v="30"/>
    <x v="72"/>
    <n v="352000"/>
    <n v="14726554"/>
  </r>
  <r>
    <x v="52"/>
    <x v="31"/>
    <x v="72"/>
    <n v="329500"/>
    <n v="1981999"/>
  </r>
  <r>
    <x v="53"/>
    <x v="30"/>
    <x v="72"/>
    <n v="350000"/>
    <n v="16022115"/>
  </r>
  <r>
    <x v="53"/>
    <x v="31"/>
    <x v="72"/>
    <n v="305000"/>
    <n v="947450"/>
  </r>
  <r>
    <x v="54"/>
    <x v="30"/>
    <x v="72"/>
    <n v="404950"/>
    <n v="13928168"/>
  </r>
  <r>
    <x v="54"/>
    <x v="31"/>
    <x v="72"/>
    <n v="348000"/>
    <n v="1406000"/>
  </r>
  <r>
    <x v="55"/>
    <x v="30"/>
    <x v="72"/>
    <n v="350000"/>
    <n v="14915751"/>
  </r>
  <r>
    <x v="55"/>
    <x v="31"/>
    <x v="72"/>
    <n v="352500"/>
    <n v="2699450"/>
  </r>
  <r>
    <x v="56"/>
    <x v="30"/>
    <x v="72"/>
    <n v="321500"/>
    <n v="7855900"/>
  </r>
  <r>
    <x v="56"/>
    <x v="31"/>
    <x v="72"/>
    <n v="344000"/>
    <n v="1397000"/>
  </r>
  <r>
    <x v="57"/>
    <x v="30"/>
    <x v="72"/>
    <n v="305000"/>
    <n v="6214477"/>
  </r>
  <r>
    <x v="57"/>
    <x v="31"/>
    <x v="72"/>
    <n v="329975"/>
    <n v="1317950"/>
  </r>
  <r>
    <x v="58"/>
    <x v="30"/>
    <x v="72"/>
    <n v="335000"/>
    <n v="6137400"/>
  </r>
  <r>
    <x v="58"/>
    <x v="31"/>
    <x v="72"/>
    <n v="344500"/>
    <n v="1999000"/>
  </r>
  <r>
    <x v="59"/>
    <x v="30"/>
    <x v="72"/>
    <n v="295000"/>
    <n v="6203800"/>
  </r>
  <r>
    <x v="59"/>
    <x v="31"/>
    <x v="72"/>
    <n v="330000"/>
    <n v="1629100"/>
  </r>
  <r>
    <x v="60"/>
    <x v="30"/>
    <x v="72"/>
    <n v="314950"/>
    <n v="2892400"/>
  </r>
  <r>
    <x v="60"/>
    <x v="31"/>
    <x v="72"/>
    <n v="385000"/>
    <n v="770000"/>
  </r>
  <r>
    <x v="61"/>
    <x v="30"/>
    <x v="72"/>
    <n v="292500"/>
    <n v="2602750"/>
  </r>
  <r>
    <x v="61"/>
    <x v="31"/>
    <x v="72"/>
    <m/>
    <n v="0"/>
  </r>
  <r>
    <x v="62"/>
    <x v="30"/>
    <x v="72"/>
    <n v="325000"/>
    <n v="5888990"/>
  </r>
  <r>
    <x v="62"/>
    <x v="31"/>
    <x v="72"/>
    <n v="339900"/>
    <n v="1649550"/>
  </r>
  <r>
    <x v="63"/>
    <x v="30"/>
    <x v="72"/>
    <n v="330750"/>
    <n v="5424999"/>
  </r>
  <r>
    <x v="63"/>
    <x v="31"/>
    <x v="72"/>
    <m/>
    <n v="0"/>
  </r>
  <r>
    <x v="64"/>
    <x v="30"/>
    <x v="72"/>
    <n v="349950"/>
    <n v="8249345"/>
  </r>
  <r>
    <x v="64"/>
    <x v="31"/>
    <x v="72"/>
    <m/>
    <n v="0"/>
  </r>
  <r>
    <x v="65"/>
    <x v="30"/>
    <x v="72"/>
    <n v="272750"/>
    <n v="3145200"/>
  </r>
  <r>
    <x v="65"/>
    <x v="31"/>
    <x v="72"/>
    <m/>
    <n v="0"/>
  </r>
  <r>
    <x v="66"/>
    <x v="30"/>
    <x v="72"/>
    <n v="311500"/>
    <n v="3984800"/>
  </r>
  <r>
    <x v="66"/>
    <x v="31"/>
    <x v="72"/>
    <n v="315000"/>
    <n v="315000"/>
  </r>
  <r>
    <x v="67"/>
    <x v="30"/>
    <x v="72"/>
    <n v="290081"/>
    <n v="7244796"/>
  </r>
  <r>
    <x v="67"/>
    <x v="31"/>
    <x v="72"/>
    <n v="305000"/>
    <n v="1698070"/>
  </r>
  <r>
    <x v="68"/>
    <x v="30"/>
    <x v="72"/>
    <n v="275000"/>
    <n v="5864118"/>
  </r>
  <r>
    <x v="68"/>
    <x v="31"/>
    <x v="72"/>
    <n v="232000"/>
    <n v="232000"/>
  </r>
  <r>
    <x v="69"/>
    <x v="30"/>
    <x v="72"/>
    <n v="276500"/>
    <n v="5463700"/>
  </r>
  <r>
    <x v="69"/>
    <x v="31"/>
    <x v="72"/>
    <n v="305000"/>
    <n v="1683370"/>
  </r>
  <r>
    <x v="70"/>
    <x v="30"/>
    <x v="72"/>
    <n v="260000"/>
    <n v="5011047"/>
  </r>
  <r>
    <x v="70"/>
    <x v="31"/>
    <x v="72"/>
    <n v="324950"/>
    <n v="1537350"/>
  </r>
  <r>
    <x v="71"/>
    <x v="30"/>
    <x v="72"/>
    <n v="233000"/>
    <n v="3560950"/>
  </r>
  <r>
    <x v="71"/>
    <x v="31"/>
    <x v="72"/>
    <n v="335275"/>
    <n v="2696039"/>
  </r>
  <r>
    <x v="72"/>
    <x v="30"/>
    <x v="72"/>
    <n v="260000"/>
    <n v="3086500"/>
  </r>
  <r>
    <x v="72"/>
    <x v="31"/>
    <x v="72"/>
    <n v="254225"/>
    <n v="508450"/>
  </r>
  <r>
    <x v="73"/>
    <x v="30"/>
    <x v="72"/>
    <n v="272425"/>
    <n v="1647850"/>
  </r>
  <r>
    <x v="73"/>
    <x v="31"/>
    <x v="72"/>
    <n v="331000"/>
    <n v="1281000"/>
  </r>
  <r>
    <x v="74"/>
    <x v="30"/>
    <x v="72"/>
    <n v="243000"/>
    <n v="2206900"/>
  </r>
  <r>
    <x v="74"/>
    <x v="31"/>
    <x v="72"/>
    <n v="263000"/>
    <n v="862000"/>
  </r>
  <r>
    <x v="75"/>
    <x v="30"/>
    <x v="72"/>
    <n v="251000"/>
    <n v="4091511"/>
  </r>
  <r>
    <x v="75"/>
    <x v="31"/>
    <x v="72"/>
    <n v="265000"/>
    <n v="1060700"/>
  </r>
  <r>
    <x v="76"/>
    <x v="30"/>
    <x v="72"/>
    <n v="318500"/>
    <n v="4762400"/>
  </r>
  <r>
    <x v="76"/>
    <x v="31"/>
    <x v="72"/>
    <n v="253500"/>
    <n v="507000"/>
  </r>
  <r>
    <x v="77"/>
    <x v="30"/>
    <x v="72"/>
    <n v="268400"/>
    <n v="7307875"/>
  </r>
  <r>
    <x v="77"/>
    <x v="31"/>
    <x v="72"/>
    <n v="314500"/>
    <n v="2399348"/>
  </r>
  <r>
    <x v="78"/>
    <x v="30"/>
    <x v="72"/>
    <n v="237200"/>
    <n v="6482492"/>
  </r>
  <r>
    <x v="78"/>
    <x v="31"/>
    <x v="72"/>
    <n v="308986"/>
    <n v="617972"/>
  </r>
  <r>
    <x v="79"/>
    <x v="30"/>
    <x v="72"/>
    <n v="250000"/>
    <n v="4929440"/>
  </r>
  <r>
    <x v="79"/>
    <x v="31"/>
    <x v="72"/>
    <n v="267500"/>
    <n v="1930904"/>
  </r>
  <r>
    <x v="80"/>
    <x v="30"/>
    <x v="72"/>
    <n v="243000"/>
    <n v="5301950"/>
  </r>
  <r>
    <x v="80"/>
    <x v="31"/>
    <x v="72"/>
    <n v="257250"/>
    <n v="1867822"/>
  </r>
  <r>
    <x v="81"/>
    <x v="30"/>
    <x v="72"/>
    <n v="245900"/>
    <n v="6761700"/>
  </r>
  <r>
    <x v="81"/>
    <x v="31"/>
    <x v="72"/>
    <n v="316050"/>
    <n v="836050"/>
  </r>
  <r>
    <x v="82"/>
    <x v="30"/>
    <x v="72"/>
    <n v="261750"/>
    <n v="7110800"/>
  </r>
  <r>
    <x v="82"/>
    <x v="31"/>
    <x v="72"/>
    <n v="310000"/>
    <n v="755000"/>
  </r>
  <r>
    <x v="83"/>
    <x v="30"/>
    <x v="72"/>
    <n v="265000"/>
    <n v="3831746"/>
  </r>
  <r>
    <x v="83"/>
    <x v="31"/>
    <x v="72"/>
    <n v="242000"/>
    <n v="822000"/>
  </r>
  <r>
    <x v="84"/>
    <x v="30"/>
    <x v="72"/>
    <n v="248750"/>
    <n v="2135951"/>
  </r>
  <r>
    <x v="84"/>
    <x v="31"/>
    <x v="72"/>
    <n v="319975"/>
    <n v="639950"/>
  </r>
  <r>
    <x v="85"/>
    <x v="30"/>
    <x v="72"/>
    <n v="236250"/>
    <n v="3510400"/>
  </r>
  <r>
    <x v="85"/>
    <x v="31"/>
    <x v="72"/>
    <n v="296000"/>
    <n v="906000"/>
  </r>
  <r>
    <x v="86"/>
    <x v="30"/>
    <x v="72"/>
    <n v="239900"/>
    <n v="4398757"/>
  </r>
  <r>
    <x v="86"/>
    <x v="31"/>
    <x v="72"/>
    <n v="232500"/>
    <n v="1159800"/>
  </r>
  <r>
    <x v="87"/>
    <x v="30"/>
    <x v="72"/>
    <n v="262000"/>
    <n v="4601450"/>
  </r>
  <r>
    <x v="87"/>
    <x v="31"/>
    <x v="72"/>
    <n v="274950"/>
    <n v="730450"/>
  </r>
  <r>
    <x v="88"/>
    <x v="30"/>
    <x v="72"/>
    <n v="237650"/>
    <n v="7309140"/>
  </r>
  <r>
    <x v="88"/>
    <x v="31"/>
    <x v="72"/>
    <n v="292679"/>
    <n v="1707122"/>
  </r>
  <r>
    <x v="89"/>
    <x v="30"/>
    <x v="72"/>
    <n v="233500"/>
    <n v="3839150"/>
  </r>
  <r>
    <x v="89"/>
    <x v="31"/>
    <x v="72"/>
    <n v="302766"/>
    <n v="2458801"/>
  </r>
  <r>
    <x v="90"/>
    <x v="30"/>
    <x v="72"/>
    <n v="286500"/>
    <n v="4224350"/>
  </r>
  <r>
    <x v="90"/>
    <x v="31"/>
    <x v="72"/>
    <n v="313628"/>
    <n v="1126255"/>
  </r>
  <r>
    <x v="91"/>
    <x v="30"/>
    <x v="72"/>
    <n v="242700"/>
    <n v="3209250"/>
  </r>
  <r>
    <x v="91"/>
    <x v="31"/>
    <x v="72"/>
    <n v="350000"/>
    <n v="350000"/>
  </r>
  <r>
    <x v="92"/>
    <x v="30"/>
    <x v="72"/>
    <n v="236500"/>
    <n v="3705175"/>
  </r>
  <r>
    <x v="92"/>
    <x v="31"/>
    <x v="72"/>
    <n v="200000"/>
    <n v="628200"/>
  </r>
  <r>
    <x v="93"/>
    <x v="30"/>
    <x v="72"/>
    <n v="204950"/>
    <n v="5064200"/>
  </r>
  <r>
    <x v="93"/>
    <x v="31"/>
    <x v="72"/>
    <n v="215000"/>
    <n v="1099935"/>
  </r>
  <r>
    <x v="94"/>
    <x v="30"/>
    <x v="72"/>
    <n v="248000"/>
    <n v="2353450"/>
  </r>
  <r>
    <x v="94"/>
    <x v="31"/>
    <x v="72"/>
    <n v="273725"/>
    <n v="547450"/>
  </r>
  <r>
    <x v="95"/>
    <x v="30"/>
    <x v="72"/>
    <n v="240000"/>
    <n v="4064799"/>
  </r>
  <r>
    <x v="95"/>
    <x v="31"/>
    <x v="72"/>
    <n v="245000"/>
    <n v="1221900"/>
  </r>
  <r>
    <x v="96"/>
    <x v="30"/>
    <x v="72"/>
    <n v="198750"/>
    <n v="3262750"/>
  </r>
  <r>
    <x v="96"/>
    <x v="31"/>
    <x v="72"/>
    <n v="225000"/>
    <n v="694450"/>
  </r>
  <r>
    <x v="97"/>
    <x v="30"/>
    <x v="72"/>
    <n v="215000"/>
    <n v="3374500"/>
  </r>
  <r>
    <x v="97"/>
    <x v="31"/>
    <x v="72"/>
    <n v="205500"/>
    <n v="411000"/>
  </r>
  <r>
    <x v="98"/>
    <x v="30"/>
    <x v="72"/>
    <n v="247975"/>
    <n v="6270200"/>
  </r>
  <r>
    <x v="98"/>
    <x v="31"/>
    <x v="72"/>
    <n v="246000"/>
    <n v="748129"/>
  </r>
  <r>
    <x v="99"/>
    <x v="30"/>
    <x v="72"/>
    <n v="232500"/>
    <n v="5245284"/>
  </r>
  <r>
    <x v="99"/>
    <x v="31"/>
    <x v="72"/>
    <n v="285708"/>
    <n v="1666496"/>
  </r>
  <r>
    <x v="100"/>
    <x v="30"/>
    <x v="72"/>
    <n v="215000"/>
    <n v="5690299"/>
  </r>
  <r>
    <x v="100"/>
    <x v="31"/>
    <x v="72"/>
    <n v="197500"/>
    <n v="786751"/>
  </r>
  <r>
    <x v="101"/>
    <x v="30"/>
    <x v="72"/>
    <n v="215750"/>
    <n v="4167651"/>
  </r>
  <r>
    <x v="101"/>
    <x v="31"/>
    <x v="72"/>
    <n v="149900"/>
    <n v="679900"/>
  </r>
  <r>
    <x v="102"/>
    <x v="30"/>
    <x v="72"/>
    <n v="203825"/>
    <n v="3764550"/>
  </r>
  <r>
    <x v="102"/>
    <x v="31"/>
    <x v="72"/>
    <n v="212000"/>
    <n v="2135530"/>
  </r>
  <r>
    <x v="103"/>
    <x v="30"/>
    <x v="72"/>
    <n v="215000"/>
    <n v="5139300"/>
  </r>
  <r>
    <x v="103"/>
    <x v="31"/>
    <x v="72"/>
    <n v="240000"/>
    <n v="1731901"/>
  </r>
  <r>
    <x v="104"/>
    <x v="30"/>
    <x v="72"/>
    <n v="195000"/>
    <n v="4841390"/>
  </r>
  <r>
    <x v="104"/>
    <x v="31"/>
    <x v="72"/>
    <n v="195000"/>
    <n v="559950"/>
  </r>
  <r>
    <x v="105"/>
    <x v="30"/>
    <x v="72"/>
    <n v="186000"/>
    <n v="5214677"/>
  </r>
  <r>
    <x v="105"/>
    <x v="31"/>
    <x v="72"/>
    <n v="247000"/>
    <n v="742000"/>
  </r>
  <r>
    <x v="106"/>
    <x v="30"/>
    <x v="72"/>
    <n v="162750"/>
    <n v="2611800"/>
  </r>
  <r>
    <x v="106"/>
    <x v="31"/>
    <x v="72"/>
    <n v="196500"/>
    <n v="812900"/>
  </r>
  <r>
    <x v="107"/>
    <x v="30"/>
    <x v="72"/>
    <n v="246000"/>
    <n v="6823002"/>
  </r>
  <r>
    <x v="107"/>
    <x v="31"/>
    <x v="72"/>
    <n v="180000"/>
    <n v="1208514"/>
  </r>
  <r>
    <x v="108"/>
    <x v="30"/>
    <x v="72"/>
    <n v="222450"/>
    <n v="5306946"/>
  </r>
  <r>
    <x v="108"/>
    <x v="31"/>
    <x v="72"/>
    <n v="205000"/>
    <n v="1162521"/>
  </r>
  <r>
    <x v="109"/>
    <x v="30"/>
    <x v="72"/>
    <n v="188000"/>
    <n v="4431895"/>
  </r>
  <r>
    <x v="109"/>
    <x v="31"/>
    <x v="72"/>
    <n v="223000"/>
    <n v="1343750"/>
  </r>
  <r>
    <x v="110"/>
    <x v="30"/>
    <x v="72"/>
    <n v="164075"/>
    <n v="4807445"/>
  </r>
  <r>
    <x v="110"/>
    <x v="31"/>
    <x v="72"/>
    <n v="224000"/>
    <n v="2606656"/>
  </r>
  <r>
    <x v="111"/>
    <x v="30"/>
    <x v="72"/>
    <n v="247498"/>
    <n v="6486143"/>
  </r>
  <r>
    <x v="111"/>
    <x v="31"/>
    <x v="72"/>
    <n v="253475"/>
    <n v="2006095"/>
  </r>
  <r>
    <x v="112"/>
    <x v="30"/>
    <x v="72"/>
    <n v="188000"/>
    <n v="5728964"/>
  </r>
  <r>
    <x v="112"/>
    <x v="31"/>
    <x v="72"/>
    <n v="255000"/>
    <n v="2605774"/>
  </r>
  <r>
    <x v="113"/>
    <x v="30"/>
    <x v="72"/>
    <n v="204000"/>
    <n v="4648394"/>
  </r>
  <r>
    <x v="113"/>
    <x v="31"/>
    <x v="72"/>
    <n v="258500"/>
    <n v="1016900"/>
  </r>
  <r>
    <x v="114"/>
    <x v="30"/>
    <x v="72"/>
    <n v="214995"/>
    <n v="8395475"/>
  </r>
  <r>
    <x v="114"/>
    <x v="31"/>
    <x v="72"/>
    <n v="201500"/>
    <n v="1845934"/>
  </r>
  <r>
    <x v="115"/>
    <x v="30"/>
    <x v="72"/>
    <n v="193000"/>
    <n v="6889760"/>
  </r>
  <r>
    <x v="115"/>
    <x v="31"/>
    <x v="72"/>
    <n v="197725"/>
    <n v="820475"/>
  </r>
  <r>
    <x v="116"/>
    <x v="30"/>
    <x v="72"/>
    <n v="271000"/>
    <n v="6208200"/>
  </r>
  <r>
    <x v="116"/>
    <x v="31"/>
    <x v="72"/>
    <n v="222450"/>
    <n v="1412071"/>
  </r>
  <r>
    <x v="117"/>
    <x v="30"/>
    <x v="72"/>
    <n v="235500"/>
    <n v="6437438"/>
  </r>
  <r>
    <x v="117"/>
    <x v="31"/>
    <x v="72"/>
    <n v="273454"/>
    <n v="1598277"/>
  </r>
  <r>
    <x v="118"/>
    <x v="30"/>
    <x v="72"/>
    <n v="211350"/>
    <n v="5602650"/>
  </r>
  <r>
    <x v="118"/>
    <x v="31"/>
    <x v="72"/>
    <n v="285663"/>
    <n v="1583826"/>
  </r>
  <r>
    <x v="119"/>
    <x v="30"/>
    <x v="72"/>
    <n v="253400"/>
    <n v="6929932"/>
  </r>
  <r>
    <x v="119"/>
    <x v="31"/>
    <x v="72"/>
    <n v="270000"/>
    <n v="1191500"/>
  </r>
  <r>
    <x v="120"/>
    <x v="30"/>
    <x v="72"/>
    <n v="294785"/>
    <n v="6906840"/>
  </r>
  <r>
    <x v="120"/>
    <x v="31"/>
    <x v="72"/>
    <n v="199000"/>
    <n v="867555"/>
  </r>
  <r>
    <x v="121"/>
    <x v="30"/>
    <x v="72"/>
    <n v="280985"/>
    <n v="4515845"/>
  </r>
  <r>
    <x v="121"/>
    <x v="31"/>
    <x v="72"/>
    <n v="249125"/>
    <n v="1036486"/>
  </r>
  <r>
    <x v="122"/>
    <x v="30"/>
    <x v="72"/>
    <n v="239725"/>
    <n v="7687409"/>
  </r>
  <r>
    <x v="122"/>
    <x v="31"/>
    <x v="72"/>
    <n v="349900"/>
    <n v="2030330"/>
  </r>
  <r>
    <x v="123"/>
    <x v="30"/>
    <x v="72"/>
    <n v="288000"/>
    <n v="6969186"/>
  </r>
  <r>
    <x v="123"/>
    <x v="31"/>
    <x v="72"/>
    <n v="209000"/>
    <n v="678999"/>
  </r>
  <r>
    <x v="124"/>
    <x v="30"/>
    <x v="72"/>
    <n v="266740"/>
    <n v="10033018"/>
  </r>
  <r>
    <x v="124"/>
    <x v="31"/>
    <x v="72"/>
    <n v="227500"/>
    <n v="1427900"/>
  </r>
  <r>
    <x v="125"/>
    <x v="30"/>
    <x v="72"/>
    <n v="277750"/>
    <n v="11861308"/>
  </r>
  <r>
    <x v="125"/>
    <x v="31"/>
    <x v="72"/>
    <n v="235000"/>
    <n v="2042795"/>
  </r>
  <r>
    <x v="126"/>
    <x v="30"/>
    <x v="72"/>
    <n v="263771"/>
    <n v="11672405"/>
  </r>
  <r>
    <x v="126"/>
    <x v="31"/>
    <x v="72"/>
    <n v="355685"/>
    <n v="1724202"/>
  </r>
  <r>
    <x v="127"/>
    <x v="30"/>
    <x v="72"/>
    <n v="270000"/>
    <n v="11351419"/>
  </r>
  <r>
    <x v="127"/>
    <x v="31"/>
    <x v="72"/>
    <n v="285000"/>
    <n v="2583118"/>
  </r>
  <r>
    <x v="128"/>
    <x v="30"/>
    <x v="72"/>
    <n v="277450"/>
    <n v="10576193"/>
  </r>
  <r>
    <x v="128"/>
    <x v="31"/>
    <x v="72"/>
    <n v="326950"/>
    <n v="1882750"/>
  </r>
  <r>
    <x v="129"/>
    <x v="30"/>
    <x v="72"/>
    <n v="310725"/>
    <n v="9670262"/>
  </r>
  <r>
    <x v="129"/>
    <x v="31"/>
    <x v="72"/>
    <n v="348100"/>
    <n v="2053752"/>
  </r>
  <r>
    <x v="130"/>
    <x v="30"/>
    <x v="72"/>
    <n v="311645"/>
    <n v="10377868"/>
  </r>
  <r>
    <x v="130"/>
    <x v="31"/>
    <x v="72"/>
    <n v="230000"/>
    <n v="2221534"/>
  </r>
  <r>
    <x v="131"/>
    <x v="30"/>
    <x v="72"/>
    <n v="304270"/>
    <n v="9927431"/>
  </r>
  <r>
    <x v="131"/>
    <x v="31"/>
    <x v="72"/>
    <n v="275000"/>
    <n v="913200"/>
  </r>
  <r>
    <x v="132"/>
    <x v="30"/>
    <x v="72"/>
    <n v="289998"/>
    <n v="4241613"/>
  </r>
  <r>
    <x v="132"/>
    <x v="31"/>
    <x v="72"/>
    <n v="332500"/>
    <n v="665000"/>
  </r>
  <r>
    <x v="133"/>
    <x v="30"/>
    <x v="72"/>
    <n v="267800"/>
    <n v="5504356"/>
  </r>
  <r>
    <x v="133"/>
    <x v="31"/>
    <x v="72"/>
    <n v="232435"/>
    <n v="1212885"/>
  </r>
  <r>
    <x v="134"/>
    <x v="30"/>
    <x v="72"/>
    <n v="272500"/>
    <n v="7022440"/>
  </r>
  <r>
    <x v="134"/>
    <x v="31"/>
    <x v="72"/>
    <n v="240000"/>
    <n v="2122563"/>
  </r>
  <r>
    <x v="135"/>
    <x v="30"/>
    <x v="72"/>
    <n v="278000"/>
    <n v="8999913"/>
  </r>
  <r>
    <x v="135"/>
    <x v="31"/>
    <x v="72"/>
    <n v="327450"/>
    <n v="1379850"/>
  </r>
  <r>
    <x v="136"/>
    <x v="30"/>
    <x v="72"/>
    <n v="250000"/>
    <n v="10441990"/>
  </r>
  <r>
    <x v="136"/>
    <x v="31"/>
    <x v="72"/>
    <n v="354900"/>
    <n v="2608600"/>
  </r>
  <r>
    <x v="137"/>
    <x v="30"/>
    <x v="72"/>
    <n v="244000"/>
    <n v="10003392"/>
  </r>
  <r>
    <x v="137"/>
    <x v="31"/>
    <x v="72"/>
    <n v="321450"/>
    <n v="2079300"/>
  </r>
  <r>
    <x v="138"/>
    <x v="30"/>
    <x v="72"/>
    <n v="270000"/>
    <n v="13170922"/>
  </r>
  <r>
    <x v="138"/>
    <x v="31"/>
    <x v="72"/>
    <n v="297200"/>
    <n v="1599150"/>
  </r>
  <r>
    <x v="139"/>
    <x v="30"/>
    <x v="72"/>
    <n v="285000"/>
    <n v="11634099"/>
  </r>
  <r>
    <x v="139"/>
    <x v="31"/>
    <x v="72"/>
    <n v="259000"/>
    <n v="1609900"/>
  </r>
  <r>
    <x v="140"/>
    <x v="30"/>
    <x v="72"/>
    <n v="283750"/>
    <n v="8420545"/>
  </r>
  <r>
    <x v="140"/>
    <x v="31"/>
    <x v="72"/>
    <n v="338000"/>
    <n v="1554500"/>
  </r>
  <r>
    <x v="141"/>
    <x v="30"/>
    <x v="72"/>
    <n v="244500"/>
    <n v="11136928"/>
  </r>
  <r>
    <x v="141"/>
    <x v="31"/>
    <x v="72"/>
    <n v="219000"/>
    <n v="1117799"/>
  </r>
  <r>
    <x v="142"/>
    <x v="30"/>
    <x v="72"/>
    <n v="248000"/>
    <n v="9838600"/>
  </r>
  <r>
    <x v="142"/>
    <x v="31"/>
    <x v="72"/>
    <n v="255000"/>
    <n v="785000"/>
  </r>
  <r>
    <x v="143"/>
    <x v="30"/>
    <x v="72"/>
    <n v="261500"/>
    <n v="10284346"/>
  </r>
  <r>
    <x v="143"/>
    <x v="31"/>
    <x v="72"/>
    <n v="263250"/>
    <n v="526500"/>
  </r>
  <r>
    <x v="144"/>
    <x v="30"/>
    <x v="72"/>
    <n v="278000"/>
    <n v="6445363"/>
  </r>
  <r>
    <x v="144"/>
    <x v="31"/>
    <x v="72"/>
    <n v="268500"/>
    <n v="1132500"/>
  </r>
  <r>
    <x v="145"/>
    <x v="30"/>
    <x v="72"/>
    <n v="286500"/>
    <n v="6397555"/>
  </r>
  <r>
    <x v="145"/>
    <x v="31"/>
    <x v="72"/>
    <n v="342000"/>
    <n v="1013124"/>
  </r>
  <r>
    <x v="146"/>
    <x v="30"/>
    <x v="72"/>
    <n v="286950"/>
    <n v="10192666"/>
  </r>
  <r>
    <x v="146"/>
    <x v="31"/>
    <x v="72"/>
    <n v="325000"/>
    <n v="2132000"/>
  </r>
  <r>
    <x v="147"/>
    <x v="30"/>
    <x v="72"/>
    <n v="299999"/>
    <n v="10662946"/>
  </r>
  <r>
    <x v="147"/>
    <x v="31"/>
    <x v="72"/>
    <n v="277500"/>
    <n v="2186950"/>
  </r>
  <r>
    <x v="148"/>
    <x v="30"/>
    <x v="72"/>
    <n v="299800"/>
    <n v="14812800"/>
  </r>
  <r>
    <x v="148"/>
    <x v="31"/>
    <x v="72"/>
    <n v="292500"/>
    <n v="2236449"/>
  </r>
  <r>
    <x v="149"/>
    <x v="30"/>
    <x v="72"/>
    <n v="330601"/>
    <n v="13930142"/>
  </r>
  <r>
    <x v="149"/>
    <x v="31"/>
    <x v="72"/>
    <n v="260000"/>
    <n v="790000"/>
  </r>
  <r>
    <x v="150"/>
    <x v="30"/>
    <x v="72"/>
    <n v="329500"/>
    <n v="15890999"/>
  </r>
  <r>
    <x v="150"/>
    <x v="31"/>
    <x v="72"/>
    <n v="302000"/>
    <n v="1589000"/>
  </r>
  <r>
    <x v="151"/>
    <x v="30"/>
    <x v="72"/>
    <n v="306975"/>
    <n v="14501534"/>
  </r>
  <r>
    <x v="151"/>
    <x v="31"/>
    <x v="72"/>
    <n v="295300"/>
    <n v="1478250"/>
  </r>
  <r>
    <x v="152"/>
    <x v="30"/>
    <x v="72"/>
    <n v="320000"/>
    <n v="13226954"/>
  </r>
  <r>
    <x v="152"/>
    <x v="31"/>
    <x v="72"/>
    <n v="260250"/>
    <n v="2129775"/>
  </r>
  <r>
    <x v="153"/>
    <x v="30"/>
    <x v="72"/>
    <n v="289000"/>
    <n v="10448357"/>
  </r>
  <r>
    <x v="153"/>
    <x v="31"/>
    <x v="72"/>
    <n v="399950"/>
    <n v="4735500"/>
  </r>
  <r>
    <x v="154"/>
    <x v="30"/>
    <x v="72"/>
    <n v="320000"/>
    <n v="10191193"/>
  </r>
  <r>
    <x v="154"/>
    <x v="31"/>
    <x v="72"/>
    <n v="306000"/>
    <n v="2277738"/>
  </r>
  <r>
    <x v="155"/>
    <x v="30"/>
    <x v="72"/>
    <n v="388000"/>
    <n v="15067337"/>
  </r>
  <r>
    <x v="155"/>
    <x v="31"/>
    <x v="72"/>
    <n v="282725"/>
    <n v="2830149"/>
  </r>
  <r>
    <x v="156"/>
    <x v="30"/>
    <x v="72"/>
    <n v="303475"/>
    <n v="7422170"/>
  </r>
  <r>
    <x v="156"/>
    <x v="31"/>
    <x v="72"/>
    <n v="402950"/>
    <n v="2220900"/>
  </r>
  <r>
    <x v="157"/>
    <x v="30"/>
    <x v="72"/>
    <n v="290000"/>
    <n v="6810363"/>
  </r>
  <r>
    <x v="157"/>
    <x v="31"/>
    <x v="72"/>
    <n v="275000"/>
    <n v="3060300"/>
  </r>
  <r>
    <x v="158"/>
    <x v="30"/>
    <x v="72"/>
    <n v="319000"/>
    <n v="14157570"/>
  </r>
  <r>
    <x v="158"/>
    <x v="31"/>
    <x v="72"/>
    <n v="342500"/>
    <n v="1399950"/>
  </r>
  <r>
    <x v="159"/>
    <x v="30"/>
    <x v="72"/>
    <n v="340498"/>
    <n v="14518977"/>
  </r>
  <r>
    <x v="159"/>
    <x v="31"/>
    <x v="72"/>
    <n v="422450"/>
    <n v="5185645"/>
  </r>
  <r>
    <x v="160"/>
    <x v="30"/>
    <x v="72"/>
    <n v="350000"/>
    <n v="18531757"/>
  </r>
  <r>
    <x v="160"/>
    <x v="31"/>
    <x v="72"/>
    <n v="423975"/>
    <n v="3140950"/>
  </r>
  <r>
    <x v="161"/>
    <x v="30"/>
    <x v="72"/>
    <n v="350000"/>
    <n v="22829719"/>
  </r>
  <r>
    <x v="161"/>
    <x v="31"/>
    <x v="72"/>
    <n v="380000"/>
    <n v="4706105"/>
  </r>
  <r>
    <x v="162"/>
    <x v="30"/>
    <x v="72"/>
    <n v="353475"/>
    <n v="16897694"/>
  </r>
  <r>
    <x v="162"/>
    <x v="31"/>
    <x v="72"/>
    <n v="395000"/>
    <n v="4143250"/>
  </r>
  <r>
    <x v="163"/>
    <x v="30"/>
    <x v="72"/>
    <n v="377000"/>
    <n v="25182887"/>
  </r>
  <r>
    <x v="163"/>
    <x v="31"/>
    <x v="72"/>
    <n v="408950"/>
    <n v="6534810"/>
  </r>
  <r>
    <x v="164"/>
    <x v="30"/>
    <x v="72"/>
    <n v="337265"/>
    <n v="22945545"/>
  </r>
  <r>
    <x v="164"/>
    <x v="31"/>
    <x v="72"/>
    <n v="337500"/>
    <n v="3347299"/>
  </r>
  <r>
    <x v="165"/>
    <x v="30"/>
    <x v="72"/>
    <n v="327500"/>
    <n v="18114623"/>
  </r>
  <r>
    <x v="165"/>
    <x v="31"/>
    <x v="72"/>
    <n v="366000"/>
    <n v="2238850"/>
  </r>
  <r>
    <x v="166"/>
    <x v="30"/>
    <x v="72"/>
    <n v="359400"/>
    <n v="17775282"/>
  </r>
  <r>
    <x v="166"/>
    <x v="31"/>
    <x v="72"/>
    <n v="422000"/>
    <n v="7048100"/>
  </r>
  <r>
    <x v="167"/>
    <x v="30"/>
    <x v="72"/>
    <n v="375000"/>
    <n v="19359176"/>
  </r>
  <r>
    <x v="167"/>
    <x v="31"/>
    <x v="72"/>
    <n v="382000"/>
    <n v="4946050"/>
  </r>
  <r>
    <x v="168"/>
    <x v="30"/>
    <x v="72"/>
    <n v="345475"/>
    <n v="10767472"/>
  </r>
  <r>
    <x v="168"/>
    <x v="31"/>
    <x v="72"/>
    <n v="425250"/>
    <n v="5727200"/>
  </r>
  <r>
    <x v="169"/>
    <x v="30"/>
    <x v="72"/>
    <n v="352000"/>
    <n v="11986411"/>
  </r>
  <r>
    <x v="169"/>
    <x v="31"/>
    <x v="72"/>
    <n v="459950"/>
    <n v="6194200"/>
  </r>
  <r>
    <x v="170"/>
    <x v="30"/>
    <x v="72"/>
    <n v="447500"/>
    <n v="21871628"/>
  </r>
  <r>
    <x v="170"/>
    <x v="31"/>
    <x v="72"/>
    <n v="434750"/>
    <n v="4570450"/>
  </r>
  <r>
    <x v="171"/>
    <x v="30"/>
    <x v="72"/>
    <n v="402950"/>
    <n v="24063488"/>
  </r>
  <r>
    <x v="171"/>
    <x v="31"/>
    <x v="72"/>
    <n v="499950"/>
    <n v="4290250"/>
  </r>
  <r>
    <x v="172"/>
    <x v="30"/>
    <x v="72"/>
    <n v="410000"/>
    <n v="22757601"/>
  </r>
  <r>
    <x v="172"/>
    <x v="31"/>
    <x v="72"/>
    <n v="459950"/>
    <n v="10229750"/>
  </r>
  <r>
    <x v="173"/>
    <x v="30"/>
    <x v="72"/>
    <n v="359500"/>
    <n v="23867092"/>
  </r>
  <r>
    <x v="173"/>
    <x v="31"/>
    <x v="72"/>
    <n v="435000"/>
    <n v="5017060"/>
  </r>
  <r>
    <x v="174"/>
    <x v="30"/>
    <x v="72"/>
    <n v="380000"/>
    <n v="19021806"/>
  </r>
  <r>
    <x v="174"/>
    <x v="31"/>
    <x v="72"/>
    <n v="459975"/>
    <n v="6197092"/>
  </r>
  <r>
    <x v="175"/>
    <x v="30"/>
    <x v="72"/>
    <n v="372000"/>
    <n v="21429660"/>
  </r>
  <r>
    <x v="175"/>
    <x v="31"/>
    <x v="72"/>
    <n v="449950"/>
    <n v="4130000"/>
  </r>
  <r>
    <x v="176"/>
    <x v="30"/>
    <x v="72"/>
    <n v="442125"/>
    <n v="23707752"/>
  </r>
  <r>
    <x v="176"/>
    <x v="31"/>
    <x v="72"/>
    <n v="424975"/>
    <n v="5863427"/>
  </r>
  <r>
    <x v="177"/>
    <x v="30"/>
    <x v="72"/>
    <n v="379999"/>
    <n v="22272794"/>
  </r>
  <r>
    <x v="177"/>
    <x v="31"/>
    <x v="72"/>
    <n v="352000"/>
    <n v="4183825"/>
  </r>
  <r>
    <x v="178"/>
    <x v="30"/>
    <x v="72"/>
    <n v="427500"/>
    <n v="22155288"/>
  </r>
  <r>
    <x v="178"/>
    <x v="31"/>
    <x v="72"/>
    <n v="474950"/>
    <n v="1839900"/>
  </r>
  <r>
    <x v="179"/>
    <x v="30"/>
    <x v="72"/>
    <n v="409500"/>
    <n v="22865580"/>
  </r>
  <r>
    <x v="179"/>
    <x v="31"/>
    <x v="72"/>
    <n v="419878"/>
    <n v="8022899"/>
  </r>
  <r>
    <x v="180"/>
    <x v="30"/>
    <x v="72"/>
    <n v="450000"/>
    <n v="15064348"/>
  </r>
  <r>
    <x v="180"/>
    <x v="31"/>
    <x v="72"/>
    <n v="452000"/>
    <n v="4019096"/>
  </r>
  <r>
    <x v="181"/>
    <x v="30"/>
    <x v="72"/>
    <n v="470500"/>
    <n v="20765065"/>
  </r>
  <r>
    <x v="181"/>
    <x v="31"/>
    <x v="72"/>
    <n v="355000"/>
    <n v="1847720"/>
  </r>
  <r>
    <x v="182"/>
    <x v="30"/>
    <x v="72"/>
    <n v="466613"/>
    <n v="23262322"/>
  </r>
  <r>
    <x v="182"/>
    <x v="31"/>
    <x v="72"/>
    <n v="419950"/>
    <n v="5230551"/>
  </r>
  <r>
    <x v="183"/>
    <x v="30"/>
    <x v="72"/>
    <n v="450000"/>
    <n v="24353261"/>
  </r>
  <r>
    <x v="183"/>
    <x v="31"/>
    <x v="72"/>
    <n v="390000"/>
    <n v="2872329"/>
  </r>
  <r>
    <x v="184"/>
    <x v="30"/>
    <x v="72"/>
    <n v="429000"/>
    <n v="27821859"/>
  </r>
  <r>
    <x v="184"/>
    <x v="31"/>
    <x v="72"/>
    <n v="432000"/>
    <n v="3323450"/>
  </r>
  <r>
    <x v="185"/>
    <x v="30"/>
    <x v="72"/>
    <n v="446000"/>
    <n v="23621169"/>
  </r>
  <r>
    <x v="185"/>
    <x v="31"/>
    <x v="72"/>
    <n v="414000"/>
    <n v="4027450"/>
  </r>
  <r>
    <x v="186"/>
    <x v="30"/>
    <x v="72"/>
    <n v="407500"/>
    <n v="17075399"/>
  </r>
  <r>
    <x v="186"/>
    <x v="31"/>
    <x v="72"/>
    <n v="422500"/>
    <n v="8448650"/>
  </r>
  <r>
    <x v="187"/>
    <x v="30"/>
    <x v="72"/>
    <n v="420000"/>
    <n v="20375055"/>
  </r>
  <r>
    <x v="187"/>
    <x v="31"/>
    <x v="72"/>
    <n v="452500"/>
    <n v="5532600"/>
  </r>
  <r>
    <x v="188"/>
    <x v="30"/>
    <x v="72"/>
    <n v="420000"/>
    <n v="13024833"/>
  </r>
  <r>
    <x v="188"/>
    <x v="31"/>
    <x v="72"/>
    <n v="384250"/>
    <n v="1518450"/>
  </r>
  <r>
    <x v="189"/>
    <x v="30"/>
    <x v="72"/>
    <n v="405000"/>
    <n v="16219394"/>
  </r>
  <r>
    <x v="189"/>
    <x v="31"/>
    <x v="72"/>
    <n v="413750"/>
    <n v="2525450"/>
  </r>
  <r>
    <x v="190"/>
    <x v="30"/>
    <x v="72"/>
    <n v="454250"/>
    <n v="21758022"/>
  </r>
  <r>
    <x v="190"/>
    <x v="31"/>
    <x v="72"/>
    <n v="374500"/>
    <n v="2414000"/>
  </r>
  <r>
    <x v="191"/>
    <x v="30"/>
    <x v="72"/>
    <n v="405000"/>
    <n v="13388180"/>
  </r>
  <r>
    <x v="191"/>
    <x v="31"/>
    <x v="72"/>
    <n v="415000"/>
    <n v="1949000"/>
  </r>
  <r>
    <x v="192"/>
    <x v="30"/>
    <x v="72"/>
    <n v="390500"/>
    <n v="17223750"/>
  </r>
  <r>
    <x v="192"/>
    <x v="31"/>
    <x v="72"/>
    <m/>
    <n v="0"/>
  </r>
  <r>
    <x v="202"/>
    <x v="30"/>
    <x v="72"/>
    <n v="518700"/>
    <n v="12034044"/>
  </r>
  <r>
    <x v="202"/>
    <x v="31"/>
    <x v="72"/>
    <n v="399900"/>
    <n v="3012900"/>
  </r>
  <r>
    <x v="194"/>
    <x v="30"/>
    <x v="72"/>
    <n v="498000"/>
    <n v="19995955"/>
  </r>
  <r>
    <x v="194"/>
    <x v="31"/>
    <x v="72"/>
    <n v="387400"/>
    <n v="1266400"/>
  </r>
  <r>
    <x v="195"/>
    <x v="30"/>
    <x v="72"/>
    <n v="470000"/>
    <n v="18162840"/>
  </r>
  <r>
    <x v="195"/>
    <x v="31"/>
    <x v="72"/>
    <n v="425000"/>
    <n v="4243000"/>
  </r>
  <r>
    <x v="196"/>
    <x v="30"/>
    <x v="72"/>
    <n v="475000"/>
    <n v="23167589"/>
  </r>
  <r>
    <x v="196"/>
    <x v="31"/>
    <x v="72"/>
    <n v="410000"/>
    <n v="1178500"/>
  </r>
  <r>
    <x v="197"/>
    <x v="30"/>
    <x v="72"/>
    <n v="435000"/>
    <n v="23389500"/>
  </r>
  <r>
    <x v="197"/>
    <x v="31"/>
    <x v="72"/>
    <n v="420000"/>
    <n v="6670650"/>
  </r>
  <r>
    <x v="198"/>
    <x v="30"/>
    <x v="72"/>
    <n v="440000"/>
    <n v="21599271"/>
  </r>
  <r>
    <x v="198"/>
    <x v="31"/>
    <x v="72"/>
    <n v="429900"/>
    <n v="3797345"/>
  </r>
  <r>
    <x v="199"/>
    <x v="30"/>
    <x v="72"/>
    <n v="421700"/>
    <n v="21158248"/>
  </r>
  <r>
    <x v="199"/>
    <x v="31"/>
    <x v="72"/>
    <n v="407000"/>
    <n v="4213000"/>
  </r>
  <r>
    <x v="200"/>
    <x v="30"/>
    <x v="72"/>
    <n v="449990"/>
    <n v="14653874"/>
  </r>
  <r>
    <x v="200"/>
    <x v="31"/>
    <x v="72"/>
    <n v="381500"/>
    <n v="3111000"/>
  </r>
  <r>
    <x v="201"/>
    <x v="31"/>
    <x v="72"/>
    <n v="404950"/>
    <n v="2046350"/>
  </r>
  <r>
    <x v="201"/>
    <x v="30"/>
    <x v="72"/>
    <n v="431975"/>
    <n v="21302946"/>
  </r>
  <r>
    <x v="12"/>
    <x v="21"/>
    <x v="73"/>
    <m/>
    <n v="0"/>
  </r>
  <r>
    <x v="13"/>
    <x v="21"/>
    <x v="73"/>
    <m/>
    <n v="0"/>
  </r>
  <r>
    <x v="14"/>
    <x v="21"/>
    <x v="73"/>
    <m/>
    <n v="0"/>
  </r>
  <r>
    <x v="15"/>
    <x v="21"/>
    <x v="73"/>
    <m/>
    <n v="0"/>
  </r>
  <r>
    <x v="16"/>
    <x v="21"/>
    <x v="73"/>
    <m/>
    <n v="0"/>
  </r>
  <r>
    <x v="17"/>
    <x v="21"/>
    <x v="73"/>
    <m/>
    <n v="0"/>
  </r>
  <r>
    <x v="18"/>
    <x v="21"/>
    <x v="73"/>
    <m/>
    <n v="0"/>
  </r>
  <r>
    <x v="19"/>
    <x v="21"/>
    <x v="73"/>
    <m/>
    <n v="0"/>
  </r>
  <r>
    <x v="20"/>
    <x v="21"/>
    <x v="73"/>
    <m/>
    <n v="0"/>
  </r>
  <r>
    <x v="21"/>
    <x v="21"/>
    <x v="73"/>
    <m/>
    <n v="0"/>
  </r>
  <r>
    <x v="22"/>
    <x v="21"/>
    <x v="73"/>
    <m/>
    <n v="0"/>
  </r>
  <r>
    <x v="23"/>
    <x v="21"/>
    <x v="73"/>
    <m/>
    <n v="0"/>
  </r>
  <r>
    <x v="24"/>
    <x v="21"/>
    <x v="73"/>
    <n v="298000"/>
    <n v="298000"/>
  </r>
  <r>
    <x v="25"/>
    <x v="21"/>
    <x v="73"/>
    <m/>
    <n v="0"/>
  </r>
  <r>
    <x v="26"/>
    <x v="21"/>
    <x v="73"/>
    <m/>
    <n v="0"/>
  </r>
  <r>
    <x v="27"/>
    <x v="21"/>
    <x v="73"/>
    <m/>
    <n v="0"/>
  </r>
  <r>
    <x v="28"/>
    <x v="21"/>
    <x v="73"/>
    <m/>
    <n v="0"/>
  </r>
  <r>
    <x v="29"/>
    <x v="21"/>
    <x v="73"/>
    <n v="259950"/>
    <n v="259950"/>
  </r>
  <r>
    <x v="30"/>
    <x v="21"/>
    <x v="73"/>
    <n v="370625"/>
    <n v="1416250"/>
  </r>
  <r>
    <x v="31"/>
    <x v="21"/>
    <x v="73"/>
    <n v="299950"/>
    <n v="5868182"/>
  </r>
  <r>
    <x v="32"/>
    <x v="21"/>
    <x v="73"/>
    <n v="278760"/>
    <n v="8391176"/>
  </r>
  <r>
    <x v="33"/>
    <x v="21"/>
    <x v="73"/>
    <n v="317000"/>
    <n v="10578228"/>
  </r>
  <r>
    <x v="34"/>
    <x v="21"/>
    <x v="73"/>
    <n v="288250"/>
    <n v="11821360"/>
  </r>
  <r>
    <x v="35"/>
    <x v="21"/>
    <x v="73"/>
    <n v="268400"/>
    <n v="10601476"/>
  </r>
  <r>
    <x v="36"/>
    <x v="21"/>
    <x v="73"/>
    <n v="290000"/>
    <n v="10074190"/>
  </r>
  <r>
    <x v="37"/>
    <x v="21"/>
    <x v="73"/>
    <n v="262725"/>
    <n v="10192726"/>
  </r>
  <r>
    <x v="38"/>
    <x v="21"/>
    <x v="73"/>
    <n v="295836"/>
    <n v="22619091"/>
  </r>
  <r>
    <x v="39"/>
    <x v="21"/>
    <x v="73"/>
    <n v="322500"/>
    <n v="25723688"/>
  </r>
  <r>
    <x v="40"/>
    <x v="21"/>
    <x v="73"/>
    <n v="298225"/>
    <n v="24709296"/>
  </r>
  <r>
    <x v="41"/>
    <x v="21"/>
    <x v="73"/>
    <n v="371500"/>
    <n v="37903578"/>
  </r>
  <r>
    <x v="42"/>
    <x v="21"/>
    <x v="73"/>
    <n v="289900"/>
    <n v="25542159"/>
  </r>
  <r>
    <x v="43"/>
    <x v="21"/>
    <x v="73"/>
    <n v="335495"/>
    <n v="29784861"/>
  </r>
  <r>
    <x v="44"/>
    <x v="21"/>
    <x v="73"/>
    <n v="299370"/>
    <n v="23604225"/>
  </r>
  <r>
    <x v="45"/>
    <x v="21"/>
    <x v="73"/>
    <n v="299350"/>
    <n v="23535560"/>
  </r>
  <r>
    <x v="46"/>
    <x v="21"/>
    <x v="73"/>
    <n v="319950"/>
    <n v="22905478"/>
  </r>
  <r>
    <x v="47"/>
    <x v="21"/>
    <x v="73"/>
    <n v="320000"/>
    <n v="22891877"/>
  </r>
  <r>
    <x v="48"/>
    <x v="21"/>
    <x v="73"/>
    <n v="349475"/>
    <n v="18584674"/>
  </r>
  <r>
    <x v="49"/>
    <x v="21"/>
    <x v="73"/>
    <n v="313833"/>
    <n v="18717136"/>
  </r>
  <r>
    <x v="50"/>
    <x v="21"/>
    <x v="73"/>
    <n v="325000"/>
    <n v="25588207"/>
  </r>
  <r>
    <x v="51"/>
    <x v="21"/>
    <x v="73"/>
    <n v="318000"/>
    <n v="25127676"/>
  </r>
  <r>
    <x v="52"/>
    <x v="21"/>
    <x v="73"/>
    <n v="332425"/>
    <n v="24971661"/>
  </r>
  <r>
    <x v="53"/>
    <x v="21"/>
    <x v="73"/>
    <n v="315000"/>
    <n v="33562180"/>
  </r>
  <r>
    <x v="54"/>
    <x v="21"/>
    <x v="73"/>
    <n v="309000"/>
    <n v="25908449"/>
  </r>
  <r>
    <x v="55"/>
    <x v="21"/>
    <x v="73"/>
    <n v="308000"/>
    <n v="24714844"/>
  </r>
  <r>
    <x v="56"/>
    <x v="21"/>
    <x v="73"/>
    <n v="265000"/>
    <n v="17036221"/>
  </r>
  <r>
    <x v="57"/>
    <x v="21"/>
    <x v="73"/>
    <n v="317500"/>
    <n v="19504645"/>
  </r>
  <r>
    <x v="58"/>
    <x v="21"/>
    <x v="73"/>
    <n v="280175"/>
    <n v="15716705"/>
  </r>
  <r>
    <x v="59"/>
    <x v="21"/>
    <x v="73"/>
    <n v="286500"/>
    <n v="13349099"/>
  </r>
  <r>
    <x v="60"/>
    <x v="21"/>
    <x v="73"/>
    <n v="353473"/>
    <n v="6643674"/>
  </r>
  <r>
    <x v="61"/>
    <x v="21"/>
    <x v="73"/>
    <n v="305000"/>
    <n v="13263456"/>
  </r>
  <r>
    <x v="62"/>
    <x v="21"/>
    <x v="73"/>
    <n v="298375"/>
    <n v="19006820"/>
  </r>
  <r>
    <x v="63"/>
    <x v="21"/>
    <x v="73"/>
    <n v="318604"/>
    <n v="20664857"/>
  </r>
  <r>
    <x v="64"/>
    <x v="21"/>
    <x v="73"/>
    <n v="285000"/>
    <n v="11991294"/>
  </r>
  <r>
    <x v="65"/>
    <x v="21"/>
    <x v="73"/>
    <n v="350000"/>
    <n v="18741913"/>
  </r>
  <r>
    <x v="66"/>
    <x v="21"/>
    <x v="73"/>
    <n v="274975"/>
    <n v="20287890"/>
  </r>
  <r>
    <x v="67"/>
    <x v="21"/>
    <x v="73"/>
    <n v="270000"/>
    <n v="11879007"/>
  </r>
  <r>
    <x v="68"/>
    <x v="21"/>
    <x v="73"/>
    <n v="256180"/>
    <n v="14087367"/>
  </r>
  <r>
    <x v="69"/>
    <x v="21"/>
    <x v="73"/>
    <n v="300000"/>
    <n v="13546461"/>
  </r>
  <r>
    <x v="70"/>
    <x v="21"/>
    <x v="73"/>
    <n v="274900"/>
    <n v="8131045"/>
  </r>
  <r>
    <x v="71"/>
    <x v="21"/>
    <x v="73"/>
    <n v="274500"/>
    <n v="10589576"/>
  </r>
  <r>
    <x v="72"/>
    <x v="21"/>
    <x v="73"/>
    <n v="314490"/>
    <n v="6004205"/>
  </r>
  <r>
    <x v="73"/>
    <x v="21"/>
    <x v="73"/>
    <n v="295700"/>
    <n v="9246250"/>
  </r>
  <r>
    <x v="74"/>
    <x v="21"/>
    <x v="73"/>
    <n v="275000"/>
    <n v="15885584"/>
  </r>
  <r>
    <x v="75"/>
    <x v="21"/>
    <x v="73"/>
    <n v="287000"/>
    <n v="13507160"/>
  </r>
  <r>
    <x v="76"/>
    <x v="21"/>
    <x v="73"/>
    <n v="276500"/>
    <n v="12743476"/>
  </r>
  <r>
    <x v="77"/>
    <x v="21"/>
    <x v="73"/>
    <n v="279500"/>
    <n v="21684223"/>
  </r>
  <r>
    <x v="78"/>
    <x v="21"/>
    <x v="73"/>
    <n v="268495"/>
    <n v="22666531"/>
  </r>
  <r>
    <x v="79"/>
    <x v="21"/>
    <x v="73"/>
    <n v="263600"/>
    <n v="17678533"/>
  </r>
  <r>
    <x v="80"/>
    <x v="21"/>
    <x v="73"/>
    <n v="277250"/>
    <n v="18364519"/>
  </r>
  <r>
    <x v="81"/>
    <x v="21"/>
    <x v="73"/>
    <n v="259950"/>
    <n v="18630792"/>
  </r>
  <r>
    <x v="82"/>
    <x v="21"/>
    <x v="73"/>
    <n v="250250"/>
    <n v="13215880"/>
  </r>
  <r>
    <x v="83"/>
    <x v="21"/>
    <x v="73"/>
    <n v="245000"/>
    <n v="13205663"/>
  </r>
  <r>
    <x v="84"/>
    <x v="21"/>
    <x v="73"/>
    <n v="235500"/>
    <n v="10308566"/>
  </r>
  <r>
    <x v="85"/>
    <x v="21"/>
    <x v="73"/>
    <n v="301000"/>
    <n v="13445372"/>
  </r>
  <r>
    <x v="86"/>
    <x v="21"/>
    <x v="73"/>
    <n v="250000"/>
    <n v="19947682"/>
  </r>
  <r>
    <x v="87"/>
    <x v="21"/>
    <x v="73"/>
    <n v="244500"/>
    <n v="13061703"/>
  </r>
  <r>
    <x v="88"/>
    <x v="21"/>
    <x v="73"/>
    <n v="263329"/>
    <n v="12181584"/>
  </r>
  <r>
    <x v="89"/>
    <x v="21"/>
    <x v="73"/>
    <n v="259970"/>
    <n v="20886685"/>
  </r>
  <r>
    <x v="90"/>
    <x v="21"/>
    <x v="73"/>
    <n v="295745"/>
    <n v="7136587"/>
  </r>
  <r>
    <x v="91"/>
    <x v="21"/>
    <x v="73"/>
    <n v="299970"/>
    <n v="10878143"/>
  </r>
  <r>
    <x v="92"/>
    <x v="21"/>
    <x v="73"/>
    <n v="240766"/>
    <n v="14576923"/>
  </r>
  <r>
    <x v="93"/>
    <x v="21"/>
    <x v="73"/>
    <n v="240179"/>
    <n v="10746215"/>
  </r>
  <r>
    <x v="94"/>
    <x v="21"/>
    <x v="73"/>
    <n v="247990"/>
    <n v="13858270"/>
  </r>
  <r>
    <x v="95"/>
    <x v="21"/>
    <x v="73"/>
    <n v="263858"/>
    <n v="14501963"/>
  </r>
  <r>
    <x v="96"/>
    <x v="21"/>
    <x v="73"/>
    <n v="237498"/>
    <n v="6810238"/>
  </r>
  <r>
    <x v="97"/>
    <x v="21"/>
    <x v="73"/>
    <n v="245250"/>
    <n v="10296080"/>
  </r>
  <r>
    <x v="98"/>
    <x v="21"/>
    <x v="73"/>
    <n v="237050"/>
    <n v="20575038"/>
  </r>
  <r>
    <x v="99"/>
    <x v="21"/>
    <x v="73"/>
    <n v="202680"/>
    <n v="8776453"/>
  </r>
  <r>
    <x v="100"/>
    <x v="21"/>
    <x v="73"/>
    <n v="198000"/>
    <n v="16280526"/>
  </r>
  <r>
    <x v="101"/>
    <x v="21"/>
    <x v="73"/>
    <n v="220000"/>
    <n v="15985713"/>
  </r>
  <r>
    <x v="102"/>
    <x v="21"/>
    <x v="73"/>
    <n v="202500"/>
    <n v="15186645"/>
  </r>
  <r>
    <x v="103"/>
    <x v="21"/>
    <x v="73"/>
    <n v="234948"/>
    <n v="19433038"/>
  </r>
  <r>
    <x v="104"/>
    <x v="21"/>
    <x v="73"/>
    <n v="214000"/>
    <n v="12520345"/>
  </r>
  <r>
    <x v="105"/>
    <x v="21"/>
    <x v="73"/>
    <n v="179400"/>
    <n v="9318593"/>
  </r>
  <r>
    <x v="106"/>
    <x v="21"/>
    <x v="73"/>
    <n v="211225"/>
    <n v="10020895"/>
  </r>
  <r>
    <x v="107"/>
    <x v="21"/>
    <x v="73"/>
    <n v="199995"/>
    <n v="9906122"/>
  </r>
  <r>
    <x v="108"/>
    <x v="21"/>
    <x v="73"/>
    <n v="199995"/>
    <n v="7190468"/>
  </r>
  <r>
    <x v="109"/>
    <x v="21"/>
    <x v="73"/>
    <n v="214950"/>
    <n v="7684400"/>
  </r>
  <r>
    <x v="110"/>
    <x v="21"/>
    <x v="73"/>
    <n v="242475"/>
    <n v="12895995"/>
  </r>
  <r>
    <x v="111"/>
    <x v="21"/>
    <x v="73"/>
    <n v="235700"/>
    <n v="13550444"/>
  </r>
  <r>
    <x v="112"/>
    <x v="21"/>
    <x v="73"/>
    <n v="240211"/>
    <n v="16844594"/>
  </r>
  <r>
    <x v="113"/>
    <x v="21"/>
    <x v="73"/>
    <n v="240175"/>
    <n v="11764500"/>
  </r>
  <r>
    <x v="114"/>
    <x v="21"/>
    <x v="73"/>
    <n v="219000"/>
    <n v="19644269"/>
  </r>
  <r>
    <x v="115"/>
    <x v="21"/>
    <x v="73"/>
    <n v="239000"/>
    <n v="15519335"/>
  </r>
  <r>
    <x v="116"/>
    <x v="21"/>
    <x v="73"/>
    <n v="222000"/>
    <n v="15220737"/>
  </r>
  <r>
    <x v="117"/>
    <x v="21"/>
    <x v="73"/>
    <n v="250000"/>
    <n v="15372230"/>
  </r>
  <r>
    <x v="118"/>
    <x v="21"/>
    <x v="73"/>
    <n v="231250"/>
    <n v="14100074"/>
  </r>
  <r>
    <x v="119"/>
    <x v="21"/>
    <x v="73"/>
    <n v="239950"/>
    <n v="19179289"/>
  </r>
  <r>
    <x v="120"/>
    <x v="21"/>
    <x v="73"/>
    <n v="216900"/>
    <n v="12544333"/>
  </r>
  <r>
    <x v="121"/>
    <x v="21"/>
    <x v="73"/>
    <n v="235475"/>
    <n v="10850145"/>
  </r>
  <r>
    <x v="122"/>
    <x v="21"/>
    <x v="73"/>
    <n v="245000"/>
    <n v="18224466"/>
  </r>
  <r>
    <x v="123"/>
    <x v="21"/>
    <x v="73"/>
    <n v="263248"/>
    <n v="15351656"/>
  </r>
  <r>
    <x v="124"/>
    <x v="21"/>
    <x v="73"/>
    <n v="240995"/>
    <n v="20395795"/>
  </r>
  <r>
    <x v="125"/>
    <x v="21"/>
    <x v="73"/>
    <n v="243000"/>
    <n v="19516783"/>
  </r>
  <r>
    <x v="126"/>
    <x v="21"/>
    <x v="73"/>
    <n v="275000"/>
    <n v="26157817"/>
  </r>
  <r>
    <x v="127"/>
    <x v="21"/>
    <x v="73"/>
    <n v="265740"/>
    <n v="27327999"/>
  </r>
  <r>
    <x v="128"/>
    <x v="21"/>
    <x v="73"/>
    <n v="267000"/>
    <n v="19591242"/>
  </r>
  <r>
    <x v="129"/>
    <x v="21"/>
    <x v="73"/>
    <n v="279900"/>
    <n v="20614697"/>
  </r>
  <r>
    <x v="130"/>
    <x v="21"/>
    <x v="73"/>
    <n v="296000"/>
    <n v="17602871"/>
  </r>
  <r>
    <x v="131"/>
    <x v="21"/>
    <x v="73"/>
    <n v="283875"/>
    <n v="15441242"/>
  </r>
  <r>
    <x v="132"/>
    <x v="21"/>
    <x v="73"/>
    <n v="239250"/>
    <n v="15643630"/>
  </r>
  <r>
    <x v="133"/>
    <x v="21"/>
    <x v="73"/>
    <n v="315450"/>
    <n v="16279258"/>
  </r>
  <r>
    <x v="134"/>
    <x v="21"/>
    <x v="73"/>
    <n v="269995"/>
    <n v="22477993"/>
  </r>
  <r>
    <x v="135"/>
    <x v="21"/>
    <x v="73"/>
    <n v="249000"/>
    <n v="19685717"/>
  </r>
  <r>
    <x v="136"/>
    <x v="21"/>
    <x v="73"/>
    <n v="295000"/>
    <n v="22433304"/>
  </r>
  <r>
    <x v="137"/>
    <x v="21"/>
    <x v="73"/>
    <n v="280950"/>
    <n v="23916716"/>
  </r>
  <r>
    <x v="138"/>
    <x v="21"/>
    <x v="73"/>
    <n v="283250"/>
    <n v="33628861"/>
  </r>
  <r>
    <x v="139"/>
    <x v="21"/>
    <x v="73"/>
    <n v="312448"/>
    <n v="35273297"/>
  </r>
  <r>
    <x v="140"/>
    <x v="21"/>
    <x v="73"/>
    <n v="274250"/>
    <n v="21889844"/>
  </r>
  <r>
    <x v="141"/>
    <x v="21"/>
    <x v="73"/>
    <n v="252250"/>
    <n v="22122882"/>
  </r>
  <r>
    <x v="142"/>
    <x v="21"/>
    <x v="73"/>
    <n v="301793"/>
    <n v="24174738"/>
  </r>
  <r>
    <x v="143"/>
    <x v="21"/>
    <x v="73"/>
    <n v="288000"/>
    <n v="25481522"/>
  </r>
  <r>
    <x v="144"/>
    <x v="21"/>
    <x v="73"/>
    <n v="307000"/>
    <n v="18853212"/>
  </r>
  <r>
    <x v="145"/>
    <x v="21"/>
    <x v="73"/>
    <n v="298950"/>
    <n v="22473088"/>
  </r>
  <r>
    <x v="146"/>
    <x v="21"/>
    <x v="73"/>
    <n v="304408"/>
    <n v="27254968"/>
  </r>
  <r>
    <x v="147"/>
    <x v="21"/>
    <x v="73"/>
    <n v="290500"/>
    <n v="32994942"/>
  </r>
  <r>
    <x v="148"/>
    <x v="21"/>
    <x v="73"/>
    <n v="314750"/>
    <n v="37542081"/>
  </r>
  <r>
    <x v="149"/>
    <x v="21"/>
    <x v="73"/>
    <n v="295000"/>
    <n v="39286142"/>
  </r>
  <r>
    <x v="150"/>
    <x v="21"/>
    <x v="73"/>
    <n v="293000"/>
    <n v="35912709"/>
  </r>
  <r>
    <x v="151"/>
    <x v="21"/>
    <x v="73"/>
    <n v="303250"/>
    <n v="28123685"/>
  </r>
  <r>
    <x v="152"/>
    <x v="21"/>
    <x v="73"/>
    <n v="326000"/>
    <n v="40330346"/>
  </r>
  <r>
    <x v="153"/>
    <x v="21"/>
    <x v="73"/>
    <n v="306279"/>
    <n v="24747456"/>
  </r>
  <r>
    <x v="154"/>
    <x v="21"/>
    <x v="73"/>
    <n v="317000"/>
    <n v="25315779"/>
  </r>
  <r>
    <x v="155"/>
    <x v="21"/>
    <x v="73"/>
    <n v="318900"/>
    <n v="31502379"/>
  </r>
  <r>
    <x v="156"/>
    <x v="21"/>
    <x v="73"/>
    <n v="329900"/>
    <n v="19994127"/>
  </r>
  <r>
    <x v="157"/>
    <x v="21"/>
    <x v="73"/>
    <n v="298752"/>
    <n v="16367561"/>
  </r>
  <r>
    <x v="158"/>
    <x v="21"/>
    <x v="73"/>
    <n v="330373"/>
    <n v="38898244"/>
  </r>
  <r>
    <x v="159"/>
    <x v="21"/>
    <x v="73"/>
    <n v="299900"/>
    <n v="34226442"/>
  </r>
  <r>
    <x v="160"/>
    <x v="21"/>
    <x v="73"/>
    <n v="319950"/>
    <n v="38468425"/>
  </r>
  <r>
    <x v="161"/>
    <x v="21"/>
    <x v="73"/>
    <n v="348000"/>
    <n v="57359871"/>
  </r>
  <r>
    <x v="162"/>
    <x v="21"/>
    <x v="73"/>
    <n v="360000"/>
    <n v="45707141"/>
  </r>
  <r>
    <x v="163"/>
    <x v="21"/>
    <x v="73"/>
    <n v="325000"/>
    <n v="45335512"/>
  </r>
  <r>
    <x v="164"/>
    <x v="21"/>
    <x v="73"/>
    <n v="347500"/>
    <n v="50524292"/>
  </r>
  <r>
    <x v="165"/>
    <x v="21"/>
    <x v="73"/>
    <n v="353631"/>
    <n v="48299961"/>
  </r>
  <r>
    <x v="166"/>
    <x v="21"/>
    <x v="73"/>
    <n v="341475"/>
    <n v="38223763"/>
  </r>
  <r>
    <x v="167"/>
    <x v="21"/>
    <x v="73"/>
    <n v="341500"/>
    <n v="45255040"/>
  </r>
  <r>
    <x v="168"/>
    <x v="21"/>
    <x v="73"/>
    <n v="348498"/>
    <n v="26358712"/>
  </r>
  <r>
    <x v="169"/>
    <x v="21"/>
    <x v="73"/>
    <n v="354950"/>
    <n v="24453173"/>
  </r>
  <r>
    <x v="170"/>
    <x v="21"/>
    <x v="73"/>
    <n v="358250"/>
    <n v="39677992"/>
  </r>
  <r>
    <x v="171"/>
    <x v="21"/>
    <x v="73"/>
    <n v="382473"/>
    <n v="39614459"/>
  </r>
  <r>
    <x v="172"/>
    <x v="21"/>
    <x v="73"/>
    <n v="385000"/>
    <n v="50205287"/>
  </r>
  <r>
    <x v="173"/>
    <x v="21"/>
    <x v="73"/>
    <n v="389998"/>
    <n v="60936830"/>
  </r>
  <r>
    <x v="174"/>
    <x v="21"/>
    <x v="73"/>
    <n v="378125"/>
    <n v="50053555"/>
  </r>
  <r>
    <x v="175"/>
    <x v="21"/>
    <x v="73"/>
    <n v="362500"/>
    <n v="52721125"/>
  </r>
  <r>
    <x v="176"/>
    <x v="21"/>
    <x v="73"/>
    <n v="393200"/>
    <n v="52718725"/>
  </r>
  <r>
    <x v="177"/>
    <x v="21"/>
    <x v="73"/>
    <n v="425000"/>
    <n v="53782987"/>
  </r>
  <r>
    <x v="178"/>
    <x v="21"/>
    <x v="73"/>
    <n v="399000"/>
    <n v="48005064"/>
  </r>
  <r>
    <x v="179"/>
    <x v="21"/>
    <x v="73"/>
    <n v="429610"/>
    <n v="45769248"/>
  </r>
  <r>
    <x v="180"/>
    <x v="21"/>
    <x v="73"/>
    <n v="400000"/>
    <n v="23780863"/>
  </r>
  <r>
    <x v="181"/>
    <x v="21"/>
    <x v="73"/>
    <n v="381000"/>
    <n v="37173973"/>
  </r>
  <r>
    <x v="182"/>
    <x v="21"/>
    <x v="73"/>
    <n v="438475"/>
    <n v="54382650"/>
  </r>
  <r>
    <x v="183"/>
    <x v="21"/>
    <x v="73"/>
    <n v="401500"/>
    <n v="40218646"/>
  </r>
  <r>
    <x v="184"/>
    <x v="21"/>
    <x v="73"/>
    <n v="448530"/>
    <n v="61960982"/>
  </r>
  <r>
    <x v="185"/>
    <x v="21"/>
    <x v="73"/>
    <n v="417500"/>
    <n v="63045138"/>
  </r>
  <r>
    <x v="186"/>
    <x v="21"/>
    <x v="73"/>
    <n v="443000"/>
    <n v="66159011"/>
  </r>
  <r>
    <x v="187"/>
    <x v="21"/>
    <x v="73"/>
    <n v="468500"/>
    <n v="62337377"/>
  </r>
  <r>
    <x v="188"/>
    <x v="21"/>
    <x v="73"/>
    <n v="445195"/>
    <n v="49597868"/>
  </r>
  <r>
    <x v="189"/>
    <x v="21"/>
    <x v="73"/>
    <n v="425000"/>
    <n v="51893949"/>
  </r>
  <r>
    <x v="190"/>
    <x v="21"/>
    <x v="73"/>
    <n v="423950"/>
    <n v="52501258"/>
  </r>
  <r>
    <x v="191"/>
    <x v="21"/>
    <x v="73"/>
    <n v="412500"/>
    <n v="48279158"/>
  </r>
  <r>
    <x v="192"/>
    <x v="21"/>
    <x v="73"/>
    <n v="421450"/>
    <n v="34553618"/>
  </r>
  <r>
    <x v="202"/>
    <x v="21"/>
    <x v="73"/>
    <n v="439400"/>
    <n v="42805752"/>
  </r>
  <r>
    <x v="194"/>
    <x v="21"/>
    <x v="73"/>
    <n v="450000"/>
    <n v="45472411"/>
  </r>
  <r>
    <x v="195"/>
    <x v="21"/>
    <x v="73"/>
    <n v="429950"/>
    <n v="51426258"/>
  </r>
  <r>
    <x v="196"/>
    <x v="21"/>
    <x v="73"/>
    <n v="439950"/>
    <n v="56482729"/>
  </r>
  <r>
    <x v="197"/>
    <x v="21"/>
    <x v="73"/>
    <n v="467000"/>
    <n v="76364302"/>
  </r>
  <r>
    <x v="198"/>
    <x v="21"/>
    <x v="73"/>
    <n v="440000"/>
    <n v="66824256"/>
  </r>
  <r>
    <x v="199"/>
    <x v="21"/>
    <x v="73"/>
    <n v="427000"/>
    <n v="64808324"/>
  </r>
  <r>
    <x v="200"/>
    <x v="21"/>
    <x v="73"/>
    <n v="459950"/>
    <n v="57136633"/>
  </r>
  <r>
    <x v="201"/>
    <x v="21"/>
    <x v="73"/>
    <n v="449950"/>
    <n v="50122650"/>
  </r>
  <r>
    <x v="12"/>
    <x v="30"/>
    <x v="74"/>
    <n v="253500"/>
    <n v="507000"/>
  </r>
  <r>
    <x v="12"/>
    <x v="31"/>
    <x v="74"/>
    <n v="211000"/>
    <n v="4088990"/>
  </r>
  <r>
    <x v="13"/>
    <x v="30"/>
    <x v="74"/>
    <m/>
    <n v="0"/>
  </r>
  <r>
    <x v="13"/>
    <x v="31"/>
    <x v="74"/>
    <n v="213250"/>
    <n v="3719433"/>
  </r>
  <r>
    <x v="14"/>
    <x v="30"/>
    <x v="74"/>
    <n v="199450"/>
    <n v="199450"/>
  </r>
  <r>
    <x v="14"/>
    <x v="31"/>
    <x v="74"/>
    <n v="186900"/>
    <n v="5613850"/>
  </r>
  <r>
    <x v="15"/>
    <x v="30"/>
    <x v="74"/>
    <n v="189950"/>
    <n v="189950"/>
  </r>
  <r>
    <x v="15"/>
    <x v="31"/>
    <x v="74"/>
    <n v="225000"/>
    <n v="12510943"/>
  </r>
  <r>
    <x v="16"/>
    <x v="30"/>
    <x v="74"/>
    <n v="355750"/>
    <n v="711500"/>
  </r>
  <r>
    <x v="16"/>
    <x v="31"/>
    <x v="74"/>
    <n v="219450"/>
    <n v="7050738"/>
  </r>
  <r>
    <x v="17"/>
    <x v="30"/>
    <x v="74"/>
    <n v="184900"/>
    <n v="184900"/>
  </r>
  <r>
    <x v="17"/>
    <x v="31"/>
    <x v="74"/>
    <n v="226250"/>
    <n v="10044137"/>
  </r>
  <r>
    <x v="18"/>
    <x v="30"/>
    <x v="74"/>
    <m/>
    <n v="0"/>
  </r>
  <r>
    <x v="18"/>
    <x v="31"/>
    <x v="74"/>
    <n v="219998"/>
    <n v="7472945"/>
  </r>
  <r>
    <x v="19"/>
    <x v="30"/>
    <x v="74"/>
    <n v="230000"/>
    <n v="460000"/>
  </r>
  <r>
    <x v="19"/>
    <x v="31"/>
    <x v="74"/>
    <n v="232250"/>
    <n v="9095040"/>
  </r>
  <r>
    <x v="20"/>
    <x v="30"/>
    <x v="74"/>
    <n v="217000"/>
    <n v="434000"/>
  </r>
  <r>
    <x v="20"/>
    <x v="31"/>
    <x v="74"/>
    <n v="215000"/>
    <n v="8138677"/>
  </r>
  <r>
    <x v="21"/>
    <x v="30"/>
    <x v="74"/>
    <m/>
    <n v="0"/>
  </r>
  <r>
    <x v="21"/>
    <x v="31"/>
    <x v="74"/>
    <n v="231250"/>
    <n v="5688975"/>
  </r>
  <r>
    <x v="22"/>
    <x v="30"/>
    <x v="74"/>
    <m/>
    <n v="0"/>
  </r>
  <r>
    <x v="22"/>
    <x v="31"/>
    <x v="74"/>
    <n v="285975"/>
    <n v="7818238"/>
  </r>
  <r>
    <x v="23"/>
    <x v="30"/>
    <x v="74"/>
    <n v="287000"/>
    <n v="287000"/>
  </r>
  <r>
    <x v="23"/>
    <x v="31"/>
    <x v="74"/>
    <n v="259950"/>
    <n v="12188312"/>
  </r>
  <r>
    <x v="24"/>
    <x v="30"/>
    <x v="74"/>
    <m/>
    <n v="0"/>
  </r>
  <r>
    <x v="24"/>
    <x v="31"/>
    <x v="74"/>
    <n v="249950"/>
    <n v="5536405"/>
  </r>
  <r>
    <x v="25"/>
    <x v="30"/>
    <x v="74"/>
    <n v="243975"/>
    <n v="487950"/>
  </r>
  <r>
    <x v="25"/>
    <x v="31"/>
    <x v="74"/>
    <n v="234975"/>
    <n v="4913490"/>
  </r>
  <r>
    <x v="26"/>
    <x v="30"/>
    <x v="74"/>
    <n v="237000"/>
    <n v="237000"/>
  </r>
  <r>
    <x v="26"/>
    <x v="31"/>
    <x v="74"/>
    <n v="272474"/>
    <n v="8374896"/>
  </r>
  <r>
    <x v="27"/>
    <x v="30"/>
    <x v="74"/>
    <n v="381500"/>
    <n v="763000"/>
  </r>
  <r>
    <x v="27"/>
    <x v="31"/>
    <x v="74"/>
    <n v="251000"/>
    <n v="9736407"/>
  </r>
  <r>
    <x v="28"/>
    <x v="30"/>
    <x v="74"/>
    <n v="374975"/>
    <n v="749950"/>
  </r>
  <r>
    <x v="28"/>
    <x v="31"/>
    <x v="74"/>
    <n v="231000"/>
    <n v="7060100"/>
  </r>
  <r>
    <x v="29"/>
    <x v="30"/>
    <x v="74"/>
    <n v="305000"/>
    <n v="815000"/>
  </r>
  <r>
    <x v="29"/>
    <x v="31"/>
    <x v="74"/>
    <n v="259975"/>
    <n v="9206904"/>
  </r>
  <r>
    <x v="30"/>
    <x v="30"/>
    <x v="74"/>
    <n v="460000"/>
    <n v="460000"/>
  </r>
  <r>
    <x v="30"/>
    <x v="31"/>
    <x v="74"/>
    <n v="260000"/>
    <n v="6631600"/>
  </r>
  <r>
    <x v="31"/>
    <x v="30"/>
    <x v="74"/>
    <n v="359175"/>
    <n v="718350"/>
  </r>
  <r>
    <x v="31"/>
    <x v="31"/>
    <x v="74"/>
    <n v="297500"/>
    <n v="11279850"/>
  </r>
  <r>
    <x v="32"/>
    <x v="30"/>
    <x v="74"/>
    <m/>
    <n v="0"/>
  </r>
  <r>
    <x v="32"/>
    <x v="31"/>
    <x v="74"/>
    <n v="253975"/>
    <n v="10039000"/>
  </r>
  <r>
    <x v="33"/>
    <x v="30"/>
    <x v="74"/>
    <m/>
    <n v="0"/>
  </r>
  <r>
    <x v="33"/>
    <x v="31"/>
    <x v="74"/>
    <n v="284225"/>
    <n v="10470337"/>
  </r>
  <r>
    <x v="34"/>
    <x v="30"/>
    <x v="74"/>
    <n v="319950"/>
    <n v="1535300"/>
  </r>
  <r>
    <x v="34"/>
    <x v="31"/>
    <x v="74"/>
    <n v="298000"/>
    <n v="12196720"/>
  </r>
  <r>
    <x v="35"/>
    <x v="30"/>
    <x v="74"/>
    <n v="382000"/>
    <n v="764000"/>
  </r>
  <r>
    <x v="35"/>
    <x v="31"/>
    <x v="74"/>
    <n v="265000"/>
    <n v="7653140"/>
  </r>
  <r>
    <x v="36"/>
    <x v="30"/>
    <x v="74"/>
    <m/>
    <n v="0"/>
  </r>
  <r>
    <x v="36"/>
    <x v="31"/>
    <x v="74"/>
    <n v="310500"/>
    <n v="7954200"/>
  </r>
  <r>
    <x v="37"/>
    <x v="30"/>
    <x v="74"/>
    <n v="366550"/>
    <n v="733100"/>
  </r>
  <r>
    <x v="37"/>
    <x v="31"/>
    <x v="74"/>
    <n v="318975"/>
    <n v="7809000"/>
  </r>
  <r>
    <x v="38"/>
    <x v="30"/>
    <x v="74"/>
    <m/>
    <n v="0"/>
  </r>
  <r>
    <x v="38"/>
    <x v="31"/>
    <x v="74"/>
    <n v="296000"/>
    <n v="10973199"/>
  </r>
  <r>
    <x v="39"/>
    <x v="30"/>
    <x v="74"/>
    <n v="355000"/>
    <n v="355000"/>
  </r>
  <r>
    <x v="39"/>
    <x v="31"/>
    <x v="74"/>
    <n v="312450"/>
    <n v="9503036"/>
  </r>
  <r>
    <x v="40"/>
    <x v="30"/>
    <x v="74"/>
    <n v="399000"/>
    <n v="399000"/>
  </r>
  <r>
    <x v="40"/>
    <x v="31"/>
    <x v="74"/>
    <n v="307000"/>
    <n v="10221475"/>
  </r>
  <r>
    <x v="41"/>
    <x v="30"/>
    <x v="74"/>
    <n v="335000"/>
    <n v="335000"/>
  </r>
  <r>
    <x v="41"/>
    <x v="31"/>
    <x v="74"/>
    <n v="280750"/>
    <n v="9305018"/>
  </r>
  <r>
    <x v="42"/>
    <x v="30"/>
    <x v="74"/>
    <n v="260000"/>
    <n v="260000"/>
  </r>
  <r>
    <x v="42"/>
    <x v="31"/>
    <x v="74"/>
    <n v="288750"/>
    <n v="11684900"/>
  </r>
  <r>
    <x v="43"/>
    <x v="30"/>
    <x v="74"/>
    <n v="424500"/>
    <n v="1251400"/>
  </r>
  <r>
    <x v="43"/>
    <x v="31"/>
    <x v="74"/>
    <n v="292500"/>
    <n v="10774340"/>
  </r>
  <r>
    <x v="44"/>
    <x v="30"/>
    <x v="74"/>
    <n v="393000"/>
    <n v="393000"/>
  </r>
  <r>
    <x v="44"/>
    <x v="31"/>
    <x v="74"/>
    <n v="309900"/>
    <n v="8896250"/>
  </r>
  <r>
    <x v="45"/>
    <x v="30"/>
    <x v="74"/>
    <m/>
    <n v="0"/>
  </r>
  <r>
    <x v="45"/>
    <x v="31"/>
    <x v="74"/>
    <n v="320000"/>
    <n v="7195878"/>
  </r>
  <r>
    <x v="46"/>
    <x v="30"/>
    <x v="74"/>
    <n v="384500"/>
    <n v="1096000"/>
  </r>
  <r>
    <x v="46"/>
    <x v="31"/>
    <x v="74"/>
    <n v="279500"/>
    <n v="9332690"/>
  </r>
  <r>
    <x v="47"/>
    <x v="30"/>
    <x v="74"/>
    <n v="342450"/>
    <n v="684900"/>
  </r>
  <r>
    <x v="47"/>
    <x v="31"/>
    <x v="74"/>
    <n v="300000"/>
    <n v="7817740"/>
  </r>
  <r>
    <x v="48"/>
    <x v="30"/>
    <x v="74"/>
    <m/>
    <n v="0"/>
  </r>
  <r>
    <x v="48"/>
    <x v="31"/>
    <x v="74"/>
    <n v="327475"/>
    <n v="8232240"/>
  </r>
  <r>
    <x v="49"/>
    <x v="30"/>
    <x v="74"/>
    <n v="350000"/>
    <n v="350000"/>
  </r>
  <r>
    <x v="49"/>
    <x v="31"/>
    <x v="74"/>
    <n v="327250"/>
    <n v="7094650"/>
  </r>
  <r>
    <x v="50"/>
    <x v="30"/>
    <x v="74"/>
    <m/>
    <n v="0"/>
  </r>
  <r>
    <x v="50"/>
    <x v="31"/>
    <x v="74"/>
    <n v="305000"/>
    <n v="9264985"/>
  </r>
  <r>
    <x v="51"/>
    <x v="30"/>
    <x v="74"/>
    <n v="385950"/>
    <n v="1062900"/>
  </r>
  <r>
    <x v="51"/>
    <x v="31"/>
    <x v="74"/>
    <n v="295500"/>
    <n v="4123300"/>
  </r>
  <r>
    <x v="52"/>
    <x v="30"/>
    <x v="74"/>
    <n v="441500"/>
    <n v="883000"/>
  </r>
  <r>
    <x v="52"/>
    <x v="31"/>
    <x v="74"/>
    <n v="314000"/>
    <n v="8127315"/>
  </r>
  <r>
    <x v="53"/>
    <x v="30"/>
    <x v="74"/>
    <n v="271475"/>
    <n v="542950"/>
  </r>
  <r>
    <x v="53"/>
    <x v="31"/>
    <x v="74"/>
    <n v="306250"/>
    <n v="8983540"/>
  </r>
  <r>
    <x v="54"/>
    <x v="30"/>
    <x v="74"/>
    <n v="390000"/>
    <n v="1234000"/>
  </r>
  <r>
    <x v="54"/>
    <x v="31"/>
    <x v="74"/>
    <n v="314000"/>
    <n v="6386340"/>
  </r>
  <r>
    <x v="55"/>
    <x v="30"/>
    <x v="74"/>
    <n v="1008500"/>
    <n v="2017000"/>
  </r>
  <r>
    <x v="55"/>
    <x v="31"/>
    <x v="74"/>
    <n v="297475"/>
    <n v="5774275"/>
  </r>
  <r>
    <x v="56"/>
    <x v="30"/>
    <x v="74"/>
    <m/>
    <n v="0"/>
  </r>
  <r>
    <x v="56"/>
    <x v="31"/>
    <x v="74"/>
    <n v="323500"/>
    <n v="6893050"/>
  </r>
  <r>
    <x v="57"/>
    <x v="30"/>
    <x v="74"/>
    <n v="393000"/>
    <n v="393000"/>
  </r>
  <r>
    <x v="57"/>
    <x v="31"/>
    <x v="74"/>
    <n v="308975"/>
    <n v="5484800"/>
  </r>
  <r>
    <x v="58"/>
    <x v="30"/>
    <x v="74"/>
    <n v="386250"/>
    <n v="772500"/>
  </r>
  <r>
    <x v="58"/>
    <x v="31"/>
    <x v="74"/>
    <n v="295500"/>
    <n v="4667950"/>
  </r>
  <r>
    <x v="59"/>
    <x v="30"/>
    <x v="74"/>
    <m/>
    <n v="0"/>
  </r>
  <r>
    <x v="59"/>
    <x v="31"/>
    <x v="74"/>
    <n v="286800"/>
    <n v="6263015"/>
  </r>
  <r>
    <x v="60"/>
    <x v="30"/>
    <x v="74"/>
    <m/>
    <n v="0"/>
  </r>
  <r>
    <x v="60"/>
    <x v="31"/>
    <x v="74"/>
    <n v="348450"/>
    <n v="4893400"/>
  </r>
  <r>
    <x v="61"/>
    <x v="30"/>
    <x v="74"/>
    <n v="371650"/>
    <n v="743300"/>
  </r>
  <r>
    <x v="61"/>
    <x v="31"/>
    <x v="74"/>
    <n v="289250"/>
    <n v="3121500"/>
  </r>
  <r>
    <x v="62"/>
    <x v="30"/>
    <x v="74"/>
    <n v="224500"/>
    <n v="224500"/>
  </r>
  <r>
    <x v="62"/>
    <x v="31"/>
    <x v="74"/>
    <n v="295000"/>
    <n v="4102729"/>
  </r>
  <r>
    <x v="63"/>
    <x v="30"/>
    <x v="74"/>
    <m/>
    <n v="0"/>
  </r>
  <r>
    <x v="63"/>
    <x v="31"/>
    <x v="74"/>
    <n v="303500"/>
    <n v="5320790"/>
  </r>
  <r>
    <x v="64"/>
    <x v="30"/>
    <x v="74"/>
    <n v="396000"/>
    <n v="396000"/>
  </r>
  <r>
    <x v="64"/>
    <x v="31"/>
    <x v="74"/>
    <n v="324950"/>
    <n v="3423678"/>
  </r>
  <r>
    <x v="65"/>
    <x v="30"/>
    <x v="74"/>
    <m/>
    <n v="0"/>
  </r>
  <r>
    <x v="65"/>
    <x v="31"/>
    <x v="74"/>
    <n v="297250"/>
    <n v="4361875"/>
  </r>
  <r>
    <x v="66"/>
    <x v="30"/>
    <x v="74"/>
    <n v="297000"/>
    <n v="594000"/>
  </r>
  <r>
    <x v="66"/>
    <x v="31"/>
    <x v="74"/>
    <n v="291000"/>
    <n v="4894105"/>
  </r>
  <r>
    <x v="67"/>
    <x v="30"/>
    <x v="74"/>
    <n v="322900"/>
    <n v="645800"/>
  </r>
  <r>
    <x v="67"/>
    <x v="31"/>
    <x v="74"/>
    <n v="264000"/>
    <n v="6432700"/>
  </r>
  <r>
    <x v="68"/>
    <x v="30"/>
    <x v="74"/>
    <n v="280000"/>
    <n v="280000"/>
  </r>
  <r>
    <x v="68"/>
    <x v="31"/>
    <x v="74"/>
    <n v="285583"/>
    <n v="7438064"/>
  </r>
  <r>
    <x v="69"/>
    <x v="30"/>
    <x v="74"/>
    <n v="260000"/>
    <n v="260000"/>
  </r>
  <r>
    <x v="69"/>
    <x v="31"/>
    <x v="74"/>
    <n v="288000"/>
    <n v="4963400"/>
  </r>
  <r>
    <x v="70"/>
    <x v="30"/>
    <x v="74"/>
    <n v="290500"/>
    <n v="581000"/>
  </r>
  <r>
    <x v="70"/>
    <x v="31"/>
    <x v="74"/>
    <n v="310000"/>
    <n v="1849500"/>
  </r>
  <r>
    <x v="71"/>
    <x v="30"/>
    <x v="74"/>
    <n v="241000"/>
    <n v="482000"/>
  </r>
  <r>
    <x v="71"/>
    <x v="31"/>
    <x v="74"/>
    <n v="245000"/>
    <n v="3174800"/>
  </r>
  <r>
    <x v="72"/>
    <x v="30"/>
    <x v="74"/>
    <m/>
    <n v="0"/>
  </r>
  <r>
    <x v="72"/>
    <x v="31"/>
    <x v="74"/>
    <n v="289000"/>
    <n v="2935950"/>
  </r>
  <r>
    <x v="73"/>
    <x v="30"/>
    <x v="74"/>
    <m/>
    <n v="0"/>
  </r>
  <r>
    <x v="73"/>
    <x v="31"/>
    <x v="74"/>
    <n v="272500"/>
    <n v="2663500"/>
  </r>
  <r>
    <x v="74"/>
    <x v="30"/>
    <x v="74"/>
    <m/>
    <n v="0"/>
  </r>
  <r>
    <x v="74"/>
    <x v="31"/>
    <x v="74"/>
    <n v="240000"/>
    <n v="2694040"/>
  </r>
  <r>
    <x v="75"/>
    <x v="30"/>
    <x v="74"/>
    <n v="207500"/>
    <n v="207500"/>
  </r>
  <r>
    <x v="75"/>
    <x v="31"/>
    <x v="74"/>
    <n v="230863"/>
    <n v="1876625"/>
  </r>
  <r>
    <x v="76"/>
    <x v="30"/>
    <x v="74"/>
    <m/>
    <n v="0"/>
  </r>
  <r>
    <x v="76"/>
    <x v="31"/>
    <x v="74"/>
    <n v="227000"/>
    <n v="5533081"/>
  </r>
  <r>
    <x v="77"/>
    <x v="30"/>
    <x v="74"/>
    <m/>
    <n v="0"/>
  </r>
  <r>
    <x v="77"/>
    <x v="31"/>
    <x v="74"/>
    <n v="247450"/>
    <n v="5089150"/>
  </r>
  <r>
    <x v="78"/>
    <x v="30"/>
    <x v="74"/>
    <m/>
    <n v="0"/>
  </r>
  <r>
    <x v="78"/>
    <x v="31"/>
    <x v="74"/>
    <n v="239900"/>
    <n v="5003800"/>
  </r>
  <r>
    <x v="79"/>
    <x v="30"/>
    <x v="74"/>
    <m/>
    <n v="0"/>
  </r>
  <r>
    <x v="79"/>
    <x v="31"/>
    <x v="74"/>
    <n v="237000"/>
    <n v="2775500"/>
  </r>
  <r>
    <x v="80"/>
    <x v="30"/>
    <x v="74"/>
    <m/>
    <n v="0"/>
  </r>
  <r>
    <x v="80"/>
    <x v="31"/>
    <x v="74"/>
    <n v="205000"/>
    <n v="3861618"/>
  </r>
  <r>
    <x v="81"/>
    <x v="30"/>
    <x v="74"/>
    <m/>
    <n v="0"/>
  </r>
  <r>
    <x v="81"/>
    <x v="31"/>
    <x v="74"/>
    <n v="199975"/>
    <n v="2850950"/>
  </r>
  <r>
    <x v="82"/>
    <x v="30"/>
    <x v="74"/>
    <n v="270000"/>
    <n v="880000"/>
  </r>
  <r>
    <x v="82"/>
    <x v="31"/>
    <x v="74"/>
    <n v="209992"/>
    <n v="3107562"/>
  </r>
  <r>
    <x v="83"/>
    <x v="30"/>
    <x v="74"/>
    <n v="320000"/>
    <n v="320000"/>
  </r>
  <r>
    <x v="83"/>
    <x v="31"/>
    <x v="74"/>
    <n v="226000"/>
    <n v="3814124"/>
  </r>
  <r>
    <x v="84"/>
    <x v="30"/>
    <x v="74"/>
    <n v="245000"/>
    <n v="245000"/>
  </r>
  <r>
    <x v="84"/>
    <x v="31"/>
    <x v="74"/>
    <n v="210000"/>
    <n v="2480900"/>
  </r>
  <r>
    <x v="85"/>
    <x v="30"/>
    <x v="74"/>
    <m/>
    <n v="0"/>
  </r>
  <r>
    <x v="85"/>
    <x v="31"/>
    <x v="74"/>
    <n v="200000"/>
    <n v="2523950"/>
  </r>
  <r>
    <x v="86"/>
    <x v="30"/>
    <x v="74"/>
    <m/>
    <n v="0"/>
  </r>
  <r>
    <x v="86"/>
    <x v="31"/>
    <x v="74"/>
    <n v="235000"/>
    <n v="4720055"/>
  </r>
  <r>
    <x v="87"/>
    <x v="30"/>
    <x v="74"/>
    <n v="295000"/>
    <n v="295000"/>
  </r>
  <r>
    <x v="87"/>
    <x v="31"/>
    <x v="74"/>
    <n v="234000"/>
    <n v="5190550"/>
  </r>
  <r>
    <x v="88"/>
    <x v="30"/>
    <x v="74"/>
    <n v="145500"/>
    <n v="145500"/>
  </r>
  <r>
    <x v="88"/>
    <x v="31"/>
    <x v="74"/>
    <n v="210000"/>
    <n v="3955600"/>
  </r>
  <r>
    <x v="89"/>
    <x v="30"/>
    <x v="74"/>
    <m/>
    <n v="0"/>
  </r>
  <r>
    <x v="89"/>
    <x v="31"/>
    <x v="74"/>
    <n v="182500"/>
    <n v="4091250"/>
  </r>
  <r>
    <x v="90"/>
    <x v="30"/>
    <x v="74"/>
    <n v="328523"/>
    <n v="1814286"/>
  </r>
  <r>
    <x v="90"/>
    <x v="31"/>
    <x v="74"/>
    <n v="221000"/>
    <n v="2431775"/>
  </r>
  <r>
    <x v="91"/>
    <x v="30"/>
    <x v="74"/>
    <n v="396667"/>
    <n v="396667"/>
  </r>
  <r>
    <x v="91"/>
    <x v="31"/>
    <x v="74"/>
    <n v="175000"/>
    <n v="2487000"/>
  </r>
  <r>
    <x v="92"/>
    <x v="30"/>
    <x v="74"/>
    <m/>
    <n v="0"/>
  </r>
  <r>
    <x v="92"/>
    <x v="31"/>
    <x v="74"/>
    <n v="230000"/>
    <n v="3664450"/>
  </r>
  <r>
    <x v="93"/>
    <x v="30"/>
    <x v="74"/>
    <n v="260000"/>
    <n v="260000"/>
  </r>
  <r>
    <x v="93"/>
    <x v="31"/>
    <x v="74"/>
    <n v="218000"/>
    <n v="2228170"/>
  </r>
  <r>
    <x v="94"/>
    <x v="30"/>
    <x v="74"/>
    <n v="366000"/>
    <n v="366000"/>
  </r>
  <r>
    <x v="94"/>
    <x v="31"/>
    <x v="74"/>
    <n v="175130"/>
    <n v="992980"/>
  </r>
  <r>
    <x v="95"/>
    <x v="30"/>
    <x v="74"/>
    <m/>
    <n v="0"/>
  </r>
  <r>
    <x v="95"/>
    <x v="31"/>
    <x v="74"/>
    <n v="193000"/>
    <n v="2807900"/>
  </r>
  <r>
    <x v="96"/>
    <x v="30"/>
    <x v="74"/>
    <m/>
    <n v="0"/>
  </r>
  <r>
    <x v="96"/>
    <x v="31"/>
    <x v="74"/>
    <n v="171450"/>
    <n v="1521800"/>
  </r>
  <r>
    <x v="97"/>
    <x v="30"/>
    <x v="74"/>
    <n v="207500"/>
    <n v="207500"/>
  </r>
  <r>
    <x v="97"/>
    <x v="31"/>
    <x v="74"/>
    <n v="229950"/>
    <n v="2932750"/>
  </r>
  <r>
    <x v="98"/>
    <x v="30"/>
    <x v="74"/>
    <n v="349950"/>
    <n v="959900"/>
  </r>
  <r>
    <x v="98"/>
    <x v="31"/>
    <x v="74"/>
    <n v="188475"/>
    <n v="3479050"/>
  </r>
  <r>
    <x v="99"/>
    <x v="30"/>
    <x v="74"/>
    <n v="275000"/>
    <n v="550000"/>
  </r>
  <r>
    <x v="99"/>
    <x v="31"/>
    <x v="74"/>
    <n v="223000"/>
    <n v="1653850"/>
  </r>
  <r>
    <x v="100"/>
    <x v="30"/>
    <x v="74"/>
    <m/>
    <n v="0"/>
  </r>
  <r>
    <x v="100"/>
    <x v="31"/>
    <x v="74"/>
    <n v="163000"/>
    <n v="3065145"/>
  </r>
  <r>
    <x v="101"/>
    <x v="30"/>
    <x v="74"/>
    <n v="233000"/>
    <n v="233000"/>
  </r>
  <r>
    <x v="101"/>
    <x v="31"/>
    <x v="74"/>
    <n v="180960"/>
    <n v="5736369"/>
  </r>
  <r>
    <x v="102"/>
    <x v="30"/>
    <x v="74"/>
    <m/>
    <n v="0"/>
  </r>
  <r>
    <x v="102"/>
    <x v="31"/>
    <x v="74"/>
    <n v="185000"/>
    <n v="4892800"/>
  </r>
  <r>
    <x v="103"/>
    <x v="30"/>
    <x v="74"/>
    <m/>
    <n v="0"/>
  </r>
  <r>
    <x v="103"/>
    <x v="31"/>
    <x v="74"/>
    <n v="173039"/>
    <n v="3463415"/>
  </r>
  <r>
    <x v="104"/>
    <x v="30"/>
    <x v="74"/>
    <n v="258500"/>
    <n v="517000"/>
  </r>
  <r>
    <x v="104"/>
    <x v="31"/>
    <x v="74"/>
    <n v="159000"/>
    <n v="2485627"/>
  </r>
  <r>
    <x v="105"/>
    <x v="30"/>
    <x v="74"/>
    <m/>
    <n v="0"/>
  </r>
  <r>
    <x v="105"/>
    <x v="31"/>
    <x v="74"/>
    <n v="172450"/>
    <n v="3755824"/>
  </r>
  <r>
    <x v="106"/>
    <x v="30"/>
    <x v="74"/>
    <m/>
    <n v="0"/>
  </r>
  <r>
    <x v="106"/>
    <x v="31"/>
    <x v="74"/>
    <n v="142450"/>
    <n v="2674200"/>
  </r>
  <r>
    <x v="107"/>
    <x v="30"/>
    <x v="74"/>
    <m/>
    <n v="0"/>
  </r>
  <r>
    <x v="107"/>
    <x v="31"/>
    <x v="74"/>
    <n v="165450"/>
    <n v="1634900"/>
  </r>
  <r>
    <x v="108"/>
    <x v="30"/>
    <x v="74"/>
    <m/>
    <n v="0"/>
  </r>
  <r>
    <x v="108"/>
    <x v="31"/>
    <x v="74"/>
    <n v="169750"/>
    <n v="2182525"/>
  </r>
  <r>
    <x v="109"/>
    <x v="30"/>
    <x v="74"/>
    <m/>
    <n v="0"/>
  </r>
  <r>
    <x v="109"/>
    <x v="31"/>
    <x v="74"/>
    <n v="145000"/>
    <n v="2013650"/>
  </r>
  <r>
    <x v="110"/>
    <x v="30"/>
    <x v="74"/>
    <m/>
    <n v="0"/>
  </r>
  <r>
    <x v="110"/>
    <x v="31"/>
    <x v="74"/>
    <n v="150000"/>
    <n v="2342649"/>
  </r>
  <r>
    <x v="111"/>
    <x v="30"/>
    <x v="74"/>
    <m/>
    <n v="0"/>
  </r>
  <r>
    <x v="111"/>
    <x v="31"/>
    <x v="74"/>
    <n v="141000"/>
    <n v="2946950"/>
  </r>
  <r>
    <x v="112"/>
    <x v="30"/>
    <x v="74"/>
    <m/>
    <n v="0"/>
  </r>
  <r>
    <x v="112"/>
    <x v="31"/>
    <x v="74"/>
    <n v="160000"/>
    <n v="3655050"/>
  </r>
  <r>
    <x v="113"/>
    <x v="30"/>
    <x v="74"/>
    <m/>
    <n v="0"/>
  </r>
  <r>
    <x v="113"/>
    <x v="31"/>
    <x v="74"/>
    <n v="199975"/>
    <n v="3360050"/>
  </r>
  <r>
    <x v="114"/>
    <x v="30"/>
    <x v="74"/>
    <m/>
    <n v="0"/>
  </r>
  <r>
    <x v="114"/>
    <x v="31"/>
    <x v="74"/>
    <n v="187950"/>
    <n v="3290750"/>
  </r>
  <r>
    <x v="115"/>
    <x v="30"/>
    <x v="74"/>
    <n v="233000"/>
    <n v="466000"/>
  </r>
  <r>
    <x v="115"/>
    <x v="31"/>
    <x v="74"/>
    <n v="152500"/>
    <n v="1628400"/>
  </r>
  <r>
    <x v="116"/>
    <x v="30"/>
    <x v="74"/>
    <n v="229950"/>
    <n v="229950"/>
  </r>
  <r>
    <x v="116"/>
    <x v="31"/>
    <x v="74"/>
    <n v="202500"/>
    <n v="3761950"/>
  </r>
  <r>
    <x v="117"/>
    <x v="30"/>
    <x v="74"/>
    <n v="214750"/>
    <n v="429500"/>
  </r>
  <r>
    <x v="117"/>
    <x v="31"/>
    <x v="74"/>
    <n v="200500"/>
    <n v="4755520"/>
  </r>
  <r>
    <x v="118"/>
    <x v="30"/>
    <x v="74"/>
    <m/>
    <n v="0"/>
  </r>
  <r>
    <x v="118"/>
    <x v="31"/>
    <x v="74"/>
    <n v="185000"/>
    <n v="2528254"/>
  </r>
  <r>
    <x v="119"/>
    <x v="30"/>
    <x v="74"/>
    <m/>
    <n v="0"/>
  </r>
  <r>
    <x v="119"/>
    <x v="31"/>
    <x v="74"/>
    <n v="182000"/>
    <n v="3195000"/>
  </r>
  <r>
    <x v="120"/>
    <x v="30"/>
    <x v="74"/>
    <n v="165200"/>
    <n v="165200"/>
  </r>
  <r>
    <x v="120"/>
    <x v="31"/>
    <x v="74"/>
    <n v="217500"/>
    <n v="2536250"/>
  </r>
  <r>
    <x v="121"/>
    <x v="30"/>
    <x v="74"/>
    <m/>
    <n v="0"/>
  </r>
  <r>
    <x v="121"/>
    <x v="31"/>
    <x v="74"/>
    <n v="204000"/>
    <n v="2687075"/>
  </r>
  <r>
    <x v="122"/>
    <x v="30"/>
    <x v="74"/>
    <n v="195000"/>
    <n v="390000"/>
  </r>
  <r>
    <x v="122"/>
    <x v="31"/>
    <x v="74"/>
    <n v="210000"/>
    <n v="3799001"/>
  </r>
  <r>
    <x v="123"/>
    <x v="30"/>
    <x v="74"/>
    <n v="222006"/>
    <n v="444011"/>
  </r>
  <r>
    <x v="123"/>
    <x v="31"/>
    <x v="74"/>
    <n v="185000"/>
    <n v="4532537"/>
  </r>
  <r>
    <x v="124"/>
    <x v="30"/>
    <x v="74"/>
    <m/>
    <n v="0"/>
  </r>
  <r>
    <x v="124"/>
    <x v="31"/>
    <x v="74"/>
    <n v="186500"/>
    <n v="1499500"/>
  </r>
  <r>
    <x v="125"/>
    <x v="30"/>
    <x v="74"/>
    <m/>
    <n v="0"/>
  </r>
  <r>
    <x v="125"/>
    <x v="31"/>
    <x v="74"/>
    <n v="230250"/>
    <n v="5114420"/>
  </r>
  <r>
    <x v="126"/>
    <x v="30"/>
    <x v="74"/>
    <m/>
    <n v="0"/>
  </r>
  <r>
    <x v="126"/>
    <x v="31"/>
    <x v="74"/>
    <n v="235500"/>
    <n v="3650860"/>
  </r>
  <r>
    <x v="127"/>
    <x v="30"/>
    <x v="74"/>
    <m/>
    <n v="0"/>
  </r>
  <r>
    <x v="127"/>
    <x v="31"/>
    <x v="74"/>
    <n v="227250"/>
    <n v="3638650"/>
  </r>
  <r>
    <x v="128"/>
    <x v="30"/>
    <x v="74"/>
    <m/>
    <n v="0"/>
  </r>
  <r>
    <x v="128"/>
    <x v="31"/>
    <x v="74"/>
    <n v="236000"/>
    <n v="1847600"/>
  </r>
  <r>
    <x v="129"/>
    <x v="30"/>
    <x v="74"/>
    <n v="226500"/>
    <n v="453000"/>
  </r>
  <r>
    <x v="129"/>
    <x v="31"/>
    <x v="74"/>
    <n v="211000"/>
    <n v="5195150"/>
  </r>
  <r>
    <x v="130"/>
    <x v="30"/>
    <x v="74"/>
    <n v="182500"/>
    <n v="182500"/>
  </r>
  <r>
    <x v="130"/>
    <x v="31"/>
    <x v="74"/>
    <n v="229950"/>
    <n v="6245400"/>
  </r>
  <r>
    <x v="131"/>
    <x v="30"/>
    <x v="74"/>
    <n v="199325"/>
    <n v="398650"/>
  </r>
  <r>
    <x v="131"/>
    <x v="31"/>
    <x v="74"/>
    <n v="250000"/>
    <n v="4493500"/>
  </r>
  <r>
    <x v="132"/>
    <x v="30"/>
    <x v="74"/>
    <n v="360000"/>
    <n v="360000"/>
  </r>
  <r>
    <x v="132"/>
    <x v="31"/>
    <x v="74"/>
    <n v="220000"/>
    <n v="2780765"/>
  </r>
  <r>
    <x v="133"/>
    <x v="30"/>
    <x v="74"/>
    <m/>
    <n v="0"/>
  </r>
  <r>
    <x v="133"/>
    <x v="31"/>
    <x v="74"/>
    <n v="230000"/>
    <n v="2569500"/>
  </r>
  <r>
    <x v="134"/>
    <x v="30"/>
    <x v="74"/>
    <n v="260000"/>
    <n v="260000"/>
  </r>
  <r>
    <x v="134"/>
    <x v="31"/>
    <x v="74"/>
    <n v="235000"/>
    <n v="2734300"/>
  </r>
  <r>
    <x v="135"/>
    <x v="30"/>
    <x v="74"/>
    <m/>
    <n v="0"/>
  </r>
  <r>
    <x v="135"/>
    <x v="31"/>
    <x v="74"/>
    <n v="229975"/>
    <n v="4813550"/>
  </r>
  <r>
    <x v="136"/>
    <x v="30"/>
    <x v="74"/>
    <m/>
    <n v="0"/>
  </r>
  <r>
    <x v="136"/>
    <x v="31"/>
    <x v="74"/>
    <n v="262675"/>
    <n v="5277300"/>
  </r>
  <r>
    <x v="137"/>
    <x v="30"/>
    <x v="74"/>
    <m/>
    <n v="0"/>
  </r>
  <r>
    <x v="137"/>
    <x v="31"/>
    <x v="74"/>
    <n v="237500"/>
    <n v="5256000"/>
  </r>
  <r>
    <x v="138"/>
    <x v="30"/>
    <x v="74"/>
    <m/>
    <n v="0"/>
  </r>
  <r>
    <x v="138"/>
    <x v="31"/>
    <x v="74"/>
    <n v="248250"/>
    <n v="5155900"/>
  </r>
  <r>
    <x v="139"/>
    <x v="30"/>
    <x v="74"/>
    <m/>
    <n v="0"/>
  </r>
  <r>
    <x v="139"/>
    <x v="31"/>
    <x v="74"/>
    <n v="260750"/>
    <n v="4810550"/>
  </r>
  <r>
    <x v="140"/>
    <x v="30"/>
    <x v="74"/>
    <m/>
    <n v="0"/>
  </r>
  <r>
    <x v="140"/>
    <x v="31"/>
    <x v="74"/>
    <n v="258750"/>
    <n v="6318986"/>
  </r>
  <r>
    <x v="141"/>
    <x v="30"/>
    <x v="74"/>
    <m/>
    <n v="0"/>
  </r>
  <r>
    <x v="141"/>
    <x v="31"/>
    <x v="74"/>
    <n v="286500"/>
    <n v="3960575"/>
  </r>
  <r>
    <x v="142"/>
    <x v="30"/>
    <x v="74"/>
    <m/>
    <n v="0"/>
  </r>
  <r>
    <x v="142"/>
    <x v="31"/>
    <x v="74"/>
    <n v="256000"/>
    <n v="4928900"/>
  </r>
  <r>
    <x v="143"/>
    <x v="30"/>
    <x v="74"/>
    <m/>
    <n v="0"/>
  </r>
  <r>
    <x v="143"/>
    <x v="31"/>
    <x v="74"/>
    <n v="284850"/>
    <n v="6920617"/>
  </r>
  <r>
    <x v="144"/>
    <x v="30"/>
    <x v="74"/>
    <m/>
    <n v="0"/>
  </r>
  <r>
    <x v="144"/>
    <x v="31"/>
    <x v="74"/>
    <n v="265000"/>
    <n v="4223007"/>
  </r>
  <r>
    <x v="145"/>
    <x v="30"/>
    <x v="74"/>
    <m/>
    <n v="0"/>
  </r>
  <r>
    <x v="145"/>
    <x v="31"/>
    <x v="74"/>
    <n v="265000"/>
    <n v="4928589"/>
  </r>
  <r>
    <x v="146"/>
    <x v="30"/>
    <x v="74"/>
    <m/>
    <n v="0"/>
  </r>
  <r>
    <x v="146"/>
    <x v="31"/>
    <x v="74"/>
    <n v="255000"/>
    <n v="3394400"/>
  </r>
  <r>
    <x v="147"/>
    <x v="30"/>
    <x v="74"/>
    <m/>
    <n v="0"/>
  </r>
  <r>
    <x v="147"/>
    <x v="31"/>
    <x v="74"/>
    <n v="251000"/>
    <n v="6625050"/>
  </r>
  <r>
    <x v="148"/>
    <x v="30"/>
    <x v="74"/>
    <n v="283301"/>
    <n v="566601"/>
  </r>
  <r>
    <x v="148"/>
    <x v="31"/>
    <x v="74"/>
    <n v="298000"/>
    <n v="4624700"/>
  </r>
  <r>
    <x v="149"/>
    <x v="30"/>
    <x v="74"/>
    <n v="121300"/>
    <n v="121300"/>
  </r>
  <r>
    <x v="149"/>
    <x v="31"/>
    <x v="74"/>
    <n v="275000"/>
    <n v="9920425"/>
  </r>
  <r>
    <x v="150"/>
    <x v="30"/>
    <x v="74"/>
    <n v="397000"/>
    <n v="397000"/>
  </r>
  <r>
    <x v="150"/>
    <x v="31"/>
    <x v="74"/>
    <n v="275000"/>
    <n v="9812900"/>
  </r>
  <r>
    <x v="151"/>
    <x v="30"/>
    <x v="74"/>
    <n v="420000"/>
    <n v="420000"/>
  </r>
  <r>
    <x v="151"/>
    <x v="31"/>
    <x v="74"/>
    <n v="235750"/>
    <n v="6946650"/>
  </r>
  <r>
    <x v="152"/>
    <x v="30"/>
    <x v="74"/>
    <n v="346250"/>
    <n v="692500"/>
  </r>
  <r>
    <x v="152"/>
    <x v="31"/>
    <x v="74"/>
    <n v="299000"/>
    <n v="6714168"/>
  </r>
  <r>
    <x v="153"/>
    <x v="30"/>
    <x v="74"/>
    <m/>
    <n v="0"/>
  </r>
  <r>
    <x v="153"/>
    <x v="31"/>
    <x v="74"/>
    <n v="284500"/>
    <n v="6074701"/>
  </r>
  <r>
    <x v="154"/>
    <x v="30"/>
    <x v="74"/>
    <m/>
    <n v="0"/>
  </r>
  <r>
    <x v="154"/>
    <x v="31"/>
    <x v="74"/>
    <n v="297875"/>
    <n v="6623430"/>
  </r>
  <r>
    <x v="155"/>
    <x v="30"/>
    <x v="74"/>
    <m/>
    <n v="0"/>
  </r>
  <r>
    <x v="155"/>
    <x v="31"/>
    <x v="74"/>
    <n v="285000"/>
    <n v="4894200"/>
  </r>
  <r>
    <x v="156"/>
    <x v="30"/>
    <x v="74"/>
    <n v="248000"/>
    <n v="248000"/>
  </r>
  <r>
    <x v="156"/>
    <x v="31"/>
    <x v="74"/>
    <n v="275000"/>
    <n v="3759900"/>
  </r>
  <r>
    <x v="157"/>
    <x v="30"/>
    <x v="74"/>
    <m/>
    <n v="0"/>
  </r>
  <r>
    <x v="157"/>
    <x v="31"/>
    <x v="74"/>
    <n v="276000"/>
    <n v="3942261"/>
  </r>
  <r>
    <x v="158"/>
    <x v="30"/>
    <x v="74"/>
    <m/>
    <n v="0"/>
  </r>
  <r>
    <x v="158"/>
    <x v="31"/>
    <x v="74"/>
    <n v="318525"/>
    <n v="8769850"/>
  </r>
  <r>
    <x v="159"/>
    <x v="30"/>
    <x v="74"/>
    <m/>
    <n v="0"/>
  </r>
  <r>
    <x v="159"/>
    <x v="31"/>
    <x v="74"/>
    <n v="271150"/>
    <n v="6492375"/>
  </r>
  <r>
    <x v="160"/>
    <x v="30"/>
    <x v="74"/>
    <m/>
    <n v="0"/>
  </r>
  <r>
    <x v="160"/>
    <x v="31"/>
    <x v="74"/>
    <n v="279000"/>
    <n v="7601225"/>
  </r>
  <r>
    <x v="161"/>
    <x v="30"/>
    <x v="74"/>
    <m/>
    <n v="0"/>
  </r>
  <r>
    <x v="161"/>
    <x v="31"/>
    <x v="74"/>
    <n v="300000"/>
    <n v="7714115"/>
  </r>
  <r>
    <x v="162"/>
    <x v="30"/>
    <x v="74"/>
    <m/>
    <n v="0"/>
  </r>
  <r>
    <x v="162"/>
    <x v="31"/>
    <x v="74"/>
    <n v="282500"/>
    <n v="10118450"/>
  </r>
  <r>
    <x v="163"/>
    <x v="30"/>
    <x v="74"/>
    <m/>
    <n v="0"/>
  </r>
  <r>
    <x v="163"/>
    <x v="31"/>
    <x v="74"/>
    <n v="305500"/>
    <n v="10940650"/>
  </r>
  <r>
    <x v="164"/>
    <x v="30"/>
    <x v="74"/>
    <m/>
    <n v="0"/>
  </r>
  <r>
    <x v="164"/>
    <x v="31"/>
    <x v="74"/>
    <n v="296500"/>
    <n v="9613885"/>
  </r>
  <r>
    <x v="165"/>
    <x v="30"/>
    <x v="74"/>
    <m/>
    <n v="0"/>
  </r>
  <r>
    <x v="165"/>
    <x v="31"/>
    <x v="74"/>
    <n v="301000"/>
    <n v="6067115"/>
  </r>
  <r>
    <x v="166"/>
    <x v="30"/>
    <x v="74"/>
    <m/>
    <n v="0"/>
  </r>
  <r>
    <x v="166"/>
    <x v="31"/>
    <x v="74"/>
    <n v="290000"/>
    <n v="7026655"/>
  </r>
  <r>
    <x v="167"/>
    <x v="30"/>
    <x v="74"/>
    <m/>
    <n v="0"/>
  </r>
  <r>
    <x v="167"/>
    <x v="31"/>
    <x v="74"/>
    <n v="319500"/>
    <n v="8785950"/>
  </r>
  <r>
    <x v="168"/>
    <x v="30"/>
    <x v="74"/>
    <m/>
    <n v="0"/>
  </r>
  <r>
    <x v="168"/>
    <x v="31"/>
    <x v="74"/>
    <n v="299000"/>
    <n v="5722500"/>
  </r>
  <r>
    <x v="169"/>
    <x v="30"/>
    <x v="74"/>
    <m/>
    <n v="0"/>
  </r>
  <r>
    <x v="169"/>
    <x v="31"/>
    <x v="74"/>
    <n v="355000"/>
    <n v="6347625"/>
  </r>
  <r>
    <x v="170"/>
    <x v="30"/>
    <x v="74"/>
    <n v="402000"/>
    <n v="402000"/>
  </r>
  <r>
    <x v="170"/>
    <x v="31"/>
    <x v="74"/>
    <n v="330180"/>
    <n v="6706380"/>
  </r>
  <r>
    <x v="171"/>
    <x v="30"/>
    <x v="74"/>
    <m/>
    <n v="0"/>
  </r>
  <r>
    <x v="171"/>
    <x v="31"/>
    <x v="74"/>
    <n v="335000"/>
    <n v="7266940"/>
  </r>
  <r>
    <x v="172"/>
    <x v="30"/>
    <x v="74"/>
    <m/>
    <n v="0"/>
  </r>
  <r>
    <x v="172"/>
    <x v="31"/>
    <x v="74"/>
    <n v="372500"/>
    <n v="10207474"/>
  </r>
  <r>
    <x v="173"/>
    <x v="30"/>
    <x v="74"/>
    <m/>
    <n v="0"/>
  </r>
  <r>
    <x v="173"/>
    <x v="31"/>
    <x v="74"/>
    <n v="369250"/>
    <n v="14331295"/>
  </r>
  <r>
    <x v="174"/>
    <x v="30"/>
    <x v="74"/>
    <m/>
    <n v="0"/>
  </r>
  <r>
    <x v="174"/>
    <x v="31"/>
    <x v="74"/>
    <n v="315950"/>
    <n v="7868849"/>
  </r>
  <r>
    <x v="175"/>
    <x v="30"/>
    <x v="74"/>
    <m/>
    <n v="0"/>
  </r>
  <r>
    <x v="175"/>
    <x v="31"/>
    <x v="74"/>
    <n v="367000"/>
    <n v="10750450"/>
  </r>
  <r>
    <x v="176"/>
    <x v="30"/>
    <x v="74"/>
    <n v="394450"/>
    <n v="788900"/>
  </r>
  <r>
    <x v="176"/>
    <x v="31"/>
    <x v="74"/>
    <n v="319000"/>
    <n v="9872738"/>
  </r>
  <r>
    <x v="177"/>
    <x v="30"/>
    <x v="74"/>
    <m/>
    <m/>
  </r>
  <r>
    <x v="177"/>
    <x v="31"/>
    <x v="74"/>
    <n v="337450"/>
    <n v="11027343"/>
  </r>
  <r>
    <x v="178"/>
    <x v="30"/>
    <x v="74"/>
    <m/>
    <m/>
  </r>
  <r>
    <x v="178"/>
    <x v="31"/>
    <x v="74"/>
    <n v="324000"/>
    <n v="5983900"/>
  </r>
  <r>
    <x v="179"/>
    <x v="30"/>
    <x v="74"/>
    <m/>
    <m/>
  </r>
  <r>
    <x v="179"/>
    <x v="31"/>
    <x v="74"/>
    <n v="341000"/>
    <n v="4399129"/>
  </r>
  <r>
    <x v="180"/>
    <x v="30"/>
    <x v="74"/>
    <m/>
    <m/>
  </r>
  <r>
    <x v="180"/>
    <x v="31"/>
    <x v="74"/>
    <n v="329900"/>
    <n v="5782350"/>
  </r>
  <r>
    <x v="181"/>
    <x v="30"/>
    <x v="74"/>
    <m/>
    <m/>
  </r>
  <r>
    <x v="181"/>
    <x v="31"/>
    <x v="74"/>
    <n v="324950"/>
    <n v="3732450"/>
  </r>
  <r>
    <x v="182"/>
    <x v="30"/>
    <x v="74"/>
    <m/>
    <m/>
  </r>
  <r>
    <x v="182"/>
    <x v="31"/>
    <x v="74"/>
    <n v="360000"/>
    <n v="9088325"/>
  </r>
  <r>
    <x v="183"/>
    <x v="30"/>
    <x v="74"/>
    <m/>
    <m/>
  </r>
  <r>
    <x v="183"/>
    <x v="31"/>
    <x v="74"/>
    <n v="385238"/>
    <n v="6306825"/>
  </r>
  <r>
    <x v="184"/>
    <x v="30"/>
    <x v="74"/>
    <m/>
    <m/>
  </r>
  <r>
    <x v="184"/>
    <x v="31"/>
    <x v="74"/>
    <n v="435000"/>
    <n v="10301900"/>
  </r>
  <r>
    <x v="185"/>
    <x v="30"/>
    <x v="74"/>
    <m/>
    <m/>
  </r>
  <r>
    <x v="185"/>
    <x v="31"/>
    <x v="74"/>
    <n v="404000"/>
    <n v="9551620"/>
  </r>
  <r>
    <x v="186"/>
    <x v="30"/>
    <x v="74"/>
    <m/>
    <m/>
  </r>
  <r>
    <x v="186"/>
    <x v="31"/>
    <x v="74"/>
    <n v="350000"/>
    <n v="10812850"/>
  </r>
  <r>
    <x v="187"/>
    <x v="30"/>
    <x v="74"/>
    <m/>
    <m/>
  </r>
  <r>
    <x v="187"/>
    <x v="31"/>
    <x v="74"/>
    <n v="345000"/>
    <n v="9415341"/>
  </r>
  <r>
    <x v="188"/>
    <x v="30"/>
    <x v="74"/>
    <m/>
    <m/>
  </r>
  <r>
    <x v="188"/>
    <x v="31"/>
    <x v="74"/>
    <n v="351450"/>
    <n v="6124850"/>
  </r>
  <r>
    <x v="189"/>
    <x v="30"/>
    <x v="74"/>
    <m/>
    <m/>
  </r>
  <r>
    <x v="189"/>
    <x v="31"/>
    <x v="74"/>
    <n v="358500"/>
    <n v="9630400"/>
  </r>
  <r>
    <x v="190"/>
    <x v="30"/>
    <x v="74"/>
    <m/>
    <m/>
  </r>
  <r>
    <x v="190"/>
    <x v="31"/>
    <x v="74"/>
    <n v="375000"/>
    <n v="9337600"/>
  </r>
  <r>
    <x v="191"/>
    <x v="30"/>
    <x v="74"/>
    <m/>
    <m/>
  </r>
  <r>
    <x v="191"/>
    <x v="31"/>
    <x v="74"/>
    <n v="356000"/>
    <n v="4883950"/>
  </r>
  <r>
    <x v="192"/>
    <x v="30"/>
    <x v="74"/>
    <m/>
    <m/>
  </r>
  <r>
    <x v="192"/>
    <x v="31"/>
    <x v="74"/>
    <n v="420000"/>
    <n v="4303995"/>
  </r>
  <r>
    <x v="202"/>
    <x v="30"/>
    <x v="74"/>
    <m/>
    <m/>
  </r>
  <r>
    <x v="202"/>
    <x v="31"/>
    <x v="74"/>
    <n v="364000"/>
    <n v="6046890"/>
  </r>
  <r>
    <x v="194"/>
    <x v="30"/>
    <x v="74"/>
    <m/>
    <m/>
  </r>
  <r>
    <x v="194"/>
    <x v="31"/>
    <x v="74"/>
    <n v="388500"/>
    <n v="4209449"/>
  </r>
  <r>
    <x v="195"/>
    <x v="30"/>
    <x v="74"/>
    <m/>
    <m/>
  </r>
  <r>
    <x v="195"/>
    <x v="31"/>
    <x v="74"/>
    <n v="360000"/>
    <n v="7189475"/>
  </r>
  <r>
    <x v="196"/>
    <x v="30"/>
    <x v="74"/>
    <m/>
    <m/>
  </r>
  <r>
    <x v="196"/>
    <x v="31"/>
    <x v="74"/>
    <n v="372500"/>
    <n v="4765300"/>
  </r>
  <r>
    <x v="197"/>
    <x v="30"/>
    <x v="74"/>
    <m/>
    <m/>
  </r>
  <r>
    <x v="197"/>
    <x v="31"/>
    <x v="74"/>
    <n v="402500"/>
    <n v="8625950"/>
  </r>
  <r>
    <x v="198"/>
    <x v="30"/>
    <x v="74"/>
    <m/>
    <m/>
  </r>
  <r>
    <x v="198"/>
    <x v="31"/>
    <x v="74"/>
    <n v="376900"/>
    <n v="7627200"/>
  </r>
  <r>
    <x v="199"/>
    <x v="30"/>
    <x v="74"/>
    <m/>
    <m/>
  </r>
  <r>
    <x v="199"/>
    <x v="31"/>
    <x v="74"/>
    <n v="400000"/>
    <n v="10006440"/>
  </r>
  <r>
    <x v="200"/>
    <x v="30"/>
    <x v="74"/>
    <m/>
    <m/>
  </r>
  <r>
    <x v="200"/>
    <x v="31"/>
    <x v="74"/>
    <n v="405500"/>
    <n v="6588950"/>
  </r>
  <r>
    <x v="201"/>
    <x v="31"/>
    <x v="74"/>
    <n v="395000"/>
    <n v="11130200"/>
  </r>
  <r>
    <x v="201"/>
    <x v="30"/>
    <x v="74"/>
    <n v="399900"/>
    <n v="399900"/>
  </r>
  <r>
    <x v="12"/>
    <x v="28"/>
    <x v="75"/>
    <m/>
    <n v="0"/>
  </r>
  <r>
    <x v="13"/>
    <x v="28"/>
    <x v="75"/>
    <m/>
    <n v="0"/>
  </r>
  <r>
    <x v="14"/>
    <x v="28"/>
    <x v="75"/>
    <m/>
    <n v="0"/>
  </r>
  <r>
    <x v="15"/>
    <x v="28"/>
    <x v="75"/>
    <m/>
    <n v="0"/>
  </r>
  <r>
    <x v="16"/>
    <x v="28"/>
    <x v="75"/>
    <m/>
    <n v="0"/>
  </r>
  <r>
    <x v="17"/>
    <x v="28"/>
    <x v="75"/>
    <m/>
    <n v="0"/>
  </r>
  <r>
    <x v="18"/>
    <x v="28"/>
    <x v="75"/>
    <m/>
    <n v="0"/>
  </r>
  <r>
    <x v="19"/>
    <x v="28"/>
    <x v="75"/>
    <m/>
    <n v="0"/>
  </r>
  <r>
    <x v="20"/>
    <x v="28"/>
    <x v="75"/>
    <m/>
    <n v="0"/>
  </r>
  <r>
    <x v="21"/>
    <x v="28"/>
    <x v="75"/>
    <m/>
    <n v="0"/>
  </r>
  <r>
    <x v="22"/>
    <x v="28"/>
    <x v="75"/>
    <m/>
    <n v="0"/>
  </r>
  <r>
    <x v="23"/>
    <x v="28"/>
    <x v="75"/>
    <m/>
    <n v="0"/>
  </r>
  <r>
    <x v="24"/>
    <x v="28"/>
    <x v="75"/>
    <m/>
    <n v="0"/>
  </r>
  <r>
    <x v="25"/>
    <x v="28"/>
    <x v="75"/>
    <m/>
    <n v="0"/>
  </r>
  <r>
    <x v="26"/>
    <x v="28"/>
    <x v="75"/>
    <m/>
    <n v="0"/>
  </r>
  <r>
    <x v="27"/>
    <x v="28"/>
    <x v="75"/>
    <n v="239950"/>
    <n v="239950"/>
  </r>
  <r>
    <x v="28"/>
    <x v="28"/>
    <x v="75"/>
    <m/>
    <n v="0"/>
  </r>
  <r>
    <x v="29"/>
    <x v="28"/>
    <x v="75"/>
    <m/>
    <n v="0"/>
  </r>
  <r>
    <x v="30"/>
    <x v="28"/>
    <x v="75"/>
    <m/>
    <n v="0"/>
  </r>
  <r>
    <x v="31"/>
    <x v="28"/>
    <x v="75"/>
    <m/>
    <n v="0"/>
  </r>
  <r>
    <x v="32"/>
    <x v="28"/>
    <x v="75"/>
    <m/>
    <n v="0"/>
  </r>
  <r>
    <x v="33"/>
    <x v="28"/>
    <x v="75"/>
    <m/>
    <n v="0"/>
  </r>
  <r>
    <x v="34"/>
    <x v="28"/>
    <x v="75"/>
    <m/>
    <n v="0"/>
  </r>
  <r>
    <x v="35"/>
    <x v="28"/>
    <x v="75"/>
    <m/>
    <n v="0"/>
  </r>
  <r>
    <x v="36"/>
    <x v="28"/>
    <x v="75"/>
    <m/>
    <n v="0"/>
  </r>
  <r>
    <x v="37"/>
    <x v="28"/>
    <x v="75"/>
    <m/>
    <n v="0"/>
  </r>
  <r>
    <x v="38"/>
    <x v="28"/>
    <x v="75"/>
    <m/>
    <n v="0"/>
  </r>
  <r>
    <x v="39"/>
    <x v="28"/>
    <x v="75"/>
    <m/>
    <n v="0"/>
  </r>
  <r>
    <x v="40"/>
    <x v="28"/>
    <x v="75"/>
    <m/>
    <n v="0"/>
  </r>
  <r>
    <x v="41"/>
    <x v="28"/>
    <x v="75"/>
    <m/>
    <n v="0"/>
  </r>
  <r>
    <x v="42"/>
    <x v="28"/>
    <x v="75"/>
    <n v="269900"/>
    <n v="269900"/>
  </r>
  <r>
    <x v="43"/>
    <x v="28"/>
    <x v="75"/>
    <m/>
    <n v="0"/>
  </r>
  <r>
    <x v="44"/>
    <x v="28"/>
    <x v="75"/>
    <m/>
    <n v="0"/>
  </r>
  <r>
    <x v="45"/>
    <x v="28"/>
    <x v="75"/>
    <m/>
    <n v="0"/>
  </r>
  <r>
    <x v="46"/>
    <x v="28"/>
    <x v="75"/>
    <m/>
    <n v="0"/>
  </r>
  <r>
    <x v="47"/>
    <x v="28"/>
    <x v="75"/>
    <m/>
    <n v="0"/>
  </r>
  <r>
    <x v="48"/>
    <x v="28"/>
    <x v="75"/>
    <m/>
    <n v="0"/>
  </r>
  <r>
    <x v="49"/>
    <x v="28"/>
    <x v="75"/>
    <m/>
    <n v="0"/>
  </r>
  <r>
    <x v="50"/>
    <x v="28"/>
    <x v="75"/>
    <m/>
    <n v="0"/>
  </r>
  <r>
    <x v="51"/>
    <x v="28"/>
    <x v="75"/>
    <m/>
    <n v="0"/>
  </r>
  <r>
    <x v="52"/>
    <x v="28"/>
    <x v="75"/>
    <m/>
    <n v="0"/>
  </r>
  <r>
    <x v="53"/>
    <x v="28"/>
    <x v="75"/>
    <m/>
    <n v="0"/>
  </r>
  <r>
    <x v="54"/>
    <x v="28"/>
    <x v="75"/>
    <m/>
    <n v="0"/>
  </r>
  <r>
    <x v="55"/>
    <x v="28"/>
    <x v="75"/>
    <m/>
    <n v="0"/>
  </r>
  <r>
    <x v="56"/>
    <x v="28"/>
    <x v="75"/>
    <m/>
    <n v="0"/>
  </r>
  <r>
    <x v="57"/>
    <x v="28"/>
    <x v="75"/>
    <m/>
    <n v="0"/>
  </r>
  <r>
    <x v="58"/>
    <x v="28"/>
    <x v="75"/>
    <m/>
    <n v="0"/>
  </r>
  <r>
    <x v="59"/>
    <x v="28"/>
    <x v="75"/>
    <m/>
    <n v="0"/>
  </r>
  <r>
    <x v="60"/>
    <x v="28"/>
    <x v="75"/>
    <m/>
    <n v="0"/>
  </r>
  <r>
    <x v="61"/>
    <x v="28"/>
    <x v="75"/>
    <m/>
    <n v="0"/>
  </r>
  <r>
    <x v="62"/>
    <x v="28"/>
    <x v="75"/>
    <m/>
    <n v="0"/>
  </r>
  <r>
    <x v="63"/>
    <x v="28"/>
    <x v="75"/>
    <m/>
    <n v="0"/>
  </r>
  <r>
    <x v="64"/>
    <x v="28"/>
    <x v="75"/>
    <m/>
    <n v="0"/>
  </r>
  <r>
    <x v="65"/>
    <x v="28"/>
    <x v="75"/>
    <m/>
    <n v="0"/>
  </r>
  <r>
    <x v="66"/>
    <x v="28"/>
    <x v="75"/>
    <m/>
    <n v="0"/>
  </r>
  <r>
    <x v="67"/>
    <x v="28"/>
    <x v="75"/>
    <m/>
    <n v="0"/>
  </r>
  <r>
    <x v="68"/>
    <x v="28"/>
    <x v="75"/>
    <m/>
    <n v="0"/>
  </r>
  <r>
    <x v="69"/>
    <x v="28"/>
    <x v="75"/>
    <m/>
    <n v="0"/>
  </r>
  <r>
    <x v="70"/>
    <x v="28"/>
    <x v="75"/>
    <m/>
    <n v="0"/>
  </r>
  <r>
    <x v="71"/>
    <x v="28"/>
    <x v="75"/>
    <m/>
    <n v="0"/>
  </r>
  <r>
    <x v="72"/>
    <x v="28"/>
    <x v="75"/>
    <m/>
    <n v="0"/>
  </r>
  <r>
    <x v="73"/>
    <x v="28"/>
    <x v="75"/>
    <m/>
    <n v="0"/>
  </r>
  <r>
    <x v="74"/>
    <x v="28"/>
    <x v="75"/>
    <m/>
    <n v="0"/>
  </r>
  <r>
    <x v="75"/>
    <x v="28"/>
    <x v="75"/>
    <m/>
    <n v="0"/>
  </r>
  <r>
    <x v="76"/>
    <x v="28"/>
    <x v="75"/>
    <m/>
    <n v="0"/>
  </r>
  <r>
    <x v="77"/>
    <x v="28"/>
    <x v="75"/>
    <m/>
    <n v="0"/>
  </r>
  <r>
    <x v="78"/>
    <x v="28"/>
    <x v="75"/>
    <m/>
    <n v="0"/>
  </r>
  <r>
    <x v="79"/>
    <x v="28"/>
    <x v="75"/>
    <m/>
    <n v="0"/>
  </r>
  <r>
    <x v="80"/>
    <x v="28"/>
    <x v="75"/>
    <m/>
    <n v="0"/>
  </r>
  <r>
    <x v="81"/>
    <x v="28"/>
    <x v="75"/>
    <m/>
    <n v="0"/>
  </r>
  <r>
    <x v="82"/>
    <x v="28"/>
    <x v="75"/>
    <m/>
    <n v="0"/>
  </r>
  <r>
    <x v="83"/>
    <x v="28"/>
    <x v="75"/>
    <m/>
    <n v="0"/>
  </r>
  <r>
    <x v="84"/>
    <x v="28"/>
    <x v="75"/>
    <m/>
    <n v="0"/>
  </r>
  <r>
    <x v="85"/>
    <x v="28"/>
    <x v="75"/>
    <m/>
    <n v="0"/>
  </r>
  <r>
    <x v="86"/>
    <x v="28"/>
    <x v="75"/>
    <m/>
    <n v="0"/>
  </r>
  <r>
    <x v="87"/>
    <x v="28"/>
    <x v="75"/>
    <m/>
    <n v="0"/>
  </r>
  <r>
    <x v="88"/>
    <x v="28"/>
    <x v="75"/>
    <m/>
    <n v="0"/>
  </r>
  <r>
    <x v="89"/>
    <x v="28"/>
    <x v="75"/>
    <m/>
    <n v="0"/>
  </r>
  <r>
    <x v="90"/>
    <x v="28"/>
    <x v="75"/>
    <m/>
    <n v="0"/>
  </r>
  <r>
    <x v="91"/>
    <x v="28"/>
    <x v="75"/>
    <m/>
    <n v="0"/>
  </r>
  <r>
    <x v="92"/>
    <x v="28"/>
    <x v="75"/>
    <m/>
    <n v="0"/>
  </r>
  <r>
    <x v="93"/>
    <x v="28"/>
    <x v="75"/>
    <m/>
    <n v="0"/>
  </r>
  <r>
    <x v="94"/>
    <x v="28"/>
    <x v="75"/>
    <m/>
    <n v="0"/>
  </r>
  <r>
    <x v="95"/>
    <x v="28"/>
    <x v="75"/>
    <m/>
    <n v="0"/>
  </r>
  <r>
    <x v="96"/>
    <x v="28"/>
    <x v="75"/>
    <m/>
    <n v="0"/>
  </r>
  <r>
    <x v="97"/>
    <x v="28"/>
    <x v="75"/>
    <m/>
    <n v="0"/>
  </r>
  <r>
    <x v="98"/>
    <x v="28"/>
    <x v="75"/>
    <m/>
    <n v="0"/>
  </r>
  <r>
    <x v="99"/>
    <x v="28"/>
    <x v="75"/>
    <m/>
    <n v="0"/>
  </r>
  <r>
    <x v="100"/>
    <x v="28"/>
    <x v="75"/>
    <m/>
    <n v="0"/>
  </r>
  <r>
    <x v="101"/>
    <x v="28"/>
    <x v="75"/>
    <m/>
    <n v="0"/>
  </r>
  <r>
    <x v="102"/>
    <x v="28"/>
    <x v="75"/>
    <m/>
    <n v="0"/>
  </r>
  <r>
    <x v="103"/>
    <x v="28"/>
    <x v="75"/>
    <m/>
    <n v="0"/>
  </r>
  <r>
    <x v="104"/>
    <x v="28"/>
    <x v="75"/>
    <m/>
    <n v="0"/>
  </r>
  <r>
    <x v="105"/>
    <x v="28"/>
    <x v="75"/>
    <m/>
    <n v="0"/>
  </r>
  <r>
    <x v="106"/>
    <x v="28"/>
    <x v="75"/>
    <n v="182000"/>
    <n v="182000"/>
  </r>
  <r>
    <x v="107"/>
    <x v="28"/>
    <x v="75"/>
    <n v="147000"/>
    <n v="147000"/>
  </r>
  <r>
    <x v="108"/>
    <x v="28"/>
    <x v="75"/>
    <m/>
    <n v="0"/>
  </r>
  <r>
    <x v="109"/>
    <x v="28"/>
    <x v="75"/>
    <m/>
    <n v="0"/>
  </r>
  <r>
    <x v="110"/>
    <x v="28"/>
    <x v="75"/>
    <m/>
    <n v="0"/>
  </r>
  <r>
    <x v="111"/>
    <x v="28"/>
    <x v="75"/>
    <m/>
    <n v="0"/>
  </r>
  <r>
    <x v="112"/>
    <x v="28"/>
    <x v="75"/>
    <m/>
    <n v="0"/>
  </r>
  <r>
    <x v="113"/>
    <x v="28"/>
    <x v="75"/>
    <n v="170000"/>
    <n v="170000"/>
  </r>
  <r>
    <x v="114"/>
    <x v="28"/>
    <x v="75"/>
    <m/>
    <n v="0"/>
  </r>
  <r>
    <x v="115"/>
    <x v="28"/>
    <x v="75"/>
    <m/>
    <n v="0"/>
  </r>
  <r>
    <x v="116"/>
    <x v="28"/>
    <x v="75"/>
    <m/>
    <n v="0"/>
  </r>
  <r>
    <x v="117"/>
    <x v="28"/>
    <x v="75"/>
    <m/>
    <n v="0"/>
  </r>
  <r>
    <x v="118"/>
    <x v="28"/>
    <x v="75"/>
    <m/>
    <n v="0"/>
  </r>
  <r>
    <x v="119"/>
    <x v="28"/>
    <x v="75"/>
    <m/>
    <n v="0"/>
  </r>
  <r>
    <x v="120"/>
    <x v="28"/>
    <x v="75"/>
    <m/>
    <n v="0"/>
  </r>
  <r>
    <x v="121"/>
    <x v="28"/>
    <x v="75"/>
    <m/>
    <n v="0"/>
  </r>
  <r>
    <x v="122"/>
    <x v="28"/>
    <x v="75"/>
    <m/>
    <n v="0"/>
  </r>
  <r>
    <x v="123"/>
    <x v="28"/>
    <x v="75"/>
    <m/>
    <n v="0"/>
  </r>
  <r>
    <x v="124"/>
    <x v="28"/>
    <x v="75"/>
    <m/>
    <n v="0"/>
  </r>
  <r>
    <x v="125"/>
    <x v="28"/>
    <x v="75"/>
    <m/>
    <n v="0"/>
  </r>
  <r>
    <x v="126"/>
    <x v="28"/>
    <x v="75"/>
    <m/>
    <n v="0"/>
  </r>
  <r>
    <x v="127"/>
    <x v="28"/>
    <x v="75"/>
    <m/>
    <n v="0"/>
  </r>
  <r>
    <x v="128"/>
    <x v="28"/>
    <x v="75"/>
    <m/>
    <n v="0"/>
  </r>
  <r>
    <x v="129"/>
    <x v="28"/>
    <x v="75"/>
    <m/>
    <n v="0"/>
  </r>
  <r>
    <x v="130"/>
    <x v="28"/>
    <x v="75"/>
    <m/>
    <n v="0"/>
  </r>
  <r>
    <x v="131"/>
    <x v="28"/>
    <x v="75"/>
    <m/>
    <n v="0"/>
  </r>
  <r>
    <x v="132"/>
    <x v="28"/>
    <x v="75"/>
    <m/>
    <n v="0"/>
  </r>
  <r>
    <x v="133"/>
    <x v="28"/>
    <x v="75"/>
    <m/>
    <n v="0"/>
  </r>
  <r>
    <x v="134"/>
    <x v="28"/>
    <x v="75"/>
    <m/>
    <n v="0"/>
  </r>
  <r>
    <x v="135"/>
    <x v="28"/>
    <x v="75"/>
    <m/>
    <n v="0"/>
  </r>
  <r>
    <x v="136"/>
    <x v="28"/>
    <x v="75"/>
    <m/>
    <n v="0"/>
  </r>
  <r>
    <x v="137"/>
    <x v="28"/>
    <x v="75"/>
    <m/>
    <n v="0"/>
  </r>
  <r>
    <x v="138"/>
    <x v="28"/>
    <x v="75"/>
    <m/>
    <n v="0"/>
  </r>
  <r>
    <x v="139"/>
    <x v="28"/>
    <x v="75"/>
    <m/>
    <n v="0"/>
  </r>
  <r>
    <x v="140"/>
    <x v="28"/>
    <x v="75"/>
    <m/>
    <n v="0"/>
  </r>
  <r>
    <x v="141"/>
    <x v="28"/>
    <x v="75"/>
    <m/>
    <n v="0"/>
  </r>
  <r>
    <x v="142"/>
    <x v="28"/>
    <x v="75"/>
    <m/>
    <n v="0"/>
  </r>
  <r>
    <x v="143"/>
    <x v="28"/>
    <x v="75"/>
    <m/>
    <n v="0"/>
  </r>
  <r>
    <x v="144"/>
    <x v="28"/>
    <x v="75"/>
    <m/>
    <n v="0"/>
  </r>
  <r>
    <x v="145"/>
    <x v="28"/>
    <x v="75"/>
    <m/>
    <n v="0"/>
  </r>
  <r>
    <x v="146"/>
    <x v="28"/>
    <x v="75"/>
    <m/>
    <n v="0"/>
  </r>
  <r>
    <x v="147"/>
    <x v="28"/>
    <x v="75"/>
    <m/>
    <n v="0"/>
  </r>
  <r>
    <x v="148"/>
    <x v="28"/>
    <x v="75"/>
    <m/>
    <n v="0"/>
  </r>
  <r>
    <x v="149"/>
    <x v="28"/>
    <x v="75"/>
    <m/>
    <n v="0"/>
  </r>
  <r>
    <x v="150"/>
    <x v="28"/>
    <x v="75"/>
    <m/>
    <n v="0"/>
  </r>
  <r>
    <x v="151"/>
    <x v="28"/>
    <x v="75"/>
    <m/>
    <n v="0"/>
  </r>
  <r>
    <x v="152"/>
    <x v="28"/>
    <x v="75"/>
    <m/>
    <n v="0"/>
  </r>
  <r>
    <x v="153"/>
    <x v="28"/>
    <x v="75"/>
    <n v="215000"/>
    <n v="215000"/>
  </r>
  <r>
    <x v="154"/>
    <x v="28"/>
    <x v="75"/>
    <m/>
    <m/>
  </r>
  <r>
    <x v="155"/>
    <x v="28"/>
    <x v="75"/>
    <m/>
    <m/>
  </r>
  <r>
    <x v="156"/>
    <x v="28"/>
    <x v="75"/>
    <m/>
    <m/>
  </r>
  <r>
    <x v="157"/>
    <x v="28"/>
    <x v="75"/>
    <m/>
    <m/>
  </r>
  <r>
    <x v="158"/>
    <x v="28"/>
    <x v="75"/>
    <m/>
    <m/>
  </r>
  <r>
    <x v="159"/>
    <x v="28"/>
    <x v="75"/>
    <m/>
    <m/>
  </r>
  <r>
    <x v="160"/>
    <x v="28"/>
    <x v="75"/>
    <m/>
    <m/>
  </r>
  <r>
    <x v="161"/>
    <x v="28"/>
    <x v="75"/>
    <m/>
    <m/>
  </r>
  <r>
    <x v="162"/>
    <x v="28"/>
    <x v="75"/>
    <m/>
    <m/>
  </r>
  <r>
    <x v="163"/>
    <x v="28"/>
    <x v="75"/>
    <m/>
    <m/>
  </r>
  <r>
    <x v="164"/>
    <x v="28"/>
    <x v="75"/>
    <m/>
    <m/>
  </r>
  <r>
    <x v="165"/>
    <x v="28"/>
    <x v="75"/>
    <m/>
    <m/>
  </r>
  <r>
    <x v="166"/>
    <x v="28"/>
    <x v="75"/>
    <m/>
    <m/>
  </r>
  <r>
    <x v="167"/>
    <x v="28"/>
    <x v="75"/>
    <m/>
    <m/>
  </r>
  <r>
    <x v="168"/>
    <x v="28"/>
    <x v="75"/>
    <m/>
    <m/>
  </r>
  <r>
    <x v="169"/>
    <x v="28"/>
    <x v="75"/>
    <m/>
    <m/>
  </r>
  <r>
    <x v="170"/>
    <x v="28"/>
    <x v="75"/>
    <m/>
    <m/>
  </r>
  <r>
    <x v="171"/>
    <x v="28"/>
    <x v="75"/>
    <m/>
    <m/>
  </r>
  <r>
    <x v="172"/>
    <x v="28"/>
    <x v="75"/>
    <m/>
    <m/>
  </r>
  <r>
    <x v="173"/>
    <x v="28"/>
    <x v="75"/>
    <m/>
    <m/>
  </r>
  <r>
    <x v="174"/>
    <x v="28"/>
    <x v="75"/>
    <m/>
    <m/>
  </r>
  <r>
    <x v="175"/>
    <x v="28"/>
    <x v="75"/>
    <m/>
    <m/>
  </r>
  <r>
    <x v="176"/>
    <x v="28"/>
    <x v="75"/>
    <m/>
    <m/>
  </r>
  <r>
    <x v="177"/>
    <x v="28"/>
    <x v="75"/>
    <m/>
    <m/>
  </r>
  <r>
    <x v="178"/>
    <x v="28"/>
    <x v="75"/>
    <m/>
    <m/>
  </r>
  <r>
    <x v="179"/>
    <x v="28"/>
    <x v="75"/>
    <m/>
    <m/>
  </r>
  <r>
    <x v="180"/>
    <x v="28"/>
    <x v="75"/>
    <m/>
    <m/>
  </r>
  <r>
    <x v="181"/>
    <x v="28"/>
    <x v="75"/>
    <m/>
    <m/>
  </r>
  <r>
    <x v="182"/>
    <x v="28"/>
    <x v="75"/>
    <m/>
    <m/>
  </r>
  <r>
    <x v="183"/>
    <x v="28"/>
    <x v="75"/>
    <m/>
    <m/>
  </r>
  <r>
    <x v="184"/>
    <x v="28"/>
    <x v="75"/>
    <m/>
    <m/>
  </r>
  <r>
    <x v="185"/>
    <x v="28"/>
    <x v="75"/>
    <m/>
    <m/>
  </r>
  <r>
    <x v="186"/>
    <x v="28"/>
    <x v="75"/>
    <m/>
    <m/>
  </r>
  <r>
    <x v="187"/>
    <x v="28"/>
    <x v="75"/>
    <m/>
    <m/>
  </r>
  <r>
    <x v="188"/>
    <x v="28"/>
    <x v="75"/>
    <m/>
    <m/>
  </r>
  <r>
    <x v="189"/>
    <x v="28"/>
    <x v="75"/>
    <m/>
    <m/>
  </r>
  <r>
    <x v="190"/>
    <x v="28"/>
    <x v="75"/>
    <m/>
    <m/>
  </r>
  <r>
    <x v="191"/>
    <x v="28"/>
    <x v="75"/>
    <m/>
    <m/>
  </r>
  <r>
    <x v="192"/>
    <x v="28"/>
    <x v="75"/>
    <m/>
    <m/>
  </r>
  <r>
    <x v="202"/>
    <x v="28"/>
    <x v="75"/>
    <m/>
    <m/>
  </r>
  <r>
    <x v="194"/>
    <x v="28"/>
    <x v="75"/>
    <m/>
    <m/>
  </r>
  <r>
    <x v="195"/>
    <x v="28"/>
    <x v="75"/>
    <m/>
    <m/>
  </r>
  <r>
    <x v="196"/>
    <x v="28"/>
    <x v="75"/>
    <m/>
    <m/>
  </r>
  <r>
    <x v="197"/>
    <x v="28"/>
    <x v="75"/>
    <m/>
    <m/>
  </r>
  <r>
    <x v="198"/>
    <x v="28"/>
    <x v="75"/>
    <m/>
    <m/>
  </r>
  <r>
    <x v="199"/>
    <x v="28"/>
    <x v="75"/>
    <m/>
    <m/>
  </r>
  <r>
    <x v="200"/>
    <x v="28"/>
    <x v="75"/>
    <m/>
    <m/>
  </r>
  <r>
    <x v="201"/>
    <x v="28"/>
    <x v="75"/>
    <m/>
    <m/>
  </r>
  <r>
    <x v="12"/>
    <x v="28"/>
    <x v="76"/>
    <m/>
    <n v="0"/>
  </r>
  <r>
    <x v="12"/>
    <x v="32"/>
    <x v="76"/>
    <n v="148994"/>
    <n v="869438"/>
  </r>
  <r>
    <x v="13"/>
    <x v="28"/>
    <x v="76"/>
    <m/>
    <n v="0"/>
  </r>
  <r>
    <x v="13"/>
    <x v="32"/>
    <x v="76"/>
    <n v="182925"/>
    <n v="1004300"/>
  </r>
  <r>
    <x v="14"/>
    <x v="28"/>
    <x v="76"/>
    <m/>
    <n v="0"/>
  </r>
  <r>
    <x v="14"/>
    <x v="32"/>
    <x v="76"/>
    <n v="199240"/>
    <n v="3635930"/>
  </r>
  <r>
    <x v="15"/>
    <x v="28"/>
    <x v="76"/>
    <n v="263000"/>
    <n v="263000"/>
  </r>
  <r>
    <x v="15"/>
    <x v="32"/>
    <x v="76"/>
    <n v="179000"/>
    <n v="2797700"/>
  </r>
  <r>
    <x v="16"/>
    <x v="28"/>
    <x v="76"/>
    <m/>
    <n v="0"/>
  </r>
  <r>
    <x v="16"/>
    <x v="32"/>
    <x v="76"/>
    <n v="159000"/>
    <n v="3084450"/>
  </r>
  <r>
    <x v="17"/>
    <x v="28"/>
    <x v="76"/>
    <m/>
    <n v="0"/>
  </r>
  <r>
    <x v="17"/>
    <x v="32"/>
    <x v="76"/>
    <n v="184950"/>
    <n v="1702850"/>
  </r>
  <r>
    <x v="18"/>
    <x v="28"/>
    <x v="76"/>
    <m/>
    <n v="0"/>
  </r>
  <r>
    <x v="18"/>
    <x v="32"/>
    <x v="76"/>
    <n v="147400"/>
    <n v="2359450"/>
  </r>
  <r>
    <x v="19"/>
    <x v="28"/>
    <x v="76"/>
    <m/>
    <n v="0"/>
  </r>
  <r>
    <x v="19"/>
    <x v="32"/>
    <x v="76"/>
    <n v="199225"/>
    <n v="3819120"/>
  </r>
  <r>
    <x v="20"/>
    <x v="28"/>
    <x v="76"/>
    <n v="132650"/>
    <n v="132650"/>
  </r>
  <r>
    <x v="20"/>
    <x v="32"/>
    <x v="76"/>
    <n v="207250"/>
    <n v="4210730"/>
  </r>
  <r>
    <x v="21"/>
    <x v="28"/>
    <x v="76"/>
    <n v="224975"/>
    <n v="449950"/>
  </r>
  <r>
    <x v="21"/>
    <x v="32"/>
    <x v="76"/>
    <n v="156000"/>
    <n v="2238745"/>
  </r>
  <r>
    <x v="22"/>
    <x v="28"/>
    <x v="76"/>
    <m/>
    <n v="0"/>
  </r>
  <r>
    <x v="22"/>
    <x v="32"/>
    <x v="76"/>
    <n v="190000"/>
    <n v="3375440"/>
  </r>
  <r>
    <x v="23"/>
    <x v="28"/>
    <x v="76"/>
    <m/>
    <n v="0"/>
  </r>
  <r>
    <x v="23"/>
    <x v="32"/>
    <x v="76"/>
    <n v="176000"/>
    <n v="2478637"/>
  </r>
  <r>
    <x v="24"/>
    <x v="28"/>
    <x v="76"/>
    <n v="197000"/>
    <n v="197000"/>
  </r>
  <r>
    <x v="24"/>
    <x v="32"/>
    <x v="76"/>
    <n v="194750"/>
    <n v="695500"/>
  </r>
  <r>
    <x v="25"/>
    <x v="28"/>
    <x v="76"/>
    <n v="65000"/>
    <n v="65000"/>
  </r>
  <r>
    <x v="25"/>
    <x v="32"/>
    <x v="76"/>
    <n v="234750"/>
    <n v="1868400"/>
  </r>
  <r>
    <x v="26"/>
    <x v="28"/>
    <x v="76"/>
    <m/>
    <n v="0"/>
  </r>
  <r>
    <x v="26"/>
    <x v="32"/>
    <x v="76"/>
    <n v="184370"/>
    <n v="3150768"/>
  </r>
  <r>
    <x v="27"/>
    <x v="28"/>
    <x v="76"/>
    <m/>
    <n v="0"/>
  </r>
  <r>
    <x v="27"/>
    <x v="32"/>
    <x v="76"/>
    <n v="239000"/>
    <n v="5574650"/>
  </r>
  <r>
    <x v="28"/>
    <x v="28"/>
    <x v="76"/>
    <n v="239595"/>
    <n v="239595"/>
  </r>
  <r>
    <x v="28"/>
    <x v="32"/>
    <x v="76"/>
    <n v="224950"/>
    <n v="6315939"/>
  </r>
  <r>
    <x v="29"/>
    <x v="28"/>
    <x v="76"/>
    <n v="350000"/>
    <n v="350000"/>
  </r>
  <r>
    <x v="29"/>
    <x v="32"/>
    <x v="76"/>
    <n v="197250"/>
    <n v="3905235"/>
  </r>
  <r>
    <x v="30"/>
    <x v="28"/>
    <x v="76"/>
    <n v="130000"/>
    <n v="130000"/>
  </r>
  <r>
    <x v="30"/>
    <x v="32"/>
    <x v="76"/>
    <n v="292000"/>
    <n v="2146299"/>
  </r>
  <r>
    <x v="31"/>
    <x v="28"/>
    <x v="76"/>
    <n v="203000"/>
    <n v="203000"/>
  </r>
  <r>
    <x v="31"/>
    <x v="32"/>
    <x v="76"/>
    <n v="272500"/>
    <n v="7472111"/>
  </r>
  <r>
    <x v="32"/>
    <x v="28"/>
    <x v="76"/>
    <n v="318450"/>
    <n v="636900"/>
  </r>
  <r>
    <x v="32"/>
    <x v="32"/>
    <x v="76"/>
    <n v="252000"/>
    <n v="5268225"/>
  </r>
  <r>
    <x v="33"/>
    <x v="28"/>
    <x v="76"/>
    <n v="171000"/>
    <n v="171000"/>
  </r>
  <r>
    <x v="33"/>
    <x v="32"/>
    <x v="76"/>
    <n v="212250"/>
    <n v="3035999"/>
  </r>
  <r>
    <x v="34"/>
    <x v="28"/>
    <x v="76"/>
    <m/>
    <n v="0"/>
  </r>
  <r>
    <x v="34"/>
    <x v="32"/>
    <x v="76"/>
    <n v="231900"/>
    <n v="1594394"/>
  </r>
  <r>
    <x v="35"/>
    <x v="28"/>
    <x v="76"/>
    <n v="90000"/>
    <n v="90000"/>
  </r>
  <r>
    <x v="35"/>
    <x v="32"/>
    <x v="76"/>
    <n v="217750"/>
    <n v="3860600"/>
  </r>
  <r>
    <x v="36"/>
    <x v="28"/>
    <x v="76"/>
    <m/>
    <n v="0"/>
  </r>
  <r>
    <x v="36"/>
    <x v="32"/>
    <x v="76"/>
    <n v="212975"/>
    <n v="3037800"/>
  </r>
  <r>
    <x v="37"/>
    <x v="28"/>
    <x v="76"/>
    <m/>
    <n v="0"/>
  </r>
  <r>
    <x v="37"/>
    <x v="32"/>
    <x v="76"/>
    <n v="272500"/>
    <n v="2790500"/>
  </r>
  <r>
    <x v="38"/>
    <x v="28"/>
    <x v="76"/>
    <m/>
    <n v="0"/>
  </r>
  <r>
    <x v="38"/>
    <x v="32"/>
    <x v="76"/>
    <n v="289500"/>
    <n v="3911700"/>
  </r>
  <r>
    <x v="39"/>
    <x v="28"/>
    <x v="76"/>
    <m/>
    <n v="0"/>
  </r>
  <r>
    <x v="39"/>
    <x v="32"/>
    <x v="76"/>
    <n v="192500"/>
    <n v="4373500"/>
  </r>
  <r>
    <x v="40"/>
    <x v="28"/>
    <x v="76"/>
    <n v="480000"/>
    <n v="480000"/>
  </r>
  <r>
    <x v="40"/>
    <x v="32"/>
    <x v="76"/>
    <n v="217900"/>
    <n v="3946989"/>
  </r>
  <r>
    <x v="41"/>
    <x v="28"/>
    <x v="76"/>
    <m/>
    <n v="0"/>
  </r>
  <r>
    <x v="41"/>
    <x v="32"/>
    <x v="76"/>
    <n v="353000"/>
    <n v="6482940"/>
  </r>
  <r>
    <x v="42"/>
    <x v="28"/>
    <x v="76"/>
    <m/>
    <n v="0"/>
  </r>
  <r>
    <x v="42"/>
    <x v="32"/>
    <x v="76"/>
    <n v="249000"/>
    <n v="3714998"/>
  </r>
  <r>
    <x v="43"/>
    <x v="28"/>
    <x v="76"/>
    <m/>
    <n v="0"/>
  </r>
  <r>
    <x v="43"/>
    <x v="32"/>
    <x v="76"/>
    <n v="188450"/>
    <n v="2885799"/>
  </r>
  <r>
    <x v="44"/>
    <x v="28"/>
    <x v="76"/>
    <m/>
    <n v="0"/>
  </r>
  <r>
    <x v="44"/>
    <x v="32"/>
    <x v="76"/>
    <n v="252475"/>
    <n v="3510850"/>
  </r>
  <r>
    <x v="45"/>
    <x v="28"/>
    <x v="76"/>
    <n v="349950"/>
    <n v="349950"/>
  </r>
  <r>
    <x v="45"/>
    <x v="32"/>
    <x v="76"/>
    <n v="236200"/>
    <n v="3115650"/>
  </r>
  <r>
    <x v="46"/>
    <x v="28"/>
    <x v="76"/>
    <n v="293475"/>
    <n v="293475"/>
  </r>
  <r>
    <x v="46"/>
    <x v="32"/>
    <x v="76"/>
    <n v="220000"/>
    <n v="2819050"/>
  </r>
  <r>
    <x v="47"/>
    <x v="28"/>
    <x v="76"/>
    <n v="685000"/>
    <n v="685000"/>
  </r>
  <r>
    <x v="47"/>
    <x v="32"/>
    <x v="76"/>
    <n v="265000"/>
    <n v="3763390"/>
  </r>
  <r>
    <x v="48"/>
    <x v="28"/>
    <x v="76"/>
    <m/>
    <n v="0"/>
  </r>
  <r>
    <x v="48"/>
    <x v="32"/>
    <x v="76"/>
    <n v="283000"/>
    <n v="2809000"/>
  </r>
  <r>
    <x v="49"/>
    <x v="28"/>
    <x v="76"/>
    <m/>
    <n v="0"/>
  </r>
  <r>
    <x v="49"/>
    <x v="32"/>
    <x v="76"/>
    <n v="235950"/>
    <n v="2999600"/>
  </r>
  <r>
    <x v="50"/>
    <x v="28"/>
    <x v="76"/>
    <m/>
    <n v="0"/>
  </r>
  <r>
    <x v="50"/>
    <x v="32"/>
    <x v="76"/>
    <n v="190000"/>
    <n v="2274282"/>
  </r>
  <r>
    <x v="51"/>
    <x v="28"/>
    <x v="76"/>
    <m/>
    <n v="0"/>
  </r>
  <r>
    <x v="51"/>
    <x v="32"/>
    <x v="76"/>
    <n v="316275"/>
    <n v="3286000"/>
  </r>
  <r>
    <x v="52"/>
    <x v="28"/>
    <x v="76"/>
    <m/>
    <n v="0"/>
  </r>
  <r>
    <x v="52"/>
    <x v="32"/>
    <x v="76"/>
    <n v="209000"/>
    <n v="4351700"/>
  </r>
  <r>
    <x v="53"/>
    <x v="28"/>
    <x v="76"/>
    <n v="400000"/>
    <n v="400000"/>
  </r>
  <r>
    <x v="53"/>
    <x v="32"/>
    <x v="76"/>
    <n v="249000"/>
    <n v="3900650"/>
  </r>
  <r>
    <x v="54"/>
    <x v="28"/>
    <x v="76"/>
    <m/>
    <n v="0"/>
  </r>
  <r>
    <x v="54"/>
    <x v="32"/>
    <x v="76"/>
    <n v="342475"/>
    <n v="3470300"/>
  </r>
  <r>
    <x v="55"/>
    <x v="28"/>
    <x v="76"/>
    <m/>
    <n v="0"/>
  </r>
  <r>
    <x v="55"/>
    <x v="32"/>
    <x v="76"/>
    <n v="294000"/>
    <n v="3932000"/>
  </r>
  <r>
    <x v="56"/>
    <x v="28"/>
    <x v="76"/>
    <m/>
    <n v="0"/>
  </r>
  <r>
    <x v="56"/>
    <x v="32"/>
    <x v="76"/>
    <n v="310000"/>
    <n v="2641850"/>
  </r>
  <r>
    <x v="57"/>
    <x v="28"/>
    <x v="76"/>
    <m/>
    <n v="0"/>
  </r>
  <r>
    <x v="57"/>
    <x v="32"/>
    <x v="76"/>
    <n v="254000"/>
    <n v="2362000"/>
  </r>
  <r>
    <x v="58"/>
    <x v="28"/>
    <x v="76"/>
    <m/>
    <n v="0"/>
  </r>
  <r>
    <x v="58"/>
    <x v="32"/>
    <x v="76"/>
    <n v="280000"/>
    <n v="3416950"/>
  </r>
  <r>
    <x v="59"/>
    <x v="28"/>
    <x v="76"/>
    <n v="190000"/>
    <n v="190000"/>
  </r>
  <r>
    <x v="59"/>
    <x v="32"/>
    <x v="76"/>
    <n v="291500"/>
    <n v="2143450"/>
  </r>
  <r>
    <x v="60"/>
    <x v="28"/>
    <x v="76"/>
    <m/>
    <n v="0"/>
  </r>
  <r>
    <x v="60"/>
    <x v="32"/>
    <x v="76"/>
    <n v="180000"/>
    <n v="934950"/>
  </r>
  <r>
    <x v="61"/>
    <x v="28"/>
    <x v="76"/>
    <m/>
    <n v="0"/>
  </r>
  <r>
    <x v="61"/>
    <x v="32"/>
    <x v="76"/>
    <n v="285000"/>
    <n v="1504800"/>
  </r>
  <r>
    <x v="62"/>
    <x v="28"/>
    <x v="76"/>
    <m/>
    <n v="0"/>
  </r>
  <r>
    <x v="62"/>
    <x v="32"/>
    <x v="76"/>
    <n v="187900"/>
    <n v="1737300"/>
  </r>
  <r>
    <x v="63"/>
    <x v="28"/>
    <x v="76"/>
    <m/>
    <n v="0"/>
  </r>
  <r>
    <x v="63"/>
    <x v="32"/>
    <x v="76"/>
    <n v="359200"/>
    <n v="5386350"/>
  </r>
  <r>
    <x v="64"/>
    <x v="28"/>
    <x v="76"/>
    <m/>
    <n v="0"/>
  </r>
  <r>
    <x v="64"/>
    <x v="32"/>
    <x v="76"/>
    <n v="256000"/>
    <n v="2569195"/>
  </r>
  <r>
    <x v="65"/>
    <x v="28"/>
    <x v="76"/>
    <m/>
    <n v="0"/>
  </r>
  <r>
    <x v="65"/>
    <x v="32"/>
    <x v="76"/>
    <n v="242950"/>
    <n v="2896385"/>
  </r>
  <r>
    <x v="66"/>
    <x v="28"/>
    <x v="76"/>
    <m/>
    <n v="0"/>
  </r>
  <r>
    <x v="66"/>
    <x v="32"/>
    <x v="76"/>
    <n v="295000"/>
    <n v="2348414"/>
  </r>
  <r>
    <x v="67"/>
    <x v="28"/>
    <x v="76"/>
    <m/>
    <n v="0"/>
  </r>
  <r>
    <x v="67"/>
    <x v="32"/>
    <x v="76"/>
    <n v="251300"/>
    <n v="2254757"/>
  </r>
  <r>
    <x v="68"/>
    <x v="28"/>
    <x v="76"/>
    <m/>
    <n v="0"/>
  </r>
  <r>
    <x v="68"/>
    <x v="32"/>
    <x v="76"/>
    <n v="227500"/>
    <n v="1067500"/>
  </r>
  <r>
    <x v="69"/>
    <x v="28"/>
    <x v="76"/>
    <n v="637000"/>
    <n v="637000"/>
  </r>
  <r>
    <x v="69"/>
    <x v="32"/>
    <x v="76"/>
    <n v="274888"/>
    <n v="1913388"/>
  </r>
  <r>
    <x v="70"/>
    <x v="28"/>
    <x v="76"/>
    <m/>
    <n v="0"/>
  </r>
  <r>
    <x v="70"/>
    <x v="32"/>
    <x v="76"/>
    <n v="215000"/>
    <n v="1292304"/>
  </r>
  <r>
    <x v="71"/>
    <x v="28"/>
    <x v="76"/>
    <m/>
    <n v="0"/>
  </r>
  <r>
    <x v="71"/>
    <x v="32"/>
    <x v="76"/>
    <n v="268000"/>
    <n v="1141000"/>
  </r>
  <r>
    <x v="72"/>
    <x v="28"/>
    <x v="76"/>
    <m/>
    <n v="0"/>
  </r>
  <r>
    <x v="72"/>
    <x v="32"/>
    <x v="76"/>
    <n v="230000"/>
    <n v="808950"/>
  </r>
  <r>
    <x v="73"/>
    <x v="28"/>
    <x v="76"/>
    <m/>
    <n v="0"/>
  </r>
  <r>
    <x v="73"/>
    <x v="32"/>
    <x v="76"/>
    <n v="252000"/>
    <n v="940500"/>
  </r>
  <r>
    <x v="74"/>
    <x v="28"/>
    <x v="76"/>
    <m/>
    <n v="0"/>
  </r>
  <r>
    <x v="74"/>
    <x v="32"/>
    <x v="76"/>
    <n v="234000"/>
    <n v="2099950"/>
  </r>
  <r>
    <x v="75"/>
    <x v="28"/>
    <x v="76"/>
    <n v="350000"/>
    <n v="350000"/>
  </r>
  <r>
    <x v="75"/>
    <x v="32"/>
    <x v="76"/>
    <n v="259000"/>
    <n v="1346750"/>
  </r>
  <r>
    <x v="76"/>
    <x v="28"/>
    <x v="76"/>
    <m/>
    <n v="0"/>
  </r>
  <r>
    <x v="76"/>
    <x v="32"/>
    <x v="76"/>
    <n v="237950"/>
    <n v="2379173"/>
  </r>
  <r>
    <x v="77"/>
    <x v="28"/>
    <x v="76"/>
    <m/>
    <n v="0"/>
  </r>
  <r>
    <x v="77"/>
    <x v="32"/>
    <x v="76"/>
    <n v="257450"/>
    <n v="3233255"/>
  </r>
  <r>
    <x v="78"/>
    <x v="28"/>
    <x v="76"/>
    <m/>
    <n v="0"/>
  </r>
  <r>
    <x v="78"/>
    <x v="32"/>
    <x v="76"/>
    <n v="182487"/>
    <n v="3230837"/>
  </r>
  <r>
    <x v="79"/>
    <x v="28"/>
    <x v="76"/>
    <m/>
    <n v="0"/>
  </r>
  <r>
    <x v="79"/>
    <x v="32"/>
    <x v="76"/>
    <n v="249950"/>
    <n v="2192800"/>
  </r>
  <r>
    <x v="80"/>
    <x v="28"/>
    <x v="76"/>
    <m/>
    <n v="0"/>
  </r>
  <r>
    <x v="80"/>
    <x v="32"/>
    <x v="76"/>
    <n v="299000"/>
    <n v="1785900"/>
  </r>
  <r>
    <x v="81"/>
    <x v="28"/>
    <x v="76"/>
    <m/>
    <n v="0"/>
  </r>
  <r>
    <x v="81"/>
    <x v="32"/>
    <x v="76"/>
    <n v="190000"/>
    <n v="2816707"/>
  </r>
  <r>
    <x v="82"/>
    <x v="28"/>
    <x v="76"/>
    <m/>
    <n v="0"/>
  </r>
  <r>
    <x v="82"/>
    <x v="32"/>
    <x v="76"/>
    <n v="220000"/>
    <n v="2857250"/>
  </r>
  <r>
    <x v="83"/>
    <x v="28"/>
    <x v="76"/>
    <m/>
    <n v="0"/>
  </r>
  <r>
    <x v="83"/>
    <x v="32"/>
    <x v="76"/>
    <n v="195000"/>
    <n v="1561001"/>
  </r>
  <r>
    <x v="84"/>
    <x v="28"/>
    <x v="76"/>
    <m/>
    <n v="0"/>
  </r>
  <r>
    <x v="84"/>
    <x v="32"/>
    <x v="76"/>
    <n v="214000"/>
    <n v="1361000"/>
  </r>
  <r>
    <x v="85"/>
    <x v="28"/>
    <x v="76"/>
    <m/>
    <n v="0"/>
  </r>
  <r>
    <x v="85"/>
    <x v="32"/>
    <x v="76"/>
    <n v="192500"/>
    <n v="921000"/>
  </r>
  <r>
    <x v="86"/>
    <x v="28"/>
    <x v="76"/>
    <n v="750000"/>
    <n v="750000"/>
  </r>
  <r>
    <x v="86"/>
    <x v="32"/>
    <x v="76"/>
    <n v="220000"/>
    <n v="2156650"/>
  </r>
  <r>
    <x v="87"/>
    <x v="28"/>
    <x v="76"/>
    <m/>
    <n v="0"/>
  </r>
  <r>
    <x v="87"/>
    <x v="32"/>
    <x v="76"/>
    <n v="216950"/>
    <n v="949700"/>
  </r>
  <r>
    <x v="88"/>
    <x v="28"/>
    <x v="76"/>
    <m/>
    <n v="0"/>
  </r>
  <r>
    <x v="88"/>
    <x v="32"/>
    <x v="76"/>
    <n v="253000"/>
    <n v="2716740"/>
  </r>
  <r>
    <x v="89"/>
    <x v="28"/>
    <x v="76"/>
    <m/>
    <n v="0"/>
  </r>
  <r>
    <x v="89"/>
    <x v="32"/>
    <x v="76"/>
    <n v="248000"/>
    <n v="2573150"/>
  </r>
  <r>
    <x v="90"/>
    <x v="28"/>
    <x v="76"/>
    <m/>
    <n v="0"/>
  </r>
  <r>
    <x v="90"/>
    <x v="32"/>
    <x v="76"/>
    <n v="175125"/>
    <n v="1728750"/>
  </r>
  <r>
    <x v="91"/>
    <x v="28"/>
    <x v="76"/>
    <m/>
    <n v="0"/>
  </r>
  <r>
    <x v="91"/>
    <x v="32"/>
    <x v="76"/>
    <n v="229750"/>
    <n v="1372400"/>
  </r>
  <r>
    <x v="92"/>
    <x v="28"/>
    <x v="76"/>
    <n v="219000"/>
    <n v="219000"/>
  </r>
  <r>
    <x v="92"/>
    <x v="32"/>
    <x v="76"/>
    <n v="194750"/>
    <n v="701426"/>
  </r>
  <r>
    <x v="93"/>
    <x v="28"/>
    <x v="76"/>
    <m/>
    <n v="0"/>
  </r>
  <r>
    <x v="93"/>
    <x v="32"/>
    <x v="76"/>
    <n v="232850"/>
    <n v="2299020"/>
  </r>
  <r>
    <x v="94"/>
    <x v="28"/>
    <x v="76"/>
    <n v="397400"/>
    <n v="397400"/>
  </r>
  <r>
    <x v="94"/>
    <x v="32"/>
    <x v="76"/>
    <n v="245000"/>
    <n v="1338900"/>
  </r>
  <r>
    <x v="95"/>
    <x v="28"/>
    <x v="76"/>
    <n v="364250"/>
    <n v="728500"/>
  </r>
  <r>
    <x v="95"/>
    <x v="32"/>
    <x v="76"/>
    <n v="55000"/>
    <n v="414444"/>
  </r>
  <r>
    <x v="96"/>
    <x v="28"/>
    <x v="76"/>
    <m/>
    <n v="0"/>
  </r>
  <r>
    <x v="96"/>
    <x v="32"/>
    <x v="76"/>
    <n v="144900"/>
    <n v="753800"/>
  </r>
  <r>
    <x v="97"/>
    <x v="28"/>
    <x v="76"/>
    <m/>
    <n v="0"/>
  </r>
  <r>
    <x v="97"/>
    <x v="32"/>
    <x v="76"/>
    <n v="248000"/>
    <n v="2148025"/>
  </r>
  <r>
    <x v="98"/>
    <x v="28"/>
    <x v="76"/>
    <n v="285000"/>
    <n v="285000"/>
  </r>
  <r>
    <x v="98"/>
    <x v="32"/>
    <x v="76"/>
    <n v="202500"/>
    <n v="1161850"/>
  </r>
  <r>
    <x v="99"/>
    <x v="28"/>
    <x v="76"/>
    <n v="417500"/>
    <n v="417500"/>
  </r>
  <r>
    <x v="99"/>
    <x v="32"/>
    <x v="76"/>
    <n v="224000"/>
    <n v="2160677"/>
  </r>
  <r>
    <x v="100"/>
    <x v="28"/>
    <x v="76"/>
    <m/>
    <n v="0"/>
  </r>
  <r>
    <x v="100"/>
    <x v="32"/>
    <x v="76"/>
    <n v="169900"/>
    <n v="1701300"/>
  </r>
  <r>
    <x v="101"/>
    <x v="28"/>
    <x v="76"/>
    <n v="69900"/>
    <n v="69900"/>
  </r>
  <r>
    <x v="101"/>
    <x v="32"/>
    <x v="76"/>
    <n v="161900"/>
    <n v="1076900"/>
  </r>
  <r>
    <x v="102"/>
    <x v="28"/>
    <x v="76"/>
    <m/>
    <n v="0"/>
  </r>
  <r>
    <x v="102"/>
    <x v="32"/>
    <x v="76"/>
    <n v="226950"/>
    <n v="566850"/>
  </r>
  <r>
    <x v="103"/>
    <x v="28"/>
    <x v="76"/>
    <m/>
    <n v="0"/>
  </r>
  <r>
    <x v="103"/>
    <x v="32"/>
    <x v="76"/>
    <n v="142500"/>
    <n v="1240710"/>
  </r>
  <r>
    <x v="104"/>
    <x v="28"/>
    <x v="76"/>
    <m/>
    <n v="0"/>
  </r>
  <r>
    <x v="104"/>
    <x v="32"/>
    <x v="76"/>
    <n v="148000"/>
    <n v="971388"/>
  </r>
  <r>
    <x v="105"/>
    <x v="28"/>
    <x v="76"/>
    <m/>
    <n v="0"/>
  </r>
  <r>
    <x v="105"/>
    <x v="32"/>
    <x v="76"/>
    <n v="191550"/>
    <n v="2045415"/>
  </r>
  <r>
    <x v="106"/>
    <x v="28"/>
    <x v="76"/>
    <n v="227670"/>
    <n v="227670"/>
  </r>
  <r>
    <x v="106"/>
    <x v="32"/>
    <x v="76"/>
    <n v="166000"/>
    <n v="1156800"/>
  </r>
  <r>
    <x v="107"/>
    <x v="28"/>
    <x v="76"/>
    <n v="339450"/>
    <n v="678900"/>
  </r>
  <r>
    <x v="107"/>
    <x v="32"/>
    <x v="76"/>
    <n v="137000"/>
    <n v="1216200"/>
  </r>
  <r>
    <x v="108"/>
    <x v="28"/>
    <x v="76"/>
    <m/>
    <n v="0"/>
  </r>
  <r>
    <x v="108"/>
    <x v="32"/>
    <x v="76"/>
    <n v="130504"/>
    <n v="1673608"/>
  </r>
  <r>
    <x v="109"/>
    <x v="28"/>
    <x v="76"/>
    <m/>
    <n v="0"/>
  </r>
  <r>
    <x v="109"/>
    <x v="32"/>
    <x v="76"/>
    <n v="159975"/>
    <n v="1049750"/>
  </r>
  <r>
    <x v="110"/>
    <x v="28"/>
    <x v="76"/>
    <m/>
    <n v="0"/>
  </r>
  <r>
    <x v="110"/>
    <x v="32"/>
    <x v="76"/>
    <n v="179450"/>
    <n v="1439677"/>
  </r>
  <r>
    <x v="111"/>
    <x v="28"/>
    <x v="76"/>
    <m/>
    <n v="0"/>
  </r>
  <r>
    <x v="111"/>
    <x v="32"/>
    <x v="76"/>
    <n v="140000"/>
    <n v="981900"/>
  </r>
  <r>
    <x v="112"/>
    <x v="28"/>
    <x v="76"/>
    <n v="217500"/>
    <n v="217500"/>
  </r>
  <r>
    <x v="112"/>
    <x v="32"/>
    <x v="76"/>
    <n v="185900"/>
    <n v="646800"/>
  </r>
  <r>
    <x v="113"/>
    <x v="28"/>
    <x v="76"/>
    <m/>
    <n v="0"/>
  </r>
  <r>
    <x v="113"/>
    <x v="32"/>
    <x v="76"/>
    <n v="242500"/>
    <n v="2490634"/>
  </r>
  <r>
    <x v="114"/>
    <x v="28"/>
    <x v="76"/>
    <m/>
    <n v="0"/>
  </r>
  <r>
    <x v="114"/>
    <x v="32"/>
    <x v="76"/>
    <n v="170000"/>
    <n v="1687095"/>
  </r>
  <r>
    <x v="115"/>
    <x v="28"/>
    <x v="76"/>
    <n v="313000"/>
    <n v="313000"/>
  </r>
  <r>
    <x v="115"/>
    <x v="32"/>
    <x v="76"/>
    <n v="199950"/>
    <n v="1480950"/>
  </r>
  <r>
    <x v="116"/>
    <x v="28"/>
    <x v="76"/>
    <m/>
    <n v="0"/>
  </r>
  <r>
    <x v="116"/>
    <x v="32"/>
    <x v="76"/>
    <n v="220000"/>
    <n v="1121900"/>
  </r>
  <r>
    <x v="117"/>
    <x v="28"/>
    <x v="76"/>
    <m/>
    <n v="0"/>
  </r>
  <r>
    <x v="117"/>
    <x v="32"/>
    <x v="76"/>
    <n v="159150"/>
    <n v="658250"/>
  </r>
  <r>
    <x v="118"/>
    <x v="28"/>
    <x v="76"/>
    <m/>
    <n v="0"/>
  </r>
  <r>
    <x v="118"/>
    <x v="32"/>
    <x v="76"/>
    <n v="195100"/>
    <n v="1730600"/>
  </r>
  <r>
    <x v="119"/>
    <x v="28"/>
    <x v="76"/>
    <m/>
    <n v="0"/>
  </r>
  <r>
    <x v="119"/>
    <x v="32"/>
    <x v="76"/>
    <n v="219950"/>
    <n v="1453800"/>
  </r>
  <r>
    <x v="120"/>
    <x v="28"/>
    <x v="76"/>
    <n v="245000"/>
    <n v="245000"/>
  </r>
  <r>
    <x v="120"/>
    <x v="32"/>
    <x v="76"/>
    <n v="240000"/>
    <n v="1460950"/>
  </r>
  <r>
    <x v="121"/>
    <x v="28"/>
    <x v="76"/>
    <n v="259000"/>
    <n v="259000"/>
  </r>
  <r>
    <x v="121"/>
    <x v="32"/>
    <x v="76"/>
    <n v="225000"/>
    <n v="1812000"/>
  </r>
  <r>
    <x v="122"/>
    <x v="28"/>
    <x v="76"/>
    <m/>
    <n v="0"/>
  </r>
  <r>
    <x v="122"/>
    <x v="32"/>
    <x v="76"/>
    <n v="239950"/>
    <n v="2610450"/>
  </r>
  <r>
    <x v="123"/>
    <x v="28"/>
    <x v="76"/>
    <m/>
    <n v="0"/>
  </r>
  <r>
    <x v="123"/>
    <x v="32"/>
    <x v="76"/>
    <n v="238000"/>
    <n v="2072139"/>
  </r>
  <r>
    <x v="124"/>
    <x v="28"/>
    <x v="76"/>
    <m/>
    <n v="0"/>
  </r>
  <r>
    <x v="124"/>
    <x v="32"/>
    <x v="76"/>
    <n v="270500"/>
    <n v="3227850"/>
  </r>
  <r>
    <x v="125"/>
    <x v="28"/>
    <x v="76"/>
    <m/>
    <n v="0"/>
  </r>
  <r>
    <x v="125"/>
    <x v="32"/>
    <x v="76"/>
    <n v="205500"/>
    <n v="2841899"/>
  </r>
  <r>
    <x v="126"/>
    <x v="28"/>
    <x v="76"/>
    <n v="105800"/>
    <n v="105800"/>
  </r>
  <r>
    <x v="126"/>
    <x v="32"/>
    <x v="76"/>
    <n v="252500"/>
    <n v="4120350"/>
  </r>
  <r>
    <x v="127"/>
    <x v="28"/>
    <x v="76"/>
    <m/>
    <n v="0"/>
  </r>
  <r>
    <x v="127"/>
    <x v="32"/>
    <x v="76"/>
    <n v="250000"/>
    <n v="3428753"/>
  </r>
  <r>
    <x v="128"/>
    <x v="28"/>
    <x v="76"/>
    <m/>
    <n v="0"/>
  </r>
  <r>
    <x v="128"/>
    <x v="32"/>
    <x v="76"/>
    <n v="215600"/>
    <n v="2343470"/>
  </r>
  <r>
    <x v="129"/>
    <x v="28"/>
    <x v="76"/>
    <m/>
    <n v="0"/>
  </r>
  <r>
    <x v="129"/>
    <x v="32"/>
    <x v="76"/>
    <n v="211000"/>
    <n v="2020931"/>
  </r>
  <r>
    <x v="130"/>
    <x v="28"/>
    <x v="76"/>
    <n v="166000"/>
    <n v="166000"/>
  </r>
  <r>
    <x v="130"/>
    <x v="32"/>
    <x v="76"/>
    <n v="243500"/>
    <n v="2308870"/>
  </r>
  <r>
    <x v="131"/>
    <x v="28"/>
    <x v="76"/>
    <m/>
    <n v="0"/>
  </r>
  <r>
    <x v="131"/>
    <x v="32"/>
    <x v="76"/>
    <n v="269945"/>
    <n v="3215071"/>
  </r>
  <r>
    <x v="132"/>
    <x v="28"/>
    <x v="76"/>
    <n v="193000"/>
    <n v="193000"/>
  </r>
  <r>
    <x v="132"/>
    <x v="32"/>
    <x v="76"/>
    <n v="244950"/>
    <n v="2492269"/>
  </r>
  <r>
    <x v="133"/>
    <x v="28"/>
    <x v="76"/>
    <m/>
    <n v="0"/>
  </r>
  <r>
    <x v="133"/>
    <x v="32"/>
    <x v="76"/>
    <n v="232500"/>
    <n v="2934915"/>
  </r>
  <r>
    <x v="134"/>
    <x v="28"/>
    <x v="76"/>
    <n v="133000"/>
    <n v="133000"/>
  </r>
  <r>
    <x v="134"/>
    <x v="32"/>
    <x v="76"/>
    <n v="239000"/>
    <n v="2334450"/>
  </r>
  <r>
    <x v="135"/>
    <x v="28"/>
    <x v="76"/>
    <m/>
    <n v="0"/>
  </r>
  <r>
    <x v="135"/>
    <x v="32"/>
    <x v="76"/>
    <n v="323750"/>
    <n v="4055533"/>
  </r>
  <r>
    <x v="136"/>
    <x v="28"/>
    <x v="76"/>
    <m/>
    <n v="0"/>
  </r>
  <r>
    <x v="136"/>
    <x v="32"/>
    <x v="76"/>
    <n v="259900"/>
    <n v="3523125"/>
  </r>
  <r>
    <x v="137"/>
    <x v="28"/>
    <x v="76"/>
    <m/>
    <n v="0"/>
  </r>
  <r>
    <x v="137"/>
    <x v="32"/>
    <x v="76"/>
    <n v="269900"/>
    <n v="2745800"/>
  </r>
  <r>
    <x v="138"/>
    <x v="28"/>
    <x v="76"/>
    <m/>
    <n v="0"/>
  </r>
  <r>
    <x v="138"/>
    <x v="32"/>
    <x v="76"/>
    <n v="241900"/>
    <n v="3287750"/>
  </r>
  <r>
    <x v="139"/>
    <x v="28"/>
    <x v="76"/>
    <m/>
    <n v="0"/>
  </r>
  <r>
    <x v="139"/>
    <x v="32"/>
    <x v="76"/>
    <n v="278250"/>
    <n v="5310363"/>
  </r>
  <r>
    <x v="140"/>
    <x v="28"/>
    <x v="76"/>
    <n v="663000"/>
    <n v="663000"/>
  </r>
  <r>
    <x v="140"/>
    <x v="32"/>
    <x v="76"/>
    <n v="237495"/>
    <n v="3763122"/>
  </r>
  <r>
    <x v="141"/>
    <x v="28"/>
    <x v="76"/>
    <m/>
    <n v="0"/>
  </r>
  <r>
    <x v="141"/>
    <x v="32"/>
    <x v="76"/>
    <n v="284975"/>
    <n v="3198227"/>
  </r>
  <r>
    <x v="142"/>
    <x v="28"/>
    <x v="76"/>
    <m/>
    <n v="0"/>
  </r>
  <r>
    <x v="142"/>
    <x v="32"/>
    <x v="76"/>
    <n v="285000"/>
    <n v="2789400"/>
  </r>
  <r>
    <x v="143"/>
    <x v="28"/>
    <x v="76"/>
    <m/>
    <n v="0"/>
  </r>
  <r>
    <x v="143"/>
    <x v="32"/>
    <x v="76"/>
    <n v="285000"/>
    <n v="4904850"/>
  </r>
  <r>
    <x v="144"/>
    <x v="28"/>
    <x v="76"/>
    <n v="412500"/>
    <n v="412500"/>
  </r>
  <r>
    <x v="144"/>
    <x v="32"/>
    <x v="76"/>
    <n v="225500"/>
    <n v="2306525"/>
  </r>
  <r>
    <x v="145"/>
    <x v="28"/>
    <x v="76"/>
    <m/>
    <n v="0"/>
  </r>
  <r>
    <x v="145"/>
    <x v="32"/>
    <x v="76"/>
    <n v="285000"/>
    <n v="4145165"/>
  </r>
  <r>
    <x v="146"/>
    <x v="28"/>
    <x v="76"/>
    <m/>
    <n v="0"/>
  </r>
  <r>
    <x v="146"/>
    <x v="32"/>
    <x v="76"/>
    <n v="230000"/>
    <n v="4250600"/>
  </r>
  <r>
    <x v="147"/>
    <x v="28"/>
    <x v="76"/>
    <m/>
    <n v="0"/>
  </r>
  <r>
    <x v="147"/>
    <x v="32"/>
    <x v="76"/>
    <n v="240000"/>
    <n v="4939206"/>
  </r>
  <r>
    <x v="148"/>
    <x v="28"/>
    <x v="76"/>
    <m/>
    <n v="0"/>
  </r>
  <r>
    <x v="148"/>
    <x v="32"/>
    <x v="76"/>
    <n v="234927"/>
    <n v="3833403"/>
  </r>
  <r>
    <x v="149"/>
    <x v="28"/>
    <x v="76"/>
    <m/>
    <n v="0"/>
  </r>
  <r>
    <x v="149"/>
    <x v="32"/>
    <x v="76"/>
    <n v="312016"/>
    <n v="6376072"/>
  </r>
  <r>
    <x v="150"/>
    <x v="28"/>
    <x v="76"/>
    <n v="297450"/>
    <n v="297450"/>
  </r>
  <r>
    <x v="150"/>
    <x v="32"/>
    <x v="76"/>
    <n v="180000"/>
    <n v="2902200"/>
  </r>
  <r>
    <x v="151"/>
    <x v="28"/>
    <x v="76"/>
    <m/>
    <n v="0"/>
  </r>
  <r>
    <x v="151"/>
    <x v="32"/>
    <x v="76"/>
    <n v="305750"/>
    <n v="6179390"/>
  </r>
  <r>
    <x v="152"/>
    <x v="28"/>
    <x v="76"/>
    <n v="254000"/>
    <n v="254000"/>
  </r>
  <r>
    <x v="152"/>
    <x v="32"/>
    <x v="76"/>
    <n v="265450"/>
    <n v="5708134"/>
  </r>
  <r>
    <x v="153"/>
    <x v="28"/>
    <x v="76"/>
    <m/>
    <n v="0"/>
  </r>
  <r>
    <x v="153"/>
    <x v="32"/>
    <x v="76"/>
    <n v="348750"/>
    <n v="6470419"/>
  </r>
  <r>
    <x v="154"/>
    <x v="28"/>
    <x v="76"/>
    <m/>
    <n v="0"/>
  </r>
  <r>
    <x v="154"/>
    <x v="32"/>
    <x v="76"/>
    <n v="210000"/>
    <n v="3198439"/>
  </r>
  <r>
    <x v="155"/>
    <x v="28"/>
    <x v="76"/>
    <m/>
    <n v="0"/>
  </r>
  <r>
    <x v="155"/>
    <x v="32"/>
    <x v="76"/>
    <n v="245000"/>
    <n v="3152241"/>
  </r>
  <r>
    <x v="156"/>
    <x v="28"/>
    <x v="76"/>
    <m/>
    <n v="0"/>
  </r>
  <r>
    <x v="156"/>
    <x v="32"/>
    <x v="76"/>
    <n v="210000"/>
    <n v="2084588"/>
  </r>
  <r>
    <x v="157"/>
    <x v="28"/>
    <x v="76"/>
    <m/>
    <n v="0"/>
  </r>
  <r>
    <x v="157"/>
    <x v="32"/>
    <x v="76"/>
    <n v="305000"/>
    <n v="3707583"/>
  </r>
  <r>
    <x v="158"/>
    <x v="28"/>
    <x v="76"/>
    <m/>
    <n v="0"/>
  </r>
  <r>
    <x v="158"/>
    <x v="32"/>
    <x v="76"/>
    <n v="350000"/>
    <n v="4751450"/>
  </r>
  <r>
    <x v="159"/>
    <x v="28"/>
    <x v="76"/>
    <m/>
    <n v="0"/>
  </r>
  <r>
    <x v="159"/>
    <x v="32"/>
    <x v="76"/>
    <n v="314075"/>
    <n v="5624500"/>
  </r>
  <r>
    <x v="160"/>
    <x v="28"/>
    <x v="76"/>
    <n v="251500"/>
    <n v="503000"/>
  </r>
  <r>
    <x v="160"/>
    <x v="32"/>
    <x v="76"/>
    <n v="384975"/>
    <n v="5128601"/>
  </r>
  <r>
    <x v="161"/>
    <x v="28"/>
    <x v="76"/>
    <m/>
    <n v="0"/>
  </r>
  <r>
    <x v="161"/>
    <x v="32"/>
    <x v="76"/>
    <n v="331000"/>
    <n v="6694852"/>
  </r>
  <r>
    <x v="162"/>
    <x v="28"/>
    <x v="76"/>
    <m/>
    <n v="0"/>
  </r>
  <r>
    <x v="162"/>
    <x v="32"/>
    <x v="76"/>
    <n v="255000"/>
    <n v="4802490"/>
  </r>
  <r>
    <x v="163"/>
    <x v="28"/>
    <x v="76"/>
    <m/>
    <n v="0"/>
  </r>
  <r>
    <x v="163"/>
    <x v="32"/>
    <x v="76"/>
    <n v="350750"/>
    <n v="6165125"/>
  </r>
  <r>
    <x v="164"/>
    <x v="28"/>
    <x v="76"/>
    <n v="444000"/>
    <n v="444000"/>
  </r>
  <r>
    <x v="164"/>
    <x v="32"/>
    <x v="76"/>
    <n v="305000"/>
    <n v="5995367"/>
  </r>
  <r>
    <x v="165"/>
    <x v="28"/>
    <x v="76"/>
    <m/>
    <n v="0"/>
  </r>
  <r>
    <x v="165"/>
    <x v="32"/>
    <x v="76"/>
    <n v="321350"/>
    <n v="5706956"/>
  </r>
  <r>
    <x v="166"/>
    <x v="28"/>
    <x v="76"/>
    <n v="471000"/>
    <n v="942000"/>
  </r>
  <r>
    <x v="166"/>
    <x v="32"/>
    <x v="76"/>
    <n v="335000"/>
    <n v="4057860"/>
  </r>
  <r>
    <x v="167"/>
    <x v="28"/>
    <x v="76"/>
    <m/>
    <n v="0"/>
  </r>
  <r>
    <x v="167"/>
    <x v="32"/>
    <x v="76"/>
    <n v="259975"/>
    <n v="2359380"/>
  </r>
  <r>
    <x v="168"/>
    <x v="28"/>
    <x v="76"/>
    <m/>
    <n v="0"/>
  </r>
  <r>
    <x v="168"/>
    <x v="32"/>
    <x v="76"/>
    <n v="269000"/>
    <n v="3657400"/>
  </r>
  <r>
    <x v="169"/>
    <x v="28"/>
    <x v="76"/>
    <m/>
    <n v="0"/>
  </r>
  <r>
    <x v="169"/>
    <x v="32"/>
    <x v="76"/>
    <n v="316000"/>
    <n v="3693950"/>
  </r>
  <r>
    <x v="170"/>
    <x v="28"/>
    <x v="76"/>
    <m/>
    <n v="0"/>
  </r>
  <r>
    <x v="170"/>
    <x v="32"/>
    <x v="76"/>
    <n v="287750"/>
    <n v="3664449"/>
  </r>
  <r>
    <x v="171"/>
    <x v="28"/>
    <x v="76"/>
    <m/>
    <n v="0"/>
  </r>
  <r>
    <x v="171"/>
    <x v="32"/>
    <x v="76"/>
    <n v="316500"/>
    <n v="5109650"/>
  </r>
  <r>
    <x v="172"/>
    <x v="28"/>
    <x v="76"/>
    <m/>
    <n v="0"/>
  </r>
  <r>
    <x v="172"/>
    <x v="32"/>
    <x v="76"/>
    <n v="277500"/>
    <n v="4378900"/>
  </r>
  <r>
    <x v="173"/>
    <x v="28"/>
    <x v="76"/>
    <n v="484500"/>
    <n v="484500"/>
  </r>
  <r>
    <x v="173"/>
    <x v="32"/>
    <x v="76"/>
    <n v="290000"/>
    <n v="6760340"/>
  </r>
  <r>
    <x v="174"/>
    <x v="28"/>
    <x v="76"/>
    <m/>
    <n v="0"/>
  </r>
  <r>
    <x v="174"/>
    <x v="32"/>
    <x v="76"/>
    <n v="282000"/>
    <n v="5953600"/>
  </r>
  <r>
    <x v="175"/>
    <x v="28"/>
    <x v="76"/>
    <m/>
    <n v="0"/>
  </r>
  <r>
    <x v="175"/>
    <x v="32"/>
    <x v="76"/>
    <n v="299950"/>
    <n v="7802295"/>
  </r>
  <r>
    <x v="176"/>
    <x v="28"/>
    <x v="76"/>
    <n v="640000"/>
    <n v="640000"/>
  </r>
  <r>
    <x v="176"/>
    <x v="32"/>
    <x v="76"/>
    <n v="322500"/>
    <n v="5653500"/>
  </r>
  <r>
    <x v="177"/>
    <x v="28"/>
    <x v="76"/>
    <m/>
    <n v="0"/>
  </r>
  <r>
    <x v="177"/>
    <x v="32"/>
    <x v="76"/>
    <n v="364000"/>
    <n v="4818599"/>
  </r>
  <r>
    <x v="178"/>
    <x v="28"/>
    <x v="76"/>
    <m/>
    <n v="0"/>
  </r>
  <r>
    <x v="178"/>
    <x v="32"/>
    <x v="76"/>
    <n v="265000"/>
    <n v="5396645"/>
  </r>
  <r>
    <x v="179"/>
    <x v="28"/>
    <x v="76"/>
    <n v="150000"/>
    <n v="150000"/>
  </r>
  <r>
    <x v="179"/>
    <x v="32"/>
    <x v="76"/>
    <n v="300000"/>
    <n v="4627799"/>
  </r>
  <r>
    <x v="180"/>
    <x v="28"/>
    <x v="76"/>
    <n v="519000"/>
    <n v="519000"/>
  </r>
  <r>
    <x v="180"/>
    <x v="32"/>
    <x v="76"/>
    <n v="302661"/>
    <n v="5378566"/>
  </r>
  <r>
    <x v="181"/>
    <x v="28"/>
    <x v="76"/>
    <m/>
    <n v="0"/>
  </r>
  <r>
    <x v="181"/>
    <x v="32"/>
    <x v="76"/>
    <n v="300000"/>
    <n v="3457250"/>
  </r>
  <r>
    <x v="182"/>
    <x v="28"/>
    <x v="76"/>
    <m/>
    <n v="0"/>
  </r>
  <r>
    <x v="182"/>
    <x v="32"/>
    <x v="76"/>
    <n v="291000"/>
    <n v="6317875"/>
  </r>
  <r>
    <x v="183"/>
    <x v="28"/>
    <x v="76"/>
    <m/>
    <n v="0"/>
  </r>
  <r>
    <x v="183"/>
    <x v="32"/>
    <x v="76"/>
    <n v="370000"/>
    <n v="8911275"/>
  </r>
  <r>
    <x v="184"/>
    <x v="28"/>
    <x v="76"/>
    <n v="565000"/>
    <n v="565000"/>
  </r>
  <r>
    <x v="184"/>
    <x v="32"/>
    <x v="76"/>
    <n v="325000"/>
    <n v="6804013"/>
  </r>
  <r>
    <x v="185"/>
    <x v="28"/>
    <x v="76"/>
    <m/>
    <n v="0"/>
  </r>
  <r>
    <x v="185"/>
    <x v="32"/>
    <x v="76"/>
    <n v="372500"/>
    <n v="6769361"/>
  </r>
  <r>
    <x v="186"/>
    <x v="28"/>
    <x v="76"/>
    <m/>
    <n v="0"/>
  </r>
  <r>
    <x v="186"/>
    <x v="32"/>
    <x v="76"/>
    <n v="304250"/>
    <n v="7276500"/>
  </r>
  <r>
    <x v="187"/>
    <x v="28"/>
    <x v="76"/>
    <n v="300000"/>
    <n v="300000"/>
  </r>
  <r>
    <x v="187"/>
    <x v="32"/>
    <x v="76"/>
    <n v="350000"/>
    <n v="9692904"/>
  </r>
  <r>
    <x v="188"/>
    <x v="28"/>
    <x v="76"/>
    <n v="390000"/>
    <n v="390000"/>
  </r>
  <r>
    <x v="188"/>
    <x v="32"/>
    <x v="76"/>
    <n v="329500"/>
    <n v="8238900"/>
  </r>
  <r>
    <x v="189"/>
    <x v="28"/>
    <x v="76"/>
    <n v="469950"/>
    <n v="469950"/>
  </r>
  <r>
    <x v="189"/>
    <x v="32"/>
    <x v="76"/>
    <n v="339000"/>
    <n v="4793550"/>
  </r>
  <r>
    <x v="190"/>
    <x v="28"/>
    <x v="76"/>
    <n v="385000"/>
    <n v="385000"/>
  </r>
  <r>
    <x v="190"/>
    <x v="32"/>
    <x v="76"/>
    <n v="344000"/>
    <n v="3635650"/>
  </r>
  <r>
    <x v="191"/>
    <x v="28"/>
    <x v="76"/>
    <n v="550000"/>
    <n v="550000"/>
  </r>
  <r>
    <x v="191"/>
    <x v="32"/>
    <x v="76"/>
    <n v="325000"/>
    <n v="4045239"/>
  </r>
  <r>
    <x v="192"/>
    <x v="28"/>
    <x v="76"/>
    <m/>
    <m/>
  </r>
  <r>
    <x v="192"/>
    <x v="32"/>
    <x v="76"/>
    <n v="292000"/>
    <n v="4144510"/>
  </r>
  <r>
    <x v="202"/>
    <x v="28"/>
    <x v="76"/>
    <m/>
    <m/>
  </r>
  <r>
    <x v="202"/>
    <x v="32"/>
    <x v="76"/>
    <n v="318750"/>
    <n v="3348450"/>
  </r>
  <r>
    <x v="194"/>
    <x v="28"/>
    <x v="76"/>
    <n v="508000"/>
    <n v="508000"/>
  </r>
  <r>
    <x v="194"/>
    <x v="32"/>
    <x v="76"/>
    <n v="365000"/>
    <n v="6719450"/>
  </r>
  <r>
    <x v="195"/>
    <x v="28"/>
    <x v="76"/>
    <m/>
    <m/>
  </r>
  <r>
    <x v="195"/>
    <x v="32"/>
    <x v="76"/>
    <n v="340000"/>
    <n v="3950350"/>
  </r>
  <r>
    <x v="196"/>
    <x v="28"/>
    <x v="76"/>
    <n v="774500"/>
    <n v="1549000"/>
  </r>
  <r>
    <x v="196"/>
    <x v="32"/>
    <x v="76"/>
    <n v="415000"/>
    <n v="7707300"/>
  </r>
  <r>
    <x v="197"/>
    <x v="28"/>
    <x v="76"/>
    <m/>
    <m/>
  </r>
  <r>
    <x v="197"/>
    <x v="32"/>
    <x v="76"/>
    <n v="374500"/>
    <n v="5950400"/>
  </r>
  <r>
    <x v="198"/>
    <x v="28"/>
    <x v="76"/>
    <n v="363500"/>
    <n v="363500"/>
  </r>
  <r>
    <x v="198"/>
    <x v="32"/>
    <x v="76"/>
    <n v="358000"/>
    <n v="6873850"/>
  </r>
  <r>
    <x v="199"/>
    <x v="28"/>
    <x v="76"/>
    <n v="697400"/>
    <n v="697400"/>
  </r>
  <r>
    <x v="199"/>
    <x v="32"/>
    <x v="76"/>
    <n v="399475"/>
    <n v="10052348"/>
  </r>
  <r>
    <x v="200"/>
    <x v="28"/>
    <x v="76"/>
    <n v="512225"/>
    <n v="1024450"/>
  </r>
  <r>
    <x v="200"/>
    <x v="32"/>
    <x v="76"/>
    <n v="385000"/>
    <n v="5570994"/>
  </r>
  <r>
    <x v="201"/>
    <x v="32"/>
    <x v="76"/>
    <n v="341500"/>
    <n v="6183344"/>
  </r>
  <r>
    <x v="201"/>
    <x v="28"/>
    <x v="76"/>
    <n v="998950"/>
    <n v="998950"/>
  </r>
  <r>
    <x v="12"/>
    <x v="28"/>
    <x v="77"/>
    <n v="162250"/>
    <n v="1731900"/>
  </r>
  <r>
    <x v="13"/>
    <x v="28"/>
    <x v="77"/>
    <n v="198500"/>
    <n v="4253210"/>
  </r>
  <r>
    <x v="14"/>
    <x v="28"/>
    <x v="77"/>
    <n v="224950"/>
    <n v="4437651"/>
  </r>
  <r>
    <x v="15"/>
    <x v="28"/>
    <x v="77"/>
    <n v="239900"/>
    <n v="5249559"/>
  </r>
  <r>
    <x v="16"/>
    <x v="28"/>
    <x v="77"/>
    <n v="217000"/>
    <n v="6953450"/>
  </r>
  <r>
    <x v="17"/>
    <x v="28"/>
    <x v="77"/>
    <n v="218400"/>
    <n v="6678526"/>
  </r>
  <r>
    <x v="18"/>
    <x v="28"/>
    <x v="77"/>
    <n v="224425"/>
    <n v="8548651"/>
  </r>
  <r>
    <x v="19"/>
    <x v="28"/>
    <x v="77"/>
    <n v="225300"/>
    <n v="5309107"/>
  </r>
  <r>
    <x v="20"/>
    <x v="28"/>
    <x v="77"/>
    <n v="185400"/>
    <n v="4501599"/>
  </r>
  <r>
    <x v="21"/>
    <x v="28"/>
    <x v="77"/>
    <n v="204000"/>
    <n v="5865950"/>
  </r>
  <r>
    <x v="22"/>
    <x v="28"/>
    <x v="77"/>
    <n v="199126"/>
    <n v="4145796"/>
  </r>
  <r>
    <x v="23"/>
    <x v="28"/>
    <x v="77"/>
    <n v="260000"/>
    <n v="8404815"/>
  </r>
  <r>
    <x v="24"/>
    <x v="28"/>
    <x v="77"/>
    <n v="246800"/>
    <n v="1541807"/>
  </r>
  <r>
    <x v="25"/>
    <x v="28"/>
    <x v="77"/>
    <n v="256200"/>
    <n v="3004350"/>
  </r>
  <r>
    <x v="26"/>
    <x v="28"/>
    <x v="77"/>
    <n v="240000"/>
    <n v="7773786"/>
  </r>
  <r>
    <x v="27"/>
    <x v="28"/>
    <x v="77"/>
    <n v="219850"/>
    <n v="5154970"/>
  </r>
  <r>
    <x v="28"/>
    <x v="28"/>
    <x v="77"/>
    <n v="222600"/>
    <n v="9834400"/>
  </r>
  <r>
    <x v="29"/>
    <x v="28"/>
    <x v="77"/>
    <n v="206500"/>
    <n v="7139400"/>
  </r>
  <r>
    <x v="30"/>
    <x v="28"/>
    <x v="77"/>
    <n v="228050"/>
    <n v="6511003"/>
  </r>
  <r>
    <x v="31"/>
    <x v="28"/>
    <x v="77"/>
    <n v="230500"/>
    <n v="7107600"/>
  </r>
  <r>
    <x v="32"/>
    <x v="28"/>
    <x v="77"/>
    <n v="277000"/>
    <n v="6540284"/>
  </r>
  <r>
    <x v="33"/>
    <x v="28"/>
    <x v="77"/>
    <n v="273250"/>
    <n v="7650730"/>
  </r>
  <r>
    <x v="34"/>
    <x v="28"/>
    <x v="77"/>
    <n v="254250"/>
    <n v="7540147"/>
  </r>
  <r>
    <x v="35"/>
    <x v="28"/>
    <x v="77"/>
    <n v="229000"/>
    <n v="5835799"/>
  </r>
  <r>
    <x v="36"/>
    <x v="28"/>
    <x v="77"/>
    <n v="261750"/>
    <n v="3509350"/>
  </r>
  <r>
    <x v="37"/>
    <x v="28"/>
    <x v="77"/>
    <n v="287500"/>
    <n v="5181400"/>
  </r>
  <r>
    <x v="38"/>
    <x v="28"/>
    <x v="77"/>
    <n v="272500"/>
    <n v="8678181"/>
  </r>
  <r>
    <x v="39"/>
    <x v="28"/>
    <x v="77"/>
    <n v="238975"/>
    <n v="7008719"/>
  </r>
  <r>
    <x v="40"/>
    <x v="28"/>
    <x v="77"/>
    <n v="246725"/>
    <n v="6817199"/>
  </r>
  <r>
    <x v="41"/>
    <x v="28"/>
    <x v="77"/>
    <n v="273450"/>
    <n v="10151926"/>
  </r>
  <r>
    <x v="42"/>
    <x v="28"/>
    <x v="77"/>
    <n v="288750"/>
    <n v="6736750"/>
  </r>
  <r>
    <x v="43"/>
    <x v="28"/>
    <x v="77"/>
    <n v="260000"/>
    <n v="8206020"/>
  </r>
  <r>
    <x v="44"/>
    <x v="28"/>
    <x v="77"/>
    <n v="268500"/>
    <n v="6860100"/>
  </r>
  <r>
    <x v="45"/>
    <x v="28"/>
    <x v="77"/>
    <n v="268244"/>
    <n v="6873737"/>
  </r>
  <r>
    <x v="46"/>
    <x v="28"/>
    <x v="77"/>
    <n v="281000"/>
    <n v="6637700"/>
  </r>
  <r>
    <x v="47"/>
    <x v="28"/>
    <x v="77"/>
    <n v="279000"/>
    <n v="4687421"/>
  </r>
  <r>
    <x v="48"/>
    <x v="28"/>
    <x v="77"/>
    <n v="232000"/>
    <n v="2276400"/>
  </r>
  <r>
    <x v="49"/>
    <x v="28"/>
    <x v="77"/>
    <n v="281000"/>
    <n v="5635572"/>
  </r>
  <r>
    <x v="50"/>
    <x v="28"/>
    <x v="77"/>
    <n v="325500"/>
    <n v="7434700"/>
  </r>
  <r>
    <x v="51"/>
    <x v="28"/>
    <x v="77"/>
    <n v="305000"/>
    <n v="6694482"/>
  </r>
  <r>
    <x v="52"/>
    <x v="28"/>
    <x v="77"/>
    <n v="302000"/>
    <n v="8355848"/>
  </r>
  <r>
    <x v="53"/>
    <x v="28"/>
    <x v="77"/>
    <n v="280000"/>
    <n v="5581675"/>
  </r>
  <r>
    <x v="54"/>
    <x v="28"/>
    <x v="77"/>
    <n v="226000"/>
    <n v="6384329"/>
  </r>
  <r>
    <x v="55"/>
    <x v="28"/>
    <x v="77"/>
    <n v="302950"/>
    <n v="6107100"/>
  </r>
  <r>
    <x v="56"/>
    <x v="28"/>
    <x v="77"/>
    <n v="292000"/>
    <n v="4505840"/>
  </r>
  <r>
    <x v="57"/>
    <x v="28"/>
    <x v="77"/>
    <n v="269500"/>
    <n v="4714254"/>
  </r>
  <r>
    <x v="58"/>
    <x v="28"/>
    <x v="77"/>
    <n v="374500"/>
    <n v="3493425"/>
  </r>
  <r>
    <x v="59"/>
    <x v="28"/>
    <x v="77"/>
    <n v="375000"/>
    <n v="4160774"/>
  </r>
  <r>
    <x v="60"/>
    <x v="28"/>
    <x v="77"/>
    <n v="250000"/>
    <n v="3833882"/>
  </r>
  <r>
    <x v="61"/>
    <x v="28"/>
    <x v="77"/>
    <n v="192000"/>
    <n v="1610500"/>
  </r>
  <r>
    <x v="62"/>
    <x v="28"/>
    <x v="77"/>
    <n v="230000"/>
    <n v="2169170"/>
  </r>
  <r>
    <x v="63"/>
    <x v="28"/>
    <x v="77"/>
    <n v="215900"/>
    <n v="2777325"/>
  </r>
  <r>
    <x v="64"/>
    <x v="28"/>
    <x v="77"/>
    <n v="242000"/>
    <n v="3526840"/>
  </r>
  <r>
    <x v="65"/>
    <x v="28"/>
    <x v="77"/>
    <n v="249000"/>
    <n v="4762350"/>
  </r>
  <r>
    <x v="66"/>
    <x v="28"/>
    <x v="77"/>
    <n v="215000"/>
    <n v="2487950"/>
  </r>
  <r>
    <x v="67"/>
    <x v="28"/>
    <x v="77"/>
    <n v="273270"/>
    <n v="4690790"/>
  </r>
  <r>
    <x v="68"/>
    <x v="28"/>
    <x v="77"/>
    <n v="255000"/>
    <n v="5337000"/>
  </r>
  <r>
    <x v="69"/>
    <x v="28"/>
    <x v="77"/>
    <n v="256250"/>
    <n v="4250458"/>
  </r>
  <r>
    <x v="70"/>
    <x v="28"/>
    <x v="77"/>
    <n v="300000"/>
    <n v="2254400"/>
  </r>
  <r>
    <x v="71"/>
    <x v="28"/>
    <x v="77"/>
    <n v="272725"/>
    <n v="1650350"/>
  </r>
  <r>
    <x v="72"/>
    <x v="28"/>
    <x v="77"/>
    <n v="269950"/>
    <n v="4193515"/>
  </r>
  <r>
    <x v="73"/>
    <x v="28"/>
    <x v="77"/>
    <n v="280000"/>
    <n v="1419850"/>
  </r>
  <r>
    <x v="74"/>
    <x v="28"/>
    <x v="77"/>
    <n v="313000"/>
    <n v="3802265"/>
  </r>
  <r>
    <x v="75"/>
    <x v="28"/>
    <x v="77"/>
    <n v="233255"/>
    <n v="3418500"/>
  </r>
  <r>
    <x v="76"/>
    <x v="28"/>
    <x v="77"/>
    <n v="226250"/>
    <n v="3384800"/>
  </r>
  <r>
    <x v="77"/>
    <x v="28"/>
    <x v="77"/>
    <n v="334995"/>
    <n v="3911990"/>
  </r>
  <r>
    <x v="78"/>
    <x v="28"/>
    <x v="77"/>
    <n v="340000"/>
    <n v="5206080"/>
  </r>
  <r>
    <x v="79"/>
    <x v="28"/>
    <x v="77"/>
    <n v="257750"/>
    <n v="4225180"/>
  </r>
  <r>
    <x v="80"/>
    <x v="28"/>
    <x v="77"/>
    <n v="250000"/>
    <n v="3398400"/>
  </r>
  <r>
    <x v="81"/>
    <x v="28"/>
    <x v="77"/>
    <n v="261500"/>
    <n v="2024901"/>
  </r>
  <r>
    <x v="82"/>
    <x v="28"/>
    <x v="77"/>
    <n v="234950"/>
    <n v="2882350"/>
  </r>
  <r>
    <x v="83"/>
    <x v="28"/>
    <x v="77"/>
    <n v="251400"/>
    <n v="3542400"/>
  </r>
  <r>
    <x v="84"/>
    <x v="28"/>
    <x v="77"/>
    <n v="241000"/>
    <n v="1956950"/>
  </r>
  <r>
    <x v="85"/>
    <x v="28"/>
    <x v="77"/>
    <n v="246500"/>
    <n v="2464000"/>
  </r>
  <r>
    <x v="86"/>
    <x v="28"/>
    <x v="77"/>
    <n v="205000"/>
    <n v="2943400"/>
  </r>
  <r>
    <x v="87"/>
    <x v="28"/>
    <x v="77"/>
    <n v="195000"/>
    <n v="4891798"/>
  </r>
  <r>
    <x v="88"/>
    <x v="28"/>
    <x v="77"/>
    <n v="239000"/>
    <n v="2657395"/>
  </r>
  <r>
    <x v="89"/>
    <x v="28"/>
    <x v="77"/>
    <n v="274000"/>
    <n v="6207519"/>
  </r>
  <r>
    <x v="90"/>
    <x v="28"/>
    <x v="77"/>
    <n v="189000"/>
    <n v="2605275"/>
  </r>
  <r>
    <x v="91"/>
    <x v="28"/>
    <x v="77"/>
    <n v="201825"/>
    <n v="2534625"/>
  </r>
  <r>
    <x v="92"/>
    <x v="28"/>
    <x v="77"/>
    <n v="262728"/>
    <n v="3347856"/>
  </r>
  <r>
    <x v="93"/>
    <x v="28"/>
    <x v="77"/>
    <n v="234425"/>
    <n v="4094100"/>
  </r>
  <r>
    <x v="94"/>
    <x v="28"/>
    <x v="77"/>
    <n v="178500"/>
    <n v="1941250"/>
  </r>
  <r>
    <x v="95"/>
    <x v="28"/>
    <x v="77"/>
    <n v="251725"/>
    <n v="4935532"/>
  </r>
  <r>
    <x v="96"/>
    <x v="28"/>
    <x v="77"/>
    <n v="275000"/>
    <n v="3229795"/>
  </r>
  <r>
    <x v="97"/>
    <x v="28"/>
    <x v="77"/>
    <n v="260000"/>
    <n v="2322760"/>
  </r>
  <r>
    <x v="98"/>
    <x v="28"/>
    <x v="77"/>
    <n v="250000"/>
    <n v="3165476"/>
  </r>
  <r>
    <x v="99"/>
    <x v="28"/>
    <x v="77"/>
    <n v="196000"/>
    <n v="3231800"/>
  </r>
  <r>
    <x v="100"/>
    <x v="28"/>
    <x v="77"/>
    <n v="218425"/>
    <n v="3856858"/>
  </r>
  <r>
    <x v="101"/>
    <x v="28"/>
    <x v="77"/>
    <n v="259387"/>
    <n v="3801188"/>
  </r>
  <r>
    <x v="102"/>
    <x v="28"/>
    <x v="77"/>
    <n v="239500"/>
    <n v="3040726"/>
  </r>
  <r>
    <x v="103"/>
    <x v="28"/>
    <x v="77"/>
    <n v="199000"/>
    <n v="6309090"/>
  </r>
  <r>
    <x v="104"/>
    <x v="28"/>
    <x v="77"/>
    <n v="220975"/>
    <n v="6647921"/>
  </r>
  <r>
    <x v="105"/>
    <x v="28"/>
    <x v="77"/>
    <n v="245162"/>
    <n v="3420262"/>
  </r>
  <r>
    <x v="106"/>
    <x v="28"/>
    <x v="77"/>
    <n v="238645"/>
    <n v="4162298"/>
  </r>
  <r>
    <x v="107"/>
    <x v="28"/>
    <x v="77"/>
    <n v="170000"/>
    <n v="2793250"/>
  </r>
  <r>
    <x v="108"/>
    <x v="28"/>
    <x v="77"/>
    <n v="201500"/>
    <n v="2145815"/>
  </r>
  <r>
    <x v="109"/>
    <x v="28"/>
    <x v="77"/>
    <n v="242000"/>
    <n v="3670719"/>
  </r>
  <r>
    <x v="110"/>
    <x v="28"/>
    <x v="77"/>
    <n v="225000"/>
    <n v="4082455"/>
  </r>
  <r>
    <x v="111"/>
    <x v="28"/>
    <x v="77"/>
    <n v="203763"/>
    <n v="2490025"/>
  </r>
  <r>
    <x v="112"/>
    <x v="28"/>
    <x v="77"/>
    <n v="239195"/>
    <n v="3663258"/>
  </r>
  <r>
    <x v="113"/>
    <x v="28"/>
    <x v="77"/>
    <n v="255996"/>
    <n v="4918038"/>
  </r>
  <r>
    <x v="114"/>
    <x v="28"/>
    <x v="77"/>
    <n v="259900"/>
    <n v="6060347"/>
  </r>
  <r>
    <x v="115"/>
    <x v="28"/>
    <x v="77"/>
    <n v="187195"/>
    <n v="4103808"/>
  </r>
  <r>
    <x v="116"/>
    <x v="28"/>
    <x v="77"/>
    <n v="220000"/>
    <n v="4826483"/>
  </r>
  <r>
    <x v="117"/>
    <x v="28"/>
    <x v="77"/>
    <n v="236000"/>
    <n v="5075431"/>
  </r>
  <r>
    <x v="118"/>
    <x v="28"/>
    <x v="77"/>
    <n v="265000"/>
    <n v="4406573"/>
  </r>
  <r>
    <x v="119"/>
    <x v="28"/>
    <x v="77"/>
    <n v="251750"/>
    <n v="5132448"/>
  </r>
  <r>
    <x v="120"/>
    <x v="28"/>
    <x v="77"/>
    <n v="264000"/>
    <n v="3428061"/>
  </r>
  <r>
    <x v="121"/>
    <x v="28"/>
    <x v="77"/>
    <n v="170000"/>
    <n v="2627836"/>
  </r>
  <r>
    <x v="122"/>
    <x v="28"/>
    <x v="77"/>
    <n v="249995"/>
    <n v="6100601"/>
  </r>
  <r>
    <x v="123"/>
    <x v="28"/>
    <x v="77"/>
    <n v="240000"/>
    <n v="6226082"/>
  </r>
  <r>
    <x v="124"/>
    <x v="28"/>
    <x v="77"/>
    <n v="295265"/>
    <n v="7967365"/>
  </r>
  <r>
    <x v="125"/>
    <x v="28"/>
    <x v="77"/>
    <n v="239950"/>
    <n v="6780026"/>
  </r>
  <r>
    <x v="126"/>
    <x v="28"/>
    <x v="77"/>
    <n v="231055"/>
    <n v="6396483"/>
  </r>
  <r>
    <x v="127"/>
    <x v="28"/>
    <x v="77"/>
    <n v="250448"/>
    <n v="4685311"/>
  </r>
  <r>
    <x v="128"/>
    <x v="28"/>
    <x v="77"/>
    <n v="227000"/>
    <n v="5616475"/>
  </r>
  <r>
    <x v="129"/>
    <x v="28"/>
    <x v="77"/>
    <n v="215000"/>
    <n v="5782740"/>
  </r>
  <r>
    <x v="130"/>
    <x v="28"/>
    <x v="77"/>
    <n v="248885"/>
    <n v="3931753"/>
  </r>
  <r>
    <x v="131"/>
    <x v="28"/>
    <x v="77"/>
    <n v="198700"/>
    <n v="4181773"/>
  </r>
  <r>
    <x v="132"/>
    <x v="28"/>
    <x v="77"/>
    <n v="335000"/>
    <n v="3239469"/>
  </r>
  <r>
    <x v="133"/>
    <x v="28"/>
    <x v="77"/>
    <n v="264113"/>
    <n v="3486215"/>
  </r>
  <r>
    <x v="134"/>
    <x v="28"/>
    <x v="77"/>
    <n v="232500"/>
    <n v="3575640"/>
  </r>
  <r>
    <x v="135"/>
    <x v="28"/>
    <x v="77"/>
    <n v="245100"/>
    <n v="6651996"/>
  </r>
  <r>
    <x v="136"/>
    <x v="28"/>
    <x v="77"/>
    <n v="257000"/>
    <n v="4018682"/>
  </r>
  <r>
    <x v="137"/>
    <x v="28"/>
    <x v="77"/>
    <n v="279900"/>
    <n v="7916753"/>
  </r>
  <r>
    <x v="138"/>
    <x v="28"/>
    <x v="77"/>
    <n v="238000"/>
    <n v="7720540"/>
  </r>
  <r>
    <x v="139"/>
    <x v="28"/>
    <x v="77"/>
    <n v="263000"/>
    <n v="5406290"/>
  </r>
  <r>
    <x v="140"/>
    <x v="28"/>
    <x v="77"/>
    <n v="230000"/>
    <n v="5856527"/>
  </r>
  <r>
    <x v="141"/>
    <x v="28"/>
    <x v="77"/>
    <n v="269000"/>
    <n v="6623814"/>
  </r>
  <r>
    <x v="142"/>
    <x v="28"/>
    <x v="77"/>
    <n v="208475"/>
    <n v="3987313"/>
  </r>
  <r>
    <x v="143"/>
    <x v="28"/>
    <x v="77"/>
    <n v="222500"/>
    <n v="4495469"/>
  </r>
  <r>
    <x v="144"/>
    <x v="28"/>
    <x v="77"/>
    <n v="230000"/>
    <n v="2842850"/>
  </r>
  <r>
    <x v="145"/>
    <x v="28"/>
    <x v="77"/>
    <n v="290000"/>
    <n v="4440214"/>
  </r>
  <r>
    <x v="146"/>
    <x v="28"/>
    <x v="77"/>
    <n v="295950"/>
    <n v="6981420"/>
  </r>
  <r>
    <x v="147"/>
    <x v="28"/>
    <x v="77"/>
    <n v="267500"/>
    <n v="7702823"/>
  </r>
  <r>
    <x v="148"/>
    <x v="28"/>
    <x v="77"/>
    <n v="262000"/>
    <n v="4670850"/>
  </r>
  <r>
    <x v="149"/>
    <x v="28"/>
    <x v="77"/>
    <n v="294950"/>
    <n v="13091024"/>
  </r>
  <r>
    <x v="150"/>
    <x v="28"/>
    <x v="77"/>
    <n v="320217"/>
    <n v="11364288"/>
  </r>
  <r>
    <x v="151"/>
    <x v="28"/>
    <x v="77"/>
    <n v="297475"/>
    <n v="7936304"/>
  </r>
  <r>
    <x v="152"/>
    <x v="28"/>
    <x v="77"/>
    <n v="275000"/>
    <n v="6434050"/>
  </r>
  <r>
    <x v="153"/>
    <x v="28"/>
    <x v="77"/>
    <n v="249000"/>
    <n v="4874300"/>
  </r>
  <r>
    <x v="154"/>
    <x v="28"/>
    <x v="77"/>
    <n v="240000"/>
    <n v="6061329"/>
  </r>
  <r>
    <x v="155"/>
    <x v="28"/>
    <x v="77"/>
    <n v="283000"/>
    <n v="6675640"/>
  </r>
  <r>
    <x v="156"/>
    <x v="28"/>
    <x v="77"/>
    <n v="256788"/>
    <n v="5132670"/>
  </r>
  <r>
    <x v="157"/>
    <x v="28"/>
    <x v="77"/>
    <n v="261500"/>
    <n v="4860058"/>
  </r>
  <r>
    <x v="158"/>
    <x v="28"/>
    <x v="77"/>
    <n v="268000"/>
    <n v="7282260"/>
  </r>
  <r>
    <x v="159"/>
    <x v="28"/>
    <x v="77"/>
    <n v="275000"/>
    <n v="6000200"/>
  </r>
  <r>
    <x v="160"/>
    <x v="28"/>
    <x v="77"/>
    <n v="285000"/>
    <n v="7525850"/>
  </r>
  <r>
    <x v="161"/>
    <x v="28"/>
    <x v="77"/>
    <n v="317295"/>
    <n v="8934132"/>
  </r>
  <r>
    <x v="162"/>
    <x v="28"/>
    <x v="77"/>
    <n v="297900"/>
    <n v="8861749"/>
  </r>
  <r>
    <x v="163"/>
    <x v="28"/>
    <x v="77"/>
    <n v="342000"/>
    <n v="10446995"/>
  </r>
  <r>
    <x v="164"/>
    <x v="28"/>
    <x v="77"/>
    <n v="272450"/>
    <n v="6871383"/>
  </r>
  <r>
    <x v="165"/>
    <x v="28"/>
    <x v="77"/>
    <n v="327500"/>
    <n v="7754000"/>
  </r>
  <r>
    <x v="166"/>
    <x v="28"/>
    <x v="77"/>
    <n v="350000"/>
    <n v="6639945"/>
  </r>
  <r>
    <x v="167"/>
    <x v="28"/>
    <x v="77"/>
    <n v="300000"/>
    <n v="7335945"/>
  </r>
  <r>
    <x v="168"/>
    <x v="28"/>
    <x v="77"/>
    <n v="287500"/>
    <n v="2924000"/>
  </r>
  <r>
    <x v="169"/>
    <x v="28"/>
    <x v="77"/>
    <n v="325000"/>
    <n v="5748298"/>
  </r>
  <r>
    <x v="170"/>
    <x v="28"/>
    <x v="77"/>
    <n v="320000"/>
    <n v="6085850"/>
  </r>
  <r>
    <x v="171"/>
    <x v="28"/>
    <x v="77"/>
    <n v="350000"/>
    <n v="8811322"/>
  </r>
  <r>
    <x v="172"/>
    <x v="28"/>
    <x v="77"/>
    <n v="352450"/>
    <n v="10372056"/>
  </r>
  <r>
    <x v="173"/>
    <x v="28"/>
    <x v="77"/>
    <n v="317500"/>
    <n v="13662783"/>
  </r>
  <r>
    <x v="174"/>
    <x v="28"/>
    <x v="77"/>
    <n v="300000"/>
    <n v="12247502"/>
  </r>
  <r>
    <x v="175"/>
    <x v="28"/>
    <x v="77"/>
    <n v="349975"/>
    <n v="15536890"/>
  </r>
  <r>
    <x v="176"/>
    <x v="28"/>
    <x v="77"/>
    <n v="311500"/>
    <n v="9024350"/>
  </r>
  <r>
    <x v="177"/>
    <x v="28"/>
    <x v="77"/>
    <n v="314950"/>
    <n v="8998850"/>
  </r>
  <r>
    <x v="178"/>
    <x v="28"/>
    <x v="77"/>
    <n v="337500"/>
    <n v="14990400"/>
  </r>
  <r>
    <x v="179"/>
    <x v="28"/>
    <x v="77"/>
    <n v="315000"/>
    <n v="6141850"/>
  </r>
  <r>
    <x v="180"/>
    <x v="28"/>
    <x v="77"/>
    <n v="325000"/>
    <n v="5310000"/>
  </r>
  <r>
    <x v="181"/>
    <x v="28"/>
    <x v="77"/>
    <n v="355000"/>
    <n v="4883500"/>
  </r>
  <r>
    <x v="182"/>
    <x v="28"/>
    <x v="77"/>
    <n v="325500"/>
    <n v="8057200"/>
  </r>
  <r>
    <x v="183"/>
    <x v="28"/>
    <x v="77"/>
    <n v="360000"/>
    <n v="7978445"/>
  </r>
  <r>
    <x v="184"/>
    <x v="28"/>
    <x v="77"/>
    <n v="422000"/>
    <n v="11709850"/>
  </r>
  <r>
    <x v="185"/>
    <x v="28"/>
    <x v="77"/>
    <n v="352475"/>
    <n v="16106883"/>
  </r>
  <r>
    <x v="186"/>
    <x v="28"/>
    <x v="77"/>
    <n v="414975"/>
    <n v="11736000"/>
  </r>
  <r>
    <x v="187"/>
    <x v="28"/>
    <x v="77"/>
    <n v="340000"/>
    <n v="11590161"/>
  </r>
  <r>
    <x v="188"/>
    <x v="28"/>
    <x v="77"/>
    <n v="390000"/>
    <n v="7604588"/>
  </r>
  <r>
    <x v="189"/>
    <x v="28"/>
    <x v="77"/>
    <n v="390000"/>
    <n v="9819400"/>
  </r>
  <r>
    <x v="190"/>
    <x v="28"/>
    <x v="77"/>
    <n v="355000"/>
    <n v="11076350"/>
  </r>
  <r>
    <x v="191"/>
    <x v="28"/>
    <x v="77"/>
    <n v="300000"/>
    <n v="7929485"/>
  </r>
  <r>
    <x v="192"/>
    <x v="28"/>
    <x v="77"/>
    <n v="339250"/>
    <n v="5696000"/>
  </r>
  <r>
    <x v="202"/>
    <x v="28"/>
    <x v="77"/>
    <n v="389950"/>
    <n v="8827677"/>
  </r>
  <r>
    <x v="194"/>
    <x v="28"/>
    <x v="77"/>
    <n v="370975"/>
    <n v="7313350"/>
  </r>
  <r>
    <x v="195"/>
    <x v="28"/>
    <x v="77"/>
    <n v="385000"/>
    <n v="12584099"/>
  </r>
  <r>
    <x v="196"/>
    <x v="28"/>
    <x v="77"/>
    <n v="360000"/>
    <n v="6522200"/>
  </r>
  <r>
    <x v="197"/>
    <x v="28"/>
    <x v="77"/>
    <n v="388000"/>
    <n v="13020096"/>
  </r>
  <r>
    <x v="198"/>
    <x v="28"/>
    <x v="77"/>
    <n v="404475"/>
    <n v="12295350"/>
  </r>
  <r>
    <x v="199"/>
    <x v="28"/>
    <x v="77"/>
    <n v="393975"/>
    <n v="10532950"/>
  </r>
  <r>
    <x v="200"/>
    <x v="28"/>
    <x v="77"/>
    <n v="460000"/>
    <n v="14897540"/>
  </r>
  <r>
    <x v="201"/>
    <x v="28"/>
    <x v="77"/>
    <n v="387000"/>
    <n v="6584900"/>
  </r>
  <r>
    <x v="12"/>
    <x v="28"/>
    <x v="78"/>
    <n v="86000"/>
    <n v="86000"/>
  </r>
  <r>
    <x v="13"/>
    <x v="28"/>
    <x v="78"/>
    <n v="203000"/>
    <n v="203000"/>
  </r>
  <r>
    <x v="14"/>
    <x v="28"/>
    <x v="78"/>
    <m/>
    <n v="0"/>
  </r>
  <r>
    <x v="15"/>
    <x v="28"/>
    <x v="78"/>
    <n v="84000"/>
    <n v="168000"/>
  </r>
  <r>
    <x v="16"/>
    <x v="28"/>
    <x v="78"/>
    <m/>
    <n v="0"/>
  </r>
  <r>
    <x v="17"/>
    <x v="28"/>
    <x v="78"/>
    <n v="234950"/>
    <n v="750450"/>
  </r>
  <r>
    <x v="18"/>
    <x v="28"/>
    <x v="78"/>
    <n v="200250"/>
    <n v="400500"/>
  </r>
  <r>
    <x v="19"/>
    <x v="28"/>
    <x v="78"/>
    <m/>
    <n v="0"/>
  </r>
  <r>
    <x v="20"/>
    <x v="28"/>
    <x v="78"/>
    <n v="181500"/>
    <n v="181500"/>
  </r>
  <r>
    <x v="21"/>
    <x v="28"/>
    <x v="78"/>
    <n v="147375"/>
    <n v="294750"/>
  </r>
  <r>
    <x v="22"/>
    <x v="28"/>
    <x v="78"/>
    <n v="190000"/>
    <n v="766000"/>
  </r>
  <r>
    <x v="23"/>
    <x v="28"/>
    <x v="78"/>
    <n v="187500"/>
    <n v="375000"/>
  </r>
  <r>
    <x v="24"/>
    <x v="28"/>
    <x v="78"/>
    <m/>
    <n v="0"/>
  </r>
  <r>
    <x v="25"/>
    <x v="28"/>
    <x v="78"/>
    <n v="180000"/>
    <n v="360000"/>
  </r>
  <r>
    <x v="26"/>
    <x v="28"/>
    <x v="78"/>
    <m/>
    <n v="0"/>
  </r>
  <r>
    <x v="27"/>
    <x v="28"/>
    <x v="78"/>
    <n v="189900"/>
    <n v="189900"/>
  </r>
  <r>
    <x v="28"/>
    <x v="28"/>
    <x v="78"/>
    <n v="172500"/>
    <n v="345000"/>
  </r>
  <r>
    <x v="29"/>
    <x v="28"/>
    <x v="78"/>
    <n v="147000"/>
    <n v="294000"/>
  </r>
  <r>
    <x v="30"/>
    <x v="28"/>
    <x v="78"/>
    <n v="251750"/>
    <n v="503500"/>
  </r>
  <r>
    <x v="31"/>
    <x v="28"/>
    <x v="78"/>
    <m/>
    <n v="0"/>
  </r>
  <r>
    <x v="32"/>
    <x v="28"/>
    <x v="78"/>
    <m/>
    <n v="0"/>
  </r>
  <r>
    <x v="33"/>
    <x v="28"/>
    <x v="78"/>
    <n v="164000"/>
    <n v="164000"/>
  </r>
  <r>
    <x v="34"/>
    <x v="28"/>
    <x v="78"/>
    <n v="148750"/>
    <n v="148750"/>
  </r>
  <r>
    <x v="35"/>
    <x v="28"/>
    <x v="78"/>
    <n v="339500"/>
    <n v="1288000"/>
  </r>
  <r>
    <x v="36"/>
    <x v="28"/>
    <x v="78"/>
    <n v="275000"/>
    <n v="275000"/>
  </r>
  <r>
    <x v="37"/>
    <x v="28"/>
    <x v="78"/>
    <n v="304950"/>
    <n v="304950"/>
  </r>
  <r>
    <x v="38"/>
    <x v="28"/>
    <x v="78"/>
    <m/>
    <n v="0"/>
  </r>
  <r>
    <x v="39"/>
    <x v="28"/>
    <x v="78"/>
    <n v="220000"/>
    <n v="845000"/>
  </r>
  <r>
    <x v="40"/>
    <x v="28"/>
    <x v="78"/>
    <n v="275000"/>
    <n v="275000"/>
  </r>
  <r>
    <x v="41"/>
    <x v="28"/>
    <x v="78"/>
    <n v="254500"/>
    <n v="509000"/>
  </r>
  <r>
    <x v="42"/>
    <x v="28"/>
    <x v="78"/>
    <n v="236000"/>
    <n v="236000"/>
  </r>
  <r>
    <x v="43"/>
    <x v="28"/>
    <x v="78"/>
    <n v="257700"/>
    <n v="257700"/>
  </r>
  <r>
    <x v="44"/>
    <x v="28"/>
    <x v="78"/>
    <n v="261500"/>
    <n v="523000"/>
  </r>
  <r>
    <x v="45"/>
    <x v="28"/>
    <x v="78"/>
    <m/>
    <n v="0"/>
  </r>
  <r>
    <x v="46"/>
    <x v="28"/>
    <x v="78"/>
    <m/>
    <n v="0"/>
  </r>
  <r>
    <x v="47"/>
    <x v="28"/>
    <x v="78"/>
    <n v="248000"/>
    <n v="496000"/>
  </r>
  <r>
    <x v="48"/>
    <x v="28"/>
    <x v="78"/>
    <m/>
    <n v="0"/>
  </r>
  <r>
    <x v="49"/>
    <x v="28"/>
    <x v="78"/>
    <n v="310000"/>
    <n v="310000"/>
  </r>
  <r>
    <x v="50"/>
    <x v="28"/>
    <x v="78"/>
    <n v="210000"/>
    <n v="653500"/>
  </r>
  <r>
    <x v="51"/>
    <x v="28"/>
    <x v="78"/>
    <n v="297375"/>
    <n v="594750"/>
  </r>
  <r>
    <x v="52"/>
    <x v="28"/>
    <x v="78"/>
    <n v="247950"/>
    <n v="247950"/>
  </r>
  <r>
    <x v="53"/>
    <x v="28"/>
    <x v="78"/>
    <n v="274975"/>
    <n v="1120400"/>
  </r>
  <r>
    <x v="54"/>
    <x v="28"/>
    <x v="78"/>
    <n v="199000"/>
    <n v="685950"/>
  </r>
  <r>
    <x v="55"/>
    <x v="28"/>
    <x v="78"/>
    <n v="206000"/>
    <n v="206000"/>
  </r>
  <r>
    <x v="56"/>
    <x v="28"/>
    <x v="78"/>
    <m/>
    <n v="0"/>
  </r>
  <r>
    <x v="57"/>
    <x v="28"/>
    <x v="78"/>
    <n v="300000"/>
    <n v="300000"/>
  </r>
  <r>
    <x v="58"/>
    <x v="28"/>
    <x v="78"/>
    <n v="170450"/>
    <n v="170450"/>
  </r>
  <r>
    <x v="59"/>
    <x v="28"/>
    <x v="78"/>
    <m/>
    <n v="0"/>
  </r>
  <r>
    <x v="60"/>
    <x v="28"/>
    <x v="78"/>
    <m/>
    <n v="0"/>
  </r>
  <r>
    <x v="61"/>
    <x v="28"/>
    <x v="78"/>
    <m/>
    <n v="0"/>
  </r>
  <r>
    <x v="62"/>
    <x v="28"/>
    <x v="78"/>
    <n v="388900"/>
    <n v="388900"/>
  </r>
  <r>
    <x v="63"/>
    <x v="28"/>
    <x v="78"/>
    <m/>
    <n v="0"/>
  </r>
  <r>
    <x v="64"/>
    <x v="28"/>
    <x v="78"/>
    <n v="418500"/>
    <n v="418500"/>
  </r>
  <r>
    <x v="65"/>
    <x v="28"/>
    <x v="78"/>
    <m/>
    <n v="0"/>
  </r>
  <r>
    <x v="66"/>
    <x v="28"/>
    <x v="78"/>
    <m/>
    <n v="0"/>
  </r>
  <r>
    <x v="67"/>
    <x v="28"/>
    <x v="78"/>
    <m/>
    <n v="0"/>
  </r>
  <r>
    <x v="68"/>
    <x v="28"/>
    <x v="78"/>
    <m/>
    <n v="0"/>
  </r>
  <r>
    <x v="69"/>
    <x v="28"/>
    <x v="78"/>
    <m/>
    <n v="0"/>
  </r>
  <r>
    <x v="70"/>
    <x v="28"/>
    <x v="78"/>
    <m/>
    <n v="0"/>
  </r>
  <r>
    <x v="71"/>
    <x v="28"/>
    <x v="78"/>
    <n v="277000"/>
    <n v="277000"/>
  </r>
  <r>
    <x v="72"/>
    <x v="28"/>
    <x v="78"/>
    <m/>
    <n v="0"/>
  </r>
  <r>
    <x v="73"/>
    <x v="28"/>
    <x v="78"/>
    <m/>
    <n v="0"/>
  </r>
  <r>
    <x v="74"/>
    <x v="28"/>
    <x v="78"/>
    <m/>
    <n v="0"/>
  </r>
  <r>
    <x v="75"/>
    <x v="28"/>
    <x v="78"/>
    <n v="200000"/>
    <n v="200000"/>
  </r>
  <r>
    <x v="76"/>
    <x v="28"/>
    <x v="78"/>
    <m/>
    <n v="0"/>
  </r>
  <r>
    <x v="77"/>
    <x v="28"/>
    <x v="78"/>
    <n v="285000"/>
    <n v="285000"/>
  </r>
  <r>
    <x v="78"/>
    <x v="28"/>
    <x v="78"/>
    <n v="200000"/>
    <n v="200000"/>
  </r>
  <r>
    <x v="79"/>
    <x v="28"/>
    <x v="78"/>
    <m/>
    <n v="0"/>
  </r>
  <r>
    <x v="80"/>
    <x v="28"/>
    <x v="78"/>
    <m/>
    <n v="0"/>
  </r>
  <r>
    <x v="81"/>
    <x v="28"/>
    <x v="78"/>
    <n v="352000"/>
    <n v="352000"/>
  </r>
  <r>
    <x v="82"/>
    <x v="28"/>
    <x v="78"/>
    <m/>
    <n v="0"/>
  </r>
  <r>
    <x v="83"/>
    <x v="28"/>
    <x v="78"/>
    <n v="294000"/>
    <n v="588000"/>
  </r>
  <r>
    <x v="84"/>
    <x v="28"/>
    <x v="78"/>
    <m/>
    <n v="0"/>
  </r>
  <r>
    <x v="85"/>
    <x v="28"/>
    <x v="78"/>
    <n v="255000"/>
    <n v="255000"/>
  </r>
  <r>
    <x v="86"/>
    <x v="28"/>
    <x v="78"/>
    <n v="264000"/>
    <n v="528000"/>
  </r>
  <r>
    <x v="87"/>
    <x v="28"/>
    <x v="78"/>
    <n v="185000"/>
    <n v="185000"/>
  </r>
  <r>
    <x v="88"/>
    <x v="28"/>
    <x v="78"/>
    <m/>
    <n v="0"/>
  </r>
  <r>
    <x v="89"/>
    <x v="28"/>
    <x v="78"/>
    <n v="173250"/>
    <n v="173250"/>
  </r>
  <r>
    <x v="90"/>
    <x v="28"/>
    <x v="78"/>
    <n v="272750"/>
    <n v="545500"/>
  </r>
  <r>
    <x v="91"/>
    <x v="28"/>
    <x v="78"/>
    <m/>
    <n v="0"/>
  </r>
  <r>
    <x v="92"/>
    <x v="28"/>
    <x v="78"/>
    <m/>
    <n v="0"/>
  </r>
  <r>
    <x v="93"/>
    <x v="28"/>
    <x v="78"/>
    <n v="190000"/>
    <n v="190000"/>
  </r>
  <r>
    <x v="94"/>
    <x v="28"/>
    <x v="78"/>
    <m/>
    <n v="0"/>
  </r>
  <r>
    <x v="95"/>
    <x v="28"/>
    <x v="78"/>
    <n v="215000"/>
    <n v="215000"/>
  </r>
  <r>
    <x v="96"/>
    <x v="28"/>
    <x v="78"/>
    <m/>
    <n v="0"/>
  </r>
  <r>
    <x v="97"/>
    <x v="28"/>
    <x v="78"/>
    <n v="227000"/>
    <n v="227000"/>
  </r>
  <r>
    <x v="98"/>
    <x v="28"/>
    <x v="78"/>
    <n v="500000"/>
    <n v="500000"/>
  </r>
  <r>
    <x v="99"/>
    <x v="28"/>
    <x v="78"/>
    <n v="57500"/>
    <n v="57500"/>
  </r>
  <r>
    <x v="100"/>
    <x v="28"/>
    <x v="78"/>
    <m/>
    <n v="0"/>
  </r>
  <r>
    <x v="101"/>
    <x v="28"/>
    <x v="78"/>
    <m/>
    <n v="0"/>
  </r>
  <r>
    <x v="102"/>
    <x v="28"/>
    <x v="78"/>
    <n v="350000"/>
    <n v="350000"/>
  </r>
  <r>
    <x v="103"/>
    <x v="28"/>
    <x v="78"/>
    <m/>
    <n v="0"/>
  </r>
  <r>
    <x v="104"/>
    <x v="28"/>
    <x v="78"/>
    <n v="196950"/>
    <n v="393900"/>
  </r>
  <r>
    <x v="105"/>
    <x v="28"/>
    <x v="78"/>
    <m/>
    <n v="0"/>
  </r>
  <r>
    <x v="106"/>
    <x v="28"/>
    <x v="78"/>
    <n v="99003"/>
    <n v="99003"/>
  </r>
  <r>
    <x v="107"/>
    <x v="28"/>
    <x v="78"/>
    <m/>
    <n v="0"/>
  </r>
  <r>
    <x v="108"/>
    <x v="28"/>
    <x v="78"/>
    <m/>
    <n v="0"/>
  </r>
  <r>
    <x v="109"/>
    <x v="28"/>
    <x v="78"/>
    <n v="165000"/>
    <n v="165000"/>
  </r>
  <r>
    <x v="110"/>
    <x v="28"/>
    <x v="78"/>
    <m/>
    <n v="0"/>
  </r>
  <r>
    <x v="111"/>
    <x v="28"/>
    <x v="78"/>
    <m/>
    <n v="0"/>
  </r>
  <r>
    <x v="112"/>
    <x v="28"/>
    <x v="78"/>
    <n v="126750"/>
    <n v="253500"/>
  </r>
  <r>
    <x v="113"/>
    <x v="28"/>
    <x v="78"/>
    <m/>
    <n v="0"/>
  </r>
  <r>
    <x v="114"/>
    <x v="28"/>
    <x v="78"/>
    <n v="155500"/>
    <n v="311000"/>
  </r>
  <r>
    <x v="115"/>
    <x v="28"/>
    <x v="78"/>
    <m/>
    <n v="0"/>
  </r>
  <r>
    <x v="116"/>
    <x v="28"/>
    <x v="78"/>
    <n v="340000"/>
    <n v="340000"/>
  </r>
  <r>
    <x v="117"/>
    <x v="28"/>
    <x v="78"/>
    <n v="302975"/>
    <n v="605950"/>
  </r>
  <r>
    <x v="118"/>
    <x v="28"/>
    <x v="78"/>
    <m/>
    <n v="0"/>
  </r>
  <r>
    <x v="119"/>
    <x v="28"/>
    <x v="78"/>
    <n v="180250"/>
    <n v="663250"/>
  </r>
  <r>
    <x v="120"/>
    <x v="28"/>
    <x v="78"/>
    <m/>
    <n v="0"/>
  </r>
  <r>
    <x v="121"/>
    <x v="28"/>
    <x v="78"/>
    <m/>
    <n v="0"/>
  </r>
  <r>
    <x v="122"/>
    <x v="28"/>
    <x v="78"/>
    <n v="239900"/>
    <n v="586900"/>
  </r>
  <r>
    <x v="123"/>
    <x v="28"/>
    <x v="78"/>
    <m/>
    <n v="0"/>
  </r>
  <r>
    <x v="124"/>
    <x v="28"/>
    <x v="78"/>
    <n v="242500"/>
    <n v="485000"/>
  </r>
  <r>
    <x v="125"/>
    <x v="28"/>
    <x v="78"/>
    <n v="189950"/>
    <n v="189950"/>
  </r>
  <r>
    <x v="126"/>
    <x v="28"/>
    <x v="78"/>
    <m/>
    <n v="0"/>
  </r>
  <r>
    <x v="127"/>
    <x v="28"/>
    <x v="78"/>
    <m/>
    <n v="0"/>
  </r>
  <r>
    <x v="128"/>
    <x v="28"/>
    <x v="78"/>
    <n v="289725"/>
    <n v="579450"/>
  </r>
  <r>
    <x v="129"/>
    <x v="28"/>
    <x v="78"/>
    <m/>
    <n v="0"/>
  </r>
  <r>
    <x v="130"/>
    <x v="28"/>
    <x v="78"/>
    <n v="245000"/>
    <n v="633000"/>
  </r>
  <r>
    <x v="131"/>
    <x v="28"/>
    <x v="78"/>
    <n v="255000"/>
    <n v="255000"/>
  </r>
  <r>
    <x v="132"/>
    <x v="28"/>
    <x v="78"/>
    <n v="400000"/>
    <n v="400000"/>
  </r>
  <r>
    <x v="133"/>
    <x v="28"/>
    <x v="78"/>
    <n v="125000"/>
    <n v="125000"/>
  </r>
  <r>
    <x v="134"/>
    <x v="28"/>
    <x v="78"/>
    <n v="304150"/>
    <n v="608300"/>
  </r>
  <r>
    <x v="135"/>
    <x v="28"/>
    <x v="78"/>
    <m/>
    <n v="0"/>
  </r>
  <r>
    <x v="136"/>
    <x v="28"/>
    <x v="78"/>
    <n v="265000"/>
    <n v="265000"/>
  </r>
  <r>
    <x v="137"/>
    <x v="28"/>
    <x v="78"/>
    <n v="141250"/>
    <n v="282500"/>
  </r>
  <r>
    <x v="138"/>
    <x v="28"/>
    <x v="78"/>
    <m/>
    <n v="0"/>
  </r>
  <r>
    <x v="139"/>
    <x v="28"/>
    <x v="78"/>
    <m/>
    <n v="0"/>
  </r>
  <r>
    <x v="140"/>
    <x v="28"/>
    <x v="78"/>
    <n v="299500"/>
    <n v="599000"/>
  </r>
  <r>
    <x v="141"/>
    <x v="28"/>
    <x v="78"/>
    <n v="68500"/>
    <n v="137000"/>
  </r>
  <r>
    <x v="142"/>
    <x v="28"/>
    <x v="78"/>
    <n v="373250"/>
    <n v="746500"/>
  </r>
  <r>
    <x v="143"/>
    <x v="28"/>
    <x v="78"/>
    <m/>
    <n v="0"/>
  </r>
  <r>
    <x v="144"/>
    <x v="28"/>
    <x v="78"/>
    <n v="215000"/>
    <n v="215000"/>
  </r>
  <r>
    <x v="145"/>
    <x v="28"/>
    <x v="78"/>
    <n v="229000"/>
    <n v="229000"/>
  </r>
  <r>
    <x v="146"/>
    <x v="28"/>
    <x v="78"/>
    <n v="270500"/>
    <n v="935200"/>
  </r>
  <r>
    <x v="147"/>
    <x v="28"/>
    <x v="78"/>
    <n v="279950"/>
    <n v="796450"/>
  </r>
  <r>
    <x v="148"/>
    <x v="28"/>
    <x v="78"/>
    <n v="199975"/>
    <n v="399950"/>
  </r>
  <r>
    <x v="149"/>
    <x v="28"/>
    <x v="78"/>
    <n v="265450"/>
    <n v="530900"/>
  </r>
  <r>
    <x v="150"/>
    <x v="28"/>
    <x v="78"/>
    <n v="208000"/>
    <n v="547000"/>
  </r>
  <r>
    <x v="151"/>
    <x v="28"/>
    <x v="78"/>
    <n v="237500"/>
    <n v="475000"/>
  </r>
  <r>
    <x v="152"/>
    <x v="28"/>
    <x v="78"/>
    <n v="129950"/>
    <n v="492350"/>
  </r>
  <r>
    <x v="153"/>
    <x v="28"/>
    <x v="78"/>
    <m/>
    <n v="0"/>
  </r>
  <r>
    <x v="154"/>
    <x v="28"/>
    <x v="78"/>
    <m/>
    <n v="0"/>
  </r>
  <r>
    <x v="155"/>
    <x v="28"/>
    <x v="78"/>
    <n v="225000"/>
    <n v="225000"/>
  </r>
  <r>
    <x v="156"/>
    <x v="28"/>
    <x v="78"/>
    <m/>
    <n v="0"/>
  </r>
  <r>
    <x v="157"/>
    <x v="28"/>
    <x v="78"/>
    <n v="213000"/>
    <n v="426000"/>
  </r>
  <r>
    <x v="158"/>
    <x v="28"/>
    <x v="78"/>
    <m/>
    <n v="0"/>
  </r>
  <r>
    <x v="159"/>
    <x v="28"/>
    <x v="78"/>
    <n v="248000"/>
    <n v="1008000"/>
  </r>
  <r>
    <x v="160"/>
    <x v="28"/>
    <x v="78"/>
    <n v="232500"/>
    <n v="232500"/>
  </r>
  <r>
    <x v="161"/>
    <x v="28"/>
    <x v="78"/>
    <n v="211000"/>
    <n v="422000"/>
  </r>
  <r>
    <x v="162"/>
    <x v="28"/>
    <x v="78"/>
    <n v="365000"/>
    <n v="365000"/>
  </r>
  <r>
    <x v="163"/>
    <x v="28"/>
    <x v="78"/>
    <n v="242475"/>
    <n v="2257749"/>
  </r>
  <r>
    <x v="164"/>
    <x v="28"/>
    <x v="78"/>
    <m/>
    <n v="0"/>
  </r>
  <r>
    <x v="165"/>
    <x v="28"/>
    <x v="78"/>
    <n v="380000"/>
    <n v="760000"/>
  </r>
  <r>
    <x v="166"/>
    <x v="28"/>
    <x v="78"/>
    <m/>
    <n v="0"/>
  </r>
  <r>
    <x v="167"/>
    <x v="28"/>
    <x v="78"/>
    <n v="40000"/>
    <n v="40000"/>
  </r>
  <r>
    <x v="168"/>
    <x v="28"/>
    <x v="78"/>
    <n v="212500"/>
    <n v="425000"/>
  </r>
  <r>
    <x v="169"/>
    <x v="28"/>
    <x v="78"/>
    <n v="453500"/>
    <n v="907000"/>
  </r>
  <r>
    <x v="170"/>
    <x v="28"/>
    <x v="78"/>
    <n v="307000"/>
    <n v="307000"/>
  </r>
  <r>
    <x v="171"/>
    <x v="28"/>
    <x v="78"/>
    <n v="181000"/>
    <n v="181000"/>
  </r>
  <r>
    <x v="172"/>
    <x v="28"/>
    <x v="78"/>
    <m/>
    <n v="0"/>
  </r>
  <r>
    <x v="173"/>
    <x v="28"/>
    <x v="78"/>
    <n v="365000"/>
    <n v="730000"/>
  </r>
  <r>
    <x v="174"/>
    <x v="28"/>
    <x v="78"/>
    <n v="590000"/>
    <n v="590000"/>
  </r>
  <r>
    <x v="175"/>
    <x v="28"/>
    <x v="78"/>
    <n v="425000"/>
    <n v="425000"/>
  </r>
  <r>
    <x v="176"/>
    <x v="28"/>
    <x v="78"/>
    <n v="252500"/>
    <n v="505000"/>
  </r>
  <r>
    <x v="177"/>
    <x v="28"/>
    <x v="78"/>
    <m/>
    <n v="0"/>
  </r>
  <r>
    <x v="178"/>
    <x v="28"/>
    <x v="78"/>
    <n v="307705"/>
    <n v="615409"/>
  </r>
  <r>
    <x v="179"/>
    <x v="28"/>
    <x v="78"/>
    <n v="671000"/>
    <n v="1342000"/>
  </r>
  <r>
    <x v="180"/>
    <x v="28"/>
    <x v="78"/>
    <n v="90000"/>
    <n v="90000"/>
  </r>
  <r>
    <x v="181"/>
    <x v="28"/>
    <x v="78"/>
    <m/>
    <n v="0"/>
  </r>
  <r>
    <x v="182"/>
    <x v="28"/>
    <x v="78"/>
    <n v="307000"/>
    <n v="1129000"/>
  </r>
  <r>
    <x v="183"/>
    <x v="28"/>
    <x v="78"/>
    <n v="200000"/>
    <n v="600000"/>
  </r>
  <r>
    <x v="184"/>
    <x v="28"/>
    <x v="78"/>
    <m/>
    <n v="0"/>
  </r>
  <r>
    <x v="185"/>
    <x v="28"/>
    <x v="78"/>
    <n v="320000"/>
    <n v="866000"/>
  </r>
  <r>
    <x v="186"/>
    <x v="28"/>
    <x v="78"/>
    <n v="362475"/>
    <n v="1418950"/>
  </r>
  <r>
    <x v="187"/>
    <x v="28"/>
    <x v="78"/>
    <n v="314000"/>
    <n v="314000"/>
  </r>
  <r>
    <x v="188"/>
    <x v="28"/>
    <x v="78"/>
    <n v="458000"/>
    <n v="1348000"/>
  </r>
  <r>
    <x v="189"/>
    <x v="28"/>
    <x v="78"/>
    <m/>
    <n v="0"/>
  </r>
  <r>
    <x v="190"/>
    <x v="28"/>
    <x v="78"/>
    <n v="485000"/>
    <n v="485000"/>
  </r>
  <r>
    <x v="191"/>
    <x v="28"/>
    <x v="78"/>
    <n v="272000"/>
    <n v="890775"/>
  </r>
  <r>
    <x v="192"/>
    <x v="28"/>
    <x v="78"/>
    <n v="353500"/>
    <n v="707000"/>
  </r>
  <r>
    <x v="202"/>
    <x v="28"/>
    <x v="78"/>
    <n v="525000"/>
    <n v="1220000"/>
  </r>
  <r>
    <x v="194"/>
    <x v="28"/>
    <x v="78"/>
    <n v="260000"/>
    <n v="705000"/>
  </r>
  <r>
    <x v="195"/>
    <x v="28"/>
    <x v="78"/>
    <n v="359000"/>
    <n v="359000"/>
  </r>
  <r>
    <x v="196"/>
    <x v="28"/>
    <x v="78"/>
    <n v="302500"/>
    <n v="605000"/>
  </r>
  <r>
    <x v="197"/>
    <x v="28"/>
    <x v="78"/>
    <n v="435000"/>
    <n v="1917500"/>
  </r>
  <r>
    <x v="198"/>
    <x v="28"/>
    <x v="78"/>
    <n v="310000"/>
    <n v="310000"/>
  </r>
  <r>
    <x v="199"/>
    <x v="28"/>
    <x v="78"/>
    <n v="409500"/>
    <n v="1719000"/>
  </r>
  <r>
    <x v="200"/>
    <x v="28"/>
    <x v="78"/>
    <n v="465000"/>
    <n v="465000"/>
  </r>
  <r>
    <x v="201"/>
    <x v="28"/>
    <x v="78"/>
    <m/>
    <m/>
  </r>
  <r>
    <x v="12"/>
    <x v="33"/>
    <x v="79"/>
    <n v="479000"/>
    <n v="479000"/>
  </r>
  <r>
    <x v="12"/>
    <x v="34"/>
    <x v="79"/>
    <n v="168500"/>
    <n v="2712371"/>
  </r>
  <r>
    <x v="13"/>
    <x v="33"/>
    <x v="79"/>
    <m/>
    <n v="0"/>
  </r>
  <r>
    <x v="13"/>
    <x v="34"/>
    <x v="79"/>
    <n v="174725"/>
    <n v="3076700"/>
  </r>
  <r>
    <x v="14"/>
    <x v="33"/>
    <x v="79"/>
    <n v="156950"/>
    <n v="156950"/>
  </r>
  <r>
    <x v="14"/>
    <x v="34"/>
    <x v="79"/>
    <n v="155225"/>
    <n v="4543030"/>
  </r>
  <r>
    <x v="15"/>
    <x v="33"/>
    <x v="79"/>
    <n v="130200"/>
    <n v="130200"/>
  </r>
  <r>
    <x v="15"/>
    <x v="34"/>
    <x v="79"/>
    <n v="175000"/>
    <n v="4767600"/>
  </r>
  <r>
    <x v="16"/>
    <x v="33"/>
    <x v="79"/>
    <m/>
    <n v="0"/>
  </r>
  <r>
    <x v="16"/>
    <x v="34"/>
    <x v="79"/>
    <n v="207000"/>
    <n v="4845723"/>
  </r>
  <r>
    <x v="17"/>
    <x v="33"/>
    <x v="79"/>
    <n v="216500"/>
    <n v="433000"/>
  </r>
  <r>
    <x v="17"/>
    <x v="34"/>
    <x v="79"/>
    <n v="212389"/>
    <n v="8902396"/>
  </r>
  <r>
    <x v="18"/>
    <x v="33"/>
    <x v="79"/>
    <m/>
    <n v="0"/>
  </r>
  <r>
    <x v="18"/>
    <x v="34"/>
    <x v="79"/>
    <n v="210000"/>
    <n v="7611904"/>
  </r>
  <r>
    <x v="19"/>
    <x v="33"/>
    <x v="79"/>
    <n v="77777"/>
    <n v="77777"/>
  </r>
  <r>
    <x v="19"/>
    <x v="34"/>
    <x v="79"/>
    <n v="262775"/>
    <n v="6893699"/>
  </r>
  <r>
    <x v="20"/>
    <x v="33"/>
    <x v="79"/>
    <n v="179000"/>
    <n v="629000"/>
  </r>
  <r>
    <x v="20"/>
    <x v="34"/>
    <x v="79"/>
    <n v="185000"/>
    <n v="5506383"/>
  </r>
  <r>
    <x v="21"/>
    <x v="33"/>
    <x v="79"/>
    <n v="192500"/>
    <n v="642400"/>
  </r>
  <r>
    <x v="21"/>
    <x v="34"/>
    <x v="79"/>
    <n v="263950"/>
    <n v="6672400"/>
  </r>
  <r>
    <x v="22"/>
    <x v="33"/>
    <x v="79"/>
    <m/>
    <n v="0"/>
  </r>
  <r>
    <x v="22"/>
    <x v="34"/>
    <x v="79"/>
    <n v="255475"/>
    <n v="4822356"/>
  </r>
  <r>
    <x v="23"/>
    <x v="33"/>
    <x v="79"/>
    <n v="99900"/>
    <n v="99900"/>
  </r>
  <r>
    <x v="23"/>
    <x v="34"/>
    <x v="79"/>
    <n v="161500"/>
    <n v="4558052"/>
  </r>
  <r>
    <x v="24"/>
    <x v="33"/>
    <x v="79"/>
    <n v="153200"/>
    <n v="153200"/>
  </r>
  <r>
    <x v="24"/>
    <x v="34"/>
    <x v="79"/>
    <n v="242000"/>
    <n v="3678928"/>
  </r>
  <r>
    <x v="25"/>
    <x v="33"/>
    <x v="79"/>
    <m/>
    <n v="0"/>
  </r>
  <r>
    <x v="25"/>
    <x v="34"/>
    <x v="79"/>
    <n v="270000"/>
    <n v="4016486"/>
  </r>
  <r>
    <x v="26"/>
    <x v="33"/>
    <x v="79"/>
    <n v="181800"/>
    <n v="523700"/>
  </r>
  <r>
    <x v="26"/>
    <x v="34"/>
    <x v="79"/>
    <n v="247750"/>
    <n v="3742427"/>
  </r>
  <r>
    <x v="27"/>
    <x v="33"/>
    <x v="79"/>
    <n v="160500"/>
    <n v="160500"/>
  </r>
  <r>
    <x v="27"/>
    <x v="34"/>
    <x v="79"/>
    <n v="254500"/>
    <n v="7688040"/>
  </r>
  <r>
    <x v="28"/>
    <x v="33"/>
    <x v="79"/>
    <m/>
    <n v="0"/>
  </r>
  <r>
    <x v="28"/>
    <x v="34"/>
    <x v="79"/>
    <n v="230000"/>
    <n v="7100530"/>
  </r>
  <r>
    <x v="29"/>
    <x v="33"/>
    <x v="79"/>
    <m/>
    <n v="0"/>
  </r>
  <r>
    <x v="29"/>
    <x v="34"/>
    <x v="79"/>
    <n v="250000"/>
    <n v="6568053"/>
  </r>
  <r>
    <x v="30"/>
    <x v="33"/>
    <x v="79"/>
    <m/>
    <n v="0"/>
  </r>
  <r>
    <x v="30"/>
    <x v="34"/>
    <x v="79"/>
    <n v="263250"/>
    <n v="8210880"/>
  </r>
  <r>
    <x v="31"/>
    <x v="33"/>
    <x v="79"/>
    <m/>
    <n v="0"/>
  </r>
  <r>
    <x v="31"/>
    <x v="34"/>
    <x v="79"/>
    <n v="233354"/>
    <n v="8848609"/>
  </r>
  <r>
    <x v="32"/>
    <x v="33"/>
    <x v="79"/>
    <m/>
    <n v="0"/>
  </r>
  <r>
    <x v="32"/>
    <x v="34"/>
    <x v="79"/>
    <n v="261500"/>
    <n v="7188675"/>
  </r>
  <r>
    <x v="33"/>
    <x v="33"/>
    <x v="79"/>
    <n v="139850"/>
    <n v="279700"/>
  </r>
  <r>
    <x v="33"/>
    <x v="34"/>
    <x v="79"/>
    <n v="262250"/>
    <n v="5430850"/>
  </r>
  <r>
    <x v="34"/>
    <x v="33"/>
    <x v="79"/>
    <n v="198500"/>
    <n v="198500"/>
  </r>
  <r>
    <x v="34"/>
    <x v="34"/>
    <x v="79"/>
    <n v="277950"/>
    <n v="6660407"/>
  </r>
  <r>
    <x v="35"/>
    <x v="33"/>
    <x v="79"/>
    <m/>
    <n v="0"/>
  </r>
  <r>
    <x v="35"/>
    <x v="34"/>
    <x v="79"/>
    <n v="195700"/>
    <n v="4471327"/>
  </r>
  <r>
    <x v="36"/>
    <x v="33"/>
    <x v="79"/>
    <m/>
    <n v="0"/>
  </r>
  <r>
    <x v="36"/>
    <x v="34"/>
    <x v="79"/>
    <n v="250000"/>
    <n v="3314100"/>
  </r>
  <r>
    <x v="37"/>
    <x v="33"/>
    <x v="79"/>
    <n v="179000"/>
    <n v="179000"/>
  </r>
  <r>
    <x v="37"/>
    <x v="34"/>
    <x v="79"/>
    <n v="275275"/>
    <n v="5403211"/>
  </r>
  <r>
    <x v="38"/>
    <x v="33"/>
    <x v="79"/>
    <n v="170000"/>
    <n v="170000"/>
  </r>
  <r>
    <x v="38"/>
    <x v="34"/>
    <x v="79"/>
    <n v="273889"/>
    <n v="7146739"/>
  </r>
  <r>
    <x v="39"/>
    <x v="33"/>
    <x v="79"/>
    <m/>
    <n v="0"/>
  </r>
  <r>
    <x v="39"/>
    <x v="34"/>
    <x v="79"/>
    <n v="269950"/>
    <n v="10377508"/>
  </r>
  <r>
    <x v="40"/>
    <x v="33"/>
    <x v="79"/>
    <n v="221000"/>
    <n v="221000"/>
  </r>
  <r>
    <x v="40"/>
    <x v="34"/>
    <x v="79"/>
    <n v="265000"/>
    <n v="8163380"/>
  </r>
  <r>
    <x v="41"/>
    <x v="33"/>
    <x v="79"/>
    <m/>
    <n v="0"/>
  </r>
  <r>
    <x v="41"/>
    <x v="34"/>
    <x v="79"/>
    <n v="280000"/>
    <n v="7683912"/>
  </r>
  <r>
    <x v="42"/>
    <x v="33"/>
    <x v="79"/>
    <n v="190500"/>
    <n v="190500"/>
  </r>
  <r>
    <x v="42"/>
    <x v="34"/>
    <x v="79"/>
    <n v="299500"/>
    <n v="7854660"/>
  </r>
  <r>
    <x v="43"/>
    <x v="33"/>
    <x v="79"/>
    <n v="222450"/>
    <n v="444900"/>
  </r>
  <r>
    <x v="43"/>
    <x v="34"/>
    <x v="79"/>
    <n v="362500"/>
    <n v="6627100"/>
  </r>
  <r>
    <x v="44"/>
    <x v="33"/>
    <x v="79"/>
    <m/>
    <n v="0"/>
  </r>
  <r>
    <x v="44"/>
    <x v="34"/>
    <x v="79"/>
    <n v="263500"/>
    <n v="7486700"/>
  </r>
  <r>
    <x v="45"/>
    <x v="33"/>
    <x v="79"/>
    <m/>
    <n v="0"/>
  </r>
  <r>
    <x v="45"/>
    <x v="34"/>
    <x v="79"/>
    <n v="292000"/>
    <n v="5420300"/>
  </r>
  <r>
    <x v="46"/>
    <x v="33"/>
    <x v="79"/>
    <n v="171600"/>
    <n v="171600"/>
  </r>
  <r>
    <x v="46"/>
    <x v="34"/>
    <x v="79"/>
    <n v="274000"/>
    <n v="6298450"/>
  </r>
  <r>
    <x v="47"/>
    <x v="33"/>
    <x v="79"/>
    <n v="262500"/>
    <n v="262500"/>
  </r>
  <r>
    <x v="47"/>
    <x v="34"/>
    <x v="79"/>
    <n v="248800"/>
    <n v="6785550"/>
  </r>
  <r>
    <x v="48"/>
    <x v="33"/>
    <x v="79"/>
    <n v="218000"/>
    <n v="218000"/>
  </r>
  <r>
    <x v="48"/>
    <x v="34"/>
    <x v="79"/>
    <n v="312000"/>
    <n v="3482400"/>
  </r>
  <r>
    <x v="49"/>
    <x v="33"/>
    <x v="79"/>
    <m/>
    <n v="0"/>
  </r>
  <r>
    <x v="49"/>
    <x v="34"/>
    <x v="79"/>
    <n v="289500"/>
    <n v="5179650"/>
  </r>
  <r>
    <x v="50"/>
    <x v="33"/>
    <x v="79"/>
    <m/>
    <n v="0"/>
  </r>
  <r>
    <x v="50"/>
    <x v="34"/>
    <x v="79"/>
    <n v="329450"/>
    <n v="7839178"/>
  </r>
  <r>
    <x v="51"/>
    <x v="33"/>
    <x v="79"/>
    <n v="188000"/>
    <n v="550000"/>
  </r>
  <r>
    <x v="51"/>
    <x v="34"/>
    <x v="79"/>
    <n v="314950"/>
    <n v="5734350"/>
  </r>
  <r>
    <x v="52"/>
    <x v="33"/>
    <x v="79"/>
    <n v="409500"/>
    <n v="819000"/>
  </r>
  <r>
    <x v="52"/>
    <x v="34"/>
    <x v="79"/>
    <n v="297450"/>
    <n v="8330298"/>
  </r>
  <r>
    <x v="53"/>
    <x v="33"/>
    <x v="79"/>
    <m/>
    <n v="0"/>
  </r>
  <r>
    <x v="53"/>
    <x v="34"/>
    <x v="79"/>
    <n v="350000"/>
    <n v="7602866"/>
  </r>
  <r>
    <x v="54"/>
    <x v="33"/>
    <x v="79"/>
    <n v="311993"/>
    <n v="1885456"/>
  </r>
  <r>
    <x v="54"/>
    <x v="34"/>
    <x v="79"/>
    <n v="350975"/>
    <n v="9598102"/>
  </r>
  <r>
    <x v="55"/>
    <x v="33"/>
    <x v="79"/>
    <n v="281776"/>
    <n v="3676453"/>
  </r>
  <r>
    <x v="55"/>
    <x v="34"/>
    <x v="79"/>
    <n v="339950"/>
    <n v="7367127"/>
  </r>
  <r>
    <x v="56"/>
    <x v="33"/>
    <x v="79"/>
    <n v="285490"/>
    <n v="2426196"/>
  </r>
  <r>
    <x v="56"/>
    <x v="34"/>
    <x v="79"/>
    <n v="343975"/>
    <n v="8010489"/>
  </r>
  <r>
    <x v="57"/>
    <x v="33"/>
    <x v="79"/>
    <n v="293073"/>
    <n v="2974948"/>
  </r>
  <r>
    <x v="57"/>
    <x v="34"/>
    <x v="79"/>
    <n v="316950"/>
    <n v="6200924"/>
  </r>
  <r>
    <x v="58"/>
    <x v="33"/>
    <x v="79"/>
    <n v="307250"/>
    <n v="1196220"/>
  </r>
  <r>
    <x v="58"/>
    <x v="34"/>
    <x v="79"/>
    <n v="354900"/>
    <n v="4466753"/>
  </r>
  <r>
    <x v="59"/>
    <x v="33"/>
    <x v="79"/>
    <n v="274900"/>
    <n v="829700"/>
  </r>
  <r>
    <x v="59"/>
    <x v="34"/>
    <x v="79"/>
    <n v="294053"/>
    <n v="5908914"/>
  </r>
  <r>
    <x v="60"/>
    <x v="33"/>
    <x v="79"/>
    <m/>
    <n v="0"/>
  </r>
  <r>
    <x v="60"/>
    <x v="34"/>
    <x v="79"/>
    <n v="365000"/>
    <n v="4893981"/>
  </r>
  <r>
    <x v="61"/>
    <x v="33"/>
    <x v="79"/>
    <n v="316000"/>
    <n v="316000"/>
  </r>
  <r>
    <x v="61"/>
    <x v="34"/>
    <x v="79"/>
    <n v="208000"/>
    <n v="1791000"/>
  </r>
  <r>
    <x v="62"/>
    <x v="33"/>
    <x v="79"/>
    <m/>
    <n v="0"/>
  </r>
  <r>
    <x v="62"/>
    <x v="34"/>
    <x v="79"/>
    <n v="289075"/>
    <n v="7778188"/>
  </r>
  <r>
    <x v="63"/>
    <x v="33"/>
    <x v="79"/>
    <n v="139999"/>
    <n v="139999"/>
  </r>
  <r>
    <x v="63"/>
    <x v="34"/>
    <x v="79"/>
    <n v="270061"/>
    <n v="6186103"/>
  </r>
  <r>
    <x v="64"/>
    <x v="33"/>
    <x v="79"/>
    <n v="186500"/>
    <n v="186500"/>
  </r>
  <r>
    <x v="64"/>
    <x v="34"/>
    <x v="79"/>
    <n v="280000"/>
    <n v="5922508"/>
  </r>
  <r>
    <x v="65"/>
    <x v="33"/>
    <x v="79"/>
    <n v="198000"/>
    <n v="715000"/>
  </r>
  <r>
    <x v="65"/>
    <x v="34"/>
    <x v="79"/>
    <n v="349000"/>
    <n v="7795933"/>
  </r>
  <r>
    <x v="66"/>
    <x v="33"/>
    <x v="79"/>
    <n v="149000"/>
    <n v="149000"/>
  </r>
  <r>
    <x v="66"/>
    <x v="34"/>
    <x v="79"/>
    <n v="274854"/>
    <n v="6853825"/>
  </r>
  <r>
    <x v="67"/>
    <x v="33"/>
    <x v="79"/>
    <n v="316000"/>
    <n v="996000"/>
  </r>
  <r>
    <x v="67"/>
    <x v="34"/>
    <x v="79"/>
    <n v="282250"/>
    <n v="7765661"/>
  </r>
  <r>
    <x v="68"/>
    <x v="33"/>
    <x v="79"/>
    <n v="195000"/>
    <n v="195000"/>
  </r>
  <r>
    <x v="68"/>
    <x v="34"/>
    <x v="79"/>
    <n v="273020"/>
    <n v="4471875"/>
  </r>
  <r>
    <x v="69"/>
    <x v="33"/>
    <x v="79"/>
    <n v="222000"/>
    <n v="443999"/>
  </r>
  <r>
    <x v="69"/>
    <x v="34"/>
    <x v="79"/>
    <n v="281205"/>
    <n v="6772227"/>
  </r>
  <r>
    <x v="70"/>
    <x v="33"/>
    <x v="79"/>
    <m/>
    <n v="0"/>
  </r>
  <r>
    <x v="70"/>
    <x v="34"/>
    <x v="79"/>
    <n v="275000"/>
    <n v="4729163"/>
  </r>
  <r>
    <x v="71"/>
    <x v="33"/>
    <x v="79"/>
    <m/>
    <n v="0"/>
  </r>
  <r>
    <x v="71"/>
    <x v="34"/>
    <x v="79"/>
    <n v="249900"/>
    <n v="2709250"/>
  </r>
  <r>
    <x v="72"/>
    <x v="33"/>
    <x v="79"/>
    <m/>
    <n v="0"/>
  </r>
  <r>
    <x v="72"/>
    <x v="34"/>
    <x v="79"/>
    <n v="272070"/>
    <n v="1449789"/>
  </r>
  <r>
    <x v="73"/>
    <x v="33"/>
    <x v="79"/>
    <n v="100000"/>
    <n v="100000"/>
  </r>
  <r>
    <x v="73"/>
    <x v="34"/>
    <x v="79"/>
    <n v="249900"/>
    <n v="3458930"/>
  </r>
  <r>
    <x v="74"/>
    <x v="33"/>
    <x v="79"/>
    <m/>
    <n v="0"/>
  </r>
  <r>
    <x v="74"/>
    <x v="34"/>
    <x v="79"/>
    <n v="260015"/>
    <n v="6107030"/>
  </r>
  <r>
    <x v="75"/>
    <x v="33"/>
    <x v="79"/>
    <m/>
    <n v="0"/>
  </r>
  <r>
    <x v="75"/>
    <x v="34"/>
    <x v="79"/>
    <n v="242500"/>
    <n v="5815554"/>
  </r>
  <r>
    <x v="76"/>
    <x v="33"/>
    <x v="79"/>
    <n v="110000"/>
    <n v="110000"/>
  </r>
  <r>
    <x v="76"/>
    <x v="34"/>
    <x v="79"/>
    <n v="264027"/>
    <n v="3556574"/>
  </r>
  <r>
    <x v="77"/>
    <x v="33"/>
    <x v="79"/>
    <m/>
    <n v="0"/>
  </r>
  <r>
    <x v="77"/>
    <x v="34"/>
    <x v="79"/>
    <n v="268300"/>
    <n v="7206324"/>
  </r>
  <r>
    <x v="78"/>
    <x v="33"/>
    <x v="79"/>
    <n v="268975"/>
    <n v="537950"/>
  </r>
  <r>
    <x v="78"/>
    <x v="34"/>
    <x v="79"/>
    <n v="230000"/>
    <n v="4160865"/>
  </r>
  <r>
    <x v="79"/>
    <x v="33"/>
    <x v="79"/>
    <n v="212500"/>
    <n v="425000"/>
  </r>
  <r>
    <x v="79"/>
    <x v="34"/>
    <x v="79"/>
    <n v="231500"/>
    <n v="6878438"/>
  </r>
  <r>
    <x v="80"/>
    <x v="33"/>
    <x v="79"/>
    <n v="117500"/>
    <n v="347400"/>
  </r>
  <r>
    <x v="80"/>
    <x v="34"/>
    <x v="79"/>
    <n v="254500"/>
    <n v="4839951"/>
  </r>
  <r>
    <x v="81"/>
    <x v="33"/>
    <x v="79"/>
    <m/>
    <n v="0"/>
  </r>
  <r>
    <x v="81"/>
    <x v="34"/>
    <x v="79"/>
    <n v="247500"/>
    <n v="5022635"/>
  </r>
  <r>
    <x v="82"/>
    <x v="33"/>
    <x v="79"/>
    <m/>
    <n v="0"/>
  </r>
  <r>
    <x v="82"/>
    <x v="34"/>
    <x v="79"/>
    <n v="274538"/>
    <n v="4733948"/>
  </r>
  <r>
    <x v="83"/>
    <x v="33"/>
    <x v="79"/>
    <n v="119300"/>
    <n v="238600"/>
  </r>
  <r>
    <x v="83"/>
    <x v="34"/>
    <x v="79"/>
    <n v="246838"/>
    <n v="5162796"/>
  </r>
  <r>
    <x v="84"/>
    <x v="33"/>
    <x v="79"/>
    <m/>
    <n v="0"/>
  </r>
  <r>
    <x v="84"/>
    <x v="34"/>
    <x v="79"/>
    <n v="256713"/>
    <n v="5284751"/>
  </r>
  <r>
    <x v="85"/>
    <x v="33"/>
    <x v="79"/>
    <n v="65000"/>
    <n v="65000"/>
  </r>
  <r>
    <x v="85"/>
    <x v="34"/>
    <x v="79"/>
    <n v="223525"/>
    <n v="4079141"/>
  </r>
  <r>
    <x v="86"/>
    <x v="33"/>
    <x v="79"/>
    <n v="119450"/>
    <n v="238900"/>
  </r>
  <r>
    <x v="86"/>
    <x v="34"/>
    <x v="79"/>
    <n v="244370"/>
    <n v="7796257"/>
  </r>
  <r>
    <x v="87"/>
    <x v="33"/>
    <x v="79"/>
    <n v="184900"/>
    <n v="441800"/>
  </r>
  <r>
    <x v="87"/>
    <x v="34"/>
    <x v="79"/>
    <n v="238478"/>
    <n v="5356922"/>
  </r>
  <r>
    <x v="88"/>
    <x v="33"/>
    <x v="79"/>
    <n v="161398"/>
    <n v="1204695"/>
  </r>
  <r>
    <x v="88"/>
    <x v="34"/>
    <x v="79"/>
    <n v="261715"/>
    <n v="6000074"/>
  </r>
  <r>
    <x v="89"/>
    <x v="33"/>
    <x v="79"/>
    <n v="211000"/>
    <n v="211000"/>
  </r>
  <r>
    <x v="89"/>
    <x v="34"/>
    <x v="79"/>
    <n v="237298"/>
    <n v="8196272"/>
  </r>
  <r>
    <x v="90"/>
    <x v="33"/>
    <x v="79"/>
    <n v="221500"/>
    <n v="221500"/>
  </r>
  <r>
    <x v="90"/>
    <x v="34"/>
    <x v="79"/>
    <n v="259998"/>
    <n v="5127249"/>
  </r>
  <r>
    <x v="91"/>
    <x v="33"/>
    <x v="79"/>
    <m/>
    <n v="0"/>
  </r>
  <r>
    <x v="91"/>
    <x v="34"/>
    <x v="79"/>
    <n v="251253"/>
    <n v="4931353"/>
  </r>
  <r>
    <x v="92"/>
    <x v="33"/>
    <x v="79"/>
    <n v="168500"/>
    <n v="168500"/>
  </r>
  <r>
    <x v="92"/>
    <x v="34"/>
    <x v="79"/>
    <n v="244680"/>
    <n v="5223922"/>
  </r>
  <r>
    <x v="93"/>
    <x v="33"/>
    <x v="79"/>
    <m/>
    <n v="0"/>
  </r>
  <r>
    <x v="93"/>
    <x v="34"/>
    <x v="79"/>
    <n v="247748"/>
    <n v="5697130"/>
  </r>
  <r>
    <x v="94"/>
    <x v="33"/>
    <x v="79"/>
    <m/>
    <n v="0"/>
  </r>
  <r>
    <x v="94"/>
    <x v="34"/>
    <x v="79"/>
    <n v="256900"/>
    <n v="4329016"/>
  </r>
  <r>
    <x v="95"/>
    <x v="33"/>
    <x v="79"/>
    <n v="275000"/>
    <n v="275000"/>
  </r>
  <r>
    <x v="95"/>
    <x v="34"/>
    <x v="79"/>
    <n v="262280"/>
    <n v="5080915"/>
  </r>
  <r>
    <x v="96"/>
    <x v="33"/>
    <x v="79"/>
    <n v="180000"/>
    <n v="180000"/>
  </r>
  <r>
    <x v="96"/>
    <x v="34"/>
    <x v="79"/>
    <n v="250395"/>
    <n v="3732450"/>
  </r>
  <r>
    <x v="97"/>
    <x v="33"/>
    <x v="79"/>
    <m/>
    <n v="0"/>
  </r>
  <r>
    <x v="97"/>
    <x v="34"/>
    <x v="79"/>
    <n v="255648"/>
    <n v="4476320"/>
  </r>
  <r>
    <x v="98"/>
    <x v="33"/>
    <x v="79"/>
    <m/>
    <n v="0"/>
  </r>
  <r>
    <x v="98"/>
    <x v="34"/>
    <x v="79"/>
    <n v="200000"/>
    <n v="4456477"/>
  </r>
  <r>
    <x v="99"/>
    <x v="33"/>
    <x v="79"/>
    <n v="77250"/>
    <n v="77250"/>
  </r>
  <r>
    <x v="99"/>
    <x v="34"/>
    <x v="79"/>
    <n v="199995"/>
    <n v="4128700"/>
  </r>
  <r>
    <x v="100"/>
    <x v="33"/>
    <x v="79"/>
    <m/>
    <n v="0"/>
  </r>
  <r>
    <x v="100"/>
    <x v="34"/>
    <x v="79"/>
    <n v="206501"/>
    <n v="4348386"/>
  </r>
  <r>
    <x v="101"/>
    <x v="33"/>
    <x v="79"/>
    <m/>
    <n v="0"/>
  </r>
  <r>
    <x v="101"/>
    <x v="34"/>
    <x v="79"/>
    <n v="248660"/>
    <n v="7491095"/>
  </r>
  <r>
    <x v="102"/>
    <x v="33"/>
    <x v="79"/>
    <n v="232000"/>
    <n v="464000"/>
  </r>
  <r>
    <x v="102"/>
    <x v="34"/>
    <x v="79"/>
    <n v="227280"/>
    <n v="1741060"/>
  </r>
  <r>
    <x v="103"/>
    <x v="33"/>
    <x v="79"/>
    <n v="189650"/>
    <n v="753650"/>
  </r>
  <r>
    <x v="103"/>
    <x v="34"/>
    <x v="79"/>
    <n v="262265"/>
    <n v="9031877"/>
  </r>
  <r>
    <x v="104"/>
    <x v="33"/>
    <x v="79"/>
    <n v="115000"/>
    <n v="115000"/>
  </r>
  <r>
    <x v="104"/>
    <x v="34"/>
    <x v="79"/>
    <n v="167500"/>
    <n v="3541430"/>
  </r>
  <r>
    <x v="105"/>
    <x v="33"/>
    <x v="79"/>
    <m/>
    <n v="0"/>
  </r>
  <r>
    <x v="105"/>
    <x v="34"/>
    <x v="79"/>
    <n v="213500"/>
    <n v="3606900"/>
  </r>
  <r>
    <x v="106"/>
    <x v="33"/>
    <x v="79"/>
    <m/>
    <n v="0"/>
  </r>
  <r>
    <x v="106"/>
    <x v="34"/>
    <x v="79"/>
    <n v="253745"/>
    <n v="4092172"/>
  </r>
  <r>
    <x v="107"/>
    <x v="33"/>
    <x v="79"/>
    <n v="202818"/>
    <n v="202818"/>
  </r>
  <r>
    <x v="107"/>
    <x v="34"/>
    <x v="79"/>
    <n v="229900"/>
    <n v="4132665"/>
  </r>
  <r>
    <x v="108"/>
    <x v="33"/>
    <x v="79"/>
    <n v="134762"/>
    <n v="269523"/>
  </r>
  <r>
    <x v="108"/>
    <x v="34"/>
    <x v="79"/>
    <n v="167000"/>
    <n v="2247674"/>
  </r>
  <r>
    <x v="109"/>
    <x v="33"/>
    <x v="79"/>
    <n v="342800"/>
    <n v="685600"/>
  </r>
  <r>
    <x v="109"/>
    <x v="34"/>
    <x v="79"/>
    <n v="210000"/>
    <n v="2338688"/>
  </r>
  <r>
    <x v="110"/>
    <x v="33"/>
    <x v="79"/>
    <n v="125250"/>
    <n v="250500"/>
  </r>
  <r>
    <x v="110"/>
    <x v="34"/>
    <x v="79"/>
    <n v="246235"/>
    <n v="6966310"/>
  </r>
  <r>
    <x v="111"/>
    <x v="33"/>
    <x v="79"/>
    <n v="135950"/>
    <n v="271899"/>
  </r>
  <r>
    <x v="111"/>
    <x v="34"/>
    <x v="79"/>
    <n v="250750"/>
    <n v="3587085"/>
  </r>
  <r>
    <x v="112"/>
    <x v="33"/>
    <x v="79"/>
    <n v="175000"/>
    <n v="350000"/>
  </r>
  <r>
    <x v="112"/>
    <x v="34"/>
    <x v="79"/>
    <n v="240000"/>
    <n v="6003183"/>
  </r>
  <r>
    <x v="113"/>
    <x v="33"/>
    <x v="79"/>
    <m/>
    <n v="0"/>
  </r>
  <r>
    <x v="113"/>
    <x v="34"/>
    <x v="79"/>
    <n v="270655"/>
    <n v="5096928"/>
  </r>
  <r>
    <x v="114"/>
    <x v="33"/>
    <x v="79"/>
    <n v="187000"/>
    <n v="187000"/>
  </r>
  <r>
    <x v="114"/>
    <x v="34"/>
    <x v="79"/>
    <n v="276588"/>
    <n v="4816000"/>
  </r>
  <r>
    <x v="115"/>
    <x v="33"/>
    <x v="79"/>
    <m/>
    <n v="0"/>
  </r>
  <r>
    <x v="115"/>
    <x v="34"/>
    <x v="79"/>
    <n v="266873"/>
    <n v="5952358"/>
  </r>
  <r>
    <x v="116"/>
    <x v="33"/>
    <x v="79"/>
    <m/>
    <n v="0"/>
  </r>
  <r>
    <x v="116"/>
    <x v="34"/>
    <x v="79"/>
    <n v="264900"/>
    <n v="6277990"/>
  </r>
  <r>
    <x v="117"/>
    <x v="33"/>
    <x v="79"/>
    <n v="229450"/>
    <n v="458900"/>
  </r>
  <r>
    <x v="117"/>
    <x v="34"/>
    <x v="79"/>
    <n v="260000"/>
    <n v="3828439"/>
  </r>
  <r>
    <x v="118"/>
    <x v="33"/>
    <x v="79"/>
    <n v="265000"/>
    <n v="265000"/>
  </r>
  <r>
    <x v="118"/>
    <x v="34"/>
    <x v="79"/>
    <n v="279450"/>
    <n v="5938527"/>
  </r>
  <r>
    <x v="119"/>
    <x v="33"/>
    <x v="79"/>
    <m/>
    <n v="0"/>
  </r>
  <r>
    <x v="119"/>
    <x v="34"/>
    <x v="79"/>
    <n v="237500"/>
    <n v="3811210"/>
  </r>
  <r>
    <x v="120"/>
    <x v="33"/>
    <x v="79"/>
    <m/>
    <n v="0"/>
  </r>
  <r>
    <x v="120"/>
    <x v="34"/>
    <x v="79"/>
    <n v="272450"/>
    <n v="3836390"/>
  </r>
  <r>
    <x v="121"/>
    <x v="33"/>
    <x v="79"/>
    <m/>
    <n v="0"/>
  </r>
  <r>
    <x v="121"/>
    <x v="34"/>
    <x v="79"/>
    <n v="257500"/>
    <n v="4840420"/>
  </r>
  <r>
    <x v="122"/>
    <x v="33"/>
    <x v="79"/>
    <m/>
    <n v="0"/>
  </r>
  <r>
    <x v="122"/>
    <x v="34"/>
    <x v="79"/>
    <n v="276157"/>
    <n v="5941573"/>
  </r>
  <r>
    <x v="123"/>
    <x v="33"/>
    <x v="79"/>
    <m/>
    <n v="0"/>
  </r>
  <r>
    <x v="123"/>
    <x v="34"/>
    <x v="79"/>
    <n v="280250"/>
    <n v="4450965"/>
  </r>
  <r>
    <x v="124"/>
    <x v="33"/>
    <x v="79"/>
    <n v="320000"/>
    <n v="836750"/>
  </r>
  <r>
    <x v="124"/>
    <x v="34"/>
    <x v="79"/>
    <n v="287328"/>
    <n v="6693150"/>
  </r>
  <r>
    <x v="125"/>
    <x v="33"/>
    <x v="79"/>
    <m/>
    <n v="0"/>
  </r>
  <r>
    <x v="125"/>
    <x v="34"/>
    <x v="79"/>
    <n v="245000"/>
    <n v="9063063"/>
  </r>
  <r>
    <x v="126"/>
    <x v="33"/>
    <x v="79"/>
    <n v="224450"/>
    <n v="448900"/>
  </r>
  <r>
    <x v="126"/>
    <x v="34"/>
    <x v="79"/>
    <n v="258950"/>
    <n v="9634125"/>
  </r>
  <r>
    <x v="127"/>
    <x v="33"/>
    <x v="79"/>
    <n v="302500"/>
    <n v="605000"/>
  </r>
  <r>
    <x v="127"/>
    <x v="34"/>
    <x v="79"/>
    <n v="266025"/>
    <n v="7252893"/>
  </r>
  <r>
    <x v="128"/>
    <x v="33"/>
    <x v="79"/>
    <m/>
    <n v="0"/>
  </r>
  <r>
    <x v="128"/>
    <x v="34"/>
    <x v="79"/>
    <n v="268000"/>
    <n v="6934153"/>
  </r>
  <r>
    <x v="129"/>
    <x v="33"/>
    <x v="79"/>
    <m/>
    <n v="0"/>
  </r>
  <r>
    <x v="129"/>
    <x v="34"/>
    <x v="79"/>
    <n v="227500"/>
    <n v="6154755"/>
  </r>
  <r>
    <x v="130"/>
    <x v="33"/>
    <x v="79"/>
    <n v="171450"/>
    <n v="342900"/>
  </r>
  <r>
    <x v="130"/>
    <x v="34"/>
    <x v="79"/>
    <n v="228000"/>
    <n v="4724930"/>
  </r>
  <r>
    <x v="131"/>
    <x v="33"/>
    <x v="79"/>
    <n v="285000"/>
    <n v="285000"/>
  </r>
  <r>
    <x v="131"/>
    <x v="34"/>
    <x v="79"/>
    <n v="270050"/>
    <n v="6998775"/>
  </r>
  <r>
    <x v="132"/>
    <x v="33"/>
    <x v="79"/>
    <n v="151000"/>
    <n v="151000"/>
  </r>
  <r>
    <x v="132"/>
    <x v="34"/>
    <x v="79"/>
    <n v="225000"/>
    <n v="3860875"/>
  </r>
  <r>
    <x v="133"/>
    <x v="33"/>
    <x v="79"/>
    <m/>
    <n v="0"/>
  </r>
  <r>
    <x v="133"/>
    <x v="34"/>
    <x v="79"/>
    <n v="203500"/>
    <n v="3940951"/>
  </r>
  <r>
    <x v="134"/>
    <x v="33"/>
    <x v="79"/>
    <m/>
    <n v="0"/>
  </r>
  <r>
    <x v="134"/>
    <x v="34"/>
    <x v="79"/>
    <n v="230000"/>
    <n v="3753264"/>
  </r>
  <r>
    <x v="135"/>
    <x v="33"/>
    <x v="79"/>
    <m/>
    <n v="0"/>
  </r>
  <r>
    <x v="135"/>
    <x v="34"/>
    <x v="79"/>
    <n v="256000"/>
    <n v="5675200"/>
  </r>
  <r>
    <x v="136"/>
    <x v="33"/>
    <x v="79"/>
    <n v="152250"/>
    <n v="304500"/>
  </r>
  <r>
    <x v="136"/>
    <x v="34"/>
    <x v="79"/>
    <n v="269950"/>
    <n v="8273935"/>
  </r>
  <r>
    <x v="137"/>
    <x v="33"/>
    <x v="79"/>
    <n v="230000"/>
    <n v="230000"/>
  </r>
  <r>
    <x v="137"/>
    <x v="34"/>
    <x v="79"/>
    <n v="289500"/>
    <n v="9118571"/>
  </r>
  <r>
    <x v="138"/>
    <x v="33"/>
    <x v="79"/>
    <n v="248950"/>
    <n v="640900"/>
  </r>
  <r>
    <x v="138"/>
    <x v="34"/>
    <x v="79"/>
    <n v="281520"/>
    <n v="10629745"/>
  </r>
  <r>
    <x v="139"/>
    <x v="33"/>
    <x v="79"/>
    <n v="245450"/>
    <n v="1165710"/>
  </r>
  <r>
    <x v="139"/>
    <x v="34"/>
    <x v="79"/>
    <n v="243950"/>
    <n v="5309175"/>
  </r>
  <r>
    <x v="140"/>
    <x v="33"/>
    <x v="79"/>
    <m/>
    <n v="0"/>
  </r>
  <r>
    <x v="140"/>
    <x v="34"/>
    <x v="79"/>
    <n v="259900"/>
    <n v="6983789"/>
  </r>
  <r>
    <x v="141"/>
    <x v="33"/>
    <x v="79"/>
    <n v="215000"/>
    <n v="215000"/>
  </r>
  <r>
    <x v="141"/>
    <x v="34"/>
    <x v="79"/>
    <n v="220000"/>
    <n v="4303764"/>
  </r>
  <r>
    <x v="142"/>
    <x v="33"/>
    <x v="79"/>
    <n v="261927"/>
    <n v="523853"/>
  </r>
  <r>
    <x v="142"/>
    <x v="34"/>
    <x v="79"/>
    <n v="226370"/>
    <n v="3338613"/>
  </r>
  <r>
    <x v="143"/>
    <x v="33"/>
    <x v="79"/>
    <n v="270071"/>
    <n v="1060091"/>
  </r>
  <r>
    <x v="143"/>
    <x v="34"/>
    <x v="79"/>
    <n v="217500"/>
    <n v="5948759"/>
  </r>
  <r>
    <x v="144"/>
    <x v="33"/>
    <x v="79"/>
    <n v="182475"/>
    <n v="364950"/>
  </r>
  <r>
    <x v="144"/>
    <x v="34"/>
    <x v="79"/>
    <n v="223500"/>
    <n v="4519986"/>
  </r>
  <r>
    <x v="145"/>
    <x v="33"/>
    <x v="79"/>
    <n v="278891"/>
    <n v="278891"/>
  </r>
  <r>
    <x v="145"/>
    <x v="34"/>
    <x v="79"/>
    <n v="270000"/>
    <n v="4662054"/>
  </r>
  <r>
    <x v="146"/>
    <x v="33"/>
    <x v="79"/>
    <n v="291635"/>
    <n v="1174549"/>
  </r>
  <r>
    <x v="146"/>
    <x v="34"/>
    <x v="79"/>
    <n v="282000"/>
    <n v="6945340"/>
  </r>
  <r>
    <x v="147"/>
    <x v="33"/>
    <x v="79"/>
    <n v="273663"/>
    <n v="1849199"/>
  </r>
  <r>
    <x v="147"/>
    <x v="34"/>
    <x v="79"/>
    <n v="272500"/>
    <n v="8495029"/>
  </r>
  <r>
    <x v="148"/>
    <x v="33"/>
    <x v="79"/>
    <n v="271450"/>
    <n v="1418648"/>
  </r>
  <r>
    <x v="148"/>
    <x v="34"/>
    <x v="79"/>
    <n v="277000"/>
    <n v="8239835"/>
  </r>
  <r>
    <x v="149"/>
    <x v="33"/>
    <x v="79"/>
    <n v="292588"/>
    <n v="1889407"/>
  </r>
  <r>
    <x v="149"/>
    <x v="34"/>
    <x v="79"/>
    <n v="285000"/>
    <n v="8157325"/>
  </r>
  <r>
    <x v="150"/>
    <x v="33"/>
    <x v="79"/>
    <n v="271450"/>
    <n v="3754336"/>
  </r>
  <r>
    <x v="150"/>
    <x v="34"/>
    <x v="79"/>
    <n v="290000"/>
    <n v="12445160"/>
  </r>
  <r>
    <x v="151"/>
    <x v="33"/>
    <x v="79"/>
    <n v="282012"/>
    <n v="2311090"/>
  </r>
  <r>
    <x v="151"/>
    <x v="34"/>
    <x v="79"/>
    <n v="287475"/>
    <n v="9901729"/>
  </r>
  <r>
    <x v="152"/>
    <x v="33"/>
    <x v="79"/>
    <n v="261089"/>
    <n v="2995115"/>
  </r>
  <r>
    <x v="152"/>
    <x v="34"/>
    <x v="79"/>
    <n v="297400"/>
    <n v="8933316"/>
  </r>
  <r>
    <x v="153"/>
    <x v="33"/>
    <x v="79"/>
    <n v="259950"/>
    <n v="2769111"/>
  </r>
  <r>
    <x v="153"/>
    <x v="34"/>
    <x v="79"/>
    <n v="284000"/>
    <n v="10607793"/>
  </r>
  <r>
    <x v="154"/>
    <x v="33"/>
    <x v="79"/>
    <n v="263146"/>
    <n v="1519780"/>
  </r>
  <r>
    <x v="154"/>
    <x v="34"/>
    <x v="79"/>
    <n v="292700"/>
    <n v="8126033"/>
  </r>
  <r>
    <x v="155"/>
    <x v="33"/>
    <x v="79"/>
    <n v="248950"/>
    <n v="1570829"/>
  </r>
  <r>
    <x v="155"/>
    <x v="34"/>
    <x v="79"/>
    <n v="334950"/>
    <n v="11720253"/>
  </r>
  <r>
    <x v="156"/>
    <x v="33"/>
    <x v="79"/>
    <n v="264950"/>
    <n v="891318"/>
  </r>
  <r>
    <x v="156"/>
    <x v="34"/>
    <x v="79"/>
    <n v="289750"/>
    <n v="6425075"/>
  </r>
  <r>
    <x v="157"/>
    <x v="33"/>
    <x v="79"/>
    <n v="264950"/>
    <n v="2312676"/>
  </r>
  <r>
    <x v="157"/>
    <x v="34"/>
    <x v="79"/>
    <n v="252000"/>
    <n v="6036760"/>
  </r>
  <r>
    <x v="158"/>
    <x v="33"/>
    <x v="79"/>
    <n v="298628"/>
    <n v="4108220"/>
  </r>
  <r>
    <x v="158"/>
    <x v="34"/>
    <x v="79"/>
    <n v="320000"/>
    <n v="10955980"/>
  </r>
  <r>
    <x v="159"/>
    <x v="33"/>
    <x v="79"/>
    <n v="266671"/>
    <n v="2602927"/>
  </r>
  <r>
    <x v="159"/>
    <x v="34"/>
    <x v="79"/>
    <n v="312000"/>
    <n v="9843868"/>
  </r>
  <r>
    <x v="160"/>
    <x v="33"/>
    <x v="79"/>
    <n v="271489"/>
    <n v="2916157"/>
  </r>
  <r>
    <x v="160"/>
    <x v="34"/>
    <x v="79"/>
    <n v="334450"/>
    <n v="11966333"/>
  </r>
  <r>
    <x v="161"/>
    <x v="33"/>
    <x v="79"/>
    <n v="275772"/>
    <n v="2222427"/>
  </r>
  <r>
    <x v="161"/>
    <x v="34"/>
    <x v="79"/>
    <n v="318488"/>
    <n v="16925196"/>
  </r>
  <r>
    <x v="162"/>
    <x v="33"/>
    <x v="79"/>
    <n v="297975"/>
    <n v="2262215"/>
  </r>
  <r>
    <x v="162"/>
    <x v="34"/>
    <x v="79"/>
    <n v="314000"/>
    <n v="11631375"/>
  </r>
  <r>
    <x v="163"/>
    <x v="33"/>
    <x v="79"/>
    <n v="264950"/>
    <n v="1330465"/>
  </r>
  <r>
    <x v="163"/>
    <x v="34"/>
    <x v="79"/>
    <n v="307000"/>
    <n v="12970045"/>
  </r>
  <r>
    <x v="164"/>
    <x v="33"/>
    <x v="79"/>
    <n v="150000"/>
    <n v="150000"/>
  </r>
  <r>
    <x v="164"/>
    <x v="34"/>
    <x v="79"/>
    <n v="339900"/>
    <n v="11995035"/>
  </r>
  <r>
    <x v="165"/>
    <x v="33"/>
    <x v="79"/>
    <n v="250000"/>
    <n v="670000"/>
  </r>
  <r>
    <x v="165"/>
    <x v="34"/>
    <x v="79"/>
    <n v="325000"/>
    <n v="9666270"/>
  </r>
  <r>
    <x v="166"/>
    <x v="33"/>
    <x v="79"/>
    <m/>
    <n v="0"/>
  </r>
  <r>
    <x v="166"/>
    <x v="34"/>
    <x v="79"/>
    <n v="275000"/>
    <n v="9642952"/>
  </r>
  <r>
    <x v="167"/>
    <x v="33"/>
    <x v="79"/>
    <n v="187250"/>
    <n v="720500"/>
  </r>
  <r>
    <x v="167"/>
    <x v="34"/>
    <x v="79"/>
    <n v="299950"/>
    <n v="9874410"/>
  </r>
  <r>
    <x v="168"/>
    <x v="33"/>
    <x v="79"/>
    <n v="314916"/>
    <n v="888946"/>
  </r>
  <r>
    <x v="168"/>
    <x v="34"/>
    <x v="79"/>
    <n v="258000"/>
    <n v="6378100"/>
  </r>
  <r>
    <x v="169"/>
    <x v="33"/>
    <x v="79"/>
    <n v="274035"/>
    <n v="1048851"/>
  </r>
  <r>
    <x v="169"/>
    <x v="34"/>
    <x v="79"/>
    <n v="289500"/>
    <n v="5223651"/>
  </r>
  <r>
    <x v="170"/>
    <x v="33"/>
    <x v="79"/>
    <n v="297850"/>
    <n v="3327110"/>
  </r>
  <r>
    <x v="170"/>
    <x v="34"/>
    <x v="79"/>
    <n v="330000"/>
    <n v="12132650"/>
  </r>
  <r>
    <x v="171"/>
    <x v="33"/>
    <x v="79"/>
    <n v="300816"/>
    <n v="2916824"/>
  </r>
  <r>
    <x v="171"/>
    <x v="34"/>
    <x v="79"/>
    <n v="302500"/>
    <n v="9185077"/>
  </r>
  <r>
    <x v="172"/>
    <x v="33"/>
    <x v="79"/>
    <n v="314605"/>
    <n v="1899214"/>
  </r>
  <r>
    <x v="172"/>
    <x v="34"/>
    <x v="79"/>
    <n v="345000"/>
    <n v="9163268"/>
  </r>
  <r>
    <x v="173"/>
    <x v="33"/>
    <x v="79"/>
    <n v="314483"/>
    <n v="2928327"/>
  </r>
  <r>
    <x v="173"/>
    <x v="34"/>
    <x v="79"/>
    <n v="333250"/>
    <n v="14890977"/>
  </r>
  <r>
    <x v="174"/>
    <x v="33"/>
    <x v="79"/>
    <n v="283152"/>
    <n v="3077057"/>
  </r>
  <r>
    <x v="174"/>
    <x v="34"/>
    <x v="79"/>
    <n v="365000"/>
    <n v="14415450"/>
  </r>
  <r>
    <x v="175"/>
    <x v="33"/>
    <x v="79"/>
    <n v="319950"/>
    <n v="2847326"/>
  </r>
  <r>
    <x v="175"/>
    <x v="34"/>
    <x v="79"/>
    <n v="340000"/>
    <n v="16519158"/>
  </r>
  <r>
    <x v="176"/>
    <x v="33"/>
    <x v="79"/>
    <n v="308606"/>
    <n v="3636630"/>
  </r>
  <r>
    <x v="176"/>
    <x v="34"/>
    <x v="79"/>
    <n v="330000"/>
    <n v="13204775"/>
  </r>
  <r>
    <x v="177"/>
    <x v="33"/>
    <x v="79"/>
    <n v="314950"/>
    <n v="3769204"/>
  </r>
  <r>
    <x v="177"/>
    <x v="34"/>
    <x v="79"/>
    <n v="342450"/>
    <n v="16492447"/>
  </r>
  <r>
    <x v="178"/>
    <x v="33"/>
    <x v="79"/>
    <n v="324622"/>
    <n v="3151474"/>
  </r>
  <r>
    <x v="178"/>
    <x v="34"/>
    <x v="79"/>
    <n v="346500"/>
    <n v="11046827"/>
  </r>
  <r>
    <x v="179"/>
    <x v="33"/>
    <x v="79"/>
    <n v="323844"/>
    <n v="3416529"/>
  </r>
  <r>
    <x v="179"/>
    <x v="34"/>
    <x v="79"/>
    <n v="327500"/>
    <n v="8422218"/>
  </r>
  <r>
    <x v="180"/>
    <x v="33"/>
    <x v="79"/>
    <n v="322244"/>
    <n v="3879465"/>
  </r>
  <r>
    <x v="180"/>
    <x v="34"/>
    <x v="79"/>
    <n v="378250"/>
    <n v="8538347"/>
  </r>
  <r>
    <x v="181"/>
    <x v="33"/>
    <x v="79"/>
    <n v="320401"/>
    <n v="3168561"/>
  </r>
  <r>
    <x v="181"/>
    <x v="34"/>
    <x v="79"/>
    <n v="345000"/>
    <n v="8532053"/>
  </r>
  <r>
    <x v="182"/>
    <x v="33"/>
    <x v="79"/>
    <n v="327500"/>
    <n v="3176095"/>
  </r>
  <r>
    <x v="182"/>
    <x v="34"/>
    <x v="79"/>
    <n v="272250"/>
    <n v="7443203"/>
  </r>
  <r>
    <x v="183"/>
    <x v="33"/>
    <x v="79"/>
    <n v="326059"/>
    <n v="3859190"/>
  </r>
  <r>
    <x v="183"/>
    <x v="34"/>
    <x v="79"/>
    <n v="292500"/>
    <n v="13554930"/>
  </r>
  <r>
    <x v="184"/>
    <x v="33"/>
    <x v="79"/>
    <n v="303557"/>
    <n v="4244082"/>
  </r>
  <r>
    <x v="184"/>
    <x v="34"/>
    <x v="79"/>
    <n v="386500"/>
    <n v="16002789"/>
  </r>
  <r>
    <x v="185"/>
    <x v="33"/>
    <x v="79"/>
    <n v="334500"/>
    <n v="5919106"/>
  </r>
  <r>
    <x v="185"/>
    <x v="34"/>
    <x v="79"/>
    <n v="396000"/>
    <n v="18113932"/>
  </r>
  <r>
    <x v="186"/>
    <x v="33"/>
    <x v="79"/>
    <n v="346550"/>
    <n v="3894020"/>
  </r>
  <r>
    <x v="186"/>
    <x v="34"/>
    <x v="79"/>
    <n v="396000"/>
    <n v="15006218"/>
  </r>
  <r>
    <x v="187"/>
    <x v="33"/>
    <x v="79"/>
    <n v="387394"/>
    <n v="2148099"/>
  </r>
  <r>
    <x v="187"/>
    <x v="34"/>
    <x v="79"/>
    <n v="365000"/>
    <n v="14757433"/>
  </r>
  <r>
    <x v="188"/>
    <x v="33"/>
    <x v="79"/>
    <n v="374200"/>
    <n v="4148008"/>
  </r>
  <r>
    <x v="188"/>
    <x v="34"/>
    <x v="79"/>
    <n v="406950"/>
    <n v="16348997"/>
  </r>
  <r>
    <x v="189"/>
    <x v="33"/>
    <x v="79"/>
    <n v="349768"/>
    <n v="2714535"/>
  </r>
  <r>
    <x v="189"/>
    <x v="34"/>
    <x v="79"/>
    <n v="353000"/>
    <n v="16009103"/>
  </r>
  <r>
    <x v="190"/>
    <x v="33"/>
    <x v="79"/>
    <n v="372911"/>
    <n v="3697085"/>
  </r>
  <r>
    <x v="190"/>
    <x v="34"/>
    <x v="79"/>
    <n v="389500"/>
    <n v="8440958"/>
  </r>
  <r>
    <x v="191"/>
    <x v="33"/>
    <x v="79"/>
    <n v="300000"/>
    <n v="1991488"/>
  </r>
  <r>
    <x v="191"/>
    <x v="34"/>
    <x v="79"/>
    <n v="434975"/>
    <n v="13092432"/>
  </r>
  <r>
    <x v="192"/>
    <x v="33"/>
    <x v="79"/>
    <n v="386694"/>
    <n v="3048803"/>
  </r>
  <r>
    <x v="192"/>
    <x v="34"/>
    <x v="79"/>
    <n v="356250"/>
    <n v="8964155"/>
  </r>
  <r>
    <x v="202"/>
    <x v="33"/>
    <x v="79"/>
    <n v="372500"/>
    <n v="2969126"/>
  </r>
  <r>
    <x v="202"/>
    <x v="34"/>
    <x v="79"/>
    <n v="395000"/>
    <n v="5017250"/>
  </r>
  <r>
    <x v="194"/>
    <x v="33"/>
    <x v="79"/>
    <n v="356500"/>
    <n v="1591288"/>
  </r>
  <r>
    <x v="194"/>
    <x v="34"/>
    <x v="79"/>
    <n v="408000"/>
    <n v="10955844"/>
  </r>
  <r>
    <x v="195"/>
    <x v="33"/>
    <x v="79"/>
    <m/>
    <m/>
  </r>
  <r>
    <x v="195"/>
    <x v="34"/>
    <x v="79"/>
    <n v="377350"/>
    <n v="11429746"/>
  </r>
  <r>
    <x v="196"/>
    <x v="33"/>
    <x v="79"/>
    <n v="401944"/>
    <n v="2251314"/>
  </r>
  <r>
    <x v="196"/>
    <x v="34"/>
    <x v="79"/>
    <n v="467551"/>
    <n v="18748548"/>
  </r>
  <r>
    <x v="197"/>
    <x v="33"/>
    <x v="79"/>
    <n v="395500"/>
    <n v="2741388"/>
  </r>
  <r>
    <x v="197"/>
    <x v="34"/>
    <x v="79"/>
    <n v="429250"/>
    <n v="21357763"/>
  </r>
  <r>
    <x v="198"/>
    <x v="33"/>
    <x v="79"/>
    <n v="380000"/>
    <n v="4056216"/>
  </r>
  <r>
    <x v="198"/>
    <x v="34"/>
    <x v="79"/>
    <n v="400000"/>
    <n v="12414455"/>
  </r>
  <r>
    <x v="199"/>
    <x v="33"/>
    <x v="79"/>
    <n v="345000"/>
    <n v="3164776"/>
  </r>
  <r>
    <x v="199"/>
    <x v="34"/>
    <x v="79"/>
    <n v="399999"/>
    <n v="19958548"/>
  </r>
  <r>
    <x v="200"/>
    <x v="33"/>
    <x v="79"/>
    <n v="384000"/>
    <n v="2891888"/>
  </r>
  <r>
    <x v="200"/>
    <x v="34"/>
    <x v="79"/>
    <n v="418000"/>
    <n v="11722444"/>
  </r>
  <r>
    <x v="201"/>
    <x v="34"/>
    <x v="79"/>
    <n v="449995"/>
    <n v="14084786"/>
  </r>
  <r>
    <x v="201"/>
    <x v="33"/>
    <x v="79"/>
    <n v="370000"/>
    <n v="1818850"/>
  </r>
  <r>
    <x v="12"/>
    <x v="35"/>
    <x v="80"/>
    <n v="274000"/>
    <n v="1429450"/>
  </r>
  <r>
    <x v="12"/>
    <x v="34"/>
    <x v="80"/>
    <n v="203000"/>
    <n v="2186550"/>
  </r>
  <r>
    <x v="13"/>
    <x v="35"/>
    <x v="80"/>
    <n v="182000"/>
    <n v="182000"/>
  </r>
  <r>
    <x v="13"/>
    <x v="34"/>
    <x v="80"/>
    <n v="205000"/>
    <n v="2482450"/>
  </r>
  <r>
    <x v="14"/>
    <x v="35"/>
    <x v="80"/>
    <n v="254725"/>
    <n v="1531450"/>
  </r>
  <r>
    <x v="14"/>
    <x v="34"/>
    <x v="80"/>
    <n v="195100"/>
    <n v="3566116"/>
  </r>
  <r>
    <x v="15"/>
    <x v="35"/>
    <x v="80"/>
    <n v="195000"/>
    <n v="1922395"/>
  </r>
  <r>
    <x v="15"/>
    <x v="34"/>
    <x v="80"/>
    <n v="228000"/>
    <n v="3947950"/>
  </r>
  <r>
    <x v="16"/>
    <x v="35"/>
    <x v="80"/>
    <n v="282475"/>
    <n v="1249950"/>
  </r>
  <r>
    <x v="16"/>
    <x v="34"/>
    <x v="80"/>
    <n v="215000"/>
    <n v="3503325"/>
  </r>
  <r>
    <x v="17"/>
    <x v="35"/>
    <x v="80"/>
    <n v="229950"/>
    <n v="1260900"/>
  </r>
  <r>
    <x v="17"/>
    <x v="34"/>
    <x v="80"/>
    <n v="189000"/>
    <n v="2755750"/>
  </r>
  <r>
    <x v="18"/>
    <x v="35"/>
    <x v="80"/>
    <n v="221000"/>
    <n v="1819200"/>
  </r>
  <r>
    <x v="18"/>
    <x v="34"/>
    <x v="80"/>
    <n v="198500"/>
    <n v="4370800"/>
  </r>
  <r>
    <x v="19"/>
    <x v="35"/>
    <x v="80"/>
    <n v="263000"/>
    <n v="2348400"/>
  </r>
  <r>
    <x v="19"/>
    <x v="34"/>
    <x v="80"/>
    <n v="230250"/>
    <n v="5146254"/>
  </r>
  <r>
    <x v="20"/>
    <x v="35"/>
    <x v="80"/>
    <n v="271500"/>
    <n v="1132500"/>
  </r>
  <r>
    <x v="20"/>
    <x v="34"/>
    <x v="80"/>
    <n v="249975"/>
    <n v="4786700"/>
  </r>
  <r>
    <x v="21"/>
    <x v="35"/>
    <x v="80"/>
    <n v="221475"/>
    <n v="2780730"/>
  </r>
  <r>
    <x v="21"/>
    <x v="34"/>
    <x v="80"/>
    <n v="216500"/>
    <n v="2564900"/>
  </r>
  <r>
    <x v="22"/>
    <x v="35"/>
    <x v="80"/>
    <n v="240000"/>
    <n v="1836000"/>
  </r>
  <r>
    <x v="22"/>
    <x v="34"/>
    <x v="80"/>
    <n v="215000"/>
    <n v="3627650"/>
  </r>
  <r>
    <x v="23"/>
    <x v="35"/>
    <x v="80"/>
    <n v="262500"/>
    <n v="1338499"/>
  </r>
  <r>
    <x v="23"/>
    <x v="34"/>
    <x v="80"/>
    <n v="234900"/>
    <n v="2852050"/>
  </r>
  <r>
    <x v="24"/>
    <x v="35"/>
    <x v="80"/>
    <n v="224900"/>
    <n v="618900"/>
  </r>
  <r>
    <x v="24"/>
    <x v="34"/>
    <x v="80"/>
    <n v="224750"/>
    <n v="2178260"/>
  </r>
  <r>
    <x v="25"/>
    <x v="35"/>
    <x v="80"/>
    <n v="284500"/>
    <n v="1613950"/>
  </r>
  <r>
    <x v="25"/>
    <x v="34"/>
    <x v="80"/>
    <n v="190000"/>
    <n v="1712230"/>
  </r>
  <r>
    <x v="26"/>
    <x v="35"/>
    <x v="80"/>
    <n v="227950"/>
    <n v="1430400"/>
  </r>
  <r>
    <x v="26"/>
    <x v="34"/>
    <x v="80"/>
    <n v="245000"/>
    <n v="4681507"/>
  </r>
  <r>
    <x v="27"/>
    <x v="35"/>
    <x v="80"/>
    <n v="302000"/>
    <n v="3745195"/>
  </r>
  <r>
    <x v="27"/>
    <x v="34"/>
    <x v="80"/>
    <n v="235000"/>
    <n v="3441850"/>
  </r>
  <r>
    <x v="28"/>
    <x v="35"/>
    <x v="80"/>
    <n v="283974"/>
    <n v="2650824"/>
  </r>
  <r>
    <x v="28"/>
    <x v="34"/>
    <x v="80"/>
    <n v="255000"/>
    <n v="4796827"/>
  </r>
  <r>
    <x v="29"/>
    <x v="35"/>
    <x v="80"/>
    <n v="265000"/>
    <n v="3609300"/>
  </r>
  <r>
    <x v="29"/>
    <x v="34"/>
    <x v="80"/>
    <n v="268000"/>
    <n v="8533777"/>
  </r>
  <r>
    <x v="30"/>
    <x v="35"/>
    <x v="80"/>
    <n v="251000"/>
    <n v="2398651"/>
  </r>
  <r>
    <x v="30"/>
    <x v="34"/>
    <x v="80"/>
    <n v="287500"/>
    <n v="3039200"/>
  </r>
  <r>
    <x v="31"/>
    <x v="35"/>
    <x v="80"/>
    <n v="224950"/>
    <n v="1909200"/>
  </r>
  <r>
    <x v="31"/>
    <x v="34"/>
    <x v="80"/>
    <n v="267250"/>
    <n v="4971719"/>
  </r>
  <r>
    <x v="32"/>
    <x v="35"/>
    <x v="80"/>
    <n v="395500"/>
    <n v="3436225"/>
  </r>
  <r>
    <x v="32"/>
    <x v="34"/>
    <x v="80"/>
    <n v="279950"/>
    <n v="4510260"/>
  </r>
  <r>
    <x v="33"/>
    <x v="35"/>
    <x v="80"/>
    <n v="239000"/>
    <n v="1066499"/>
  </r>
  <r>
    <x v="33"/>
    <x v="34"/>
    <x v="80"/>
    <n v="311250"/>
    <n v="4908776"/>
  </r>
  <r>
    <x v="34"/>
    <x v="35"/>
    <x v="80"/>
    <n v="279950"/>
    <n v="1378545"/>
  </r>
  <r>
    <x v="34"/>
    <x v="34"/>
    <x v="80"/>
    <n v="337000"/>
    <n v="3658449"/>
  </r>
  <r>
    <x v="35"/>
    <x v="35"/>
    <x v="80"/>
    <n v="245000"/>
    <n v="961000"/>
  </r>
  <r>
    <x v="35"/>
    <x v="34"/>
    <x v="80"/>
    <n v="252500"/>
    <n v="3817500"/>
  </r>
  <r>
    <x v="36"/>
    <x v="35"/>
    <x v="80"/>
    <n v="286500"/>
    <n v="882230"/>
  </r>
  <r>
    <x v="36"/>
    <x v="34"/>
    <x v="80"/>
    <n v="235000"/>
    <n v="2123205"/>
  </r>
  <r>
    <x v="37"/>
    <x v="35"/>
    <x v="80"/>
    <n v="200000"/>
    <n v="200000"/>
  </r>
  <r>
    <x v="37"/>
    <x v="34"/>
    <x v="80"/>
    <n v="303450"/>
    <n v="3149100"/>
  </r>
  <r>
    <x v="38"/>
    <x v="35"/>
    <x v="80"/>
    <n v="312998"/>
    <n v="1767945"/>
  </r>
  <r>
    <x v="38"/>
    <x v="34"/>
    <x v="80"/>
    <n v="307625"/>
    <n v="3812450"/>
  </r>
  <r>
    <x v="39"/>
    <x v="35"/>
    <x v="80"/>
    <n v="247250"/>
    <n v="1825949"/>
  </r>
  <r>
    <x v="39"/>
    <x v="34"/>
    <x v="80"/>
    <n v="319750"/>
    <n v="6404500"/>
  </r>
  <r>
    <x v="40"/>
    <x v="35"/>
    <x v="80"/>
    <n v="285475"/>
    <n v="1745350"/>
  </r>
  <r>
    <x v="40"/>
    <x v="34"/>
    <x v="80"/>
    <n v="365000"/>
    <n v="5871200"/>
  </r>
  <r>
    <x v="41"/>
    <x v="35"/>
    <x v="80"/>
    <n v="359900"/>
    <n v="3292400"/>
  </r>
  <r>
    <x v="41"/>
    <x v="34"/>
    <x v="80"/>
    <n v="298000"/>
    <n v="7078535"/>
  </r>
  <r>
    <x v="42"/>
    <x v="35"/>
    <x v="80"/>
    <n v="314250"/>
    <n v="2859800"/>
  </r>
  <r>
    <x v="42"/>
    <x v="34"/>
    <x v="80"/>
    <n v="385000"/>
    <n v="7228429"/>
  </r>
  <r>
    <x v="43"/>
    <x v="35"/>
    <x v="80"/>
    <n v="349950"/>
    <n v="1918450"/>
  </r>
  <r>
    <x v="43"/>
    <x v="34"/>
    <x v="80"/>
    <n v="298750"/>
    <n v="6664699"/>
  </r>
  <r>
    <x v="44"/>
    <x v="35"/>
    <x v="80"/>
    <n v="260000"/>
    <n v="2804700"/>
  </r>
  <r>
    <x v="44"/>
    <x v="34"/>
    <x v="80"/>
    <n v="330000"/>
    <n v="2190400"/>
  </r>
  <r>
    <x v="45"/>
    <x v="35"/>
    <x v="80"/>
    <n v="314750"/>
    <n v="1277350"/>
  </r>
  <r>
    <x v="45"/>
    <x v="34"/>
    <x v="80"/>
    <n v="354000"/>
    <n v="4323500"/>
  </r>
  <r>
    <x v="46"/>
    <x v="35"/>
    <x v="80"/>
    <n v="317500"/>
    <n v="1955450"/>
  </r>
  <r>
    <x v="46"/>
    <x v="34"/>
    <x v="80"/>
    <n v="340350"/>
    <n v="2712749"/>
  </r>
  <r>
    <x v="47"/>
    <x v="35"/>
    <x v="80"/>
    <n v="210000"/>
    <n v="2159820"/>
  </r>
  <r>
    <x v="47"/>
    <x v="34"/>
    <x v="80"/>
    <n v="331500"/>
    <n v="1534000"/>
  </r>
  <r>
    <x v="48"/>
    <x v="35"/>
    <x v="80"/>
    <n v="331500"/>
    <n v="331500"/>
  </r>
  <r>
    <x v="48"/>
    <x v="34"/>
    <x v="80"/>
    <n v="294950"/>
    <n v="2289103"/>
  </r>
  <r>
    <x v="49"/>
    <x v="35"/>
    <x v="80"/>
    <n v="297000"/>
    <n v="1884750"/>
  </r>
  <r>
    <x v="49"/>
    <x v="34"/>
    <x v="80"/>
    <n v="379218"/>
    <n v="2751118"/>
  </r>
  <r>
    <x v="50"/>
    <x v="35"/>
    <x v="80"/>
    <n v="290500"/>
    <n v="1241900"/>
  </r>
  <r>
    <x v="50"/>
    <x v="34"/>
    <x v="80"/>
    <n v="295000"/>
    <n v="4335480"/>
  </r>
  <r>
    <x v="51"/>
    <x v="35"/>
    <x v="80"/>
    <n v="253500"/>
    <n v="1091500"/>
  </r>
  <r>
    <x v="51"/>
    <x v="34"/>
    <x v="80"/>
    <n v="245500"/>
    <n v="3221900"/>
  </r>
  <r>
    <x v="52"/>
    <x v="35"/>
    <x v="80"/>
    <n v="300000"/>
    <n v="1652500"/>
  </r>
  <r>
    <x v="52"/>
    <x v="34"/>
    <x v="80"/>
    <n v="302475"/>
    <n v="3661992"/>
  </r>
  <r>
    <x v="53"/>
    <x v="35"/>
    <x v="80"/>
    <n v="347000"/>
    <n v="1590900"/>
  </r>
  <r>
    <x v="53"/>
    <x v="34"/>
    <x v="80"/>
    <n v="320000"/>
    <n v="3663007"/>
  </r>
  <r>
    <x v="54"/>
    <x v="35"/>
    <x v="80"/>
    <n v="265000"/>
    <n v="2391350"/>
  </r>
  <r>
    <x v="54"/>
    <x v="34"/>
    <x v="80"/>
    <n v="286575"/>
    <n v="4715050"/>
  </r>
  <r>
    <x v="55"/>
    <x v="35"/>
    <x v="80"/>
    <n v="278900"/>
    <n v="1410300"/>
  </r>
  <r>
    <x v="55"/>
    <x v="34"/>
    <x v="80"/>
    <n v="293500"/>
    <n v="4625100"/>
  </r>
  <r>
    <x v="56"/>
    <x v="35"/>
    <x v="80"/>
    <n v="340000"/>
    <n v="680000"/>
  </r>
  <r>
    <x v="56"/>
    <x v="34"/>
    <x v="80"/>
    <n v="353000"/>
    <n v="1694950"/>
  </r>
  <r>
    <x v="57"/>
    <x v="35"/>
    <x v="80"/>
    <n v="245500"/>
    <n v="994500"/>
  </r>
  <r>
    <x v="57"/>
    <x v="34"/>
    <x v="80"/>
    <n v="285000"/>
    <n v="2400400"/>
  </r>
  <r>
    <x v="58"/>
    <x v="35"/>
    <x v="80"/>
    <n v="340625"/>
    <n v="681250"/>
  </r>
  <r>
    <x v="58"/>
    <x v="34"/>
    <x v="80"/>
    <n v="195000"/>
    <n v="1094000"/>
  </r>
  <r>
    <x v="59"/>
    <x v="35"/>
    <x v="80"/>
    <n v="335000"/>
    <n v="335000"/>
  </r>
  <r>
    <x v="59"/>
    <x v="34"/>
    <x v="80"/>
    <n v="314000"/>
    <n v="1599277"/>
  </r>
  <r>
    <x v="60"/>
    <x v="35"/>
    <x v="80"/>
    <n v="327000"/>
    <n v="654000"/>
  </r>
  <r>
    <x v="60"/>
    <x v="34"/>
    <x v="80"/>
    <n v="272000"/>
    <n v="2528300"/>
  </r>
  <r>
    <x v="61"/>
    <x v="35"/>
    <x v="80"/>
    <n v="316100"/>
    <n v="632200"/>
  </r>
  <r>
    <x v="61"/>
    <x v="34"/>
    <x v="80"/>
    <n v="249500"/>
    <n v="1544450"/>
  </r>
  <r>
    <x v="62"/>
    <x v="35"/>
    <x v="80"/>
    <n v="262500"/>
    <n v="262500"/>
  </r>
  <r>
    <x v="62"/>
    <x v="34"/>
    <x v="80"/>
    <n v="250500"/>
    <n v="2944500"/>
  </r>
  <r>
    <x v="63"/>
    <x v="35"/>
    <x v="80"/>
    <n v="395000"/>
    <n v="1437000"/>
  </r>
  <r>
    <x v="63"/>
    <x v="34"/>
    <x v="80"/>
    <n v="355500"/>
    <n v="3670999"/>
  </r>
  <r>
    <x v="64"/>
    <x v="35"/>
    <x v="80"/>
    <n v="334250"/>
    <n v="1323500"/>
  </r>
  <r>
    <x v="64"/>
    <x v="34"/>
    <x v="80"/>
    <n v="399000"/>
    <n v="3226125"/>
  </r>
  <r>
    <x v="65"/>
    <x v="35"/>
    <x v="80"/>
    <n v="418300"/>
    <n v="418300"/>
  </r>
  <r>
    <x v="65"/>
    <x v="34"/>
    <x v="80"/>
    <n v="271000"/>
    <n v="2386520"/>
  </r>
  <r>
    <x v="66"/>
    <x v="35"/>
    <x v="80"/>
    <n v="220000"/>
    <n v="1167494"/>
  </r>
  <r>
    <x v="66"/>
    <x v="34"/>
    <x v="80"/>
    <n v="242000"/>
    <n v="3899800"/>
  </r>
  <r>
    <x v="67"/>
    <x v="35"/>
    <x v="80"/>
    <n v="277475"/>
    <n v="554950"/>
  </r>
  <r>
    <x v="67"/>
    <x v="34"/>
    <x v="80"/>
    <n v="245000"/>
    <n v="1631500"/>
  </r>
  <r>
    <x v="68"/>
    <x v="35"/>
    <x v="80"/>
    <n v="345000"/>
    <n v="2150500"/>
  </r>
  <r>
    <x v="68"/>
    <x v="34"/>
    <x v="80"/>
    <n v="249950"/>
    <n v="3076900"/>
  </r>
  <r>
    <x v="69"/>
    <x v="35"/>
    <x v="80"/>
    <n v="313000"/>
    <n v="313000"/>
  </r>
  <r>
    <x v="69"/>
    <x v="34"/>
    <x v="80"/>
    <n v="195500"/>
    <n v="1595100"/>
  </r>
  <r>
    <x v="70"/>
    <x v="35"/>
    <x v="80"/>
    <m/>
    <n v="0"/>
  </r>
  <r>
    <x v="70"/>
    <x v="34"/>
    <x v="80"/>
    <n v="368500"/>
    <n v="737000"/>
  </r>
  <r>
    <x v="71"/>
    <x v="35"/>
    <x v="80"/>
    <m/>
    <n v="0"/>
  </r>
  <r>
    <x v="71"/>
    <x v="34"/>
    <x v="80"/>
    <n v="189950"/>
    <n v="1213300"/>
  </r>
  <r>
    <x v="72"/>
    <x v="35"/>
    <x v="80"/>
    <n v="220000"/>
    <n v="843000"/>
  </r>
  <r>
    <x v="72"/>
    <x v="34"/>
    <x v="80"/>
    <n v="212000"/>
    <n v="1611700"/>
  </r>
  <r>
    <x v="73"/>
    <x v="35"/>
    <x v="80"/>
    <n v="367500"/>
    <n v="735000"/>
  </r>
  <r>
    <x v="73"/>
    <x v="34"/>
    <x v="80"/>
    <n v="168250"/>
    <n v="709500"/>
  </r>
  <r>
    <x v="74"/>
    <x v="35"/>
    <x v="80"/>
    <n v="280000"/>
    <n v="1151000"/>
  </r>
  <r>
    <x v="74"/>
    <x v="34"/>
    <x v="80"/>
    <n v="236000"/>
    <n v="472000"/>
  </r>
  <r>
    <x v="75"/>
    <x v="35"/>
    <x v="80"/>
    <n v="227800"/>
    <n v="1241250"/>
  </r>
  <r>
    <x v="75"/>
    <x v="34"/>
    <x v="80"/>
    <n v="258000"/>
    <n v="1767000"/>
  </r>
  <r>
    <x v="76"/>
    <x v="35"/>
    <x v="80"/>
    <n v="235000"/>
    <n v="235000"/>
  </r>
  <r>
    <x v="76"/>
    <x v="34"/>
    <x v="80"/>
    <n v="228750"/>
    <n v="2015400"/>
  </r>
  <r>
    <x v="77"/>
    <x v="35"/>
    <x v="80"/>
    <n v="314950"/>
    <n v="1213900"/>
  </r>
  <r>
    <x v="77"/>
    <x v="34"/>
    <x v="80"/>
    <n v="234000"/>
    <n v="3189000"/>
  </r>
  <r>
    <x v="78"/>
    <x v="35"/>
    <x v="80"/>
    <n v="178000"/>
    <n v="178000"/>
  </r>
  <r>
    <x v="78"/>
    <x v="34"/>
    <x v="80"/>
    <n v="275000"/>
    <n v="4974100"/>
  </r>
  <r>
    <x v="79"/>
    <x v="35"/>
    <x v="80"/>
    <n v="273500"/>
    <n v="1050500"/>
  </r>
  <r>
    <x v="79"/>
    <x v="34"/>
    <x v="80"/>
    <n v="310000"/>
    <n v="3240150"/>
  </r>
  <r>
    <x v="80"/>
    <x v="35"/>
    <x v="80"/>
    <n v="250000"/>
    <n v="1284950"/>
  </r>
  <r>
    <x v="80"/>
    <x v="34"/>
    <x v="80"/>
    <n v="229500"/>
    <n v="1733800"/>
  </r>
  <r>
    <x v="81"/>
    <x v="35"/>
    <x v="80"/>
    <n v="260000"/>
    <n v="1390000"/>
  </r>
  <r>
    <x v="81"/>
    <x v="34"/>
    <x v="80"/>
    <n v="226000"/>
    <n v="1862900"/>
  </r>
  <r>
    <x v="82"/>
    <x v="35"/>
    <x v="80"/>
    <n v="263500"/>
    <n v="2233500"/>
  </r>
  <r>
    <x v="82"/>
    <x v="34"/>
    <x v="80"/>
    <n v="232000"/>
    <n v="3149350"/>
  </r>
  <r>
    <x v="83"/>
    <x v="35"/>
    <x v="80"/>
    <n v="267500"/>
    <n v="535000"/>
  </r>
  <r>
    <x v="83"/>
    <x v="34"/>
    <x v="80"/>
    <n v="292968"/>
    <n v="2777468"/>
  </r>
  <r>
    <x v="84"/>
    <x v="35"/>
    <x v="80"/>
    <n v="250000"/>
    <n v="955000"/>
  </r>
  <r>
    <x v="84"/>
    <x v="34"/>
    <x v="80"/>
    <n v="306900"/>
    <n v="971900"/>
  </r>
  <r>
    <x v="85"/>
    <x v="35"/>
    <x v="80"/>
    <n v="325000"/>
    <n v="650000"/>
  </r>
  <r>
    <x v="85"/>
    <x v="34"/>
    <x v="80"/>
    <n v="225000"/>
    <n v="1082000"/>
  </r>
  <r>
    <x v="86"/>
    <x v="35"/>
    <x v="80"/>
    <n v="244700"/>
    <n v="1850350"/>
  </r>
  <r>
    <x v="86"/>
    <x v="34"/>
    <x v="80"/>
    <n v="273000"/>
    <n v="2356000"/>
  </r>
  <r>
    <x v="87"/>
    <x v="35"/>
    <x v="80"/>
    <n v="255000"/>
    <n v="1691000"/>
  </r>
  <r>
    <x v="87"/>
    <x v="34"/>
    <x v="80"/>
    <n v="327000"/>
    <n v="1569900"/>
  </r>
  <r>
    <x v="88"/>
    <x v="35"/>
    <x v="80"/>
    <n v="300000"/>
    <n v="1049900"/>
  </r>
  <r>
    <x v="88"/>
    <x v="34"/>
    <x v="80"/>
    <n v="319000"/>
    <n v="1266000"/>
  </r>
  <r>
    <x v="89"/>
    <x v="35"/>
    <x v="80"/>
    <n v="230000"/>
    <n v="1070600"/>
  </r>
  <r>
    <x v="89"/>
    <x v="34"/>
    <x v="80"/>
    <n v="231500"/>
    <n v="1926500"/>
  </r>
  <r>
    <x v="90"/>
    <x v="35"/>
    <x v="80"/>
    <n v="250000"/>
    <n v="1462400"/>
  </r>
  <r>
    <x v="90"/>
    <x v="34"/>
    <x v="80"/>
    <n v="245000"/>
    <n v="1940468"/>
  </r>
  <r>
    <x v="91"/>
    <x v="35"/>
    <x v="80"/>
    <n v="244500"/>
    <n v="731517"/>
  </r>
  <r>
    <x v="91"/>
    <x v="34"/>
    <x v="80"/>
    <n v="285500"/>
    <n v="4148525"/>
  </r>
  <r>
    <x v="92"/>
    <x v="35"/>
    <x v="80"/>
    <n v="235950"/>
    <n v="1127850"/>
  </r>
  <r>
    <x v="92"/>
    <x v="34"/>
    <x v="80"/>
    <n v="219000"/>
    <n v="2135400"/>
  </r>
  <r>
    <x v="93"/>
    <x v="35"/>
    <x v="80"/>
    <n v="318750"/>
    <n v="637500"/>
  </r>
  <r>
    <x v="93"/>
    <x v="34"/>
    <x v="80"/>
    <n v="235000"/>
    <n v="1584000"/>
  </r>
  <r>
    <x v="94"/>
    <x v="35"/>
    <x v="80"/>
    <m/>
    <n v="0"/>
  </r>
  <r>
    <x v="94"/>
    <x v="34"/>
    <x v="80"/>
    <n v="242475"/>
    <n v="2498950"/>
  </r>
  <r>
    <x v="95"/>
    <x v="35"/>
    <x v="80"/>
    <n v="215000"/>
    <n v="1222300"/>
  </r>
  <r>
    <x v="95"/>
    <x v="34"/>
    <x v="80"/>
    <n v="249950"/>
    <n v="1619400"/>
  </r>
  <r>
    <x v="96"/>
    <x v="35"/>
    <x v="80"/>
    <n v="187500"/>
    <n v="375000"/>
  </r>
  <r>
    <x v="96"/>
    <x v="34"/>
    <x v="80"/>
    <n v="241000"/>
    <n v="1203000"/>
  </r>
  <r>
    <x v="97"/>
    <x v="35"/>
    <x v="80"/>
    <m/>
    <n v="0"/>
  </r>
  <r>
    <x v="97"/>
    <x v="34"/>
    <x v="80"/>
    <n v="241500"/>
    <n v="757189"/>
  </r>
  <r>
    <x v="98"/>
    <x v="35"/>
    <x v="80"/>
    <n v="258950"/>
    <n v="1689750"/>
  </r>
  <r>
    <x v="98"/>
    <x v="34"/>
    <x v="80"/>
    <n v="248000"/>
    <n v="2333850"/>
  </r>
  <r>
    <x v="99"/>
    <x v="35"/>
    <x v="80"/>
    <n v="155000"/>
    <n v="1018000"/>
  </r>
  <r>
    <x v="99"/>
    <x v="34"/>
    <x v="80"/>
    <n v="267950"/>
    <n v="1074850"/>
  </r>
  <r>
    <x v="100"/>
    <x v="35"/>
    <x v="80"/>
    <n v="194568"/>
    <n v="990567"/>
  </r>
  <r>
    <x v="100"/>
    <x v="34"/>
    <x v="80"/>
    <n v="255000"/>
    <n v="3013499"/>
  </r>
  <r>
    <x v="101"/>
    <x v="35"/>
    <x v="80"/>
    <n v="276000"/>
    <n v="552000"/>
  </r>
  <r>
    <x v="101"/>
    <x v="34"/>
    <x v="80"/>
    <n v="209000"/>
    <n v="1132600"/>
  </r>
  <r>
    <x v="102"/>
    <x v="35"/>
    <x v="80"/>
    <n v="287500"/>
    <n v="575000"/>
  </r>
  <r>
    <x v="102"/>
    <x v="34"/>
    <x v="80"/>
    <n v="205500"/>
    <n v="1030450"/>
  </r>
  <r>
    <x v="103"/>
    <x v="35"/>
    <x v="80"/>
    <n v="222250"/>
    <n v="1476200"/>
  </r>
  <r>
    <x v="103"/>
    <x v="34"/>
    <x v="80"/>
    <n v="284950"/>
    <n v="3966950"/>
  </r>
  <r>
    <x v="104"/>
    <x v="35"/>
    <x v="80"/>
    <n v="169900"/>
    <n v="169900"/>
  </r>
  <r>
    <x v="104"/>
    <x v="34"/>
    <x v="80"/>
    <n v="215000"/>
    <n v="2114650"/>
  </r>
  <r>
    <x v="105"/>
    <x v="35"/>
    <x v="80"/>
    <m/>
    <n v="0"/>
  </r>
  <r>
    <x v="105"/>
    <x v="34"/>
    <x v="80"/>
    <n v="174400"/>
    <n v="348800"/>
  </r>
  <r>
    <x v="106"/>
    <x v="35"/>
    <x v="80"/>
    <m/>
    <n v="0"/>
  </r>
  <r>
    <x v="106"/>
    <x v="34"/>
    <x v="80"/>
    <n v="236250"/>
    <n v="2344000"/>
  </r>
  <r>
    <x v="107"/>
    <x v="35"/>
    <x v="80"/>
    <n v="233000"/>
    <n v="466000"/>
  </r>
  <r>
    <x v="107"/>
    <x v="34"/>
    <x v="80"/>
    <n v="270000"/>
    <n v="1945900"/>
  </r>
  <r>
    <x v="108"/>
    <x v="35"/>
    <x v="80"/>
    <n v="199000"/>
    <n v="199000"/>
  </r>
  <r>
    <x v="108"/>
    <x v="34"/>
    <x v="80"/>
    <n v="165000"/>
    <n v="995000"/>
  </r>
  <r>
    <x v="109"/>
    <x v="35"/>
    <x v="80"/>
    <n v="280250"/>
    <n v="560500"/>
  </r>
  <r>
    <x v="109"/>
    <x v="34"/>
    <x v="80"/>
    <n v="249139"/>
    <n v="1971777"/>
  </r>
  <r>
    <x v="110"/>
    <x v="35"/>
    <x v="80"/>
    <n v="315000"/>
    <n v="315000"/>
  </r>
  <r>
    <x v="110"/>
    <x v="34"/>
    <x v="80"/>
    <n v="209139"/>
    <n v="1034277"/>
  </r>
  <r>
    <x v="111"/>
    <x v="35"/>
    <x v="80"/>
    <n v="326000"/>
    <n v="652000"/>
  </r>
  <r>
    <x v="111"/>
    <x v="34"/>
    <x v="80"/>
    <n v="224089"/>
    <n v="1305531"/>
  </r>
  <r>
    <x v="112"/>
    <x v="35"/>
    <x v="80"/>
    <n v="216275"/>
    <n v="890849"/>
  </r>
  <r>
    <x v="112"/>
    <x v="34"/>
    <x v="80"/>
    <n v="243750"/>
    <n v="2387749"/>
  </r>
  <r>
    <x v="113"/>
    <x v="35"/>
    <x v="80"/>
    <n v="305000"/>
    <n v="305000"/>
  </r>
  <r>
    <x v="113"/>
    <x v="34"/>
    <x v="80"/>
    <n v="302900"/>
    <n v="3524800"/>
  </r>
  <r>
    <x v="114"/>
    <x v="35"/>
    <x v="80"/>
    <n v="260000"/>
    <n v="622600"/>
  </r>
  <r>
    <x v="114"/>
    <x v="34"/>
    <x v="80"/>
    <n v="189000"/>
    <n v="1686770"/>
  </r>
  <r>
    <x v="115"/>
    <x v="35"/>
    <x v="80"/>
    <n v="157500"/>
    <n v="702500"/>
  </r>
  <r>
    <x v="115"/>
    <x v="34"/>
    <x v="80"/>
    <n v="258000"/>
    <n v="3520900"/>
  </r>
  <r>
    <x v="116"/>
    <x v="35"/>
    <x v="80"/>
    <n v="188450"/>
    <n v="376900"/>
  </r>
  <r>
    <x v="116"/>
    <x v="34"/>
    <x v="80"/>
    <n v="196550"/>
    <n v="1695050"/>
  </r>
  <r>
    <x v="117"/>
    <x v="35"/>
    <x v="80"/>
    <n v="295000"/>
    <n v="2274000"/>
  </r>
  <r>
    <x v="117"/>
    <x v="34"/>
    <x v="80"/>
    <n v="225000"/>
    <n v="2343225"/>
  </r>
  <r>
    <x v="118"/>
    <x v="35"/>
    <x v="80"/>
    <n v="520000"/>
    <n v="520000"/>
  </r>
  <r>
    <x v="118"/>
    <x v="34"/>
    <x v="80"/>
    <n v="248025"/>
    <n v="2100000"/>
  </r>
  <r>
    <x v="119"/>
    <x v="35"/>
    <x v="80"/>
    <n v="460000"/>
    <n v="460000"/>
  </r>
  <r>
    <x v="119"/>
    <x v="34"/>
    <x v="80"/>
    <n v="235000"/>
    <n v="2040401"/>
  </r>
  <r>
    <x v="120"/>
    <x v="35"/>
    <x v="80"/>
    <n v="288750"/>
    <n v="577500"/>
  </r>
  <r>
    <x v="120"/>
    <x v="34"/>
    <x v="80"/>
    <n v="279500"/>
    <n v="1028900"/>
  </r>
  <r>
    <x v="121"/>
    <x v="35"/>
    <x v="80"/>
    <n v="286500"/>
    <n v="573000"/>
  </r>
  <r>
    <x v="121"/>
    <x v="34"/>
    <x v="80"/>
    <n v="255250"/>
    <n v="932500"/>
  </r>
  <r>
    <x v="122"/>
    <x v="35"/>
    <x v="80"/>
    <n v="276000"/>
    <n v="1483900"/>
  </r>
  <r>
    <x v="122"/>
    <x v="34"/>
    <x v="80"/>
    <n v="209500"/>
    <n v="1684000"/>
  </r>
  <r>
    <x v="123"/>
    <x v="35"/>
    <x v="80"/>
    <n v="237000"/>
    <n v="733500"/>
  </r>
  <r>
    <x v="123"/>
    <x v="34"/>
    <x v="80"/>
    <n v="205000"/>
    <n v="2305705"/>
  </r>
  <r>
    <x v="124"/>
    <x v="35"/>
    <x v="80"/>
    <n v="246499"/>
    <n v="2260899"/>
  </r>
  <r>
    <x v="124"/>
    <x v="34"/>
    <x v="80"/>
    <n v="249000"/>
    <n v="2600250"/>
  </r>
  <r>
    <x v="125"/>
    <x v="35"/>
    <x v="80"/>
    <n v="225500"/>
    <n v="1086500"/>
  </r>
  <r>
    <x v="125"/>
    <x v="34"/>
    <x v="80"/>
    <n v="239950"/>
    <n v="4021930"/>
  </r>
  <r>
    <x v="126"/>
    <x v="35"/>
    <x v="80"/>
    <n v="207500"/>
    <n v="2018900"/>
  </r>
  <r>
    <x v="126"/>
    <x v="34"/>
    <x v="80"/>
    <n v="211000"/>
    <n v="1965050"/>
  </r>
  <r>
    <x v="127"/>
    <x v="35"/>
    <x v="80"/>
    <n v="235000"/>
    <n v="1910277"/>
  </r>
  <r>
    <x v="127"/>
    <x v="34"/>
    <x v="80"/>
    <n v="260000"/>
    <n v="3373100"/>
  </r>
  <r>
    <x v="128"/>
    <x v="35"/>
    <x v="80"/>
    <n v="159650"/>
    <n v="681800"/>
  </r>
  <r>
    <x v="128"/>
    <x v="34"/>
    <x v="80"/>
    <n v="224950"/>
    <n v="2261799"/>
  </r>
  <r>
    <x v="129"/>
    <x v="35"/>
    <x v="80"/>
    <n v="273000"/>
    <n v="1212050"/>
  </r>
  <r>
    <x v="129"/>
    <x v="34"/>
    <x v="80"/>
    <n v="249900"/>
    <n v="2227900"/>
  </r>
  <r>
    <x v="130"/>
    <x v="35"/>
    <x v="80"/>
    <n v="278458"/>
    <n v="1109047"/>
  </r>
  <r>
    <x v="130"/>
    <x v="34"/>
    <x v="80"/>
    <n v="198500"/>
    <n v="1549000"/>
  </r>
  <r>
    <x v="131"/>
    <x v="35"/>
    <x v="80"/>
    <n v="280000"/>
    <n v="740000"/>
  </r>
  <r>
    <x v="131"/>
    <x v="34"/>
    <x v="80"/>
    <n v="248900"/>
    <n v="2791350"/>
  </r>
  <r>
    <x v="132"/>
    <x v="35"/>
    <x v="80"/>
    <n v="249500"/>
    <n v="249500"/>
  </r>
  <r>
    <x v="132"/>
    <x v="34"/>
    <x v="80"/>
    <n v="249750"/>
    <n v="2342800"/>
  </r>
  <r>
    <x v="133"/>
    <x v="35"/>
    <x v="80"/>
    <n v="270000"/>
    <n v="270000"/>
  </r>
  <r>
    <x v="133"/>
    <x v="34"/>
    <x v="80"/>
    <n v="226500"/>
    <n v="1246000"/>
  </r>
  <r>
    <x v="134"/>
    <x v="35"/>
    <x v="80"/>
    <n v="277500"/>
    <n v="1121000"/>
  </r>
  <r>
    <x v="134"/>
    <x v="34"/>
    <x v="80"/>
    <n v="264900"/>
    <n v="3358800"/>
  </r>
  <r>
    <x v="135"/>
    <x v="35"/>
    <x v="80"/>
    <n v="334500"/>
    <n v="2597000"/>
  </r>
  <r>
    <x v="135"/>
    <x v="34"/>
    <x v="80"/>
    <n v="360000"/>
    <n v="2340500"/>
  </r>
  <r>
    <x v="136"/>
    <x v="35"/>
    <x v="80"/>
    <n v="198000"/>
    <n v="1349500"/>
  </r>
  <r>
    <x v="136"/>
    <x v="34"/>
    <x v="80"/>
    <n v="242450"/>
    <n v="2206800"/>
  </r>
  <r>
    <x v="137"/>
    <x v="35"/>
    <x v="80"/>
    <n v="268000"/>
    <n v="1274000"/>
  </r>
  <r>
    <x v="137"/>
    <x v="34"/>
    <x v="80"/>
    <n v="260050"/>
    <n v="4018327"/>
  </r>
  <r>
    <x v="138"/>
    <x v="35"/>
    <x v="80"/>
    <n v="250375"/>
    <n v="500750"/>
  </r>
  <r>
    <x v="138"/>
    <x v="34"/>
    <x v="80"/>
    <n v="275000"/>
    <n v="6075895"/>
  </r>
  <r>
    <x v="139"/>
    <x v="35"/>
    <x v="80"/>
    <n v="350000"/>
    <n v="1608600"/>
  </r>
  <r>
    <x v="139"/>
    <x v="34"/>
    <x v="80"/>
    <n v="280000"/>
    <n v="5421950"/>
  </r>
  <r>
    <x v="140"/>
    <x v="35"/>
    <x v="80"/>
    <n v="289000"/>
    <n v="1821000"/>
  </r>
  <r>
    <x v="140"/>
    <x v="34"/>
    <x v="80"/>
    <n v="265000"/>
    <n v="2391275"/>
  </r>
  <r>
    <x v="141"/>
    <x v="35"/>
    <x v="80"/>
    <n v="199475"/>
    <n v="807450"/>
  </r>
  <r>
    <x v="141"/>
    <x v="34"/>
    <x v="80"/>
    <n v="269950"/>
    <n v="4456925"/>
  </r>
  <r>
    <x v="142"/>
    <x v="35"/>
    <x v="80"/>
    <n v="269950"/>
    <n v="269950"/>
  </r>
  <r>
    <x v="142"/>
    <x v="34"/>
    <x v="80"/>
    <n v="278500"/>
    <n v="1966499"/>
  </r>
  <r>
    <x v="143"/>
    <x v="35"/>
    <x v="80"/>
    <n v="225250"/>
    <n v="1357400"/>
  </r>
  <r>
    <x v="143"/>
    <x v="34"/>
    <x v="80"/>
    <n v="239900"/>
    <n v="2983975"/>
  </r>
  <r>
    <x v="144"/>
    <x v="35"/>
    <x v="80"/>
    <n v="344500"/>
    <n v="1391250"/>
  </r>
  <r>
    <x v="144"/>
    <x v="34"/>
    <x v="80"/>
    <n v="246000"/>
    <n v="1770500"/>
  </r>
  <r>
    <x v="145"/>
    <x v="35"/>
    <x v="80"/>
    <m/>
    <n v="0"/>
  </r>
  <r>
    <x v="145"/>
    <x v="34"/>
    <x v="80"/>
    <n v="248900"/>
    <n v="2591900"/>
  </r>
  <r>
    <x v="146"/>
    <x v="35"/>
    <x v="80"/>
    <n v="256700"/>
    <n v="1780800"/>
  </r>
  <r>
    <x v="146"/>
    <x v="34"/>
    <x v="80"/>
    <n v="259000"/>
    <n v="3024750"/>
  </r>
  <r>
    <x v="147"/>
    <x v="35"/>
    <x v="80"/>
    <n v="255350"/>
    <n v="2017700"/>
  </r>
  <r>
    <x v="147"/>
    <x v="34"/>
    <x v="80"/>
    <n v="309000"/>
    <n v="5458000"/>
  </r>
  <r>
    <x v="148"/>
    <x v="35"/>
    <x v="80"/>
    <n v="303000"/>
    <n v="1543000"/>
  </r>
  <r>
    <x v="148"/>
    <x v="34"/>
    <x v="80"/>
    <n v="220250"/>
    <n v="3308400"/>
  </r>
  <r>
    <x v="149"/>
    <x v="35"/>
    <x v="80"/>
    <n v="293389"/>
    <n v="3625177"/>
  </r>
  <r>
    <x v="149"/>
    <x v="34"/>
    <x v="80"/>
    <n v="255000"/>
    <n v="5564599"/>
  </r>
  <r>
    <x v="150"/>
    <x v="35"/>
    <x v="80"/>
    <n v="274750"/>
    <n v="1742500"/>
  </r>
  <r>
    <x v="150"/>
    <x v="34"/>
    <x v="80"/>
    <n v="299500"/>
    <n v="10047700"/>
  </r>
  <r>
    <x v="151"/>
    <x v="35"/>
    <x v="80"/>
    <n v="325000"/>
    <n v="1096700"/>
  </r>
  <r>
    <x v="151"/>
    <x v="34"/>
    <x v="80"/>
    <n v="233000"/>
    <n v="4485850"/>
  </r>
  <r>
    <x v="152"/>
    <x v="35"/>
    <x v="80"/>
    <n v="308100"/>
    <n v="2725600"/>
  </r>
  <r>
    <x v="152"/>
    <x v="34"/>
    <x v="80"/>
    <n v="245300"/>
    <n v="5253100"/>
  </r>
  <r>
    <x v="153"/>
    <x v="35"/>
    <x v="80"/>
    <n v="367975"/>
    <n v="3108727"/>
  </r>
  <r>
    <x v="153"/>
    <x v="34"/>
    <x v="80"/>
    <n v="242500"/>
    <n v="4046400"/>
  </r>
  <r>
    <x v="154"/>
    <x v="35"/>
    <x v="80"/>
    <n v="279950"/>
    <n v="1217900"/>
  </r>
  <r>
    <x v="154"/>
    <x v="34"/>
    <x v="80"/>
    <n v="307000"/>
    <n v="3752215"/>
  </r>
  <r>
    <x v="155"/>
    <x v="35"/>
    <x v="80"/>
    <n v="335000"/>
    <n v="2347000"/>
  </r>
  <r>
    <x v="155"/>
    <x v="34"/>
    <x v="80"/>
    <n v="271000"/>
    <n v="3201950"/>
  </r>
  <r>
    <x v="156"/>
    <x v="35"/>
    <x v="80"/>
    <n v="429000"/>
    <n v="946600"/>
  </r>
  <r>
    <x v="156"/>
    <x v="34"/>
    <x v="80"/>
    <n v="265950"/>
    <n v="1980400"/>
  </r>
  <r>
    <x v="157"/>
    <x v="35"/>
    <x v="80"/>
    <n v="260000"/>
    <n v="1358000"/>
  </r>
  <r>
    <x v="157"/>
    <x v="34"/>
    <x v="80"/>
    <n v="250000"/>
    <n v="1806800"/>
  </r>
  <r>
    <x v="158"/>
    <x v="35"/>
    <x v="80"/>
    <n v="277500"/>
    <n v="1631600"/>
  </r>
  <r>
    <x v="158"/>
    <x v="34"/>
    <x v="80"/>
    <n v="335000"/>
    <n v="5655150"/>
  </r>
  <r>
    <x v="159"/>
    <x v="35"/>
    <x v="80"/>
    <n v="235000"/>
    <n v="1049500"/>
  </r>
  <r>
    <x v="159"/>
    <x v="34"/>
    <x v="80"/>
    <n v="325000"/>
    <n v="4470885"/>
  </r>
  <r>
    <x v="160"/>
    <x v="35"/>
    <x v="80"/>
    <n v="280450"/>
    <n v="2059900"/>
  </r>
  <r>
    <x v="160"/>
    <x v="34"/>
    <x v="80"/>
    <n v="285500"/>
    <n v="4778235"/>
  </r>
  <r>
    <x v="161"/>
    <x v="35"/>
    <x v="80"/>
    <n v="288450"/>
    <n v="2436950"/>
  </r>
  <r>
    <x v="161"/>
    <x v="34"/>
    <x v="80"/>
    <n v="321989"/>
    <n v="7593427"/>
  </r>
  <r>
    <x v="162"/>
    <x v="35"/>
    <x v="80"/>
    <m/>
    <n v="0"/>
  </r>
  <r>
    <x v="162"/>
    <x v="34"/>
    <x v="80"/>
    <n v="360000"/>
    <n v="4274499"/>
  </r>
  <r>
    <x v="163"/>
    <x v="35"/>
    <x v="80"/>
    <n v="348870"/>
    <n v="4475340"/>
  </r>
  <r>
    <x v="163"/>
    <x v="34"/>
    <x v="80"/>
    <n v="300000"/>
    <n v="4697649"/>
  </r>
  <r>
    <x v="164"/>
    <x v="35"/>
    <x v="80"/>
    <n v="243699"/>
    <n v="1394199"/>
  </r>
  <r>
    <x v="164"/>
    <x v="34"/>
    <x v="80"/>
    <n v="385000"/>
    <n v="7031048"/>
  </r>
  <r>
    <x v="165"/>
    <x v="35"/>
    <x v="80"/>
    <n v="329500"/>
    <n v="3055400"/>
  </r>
  <r>
    <x v="165"/>
    <x v="34"/>
    <x v="80"/>
    <n v="257475"/>
    <n v="2475950"/>
  </r>
  <r>
    <x v="166"/>
    <x v="35"/>
    <x v="80"/>
    <n v="327450"/>
    <n v="2651200"/>
  </r>
  <r>
    <x v="166"/>
    <x v="34"/>
    <x v="80"/>
    <n v="320000"/>
    <n v="7866750"/>
  </r>
  <r>
    <x v="167"/>
    <x v="35"/>
    <x v="80"/>
    <n v="255000"/>
    <n v="665000"/>
  </r>
  <r>
    <x v="167"/>
    <x v="34"/>
    <x v="80"/>
    <n v="297000"/>
    <n v="4781900"/>
  </r>
  <r>
    <x v="168"/>
    <x v="35"/>
    <x v="80"/>
    <n v="335000"/>
    <n v="2296950"/>
  </r>
  <r>
    <x v="168"/>
    <x v="34"/>
    <x v="80"/>
    <n v="247104"/>
    <n v="2323382"/>
  </r>
  <r>
    <x v="169"/>
    <x v="35"/>
    <x v="80"/>
    <n v="285975"/>
    <n v="1768070"/>
  </r>
  <r>
    <x v="169"/>
    <x v="34"/>
    <x v="80"/>
    <n v="315000"/>
    <n v="3527350"/>
  </r>
  <r>
    <x v="170"/>
    <x v="35"/>
    <x v="80"/>
    <n v="273200"/>
    <n v="1155700"/>
  </r>
  <r>
    <x v="170"/>
    <x v="34"/>
    <x v="80"/>
    <n v="305000"/>
    <n v="5281199"/>
  </r>
  <r>
    <x v="171"/>
    <x v="35"/>
    <x v="80"/>
    <n v="321000"/>
    <n v="2785600"/>
  </r>
  <r>
    <x v="171"/>
    <x v="34"/>
    <x v="80"/>
    <n v="325850"/>
    <n v="4701700"/>
  </r>
  <r>
    <x v="172"/>
    <x v="35"/>
    <x v="80"/>
    <n v="388500"/>
    <n v="1621000"/>
  </r>
  <r>
    <x v="172"/>
    <x v="34"/>
    <x v="80"/>
    <n v="295000"/>
    <n v="5110300"/>
  </r>
  <r>
    <x v="173"/>
    <x v="35"/>
    <x v="80"/>
    <n v="419999"/>
    <n v="3633947"/>
  </r>
  <r>
    <x v="173"/>
    <x v="34"/>
    <x v="80"/>
    <n v="362000"/>
    <n v="6429500"/>
  </r>
  <r>
    <x v="174"/>
    <x v="35"/>
    <x v="80"/>
    <n v="408000"/>
    <n v="1554500"/>
  </r>
  <r>
    <x v="174"/>
    <x v="34"/>
    <x v="80"/>
    <n v="297450"/>
    <n v="7061146"/>
  </r>
  <r>
    <x v="175"/>
    <x v="35"/>
    <x v="80"/>
    <n v="304844"/>
    <n v="4346744"/>
  </r>
  <r>
    <x v="175"/>
    <x v="34"/>
    <x v="80"/>
    <n v="310000"/>
    <n v="9489266"/>
  </r>
  <r>
    <x v="176"/>
    <x v="35"/>
    <x v="80"/>
    <n v="276250"/>
    <n v="1610500"/>
  </r>
  <r>
    <x v="176"/>
    <x v="34"/>
    <x v="80"/>
    <n v="357400"/>
    <n v="7240963"/>
  </r>
  <r>
    <x v="177"/>
    <x v="35"/>
    <x v="80"/>
    <n v="365000"/>
    <n v="2745519"/>
  </r>
  <r>
    <x v="177"/>
    <x v="34"/>
    <x v="80"/>
    <n v="339777"/>
    <n v="9607669"/>
  </r>
  <r>
    <x v="178"/>
    <x v="35"/>
    <x v="80"/>
    <n v="389500"/>
    <n v="4913825"/>
  </r>
  <r>
    <x v="178"/>
    <x v="34"/>
    <x v="80"/>
    <n v="292975"/>
    <n v="6402343"/>
  </r>
  <r>
    <x v="179"/>
    <x v="35"/>
    <x v="80"/>
    <n v="392450"/>
    <n v="1460049"/>
  </r>
  <r>
    <x v="179"/>
    <x v="34"/>
    <x v="80"/>
    <n v="315000"/>
    <n v="6993300"/>
  </r>
  <r>
    <x v="180"/>
    <x v="35"/>
    <x v="80"/>
    <n v="321250"/>
    <n v="1355000"/>
  </r>
  <r>
    <x v="180"/>
    <x v="34"/>
    <x v="80"/>
    <n v="291000"/>
    <n v="6691597"/>
  </r>
  <r>
    <x v="181"/>
    <x v="35"/>
    <x v="80"/>
    <n v="401000"/>
    <n v="2394950"/>
  </r>
  <r>
    <x v="181"/>
    <x v="34"/>
    <x v="80"/>
    <n v="298975"/>
    <n v="3838601"/>
  </r>
  <r>
    <x v="182"/>
    <x v="35"/>
    <x v="80"/>
    <n v="277475"/>
    <n v="1814950"/>
  </r>
  <r>
    <x v="182"/>
    <x v="34"/>
    <x v="80"/>
    <n v="345000"/>
    <n v="8924285"/>
  </r>
  <r>
    <x v="183"/>
    <x v="35"/>
    <x v="80"/>
    <n v="311000"/>
    <n v="1561900"/>
  </r>
  <r>
    <x v="183"/>
    <x v="34"/>
    <x v="80"/>
    <n v="331650"/>
    <n v="7900023"/>
  </r>
  <r>
    <x v="184"/>
    <x v="35"/>
    <x v="80"/>
    <n v="310000"/>
    <n v="1024000"/>
  </r>
  <r>
    <x v="184"/>
    <x v="34"/>
    <x v="80"/>
    <n v="472250"/>
    <n v="4804777"/>
  </r>
  <r>
    <x v="185"/>
    <x v="35"/>
    <x v="80"/>
    <n v="367500"/>
    <n v="1645000"/>
  </r>
  <r>
    <x v="185"/>
    <x v="34"/>
    <x v="80"/>
    <n v="347450"/>
    <n v="6972250"/>
  </r>
  <r>
    <x v="186"/>
    <x v="35"/>
    <x v="80"/>
    <n v="380000"/>
    <n v="3169449"/>
  </r>
  <r>
    <x v="186"/>
    <x v="34"/>
    <x v="80"/>
    <n v="385000"/>
    <n v="8232899"/>
  </r>
  <r>
    <x v="187"/>
    <x v="35"/>
    <x v="80"/>
    <n v="320000"/>
    <n v="1608000"/>
  </r>
  <r>
    <x v="187"/>
    <x v="34"/>
    <x v="80"/>
    <n v="330000"/>
    <n v="5098100"/>
  </r>
  <r>
    <x v="188"/>
    <x v="35"/>
    <x v="80"/>
    <n v="395500"/>
    <n v="1780350"/>
  </r>
  <r>
    <x v="188"/>
    <x v="34"/>
    <x v="80"/>
    <n v="342475"/>
    <n v="5782350"/>
  </r>
  <r>
    <x v="189"/>
    <x v="35"/>
    <x v="80"/>
    <n v="342450"/>
    <n v="684900"/>
  </r>
  <r>
    <x v="189"/>
    <x v="34"/>
    <x v="80"/>
    <n v="375600"/>
    <n v="5831370"/>
  </r>
  <r>
    <x v="190"/>
    <x v="35"/>
    <x v="80"/>
    <n v="411450"/>
    <n v="3835900"/>
  </r>
  <r>
    <x v="190"/>
    <x v="34"/>
    <x v="80"/>
    <n v="387000"/>
    <n v="1936850"/>
  </r>
  <r>
    <x v="191"/>
    <x v="35"/>
    <x v="80"/>
    <n v="355000"/>
    <n v="1954979"/>
  </r>
  <r>
    <x v="191"/>
    <x v="34"/>
    <x v="80"/>
    <n v="324000"/>
    <n v="2774900"/>
  </r>
  <r>
    <x v="192"/>
    <x v="35"/>
    <x v="80"/>
    <n v="655436"/>
    <n v="1310871"/>
  </r>
  <r>
    <x v="192"/>
    <x v="34"/>
    <x v="80"/>
    <n v="300975"/>
    <n v="2077950"/>
  </r>
  <r>
    <x v="202"/>
    <x v="35"/>
    <x v="80"/>
    <n v="382894"/>
    <n v="1600287"/>
  </r>
  <r>
    <x v="202"/>
    <x v="34"/>
    <x v="80"/>
    <n v="355000"/>
    <n v="2776933"/>
  </r>
  <r>
    <x v="194"/>
    <x v="35"/>
    <x v="80"/>
    <m/>
    <m/>
  </r>
  <r>
    <x v="194"/>
    <x v="34"/>
    <x v="80"/>
    <n v="339500"/>
    <n v="3082100"/>
  </r>
  <r>
    <x v="195"/>
    <x v="35"/>
    <x v="80"/>
    <n v="375000"/>
    <n v="1096625"/>
  </r>
  <r>
    <x v="195"/>
    <x v="34"/>
    <x v="80"/>
    <n v="305000"/>
    <n v="3663150"/>
  </r>
  <r>
    <x v="196"/>
    <x v="35"/>
    <x v="80"/>
    <n v="440000"/>
    <n v="1946000"/>
  </r>
  <r>
    <x v="196"/>
    <x v="34"/>
    <x v="80"/>
    <n v="447500"/>
    <n v="6279873"/>
  </r>
  <r>
    <x v="197"/>
    <x v="35"/>
    <x v="80"/>
    <n v="309500"/>
    <n v="619000"/>
  </r>
  <r>
    <x v="197"/>
    <x v="34"/>
    <x v="80"/>
    <n v="347500"/>
    <n v="3595000"/>
  </r>
  <r>
    <x v="198"/>
    <x v="35"/>
    <x v="80"/>
    <n v="382250"/>
    <n v="2344925"/>
  </r>
  <r>
    <x v="198"/>
    <x v="34"/>
    <x v="80"/>
    <n v="354500"/>
    <n v="6016950"/>
  </r>
  <r>
    <x v="199"/>
    <x v="35"/>
    <x v="80"/>
    <n v="440000"/>
    <n v="1200000"/>
  </r>
  <r>
    <x v="199"/>
    <x v="34"/>
    <x v="80"/>
    <n v="395000"/>
    <n v="9477750"/>
  </r>
  <r>
    <x v="200"/>
    <x v="35"/>
    <x v="80"/>
    <n v="515000"/>
    <n v="3589500"/>
  </r>
  <r>
    <x v="200"/>
    <x v="34"/>
    <x v="80"/>
    <n v="369000"/>
    <n v="5828211"/>
  </r>
  <r>
    <x v="201"/>
    <x v="34"/>
    <x v="80"/>
    <n v="404850"/>
    <n v="5663000"/>
  </r>
  <r>
    <x v="201"/>
    <x v="35"/>
    <x v="80"/>
    <n v="545000"/>
    <n v="2525400"/>
  </r>
  <r>
    <x v="12"/>
    <x v="35"/>
    <x v="81"/>
    <n v="168150"/>
    <n v="3427500"/>
  </r>
  <r>
    <x v="13"/>
    <x v="35"/>
    <x v="81"/>
    <n v="165000"/>
    <n v="3653582"/>
  </r>
  <r>
    <x v="14"/>
    <x v="35"/>
    <x v="81"/>
    <n v="184900"/>
    <n v="6486131"/>
  </r>
  <r>
    <x v="15"/>
    <x v="35"/>
    <x v="81"/>
    <n v="187250"/>
    <n v="9368080"/>
  </r>
  <r>
    <x v="16"/>
    <x v="35"/>
    <x v="81"/>
    <n v="180500"/>
    <n v="5820970"/>
  </r>
  <r>
    <x v="17"/>
    <x v="35"/>
    <x v="81"/>
    <n v="186500"/>
    <n v="6267000"/>
  </r>
  <r>
    <x v="18"/>
    <x v="35"/>
    <x v="81"/>
    <n v="177250"/>
    <n v="6465580"/>
  </r>
  <r>
    <x v="19"/>
    <x v="35"/>
    <x v="81"/>
    <n v="174299"/>
    <n v="4855079"/>
  </r>
  <r>
    <x v="20"/>
    <x v="35"/>
    <x v="81"/>
    <n v="199250"/>
    <n v="4882399"/>
  </r>
  <r>
    <x v="21"/>
    <x v="35"/>
    <x v="81"/>
    <n v="167950"/>
    <n v="5927860"/>
  </r>
  <r>
    <x v="22"/>
    <x v="35"/>
    <x v="81"/>
    <n v="180000"/>
    <n v="5676350"/>
  </r>
  <r>
    <x v="23"/>
    <x v="35"/>
    <x v="81"/>
    <n v="180400"/>
    <n v="6420850"/>
  </r>
  <r>
    <x v="24"/>
    <x v="35"/>
    <x v="81"/>
    <n v="196000"/>
    <n v="4396780"/>
  </r>
  <r>
    <x v="25"/>
    <x v="35"/>
    <x v="81"/>
    <n v="197725"/>
    <n v="7612050"/>
  </r>
  <r>
    <x v="26"/>
    <x v="35"/>
    <x v="81"/>
    <n v="205000"/>
    <n v="5066900"/>
  </r>
  <r>
    <x v="27"/>
    <x v="35"/>
    <x v="81"/>
    <n v="201225"/>
    <n v="6784766"/>
  </r>
  <r>
    <x v="28"/>
    <x v="35"/>
    <x v="81"/>
    <n v="208500"/>
    <n v="5836391"/>
  </r>
  <r>
    <x v="29"/>
    <x v="35"/>
    <x v="81"/>
    <n v="220800"/>
    <n v="7395108"/>
  </r>
  <r>
    <x v="30"/>
    <x v="35"/>
    <x v="81"/>
    <n v="214000"/>
    <n v="7702130"/>
  </r>
  <r>
    <x v="31"/>
    <x v="35"/>
    <x v="81"/>
    <n v="242000"/>
    <n v="12104335"/>
  </r>
  <r>
    <x v="32"/>
    <x v="35"/>
    <x v="81"/>
    <n v="232594"/>
    <n v="6315294"/>
  </r>
  <r>
    <x v="33"/>
    <x v="35"/>
    <x v="81"/>
    <n v="228800"/>
    <n v="6591600"/>
  </r>
  <r>
    <x v="34"/>
    <x v="35"/>
    <x v="81"/>
    <n v="227500"/>
    <n v="4923407"/>
  </r>
  <r>
    <x v="35"/>
    <x v="35"/>
    <x v="81"/>
    <n v="226950"/>
    <n v="5403577"/>
  </r>
  <r>
    <x v="36"/>
    <x v="35"/>
    <x v="81"/>
    <n v="209000"/>
    <n v="5088614"/>
  </r>
  <r>
    <x v="37"/>
    <x v="35"/>
    <x v="81"/>
    <n v="235000"/>
    <n v="4177250"/>
  </r>
  <r>
    <x v="38"/>
    <x v="35"/>
    <x v="81"/>
    <n v="220000"/>
    <n v="7455805"/>
  </r>
  <r>
    <x v="39"/>
    <x v="35"/>
    <x v="81"/>
    <n v="250000"/>
    <n v="7702761"/>
  </r>
  <r>
    <x v="40"/>
    <x v="35"/>
    <x v="81"/>
    <n v="248725"/>
    <n v="7530931"/>
  </r>
  <r>
    <x v="41"/>
    <x v="35"/>
    <x v="81"/>
    <n v="235000"/>
    <n v="9645650"/>
  </r>
  <r>
    <x v="42"/>
    <x v="35"/>
    <x v="81"/>
    <n v="266000"/>
    <n v="10348676"/>
  </r>
  <r>
    <x v="43"/>
    <x v="35"/>
    <x v="81"/>
    <n v="238000"/>
    <n v="9292949"/>
  </r>
  <r>
    <x v="44"/>
    <x v="35"/>
    <x v="81"/>
    <n v="245000"/>
    <n v="6491373"/>
  </r>
  <r>
    <x v="45"/>
    <x v="35"/>
    <x v="81"/>
    <n v="270250"/>
    <n v="3675986"/>
  </r>
  <r>
    <x v="46"/>
    <x v="35"/>
    <x v="81"/>
    <n v="234500"/>
    <n v="6646240"/>
  </r>
  <r>
    <x v="47"/>
    <x v="35"/>
    <x v="81"/>
    <n v="244750"/>
    <n v="7002400"/>
  </r>
  <r>
    <x v="48"/>
    <x v="35"/>
    <x v="81"/>
    <n v="246000"/>
    <n v="4864511"/>
  </r>
  <r>
    <x v="49"/>
    <x v="35"/>
    <x v="81"/>
    <n v="297500"/>
    <n v="6374967"/>
  </r>
  <r>
    <x v="50"/>
    <x v="35"/>
    <x v="81"/>
    <n v="247500"/>
    <n v="9504196"/>
  </r>
  <r>
    <x v="51"/>
    <x v="35"/>
    <x v="81"/>
    <n v="271950"/>
    <n v="8424375"/>
  </r>
  <r>
    <x v="52"/>
    <x v="35"/>
    <x v="81"/>
    <n v="270000"/>
    <n v="9110799"/>
  </r>
  <r>
    <x v="53"/>
    <x v="35"/>
    <x v="81"/>
    <n v="270575"/>
    <n v="10752141"/>
  </r>
  <r>
    <x v="54"/>
    <x v="35"/>
    <x v="81"/>
    <n v="287000"/>
    <n v="5839750"/>
  </r>
  <r>
    <x v="55"/>
    <x v="35"/>
    <x v="81"/>
    <n v="262000"/>
    <n v="7244906"/>
  </r>
  <r>
    <x v="56"/>
    <x v="35"/>
    <x v="81"/>
    <n v="254975"/>
    <n v="5648849"/>
  </r>
  <r>
    <x v="57"/>
    <x v="35"/>
    <x v="81"/>
    <n v="248000"/>
    <n v="6065486"/>
  </r>
  <r>
    <x v="58"/>
    <x v="35"/>
    <x v="81"/>
    <n v="250000"/>
    <n v="5213430"/>
  </r>
  <r>
    <x v="59"/>
    <x v="35"/>
    <x v="81"/>
    <n v="249500"/>
    <n v="4994950"/>
  </r>
  <r>
    <x v="60"/>
    <x v="35"/>
    <x v="81"/>
    <n v="225667"/>
    <n v="4485089"/>
  </r>
  <r>
    <x v="61"/>
    <x v="35"/>
    <x v="81"/>
    <n v="236000"/>
    <n v="5891704"/>
  </r>
  <r>
    <x v="62"/>
    <x v="35"/>
    <x v="81"/>
    <n v="259000"/>
    <n v="3208700"/>
  </r>
  <r>
    <x v="63"/>
    <x v="35"/>
    <x v="81"/>
    <n v="255000"/>
    <n v="5902697"/>
  </r>
  <r>
    <x v="64"/>
    <x v="35"/>
    <x v="81"/>
    <n v="202981"/>
    <n v="3312362"/>
  </r>
  <r>
    <x v="65"/>
    <x v="35"/>
    <x v="81"/>
    <n v="260000"/>
    <n v="5286749"/>
  </r>
  <r>
    <x v="66"/>
    <x v="35"/>
    <x v="81"/>
    <n v="235250"/>
    <n v="4382549"/>
  </r>
  <r>
    <x v="67"/>
    <x v="35"/>
    <x v="81"/>
    <n v="225200"/>
    <n v="2887756"/>
  </r>
  <r>
    <x v="68"/>
    <x v="35"/>
    <x v="81"/>
    <n v="234000"/>
    <n v="4879449"/>
  </r>
  <r>
    <x v="69"/>
    <x v="35"/>
    <x v="81"/>
    <n v="229500"/>
    <n v="5750947"/>
  </r>
  <r>
    <x v="70"/>
    <x v="35"/>
    <x v="81"/>
    <n v="235000"/>
    <n v="3091000"/>
  </r>
  <r>
    <x v="71"/>
    <x v="35"/>
    <x v="81"/>
    <n v="186500"/>
    <n v="2734300"/>
  </r>
  <r>
    <x v="72"/>
    <x v="35"/>
    <x v="81"/>
    <n v="221100"/>
    <n v="1597050"/>
  </r>
  <r>
    <x v="73"/>
    <x v="35"/>
    <x v="81"/>
    <n v="175000"/>
    <n v="1550000"/>
  </r>
  <r>
    <x v="74"/>
    <x v="35"/>
    <x v="81"/>
    <n v="241000"/>
    <n v="3279650"/>
  </r>
  <r>
    <x v="75"/>
    <x v="35"/>
    <x v="81"/>
    <n v="208250"/>
    <n v="3113950"/>
  </r>
  <r>
    <x v="76"/>
    <x v="35"/>
    <x v="81"/>
    <n v="201000"/>
    <n v="2044450"/>
  </r>
  <r>
    <x v="77"/>
    <x v="35"/>
    <x v="81"/>
    <n v="223000"/>
    <n v="4718850"/>
  </r>
  <r>
    <x v="78"/>
    <x v="35"/>
    <x v="81"/>
    <n v="215000"/>
    <n v="4032977"/>
  </r>
  <r>
    <x v="79"/>
    <x v="35"/>
    <x v="81"/>
    <n v="217900"/>
    <n v="3767850"/>
  </r>
  <r>
    <x v="80"/>
    <x v="35"/>
    <x v="81"/>
    <n v="194475"/>
    <n v="3798950"/>
  </r>
  <r>
    <x v="81"/>
    <x v="35"/>
    <x v="81"/>
    <n v="204750"/>
    <n v="4919322"/>
  </r>
  <r>
    <x v="82"/>
    <x v="35"/>
    <x v="81"/>
    <n v="199000"/>
    <n v="4057340"/>
  </r>
  <r>
    <x v="83"/>
    <x v="35"/>
    <x v="81"/>
    <n v="220250"/>
    <n v="2575750"/>
  </r>
  <r>
    <x v="84"/>
    <x v="35"/>
    <x v="81"/>
    <n v="137500"/>
    <n v="694200"/>
  </r>
  <r>
    <x v="85"/>
    <x v="35"/>
    <x v="81"/>
    <n v="158950"/>
    <n v="1254300"/>
  </r>
  <r>
    <x v="86"/>
    <x v="35"/>
    <x v="81"/>
    <n v="211000"/>
    <n v="5971120"/>
  </r>
  <r>
    <x v="87"/>
    <x v="35"/>
    <x v="81"/>
    <n v="230460"/>
    <n v="3896308"/>
  </r>
  <r>
    <x v="88"/>
    <x v="35"/>
    <x v="81"/>
    <n v="208091"/>
    <n v="3196886"/>
  </r>
  <r>
    <x v="89"/>
    <x v="35"/>
    <x v="81"/>
    <n v="194000"/>
    <n v="4752495"/>
  </r>
  <r>
    <x v="90"/>
    <x v="35"/>
    <x v="81"/>
    <n v="210000"/>
    <n v="1337500"/>
  </r>
  <r>
    <x v="91"/>
    <x v="35"/>
    <x v="81"/>
    <n v="205325"/>
    <n v="3246151"/>
  </r>
  <r>
    <x v="92"/>
    <x v="35"/>
    <x v="81"/>
    <n v="190500"/>
    <n v="3064377"/>
  </r>
  <r>
    <x v="93"/>
    <x v="35"/>
    <x v="81"/>
    <n v="216000"/>
    <n v="1646500"/>
  </r>
  <r>
    <x v="94"/>
    <x v="35"/>
    <x v="81"/>
    <n v="210000"/>
    <n v="2615077"/>
  </r>
  <r>
    <x v="95"/>
    <x v="35"/>
    <x v="81"/>
    <n v="198200"/>
    <n v="3815421"/>
  </r>
  <r>
    <x v="96"/>
    <x v="35"/>
    <x v="81"/>
    <n v="178000"/>
    <n v="1961900"/>
  </r>
  <r>
    <x v="97"/>
    <x v="35"/>
    <x v="81"/>
    <n v="209000"/>
    <n v="2466400"/>
  </r>
  <r>
    <x v="98"/>
    <x v="35"/>
    <x v="81"/>
    <n v="190000"/>
    <n v="3189113"/>
  </r>
  <r>
    <x v="99"/>
    <x v="35"/>
    <x v="81"/>
    <n v="205750"/>
    <n v="2866315"/>
  </r>
  <r>
    <x v="100"/>
    <x v="35"/>
    <x v="81"/>
    <n v="201950"/>
    <n v="2351675"/>
  </r>
  <r>
    <x v="101"/>
    <x v="35"/>
    <x v="81"/>
    <n v="197000"/>
    <n v="2170500"/>
  </r>
  <r>
    <x v="102"/>
    <x v="35"/>
    <x v="81"/>
    <n v="205000"/>
    <n v="3407920"/>
  </r>
  <r>
    <x v="103"/>
    <x v="35"/>
    <x v="81"/>
    <n v="177500"/>
    <n v="2638436"/>
  </r>
  <r>
    <x v="104"/>
    <x v="35"/>
    <x v="81"/>
    <n v="170000"/>
    <n v="2500130"/>
  </r>
  <r>
    <x v="105"/>
    <x v="35"/>
    <x v="81"/>
    <n v="172000"/>
    <n v="1576000"/>
  </r>
  <r>
    <x v="106"/>
    <x v="35"/>
    <x v="81"/>
    <n v="190000"/>
    <n v="1729899"/>
  </r>
  <r>
    <x v="107"/>
    <x v="35"/>
    <x v="81"/>
    <n v="157000"/>
    <n v="2799247"/>
  </r>
  <r>
    <x v="108"/>
    <x v="35"/>
    <x v="81"/>
    <n v="148000"/>
    <n v="2084060"/>
  </r>
  <r>
    <x v="109"/>
    <x v="35"/>
    <x v="81"/>
    <n v="173500"/>
    <n v="924950"/>
  </r>
  <r>
    <x v="110"/>
    <x v="35"/>
    <x v="81"/>
    <n v="145000"/>
    <n v="2503204"/>
  </r>
  <r>
    <x v="111"/>
    <x v="35"/>
    <x v="81"/>
    <n v="195000"/>
    <n v="3375250"/>
  </r>
  <r>
    <x v="112"/>
    <x v="35"/>
    <x v="81"/>
    <n v="181500"/>
    <n v="1936499"/>
  </r>
  <r>
    <x v="113"/>
    <x v="35"/>
    <x v="81"/>
    <n v="166750"/>
    <n v="2938400"/>
  </r>
  <r>
    <x v="114"/>
    <x v="35"/>
    <x v="81"/>
    <n v="209000"/>
    <n v="3429745"/>
  </r>
  <r>
    <x v="115"/>
    <x v="35"/>
    <x v="81"/>
    <n v="185925"/>
    <n v="3011809"/>
  </r>
  <r>
    <x v="116"/>
    <x v="35"/>
    <x v="81"/>
    <n v="151400"/>
    <n v="2068200"/>
  </r>
  <r>
    <x v="117"/>
    <x v="35"/>
    <x v="81"/>
    <n v="185000"/>
    <n v="3061649"/>
  </r>
  <r>
    <x v="118"/>
    <x v="35"/>
    <x v="81"/>
    <n v="185000"/>
    <n v="3084592"/>
  </r>
  <r>
    <x v="119"/>
    <x v="35"/>
    <x v="81"/>
    <n v="137875"/>
    <n v="1142649"/>
  </r>
  <r>
    <x v="120"/>
    <x v="35"/>
    <x v="81"/>
    <n v="188500"/>
    <n v="1346700"/>
  </r>
  <r>
    <x v="121"/>
    <x v="35"/>
    <x v="81"/>
    <n v="172000"/>
    <n v="2791000"/>
  </r>
  <r>
    <x v="122"/>
    <x v="35"/>
    <x v="81"/>
    <n v="201975"/>
    <n v="2840400"/>
  </r>
  <r>
    <x v="123"/>
    <x v="35"/>
    <x v="81"/>
    <n v="172000"/>
    <n v="3696525"/>
  </r>
  <r>
    <x v="124"/>
    <x v="35"/>
    <x v="81"/>
    <n v="155000"/>
    <n v="2293731"/>
  </r>
  <r>
    <x v="125"/>
    <x v="35"/>
    <x v="81"/>
    <n v="185000"/>
    <n v="4083323"/>
  </r>
  <r>
    <x v="126"/>
    <x v="35"/>
    <x v="81"/>
    <n v="198900"/>
    <n v="3716800"/>
  </r>
  <r>
    <x v="127"/>
    <x v="35"/>
    <x v="81"/>
    <n v="193000"/>
    <n v="4180200"/>
  </r>
  <r>
    <x v="128"/>
    <x v="35"/>
    <x v="81"/>
    <n v="175000"/>
    <n v="2654955"/>
  </r>
  <r>
    <x v="129"/>
    <x v="35"/>
    <x v="81"/>
    <n v="207883"/>
    <n v="5681065"/>
  </r>
  <r>
    <x v="130"/>
    <x v="35"/>
    <x v="81"/>
    <n v="163450"/>
    <n v="3716440"/>
  </r>
  <r>
    <x v="131"/>
    <x v="35"/>
    <x v="81"/>
    <n v="185000"/>
    <n v="3167413"/>
  </r>
  <r>
    <x v="132"/>
    <x v="35"/>
    <x v="81"/>
    <n v="142000"/>
    <n v="2412600"/>
  </r>
  <r>
    <x v="133"/>
    <x v="35"/>
    <x v="81"/>
    <n v="208000"/>
    <n v="2768348"/>
  </r>
  <r>
    <x v="134"/>
    <x v="35"/>
    <x v="81"/>
    <n v="170000"/>
    <n v="3954821"/>
  </r>
  <r>
    <x v="135"/>
    <x v="35"/>
    <x v="81"/>
    <n v="207000"/>
    <n v="2875950"/>
  </r>
  <r>
    <x v="136"/>
    <x v="35"/>
    <x v="81"/>
    <n v="195141"/>
    <n v="3147765"/>
  </r>
  <r>
    <x v="137"/>
    <x v="35"/>
    <x v="81"/>
    <n v="177000"/>
    <n v="3689088"/>
  </r>
  <r>
    <x v="138"/>
    <x v="35"/>
    <x v="81"/>
    <n v="183250"/>
    <n v="3681325"/>
  </r>
  <r>
    <x v="139"/>
    <x v="35"/>
    <x v="81"/>
    <n v="205000"/>
    <n v="3878800"/>
  </r>
  <r>
    <x v="140"/>
    <x v="35"/>
    <x v="81"/>
    <n v="192500"/>
    <n v="4748150"/>
  </r>
  <r>
    <x v="141"/>
    <x v="35"/>
    <x v="81"/>
    <n v="171200"/>
    <n v="3974000"/>
  </r>
  <r>
    <x v="142"/>
    <x v="35"/>
    <x v="81"/>
    <n v="225000"/>
    <n v="4069155"/>
  </r>
  <r>
    <x v="143"/>
    <x v="35"/>
    <x v="81"/>
    <n v="192000"/>
    <n v="3988996"/>
  </r>
  <r>
    <x v="144"/>
    <x v="35"/>
    <x v="81"/>
    <n v="165050"/>
    <n v="4079186"/>
  </r>
  <r>
    <x v="145"/>
    <x v="35"/>
    <x v="81"/>
    <n v="186750"/>
    <n v="2260287"/>
  </r>
  <r>
    <x v="146"/>
    <x v="35"/>
    <x v="81"/>
    <n v="193999"/>
    <n v="5499398"/>
  </r>
  <r>
    <x v="147"/>
    <x v="35"/>
    <x v="81"/>
    <n v="191250"/>
    <n v="5009550"/>
  </r>
  <r>
    <x v="148"/>
    <x v="35"/>
    <x v="81"/>
    <n v="201450"/>
    <n v="3513675"/>
  </r>
  <r>
    <x v="149"/>
    <x v="35"/>
    <x v="81"/>
    <n v="206000"/>
    <n v="5731360"/>
  </r>
  <r>
    <x v="150"/>
    <x v="35"/>
    <x v="81"/>
    <n v="220950"/>
    <n v="6565492"/>
  </r>
  <r>
    <x v="151"/>
    <x v="35"/>
    <x v="81"/>
    <n v="235000"/>
    <n v="6469371"/>
  </r>
  <r>
    <x v="152"/>
    <x v="35"/>
    <x v="81"/>
    <n v="220000"/>
    <n v="7009680"/>
  </r>
  <r>
    <x v="153"/>
    <x v="35"/>
    <x v="81"/>
    <n v="219900"/>
    <n v="6477482"/>
  </r>
  <r>
    <x v="154"/>
    <x v="35"/>
    <x v="81"/>
    <n v="240000"/>
    <n v="4723105"/>
  </r>
  <r>
    <x v="155"/>
    <x v="35"/>
    <x v="81"/>
    <n v="216500"/>
    <n v="6860410"/>
  </r>
  <r>
    <x v="156"/>
    <x v="35"/>
    <x v="81"/>
    <n v="234000"/>
    <n v="3075087"/>
  </r>
  <r>
    <x v="157"/>
    <x v="35"/>
    <x v="81"/>
    <n v="195000"/>
    <n v="3530950"/>
  </r>
  <r>
    <x v="158"/>
    <x v="35"/>
    <x v="81"/>
    <n v="228900"/>
    <n v="5989400"/>
  </r>
  <r>
    <x v="159"/>
    <x v="35"/>
    <x v="81"/>
    <n v="230000"/>
    <n v="4720900"/>
  </r>
  <r>
    <x v="160"/>
    <x v="35"/>
    <x v="81"/>
    <n v="234700"/>
    <n v="6799799"/>
  </r>
  <r>
    <x v="161"/>
    <x v="35"/>
    <x v="81"/>
    <n v="238400"/>
    <n v="7812350"/>
  </r>
  <r>
    <x v="162"/>
    <x v="35"/>
    <x v="81"/>
    <n v="230805"/>
    <n v="5348233"/>
  </r>
  <r>
    <x v="163"/>
    <x v="35"/>
    <x v="81"/>
    <n v="245000"/>
    <n v="5339049"/>
  </r>
  <r>
    <x v="164"/>
    <x v="35"/>
    <x v="81"/>
    <n v="258000"/>
    <n v="7025334"/>
  </r>
  <r>
    <x v="165"/>
    <x v="35"/>
    <x v="81"/>
    <n v="238500"/>
    <n v="5478842"/>
  </r>
  <r>
    <x v="166"/>
    <x v="35"/>
    <x v="81"/>
    <n v="235000"/>
    <n v="6735590"/>
  </r>
  <r>
    <x v="167"/>
    <x v="35"/>
    <x v="81"/>
    <n v="238500"/>
    <n v="6711830"/>
  </r>
  <r>
    <x v="168"/>
    <x v="35"/>
    <x v="81"/>
    <n v="239000"/>
    <n v="4818200"/>
  </r>
  <r>
    <x v="169"/>
    <x v="35"/>
    <x v="81"/>
    <n v="254000"/>
    <n v="6722330"/>
  </r>
  <r>
    <x v="170"/>
    <x v="35"/>
    <x v="81"/>
    <n v="257000"/>
    <n v="6695477"/>
  </r>
  <r>
    <x v="171"/>
    <x v="35"/>
    <x v="81"/>
    <n v="256000"/>
    <n v="5641566"/>
  </r>
  <r>
    <x v="172"/>
    <x v="35"/>
    <x v="81"/>
    <n v="259450"/>
    <n v="8816137"/>
  </r>
  <r>
    <x v="173"/>
    <x v="35"/>
    <x v="81"/>
    <n v="265000"/>
    <n v="7622750"/>
  </r>
  <r>
    <x v="174"/>
    <x v="35"/>
    <x v="81"/>
    <n v="265000"/>
    <n v="9334451"/>
  </r>
  <r>
    <x v="175"/>
    <x v="35"/>
    <x v="81"/>
    <n v="255000"/>
    <n v="10134300"/>
  </r>
  <r>
    <x v="176"/>
    <x v="35"/>
    <x v="81"/>
    <n v="280000"/>
    <n v="8500947"/>
  </r>
  <r>
    <x v="177"/>
    <x v="35"/>
    <x v="81"/>
    <n v="273700"/>
    <n v="7399350"/>
  </r>
  <r>
    <x v="178"/>
    <x v="35"/>
    <x v="81"/>
    <n v="274450"/>
    <n v="9099740"/>
  </r>
  <r>
    <x v="179"/>
    <x v="35"/>
    <x v="81"/>
    <n v="277000"/>
    <n v="8653224"/>
  </r>
  <r>
    <x v="180"/>
    <x v="35"/>
    <x v="81"/>
    <n v="274500"/>
    <n v="6709300"/>
  </r>
  <r>
    <x v="181"/>
    <x v="35"/>
    <x v="81"/>
    <n v="293600"/>
    <n v="7085199"/>
  </r>
  <r>
    <x v="182"/>
    <x v="35"/>
    <x v="81"/>
    <n v="290000"/>
    <n v="5707516"/>
  </r>
  <r>
    <x v="183"/>
    <x v="35"/>
    <x v="81"/>
    <n v="303000"/>
    <n v="7261253"/>
  </r>
  <r>
    <x v="184"/>
    <x v="35"/>
    <x v="81"/>
    <n v="305000"/>
    <n v="7880500"/>
  </r>
  <r>
    <x v="185"/>
    <x v="35"/>
    <x v="81"/>
    <n v="309500"/>
    <n v="7244003"/>
  </r>
  <r>
    <x v="186"/>
    <x v="35"/>
    <x v="81"/>
    <n v="295000"/>
    <n v="10805450"/>
  </r>
  <r>
    <x v="187"/>
    <x v="35"/>
    <x v="81"/>
    <n v="309500"/>
    <n v="11323519"/>
  </r>
  <r>
    <x v="188"/>
    <x v="35"/>
    <x v="81"/>
    <n v="310000"/>
    <n v="7405950"/>
  </r>
  <r>
    <x v="189"/>
    <x v="35"/>
    <x v="81"/>
    <n v="294500"/>
    <n v="5157670"/>
  </r>
  <r>
    <x v="190"/>
    <x v="35"/>
    <x v="81"/>
    <n v="281625"/>
    <n v="9110354"/>
  </r>
  <r>
    <x v="191"/>
    <x v="35"/>
    <x v="81"/>
    <n v="304900"/>
    <n v="7636894"/>
  </r>
  <r>
    <x v="192"/>
    <x v="35"/>
    <x v="81"/>
    <n v="320225"/>
    <n v="7190874"/>
  </r>
  <r>
    <x v="202"/>
    <x v="35"/>
    <x v="81"/>
    <n v="305000"/>
    <n v="5006000"/>
  </r>
  <r>
    <x v="194"/>
    <x v="35"/>
    <x v="81"/>
    <n v="307000"/>
    <n v="11233627"/>
  </r>
  <r>
    <x v="195"/>
    <x v="35"/>
    <x v="81"/>
    <n v="298000"/>
    <n v="12262899"/>
  </r>
  <r>
    <x v="196"/>
    <x v="35"/>
    <x v="81"/>
    <n v="325000"/>
    <n v="12984770"/>
  </r>
  <r>
    <x v="197"/>
    <x v="35"/>
    <x v="81"/>
    <n v="333500"/>
    <n v="10379106"/>
  </r>
  <r>
    <x v="198"/>
    <x v="35"/>
    <x v="81"/>
    <n v="322000"/>
    <n v="14024788"/>
  </r>
  <r>
    <x v="199"/>
    <x v="35"/>
    <x v="81"/>
    <n v="331250"/>
    <n v="10780791"/>
  </r>
  <r>
    <x v="200"/>
    <x v="35"/>
    <x v="81"/>
    <n v="354000"/>
    <n v="12575517"/>
  </r>
  <r>
    <x v="201"/>
    <x v="35"/>
    <x v="81"/>
    <n v="334000"/>
    <n v="10574520"/>
  </r>
  <r>
    <x v="12"/>
    <x v="35"/>
    <x v="82"/>
    <n v="206650"/>
    <n v="2664450"/>
  </r>
  <r>
    <x v="13"/>
    <x v="35"/>
    <x v="82"/>
    <n v="184400"/>
    <n v="3543950"/>
  </r>
  <r>
    <x v="14"/>
    <x v="35"/>
    <x v="82"/>
    <n v="189000"/>
    <n v="5047490"/>
  </r>
  <r>
    <x v="15"/>
    <x v="35"/>
    <x v="82"/>
    <n v="174000"/>
    <n v="3578400"/>
  </r>
  <r>
    <x v="16"/>
    <x v="35"/>
    <x v="82"/>
    <n v="195950"/>
    <n v="4608732"/>
  </r>
  <r>
    <x v="17"/>
    <x v="35"/>
    <x v="82"/>
    <n v="241000"/>
    <n v="5795150"/>
  </r>
  <r>
    <x v="18"/>
    <x v="35"/>
    <x v="82"/>
    <n v="168000"/>
    <n v="4844170"/>
  </r>
  <r>
    <x v="19"/>
    <x v="35"/>
    <x v="82"/>
    <n v="191000"/>
    <n v="4950500"/>
  </r>
  <r>
    <x v="20"/>
    <x v="35"/>
    <x v="82"/>
    <n v="212000"/>
    <n v="5907400"/>
  </r>
  <r>
    <x v="21"/>
    <x v="35"/>
    <x v="82"/>
    <n v="217000"/>
    <n v="5158927"/>
  </r>
  <r>
    <x v="22"/>
    <x v="35"/>
    <x v="82"/>
    <n v="188500"/>
    <n v="4178335"/>
  </r>
  <r>
    <x v="23"/>
    <x v="35"/>
    <x v="82"/>
    <n v="223000"/>
    <n v="4474050"/>
  </r>
  <r>
    <x v="24"/>
    <x v="35"/>
    <x v="82"/>
    <n v="203500"/>
    <n v="2755100"/>
  </r>
  <r>
    <x v="25"/>
    <x v="35"/>
    <x v="82"/>
    <n v="218000"/>
    <n v="1934500"/>
  </r>
  <r>
    <x v="26"/>
    <x v="35"/>
    <x v="82"/>
    <n v="204000"/>
    <n v="5045750"/>
  </r>
  <r>
    <x v="27"/>
    <x v="35"/>
    <x v="82"/>
    <n v="194800"/>
    <n v="5294427"/>
  </r>
  <r>
    <x v="28"/>
    <x v="35"/>
    <x v="82"/>
    <n v="240000"/>
    <n v="6374974"/>
  </r>
  <r>
    <x v="29"/>
    <x v="35"/>
    <x v="82"/>
    <n v="255000"/>
    <n v="8429100"/>
  </r>
  <r>
    <x v="30"/>
    <x v="35"/>
    <x v="82"/>
    <n v="200000"/>
    <n v="6104339"/>
  </r>
  <r>
    <x v="31"/>
    <x v="35"/>
    <x v="82"/>
    <n v="236500"/>
    <n v="6391550"/>
  </r>
  <r>
    <x v="32"/>
    <x v="35"/>
    <x v="82"/>
    <n v="310000"/>
    <n v="9063250"/>
  </r>
  <r>
    <x v="33"/>
    <x v="35"/>
    <x v="82"/>
    <n v="223769"/>
    <n v="5172337"/>
  </r>
  <r>
    <x v="34"/>
    <x v="35"/>
    <x v="82"/>
    <n v="243000"/>
    <n v="5447844"/>
  </r>
  <r>
    <x v="35"/>
    <x v="35"/>
    <x v="82"/>
    <n v="229500"/>
    <n v="4657350"/>
  </r>
  <r>
    <x v="36"/>
    <x v="35"/>
    <x v="82"/>
    <n v="284725"/>
    <n v="1567450"/>
  </r>
  <r>
    <x v="37"/>
    <x v="35"/>
    <x v="82"/>
    <n v="248500"/>
    <n v="2893777"/>
  </r>
  <r>
    <x v="38"/>
    <x v="35"/>
    <x v="82"/>
    <n v="274000"/>
    <n v="6024300"/>
  </r>
  <r>
    <x v="39"/>
    <x v="35"/>
    <x v="82"/>
    <n v="235000"/>
    <n v="7378584"/>
  </r>
  <r>
    <x v="40"/>
    <x v="35"/>
    <x v="82"/>
    <n v="261750"/>
    <n v="6655002"/>
  </r>
  <r>
    <x v="41"/>
    <x v="35"/>
    <x v="82"/>
    <n v="290225"/>
    <n v="9049900"/>
  </r>
  <r>
    <x v="42"/>
    <x v="35"/>
    <x v="82"/>
    <n v="246950"/>
    <n v="5105019"/>
  </r>
  <r>
    <x v="43"/>
    <x v="35"/>
    <x v="82"/>
    <n v="254000"/>
    <n v="8689771"/>
  </r>
  <r>
    <x v="44"/>
    <x v="35"/>
    <x v="82"/>
    <n v="261775"/>
    <n v="6927386"/>
  </r>
  <r>
    <x v="45"/>
    <x v="35"/>
    <x v="82"/>
    <n v="279000"/>
    <n v="5262000"/>
  </r>
  <r>
    <x v="46"/>
    <x v="35"/>
    <x v="82"/>
    <n v="261225"/>
    <n v="5044645"/>
  </r>
  <r>
    <x v="47"/>
    <x v="35"/>
    <x v="82"/>
    <n v="322500"/>
    <n v="6478800"/>
  </r>
  <r>
    <x v="48"/>
    <x v="35"/>
    <x v="82"/>
    <n v="265000"/>
    <n v="3168450"/>
  </r>
  <r>
    <x v="49"/>
    <x v="35"/>
    <x v="82"/>
    <n v="311250"/>
    <n v="5676850"/>
  </r>
  <r>
    <x v="50"/>
    <x v="35"/>
    <x v="82"/>
    <n v="274500"/>
    <n v="7542530"/>
  </r>
  <r>
    <x v="51"/>
    <x v="35"/>
    <x v="82"/>
    <n v="258000"/>
    <n v="3943550"/>
  </r>
  <r>
    <x v="52"/>
    <x v="35"/>
    <x v="82"/>
    <n v="328150"/>
    <n v="4020200"/>
  </r>
  <r>
    <x v="53"/>
    <x v="35"/>
    <x v="82"/>
    <n v="299500"/>
    <n v="5218300"/>
  </r>
  <r>
    <x v="54"/>
    <x v="35"/>
    <x v="82"/>
    <n v="257450"/>
    <n v="3488100"/>
  </r>
  <r>
    <x v="55"/>
    <x v="35"/>
    <x v="82"/>
    <n v="259475"/>
    <n v="5918299"/>
  </r>
  <r>
    <x v="56"/>
    <x v="35"/>
    <x v="82"/>
    <n v="291750"/>
    <n v="2657350"/>
  </r>
  <r>
    <x v="57"/>
    <x v="35"/>
    <x v="82"/>
    <n v="284750"/>
    <n v="5521175"/>
  </r>
  <r>
    <x v="58"/>
    <x v="35"/>
    <x v="82"/>
    <n v="294000"/>
    <n v="3247650"/>
  </r>
  <r>
    <x v="59"/>
    <x v="35"/>
    <x v="82"/>
    <n v="234000"/>
    <n v="2520500"/>
  </r>
  <r>
    <x v="60"/>
    <x v="35"/>
    <x v="82"/>
    <n v="267850"/>
    <n v="1420627"/>
  </r>
  <r>
    <x v="61"/>
    <x v="35"/>
    <x v="82"/>
    <n v="284000"/>
    <n v="2124000"/>
  </r>
  <r>
    <x v="62"/>
    <x v="35"/>
    <x v="82"/>
    <n v="252488"/>
    <n v="3522925"/>
  </r>
  <r>
    <x v="63"/>
    <x v="35"/>
    <x v="82"/>
    <n v="275000"/>
    <n v="3536700"/>
  </r>
  <r>
    <x v="64"/>
    <x v="35"/>
    <x v="82"/>
    <n v="234950"/>
    <n v="4237859"/>
  </r>
  <r>
    <x v="65"/>
    <x v="35"/>
    <x v="82"/>
    <n v="250000"/>
    <n v="2273250"/>
  </r>
  <r>
    <x v="66"/>
    <x v="35"/>
    <x v="82"/>
    <n v="322000"/>
    <n v="2413000"/>
  </r>
  <r>
    <x v="67"/>
    <x v="35"/>
    <x v="82"/>
    <n v="237500"/>
    <n v="2677500"/>
  </r>
  <r>
    <x v="68"/>
    <x v="35"/>
    <x v="82"/>
    <n v="236000"/>
    <n v="3110296"/>
  </r>
  <r>
    <x v="69"/>
    <x v="35"/>
    <x v="82"/>
    <n v="352500"/>
    <n v="2740500"/>
  </r>
  <r>
    <x v="70"/>
    <x v="35"/>
    <x v="82"/>
    <n v="228900"/>
    <n v="1771997"/>
  </r>
  <r>
    <x v="71"/>
    <x v="35"/>
    <x v="82"/>
    <n v="225098"/>
    <n v="1558596"/>
  </r>
  <r>
    <x v="72"/>
    <x v="35"/>
    <x v="82"/>
    <n v="203125"/>
    <n v="1277250"/>
  </r>
  <r>
    <x v="73"/>
    <x v="35"/>
    <x v="82"/>
    <n v="190000"/>
    <n v="1350600"/>
  </r>
  <r>
    <x v="74"/>
    <x v="35"/>
    <x v="82"/>
    <n v="175000"/>
    <n v="1843235"/>
  </r>
  <r>
    <x v="75"/>
    <x v="35"/>
    <x v="82"/>
    <n v="253000"/>
    <n v="3287100"/>
  </r>
  <r>
    <x v="76"/>
    <x v="35"/>
    <x v="82"/>
    <n v="219975"/>
    <n v="3339250"/>
  </r>
  <r>
    <x v="77"/>
    <x v="35"/>
    <x v="82"/>
    <n v="241250"/>
    <n v="5858155"/>
  </r>
  <r>
    <x v="78"/>
    <x v="35"/>
    <x v="82"/>
    <n v="266000"/>
    <n v="3410450"/>
  </r>
  <r>
    <x v="79"/>
    <x v="35"/>
    <x v="82"/>
    <n v="240700"/>
    <n v="4135326"/>
  </r>
  <r>
    <x v="80"/>
    <x v="35"/>
    <x v="82"/>
    <n v="221475"/>
    <n v="2411347"/>
  </r>
  <r>
    <x v="81"/>
    <x v="35"/>
    <x v="82"/>
    <n v="227500"/>
    <n v="4201850"/>
  </r>
  <r>
    <x v="82"/>
    <x v="35"/>
    <x v="82"/>
    <n v="204900"/>
    <n v="2164800"/>
  </r>
  <r>
    <x v="83"/>
    <x v="35"/>
    <x v="82"/>
    <n v="192250"/>
    <n v="2389900"/>
  </r>
  <r>
    <x v="84"/>
    <x v="35"/>
    <x v="82"/>
    <n v="196000"/>
    <n v="2135487"/>
  </r>
  <r>
    <x v="85"/>
    <x v="35"/>
    <x v="82"/>
    <n v="137500"/>
    <n v="275000"/>
  </r>
  <r>
    <x v="86"/>
    <x v="35"/>
    <x v="82"/>
    <n v="200000"/>
    <n v="3488300"/>
  </r>
  <r>
    <x v="87"/>
    <x v="35"/>
    <x v="82"/>
    <n v="230000"/>
    <n v="2829300"/>
  </r>
  <r>
    <x v="88"/>
    <x v="35"/>
    <x v="82"/>
    <n v="213435"/>
    <n v="3218112"/>
  </r>
  <r>
    <x v="89"/>
    <x v="35"/>
    <x v="82"/>
    <n v="218000"/>
    <n v="4214782"/>
  </r>
  <r>
    <x v="90"/>
    <x v="35"/>
    <x v="82"/>
    <n v="219000"/>
    <n v="1599500"/>
  </r>
  <r>
    <x v="91"/>
    <x v="35"/>
    <x v="82"/>
    <n v="233000"/>
    <n v="1839499"/>
  </r>
  <r>
    <x v="92"/>
    <x v="35"/>
    <x v="82"/>
    <n v="219000"/>
    <n v="3885400"/>
  </r>
  <r>
    <x v="93"/>
    <x v="35"/>
    <x v="82"/>
    <n v="228000"/>
    <n v="2089950"/>
  </r>
  <r>
    <x v="94"/>
    <x v="35"/>
    <x v="82"/>
    <n v="200150"/>
    <n v="2699420"/>
  </r>
  <r>
    <x v="95"/>
    <x v="35"/>
    <x v="82"/>
    <n v="190000"/>
    <n v="2264400"/>
  </r>
  <r>
    <x v="96"/>
    <x v="35"/>
    <x v="82"/>
    <n v="188500"/>
    <n v="781000"/>
  </r>
  <r>
    <x v="97"/>
    <x v="35"/>
    <x v="82"/>
    <n v="250625"/>
    <n v="1988700"/>
  </r>
  <r>
    <x v="98"/>
    <x v="35"/>
    <x v="82"/>
    <n v="192000"/>
    <n v="2149100"/>
  </r>
  <r>
    <x v="99"/>
    <x v="35"/>
    <x v="82"/>
    <n v="232631"/>
    <n v="1954961"/>
  </r>
  <r>
    <x v="100"/>
    <x v="35"/>
    <x v="82"/>
    <n v="237500"/>
    <n v="2737520"/>
  </r>
  <r>
    <x v="101"/>
    <x v="35"/>
    <x v="82"/>
    <n v="198950"/>
    <n v="3227567"/>
  </r>
  <r>
    <x v="102"/>
    <x v="35"/>
    <x v="82"/>
    <n v="229500"/>
    <n v="1676500"/>
  </r>
  <r>
    <x v="103"/>
    <x v="35"/>
    <x v="82"/>
    <n v="181500"/>
    <n v="3155050"/>
  </r>
  <r>
    <x v="104"/>
    <x v="35"/>
    <x v="82"/>
    <n v="300000"/>
    <n v="1482500"/>
  </r>
  <r>
    <x v="105"/>
    <x v="35"/>
    <x v="82"/>
    <n v="200000"/>
    <n v="1490000"/>
  </r>
  <r>
    <x v="106"/>
    <x v="35"/>
    <x v="82"/>
    <n v="177500"/>
    <n v="1755300"/>
  </r>
  <r>
    <x v="107"/>
    <x v="35"/>
    <x v="82"/>
    <n v="250000"/>
    <n v="2244000"/>
  </r>
  <r>
    <x v="108"/>
    <x v="35"/>
    <x v="82"/>
    <n v="92350"/>
    <n v="376700"/>
  </r>
  <r>
    <x v="109"/>
    <x v="35"/>
    <x v="82"/>
    <n v="197500"/>
    <n v="1614500"/>
  </r>
  <r>
    <x v="110"/>
    <x v="35"/>
    <x v="82"/>
    <n v="186895"/>
    <n v="2587290"/>
  </r>
  <r>
    <x v="111"/>
    <x v="35"/>
    <x v="82"/>
    <n v="257500"/>
    <n v="1321000"/>
  </r>
  <r>
    <x v="112"/>
    <x v="35"/>
    <x v="82"/>
    <n v="170000"/>
    <n v="1483800"/>
  </r>
  <r>
    <x v="113"/>
    <x v="35"/>
    <x v="82"/>
    <n v="227750"/>
    <n v="3906200"/>
  </r>
  <r>
    <x v="114"/>
    <x v="35"/>
    <x v="82"/>
    <n v="289000"/>
    <n v="2221500"/>
  </r>
  <r>
    <x v="115"/>
    <x v="35"/>
    <x v="82"/>
    <n v="300000"/>
    <n v="2667300"/>
  </r>
  <r>
    <x v="116"/>
    <x v="35"/>
    <x v="82"/>
    <n v="204000"/>
    <n v="2132800"/>
  </r>
  <r>
    <x v="117"/>
    <x v="35"/>
    <x v="82"/>
    <n v="156250"/>
    <n v="3312000"/>
  </r>
  <r>
    <x v="118"/>
    <x v="35"/>
    <x v="82"/>
    <n v="215050"/>
    <n v="2563950"/>
  </r>
  <r>
    <x v="119"/>
    <x v="35"/>
    <x v="82"/>
    <n v="184900"/>
    <n v="2248200"/>
  </r>
  <r>
    <x v="120"/>
    <x v="35"/>
    <x v="82"/>
    <n v="165725"/>
    <n v="1046950"/>
  </r>
  <r>
    <x v="121"/>
    <x v="35"/>
    <x v="82"/>
    <n v="225000"/>
    <n v="1891950"/>
  </r>
  <r>
    <x v="122"/>
    <x v="35"/>
    <x v="82"/>
    <n v="163000"/>
    <n v="1478050"/>
  </r>
  <r>
    <x v="123"/>
    <x v="35"/>
    <x v="82"/>
    <n v="227000"/>
    <n v="3705400"/>
  </r>
  <r>
    <x v="124"/>
    <x v="35"/>
    <x v="82"/>
    <n v="304475"/>
    <n v="2436400"/>
  </r>
  <r>
    <x v="125"/>
    <x v="35"/>
    <x v="82"/>
    <n v="247000"/>
    <n v="3715131"/>
  </r>
  <r>
    <x v="126"/>
    <x v="35"/>
    <x v="82"/>
    <n v="173475"/>
    <n v="3234550"/>
  </r>
  <r>
    <x v="127"/>
    <x v="35"/>
    <x v="82"/>
    <n v="275000"/>
    <n v="4768000"/>
  </r>
  <r>
    <x v="128"/>
    <x v="35"/>
    <x v="82"/>
    <n v="234700"/>
    <n v="2288800"/>
  </r>
  <r>
    <x v="129"/>
    <x v="35"/>
    <x v="82"/>
    <n v="230000"/>
    <n v="3624950"/>
  </r>
  <r>
    <x v="130"/>
    <x v="35"/>
    <x v="82"/>
    <n v="207450"/>
    <n v="2191950"/>
  </r>
  <r>
    <x v="131"/>
    <x v="35"/>
    <x v="82"/>
    <n v="148250"/>
    <n v="1361500"/>
  </r>
  <r>
    <x v="132"/>
    <x v="35"/>
    <x v="82"/>
    <n v="242500"/>
    <n v="2499800"/>
  </r>
  <r>
    <x v="133"/>
    <x v="35"/>
    <x v="82"/>
    <n v="230000"/>
    <n v="2426700"/>
  </r>
  <r>
    <x v="134"/>
    <x v="35"/>
    <x v="82"/>
    <n v="163000"/>
    <n v="1973400"/>
  </r>
  <r>
    <x v="135"/>
    <x v="35"/>
    <x v="82"/>
    <n v="216975"/>
    <n v="3819600"/>
  </r>
  <r>
    <x v="136"/>
    <x v="35"/>
    <x v="82"/>
    <n v="180900"/>
    <n v="2264900"/>
  </r>
  <r>
    <x v="137"/>
    <x v="35"/>
    <x v="82"/>
    <n v="218450"/>
    <n v="4702650"/>
  </r>
  <r>
    <x v="138"/>
    <x v="35"/>
    <x v="82"/>
    <n v="231525"/>
    <n v="4059275"/>
  </r>
  <r>
    <x v="139"/>
    <x v="35"/>
    <x v="82"/>
    <n v="215000"/>
    <n v="5392685"/>
  </r>
  <r>
    <x v="140"/>
    <x v="35"/>
    <x v="82"/>
    <n v="214500"/>
    <n v="5957738"/>
  </r>
  <r>
    <x v="141"/>
    <x v="35"/>
    <x v="82"/>
    <n v="195000"/>
    <n v="5273350"/>
  </r>
  <r>
    <x v="142"/>
    <x v="35"/>
    <x v="82"/>
    <n v="182500"/>
    <n v="2551598"/>
  </r>
  <r>
    <x v="143"/>
    <x v="35"/>
    <x v="82"/>
    <n v="214900"/>
    <n v="4024297"/>
  </r>
  <r>
    <x v="144"/>
    <x v="35"/>
    <x v="82"/>
    <n v="245000"/>
    <n v="1749749"/>
  </r>
  <r>
    <x v="145"/>
    <x v="35"/>
    <x v="82"/>
    <n v="213000"/>
    <n v="2946250"/>
  </r>
  <r>
    <x v="146"/>
    <x v="35"/>
    <x v="82"/>
    <n v="234950"/>
    <n v="4556457"/>
  </r>
  <r>
    <x v="147"/>
    <x v="35"/>
    <x v="82"/>
    <n v="221500"/>
    <n v="4162500"/>
  </r>
  <r>
    <x v="148"/>
    <x v="35"/>
    <x v="82"/>
    <n v="247450"/>
    <n v="4088990"/>
  </r>
  <r>
    <x v="149"/>
    <x v="35"/>
    <x v="82"/>
    <n v="238000"/>
    <n v="3350650"/>
  </r>
  <r>
    <x v="150"/>
    <x v="35"/>
    <x v="82"/>
    <n v="237000"/>
    <n v="6474900"/>
  </r>
  <r>
    <x v="151"/>
    <x v="35"/>
    <x v="82"/>
    <n v="265000"/>
    <n v="7186750"/>
  </r>
  <r>
    <x v="152"/>
    <x v="35"/>
    <x v="82"/>
    <n v="207500"/>
    <n v="4791830"/>
  </r>
  <r>
    <x v="153"/>
    <x v="35"/>
    <x v="82"/>
    <n v="239750"/>
    <n v="4265925"/>
  </r>
  <r>
    <x v="154"/>
    <x v="35"/>
    <x v="82"/>
    <n v="224900"/>
    <n v="2029400"/>
  </r>
  <r>
    <x v="155"/>
    <x v="35"/>
    <x v="82"/>
    <n v="252450"/>
    <n v="2224350"/>
  </r>
  <r>
    <x v="156"/>
    <x v="35"/>
    <x v="82"/>
    <n v="249950"/>
    <n v="2414639"/>
  </r>
  <r>
    <x v="157"/>
    <x v="35"/>
    <x v="82"/>
    <n v="317389"/>
    <n v="5766449"/>
  </r>
  <r>
    <x v="158"/>
    <x v="35"/>
    <x v="82"/>
    <n v="269900"/>
    <n v="5693625"/>
  </r>
  <r>
    <x v="159"/>
    <x v="35"/>
    <x v="82"/>
    <n v="250000"/>
    <n v="3996300"/>
  </r>
  <r>
    <x v="160"/>
    <x v="35"/>
    <x v="82"/>
    <n v="241750"/>
    <n v="5694726"/>
  </r>
  <r>
    <x v="161"/>
    <x v="35"/>
    <x v="82"/>
    <n v="287550"/>
    <n v="8993336"/>
  </r>
  <r>
    <x v="162"/>
    <x v="35"/>
    <x v="82"/>
    <n v="290000"/>
    <n v="11465265"/>
  </r>
  <r>
    <x v="163"/>
    <x v="35"/>
    <x v="82"/>
    <n v="275000"/>
    <n v="9555065"/>
  </r>
  <r>
    <x v="164"/>
    <x v="35"/>
    <x v="82"/>
    <n v="255000"/>
    <n v="8379500"/>
  </r>
  <r>
    <x v="165"/>
    <x v="35"/>
    <x v="82"/>
    <n v="272500"/>
    <n v="5775940"/>
  </r>
  <r>
    <x v="166"/>
    <x v="35"/>
    <x v="82"/>
    <n v="246000"/>
    <n v="8870732"/>
  </r>
  <r>
    <x v="167"/>
    <x v="35"/>
    <x v="82"/>
    <n v="257900"/>
    <n v="6897435"/>
  </r>
  <r>
    <x v="168"/>
    <x v="35"/>
    <x v="82"/>
    <n v="258250"/>
    <n v="5198320"/>
  </r>
  <r>
    <x v="169"/>
    <x v="35"/>
    <x v="82"/>
    <n v="258950"/>
    <n v="7446649"/>
  </r>
  <r>
    <x v="170"/>
    <x v="35"/>
    <x v="82"/>
    <n v="265500"/>
    <n v="7719919"/>
  </r>
  <r>
    <x v="171"/>
    <x v="35"/>
    <x v="82"/>
    <n v="265000"/>
    <n v="4207707"/>
  </r>
  <r>
    <x v="172"/>
    <x v="35"/>
    <x v="82"/>
    <n v="288000"/>
    <n v="10436851"/>
  </r>
  <r>
    <x v="173"/>
    <x v="35"/>
    <x v="82"/>
    <n v="299000"/>
    <n v="7551750"/>
  </r>
  <r>
    <x v="174"/>
    <x v="35"/>
    <x v="82"/>
    <n v="274900"/>
    <n v="7981300"/>
  </r>
  <r>
    <x v="175"/>
    <x v="35"/>
    <x v="82"/>
    <n v="300000"/>
    <n v="12773998"/>
  </r>
  <r>
    <x v="176"/>
    <x v="35"/>
    <x v="82"/>
    <n v="280000"/>
    <n v="8168800"/>
  </r>
  <r>
    <x v="177"/>
    <x v="35"/>
    <x v="82"/>
    <n v="263000"/>
    <n v="7330499"/>
  </r>
  <r>
    <x v="178"/>
    <x v="35"/>
    <x v="82"/>
    <n v="279000"/>
    <n v="8739467"/>
  </r>
  <r>
    <x v="179"/>
    <x v="35"/>
    <x v="82"/>
    <n v="294250"/>
    <n v="6758912"/>
  </r>
  <r>
    <x v="180"/>
    <x v="35"/>
    <x v="82"/>
    <n v="300000"/>
    <n v="8044710"/>
  </r>
  <r>
    <x v="181"/>
    <x v="35"/>
    <x v="82"/>
    <n v="309500"/>
    <n v="4262500"/>
  </r>
  <r>
    <x v="182"/>
    <x v="35"/>
    <x v="82"/>
    <n v="291000"/>
    <n v="6886576"/>
  </r>
  <r>
    <x v="183"/>
    <x v="35"/>
    <x v="82"/>
    <n v="288625"/>
    <n v="7122749"/>
  </r>
  <r>
    <x v="184"/>
    <x v="35"/>
    <x v="82"/>
    <n v="292813"/>
    <n v="7980750"/>
  </r>
  <r>
    <x v="185"/>
    <x v="35"/>
    <x v="82"/>
    <n v="335000"/>
    <n v="11768500"/>
  </r>
  <r>
    <x v="186"/>
    <x v="35"/>
    <x v="82"/>
    <n v="314710"/>
    <n v="13270760"/>
  </r>
  <r>
    <x v="187"/>
    <x v="35"/>
    <x v="82"/>
    <n v="307550"/>
    <n v="4808449"/>
  </r>
  <r>
    <x v="188"/>
    <x v="35"/>
    <x v="82"/>
    <n v="297500"/>
    <n v="6784250"/>
  </r>
  <r>
    <x v="189"/>
    <x v="35"/>
    <x v="82"/>
    <n v="312450"/>
    <n v="7676100"/>
  </r>
  <r>
    <x v="190"/>
    <x v="35"/>
    <x v="82"/>
    <n v="274500"/>
    <n v="4111340"/>
  </r>
  <r>
    <x v="191"/>
    <x v="35"/>
    <x v="82"/>
    <n v="318000"/>
    <n v="9199749"/>
  </r>
  <r>
    <x v="192"/>
    <x v="35"/>
    <x v="82"/>
    <n v="330000"/>
    <n v="4989034"/>
  </r>
  <r>
    <x v="202"/>
    <x v="35"/>
    <x v="82"/>
    <n v="296900"/>
    <n v="3200299"/>
  </r>
  <r>
    <x v="194"/>
    <x v="35"/>
    <x v="82"/>
    <n v="345000"/>
    <n v="7415200"/>
  </r>
  <r>
    <x v="195"/>
    <x v="35"/>
    <x v="82"/>
    <n v="324475"/>
    <n v="8349176"/>
  </r>
  <r>
    <x v="196"/>
    <x v="35"/>
    <x v="82"/>
    <n v="327500"/>
    <n v="7364087"/>
  </r>
  <r>
    <x v="197"/>
    <x v="35"/>
    <x v="82"/>
    <n v="329000"/>
    <n v="5836750"/>
  </r>
  <r>
    <x v="198"/>
    <x v="35"/>
    <x v="82"/>
    <n v="362000"/>
    <n v="7194844"/>
  </r>
  <r>
    <x v="199"/>
    <x v="35"/>
    <x v="82"/>
    <n v="366000"/>
    <n v="6708149"/>
  </r>
  <r>
    <x v="200"/>
    <x v="35"/>
    <x v="82"/>
    <n v="294975"/>
    <n v="4841100"/>
  </r>
  <r>
    <x v="201"/>
    <x v="35"/>
    <x v="82"/>
    <n v="352500"/>
    <n v="7275564"/>
  </r>
  <r>
    <x v="12"/>
    <x v="33"/>
    <x v="83"/>
    <n v="142250"/>
    <n v="670900"/>
  </r>
  <r>
    <x v="12"/>
    <x v="36"/>
    <x v="83"/>
    <m/>
    <n v="0"/>
  </r>
  <r>
    <x v="13"/>
    <x v="33"/>
    <x v="83"/>
    <n v="132500"/>
    <n v="384450"/>
  </r>
  <r>
    <x v="13"/>
    <x v="36"/>
    <x v="83"/>
    <m/>
    <n v="0"/>
  </r>
  <r>
    <x v="14"/>
    <x v="33"/>
    <x v="83"/>
    <n v="165250"/>
    <n v="1344500"/>
  </r>
  <r>
    <x v="14"/>
    <x v="36"/>
    <x v="83"/>
    <n v="257950"/>
    <n v="257950"/>
  </r>
  <r>
    <x v="15"/>
    <x v="33"/>
    <x v="83"/>
    <n v="167500"/>
    <n v="488900"/>
  </r>
  <r>
    <x v="15"/>
    <x v="36"/>
    <x v="83"/>
    <m/>
    <n v="0"/>
  </r>
  <r>
    <x v="16"/>
    <x v="33"/>
    <x v="83"/>
    <n v="141550"/>
    <n v="1372950"/>
  </r>
  <r>
    <x v="16"/>
    <x v="36"/>
    <x v="83"/>
    <m/>
    <n v="0"/>
  </r>
  <r>
    <x v="17"/>
    <x v="33"/>
    <x v="83"/>
    <n v="165950"/>
    <n v="1705227"/>
  </r>
  <r>
    <x v="17"/>
    <x v="36"/>
    <x v="83"/>
    <m/>
    <n v="0"/>
  </r>
  <r>
    <x v="18"/>
    <x v="33"/>
    <x v="83"/>
    <n v="179000"/>
    <n v="2735264"/>
  </r>
  <r>
    <x v="18"/>
    <x v="36"/>
    <x v="83"/>
    <n v="166000"/>
    <n v="166000"/>
  </r>
  <r>
    <x v="19"/>
    <x v="33"/>
    <x v="83"/>
    <n v="172250"/>
    <n v="1933103"/>
  </r>
  <r>
    <x v="19"/>
    <x v="36"/>
    <x v="83"/>
    <m/>
    <n v="0"/>
  </r>
  <r>
    <x v="20"/>
    <x v="33"/>
    <x v="83"/>
    <n v="175500"/>
    <n v="1971850"/>
  </r>
  <r>
    <x v="20"/>
    <x v="36"/>
    <x v="83"/>
    <m/>
    <n v="0"/>
  </r>
  <r>
    <x v="21"/>
    <x v="33"/>
    <x v="83"/>
    <n v="175000"/>
    <n v="1231450"/>
  </r>
  <r>
    <x v="21"/>
    <x v="36"/>
    <x v="83"/>
    <m/>
    <n v="0"/>
  </r>
  <r>
    <x v="22"/>
    <x v="33"/>
    <x v="83"/>
    <n v="184500"/>
    <n v="2376850"/>
  </r>
  <r>
    <x v="22"/>
    <x v="36"/>
    <x v="83"/>
    <m/>
    <n v="0"/>
  </r>
  <r>
    <x v="23"/>
    <x v="33"/>
    <x v="83"/>
    <n v="165000"/>
    <n v="1569950"/>
  </r>
  <r>
    <x v="23"/>
    <x v="36"/>
    <x v="83"/>
    <m/>
    <n v="0"/>
  </r>
  <r>
    <x v="24"/>
    <x v="33"/>
    <x v="83"/>
    <n v="183500"/>
    <n v="367000"/>
  </r>
  <r>
    <x v="24"/>
    <x v="36"/>
    <x v="83"/>
    <m/>
    <n v="0"/>
  </r>
  <r>
    <x v="25"/>
    <x v="33"/>
    <x v="83"/>
    <n v="170050"/>
    <n v="1870099"/>
  </r>
  <r>
    <x v="25"/>
    <x v="36"/>
    <x v="83"/>
    <m/>
    <n v="0"/>
  </r>
  <r>
    <x v="26"/>
    <x v="33"/>
    <x v="83"/>
    <n v="198500"/>
    <n v="2213000"/>
  </r>
  <r>
    <x v="26"/>
    <x v="36"/>
    <x v="83"/>
    <m/>
    <n v="0"/>
  </r>
  <r>
    <x v="27"/>
    <x v="33"/>
    <x v="83"/>
    <n v="170000"/>
    <n v="1395250"/>
  </r>
  <r>
    <x v="27"/>
    <x v="36"/>
    <x v="83"/>
    <m/>
    <n v="0"/>
  </r>
  <r>
    <x v="28"/>
    <x v="33"/>
    <x v="83"/>
    <n v="257250"/>
    <n v="2326995"/>
  </r>
  <r>
    <x v="28"/>
    <x v="36"/>
    <x v="83"/>
    <n v="133000"/>
    <n v="133000"/>
  </r>
  <r>
    <x v="29"/>
    <x v="33"/>
    <x v="83"/>
    <n v="226150"/>
    <n v="1804150"/>
  </r>
  <r>
    <x v="29"/>
    <x v="36"/>
    <x v="83"/>
    <n v="305900"/>
    <n v="611800"/>
  </r>
  <r>
    <x v="30"/>
    <x v="33"/>
    <x v="83"/>
    <n v="225000"/>
    <n v="2227750"/>
  </r>
  <r>
    <x v="30"/>
    <x v="36"/>
    <x v="83"/>
    <m/>
    <n v="0"/>
  </r>
  <r>
    <x v="31"/>
    <x v="33"/>
    <x v="83"/>
    <n v="221750"/>
    <n v="2692800"/>
  </r>
  <r>
    <x v="31"/>
    <x v="36"/>
    <x v="83"/>
    <m/>
    <n v="0"/>
  </r>
  <r>
    <x v="32"/>
    <x v="33"/>
    <x v="83"/>
    <n v="235000"/>
    <n v="2300500"/>
  </r>
  <r>
    <x v="32"/>
    <x v="36"/>
    <x v="83"/>
    <m/>
    <n v="0"/>
  </r>
  <r>
    <x v="33"/>
    <x v="33"/>
    <x v="83"/>
    <n v="235000"/>
    <n v="889500"/>
  </r>
  <r>
    <x v="33"/>
    <x v="36"/>
    <x v="83"/>
    <m/>
    <n v="0"/>
  </r>
  <r>
    <x v="34"/>
    <x v="33"/>
    <x v="83"/>
    <n v="233500"/>
    <n v="2881281"/>
  </r>
  <r>
    <x v="34"/>
    <x v="36"/>
    <x v="83"/>
    <m/>
    <n v="0"/>
  </r>
  <r>
    <x v="35"/>
    <x v="33"/>
    <x v="83"/>
    <n v="210000"/>
    <n v="1441847"/>
  </r>
  <r>
    <x v="35"/>
    <x v="36"/>
    <x v="83"/>
    <m/>
    <n v="0"/>
  </r>
  <r>
    <x v="36"/>
    <x v="33"/>
    <x v="83"/>
    <n v="218625"/>
    <n v="1434250"/>
  </r>
  <r>
    <x v="36"/>
    <x v="36"/>
    <x v="83"/>
    <m/>
    <n v="0"/>
  </r>
  <r>
    <x v="37"/>
    <x v="33"/>
    <x v="83"/>
    <n v="172500"/>
    <n v="719500"/>
  </r>
  <r>
    <x v="37"/>
    <x v="36"/>
    <x v="83"/>
    <m/>
    <n v="0"/>
  </r>
  <r>
    <x v="38"/>
    <x v="33"/>
    <x v="83"/>
    <n v="226500"/>
    <n v="1809000"/>
  </r>
  <r>
    <x v="38"/>
    <x v="36"/>
    <x v="83"/>
    <m/>
    <n v="0"/>
  </r>
  <r>
    <x v="39"/>
    <x v="33"/>
    <x v="83"/>
    <n v="233700"/>
    <n v="3129600"/>
  </r>
  <r>
    <x v="39"/>
    <x v="36"/>
    <x v="83"/>
    <m/>
    <n v="0"/>
  </r>
  <r>
    <x v="40"/>
    <x v="33"/>
    <x v="83"/>
    <n v="248350"/>
    <n v="2823900"/>
  </r>
  <r>
    <x v="40"/>
    <x v="36"/>
    <x v="83"/>
    <n v="369460"/>
    <n v="369460"/>
  </r>
  <r>
    <x v="41"/>
    <x v="33"/>
    <x v="83"/>
    <n v="205000"/>
    <n v="2537600"/>
  </r>
  <r>
    <x v="41"/>
    <x v="36"/>
    <x v="83"/>
    <m/>
    <n v="0"/>
  </r>
  <r>
    <x v="42"/>
    <x v="33"/>
    <x v="83"/>
    <n v="238950"/>
    <n v="2332400"/>
  </r>
  <r>
    <x v="42"/>
    <x v="36"/>
    <x v="83"/>
    <m/>
    <n v="0"/>
  </r>
  <r>
    <x v="43"/>
    <x v="33"/>
    <x v="83"/>
    <n v="240000"/>
    <n v="3347950"/>
  </r>
  <r>
    <x v="43"/>
    <x v="36"/>
    <x v="83"/>
    <m/>
    <n v="0"/>
  </r>
  <r>
    <x v="44"/>
    <x v="33"/>
    <x v="83"/>
    <n v="235000"/>
    <n v="4430031"/>
  </r>
  <r>
    <x v="44"/>
    <x v="36"/>
    <x v="83"/>
    <n v="847400"/>
    <n v="847400"/>
  </r>
  <r>
    <x v="45"/>
    <x v="33"/>
    <x v="83"/>
    <n v="252500"/>
    <n v="1612585"/>
  </r>
  <r>
    <x v="45"/>
    <x v="36"/>
    <x v="83"/>
    <m/>
    <n v="0"/>
  </r>
  <r>
    <x v="46"/>
    <x v="33"/>
    <x v="83"/>
    <n v="359700"/>
    <n v="2015100"/>
  </r>
  <r>
    <x v="46"/>
    <x v="36"/>
    <x v="83"/>
    <m/>
    <n v="0"/>
  </r>
  <r>
    <x v="47"/>
    <x v="33"/>
    <x v="83"/>
    <m/>
    <n v="0"/>
  </r>
  <r>
    <x v="47"/>
    <x v="36"/>
    <x v="83"/>
    <m/>
    <n v="0"/>
  </r>
  <r>
    <x v="48"/>
    <x v="33"/>
    <x v="83"/>
    <n v="265650"/>
    <n v="1768250"/>
  </r>
  <r>
    <x v="48"/>
    <x v="36"/>
    <x v="83"/>
    <n v="480000"/>
    <n v="480000"/>
  </r>
  <r>
    <x v="49"/>
    <x v="33"/>
    <x v="83"/>
    <n v="257500"/>
    <n v="515000"/>
  </r>
  <r>
    <x v="49"/>
    <x v="36"/>
    <x v="83"/>
    <m/>
    <n v="0"/>
  </r>
  <r>
    <x v="50"/>
    <x v="33"/>
    <x v="83"/>
    <n v="248500"/>
    <n v="497000"/>
  </r>
  <r>
    <x v="50"/>
    <x v="36"/>
    <x v="83"/>
    <m/>
    <n v="0"/>
  </r>
  <r>
    <x v="51"/>
    <x v="33"/>
    <x v="83"/>
    <n v="240000"/>
    <n v="480000"/>
  </r>
  <r>
    <x v="51"/>
    <x v="36"/>
    <x v="83"/>
    <m/>
    <n v="0"/>
  </r>
  <r>
    <x v="52"/>
    <x v="33"/>
    <x v="83"/>
    <n v="370000"/>
    <n v="4216750"/>
  </r>
  <r>
    <x v="52"/>
    <x v="36"/>
    <x v="83"/>
    <m/>
    <n v="0"/>
  </r>
  <r>
    <x v="53"/>
    <x v="33"/>
    <x v="83"/>
    <n v="219000"/>
    <n v="1404200"/>
  </r>
  <r>
    <x v="53"/>
    <x v="36"/>
    <x v="83"/>
    <m/>
    <n v="0"/>
  </r>
  <r>
    <x v="54"/>
    <x v="33"/>
    <x v="83"/>
    <n v="223641"/>
    <n v="447281"/>
  </r>
  <r>
    <x v="54"/>
    <x v="36"/>
    <x v="83"/>
    <m/>
    <n v="0"/>
  </r>
  <r>
    <x v="55"/>
    <x v="33"/>
    <x v="83"/>
    <n v="247250"/>
    <n v="3013650"/>
  </r>
  <r>
    <x v="55"/>
    <x v="36"/>
    <x v="83"/>
    <m/>
    <n v="0"/>
  </r>
  <r>
    <x v="56"/>
    <x v="33"/>
    <x v="83"/>
    <m/>
    <n v="0"/>
  </r>
  <r>
    <x v="56"/>
    <x v="36"/>
    <x v="83"/>
    <m/>
    <n v="0"/>
  </r>
  <r>
    <x v="57"/>
    <x v="33"/>
    <x v="83"/>
    <n v="252925"/>
    <n v="1529350"/>
  </r>
  <r>
    <x v="57"/>
    <x v="36"/>
    <x v="83"/>
    <m/>
    <n v="0"/>
  </r>
  <r>
    <x v="58"/>
    <x v="33"/>
    <x v="83"/>
    <n v="248000"/>
    <n v="1323000"/>
  </r>
  <r>
    <x v="58"/>
    <x v="36"/>
    <x v="83"/>
    <m/>
    <n v="0"/>
  </r>
  <r>
    <x v="59"/>
    <x v="33"/>
    <x v="83"/>
    <n v="227000"/>
    <n v="1559450"/>
  </r>
  <r>
    <x v="59"/>
    <x v="36"/>
    <x v="83"/>
    <m/>
    <n v="0"/>
  </r>
  <r>
    <x v="60"/>
    <x v="33"/>
    <x v="83"/>
    <n v="237000"/>
    <n v="1424400"/>
  </r>
  <r>
    <x v="60"/>
    <x v="36"/>
    <x v="83"/>
    <m/>
    <n v="0"/>
  </r>
  <r>
    <x v="61"/>
    <x v="33"/>
    <x v="83"/>
    <n v="226700"/>
    <n v="1943400"/>
  </r>
  <r>
    <x v="61"/>
    <x v="36"/>
    <x v="83"/>
    <m/>
    <n v="0"/>
  </r>
  <r>
    <x v="62"/>
    <x v="33"/>
    <x v="83"/>
    <n v="350000"/>
    <n v="700000"/>
  </r>
  <r>
    <x v="62"/>
    <x v="36"/>
    <x v="83"/>
    <m/>
    <n v="0"/>
  </r>
  <r>
    <x v="63"/>
    <x v="33"/>
    <x v="83"/>
    <n v="236000"/>
    <n v="2754569"/>
  </r>
  <r>
    <x v="63"/>
    <x v="36"/>
    <x v="83"/>
    <m/>
    <n v="0"/>
  </r>
  <r>
    <x v="64"/>
    <x v="33"/>
    <x v="83"/>
    <n v="221000"/>
    <n v="221000"/>
  </r>
  <r>
    <x v="64"/>
    <x v="36"/>
    <x v="83"/>
    <n v="655000"/>
    <n v="655000"/>
  </r>
  <r>
    <x v="65"/>
    <x v="33"/>
    <x v="83"/>
    <n v="233500"/>
    <n v="717400"/>
  </r>
  <r>
    <x v="65"/>
    <x v="36"/>
    <x v="83"/>
    <n v="1325000"/>
    <n v="1325000"/>
  </r>
  <r>
    <x v="66"/>
    <x v="33"/>
    <x v="83"/>
    <n v="230000"/>
    <n v="1128700"/>
  </r>
  <r>
    <x v="66"/>
    <x v="36"/>
    <x v="83"/>
    <n v="525000"/>
    <n v="525000"/>
  </r>
  <r>
    <x v="67"/>
    <x v="33"/>
    <x v="83"/>
    <n v="230000"/>
    <n v="1388550"/>
  </r>
  <r>
    <x v="67"/>
    <x v="36"/>
    <x v="83"/>
    <m/>
    <n v="0"/>
  </r>
  <r>
    <x v="68"/>
    <x v="33"/>
    <x v="83"/>
    <n v="185000"/>
    <n v="370000"/>
  </r>
  <r>
    <x v="68"/>
    <x v="36"/>
    <x v="83"/>
    <m/>
    <n v="0"/>
  </r>
  <r>
    <x v="69"/>
    <x v="33"/>
    <x v="83"/>
    <n v="210000"/>
    <n v="1697900"/>
  </r>
  <r>
    <x v="69"/>
    <x v="36"/>
    <x v="83"/>
    <m/>
    <n v="0"/>
  </r>
  <r>
    <x v="70"/>
    <x v="33"/>
    <x v="83"/>
    <n v="365000"/>
    <n v="365000"/>
  </r>
  <r>
    <x v="70"/>
    <x v="36"/>
    <x v="83"/>
    <m/>
    <n v="0"/>
  </r>
  <r>
    <x v="71"/>
    <x v="33"/>
    <x v="83"/>
    <n v="363400"/>
    <n v="1212400"/>
  </r>
  <r>
    <x v="71"/>
    <x v="36"/>
    <x v="83"/>
    <m/>
    <n v="0"/>
  </r>
  <r>
    <x v="72"/>
    <x v="33"/>
    <x v="83"/>
    <n v="150000"/>
    <n v="150000"/>
  </r>
  <r>
    <x v="72"/>
    <x v="36"/>
    <x v="83"/>
    <m/>
    <n v="0"/>
  </r>
  <r>
    <x v="73"/>
    <x v="33"/>
    <x v="83"/>
    <n v="281000"/>
    <n v="1615500"/>
  </r>
  <r>
    <x v="73"/>
    <x v="36"/>
    <x v="83"/>
    <m/>
    <n v="0"/>
  </r>
  <r>
    <x v="74"/>
    <x v="33"/>
    <x v="83"/>
    <n v="220000"/>
    <n v="440000"/>
  </r>
  <r>
    <x v="74"/>
    <x v="36"/>
    <x v="83"/>
    <m/>
    <n v="0"/>
  </r>
  <r>
    <x v="75"/>
    <x v="33"/>
    <x v="83"/>
    <n v="195000"/>
    <n v="1081900"/>
  </r>
  <r>
    <x v="75"/>
    <x v="36"/>
    <x v="83"/>
    <m/>
    <n v="0"/>
  </r>
  <r>
    <x v="76"/>
    <x v="33"/>
    <x v="83"/>
    <n v="219011"/>
    <n v="957552"/>
  </r>
  <r>
    <x v="76"/>
    <x v="36"/>
    <x v="83"/>
    <n v="180000"/>
    <n v="180000"/>
  </r>
  <r>
    <x v="77"/>
    <x v="33"/>
    <x v="83"/>
    <n v="216528"/>
    <n v="945328"/>
  </r>
  <r>
    <x v="77"/>
    <x v="36"/>
    <x v="83"/>
    <m/>
    <n v="0"/>
  </r>
  <r>
    <x v="78"/>
    <x v="33"/>
    <x v="83"/>
    <n v="232000"/>
    <n v="1505500"/>
  </r>
  <r>
    <x v="78"/>
    <x v="36"/>
    <x v="83"/>
    <m/>
    <n v="0"/>
  </r>
  <r>
    <x v="79"/>
    <x v="33"/>
    <x v="83"/>
    <n v="174500"/>
    <n v="776000"/>
  </r>
  <r>
    <x v="79"/>
    <x v="36"/>
    <x v="83"/>
    <m/>
    <n v="0"/>
  </r>
  <r>
    <x v="80"/>
    <x v="33"/>
    <x v="83"/>
    <n v="304750"/>
    <n v="1707010"/>
  </r>
  <r>
    <x v="80"/>
    <x v="36"/>
    <x v="83"/>
    <m/>
    <n v="0"/>
  </r>
  <r>
    <x v="81"/>
    <x v="33"/>
    <x v="83"/>
    <n v="280000"/>
    <n v="560000"/>
  </r>
  <r>
    <x v="81"/>
    <x v="36"/>
    <x v="83"/>
    <m/>
    <n v="0"/>
  </r>
  <r>
    <x v="82"/>
    <x v="33"/>
    <x v="83"/>
    <n v="228500"/>
    <n v="1320525"/>
  </r>
  <r>
    <x v="82"/>
    <x v="36"/>
    <x v="83"/>
    <m/>
    <n v="0"/>
  </r>
  <r>
    <x v="83"/>
    <x v="33"/>
    <x v="83"/>
    <n v="238500"/>
    <n v="477000"/>
  </r>
  <r>
    <x v="83"/>
    <x v="36"/>
    <x v="83"/>
    <m/>
    <n v="0"/>
  </r>
  <r>
    <x v="84"/>
    <x v="33"/>
    <x v="83"/>
    <n v="125000"/>
    <n v="500000"/>
  </r>
  <r>
    <x v="84"/>
    <x v="36"/>
    <x v="83"/>
    <m/>
    <n v="0"/>
  </r>
  <r>
    <x v="85"/>
    <x v="33"/>
    <x v="83"/>
    <n v="226500"/>
    <n v="853000"/>
  </r>
  <r>
    <x v="85"/>
    <x v="36"/>
    <x v="83"/>
    <m/>
    <n v="0"/>
  </r>
  <r>
    <x v="86"/>
    <x v="33"/>
    <x v="83"/>
    <n v="178911"/>
    <n v="741598"/>
  </r>
  <r>
    <x v="86"/>
    <x v="36"/>
    <x v="83"/>
    <m/>
    <n v="0"/>
  </r>
  <r>
    <x v="87"/>
    <x v="33"/>
    <x v="83"/>
    <n v="235000"/>
    <n v="872400"/>
  </r>
  <r>
    <x v="87"/>
    <x v="36"/>
    <x v="83"/>
    <m/>
    <n v="0"/>
  </r>
  <r>
    <x v="88"/>
    <x v="33"/>
    <x v="83"/>
    <n v="289500"/>
    <n v="774500"/>
  </r>
  <r>
    <x v="88"/>
    <x v="36"/>
    <x v="83"/>
    <m/>
    <n v="0"/>
  </r>
  <r>
    <x v="89"/>
    <x v="33"/>
    <x v="83"/>
    <n v="224500"/>
    <n v="560400"/>
  </r>
  <r>
    <x v="89"/>
    <x v="36"/>
    <x v="83"/>
    <m/>
    <n v="0"/>
  </r>
  <r>
    <x v="90"/>
    <x v="33"/>
    <x v="83"/>
    <n v="285000"/>
    <n v="688900"/>
  </r>
  <r>
    <x v="90"/>
    <x v="36"/>
    <x v="83"/>
    <m/>
    <n v="0"/>
  </r>
  <r>
    <x v="91"/>
    <x v="33"/>
    <x v="83"/>
    <n v="273150"/>
    <n v="1747300"/>
  </r>
  <r>
    <x v="91"/>
    <x v="36"/>
    <x v="83"/>
    <m/>
    <n v="0"/>
  </r>
  <r>
    <x v="92"/>
    <x v="33"/>
    <x v="83"/>
    <n v="257500"/>
    <n v="1726500"/>
  </r>
  <r>
    <x v="92"/>
    <x v="36"/>
    <x v="83"/>
    <m/>
    <n v="0"/>
  </r>
  <r>
    <x v="93"/>
    <x v="33"/>
    <x v="83"/>
    <n v="74000"/>
    <n v="148000"/>
  </r>
  <r>
    <x v="93"/>
    <x v="36"/>
    <x v="83"/>
    <m/>
    <n v="0"/>
  </r>
  <r>
    <x v="94"/>
    <x v="33"/>
    <x v="83"/>
    <n v="237000"/>
    <n v="829000"/>
  </r>
  <r>
    <x v="94"/>
    <x v="36"/>
    <x v="83"/>
    <m/>
    <n v="0"/>
  </r>
  <r>
    <x v="95"/>
    <x v="33"/>
    <x v="83"/>
    <n v="160000"/>
    <n v="509900"/>
  </r>
  <r>
    <x v="95"/>
    <x v="36"/>
    <x v="83"/>
    <m/>
    <n v="0"/>
  </r>
  <r>
    <x v="96"/>
    <x v="33"/>
    <x v="83"/>
    <n v="180250"/>
    <n v="410150"/>
  </r>
  <r>
    <x v="96"/>
    <x v="36"/>
    <x v="83"/>
    <m/>
    <n v="0"/>
  </r>
  <r>
    <x v="97"/>
    <x v="33"/>
    <x v="83"/>
    <n v="233513"/>
    <n v="924525"/>
  </r>
  <r>
    <x v="97"/>
    <x v="36"/>
    <x v="83"/>
    <m/>
    <n v="0"/>
  </r>
  <r>
    <x v="98"/>
    <x v="33"/>
    <x v="83"/>
    <n v="155183"/>
    <n v="964365"/>
  </r>
  <r>
    <x v="98"/>
    <x v="36"/>
    <x v="83"/>
    <m/>
    <n v="0"/>
  </r>
  <r>
    <x v="99"/>
    <x v="33"/>
    <x v="83"/>
    <n v="80500"/>
    <n v="80500"/>
  </r>
  <r>
    <x v="99"/>
    <x v="36"/>
    <x v="83"/>
    <n v="312500"/>
    <n v="312500"/>
  </r>
  <r>
    <x v="100"/>
    <x v="33"/>
    <x v="83"/>
    <n v="200000"/>
    <n v="400000"/>
  </r>
  <r>
    <x v="100"/>
    <x v="36"/>
    <x v="83"/>
    <m/>
    <n v="0"/>
  </r>
  <r>
    <x v="101"/>
    <x v="33"/>
    <x v="83"/>
    <n v="172000"/>
    <n v="344000"/>
  </r>
  <r>
    <x v="101"/>
    <x v="36"/>
    <x v="83"/>
    <m/>
    <n v="0"/>
  </r>
  <r>
    <x v="102"/>
    <x v="33"/>
    <x v="83"/>
    <n v="204000"/>
    <n v="1076400"/>
  </r>
  <r>
    <x v="102"/>
    <x v="36"/>
    <x v="83"/>
    <m/>
    <n v="0"/>
  </r>
  <r>
    <x v="103"/>
    <x v="33"/>
    <x v="83"/>
    <n v="315500"/>
    <n v="315500"/>
  </r>
  <r>
    <x v="103"/>
    <x v="36"/>
    <x v="83"/>
    <m/>
    <n v="0"/>
  </r>
  <r>
    <x v="104"/>
    <x v="33"/>
    <x v="83"/>
    <n v="65000"/>
    <n v="65000"/>
  </r>
  <r>
    <x v="104"/>
    <x v="36"/>
    <x v="83"/>
    <m/>
    <n v="0"/>
  </r>
  <r>
    <x v="105"/>
    <x v="33"/>
    <x v="83"/>
    <n v="261000"/>
    <n v="2281000"/>
  </r>
  <r>
    <x v="105"/>
    <x v="36"/>
    <x v="83"/>
    <m/>
    <n v="0"/>
  </r>
  <r>
    <x v="106"/>
    <x v="33"/>
    <x v="83"/>
    <n v="129750"/>
    <n v="709500"/>
  </r>
  <r>
    <x v="106"/>
    <x v="36"/>
    <x v="83"/>
    <m/>
    <n v="0"/>
  </r>
  <r>
    <x v="107"/>
    <x v="33"/>
    <x v="83"/>
    <n v="245000"/>
    <n v="750000"/>
  </r>
  <r>
    <x v="107"/>
    <x v="36"/>
    <x v="83"/>
    <m/>
    <n v="0"/>
  </r>
  <r>
    <x v="108"/>
    <x v="33"/>
    <x v="83"/>
    <n v="171500"/>
    <n v="536500"/>
  </r>
  <r>
    <x v="108"/>
    <x v="36"/>
    <x v="83"/>
    <m/>
    <n v="0"/>
  </r>
  <r>
    <x v="109"/>
    <x v="33"/>
    <x v="83"/>
    <n v="198000"/>
    <n v="1018000"/>
  </r>
  <r>
    <x v="109"/>
    <x v="36"/>
    <x v="83"/>
    <m/>
    <n v="0"/>
  </r>
  <r>
    <x v="110"/>
    <x v="33"/>
    <x v="83"/>
    <n v="250000"/>
    <n v="899400"/>
  </r>
  <r>
    <x v="110"/>
    <x v="36"/>
    <x v="83"/>
    <m/>
    <n v="0"/>
  </r>
  <r>
    <x v="111"/>
    <x v="33"/>
    <x v="83"/>
    <n v="194999"/>
    <n v="1138999"/>
  </r>
  <r>
    <x v="111"/>
    <x v="36"/>
    <x v="83"/>
    <m/>
    <n v="0"/>
  </r>
  <r>
    <x v="112"/>
    <x v="33"/>
    <x v="83"/>
    <n v="267500"/>
    <n v="535000"/>
  </r>
  <r>
    <x v="112"/>
    <x v="36"/>
    <x v="83"/>
    <m/>
    <n v="0"/>
  </r>
  <r>
    <x v="113"/>
    <x v="33"/>
    <x v="83"/>
    <n v="250000"/>
    <n v="1199450"/>
  </r>
  <r>
    <x v="113"/>
    <x v="36"/>
    <x v="83"/>
    <m/>
    <n v="0"/>
  </r>
  <r>
    <x v="114"/>
    <x v="33"/>
    <x v="83"/>
    <n v="180000"/>
    <n v="1764000"/>
  </r>
  <r>
    <x v="114"/>
    <x v="36"/>
    <x v="83"/>
    <n v="55000"/>
    <n v="55000"/>
  </r>
  <r>
    <x v="115"/>
    <x v="33"/>
    <x v="83"/>
    <n v="162013"/>
    <n v="1066025"/>
  </r>
  <r>
    <x v="115"/>
    <x v="36"/>
    <x v="83"/>
    <m/>
    <n v="0"/>
  </r>
  <r>
    <x v="116"/>
    <x v="33"/>
    <x v="83"/>
    <m/>
    <n v="0"/>
  </r>
  <r>
    <x v="116"/>
    <x v="36"/>
    <x v="83"/>
    <m/>
    <n v="0"/>
  </r>
  <r>
    <x v="117"/>
    <x v="33"/>
    <x v="83"/>
    <n v="204325"/>
    <n v="1128550"/>
  </r>
  <r>
    <x v="117"/>
    <x v="36"/>
    <x v="83"/>
    <m/>
    <n v="0"/>
  </r>
  <r>
    <x v="118"/>
    <x v="33"/>
    <x v="83"/>
    <n v="245000"/>
    <n v="735700"/>
  </r>
  <r>
    <x v="118"/>
    <x v="36"/>
    <x v="83"/>
    <m/>
    <n v="0"/>
  </r>
  <r>
    <x v="119"/>
    <x v="33"/>
    <x v="83"/>
    <n v="224500"/>
    <n v="1138950"/>
  </r>
  <r>
    <x v="119"/>
    <x v="36"/>
    <x v="83"/>
    <m/>
    <n v="0"/>
  </r>
  <r>
    <x v="120"/>
    <x v="33"/>
    <x v="83"/>
    <n v="222500"/>
    <n v="871600"/>
  </r>
  <r>
    <x v="120"/>
    <x v="36"/>
    <x v="83"/>
    <m/>
    <n v="0"/>
  </r>
  <r>
    <x v="121"/>
    <x v="33"/>
    <x v="83"/>
    <n v="235000"/>
    <n v="235000"/>
  </r>
  <r>
    <x v="121"/>
    <x v="36"/>
    <x v="83"/>
    <m/>
    <n v="0"/>
  </r>
  <r>
    <x v="122"/>
    <x v="33"/>
    <x v="83"/>
    <n v="235000"/>
    <n v="1128500"/>
  </r>
  <r>
    <x v="122"/>
    <x v="36"/>
    <x v="83"/>
    <m/>
    <n v="0"/>
  </r>
  <r>
    <x v="123"/>
    <x v="33"/>
    <x v="83"/>
    <n v="133750"/>
    <n v="1448600"/>
  </r>
  <r>
    <x v="123"/>
    <x v="36"/>
    <x v="83"/>
    <m/>
    <n v="0"/>
  </r>
  <r>
    <x v="124"/>
    <x v="33"/>
    <x v="83"/>
    <n v="123550"/>
    <n v="247100"/>
  </r>
  <r>
    <x v="124"/>
    <x v="36"/>
    <x v="83"/>
    <m/>
    <n v="0"/>
  </r>
  <r>
    <x v="125"/>
    <x v="33"/>
    <x v="83"/>
    <n v="193500"/>
    <n v="1556350"/>
  </r>
  <r>
    <x v="125"/>
    <x v="36"/>
    <x v="83"/>
    <m/>
    <n v="0"/>
  </r>
  <r>
    <x v="126"/>
    <x v="33"/>
    <x v="83"/>
    <n v="227450"/>
    <n v="1369900"/>
  </r>
  <r>
    <x v="126"/>
    <x v="36"/>
    <x v="83"/>
    <m/>
    <n v="0"/>
  </r>
  <r>
    <x v="127"/>
    <x v="33"/>
    <x v="83"/>
    <n v="199900"/>
    <n v="2394300"/>
  </r>
  <r>
    <x v="127"/>
    <x v="36"/>
    <x v="83"/>
    <m/>
    <n v="0"/>
  </r>
  <r>
    <x v="128"/>
    <x v="33"/>
    <x v="83"/>
    <n v="219950"/>
    <n v="1295850"/>
  </r>
  <r>
    <x v="128"/>
    <x v="36"/>
    <x v="83"/>
    <m/>
    <n v="0"/>
  </r>
  <r>
    <x v="129"/>
    <x v="33"/>
    <x v="83"/>
    <n v="204900"/>
    <n v="1183850"/>
  </r>
  <r>
    <x v="129"/>
    <x v="36"/>
    <x v="83"/>
    <m/>
    <n v="0"/>
  </r>
  <r>
    <x v="130"/>
    <x v="33"/>
    <x v="83"/>
    <n v="199000"/>
    <n v="1037244"/>
  </r>
  <r>
    <x v="130"/>
    <x v="36"/>
    <x v="83"/>
    <m/>
    <n v="0"/>
  </r>
  <r>
    <x v="131"/>
    <x v="33"/>
    <x v="83"/>
    <n v="248800"/>
    <n v="1158300"/>
  </r>
  <r>
    <x v="131"/>
    <x v="36"/>
    <x v="83"/>
    <m/>
    <n v="0"/>
  </r>
  <r>
    <x v="132"/>
    <x v="33"/>
    <x v="83"/>
    <n v="89500"/>
    <n v="785000"/>
  </r>
  <r>
    <x v="132"/>
    <x v="36"/>
    <x v="83"/>
    <m/>
    <n v="0"/>
  </r>
  <r>
    <x v="133"/>
    <x v="33"/>
    <x v="83"/>
    <n v="242000"/>
    <n v="996000"/>
  </r>
  <r>
    <x v="133"/>
    <x v="36"/>
    <x v="83"/>
    <m/>
    <n v="0"/>
  </r>
  <r>
    <x v="134"/>
    <x v="33"/>
    <x v="83"/>
    <n v="132500"/>
    <n v="1114000"/>
  </r>
  <r>
    <x v="134"/>
    <x v="36"/>
    <x v="83"/>
    <m/>
    <n v="0"/>
  </r>
  <r>
    <x v="135"/>
    <x v="33"/>
    <x v="83"/>
    <n v="310958"/>
    <n v="1231517"/>
  </r>
  <r>
    <x v="135"/>
    <x v="36"/>
    <x v="83"/>
    <m/>
    <n v="0"/>
  </r>
  <r>
    <x v="136"/>
    <x v="33"/>
    <x v="83"/>
    <n v="325000"/>
    <n v="707500"/>
  </r>
  <r>
    <x v="136"/>
    <x v="36"/>
    <x v="83"/>
    <m/>
    <n v="0"/>
  </r>
  <r>
    <x v="137"/>
    <x v="33"/>
    <x v="83"/>
    <n v="145000"/>
    <n v="1077752"/>
  </r>
  <r>
    <x v="137"/>
    <x v="36"/>
    <x v="83"/>
    <m/>
    <n v="0"/>
  </r>
  <r>
    <x v="138"/>
    <x v="33"/>
    <x v="83"/>
    <n v="234900"/>
    <n v="1454250"/>
  </r>
  <r>
    <x v="138"/>
    <x v="36"/>
    <x v="83"/>
    <m/>
    <n v="0"/>
  </r>
  <r>
    <x v="139"/>
    <x v="33"/>
    <x v="83"/>
    <n v="222000"/>
    <n v="1443999"/>
  </r>
  <r>
    <x v="139"/>
    <x v="36"/>
    <x v="83"/>
    <m/>
    <n v="0"/>
  </r>
  <r>
    <x v="140"/>
    <x v="33"/>
    <x v="83"/>
    <n v="205000"/>
    <n v="2097550"/>
  </r>
  <r>
    <x v="140"/>
    <x v="36"/>
    <x v="83"/>
    <m/>
    <n v="0"/>
  </r>
  <r>
    <x v="141"/>
    <x v="33"/>
    <x v="83"/>
    <n v="169900"/>
    <n v="1808700"/>
  </r>
  <r>
    <x v="141"/>
    <x v="36"/>
    <x v="83"/>
    <m/>
    <n v="0"/>
  </r>
  <r>
    <x v="142"/>
    <x v="33"/>
    <x v="83"/>
    <n v="240500"/>
    <n v="2349803"/>
  </r>
  <r>
    <x v="142"/>
    <x v="36"/>
    <x v="83"/>
    <n v="195000"/>
    <n v="195000"/>
  </r>
  <r>
    <x v="143"/>
    <x v="33"/>
    <x v="83"/>
    <n v="235000"/>
    <n v="1321419"/>
  </r>
  <r>
    <x v="143"/>
    <x v="36"/>
    <x v="83"/>
    <m/>
    <n v="0"/>
  </r>
  <r>
    <x v="144"/>
    <x v="33"/>
    <x v="83"/>
    <n v="152250"/>
    <n v="1258750"/>
  </r>
  <r>
    <x v="144"/>
    <x v="36"/>
    <x v="83"/>
    <n v="120000"/>
    <n v="120000"/>
  </r>
  <r>
    <x v="145"/>
    <x v="33"/>
    <x v="83"/>
    <n v="141250"/>
    <n v="1229500"/>
  </r>
  <r>
    <x v="145"/>
    <x v="36"/>
    <x v="83"/>
    <m/>
    <n v="0"/>
  </r>
  <r>
    <x v="146"/>
    <x v="33"/>
    <x v="83"/>
    <n v="238000"/>
    <n v="2782597"/>
  </r>
  <r>
    <x v="146"/>
    <x v="36"/>
    <x v="83"/>
    <m/>
    <n v="0"/>
  </r>
  <r>
    <x v="147"/>
    <x v="33"/>
    <x v="83"/>
    <n v="168599"/>
    <n v="1405682"/>
  </r>
  <r>
    <x v="147"/>
    <x v="36"/>
    <x v="83"/>
    <m/>
    <n v="0"/>
  </r>
  <r>
    <x v="148"/>
    <x v="33"/>
    <x v="83"/>
    <n v="194000"/>
    <n v="1102000"/>
  </r>
  <r>
    <x v="148"/>
    <x v="36"/>
    <x v="83"/>
    <m/>
    <n v="0"/>
  </r>
  <r>
    <x v="149"/>
    <x v="33"/>
    <x v="83"/>
    <n v="236000"/>
    <n v="1691720"/>
  </r>
  <r>
    <x v="149"/>
    <x v="36"/>
    <x v="83"/>
    <m/>
    <n v="0"/>
  </r>
  <r>
    <x v="150"/>
    <x v="33"/>
    <x v="83"/>
    <n v="285000"/>
    <n v="3953550"/>
  </r>
  <r>
    <x v="150"/>
    <x v="36"/>
    <x v="83"/>
    <n v="412564"/>
    <n v="412564"/>
  </r>
  <r>
    <x v="151"/>
    <x v="33"/>
    <x v="83"/>
    <n v="194000"/>
    <n v="2290700"/>
  </r>
  <r>
    <x v="151"/>
    <x v="36"/>
    <x v="83"/>
    <m/>
    <n v="0"/>
  </r>
  <r>
    <x v="152"/>
    <x v="33"/>
    <x v="83"/>
    <n v="217500"/>
    <n v="1975850"/>
  </r>
  <r>
    <x v="152"/>
    <x v="36"/>
    <x v="83"/>
    <m/>
    <n v="0"/>
  </r>
  <r>
    <x v="153"/>
    <x v="33"/>
    <x v="83"/>
    <n v="208000"/>
    <n v="2132750"/>
  </r>
  <r>
    <x v="153"/>
    <x v="36"/>
    <x v="83"/>
    <m/>
    <n v="0"/>
  </r>
  <r>
    <x v="154"/>
    <x v="33"/>
    <x v="83"/>
    <n v="259750"/>
    <n v="1903750"/>
  </r>
  <r>
    <x v="154"/>
    <x v="36"/>
    <x v="83"/>
    <m/>
    <n v="0"/>
  </r>
  <r>
    <x v="155"/>
    <x v="33"/>
    <x v="83"/>
    <n v="224500"/>
    <n v="1861184"/>
  </r>
  <r>
    <x v="155"/>
    <x v="36"/>
    <x v="83"/>
    <m/>
    <n v="0"/>
  </r>
  <r>
    <x v="156"/>
    <x v="33"/>
    <x v="83"/>
    <n v="224900"/>
    <n v="792400"/>
  </r>
  <r>
    <x v="156"/>
    <x v="36"/>
    <x v="83"/>
    <m/>
    <n v="0"/>
  </r>
  <r>
    <x v="157"/>
    <x v="33"/>
    <x v="83"/>
    <n v="248750"/>
    <n v="1118478"/>
  </r>
  <r>
    <x v="157"/>
    <x v="36"/>
    <x v="83"/>
    <m/>
    <n v="0"/>
  </r>
  <r>
    <x v="158"/>
    <x v="33"/>
    <x v="83"/>
    <n v="263858"/>
    <n v="2892705"/>
  </r>
  <r>
    <x v="158"/>
    <x v="36"/>
    <x v="83"/>
    <m/>
    <n v="0"/>
  </r>
  <r>
    <x v="159"/>
    <x v="33"/>
    <x v="83"/>
    <n v="222500"/>
    <n v="2139000"/>
  </r>
  <r>
    <x v="159"/>
    <x v="36"/>
    <x v="83"/>
    <m/>
    <n v="0"/>
  </r>
  <r>
    <x v="160"/>
    <x v="33"/>
    <x v="83"/>
    <n v="222500"/>
    <n v="1523400"/>
  </r>
  <r>
    <x v="160"/>
    <x v="36"/>
    <x v="83"/>
    <m/>
    <n v="0"/>
  </r>
  <r>
    <x v="161"/>
    <x v="33"/>
    <x v="83"/>
    <n v="270000"/>
    <n v="2532000"/>
  </r>
  <r>
    <x v="161"/>
    <x v="36"/>
    <x v="83"/>
    <m/>
    <n v="0"/>
  </r>
  <r>
    <x v="162"/>
    <x v="33"/>
    <x v="83"/>
    <n v="237000"/>
    <n v="1994000"/>
  </r>
  <r>
    <x v="162"/>
    <x v="36"/>
    <x v="83"/>
    <m/>
    <n v="0"/>
  </r>
  <r>
    <x v="163"/>
    <x v="33"/>
    <x v="83"/>
    <n v="260000"/>
    <n v="2741649"/>
  </r>
  <r>
    <x v="163"/>
    <x v="36"/>
    <x v="83"/>
    <m/>
    <n v="0"/>
  </r>
  <r>
    <x v="164"/>
    <x v="33"/>
    <x v="83"/>
    <n v="247500"/>
    <n v="2925520"/>
  </r>
  <r>
    <x v="164"/>
    <x v="36"/>
    <x v="83"/>
    <n v="500000"/>
    <n v="500000"/>
  </r>
  <r>
    <x v="165"/>
    <x v="33"/>
    <x v="83"/>
    <n v="392500"/>
    <n v="785000"/>
  </r>
  <r>
    <x v="165"/>
    <x v="36"/>
    <x v="83"/>
    <m/>
    <n v="0"/>
  </r>
  <r>
    <x v="166"/>
    <x v="33"/>
    <x v="83"/>
    <n v="290000"/>
    <n v="1220000"/>
  </r>
  <r>
    <x v="166"/>
    <x v="36"/>
    <x v="83"/>
    <m/>
    <n v="0"/>
  </r>
  <r>
    <x v="167"/>
    <x v="33"/>
    <x v="83"/>
    <n v="260000"/>
    <n v="1120500"/>
  </r>
  <r>
    <x v="167"/>
    <x v="36"/>
    <x v="83"/>
    <n v="345000"/>
    <n v="690000"/>
  </r>
  <r>
    <x v="168"/>
    <x v="33"/>
    <x v="83"/>
    <n v="215000"/>
    <n v="2413375"/>
  </r>
  <r>
    <x v="168"/>
    <x v="36"/>
    <x v="83"/>
    <m/>
    <n v="0"/>
  </r>
  <r>
    <x v="169"/>
    <x v="33"/>
    <x v="83"/>
    <n v="206000"/>
    <n v="1237000"/>
  </r>
  <r>
    <x v="169"/>
    <x v="36"/>
    <x v="83"/>
    <m/>
    <n v="0"/>
  </r>
  <r>
    <x v="170"/>
    <x v="33"/>
    <x v="83"/>
    <n v="209999"/>
    <n v="1930416"/>
  </r>
  <r>
    <x v="170"/>
    <x v="36"/>
    <x v="83"/>
    <m/>
    <n v="0"/>
  </r>
  <r>
    <x v="171"/>
    <x v="33"/>
    <x v="83"/>
    <n v="246500"/>
    <n v="1481300"/>
  </r>
  <r>
    <x v="171"/>
    <x v="36"/>
    <x v="83"/>
    <n v="190000"/>
    <n v="190000"/>
  </r>
  <r>
    <x v="172"/>
    <x v="33"/>
    <x v="83"/>
    <n v="365500"/>
    <n v="1367000"/>
  </r>
  <r>
    <x v="172"/>
    <x v="36"/>
    <x v="83"/>
    <m/>
    <n v="0"/>
  </r>
  <r>
    <x v="173"/>
    <x v="33"/>
    <x v="83"/>
    <n v="283500"/>
    <n v="4457900"/>
  </r>
  <r>
    <x v="173"/>
    <x v="36"/>
    <x v="83"/>
    <m/>
    <n v="0"/>
  </r>
  <r>
    <x v="174"/>
    <x v="33"/>
    <x v="83"/>
    <n v="274250"/>
    <n v="3876500"/>
  </r>
  <r>
    <x v="174"/>
    <x v="36"/>
    <x v="83"/>
    <m/>
    <n v="0"/>
  </r>
  <r>
    <x v="175"/>
    <x v="33"/>
    <x v="83"/>
    <n v="286199"/>
    <n v="1375397"/>
  </r>
  <r>
    <x v="175"/>
    <x v="36"/>
    <x v="83"/>
    <n v="420000"/>
    <n v="420000"/>
  </r>
  <r>
    <x v="176"/>
    <x v="33"/>
    <x v="83"/>
    <n v="304500"/>
    <n v="2560900"/>
  </r>
  <r>
    <x v="176"/>
    <x v="36"/>
    <x v="83"/>
    <m/>
    <n v="0"/>
  </r>
  <r>
    <x v="177"/>
    <x v="33"/>
    <x v="83"/>
    <n v="297000"/>
    <n v="3645750"/>
  </r>
  <r>
    <x v="177"/>
    <x v="36"/>
    <x v="83"/>
    <n v="442000"/>
    <n v="442000"/>
  </r>
  <r>
    <x v="178"/>
    <x v="33"/>
    <x v="83"/>
    <n v="255000"/>
    <n v="3355750"/>
  </r>
  <r>
    <x v="178"/>
    <x v="36"/>
    <x v="83"/>
    <m/>
    <n v="0"/>
  </r>
  <r>
    <x v="179"/>
    <x v="33"/>
    <x v="83"/>
    <n v="375000"/>
    <n v="2489999"/>
  </r>
  <r>
    <x v="179"/>
    <x v="36"/>
    <x v="83"/>
    <m/>
    <n v="0"/>
  </r>
  <r>
    <x v="180"/>
    <x v="33"/>
    <x v="83"/>
    <n v="279000"/>
    <n v="3698164"/>
  </r>
  <r>
    <x v="180"/>
    <x v="36"/>
    <x v="83"/>
    <m/>
    <n v="0"/>
  </r>
  <r>
    <x v="181"/>
    <x v="33"/>
    <x v="83"/>
    <n v="244350"/>
    <n v="823700"/>
  </r>
  <r>
    <x v="181"/>
    <x v="36"/>
    <x v="83"/>
    <m/>
    <n v="0"/>
  </r>
  <r>
    <x v="182"/>
    <x v="33"/>
    <x v="83"/>
    <n v="300000"/>
    <n v="2916850"/>
  </r>
  <r>
    <x v="182"/>
    <x v="36"/>
    <x v="83"/>
    <n v="405000"/>
    <n v="405000"/>
  </r>
  <r>
    <x v="183"/>
    <x v="33"/>
    <x v="83"/>
    <n v="280000"/>
    <n v="2323562"/>
  </r>
  <r>
    <x v="183"/>
    <x v="36"/>
    <x v="83"/>
    <m/>
    <n v="0"/>
  </r>
  <r>
    <x v="184"/>
    <x v="33"/>
    <x v="83"/>
    <n v="389000"/>
    <n v="2884400"/>
  </r>
  <r>
    <x v="184"/>
    <x v="36"/>
    <x v="83"/>
    <n v="450000"/>
    <n v="450000"/>
  </r>
  <r>
    <x v="185"/>
    <x v="33"/>
    <x v="83"/>
    <n v="330000"/>
    <n v="4816949"/>
  </r>
  <r>
    <x v="185"/>
    <x v="36"/>
    <x v="83"/>
    <m/>
    <n v="0"/>
  </r>
  <r>
    <x v="186"/>
    <x v="33"/>
    <x v="83"/>
    <n v="314000"/>
    <n v="1979999"/>
  </r>
  <r>
    <x v="186"/>
    <x v="36"/>
    <x v="83"/>
    <n v="715000"/>
    <n v="715000"/>
  </r>
  <r>
    <x v="187"/>
    <x v="33"/>
    <x v="83"/>
    <n v="310500"/>
    <n v="3114950"/>
  </r>
  <r>
    <x v="187"/>
    <x v="36"/>
    <x v="83"/>
    <m/>
    <n v="0"/>
  </r>
  <r>
    <x v="188"/>
    <x v="33"/>
    <x v="83"/>
    <n v="321500"/>
    <n v="2658000"/>
  </r>
  <r>
    <x v="188"/>
    <x v="36"/>
    <x v="83"/>
    <m/>
    <n v="0"/>
  </r>
  <r>
    <x v="189"/>
    <x v="33"/>
    <x v="83"/>
    <n v="337500"/>
    <n v="2018974"/>
  </r>
  <r>
    <x v="189"/>
    <x v="36"/>
    <x v="83"/>
    <m/>
    <n v="0"/>
  </r>
  <r>
    <x v="190"/>
    <x v="33"/>
    <x v="83"/>
    <n v="411000"/>
    <n v="1637000"/>
  </r>
  <r>
    <x v="190"/>
    <x v="36"/>
    <x v="83"/>
    <n v="264500"/>
    <n v="264500"/>
  </r>
  <r>
    <x v="191"/>
    <x v="33"/>
    <x v="83"/>
    <n v="371500"/>
    <n v="1433000"/>
  </r>
  <r>
    <x v="191"/>
    <x v="36"/>
    <x v="83"/>
    <m/>
    <m/>
  </r>
  <r>
    <x v="192"/>
    <x v="33"/>
    <x v="83"/>
    <n v="365000"/>
    <n v="1039950"/>
  </r>
  <r>
    <x v="192"/>
    <x v="36"/>
    <x v="83"/>
    <m/>
    <m/>
  </r>
  <r>
    <x v="202"/>
    <x v="33"/>
    <x v="83"/>
    <n v="357500"/>
    <n v="2200000"/>
  </r>
  <r>
    <x v="202"/>
    <x v="36"/>
    <x v="83"/>
    <m/>
    <m/>
  </r>
  <r>
    <x v="194"/>
    <x v="33"/>
    <x v="83"/>
    <n v="325500"/>
    <n v="1357000"/>
  </r>
  <r>
    <x v="194"/>
    <x v="36"/>
    <x v="83"/>
    <m/>
    <m/>
  </r>
  <r>
    <x v="195"/>
    <x v="33"/>
    <x v="83"/>
    <n v="386000"/>
    <n v="772000"/>
  </r>
  <r>
    <x v="195"/>
    <x v="36"/>
    <x v="83"/>
    <m/>
    <m/>
  </r>
  <r>
    <x v="196"/>
    <x v="33"/>
    <x v="83"/>
    <n v="330500"/>
    <n v="5742572"/>
  </r>
  <r>
    <x v="196"/>
    <x v="36"/>
    <x v="83"/>
    <m/>
    <m/>
  </r>
  <r>
    <x v="197"/>
    <x v="33"/>
    <x v="83"/>
    <n v="301650"/>
    <n v="1913300"/>
  </r>
  <r>
    <x v="197"/>
    <x v="36"/>
    <x v="83"/>
    <m/>
    <m/>
  </r>
  <r>
    <x v="198"/>
    <x v="33"/>
    <x v="83"/>
    <n v="362600"/>
    <n v="6045200"/>
  </r>
  <r>
    <x v="198"/>
    <x v="36"/>
    <x v="83"/>
    <m/>
    <m/>
  </r>
  <r>
    <x v="199"/>
    <x v="33"/>
    <x v="83"/>
    <n v="349950"/>
    <n v="3636400"/>
  </r>
  <r>
    <x v="199"/>
    <x v="36"/>
    <x v="83"/>
    <m/>
    <m/>
  </r>
  <r>
    <x v="200"/>
    <x v="33"/>
    <x v="83"/>
    <n v="332500"/>
    <n v="2652000"/>
  </r>
  <r>
    <x v="200"/>
    <x v="36"/>
    <x v="83"/>
    <m/>
    <m/>
  </r>
  <r>
    <x v="201"/>
    <x v="36"/>
    <x v="83"/>
    <m/>
    <m/>
  </r>
  <r>
    <x v="201"/>
    <x v="33"/>
    <x v="83"/>
    <n v="382500"/>
    <n v="1805000"/>
  </r>
  <r>
    <x v="12"/>
    <x v="33"/>
    <x v="84"/>
    <n v="299950"/>
    <n v="299950"/>
  </r>
  <r>
    <x v="12"/>
    <x v="36"/>
    <x v="84"/>
    <m/>
    <n v="0"/>
  </r>
  <r>
    <x v="13"/>
    <x v="33"/>
    <x v="84"/>
    <n v="196450"/>
    <n v="1334600"/>
  </r>
  <r>
    <x v="13"/>
    <x v="36"/>
    <x v="84"/>
    <m/>
    <n v="0"/>
  </r>
  <r>
    <x v="14"/>
    <x v="33"/>
    <x v="84"/>
    <n v="237500"/>
    <n v="1401051"/>
  </r>
  <r>
    <x v="14"/>
    <x v="36"/>
    <x v="84"/>
    <n v="292500"/>
    <n v="292500"/>
  </r>
  <r>
    <x v="15"/>
    <x v="33"/>
    <x v="84"/>
    <n v="263000"/>
    <n v="2006900"/>
  </r>
  <r>
    <x v="15"/>
    <x v="36"/>
    <x v="84"/>
    <n v="293000"/>
    <n v="293000"/>
  </r>
  <r>
    <x v="16"/>
    <x v="33"/>
    <x v="84"/>
    <n v="253000"/>
    <n v="852500"/>
  </r>
  <r>
    <x v="16"/>
    <x v="36"/>
    <x v="84"/>
    <n v="105000"/>
    <n v="105000"/>
  </r>
  <r>
    <x v="17"/>
    <x v="33"/>
    <x v="84"/>
    <n v="252375"/>
    <n v="1977750"/>
  </r>
  <r>
    <x v="17"/>
    <x v="36"/>
    <x v="84"/>
    <n v="268000"/>
    <n v="268000"/>
  </r>
  <r>
    <x v="18"/>
    <x v="33"/>
    <x v="84"/>
    <n v="302500"/>
    <n v="2865300"/>
  </r>
  <r>
    <x v="18"/>
    <x v="36"/>
    <x v="84"/>
    <n v="327450"/>
    <n v="654900"/>
  </r>
  <r>
    <x v="19"/>
    <x v="33"/>
    <x v="84"/>
    <n v="209000"/>
    <n v="799500"/>
  </r>
  <r>
    <x v="19"/>
    <x v="36"/>
    <x v="84"/>
    <n v="310000"/>
    <n v="310000"/>
  </r>
  <r>
    <x v="20"/>
    <x v="33"/>
    <x v="84"/>
    <n v="222500"/>
    <n v="1733600"/>
  </r>
  <r>
    <x v="20"/>
    <x v="36"/>
    <x v="84"/>
    <m/>
    <n v="0"/>
  </r>
  <r>
    <x v="21"/>
    <x v="33"/>
    <x v="84"/>
    <n v="315000"/>
    <n v="1366000"/>
  </r>
  <r>
    <x v="21"/>
    <x v="36"/>
    <x v="84"/>
    <n v="354975"/>
    <n v="709950"/>
  </r>
  <r>
    <x v="22"/>
    <x v="33"/>
    <x v="84"/>
    <n v="312675"/>
    <n v="1779300"/>
  </r>
  <r>
    <x v="22"/>
    <x v="36"/>
    <x v="84"/>
    <m/>
    <n v="0"/>
  </r>
  <r>
    <x v="23"/>
    <x v="33"/>
    <x v="84"/>
    <n v="234750"/>
    <n v="1014000"/>
  </r>
  <r>
    <x v="23"/>
    <x v="36"/>
    <x v="84"/>
    <m/>
    <n v="0"/>
  </r>
  <r>
    <x v="24"/>
    <x v="33"/>
    <x v="84"/>
    <n v="328000"/>
    <n v="1725500"/>
  </r>
  <r>
    <x v="24"/>
    <x v="36"/>
    <x v="84"/>
    <n v="385000"/>
    <n v="385000"/>
  </r>
  <r>
    <x v="25"/>
    <x v="33"/>
    <x v="84"/>
    <n v="411250"/>
    <n v="822500"/>
  </r>
  <r>
    <x v="25"/>
    <x v="36"/>
    <x v="84"/>
    <n v="418000"/>
    <n v="418000"/>
  </r>
  <r>
    <x v="26"/>
    <x v="33"/>
    <x v="84"/>
    <n v="229500"/>
    <n v="2028000"/>
  </r>
  <r>
    <x v="26"/>
    <x v="36"/>
    <x v="84"/>
    <n v="439950"/>
    <n v="439950"/>
  </r>
  <r>
    <x v="27"/>
    <x v="33"/>
    <x v="84"/>
    <n v="201000"/>
    <n v="518500"/>
  </r>
  <r>
    <x v="27"/>
    <x v="36"/>
    <x v="84"/>
    <n v="387000"/>
    <n v="387000"/>
  </r>
  <r>
    <x v="28"/>
    <x v="33"/>
    <x v="84"/>
    <n v="379000"/>
    <n v="1829449"/>
  </r>
  <r>
    <x v="28"/>
    <x v="36"/>
    <x v="84"/>
    <m/>
    <n v="0"/>
  </r>
  <r>
    <x v="29"/>
    <x v="33"/>
    <x v="84"/>
    <n v="335000"/>
    <n v="2012900"/>
  </r>
  <r>
    <x v="29"/>
    <x v="36"/>
    <x v="84"/>
    <n v="524950"/>
    <n v="524950"/>
  </r>
  <r>
    <x v="30"/>
    <x v="33"/>
    <x v="84"/>
    <n v="352778"/>
    <n v="1756505"/>
  </r>
  <r>
    <x v="30"/>
    <x v="36"/>
    <x v="84"/>
    <n v="542950"/>
    <n v="542950"/>
  </r>
  <r>
    <x v="31"/>
    <x v="33"/>
    <x v="84"/>
    <n v="369000"/>
    <n v="2609000"/>
  </r>
  <r>
    <x v="31"/>
    <x v="36"/>
    <x v="84"/>
    <n v="366000"/>
    <n v="366000"/>
  </r>
  <r>
    <x v="32"/>
    <x v="33"/>
    <x v="84"/>
    <n v="217450"/>
    <n v="2360850"/>
  </r>
  <r>
    <x v="32"/>
    <x v="36"/>
    <x v="84"/>
    <m/>
    <n v="0"/>
  </r>
  <r>
    <x v="33"/>
    <x v="33"/>
    <x v="84"/>
    <n v="349950"/>
    <n v="981450"/>
  </r>
  <r>
    <x v="33"/>
    <x v="36"/>
    <x v="84"/>
    <m/>
    <n v="0"/>
  </r>
  <r>
    <x v="34"/>
    <x v="33"/>
    <x v="84"/>
    <n v="491320"/>
    <n v="2891640"/>
  </r>
  <r>
    <x v="34"/>
    <x v="36"/>
    <x v="84"/>
    <m/>
    <n v="0"/>
  </r>
  <r>
    <x v="35"/>
    <x v="33"/>
    <x v="84"/>
    <n v="285000"/>
    <n v="1742150"/>
  </r>
  <r>
    <x v="35"/>
    <x v="36"/>
    <x v="84"/>
    <m/>
    <n v="0"/>
  </r>
  <r>
    <x v="36"/>
    <x v="33"/>
    <x v="84"/>
    <n v="343700"/>
    <n v="977200"/>
  </r>
  <r>
    <x v="36"/>
    <x v="36"/>
    <x v="84"/>
    <m/>
    <n v="0"/>
  </r>
  <r>
    <x v="37"/>
    <x v="33"/>
    <x v="84"/>
    <n v="269500"/>
    <n v="724450"/>
  </r>
  <r>
    <x v="37"/>
    <x v="36"/>
    <x v="84"/>
    <m/>
    <n v="0"/>
  </r>
  <r>
    <x v="38"/>
    <x v="33"/>
    <x v="84"/>
    <n v="247950"/>
    <n v="495900"/>
  </r>
  <r>
    <x v="38"/>
    <x v="36"/>
    <x v="84"/>
    <m/>
    <n v="0"/>
  </r>
  <r>
    <x v="39"/>
    <x v="33"/>
    <x v="84"/>
    <n v="307000"/>
    <n v="924000"/>
  </r>
  <r>
    <x v="39"/>
    <x v="36"/>
    <x v="84"/>
    <m/>
    <n v="0"/>
  </r>
  <r>
    <x v="40"/>
    <x v="33"/>
    <x v="84"/>
    <n v="344000"/>
    <n v="2530450"/>
  </r>
  <r>
    <x v="40"/>
    <x v="36"/>
    <x v="84"/>
    <m/>
    <n v="0"/>
  </r>
  <r>
    <x v="41"/>
    <x v="33"/>
    <x v="84"/>
    <n v="399500"/>
    <n v="1896500"/>
  </r>
  <r>
    <x v="41"/>
    <x v="36"/>
    <x v="84"/>
    <n v="347500"/>
    <n v="695000"/>
  </r>
  <r>
    <x v="42"/>
    <x v="33"/>
    <x v="84"/>
    <n v="459500"/>
    <n v="1904400"/>
  </r>
  <r>
    <x v="42"/>
    <x v="36"/>
    <x v="84"/>
    <m/>
    <n v="0"/>
  </r>
  <r>
    <x v="43"/>
    <x v="33"/>
    <x v="84"/>
    <n v="359925"/>
    <n v="2014350"/>
  </r>
  <r>
    <x v="43"/>
    <x v="36"/>
    <x v="84"/>
    <n v="349900"/>
    <n v="349900"/>
  </r>
  <r>
    <x v="44"/>
    <x v="33"/>
    <x v="84"/>
    <n v="337500"/>
    <n v="2869050"/>
  </r>
  <r>
    <x v="44"/>
    <x v="36"/>
    <x v="84"/>
    <n v="411900"/>
    <n v="411900"/>
  </r>
  <r>
    <x v="45"/>
    <x v="33"/>
    <x v="84"/>
    <n v="257500"/>
    <n v="1094999"/>
  </r>
  <r>
    <x v="45"/>
    <x v="36"/>
    <x v="84"/>
    <m/>
    <n v="0"/>
  </r>
  <r>
    <x v="46"/>
    <x v="33"/>
    <x v="84"/>
    <n v="437000"/>
    <n v="437000"/>
  </r>
  <r>
    <x v="46"/>
    <x v="36"/>
    <x v="84"/>
    <n v="490000"/>
    <n v="490000"/>
  </r>
  <r>
    <x v="47"/>
    <x v="33"/>
    <x v="84"/>
    <n v="302000"/>
    <n v="1805500"/>
  </r>
  <r>
    <x v="47"/>
    <x v="36"/>
    <x v="84"/>
    <m/>
    <n v="0"/>
  </r>
  <r>
    <x v="48"/>
    <x v="33"/>
    <x v="84"/>
    <n v="229000"/>
    <n v="229000"/>
  </r>
  <r>
    <x v="48"/>
    <x v="36"/>
    <x v="84"/>
    <m/>
    <n v="0"/>
  </r>
  <r>
    <x v="49"/>
    <x v="33"/>
    <x v="84"/>
    <n v="135000"/>
    <n v="135000"/>
  </r>
  <r>
    <x v="49"/>
    <x v="36"/>
    <x v="84"/>
    <n v="365000"/>
    <n v="365000"/>
  </r>
  <r>
    <x v="50"/>
    <x v="33"/>
    <x v="84"/>
    <n v="274225"/>
    <n v="1953450"/>
  </r>
  <r>
    <x v="50"/>
    <x v="36"/>
    <x v="84"/>
    <n v="389000"/>
    <n v="389000"/>
  </r>
  <r>
    <x v="51"/>
    <x v="33"/>
    <x v="84"/>
    <n v="347500"/>
    <n v="695000"/>
  </r>
  <r>
    <x v="51"/>
    <x v="36"/>
    <x v="84"/>
    <m/>
    <n v="0"/>
  </r>
  <r>
    <x v="52"/>
    <x v="33"/>
    <x v="84"/>
    <n v="315000"/>
    <n v="2035550"/>
  </r>
  <r>
    <x v="52"/>
    <x v="36"/>
    <x v="84"/>
    <m/>
    <n v="0"/>
  </r>
  <r>
    <x v="53"/>
    <x v="33"/>
    <x v="84"/>
    <n v="289000"/>
    <n v="2310500"/>
  </r>
  <r>
    <x v="53"/>
    <x v="36"/>
    <x v="84"/>
    <m/>
    <n v="0"/>
  </r>
  <r>
    <x v="54"/>
    <x v="33"/>
    <x v="84"/>
    <n v="410000"/>
    <n v="3464350"/>
  </r>
  <r>
    <x v="54"/>
    <x v="36"/>
    <x v="84"/>
    <m/>
    <n v="0"/>
  </r>
  <r>
    <x v="55"/>
    <x v="33"/>
    <x v="84"/>
    <n v="274750"/>
    <n v="1650500"/>
  </r>
  <r>
    <x v="55"/>
    <x v="36"/>
    <x v="84"/>
    <m/>
    <n v="0"/>
  </r>
  <r>
    <x v="56"/>
    <x v="33"/>
    <x v="84"/>
    <n v="359250"/>
    <n v="718500"/>
  </r>
  <r>
    <x v="56"/>
    <x v="36"/>
    <x v="84"/>
    <m/>
    <n v="0"/>
  </r>
  <r>
    <x v="57"/>
    <x v="33"/>
    <x v="84"/>
    <n v="345000"/>
    <n v="1853000"/>
  </r>
  <r>
    <x v="57"/>
    <x v="36"/>
    <x v="84"/>
    <n v="207000"/>
    <n v="207000"/>
  </r>
  <r>
    <x v="58"/>
    <x v="33"/>
    <x v="84"/>
    <n v="75000"/>
    <n v="75000"/>
  </r>
  <r>
    <x v="58"/>
    <x v="36"/>
    <x v="84"/>
    <m/>
    <n v="0"/>
  </r>
  <r>
    <x v="59"/>
    <x v="33"/>
    <x v="84"/>
    <n v="303000"/>
    <n v="606000"/>
  </r>
  <r>
    <x v="59"/>
    <x v="36"/>
    <x v="84"/>
    <m/>
    <n v="0"/>
  </r>
  <r>
    <x v="60"/>
    <x v="33"/>
    <x v="84"/>
    <n v="219000"/>
    <n v="219000"/>
  </r>
  <r>
    <x v="60"/>
    <x v="36"/>
    <x v="84"/>
    <m/>
    <n v="0"/>
  </r>
  <r>
    <x v="61"/>
    <x v="33"/>
    <x v="84"/>
    <n v="330000"/>
    <n v="2424400"/>
  </r>
  <r>
    <x v="61"/>
    <x v="36"/>
    <x v="84"/>
    <n v="554550"/>
    <n v="554550"/>
  </r>
  <r>
    <x v="62"/>
    <x v="33"/>
    <x v="84"/>
    <n v="197250"/>
    <n v="394500"/>
  </r>
  <r>
    <x v="62"/>
    <x v="36"/>
    <x v="84"/>
    <m/>
    <n v="0"/>
  </r>
  <r>
    <x v="63"/>
    <x v="33"/>
    <x v="84"/>
    <n v="289000"/>
    <n v="919000"/>
  </r>
  <r>
    <x v="63"/>
    <x v="36"/>
    <x v="84"/>
    <m/>
    <n v="0"/>
  </r>
  <r>
    <x v="64"/>
    <x v="33"/>
    <x v="84"/>
    <n v="398000"/>
    <n v="796000"/>
  </r>
  <r>
    <x v="64"/>
    <x v="36"/>
    <x v="84"/>
    <m/>
    <n v="0"/>
  </r>
  <r>
    <x v="65"/>
    <x v="33"/>
    <x v="84"/>
    <m/>
    <n v="0"/>
  </r>
  <r>
    <x v="65"/>
    <x v="36"/>
    <x v="84"/>
    <m/>
    <n v="0"/>
  </r>
  <r>
    <x v="66"/>
    <x v="33"/>
    <x v="84"/>
    <n v="243500"/>
    <n v="487000"/>
  </r>
  <r>
    <x v="66"/>
    <x v="36"/>
    <x v="84"/>
    <m/>
    <n v="0"/>
  </r>
  <r>
    <x v="67"/>
    <x v="33"/>
    <x v="84"/>
    <n v="296000"/>
    <n v="1021000"/>
  </r>
  <r>
    <x v="67"/>
    <x v="36"/>
    <x v="84"/>
    <m/>
    <n v="0"/>
  </r>
  <r>
    <x v="68"/>
    <x v="33"/>
    <x v="84"/>
    <n v="305000"/>
    <n v="2149900"/>
  </r>
  <r>
    <x v="68"/>
    <x v="36"/>
    <x v="84"/>
    <n v="355000"/>
    <n v="355000"/>
  </r>
  <r>
    <x v="69"/>
    <x v="33"/>
    <x v="84"/>
    <n v="259880"/>
    <n v="795880"/>
  </r>
  <r>
    <x v="69"/>
    <x v="36"/>
    <x v="84"/>
    <m/>
    <n v="0"/>
  </r>
  <r>
    <x v="70"/>
    <x v="33"/>
    <x v="84"/>
    <m/>
    <n v="0"/>
  </r>
  <r>
    <x v="70"/>
    <x v="36"/>
    <x v="84"/>
    <m/>
    <n v="0"/>
  </r>
  <r>
    <x v="71"/>
    <x v="33"/>
    <x v="84"/>
    <n v="277500"/>
    <n v="555000"/>
  </r>
  <r>
    <x v="71"/>
    <x v="36"/>
    <x v="84"/>
    <m/>
    <n v="0"/>
  </r>
  <r>
    <x v="72"/>
    <x v="33"/>
    <x v="84"/>
    <n v="386000"/>
    <n v="386000"/>
  </r>
  <r>
    <x v="72"/>
    <x v="36"/>
    <x v="84"/>
    <m/>
    <n v="0"/>
  </r>
  <r>
    <x v="73"/>
    <x v="33"/>
    <x v="84"/>
    <n v="255000"/>
    <n v="985427"/>
  </r>
  <r>
    <x v="73"/>
    <x v="36"/>
    <x v="84"/>
    <m/>
    <n v="0"/>
  </r>
  <r>
    <x v="74"/>
    <x v="33"/>
    <x v="84"/>
    <n v="171100"/>
    <n v="562600"/>
  </r>
  <r>
    <x v="74"/>
    <x v="36"/>
    <x v="84"/>
    <m/>
    <n v="0"/>
  </r>
  <r>
    <x v="75"/>
    <x v="33"/>
    <x v="84"/>
    <n v="480600"/>
    <n v="961200"/>
  </r>
  <r>
    <x v="75"/>
    <x v="36"/>
    <x v="84"/>
    <m/>
    <n v="0"/>
  </r>
  <r>
    <x v="76"/>
    <x v="33"/>
    <x v="84"/>
    <n v="344750"/>
    <n v="689500"/>
  </r>
  <r>
    <x v="76"/>
    <x v="36"/>
    <x v="84"/>
    <m/>
    <n v="0"/>
  </r>
  <r>
    <x v="77"/>
    <x v="33"/>
    <x v="84"/>
    <n v="160000"/>
    <n v="676000"/>
  </r>
  <r>
    <x v="77"/>
    <x v="36"/>
    <x v="84"/>
    <n v="430000"/>
    <n v="430000"/>
  </r>
  <r>
    <x v="78"/>
    <x v="33"/>
    <x v="84"/>
    <n v="450000"/>
    <n v="450000"/>
  </r>
  <r>
    <x v="78"/>
    <x v="36"/>
    <x v="84"/>
    <m/>
    <n v="0"/>
  </r>
  <r>
    <x v="79"/>
    <x v="33"/>
    <x v="84"/>
    <n v="249950"/>
    <n v="249950"/>
  </r>
  <r>
    <x v="79"/>
    <x v="36"/>
    <x v="84"/>
    <n v="330000"/>
    <n v="330000"/>
  </r>
  <r>
    <x v="80"/>
    <x v="33"/>
    <x v="84"/>
    <n v="325000"/>
    <n v="2037500"/>
  </r>
  <r>
    <x v="80"/>
    <x v="36"/>
    <x v="84"/>
    <m/>
    <n v="0"/>
  </r>
  <r>
    <x v="81"/>
    <x v="33"/>
    <x v="84"/>
    <m/>
    <n v="0"/>
  </r>
  <r>
    <x v="81"/>
    <x v="36"/>
    <x v="84"/>
    <m/>
    <n v="0"/>
  </r>
  <r>
    <x v="82"/>
    <x v="33"/>
    <x v="84"/>
    <n v="255000"/>
    <n v="510000"/>
  </r>
  <r>
    <x v="82"/>
    <x v="36"/>
    <x v="84"/>
    <n v="352500"/>
    <n v="705000"/>
  </r>
  <r>
    <x v="83"/>
    <x v="33"/>
    <x v="84"/>
    <n v="309000"/>
    <n v="1001000"/>
  </r>
  <r>
    <x v="83"/>
    <x v="36"/>
    <x v="84"/>
    <m/>
    <n v="0"/>
  </r>
  <r>
    <x v="84"/>
    <x v="33"/>
    <x v="84"/>
    <n v="226000"/>
    <n v="761000"/>
  </r>
  <r>
    <x v="84"/>
    <x v="36"/>
    <x v="84"/>
    <m/>
    <n v="0"/>
  </r>
  <r>
    <x v="85"/>
    <x v="33"/>
    <x v="84"/>
    <n v="260000"/>
    <n v="260000"/>
  </r>
  <r>
    <x v="85"/>
    <x v="36"/>
    <x v="84"/>
    <n v="410000"/>
    <n v="410000"/>
  </r>
  <r>
    <x v="86"/>
    <x v="33"/>
    <x v="84"/>
    <n v="381200"/>
    <n v="2697085"/>
  </r>
  <r>
    <x v="86"/>
    <x v="36"/>
    <x v="84"/>
    <m/>
    <n v="0"/>
  </r>
  <r>
    <x v="87"/>
    <x v="33"/>
    <x v="84"/>
    <n v="187000"/>
    <n v="541200"/>
  </r>
  <r>
    <x v="87"/>
    <x v="36"/>
    <x v="84"/>
    <m/>
    <n v="0"/>
  </r>
  <r>
    <x v="88"/>
    <x v="33"/>
    <x v="84"/>
    <n v="246500"/>
    <n v="1455800"/>
  </r>
  <r>
    <x v="88"/>
    <x v="36"/>
    <x v="84"/>
    <m/>
    <n v="0"/>
  </r>
  <r>
    <x v="89"/>
    <x v="33"/>
    <x v="84"/>
    <n v="391500"/>
    <n v="907000"/>
  </r>
  <r>
    <x v="89"/>
    <x v="36"/>
    <x v="84"/>
    <m/>
    <n v="0"/>
  </r>
  <r>
    <x v="90"/>
    <x v="33"/>
    <x v="84"/>
    <n v="249000"/>
    <n v="1094400"/>
  </r>
  <r>
    <x v="90"/>
    <x v="36"/>
    <x v="84"/>
    <m/>
    <n v="0"/>
  </r>
  <r>
    <x v="91"/>
    <x v="33"/>
    <x v="84"/>
    <n v="250000"/>
    <n v="500000"/>
  </r>
  <r>
    <x v="91"/>
    <x v="36"/>
    <x v="84"/>
    <m/>
    <n v="0"/>
  </r>
  <r>
    <x v="92"/>
    <x v="33"/>
    <x v="84"/>
    <n v="485000"/>
    <n v="1329950"/>
  </r>
  <r>
    <x v="92"/>
    <x v="36"/>
    <x v="84"/>
    <n v="330000"/>
    <n v="330000"/>
  </r>
  <r>
    <x v="93"/>
    <x v="33"/>
    <x v="84"/>
    <n v="210000"/>
    <n v="1249000"/>
  </r>
  <r>
    <x v="93"/>
    <x v="36"/>
    <x v="84"/>
    <m/>
    <n v="0"/>
  </r>
  <r>
    <x v="94"/>
    <x v="33"/>
    <x v="84"/>
    <n v="272500"/>
    <n v="1156900"/>
  </r>
  <r>
    <x v="94"/>
    <x v="36"/>
    <x v="84"/>
    <m/>
    <n v="0"/>
  </r>
  <r>
    <x v="95"/>
    <x v="33"/>
    <x v="84"/>
    <n v="276000"/>
    <n v="552000"/>
  </r>
  <r>
    <x v="95"/>
    <x v="36"/>
    <x v="84"/>
    <m/>
    <n v="0"/>
  </r>
  <r>
    <x v="96"/>
    <x v="33"/>
    <x v="84"/>
    <n v="223350"/>
    <n v="446700"/>
  </r>
  <r>
    <x v="96"/>
    <x v="36"/>
    <x v="84"/>
    <m/>
    <n v="0"/>
  </r>
  <r>
    <x v="97"/>
    <x v="33"/>
    <x v="84"/>
    <n v="234500"/>
    <n v="1382500"/>
  </r>
  <r>
    <x v="97"/>
    <x v="36"/>
    <x v="84"/>
    <m/>
    <n v="0"/>
  </r>
  <r>
    <x v="98"/>
    <x v="33"/>
    <x v="84"/>
    <n v="320000"/>
    <n v="1705000"/>
  </r>
  <r>
    <x v="98"/>
    <x v="36"/>
    <x v="84"/>
    <n v="313000"/>
    <n v="313000"/>
  </r>
  <r>
    <x v="99"/>
    <x v="33"/>
    <x v="84"/>
    <n v="155855"/>
    <n v="311710"/>
  </r>
  <r>
    <x v="99"/>
    <x v="36"/>
    <x v="84"/>
    <n v="320000"/>
    <n v="320000"/>
  </r>
  <r>
    <x v="100"/>
    <x v="33"/>
    <x v="84"/>
    <n v="271500"/>
    <n v="543000"/>
  </r>
  <r>
    <x v="100"/>
    <x v="36"/>
    <x v="84"/>
    <m/>
    <n v="0"/>
  </r>
  <r>
    <x v="101"/>
    <x v="33"/>
    <x v="84"/>
    <n v="232500"/>
    <n v="1302000"/>
  </r>
  <r>
    <x v="101"/>
    <x v="36"/>
    <x v="84"/>
    <m/>
    <n v="0"/>
  </r>
  <r>
    <x v="102"/>
    <x v="33"/>
    <x v="84"/>
    <n v="210000"/>
    <n v="645000"/>
  </r>
  <r>
    <x v="102"/>
    <x v="36"/>
    <x v="84"/>
    <m/>
    <n v="0"/>
  </r>
  <r>
    <x v="103"/>
    <x v="33"/>
    <x v="84"/>
    <n v="352500"/>
    <n v="2350500"/>
  </r>
  <r>
    <x v="103"/>
    <x v="36"/>
    <x v="84"/>
    <n v="297000"/>
    <n v="297000"/>
  </r>
  <r>
    <x v="104"/>
    <x v="33"/>
    <x v="84"/>
    <n v="453000"/>
    <n v="1847400"/>
  </r>
  <r>
    <x v="104"/>
    <x v="36"/>
    <x v="84"/>
    <n v="377000"/>
    <n v="377000"/>
  </r>
  <r>
    <x v="105"/>
    <x v="33"/>
    <x v="84"/>
    <n v="327700"/>
    <n v="1735650"/>
  </r>
  <r>
    <x v="105"/>
    <x v="36"/>
    <x v="84"/>
    <n v="343000"/>
    <n v="983000"/>
  </r>
  <r>
    <x v="106"/>
    <x v="33"/>
    <x v="84"/>
    <n v="240000"/>
    <n v="240000"/>
  </r>
  <r>
    <x v="106"/>
    <x v="36"/>
    <x v="84"/>
    <m/>
    <n v="0"/>
  </r>
  <r>
    <x v="107"/>
    <x v="33"/>
    <x v="84"/>
    <n v="345000"/>
    <n v="980600"/>
  </r>
  <r>
    <x v="107"/>
    <x v="36"/>
    <x v="84"/>
    <m/>
    <n v="0"/>
  </r>
  <r>
    <x v="108"/>
    <x v="33"/>
    <x v="84"/>
    <n v="76000"/>
    <n v="76000"/>
  </r>
  <r>
    <x v="108"/>
    <x v="36"/>
    <x v="84"/>
    <m/>
    <n v="0"/>
  </r>
  <r>
    <x v="109"/>
    <x v="33"/>
    <x v="84"/>
    <n v="343500"/>
    <n v="1386000"/>
  </r>
  <r>
    <x v="109"/>
    <x v="36"/>
    <x v="84"/>
    <m/>
    <n v="0"/>
  </r>
  <r>
    <x v="110"/>
    <x v="33"/>
    <x v="84"/>
    <n v="189000"/>
    <n v="189000"/>
  </r>
  <r>
    <x v="110"/>
    <x v="36"/>
    <x v="84"/>
    <m/>
    <n v="0"/>
  </r>
  <r>
    <x v="111"/>
    <x v="33"/>
    <x v="84"/>
    <n v="291500"/>
    <n v="1589875"/>
  </r>
  <r>
    <x v="111"/>
    <x v="36"/>
    <x v="84"/>
    <m/>
    <n v="0"/>
  </r>
  <r>
    <x v="112"/>
    <x v="33"/>
    <x v="84"/>
    <n v="325000"/>
    <n v="1419800"/>
  </r>
  <r>
    <x v="112"/>
    <x v="36"/>
    <x v="84"/>
    <m/>
    <n v="0"/>
  </r>
  <r>
    <x v="113"/>
    <x v="33"/>
    <x v="84"/>
    <n v="382975"/>
    <n v="1365750"/>
  </r>
  <r>
    <x v="113"/>
    <x v="36"/>
    <x v="84"/>
    <m/>
    <n v="0"/>
  </r>
  <r>
    <x v="114"/>
    <x v="33"/>
    <x v="84"/>
    <n v="318000"/>
    <n v="1944613"/>
  </r>
  <r>
    <x v="114"/>
    <x v="36"/>
    <x v="84"/>
    <m/>
    <n v="0"/>
  </r>
  <r>
    <x v="115"/>
    <x v="33"/>
    <x v="84"/>
    <n v="308250"/>
    <n v="616500"/>
  </r>
  <r>
    <x v="115"/>
    <x v="36"/>
    <x v="84"/>
    <m/>
    <n v="0"/>
  </r>
  <r>
    <x v="116"/>
    <x v="33"/>
    <x v="84"/>
    <n v="374975"/>
    <n v="1999950"/>
  </r>
  <r>
    <x v="116"/>
    <x v="36"/>
    <x v="84"/>
    <m/>
    <n v="0"/>
  </r>
  <r>
    <x v="117"/>
    <x v="33"/>
    <x v="84"/>
    <n v="181500"/>
    <n v="1225000"/>
  </r>
  <r>
    <x v="117"/>
    <x v="36"/>
    <x v="84"/>
    <m/>
    <n v="0"/>
  </r>
  <r>
    <x v="118"/>
    <x v="33"/>
    <x v="84"/>
    <n v="277250"/>
    <n v="990876"/>
  </r>
  <r>
    <x v="118"/>
    <x v="36"/>
    <x v="84"/>
    <m/>
    <n v="0"/>
  </r>
  <r>
    <x v="119"/>
    <x v="33"/>
    <x v="84"/>
    <n v="287000"/>
    <n v="1455000"/>
  </r>
  <r>
    <x v="119"/>
    <x v="36"/>
    <x v="84"/>
    <m/>
    <n v="0"/>
  </r>
  <r>
    <x v="120"/>
    <x v="33"/>
    <x v="84"/>
    <n v="337500"/>
    <n v="1509000"/>
  </r>
  <r>
    <x v="120"/>
    <x v="36"/>
    <x v="84"/>
    <m/>
    <n v="0"/>
  </r>
  <r>
    <x v="121"/>
    <x v="33"/>
    <x v="84"/>
    <n v="221000"/>
    <n v="1247000"/>
  </r>
  <r>
    <x v="121"/>
    <x v="36"/>
    <x v="84"/>
    <m/>
    <n v="0"/>
  </r>
  <r>
    <x v="122"/>
    <x v="33"/>
    <x v="84"/>
    <n v="272500"/>
    <n v="1104900"/>
  </r>
  <r>
    <x v="122"/>
    <x v="36"/>
    <x v="84"/>
    <m/>
    <n v="0"/>
  </r>
  <r>
    <x v="123"/>
    <x v="33"/>
    <x v="84"/>
    <n v="244650"/>
    <n v="1696800"/>
  </r>
  <r>
    <x v="123"/>
    <x v="36"/>
    <x v="84"/>
    <m/>
    <n v="0"/>
  </r>
  <r>
    <x v="124"/>
    <x v="33"/>
    <x v="84"/>
    <n v="194500"/>
    <n v="1258950"/>
  </r>
  <r>
    <x v="124"/>
    <x v="36"/>
    <x v="84"/>
    <m/>
    <n v="0"/>
  </r>
  <r>
    <x v="125"/>
    <x v="33"/>
    <x v="84"/>
    <n v="311000"/>
    <n v="1761000"/>
  </r>
  <r>
    <x v="125"/>
    <x v="36"/>
    <x v="84"/>
    <n v="317500"/>
    <n v="317500"/>
  </r>
  <r>
    <x v="126"/>
    <x v="33"/>
    <x v="84"/>
    <n v="222000"/>
    <n v="616000"/>
  </r>
  <r>
    <x v="126"/>
    <x v="36"/>
    <x v="84"/>
    <m/>
    <n v="0"/>
  </r>
  <r>
    <x v="127"/>
    <x v="33"/>
    <x v="84"/>
    <n v="382500"/>
    <n v="2224000"/>
  </r>
  <r>
    <x v="127"/>
    <x v="36"/>
    <x v="84"/>
    <m/>
    <n v="0"/>
  </r>
  <r>
    <x v="128"/>
    <x v="33"/>
    <x v="84"/>
    <n v="365000"/>
    <n v="890255"/>
  </r>
  <r>
    <x v="128"/>
    <x v="36"/>
    <x v="84"/>
    <m/>
    <n v="0"/>
  </r>
  <r>
    <x v="129"/>
    <x v="33"/>
    <x v="84"/>
    <n v="534813"/>
    <n v="3193625"/>
  </r>
  <r>
    <x v="129"/>
    <x v="36"/>
    <x v="84"/>
    <m/>
    <n v="0"/>
  </r>
  <r>
    <x v="130"/>
    <x v="33"/>
    <x v="84"/>
    <n v="229950"/>
    <n v="1432396"/>
  </r>
  <r>
    <x v="130"/>
    <x v="36"/>
    <x v="84"/>
    <m/>
    <n v="0"/>
  </r>
  <r>
    <x v="131"/>
    <x v="33"/>
    <x v="84"/>
    <n v="349900"/>
    <n v="1026900"/>
  </r>
  <r>
    <x v="131"/>
    <x v="36"/>
    <x v="84"/>
    <m/>
    <n v="0"/>
  </r>
  <r>
    <x v="132"/>
    <x v="33"/>
    <x v="84"/>
    <n v="292500"/>
    <n v="1144000"/>
  </r>
  <r>
    <x v="132"/>
    <x v="36"/>
    <x v="84"/>
    <m/>
    <n v="0"/>
  </r>
  <r>
    <x v="133"/>
    <x v="33"/>
    <x v="84"/>
    <m/>
    <n v="0"/>
  </r>
  <r>
    <x v="133"/>
    <x v="36"/>
    <x v="84"/>
    <m/>
    <n v="0"/>
  </r>
  <r>
    <x v="134"/>
    <x v="33"/>
    <x v="84"/>
    <n v="209500"/>
    <n v="419000"/>
  </r>
  <r>
    <x v="134"/>
    <x v="36"/>
    <x v="84"/>
    <m/>
    <n v="0"/>
  </r>
  <r>
    <x v="135"/>
    <x v="33"/>
    <x v="84"/>
    <n v="254000"/>
    <n v="793000"/>
  </r>
  <r>
    <x v="135"/>
    <x v="36"/>
    <x v="84"/>
    <m/>
    <n v="0"/>
  </r>
  <r>
    <x v="136"/>
    <x v="33"/>
    <x v="84"/>
    <n v="351000"/>
    <n v="1226315"/>
  </r>
  <r>
    <x v="136"/>
    <x v="36"/>
    <x v="84"/>
    <m/>
    <n v="0"/>
  </r>
  <r>
    <x v="137"/>
    <x v="33"/>
    <x v="84"/>
    <n v="279000"/>
    <n v="1992960"/>
  </r>
  <r>
    <x v="137"/>
    <x v="36"/>
    <x v="84"/>
    <m/>
    <n v="0"/>
  </r>
  <r>
    <x v="138"/>
    <x v="33"/>
    <x v="84"/>
    <n v="260000"/>
    <n v="1722790"/>
  </r>
  <r>
    <x v="138"/>
    <x v="36"/>
    <x v="84"/>
    <n v="360000"/>
    <n v="360000"/>
  </r>
  <r>
    <x v="139"/>
    <x v="33"/>
    <x v="84"/>
    <n v="249700"/>
    <n v="3660585"/>
  </r>
  <r>
    <x v="139"/>
    <x v="36"/>
    <x v="84"/>
    <m/>
    <n v="0"/>
  </r>
  <r>
    <x v="140"/>
    <x v="33"/>
    <x v="84"/>
    <n v="417000"/>
    <n v="1945900"/>
  </r>
  <r>
    <x v="140"/>
    <x v="36"/>
    <x v="84"/>
    <m/>
    <n v="0"/>
  </r>
  <r>
    <x v="141"/>
    <x v="33"/>
    <x v="84"/>
    <n v="347050"/>
    <n v="1140100"/>
  </r>
  <r>
    <x v="141"/>
    <x v="36"/>
    <x v="84"/>
    <n v="390000"/>
    <n v="390000"/>
  </r>
  <r>
    <x v="142"/>
    <x v="33"/>
    <x v="84"/>
    <m/>
    <n v="0"/>
  </r>
  <r>
    <x v="142"/>
    <x v="36"/>
    <x v="84"/>
    <n v="295000"/>
    <n v="295000"/>
  </r>
  <r>
    <x v="143"/>
    <x v="33"/>
    <x v="84"/>
    <n v="438000"/>
    <n v="876000"/>
  </r>
  <r>
    <x v="143"/>
    <x v="36"/>
    <x v="84"/>
    <m/>
    <n v="0"/>
  </r>
  <r>
    <x v="144"/>
    <x v="33"/>
    <x v="84"/>
    <n v="232500"/>
    <n v="1264000"/>
  </r>
  <r>
    <x v="144"/>
    <x v="36"/>
    <x v="84"/>
    <m/>
    <n v="0"/>
  </r>
  <r>
    <x v="145"/>
    <x v="33"/>
    <x v="84"/>
    <n v="297500"/>
    <n v="1296900"/>
  </r>
  <r>
    <x v="145"/>
    <x v="36"/>
    <x v="84"/>
    <m/>
    <n v="0"/>
  </r>
  <r>
    <x v="146"/>
    <x v="33"/>
    <x v="84"/>
    <n v="296250"/>
    <n v="1284400"/>
  </r>
  <r>
    <x v="146"/>
    <x v="36"/>
    <x v="84"/>
    <m/>
    <n v="0"/>
  </r>
  <r>
    <x v="147"/>
    <x v="33"/>
    <x v="84"/>
    <n v="417000"/>
    <n v="1183000"/>
  </r>
  <r>
    <x v="147"/>
    <x v="36"/>
    <x v="84"/>
    <m/>
    <n v="0"/>
  </r>
  <r>
    <x v="148"/>
    <x v="33"/>
    <x v="84"/>
    <n v="424000"/>
    <n v="1904950"/>
  </r>
  <r>
    <x v="148"/>
    <x v="36"/>
    <x v="84"/>
    <m/>
    <n v="0"/>
  </r>
  <r>
    <x v="149"/>
    <x v="33"/>
    <x v="84"/>
    <n v="270100"/>
    <n v="2629600"/>
  </r>
  <r>
    <x v="149"/>
    <x v="36"/>
    <x v="84"/>
    <m/>
    <n v="0"/>
  </r>
  <r>
    <x v="150"/>
    <x v="33"/>
    <x v="84"/>
    <n v="350000"/>
    <n v="1629900"/>
  </r>
  <r>
    <x v="150"/>
    <x v="36"/>
    <x v="84"/>
    <m/>
    <n v="0"/>
  </r>
  <r>
    <x v="151"/>
    <x v="33"/>
    <x v="84"/>
    <n v="140000"/>
    <n v="140000"/>
  </r>
  <r>
    <x v="151"/>
    <x v="36"/>
    <x v="84"/>
    <m/>
    <n v="0"/>
  </r>
  <r>
    <x v="152"/>
    <x v="33"/>
    <x v="84"/>
    <n v="275000"/>
    <n v="1545000"/>
  </r>
  <r>
    <x v="152"/>
    <x v="36"/>
    <x v="84"/>
    <m/>
    <n v="0"/>
  </r>
  <r>
    <x v="153"/>
    <x v="33"/>
    <x v="84"/>
    <n v="189500"/>
    <n v="750500"/>
  </r>
  <r>
    <x v="153"/>
    <x v="36"/>
    <x v="84"/>
    <m/>
    <n v="0"/>
  </r>
  <r>
    <x v="154"/>
    <x v="33"/>
    <x v="84"/>
    <n v="293500"/>
    <n v="1825400"/>
  </r>
  <r>
    <x v="154"/>
    <x v="36"/>
    <x v="84"/>
    <m/>
    <n v="0"/>
  </r>
  <r>
    <x v="155"/>
    <x v="33"/>
    <x v="84"/>
    <n v="209000"/>
    <n v="2016750"/>
  </r>
  <r>
    <x v="155"/>
    <x v="36"/>
    <x v="84"/>
    <m/>
    <n v="0"/>
  </r>
  <r>
    <x v="156"/>
    <x v="33"/>
    <x v="84"/>
    <n v="273500"/>
    <n v="1322000"/>
  </r>
  <r>
    <x v="156"/>
    <x v="36"/>
    <x v="84"/>
    <n v="317000"/>
    <n v="634000"/>
  </r>
  <r>
    <x v="157"/>
    <x v="33"/>
    <x v="84"/>
    <n v="405500"/>
    <n v="984400"/>
  </r>
  <r>
    <x v="157"/>
    <x v="36"/>
    <x v="84"/>
    <m/>
    <n v="0"/>
  </r>
  <r>
    <x v="158"/>
    <x v="33"/>
    <x v="84"/>
    <n v="132250"/>
    <n v="264500"/>
  </r>
  <r>
    <x v="158"/>
    <x v="36"/>
    <x v="84"/>
    <n v="389000"/>
    <n v="389000"/>
  </r>
  <r>
    <x v="159"/>
    <x v="33"/>
    <x v="84"/>
    <n v="325000"/>
    <n v="1395000"/>
  </r>
  <r>
    <x v="159"/>
    <x v="36"/>
    <x v="84"/>
    <n v="405000"/>
    <n v="405000"/>
  </r>
  <r>
    <x v="160"/>
    <x v="33"/>
    <x v="84"/>
    <n v="339950"/>
    <n v="2407950"/>
  </r>
  <r>
    <x v="160"/>
    <x v="36"/>
    <x v="84"/>
    <n v="411000"/>
    <n v="411000"/>
  </r>
  <r>
    <x v="161"/>
    <x v="33"/>
    <x v="84"/>
    <n v="321108"/>
    <n v="1400315"/>
  </r>
  <r>
    <x v="161"/>
    <x v="36"/>
    <x v="84"/>
    <n v="245000"/>
    <n v="245000"/>
  </r>
  <r>
    <x v="162"/>
    <x v="33"/>
    <x v="84"/>
    <n v="360000"/>
    <n v="3988500"/>
  </r>
  <r>
    <x v="162"/>
    <x v="36"/>
    <x v="84"/>
    <n v="410000"/>
    <n v="820000"/>
  </r>
  <r>
    <x v="163"/>
    <x v="33"/>
    <x v="84"/>
    <n v="319500"/>
    <n v="2510550"/>
  </r>
  <r>
    <x v="163"/>
    <x v="36"/>
    <x v="84"/>
    <n v="452000"/>
    <n v="904000"/>
  </r>
  <r>
    <x v="164"/>
    <x v="33"/>
    <x v="84"/>
    <n v="330000"/>
    <n v="3722500"/>
  </r>
  <r>
    <x v="164"/>
    <x v="36"/>
    <x v="84"/>
    <m/>
    <n v="0"/>
  </r>
  <r>
    <x v="165"/>
    <x v="33"/>
    <x v="84"/>
    <n v="420000"/>
    <n v="4135900"/>
  </r>
  <r>
    <x v="165"/>
    <x v="36"/>
    <x v="84"/>
    <n v="371500"/>
    <n v="743000"/>
  </r>
  <r>
    <x v="166"/>
    <x v="33"/>
    <x v="84"/>
    <n v="315000"/>
    <n v="2366500"/>
  </r>
  <r>
    <x v="166"/>
    <x v="36"/>
    <x v="84"/>
    <m/>
    <n v="0"/>
  </r>
  <r>
    <x v="167"/>
    <x v="33"/>
    <x v="84"/>
    <n v="399000"/>
    <n v="2568200"/>
  </r>
  <r>
    <x v="167"/>
    <x v="36"/>
    <x v="84"/>
    <n v="407500"/>
    <n v="407500"/>
  </r>
  <r>
    <x v="168"/>
    <x v="33"/>
    <x v="84"/>
    <n v="395000"/>
    <n v="1753307"/>
  </r>
  <r>
    <x v="168"/>
    <x v="36"/>
    <x v="84"/>
    <m/>
    <n v="0"/>
  </r>
  <r>
    <x v="169"/>
    <x v="33"/>
    <x v="84"/>
    <n v="429000"/>
    <n v="1377000"/>
  </r>
  <r>
    <x v="169"/>
    <x v="36"/>
    <x v="84"/>
    <m/>
    <n v="0"/>
  </r>
  <r>
    <x v="170"/>
    <x v="33"/>
    <x v="84"/>
    <n v="328000"/>
    <n v="1361000"/>
  </r>
  <r>
    <x v="170"/>
    <x v="36"/>
    <x v="84"/>
    <n v="465000"/>
    <n v="465000"/>
  </r>
  <r>
    <x v="171"/>
    <x v="33"/>
    <x v="84"/>
    <n v="339950"/>
    <n v="2486200"/>
  </r>
  <r>
    <x v="171"/>
    <x v="36"/>
    <x v="84"/>
    <n v="460000"/>
    <n v="460000"/>
  </r>
  <r>
    <x v="172"/>
    <x v="33"/>
    <x v="84"/>
    <n v="336000"/>
    <n v="2302000"/>
  </r>
  <r>
    <x v="172"/>
    <x v="36"/>
    <x v="84"/>
    <m/>
    <n v="0"/>
  </r>
  <r>
    <x v="173"/>
    <x v="33"/>
    <x v="84"/>
    <n v="350000"/>
    <n v="2322500"/>
  </r>
  <r>
    <x v="173"/>
    <x v="36"/>
    <x v="84"/>
    <m/>
    <n v="0"/>
  </r>
  <r>
    <x v="174"/>
    <x v="33"/>
    <x v="84"/>
    <n v="377900"/>
    <n v="1913899"/>
  </r>
  <r>
    <x v="174"/>
    <x v="36"/>
    <x v="84"/>
    <n v="462000"/>
    <n v="462000"/>
  </r>
  <r>
    <x v="175"/>
    <x v="33"/>
    <x v="84"/>
    <n v="444500"/>
    <n v="3723350"/>
  </r>
  <r>
    <x v="175"/>
    <x v="36"/>
    <x v="84"/>
    <n v="455000"/>
    <n v="1255000"/>
  </r>
  <r>
    <x v="176"/>
    <x v="33"/>
    <x v="84"/>
    <n v="480000"/>
    <n v="2245000"/>
  </r>
  <r>
    <x v="176"/>
    <x v="36"/>
    <x v="84"/>
    <n v="392500"/>
    <n v="785000"/>
  </r>
  <r>
    <x v="177"/>
    <x v="33"/>
    <x v="84"/>
    <n v="327000"/>
    <n v="327000"/>
  </r>
  <r>
    <x v="177"/>
    <x v="36"/>
    <x v="84"/>
    <n v="371500"/>
    <n v="1775000"/>
  </r>
  <r>
    <x v="178"/>
    <x v="33"/>
    <x v="84"/>
    <n v="259000"/>
    <n v="1950800"/>
  </r>
  <r>
    <x v="178"/>
    <x v="36"/>
    <x v="84"/>
    <m/>
    <n v="0"/>
  </r>
  <r>
    <x v="179"/>
    <x v="33"/>
    <x v="84"/>
    <n v="405000"/>
    <n v="1125000"/>
  </r>
  <r>
    <x v="179"/>
    <x v="36"/>
    <x v="84"/>
    <n v="460000"/>
    <n v="460000"/>
  </r>
  <r>
    <x v="180"/>
    <x v="33"/>
    <x v="84"/>
    <n v="300000"/>
    <n v="1563500"/>
  </r>
  <r>
    <x v="180"/>
    <x v="36"/>
    <x v="84"/>
    <n v="294000"/>
    <n v="294000"/>
  </r>
  <r>
    <x v="181"/>
    <x v="33"/>
    <x v="84"/>
    <n v="420000"/>
    <n v="1184495"/>
  </r>
  <r>
    <x v="181"/>
    <x v="36"/>
    <x v="84"/>
    <m/>
    <n v="0"/>
  </r>
  <r>
    <x v="182"/>
    <x v="33"/>
    <x v="84"/>
    <n v="265000"/>
    <n v="265000"/>
  </r>
  <r>
    <x v="182"/>
    <x v="36"/>
    <x v="84"/>
    <m/>
    <n v="0"/>
  </r>
  <r>
    <x v="183"/>
    <x v="33"/>
    <x v="84"/>
    <n v="451000"/>
    <n v="1550000"/>
  </r>
  <r>
    <x v="183"/>
    <x v="36"/>
    <x v="84"/>
    <n v="417000"/>
    <n v="417000"/>
  </r>
  <r>
    <x v="184"/>
    <x v="33"/>
    <x v="84"/>
    <n v="498250"/>
    <n v="1720250"/>
  </r>
  <r>
    <x v="184"/>
    <x v="36"/>
    <x v="84"/>
    <m/>
    <n v="0"/>
  </r>
  <r>
    <x v="185"/>
    <x v="33"/>
    <x v="84"/>
    <n v="525000"/>
    <n v="2591550"/>
  </r>
  <r>
    <x v="185"/>
    <x v="36"/>
    <x v="84"/>
    <n v="395000"/>
    <n v="395000"/>
  </r>
  <r>
    <x v="186"/>
    <x v="33"/>
    <x v="84"/>
    <n v="456975"/>
    <n v="2597950"/>
  </r>
  <r>
    <x v="186"/>
    <x v="36"/>
    <x v="84"/>
    <n v="438000"/>
    <n v="876000"/>
  </r>
  <r>
    <x v="187"/>
    <x v="33"/>
    <x v="84"/>
    <n v="389500"/>
    <n v="1669000"/>
  </r>
  <r>
    <x v="187"/>
    <x v="36"/>
    <x v="84"/>
    <m/>
    <n v="0"/>
  </r>
  <r>
    <x v="188"/>
    <x v="33"/>
    <x v="84"/>
    <n v="557500"/>
    <n v="4563000"/>
  </r>
  <r>
    <x v="188"/>
    <x v="36"/>
    <x v="84"/>
    <m/>
    <n v="0"/>
  </r>
  <r>
    <x v="189"/>
    <x v="33"/>
    <x v="84"/>
    <n v="332000"/>
    <n v="1469000"/>
  </r>
  <r>
    <x v="189"/>
    <x v="36"/>
    <x v="84"/>
    <m/>
    <n v="0"/>
  </r>
  <r>
    <x v="190"/>
    <x v="33"/>
    <x v="84"/>
    <n v="378000"/>
    <n v="2427775"/>
  </r>
  <r>
    <x v="190"/>
    <x v="36"/>
    <x v="84"/>
    <n v="467500"/>
    <n v="935000"/>
  </r>
  <r>
    <x v="191"/>
    <x v="33"/>
    <x v="84"/>
    <n v="340000"/>
    <n v="1754950"/>
  </r>
  <r>
    <x v="191"/>
    <x v="36"/>
    <x v="84"/>
    <n v="447000"/>
    <n v="447000"/>
  </r>
  <r>
    <x v="192"/>
    <x v="33"/>
    <x v="84"/>
    <n v="425000"/>
    <n v="1750000"/>
  </r>
  <r>
    <x v="192"/>
    <x v="36"/>
    <x v="84"/>
    <n v="327000"/>
    <n v="327000"/>
  </r>
  <r>
    <x v="202"/>
    <x v="33"/>
    <x v="84"/>
    <n v="258550"/>
    <n v="258550"/>
  </r>
  <r>
    <x v="202"/>
    <x v="36"/>
    <x v="84"/>
    <n v="335200"/>
    <n v="335200"/>
  </r>
  <r>
    <x v="194"/>
    <x v="33"/>
    <x v="84"/>
    <n v="415000"/>
    <n v="1641000"/>
  </r>
  <r>
    <x v="194"/>
    <x v="36"/>
    <x v="84"/>
    <n v="328000"/>
    <n v="328000"/>
  </r>
  <r>
    <x v="195"/>
    <x v="33"/>
    <x v="84"/>
    <m/>
    <m/>
  </r>
  <r>
    <x v="195"/>
    <x v="36"/>
    <x v="84"/>
    <n v="335000"/>
    <n v="335000"/>
  </r>
  <r>
    <x v="196"/>
    <x v="33"/>
    <x v="84"/>
    <n v="387250"/>
    <n v="3910000"/>
  </r>
  <r>
    <x v="196"/>
    <x v="36"/>
    <x v="84"/>
    <n v="340000"/>
    <n v="340000"/>
  </r>
  <r>
    <x v="197"/>
    <x v="33"/>
    <x v="84"/>
    <n v="580000"/>
    <n v="1545000"/>
  </r>
  <r>
    <x v="197"/>
    <x v="36"/>
    <x v="84"/>
    <n v="613275"/>
    <n v="613275"/>
  </r>
  <r>
    <x v="198"/>
    <x v="33"/>
    <x v="84"/>
    <n v="408750"/>
    <n v="4234400"/>
  </r>
  <r>
    <x v="198"/>
    <x v="36"/>
    <x v="84"/>
    <m/>
    <m/>
  </r>
  <r>
    <x v="199"/>
    <x v="33"/>
    <x v="84"/>
    <n v="330000"/>
    <n v="1231460"/>
  </r>
  <r>
    <x v="199"/>
    <x v="36"/>
    <x v="84"/>
    <m/>
    <m/>
  </r>
  <r>
    <x v="200"/>
    <x v="33"/>
    <x v="84"/>
    <n v="369500"/>
    <n v="1612710"/>
  </r>
  <r>
    <x v="200"/>
    <x v="36"/>
    <x v="84"/>
    <n v="443750"/>
    <n v="887500"/>
  </r>
  <r>
    <x v="201"/>
    <x v="36"/>
    <x v="84"/>
    <m/>
    <m/>
  </r>
  <r>
    <x v="201"/>
    <x v="33"/>
    <x v="84"/>
    <n v="452000"/>
    <n v="2256500"/>
  </r>
  <r>
    <x v="12"/>
    <x v="33"/>
    <x v="85"/>
    <m/>
    <n v="0"/>
  </r>
  <r>
    <x v="12"/>
    <x v="36"/>
    <x v="85"/>
    <n v="214950"/>
    <n v="5488585"/>
  </r>
  <r>
    <x v="13"/>
    <x v="33"/>
    <x v="85"/>
    <m/>
    <n v="0"/>
  </r>
  <r>
    <x v="13"/>
    <x v="36"/>
    <x v="85"/>
    <n v="205900"/>
    <n v="3159950"/>
  </r>
  <r>
    <x v="14"/>
    <x v="33"/>
    <x v="85"/>
    <m/>
    <n v="0"/>
  </r>
  <r>
    <x v="14"/>
    <x v="36"/>
    <x v="85"/>
    <n v="238725"/>
    <n v="6803750"/>
  </r>
  <r>
    <x v="15"/>
    <x v="33"/>
    <x v="85"/>
    <m/>
    <n v="0"/>
  </r>
  <r>
    <x v="15"/>
    <x v="36"/>
    <x v="85"/>
    <n v="228000"/>
    <n v="5780200"/>
  </r>
  <r>
    <x v="16"/>
    <x v="33"/>
    <x v="85"/>
    <m/>
    <n v="0"/>
  </r>
  <r>
    <x v="16"/>
    <x v="36"/>
    <x v="85"/>
    <n v="274000"/>
    <n v="10201080"/>
  </r>
  <r>
    <x v="17"/>
    <x v="33"/>
    <x v="85"/>
    <m/>
    <n v="0"/>
  </r>
  <r>
    <x v="17"/>
    <x v="36"/>
    <x v="85"/>
    <n v="254000"/>
    <n v="7040530"/>
  </r>
  <r>
    <x v="18"/>
    <x v="33"/>
    <x v="85"/>
    <n v="333500"/>
    <n v="333500"/>
  </r>
  <r>
    <x v="18"/>
    <x v="36"/>
    <x v="85"/>
    <n v="239900"/>
    <n v="4385204"/>
  </r>
  <r>
    <x v="19"/>
    <x v="33"/>
    <x v="85"/>
    <m/>
    <n v="0"/>
  </r>
  <r>
    <x v="19"/>
    <x v="36"/>
    <x v="85"/>
    <n v="249950"/>
    <n v="9995626"/>
  </r>
  <r>
    <x v="20"/>
    <x v="33"/>
    <x v="85"/>
    <n v="318000"/>
    <n v="318000"/>
  </r>
  <r>
    <x v="20"/>
    <x v="36"/>
    <x v="85"/>
    <n v="240000"/>
    <n v="3185397"/>
  </r>
  <r>
    <x v="21"/>
    <x v="33"/>
    <x v="85"/>
    <m/>
    <n v="0"/>
  </r>
  <r>
    <x v="21"/>
    <x v="36"/>
    <x v="85"/>
    <n v="244500"/>
    <n v="6810250"/>
  </r>
  <r>
    <x v="22"/>
    <x v="33"/>
    <x v="85"/>
    <n v="332500"/>
    <n v="332500"/>
  </r>
  <r>
    <x v="22"/>
    <x v="36"/>
    <x v="85"/>
    <n v="264375"/>
    <n v="3195400"/>
  </r>
  <r>
    <x v="23"/>
    <x v="33"/>
    <x v="85"/>
    <m/>
    <n v="0"/>
  </r>
  <r>
    <x v="23"/>
    <x v="36"/>
    <x v="85"/>
    <n v="267000"/>
    <n v="5990110"/>
  </r>
  <r>
    <x v="24"/>
    <x v="33"/>
    <x v="85"/>
    <m/>
    <n v="0"/>
  </r>
  <r>
    <x v="24"/>
    <x v="36"/>
    <x v="85"/>
    <n v="243000"/>
    <n v="2573400"/>
  </r>
  <r>
    <x v="25"/>
    <x v="33"/>
    <x v="85"/>
    <m/>
    <n v="0"/>
  </r>
  <r>
    <x v="25"/>
    <x v="36"/>
    <x v="85"/>
    <n v="249000"/>
    <n v="4825910"/>
  </r>
  <r>
    <x v="26"/>
    <x v="33"/>
    <x v="85"/>
    <n v="465000"/>
    <n v="465000"/>
  </r>
  <r>
    <x v="26"/>
    <x v="36"/>
    <x v="85"/>
    <n v="243250"/>
    <n v="5465300"/>
  </r>
  <r>
    <x v="27"/>
    <x v="33"/>
    <x v="85"/>
    <m/>
    <n v="0"/>
  </r>
  <r>
    <x v="27"/>
    <x v="36"/>
    <x v="85"/>
    <n v="269775"/>
    <n v="5957575"/>
  </r>
  <r>
    <x v="28"/>
    <x v="33"/>
    <x v="85"/>
    <m/>
    <n v="0"/>
  </r>
  <r>
    <x v="28"/>
    <x v="36"/>
    <x v="85"/>
    <n v="300000"/>
    <n v="6342450"/>
  </r>
  <r>
    <x v="29"/>
    <x v="33"/>
    <x v="85"/>
    <m/>
    <n v="0"/>
  </r>
  <r>
    <x v="29"/>
    <x v="36"/>
    <x v="85"/>
    <n v="250000"/>
    <n v="8252149"/>
  </r>
  <r>
    <x v="30"/>
    <x v="33"/>
    <x v="85"/>
    <m/>
    <n v="0"/>
  </r>
  <r>
    <x v="30"/>
    <x v="36"/>
    <x v="85"/>
    <n v="299900"/>
    <n v="11040039"/>
  </r>
  <r>
    <x v="31"/>
    <x v="33"/>
    <x v="85"/>
    <n v="325000"/>
    <n v="325000"/>
  </r>
  <r>
    <x v="31"/>
    <x v="36"/>
    <x v="85"/>
    <n v="290500"/>
    <n v="11196428"/>
  </r>
  <r>
    <x v="32"/>
    <x v="33"/>
    <x v="85"/>
    <n v="387000"/>
    <n v="387000"/>
  </r>
  <r>
    <x v="32"/>
    <x v="36"/>
    <x v="85"/>
    <n v="305000"/>
    <n v="7973427"/>
  </r>
  <r>
    <x v="33"/>
    <x v="33"/>
    <x v="85"/>
    <m/>
    <n v="0"/>
  </r>
  <r>
    <x v="33"/>
    <x v="36"/>
    <x v="85"/>
    <n v="295250"/>
    <n v="6604980"/>
  </r>
  <r>
    <x v="34"/>
    <x v="33"/>
    <x v="85"/>
    <m/>
    <n v="0"/>
  </r>
  <r>
    <x v="34"/>
    <x v="36"/>
    <x v="85"/>
    <n v="300000"/>
    <n v="6381353"/>
  </r>
  <r>
    <x v="35"/>
    <x v="33"/>
    <x v="85"/>
    <m/>
    <n v="0"/>
  </r>
  <r>
    <x v="35"/>
    <x v="36"/>
    <x v="85"/>
    <n v="320000"/>
    <n v="10014488"/>
  </r>
  <r>
    <x v="36"/>
    <x v="33"/>
    <x v="85"/>
    <m/>
    <n v="0"/>
  </r>
  <r>
    <x v="36"/>
    <x v="36"/>
    <x v="85"/>
    <n v="264965"/>
    <n v="1726535"/>
  </r>
  <r>
    <x v="37"/>
    <x v="33"/>
    <x v="85"/>
    <m/>
    <n v="0"/>
  </r>
  <r>
    <x v="37"/>
    <x v="36"/>
    <x v="85"/>
    <n v="275000"/>
    <n v="4464799"/>
  </r>
  <r>
    <x v="38"/>
    <x v="33"/>
    <x v="85"/>
    <n v="255000"/>
    <n v="255000"/>
  </r>
  <r>
    <x v="38"/>
    <x v="36"/>
    <x v="85"/>
    <n v="325000"/>
    <n v="6817800"/>
  </r>
  <r>
    <x v="39"/>
    <x v="33"/>
    <x v="85"/>
    <m/>
    <n v="0"/>
  </r>
  <r>
    <x v="39"/>
    <x v="36"/>
    <x v="85"/>
    <n v="340000"/>
    <n v="5089299"/>
  </r>
  <r>
    <x v="40"/>
    <x v="33"/>
    <x v="85"/>
    <m/>
    <n v="0"/>
  </r>
  <r>
    <x v="40"/>
    <x v="36"/>
    <x v="85"/>
    <n v="305750"/>
    <n v="5833350"/>
  </r>
  <r>
    <x v="41"/>
    <x v="33"/>
    <x v="85"/>
    <n v="250000"/>
    <n v="250000"/>
  </r>
  <r>
    <x v="41"/>
    <x v="36"/>
    <x v="85"/>
    <n v="360000"/>
    <n v="9492951"/>
  </r>
  <r>
    <x v="42"/>
    <x v="33"/>
    <x v="85"/>
    <n v="415000"/>
    <n v="415000"/>
  </r>
  <r>
    <x v="42"/>
    <x v="36"/>
    <x v="85"/>
    <n v="337000"/>
    <n v="10878627"/>
  </r>
  <r>
    <x v="43"/>
    <x v="33"/>
    <x v="85"/>
    <m/>
    <n v="0"/>
  </r>
  <r>
    <x v="43"/>
    <x v="36"/>
    <x v="85"/>
    <n v="286000"/>
    <n v="7163497"/>
  </r>
  <r>
    <x v="44"/>
    <x v="33"/>
    <x v="85"/>
    <m/>
    <n v="0"/>
  </r>
  <r>
    <x v="44"/>
    <x v="36"/>
    <x v="85"/>
    <n v="390500"/>
    <n v="6828357"/>
  </r>
  <r>
    <x v="45"/>
    <x v="33"/>
    <x v="85"/>
    <m/>
    <n v="0"/>
  </r>
  <r>
    <x v="45"/>
    <x v="36"/>
    <x v="85"/>
    <n v="317300"/>
    <n v="7164262"/>
  </r>
  <r>
    <x v="46"/>
    <x v="33"/>
    <x v="85"/>
    <n v="439950"/>
    <n v="439950"/>
  </r>
  <r>
    <x v="46"/>
    <x v="36"/>
    <x v="85"/>
    <n v="262000"/>
    <n v="4515900"/>
  </r>
  <r>
    <x v="47"/>
    <x v="33"/>
    <x v="85"/>
    <m/>
    <n v="0"/>
  </r>
  <r>
    <x v="47"/>
    <x v="36"/>
    <x v="85"/>
    <n v="299950"/>
    <n v="6211650"/>
  </r>
  <r>
    <x v="48"/>
    <x v="33"/>
    <x v="85"/>
    <m/>
    <n v="0"/>
  </r>
  <r>
    <x v="48"/>
    <x v="36"/>
    <x v="85"/>
    <n v="302500"/>
    <n v="3815850"/>
  </r>
  <r>
    <x v="49"/>
    <x v="33"/>
    <x v="85"/>
    <m/>
    <n v="0"/>
  </r>
  <r>
    <x v="49"/>
    <x v="36"/>
    <x v="85"/>
    <n v="291750"/>
    <n v="4024670"/>
  </r>
  <r>
    <x v="50"/>
    <x v="33"/>
    <x v="85"/>
    <m/>
    <n v="0"/>
  </r>
  <r>
    <x v="50"/>
    <x v="36"/>
    <x v="85"/>
    <n v="339500"/>
    <n v="7295100"/>
  </r>
  <r>
    <x v="51"/>
    <x v="33"/>
    <x v="85"/>
    <n v="465000"/>
    <n v="465000"/>
  </r>
  <r>
    <x v="51"/>
    <x v="36"/>
    <x v="85"/>
    <n v="296725"/>
    <n v="6493400"/>
  </r>
  <r>
    <x v="52"/>
    <x v="33"/>
    <x v="85"/>
    <m/>
    <n v="0"/>
  </r>
  <r>
    <x v="52"/>
    <x v="36"/>
    <x v="85"/>
    <n v="318500"/>
    <n v="7412800"/>
  </r>
  <r>
    <x v="53"/>
    <x v="33"/>
    <x v="85"/>
    <m/>
    <n v="0"/>
  </r>
  <r>
    <x v="53"/>
    <x v="36"/>
    <x v="85"/>
    <n v="347500"/>
    <n v="6019500"/>
  </r>
  <r>
    <x v="54"/>
    <x v="33"/>
    <x v="85"/>
    <n v="414000"/>
    <n v="414000"/>
  </r>
  <r>
    <x v="54"/>
    <x v="36"/>
    <x v="85"/>
    <n v="287475"/>
    <n v="4747100"/>
  </r>
  <r>
    <x v="55"/>
    <x v="33"/>
    <x v="85"/>
    <m/>
    <n v="0"/>
  </r>
  <r>
    <x v="55"/>
    <x v="36"/>
    <x v="85"/>
    <n v="349000"/>
    <n v="6582550"/>
  </r>
  <r>
    <x v="56"/>
    <x v="33"/>
    <x v="85"/>
    <m/>
    <n v="0"/>
  </r>
  <r>
    <x v="56"/>
    <x v="36"/>
    <x v="85"/>
    <n v="349000"/>
    <n v="7528280"/>
  </r>
  <r>
    <x v="57"/>
    <x v="33"/>
    <x v="85"/>
    <n v="649500"/>
    <n v="649500"/>
  </r>
  <r>
    <x v="57"/>
    <x v="36"/>
    <x v="85"/>
    <n v="315000"/>
    <n v="5955249"/>
  </r>
  <r>
    <x v="58"/>
    <x v="33"/>
    <x v="85"/>
    <m/>
    <n v="0"/>
  </r>
  <r>
    <x v="58"/>
    <x v="36"/>
    <x v="85"/>
    <n v="272000"/>
    <n v="3405950"/>
  </r>
  <r>
    <x v="59"/>
    <x v="33"/>
    <x v="85"/>
    <n v="345225"/>
    <n v="345225"/>
  </r>
  <r>
    <x v="59"/>
    <x v="36"/>
    <x v="85"/>
    <n v="312500"/>
    <n v="4841000"/>
  </r>
  <r>
    <x v="60"/>
    <x v="33"/>
    <x v="85"/>
    <m/>
    <n v="0"/>
  </r>
  <r>
    <x v="60"/>
    <x v="36"/>
    <x v="85"/>
    <n v="387500"/>
    <n v="2193500"/>
  </r>
  <r>
    <x v="61"/>
    <x v="33"/>
    <x v="85"/>
    <m/>
    <n v="0"/>
  </r>
  <r>
    <x v="61"/>
    <x v="36"/>
    <x v="85"/>
    <n v="350000"/>
    <n v="4897000"/>
  </r>
  <r>
    <x v="62"/>
    <x v="33"/>
    <x v="85"/>
    <m/>
    <n v="0"/>
  </r>
  <r>
    <x v="62"/>
    <x v="36"/>
    <x v="85"/>
    <n v="301250"/>
    <n v="2590500"/>
  </r>
  <r>
    <x v="63"/>
    <x v="33"/>
    <x v="85"/>
    <m/>
    <n v="0"/>
  </r>
  <r>
    <x v="63"/>
    <x v="36"/>
    <x v="85"/>
    <n v="255000"/>
    <n v="7319550"/>
  </r>
  <r>
    <x v="64"/>
    <x v="33"/>
    <x v="85"/>
    <m/>
    <n v="0"/>
  </r>
  <r>
    <x v="64"/>
    <x v="36"/>
    <x v="85"/>
    <n v="308500"/>
    <n v="3228000"/>
  </r>
  <r>
    <x v="65"/>
    <x v="33"/>
    <x v="85"/>
    <n v="421000"/>
    <n v="421000"/>
  </r>
  <r>
    <x v="65"/>
    <x v="36"/>
    <x v="85"/>
    <n v="248000"/>
    <n v="4570900"/>
  </r>
  <r>
    <x v="66"/>
    <x v="33"/>
    <x v="85"/>
    <n v="394500"/>
    <n v="394500"/>
  </r>
  <r>
    <x v="66"/>
    <x v="36"/>
    <x v="85"/>
    <n v="310000"/>
    <n v="4634350"/>
  </r>
  <r>
    <x v="67"/>
    <x v="33"/>
    <x v="85"/>
    <m/>
    <n v="0"/>
  </r>
  <r>
    <x v="67"/>
    <x v="36"/>
    <x v="85"/>
    <n v="310400"/>
    <n v="1980700"/>
  </r>
  <r>
    <x v="68"/>
    <x v="33"/>
    <x v="85"/>
    <m/>
    <n v="0"/>
  </r>
  <r>
    <x v="68"/>
    <x v="36"/>
    <x v="85"/>
    <n v="305000"/>
    <n v="4224750"/>
  </r>
  <r>
    <x v="69"/>
    <x v="33"/>
    <x v="85"/>
    <n v="259880"/>
    <n v="259880"/>
  </r>
  <r>
    <x v="69"/>
    <x v="36"/>
    <x v="85"/>
    <n v="250000"/>
    <n v="3597300"/>
  </r>
  <r>
    <x v="70"/>
    <x v="33"/>
    <x v="85"/>
    <m/>
    <n v="0"/>
  </r>
  <r>
    <x v="70"/>
    <x v="36"/>
    <x v="85"/>
    <n v="243750"/>
    <n v="2065900"/>
  </r>
  <r>
    <x v="71"/>
    <x v="33"/>
    <x v="85"/>
    <m/>
    <n v="0"/>
  </r>
  <r>
    <x v="71"/>
    <x v="36"/>
    <x v="85"/>
    <n v="290071"/>
    <n v="2385142"/>
  </r>
  <r>
    <x v="72"/>
    <x v="33"/>
    <x v="85"/>
    <m/>
    <n v="0"/>
  </r>
  <r>
    <x v="72"/>
    <x v="36"/>
    <x v="85"/>
    <n v="237250"/>
    <n v="1032500"/>
  </r>
  <r>
    <x v="73"/>
    <x v="33"/>
    <x v="85"/>
    <m/>
    <n v="0"/>
  </r>
  <r>
    <x v="73"/>
    <x v="36"/>
    <x v="85"/>
    <n v="265000"/>
    <n v="1897000"/>
  </r>
  <r>
    <x v="74"/>
    <x v="33"/>
    <x v="85"/>
    <n v="494976"/>
    <n v="989952"/>
  </r>
  <r>
    <x v="74"/>
    <x v="36"/>
    <x v="85"/>
    <n v="255000"/>
    <n v="2251850"/>
  </r>
  <r>
    <x v="75"/>
    <x v="33"/>
    <x v="85"/>
    <m/>
    <n v="0"/>
  </r>
  <r>
    <x v="75"/>
    <x v="36"/>
    <x v="85"/>
    <n v="265000"/>
    <n v="2410033"/>
  </r>
  <r>
    <x v="76"/>
    <x v="33"/>
    <x v="85"/>
    <m/>
    <n v="0"/>
  </r>
  <r>
    <x v="76"/>
    <x v="36"/>
    <x v="85"/>
    <n v="277500"/>
    <n v="3728338"/>
  </r>
  <r>
    <x v="77"/>
    <x v="33"/>
    <x v="85"/>
    <m/>
    <n v="0"/>
  </r>
  <r>
    <x v="77"/>
    <x v="36"/>
    <x v="85"/>
    <n v="347000"/>
    <n v="5075750"/>
  </r>
  <r>
    <x v="78"/>
    <x v="33"/>
    <x v="85"/>
    <n v="318500"/>
    <n v="637000"/>
  </r>
  <r>
    <x v="78"/>
    <x v="36"/>
    <x v="85"/>
    <n v="289000"/>
    <n v="7090900"/>
  </r>
  <r>
    <x v="79"/>
    <x v="33"/>
    <x v="85"/>
    <m/>
    <n v="0"/>
  </r>
  <r>
    <x v="79"/>
    <x v="36"/>
    <x v="85"/>
    <n v="265000"/>
    <n v="4103000"/>
  </r>
  <r>
    <x v="80"/>
    <x v="33"/>
    <x v="85"/>
    <n v="350000"/>
    <n v="350000"/>
  </r>
  <r>
    <x v="80"/>
    <x v="36"/>
    <x v="85"/>
    <n v="275000"/>
    <n v="3281150"/>
  </r>
  <r>
    <x v="81"/>
    <x v="33"/>
    <x v="85"/>
    <m/>
    <n v="0"/>
  </r>
  <r>
    <x v="81"/>
    <x v="36"/>
    <x v="85"/>
    <n v="277250"/>
    <n v="3615450"/>
  </r>
  <r>
    <x v="82"/>
    <x v="33"/>
    <x v="85"/>
    <m/>
    <n v="0"/>
  </r>
  <r>
    <x v="82"/>
    <x v="36"/>
    <x v="85"/>
    <n v="275000"/>
    <n v="4520000"/>
  </r>
  <r>
    <x v="83"/>
    <x v="33"/>
    <x v="85"/>
    <m/>
    <n v="0"/>
  </r>
  <r>
    <x v="83"/>
    <x v="36"/>
    <x v="85"/>
    <n v="259900"/>
    <n v="3350900"/>
  </r>
  <r>
    <x v="84"/>
    <x v="33"/>
    <x v="85"/>
    <m/>
    <n v="0"/>
  </r>
  <r>
    <x v="84"/>
    <x v="36"/>
    <x v="85"/>
    <n v="258000"/>
    <n v="1302900"/>
  </r>
  <r>
    <x v="85"/>
    <x v="33"/>
    <x v="85"/>
    <m/>
    <n v="0"/>
  </r>
  <r>
    <x v="85"/>
    <x v="36"/>
    <x v="85"/>
    <n v="255925"/>
    <n v="999850"/>
  </r>
  <r>
    <x v="86"/>
    <x v="33"/>
    <x v="85"/>
    <n v="429000"/>
    <n v="429000"/>
  </r>
  <r>
    <x v="86"/>
    <x v="36"/>
    <x v="85"/>
    <n v="305000"/>
    <n v="3558400"/>
  </r>
  <r>
    <x v="87"/>
    <x v="33"/>
    <x v="85"/>
    <m/>
    <n v="0"/>
  </r>
  <r>
    <x v="87"/>
    <x v="36"/>
    <x v="85"/>
    <n v="255000"/>
    <n v="3556049"/>
  </r>
  <r>
    <x v="88"/>
    <x v="33"/>
    <x v="85"/>
    <n v="190000"/>
    <n v="190000"/>
  </r>
  <r>
    <x v="88"/>
    <x v="36"/>
    <x v="85"/>
    <n v="235000"/>
    <n v="3782000"/>
  </r>
  <r>
    <x v="89"/>
    <x v="33"/>
    <x v="85"/>
    <n v="220000"/>
    <n v="220000"/>
  </r>
  <r>
    <x v="89"/>
    <x v="36"/>
    <x v="85"/>
    <n v="279000"/>
    <n v="3850200"/>
  </r>
  <r>
    <x v="90"/>
    <x v="33"/>
    <x v="85"/>
    <m/>
    <n v="0"/>
  </r>
  <r>
    <x v="90"/>
    <x v="36"/>
    <x v="85"/>
    <n v="338500"/>
    <n v="4252325"/>
  </r>
  <r>
    <x v="91"/>
    <x v="33"/>
    <x v="85"/>
    <m/>
    <n v="0"/>
  </r>
  <r>
    <x v="91"/>
    <x v="36"/>
    <x v="85"/>
    <n v="229750"/>
    <n v="1004500"/>
  </r>
  <r>
    <x v="92"/>
    <x v="33"/>
    <x v="85"/>
    <m/>
    <n v="0"/>
  </r>
  <r>
    <x v="92"/>
    <x v="36"/>
    <x v="85"/>
    <n v="302250"/>
    <n v="2470750"/>
  </r>
  <r>
    <x v="93"/>
    <x v="33"/>
    <x v="85"/>
    <m/>
    <n v="0"/>
  </r>
  <r>
    <x v="93"/>
    <x v="36"/>
    <x v="85"/>
    <n v="224000"/>
    <n v="1816350"/>
  </r>
  <r>
    <x v="94"/>
    <x v="33"/>
    <x v="85"/>
    <m/>
    <n v="0"/>
  </r>
  <r>
    <x v="94"/>
    <x v="36"/>
    <x v="85"/>
    <n v="285000"/>
    <n v="2787375"/>
  </r>
  <r>
    <x v="95"/>
    <x v="33"/>
    <x v="85"/>
    <m/>
    <n v="0"/>
  </r>
  <r>
    <x v="95"/>
    <x v="36"/>
    <x v="85"/>
    <n v="234500"/>
    <n v="1934400"/>
  </r>
  <r>
    <x v="96"/>
    <x v="33"/>
    <x v="85"/>
    <m/>
    <n v="0"/>
  </r>
  <r>
    <x v="96"/>
    <x v="36"/>
    <x v="85"/>
    <n v="280000"/>
    <n v="1462380"/>
  </r>
  <r>
    <x v="97"/>
    <x v="33"/>
    <x v="85"/>
    <m/>
    <n v="0"/>
  </r>
  <r>
    <x v="97"/>
    <x v="36"/>
    <x v="85"/>
    <n v="270000"/>
    <n v="1420000"/>
  </r>
  <r>
    <x v="98"/>
    <x v="33"/>
    <x v="85"/>
    <m/>
    <n v="0"/>
  </r>
  <r>
    <x v="98"/>
    <x v="36"/>
    <x v="85"/>
    <n v="279250"/>
    <n v="2227936"/>
  </r>
  <r>
    <x v="99"/>
    <x v="33"/>
    <x v="85"/>
    <m/>
    <n v="0"/>
  </r>
  <r>
    <x v="99"/>
    <x v="36"/>
    <x v="85"/>
    <n v="260000"/>
    <n v="1890950"/>
  </r>
  <r>
    <x v="100"/>
    <x v="33"/>
    <x v="85"/>
    <m/>
    <n v="0"/>
  </r>
  <r>
    <x v="100"/>
    <x v="36"/>
    <x v="85"/>
    <n v="266500"/>
    <n v="3353800"/>
  </r>
  <r>
    <x v="101"/>
    <x v="33"/>
    <x v="85"/>
    <m/>
    <n v="0"/>
  </r>
  <r>
    <x v="101"/>
    <x v="36"/>
    <x v="85"/>
    <n v="306750"/>
    <n v="5434207"/>
  </r>
  <r>
    <x v="102"/>
    <x v="33"/>
    <x v="85"/>
    <m/>
    <n v="0"/>
  </r>
  <r>
    <x v="102"/>
    <x v="36"/>
    <x v="85"/>
    <n v="284500"/>
    <n v="3347500"/>
  </r>
  <r>
    <x v="103"/>
    <x v="33"/>
    <x v="85"/>
    <m/>
    <n v="0"/>
  </r>
  <r>
    <x v="103"/>
    <x v="36"/>
    <x v="85"/>
    <n v="232500"/>
    <n v="1914500"/>
  </r>
  <r>
    <x v="104"/>
    <x v="33"/>
    <x v="85"/>
    <m/>
    <n v="0"/>
  </r>
  <r>
    <x v="104"/>
    <x v="36"/>
    <x v="85"/>
    <n v="220000"/>
    <n v="2875400"/>
  </r>
  <r>
    <x v="105"/>
    <x v="33"/>
    <x v="85"/>
    <n v="335000"/>
    <n v="335000"/>
  </r>
  <r>
    <x v="105"/>
    <x v="36"/>
    <x v="85"/>
    <n v="269500"/>
    <n v="2810772"/>
  </r>
  <r>
    <x v="106"/>
    <x v="33"/>
    <x v="85"/>
    <m/>
    <n v="0"/>
  </r>
  <r>
    <x v="106"/>
    <x v="36"/>
    <x v="85"/>
    <n v="273500"/>
    <n v="2969350"/>
  </r>
  <r>
    <x v="107"/>
    <x v="33"/>
    <x v="85"/>
    <m/>
    <n v="0"/>
  </r>
  <r>
    <x v="107"/>
    <x v="36"/>
    <x v="85"/>
    <n v="266200"/>
    <n v="3228400"/>
  </r>
  <r>
    <x v="108"/>
    <x v="33"/>
    <x v="85"/>
    <m/>
    <n v="0"/>
  </r>
  <r>
    <x v="108"/>
    <x v="36"/>
    <x v="85"/>
    <n v="219500"/>
    <n v="2816450"/>
  </r>
  <r>
    <x v="109"/>
    <x v="33"/>
    <x v="85"/>
    <m/>
    <n v="0"/>
  </r>
  <r>
    <x v="109"/>
    <x v="36"/>
    <x v="85"/>
    <n v="206000"/>
    <n v="1771000"/>
  </r>
  <r>
    <x v="110"/>
    <x v="33"/>
    <x v="85"/>
    <m/>
    <n v="0"/>
  </r>
  <r>
    <x v="110"/>
    <x v="36"/>
    <x v="85"/>
    <n v="247450"/>
    <n v="4963500"/>
  </r>
  <r>
    <x v="111"/>
    <x v="33"/>
    <x v="85"/>
    <m/>
    <n v="0"/>
  </r>
  <r>
    <x v="111"/>
    <x v="36"/>
    <x v="85"/>
    <n v="229000"/>
    <n v="4069434"/>
  </r>
  <r>
    <x v="112"/>
    <x v="33"/>
    <x v="85"/>
    <n v="300000"/>
    <n v="300000"/>
  </r>
  <r>
    <x v="112"/>
    <x v="36"/>
    <x v="85"/>
    <n v="250000"/>
    <n v="3335299"/>
  </r>
  <r>
    <x v="113"/>
    <x v="33"/>
    <x v="85"/>
    <n v="269900"/>
    <n v="269900"/>
  </r>
  <r>
    <x v="113"/>
    <x v="36"/>
    <x v="85"/>
    <n v="242500"/>
    <n v="3302100"/>
  </r>
  <r>
    <x v="114"/>
    <x v="33"/>
    <x v="85"/>
    <m/>
    <n v="0"/>
  </r>
  <r>
    <x v="114"/>
    <x v="36"/>
    <x v="85"/>
    <n v="242500"/>
    <n v="3915000"/>
  </r>
  <r>
    <x v="115"/>
    <x v="33"/>
    <x v="85"/>
    <m/>
    <n v="0"/>
  </r>
  <r>
    <x v="115"/>
    <x v="36"/>
    <x v="85"/>
    <n v="295000"/>
    <n v="5129650"/>
  </r>
  <r>
    <x v="116"/>
    <x v="33"/>
    <x v="85"/>
    <m/>
    <n v="0"/>
  </r>
  <r>
    <x v="116"/>
    <x v="36"/>
    <x v="85"/>
    <n v="259500"/>
    <n v="2052057"/>
  </r>
  <r>
    <x v="117"/>
    <x v="33"/>
    <x v="85"/>
    <m/>
    <n v="0"/>
  </r>
  <r>
    <x v="117"/>
    <x v="36"/>
    <x v="85"/>
    <n v="250000"/>
    <n v="3342345"/>
  </r>
  <r>
    <x v="118"/>
    <x v="33"/>
    <x v="85"/>
    <m/>
    <n v="0"/>
  </r>
  <r>
    <x v="118"/>
    <x v="36"/>
    <x v="85"/>
    <n v="294450"/>
    <n v="4135400"/>
  </r>
  <r>
    <x v="119"/>
    <x v="33"/>
    <x v="85"/>
    <m/>
    <n v="0"/>
  </r>
  <r>
    <x v="119"/>
    <x v="36"/>
    <x v="85"/>
    <n v="237472"/>
    <n v="4729589"/>
  </r>
  <r>
    <x v="120"/>
    <x v="33"/>
    <x v="85"/>
    <m/>
    <n v="0"/>
  </r>
  <r>
    <x v="120"/>
    <x v="36"/>
    <x v="85"/>
    <n v="265000"/>
    <n v="3493606"/>
  </r>
  <r>
    <x v="121"/>
    <x v="33"/>
    <x v="85"/>
    <m/>
    <n v="0"/>
  </r>
  <r>
    <x v="121"/>
    <x v="36"/>
    <x v="85"/>
    <n v="266450"/>
    <n v="2537500"/>
  </r>
  <r>
    <x v="122"/>
    <x v="33"/>
    <x v="85"/>
    <m/>
    <n v="0"/>
  </r>
  <r>
    <x v="122"/>
    <x v="36"/>
    <x v="85"/>
    <n v="279950"/>
    <n v="2323641"/>
  </r>
  <r>
    <x v="123"/>
    <x v="33"/>
    <x v="85"/>
    <m/>
    <n v="0"/>
  </r>
  <r>
    <x v="123"/>
    <x v="36"/>
    <x v="85"/>
    <n v="252950"/>
    <n v="5041810"/>
  </r>
  <r>
    <x v="124"/>
    <x v="33"/>
    <x v="85"/>
    <m/>
    <n v="0"/>
  </r>
  <r>
    <x v="124"/>
    <x v="36"/>
    <x v="85"/>
    <n v="301670"/>
    <n v="5588910"/>
  </r>
  <r>
    <x v="125"/>
    <x v="33"/>
    <x v="85"/>
    <n v="249900"/>
    <n v="249900"/>
  </r>
  <r>
    <x v="125"/>
    <x v="36"/>
    <x v="85"/>
    <n v="281000"/>
    <n v="7419877"/>
  </r>
  <r>
    <x v="126"/>
    <x v="33"/>
    <x v="85"/>
    <m/>
    <n v="0"/>
  </r>
  <r>
    <x v="126"/>
    <x v="36"/>
    <x v="85"/>
    <n v="267000"/>
    <n v="6752328"/>
  </r>
  <r>
    <x v="127"/>
    <x v="33"/>
    <x v="85"/>
    <m/>
    <n v="0"/>
  </r>
  <r>
    <x v="127"/>
    <x v="36"/>
    <x v="85"/>
    <n v="294000"/>
    <n v="7936022"/>
  </r>
  <r>
    <x v="128"/>
    <x v="33"/>
    <x v="85"/>
    <m/>
    <n v="0"/>
  </r>
  <r>
    <x v="128"/>
    <x v="36"/>
    <x v="85"/>
    <n v="252700"/>
    <n v="3856450"/>
  </r>
  <r>
    <x v="129"/>
    <x v="33"/>
    <x v="85"/>
    <m/>
    <n v="0"/>
  </r>
  <r>
    <x v="129"/>
    <x v="36"/>
    <x v="85"/>
    <n v="285750"/>
    <n v="5615290"/>
  </r>
  <r>
    <x v="130"/>
    <x v="33"/>
    <x v="85"/>
    <m/>
    <n v="0"/>
  </r>
  <r>
    <x v="130"/>
    <x v="36"/>
    <x v="85"/>
    <n v="231000"/>
    <n v="3283700"/>
  </r>
  <r>
    <x v="131"/>
    <x v="33"/>
    <x v="85"/>
    <m/>
    <n v="0"/>
  </r>
  <r>
    <x v="131"/>
    <x v="36"/>
    <x v="85"/>
    <n v="305500"/>
    <n v="3959450"/>
  </r>
  <r>
    <x v="132"/>
    <x v="33"/>
    <x v="85"/>
    <m/>
    <n v="0"/>
  </r>
  <r>
    <x v="132"/>
    <x v="36"/>
    <x v="85"/>
    <n v="284424"/>
    <n v="3464947"/>
  </r>
  <r>
    <x v="133"/>
    <x v="33"/>
    <x v="85"/>
    <m/>
    <n v="0"/>
  </r>
  <r>
    <x v="133"/>
    <x v="36"/>
    <x v="85"/>
    <n v="262000"/>
    <n v="3532991"/>
  </r>
  <r>
    <x v="134"/>
    <x v="33"/>
    <x v="85"/>
    <m/>
    <n v="0"/>
  </r>
  <r>
    <x v="134"/>
    <x v="36"/>
    <x v="85"/>
    <n v="269950"/>
    <n v="4750465"/>
  </r>
  <r>
    <x v="135"/>
    <x v="33"/>
    <x v="85"/>
    <m/>
    <n v="0"/>
  </r>
  <r>
    <x v="135"/>
    <x v="36"/>
    <x v="85"/>
    <n v="252000"/>
    <n v="4819960"/>
  </r>
  <r>
    <x v="136"/>
    <x v="33"/>
    <x v="85"/>
    <m/>
    <n v="0"/>
  </r>
  <r>
    <x v="136"/>
    <x v="36"/>
    <x v="85"/>
    <n v="298798"/>
    <n v="3866654"/>
  </r>
  <r>
    <x v="137"/>
    <x v="33"/>
    <x v="85"/>
    <m/>
    <n v="0"/>
  </r>
  <r>
    <x v="137"/>
    <x v="36"/>
    <x v="85"/>
    <n v="271000"/>
    <n v="9740767"/>
  </r>
  <r>
    <x v="138"/>
    <x v="33"/>
    <x v="85"/>
    <n v="431250"/>
    <n v="862500"/>
  </r>
  <r>
    <x v="138"/>
    <x v="36"/>
    <x v="85"/>
    <n v="308500"/>
    <n v="6547194"/>
  </r>
  <r>
    <x v="139"/>
    <x v="33"/>
    <x v="85"/>
    <m/>
    <n v="0"/>
  </r>
  <r>
    <x v="139"/>
    <x v="36"/>
    <x v="85"/>
    <n v="300800"/>
    <n v="5216297"/>
  </r>
  <r>
    <x v="140"/>
    <x v="33"/>
    <x v="85"/>
    <n v="573008"/>
    <n v="573008"/>
  </r>
  <r>
    <x v="140"/>
    <x v="36"/>
    <x v="85"/>
    <n v="249500"/>
    <n v="5702350"/>
  </r>
  <r>
    <x v="141"/>
    <x v="33"/>
    <x v="85"/>
    <m/>
    <n v="0"/>
  </r>
  <r>
    <x v="141"/>
    <x v="36"/>
    <x v="85"/>
    <n v="287000"/>
    <n v="7704206"/>
  </r>
  <r>
    <x v="142"/>
    <x v="33"/>
    <x v="85"/>
    <m/>
    <n v="0"/>
  </r>
  <r>
    <x v="142"/>
    <x v="36"/>
    <x v="85"/>
    <n v="279500"/>
    <n v="4899350"/>
  </r>
  <r>
    <x v="143"/>
    <x v="33"/>
    <x v="85"/>
    <m/>
    <n v="0"/>
  </r>
  <r>
    <x v="143"/>
    <x v="36"/>
    <x v="85"/>
    <n v="299950"/>
    <n v="6496928"/>
  </r>
  <r>
    <x v="144"/>
    <x v="33"/>
    <x v="85"/>
    <m/>
    <n v="0"/>
  </r>
  <r>
    <x v="144"/>
    <x v="36"/>
    <x v="85"/>
    <n v="238260"/>
    <n v="2541210"/>
  </r>
  <r>
    <x v="145"/>
    <x v="33"/>
    <x v="85"/>
    <m/>
    <n v="0"/>
  </r>
  <r>
    <x v="145"/>
    <x v="36"/>
    <x v="85"/>
    <n v="267500"/>
    <n v="4336607"/>
  </r>
  <r>
    <x v="146"/>
    <x v="33"/>
    <x v="85"/>
    <m/>
    <n v="0"/>
  </r>
  <r>
    <x v="146"/>
    <x v="36"/>
    <x v="85"/>
    <n v="252000"/>
    <n v="4452340"/>
  </r>
  <r>
    <x v="147"/>
    <x v="33"/>
    <x v="85"/>
    <n v="535000"/>
    <n v="535000"/>
  </r>
  <r>
    <x v="147"/>
    <x v="36"/>
    <x v="85"/>
    <n v="235500"/>
    <n v="3721000"/>
  </r>
  <r>
    <x v="148"/>
    <x v="33"/>
    <x v="85"/>
    <n v="210000"/>
    <n v="210000"/>
  </r>
  <r>
    <x v="148"/>
    <x v="36"/>
    <x v="85"/>
    <n v="305000"/>
    <n v="3232000"/>
  </r>
  <r>
    <x v="149"/>
    <x v="33"/>
    <x v="85"/>
    <m/>
    <n v="0"/>
  </r>
  <r>
    <x v="149"/>
    <x v="36"/>
    <x v="85"/>
    <n v="275000"/>
    <n v="7335801"/>
  </r>
  <r>
    <x v="150"/>
    <x v="33"/>
    <x v="85"/>
    <m/>
    <n v="0"/>
  </r>
  <r>
    <x v="150"/>
    <x v="36"/>
    <x v="85"/>
    <n v="310000"/>
    <n v="8927100"/>
  </r>
  <r>
    <x v="151"/>
    <x v="33"/>
    <x v="85"/>
    <m/>
    <n v="0"/>
  </r>
  <r>
    <x v="151"/>
    <x v="36"/>
    <x v="85"/>
    <n v="258944"/>
    <n v="4835187"/>
  </r>
  <r>
    <x v="152"/>
    <x v="33"/>
    <x v="85"/>
    <n v="444000"/>
    <n v="444000"/>
  </r>
  <r>
    <x v="152"/>
    <x v="36"/>
    <x v="85"/>
    <n v="265000"/>
    <n v="4843900"/>
  </r>
  <r>
    <x v="153"/>
    <x v="33"/>
    <x v="85"/>
    <m/>
    <n v="0"/>
  </r>
  <r>
    <x v="153"/>
    <x v="36"/>
    <x v="85"/>
    <n v="266000"/>
    <n v="6014480"/>
  </r>
  <r>
    <x v="154"/>
    <x v="33"/>
    <x v="85"/>
    <m/>
    <n v="0"/>
  </r>
  <r>
    <x v="154"/>
    <x v="36"/>
    <x v="85"/>
    <n v="305000"/>
    <n v="6233250"/>
  </r>
  <r>
    <x v="155"/>
    <x v="33"/>
    <x v="85"/>
    <n v="415000"/>
    <n v="415000"/>
  </r>
  <r>
    <x v="155"/>
    <x v="36"/>
    <x v="85"/>
    <n v="320000"/>
    <n v="9331600"/>
  </r>
  <r>
    <x v="156"/>
    <x v="33"/>
    <x v="85"/>
    <m/>
    <n v="0"/>
  </r>
  <r>
    <x v="156"/>
    <x v="36"/>
    <x v="85"/>
    <n v="355000"/>
    <n v="4093350"/>
  </r>
  <r>
    <x v="157"/>
    <x v="33"/>
    <x v="85"/>
    <m/>
    <n v="0"/>
  </r>
  <r>
    <x v="157"/>
    <x v="36"/>
    <x v="85"/>
    <n v="247500"/>
    <n v="3692550"/>
  </r>
  <r>
    <x v="158"/>
    <x v="33"/>
    <x v="85"/>
    <m/>
    <n v="0"/>
  </r>
  <r>
    <x v="158"/>
    <x v="36"/>
    <x v="85"/>
    <n v="329000"/>
    <n v="7711350"/>
  </r>
  <r>
    <x v="159"/>
    <x v="33"/>
    <x v="85"/>
    <m/>
    <n v="0"/>
  </r>
  <r>
    <x v="159"/>
    <x v="36"/>
    <x v="85"/>
    <n v="335000"/>
    <n v="3572820"/>
  </r>
  <r>
    <x v="160"/>
    <x v="33"/>
    <x v="85"/>
    <m/>
    <n v="0"/>
  </r>
  <r>
    <x v="160"/>
    <x v="36"/>
    <x v="85"/>
    <n v="349140"/>
    <n v="6499051"/>
  </r>
  <r>
    <x v="161"/>
    <x v="33"/>
    <x v="85"/>
    <m/>
    <n v="0"/>
  </r>
  <r>
    <x v="161"/>
    <x v="36"/>
    <x v="85"/>
    <n v="290000"/>
    <n v="8376070"/>
  </r>
  <r>
    <x v="162"/>
    <x v="33"/>
    <x v="85"/>
    <m/>
    <n v="0"/>
  </r>
  <r>
    <x v="162"/>
    <x v="36"/>
    <x v="85"/>
    <n v="320000"/>
    <n v="7631019"/>
  </r>
  <r>
    <x v="163"/>
    <x v="33"/>
    <x v="85"/>
    <m/>
    <n v="0"/>
  </r>
  <r>
    <x v="163"/>
    <x v="36"/>
    <x v="85"/>
    <n v="363750"/>
    <n v="9973851"/>
  </r>
  <r>
    <x v="164"/>
    <x v="33"/>
    <x v="85"/>
    <m/>
    <n v="0"/>
  </r>
  <r>
    <x v="164"/>
    <x v="36"/>
    <x v="85"/>
    <n v="310000"/>
    <n v="5283949"/>
  </r>
  <r>
    <x v="165"/>
    <x v="33"/>
    <x v="85"/>
    <m/>
    <n v="0"/>
  </r>
  <r>
    <x v="165"/>
    <x v="36"/>
    <x v="85"/>
    <n v="334435"/>
    <n v="8083680"/>
  </r>
  <r>
    <x v="166"/>
    <x v="33"/>
    <x v="85"/>
    <n v="262000"/>
    <n v="262000"/>
  </r>
  <r>
    <x v="166"/>
    <x v="36"/>
    <x v="85"/>
    <n v="374000"/>
    <n v="8907100"/>
  </r>
  <r>
    <x v="167"/>
    <x v="33"/>
    <x v="85"/>
    <m/>
    <n v="0"/>
  </r>
  <r>
    <x v="167"/>
    <x v="36"/>
    <x v="85"/>
    <n v="341525"/>
    <n v="8407987"/>
  </r>
  <r>
    <x v="168"/>
    <x v="33"/>
    <x v="85"/>
    <m/>
    <n v="0"/>
  </r>
  <r>
    <x v="168"/>
    <x v="36"/>
    <x v="85"/>
    <n v="378750"/>
    <n v="5711707"/>
  </r>
  <r>
    <x v="169"/>
    <x v="33"/>
    <x v="85"/>
    <m/>
    <n v="0"/>
  </r>
  <r>
    <x v="169"/>
    <x v="36"/>
    <x v="85"/>
    <n v="362673"/>
    <n v="3014016"/>
  </r>
  <r>
    <x v="170"/>
    <x v="33"/>
    <x v="85"/>
    <m/>
    <n v="0"/>
  </r>
  <r>
    <x v="170"/>
    <x v="36"/>
    <x v="85"/>
    <n v="367500"/>
    <n v="10209340"/>
  </r>
  <r>
    <x v="171"/>
    <x v="33"/>
    <x v="85"/>
    <m/>
    <n v="0"/>
  </r>
  <r>
    <x v="171"/>
    <x v="36"/>
    <x v="85"/>
    <n v="327400"/>
    <n v="7026400"/>
  </r>
  <r>
    <x v="172"/>
    <x v="33"/>
    <x v="85"/>
    <m/>
    <n v="0"/>
  </r>
  <r>
    <x v="172"/>
    <x v="36"/>
    <x v="85"/>
    <n v="365000"/>
    <n v="8636549"/>
  </r>
  <r>
    <x v="173"/>
    <x v="33"/>
    <x v="85"/>
    <m/>
    <n v="0"/>
  </r>
  <r>
    <x v="173"/>
    <x v="36"/>
    <x v="85"/>
    <n v="370500"/>
    <n v="11820135"/>
  </r>
  <r>
    <x v="174"/>
    <x v="33"/>
    <x v="85"/>
    <n v="519000"/>
    <n v="519000"/>
  </r>
  <r>
    <x v="174"/>
    <x v="36"/>
    <x v="85"/>
    <n v="385000"/>
    <n v="10897068"/>
  </r>
  <r>
    <x v="175"/>
    <x v="33"/>
    <x v="85"/>
    <m/>
    <m/>
  </r>
  <r>
    <x v="175"/>
    <x v="36"/>
    <x v="85"/>
    <n v="360000"/>
    <n v="12575480"/>
  </r>
  <r>
    <x v="176"/>
    <x v="33"/>
    <x v="85"/>
    <m/>
    <m/>
  </r>
  <r>
    <x v="176"/>
    <x v="36"/>
    <x v="85"/>
    <n v="330000"/>
    <n v="8478844"/>
  </r>
  <r>
    <x v="177"/>
    <x v="33"/>
    <x v="85"/>
    <m/>
    <m/>
  </r>
  <r>
    <x v="177"/>
    <x v="36"/>
    <x v="85"/>
    <n v="385000"/>
    <n v="7090532"/>
  </r>
  <r>
    <x v="178"/>
    <x v="33"/>
    <x v="85"/>
    <m/>
    <m/>
  </r>
  <r>
    <x v="178"/>
    <x v="36"/>
    <x v="85"/>
    <n v="365000"/>
    <n v="7473849"/>
  </r>
  <r>
    <x v="179"/>
    <x v="33"/>
    <x v="85"/>
    <m/>
    <m/>
  </r>
  <r>
    <x v="179"/>
    <x v="36"/>
    <x v="85"/>
    <n v="363500"/>
    <n v="6669230"/>
  </r>
  <r>
    <x v="180"/>
    <x v="33"/>
    <x v="85"/>
    <m/>
    <m/>
  </r>
  <r>
    <x v="180"/>
    <x v="36"/>
    <x v="85"/>
    <n v="339950"/>
    <n v="6525879"/>
  </r>
  <r>
    <x v="181"/>
    <x v="33"/>
    <x v="85"/>
    <m/>
    <m/>
  </r>
  <r>
    <x v="181"/>
    <x v="36"/>
    <x v="85"/>
    <n v="349516"/>
    <n v="4138431"/>
  </r>
  <r>
    <x v="182"/>
    <x v="33"/>
    <x v="85"/>
    <m/>
    <m/>
  </r>
  <r>
    <x v="182"/>
    <x v="36"/>
    <x v="85"/>
    <n v="355529"/>
    <n v="9375607"/>
  </r>
  <r>
    <x v="183"/>
    <x v="33"/>
    <x v="85"/>
    <m/>
    <m/>
  </r>
  <r>
    <x v="183"/>
    <x v="36"/>
    <x v="85"/>
    <n v="356950"/>
    <n v="6479387"/>
  </r>
  <r>
    <x v="184"/>
    <x v="33"/>
    <x v="85"/>
    <m/>
    <m/>
  </r>
  <r>
    <x v="184"/>
    <x v="36"/>
    <x v="85"/>
    <n v="372966"/>
    <n v="10497858"/>
  </r>
  <r>
    <x v="185"/>
    <x v="33"/>
    <x v="85"/>
    <m/>
    <m/>
  </r>
  <r>
    <x v="185"/>
    <x v="36"/>
    <x v="85"/>
    <n v="357000"/>
    <n v="12580070"/>
  </r>
  <r>
    <x v="186"/>
    <x v="33"/>
    <x v="85"/>
    <m/>
    <m/>
  </r>
  <r>
    <x v="186"/>
    <x v="36"/>
    <x v="85"/>
    <n v="359875"/>
    <n v="12652343"/>
  </r>
  <r>
    <x v="187"/>
    <x v="33"/>
    <x v="85"/>
    <m/>
    <m/>
  </r>
  <r>
    <x v="187"/>
    <x v="36"/>
    <x v="85"/>
    <n v="397500"/>
    <n v="7670449"/>
  </r>
  <r>
    <x v="188"/>
    <x v="33"/>
    <x v="85"/>
    <m/>
    <m/>
  </r>
  <r>
    <x v="188"/>
    <x v="36"/>
    <x v="85"/>
    <n v="350000"/>
    <n v="10658850"/>
  </r>
  <r>
    <x v="189"/>
    <x v="33"/>
    <x v="85"/>
    <m/>
    <m/>
  </r>
  <r>
    <x v="189"/>
    <x v="36"/>
    <x v="85"/>
    <n v="359900"/>
    <n v="6955260"/>
  </r>
  <r>
    <x v="190"/>
    <x v="33"/>
    <x v="85"/>
    <m/>
    <m/>
  </r>
  <r>
    <x v="190"/>
    <x v="36"/>
    <x v="85"/>
    <n v="397475"/>
    <n v="10498892"/>
  </r>
  <r>
    <x v="191"/>
    <x v="33"/>
    <x v="85"/>
    <m/>
    <m/>
  </r>
  <r>
    <x v="191"/>
    <x v="36"/>
    <x v="85"/>
    <n v="415000"/>
    <n v="5557720"/>
  </r>
  <r>
    <x v="192"/>
    <x v="33"/>
    <x v="85"/>
    <m/>
    <m/>
  </r>
  <r>
    <x v="192"/>
    <x v="36"/>
    <x v="85"/>
    <n v="377413"/>
    <n v="4727775"/>
  </r>
  <r>
    <x v="202"/>
    <x v="33"/>
    <x v="85"/>
    <n v="213000"/>
    <n v="213000"/>
  </r>
  <r>
    <x v="202"/>
    <x v="36"/>
    <x v="85"/>
    <n v="475000"/>
    <n v="6711504"/>
  </r>
  <r>
    <x v="194"/>
    <x v="33"/>
    <x v="85"/>
    <m/>
    <m/>
  </r>
  <r>
    <x v="194"/>
    <x v="36"/>
    <x v="85"/>
    <n v="485000"/>
    <n v="8638460"/>
  </r>
  <r>
    <x v="195"/>
    <x v="33"/>
    <x v="85"/>
    <m/>
    <m/>
  </r>
  <r>
    <x v="195"/>
    <x v="36"/>
    <x v="85"/>
    <n v="374000"/>
    <n v="6710373"/>
  </r>
  <r>
    <x v="196"/>
    <x v="33"/>
    <x v="85"/>
    <m/>
    <m/>
  </r>
  <r>
    <x v="196"/>
    <x v="36"/>
    <x v="85"/>
    <n v="409950"/>
    <n v="10190476"/>
  </r>
  <r>
    <x v="197"/>
    <x v="33"/>
    <x v="85"/>
    <m/>
    <m/>
  </r>
  <r>
    <x v="197"/>
    <x v="36"/>
    <x v="85"/>
    <n v="450160"/>
    <n v="9116600"/>
  </r>
  <r>
    <x v="198"/>
    <x v="33"/>
    <x v="85"/>
    <m/>
    <m/>
  </r>
  <r>
    <x v="198"/>
    <x v="36"/>
    <x v="85"/>
    <n v="440000"/>
    <n v="9074280"/>
  </r>
  <r>
    <x v="199"/>
    <x v="33"/>
    <x v="85"/>
    <m/>
    <m/>
  </r>
  <r>
    <x v="199"/>
    <x v="36"/>
    <x v="85"/>
    <n v="457000"/>
    <n v="11194005"/>
  </r>
  <r>
    <x v="200"/>
    <x v="33"/>
    <x v="85"/>
    <m/>
    <m/>
  </r>
  <r>
    <x v="200"/>
    <x v="36"/>
    <x v="85"/>
    <n v="470000"/>
    <n v="9495568"/>
  </r>
  <r>
    <x v="201"/>
    <x v="36"/>
    <x v="85"/>
    <n v="440000"/>
    <n v="12633095"/>
  </r>
  <r>
    <x v="201"/>
    <x v="33"/>
    <x v="85"/>
    <m/>
    <m/>
  </r>
  <r>
    <x v="12"/>
    <x v="37"/>
    <x v="86"/>
    <n v="109000"/>
    <n v="109000"/>
  </r>
  <r>
    <x v="12"/>
    <x v="33"/>
    <x v="86"/>
    <n v="124000"/>
    <n v="1567600"/>
  </r>
  <r>
    <x v="13"/>
    <x v="37"/>
    <x v="86"/>
    <m/>
    <n v="0"/>
  </r>
  <r>
    <x v="13"/>
    <x v="33"/>
    <x v="86"/>
    <n v="137000"/>
    <n v="3369395"/>
  </r>
  <r>
    <x v="14"/>
    <x v="37"/>
    <x v="86"/>
    <m/>
    <n v="0"/>
  </r>
  <r>
    <x v="14"/>
    <x v="33"/>
    <x v="86"/>
    <n v="152950"/>
    <n v="5227146"/>
  </r>
  <r>
    <x v="15"/>
    <x v="37"/>
    <x v="86"/>
    <m/>
    <n v="0"/>
  </r>
  <r>
    <x v="15"/>
    <x v="33"/>
    <x v="86"/>
    <n v="128500"/>
    <n v="4852945"/>
  </r>
  <r>
    <x v="16"/>
    <x v="37"/>
    <x v="86"/>
    <m/>
    <n v="0"/>
  </r>
  <r>
    <x v="16"/>
    <x v="33"/>
    <x v="86"/>
    <n v="141600"/>
    <n v="6259043"/>
  </r>
  <r>
    <x v="17"/>
    <x v="37"/>
    <x v="86"/>
    <m/>
    <n v="0"/>
  </r>
  <r>
    <x v="17"/>
    <x v="33"/>
    <x v="86"/>
    <n v="161500"/>
    <n v="6397156"/>
  </r>
  <r>
    <x v="18"/>
    <x v="37"/>
    <x v="86"/>
    <m/>
    <n v="0"/>
  </r>
  <r>
    <x v="18"/>
    <x v="33"/>
    <x v="86"/>
    <n v="150000"/>
    <n v="4762753"/>
  </r>
  <r>
    <x v="19"/>
    <x v="37"/>
    <x v="86"/>
    <m/>
    <n v="0"/>
  </r>
  <r>
    <x v="19"/>
    <x v="33"/>
    <x v="86"/>
    <n v="159500"/>
    <n v="6349966"/>
  </r>
  <r>
    <x v="20"/>
    <x v="37"/>
    <x v="86"/>
    <n v="102000"/>
    <n v="102000"/>
  </r>
  <r>
    <x v="20"/>
    <x v="33"/>
    <x v="86"/>
    <n v="170000"/>
    <n v="5647801"/>
  </r>
  <r>
    <x v="21"/>
    <x v="37"/>
    <x v="86"/>
    <n v="147000"/>
    <n v="294000"/>
  </r>
  <r>
    <x v="21"/>
    <x v="33"/>
    <x v="86"/>
    <n v="150000"/>
    <n v="4801825"/>
  </r>
  <r>
    <x v="22"/>
    <x v="37"/>
    <x v="86"/>
    <n v="140000"/>
    <n v="140000"/>
  </r>
  <r>
    <x v="22"/>
    <x v="33"/>
    <x v="86"/>
    <n v="161350"/>
    <n v="7253400"/>
  </r>
  <r>
    <x v="23"/>
    <x v="37"/>
    <x v="86"/>
    <n v="145000"/>
    <n v="145000"/>
  </r>
  <r>
    <x v="23"/>
    <x v="33"/>
    <x v="86"/>
    <n v="160000"/>
    <n v="5617491"/>
  </r>
  <r>
    <x v="24"/>
    <x v="37"/>
    <x v="86"/>
    <n v="230000"/>
    <n v="230000"/>
  </r>
  <r>
    <x v="24"/>
    <x v="33"/>
    <x v="86"/>
    <n v="154950"/>
    <n v="4644370"/>
  </r>
  <r>
    <x v="25"/>
    <x v="37"/>
    <x v="86"/>
    <m/>
    <n v="0"/>
  </r>
  <r>
    <x v="25"/>
    <x v="33"/>
    <x v="86"/>
    <n v="158475"/>
    <n v="4082316"/>
  </r>
  <r>
    <x v="26"/>
    <x v="37"/>
    <x v="86"/>
    <m/>
    <n v="0"/>
  </r>
  <r>
    <x v="26"/>
    <x v="33"/>
    <x v="86"/>
    <n v="160700"/>
    <n v="5301850"/>
  </r>
  <r>
    <x v="27"/>
    <x v="37"/>
    <x v="86"/>
    <n v="133185"/>
    <n v="133185"/>
  </r>
  <r>
    <x v="27"/>
    <x v="33"/>
    <x v="86"/>
    <n v="195000"/>
    <n v="5887341"/>
  </r>
  <r>
    <x v="28"/>
    <x v="37"/>
    <x v="86"/>
    <n v="134000"/>
    <n v="134000"/>
  </r>
  <r>
    <x v="28"/>
    <x v="33"/>
    <x v="86"/>
    <n v="176726"/>
    <n v="6623397"/>
  </r>
  <r>
    <x v="29"/>
    <x v="37"/>
    <x v="86"/>
    <m/>
    <n v="0"/>
  </r>
  <r>
    <x v="29"/>
    <x v="33"/>
    <x v="86"/>
    <n v="170500"/>
    <n v="7403618"/>
  </r>
  <r>
    <x v="30"/>
    <x v="37"/>
    <x v="86"/>
    <n v="210000"/>
    <n v="210000"/>
  </r>
  <r>
    <x v="30"/>
    <x v="33"/>
    <x v="86"/>
    <n v="198550"/>
    <n v="8517542"/>
  </r>
  <r>
    <x v="31"/>
    <x v="37"/>
    <x v="86"/>
    <n v="243000"/>
    <n v="243000"/>
  </r>
  <r>
    <x v="31"/>
    <x v="33"/>
    <x v="86"/>
    <n v="214500"/>
    <n v="9870903"/>
  </r>
  <r>
    <x v="32"/>
    <x v="37"/>
    <x v="86"/>
    <n v="125000"/>
    <n v="125000"/>
  </r>
  <r>
    <x v="32"/>
    <x v="33"/>
    <x v="86"/>
    <n v="200000"/>
    <n v="7743986"/>
  </r>
  <r>
    <x v="33"/>
    <x v="37"/>
    <x v="86"/>
    <n v="436500"/>
    <n v="436500"/>
  </r>
  <r>
    <x v="33"/>
    <x v="33"/>
    <x v="86"/>
    <n v="198000"/>
    <n v="8689363"/>
  </r>
  <r>
    <x v="34"/>
    <x v="37"/>
    <x v="86"/>
    <n v="182900"/>
    <n v="182900"/>
  </r>
  <r>
    <x v="34"/>
    <x v="33"/>
    <x v="86"/>
    <n v="181438"/>
    <n v="6000525"/>
  </r>
  <r>
    <x v="35"/>
    <x v="37"/>
    <x v="86"/>
    <m/>
    <n v="0"/>
  </r>
  <r>
    <x v="35"/>
    <x v="33"/>
    <x v="86"/>
    <n v="184900"/>
    <n v="5917936"/>
  </r>
  <r>
    <x v="36"/>
    <x v="37"/>
    <x v="86"/>
    <m/>
    <n v="0"/>
  </r>
  <r>
    <x v="36"/>
    <x v="33"/>
    <x v="86"/>
    <n v="169650"/>
    <n v="3886153"/>
  </r>
  <r>
    <x v="37"/>
    <x v="37"/>
    <x v="86"/>
    <m/>
    <n v="0"/>
  </r>
  <r>
    <x v="37"/>
    <x v="33"/>
    <x v="86"/>
    <n v="194950"/>
    <n v="5684444"/>
  </r>
  <r>
    <x v="38"/>
    <x v="37"/>
    <x v="86"/>
    <m/>
    <n v="0"/>
  </r>
  <r>
    <x v="38"/>
    <x v="33"/>
    <x v="86"/>
    <n v="179500"/>
    <n v="6983570"/>
  </r>
  <r>
    <x v="39"/>
    <x v="37"/>
    <x v="86"/>
    <m/>
    <n v="0"/>
  </r>
  <r>
    <x v="39"/>
    <x v="33"/>
    <x v="86"/>
    <n v="210250"/>
    <n v="5485089"/>
  </r>
  <r>
    <x v="40"/>
    <x v="37"/>
    <x v="86"/>
    <n v="189000"/>
    <n v="189000"/>
  </r>
  <r>
    <x v="40"/>
    <x v="33"/>
    <x v="86"/>
    <n v="203250"/>
    <n v="11167086"/>
  </r>
  <r>
    <x v="41"/>
    <x v="37"/>
    <x v="86"/>
    <m/>
    <n v="0"/>
  </r>
  <r>
    <x v="41"/>
    <x v="33"/>
    <x v="86"/>
    <n v="207750"/>
    <n v="11300131"/>
  </r>
  <r>
    <x v="42"/>
    <x v="37"/>
    <x v="86"/>
    <m/>
    <n v="0"/>
  </r>
  <r>
    <x v="42"/>
    <x v="33"/>
    <x v="86"/>
    <n v="230000"/>
    <n v="9422595"/>
  </r>
  <r>
    <x v="43"/>
    <x v="37"/>
    <x v="86"/>
    <m/>
    <n v="0"/>
  </r>
  <r>
    <x v="43"/>
    <x v="33"/>
    <x v="86"/>
    <n v="227600"/>
    <n v="9488731"/>
  </r>
  <r>
    <x v="44"/>
    <x v="37"/>
    <x v="86"/>
    <m/>
    <n v="0"/>
  </r>
  <r>
    <x v="44"/>
    <x v="33"/>
    <x v="86"/>
    <n v="207750"/>
    <n v="6864320"/>
  </r>
  <r>
    <x v="45"/>
    <x v="37"/>
    <x v="86"/>
    <n v="187250"/>
    <n v="374500"/>
  </r>
  <r>
    <x v="45"/>
    <x v="33"/>
    <x v="86"/>
    <n v="207250"/>
    <n v="4927645"/>
  </r>
  <r>
    <x v="46"/>
    <x v="37"/>
    <x v="86"/>
    <m/>
    <n v="0"/>
  </r>
  <r>
    <x v="46"/>
    <x v="33"/>
    <x v="86"/>
    <n v="221250"/>
    <n v="4941250"/>
  </r>
  <r>
    <x v="47"/>
    <x v="37"/>
    <x v="86"/>
    <n v="294499"/>
    <n v="294499"/>
  </r>
  <r>
    <x v="47"/>
    <x v="33"/>
    <x v="86"/>
    <n v="195500"/>
    <n v="6032589"/>
  </r>
  <r>
    <x v="48"/>
    <x v="37"/>
    <x v="86"/>
    <m/>
    <n v="0"/>
  </r>
  <r>
    <x v="48"/>
    <x v="33"/>
    <x v="86"/>
    <n v="195625"/>
    <n v="2826431"/>
  </r>
  <r>
    <x v="49"/>
    <x v="37"/>
    <x v="86"/>
    <m/>
    <n v="0"/>
  </r>
  <r>
    <x v="49"/>
    <x v="33"/>
    <x v="86"/>
    <n v="208000"/>
    <n v="2619823"/>
  </r>
  <r>
    <x v="50"/>
    <x v="37"/>
    <x v="86"/>
    <n v="197000"/>
    <n v="197000"/>
  </r>
  <r>
    <x v="50"/>
    <x v="33"/>
    <x v="86"/>
    <n v="213000"/>
    <n v="7068210"/>
  </r>
  <r>
    <x v="51"/>
    <x v="37"/>
    <x v="86"/>
    <m/>
    <n v="0"/>
  </r>
  <r>
    <x v="51"/>
    <x v="33"/>
    <x v="86"/>
    <n v="234000"/>
    <n v="6173649"/>
  </r>
  <r>
    <x v="52"/>
    <x v="37"/>
    <x v="86"/>
    <m/>
    <n v="0"/>
  </r>
  <r>
    <x v="52"/>
    <x v="33"/>
    <x v="86"/>
    <n v="216450"/>
    <n v="5716070"/>
  </r>
  <r>
    <x v="53"/>
    <x v="37"/>
    <x v="86"/>
    <m/>
    <n v="0"/>
  </r>
  <r>
    <x v="53"/>
    <x v="33"/>
    <x v="86"/>
    <n v="245000"/>
    <n v="7616150"/>
  </r>
  <r>
    <x v="54"/>
    <x v="37"/>
    <x v="86"/>
    <m/>
    <n v="0"/>
  </r>
  <r>
    <x v="54"/>
    <x v="33"/>
    <x v="86"/>
    <n v="205000"/>
    <n v="5353147"/>
  </r>
  <r>
    <x v="55"/>
    <x v="37"/>
    <x v="86"/>
    <n v="130000"/>
    <n v="130000"/>
  </r>
  <r>
    <x v="55"/>
    <x v="33"/>
    <x v="86"/>
    <n v="225000"/>
    <n v="6733150"/>
  </r>
  <r>
    <x v="56"/>
    <x v="37"/>
    <x v="86"/>
    <m/>
    <n v="0"/>
  </r>
  <r>
    <x v="56"/>
    <x v="33"/>
    <x v="86"/>
    <n v="233000"/>
    <n v="5873349"/>
  </r>
  <r>
    <x v="57"/>
    <x v="37"/>
    <x v="86"/>
    <m/>
    <n v="0"/>
  </r>
  <r>
    <x v="57"/>
    <x v="33"/>
    <x v="86"/>
    <n v="233000"/>
    <n v="6251650"/>
  </r>
  <r>
    <x v="58"/>
    <x v="37"/>
    <x v="86"/>
    <m/>
    <n v="0"/>
  </r>
  <r>
    <x v="58"/>
    <x v="33"/>
    <x v="86"/>
    <n v="180000"/>
    <n v="2936450"/>
  </r>
  <r>
    <x v="59"/>
    <x v="37"/>
    <x v="86"/>
    <m/>
    <n v="0"/>
  </r>
  <r>
    <x v="59"/>
    <x v="33"/>
    <x v="86"/>
    <n v="182000"/>
    <n v="3533000"/>
  </r>
  <r>
    <x v="60"/>
    <x v="37"/>
    <x v="86"/>
    <n v="155000"/>
    <n v="155000"/>
  </r>
  <r>
    <x v="60"/>
    <x v="33"/>
    <x v="86"/>
    <n v="188000"/>
    <n v="3054582"/>
  </r>
  <r>
    <x v="61"/>
    <x v="37"/>
    <x v="86"/>
    <n v="199900"/>
    <n v="199900"/>
  </r>
  <r>
    <x v="61"/>
    <x v="33"/>
    <x v="86"/>
    <n v="187900"/>
    <n v="3765800"/>
  </r>
  <r>
    <x v="62"/>
    <x v="37"/>
    <x v="86"/>
    <m/>
    <n v="0"/>
  </r>
  <r>
    <x v="62"/>
    <x v="33"/>
    <x v="86"/>
    <n v="230000"/>
    <n v="3598250"/>
  </r>
  <r>
    <x v="63"/>
    <x v="37"/>
    <x v="86"/>
    <m/>
    <n v="0"/>
  </r>
  <r>
    <x v="63"/>
    <x v="33"/>
    <x v="86"/>
    <n v="175000"/>
    <n v="2838850"/>
  </r>
  <r>
    <x v="64"/>
    <x v="37"/>
    <x v="86"/>
    <n v="175000"/>
    <n v="175000"/>
  </r>
  <r>
    <x v="64"/>
    <x v="33"/>
    <x v="86"/>
    <n v="193500"/>
    <n v="2652750"/>
  </r>
  <r>
    <x v="65"/>
    <x v="37"/>
    <x v="86"/>
    <n v="192250"/>
    <n v="384500"/>
  </r>
  <r>
    <x v="65"/>
    <x v="33"/>
    <x v="86"/>
    <n v="197000"/>
    <n v="4275740"/>
  </r>
  <r>
    <x v="66"/>
    <x v="37"/>
    <x v="86"/>
    <m/>
    <n v="0"/>
  </r>
  <r>
    <x v="66"/>
    <x v="33"/>
    <x v="86"/>
    <n v="189900"/>
    <n v="4344651"/>
  </r>
  <r>
    <x v="67"/>
    <x v="37"/>
    <x v="86"/>
    <m/>
    <n v="0"/>
  </r>
  <r>
    <x v="67"/>
    <x v="33"/>
    <x v="86"/>
    <n v="184250"/>
    <n v="2416950"/>
  </r>
  <r>
    <x v="68"/>
    <x v="37"/>
    <x v="86"/>
    <m/>
    <n v="0"/>
  </r>
  <r>
    <x v="68"/>
    <x v="33"/>
    <x v="86"/>
    <n v="178000"/>
    <n v="3608770"/>
  </r>
  <r>
    <x v="69"/>
    <x v="37"/>
    <x v="86"/>
    <m/>
    <n v="0"/>
  </r>
  <r>
    <x v="69"/>
    <x v="33"/>
    <x v="86"/>
    <n v="186700"/>
    <n v="2894650"/>
  </r>
  <r>
    <x v="70"/>
    <x v="37"/>
    <x v="86"/>
    <m/>
    <n v="0"/>
  </r>
  <r>
    <x v="70"/>
    <x v="33"/>
    <x v="86"/>
    <n v="218250"/>
    <n v="4160800"/>
  </r>
  <r>
    <x v="71"/>
    <x v="37"/>
    <x v="86"/>
    <n v="158000"/>
    <n v="453450"/>
  </r>
  <r>
    <x v="71"/>
    <x v="33"/>
    <x v="86"/>
    <n v="142050"/>
    <n v="2436488"/>
  </r>
  <r>
    <x v="72"/>
    <x v="37"/>
    <x v="86"/>
    <m/>
    <n v="0"/>
  </r>
  <r>
    <x v="72"/>
    <x v="33"/>
    <x v="86"/>
    <n v="203000"/>
    <n v="3493700"/>
  </r>
  <r>
    <x v="73"/>
    <x v="37"/>
    <x v="86"/>
    <m/>
    <n v="0"/>
  </r>
  <r>
    <x v="73"/>
    <x v="33"/>
    <x v="86"/>
    <n v="188050"/>
    <n v="2375220"/>
  </r>
  <r>
    <x v="74"/>
    <x v="37"/>
    <x v="86"/>
    <m/>
    <n v="0"/>
  </r>
  <r>
    <x v="74"/>
    <x v="33"/>
    <x v="86"/>
    <n v="145000"/>
    <n v="2519500"/>
  </r>
  <r>
    <x v="75"/>
    <x v="37"/>
    <x v="86"/>
    <m/>
    <n v="0"/>
  </r>
  <r>
    <x v="75"/>
    <x v="33"/>
    <x v="86"/>
    <n v="152300"/>
    <n v="2226099"/>
  </r>
  <r>
    <x v="76"/>
    <x v="37"/>
    <x v="86"/>
    <n v="176000"/>
    <n v="176000"/>
  </r>
  <r>
    <x v="76"/>
    <x v="33"/>
    <x v="86"/>
    <n v="180450"/>
    <n v="2315750"/>
  </r>
  <r>
    <x v="77"/>
    <x v="37"/>
    <x v="86"/>
    <n v="417500"/>
    <n v="417500"/>
  </r>
  <r>
    <x v="77"/>
    <x v="33"/>
    <x v="86"/>
    <n v="187750"/>
    <n v="5582200"/>
  </r>
  <r>
    <x v="78"/>
    <x v="37"/>
    <x v="86"/>
    <m/>
    <n v="0"/>
  </r>
  <r>
    <x v="78"/>
    <x v="33"/>
    <x v="86"/>
    <n v="169950"/>
    <n v="5543599"/>
  </r>
  <r>
    <x v="79"/>
    <x v="37"/>
    <x v="86"/>
    <m/>
    <n v="0"/>
  </r>
  <r>
    <x v="79"/>
    <x v="33"/>
    <x v="86"/>
    <n v="189700"/>
    <n v="3643700"/>
  </r>
  <r>
    <x v="80"/>
    <x v="37"/>
    <x v="86"/>
    <n v="194500"/>
    <n v="194500"/>
  </r>
  <r>
    <x v="80"/>
    <x v="33"/>
    <x v="86"/>
    <n v="154000"/>
    <n v="4032850"/>
  </r>
  <r>
    <x v="81"/>
    <x v="37"/>
    <x v="86"/>
    <m/>
    <n v="0"/>
  </r>
  <r>
    <x v="81"/>
    <x v="33"/>
    <x v="86"/>
    <n v="177225"/>
    <n v="3925600"/>
  </r>
  <r>
    <x v="82"/>
    <x v="37"/>
    <x v="86"/>
    <m/>
    <n v="0"/>
  </r>
  <r>
    <x v="82"/>
    <x v="33"/>
    <x v="86"/>
    <n v="160000"/>
    <n v="3869600"/>
  </r>
  <r>
    <x v="83"/>
    <x v="37"/>
    <x v="86"/>
    <m/>
    <n v="0"/>
  </r>
  <r>
    <x v="83"/>
    <x v="33"/>
    <x v="86"/>
    <n v="185475"/>
    <n v="4191228"/>
  </r>
  <r>
    <x v="84"/>
    <x v="37"/>
    <x v="86"/>
    <m/>
    <n v="0"/>
  </r>
  <r>
    <x v="84"/>
    <x v="33"/>
    <x v="86"/>
    <n v="135000"/>
    <n v="833847"/>
  </r>
  <r>
    <x v="85"/>
    <x v="37"/>
    <x v="86"/>
    <m/>
    <n v="0"/>
  </r>
  <r>
    <x v="85"/>
    <x v="33"/>
    <x v="86"/>
    <n v="169500"/>
    <n v="1929925"/>
  </r>
  <r>
    <x v="86"/>
    <x v="37"/>
    <x v="86"/>
    <n v="88000"/>
    <n v="88000"/>
  </r>
  <r>
    <x v="86"/>
    <x v="33"/>
    <x v="86"/>
    <n v="165000"/>
    <n v="3543703"/>
  </r>
  <r>
    <x v="87"/>
    <x v="37"/>
    <x v="86"/>
    <m/>
    <n v="0"/>
  </r>
  <r>
    <x v="87"/>
    <x v="33"/>
    <x v="86"/>
    <n v="158950"/>
    <n v="3412200"/>
  </r>
  <r>
    <x v="88"/>
    <x v="37"/>
    <x v="86"/>
    <n v="215000"/>
    <n v="215000"/>
  </r>
  <r>
    <x v="88"/>
    <x v="33"/>
    <x v="86"/>
    <n v="175000"/>
    <n v="3481383"/>
  </r>
  <r>
    <x v="89"/>
    <x v="37"/>
    <x v="86"/>
    <m/>
    <n v="0"/>
  </r>
  <r>
    <x v="89"/>
    <x v="33"/>
    <x v="86"/>
    <n v="191000"/>
    <n v="3777699"/>
  </r>
  <r>
    <x v="90"/>
    <x v="37"/>
    <x v="86"/>
    <m/>
    <n v="0"/>
  </r>
  <r>
    <x v="90"/>
    <x v="33"/>
    <x v="86"/>
    <n v="209535"/>
    <n v="3637470"/>
  </r>
  <r>
    <x v="91"/>
    <x v="37"/>
    <x v="86"/>
    <m/>
    <n v="0"/>
  </r>
  <r>
    <x v="91"/>
    <x v="33"/>
    <x v="86"/>
    <n v="185000"/>
    <n v="2469800"/>
  </r>
  <r>
    <x v="92"/>
    <x v="37"/>
    <x v="86"/>
    <m/>
    <n v="0"/>
  </r>
  <r>
    <x v="92"/>
    <x v="33"/>
    <x v="86"/>
    <n v="115000"/>
    <n v="1929050"/>
  </r>
  <r>
    <x v="93"/>
    <x v="37"/>
    <x v="86"/>
    <m/>
    <n v="0"/>
  </r>
  <r>
    <x v="93"/>
    <x v="33"/>
    <x v="86"/>
    <n v="156500"/>
    <n v="1278500"/>
  </r>
  <r>
    <x v="94"/>
    <x v="37"/>
    <x v="86"/>
    <m/>
    <n v="0"/>
  </r>
  <r>
    <x v="94"/>
    <x v="33"/>
    <x v="86"/>
    <n v="155000"/>
    <n v="4052675"/>
  </r>
  <r>
    <x v="95"/>
    <x v="37"/>
    <x v="86"/>
    <m/>
    <n v="0"/>
  </r>
  <r>
    <x v="95"/>
    <x v="33"/>
    <x v="86"/>
    <n v="183250"/>
    <n v="3153400"/>
  </r>
  <r>
    <x v="96"/>
    <x v="37"/>
    <x v="86"/>
    <m/>
    <n v="0"/>
  </r>
  <r>
    <x v="96"/>
    <x v="33"/>
    <x v="86"/>
    <n v="200000"/>
    <n v="994000"/>
  </r>
  <r>
    <x v="97"/>
    <x v="37"/>
    <x v="86"/>
    <m/>
    <n v="0"/>
  </r>
  <r>
    <x v="97"/>
    <x v="33"/>
    <x v="86"/>
    <n v="163856"/>
    <n v="2201162"/>
  </r>
  <r>
    <x v="98"/>
    <x v="37"/>
    <x v="86"/>
    <m/>
    <n v="0"/>
  </r>
  <r>
    <x v="98"/>
    <x v="33"/>
    <x v="86"/>
    <n v="134375"/>
    <n v="1758679"/>
  </r>
  <r>
    <x v="99"/>
    <x v="37"/>
    <x v="86"/>
    <m/>
    <n v="0"/>
  </r>
  <r>
    <x v="99"/>
    <x v="33"/>
    <x v="86"/>
    <n v="125000"/>
    <n v="1600300"/>
  </r>
  <r>
    <x v="100"/>
    <x v="37"/>
    <x v="86"/>
    <n v="137000"/>
    <n v="137000"/>
  </r>
  <r>
    <x v="100"/>
    <x v="33"/>
    <x v="86"/>
    <n v="141000"/>
    <n v="1365198"/>
  </r>
  <r>
    <x v="101"/>
    <x v="37"/>
    <x v="86"/>
    <n v="122000"/>
    <n v="122000"/>
  </r>
  <r>
    <x v="101"/>
    <x v="33"/>
    <x v="86"/>
    <n v="160750"/>
    <n v="3409670"/>
  </r>
  <r>
    <x v="102"/>
    <x v="37"/>
    <x v="86"/>
    <n v="45000"/>
    <n v="45000"/>
  </r>
  <r>
    <x v="102"/>
    <x v="33"/>
    <x v="86"/>
    <n v="116500"/>
    <n v="1315731"/>
  </r>
  <r>
    <x v="103"/>
    <x v="37"/>
    <x v="86"/>
    <m/>
    <n v="0"/>
  </r>
  <r>
    <x v="103"/>
    <x v="33"/>
    <x v="86"/>
    <n v="170000"/>
    <n v="2952810"/>
  </r>
  <r>
    <x v="104"/>
    <x v="37"/>
    <x v="86"/>
    <m/>
    <n v="0"/>
  </r>
  <r>
    <x v="104"/>
    <x v="33"/>
    <x v="86"/>
    <n v="176700"/>
    <n v="2631300"/>
  </r>
  <r>
    <x v="105"/>
    <x v="37"/>
    <x v="86"/>
    <n v="50000"/>
    <n v="50000"/>
  </r>
  <r>
    <x v="105"/>
    <x v="33"/>
    <x v="86"/>
    <n v="91000"/>
    <n v="1742385"/>
  </r>
  <r>
    <x v="106"/>
    <x v="37"/>
    <x v="86"/>
    <m/>
    <n v="0"/>
  </r>
  <r>
    <x v="106"/>
    <x v="33"/>
    <x v="86"/>
    <n v="150000"/>
    <n v="2185850"/>
  </r>
  <r>
    <x v="107"/>
    <x v="37"/>
    <x v="86"/>
    <n v="150000"/>
    <n v="150000"/>
  </r>
  <r>
    <x v="107"/>
    <x v="33"/>
    <x v="86"/>
    <n v="179500"/>
    <n v="2021471"/>
  </r>
  <r>
    <x v="108"/>
    <x v="37"/>
    <x v="86"/>
    <m/>
    <n v="0"/>
  </r>
  <r>
    <x v="108"/>
    <x v="33"/>
    <x v="86"/>
    <n v="135000"/>
    <n v="1714400"/>
  </r>
  <r>
    <x v="109"/>
    <x v="37"/>
    <x v="86"/>
    <m/>
    <n v="0"/>
  </r>
  <r>
    <x v="109"/>
    <x v="33"/>
    <x v="86"/>
    <n v="128250"/>
    <n v="2096350"/>
  </r>
  <r>
    <x v="110"/>
    <x v="37"/>
    <x v="86"/>
    <m/>
    <n v="0"/>
  </r>
  <r>
    <x v="110"/>
    <x v="33"/>
    <x v="86"/>
    <n v="157000"/>
    <n v="2714578"/>
  </r>
  <r>
    <x v="111"/>
    <x v="37"/>
    <x v="86"/>
    <m/>
    <n v="0"/>
  </r>
  <r>
    <x v="111"/>
    <x v="33"/>
    <x v="86"/>
    <n v="159000"/>
    <n v="1907800"/>
  </r>
  <r>
    <x v="112"/>
    <x v="37"/>
    <x v="86"/>
    <m/>
    <n v="0"/>
  </r>
  <r>
    <x v="112"/>
    <x v="33"/>
    <x v="86"/>
    <n v="161000"/>
    <n v="2641050"/>
  </r>
  <r>
    <x v="113"/>
    <x v="37"/>
    <x v="86"/>
    <m/>
    <n v="0"/>
  </r>
  <r>
    <x v="113"/>
    <x v="33"/>
    <x v="86"/>
    <n v="95000"/>
    <n v="2120650"/>
  </r>
  <r>
    <x v="114"/>
    <x v="37"/>
    <x v="86"/>
    <m/>
    <n v="0"/>
  </r>
  <r>
    <x v="114"/>
    <x v="33"/>
    <x v="86"/>
    <n v="133000"/>
    <n v="2857326"/>
  </r>
  <r>
    <x v="115"/>
    <x v="37"/>
    <x v="86"/>
    <m/>
    <n v="0"/>
  </r>
  <r>
    <x v="115"/>
    <x v="33"/>
    <x v="86"/>
    <n v="138000"/>
    <n v="1663000"/>
  </r>
  <r>
    <x v="116"/>
    <x v="37"/>
    <x v="86"/>
    <m/>
    <n v="0"/>
  </r>
  <r>
    <x v="116"/>
    <x v="33"/>
    <x v="86"/>
    <n v="164000"/>
    <n v="2874999"/>
  </r>
  <r>
    <x v="117"/>
    <x v="37"/>
    <x v="86"/>
    <m/>
    <n v="0"/>
  </r>
  <r>
    <x v="117"/>
    <x v="33"/>
    <x v="86"/>
    <n v="120000"/>
    <n v="1481610"/>
  </r>
  <r>
    <x v="118"/>
    <x v="37"/>
    <x v="86"/>
    <m/>
    <n v="0"/>
  </r>
  <r>
    <x v="118"/>
    <x v="33"/>
    <x v="86"/>
    <n v="127685"/>
    <n v="1813719"/>
  </r>
  <r>
    <x v="119"/>
    <x v="37"/>
    <x v="86"/>
    <m/>
    <n v="0"/>
  </r>
  <r>
    <x v="119"/>
    <x v="33"/>
    <x v="86"/>
    <n v="134550"/>
    <n v="2856323"/>
  </r>
  <r>
    <x v="120"/>
    <x v="37"/>
    <x v="86"/>
    <m/>
    <n v="0"/>
  </r>
  <r>
    <x v="120"/>
    <x v="33"/>
    <x v="86"/>
    <n v="112000"/>
    <n v="2074525"/>
  </r>
  <r>
    <x v="121"/>
    <x v="37"/>
    <x v="86"/>
    <m/>
    <n v="0"/>
  </r>
  <r>
    <x v="121"/>
    <x v="33"/>
    <x v="86"/>
    <n v="144450"/>
    <n v="2725648"/>
  </r>
  <r>
    <x v="122"/>
    <x v="37"/>
    <x v="86"/>
    <m/>
    <n v="0"/>
  </r>
  <r>
    <x v="122"/>
    <x v="33"/>
    <x v="86"/>
    <n v="155900"/>
    <n v="2754569"/>
  </r>
  <r>
    <x v="123"/>
    <x v="37"/>
    <x v="86"/>
    <m/>
    <n v="0"/>
  </r>
  <r>
    <x v="123"/>
    <x v="33"/>
    <x v="86"/>
    <n v="126553"/>
    <n v="2870355"/>
  </r>
  <r>
    <x v="124"/>
    <x v="37"/>
    <x v="86"/>
    <m/>
    <n v="0"/>
  </r>
  <r>
    <x v="124"/>
    <x v="33"/>
    <x v="86"/>
    <n v="160000"/>
    <n v="3869150"/>
  </r>
  <r>
    <x v="125"/>
    <x v="37"/>
    <x v="86"/>
    <m/>
    <n v="0"/>
  </r>
  <r>
    <x v="125"/>
    <x v="33"/>
    <x v="86"/>
    <n v="161250"/>
    <n v="5294234"/>
  </r>
  <r>
    <x v="126"/>
    <x v="37"/>
    <x v="86"/>
    <n v="120000"/>
    <n v="240000"/>
  </r>
  <r>
    <x v="126"/>
    <x v="33"/>
    <x v="86"/>
    <n v="180000"/>
    <n v="5311878"/>
  </r>
  <r>
    <x v="127"/>
    <x v="37"/>
    <x v="86"/>
    <m/>
    <n v="0"/>
  </r>
  <r>
    <x v="127"/>
    <x v="33"/>
    <x v="86"/>
    <n v="178000"/>
    <n v="4059290"/>
  </r>
  <r>
    <x v="128"/>
    <x v="37"/>
    <x v="86"/>
    <m/>
    <n v="0"/>
  </r>
  <r>
    <x v="128"/>
    <x v="33"/>
    <x v="86"/>
    <n v="155000"/>
    <n v="4682670"/>
  </r>
  <r>
    <x v="129"/>
    <x v="37"/>
    <x v="86"/>
    <n v="225000"/>
    <n v="225000"/>
  </r>
  <r>
    <x v="129"/>
    <x v="33"/>
    <x v="86"/>
    <n v="155750"/>
    <n v="2984885"/>
  </r>
  <r>
    <x v="130"/>
    <x v="37"/>
    <x v="86"/>
    <m/>
    <n v="0"/>
  </r>
  <r>
    <x v="130"/>
    <x v="33"/>
    <x v="86"/>
    <n v="164900"/>
    <n v="2495327"/>
  </r>
  <r>
    <x v="131"/>
    <x v="37"/>
    <x v="86"/>
    <m/>
    <n v="0"/>
  </r>
  <r>
    <x v="131"/>
    <x v="33"/>
    <x v="86"/>
    <n v="130000"/>
    <n v="3000261"/>
  </r>
  <r>
    <x v="132"/>
    <x v="37"/>
    <x v="86"/>
    <m/>
    <n v="0"/>
  </r>
  <r>
    <x v="132"/>
    <x v="33"/>
    <x v="86"/>
    <n v="93500"/>
    <n v="1406950"/>
  </r>
  <r>
    <x v="133"/>
    <x v="37"/>
    <x v="86"/>
    <m/>
    <n v="0"/>
  </r>
  <r>
    <x v="133"/>
    <x v="33"/>
    <x v="86"/>
    <n v="155000"/>
    <n v="3652950"/>
  </r>
  <r>
    <x v="134"/>
    <x v="37"/>
    <x v="86"/>
    <m/>
    <n v="0"/>
  </r>
  <r>
    <x v="134"/>
    <x v="33"/>
    <x v="86"/>
    <n v="135000"/>
    <n v="3749650"/>
  </r>
  <r>
    <x v="135"/>
    <x v="37"/>
    <x v="86"/>
    <m/>
    <n v="0"/>
  </r>
  <r>
    <x v="135"/>
    <x v="33"/>
    <x v="86"/>
    <n v="129725"/>
    <n v="3982649"/>
  </r>
  <r>
    <x v="136"/>
    <x v="37"/>
    <x v="86"/>
    <n v="177125"/>
    <n v="354250"/>
  </r>
  <r>
    <x v="136"/>
    <x v="33"/>
    <x v="86"/>
    <n v="143680"/>
    <n v="4714109"/>
  </r>
  <r>
    <x v="137"/>
    <x v="37"/>
    <x v="86"/>
    <n v="82500"/>
    <n v="165000"/>
  </r>
  <r>
    <x v="137"/>
    <x v="33"/>
    <x v="86"/>
    <n v="159810"/>
    <n v="4889715"/>
  </r>
  <r>
    <x v="138"/>
    <x v="37"/>
    <x v="86"/>
    <m/>
    <n v="0"/>
  </r>
  <r>
    <x v="138"/>
    <x v="33"/>
    <x v="86"/>
    <n v="128333"/>
    <n v="4987399"/>
  </r>
  <r>
    <x v="139"/>
    <x v="37"/>
    <x v="86"/>
    <m/>
    <n v="0"/>
  </r>
  <r>
    <x v="139"/>
    <x v="33"/>
    <x v="86"/>
    <n v="152500"/>
    <n v="4386965"/>
  </r>
  <r>
    <x v="140"/>
    <x v="37"/>
    <x v="86"/>
    <n v="420000"/>
    <n v="420000"/>
  </r>
  <r>
    <x v="140"/>
    <x v="33"/>
    <x v="86"/>
    <n v="128950"/>
    <n v="3054150"/>
  </r>
  <r>
    <x v="141"/>
    <x v="37"/>
    <x v="86"/>
    <m/>
    <n v="0"/>
  </r>
  <r>
    <x v="141"/>
    <x v="33"/>
    <x v="86"/>
    <n v="162883"/>
    <n v="4534866"/>
  </r>
  <r>
    <x v="142"/>
    <x v="37"/>
    <x v="86"/>
    <m/>
    <n v="0"/>
  </r>
  <r>
    <x v="142"/>
    <x v="33"/>
    <x v="86"/>
    <n v="145000"/>
    <n v="3448850"/>
  </r>
  <r>
    <x v="143"/>
    <x v="37"/>
    <x v="86"/>
    <n v="125000"/>
    <n v="125000"/>
  </r>
  <r>
    <x v="143"/>
    <x v="33"/>
    <x v="86"/>
    <n v="137475"/>
    <n v="4458777"/>
  </r>
  <r>
    <x v="144"/>
    <x v="37"/>
    <x v="86"/>
    <m/>
    <n v="0"/>
  </r>
  <r>
    <x v="144"/>
    <x v="33"/>
    <x v="86"/>
    <n v="145950"/>
    <n v="1877600"/>
  </r>
  <r>
    <x v="145"/>
    <x v="37"/>
    <x v="86"/>
    <m/>
    <n v="0"/>
  </r>
  <r>
    <x v="145"/>
    <x v="33"/>
    <x v="86"/>
    <n v="100000"/>
    <n v="1282000"/>
  </r>
  <r>
    <x v="146"/>
    <x v="37"/>
    <x v="86"/>
    <m/>
    <n v="0"/>
  </r>
  <r>
    <x v="146"/>
    <x v="33"/>
    <x v="86"/>
    <n v="145000"/>
    <n v="4035850"/>
  </r>
  <r>
    <x v="147"/>
    <x v="37"/>
    <x v="86"/>
    <m/>
    <n v="0"/>
  </r>
  <r>
    <x v="147"/>
    <x v="33"/>
    <x v="86"/>
    <n v="110500"/>
    <n v="3534150"/>
  </r>
  <r>
    <x v="148"/>
    <x v="37"/>
    <x v="86"/>
    <m/>
    <n v="0"/>
  </r>
  <r>
    <x v="148"/>
    <x v="33"/>
    <x v="86"/>
    <n v="164849"/>
    <n v="5744496"/>
  </r>
  <r>
    <x v="149"/>
    <x v="37"/>
    <x v="86"/>
    <m/>
    <n v="0"/>
  </r>
  <r>
    <x v="149"/>
    <x v="33"/>
    <x v="86"/>
    <n v="159950"/>
    <n v="5887979"/>
  </r>
  <r>
    <x v="150"/>
    <x v="37"/>
    <x v="86"/>
    <m/>
    <n v="0"/>
  </r>
  <r>
    <x v="150"/>
    <x v="33"/>
    <x v="86"/>
    <n v="164975"/>
    <n v="5492840"/>
  </r>
  <r>
    <x v="151"/>
    <x v="37"/>
    <x v="86"/>
    <m/>
    <n v="0"/>
  </r>
  <r>
    <x v="151"/>
    <x v="33"/>
    <x v="86"/>
    <n v="169000"/>
    <n v="5134937"/>
  </r>
  <r>
    <x v="152"/>
    <x v="37"/>
    <x v="86"/>
    <m/>
    <n v="0"/>
  </r>
  <r>
    <x v="152"/>
    <x v="33"/>
    <x v="86"/>
    <n v="143000"/>
    <n v="3432080"/>
  </r>
  <r>
    <x v="153"/>
    <x v="37"/>
    <x v="86"/>
    <m/>
    <n v="0"/>
  </r>
  <r>
    <x v="153"/>
    <x v="33"/>
    <x v="86"/>
    <n v="166000"/>
    <n v="5865877"/>
  </r>
  <r>
    <x v="154"/>
    <x v="37"/>
    <x v="86"/>
    <m/>
    <n v="0"/>
  </r>
  <r>
    <x v="154"/>
    <x v="33"/>
    <x v="86"/>
    <n v="141500"/>
    <n v="5873238"/>
  </r>
  <r>
    <x v="155"/>
    <x v="37"/>
    <x v="86"/>
    <m/>
    <n v="0"/>
  </r>
  <r>
    <x v="155"/>
    <x v="33"/>
    <x v="86"/>
    <n v="175000"/>
    <n v="2972150"/>
  </r>
  <r>
    <x v="156"/>
    <x v="37"/>
    <x v="86"/>
    <m/>
    <n v="0"/>
  </r>
  <r>
    <x v="156"/>
    <x v="33"/>
    <x v="86"/>
    <n v="183050"/>
    <n v="2271400"/>
  </r>
  <r>
    <x v="157"/>
    <x v="37"/>
    <x v="86"/>
    <m/>
    <n v="0"/>
  </r>
  <r>
    <x v="157"/>
    <x v="33"/>
    <x v="86"/>
    <n v="237450"/>
    <n v="4010400"/>
  </r>
  <r>
    <x v="158"/>
    <x v="37"/>
    <x v="86"/>
    <n v="185000"/>
    <n v="185000"/>
  </r>
  <r>
    <x v="158"/>
    <x v="33"/>
    <x v="86"/>
    <n v="175000"/>
    <n v="4497305"/>
  </r>
  <r>
    <x v="159"/>
    <x v="37"/>
    <x v="86"/>
    <m/>
    <n v="0"/>
  </r>
  <r>
    <x v="159"/>
    <x v="33"/>
    <x v="86"/>
    <n v="191800"/>
    <n v="5609145"/>
  </r>
  <r>
    <x v="160"/>
    <x v="37"/>
    <x v="86"/>
    <m/>
    <n v="0"/>
  </r>
  <r>
    <x v="160"/>
    <x v="33"/>
    <x v="86"/>
    <n v="218000"/>
    <n v="4745049"/>
  </r>
  <r>
    <x v="161"/>
    <x v="37"/>
    <x v="86"/>
    <m/>
    <n v="0"/>
  </r>
  <r>
    <x v="161"/>
    <x v="33"/>
    <x v="86"/>
    <n v="205500"/>
    <n v="9258549"/>
  </r>
  <r>
    <x v="162"/>
    <x v="37"/>
    <x v="86"/>
    <m/>
    <n v="0"/>
  </r>
  <r>
    <x v="162"/>
    <x v="33"/>
    <x v="86"/>
    <n v="196500"/>
    <n v="4473996"/>
  </r>
  <r>
    <x v="163"/>
    <x v="37"/>
    <x v="86"/>
    <m/>
    <n v="0"/>
  </r>
  <r>
    <x v="163"/>
    <x v="33"/>
    <x v="86"/>
    <n v="196000"/>
    <n v="7370995"/>
  </r>
  <r>
    <x v="164"/>
    <x v="37"/>
    <x v="86"/>
    <m/>
    <n v="0"/>
  </r>
  <r>
    <x v="164"/>
    <x v="33"/>
    <x v="86"/>
    <n v="192750"/>
    <n v="8275750"/>
  </r>
  <r>
    <x v="165"/>
    <x v="37"/>
    <x v="86"/>
    <m/>
    <n v="0"/>
  </r>
  <r>
    <x v="165"/>
    <x v="33"/>
    <x v="86"/>
    <n v="237500"/>
    <n v="10433540"/>
  </r>
  <r>
    <x v="166"/>
    <x v="37"/>
    <x v="86"/>
    <n v="235000"/>
    <n v="235000"/>
  </r>
  <r>
    <x v="166"/>
    <x v="33"/>
    <x v="86"/>
    <n v="182500"/>
    <n v="4715855"/>
  </r>
  <r>
    <x v="167"/>
    <x v="37"/>
    <x v="86"/>
    <m/>
    <n v="0"/>
  </r>
  <r>
    <x v="167"/>
    <x v="33"/>
    <x v="86"/>
    <n v="197500"/>
    <n v="8826219"/>
  </r>
  <r>
    <x v="168"/>
    <x v="37"/>
    <x v="86"/>
    <m/>
    <n v="0"/>
  </r>
  <r>
    <x v="168"/>
    <x v="33"/>
    <x v="86"/>
    <n v="216000"/>
    <n v="4926877"/>
  </r>
  <r>
    <x v="169"/>
    <x v="37"/>
    <x v="86"/>
    <m/>
    <n v="0"/>
  </r>
  <r>
    <x v="169"/>
    <x v="33"/>
    <x v="86"/>
    <n v="233500"/>
    <n v="3738000"/>
  </r>
  <r>
    <x v="170"/>
    <x v="37"/>
    <x v="86"/>
    <n v="159000"/>
    <n v="159000"/>
  </r>
  <r>
    <x v="170"/>
    <x v="33"/>
    <x v="86"/>
    <n v="207500"/>
    <n v="7350786"/>
  </r>
  <r>
    <x v="171"/>
    <x v="37"/>
    <x v="86"/>
    <m/>
    <n v="0"/>
  </r>
  <r>
    <x v="171"/>
    <x v="33"/>
    <x v="86"/>
    <n v="245000"/>
    <n v="6318677"/>
  </r>
  <r>
    <x v="172"/>
    <x v="37"/>
    <x v="86"/>
    <m/>
    <n v="0"/>
  </r>
  <r>
    <x v="172"/>
    <x v="33"/>
    <x v="86"/>
    <n v="218450"/>
    <n v="7776112"/>
  </r>
  <r>
    <x v="173"/>
    <x v="37"/>
    <x v="86"/>
    <m/>
    <n v="0"/>
  </r>
  <r>
    <x v="173"/>
    <x v="33"/>
    <x v="86"/>
    <n v="251750"/>
    <n v="8391675"/>
  </r>
  <r>
    <x v="174"/>
    <x v="37"/>
    <x v="86"/>
    <m/>
    <n v="0"/>
  </r>
  <r>
    <x v="174"/>
    <x v="33"/>
    <x v="86"/>
    <n v="255000"/>
    <n v="11453707"/>
  </r>
  <r>
    <x v="175"/>
    <x v="37"/>
    <x v="86"/>
    <m/>
    <n v="0"/>
  </r>
  <r>
    <x v="175"/>
    <x v="33"/>
    <x v="86"/>
    <n v="240000"/>
    <n v="8897395"/>
  </r>
  <r>
    <x v="176"/>
    <x v="37"/>
    <x v="86"/>
    <m/>
    <n v="0"/>
  </r>
  <r>
    <x v="176"/>
    <x v="33"/>
    <x v="86"/>
    <n v="226500"/>
    <n v="8757795"/>
  </r>
  <r>
    <x v="177"/>
    <x v="37"/>
    <x v="86"/>
    <m/>
    <n v="0"/>
  </r>
  <r>
    <x v="177"/>
    <x v="33"/>
    <x v="86"/>
    <n v="234500"/>
    <n v="7286400"/>
  </r>
  <r>
    <x v="178"/>
    <x v="37"/>
    <x v="86"/>
    <m/>
    <n v="0"/>
  </r>
  <r>
    <x v="178"/>
    <x v="33"/>
    <x v="86"/>
    <n v="249375"/>
    <n v="8510425"/>
  </r>
  <r>
    <x v="179"/>
    <x v="37"/>
    <x v="86"/>
    <m/>
    <n v="0"/>
  </r>
  <r>
    <x v="179"/>
    <x v="33"/>
    <x v="86"/>
    <n v="224500"/>
    <n v="8345300"/>
  </r>
  <r>
    <x v="180"/>
    <x v="37"/>
    <x v="86"/>
    <m/>
    <n v="0"/>
  </r>
  <r>
    <x v="180"/>
    <x v="33"/>
    <x v="86"/>
    <n v="240000"/>
    <n v="6480189"/>
  </r>
  <r>
    <x v="181"/>
    <x v="37"/>
    <x v="86"/>
    <m/>
    <n v="0"/>
  </r>
  <r>
    <x v="181"/>
    <x v="33"/>
    <x v="86"/>
    <n v="251900"/>
    <n v="4588650"/>
  </r>
  <r>
    <x v="182"/>
    <x v="37"/>
    <x v="86"/>
    <m/>
    <n v="0"/>
  </r>
  <r>
    <x v="182"/>
    <x v="33"/>
    <x v="86"/>
    <n v="272000"/>
    <n v="7094205"/>
  </r>
  <r>
    <x v="183"/>
    <x v="37"/>
    <x v="86"/>
    <m/>
    <n v="0"/>
  </r>
  <r>
    <x v="183"/>
    <x v="33"/>
    <x v="86"/>
    <n v="231225"/>
    <n v="6137145"/>
  </r>
  <r>
    <x v="184"/>
    <x v="37"/>
    <x v="86"/>
    <m/>
    <n v="0"/>
  </r>
  <r>
    <x v="184"/>
    <x v="33"/>
    <x v="86"/>
    <n v="250000"/>
    <n v="6841900"/>
  </r>
  <r>
    <x v="185"/>
    <x v="37"/>
    <x v="86"/>
    <m/>
    <n v="0"/>
  </r>
  <r>
    <x v="185"/>
    <x v="33"/>
    <x v="86"/>
    <n v="260000"/>
    <n v="9507599"/>
  </r>
  <r>
    <x v="186"/>
    <x v="37"/>
    <x v="86"/>
    <m/>
    <n v="0"/>
  </r>
  <r>
    <x v="186"/>
    <x v="33"/>
    <x v="86"/>
    <n v="260000"/>
    <n v="11125020"/>
  </r>
  <r>
    <x v="187"/>
    <x v="37"/>
    <x v="86"/>
    <m/>
    <n v="0"/>
  </r>
  <r>
    <x v="187"/>
    <x v="33"/>
    <x v="86"/>
    <n v="270000"/>
    <n v="12806995"/>
  </r>
  <r>
    <x v="188"/>
    <x v="37"/>
    <x v="86"/>
    <n v="310000"/>
    <n v="310000"/>
  </r>
  <r>
    <x v="188"/>
    <x v="33"/>
    <x v="86"/>
    <n v="256000"/>
    <n v="4794553"/>
  </r>
  <r>
    <x v="189"/>
    <x v="37"/>
    <x v="86"/>
    <n v="91000"/>
    <n v="91000"/>
  </r>
  <r>
    <x v="189"/>
    <x v="33"/>
    <x v="86"/>
    <n v="263700"/>
    <n v="9596707"/>
  </r>
  <r>
    <x v="190"/>
    <x v="37"/>
    <x v="86"/>
    <m/>
    <m/>
  </r>
  <r>
    <x v="190"/>
    <x v="33"/>
    <x v="86"/>
    <n v="272500"/>
    <n v="9003198"/>
  </r>
  <r>
    <x v="191"/>
    <x v="37"/>
    <x v="86"/>
    <m/>
    <m/>
  </r>
  <r>
    <x v="191"/>
    <x v="33"/>
    <x v="86"/>
    <n v="245000"/>
    <n v="6548300"/>
  </r>
  <r>
    <x v="192"/>
    <x v="37"/>
    <x v="86"/>
    <m/>
    <m/>
  </r>
  <r>
    <x v="192"/>
    <x v="33"/>
    <x v="86"/>
    <n v="272250"/>
    <n v="6690610"/>
  </r>
  <r>
    <x v="202"/>
    <x v="37"/>
    <x v="86"/>
    <m/>
    <m/>
  </r>
  <r>
    <x v="202"/>
    <x v="33"/>
    <x v="86"/>
    <n v="260000"/>
    <n v="4438550"/>
  </r>
  <r>
    <x v="194"/>
    <x v="37"/>
    <x v="86"/>
    <m/>
    <m/>
  </r>
  <r>
    <x v="194"/>
    <x v="33"/>
    <x v="86"/>
    <n v="305500"/>
    <n v="7124399"/>
  </r>
  <r>
    <x v="195"/>
    <x v="37"/>
    <x v="86"/>
    <m/>
    <m/>
  </r>
  <r>
    <x v="195"/>
    <x v="33"/>
    <x v="86"/>
    <n v="282500"/>
    <n v="7775600"/>
  </r>
  <r>
    <x v="196"/>
    <x v="37"/>
    <x v="86"/>
    <m/>
    <m/>
  </r>
  <r>
    <x v="196"/>
    <x v="33"/>
    <x v="86"/>
    <n v="284500"/>
    <n v="9810263"/>
  </r>
  <r>
    <x v="197"/>
    <x v="37"/>
    <x v="86"/>
    <m/>
    <m/>
  </r>
  <r>
    <x v="197"/>
    <x v="33"/>
    <x v="86"/>
    <n v="270000"/>
    <n v="8335949"/>
  </r>
  <r>
    <x v="198"/>
    <x v="37"/>
    <x v="86"/>
    <m/>
    <m/>
  </r>
  <r>
    <x v="198"/>
    <x v="33"/>
    <x v="86"/>
    <n v="285000"/>
    <n v="12140200"/>
  </r>
  <r>
    <x v="199"/>
    <x v="37"/>
    <x v="86"/>
    <m/>
    <m/>
  </r>
  <r>
    <x v="199"/>
    <x v="33"/>
    <x v="86"/>
    <n v="299977"/>
    <n v="10325137"/>
  </r>
  <r>
    <x v="200"/>
    <x v="37"/>
    <x v="86"/>
    <m/>
    <m/>
  </r>
  <r>
    <x v="200"/>
    <x v="33"/>
    <x v="86"/>
    <n v="297600"/>
    <n v="9884897"/>
  </r>
  <r>
    <x v="201"/>
    <x v="33"/>
    <x v="86"/>
    <n v="274250"/>
    <n v="7867624"/>
  </r>
  <r>
    <x v="201"/>
    <x v="37"/>
    <x v="86"/>
    <n v="345000"/>
    <n v="12881988"/>
  </r>
  <r>
    <x v="12"/>
    <x v="37"/>
    <x v="87"/>
    <n v="150000"/>
    <n v="2193617"/>
  </r>
  <r>
    <x v="12"/>
    <x v="33"/>
    <x v="87"/>
    <m/>
    <n v="0"/>
  </r>
  <r>
    <x v="13"/>
    <x v="37"/>
    <x v="87"/>
    <n v="175000"/>
    <n v="1600500"/>
  </r>
  <r>
    <x v="13"/>
    <x v="33"/>
    <x v="87"/>
    <m/>
    <n v="0"/>
  </r>
  <r>
    <x v="14"/>
    <x v="37"/>
    <x v="87"/>
    <n v="147500"/>
    <n v="4623150"/>
  </r>
  <r>
    <x v="14"/>
    <x v="33"/>
    <x v="87"/>
    <m/>
    <n v="0"/>
  </r>
  <r>
    <x v="15"/>
    <x v="37"/>
    <x v="87"/>
    <n v="179000"/>
    <n v="5038560"/>
  </r>
  <r>
    <x v="15"/>
    <x v="33"/>
    <x v="87"/>
    <n v="105000"/>
    <n v="105000"/>
  </r>
  <r>
    <x v="16"/>
    <x v="37"/>
    <x v="87"/>
    <n v="171750"/>
    <n v="2899400"/>
  </r>
  <r>
    <x v="16"/>
    <x v="33"/>
    <x v="87"/>
    <m/>
    <n v="0"/>
  </r>
  <r>
    <x v="17"/>
    <x v="37"/>
    <x v="87"/>
    <n v="156250"/>
    <n v="4091800"/>
  </r>
  <r>
    <x v="17"/>
    <x v="33"/>
    <x v="87"/>
    <m/>
    <n v="0"/>
  </r>
  <r>
    <x v="18"/>
    <x v="37"/>
    <x v="87"/>
    <n v="155235"/>
    <n v="3699033"/>
  </r>
  <r>
    <x v="18"/>
    <x v="33"/>
    <x v="87"/>
    <m/>
    <n v="0"/>
  </r>
  <r>
    <x v="19"/>
    <x v="37"/>
    <x v="87"/>
    <n v="172725"/>
    <n v="4750595"/>
  </r>
  <r>
    <x v="19"/>
    <x v="33"/>
    <x v="87"/>
    <m/>
    <n v="0"/>
  </r>
  <r>
    <x v="20"/>
    <x v="37"/>
    <x v="87"/>
    <n v="196750"/>
    <n v="5103058"/>
  </r>
  <r>
    <x v="20"/>
    <x v="33"/>
    <x v="87"/>
    <m/>
    <n v="0"/>
  </r>
  <r>
    <x v="21"/>
    <x v="37"/>
    <x v="87"/>
    <n v="193000"/>
    <n v="5892817"/>
  </r>
  <r>
    <x v="21"/>
    <x v="33"/>
    <x v="87"/>
    <n v="120000"/>
    <n v="120000"/>
  </r>
  <r>
    <x v="22"/>
    <x v="37"/>
    <x v="87"/>
    <n v="170000"/>
    <n v="4326450"/>
  </r>
  <r>
    <x v="22"/>
    <x v="33"/>
    <x v="87"/>
    <m/>
    <n v="0"/>
  </r>
  <r>
    <x v="23"/>
    <x v="37"/>
    <x v="87"/>
    <n v="174239"/>
    <n v="3262027"/>
  </r>
  <r>
    <x v="23"/>
    <x v="33"/>
    <x v="87"/>
    <m/>
    <n v="0"/>
  </r>
  <r>
    <x v="24"/>
    <x v="37"/>
    <x v="87"/>
    <n v="172500"/>
    <n v="2023700"/>
  </r>
  <r>
    <x v="24"/>
    <x v="33"/>
    <x v="87"/>
    <m/>
    <n v="0"/>
  </r>
  <r>
    <x v="25"/>
    <x v="37"/>
    <x v="87"/>
    <n v="181750"/>
    <n v="3891700"/>
  </r>
  <r>
    <x v="25"/>
    <x v="33"/>
    <x v="87"/>
    <n v="192500"/>
    <n v="192500"/>
  </r>
  <r>
    <x v="26"/>
    <x v="37"/>
    <x v="87"/>
    <n v="174000"/>
    <n v="5060788"/>
  </r>
  <r>
    <x v="26"/>
    <x v="33"/>
    <x v="87"/>
    <m/>
    <n v="0"/>
  </r>
  <r>
    <x v="27"/>
    <x v="37"/>
    <x v="87"/>
    <n v="188000"/>
    <n v="2315250"/>
  </r>
  <r>
    <x v="27"/>
    <x v="33"/>
    <x v="87"/>
    <m/>
    <n v="0"/>
  </r>
  <r>
    <x v="28"/>
    <x v="37"/>
    <x v="87"/>
    <n v="208600"/>
    <n v="3857649"/>
  </r>
  <r>
    <x v="28"/>
    <x v="33"/>
    <x v="87"/>
    <n v="186343"/>
    <n v="186343"/>
  </r>
  <r>
    <x v="29"/>
    <x v="37"/>
    <x v="87"/>
    <n v="223000"/>
    <n v="6728173"/>
  </r>
  <r>
    <x v="29"/>
    <x v="33"/>
    <x v="87"/>
    <m/>
    <n v="0"/>
  </r>
  <r>
    <x v="30"/>
    <x v="37"/>
    <x v="87"/>
    <n v="219189"/>
    <n v="5526877"/>
  </r>
  <r>
    <x v="30"/>
    <x v="33"/>
    <x v="87"/>
    <m/>
    <n v="0"/>
  </r>
  <r>
    <x v="31"/>
    <x v="37"/>
    <x v="87"/>
    <n v="194500"/>
    <n v="5327899"/>
  </r>
  <r>
    <x v="31"/>
    <x v="33"/>
    <x v="87"/>
    <m/>
    <n v="0"/>
  </r>
  <r>
    <x v="32"/>
    <x v="37"/>
    <x v="87"/>
    <n v="226600"/>
    <n v="7755200"/>
  </r>
  <r>
    <x v="32"/>
    <x v="33"/>
    <x v="87"/>
    <m/>
    <n v="0"/>
  </r>
  <r>
    <x v="33"/>
    <x v="37"/>
    <x v="87"/>
    <n v="198000"/>
    <n v="5416981"/>
  </r>
  <r>
    <x v="33"/>
    <x v="33"/>
    <x v="87"/>
    <m/>
    <n v="0"/>
  </r>
  <r>
    <x v="34"/>
    <x v="37"/>
    <x v="87"/>
    <n v="185000"/>
    <n v="946500"/>
  </r>
  <r>
    <x v="34"/>
    <x v="33"/>
    <x v="87"/>
    <m/>
    <n v="0"/>
  </r>
  <r>
    <x v="35"/>
    <x v="37"/>
    <x v="87"/>
    <n v="202000"/>
    <n v="2533000"/>
  </r>
  <r>
    <x v="35"/>
    <x v="33"/>
    <x v="87"/>
    <m/>
    <n v="0"/>
  </r>
  <r>
    <x v="36"/>
    <x v="37"/>
    <x v="87"/>
    <n v="241950"/>
    <n v="2476900"/>
  </r>
  <r>
    <x v="36"/>
    <x v="33"/>
    <x v="87"/>
    <m/>
    <n v="0"/>
  </r>
  <r>
    <x v="37"/>
    <x v="37"/>
    <x v="87"/>
    <n v="220000"/>
    <n v="2491400"/>
  </r>
  <r>
    <x v="37"/>
    <x v="33"/>
    <x v="87"/>
    <m/>
    <n v="0"/>
  </r>
  <r>
    <x v="38"/>
    <x v="37"/>
    <x v="87"/>
    <n v="205000"/>
    <n v="4875300"/>
  </r>
  <r>
    <x v="38"/>
    <x v="33"/>
    <x v="87"/>
    <m/>
    <n v="0"/>
  </r>
  <r>
    <x v="39"/>
    <x v="37"/>
    <x v="87"/>
    <n v="195150"/>
    <n v="4113674"/>
  </r>
  <r>
    <x v="39"/>
    <x v="33"/>
    <x v="87"/>
    <n v="180000"/>
    <n v="180000"/>
  </r>
  <r>
    <x v="40"/>
    <x v="37"/>
    <x v="87"/>
    <n v="221000"/>
    <n v="5680424"/>
  </r>
  <r>
    <x v="40"/>
    <x v="33"/>
    <x v="87"/>
    <n v="162950"/>
    <n v="162950"/>
  </r>
  <r>
    <x v="41"/>
    <x v="37"/>
    <x v="87"/>
    <n v="241500"/>
    <n v="6920500"/>
  </r>
  <r>
    <x v="41"/>
    <x v="33"/>
    <x v="87"/>
    <m/>
    <n v="0"/>
  </r>
  <r>
    <x v="42"/>
    <x v="37"/>
    <x v="87"/>
    <n v="236500"/>
    <n v="5531380"/>
  </r>
  <r>
    <x v="42"/>
    <x v="33"/>
    <x v="87"/>
    <m/>
    <n v="0"/>
  </r>
  <r>
    <x v="43"/>
    <x v="37"/>
    <x v="87"/>
    <n v="257000"/>
    <n v="5355099"/>
  </r>
  <r>
    <x v="43"/>
    <x v="33"/>
    <x v="87"/>
    <m/>
    <n v="0"/>
  </r>
  <r>
    <x v="44"/>
    <x v="37"/>
    <x v="87"/>
    <n v="222500"/>
    <n v="6891100"/>
  </r>
  <r>
    <x v="44"/>
    <x v="33"/>
    <x v="87"/>
    <m/>
    <n v="0"/>
  </r>
  <r>
    <x v="45"/>
    <x v="37"/>
    <x v="87"/>
    <n v="238000"/>
    <n v="3107050"/>
  </r>
  <r>
    <x v="45"/>
    <x v="33"/>
    <x v="87"/>
    <m/>
    <n v="0"/>
  </r>
  <r>
    <x v="46"/>
    <x v="37"/>
    <x v="87"/>
    <n v="213500"/>
    <n v="2661300"/>
  </r>
  <r>
    <x v="46"/>
    <x v="33"/>
    <x v="87"/>
    <m/>
    <n v="0"/>
  </r>
  <r>
    <x v="47"/>
    <x v="37"/>
    <x v="87"/>
    <n v="242000"/>
    <n v="2731250"/>
  </r>
  <r>
    <x v="47"/>
    <x v="33"/>
    <x v="87"/>
    <m/>
    <n v="0"/>
  </r>
  <r>
    <x v="48"/>
    <x v="37"/>
    <x v="87"/>
    <n v="262025"/>
    <n v="2579650"/>
  </r>
  <r>
    <x v="48"/>
    <x v="33"/>
    <x v="87"/>
    <m/>
    <n v="0"/>
  </r>
  <r>
    <x v="49"/>
    <x v="37"/>
    <x v="87"/>
    <n v="240000"/>
    <n v="3592180"/>
  </r>
  <r>
    <x v="49"/>
    <x v="33"/>
    <x v="87"/>
    <m/>
    <n v="0"/>
  </r>
  <r>
    <x v="50"/>
    <x v="37"/>
    <x v="87"/>
    <n v="231000"/>
    <n v="3686666"/>
  </r>
  <r>
    <x v="50"/>
    <x v="33"/>
    <x v="87"/>
    <n v="152000"/>
    <n v="152000"/>
  </r>
  <r>
    <x v="51"/>
    <x v="37"/>
    <x v="87"/>
    <n v="245000"/>
    <n v="4236750"/>
  </r>
  <r>
    <x v="51"/>
    <x v="33"/>
    <x v="87"/>
    <m/>
    <n v="0"/>
  </r>
  <r>
    <x v="52"/>
    <x v="37"/>
    <x v="87"/>
    <n v="230000"/>
    <n v="5098886"/>
  </r>
  <r>
    <x v="52"/>
    <x v="33"/>
    <x v="87"/>
    <m/>
    <n v="0"/>
  </r>
  <r>
    <x v="53"/>
    <x v="37"/>
    <x v="87"/>
    <n v="237000"/>
    <n v="4478196"/>
  </r>
  <r>
    <x v="53"/>
    <x v="33"/>
    <x v="87"/>
    <m/>
    <n v="0"/>
  </r>
  <r>
    <x v="54"/>
    <x v="37"/>
    <x v="87"/>
    <n v="264950"/>
    <n v="5056760"/>
  </r>
  <r>
    <x v="54"/>
    <x v="33"/>
    <x v="87"/>
    <m/>
    <n v="0"/>
  </r>
  <r>
    <x v="55"/>
    <x v="37"/>
    <x v="87"/>
    <n v="225000"/>
    <n v="3189294"/>
  </r>
  <r>
    <x v="55"/>
    <x v="33"/>
    <x v="87"/>
    <m/>
    <n v="0"/>
  </r>
  <r>
    <x v="56"/>
    <x v="37"/>
    <x v="87"/>
    <n v="264900"/>
    <n v="2801688"/>
  </r>
  <r>
    <x v="56"/>
    <x v="33"/>
    <x v="87"/>
    <m/>
    <n v="0"/>
  </r>
  <r>
    <x v="57"/>
    <x v="37"/>
    <x v="87"/>
    <n v="264925"/>
    <n v="4547193"/>
  </r>
  <r>
    <x v="57"/>
    <x v="33"/>
    <x v="87"/>
    <m/>
    <n v="0"/>
  </r>
  <r>
    <x v="58"/>
    <x v="37"/>
    <x v="87"/>
    <n v="240000"/>
    <n v="4479800"/>
  </r>
  <r>
    <x v="58"/>
    <x v="33"/>
    <x v="87"/>
    <m/>
    <n v="0"/>
  </r>
  <r>
    <x v="59"/>
    <x v="37"/>
    <x v="87"/>
    <n v="219500"/>
    <n v="2153900"/>
  </r>
  <r>
    <x v="59"/>
    <x v="33"/>
    <x v="87"/>
    <m/>
    <n v="0"/>
  </r>
  <r>
    <x v="60"/>
    <x v="37"/>
    <x v="87"/>
    <n v="223500"/>
    <n v="2664600"/>
  </r>
  <r>
    <x v="60"/>
    <x v="33"/>
    <x v="87"/>
    <m/>
    <n v="0"/>
  </r>
  <r>
    <x v="61"/>
    <x v="37"/>
    <x v="87"/>
    <n v="246500"/>
    <n v="2187540"/>
  </r>
  <r>
    <x v="61"/>
    <x v="33"/>
    <x v="87"/>
    <m/>
    <n v="0"/>
  </r>
  <r>
    <x v="62"/>
    <x v="37"/>
    <x v="87"/>
    <n v="222500"/>
    <n v="3750830"/>
  </r>
  <r>
    <x v="62"/>
    <x v="33"/>
    <x v="87"/>
    <m/>
    <n v="0"/>
  </r>
  <r>
    <x v="63"/>
    <x v="37"/>
    <x v="87"/>
    <n v="245669"/>
    <n v="2398737"/>
  </r>
  <r>
    <x v="63"/>
    <x v="33"/>
    <x v="87"/>
    <m/>
    <n v="0"/>
  </r>
  <r>
    <x v="64"/>
    <x v="37"/>
    <x v="87"/>
    <n v="197500"/>
    <n v="3146200"/>
  </r>
  <r>
    <x v="64"/>
    <x v="33"/>
    <x v="87"/>
    <m/>
    <n v="0"/>
  </r>
  <r>
    <x v="65"/>
    <x v="37"/>
    <x v="87"/>
    <n v="224987"/>
    <n v="2060874"/>
  </r>
  <r>
    <x v="65"/>
    <x v="33"/>
    <x v="87"/>
    <m/>
    <n v="0"/>
  </r>
  <r>
    <x v="66"/>
    <x v="37"/>
    <x v="87"/>
    <n v="227975"/>
    <n v="3974585"/>
  </r>
  <r>
    <x v="66"/>
    <x v="33"/>
    <x v="87"/>
    <m/>
    <n v="0"/>
  </r>
  <r>
    <x v="67"/>
    <x v="37"/>
    <x v="87"/>
    <n v="185000"/>
    <n v="2593098"/>
  </r>
  <r>
    <x v="67"/>
    <x v="33"/>
    <x v="87"/>
    <m/>
    <n v="0"/>
  </r>
  <r>
    <x v="68"/>
    <x v="37"/>
    <x v="87"/>
    <n v="211000"/>
    <n v="3437900"/>
  </r>
  <r>
    <x v="68"/>
    <x v="33"/>
    <x v="87"/>
    <m/>
    <n v="0"/>
  </r>
  <r>
    <x v="69"/>
    <x v="37"/>
    <x v="87"/>
    <n v="190000"/>
    <n v="2732500"/>
  </r>
  <r>
    <x v="69"/>
    <x v="33"/>
    <x v="87"/>
    <n v="252000"/>
    <n v="252000"/>
  </r>
  <r>
    <x v="70"/>
    <x v="37"/>
    <x v="87"/>
    <n v="196250"/>
    <n v="1018500"/>
  </r>
  <r>
    <x v="70"/>
    <x v="33"/>
    <x v="87"/>
    <m/>
    <n v="0"/>
  </r>
  <r>
    <x v="71"/>
    <x v="37"/>
    <x v="87"/>
    <n v="240000"/>
    <n v="1175500"/>
  </r>
  <r>
    <x v="71"/>
    <x v="33"/>
    <x v="87"/>
    <m/>
    <n v="0"/>
  </r>
  <r>
    <x v="72"/>
    <x v="37"/>
    <x v="87"/>
    <n v="231900"/>
    <n v="1616650"/>
  </r>
  <r>
    <x v="72"/>
    <x v="33"/>
    <x v="87"/>
    <m/>
    <n v="0"/>
  </r>
  <r>
    <x v="73"/>
    <x v="37"/>
    <x v="87"/>
    <n v="175250"/>
    <n v="1760388"/>
  </r>
  <r>
    <x v="73"/>
    <x v="33"/>
    <x v="87"/>
    <m/>
    <n v="0"/>
  </r>
  <r>
    <x v="74"/>
    <x v="37"/>
    <x v="87"/>
    <n v="220000"/>
    <n v="3701350"/>
  </r>
  <r>
    <x v="74"/>
    <x v="33"/>
    <x v="87"/>
    <m/>
    <n v="0"/>
  </r>
  <r>
    <x v="75"/>
    <x v="37"/>
    <x v="87"/>
    <n v="221500"/>
    <n v="2416300"/>
  </r>
  <r>
    <x v="75"/>
    <x v="33"/>
    <x v="87"/>
    <m/>
    <n v="0"/>
  </r>
  <r>
    <x v="76"/>
    <x v="37"/>
    <x v="87"/>
    <n v="218750"/>
    <n v="4446449"/>
  </r>
  <r>
    <x v="76"/>
    <x v="33"/>
    <x v="87"/>
    <m/>
    <n v="0"/>
  </r>
  <r>
    <x v="77"/>
    <x v="37"/>
    <x v="87"/>
    <n v="214900"/>
    <n v="3202150"/>
  </r>
  <r>
    <x v="77"/>
    <x v="33"/>
    <x v="87"/>
    <m/>
    <n v="0"/>
  </r>
  <r>
    <x v="78"/>
    <x v="37"/>
    <x v="87"/>
    <n v="208000"/>
    <n v="4376900"/>
  </r>
  <r>
    <x v="78"/>
    <x v="33"/>
    <x v="87"/>
    <m/>
    <n v="0"/>
  </r>
  <r>
    <x v="79"/>
    <x v="37"/>
    <x v="87"/>
    <n v="179000"/>
    <n v="3356150"/>
  </r>
  <r>
    <x v="79"/>
    <x v="33"/>
    <x v="87"/>
    <m/>
    <n v="0"/>
  </r>
  <r>
    <x v="80"/>
    <x v="37"/>
    <x v="87"/>
    <n v="218750"/>
    <n v="3045020"/>
  </r>
  <r>
    <x v="80"/>
    <x v="33"/>
    <x v="87"/>
    <m/>
    <n v="0"/>
  </r>
  <r>
    <x v="81"/>
    <x v="37"/>
    <x v="87"/>
    <n v="200000"/>
    <n v="3019888"/>
  </r>
  <r>
    <x v="81"/>
    <x v="33"/>
    <x v="87"/>
    <m/>
    <n v="0"/>
  </r>
  <r>
    <x v="82"/>
    <x v="37"/>
    <x v="87"/>
    <n v="185475"/>
    <n v="3348600"/>
  </r>
  <r>
    <x v="82"/>
    <x v="33"/>
    <x v="87"/>
    <m/>
    <n v="0"/>
  </r>
  <r>
    <x v="83"/>
    <x v="37"/>
    <x v="87"/>
    <n v="199900"/>
    <n v="2786940"/>
  </r>
  <r>
    <x v="83"/>
    <x v="33"/>
    <x v="87"/>
    <m/>
    <n v="0"/>
  </r>
  <r>
    <x v="84"/>
    <x v="37"/>
    <x v="87"/>
    <n v="218000"/>
    <n v="1700900"/>
  </r>
  <r>
    <x v="84"/>
    <x v="33"/>
    <x v="87"/>
    <m/>
    <n v="0"/>
  </r>
  <r>
    <x v="85"/>
    <x v="37"/>
    <x v="87"/>
    <n v="221000"/>
    <n v="1771850"/>
  </r>
  <r>
    <x v="85"/>
    <x v="33"/>
    <x v="87"/>
    <m/>
    <n v="0"/>
  </r>
  <r>
    <x v="86"/>
    <x v="37"/>
    <x v="87"/>
    <n v="198700"/>
    <n v="2800150"/>
  </r>
  <r>
    <x v="86"/>
    <x v="33"/>
    <x v="87"/>
    <m/>
    <n v="0"/>
  </r>
  <r>
    <x v="87"/>
    <x v="37"/>
    <x v="87"/>
    <n v="187500"/>
    <n v="3502498"/>
  </r>
  <r>
    <x v="87"/>
    <x v="33"/>
    <x v="87"/>
    <m/>
    <n v="0"/>
  </r>
  <r>
    <x v="88"/>
    <x v="37"/>
    <x v="87"/>
    <n v="210000"/>
    <n v="2003950"/>
  </r>
  <r>
    <x v="88"/>
    <x v="33"/>
    <x v="87"/>
    <m/>
    <n v="0"/>
  </r>
  <r>
    <x v="89"/>
    <x v="37"/>
    <x v="87"/>
    <n v="220000"/>
    <n v="3799849"/>
  </r>
  <r>
    <x v="89"/>
    <x v="33"/>
    <x v="87"/>
    <m/>
    <n v="0"/>
  </r>
  <r>
    <x v="90"/>
    <x v="37"/>
    <x v="87"/>
    <n v="180450"/>
    <n v="2538204"/>
  </r>
  <r>
    <x v="90"/>
    <x v="33"/>
    <x v="87"/>
    <m/>
    <n v="0"/>
  </r>
  <r>
    <x v="91"/>
    <x v="37"/>
    <x v="87"/>
    <n v="206000"/>
    <n v="1103500"/>
  </r>
  <r>
    <x v="91"/>
    <x v="33"/>
    <x v="87"/>
    <m/>
    <n v="0"/>
  </r>
  <r>
    <x v="92"/>
    <x v="37"/>
    <x v="87"/>
    <n v="180000"/>
    <n v="2807000"/>
  </r>
  <r>
    <x v="92"/>
    <x v="33"/>
    <x v="87"/>
    <m/>
    <n v="0"/>
  </r>
  <r>
    <x v="93"/>
    <x v="37"/>
    <x v="87"/>
    <n v="146450"/>
    <n v="751750"/>
  </r>
  <r>
    <x v="93"/>
    <x v="33"/>
    <x v="87"/>
    <m/>
    <n v="0"/>
  </r>
  <r>
    <x v="94"/>
    <x v="37"/>
    <x v="87"/>
    <n v="150950"/>
    <n v="1227350"/>
  </r>
  <r>
    <x v="94"/>
    <x v="33"/>
    <x v="87"/>
    <m/>
    <n v="0"/>
  </r>
  <r>
    <x v="95"/>
    <x v="37"/>
    <x v="87"/>
    <n v="219000"/>
    <n v="3293350"/>
  </r>
  <r>
    <x v="95"/>
    <x v="33"/>
    <x v="87"/>
    <m/>
    <n v="0"/>
  </r>
  <r>
    <x v="96"/>
    <x v="37"/>
    <x v="87"/>
    <n v="166750"/>
    <n v="1047000"/>
  </r>
  <r>
    <x v="96"/>
    <x v="33"/>
    <x v="87"/>
    <m/>
    <n v="0"/>
  </r>
  <r>
    <x v="97"/>
    <x v="37"/>
    <x v="87"/>
    <n v="152000"/>
    <n v="1815660"/>
  </r>
  <r>
    <x v="97"/>
    <x v="33"/>
    <x v="87"/>
    <m/>
    <n v="0"/>
  </r>
  <r>
    <x v="98"/>
    <x v="37"/>
    <x v="87"/>
    <n v="159500"/>
    <n v="1754500"/>
  </r>
  <r>
    <x v="98"/>
    <x v="33"/>
    <x v="87"/>
    <m/>
    <n v="0"/>
  </r>
  <r>
    <x v="99"/>
    <x v="37"/>
    <x v="87"/>
    <n v="194500"/>
    <n v="2029060"/>
  </r>
  <r>
    <x v="99"/>
    <x v="33"/>
    <x v="87"/>
    <m/>
    <n v="0"/>
  </r>
  <r>
    <x v="100"/>
    <x v="37"/>
    <x v="87"/>
    <n v="175000"/>
    <n v="2115728"/>
  </r>
  <r>
    <x v="100"/>
    <x v="33"/>
    <x v="87"/>
    <m/>
    <n v="0"/>
  </r>
  <r>
    <x v="101"/>
    <x v="37"/>
    <x v="87"/>
    <n v="151230"/>
    <n v="2332307"/>
  </r>
  <r>
    <x v="101"/>
    <x v="33"/>
    <x v="87"/>
    <m/>
    <n v="0"/>
  </r>
  <r>
    <x v="102"/>
    <x v="37"/>
    <x v="87"/>
    <n v="205000"/>
    <n v="2667454"/>
  </r>
  <r>
    <x v="102"/>
    <x v="33"/>
    <x v="87"/>
    <m/>
    <n v="0"/>
  </r>
  <r>
    <x v="103"/>
    <x v="37"/>
    <x v="87"/>
    <n v="189500"/>
    <n v="2367249"/>
  </r>
  <r>
    <x v="103"/>
    <x v="33"/>
    <x v="87"/>
    <n v="148000"/>
    <n v="148000"/>
  </r>
  <r>
    <x v="104"/>
    <x v="37"/>
    <x v="87"/>
    <n v="258500"/>
    <n v="2718599"/>
  </r>
  <r>
    <x v="104"/>
    <x v="33"/>
    <x v="87"/>
    <m/>
    <n v="0"/>
  </r>
  <r>
    <x v="105"/>
    <x v="37"/>
    <x v="87"/>
    <n v="179925"/>
    <n v="3959109"/>
  </r>
  <r>
    <x v="105"/>
    <x v="33"/>
    <x v="87"/>
    <m/>
    <n v="0"/>
  </r>
  <r>
    <x v="106"/>
    <x v="37"/>
    <x v="87"/>
    <n v="210000"/>
    <n v="1393450"/>
  </r>
  <r>
    <x v="106"/>
    <x v="33"/>
    <x v="87"/>
    <m/>
    <n v="0"/>
  </r>
  <r>
    <x v="107"/>
    <x v="37"/>
    <x v="87"/>
    <n v="170000"/>
    <n v="1794500"/>
  </r>
  <r>
    <x v="107"/>
    <x v="33"/>
    <x v="87"/>
    <n v="95000"/>
    <n v="95000"/>
  </r>
  <r>
    <x v="108"/>
    <x v="37"/>
    <x v="87"/>
    <n v="127000"/>
    <n v="1381900"/>
  </r>
  <r>
    <x v="108"/>
    <x v="33"/>
    <x v="87"/>
    <m/>
    <n v="0"/>
  </r>
  <r>
    <x v="109"/>
    <x v="37"/>
    <x v="87"/>
    <n v="120500"/>
    <n v="1349300"/>
  </r>
  <r>
    <x v="109"/>
    <x v="33"/>
    <x v="87"/>
    <m/>
    <n v="0"/>
  </r>
  <r>
    <x v="110"/>
    <x v="37"/>
    <x v="87"/>
    <n v="142000"/>
    <n v="1284250"/>
  </r>
  <r>
    <x v="110"/>
    <x v="33"/>
    <x v="87"/>
    <m/>
    <n v="0"/>
  </r>
  <r>
    <x v="111"/>
    <x v="37"/>
    <x v="87"/>
    <n v="123500"/>
    <n v="1702647"/>
  </r>
  <r>
    <x v="111"/>
    <x v="33"/>
    <x v="87"/>
    <m/>
    <n v="0"/>
  </r>
  <r>
    <x v="112"/>
    <x v="37"/>
    <x v="87"/>
    <n v="165000"/>
    <n v="3044849"/>
  </r>
  <r>
    <x v="112"/>
    <x v="33"/>
    <x v="87"/>
    <m/>
    <n v="0"/>
  </r>
  <r>
    <x v="113"/>
    <x v="37"/>
    <x v="87"/>
    <n v="167500"/>
    <n v="1850099"/>
  </r>
  <r>
    <x v="113"/>
    <x v="33"/>
    <x v="87"/>
    <m/>
    <n v="0"/>
  </r>
  <r>
    <x v="114"/>
    <x v="37"/>
    <x v="87"/>
    <n v="169282"/>
    <n v="3010463"/>
  </r>
  <r>
    <x v="114"/>
    <x v="33"/>
    <x v="87"/>
    <m/>
    <n v="0"/>
  </r>
  <r>
    <x v="115"/>
    <x v="37"/>
    <x v="87"/>
    <n v="189000"/>
    <n v="2500300"/>
  </r>
  <r>
    <x v="115"/>
    <x v="33"/>
    <x v="87"/>
    <m/>
    <n v="0"/>
  </r>
  <r>
    <x v="116"/>
    <x v="37"/>
    <x v="87"/>
    <n v="186325"/>
    <n v="2989900"/>
  </r>
  <r>
    <x v="116"/>
    <x v="33"/>
    <x v="87"/>
    <m/>
    <n v="0"/>
  </r>
  <r>
    <x v="117"/>
    <x v="37"/>
    <x v="87"/>
    <n v="152000"/>
    <n v="1998450"/>
  </r>
  <r>
    <x v="117"/>
    <x v="33"/>
    <x v="87"/>
    <m/>
    <n v="0"/>
  </r>
  <r>
    <x v="118"/>
    <x v="37"/>
    <x v="87"/>
    <n v="184200"/>
    <n v="2669700"/>
  </r>
  <r>
    <x v="118"/>
    <x v="33"/>
    <x v="87"/>
    <m/>
    <n v="0"/>
  </r>
  <r>
    <x v="119"/>
    <x v="37"/>
    <x v="87"/>
    <n v="153750"/>
    <n v="2071625"/>
  </r>
  <r>
    <x v="119"/>
    <x v="33"/>
    <x v="87"/>
    <m/>
    <n v="0"/>
  </r>
  <r>
    <x v="120"/>
    <x v="37"/>
    <x v="87"/>
    <n v="193250"/>
    <n v="1342450"/>
  </r>
  <r>
    <x v="120"/>
    <x v="33"/>
    <x v="87"/>
    <m/>
    <n v="0"/>
  </r>
  <r>
    <x v="121"/>
    <x v="37"/>
    <x v="87"/>
    <n v="197750"/>
    <n v="1796749"/>
  </r>
  <r>
    <x v="121"/>
    <x v="33"/>
    <x v="87"/>
    <m/>
    <n v="0"/>
  </r>
  <r>
    <x v="122"/>
    <x v="37"/>
    <x v="87"/>
    <n v="175000"/>
    <n v="2860657"/>
  </r>
  <r>
    <x v="122"/>
    <x v="33"/>
    <x v="87"/>
    <m/>
    <n v="0"/>
  </r>
  <r>
    <x v="123"/>
    <x v="37"/>
    <x v="87"/>
    <n v="202950"/>
    <n v="4010038"/>
  </r>
  <r>
    <x v="123"/>
    <x v="33"/>
    <x v="87"/>
    <m/>
    <n v="0"/>
  </r>
  <r>
    <x v="124"/>
    <x v="37"/>
    <x v="87"/>
    <n v="205821"/>
    <n v="2491963"/>
  </r>
  <r>
    <x v="124"/>
    <x v="33"/>
    <x v="87"/>
    <n v="110800"/>
    <n v="110800"/>
  </r>
  <r>
    <x v="125"/>
    <x v="37"/>
    <x v="87"/>
    <n v="175200"/>
    <n v="2997199"/>
  </r>
  <r>
    <x v="125"/>
    <x v="33"/>
    <x v="87"/>
    <n v="179950"/>
    <n v="179950"/>
  </r>
  <r>
    <x v="126"/>
    <x v="37"/>
    <x v="87"/>
    <n v="164900"/>
    <n v="3520992"/>
  </r>
  <r>
    <x v="126"/>
    <x v="33"/>
    <x v="87"/>
    <n v="192975"/>
    <n v="385950"/>
  </r>
  <r>
    <x v="127"/>
    <x v="37"/>
    <x v="87"/>
    <n v="135000"/>
    <n v="2621549"/>
  </r>
  <r>
    <x v="127"/>
    <x v="33"/>
    <x v="87"/>
    <n v="225000"/>
    <n v="225000"/>
  </r>
  <r>
    <x v="128"/>
    <x v="37"/>
    <x v="87"/>
    <n v="171850"/>
    <n v="2813550"/>
  </r>
  <r>
    <x v="128"/>
    <x v="33"/>
    <x v="87"/>
    <m/>
    <n v="0"/>
  </r>
  <r>
    <x v="129"/>
    <x v="37"/>
    <x v="87"/>
    <n v="185000"/>
    <n v="2913969"/>
  </r>
  <r>
    <x v="129"/>
    <x v="33"/>
    <x v="87"/>
    <n v="201000"/>
    <n v="402000"/>
  </r>
  <r>
    <x v="130"/>
    <x v="37"/>
    <x v="87"/>
    <n v="137000"/>
    <n v="1988950"/>
  </r>
  <r>
    <x v="130"/>
    <x v="33"/>
    <x v="87"/>
    <n v="207000"/>
    <n v="207000"/>
  </r>
  <r>
    <x v="131"/>
    <x v="37"/>
    <x v="87"/>
    <n v="140000"/>
    <n v="1829205"/>
  </r>
  <r>
    <x v="131"/>
    <x v="33"/>
    <x v="87"/>
    <n v="192950"/>
    <n v="192950"/>
  </r>
  <r>
    <x v="132"/>
    <x v="37"/>
    <x v="87"/>
    <n v="192475"/>
    <n v="1783013"/>
  </r>
  <r>
    <x v="132"/>
    <x v="33"/>
    <x v="87"/>
    <n v="199950"/>
    <n v="199950"/>
  </r>
  <r>
    <x v="133"/>
    <x v="37"/>
    <x v="87"/>
    <n v="119000"/>
    <n v="1632192"/>
  </r>
  <r>
    <x v="133"/>
    <x v="33"/>
    <x v="87"/>
    <n v="204950"/>
    <n v="204950"/>
  </r>
  <r>
    <x v="134"/>
    <x v="37"/>
    <x v="87"/>
    <n v="209900"/>
    <n v="2006335"/>
  </r>
  <r>
    <x v="134"/>
    <x v="33"/>
    <x v="87"/>
    <m/>
    <n v="0"/>
  </r>
  <r>
    <x v="135"/>
    <x v="37"/>
    <x v="87"/>
    <n v="112000"/>
    <n v="1657167"/>
  </r>
  <r>
    <x v="135"/>
    <x v="33"/>
    <x v="87"/>
    <m/>
    <n v="0"/>
  </r>
  <r>
    <x v="136"/>
    <x v="37"/>
    <x v="87"/>
    <n v="167000"/>
    <n v="4630075"/>
  </r>
  <r>
    <x v="136"/>
    <x v="33"/>
    <x v="87"/>
    <n v="315000"/>
    <n v="315000"/>
  </r>
  <r>
    <x v="137"/>
    <x v="37"/>
    <x v="87"/>
    <n v="202000"/>
    <n v="2630251"/>
  </r>
  <r>
    <x v="137"/>
    <x v="33"/>
    <x v="87"/>
    <n v="208475"/>
    <n v="416950"/>
  </r>
  <r>
    <x v="138"/>
    <x v="37"/>
    <x v="87"/>
    <n v="168000"/>
    <n v="2280300"/>
  </r>
  <r>
    <x v="138"/>
    <x v="33"/>
    <x v="87"/>
    <m/>
    <n v="0"/>
  </r>
  <r>
    <x v="139"/>
    <x v="37"/>
    <x v="87"/>
    <n v="159000"/>
    <n v="3311300"/>
  </r>
  <r>
    <x v="139"/>
    <x v="33"/>
    <x v="87"/>
    <m/>
    <n v="0"/>
  </r>
  <r>
    <x v="140"/>
    <x v="37"/>
    <x v="87"/>
    <n v="165138"/>
    <n v="4334836"/>
  </r>
  <r>
    <x v="140"/>
    <x v="33"/>
    <x v="87"/>
    <m/>
    <n v="0"/>
  </r>
  <r>
    <x v="141"/>
    <x v="37"/>
    <x v="87"/>
    <n v="144750"/>
    <n v="3030050"/>
  </r>
  <r>
    <x v="141"/>
    <x v="33"/>
    <x v="87"/>
    <m/>
    <n v="0"/>
  </r>
  <r>
    <x v="142"/>
    <x v="37"/>
    <x v="87"/>
    <n v="174000"/>
    <n v="2769050"/>
  </r>
  <r>
    <x v="142"/>
    <x v="33"/>
    <x v="87"/>
    <m/>
    <n v="0"/>
  </r>
  <r>
    <x v="143"/>
    <x v="37"/>
    <x v="87"/>
    <n v="173400"/>
    <n v="2692075"/>
  </r>
  <r>
    <x v="143"/>
    <x v="33"/>
    <x v="87"/>
    <m/>
    <n v="0"/>
  </r>
  <r>
    <x v="144"/>
    <x v="37"/>
    <x v="87"/>
    <n v="179900"/>
    <n v="2135150"/>
  </r>
  <r>
    <x v="144"/>
    <x v="33"/>
    <x v="87"/>
    <n v="199950"/>
    <n v="199950"/>
  </r>
  <r>
    <x v="145"/>
    <x v="37"/>
    <x v="87"/>
    <n v="192225"/>
    <n v="2909650"/>
  </r>
  <r>
    <x v="145"/>
    <x v="33"/>
    <x v="87"/>
    <m/>
    <n v="0"/>
  </r>
  <r>
    <x v="146"/>
    <x v="37"/>
    <x v="87"/>
    <n v="178000"/>
    <n v="5209999"/>
  </r>
  <r>
    <x v="146"/>
    <x v="33"/>
    <x v="87"/>
    <n v="200000"/>
    <n v="200000"/>
  </r>
  <r>
    <x v="147"/>
    <x v="37"/>
    <x v="87"/>
    <n v="202000"/>
    <n v="3630200"/>
  </r>
  <r>
    <x v="147"/>
    <x v="33"/>
    <x v="87"/>
    <m/>
    <n v="0"/>
  </r>
  <r>
    <x v="148"/>
    <x v="37"/>
    <x v="87"/>
    <n v="197500"/>
    <n v="3631716"/>
  </r>
  <r>
    <x v="148"/>
    <x v="33"/>
    <x v="87"/>
    <m/>
    <n v="0"/>
  </r>
  <r>
    <x v="149"/>
    <x v="37"/>
    <x v="87"/>
    <n v="220000"/>
    <n v="3668510"/>
  </r>
  <r>
    <x v="149"/>
    <x v="33"/>
    <x v="87"/>
    <m/>
    <n v="0"/>
  </r>
  <r>
    <x v="150"/>
    <x v="37"/>
    <x v="87"/>
    <n v="195000"/>
    <n v="5192000"/>
  </r>
  <r>
    <x v="150"/>
    <x v="33"/>
    <x v="87"/>
    <m/>
    <n v="0"/>
  </r>
  <r>
    <x v="151"/>
    <x v="37"/>
    <x v="87"/>
    <n v="195000"/>
    <n v="3364300"/>
  </r>
  <r>
    <x v="151"/>
    <x v="33"/>
    <x v="87"/>
    <m/>
    <n v="0"/>
  </r>
  <r>
    <x v="152"/>
    <x v="37"/>
    <x v="87"/>
    <n v="207000"/>
    <n v="5130204"/>
  </r>
  <r>
    <x v="152"/>
    <x v="33"/>
    <x v="87"/>
    <m/>
    <n v="0"/>
  </r>
  <r>
    <x v="153"/>
    <x v="37"/>
    <x v="87"/>
    <n v="173000"/>
    <n v="3421469"/>
  </r>
  <r>
    <x v="153"/>
    <x v="33"/>
    <x v="87"/>
    <m/>
    <n v="0"/>
  </r>
  <r>
    <x v="154"/>
    <x v="37"/>
    <x v="87"/>
    <n v="220000"/>
    <n v="2686500"/>
  </r>
  <r>
    <x v="154"/>
    <x v="33"/>
    <x v="87"/>
    <m/>
    <n v="0"/>
  </r>
  <r>
    <x v="155"/>
    <x v="37"/>
    <x v="87"/>
    <n v="237000"/>
    <n v="5759800"/>
  </r>
  <r>
    <x v="155"/>
    <x v="33"/>
    <x v="87"/>
    <m/>
    <n v="0"/>
  </r>
  <r>
    <x v="156"/>
    <x v="37"/>
    <x v="87"/>
    <n v="225000"/>
    <n v="3047500"/>
  </r>
  <r>
    <x v="156"/>
    <x v="33"/>
    <x v="87"/>
    <m/>
    <n v="0"/>
  </r>
  <r>
    <x v="157"/>
    <x v="37"/>
    <x v="87"/>
    <n v="206950"/>
    <n v="4343250"/>
  </r>
  <r>
    <x v="157"/>
    <x v="33"/>
    <x v="87"/>
    <m/>
    <n v="0"/>
  </r>
  <r>
    <x v="158"/>
    <x v="37"/>
    <x v="87"/>
    <n v="199900"/>
    <n v="3059813"/>
  </r>
  <r>
    <x v="158"/>
    <x v="33"/>
    <x v="87"/>
    <m/>
    <n v="0"/>
  </r>
  <r>
    <x v="159"/>
    <x v="37"/>
    <x v="87"/>
    <n v="202750"/>
    <n v="3191054"/>
  </r>
  <r>
    <x v="159"/>
    <x v="33"/>
    <x v="87"/>
    <m/>
    <n v="0"/>
  </r>
  <r>
    <x v="160"/>
    <x v="37"/>
    <x v="87"/>
    <n v="211000"/>
    <n v="4564292"/>
  </r>
  <r>
    <x v="160"/>
    <x v="33"/>
    <x v="87"/>
    <m/>
    <n v="0"/>
  </r>
  <r>
    <x v="161"/>
    <x v="37"/>
    <x v="87"/>
    <n v="218250"/>
    <n v="6144799"/>
  </r>
  <r>
    <x v="161"/>
    <x v="33"/>
    <x v="87"/>
    <n v="275000"/>
    <n v="275000"/>
  </r>
  <r>
    <x v="162"/>
    <x v="37"/>
    <x v="87"/>
    <n v="225000"/>
    <n v="6545600"/>
  </r>
  <r>
    <x v="162"/>
    <x v="33"/>
    <x v="87"/>
    <m/>
    <n v="0"/>
  </r>
  <r>
    <x v="163"/>
    <x v="37"/>
    <x v="87"/>
    <n v="210000"/>
    <n v="6135695"/>
  </r>
  <r>
    <x v="163"/>
    <x v="33"/>
    <x v="87"/>
    <m/>
    <n v="0"/>
  </r>
  <r>
    <x v="164"/>
    <x v="37"/>
    <x v="87"/>
    <n v="231000"/>
    <n v="6951800"/>
  </r>
  <r>
    <x v="164"/>
    <x v="33"/>
    <x v="87"/>
    <m/>
    <n v="0"/>
  </r>
  <r>
    <x v="165"/>
    <x v="37"/>
    <x v="87"/>
    <n v="210500"/>
    <n v="4914117"/>
  </r>
  <r>
    <x v="165"/>
    <x v="33"/>
    <x v="87"/>
    <m/>
    <n v="0"/>
  </r>
  <r>
    <x v="166"/>
    <x v="37"/>
    <x v="87"/>
    <n v="249500"/>
    <n v="7018350"/>
  </r>
  <r>
    <x v="166"/>
    <x v="33"/>
    <x v="87"/>
    <m/>
    <n v="0"/>
  </r>
  <r>
    <x v="167"/>
    <x v="37"/>
    <x v="87"/>
    <n v="230000"/>
    <n v="4415175"/>
  </r>
  <r>
    <x v="167"/>
    <x v="33"/>
    <x v="87"/>
    <m/>
    <n v="0"/>
  </r>
  <r>
    <x v="168"/>
    <x v="37"/>
    <x v="87"/>
    <n v="249000"/>
    <n v="4865882"/>
  </r>
  <r>
    <x v="168"/>
    <x v="33"/>
    <x v="87"/>
    <m/>
    <n v="0"/>
  </r>
  <r>
    <x v="169"/>
    <x v="37"/>
    <x v="87"/>
    <n v="245000"/>
    <n v="3226998"/>
  </r>
  <r>
    <x v="169"/>
    <x v="33"/>
    <x v="87"/>
    <m/>
    <n v="0"/>
  </r>
  <r>
    <x v="170"/>
    <x v="37"/>
    <x v="87"/>
    <n v="249000"/>
    <n v="7407390"/>
  </r>
  <r>
    <x v="170"/>
    <x v="33"/>
    <x v="87"/>
    <m/>
    <n v="0"/>
  </r>
  <r>
    <x v="171"/>
    <x v="37"/>
    <x v="87"/>
    <n v="281950"/>
    <n v="5611500"/>
  </r>
  <r>
    <x v="171"/>
    <x v="33"/>
    <x v="87"/>
    <n v="250000"/>
    <n v="250000"/>
  </r>
  <r>
    <x v="172"/>
    <x v="37"/>
    <x v="87"/>
    <n v="280000"/>
    <n v="8162117"/>
  </r>
  <r>
    <x v="172"/>
    <x v="33"/>
    <x v="87"/>
    <m/>
    <m/>
  </r>
  <r>
    <x v="173"/>
    <x v="37"/>
    <x v="87"/>
    <n v="274900"/>
    <n v="5664349"/>
  </r>
  <r>
    <x v="173"/>
    <x v="33"/>
    <x v="87"/>
    <m/>
    <m/>
  </r>
  <r>
    <x v="174"/>
    <x v="37"/>
    <x v="87"/>
    <n v="245000"/>
    <n v="7519600"/>
  </r>
  <r>
    <x v="174"/>
    <x v="33"/>
    <x v="87"/>
    <m/>
    <m/>
  </r>
  <r>
    <x v="175"/>
    <x v="37"/>
    <x v="87"/>
    <n v="247500"/>
    <n v="9175349"/>
  </r>
  <r>
    <x v="175"/>
    <x v="33"/>
    <x v="87"/>
    <m/>
    <m/>
  </r>
  <r>
    <x v="176"/>
    <x v="37"/>
    <x v="87"/>
    <n v="258000"/>
    <n v="6672008"/>
  </r>
  <r>
    <x v="176"/>
    <x v="33"/>
    <x v="87"/>
    <m/>
    <m/>
  </r>
  <r>
    <x v="177"/>
    <x v="37"/>
    <x v="87"/>
    <n v="299900"/>
    <n v="5676700"/>
  </r>
  <r>
    <x v="177"/>
    <x v="33"/>
    <x v="87"/>
    <m/>
    <m/>
  </r>
  <r>
    <x v="178"/>
    <x v="37"/>
    <x v="87"/>
    <n v="266000"/>
    <n v="6652800"/>
  </r>
  <r>
    <x v="178"/>
    <x v="33"/>
    <x v="87"/>
    <m/>
    <m/>
  </r>
  <r>
    <x v="179"/>
    <x v="37"/>
    <x v="87"/>
    <n v="279000"/>
    <n v="6606277"/>
  </r>
  <r>
    <x v="179"/>
    <x v="33"/>
    <x v="87"/>
    <m/>
    <m/>
  </r>
  <r>
    <x v="180"/>
    <x v="37"/>
    <x v="87"/>
    <n v="260000"/>
    <n v="7498700"/>
  </r>
  <r>
    <x v="180"/>
    <x v="33"/>
    <x v="87"/>
    <m/>
    <m/>
  </r>
  <r>
    <x v="181"/>
    <x v="37"/>
    <x v="87"/>
    <n v="254000"/>
    <n v="3344040"/>
  </r>
  <r>
    <x v="181"/>
    <x v="33"/>
    <x v="87"/>
    <m/>
    <m/>
  </r>
  <r>
    <x v="182"/>
    <x v="37"/>
    <x v="87"/>
    <n v="268500"/>
    <n v="6561923"/>
  </r>
  <r>
    <x v="182"/>
    <x v="33"/>
    <x v="87"/>
    <m/>
    <m/>
  </r>
  <r>
    <x v="183"/>
    <x v="37"/>
    <x v="87"/>
    <n v="314950"/>
    <n v="9488700"/>
  </r>
  <r>
    <x v="183"/>
    <x v="33"/>
    <x v="87"/>
    <m/>
    <m/>
  </r>
  <r>
    <x v="184"/>
    <x v="37"/>
    <x v="87"/>
    <n v="305500"/>
    <n v="3743750"/>
  </r>
  <r>
    <x v="184"/>
    <x v="33"/>
    <x v="87"/>
    <m/>
    <m/>
  </r>
  <r>
    <x v="185"/>
    <x v="37"/>
    <x v="87"/>
    <n v="286500"/>
    <n v="10692202"/>
  </r>
  <r>
    <x v="185"/>
    <x v="33"/>
    <x v="87"/>
    <m/>
    <m/>
  </r>
  <r>
    <x v="186"/>
    <x v="37"/>
    <x v="87"/>
    <n v="277750"/>
    <n v="7650500"/>
  </r>
  <r>
    <x v="186"/>
    <x v="33"/>
    <x v="87"/>
    <m/>
    <m/>
  </r>
  <r>
    <x v="187"/>
    <x v="37"/>
    <x v="87"/>
    <n v="295000"/>
    <n v="6762799"/>
  </r>
  <r>
    <x v="187"/>
    <x v="33"/>
    <x v="87"/>
    <m/>
    <m/>
  </r>
  <r>
    <x v="188"/>
    <x v="37"/>
    <x v="87"/>
    <n v="310000"/>
    <n v="7155736"/>
  </r>
  <r>
    <x v="188"/>
    <x v="33"/>
    <x v="87"/>
    <m/>
    <m/>
  </r>
  <r>
    <x v="189"/>
    <x v="37"/>
    <x v="87"/>
    <n v="321827"/>
    <n v="7541299"/>
  </r>
  <r>
    <x v="189"/>
    <x v="33"/>
    <x v="87"/>
    <m/>
    <m/>
  </r>
  <r>
    <x v="190"/>
    <x v="37"/>
    <x v="87"/>
    <n v="279700"/>
    <n v="8347287"/>
  </r>
  <r>
    <x v="190"/>
    <x v="33"/>
    <x v="87"/>
    <m/>
    <m/>
  </r>
  <r>
    <x v="191"/>
    <x v="37"/>
    <x v="87"/>
    <n v="300000"/>
    <n v="9390949"/>
  </r>
  <r>
    <x v="191"/>
    <x v="33"/>
    <x v="87"/>
    <m/>
    <m/>
  </r>
  <r>
    <x v="192"/>
    <x v="37"/>
    <x v="87"/>
    <n v="278000"/>
    <n v="4227630"/>
  </r>
  <r>
    <x v="192"/>
    <x v="33"/>
    <x v="87"/>
    <m/>
    <m/>
  </r>
  <r>
    <x v="202"/>
    <x v="37"/>
    <x v="87"/>
    <n v="297450"/>
    <n v="4840586"/>
  </r>
  <r>
    <x v="202"/>
    <x v="33"/>
    <x v="87"/>
    <m/>
    <m/>
  </r>
  <r>
    <x v="194"/>
    <x v="37"/>
    <x v="87"/>
    <n v="312096"/>
    <n v="8255822"/>
  </r>
  <r>
    <x v="194"/>
    <x v="33"/>
    <x v="87"/>
    <m/>
    <m/>
  </r>
  <r>
    <x v="195"/>
    <x v="37"/>
    <x v="87"/>
    <n v="302500"/>
    <n v="7285162"/>
  </r>
  <r>
    <x v="195"/>
    <x v="33"/>
    <x v="87"/>
    <m/>
    <m/>
  </r>
  <r>
    <x v="196"/>
    <x v="37"/>
    <x v="87"/>
    <n v="330807"/>
    <n v="8566047"/>
  </r>
  <r>
    <x v="196"/>
    <x v="33"/>
    <x v="87"/>
    <m/>
    <m/>
  </r>
  <r>
    <x v="197"/>
    <x v="37"/>
    <x v="87"/>
    <n v="332225"/>
    <n v="12766379"/>
  </r>
  <r>
    <x v="197"/>
    <x v="33"/>
    <x v="87"/>
    <m/>
    <m/>
  </r>
  <r>
    <x v="198"/>
    <x v="37"/>
    <x v="87"/>
    <n v="334548"/>
    <n v="9724232"/>
  </r>
  <r>
    <x v="198"/>
    <x v="33"/>
    <x v="87"/>
    <m/>
    <m/>
  </r>
  <r>
    <x v="199"/>
    <x v="37"/>
    <x v="87"/>
    <n v="342950"/>
    <n v="12254278"/>
  </r>
  <r>
    <x v="199"/>
    <x v="33"/>
    <x v="87"/>
    <m/>
    <m/>
  </r>
  <r>
    <x v="200"/>
    <x v="37"/>
    <x v="87"/>
    <n v="330079"/>
    <n v="9916680"/>
  </r>
  <r>
    <x v="200"/>
    <x v="33"/>
    <x v="87"/>
    <m/>
    <m/>
  </r>
  <r>
    <x v="201"/>
    <x v="33"/>
    <x v="87"/>
    <n v="504000"/>
    <n v="504000"/>
  </r>
  <r>
    <x v="201"/>
    <x v="37"/>
    <x v="87"/>
    <n v="345000"/>
    <n v="11628088"/>
  </r>
  <r>
    <x v="12"/>
    <x v="37"/>
    <x v="88"/>
    <n v="128350"/>
    <n v="256700"/>
  </r>
  <r>
    <x v="13"/>
    <x v="37"/>
    <x v="88"/>
    <n v="191000"/>
    <n v="640000"/>
  </r>
  <r>
    <x v="14"/>
    <x v="37"/>
    <x v="88"/>
    <n v="170750"/>
    <n v="170750"/>
  </r>
  <r>
    <x v="15"/>
    <x v="37"/>
    <x v="88"/>
    <n v="182250"/>
    <n v="364500"/>
  </r>
  <r>
    <x v="16"/>
    <x v="37"/>
    <x v="88"/>
    <n v="188500"/>
    <n v="377000"/>
  </r>
  <r>
    <x v="17"/>
    <x v="37"/>
    <x v="88"/>
    <n v="160000"/>
    <n v="515650"/>
  </r>
  <r>
    <x v="18"/>
    <x v="37"/>
    <x v="88"/>
    <n v="171000"/>
    <n v="476500"/>
  </r>
  <r>
    <x v="19"/>
    <x v="37"/>
    <x v="88"/>
    <n v="189975"/>
    <n v="379950"/>
  </r>
  <r>
    <x v="20"/>
    <x v="37"/>
    <x v="88"/>
    <n v="150000"/>
    <n v="300000"/>
  </r>
  <r>
    <x v="21"/>
    <x v="37"/>
    <x v="88"/>
    <n v="150000"/>
    <n v="452000"/>
  </r>
  <r>
    <x v="22"/>
    <x v="37"/>
    <x v="88"/>
    <n v="171250"/>
    <n v="515791"/>
  </r>
  <r>
    <x v="23"/>
    <x v="37"/>
    <x v="88"/>
    <m/>
    <n v="0"/>
  </r>
  <r>
    <x v="24"/>
    <x v="37"/>
    <x v="88"/>
    <m/>
    <n v="0"/>
  </r>
  <r>
    <x v="25"/>
    <x v="37"/>
    <x v="88"/>
    <n v="180450"/>
    <n v="180450"/>
  </r>
  <r>
    <x v="26"/>
    <x v="37"/>
    <x v="88"/>
    <n v="227000"/>
    <n v="835500"/>
  </r>
  <r>
    <x v="27"/>
    <x v="37"/>
    <x v="88"/>
    <n v="219300"/>
    <n v="823800"/>
  </r>
  <r>
    <x v="28"/>
    <x v="37"/>
    <x v="88"/>
    <n v="495000"/>
    <n v="2719000"/>
  </r>
  <r>
    <x v="29"/>
    <x v="37"/>
    <x v="88"/>
    <n v="197000"/>
    <n v="394000"/>
  </r>
  <r>
    <x v="30"/>
    <x v="37"/>
    <x v="88"/>
    <n v="194500"/>
    <n v="389000"/>
  </r>
  <r>
    <x v="31"/>
    <x v="37"/>
    <x v="88"/>
    <n v="218000"/>
    <n v="674000"/>
  </r>
  <r>
    <x v="32"/>
    <x v="37"/>
    <x v="88"/>
    <n v="178600"/>
    <n v="707200"/>
  </r>
  <r>
    <x v="33"/>
    <x v="37"/>
    <x v="88"/>
    <n v="195000"/>
    <n v="390000"/>
  </r>
  <r>
    <x v="34"/>
    <x v="37"/>
    <x v="88"/>
    <n v="273750"/>
    <n v="1166000"/>
  </r>
  <r>
    <x v="35"/>
    <x v="37"/>
    <x v="88"/>
    <n v="193500"/>
    <n v="387000"/>
  </r>
  <r>
    <x v="36"/>
    <x v="37"/>
    <x v="88"/>
    <n v="229000"/>
    <n v="667000"/>
  </r>
  <r>
    <x v="37"/>
    <x v="37"/>
    <x v="88"/>
    <n v="213000"/>
    <n v="1042800"/>
  </r>
  <r>
    <x v="38"/>
    <x v="37"/>
    <x v="88"/>
    <m/>
    <n v="0"/>
  </r>
  <r>
    <x v="39"/>
    <x v="37"/>
    <x v="88"/>
    <n v="375550"/>
    <n v="375550"/>
  </r>
  <r>
    <x v="40"/>
    <x v="37"/>
    <x v="88"/>
    <n v="325450"/>
    <n v="650900"/>
  </r>
  <r>
    <x v="41"/>
    <x v="37"/>
    <x v="88"/>
    <n v="237500"/>
    <n v="679400"/>
  </r>
  <r>
    <x v="42"/>
    <x v="37"/>
    <x v="88"/>
    <n v="229500"/>
    <n v="798000"/>
  </r>
  <r>
    <x v="43"/>
    <x v="37"/>
    <x v="88"/>
    <n v="254175"/>
    <n v="1033850"/>
  </r>
  <r>
    <x v="44"/>
    <x v="37"/>
    <x v="88"/>
    <n v="221175"/>
    <n v="887350"/>
  </r>
  <r>
    <x v="45"/>
    <x v="37"/>
    <x v="88"/>
    <n v="239950"/>
    <n v="239950"/>
  </r>
  <r>
    <x v="46"/>
    <x v="37"/>
    <x v="88"/>
    <n v="340000"/>
    <n v="340000"/>
  </r>
  <r>
    <x v="47"/>
    <x v="37"/>
    <x v="88"/>
    <n v="255000"/>
    <n v="1478000"/>
  </r>
  <r>
    <x v="48"/>
    <x v="37"/>
    <x v="88"/>
    <n v="260150"/>
    <n v="520300"/>
  </r>
  <r>
    <x v="49"/>
    <x v="37"/>
    <x v="88"/>
    <n v="267500"/>
    <n v="535000"/>
  </r>
  <r>
    <x v="50"/>
    <x v="37"/>
    <x v="88"/>
    <n v="267725"/>
    <n v="861725"/>
  </r>
  <r>
    <x v="51"/>
    <x v="37"/>
    <x v="88"/>
    <n v="288000"/>
    <n v="288000"/>
  </r>
  <r>
    <x v="52"/>
    <x v="37"/>
    <x v="88"/>
    <n v="247500"/>
    <n v="495000"/>
  </r>
  <r>
    <x v="53"/>
    <x v="37"/>
    <x v="88"/>
    <n v="225000"/>
    <n v="690000"/>
  </r>
  <r>
    <x v="54"/>
    <x v="37"/>
    <x v="88"/>
    <n v="268500"/>
    <n v="537000"/>
  </r>
  <r>
    <x v="55"/>
    <x v="37"/>
    <x v="88"/>
    <n v="180000"/>
    <n v="180000"/>
  </r>
  <r>
    <x v="56"/>
    <x v="37"/>
    <x v="88"/>
    <n v="70000"/>
    <n v="70000"/>
  </r>
  <r>
    <x v="57"/>
    <x v="37"/>
    <x v="88"/>
    <n v="173500"/>
    <n v="347000"/>
  </r>
  <r>
    <x v="58"/>
    <x v="37"/>
    <x v="88"/>
    <n v="227500"/>
    <n v="227500"/>
  </r>
  <r>
    <x v="59"/>
    <x v="37"/>
    <x v="88"/>
    <n v="239000"/>
    <n v="723000"/>
  </r>
  <r>
    <x v="60"/>
    <x v="37"/>
    <x v="88"/>
    <m/>
    <n v="0"/>
  </r>
  <r>
    <x v="61"/>
    <x v="37"/>
    <x v="88"/>
    <n v="282500"/>
    <n v="565000"/>
  </r>
  <r>
    <x v="62"/>
    <x v="37"/>
    <x v="88"/>
    <n v="217475"/>
    <n v="434950"/>
  </r>
  <r>
    <x v="63"/>
    <x v="37"/>
    <x v="88"/>
    <m/>
    <n v="0"/>
  </r>
  <r>
    <x v="64"/>
    <x v="37"/>
    <x v="88"/>
    <n v="239000"/>
    <n v="239000"/>
  </r>
  <r>
    <x v="65"/>
    <x v="37"/>
    <x v="88"/>
    <n v="226500"/>
    <n v="226500"/>
  </r>
  <r>
    <x v="66"/>
    <x v="37"/>
    <x v="88"/>
    <n v="167120"/>
    <n v="525120"/>
  </r>
  <r>
    <x v="67"/>
    <x v="37"/>
    <x v="88"/>
    <n v="469144"/>
    <n v="938288"/>
  </r>
  <r>
    <x v="68"/>
    <x v="37"/>
    <x v="88"/>
    <n v="192000"/>
    <n v="384000"/>
  </r>
  <r>
    <x v="69"/>
    <x v="37"/>
    <x v="88"/>
    <n v="204000"/>
    <n v="1316900"/>
  </r>
  <r>
    <x v="70"/>
    <x v="37"/>
    <x v="88"/>
    <n v="219950"/>
    <n v="219950"/>
  </r>
  <r>
    <x v="71"/>
    <x v="37"/>
    <x v="88"/>
    <n v="206000"/>
    <n v="206000"/>
  </r>
  <r>
    <x v="72"/>
    <x v="37"/>
    <x v="88"/>
    <n v="161000"/>
    <n v="161000"/>
  </r>
  <r>
    <x v="73"/>
    <x v="37"/>
    <x v="88"/>
    <n v="225900"/>
    <n v="225900"/>
  </r>
  <r>
    <x v="74"/>
    <x v="37"/>
    <x v="88"/>
    <n v="200000"/>
    <n v="565000"/>
  </r>
  <r>
    <x v="75"/>
    <x v="37"/>
    <x v="88"/>
    <n v="202500"/>
    <n v="405000"/>
  </r>
  <r>
    <x v="76"/>
    <x v="37"/>
    <x v="88"/>
    <n v="180000"/>
    <n v="180000"/>
  </r>
  <r>
    <x v="77"/>
    <x v="37"/>
    <x v="88"/>
    <n v="223950"/>
    <n v="223950"/>
  </r>
  <r>
    <x v="78"/>
    <x v="37"/>
    <x v="88"/>
    <n v="210975"/>
    <n v="862900"/>
  </r>
  <r>
    <x v="79"/>
    <x v="37"/>
    <x v="88"/>
    <n v="153500"/>
    <n v="307000"/>
  </r>
  <r>
    <x v="80"/>
    <x v="37"/>
    <x v="88"/>
    <n v="221950"/>
    <n v="221950"/>
  </r>
  <r>
    <x v="81"/>
    <x v="37"/>
    <x v="88"/>
    <n v="210000"/>
    <n v="616950"/>
  </r>
  <r>
    <x v="82"/>
    <x v="37"/>
    <x v="88"/>
    <n v="234000"/>
    <n v="468000"/>
  </r>
  <r>
    <x v="83"/>
    <x v="37"/>
    <x v="88"/>
    <n v="219900"/>
    <n v="1082800"/>
  </r>
  <r>
    <x v="84"/>
    <x v="37"/>
    <x v="88"/>
    <n v="206975"/>
    <n v="854850"/>
  </r>
  <r>
    <x v="85"/>
    <x v="37"/>
    <x v="88"/>
    <n v="258975"/>
    <n v="1029900"/>
  </r>
  <r>
    <x v="86"/>
    <x v="37"/>
    <x v="88"/>
    <n v="136500"/>
    <n v="136500"/>
  </r>
  <r>
    <x v="87"/>
    <x v="37"/>
    <x v="88"/>
    <n v="233950"/>
    <n v="1743800"/>
  </r>
  <r>
    <x v="88"/>
    <x v="37"/>
    <x v="88"/>
    <n v="220450"/>
    <n v="855850"/>
  </r>
  <r>
    <x v="89"/>
    <x v="37"/>
    <x v="88"/>
    <n v="200000"/>
    <n v="584950"/>
  </r>
  <r>
    <x v="90"/>
    <x v="37"/>
    <x v="88"/>
    <n v="450000"/>
    <n v="450000"/>
  </r>
  <r>
    <x v="91"/>
    <x v="37"/>
    <x v="88"/>
    <n v="206500"/>
    <n v="413000"/>
  </r>
  <r>
    <x v="92"/>
    <x v="37"/>
    <x v="88"/>
    <n v="181000"/>
    <n v="362000"/>
  </r>
  <r>
    <x v="93"/>
    <x v="37"/>
    <x v="88"/>
    <n v="290000"/>
    <n v="290000"/>
  </r>
  <r>
    <x v="94"/>
    <x v="37"/>
    <x v="88"/>
    <n v="200500"/>
    <n v="401000"/>
  </r>
  <r>
    <x v="95"/>
    <x v="37"/>
    <x v="88"/>
    <n v="185000"/>
    <n v="185000"/>
  </r>
  <r>
    <x v="96"/>
    <x v="37"/>
    <x v="88"/>
    <n v="211770"/>
    <n v="211770"/>
  </r>
  <r>
    <x v="97"/>
    <x v="37"/>
    <x v="88"/>
    <n v="285000"/>
    <n v="285000"/>
  </r>
  <r>
    <x v="98"/>
    <x v="37"/>
    <x v="88"/>
    <n v="206425"/>
    <n v="412850"/>
  </r>
  <r>
    <x v="99"/>
    <x v="37"/>
    <x v="88"/>
    <n v="219950"/>
    <n v="693950"/>
  </r>
  <r>
    <x v="100"/>
    <x v="37"/>
    <x v="88"/>
    <n v="178000"/>
    <n v="535450"/>
  </r>
  <r>
    <x v="101"/>
    <x v="37"/>
    <x v="88"/>
    <n v="229950"/>
    <n v="733950"/>
  </r>
  <r>
    <x v="102"/>
    <x v="37"/>
    <x v="88"/>
    <n v="215900"/>
    <n v="1491800"/>
  </r>
  <r>
    <x v="103"/>
    <x v="37"/>
    <x v="88"/>
    <n v="190000"/>
    <n v="1074900"/>
  </r>
  <r>
    <x v="104"/>
    <x v="37"/>
    <x v="88"/>
    <m/>
    <n v="0"/>
  </r>
  <r>
    <x v="105"/>
    <x v="37"/>
    <x v="88"/>
    <n v="190000"/>
    <n v="563950"/>
  </r>
  <r>
    <x v="106"/>
    <x v="37"/>
    <x v="88"/>
    <n v="224975"/>
    <n v="449950"/>
  </r>
  <r>
    <x v="107"/>
    <x v="37"/>
    <x v="88"/>
    <n v="212950"/>
    <n v="531950"/>
  </r>
  <r>
    <x v="108"/>
    <x v="37"/>
    <x v="88"/>
    <n v="160000"/>
    <n v="502950"/>
  </r>
  <r>
    <x v="109"/>
    <x v="37"/>
    <x v="88"/>
    <m/>
    <n v="0"/>
  </r>
  <r>
    <x v="110"/>
    <x v="37"/>
    <x v="88"/>
    <n v="200000"/>
    <n v="570900"/>
  </r>
  <r>
    <x v="111"/>
    <x v="37"/>
    <x v="88"/>
    <m/>
    <n v="0"/>
  </r>
  <r>
    <x v="112"/>
    <x v="37"/>
    <x v="88"/>
    <n v="252000"/>
    <n v="504000"/>
  </r>
  <r>
    <x v="113"/>
    <x v="37"/>
    <x v="88"/>
    <n v="177000"/>
    <n v="1152750"/>
  </r>
  <r>
    <x v="114"/>
    <x v="37"/>
    <x v="88"/>
    <n v="123461"/>
    <n v="246922"/>
  </r>
  <r>
    <x v="115"/>
    <x v="37"/>
    <x v="88"/>
    <n v="158000"/>
    <n v="158000"/>
  </r>
  <r>
    <x v="116"/>
    <x v="37"/>
    <x v="88"/>
    <n v="203108"/>
    <n v="406216"/>
  </r>
  <r>
    <x v="117"/>
    <x v="37"/>
    <x v="88"/>
    <n v="211000"/>
    <n v="211000"/>
  </r>
  <r>
    <x v="118"/>
    <x v="37"/>
    <x v="88"/>
    <n v="167500"/>
    <n v="837175"/>
  </r>
  <r>
    <x v="119"/>
    <x v="37"/>
    <x v="88"/>
    <n v="218000"/>
    <n v="692850"/>
  </r>
  <r>
    <x v="120"/>
    <x v="37"/>
    <x v="88"/>
    <n v="178800"/>
    <n v="704550"/>
  </r>
  <r>
    <x v="121"/>
    <x v="37"/>
    <x v="88"/>
    <n v="196900"/>
    <n v="601850"/>
  </r>
  <r>
    <x v="122"/>
    <x v="37"/>
    <x v="88"/>
    <n v="175000"/>
    <n v="175000"/>
  </r>
  <r>
    <x v="123"/>
    <x v="37"/>
    <x v="88"/>
    <n v="199311"/>
    <n v="761932"/>
  </r>
  <r>
    <x v="124"/>
    <x v="37"/>
    <x v="88"/>
    <n v="140000"/>
    <n v="140000"/>
  </r>
  <r>
    <x v="125"/>
    <x v="37"/>
    <x v="88"/>
    <n v="204950"/>
    <n v="1442301"/>
  </r>
  <r>
    <x v="126"/>
    <x v="37"/>
    <x v="88"/>
    <n v="207950"/>
    <n v="1438903"/>
  </r>
  <r>
    <x v="127"/>
    <x v="37"/>
    <x v="88"/>
    <n v="215200"/>
    <n v="1540850"/>
  </r>
  <r>
    <x v="128"/>
    <x v="37"/>
    <x v="88"/>
    <n v="172500"/>
    <n v="1033200"/>
  </r>
  <r>
    <x v="129"/>
    <x v="37"/>
    <x v="88"/>
    <n v="178300"/>
    <n v="742600"/>
  </r>
  <r>
    <x v="130"/>
    <x v="37"/>
    <x v="88"/>
    <n v="166000"/>
    <n v="166000"/>
  </r>
  <r>
    <x v="131"/>
    <x v="37"/>
    <x v="88"/>
    <n v="224150"/>
    <n v="1697295"/>
  </r>
  <r>
    <x v="132"/>
    <x v="37"/>
    <x v="88"/>
    <n v="221500"/>
    <n v="1479400"/>
  </r>
  <r>
    <x v="133"/>
    <x v="37"/>
    <x v="88"/>
    <n v="212900"/>
    <n v="573185"/>
  </r>
  <r>
    <x v="134"/>
    <x v="37"/>
    <x v="88"/>
    <n v="220725"/>
    <n v="1738300"/>
  </r>
  <r>
    <x v="135"/>
    <x v="37"/>
    <x v="88"/>
    <n v="197000"/>
    <n v="1752599"/>
  </r>
  <r>
    <x v="136"/>
    <x v="37"/>
    <x v="88"/>
    <n v="224950"/>
    <n v="664450"/>
  </r>
  <r>
    <x v="137"/>
    <x v="37"/>
    <x v="88"/>
    <n v="195000"/>
    <n v="574950"/>
  </r>
  <r>
    <x v="138"/>
    <x v="37"/>
    <x v="88"/>
    <n v="214900"/>
    <n v="2041400"/>
  </r>
  <r>
    <x v="139"/>
    <x v="37"/>
    <x v="88"/>
    <n v="210950"/>
    <n v="570850"/>
  </r>
  <r>
    <x v="140"/>
    <x v="37"/>
    <x v="88"/>
    <n v="209000"/>
    <n v="864000"/>
  </r>
  <r>
    <x v="141"/>
    <x v="37"/>
    <x v="88"/>
    <n v="183950"/>
    <n v="498950"/>
  </r>
  <r>
    <x v="142"/>
    <x v="37"/>
    <x v="88"/>
    <n v="213000"/>
    <n v="213000"/>
  </r>
  <r>
    <x v="143"/>
    <x v="37"/>
    <x v="88"/>
    <n v="213900"/>
    <n v="633850"/>
  </r>
  <r>
    <x v="144"/>
    <x v="37"/>
    <x v="88"/>
    <n v="179975"/>
    <n v="758450"/>
  </r>
  <r>
    <x v="145"/>
    <x v="37"/>
    <x v="88"/>
    <n v="242450"/>
    <n v="484900"/>
  </r>
  <r>
    <x v="146"/>
    <x v="37"/>
    <x v="88"/>
    <n v="173500"/>
    <n v="1203564"/>
  </r>
  <r>
    <x v="147"/>
    <x v="37"/>
    <x v="88"/>
    <n v="235000"/>
    <n v="672450"/>
  </r>
  <r>
    <x v="148"/>
    <x v="37"/>
    <x v="88"/>
    <n v="247500"/>
    <n v="727400"/>
  </r>
  <r>
    <x v="149"/>
    <x v="37"/>
    <x v="88"/>
    <n v="187750"/>
    <n v="375500"/>
  </r>
  <r>
    <x v="150"/>
    <x v="37"/>
    <x v="88"/>
    <n v="299000"/>
    <n v="1603900"/>
  </r>
  <r>
    <x v="151"/>
    <x v="37"/>
    <x v="88"/>
    <n v="230000"/>
    <n v="850360"/>
  </r>
  <r>
    <x v="152"/>
    <x v="37"/>
    <x v="88"/>
    <n v="235000"/>
    <n v="235000"/>
  </r>
  <r>
    <x v="153"/>
    <x v="37"/>
    <x v="88"/>
    <n v="213500"/>
    <n v="427000"/>
  </r>
  <r>
    <x v="154"/>
    <x v="37"/>
    <x v="88"/>
    <n v="219950"/>
    <n v="663150"/>
  </r>
  <r>
    <x v="155"/>
    <x v="37"/>
    <x v="88"/>
    <n v="219900"/>
    <n v="644900"/>
  </r>
  <r>
    <x v="156"/>
    <x v="37"/>
    <x v="88"/>
    <n v="192750"/>
    <n v="385500"/>
  </r>
  <r>
    <x v="157"/>
    <x v="37"/>
    <x v="88"/>
    <n v="238950"/>
    <n v="688900"/>
  </r>
  <r>
    <x v="158"/>
    <x v="37"/>
    <x v="88"/>
    <n v="229000"/>
    <n v="2957182"/>
  </r>
  <r>
    <x v="159"/>
    <x v="37"/>
    <x v="88"/>
    <n v="256413"/>
    <n v="2281124"/>
  </r>
  <r>
    <x v="160"/>
    <x v="37"/>
    <x v="88"/>
    <n v="254725"/>
    <n v="2020959"/>
  </r>
  <r>
    <x v="161"/>
    <x v="37"/>
    <x v="88"/>
    <n v="271475"/>
    <n v="3491556"/>
  </r>
  <r>
    <x v="162"/>
    <x v="37"/>
    <x v="88"/>
    <n v="273950"/>
    <n v="1157364"/>
  </r>
  <r>
    <x v="163"/>
    <x v="37"/>
    <x v="88"/>
    <n v="251000"/>
    <n v="3715530"/>
  </r>
  <r>
    <x v="164"/>
    <x v="37"/>
    <x v="88"/>
    <n v="270950"/>
    <n v="2416601"/>
  </r>
  <r>
    <x v="165"/>
    <x v="37"/>
    <x v="88"/>
    <n v="241500"/>
    <n v="1772550"/>
  </r>
  <r>
    <x v="166"/>
    <x v="37"/>
    <x v="88"/>
    <n v="273950"/>
    <n v="2569499"/>
  </r>
  <r>
    <x v="167"/>
    <x v="37"/>
    <x v="88"/>
    <n v="264000"/>
    <n v="3437682"/>
  </r>
  <r>
    <x v="168"/>
    <x v="37"/>
    <x v="88"/>
    <n v="286840"/>
    <n v="3327529"/>
  </r>
  <r>
    <x v="169"/>
    <x v="37"/>
    <x v="88"/>
    <n v="219900"/>
    <n v="1125790"/>
  </r>
  <r>
    <x v="170"/>
    <x v="37"/>
    <x v="88"/>
    <n v="215000"/>
    <n v="1179549"/>
  </r>
  <r>
    <x v="171"/>
    <x v="37"/>
    <x v="88"/>
    <m/>
    <n v="0"/>
  </r>
  <r>
    <x v="172"/>
    <x v="37"/>
    <x v="88"/>
    <n v="240000"/>
    <n v="1789125"/>
  </r>
  <r>
    <x v="173"/>
    <x v="37"/>
    <x v="88"/>
    <n v="225000"/>
    <n v="1825700"/>
  </r>
  <r>
    <x v="174"/>
    <x v="37"/>
    <x v="88"/>
    <n v="231000"/>
    <n v="1666400"/>
  </r>
  <r>
    <x v="175"/>
    <x v="37"/>
    <x v="88"/>
    <n v="285500"/>
    <n v="2497900"/>
  </r>
  <r>
    <x v="176"/>
    <x v="37"/>
    <x v="88"/>
    <n v="286733"/>
    <n v="2287366"/>
  </r>
  <r>
    <x v="177"/>
    <x v="37"/>
    <x v="88"/>
    <n v="270000"/>
    <n v="1879450"/>
  </r>
  <r>
    <x v="178"/>
    <x v="37"/>
    <x v="88"/>
    <n v="249900"/>
    <n v="723025"/>
  </r>
  <r>
    <x v="179"/>
    <x v="37"/>
    <x v="88"/>
    <n v="260000"/>
    <n v="2470000"/>
  </r>
  <r>
    <x v="180"/>
    <x v="37"/>
    <x v="88"/>
    <n v="236000"/>
    <n v="952000"/>
  </r>
  <r>
    <x v="181"/>
    <x v="37"/>
    <x v="88"/>
    <n v="233000"/>
    <n v="693137"/>
  </r>
  <r>
    <x v="182"/>
    <x v="37"/>
    <x v="88"/>
    <n v="300000"/>
    <n v="1632000"/>
  </r>
  <r>
    <x v="183"/>
    <x v="37"/>
    <x v="88"/>
    <n v="330475"/>
    <n v="1310950"/>
  </r>
  <r>
    <x v="184"/>
    <x v="37"/>
    <x v="88"/>
    <n v="289000"/>
    <n v="885000"/>
  </r>
  <r>
    <x v="185"/>
    <x v="37"/>
    <x v="88"/>
    <n v="264775"/>
    <n v="2495550"/>
  </r>
  <r>
    <x v="186"/>
    <x v="37"/>
    <x v="88"/>
    <n v="276500"/>
    <n v="2520000"/>
  </r>
  <r>
    <x v="187"/>
    <x v="37"/>
    <x v="88"/>
    <n v="288000"/>
    <n v="1914972"/>
  </r>
  <r>
    <x v="188"/>
    <x v="37"/>
    <x v="88"/>
    <n v="285000"/>
    <n v="850000"/>
  </r>
  <r>
    <x v="189"/>
    <x v="37"/>
    <x v="88"/>
    <n v="312500"/>
    <n v="1709000"/>
  </r>
  <r>
    <x v="190"/>
    <x v="37"/>
    <x v="88"/>
    <n v="270000"/>
    <n v="1428800"/>
  </r>
  <r>
    <x v="191"/>
    <x v="37"/>
    <x v="88"/>
    <n v="329000"/>
    <n v="908800"/>
  </r>
  <r>
    <x v="192"/>
    <x v="37"/>
    <x v="88"/>
    <n v="292750"/>
    <n v="1180400"/>
  </r>
  <r>
    <x v="202"/>
    <x v="37"/>
    <x v="88"/>
    <n v="355750"/>
    <n v="1308250"/>
  </r>
  <r>
    <x v="194"/>
    <x v="37"/>
    <x v="88"/>
    <n v="373000"/>
    <n v="1987400"/>
  </r>
  <r>
    <x v="195"/>
    <x v="37"/>
    <x v="88"/>
    <n v="300000"/>
    <n v="1826000"/>
  </r>
  <r>
    <x v="196"/>
    <x v="37"/>
    <x v="88"/>
    <n v="304000"/>
    <n v="304000"/>
  </r>
  <r>
    <x v="197"/>
    <x v="37"/>
    <x v="88"/>
    <n v="318750"/>
    <n v="1342500"/>
  </r>
  <r>
    <x v="198"/>
    <x v="37"/>
    <x v="88"/>
    <n v="335000"/>
    <n v="2983500"/>
  </r>
  <r>
    <x v="199"/>
    <x v="37"/>
    <x v="88"/>
    <n v="295000"/>
    <n v="1906500"/>
  </r>
  <r>
    <x v="200"/>
    <x v="37"/>
    <x v="88"/>
    <n v="290000"/>
    <n v="930000"/>
  </r>
  <r>
    <x v="201"/>
    <x v="37"/>
    <x v="88"/>
    <n v="380000"/>
    <n v="1113900"/>
  </r>
  <r>
    <x v="12"/>
    <x v="36"/>
    <x v="89"/>
    <m/>
    <n v="0"/>
  </r>
  <r>
    <x v="13"/>
    <x v="36"/>
    <x v="89"/>
    <m/>
    <n v="0"/>
  </r>
  <r>
    <x v="14"/>
    <x v="36"/>
    <x v="89"/>
    <m/>
    <n v="0"/>
  </r>
  <r>
    <x v="15"/>
    <x v="36"/>
    <x v="89"/>
    <m/>
    <n v="0"/>
  </r>
  <r>
    <x v="16"/>
    <x v="36"/>
    <x v="89"/>
    <m/>
    <n v="0"/>
  </r>
  <r>
    <x v="17"/>
    <x v="36"/>
    <x v="89"/>
    <n v="149000"/>
    <n v="731000"/>
  </r>
  <r>
    <x v="18"/>
    <x v="36"/>
    <x v="89"/>
    <m/>
    <n v="0"/>
  </r>
  <r>
    <x v="19"/>
    <x v="36"/>
    <x v="89"/>
    <m/>
    <n v="0"/>
  </r>
  <r>
    <x v="20"/>
    <x v="36"/>
    <x v="89"/>
    <n v="349000"/>
    <n v="349000"/>
  </r>
  <r>
    <x v="21"/>
    <x v="36"/>
    <x v="89"/>
    <m/>
    <n v="0"/>
  </r>
  <r>
    <x v="22"/>
    <x v="36"/>
    <x v="89"/>
    <n v="219000"/>
    <n v="438000"/>
  </r>
  <r>
    <x v="23"/>
    <x v="36"/>
    <x v="89"/>
    <n v="200850"/>
    <n v="200850"/>
  </r>
  <r>
    <x v="24"/>
    <x v="36"/>
    <x v="89"/>
    <n v="232000"/>
    <n v="232000"/>
  </r>
  <r>
    <x v="25"/>
    <x v="36"/>
    <x v="89"/>
    <n v="167000"/>
    <n v="334000"/>
  </r>
  <r>
    <x v="26"/>
    <x v="36"/>
    <x v="89"/>
    <n v="277250"/>
    <n v="554500"/>
  </r>
  <r>
    <x v="27"/>
    <x v="36"/>
    <x v="89"/>
    <n v="191000"/>
    <n v="191000"/>
  </r>
  <r>
    <x v="28"/>
    <x v="36"/>
    <x v="89"/>
    <n v="198000"/>
    <n v="1060050"/>
  </r>
  <r>
    <x v="29"/>
    <x v="36"/>
    <x v="89"/>
    <n v="250000"/>
    <n v="746200"/>
  </r>
  <r>
    <x v="30"/>
    <x v="36"/>
    <x v="89"/>
    <n v="238500"/>
    <n v="477000"/>
  </r>
  <r>
    <x v="31"/>
    <x v="36"/>
    <x v="89"/>
    <n v="293600"/>
    <n v="587200"/>
  </r>
  <r>
    <x v="32"/>
    <x v="36"/>
    <x v="89"/>
    <n v="258000"/>
    <n v="1252900"/>
  </r>
  <r>
    <x v="33"/>
    <x v="36"/>
    <x v="89"/>
    <n v="219500"/>
    <n v="219500"/>
  </r>
  <r>
    <x v="34"/>
    <x v="36"/>
    <x v="89"/>
    <n v="194000"/>
    <n v="388000"/>
  </r>
  <r>
    <x v="35"/>
    <x v="36"/>
    <x v="89"/>
    <n v="250000"/>
    <n v="250000"/>
  </r>
  <r>
    <x v="36"/>
    <x v="36"/>
    <x v="89"/>
    <m/>
    <n v="0"/>
  </r>
  <r>
    <x v="37"/>
    <x v="36"/>
    <x v="89"/>
    <m/>
    <n v="0"/>
  </r>
  <r>
    <x v="38"/>
    <x v="36"/>
    <x v="89"/>
    <m/>
    <n v="0"/>
  </r>
  <r>
    <x v="39"/>
    <x v="36"/>
    <x v="89"/>
    <m/>
    <n v="0"/>
  </r>
  <r>
    <x v="40"/>
    <x v="36"/>
    <x v="89"/>
    <m/>
    <n v="0"/>
  </r>
  <r>
    <x v="41"/>
    <x v="36"/>
    <x v="89"/>
    <n v="237500"/>
    <n v="475000"/>
  </r>
  <r>
    <x v="42"/>
    <x v="36"/>
    <x v="89"/>
    <n v="440000"/>
    <n v="440000"/>
  </r>
  <r>
    <x v="43"/>
    <x v="36"/>
    <x v="89"/>
    <n v="280225"/>
    <n v="560450"/>
  </r>
  <r>
    <x v="44"/>
    <x v="36"/>
    <x v="89"/>
    <m/>
    <n v="0"/>
  </r>
  <r>
    <x v="45"/>
    <x v="36"/>
    <x v="89"/>
    <m/>
    <n v="0"/>
  </r>
  <r>
    <x v="46"/>
    <x v="36"/>
    <x v="89"/>
    <n v="500000"/>
    <n v="500000"/>
  </r>
  <r>
    <x v="47"/>
    <x v="36"/>
    <x v="89"/>
    <m/>
    <n v="0"/>
  </r>
  <r>
    <x v="48"/>
    <x v="36"/>
    <x v="89"/>
    <m/>
    <n v="0"/>
  </r>
  <r>
    <x v="49"/>
    <x v="36"/>
    <x v="89"/>
    <m/>
    <n v="0"/>
  </r>
  <r>
    <x v="50"/>
    <x v="36"/>
    <x v="89"/>
    <n v="228000"/>
    <n v="228000"/>
  </r>
  <r>
    <x v="51"/>
    <x v="36"/>
    <x v="89"/>
    <m/>
    <n v="0"/>
  </r>
  <r>
    <x v="52"/>
    <x v="36"/>
    <x v="89"/>
    <m/>
    <n v="0"/>
  </r>
  <r>
    <x v="53"/>
    <x v="36"/>
    <x v="89"/>
    <n v="195000"/>
    <n v="195000"/>
  </r>
  <r>
    <x v="54"/>
    <x v="36"/>
    <x v="89"/>
    <n v="374950"/>
    <n v="749900"/>
  </r>
  <r>
    <x v="55"/>
    <x v="36"/>
    <x v="89"/>
    <n v="659000"/>
    <n v="659000"/>
  </r>
  <r>
    <x v="56"/>
    <x v="36"/>
    <x v="89"/>
    <n v="299950"/>
    <n v="299950"/>
  </r>
  <r>
    <x v="57"/>
    <x v="36"/>
    <x v="89"/>
    <n v="242250"/>
    <n v="242250"/>
  </r>
  <r>
    <x v="58"/>
    <x v="36"/>
    <x v="89"/>
    <m/>
    <n v="0"/>
  </r>
  <r>
    <x v="59"/>
    <x v="36"/>
    <x v="89"/>
    <n v="305000"/>
    <n v="305000"/>
  </r>
  <r>
    <x v="60"/>
    <x v="36"/>
    <x v="89"/>
    <n v="210000"/>
    <n v="210000"/>
  </r>
  <r>
    <x v="61"/>
    <x v="36"/>
    <x v="89"/>
    <m/>
    <n v="0"/>
  </r>
  <r>
    <x v="62"/>
    <x v="36"/>
    <x v="89"/>
    <m/>
    <n v="0"/>
  </r>
  <r>
    <x v="63"/>
    <x v="36"/>
    <x v="89"/>
    <n v="212000"/>
    <n v="765000"/>
  </r>
  <r>
    <x v="64"/>
    <x v="36"/>
    <x v="89"/>
    <m/>
    <n v="0"/>
  </r>
  <r>
    <x v="65"/>
    <x v="36"/>
    <x v="89"/>
    <n v="367450"/>
    <n v="734900"/>
  </r>
  <r>
    <x v="66"/>
    <x v="36"/>
    <x v="89"/>
    <m/>
    <n v="0"/>
  </r>
  <r>
    <x v="67"/>
    <x v="36"/>
    <x v="89"/>
    <n v="385000"/>
    <n v="385000"/>
  </r>
  <r>
    <x v="68"/>
    <x v="36"/>
    <x v="89"/>
    <m/>
    <n v="0"/>
  </r>
  <r>
    <x v="69"/>
    <x v="36"/>
    <x v="89"/>
    <m/>
    <n v="0"/>
  </r>
  <r>
    <x v="70"/>
    <x v="36"/>
    <x v="89"/>
    <n v="277250"/>
    <n v="554500"/>
  </r>
  <r>
    <x v="71"/>
    <x v="36"/>
    <x v="89"/>
    <m/>
    <n v="0"/>
  </r>
  <r>
    <x v="72"/>
    <x v="36"/>
    <x v="89"/>
    <m/>
    <n v="0"/>
  </r>
  <r>
    <x v="73"/>
    <x v="36"/>
    <x v="89"/>
    <n v="190500"/>
    <n v="190500"/>
  </r>
  <r>
    <x v="74"/>
    <x v="36"/>
    <x v="89"/>
    <n v="138000"/>
    <n v="138000"/>
  </r>
  <r>
    <x v="75"/>
    <x v="36"/>
    <x v="89"/>
    <n v="169000"/>
    <n v="169000"/>
  </r>
  <r>
    <x v="76"/>
    <x v="36"/>
    <x v="89"/>
    <n v="205000"/>
    <n v="205000"/>
  </r>
  <r>
    <x v="77"/>
    <x v="36"/>
    <x v="89"/>
    <m/>
    <n v="0"/>
  </r>
  <r>
    <x v="78"/>
    <x v="36"/>
    <x v="89"/>
    <n v="210000"/>
    <n v="210000"/>
  </r>
  <r>
    <x v="79"/>
    <x v="36"/>
    <x v="89"/>
    <m/>
    <n v="0"/>
  </r>
  <r>
    <x v="80"/>
    <x v="36"/>
    <x v="89"/>
    <m/>
    <n v="0"/>
  </r>
  <r>
    <x v="81"/>
    <x v="36"/>
    <x v="89"/>
    <m/>
    <n v="0"/>
  </r>
  <r>
    <x v="82"/>
    <x v="36"/>
    <x v="89"/>
    <m/>
    <n v="0"/>
  </r>
  <r>
    <x v="83"/>
    <x v="36"/>
    <x v="89"/>
    <n v="220900"/>
    <n v="220900"/>
  </r>
  <r>
    <x v="84"/>
    <x v="36"/>
    <x v="89"/>
    <n v="254000"/>
    <n v="254000"/>
  </r>
  <r>
    <x v="85"/>
    <x v="36"/>
    <x v="89"/>
    <m/>
    <n v="0"/>
  </r>
  <r>
    <x v="86"/>
    <x v="36"/>
    <x v="89"/>
    <m/>
    <n v="0"/>
  </r>
  <r>
    <x v="87"/>
    <x v="36"/>
    <x v="89"/>
    <n v="214138"/>
    <n v="428275"/>
  </r>
  <r>
    <x v="88"/>
    <x v="36"/>
    <x v="89"/>
    <n v="235000"/>
    <n v="235000"/>
  </r>
  <r>
    <x v="89"/>
    <x v="36"/>
    <x v="89"/>
    <n v="297450"/>
    <n v="594900"/>
  </r>
  <r>
    <x v="90"/>
    <x v="36"/>
    <x v="89"/>
    <n v="435000"/>
    <n v="435000"/>
  </r>
  <r>
    <x v="91"/>
    <x v="36"/>
    <x v="89"/>
    <m/>
    <n v="0"/>
  </r>
  <r>
    <x v="92"/>
    <x v="36"/>
    <x v="89"/>
    <m/>
    <n v="0"/>
  </r>
  <r>
    <x v="93"/>
    <x v="36"/>
    <x v="89"/>
    <m/>
    <n v="0"/>
  </r>
  <r>
    <x v="94"/>
    <x v="36"/>
    <x v="89"/>
    <n v="240000"/>
    <n v="240000"/>
  </r>
  <r>
    <x v="95"/>
    <x v="36"/>
    <x v="89"/>
    <m/>
    <n v="0"/>
  </r>
  <r>
    <x v="96"/>
    <x v="36"/>
    <x v="89"/>
    <n v="190500"/>
    <n v="190500"/>
  </r>
  <r>
    <x v="97"/>
    <x v="36"/>
    <x v="89"/>
    <m/>
    <n v="0"/>
  </r>
  <r>
    <x v="98"/>
    <x v="36"/>
    <x v="89"/>
    <m/>
    <n v="0"/>
  </r>
  <r>
    <x v="99"/>
    <x v="36"/>
    <x v="89"/>
    <n v="256000"/>
    <n v="256000"/>
  </r>
  <r>
    <x v="100"/>
    <x v="36"/>
    <x v="89"/>
    <n v="237000"/>
    <n v="474000"/>
  </r>
  <r>
    <x v="101"/>
    <x v="36"/>
    <x v="89"/>
    <n v="349900"/>
    <n v="349900"/>
  </r>
  <r>
    <x v="102"/>
    <x v="36"/>
    <x v="89"/>
    <n v="360000"/>
    <n v="360000"/>
  </r>
  <r>
    <x v="103"/>
    <x v="36"/>
    <x v="89"/>
    <m/>
    <n v="0"/>
  </r>
  <r>
    <x v="104"/>
    <x v="36"/>
    <x v="89"/>
    <m/>
    <n v="0"/>
  </r>
  <r>
    <x v="105"/>
    <x v="36"/>
    <x v="89"/>
    <n v="334000"/>
    <n v="334000"/>
  </r>
  <r>
    <x v="106"/>
    <x v="36"/>
    <x v="89"/>
    <m/>
    <n v="0"/>
  </r>
  <r>
    <x v="107"/>
    <x v="36"/>
    <x v="89"/>
    <m/>
    <n v="0"/>
  </r>
  <r>
    <x v="108"/>
    <x v="36"/>
    <x v="89"/>
    <m/>
    <n v="0"/>
  </r>
  <r>
    <x v="109"/>
    <x v="36"/>
    <x v="89"/>
    <m/>
    <n v="0"/>
  </r>
  <r>
    <x v="110"/>
    <x v="36"/>
    <x v="89"/>
    <m/>
    <n v="0"/>
  </r>
  <r>
    <x v="111"/>
    <x v="36"/>
    <x v="89"/>
    <m/>
    <n v="0"/>
  </r>
  <r>
    <x v="112"/>
    <x v="36"/>
    <x v="89"/>
    <m/>
    <n v="0"/>
  </r>
  <r>
    <x v="113"/>
    <x v="36"/>
    <x v="89"/>
    <m/>
    <n v="0"/>
  </r>
  <r>
    <x v="114"/>
    <x v="36"/>
    <x v="89"/>
    <m/>
    <n v="0"/>
  </r>
  <r>
    <x v="115"/>
    <x v="36"/>
    <x v="89"/>
    <n v="265000"/>
    <n v="265000"/>
  </r>
  <r>
    <x v="116"/>
    <x v="36"/>
    <x v="89"/>
    <m/>
    <n v="0"/>
  </r>
  <r>
    <x v="117"/>
    <x v="36"/>
    <x v="89"/>
    <m/>
    <n v="0"/>
  </r>
  <r>
    <x v="118"/>
    <x v="36"/>
    <x v="89"/>
    <n v="305250"/>
    <n v="610500"/>
  </r>
  <r>
    <x v="119"/>
    <x v="36"/>
    <x v="89"/>
    <m/>
    <n v="0"/>
  </r>
  <r>
    <x v="120"/>
    <x v="36"/>
    <x v="89"/>
    <m/>
    <n v="0"/>
  </r>
  <r>
    <x v="121"/>
    <x v="36"/>
    <x v="89"/>
    <m/>
    <n v="0"/>
  </r>
  <r>
    <x v="122"/>
    <x v="36"/>
    <x v="89"/>
    <n v="154900"/>
    <n v="154900"/>
  </r>
  <r>
    <x v="123"/>
    <x v="36"/>
    <x v="89"/>
    <m/>
    <n v="0"/>
  </r>
  <r>
    <x v="124"/>
    <x v="36"/>
    <x v="89"/>
    <m/>
    <n v="0"/>
  </r>
  <r>
    <x v="125"/>
    <x v="36"/>
    <x v="89"/>
    <m/>
    <n v="0"/>
  </r>
  <r>
    <x v="126"/>
    <x v="36"/>
    <x v="89"/>
    <n v="290000"/>
    <n v="290000"/>
  </r>
  <r>
    <x v="127"/>
    <x v="36"/>
    <x v="89"/>
    <m/>
    <n v="0"/>
  </r>
  <r>
    <x v="128"/>
    <x v="36"/>
    <x v="89"/>
    <n v="153500"/>
    <n v="153500"/>
  </r>
  <r>
    <x v="129"/>
    <x v="36"/>
    <x v="89"/>
    <n v="155000"/>
    <n v="155000"/>
  </r>
  <r>
    <x v="130"/>
    <x v="36"/>
    <x v="89"/>
    <n v="249000"/>
    <n v="249000"/>
  </r>
  <r>
    <x v="131"/>
    <x v="36"/>
    <x v="89"/>
    <m/>
    <n v="0"/>
  </r>
  <r>
    <x v="132"/>
    <x v="36"/>
    <x v="89"/>
    <n v="210000"/>
    <n v="210000"/>
  </r>
  <r>
    <x v="133"/>
    <x v="36"/>
    <x v="89"/>
    <m/>
    <n v="0"/>
  </r>
  <r>
    <x v="134"/>
    <x v="36"/>
    <x v="89"/>
    <n v="252500"/>
    <n v="252500"/>
  </r>
  <r>
    <x v="135"/>
    <x v="36"/>
    <x v="89"/>
    <m/>
    <n v="0"/>
  </r>
  <r>
    <x v="136"/>
    <x v="36"/>
    <x v="89"/>
    <m/>
    <n v="0"/>
  </r>
  <r>
    <x v="137"/>
    <x v="36"/>
    <x v="89"/>
    <m/>
    <n v="0"/>
  </r>
  <r>
    <x v="138"/>
    <x v="36"/>
    <x v="89"/>
    <m/>
    <n v="0"/>
  </r>
  <r>
    <x v="139"/>
    <x v="36"/>
    <x v="89"/>
    <n v="192000"/>
    <n v="192000"/>
  </r>
  <r>
    <x v="140"/>
    <x v="36"/>
    <x v="89"/>
    <n v="164900"/>
    <n v="164900"/>
  </r>
  <r>
    <x v="141"/>
    <x v="36"/>
    <x v="89"/>
    <n v="236000"/>
    <n v="674900"/>
  </r>
  <r>
    <x v="142"/>
    <x v="36"/>
    <x v="89"/>
    <m/>
    <n v="0"/>
  </r>
  <r>
    <x v="143"/>
    <x v="36"/>
    <x v="89"/>
    <m/>
    <n v="0"/>
  </r>
  <r>
    <x v="144"/>
    <x v="36"/>
    <x v="89"/>
    <m/>
    <n v="0"/>
  </r>
  <r>
    <x v="145"/>
    <x v="36"/>
    <x v="89"/>
    <n v="242000"/>
    <n v="242000"/>
  </r>
  <r>
    <x v="146"/>
    <x v="36"/>
    <x v="89"/>
    <m/>
    <n v="0"/>
  </r>
  <r>
    <x v="147"/>
    <x v="36"/>
    <x v="89"/>
    <m/>
    <n v="0"/>
  </r>
  <r>
    <x v="148"/>
    <x v="36"/>
    <x v="89"/>
    <m/>
    <n v="0"/>
  </r>
  <r>
    <x v="149"/>
    <x v="36"/>
    <x v="89"/>
    <m/>
    <n v="0"/>
  </r>
  <r>
    <x v="150"/>
    <x v="36"/>
    <x v="89"/>
    <m/>
    <n v="0"/>
  </r>
  <r>
    <x v="151"/>
    <x v="36"/>
    <x v="89"/>
    <n v="247500"/>
    <n v="247500"/>
  </r>
  <r>
    <x v="152"/>
    <x v="36"/>
    <x v="89"/>
    <m/>
    <n v="0"/>
  </r>
  <r>
    <x v="153"/>
    <x v="36"/>
    <x v="89"/>
    <n v="259750"/>
    <n v="804750"/>
  </r>
  <r>
    <x v="154"/>
    <x v="36"/>
    <x v="89"/>
    <m/>
    <n v="0"/>
  </r>
  <r>
    <x v="155"/>
    <x v="36"/>
    <x v="89"/>
    <m/>
    <n v="0"/>
  </r>
  <r>
    <x v="156"/>
    <x v="36"/>
    <x v="89"/>
    <m/>
    <n v="0"/>
  </r>
  <r>
    <x v="157"/>
    <x v="36"/>
    <x v="89"/>
    <n v="219950"/>
    <n v="439900"/>
  </r>
  <r>
    <x v="158"/>
    <x v="36"/>
    <x v="89"/>
    <n v="228950"/>
    <n v="907900"/>
  </r>
  <r>
    <x v="159"/>
    <x v="36"/>
    <x v="89"/>
    <n v="161000"/>
    <n v="161000"/>
  </r>
  <r>
    <x v="160"/>
    <x v="36"/>
    <x v="89"/>
    <n v="199000"/>
    <n v="199000"/>
  </r>
  <r>
    <x v="161"/>
    <x v="36"/>
    <x v="89"/>
    <n v="310000"/>
    <n v="310000"/>
  </r>
  <r>
    <x v="162"/>
    <x v="36"/>
    <x v="89"/>
    <m/>
    <n v="0"/>
  </r>
  <r>
    <x v="163"/>
    <x v="36"/>
    <x v="89"/>
    <n v="272400"/>
    <n v="727399"/>
  </r>
  <r>
    <x v="164"/>
    <x v="36"/>
    <x v="89"/>
    <n v="316775"/>
    <n v="633550"/>
  </r>
  <r>
    <x v="165"/>
    <x v="36"/>
    <x v="89"/>
    <n v="281000"/>
    <n v="281000"/>
  </r>
  <r>
    <x v="166"/>
    <x v="36"/>
    <x v="89"/>
    <n v="211000"/>
    <n v="773500"/>
  </r>
  <r>
    <x v="167"/>
    <x v="36"/>
    <x v="89"/>
    <n v="246000"/>
    <n v="1875900"/>
  </r>
  <r>
    <x v="168"/>
    <x v="36"/>
    <x v="89"/>
    <n v="287000"/>
    <n v="1337500"/>
  </r>
  <r>
    <x v="169"/>
    <x v="36"/>
    <x v="89"/>
    <n v="324000"/>
    <n v="1219900"/>
  </r>
  <r>
    <x v="170"/>
    <x v="36"/>
    <x v="89"/>
    <m/>
    <n v="0"/>
  </r>
  <r>
    <x v="171"/>
    <x v="36"/>
    <x v="89"/>
    <n v="255000"/>
    <n v="1543640"/>
  </r>
  <r>
    <x v="172"/>
    <x v="36"/>
    <x v="89"/>
    <n v="232000"/>
    <n v="756000"/>
  </r>
  <r>
    <x v="173"/>
    <x v="36"/>
    <x v="89"/>
    <n v="229154"/>
    <n v="229154"/>
  </r>
  <r>
    <x v="174"/>
    <x v="36"/>
    <x v="89"/>
    <n v="235000"/>
    <n v="765000"/>
  </r>
  <r>
    <x v="175"/>
    <x v="36"/>
    <x v="89"/>
    <n v="325000"/>
    <n v="1412999"/>
  </r>
  <r>
    <x v="176"/>
    <x v="36"/>
    <x v="89"/>
    <n v="347750"/>
    <n v="695500"/>
  </r>
  <r>
    <x v="177"/>
    <x v="36"/>
    <x v="89"/>
    <n v="215000"/>
    <n v="215000"/>
  </r>
  <r>
    <x v="178"/>
    <x v="36"/>
    <x v="89"/>
    <n v="274700"/>
    <n v="549400"/>
  </r>
  <r>
    <x v="179"/>
    <x v="36"/>
    <x v="89"/>
    <n v="289900"/>
    <n v="1413900"/>
  </r>
  <r>
    <x v="180"/>
    <x v="36"/>
    <x v="89"/>
    <n v="230000"/>
    <n v="230000"/>
  </r>
  <r>
    <x v="181"/>
    <x v="36"/>
    <x v="89"/>
    <n v="340000"/>
    <n v="1098500"/>
  </r>
  <r>
    <x v="182"/>
    <x v="36"/>
    <x v="89"/>
    <n v="292500"/>
    <n v="585000"/>
  </r>
  <r>
    <x v="183"/>
    <x v="36"/>
    <x v="89"/>
    <n v="367000"/>
    <n v="734000"/>
  </r>
  <r>
    <x v="184"/>
    <x v="36"/>
    <x v="89"/>
    <n v="345000"/>
    <n v="345000"/>
  </r>
  <r>
    <x v="185"/>
    <x v="36"/>
    <x v="89"/>
    <n v="259889"/>
    <n v="1149777"/>
  </r>
  <r>
    <x v="186"/>
    <x v="36"/>
    <x v="89"/>
    <n v="234450"/>
    <n v="947900"/>
  </r>
  <r>
    <x v="187"/>
    <x v="36"/>
    <x v="89"/>
    <n v="367500"/>
    <n v="1427400"/>
  </r>
  <r>
    <x v="188"/>
    <x v="36"/>
    <x v="89"/>
    <n v="320000"/>
    <n v="955000"/>
  </r>
  <r>
    <x v="189"/>
    <x v="36"/>
    <x v="89"/>
    <n v="318500"/>
    <n v="637000"/>
  </r>
  <r>
    <x v="190"/>
    <x v="36"/>
    <x v="89"/>
    <n v="617500"/>
    <n v="1235000"/>
  </r>
  <r>
    <x v="191"/>
    <x v="36"/>
    <x v="89"/>
    <n v="525000"/>
    <n v="525000"/>
  </r>
  <r>
    <x v="192"/>
    <x v="36"/>
    <x v="89"/>
    <n v="240000"/>
    <n v="832000"/>
  </r>
  <r>
    <x v="202"/>
    <x v="36"/>
    <x v="89"/>
    <m/>
    <m/>
  </r>
  <r>
    <x v="194"/>
    <x v="36"/>
    <x v="89"/>
    <m/>
    <m/>
  </r>
  <r>
    <x v="195"/>
    <x v="36"/>
    <x v="89"/>
    <n v="385000"/>
    <n v="1046000"/>
  </r>
  <r>
    <x v="196"/>
    <x v="36"/>
    <x v="89"/>
    <n v="364950"/>
    <n v="729900"/>
  </r>
  <r>
    <x v="197"/>
    <x v="36"/>
    <x v="89"/>
    <n v="366500"/>
    <n v="1678950"/>
  </r>
  <r>
    <x v="198"/>
    <x v="36"/>
    <x v="89"/>
    <n v="258500"/>
    <n v="517000"/>
  </r>
  <r>
    <x v="199"/>
    <x v="36"/>
    <x v="89"/>
    <n v="460000"/>
    <n v="460000"/>
  </r>
  <r>
    <x v="200"/>
    <x v="36"/>
    <x v="89"/>
    <n v="274750"/>
    <n v="549500"/>
  </r>
  <r>
    <x v="201"/>
    <x v="36"/>
    <x v="89"/>
    <n v="317500"/>
    <n v="635000"/>
  </r>
  <r>
    <x v="12"/>
    <x v="30"/>
    <x v="90"/>
    <n v="165000"/>
    <n v="707900"/>
  </r>
  <r>
    <x v="12"/>
    <x v="38"/>
    <x v="90"/>
    <n v="180000"/>
    <n v="2263400"/>
  </r>
  <r>
    <x v="13"/>
    <x v="30"/>
    <x v="90"/>
    <n v="175000"/>
    <n v="853450"/>
  </r>
  <r>
    <x v="13"/>
    <x v="38"/>
    <x v="90"/>
    <n v="168500"/>
    <n v="1715185"/>
  </r>
  <r>
    <x v="14"/>
    <x v="30"/>
    <x v="90"/>
    <n v="174500"/>
    <n v="1073800"/>
  </r>
  <r>
    <x v="14"/>
    <x v="38"/>
    <x v="90"/>
    <n v="174000"/>
    <n v="4572732"/>
  </r>
  <r>
    <x v="15"/>
    <x v="30"/>
    <x v="90"/>
    <n v="170500"/>
    <n v="2262850"/>
  </r>
  <r>
    <x v="15"/>
    <x v="38"/>
    <x v="90"/>
    <n v="177350"/>
    <n v="5307439"/>
  </r>
  <r>
    <x v="16"/>
    <x v="30"/>
    <x v="90"/>
    <n v="171225"/>
    <n v="2001950"/>
  </r>
  <r>
    <x v="16"/>
    <x v="38"/>
    <x v="90"/>
    <n v="189950"/>
    <n v="4704015"/>
  </r>
  <r>
    <x v="17"/>
    <x v="30"/>
    <x v="90"/>
    <n v="193950"/>
    <n v="4116300"/>
  </r>
  <r>
    <x v="17"/>
    <x v="38"/>
    <x v="90"/>
    <n v="184750"/>
    <n v="5772000"/>
  </r>
  <r>
    <x v="18"/>
    <x v="30"/>
    <x v="90"/>
    <n v="221000"/>
    <n v="1470350"/>
  </r>
  <r>
    <x v="18"/>
    <x v="38"/>
    <x v="90"/>
    <n v="193750"/>
    <n v="4938721"/>
  </r>
  <r>
    <x v="19"/>
    <x v="30"/>
    <x v="90"/>
    <n v="189999"/>
    <n v="912449"/>
  </r>
  <r>
    <x v="19"/>
    <x v="38"/>
    <x v="90"/>
    <n v="196000"/>
    <n v="5334360"/>
  </r>
  <r>
    <x v="20"/>
    <x v="30"/>
    <x v="90"/>
    <n v="174950"/>
    <n v="890950"/>
  </r>
  <r>
    <x v="20"/>
    <x v="38"/>
    <x v="90"/>
    <n v="200500"/>
    <n v="5253470"/>
  </r>
  <r>
    <x v="21"/>
    <x v="30"/>
    <x v="90"/>
    <n v="176250"/>
    <n v="2142950"/>
  </r>
  <r>
    <x v="21"/>
    <x v="38"/>
    <x v="90"/>
    <n v="189500"/>
    <n v="3790350"/>
  </r>
  <r>
    <x v="22"/>
    <x v="30"/>
    <x v="90"/>
    <n v="207000"/>
    <n v="2024295"/>
  </r>
  <r>
    <x v="22"/>
    <x v="38"/>
    <x v="90"/>
    <n v="198500"/>
    <n v="3035351"/>
  </r>
  <r>
    <x v="23"/>
    <x v="30"/>
    <x v="90"/>
    <n v="251975"/>
    <n v="2107400"/>
  </r>
  <r>
    <x v="23"/>
    <x v="38"/>
    <x v="90"/>
    <n v="200000"/>
    <n v="3622250"/>
  </r>
  <r>
    <x v="24"/>
    <x v="30"/>
    <x v="90"/>
    <n v="221000"/>
    <n v="2562165"/>
  </r>
  <r>
    <x v="24"/>
    <x v="38"/>
    <x v="90"/>
    <n v="206250"/>
    <n v="2788625"/>
  </r>
  <r>
    <x v="25"/>
    <x v="30"/>
    <x v="90"/>
    <n v="226000"/>
    <n v="2079500"/>
  </r>
  <r>
    <x v="25"/>
    <x v="38"/>
    <x v="90"/>
    <n v="183500"/>
    <n v="4939288"/>
  </r>
  <r>
    <x v="26"/>
    <x v="30"/>
    <x v="90"/>
    <n v="180700"/>
    <n v="1800920"/>
  </r>
  <r>
    <x v="26"/>
    <x v="38"/>
    <x v="90"/>
    <n v="225000"/>
    <n v="7148605"/>
  </r>
  <r>
    <x v="27"/>
    <x v="30"/>
    <x v="90"/>
    <n v="203975"/>
    <n v="1260950"/>
  </r>
  <r>
    <x v="27"/>
    <x v="38"/>
    <x v="90"/>
    <n v="232500"/>
    <n v="7086140"/>
  </r>
  <r>
    <x v="28"/>
    <x v="30"/>
    <x v="90"/>
    <n v="235350"/>
    <n v="1804350"/>
  </r>
  <r>
    <x v="28"/>
    <x v="38"/>
    <x v="90"/>
    <n v="225000"/>
    <n v="6783200"/>
  </r>
  <r>
    <x v="29"/>
    <x v="30"/>
    <x v="90"/>
    <n v="198975"/>
    <n v="2149850"/>
  </r>
  <r>
    <x v="29"/>
    <x v="38"/>
    <x v="90"/>
    <n v="225000"/>
    <n v="9306941"/>
  </r>
  <r>
    <x v="30"/>
    <x v="30"/>
    <x v="90"/>
    <n v="220500"/>
    <n v="3150050"/>
  </r>
  <r>
    <x v="30"/>
    <x v="38"/>
    <x v="90"/>
    <n v="238395"/>
    <n v="5611440"/>
  </r>
  <r>
    <x v="31"/>
    <x v="30"/>
    <x v="90"/>
    <n v="255000"/>
    <n v="1964600"/>
  </r>
  <r>
    <x v="31"/>
    <x v="38"/>
    <x v="90"/>
    <n v="244000"/>
    <n v="7820847"/>
  </r>
  <r>
    <x v="32"/>
    <x v="30"/>
    <x v="90"/>
    <n v="249900"/>
    <n v="2667200"/>
  </r>
  <r>
    <x v="32"/>
    <x v="38"/>
    <x v="90"/>
    <n v="236275"/>
    <n v="8381900"/>
  </r>
  <r>
    <x v="33"/>
    <x v="30"/>
    <x v="90"/>
    <n v="278000"/>
    <n v="2466450"/>
  </r>
  <r>
    <x v="33"/>
    <x v="38"/>
    <x v="90"/>
    <n v="241100"/>
    <n v="7820940"/>
  </r>
  <r>
    <x v="34"/>
    <x v="30"/>
    <x v="90"/>
    <n v="216000"/>
    <n v="1542600"/>
  </r>
  <r>
    <x v="34"/>
    <x v="38"/>
    <x v="90"/>
    <n v="232500"/>
    <n v="5483550"/>
  </r>
  <r>
    <x v="35"/>
    <x v="30"/>
    <x v="90"/>
    <n v="285000"/>
    <n v="1591500"/>
  </r>
  <r>
    <x v="35"/>
    <x v="38"/>
    <x v="90"/>
    <n v="248450"/>
    <n v="5477130"/>
  </r>
  <r>
    <x v="36"/>
    <x v="30"/>
    <x v="90"/>
    <n v="176000"/>
    <n v="1514700"/>
  </r>
  <r>
    <x v="36"/>
    <x v="38"/>
    <x v="90"/>
    <n v="244425"/>
    <n v="3519200"/>
  </r>
  <r>
    <x v="37"/>
    <x v="30"/>
    <x v="90"/>
    <n v="275000"/>
    <n v="2939950"/>
  </r>
  <r>
    <x v="37"/>
    <x v="38"/>
    <x v="90"/>
    <n v="251000"/>
    <n v="3555205"/>
  </r>
  <r>
    <x v="38"/>
    <x v="30"/>
    <x v="90"/>
    <n v="230000"/>
    <n v="3215713"/>
  </r>
  <r>
    <x v="38"/>
    <x v="38"/>
    <x v="90"/>
    <n v="260000"/>
    <n v="12220280"/>
  </r>
  <r>
    <x v="39"/>
    <x v="30"/>
    <x v="90"/>
    <n v="270725"/>
    <n v="1551300"/>
  </r>
  <r>
    <x v="39"/>
    <x v="38"/>
    <x v="90"/>
    <n v="239300"/>
    <n v="8078670"/>
  </r>
  <r>
    <x v="40"/>
    <x v="30"/>
    <x v="90"/>
    <n v="248975"/>
    <n v="4368076"/>
  </r>
  <r>
    <x v="40"/>
    <x v="38"/>
    <x v="90"/>
    <n v="253000"/>
    <n v="8858750"/>
  </r>
  <r>
    <x v="41"/>
    <x v="30"/>
    <x v="90"/>
    <n v="285000"/>
    <n v="4619540"/>
  </r>
  <r>
    <x v="41"/>
    <x v="38"/>
    <x v="90"/>
    <n v="272500"/>
    <n v="7747465"/>
  </r>
  <r>
    <x v="42"/>
    <x v="30"/>
    <x v="90"/>
    <n v="260000"/>
    <n v="1370950"/>
  </r>
  <r>
    <x v="42"/>
    <x v="38"/>
    <x v="90"/>
    <n v="271050"/>
    <n v="9412463"/>
  </r>
  <r>
    <x v="43"/>
    <x v="30"/>
    <x v="90"/>
    <n v="286000"/>
    <n v="4220300"/>
  </r>
  <r>
    <x v="43"/>
    <x v="38"/>
    <x v="90"/>
    <n v="279975"/>
    <n v="9009450"/>
  </r>
  <r>
    <x v="44"/>
    <x v="30"/>
    <x v="90"/>
    <n v="234925"/>
    <n v="2039750"/>
  </r>
  <r>
    <x v="44"/>
    <x v="38"/>
    <x v="90"/>
    <n v="290000"/>
    <n v="8790240"/>
  </r>
  <r>
    <x v="45"/>
    <x v="30"/>
    <x v="90"/>
    <n v="251225"/>
    <n v="2342390"/>
  </r>
  <r>
    <x v="45"/>
    <x v="38"/>
    <x v="90"/>
    <n v="269975"/>
    <n v="6195900"/>
  </r>
  <r>
    <x v="46"/>
    <x v="30"/>
    <x v="90"/>
    <n v="265000"/>
    <n v="2394400"/>
  </r>
  <r>
    <x v="46"/>
    <x v="38"/>
    <x v="90"/>
    <n v="269950"/>
    <n v="4717000"/>
  </r>
  <r>
    <x v="47"/>
    <x v="30"/>
    <x v="90"/>
    <n v="247500"/>
    <n v="2802075"/>
  </r>
  <r>
    <x v="47"/>
    <x v="38"/>
    <x v="90"/>
    <n v="278500"/>
    <n v="5255800"/>
  </r>
  <r>
    <x v="48"/>
    <x v="30"/>
    <x v="90"/>
    <n v="321975"/>
    <n v="1511449"/>
  </r>
  <r>
    <x v="48"/>
    <x v="38"/>
    <x v="90"/>
    <n v="275000"/>
    <n v="4676850"/>
  </r>
  <r>
    <x v="49"/>
    <x v="30"/>
    <x v="90"/>
    <n v="250000"/>
    <n v="1770500"/>
  </r>
  <r>
    <x v="49"/>
    <x v="38"/>
    <x v="90"/>
    <n v="295000"/>
    <n v="4462900"/>
  </r>
  <r>
    <x v="50"/>
    <x v="30"/>
    <x v="90"/>
    <n v="286750"/>
    <n v="3501600"/>
  </r>
  <r>
    <x v="50"/>
    <x v="38"/>
    <x v="90"/>
    <n v="264225"/>
    <n v="7730500"/>
  </r>
  <r>
    <x v="51"/>
    <x v="30"/>
    <x v="90"/>
    <n v="295000"/>
    <n v="2731900"/>
  </r>
  <r>
    <x v="51"/>
    <x v="38"/>
    <x v="90"/>
    <n v="267500"/>
    <n v="6547840"/>
  </r>
  <r>
    <x v="52"/>
    <x v="30"/>
    <x v="90"/>
    <n v="262500"/>
    <n v="2904950"/>
  </r>
  <r>
    <x v="52"/>
    <x v="38"/>
    <x v="90"/>
    <n v="277450"/>
    <n v="6603170"/>
  </r>
  <r>
    <x v="53"/>
    <x v="30"/>
    <x v="90"/>
    <n v="285000"/>
    <n v="2300000"/>
  </r>
  <r>
    <x v="53"/>
    <x v="38"/>
    <x v="90"/>
    <n v="258000"/>
    <n v="6117845"/>
  </r>
  <r>
    <x v="54"/>
    <x v="30"/>
    <x v="90"/>
    <n v="304125"/>
    <n v="2439700"/>
  </r>
  <r>
    <x v="54"/>
    <x v="38"/>
    <x v="90"/>
    <n v="296500"/>
    <n v="10230349"/>
  </r>
  <r>
    <x v="55"/>
    <x v="30"/>
    <x v="90"/>
    <n v="223500"/>
    <n v="1490000"/>
  </r>
  <r>
    <x v="55"/>
    <x v="38"/>
    <x v="90"/>
    <n v="248500"/>
    <n v="5346250"/>
  </r>
  <r>
    <x v="56"/>
    <x v="30"/>
    <x v="90"/>
    <n v="314000"/>
    <n v="1346950"/>
  </r>
  <r>
    <x v="56"/>
    <x v="38"/>
    <x v="90"/>
    <n v="262250"/>
    <n v="3109850"/>
  </r>
  <r>
    <x v="57"/>
    <x v="30"/>
    <x v="90"/>
    <n v="163000"/>
    <n v="508500"/>
  </r>
  <r>
    <x v="57"/>
    <x v="38"/>
    <x v="90"/>
    <n v="243500"/>
    <n v="5369988"/>
  </r>
  <r>
    <x v="58"/>
    <x v="30"/>
    <x v="90"/>
    <n v="230000"/>
    <n v="1397750"/>
  </r>
  <r>
    <x v="58"/>
    <x v="38"/>
    <x v="90"/>
    <n v="259000"/>
    <n v="2390450"/>
  </r>
  <r>
    <x v="59"/>
    <x v="30"/>
    <x v="90"/>
    <n v="160000"/>
    <n v="495000"/>
  </r>
  <r>
    <x v="59"/>
    <x v="38"/>
    <x v="90"/>
    <n v="304000"/>
    <n v="3832250"/>
  </r>
  <r>
    <x v="60"/>
    <x v="30"/>
    <x v="90"/>
    <n v="256000"/>
    <n v="256000"/>
  </r>
  <r>
    <x v="60"/>
    <x v="38"/>
    <x v="90"/>
    <n v="248000"/>
    <n v="1937450"/>
  </r>
  <r>
    <x v="61"/>
    <x v="30"/>
    <x v="90"/>
    <n v="408450"/>
    <n v="816900"/>
  </r>
  <r>
    <x v="61"/>
    <x v="38"/>
    <x v="90"/>
    <n v="230500"/>
    <n v="1446966"/>
  </r>
  <r>
    <x v="62"/>
    <x v="30"/>
    <x v="90"/>
    <n v="277475"/>
    <n v="2201900"/>
  </r>
  <r>
    <x v="62"/>
    <x v="38"/>
    <x v="90"/>
    <n v="298440"/>
    <n v="6738862"/>
  </r>
  <r>
    <x v="63"/>
    <x v="30"/>
    <x v="90"/>
    <n v="263000"/>
    <n v="263000"/>
  </r>
  <r>
    <x v="63"/>
    <x v="38"/>
    <x v="90"/>
    <n v="252000"/>
    <n v="3129099"/>
  </r>
  <r>
    <x v="64"/>
    <x v="30"/>
    <x v="90"/>
    <n v="287000"/>
    <n v="574000"/>
  </r>
  <r>
    <x v="64"/>
    <x v="38"/>
    <x v="90"/>
    <n v="260000"/>
    <n v="3543900"/>
  </r>
  <r>
    <x v="65"/>
    <x v="30"/>
    <x v="90"/>
    <n v="227500"/>
    <n v="455000"/>
  </r>
  <r>
    <x v="65"/>
    <x v="38"/>
    <x v="90"/>
    <n v="259950"/>
    <n v="6568228"/>
  </r>
  <r>
    <x v="66"/>
    <x v="30"/>
    <x v="90"/>
    <n v="255000"/>
    <n v="805350"/>
  </r>
  <r>
    <x v="66"/>
    <x v="38"/>
    <x v="90"/>
    <n v="243000"/>
    <n v="1820828"/>
  </r>
  <r>
    <x v="67"/>
    <x v="30"/>
    <x v="90"/>
    <n v="217475"/>
    <n v="1236950"/>
  </r>
  <r>
    <x v="67"/>
    <x v="38"/>
    <x v="90"/>
    <n v="273750"/>
    <n v="6418911"/>
  </r>
  <r>
    <x v="68"/>
    <x v="30"/>
    <x v="90"/>
    <n v="238000"/>
    <n v="795340"/>
  </r>
  <r>
    <x v="68"/>
    <x v="38"/>
    <x v="90"/>
    <n v="225950"/>
    <n v="5281045"/>
  </r>
  <r>
    <x v="69"/>
    <x v="30"/>
    <x v="90"/>
    <n v="192000"/>
    <n v="812000"/>
  </r>
  <r>
    <x v="69"/>
    <x v="38"/>
    <x v="90"/>
    <n v="275000"/>
    <n v="4212390"/>
  </r>
  <r>
    <x v="70"/>
    <x v="30"/>
    <x v="90"/>
    <n v="318750"/>
    <n v="637500"/>
  </r>
  <r>
    <x v="70"/>
    <x v="38"/>
    <x v="90"/>
    <n v="213500"/>
    <n v="1112300"/>
  </r>
  <r>
    <x v="71"/>
    <x v="30"/>
    <x v="90"/>
    <n v="261500"/>
    <n v="523000"/>
  </r>
  <r>
    <x v="71"/>
    <x v="38"/>
    <x v="90"/>
    <n v="299265"/>
    <n v="1525480"/>
  </r>
  <r>
    <x v="72"/>
    <x v="30"/>
    <x v="90"/>
    <n v="164500"/>
    <n v="329000"/>
  </r>
  <r>
    <x v="72"/>
    <x v="38"/>
    <x v="90"/>
    <n v="215000"/>
    <n v="2089450"/>
  </r>
  <r>
    <x v="73"/>
    <x v="30"/>
    <x v="90"/>
    <n v="235000"/>
    <n v="785000"/>
  </r>
  <r>
    <x v="73"/>
    <x v="38"/>
    <x v="90"/>
    <n v="182000"/>
    <n v="685000"/>
  </r>
  <r>
    <x v="74"/>
    <x v="30"/>
    <x v="90"/>
    <n v="189900"/>
    <n v="574900"/>
  </r>
  <r>
    <x v="74"/>
    <x v="38"/>
    <x v="90"/>
    <n v="236500"/>
    <n v="1435500"/>
  </r>
  <r>
    <x v="75"/>
    <x v="30"/>
    <x v="90"/>
    <n v="195000"/>
    <n v="390000"/>
  </r>
  <r>
    <x v="75"/>
    <x v="38"/>
    <x v="90"/>
    <n v="212000"/>
    <n v="1735640"/>
  </r>
  <r>
    <x v="76"/>
    <x v="30"/>
    <x v="90"/>
    <n v="234500"/>
    <n v="859500"/>
  </r>
  <r>
    <x v="76"/>
    <x v="38"/>
    <x v="90"/>
    <n v="231950"/>
    <n v="2549250"/>
  </r>
  <r>
    <x v="77"/>
    <x v="30"/>
    <x v="90"/>
    <n v="187500"/>
    <n v="1322100"/>
  </r>
  <r>
    <x v="77"/>
    <x v="38"/>
    <x v="90"/>
    <n v="189000"/>
    <n v="2682450"/>
  </r>
  <r>
    <x v="78"/>
    <x v="30"/>
    <x v="90"/>
    <n v="174376"/>
    <n v="348751"/>
  </r>
  <r>
    <x v="78"/>
    <x v="38"/>
    <x v="90"/>
    <n v="209200"/>
    <n v="2297330"/>
  </r>
  <r>
    <x v="79"/>
    <x v="30"/>
    <x v="90"/>
    <n v="174000"/>
    <n v="556000"/>
  </r>
  <r>
    <x v="79"/>
    <x v="38"/>
    <x v="90"/>
    <n v="199950"/>
    <n v="3191650"/>
  </r>
  <r>
    <x v="80"/>
    <x v="30"/>
    <x v="90"/>
    <n v="274500"/>
    <n v="1767900"/>
  </r>
  <r>
    <x v="80"/>
    <x v="38"/>
    <x v="90"/>
    <n v="185000"/>
    <n v="3874750"/>
  </r>
  <r>
    <x v="81"/>
    <x v="30"/>
    <x v="90"/>
    <n v="205000"/>
    <n v="714850"/>
  </r>
  <r>
    <x v="81"/>
    <x v="38"/>
    <x v="90"/>
    <n v="212500"/>
    <n v="2760150"/>
  </r>
  <r>
    <x v="82"/>
    <x v="30"/>
    <x v="90"/>
    <n v="164000"/>
    <n v="684750"/>
  </r>
  <r>
    <x v="82"/>
    <x v="38"/>
    <x v="90"/>
    <n v="222250"/>
    <n v="3046700"/>
  </r>
  <r>
    <x v="83"/>
    <x v="30"/>
    <x v="90"/>
    <n v="154900"/>
    <n v="749900"/>
  </r>
  <r>
    <x v="83"/>
    <x v="38"/>
    <x v="90"/>
    <n v="164750"/>
    <n v="731950"/>
  </r>
  <r>
    <x v="84"/>
    <x v="30"/>
    <x v="90"/>
    <n v="180551"/>
    <n v="504051"/>
  </r>
  <r>
    <x v="84"/>
    <x v="38"/>
    <x v="90"/>
    <n v="189000"/>
    <n v="1566175"/>
  </r>
  <r>
    <x v="85"/>
    <x v="30"/>
    <x v="90"/>
    <n v="164000"/>
    <n v="498000"/>
  </r>
  <r>
    <x v="85"/>
    <x v="38"/>
    <x v="90"/>
    <n v="217950"/>
    <n v="1555850"/>
  </r>
  <r>
    <x v="86"/>
    <x v="30"/>
    <x v="90"/>
    <n v="220650"/>
    <n v="1405950"/>
  </r>
  <r>
    <x v="86"/>
    <x v="38"/>
    <x v="90"/>
    <n v="199950"/>
    <n v="2500400"/>
  </r>
  <r>
    <x v="87"/>
    <x v="30"/>
    <x v="90"/>
    <n v="165475"/>
    <n v="1642500"/>
  </r>
  <r>
    <x v="87"/>
    <x v="38"/>
    <x v="90"/>
    <n v="200000"/>
    <n v="2706850"/>
  </r>
  <r>
    <x v="88"/>
    <x v="30"/>
    <x v="90"/>
    <n v="190000"/>
    <n v="1384000"/>
  </r>
  <r>
    <x v="88"/>
    <x v="38"/>
    <x v="90"/>
    <n v="187500"/>
    <n v="1943800"/>
  </r>
  <r>
    <x v="89"/>
    <x v="30"/>
    <x v="90"/>
    <n v="148500"/>
    <n v="1300400"/>
  </r>
  <r>
    <x v="89"/>
    <x v="38"/>
    <x v="90"/>
    <n v="177475"/>
    <n v="3496146"/>
  </r>
  <r>
    <x v="90"/>
    <x v="30"/>
    <x v="90"/>
    <n v="120700"/>
    <n v="481400"/>
  </r>
  <r>
    <x v="90"/>
    <x v="38"/>
    <x v="90"/>
    <n v="113000"/>
    <n v="1533550"/>
  </r>
  <r>
    <x v="91"/>
    <x v="30"/>
    <x v="90"/>
    <n v="137500"/>
    <n v="550000"/>
  </r>
  <r>
    <x v="91"/>
    <x v="38"/>
    <x v="90"/>
    <n v="165975"/>
    <n v="1106066"/>
  </r>
  <r>
    <x v="92"/>
    <x v="30"/>
    <x v="90"/>
    <n v="155600"/>
    <n v="805550"/>
  </r>
  <r>
    <x v="92"/>
    <x v="38"/>
    <x v="90"/>
    <n v="226500"/>
    <n v="1353800"/>
  </r>
  <r>
    <x v="93"/>
    <x v="30"/>
    <x v="90"/>
    <n v="200000"/>
    <n v="551000"/>
  </r>
  <r>
    <x v="93"/>
    <x v="38"/>
    <x v="90"/>
    <n v="227500"/>
    <n v="1945150"/>
  </r>
  <r>
    <x v="94"/>
    <x v="30"/>
    <x v="90"/>
    <n v="216000"/>
    <n v="1773500"/>
  </r>
  <r>
    <x v="94"/>
    <x v="38"/>
    <x v="90"/>
    <n v="152000"/>
    <n v="1243900"/>
  </r>
  <r>
    <x v="95"/>
    <x v="30"/>
    <x v="90"/>
    <n v="209950"/>
    <n v="1992350"/>
  </r>
  <r>
    <x v="95"/>
    <x v="38"/>
    <x v="90"/>
    <n v="191050"/>
    <n v="2212640"/>
  </r>
  <r>
    <x v="96"/>
    <x v="30"/>
    <x v="90"/>
    <n v="164800"/>
    <n v="469750"/>
  </r>
  <r>
    <x v="96"/>
    <x v="38"/>
    <x v="90"/>
    <n v="185900"/>
    <n v="1302920"/>
  </r>
  <r>
    <x v="97"/>
    <x v="30"/>
    <x v="90"/>
    <n v="144500"/>
    <n v="563950"/>
  </r>
  <r>
    <x v="97"/>
    <x v="38"/>
    <x v="90"/>
    <n v="191000"/>
    <n v="2858550"/>
  </r>
  <r>
    <x v="98"/>
    <x v="30"/>
    <x v="90"/>
    <n v="70000"/>
    <n v="965740"/>
  </r>
  <r>
    <x v="98"/>
    <x v="38"/>
    <x v="90"/>
    <n v="139900"/>
    <n v="2273250"/>
  </r>
  <r>
    <x v="99"/>
    <x v="30"/>
    <x v="90"/>
    <n v="177450"/>
    <n v="1063850"/>
  </r>
  <r>
    <x v="99"/>
    <x v="38"/>
    <x v="90"/>
    <n v="175500"/>
    <n v="2591300"/>
  </r>
  <r>
    <x v="100"/>
    <x v="30"/>
    <x v="90"/>
    <n v="189000"/>
    <n v="1416900"/>
  </r>
  <r>
    <x v="100"/>
    <x v="38"/>
    <x v="90"/>
    <n v="205000"/>
    <n v="3746200"/>
  </r>
  <r>
    <x v="101"/>
    <x v="30"/>
    <x v="90"/>
    <n v="159500"/>
    <n v="1195050"/>
  </r>
  <r>
    <x v="101"/>
    <x v="38"/>
    <x v="90"/>
    <n v="149900"/>
    <n v="2583349"/>
  </r>
  <r>
    <x v="102"/>
    <x v="30"/>
    <x v="90"/>
    <n v="141999"/>
    <n v="1534999"/>
  </r>
  <r>
    <x v="102"/>
    <x v="38"/>
    <x v="90"/>
    <n v="150000"/>
    <n v="2267650"/>
  </r>
  <r>
    <x v="103"/>
    <x v="30"/>
    <x v="90"/>
    <n v="142500"/>
    <n v="905800"/>
  </r>
  <r>
    <x v="103"/>
    <x v="38"/>
    <x v="90"/>
    <n v="140000"/>
    <n v="898000"/>
  </r>
  <r>
    <x v="104"/>
    <x v="30"/>
    <x v="90"/>
    <n v="182475"/>
    <n v="732250"/>
  </r>
  <r>
    <x v="104"/>
    <x v="38"/>
    <x v="90"/>
    <n v="188000"/>
    <n v="4372738"/>
  </r>
  <r>
    <x v="105"/>
    <x v="30"/>
    <x v="90"/>
    <n v="168250"/>
    <n v="653000"/>
  </r>
  <r>
    <x v="105"/>
    <x v="38"/>
    <x v="90"/>
    <n v="167475"/>
    <n v="3025946"/>
  </r>
  <r>
    <x v="106"/>
    <x v="30"/>
    <x v="90"/>
    <n v="80000"/>
    <n v="742550"/>
  </r>
  <r>
    <x v="106"/>
    <x v="38"/>
    <x v="90"/>
    <n v="150000"/>
    <n v="1775220"/>
  </r>
  <r>
    <x v="107"/>
    <x v="30"/>
    <x v="90"/>
    <n v="147500"/>
    <n v="922000"/>
  </r>
  <r>
    <x v="107"/>
    <x v="38"/>
    <x v="90"/>
    <n v="173000"/>
    <n v="1935675"/>
  </r>
  <r>
    <x v="108"/>
    <x v="30"/>
    <x v="90"/>
    <n v="180000"/>
    <n v="506500"/>
  </r>
  <r>
    <x v="108"/>
    <x v="38"/>
    <x v="90"/>
    <n v="184950"/>
    <n v="1788340"/>
  </r>
  <r>
    <x v="109"/>
    <x v="30"/>
    <x v="90"/>
    <n v="129500"/>
    <n v="359450"/>
  </r>
  <r>
    <x v="109"/>
    <x v="38"/>
    <x v="90"/>
    <n v="132273"/>
    <n v="2054052"/>
  </r>
  <r>
    <x v="110"/>
    <x v="30"/>
    <x v="90"/>
    <n v="222475"/>
    <n v="444950"/>
  </r>
  <r>
    <x v="110"/>
    <x v="38"/>
    <x v="90"/>
    <n v="148475"/>
    <n v="2084676"/>
  </r>
  <r>
    <x v="111"/>
    <x v="30"/>
    <x v="90"/>
    <n v="84500"/>
    <n v="305400"/>
  </r>
  <r>
    <x v="111"/>
    <x v="38"/>
    <x v="90"/>
    <n v="151000"/>
    <n v="3024690"/>
  </r>
  <r>
    <x v="112"/>
    <x v="30"/>
    <x v="90"/>
    <n v="173250"/>
    <n v="774000"/>
  </r>
  <r>
    <x v="112"/>
    <x v="38"/>
    <x v="90"/>
    <n v="170000"/>
    <n v="5287580"/>
  </r>
  <r>
    <x v="113"/>
    <x v="30"/>
    <x v="90"/>
    <n v="164000"/>
    <n v="1054200"/>
  </r>
  <r>
    <x v="113"/>
    <x v="38"/>
    <x v="90"/>
    <n v="187500"/>
    <n v="4915097"/>
  </r>
  <r>
    <x v="114"/>
    <x v="30"/>
    <x v="90"/>
    <n v="220000"/>
    <n v="641450"/>
  </r>
  <r>
    <x v="114"/>
    <x v="38"/>
    <x v="90"/>
    <n v="177000"/>
    <n v="2340100"/>
  </r>
  <r>
    <x v="115"/>
    <x v="30"/>
    <x v="90"/>
    <n v="100000"/>
    <n v="100000"/>
  </r>
  <r>
    <x v="115"/>
    <x v="38"/>
    <x v="90"/>
    <n v="180000"/>
    <n v="3140540"/>
  </r>
  <r>
    <x v="116"/>
    <x v="30"/>
    <x v="90"/>
    <n v="119975"/>
    <n v="239950"/>
  </r>
  <r>
    <x v="116"/>
    <x v="38"/>
    <x v="90"/>
    <n v="183100"/>
    <n v="4166699"/>
  </r>
  <r>
    <x v="117"/>
    <x v="30"/>
    <x v="90"/>
    <n v="215000"/>
    <n v="1102150"/>
  </r>
  <r>
    <x v="117"/>
    <x v="38"/>
    <x v="90"/>
    <n v="172000"/>
    <n v="4246650"/>
  </r>
  <r>
    <x v="118"/>
    <x v="30"/>
    <x v="90"/>
    <n v="147500"/>
    <n v="445900"/>
  </r>
  <r>
    <x v="118"/>
    <x v="38"/>
    <x v="90"/>
    <n v="168750"/>
    <n v="2872200"/>
  </r>
  <r>
    <x v="119"/>
    <x v="30"/>
    <x v="90"/>
    <n v="185000"/>
    <n v="1400100"/>
  </r>
  <r>
    <x v="119"/>
    <x v="38"/>
    <x v="90"/>
    <n v="166000"/>
    <n v="2896650"/>
  </r>
  <r>
    <x v="120"/>
    <x v="30"/>
    <x v="90"/>
    <n v="125500"/>
    <n v="1094800"/>
  </r>
  <r>
    <x v="120"/>
    <x v="38"/>
    <x v="90"/>
    <n v="161751"/>
    <n v="2686960"/>
  </r>
  <r>
    <x v="121"/>
    <x v="30"/>
    <x v="90"/>
    <n v="161975"/>
    <n v="715950"/>
  </r>
  <r>
    <x v="121"/>
    <x v="38"/>
    <x v="90"/>
    <n v="196450"/>
    <n v="3297949"/>
  </r>
  <r>
    <x v="122"/>
    <x v="30"/>
    <x v="90"/>
    <n v="257500"/>
    <n v="257500"/>
  </r>
  <r>
    <x v="122"/>
    <x v="38"/>
    <x v="90"/>
    <n v="195000"/>
    <n v="5735700"/>
  </r>
  <r>
    <x v="123"/>
    <x v="30"/>
    <x v="90"/>
    <n v="175000"/>
    <n v="536000"/>
  </r>
  <r>
    <x v="123"/>
    <x v="38"/>
    <x v="90"/>
    <n v="199000"/>
    <n v="5109747"/>
  </r>
  <r>
    <x v="124"/>
    <x v="30"/>
    <x v="90"/>
    <n v="161000"/>
    <n v="1204500"/>
  </r>
  <r>
    <x v="124"/>
    <x v="38"/>
    <x v="90"/>
    <n v="185000"/>
    <n v="4620100"/>
  </r>
  <r>
    <x v="125"/>
    <x v="30"/>
    <x v="90"/>
    <n v="143000"/>
    <n v="1235655"/>
  </r>
  <r>
    <x v="125"/>
    <x v="38"/>
    <x v="90"/>
    <n v="201575"/>
    <n v="5847347"/>
  </r>
  <r>
    <x v="126"/>
    <x v="30"/>
    <x v="90"/>
    <n v="188000"/>
    <n v="549000"/>
  </r>
  <r>
    <x v="126"/>
    <x v="38"/>
    <x v="90"/>
    <n v="226870"/>
    <n v="6957719"/>
  </r>
  <r>
    <x v="127"/>
    <x v="30"/>
    <x v="90"/>
    <n v="191000"/>
    <n v="715950"/>
  </r>
  <r>
    <x v="127"/>
    <x v="38"/>
    <x v="90"/>
    <n v="195000"/>
    <n v="4552975"/>
  </r>
  <r>
    <x v="128"/>
    <x v="30"/>
    <x v="90"/>
    <n v="180000"/>
    <n v="645000"/>
  </r>
  <r>
    <x v="128"/>
    <x v="38"/>
    <x v="90"/>
    <n v="185450"/>
    <n v="4230362"/>
  </r>
  <r>
    <x v="129"/>
    <x v="30"/>
    <x v="90"/>
    <n v="131000"/>
    <n v="1021200"/>
  </r>
  <r>
    <x v="129"/>
    <x v="38"/>
    <x v="90"/>
    <n v="232000"/>
    <n v="6235985"/>
  </r>
  <r>
    <x v="130"/>
    <x v="30"/>
    <x v="90"/>
    <n v="195000"/>
    <n v="969201"/>
  </r>
  <r>
    <x v="130"/>
    <x v="38"/>
    <x v="90"/>
    <n v="209950"/>
    <n v="5193016"/>
  </r>
  <r>
    <x v="131"/>
    <x v="30"/>
    <x v="90"/>
    <n v="233000"/>
    <n v="233000"/>
  </r>
  <r>
    <x v="131"/>
    <x v="38"/>
    <x v="90"/>
    <n v="198500"/>
    <n v="4309000"/>
  </r>
  <r>
    <x v="132"/>
    <x v="30"/>
    <x v="90"/>
    <n v="129500"/>
    <n v="403000"/>
  </r>
  <r>
    <x v="132"/>
    <x v="38"/>
    <x v="90"/>
    <n v="223475"/>
    <n v="3890840"/>
  </r>
  <r>
    <x v="133"/>
    <x v="30"/>
    <x v="90"/>
    <n v="81029"/>
    <n v="162057"/>
  </r>
  <r>
    <x v="133"/>
    <x v="38"/>
    <x v="90"/>
    <n v="161000"/>
    <n v="3583225"/>
  </r>
  <r>
    <x v="134"/>
    <x v="30"/>
    <x v="90"/>
    <n v="157000"/>
    <n v="468000"/>
  </r>
  <r>
    <x v="134"/>
    <x v="38"/>
    <x v="90"/>
    <n v="204900"/>
    <n v="6142918"/>
  </r>
  <r>
    <x v="135"/>
    <x v="30"/>
    <x v="90"/>
    <n v="166000"/>
    <n v="166000"/>
  </r>
  <r>
    <x v="135"/>
    <x v="38"/>
    <x v="90"/>
    <n v="231750"/>
    <n v="5864094"/>
  </r>
  <r>
    <x v="136"/>
    <x v="30"/>
    <x v="90"/>
    <n v="230000"/>
    <n v="956250"/>
  </r>
  <r>
    <x v="136"/>
    <x v="38"/>
    <x v="90"/>
    <n v="218250"/>
    <n v="4181150"/>
  </r>
  <r>
    <x v="137"/>
    <x v="30"/>
    <x v="90"/>
    <n v="196440"/>
    <n v="522440"/>
  </r>
  <r>
    <x v="137"/>
    <x v="38"/>
    <x v="90"/>
    <n v="219500"/>
    <n v="5330853"/>
  </r>
  <r>
    <x v="138"/>
    <x v="30"/>
    <x v="90"/>
    <n v="222000"/>
    <n v="2295400"/>
  </r>
  <r>
    <x v="138"/>
    <x v="38"/>
    <x v="90"/>
    <n v="224475"/>
    <n v="7384800"/>
  </r>
  <r>
    <x v="139"/>
    <x v="30"/>
    <x v="90"/>
    <n v="171000"/>
    <n v="342000"/>
  </r>
  <r>
    <x v="139"/>
    <x v="38"/>
    <x v="90"/>
    <n v="244450"/>
    <n v="6179800"/>
  </r>
  <r>
    <x v="140"/>
    <x v="30"/>
    <x v="90"/>
    <n v="180000"/>
    <n v="952350"/>
  </r>
  <r>
    <x v="140"/>
    <x v="38"/>
    <x v="90"/>
    <n v="248124"/>
    <n v="3096625"/>
  </r>
  <r>
    <x v="141"/>
    <x v="30"/>
    <x v="90"/>
    <n v="135000"/>
    <n v="560000"/>
  </r>
  <r>
    <x v="141"/>
    <x v="38"/>
    <x v="90"/>
    <n v="219250"/>
    <n v="6222120"/>
  </r>
  <r>
    <x v="142"/>
    <x v="30"/>
    <x v="90"/>
    <m/>
    <m/>
  </r>
  <r>
    <x v="142"/>
    <x v="38"/>
    <x v="90"/>
    <n v="238000"/>
    <n v="5457235"/>
  </r>
  <r>
    <x v="143"/>
    <x v="30"/>
    <x v="90"/>
    <m/>
    <m/>
  </r>
  <r>
    <x v="143"/>
    <x v="38"/>
    <x v="90"/>
    <n v="255250"/>
    <n v="5823523"/>
  </r>
  <r>
    <x v="144"/>
    <x v="30"/>
    <x v="90"/>
    <m/>
    <m/>
  </r>
  <r>
    <x v="144"/>
    <x v="38"/>
    <x v="90"/>
    <n v="215000"/>
    <n v="2442950"/>
  </r>
  <r>
    <x v="145"/>
    <x v="30"/>
    <x v="90"/>
    <m/>
    <m/>
  </r>
  <r>
    <x v="145"/>
    <x v="38"/>
    <x v="90"/>
    <n v="208000"/>
    <n v="3314100"/>
  </r>
  <r>
    <x v="146"/>
    <x v="30"/>
    <x v="90"/>
    <m/>
    <m/>
  </r>
  <r>
    <x v="146"/>
    <x v="38"/>
    <x v="90"/>
    <n v="246000"/>
    <n v="5135750"/>
  </r>
  <r>
    <x v="147"/>
    <x v="30"/>
    <x v="90"/>
    <m/>
    <m/>
  </r>
  <r>
    <x v="147"/>
    <x v="38"/>
    <x v="90"/>
    <n v="267500"/>
    <n v="8252150"/>
  </r>
  <r>
    <x v="148"/>
    <x v="30"/>
    <x v="90"/>
    <m/>
    <m/>
  </r>
  <r>
    <x v="148"/>
    <x v="38"/>
    <x v="90"/>
    <n v="221500"/>
    <n v="7310450"/>
  </r>
  <r>
    <x v="149"/>
    <x v="30"/>
    <x v="90"/>
    <m/>
    <m/>
  </r>
  <r>
    <x v="149"/>
    <x v="38"/>
    <x v="90"/>
    <n v="224520"/>
    <n v="7434963"/>
  </r>
  <r>
    <x v="150"/>
    <x v="30"/>
    <x v="90"/>
    <m/>
    <m/>
  </r>
  <r>
    <x v="150"/>
    <x v="38"/>
    <x v="90"/>
    <n v="235000"/>
    <n v="8161126"/>
  </r>
  <r>
    <x v="151"/>
    <x v="30"/>
    <x v="90"/>
    <m/>
    <m/>
  </r>
  <r>
    <x v="151"/>
    <x v="38"/>
    <x v="90"/>
    <n v="245000"/>
    <n v="4968157"/>
  </r>
  <r>
    <x v="152"/>
    <x v="30"/>
    <x v="90"/>
    <m/>
    <m/>
  </r>
  <r>
    <x v="152"/>
    <x v="38"/>
    <x v="90"/>
    <n v="201000"/>
    <n v="5852449"/>
  </r>
  <r>
    <x v="153"/>
    <x v="30"/>
    <x v="90"/>
    <m/>
    <m/>
  </r>
  <r>
    <x v="153"/>
    <x v="38"/>
    <x v="90"/>
    <n v="240500"/>
    <n v="6250102"/>
  </r>
  <r>
    <x v="154"/>
    <x v="30"/>
    <x v="90"/>
    <m/>
    <m/>
  </r>
  <r>
    <x v="154"/>
    <x v="38"/>
    <x v="90"/>
    <n v="215000"/>
    <n v="3184400"/>
  </r>
  <r>
    <x v="155"/>
    <x v="30"/>
    <x v="90"/>
    <m/>
    <m/>
  </r>
  <r>
    <x v="155"/>
    <x v="38"/>
    <x v="90"/>
    <n v="247000"/>
    <n v="3978117"/>
  </r>
  <r>
    <x v="156"/>
    <x v="30"/>
    <x v="90"/>
    <m/>
    <m/>
  </r>
  <r>
    <x v="156"/>
    <x v="38"/>
    <x v="90"/>
    <n v="270000"/>
    <n v="3935300"/>
  </r>
  <r>
    <x v="157"/>
    <x v="30"/>
    <x v="90"/>
    <m/>
    <m/>
  </r>
  <r>
    <x v="157"/>
    <x v="38"/>
    <x v="90"/>
    <n v="250000"/>
    <n v="5229200"/>
  </r>
  <r>
    <x v="158"/>
    <x v="30"/>
    <x v="90"/>
    <m/>
    <m/>
  </r>
  <r>
    <x v="158"/>
    <x v="38"/>
    <x v="90"/>
    <n v="285000"/>
    <n v="8395342"/>
  </r>
  <r>
    <x v="159"/>
    <x v="30"/>
    <x v="90"/>
    <m/>
    <m/>
  </r>
  <r>
    <x v="159"/>
    <x v="38"/>
    <x v="90"/>
    <n v="272000"/>
    <n v="10076459"/>
  </r>
  <r>
    <x v="160"/>
    <x v="30"/>
    <x v="90"/>
    <m/>
    <m/>
  </r>
  <r>
    <x v="160"/>
    <x v="38"/>
    <x v="90"/>
    <n v="286500"/>
    <n v="7657100"/>
  </r>
  <r>
    <x v="161"/>
    <x v="30"/>
    <x v="90"/>
    <m/>
    <m/>
  </r>
  <r>
    <x v="161"/>
    <x v="38"/>
    <x v="90"/>
    <n v="282500"/>
    <n v="13270050"/>
  </r>
  <r>
    <x v="162"/>
    <x v="30"/>
    <x v="90"/>
    <m/>
    <m/>
  </r>
  <r>
    <x v="162"/>
    <x v="38"/>
    <x v="90"/>
    <n v="281000"/>
    <n v="11632753"/>
  </r>
  <r>
    <x v="163"/>
    <x v="30"/>
    <x v="90"/>
    <m/>
    <m/>
  </r>
  <r>
    <x v="163"/>
    <x v="38"/>
    <x v="90"/>
    <n v="282750"/>
    <n v="9347050"/>
  </r>
  <r>
    <x v="164"/>
    <x v="30"/>
    <x v="90"/>
    <m/>
    <m/>
  </r>
  <r>
    <x v="164"/>
    <x v="38"/>
    <x v="90"/>
    <n v="273860"/>
    <n v="8512760"/>
  </r>
  <r>
    <x v="165"/>
    <x v="30"/>
    <x v="90"/>
    <m/>
    <m/>
  </r>
  <r>
    <x v="165"/>
    <x v="38"/>
    <x v="90"/>
    <n v="262475"/>
    <n v="8249800"/>
  </r>
  <r>
    <x v="166"/>
    <x v="30"/>
    <x v="90"/>
    <m/>
    <m/>
  </r>
  <r>
    <x v="166"/>
    <x v="38"/>
    <x v="90"/>
    <n v="289000"/>
    <n v="7280900"/>
  </r>
  <r>
    <x v="167"/>
    <x v="30"/>
    <x v="90"/>
    <m/>
    <m/>
  </r>
  <r>
    <x v="167"/>
    <x v="38"/>
    <x v="90"/>
    <n v="265000"/>
    <n v="8295894"/>
  </r>
  <r>
    <x v="168"/>
    <x v="30"/>
    <x v="90"/>
    <m/>
    <m/>
  </r>
  <r>
    <x v="168"/>
    <x v="38"/>
    <x v="90"/>
    <n v="254000"/>
    <n v="5840400"/>
  </r>
  <r>
    <x v="169"/>
    <x v="30"/>
    <x v="90"/>
    <m/>
    <m/>
  </r>
  <r>
    <x v="169"/>
    <x v="38"/>
    <x v="90"/>
    <n v="306000"/>
    <n v="6739749"/>
  </r>
  <r>
    <x v="170"/>
    <x v="30"/>
    <x v="90"/>
    <m/>
    <m/>
  </r>
  <r>
    <x v="170"/>
    <x v="38"/>
    <x v="90"/>
    <n v="286000"/>
    <n v="8488849"/>
  </r>
  <r>
    <x v="171"/>
    <x v="30"/>
    <x v="90"/>
    <m/>
    <m/>
  </r>
  <r>
    <x v="171"/>
    <x v="38"/>
    <x v="90"/>
    <n v="305000"/>
    <n v="6447745"/>
  </r>
  <r>
    <x v="172"/>
    <x v="30"/>
    <x v="90"/>
    <m/>
    <m/>
  </r>
  <r>
    <x v="172"/>
    <x v="38"/>
    <x v="90"/>
    <n v="302000"/>
    <n v="9452150"/>
  </r>
  <r>
    <x v="173"/>
    <x v="30"/>
    <x v="90"/>
    <m/>
    <m/>
  </r>
  <r>
    <x v="173"/>
    <x v="38"/>
    <x v="90"/>
    <n v="318500"/>
    <n v="12399844"/>
  </r>
  <r>
    <x v="174"/>
    <x v="30"/>
    <x v="90"/>
    <m/>
    <m/>
  </r>
  <r>
    <x v="174"/>
    <x v="38"/>
    <x v="90"/>
    <n v="290000"/>
    <n v="7300163"/>
  </r>
  <r>
    <x v="175"/>
    <x v="30"/>
    <x v="90"/>
    <m/>
    <m/>
  </r>
  <r>
    <x v="175"/>
    <x v="38"/>
    <x v="90"/>
    <n v="295000"/>
    <n v="9577710"/>
  </r>
  <r>
    <x v="176"/>
    <x v="30"/>
    <x v="90"/>
    <m/>
    <m/>
  </r>
  <r>
    <x v="176"/>
    <x v="38"/>
    <x v="90"/>
    <n v="312000"/>
    <n v="5629500"/>
  </r>
  <r>
    <x v="177"/>
    <x v="30"/>
    <x v="90"/>
    <m/>
    <m/>
  </r>
  <r>
    <x v="177"/>
    <x v="38"/>
    <x v="90"/>
    <n v="310000"/>
    <n v="8405000"/>
  </r>
  <r>
    <x v="178"/>
    <x v="30"/>
    <x v="90"/>
    <m/>
    <m/>
  </r>
  <r>
    <x v="178"/>
    <x v="38"/>
    <x v="90"/>
    <n v="301000"/>
    <n v="9911812"/>
  </r>
  <r>
    <x v="179"/>
    <x v="30"/>
    <x v="90"/>
    <m/>
    <m/>
  </r>
  <r>
    <x v="179"/>
    <x v="38"/>
    <x v="90"/>
    <n v="300000"/>
    <n v="8090065"/>
  </r>
  <r>
    <x v="180"/>
    <x v="30"/>
    <x v="90"/>
    <m/>
    <m/>
  </r>
  <r>
    <x v="180"/>
    <x v="38"/>
    <x v="90"/>
    <n v="297500"/>
    <n v="5074200"/>
  </r>
  <r>
    <x v="181"/>
    <x v="30"/>
    <x v="90"/>
    <m/>
    <m/>
  </r>
  <r>
    <x v="181"/>
    <x v="38"/>
    <x v="90"/>
    <n v="268500"/>
    <n v="4572026"/>
  </r>
  <r>
    <x v="182"/>
    <x v="30"/>
    <x v="90"/>
    <m/>
    <m/>
  </r>
  <r>
    <x v="182"/>
    <x v="38"/>
    <x v="90"/>
    <n v="309500"/>
    <n v="7453366"/>
  </r>
  <r>
    <x v="183"/>
    <x v="30"/>
    <x v="90"/>
    <m/>
    <m/>
  </r>
  <r>
    <x v="183"/>
    <x v="38"/>
    <x v="90"/>
    <n v="317500"/>
    <n v="10803390"/>
  </r>
  <r>
    <x v="184"/>
    <x v="30"/>
    <x v="90"/>
    <m/>
    <m/>
  </r>
  <r>
    <x v="184"/>
    <x v="38"/>
    <x v="90"/>
    <n v="325000"/>
    <n v="11332350"/>
  </r>
  <r>
    <x v="185"/>
    <x v="30"/>
    <x v="90"/>
    <m/>
    <m/>
  </r>
  <r>
    <x v="185"/>
    <x v="38"/>
    <x v="90"/>
    <n v="343975"/>
    <n v="12242540"/>
  </r>
  <r>
    <x v="186"/>
    <x v="30"/>
    <x v="90"/>
    <m/>
    <m/>
  </r>
  <r>
    <x v="186"/>
    <x v="38"/>
    <x v="90"/>
    <n v="328250"/>
    <n v="11369666"/>
  </r>
  <r>
    <x v="187"/>
    <x v="30"/>
    <x v="90"/>
    <m/>
    <m/>
  </r>
  <r>
    <x v="187"/>
    <x v="38"/>
    <x v="90"/>
    <n v="330000"/>
    <n v="10174650"/>
  </r>
  <r>
    <x v="188"/>
    <x v="30"/>
    <x v="90"/>
    <m/>
    <m/>
  </r>
  <r>
    <x v="188"/>
    <x v="38"/>
    <x v="90"/>
    <n v="322725"/>
    <n v="7657650"/>
  </r>
  <r>
    <x v="189"/>
    <x v="30"/>
    <x v="90"/>
    <m/>
    <m/>
  </r>
  <r>
    <x v="189"/>
    <x v="38"/>
    <x v="90"/>
    <n v="325000"/>
    <n v="10498274"/>
  </r>
  <r>
    <x v="190"/>
    <x v="30"/>
    <x v="90"/>
    <m/>
    <m/>
  </r>
  <r>
    <x v="190"/>
    <x v="38"/>
    <x v="90"/>
    <n v="317000"/>
    <n v="5963150"/>
  </r>
  <r>
    <x v="191"/>
    <x v="30"/>
    <x v="90"/>
    <m/>
    <m/>
  </r>
  <r>
    <x v="191"/>
    <x v="38"/>
    <x v="90"/>
    <n v="299900"/>
    <n v="4964780"/>
  </r>
  <r>
    <x v="192"/>
    <x v="30"/>
    <x v="90"/>
    <m/>
    <m/>
  </r>
  <r>
    <x v="192"/>
    <x v="38"/>
    <x v="90"/>
    <n v="300500"/>
    <n v="4415950"/>
  </r>
  <r>
    <x v="202"/>
    <x v="30"/>
    <x v="90"/>
    <n v="346000"/>
    <n v="692000"/>
  </r>
  <r>
    <x v="202"/>
    <x v="38"/>
    <x v="90"/>
    <n v="310000"/>
    <n v="6094210"/>
  </r>
  <r>
    <x v="194"/>
    <x v="30"/>
    <x v="90"/>
    <n v="350000"/>
    <n v="2383888"/>
  </r>
  <r>
    <x v="194"/>
    <x v="38"/>
    <x v="90"/>
    <n v="346250"/>
    <n v="6095000"/>
  </r>
  <r>
    <x v="195"/>
    <x v="30"/>
    <x v="90"/>
    <n v="328000"/>
    <n v="328000"/>
  </r>
  <r>
    <x v="195"/>
    <x v="38"/>
    <x v="90"/>
    <n v="345000"/>
    <n v="9246800"/>
  </r>
  <r>
    <x v="196"/>
    <x v="30"/>
    <x v="90"/>
    <n v="391500"/>
    <n v="3197400"/>
  </r>
  <r>
    <x v="196"/>
    <x v="38"/>
    <x v="90"/>
    <n v="359000"/>
    <n v="7566817"/>
  </r>
  <r>
    <x v="197"/>
    <x v="30"/>
    <x v="90"/>
    <n v="334500"/>
    <n v="1638000"/>
  </r>
  <r>
    <x v="197"/>
    <x v="38"/>
    <x v="90"/>
    <n v="339900"/>
    <n v="12384057"/>
  </r>
  <r>
    <x v="198"/>
    <x v="30"/>
    <x v="90"/>
    <n v="349000"/>
    <n v="3781850"/>
  </r>
  <r>
    <x v="198"/>
    <x v="38"/>
    <x v="90"/>
    <n v="340000"/>
    <n v="10222800"/>
  </r>
  <r>
    <x v="199"/>
    <x v="30"/>
    <x v="90"/>
    <n v="350000"/>
    <n v="2103950"/>
  </r>
  <r>
    <x v="199"/>
    <x v="38"/>
    <x v="90"/>
    <n v="359200"/>
    <n v="7868700"/>
  </r>
  <r>
    <x v="200"/>
    <x v="30"/>
    <x v="90"/>
    <n v="278950"/>
    <n v="1881900"/>
  </r>
  <r>
    <x v="200"/>
    <x v="38"/>
    <x v="90"/>
    <n v="356500"/>
    <n v="8213530"/>
  </r>
  <r>
    <x v="201"/>
    <x v="38"/>
    <x v="90"/>
    <n v="355000"/>
    <n v="8429450"/>
  </r>
  <r>
    <x v="201"/>
    <x v="30"/>
    <x v="90"/>
    <n v="334700"/>
    <n v="2282325"/>
  </r>
  <r>
    <x v="12"/>
    <x v="38"/>
    <x v="91"/>
    <m/>
    <n v="0"/>
  </r>
  <r>
    <x v="12"/>
    <x v="39"/>
    <x v="91"/>
    <n v="235000"/>
    <n v="5765535"/>
  </r>
  <r>
    <x v="12"/>
    <x v="40"/>
    <x v="91"/>
    <n v="239950"/>
    <n v="6664400"/>
  </r>
  <r>
    <x v="13"/>
    <x v="38"/>
    <x v="91"/>
    <m/>
    <n v="0"/>
  </r>
  <r>
    <x v="13"/>
    <x v="39"/>
    <x v="91"/>
    <n v="235250"/>
    <n v="7137630"/>
  </r>
  <r>
    <x v="13"/>
    <x v="40"/>
    <x v="91"/>
    <n v="217700"/>
    <n v="7352999"/>
  </r>
  <r>
    <x v="14"/>
    <x v="38"/>
    <x v="91"/>
    <m/>
    <n v="0"/>
  </r>
  <r>
    <x v="14"/>
    <x v="39"/>
    <x v="91"/>
    <n v="234975"/>
    <n v="9453485"/>
  </r>
  <r>
    <x v="14"/>
    <x v="40"/>
    <x v="91"/>
    <n v="224000"/>
    <n v="9810480"/>
  </r>
  <r>
    <x v="15"/>
    <x v="38"/>
    <x v="91"/>
    <m/>
    <n v="0"/>
  </r>
  <r>
    <x v="15"/>
    <x v="39"/>
    <x v="91"/>
    <n v="234500"/>
    <n v="9729330"/>
  </r>
  <r>
    <x v="15"/>
    <x v="40"/>
    <x v="91"/>
    <n v="241500"/>
    <n v="16445410"/>
  </r>
  <r>
    <x v="16"/>
    <x v="38"/>
    <x v="91"/>
    <m/>
    <n v="0"/>
  </r>
  <r>
    <x v="16"/>
    <x v="39"/>
    <x v="91"/>
    <n v="235725"/>
    <n v="8073485"/>
  </r>
  <r>
    <x v="16"/>
    <x v="40"/>
    <x v="91"/>
    <n v="246750"/>
    <n v="14784509"/>
  </r>
  <r>
    <x v="17"/>
    <x v="38"/>
    <x v="91"/>
    <m/>
    <n v="0"/>
  </r>
  <r>
    <x v="17"/>
    <x v="39"/>
    <x v="91"/>
    <n v="239475"/>
    <n v="9207150"/>
  </r>
  <r>
    <x v="17"/>
    <x v="40"/>
    <x v="91"/>
    <n v="241650"/>
    <n v="16740436"/>
  </r>
  <r>
    <x v="18"/>
    <x v="38"/>
    <x v="91"/>
    <m/>
    <n v="0"/>
  </r>
  <r>
    <x v="18"/>
    <x v="39"/>
    <x v="91"/>
    <n v="245000"/>
    <n v="10286000"/>
  </r>
  <r>
    <x v="18"/>
    <x v="40"/>
    <x v="91"/>
    <n v="256100"/>
    <n v="17724493"/>
  </r>
  <r>
    <x v="19"/>
    <x v="38"/>
    <x v="91"/>
    <m/>
    <n v="0"/>
  </r>
  <r>
    <x v="19"/>
    <x v="39"/>
    <x v="91"/>
    <n v="254950"/>
    <n v="8946700"/>
  </r>
  <r>
    <x v="19"/>
    <x v="40"/>
    <x v="91"/>
    <n v="252950"/>
    <n v="19135861"/>
  </r>
  <r>
    <x v="20"/>
    <x v="38"/>
    <x v="91"/>
    <m/>
    <n v="0"/>
  </r>
  <r>
    <x v="20"/>
    <x v="39"/>
    <x v="91"/>
    <n v="254975"/>
    <n v="7333890"/>
  </r>
  <r>
    <x v="20"/>
    <x v="40"/>
    <x v="91"/>
    <n v="254950"/>
    <n v="24117251"/>
  </r>
  <r>
    <x v="21"/>
    <x v="38"/>
    <x v="91"/>
    <m/>
    <n v="0"/>
  </r>
  <r>
    <x v="21"/>
    <x v="39"/>
    <x v="91"/>
    <n v="267425"/>
    <n v="6930550"/>
  </r>
  <r>
    <x v="21"/>
    <x v="40"/>
    <x v="91"/>
    <n v="262500"/>
    <n v="15468746"/>
  </r>
  <r>
    <x v="22"/>
    <x v="38"/>
    <x v="91"/>
    <m/>
    <n v="0"/>
  </r>
  <r>
    <x v="22"/>
    <x v="39"/>
    <x v="91"/>
    <n v="240000"/>
    <n v="8505000"/>
  </r>
  <r>
    <x v="22"/>
    <x v="40"/>
    <x v="91"/>
    <n v="279900"/>
    <n v="17919122"/>
  </r>
  <r>
    <x v="23"/>
    <x v="38"/>
    <x v="91"/>
    <m/>
    <n v="0"/>
  </r>
  <r>
    <x v="23"/>
    <x v="39"/>
    <x v="91"/>
    <n v="272000"/>
    <n v="11132340"/>
  </r>
  <r>
    <x v="23"/>
    <x v="40"/>
    <x v="91"/>
    <n v="240000"/>
    <n v="12081022"/>
  </r>
  <r>
    <x v="24"/>
    <x v="38"/>
    <x v="91"/>
    <m/>
    <n v="0"/>
  </r>
  <r>
    <x v="24"/>
    <x v="39"/>
    <x v="91"/>
    <n v="261925"/>
    <n v="6076889"/>
  </r>
  <r>
    <x v="24"/>
    <x v="40"/>
    <x v="91"/>
    <n v="266000"/>
    <n v="6446370"/>
  </r>
  <r>
    <x v="25"/>
    <x v="38"/>
    <x v="91"/>
    <m/>
    <n v="0"/>
  </r>
  <r>
    <x v="25"/>
    <x v="39"/>
    <x v="91"/>
    <n v="271500"/>
    <n v="9355400"/>
  </r>
  <r>
    <x v="25"/>
    <x v="40"/>
    <x v="91"/>
    <n v="262975"/>
    <n v="9151290"/>
  </r>
  <r>
    <x v="26"/>
    <x v="38"/>
    <x v="91"/>
    <m/>
    <n v="0"/>
  </r>
  <r>
    <x v="26"/>
    <x v="39"/>
    <x v="91"/>
    <n v="270475"/>
    <n v="11121470"/>
  </r>
  <r>
    <x v="26"/>
    <x v="40"/>
    <x v="91"/>
    <n v="279000"/>
    <n v="12773600"/>
  </r>
  <r>
    <x v="27"/>
    <x v="38"/>
    <x v="91"/>
    <m/>
    <n v="0"/>
  </r>
  <r>
    <x v="27"/>
    <x v="39"/>
    <x v="91"/>
    <n v="279975"/>
    <n v="7503540"/>
  </r>
  <r>
    <x v="27"/>
    <x v="40"/>
    <x v="91"/>
    <n v="282425"/>
    <n v="14728330"/>
  </r>
  <r>
    <x v="28"/>
    <x v="38"/>
    <x v="91"/>
    <m/>
    <n v="0"/>
  </r>
  <r>
    <x v="28"/>
    <x v="39"/>
    <x v="91"/>
    <n v="301225"/>
    <n v="12221070"/>
  </r>
  <r>
    <x v="28"/>
    <x v="40"/>
    <x v="91"/>
    <n v="268875"/>
    <n v="16786910"/>
  </r>
  <r>
    <x v="29"/>
    <x v="38"/>
    <x v="91"/>
    <m/>
    <n v="0"/>
  </r>
  <r>
    <x v="29"/>
    <x v="39"/>
    <x v="91"/>
    <n v="282000"/>
    <n v="10073650"/>
  </r>
  <r>
    <x v="29"/>
    <x v="40"/>
    <x v="91"/>
    <n v="275500"/>
    <n v="19845813"/>
  </r>
  <r>
    <x v="30"/>
    <x v="38"/>
    <x v="91"/>
    <m/>
    <n v="0"/>
  </r>
  <r>
    <x v="30"/>
    <x v="39"/>
    <x v="91"/>
    <n v="290000"/>
    <n v="11125740"/>
  </r>
  <r>
    <x v="30"/>
    <x v="40"/>
    <x v="91"/>
    <n v="287000"/>
    <n v="16257388"/>
  </r>
  <r>
    <x v="31"/>
    <x v="38"/>
    <x v="91"/>
    <m/>
    <n v="0"/>
  </r>
  <r>
    <x v="31"/>
    <x v="39"/>
    <x v="91"/>
    <n v="289950"/>
    <n v="13287060"/>
  </r>
  <r>
    <x v="31"/>
    <x v="40"/>
    <x v="91"/>
    <n v="301050"/>
    <n v="17096050"/>
  </r>
  <r>
    <x v="32"/>
    <x v="38"/>
    <x v="91"/>
    <m/>
    <n v="0"/>
  </r>
  <r>
    <x v="32"/>
    <x v="39"/>
    <x v="91"/>
    <n v="291000"/>
    <n v="13869780"/>
  </r>
  <r>
    <x v="32"/>
    <x v="40"/>
    <x v="91"/>
    <n v="321400"/>
    <n v="18614362"/>
  </r>
  <r>
    <x v="33"/>
    <x v="38"/>
    <x v="91"/>
    <m/>
    <n v="0"/>
  </r>
  <r>
    <x v="33"/>
    <x v="39"/>
    <x v="91"/>
    <n v="286000"/>
    <n v="9092087"/>
  </r>
  <r>
    <x v="33"/>
    <x v="40"/>
    <x v="91"/>
    <n v="289950"/>
    <n v="18096400"/>
  </r>
  <r>
    <x v="34"/>
    <x v="38"/>
    <x v="91"/>
    <m/>
    <n v="0"/>
  </r>
  <r>
    <x v="34"/>
    <x v="39"/>
    <x v="91"/>
    <n v="315000"/>
    <n v="11973214"/>
  </r>
  <r>
    <x v="34"/>
    <x v="40"/>
    <x v="91"/>
    <n v="285000"/>
    <n v="12374751"/>
  </r>
  <r>
    <x v="35"/>
    <x v="38"/>
    <x v="91"/>
    <m/>
    <n v="0"/>
  </r>
  <r>
    <x v="35"/>
    <x v="39"/>
    <x v="91"/>
    <n v="297155"/>
    <n v="11958605"/>
  </r>
  <r>
    <x v="35"/>
    <x v="40"/>
    <x v="91"/>
    <n v="330000"/>
    <n v="16863031"/>
  </r>
  <r>
    <x v="36"/>
    <x v="38"/>
    <x v="91"/>
    <m/>
    <n v="0"/>
  </r>
  <r>
    <x v="36"/>
    <x v="39"/>
    <x v="91"/>
    <n v="317475"/>
    <n v="5269700"/>
  </r>
  <r>
    <x v="36"/>
    <x v="40"/>
    <x v="91"/>
    <n v="303475"/>
    <n v="11514370"/>
  </r>
  <r>
    <x v="37"/>
    <x v="38"/>
    <x v="91"/>
    <m/>
    <n v="0"/>
  </r>
  <r>
    <x v="37"/>
    <x v="39"/>
    <x v="91"/>
    <n v="296000"/>
    <n v="9877950"/>
  </r>
  <r>
    <x v="37"/>
    <x v="40"/>
    <x v="91"/>
    <n v="307450"/>
    <n v="14826553"/>
  </r>
  <r>
    <x v="38"/>
    <x v="38"/>
    <x v="91"/>
    <m/>
    <n v="0"/>
  </r>
  <r>
    <x v="38"/>
    <x v="39"/>
    <x v="91"/>
    <n v="328000"/>
    <n v="12655790"/>
  </r>
  <r>
    <x v="38"/>
    <x v="40"/>
    <x v="91"/>
    <n v="312475"/>
    <n v="14308222"/>
  </r>
  <r>
    <x v="39"/>
    <x v="38"/>
    <x v="91"/>
    <m/>
    <n v="0"/>
  </r>
  <r>
    <x v="39"/>
    <x v="39"/>
    <x v="91"/>
    <n v="316250"/>
    <n v="8461225"/>
  </r>
  <r>
    <x v="39"/>
    <x v="40"/>
    <x v="91"/>
    <n v="344000"/>
    <n v="18743601"/>
  </r>
  <r>
    <x v="40"/>
    <x v="38"/>
    <x v="91"/>
    <m/>
    <n v="0"/>
  </r>
  <r>
    <x v="40"/>
    <x v="39"/>
    <x v="91"/>
    <n v="335350"/>
    <n v="12441798"/>
  </r>
  <r>
    <x v="40"/>
    <x v="40"/>
    <x v="91"/>
    <n v="305975"/>
    <n v="15139670"/>
  </r>
  <r>
    <x v="41"/>
    <x v="38"/>
    <x v="91"/>
    <m/>
    <n v="0"/>
  </r>
  <r>
    <x v="41"/>
    <x v="39"/>
    <x v="91"/>
    <n v="330000"/>
    <n v="12389097"/>
  </r>
  <r>
    <x v="41"/>
    <x v="40"/>
    <x v="91"/>
    <n v="345000"/>
    <n v="25804285"/>
  </r>
  <r>
    <x v="42"/>
    <x v="38"/>
    <x v="91"/>
    <m/>
    <n v="0"/>
  </r>
  <r>
    <x v="42"/>
    <x v="39"/>
    <x v="91"/>
    <n v="339900"/>
    <n v="14341079"/>
  </r>
  <r>
    <x v="42"/>
    <x v="40"/>
    <x v="91"/>
    <n v="365500"/>
    <n v="22264579"/>
  </r>
  <r>
    <x v="43"/>
    <x v="38"/>
    <x v="91"/>
    <m/>
    <n v="0"/>
  </r>
  <r>
    <x v="43"/>
    <x v="39"/>
    <x v="91"/>
    <n v="330000"/>
    <n v="9909622"/>
  </r>
  <r>
    <x v="43"/>
    <x v="40"/>
    <x v="91"/>
    <n v="380000"/>
    <n v="22162474"/>
  </r>
  <r>
    <x v="44"/>
    <x v="38"/>
    <x v="91"/>
    <m/>
    <n v="0"/>
  </r>
  <r>
    <x v="44"/>
    <x v="39"/>
    <x v="91"/>
    <n v="338500"/>
    <n v="10238180"/>
  </r>
  <r>
    <x v="44"/>
    <x v="40"/>
    <x v="91"/>
    <n v="334500"/>
    <n v="20448317"/>
  </r>
  <r>
    <x v="45"/>
    <x v="38"/>
    <x v="91"/>
    <m/>
    <n v="0"/>
  </r>
  <r>
    <x v="45"/>
    <x v="39"/>
    <x v="91"/>
    <n v="344975"/>
    <n v="8683847"/>
  </r>
  <r>
    <x v="45"/>
    <x v="40"/>
    <x v="91"/>
    <n v="342550"/>
    <n v="11821816"/>
  </r>
  <r>
    <x v="46"/>
    <x v="38"/>
    <x v="91"/>
    <m/>
    <n v="0"/>
  </r>
  <r>
    <x v="46"/>
    <x v="39"/>
    <x v="91"/>
    <n v="349475"/>
    <n v="9662498"/>
  </r>
  <r>
    <x v="46"/>
    <x v="40"/>
    <x v="91"/>
    <n v="355000"/>
    <n v="13013124"/>
  </r>
  <r>
    <x v="47"/>
    <x v="38"/>
    <x v="91"/>
    <m/>
    <n v="0"/>
  </r>
  <r>
    <x v="47"/>
    <x v="39"/>
    <x v="91"/>
    <n v="344950"/>
    <n v="8005427"/>
  </r>
  <r>
    <x v="47"/>
    <x v="40"/>
    <x v="91"/>
    <n v="357000"/>
    <n v="17282925"/>
  </r>
  <r>
    <x v="48"/>
    <x v="38"/>
    <x v="91"/>
    <m/>
    <n v="0"/>
  </r>
  <r>
    <x v="48"/>
    <x v="39"/>
    <x v="91"/>
    <n v="305000"/>
    <n v="5675850"/>
  </r>
  <r>
    <x v="48"/>
    <x v="40"/>
    <x v="91"/>
    <n v="349950"/>
    <n v="8461975"/>
  </r>
  <r>
    <x v="49"/>
    <x v="38"/>
    <x v="91"/>
    <m/>
    <n v="0"/>
  </r>
  <r>
    <x v="49"/>
    <x v="39"/>
    <x v="91"/>
    <n v="384950"/>
    <n v="10257971"/>
  </r>
  <r>
    <x v="49"/>
    <x v="40"/>
    <x v="91"/>
    <n v="379495"/>
    <n v="17289248"/>
  </r>
  <r>
    <x v="50"/>
    <x v="38"/>
    <x v="91"/>
    <m/>
    <n v="0"/>
  </r>
  <r>
    <x v="50"/>
    <x v="39"/>
    <x v="91"/>
    <n v="350500"/>
    <n v="9348800"/>
  </r>
  <r>
    <x v="50"/>
    <x v="40"/>
    <x v="91"/>
    <n v="380225"/>
    <n v="16984678"/>
  </r>
  <r>
    <x v="51"/>
    <x v="38"/>
    <x v="91"/>
    <m/>
    <n v="0"/>
  </r>
  <r>
    <x v="51"/>
    <x v="39"/>
    <x v="91"/>
    <n v="343500"/>
    <n v="11325490"/>
  </r>
  <r>
    <x v="51"/>
    <x v="40"/>
    <x v="91"/>
    <n v="380000"/>
    <n v="14694090"/>
  </r>
  <r>
    <x v="52"/>
    <x v="38"/>
    <x v="91"/>
    <m/>
    <n v="0"/>
  </r>
  <r>
    <x v="52"/>
    <x v="39"/>
    <x v="91"/>
    <n v="345500"/>
    <n v="14111530"/>
  </r>
  <r>
    <x v="52"/>
    <x v="40"/>
    <x v="91"/>
    <n v="340000"/>
    <n v="14589080"/>
  </r>
  <r>
    <x v="53"/>
    <x v="38"/>
    <x v="91"/>
    <m/>
    <n v="0"/>
  </r>
  <r>
    <x v="53"/>
    <x v="39"/>
    <x v="91"/>
    <n v="352250"/>
    <n v="13591400"/>
  </r>
  <r>
    <x v="53"/>
    <x v="40"/>
    <x v="91"/>
    <n v="352275"/>
    <n v="15895374"/>
  </r>
  <r>
    <x v="54"/>
    <x v="38"/>
    <x v="91"/>
    <m/>
    <n v="0"/>
  </r>
  <r>
    <x v="54"/>
    <x v="39"/>
    <x v="91"/>
    <n v="372500"/>
    <n v="10723350"/>
  </r>
  <r>
    <x v="54"/>
    <x v="40"/>
    <x v="91"/>
    <n v="369000"/>
    <n v="14274406"/>
  </r>
  <r>
    <x v="55"/>
    <x v="38"/>
    <x v="91"/>
    <m/>
    <n v="0"/>
  </r>
  <r>
    <x v="55"/>
    <x v="39"/>
    <x v="91"/>
    <n v="345000"/>
    <n v="8353957"/>
  </r>
  <r>
    <x v="55"/>
    <x v="40"/>
    <x v="91"/>
    <n v="360000"/>
    <n v="13665082"/>
  </r>
  <r>
    <x v="56"/>
    <x v="38"/>
    <x v="91"/>
    <m/>
    <n v="0"/>
  </r>
  <r>
    <x v="56"/>
    <x v="39"/>
    <x v="91"/>
    <n v="346768"/>
    <n v="10740084"/>
  </r>
  <r>
    <x v="56"/>
    <x v="40"/>
    <x v="91"/>
    <n v="362000"/>
    <n v="11529505"/>
  </r>
  <r>
    <x v="57"/>
    <x v="38"/>
    <x v="91"/>
    <m/>
    <n v="0"/>
  </r>
  <r>
    <x v="57"/>
    <x v="39"/>
    <x v="91"/>
    <n v="356000"/>
    <n v="7879700"/>
  </r>
  <r>
    <x v="57"/>
    <x v="40"/>
    <x v="91"/>
    <n v="339945"/>
    <n v="9666374"/>
  </r>
  <r>
    <x v="58"/>
    <x v="38"/>
    <x v="91"/>
    <m/>
    <n v="0"/>
  </r>
  <r>
    <x v="58"/>
    <x v="39"/>
    <x v="91"/>
    <n v="325000"/>
    <n v="9478150"/>
  </r>
  <r>
    <x v="58"/>
    <x v="40"/>
    <x v="91"/>
    <n v="350000"/>
    <n v="11680961"/>
  </r>
  <r>
    <x v="59"/>
    <x v="38"/>
    <x v="91"/>
    <m/>
    <n v="0"/>
  </r>
  <r>
    <x v="59"/>
    <x v="39"/>
    <x v="91"/>
    <n v="355000"/>
    <n v="6641499"/>
  </r>
  <r>
    <x v="59"/>
    <x v="40"/>
    <x v="91"/>
    <n v="361664"/>
    <n v="12690020"/>
  </r>
  <r>
    <x v="60"/>
    <x v="38"/>
    <x v="91"/>
    <m/>
    <n v="0"/>
  </r>
  <r>
    <x v="60"/>
    <x v="39"/>
    <x v="91"/>
    <n v="345000"/>
    <n v="7203300"/>
  </r>
  <r>
    <x v="60"/>
    <x v="40"/>
    <x v="91"/>
    <n v="349000"/>
    <n v="7441361"/>
  </r>
  <r>
    <x v="61"/>
    <x v="38"/>
    <x v="91"/>
    <m/>
    <n v="0"/>
  </r>
  <r>
    <x v="61"/>
    <x v="39"/>
    <x v="91"/>
    <n v="324975"/>
    <n v="8587950"/>
  </r>
  <r>
    <x v="61"/>
    <x v="40"/>
    <x v="91"/>
    <n v="339990"/>
    <n v="13675065"/>
  </r>
  <r>
    <x v="62"/>
    <x v="38"/>
    <x v="91"/>
    <n v="291330"/>
    <n v="291330"/>
  </r>
  <r>
    <x v="62"/>
    <x v="39"/>
    <x v="91"/>
    <n v="333000"/>
    <n v="5433440"/>
  </r>
  <r>
    <x v="62"/>
    <x v="40"/>
    <x v="91"/>
    <n v="319990"/>
    <n v="9897921"/>
  </r>
  <r>
    <x v="63"/>
    <x v="38"/>
    <x v="91"/>
    <m/>
    <n v="0"/>
  </r>
  <r>
    <x v="63"/>
    <x v="39"/>
    <x v="91"/>
    <n v="339000"/>
    <n v="5940394"/>
  </r>
  <r>
    <x v="63"/>
    <x v="40"/>
    <x v="91"/>
    <n v="360500"/>
    <n v="6714065"/>
  </r>
  <r>
    <x v="64"/>
    <x v="38"/>
    <x v="91"/>
    <m/>
    <n v="0"/>
  </r>
  <r>
    <x v="64"/>
    <x v="39"/>
    <x v="91"/>
    <n v="365000"/>
    <n v="6309750"/>
  </r>
  <r>
    <x v="64"/>
    <x v="40"/>
    <x v="91"/>
    <n v="330000"/>
    <n v="7445825"/>
  </r>
  <r>
    <x v="65"/>
    <x v="38"/>
    <x v="91"/>
    <n v="351567"/>
    <n v="351567"/>
  </r>
  <r>
    <x v="65"/>
    <x v="39"/>
    <x v="91"/>
    <n v="302900"/>
    <n v="4813140"/>
  </r>
  <r>
    <x v="65"/>
    <x v="40"/>
    <x v="91"/>
    <n v="299950"/>
    <n v="4708570"/>
  </r>
  <r>
    <x v="66"/>
    <x v="38"/>
    <x v="91"/>
    <m/>
    <n v="0"/>
  </r>
  <r>
    <x v="66"/>
    <x v="39"/>
    <x v="91"/>
    <n v="309250"/>
    <n v="5904929"/>
  </r>
  <r>
    <x v="66"/>
    <x v="40"/>
    <x v="91"/>
    <n v="309975"/>
    <n v="10848624"/>
  </r>
  <r>
    <x v="67"/>
    <x v="38"/>
    <x v="91"/>
    <n v="327005"/>
    <n v="327005"/>
  </r>
  <r>
    <x v="67"/>
    <x v="39"/>
    <x v="91"/>
    <n v="302000"/>
    <n v="5502500"/>
  </r>
  <r>
    <x v="67"/>
    <x v="40"/>
    <x v="91"/>
    <n v="289050"/>
    <n v="6926938"/>
  </r>
  <r>
    <x v="68"/>
    <x v="38"/>
    <x v="91"/>
    <n v="326610"/>
    <n v="653220"/>
  </r>
  <r>
    <x v="68"/>
    <x v="39"/>
    <x v="91"/>
    <n v="315000"/>
    <n v="5413893"/>
  </r>
  <r>
    <x v="68"/>
    <x v="40"/>
    <x v="91"/>
    <n v="315450"/>
    <n v="7881469"/>
  </r>
  <r>
    <x v="69"/>
    <x v="38"/>
    <x v="91"/>
    <n v="313791"/>
    <n v="1237572"/>
  </r>
  <r>
    <x v="69"/>
    <x v="39"/>
    <x v="91"/>
    <n v="297974"/>
    <n v="8572498"/>
  </r>
  <r>
    <x v="69"/>
    <x v="40"/>
    <x v="91"/>
    <n v="310000"/>
    <n v="7082284"/>
  </r>
  <r>
    <x v="70"/>
    <x v="38"/>
    <x v="91"/>
    <n v="298407"/>
    <n v="596814"/>
  </r>
  <r>
    <x v="70"/>
    <x v="39"/>
    <x v="91"/>
    <n v="273000"/>
    <n v="3914515"/>
  </r>
  <r>
    <x v="70"/>
    <x v="40"/>
    <x v="91"/>
    <n v="313500"/>
    <n v="5825490"/>
  </r>
  <r>
    <x v="71"/>
    <x v="38"/>
    <x v="91"/>
    <n v="335893"/>
    <n v="335893"/>
  </r>
  <r>
    <x v="71"/>
    <x v="39"/>
    <x v="91"/>
    <n v="261250"/>
    <n v="3920450"/>
  </r>
  <r>
    <x v="71"/>
    <x v="40"/>
    <x v="91"/>
    <n v="296000"/>
    <n v="6575450"/>
  </r>
  <r>
    <x v="72"/>
    <x v="38"/>
    <x v="91"/>
    <n v="319800"/>
    <n v="319800"/>
  </r>
  <r>
    <x v="72"/>
    <x v="39"/>
    <x v="91"/>
    <n v="309925"/>
    <n v="3301540"/>
  </r>
  <r>
    <x v="72"/>
    <x v="40"/>
    <x v="91"/>
    <n v="339950"/>
    <n v="987450"/>
  </r>
  <r>
    <x v="73"/>
    <x v="38"/>
    <x v="91"/>
    <n v="274995"/>
    <n v="549990"/>
  </r>
  <r>
    <x v="73"/>
    <x v="39"/>
    <x v="91"/>
    <n v="285000"/>
    <n v="2043000"/>
  </r>
  <r>
    <x v="73"/>
    <x v="40"/>
    <x v="91"/>
    <n v="280000"/>
    <n v="2250400"/>
  </r>
  <r>
    <x v="74"/>
    <x v="38"/>
    <x v="91"/>
    <n v="280000"/>
    <n v="280000"/>
  </r>
  <r>
    <x v="74"/>
    <x v="39"/>
    <x v="91"/>
    <n v="240000"/>
    <n v="3647849"/>
  </r>
  <r>
    <x v="74"/>
    <x v="40"/>
    <x v="91"/>
    <n v="270000"/>
    <n v="4664450"/>
  </r>
  <r>
    <x v="75"/>
    <x v="38"/>
    <x v="91"/>
    <m/>
    <n v="0"/>
  </r>
  <r>
    <x v="75"/>
    <x v="39"/>
    <x v="91"/>
    <n v="254500"/>
    <n v="3417900"/>
  </r>
  <r>
    <x v="75"/>
    <x v="40"/>
    <x v="91"/>
    <n v="264975"/>
    <n v="5260050"/>
  </r>
  <r>
    <x v="76"/>
    <x v="38"/>
    <x v="91"/>
    <m/>
    <n v="0"/>
  </r>
  <r>
    <x v="76"/>
    <x v="39"/>
    <x v="91"/>
    <n v="251500"/>
    <n v="5028850"/>
  </r>
  <r>
    <x v="76"/>
    <x v="40"/>
    <x v="91"/>
    <n v="251450"/>
    <n v="8342010"/>
  </r>
  <r>
    <x v="77"/>
    <x v="38"/>
    <x v="91"/>
    <n v="305305"/>
    <n v="305305"/>
  </r>
  <r>
    <x v="77"/>
    <x v="39"/>
    <x v="91"/>
    <n v="269225"/>
    <n v="7602750"/>
  </r>
  <r>
    <x v="77"/>
    <x v="40"/>
    <x v="91"/>
    <n v="280000"/>
    <n v="7795050"/>
  </r>
  <r>
    <x v="78"/>
    <x v="38"/>
    <x v="91"/>
    <n v="276433"/>
    <n v="552865"/>
  </r>
  <r>
    <x v="78"/>
    <x v="39"/>
    <x v="91"/>
    <n v="280250"/>
    <n v="5197600"/>
  </r>
  <r>
    <x v="78"/>
    <x v="40"/>
    <x v="91"/>
    <n v="259000"/>
    <n v="8126650"/>
  </r>
  <r>
    <x v="79"/>
    <x v="38"/>
    <x v="91"/>
    <n v="290000"/>
    <n v="862295"/>
  </r>
  <r>
    <x v="79"/>
    <x v="39"/>
    <x v="91"/>
    <n v="255750"/>
    <n v="5105801"/>
  </r>
  <r>
    <x v="79"/>
    <x v="40"/>
    <x v="91"/>
    <n v="245950"/>
    <n v="5412950"/>
  </r>
  <r>
    <x v="80"/>
    <x v="38"/>
    <x v="91"/>
    <n v="289433"/>
    <n v="289433"/>
  </r>
  <r>
    <x v="80"/>
    <x v="39"/>
    <x v="91"/>
    <n v="264950"/>
    <n v="3137250"/>
  </r>
  <r>
    <x v="80"/>
    <x v="40"/>
    <x v="91"/>
    <n v="279900"/>
    <n v="3881900"/>
  </r>
  <r>
    <x v="81"/>
    <x v="38"/>
    <x v="91"/>
    <n v="310925"/>
    <n v="310925"/>
  </r>
  <r>
    <x v="81"/>
    <x v="39"/>
    <x v="91"/>
    <n v="265000"/>
    <n v="5129695"/>
  </r>
  <r>
    <x v="81"/>
    <x v="40"/>
    <x v="91"/>
    <n v="261250"/>
    <n v="6159800"/>
  </r>
  <r>
    <x v="82"/>
    <x v="38"/>
    <x v="91"/>
    <m/>
    <n v="0"/>
  </r>
  <r>
    <x v="82"/>
    <x v="39"/>
    <x v="91"/>
    <n v="270975"/>
    <n v="6239100"/>
  </r>
  <r>
    <x v="82"/>
    <x v="40"/>
    <x v="91"/>
    <n v="239000"/>
    <n v="4560900"/>
  </r>
  <r>
    <x v="83"/>
    <x v="38"/>
    <x v="91"/>
    <m/>
    <n v="0"/>
  </r>
  <r>
    <x v="83"/>
    <x v="39"/>
    <x v="91"/>
    <n v="287500"/>
    <n v="6394800"/>
  </r>
  <r>
    <x v="83"/>
    <x v="40"/>
    <x v="91"/>
    <n v="231000"/>
    <n v="5722500"/>
  </r>
  <r>
    <x v="84"/>
    <x v="38"/>
    <x v="91"/>
    <m/>
    <n v="0"/>
  </r>
  <r>
    <x v="84"/>
    <x v="39"/>
    <x v="91"/>
    <n v="247000"/>
    <n v="3449678"/>
  </r>
  <r>
    <x v="84"/>
    <x v="40"/>
    <x v="91"/>
    <n v="241950"/>
    <n v="3676250"/>
  </r>
  <r>
    <x v="85"/>
    <x v="38"/>
    <x v="91"/>
    <n v="275538"/>
    <n v="551075"/>
  </r>
  <r>
    <x v="85"/>
    <x v="39"/>
    <x v="91"/>
    <n v="232450"/>
    <n v="2327413"/>
  </r>
  <r>
    <x v="85"/>
    <x v="40"/>
    <x v="91"/>
    <n v="230000"/>
    <n v="4934628"/>
  </r>
  <r>
    <x v="86"/>
    <x v="38"/>
    <x v="91"/>
    <n v="254990"/>
    <n v="1294480"/>
  </r>
  <r>
    <x v="86"/>
    <x v="39"/>
    <x v="91"/>
    <n v="257000"/>
    <n v="3275400"/>
  </r>
  <r>
    <x v="86"/>
    <x v="40"/>
    <x v="91"/>
    <n v="245300"/>
    <n v="5769500"/>
  </r>
  <r>
    <x v="87"/>
    <x v="38"/>
    <x v="91"/>
    <n v="267150"/>
    <n v="802863"/>
  </r>
  <r>
    <x v="87"/>
    <x v="39"/>
    <x v="91"/>
    <n v="246500"/>
    <n v="5670605"/>
  </r>
  <r>
    <x v="87"/>
    <x v="40"/>
    <x v="91"/>
    <n v="265000"/>
    <n v="6696164"/>
  </r>
  <r>
    <x v="88"/>
    <x v="38"/>
    <x v="91"/>
    <n v="246250"/>
    <n v="492500"/>
  </r>
  <r>
    <x v="88"/>
    <x v="39"/>
    <x v="91"/>
    <n v="237500"/>
    <n v="5423610"/>
  </r>
  <r>
    <x v="88"/>
    <x v="40"/>
    <x v="91"/>
    <n v="252450"/>
    <n v="7438919"/>
  </r>
  <r>
    <x v="89"/>
    <x v="38"/>
    <x v="91"/>
    <n v="275346"/>
    <n v="704808"/>
  </r>
  <r>
    <x v="89"/>
    <x v="39"/>
    <x v="91"/>
    <n v="260000"/>
    <n v="5589750"/>
  </r>
  <r>
    <x v="89"/>
    <x v="40"/>
    <x v="91"/>
    <n v="251000"/>
    <n v="7585227"/>
  </r>
  <r>
    <x v="90"/>
    <x v="38"/>
    <x v="91"/>
    <n v="248000"/>
    <n v="248000"/>
  </r>
  <r>
    <x v="90"/>
    <x v="39"/>
    <x v="91"/>
    <n v="259950"/>
    <n v="5819149"/>
  </r>
  <r>
    <x v="90"/>
    <x v="40"/>
    <x v="91"/>
    <n v="242500"/>
    <n v="3874400"/>
  </r>
  <r>
    <x v="91"/>
    <x v="38"/>
    <x v="91"/>
    <n v="282216"/>
    <n v="282216"/>
  </r>
  <r>
    <x v="91"/>
    <x v="39"/>
    <x v="91"/>
    <n v="261000"/>
    <n v="4827300"/>
  </r>
  <r>
    <x v="91"/>
    <x v="40"/>
    <x v="91"/>
    <n v="235000"/>
    <n v="3034900"/>
  </r>
  <r>
    <x v="92"/>
    <x v="38"/>
    <x v="91"/>
    <n v="248350"/>
    <n v="496700"/>
  </r>
  <r>
    <x v="92"/>
    <x v="39"/>
    <x v="91"/>
    <n v="242000"/>
    <n v="3569750"/>
  </r>
  <r>
    <x v="92"/>
    <x v="40"/>
    <x v="91"/>
    <n v="245000"/>
    <n v="3759114"/>
  </r>
  <r>
    <x v="93"/>
    <x v="38"/>
    <x v="91"/>
    <n v="258000"/>
    <n v="792315"/>
  </r>
  <r>
    <x v="93"/>
    <x v="39"/>
    <x v="91"/>
    <n v="230000"/>
    <n v="3981924"/>
  </r>
  <r>
    <x v="93"/>
    <x v="40"/>
    <x v="91"/>
    <n v="235000"/>
    <n v="4449600"/>
  </r>
  <r>
    <x v="94"/>
    <x v="38"/>
    <x v="91"/>
    <n v="253000"/>
    <n v="253000"/>
  </r>
  <r>
    <x v="94"/>
    <x v="39"/>
    <x v="91"/>
    <n v="249475"/>
    <n v="2930391"/>
  </r>
  <r>
    <x v="94"/>
    <x v="40"/>
    <x v="91"/>
    <n v="241000"/>
    <n v="2621995"/>
  </r>
  <r>
    <x v="95"/>
    <x v="38"/>
    <x v="91"/>
    <n v="240000"/>
    <n v="742585"/>
  </r>
  <r>
    <x v="95"/>
    <x v="39"/>
    <x v="91"/>
    <n v="226225"/>
    <n v="3664849"/>
  </r>
  <r>
    <x v="95"/>
    <x v="40"/>
    <x v="91"/>
    <n v="219000"/>
    <n v="6511169"/>
  </r>
  <r>
    <x v="96"/>
    <x v="38"/>
    <x v="91"/>
    <m/>
    <n v="0"/>
  </r>
  <r>
    <x v="96"/>
    <x v="39"/>
    <x v="91"/>
    <n v="215950"/>
    <n v="3305149"/>
  </r>
  <r>
    <x v="96"/>
    <x v="40"/>
    <x v="91"/>
    <n v="235000"/>
    <n v="3659330"/>
  </r>
  <r>
    <x v="97"/>
    <x v="38"/>
    <x v="91"/>
    <m/>
    <n v="0"/>
  </r>
  <r>
    <x v="97"/>
    <x v="39"/>
    <x v="91"/>
    <n v="230000"/>
    <n v="3641152"/>
  </r>
  <r>
    <x v="97"/>
    <x v="40"/>
    <x v="91"/>
    <n v="197450"/>
    <n v="2231500"/>
  </r>
  <r>
    <x v="98"/>
    <x v="38"/>
    <x v="91"/>
    <n v="249000"/>
    <n v="741900"/>
  </r>
  <r>
    <x v="98"/>
    <x v="39"/>
    <x v="91"/>
    <n v="209500"/>
    <n v="3908801"/>
  </r>
  <r>
    <x v="98"/>
    <x v="40"/>
    <x v="91"/>
    <n v="218900"/>
    <n v="6090939"/>
  </r>
  <r>
    <x v="99"/>
    <x v="38"/>
    <x v="91"/>
    <n v="256013"/>
    <n v="1540435"/>
  </r>
  <r>
    <x v="99"/>
    <x v="39"/>
    <x v="91"/>
    <n v="242500"/>
    <n v="4663894"/>
  </r>
  <r>
    <x v="99"/>
    <x v="40"/>
    <x v="91"/>
    <n v="226750"/>
    <n v="5962335"/>
  </r>
  <r>
    <x v="100"/>
    <x v="38"/>
    <x v="91"/>
    <n v="262450"/>
    <n v="524900"/>
  </r>
  <r>
    <x v="100"/>
    <x v="39"/>
    <x v="91"/>
    <n v="208500"/>
    <n v="4773800"/>
  </r>
  <r>
    <x v="100"/>
    <x v="40"/>
    <x v="91"/>
    <n v="195000"/>
    <n v="5115175"/>
  </r>
  <r>
    <x v="101"/>
    <x v="38"/>
    <x v="91"/>
    <n v="245355"/>
    <n v="245355"/>
  </r>
  <r>
    <x v="101"/>
    <x v="39"/>
    <x v="91"/>
    <n v="220000"/>
    <n v="5299630"/>
  </r>
  <r>
    <x v="101"/>
    <x v="40"/>
    <x v="91"/>
    <n v="205000"/>
    <n v="6231250"/>
  </r>
  <r>
    <x v="102"/>
    <x v="38"/>
    <x v="91"/>
    <m/>
    <n v="0"/>
  </r>
  <r>
    <x v="102"/>
    <x v="39"/>
    <x v="91"/>
    <n v="218700"/>
    <n v="3154277"/>
  </r>
  <r>
    <x v="102"/>
    <x v="40"/>
    <x v="91"/>
    <n v="185000"/>
    <n v="4197375"/>
  </r>
  <r>
    <x v="103"/>
    <x v="38"/>
    <x v="91"/>
    <n v="258000"/>
    <n v="745980"/>
  </r>
  <r>
    <x v="103"/>
    <x v="39"/>
    <x v="91"/>
    <n v="191500"/>
    <n v="4956070"/>
  </r>
  <r>
    <x v="103"/>
    <x v="40"/>
    <x v="91"/>
    <n v="221500"/>
    <n v="7657090"/>
  </r>
  <r>
    <x v="104"/>
    <x v="38"/>
    <x v="91"/>
    <m/>
    <n v="0"/>
  </r>
  <r>
    <x v="104"/>
    <x v="39"/>
    <x v="91"/>
    <n v="216000"/>
    <n v="3531700"/>
  </r>
  <r>
    <x v="104"/>
    <x v="40"/>
    <x v="91"/>
    <n v="192032"/>
    <n v="6127964"/>
  </r>
  <r>
    <x v="105"/>
    <x v="38"/>
    <x v="91"/>
    <n v="220000"/>
    <n v="220000"/>
  </r>
  <r>
    <x v="105"/>
    <x v="39"/>
    <x v="91"/>
    <n v="192300"/>
    <n v="4448201"/>
  </r>
  <r>
    <x v="105"/>
    <x v="40"/>
    <x v="91"/>
    <n v="240000"/>
    <n v="6861044"/>
  </r>
  <r>
    <x v="106"/>
    <x v="38"/>
    <x v="91"/>
    <m/>
    <n v="0"/>
  </r>
  <r>
    <x v="106"/>
    <x v="39"/>
    <x v="91"/>
    <n v="195000"/>
    <n v="3732700"/>
  </r>
  <r>
    <x v="106"/>
    <x v="40"/>
    <x v="91"/>
    <n v="210000"/>
    <n v="5101456"/>
  </r>
  <r>
    <x v="107"/>
    <x v="38"/>
    <x v="91"/>
    <n v="240000"/>
    <n v="697890"/>
  </r>
  <r>
    <x v="107"/>
    <x v="39"/>
    <x v="91"/>
    <n v="218275"/>
    <n v="5375240"/>
  </r>
  <r>
    <x v="107"/>
    <x v="40"/>
    <x v="91"/>
    <n v="215000"/>
    <n v="4535150"/>
  </r>
  <r>
    <x v="108"/>
    <x v="38"/>
    <x v="91"/>
    <n v="251850"/>
    <n v="251850"/>
  </r>
  <r>
    <x v="108"/>
    <x v="39"/>
    <x v="91"/>
    <n v="200300"/>
    <n v="4701962"/>
  </r>
  <r>
    <x v="108"/>
    <x v="40"/>
    <x v="91"/>
    <n v="235000"/>
    <n v="4435325"/>
  </r>
  <r>
    <x v="109"/>
    <x v="38"/>
    <x v="91"/>
    <n v="243990"/>
    <n v="487980"/>
  </r>
  <r>
    <x v="109"/>
    <x v="39"/>
    <x v="91"/>
    <n v="212500"/>
    <n v="5376833"/>
  </r>
  <r>
    <x v="109"/>
    <x v="40"/>
    <x v="91"/>
    <n v="243500"/>
    <n v="4841164"/>
  </r>
  <r>
    <x v="110"/>
    <x v="38"/>
    <x v="91"/>
    <n v="243495"/>
    <n v="486990"/>
  </r>
  <r>
    <x v="110"/>
    <x v="39"/>
    <x v="91"/>
    <n v="199950"/>
    <n v="8222256"/>
  </r>
  <r>
    <x v="110"/>
    <x v="40"/>
    <x v="91"/>
    <n v="242000"/>
    <n v="8102422"/>
  </r>
  <r>
    <x v="111"/>
    <x v="38"/>
    <x v="91"/>
    <n v="221425"/>
    <n v="442850"/>
  </r>
  <r>
    <x v="111"/>
    <x v="39"/>
    <x v="91"/>
    <n v="206450"/>
    <n v="5102874"/>
  </r>
  <r>
    <x v="111"/>
    <x v="40"/>
    <x v="91"/>
    <n v="232000"/>
    <n v="8575413"/>
  </r>
  <r>
    <x v="112"/>
    <x v="38"/>
    <x v="91"/>
    <n v="210000"/>
    <n v="210000"/>
  </r>
  <r>
    <x v="112"/>
    <x v="39"/>
    <x v="91"/>
    <n v="195000"/>
    <n v="4968400"/>
  </r>
  <r>
    <x v="112"/>
    <x v="40"/>
    <x v="91"/>
    <n v="208450"/>
    <n v="8031293"/>
  </r>
  <r>
    <x v="113"/>
    <x v="38"/>
    <x v="91"/>
    <n v="245000"/>
    <n v="709000"/>
  </r>
  <r>
    <x v="113"/>
    <x v="39"/>
    <x v="91"/>
    <n v="229975"/>
    <n v="4610150"/>
  </r>
  <r>
    <x v="113"/>
    <x v="40"/>
    <x v="91"/>
    <n v="234720"/>
    <n v="8384266"/>
  </r>
  <r>
    <x v="114"/>
    <x v="38"/>
    <x v="91"/>
    <m/>
    <n v="0"/>
  </r>
  <r>
    <x v="114"/>
    <x v="39"/>
    <x v="91"/>
    <n v="218000"/>
    <n v="6618116"/>
  </r>
  <r>
    <x v="114"/>
    <x v="40"/>
    <x v="91"/>
    <n v="225000"/>
    <n v="10385480"/>
  </r>
  <r>
    <x v="115"/>
    <x v="38"/>
    <x v="91"/>
    <m/>
    <n v="0"/>
  </r>
  <r>
    <x v="115"/>
    <x v="39"/>
    <x v="91"/>
    <n v="227250"/>
    <n v="6571073"/>
  </r>
  <r>
    <x v="115"/>
    <x v="40"/>
    <x v="91"/>
    <n v="241000"/>
    <n v="8308499"/>
  </r>
  <r>
    <x v="116"/>
    <x v="38"/>
    <x v="91"/>
    <n v="258750"/>
    <n v="517500"/>
  </r>
  <r>
    <x v="116"/>
    <x v="39"/>
    <x v="91"/>
    <n v="289475"/>
    <n v="5154672"/>
  </r>
  <r>
    <x v="116"/>
    <x v="40"/>
    <x v="91"/>
    <n v="243500"/>
    <n v="8209298"/>
  </r>
  <r>
    <x v="117"/>
    <x v="38"/>
    <x v="91"/>
    <n v="252000"/>
    <n v="252000"/>
  </r>
  <r>
    <x v="117"/>
    <x v="39"/>
    <x v="91"/>
    <n v="225750"/>
    <n v="5837296"/>
  </r>
  <r>
    <x v="117"/>
    <x v="40"/>
    <x v="91"/>
    <n v="267200"/>
    <n v="9108487"/>
  </r>
  <r>
    <x v="118"/>
    <x v="38"/>
    <x v="91"/>
    <m/>
    <n v="0"/>
  </r>
  <r>
    <x v="118"/>
    <x v="39"/>
    <x v="91"/>
    <n v="270000"/>
    <n v="6994095"/>
  </r>
  <r>
    <x v="118"/>
    <x v="40"/>
    <x v="91"/>
    <n v="283611"/>
    <n v="9231868"/>
  </r>
  <r>
    <x v="119"/>
    <x v="38"/>
    <x v="91"/>
    <m/>
    <n v="0"/>
  </r>
  <r>
    <x v="119"/>
    <x v="39"/>
    <x v="91"/>
    <n v="289475"/>
    <n v="6703016"/>
  </r>
  <r>
    <x v="119"/>
    <x v="40"/>
    <x v="91"/>
    <n v="281900"/>
    <n v="6879320"/>
  </r>
  <r>
    <x v="120"/>
    <x v="38"/>
    <x v="91"/>
    <m/>
    <n v="0"/>
  </r>
  <r>
    <x v="120"/>
    <x v="39"/>
    <x v="91"/>
    <n v="248756"/>
    <n v="5364364"/>
  </r>
  <r>
    <x v="120"/>
    <x v="40"/>
    <x v="91"/>
    <n v="233250"/>
    <n v="3142900"/>
  </r>
  <r>
    <x v="121"/>
    <x v="38"/>
    <x v="91"/>
    <m/>
    <n v="0"/>
  </r>
  <r>
    <x v="121"/>
    <x v="39"/>
    <x v="91"/>
    <n v="263750"/>
    <n v="4521688"/>
  </r>
  <r>
    <x v="121"/>
    <x v="40"/>
    <x v="91"/>
    <n v="225000"/>
    <n v="4499135"/>
  </r>
  <r>
    <x v="122"/>
    <x v="38"/>
    <x v="91"/>
    <m/>
    <n v="0"/>
  </r>
  <r>
    <x v="122"/>
    <x v="39"/>
    <x v="91"/>
    <n v="254000"/>
    <n v="7473358"/>
  </r>
  <r>
    <x v="122"/>
    <x v="40"/>
    <x v="91"/>
    <n v="286975"/>
    <n v="7140749"/>
  </r>
  <r>
    <x v="123"/>
    <x v="38"/>
    <x v="91"/>
    <m/>
    <n v="0"/>
  </r>
  <r>
    <x v="123"/>
    <x v="39"/>
    <x v="91"/>
    <n v="252000"/>
    <n v="8461181"/>
  </r>
  <r>
    <x v="123"/>
    <x v="40"/>
    <x v="91"/>
    <n v="264000"/>
    <n v="10613290"/>
  </r>
  <r>
    <x v="124"/>
    <x v="38"/>
    <x v="91"/>
    <n v="265000"/>
    <n v="265000"/>
  </r>
  <r>
    <x v="124"/>
    <x v="39"/>
    <x v="91"/>
    <n v="307820"/>
    <n v="9681848"/>
  </r>
  <r>
    <x v="124"/>
    <x v="40"/>
    <x v="91"/>
    <n v="245000"/>
    <n v="6334030"/>
  </r>
  <r>
    <x v="125"/>
    <x v="38"/>
    <x v="91"/>
    <n v="250000"/>
    <n v="250000"/>
  </r>
  <r>
    <x v="125"/>
    <x v="39"/>
    <x v="91"/>
    <n v="271998"/>
    <n v="11638262"/>
  </r>
  <r>
    <x v="125"/>
    <x v="40"/>
    <x v="91"/>
    <n v="279850"/>
    <n v="8037362"/>
  </r>
  <r>
    <x v="126"/>
    <x v="38"/>
    <x v="91"/>
    <m/>
    <n v="0"/>
  </r>
  <r>
    <x v="126"/>
    <x v="39"/>
    <x v="91"/>
    <n v="256500"/>
    <n v="6419787"/>
  </r>
  <r>
    <x v="126"/>
    <x v="40"/>
    <x v="91"/>
    <n v="258000"/>
    <n v="9007522"/>
  </r>
  <r>
    <x v="127"/>
    <x v="38"/>
    <x v="91"/>
    <n v="205000"/>
    <n v="205000"/>
  </r>
  <r>
    <x v="127"/>
    <x v="39"/>
    <x v="91"/>
    <n v="292500"/>
    <n v="11229007"/>
  </r>
  <r>
    <x v="127"/>
    <x v="40"/>
    <x v="91"/>
    <n v="263251"/>
    <n v="7204090"/>
  </r>
  <r>
    <x v="128"/>
    <x v="38"/>
    <x v="91"/>
    <n v="259950"/>
    <n v="259950"/>
  </r>
  <r>
    <x v="128"/>
    <x v="39"/>
    <x v="91"/>
    <n v="320008"/>
    <n v="7062636"/>
  </r>
  <r>
    <x v="128"/>
    <x v="40"/>
    <x v="91"/>
    <n v="254000"/>
    <n v="6697250"/>
  </r>
  <r>
    <x v="129"/>
    <x v="38"/>
    <x v="91"/>
    <m/>
    <n v="0"/>
  </r>
  <r>
    <x v="129"/>
    <x v="39"/>
    <x v="91"/>
    <n v="263250"/>
    <n v="7140601"/>
  </r>
  <r>
    <x v="129"/>
    <x v="40"/>
    <x v="91"/>
    <n v="274250"/>
    <n v="9804823"/>
  </r>
  <r>
    <x v="130"/>
    <x v="38"/>
    <x v="91"/>
    <m/>
    <n v="0"/>
  </r>
  <r>
    <x v="130"/>
    <x v="39"/>
    <x v="91"/>
    <n v="299950"/>
    <n v="4352589"/>
  </r>
  <r>
    <x v="130"/>
    <x v="40"/>
    <x v="91"/>
    <n v="266100"/>
    <n v="5553449"/>
  </r>
  <r>
    <x v="131"/>
    <x v="38"/>
    <x v="91"/>
    <n v="230000"/>
    <n v="230000"/>
  </r>
  <r>
    <x v="131"/>
    <x v="39"/>
    <x v="91"/>
    <n v="252500"/>
    <n v="7936452"/>
  </r>
  <r>
    <x v="131"/>
    <x v="40"/>
    <x v="91"/>
    <n v="258800"/>
    <n v="5774442"/>
  </r>
  <r>
    <x v="132"/>
    <x v="38"/>
    <x v="91"/>
    <m/>
    <n v="0"/>
  </r>
  <r>
    <x v="132"/>
    <x v="39"/>
    <x v="91"/>
    <n v="290000"/>
    <n v="6364174"/>
  </r>
  <r>
    <x v="132"/>
    <x v="40"/>
    <x v="91"/>
    <n v="207000"/>
    <n v="3657350"/>
  </r>
  <r>
    <x v="133"/>
    <x v="38"/>
    <x v="91"/>
    <n v="190000"/>
    <n v="190000"/>
  </r>
  <r>
    <x v="133"/>
    <x v="39"/>
    <x v="91"/>
    <n v="282500"/>
    <n v="3975935"/>
  </r>
  <r>
    <x v="133"/>
    <x v="40"/>
    <x v="91"/>
    <n v="231000"/>
    <n v="4792168"/>
  </r>
  <r>
    <x v="134"/>
    <x v="38"/>
    <x v="91"/>
    <n v="300000"/>
    <n v="300000"/>
  </r>
  <r>
    <x v="134"/>
    <x v="39"/>
    <x v="91"/>
    <n v="264500"/>
    <n v="5683214"/>
  </r>
  <r>
    <x v="134"/>
    <x v="40"/>
    <x v="91"/>
    <n v="251500"/>
    <n v="6103196"/>
  </r>
  <r>
    <x v="135"/>
    <x v="38"/>
    <x v="91"/>
    <n v="258000"/>
    <n v="258000"/>
  </r>
  <r>
    <x v="135"/>
    <x v="39"/>
    <x v="91"/>
    <n v="257995"/>
    <n v="5948027"/>
  </r>
  <r>
    <x v="135"/>
    <x v="40"/>
    <x v="91"/>
    <n v="265000"/>
    <n v="7945750"/>
  </r>
  <r>
    <x v="136"/>
    <x v="38"/>
    <x v="91"/>
    <n v="195000"/>
    <n v="195000"/>
  </r>
  <r>
    <x v="136"/>
    <x v="39"/>
    <x v="91"/>
    <n v="295500"/>
    <n v="7530475"/>
  </r>
  <r>
    <x v="136"/>
    <x v="40"/>
    <x v="91"/>
    <n v="265000"/>
    <n v="6696000"/>
  </r>
  <r>
    <x v="137"/>
    <x v="38"/>
    <x v="91"/>
    <n v="249500"/>
    <n v="499000"/>
  </r>
  <r>
    <x v="137"/>
    <x v="39"/>
    <x v="91"/>
    <n v="281000"/>
    <n v="10055699"/>
  </r>
  <r>
    <x v="137"/>
    <x v="40"/>
    <x v="91"/>
    <n v="282475"/>
    <n v="10041109"/>
  </r>
  <r>
    <x v="138"/>
    <x v="38"/>
    <x v="91"/>
    <n v="273500"/>
    <n v="273500"/>
  </r>
  <r>
    <x v="138"/>
    <x v="39"/>
    <x v="91"/>
    <n v="277450"/>
    <n v="8441637"/>
  </r>
  <r>
    <x v="138"/>
    <x v="40"/>
    <x v="91"/>
    <n v="265900"/>
    <n v="7381055"/>
  </r>
  <r>
    <x v="139"/>
    <x v="38"/>
    <x v="91"/>
    <n v="275000"/>
    <n v="275000"/>
  </r>
  <r>
    <x v="139"/>
    <x v="39"/>
    <x v="91"/>
    <n v="289000"/>
    <n v="6582833"/>
  </r>
  <r>
    <x v="139"/>
    <x v="40"/>
    <x v="91"/>
    <n v="275000"/>
    <n v="7520901"/>
  </r>
  <r>
    <x v="140"/>
    <x v="38"/>
    <x v="91"/>
    <m/>
    <n v="0"/>
  </r>
  <r>
    <x v="140"/>
    <x v="39"/>
    <x v="91"/>
    <n v="275000"/>
    <n v="6780805"/>
  </r>
  <r>
    <x v="140"/>
    <x v="40"/>
    <x v="91"/>
    <n v="305000"/>
    <n v="6212851"/>
  </r>
  <r>
    <x v="141"/>
    <x v="38"/>
    <x v="91"/>
    <m/>
    <n v="0"/>
  </r>
  <r>
    <x v="141"/>
    <x v="39"/>
    <x v="91"/>
    <n v="295000"/>
    <n v="10578203"/>
  </r>
  <r>
    <x v="141"/>
    <x v="40"/>
    <x v="91"/>
    <n v="251500"/>
    <n v="8560335"/>
  </r>
  <r>
    <x v="142"/>
    <x v="38"/>
    <x v="91"/>
    <m/>
    <n v="0"/>
  </r>
  <r>
    <x v="142"/>
    <x v="39"/>
    <x v="91"/>
    <n v="290000"/>
    <n v="7955630"/>
  </r>
  <r>
    <x v="142"/>
    <x v="40"/>
    <x v="91"/>
    <n v="271750"/>
    <n v="7379195"/>
  </r>
  <r>
    <x v="143"/>
    <x v="38"/>
    <x v="91"/>
    <n v="266000"/>
    <n v="266000"/>
  </r>
  <r>
    <x v="143"/>
    <x v="39"/>
    <x v="91"/>
    <n v="274000"/>
    <n v="8405744"/>
  </r>
  <r>
    <x v="143"/>
    <x v="40"/>
    <x v="91"/>
    <n v="321995"/>
    <n v="8347595"/>
  </r>
  <r>
    <x v="144"/>
    <x v="38"/>
    <x v="91"/>
    <m/>
    <n v="0"/>
  </r>
  <r>
    <x v="144"/>
    <x v="39"/>
    <x v="91"/>
    <n v="311925"/>
    <n v="4802590"/>
  </r>
  <r>
    <x v="144"/>
    <x v="40"/>
    <x v="91"/>
    <n v="269250"/>
    <n v="3882500"/>
  </r>
  <r>
    <x v="145"/>
    <x v="38"/>
    <x v="91"/>
    <m/>
    <n v="0"/>
  </r>
  <r>
    <x v="145"/>
    <x v="39"/>
    <x v="91"/>
    <n v="327555"/>
    <n v="6209878"/>
  </r>
  <r>
    <x v="145"/>
    <x v="40"/>
    <x v="91"/>
    <n v="281900"/>
    <n v="6311100"/>
  </r>
  <r>
    <x v="146"/>
    <x v="38"/>
    <x v="91"/>
    <n v="289950"/>
    <n v="289950"/>
  </r>
  <r>
    <x v="146"/>
    <x v="39"/>
    <x v="91"/>
    <n v="275975"/>
    <n v="8778970"/>
  </r>
  <r>
    <x v="146"/>
    <x v="40"/>
    <x v="91"/>
    <n v="282000"/>
    <n v="10614200"/>
  </r>
  <r>
    <x v="147"/>
    <x v="38"/>
    <x v="91"/>
    <m/>
    <n v="0"/>
  </r>
  <r>
    <x v="147"/>
    <x v="39"/>
    <x v="91"/>
    <n v="320000"/>
    <n v="11065875"/>
  </r>
  <r>
    <x v="147"/>
    <x v="40"/>
    <x v="91"/>
    <n v="325000"/>
    <n v="11125845"/>
  </r>
  <r>
    <x v="148"/>
    <x v="38"/>
    <x v="91"/>
    <n v="285000"/>
    <n v="285000"/>
  </r>
  <r>
    <x v="148"/>
    <x v="39"/>
    <x v="91"/>
    <n v="303500"/>
    <n v="7615750"/>
  </r>
  <r>
    <x v="148"/>
    <x v="40"/>
    <x v="91"/>
    <n v="305000"/>
    <n v="11410775"/>
  </r>
  <r>
    <x v="149"/>
    <x v="38"/>
    <x v="91"/>
    <m/>
    <n v="0"/>
  </r>
  <r>
    <x v="149"/>
    <x v="39"/>
    <x v="91"/>
    <n v="325000"/>
    <n v="11714029"/>
  </r>
  <r>
    <x v="149"/>
    <x v="40"/>
    <x v="91"/>
    <n v="285000"/>
    <n v="15890583"/>
  </r>
  <r>
    <x v="150"/>
    <x v="38"/>
    <x v="91"/>
    <m/>
    <n v="0"/>
  </r>
  <r>
    <x v="150"/>
    <x v="39"/>
    <x v="91"/>
    <n v="313950"/>
    <n v="14289005"/>
  </r>
  <r>
    <x v="150"/>
    <x v="40"/>
    <x v="91"/>
    <n v="319250"/>
    <n v="14880154"/>
  </r>
  <r>
    <x v="151"/>
    <x v="38"/>
    <x v="91"/>
    <n v="315000"/>
    <n v="315000"/>
  </r>
  <r>
    <x v="151"/>
    <x v="39"/>
    <x v="91"/>
    <n v="295000"/>
    <n v="4942249"/>
  </r>
  <r>
    <x v="151"/>
    <x v="40"/>
    <x v="91"/>
    <n v="310000"/>
    <n v="12184190"/>
  </r>
  <r>
    <x v="152"/>
    <x v="38"/>
    <x v="91"/>
    <n v="339000"/>
    <n v="678000"/>
  </r>
  <r>
    <x v="152"/>
    <x v="39"/>
    <x v="91"/>
    <n v="325500"/>
    <n v="10899485"/>
  </r>
  <r>
    <x v="152"/>
    <x v="40"/>
    <x v="91"/>
    <n v="330222"/>
    <n v="14476393"/>
  </r>
  <r>
    <x v="153"/>
    <x v="38"/>
    <x v="91"/>
    <n v="307500"/>
    <n v="307500"/>
  </r>
  <r>
    <x v="153"/>
    <x v="39"/>
    <x v="91"/>
    <n v="311950"/>
    <n v="12630075"/>
  </r>
  <r>
    <x v="153"/>
    <x v="40"/>
    <x v="91"/>
    <n v="327475"/>
    <n v="7461625"/>
  </r>
  <r>
    <x v="154"/>
    <x v="38"/>
    <x v="91"/>
    <m/>
    <n v="0"/>
  </r>
  <r>
    <x v="154"/>
    <x v="39"/>
    <x v="91"/>
    <n v="293975"/>
    <n v="5921935"/>
  </r>
  <r>
    <x v="154"/>
    <x v="40"/>
    <x v="91"/>
    <n v="337500"/>
    <n v="8694210"/>
  </r>
  <r>
    <x v="155"/>
    <x v="38"/>
    <x v="91"/>
    <m/>
    <n v="0"/>
  </r>
  <r>
    <x v="155"/>
    <x v="39"/>
    <x v="91"/>
    <n v="340000"/>
    <n v="8115050"/>
  </r>
  <r>
    <x v="155"/>
    <x v="40"/>
    <x v="91"/>
    <n v="350000"/>
    <n v="12677859"/>
  </r>
  <r>
    <x v="156"/>
    <x v="38"/>
    <x v="91"/>
    <m/>
    <n v="0"/>
  </r>
  <r>
    <x v="156"/>
    <x v="39"/>
    <x v="91"/>
    <n v="310000"/>
    <n v="5236550"/>
  </r>
  <r>
    <x v="156"/>
    <x v="40"/>
    <x v="91"/>
    <n v="329950"/>
    <n v="8012410"/>
  </r>
  <r>
    <x v="157"/>
    <x v="38"/>
    <x v="91"/>
    <m/>
    <n v="0"/>
  </r>
  <r>
    <x v="157"/>
    <x v="39"/>
    <x v="91"/>
    <n v="323500"/>
    <n v="6091725"/>
  </r>
  <r>
    <x v="157"/>
    <x v="40"/>
    <x v="91"/>
    <n v="319950"/>
    <n v="6149700"/>
  </r>
  <r>
    <x v="158"/>
    <x v="38"/>
    <x v="91"/>
    <n v="345000"/>
    <n v="345000"/>
  </r>
  <r>
    <x v="158"/>
    <x v="39"/>
    <x v="91"/>
    <n v="355975"/>
    <n v="7961502"/>
  </r>
  <r>
    <x v="158"/>
    <x v="40"/>
    <x v="91"/>
    <n v="335000"/>
    <n v="11520900"/>
  </r>
  <r>
    <x v="159"/>
    <x v="38"/>
    <x v="91"/>
    <n v="329950"/>
    <n v="329950"/>
  </r>
  <r>
    <x v="159"/>
    <x v="39"/>
    <x v="91"/>
    <n v="344000"/>
    <n v="8252655"/>
  </r>
  <r>
    <x v="159"/>
    <x v="40"/>
    <x v="91"/>
    <n v="365000"/>
    <n v="14177160"/>
  </r>
  <r>
    <x v="160"/>
    <x v="38"/>
    <x v="91"/>
    <m/>
    <n v="0"/>
  </r>
  <r>
    <x v="160"/>
    <x v="39"/>
    <x v="91"/>
    <n v="325000"/>
    <n v="8460889"/>
  </r>
  <r>
    <x v="160"/>
    <x v="40"/>
    <x v="91"/>
    <n v="334500"/>
    <n v="14655374"/>
  </r>
  <r>
    <x v="161"/>
    <x v="38"/>
    <x v="91"/>
    <n v="345000"/>
    <n v="345000"/>
  </r>
  <r>
    <x v="161"/>
    <x v="39"/>
    <x v="91"/>
    <n v="340500"/>
    <n v="15801110"/>
  </r>
  <r>
    <x v="161"/>
    <x v="40"/>
    <x v="91"/>
    <n v="340000"/>
    <n v="11615522"/>
  </r>
  <r>
    <x v="162"/>
    <x v="38"/>
    <x v="91"/>
    <m/>
    <n v="0"/>
  </r>
  <r>
    <x v="162"/>
    <x v="39"/>
    <x v="91"/>
    <n v="339950"/>
    <n v="11803441"/>
  </r>
  <r>
    <x v="162"/>
    <x v="40"/>
    <x v="91"/>
    <n v="337500"/>
    <n v="13336317"/>
  </r>
  <r>
    <x v="163"/>
    <x v="38"/>
    <x v="91"/>
    <n v="256000"/>
    <n v="256000"/>
  </r>
  <r>
    <x v="163"/>
    <x v="39"/>
    <x v="91"/>
    <n v="334975"/>
    <n v="12833635"/>
  </r>
  <r>
    <x v="163"/>
    <x v="40"/>
    <x v="91"/>
    <n v="350000"/>
    <n v="11981600"/>
  </r>
  <r>
    <x v="164"/>
    <x v="38"/>
    <x v="91"/>
    <n v="350000"/>
    <n v="350000"/>
  </r>
  <r>
    <x v="164"/>
    <x v="39"/>
    <x v="91"/>
    <n v="355950"/>
    <n v="12156581"/>
  </r>
  <r>
    <x v="164"/>
    <x v="40"/>
    <x v="91"/>
    <n v="356500"/>
    <n v="17393327"/>
  </r>
  <r>
    <x v="165"/>
    <x v="38"/>
    <x v="91"/>
    <n v="308000"/>
    <n v="616000"/>
  </r>
  <r>
    <x v="165"/>
    <x v="39"/>
    <x v="91"/>
    <n v="404475"/>
    <n v="10218042"/>
  </r>
  <r>
    <x v="165"/>
    <x v="40"/>
    <x v="91"/>
    <n v="355000"/>
    <n v="15719213"/>
  </r>
  <r>
    <x v="166"/>
    <x v="38"/>
    <x v="91"/>
    <m/>
    <n v="0"/>
  </r>
  <r>
    <x v="166"/>
    <x v="39"/>
    <x v="91"/>
    <n v="338250"/>
    <n v="7820550"/>
  </r>
  <r>
    <x v="166"/>
    <x v="40"/>
    <x v="91"/>
    <n v="350000"/>
    <n v="10743896"/>
  </r>
  <r>
    <x v="167"/>
    <x v="38"/>
    <x v="91"/>
    <n v="311000"/>
    <n v="311000"/>
  </r>
  <r>
    <x v="167"/>
    <x v="39"/>
    <x v="91"/>
    <n v="355000"/>
    <n v="14273489"/>
  </r>
  <r>
    <x v="167"/>
    <x v="40"/>
    <x v="91"/>
    <n v="359000"/>
    <n v="14944222"/>
  </r>
  <r>
    <x v="168"/>
    <x v="38"/>
    <x v="91"/>
    <n v="367000"/>
    <n v="367000"/>
  </r>
  <r>
    <x v="168"/>
    <x v="39"/>
    <x v="91"/>
    <n v="370000"/>
    <n v="12440798"/>
  </r>
  <r>
    <x v="168"/>
    <x v="40"/>
    <x v="91"/>
    <n v="339900"/>
    <n v="9685295"/>
  </r>
  <r>
    <x v="169"/>
    <x v="38"/>
    <x v="91"/>
    <m/>
    <n v="0"/>
  </r>
  <r>
    <x v="169"/>
    <x v="39"/>
    <x v="91"/>
    <n v="385000"/>
    <n v="10993352"/>
  </r>
  <r>
    <x v="169"/>
    <x v="40"/>
    <x v="91"/>
    <n v="349950"/>
    <n v="9501275"/>
  </r>
  <r>
    <x v="170"/>
    <x v="38"/>
    <x v="91"/>
    <m/>
    <n v="0"/>
  </r>
  <r>
    <x v="170"/>
    <x v="39"/>
    <x v="91"/>
    <n v="422200"/>
    <n v="13356890"/>
  </r>
  <r>
    <x v="170"/>
    <x v="40"/>
    <x v="91"/>
    <n v="347500"/>
    <n v="10656825"/>
  </r>
  <r>
    <x v="171"/>
    <x v="38"/>
    <x v="91"/>
    <m/>
    <n v="0"/>
  </r>
  <r>
    <x v="171"/>
    <x v="39"/>
    <x v="91"/>
    <n v="375600"/>
    <n v="10293680"/>
  </r>
  <r>
    <x v="171"/>
    <x v="40"/>
    <x v="91"/>
    <n v="363000"/>
    <n v="6933850"/>
  </r>
  <r>
    <x v="172"/>
    <x v="38"/>
    <x v="91"/>
    <n v="340000"/>
    <n v="340000"/>
  </r>
  <r>
    <x v="172"/>
    <x v="39"/>
    <x v="91"/>
    <n v="374750"/>
    <n v="12393945"/>
  </r>
  <r>
    <x v="172"/>
    <x v="40"/>
    <x v="91"/>
    <n v="381500"/>
    <n v="16272453"/>
  </r>
  <r>
    <x v="173"/>
    <x v="38"/>
    <x v="91"/>
    <n v="352500"/>
    <n v="705000"/>
  </r>
  <r>
    <x v="173"/>
    <x v="39"/>
    <x v="91"/>
    <n v="393025"/>
    <n v="20406696"/>
  </r>
  <r>
    <x v="173"/>
    <x v="40"/>
    <x v="91"/>
    <n v="428750"/>
    <n v="15664850"/>
  </r>
  <r>
    <x v="174"/>
    <x v="38"/>
    <x v="91"/>
    <n v="368000"/>
    <n v="368000"/>
  </r>
  <r>
    <x v="174"/>
    <x v="39"/>
    <x v="91"/>
    <n v="375000"/>
    <n v="10806200"/>
  </r>
  <r>
    <x v="174"/>
    <x v="40"/>
    <x v="91"/>
    <n v="424950"/>
    <n v="16395720"/>
  </r>
  <r>
    <x v="175"/>
    <x v="38"/>
    <x v="91"/>
    <m/>
    <n v="0"/>
  </r>
  <r>
    <x v="175"/>
    <x v="39"/>
    <x v="91"/>
    <n v="396000"/>
    <n v="13161476"/>
  </r>
  <r>
    <x v="175"/>
    <x v="40"/>
    <x v="91"/>
    <n v="377000"/>
    <n v="13029132"/>
  </r>
  <r>
    <x v="176"/>
    <x v="38"/>
    <x v="91"/>
    <m/>
    <n v="0"/>
  </r>
  <r>
    <x v="176"/>
    <x v="39"/>
    <x v="91"/>
    <n v="390000"/>
    <n v="9010650"/>
  </r>
  <r>
    <x v="176"/>
    <x v="40"/>
    <x v="91"/>
    <n v="416000"/>
    <n v="18537969"/>
  </r>
  <r>
    <x v="177"/>
    <x v="38"/>
    <x v="91"/>
    <n v="342500"/>
    <n v="685000"/>
  </r>
  <r>
    <x v="177"/>
    <x v="39"/>
    <x v="91"/>
    <n v="389475"/>
    <n v="11249575"/>
  </r>
  <r>
    <x v="177"/>
    <x v="40"/>
    <x v="91"/>
    <n v="400000"/>
    <n v="19126185"/>
  </r>
  <r>
    <x v="178"/>
    <x v="38"/>
    <x v="91"/>
    <n v="322500"/>
    <n v="322500"/>
  </r>
  <r>
    <x v="178"/>
    <x v="39"/>
    <x v="91"/>
    <n v="381500"/>
    <n v="11016450"/>
  </r>
  <r>
    <x v="178"/>
    <x v="40"/>
    <x v="91"/>
    <n v="425000"/>
    <n v="17213383"/>
  </r>
  <r>
    <x v="179"/>
    <x v="38"/>
    <x v="91"/>
    <n v="333000"/>
    <n v="666000"/>
  </r>
  <r>
    <x v="179"/>
    <x v="39"/>
    <x v="91"/>
    <n v="450000"/>
    <n v="14456591"/>
  </r>
  <r>
    <x v="179"/>
    <x v="40"/>
    <x v="91"/>
    <n v="420600"/>
    <n v="18529559"/>
  </r>
  <r>
    <x v="180"/>
    <x v="38"/>
    <x v="91"/>
    <n v="356100"/>
    <n v="1113100"/>
  </r>
  <r>
    <x v="180"/>
    <x v="39"/>
    <x v="91"/>
    <n v="420000"/>
    <n v="11607400"/>
  </r>
  <r>
    <x v="180"/>
    <x v="40"/>
    <x v="91"/>
    <n v="453750"/>
    <n v="6223675"/>
  </r>
  <r>
    <x v="181"/>
    <x v="38"/>
    <x v="91"/>
    <n v="410000"/>
    <n v="1094450"/>
  </r>
  <r>
    <x v="181"/>
    <x v="39"/>
    <x v="91"/>
    <n v="458000"/>
    <n v="8192621"/>
  </r>
  <r>
    <x v="181"/>
    <x v="40"/>
    <x v="91"/>
    <n v="444000"/>
    <n v="11186292"/>
  </r>
  <r>
    <x v="182"/>
    <x v="38"/>
    <x v="91"/>
    <n v="358350"/>
    <n v="716700"/>
  </r>
  <r>
    <x v="182"/>
    <x v="39"/>
    <x v="91"/>
    <n v="460000"/>
    <n v="14241778"/>
  </r>
  <r>
    <x v="182"/>
    <x v="40"/>
    <x v="91"/>
    <n v="435000"/>
    <n v="13058575"/>
  </r>
  <r>
    <x v="183"/>
    <x v="38"/>
    <x v="91"/>
    <m/>
    <n v="0"/>
  </r>
  <r>
    <x v="183"/>
    <x v="39"/>
    <x v="91"/>
    <n v="450500"/>
    <n v="9488350"/>
  </r>
  <r>
    <x v="183"/>
    <x v="40"/>
    <x v="91"/>
    <n v="432000"/>
    <n v="12678515"/>
  </r>
  <r>
    <x v="184"/>
    <x v="38"/>
    <x v="91"/>
    <n v="429500"/>
    <n v="429500"/>
  </r>
  <r>
    <x v="184"/>
    <x v="39"/>
    <x v="91"/>
    <n v="493500"/>
    <n v="16918341"/>
  </r>
  <r>
    <x v="184"/>
    <x v="40"/>
    <x v="91"/>
    <n v="443000"/>
    <n v="10774867"/>
  </r>
  <r>
    <x v="185"/>
    <x v="38"/>
    <x v="91"/>
    <n v="437250"/>
    <n v="1727500"/>
  </r>
  <r>
    <x v="185"/>
    <x v="39"/>
    <x v="91"/>
    <n v="452500"/>
    <n v="21479649"/>
  </r>
  <r>
    <x v="185"/>
    <x v="40"/>
    <x v="91"/>
    <n v="450000"/>
    <n v="16125509"/>
  </r>
  <r>
    <x v="186"/>
    <x v="38"/>
    <x v="91"/>
    <n v="468000"/>
    <n v="468000"/>
  </r>
  <r>
    <x v="186"/>
    <x v="39"/>
    <x v="91"/>
    <n v="522450"/>
    <n v="23760676"/>
  </r>
  <r>
    <x v="186"/>
    <x v="40"/>
    <x v="91"/>
    <n v="422000"/>
    <n v="11853928"/>
  </r>
  <r>
    <x v="187"/>
    <x v="38"/>
    <x v="91"/>
    <m/>
    <n v="0"/>
  </r>
  <r>
    <x v="187"/>
    <x v="39"/>
    <x v="91"/>
    <n v="475000"/>
    <n v="19319272"/>
  </r>
  <r>
    <x v="187"/>
    <x v="40"/>
    <x v="91"/>
    <n v="425000"/>
    <n v="15106010"/>
  </r>
  <r>
    <x v="188"/>
    <x v="38"/>
    <x v="91"/>
    <m/>
    <n v="0"/>
  </r>
  <r>
    <x v="188"/>
    <x v="39"/>
    <x v="91"/>
    <n v="569995"/>
    <n v="15178170"/>
  </r>
  <r>
    <x v="188"/>
    <x v="40"/>
    <x v="91"/>
    <n v="415000"/>
    <n v="12656862"/>
  </r>
  <r>
    <x v="189"/>
    <x v="38"/>
    <x v="91"/>
    <m/>
    <n v="0"/>
  </r>
  <r>
    <x v="189"/>
    <x v="39"/>
    <x v="91"/>
    <n v="443000"/>
    <n v="18572776"/>
  </r>
  <r>
    <x v="189"/>
    <x v="40"/>
    <x v="91"/>
    <n v="420000"/>
    <n v="11657949"/>
  </r>
  <r>
    <x v="190"/>
    <x v="38"/>
    <x v="91"/>
    <n v="406000"/>
    <n v="406000"/>
  </r>
  <r>
    <x v="190"/>
    <x v="39"/>
    <x v="91"/>
    <n v="417475"/>
    <n v="14451608"/>
  </r>
  <r>
    <x v="190"/>
    <x v="40"/>
    <x v="91"/>
    <n v="422500"/>
    <n v="9435500"/>
  </r>
  <r>
    <x v="191"/>
    <x v="38"/>
    <x v="91"/>
    <m/>
    <n v="0"/>
  </r>
  <r>
    <x v="191"/>
    <x v="39"/>
    <x v="91"/>
    <n v="434975"/>
    <n v="11448580"/>
  </r>
  <r>
    <x v="191"/>
    <x v="40"/>
    <x v="91"/>
    <n v="430000"/>
    <n v="11419687"/>
  </r>
  <r>
    <x v="192"/>
    <x v="38"/>
    <x v="91"/>
    <n v="380000"/>
    <n v="380000"/>
  </r>
  <r>
    <x v="192"/>
    <x v="39"/>
    <x v="91"/>
    <n v="444475"/>
    <n v="9225200"/>
  </r>
  <r>
    <x v="192"/>
    <x v="40"/>
    <x v="91"/>
    <n v="430000"/>
    <n v="7258699"/>
  </r>
  <r>
    <x v="202"/>
    <x v="38"/>
    <x v="91"/>
    <m/>
    <m/>
  </r>
  <r>
    <x v="202"/>
    <x v="39"/>
    <x v="91"/>
    <n v="500000"/>
    <n v="8478425"/>
  </r>
  <r>
    <x v="202"/>
    <x v="40"/>
    <x v="91"/>
    <n v="412500"/>
    <n v="8260790"/>
  </r>
  <r>
    <x v="194"/>
    <x v="38"/>
    <x v="91"/>
    <n v="385000"/>
    <n v="385000"/>
  </r>
  <r>
    <x v="194"/>
    <x v="39"/>
    <x v="91"/>
    <n v="445000"/>
    <n v="13255600"/>
  </r>
  <r>
    <x v="194"/>
    <x v="40"/>
    <x v="91"/>
    <n v="435000"/>
    <n v="13392726"/>
  </r>
  <r>
    <x v="195"/>
    <x v="38"/>
    <x v="91"/>
    <n v="390000"/>
    <n v="390000"/>
  </r>
  <r>
    <x v="195"/>
    <x v="39"/>
    <x v="91"/>
    <n v="451750"/>
    <n v="16258884"/>
  </r>
  <r>
    <x v="195"/>
    <x v="40"/>
    <x v="91"/>
    <n v="432000"/>
    <n v="10197986"/>
  </r>
  <r>
    <x v="196"/>
    <x v="38"/>
    <x v="91"/>
    <m/>
    <m/>
  </r>
  <r>
    <x v="196"/>
    <x v="39"/>
    <x v="91"/>
    <n v="440000"/>
    <n v="15115950"/>
  </r>
  <r>
    <x v="196"/>
    <x v="40"/>
    <x v="91"/>
    <n v="434000"/>
    <n v="19003060"/>
  </r>
  <r>
    <x v="197"/>
    <x v="38"/>
    <x v="91"/>
    <n v="455000"/>
    <n v="455000"/>
  </r>
  <r>
    <x v="197"/>
    <x v="39"/>
    <x v="91"/>
    <n v="469975"/>
    <n v="18067423"/>
  </r>
  <r>
    <x v="197"/>
    <x v="40"/>
    <x v="91"/>
    <n v="429000"/>
    <n v="12378538"/>
  </r>
  <r>
    <x v="198"/>
    <x v="38"/>
    <x v="91"/>
    <n v="460000"/>
    <n v="460000"/>
  </r>
  <r>
    <x v="198"/>
    <x v="39"/>
    <x v="91"/>
    <n v="474750"/>
    <n v="18032199"/>
  </r>
  <r>
    <x v="198"/>
    <x v="40"/>
    <x v="91"/>
    <n v="445500"/>
    <n v="13202845"/>
  </r>
  <r>
    <x v="199"/>
    <x v="38"/>
    <x v="91"/>
    <n v="398000"/>
    <n v="398000"/>
  </r>
  <r>
    <x v="199"/>
    <x v="39"/>
    <x v="91"/>
    <n v="490000"/>
    <n v="16496902"/>
  </r>
  <r>
    <x v="199"/>
    <x v="40"/>
    <x v="91"/>
    <n v="418000"/>
    <n v="9626890"/>
  </r>
  <r>
    <x v="200"/>
    <x v="38"/>
    <x v="91"/>
    <n v="375000"/>
    <n v="750000"/>
  </r>
  <r>
    <x v="200"/>
    <x v="39"/>
    <x v="91"/>
    <n v="417000"/>
    <n v="12700503"/>
  </r>
  <r>
    <x v="200"/>
    <x v="40"/>
    <x v="91"/>
    <n v="451025"/>
    <n v="10415899"/>
  </r>
  <r>
    <x v="201"/>
    <x v="40"/>
    <x v="91"/>
    <n v="429000"/>
    <n v="15495800"/>
  </r>
  <r>
    <x v="201"/>
    <x v="39"/>
    <x v="91"/>
    <n v="457500"/>
    <n v="12866936"/>
  </r>
  <r>
    <x v="201"/>
    <x v="38"/>
    <x v="91"/>
    <n v="449975"/>
    <n v="899950"/>
  </r>
  <r>
    <x v="12"/>
    <x v="40"/>
    <x v="92"/>
    <n v="254950"/>
    <n v="509900"/>
  </r>
  <r>
    <x v="13"/>
    <x v="40"/>
    <x v="92"/>
    <n v="269950"/>
    <n v="2329650"/>
  </r>
  <r>
    <x v="14"/>
    <x v="40"/>
    <x v="92"/>
    <n v="274000"/>
    <n v="548000"/>
  </r>
  <r>
    <x v="15"/>
    <x v="40"/>
    <x v="92"/>
    <n v="269950"/>
    <n v="1693750"/>
  </r>
  <r>
    <x v="16"/>
    <x v="40"/>
    <x v="92"/>
    <n v="259950"/>
    <n v="1339300"/>
  </r>
  <r>
    <x v="17"/>
    <x v="40"/>
    <x v="92"/>
    <n v="299000"/>
    <n v="2433950"/>
  </r>
  <r>
    <x v="18"/>
    <x v="40"/>
    <x v="92"/>
    <n v="289000"/>
    <n v="3546360"/>
  </r>
  <r>
    <x v="19"/>
    <x v="40"/>
    <x v="92"/>
    <n v="210000"/>
    <n v="420000"/>
  </r>
  <r>
    <x v="20"/>
    <x v="40"/>
    <x v="92"/>
    <n v="240000"/>
    <n v="994900"/>
  </r>
  <r>
    <x v="21"/>
    <x v="40"/>
    <x v="92"/>
    <n v="326225"/>
    <n v="1291751"/>
  </r>
  <r>
    <x v="22"/>
    <x v="40"/>
    <x v="92"/>
    <n v="250000"/>
    <n v="2334900"/>
  </r>
  <r>
    <x v="23"/>
    <x v="40"/>
    <x v="92"/>
    <n v="240550"/>
    <n v="481100"/>
  </r>
  <r>
    <x v="24"/>
    <x v="40"/>
    <x v="92"/>
    <n v="272500"/>
    <n v="545000"/>
  </r>
  <r>
    <x v="25"/>
    <x v="40"/>
    <x v="92"/>
    <m/>
    <n v="0"/>
  </r>
  <r>
    <x v="26"/>
    <x v="40"/>
    <x v="92"/>
    <n v="264975"/>
    <n v="1139900"/>
  </r>
  <r>
    <x v="27"/>
    <x v="40"/>
    <x v="92"/>
    <n v="299000"/>
    <n v="1290900"/>
  </r>
  <r>
    <x v="28"/>
    <x v="40"/>
    <x v="92"/>
    <n v="314000"/>
    <n v="1215000"/>
  </r>
  <r>
    <x v="29"/>
    <x v="40"/>
    <x v="92"/>
    <n v="295500"/>
    <n v="1200950"/>
  </r>
  <r>
    <x v="30"/>
    <x v="40"/>
    <x v="92"/>
    <n v="244950"/>
    <n v="620450"/>
  </r>
  <r>
    <x v="31"/>
    <x v="40"/>
    <x v="92"/>
    <n v="339950"/>
    <n v="1654950"/>
  </r>
  <r>
    <x v="32"/>
    <x v="40"/>
    <x v="92"/>
    <n v="327900"/>
    <n v="1682900"/>
  </r>
  <r>
    <x v="33"/>
    <x v="40"/>
    <x v="92"/>
    <n v="305273"/>
    <n v="1622273"/>
  </r>
  <r>
    <x v="34"/>
    <x v="40"/>
    <x v="92"/>
    <n v="302919"/>
    <n v="1253838"/>
  </r>
  <r>
    <x v="35"/>
    <x v="40"/>
    <x v="92"/>
    <n v="347000"/>
    <n v="694000"/>
  </r>
  <r>
    <x v="36"/>
    <x v="40"/>
    <x v="92"/>
    <m/>
    <n v="0"/>
  </r>
  <r>
    <x v="37"/>
    <x v="40"/>
    <x v="92"/>
    <n v="359000"/>
    <n v="359000"/>
  </r>
  <r>
    <x v="38"/>
    <x v="40"/>
    <x v="92"/>
    <m/>
    <n v="0"/>
  </r>
  <r>
    <x v="39"/>
    <x v="40"/>
    <x v="92"/>
    <n v="418000"/>
    <n v="836000"/>
  </r>
  <r>
    <x v="40"/>
    <x v="40"/>
    <x v="92"/>
    <n v="330975"/>
    <n v="1433950"/>
  </r>
  <r>
    <x v="41"/>
    <x v="40"/>
    <x v="92"/>
    <m/>
    <n v="0"/>
  </r>
  <r>
    <x v="42"/>
    <x v="40"/>
    <x v="92"/>
    <n v="556475"/>
    <n v="1112950"/>
  </r>
  <r>
    <x v="43"/>
    <x v="40"/>
    <x v="92"/>
    <n v="438000"/>
    <n v="876000"/>
  </r>
  <r>
    <x v="44"/>
    <x v="40"/>
    <x v="92"/>
    <n v="279900"/>
    <n v="922900"/>
  </r>
  <r>
    <x v="45"/>
    <x v="40"/>
    <x v="92"/>
    <n v="299900"/>
    <n v="939400"/>
  </r>
  <r>
    <x v="46"/>
    <x v="40"/>
    <x v="92"/>
    <n v="318725"/>
    <n v="637450"/>
  </r>
  <r>
    <x v="47"/>
    <x v="40"/>
    <x v="92"/>
    <m/>
    <n v="0"/>
  </r>
  <r>
    <x v="48"/>
    <x v="40"/>
    <x v="92"/>
    <n v="414725"/>
    <n v="829450"/>
  </r>
  <r>
    <x v="49"/>
    <x v="40"/>
    <x v="92"/>
    <n v="390000"/>
    <n v="390000"/>
  </r>
  <r>
    <x v="50"/>
    <x v="40"/>
    <x v="92"/>
    <n v="379500"/>
    <n v="1518000"/>
  </r>
  <r>
    <x v="51"/>
    <x v="40"/>
    <x v="92"/>
    <n v="370000"/>
    <n v="1093400"/>
  </r>
  <r>
    <x v="52"/>
    <x v="40"/>
    <x v="92"/>
    <n v="436709"/>
    <n v="1763866"/>
  </r>
  <r>
    <x v="53"/>
    <x v="40"/>
    <x v="92"/>
    <n v="410000"/>
    <n v="820000"/>
  </r>
  <r>
    <x v="54"/>
    <x v="40"/>
    <x v="92"/>
    <n v="339975"/>
    <n v="679950"/>
  </r>
  <r>
    <x v="55"/>
    <x v="40"/>
    <x v="92"/>
    <n v="399000"/>
    <n v="1225888"/>
  </r>
  <r>
    <x v="56"/>
    <x v="40"/>
    <x v="92"/>
    <n v="443975"/>
    <n v="887950"/>
  </r>
  <r>
    <x v="57"/>
    <x v="40"/>
    <x v="92"/>
    <n v="393323"/>
    <n v="2307913"/>
  </r>
  <r>
    <x v="58"/>
    <x v="40"/>
    <x v="92"/>
    <n v="324250"/>
    <n v="648500"/>
  </r>
  <r>
    <x v="59"/>
    <x v="40"/>
    <x v="92"/>
    <n v="362053"/>
    <n v="1544105"/>
  </r>
  <r>
    <x v="60"/>
    <x v="40"/>
    <x v="92"/>
    <n v="400930"/>
    <n v="801860"/>
  </r>
  <r>
    <x v="61"/>
    <x v="40"/>
    <x v="92"/>
    <n v="341475"/>
    <n v="1339400"/>
  </r>
  <r>
    <x v="62"/>
    <x v="40"/>
    <x v="92"/>
    <n v="413475"/>
    <n v="826950"/>
  </r>
  <r>
    <x v="63"/>
    <x v="40"/>
    <x v="92"/>
    <n v="356998"/>
    <n v="713995"/>
  </r>
  <r>
    <x v="64"/>
    <x v="40"/>
    <x v="92"/>
    <n v="426000"/>
    <n v="1974450"/>
  </r>
  <r>
    <x v="65"/>
    <x v="40"/>
    <x v="92"/>
    <n v="380000"/>
    <n v="1104450"/>
  </r>
  <r>
    <x v="66"/>
    <x v="40"/>
    <x v="92"/>
    <n v="367475"/>
    <n v="734950"/>
  </r>
  <r>
    <x v="67"/>
    <x v="40"/>
    <x v="92"/>
    <m/>
    <n v="0"/>
  </r>
  <r>
    <x v="68"/>
    <x v="40"/>
    <x v="92"/>
    <m/>
    <n v="0"/>
  </r>
  <r>
    <x v="69"/>
    <x v="40"/>
    <x v="92"/>
    <n v="304750"/>
    <n v="609500"/>
  </r>
  <r>
    <x v="70"/>
    <x v="40"/>
    <x v="92"/>
    <n v="226742"/>
    <n v="226742"/>
  </r>
  <r>
    <x v="71"/>
    <x v="40"/>
    <x v="92"/>
    <n v="319975"/>
    <n v="639950"/>
  </r>
  <r>
    <x v="72"/>
    <x v="40"/>
    <x v="92"/>
    <n v="292500"/>
    <n v="585000"/>
  </r>
  <r>
    <x v="73"/>
    <x v="40"/>
    <x v="92"/>
    <n v="347425"/>
    <n v="694850"/>
  </r>
  <r>
    <x v="74"/>
    <x v="40"/>
    <x v="92"/>
    <n v="300000"/>
    <n v="300000"/>
  </r>
  <r>
    <x v="75"/>
    <x v="40"/>
    <x v="92"/>
    <m/>
    <n v="0"/>
  </r>
  <r>
    <x v="76"/>
    <x v="40"/>
    <x v="92"/>
    <n v="319995"/>
    <n v="879075"/>
  </r>
  <r>
    <x v="77"/>
    <x v="40"/>
    <x v="92"/>
    <n v="330000"/>
    <n v="660000"/>
  </r>
  <r>
    <x v="78"/>
    <x v="40"/>
    <x v="92"/>
    <n v="334000"/>
    <n v="668000"/>
  </r>
  <r>
    <x v="79"/>
    <x v="40"/>
    <x v="92"/>
    <n v="307000"/>
    <n v="879000"/>
  </r>
  <r>
    <x v="80"/>
    <x v="40"/>
    <x v="92"/>
    <n v="325000"/>
    <n v="4019450"/>
  </r>
  <r>
    <x v="81"/>
    <x v="40"/>
    <x v="92"/>
    <n v="299950"/>
    <n v="874450"/>
  </r>
  <r>
    <x v="82"/>
    <x v="40"/>
    <x v="92"/>
    <n v="298500"/>
    <n v="298500"/>
  </r>
  <r>
    <x v="83"/>
    <x v="40"/>
    <x v="92"/>
    <n v="291950"/>
    <n v="1449750"/>
  </r>
  <r>
    <x v="84"/>
    <x v="40"/>
    <x v="92"/>
    <n v="259975"/>
    <n v="519950"/>
  </r>
  <r>
    <x v="85"/>
    <x v="40"/>
    <x v="92"/>
    <n v="299950"/>
    <n v="1369700"/>
  </r>
  <r>
    <x v="86"/>
    <x v="40"/>
    <x v="92"/>
    <n v="309995"/>
    <n v="2218990"/>
  </r>
  <r>
    <x v="87"/>
    <x v="40"/>
    <x v="92"/>
    <n v="370500"/>
    <n v="1093495"/>
  </r>
  <r>
    <x v="88"/>
    <x v="40"/>
    <x v="92"/>
    <n v="292000"/>
    <n v="2197404"/>
  </r>
  <r>
    <x v="89"/>
    <x v="40"/>
    <x v="92"/>
    <n v="325491"/>
    <n v="989925"/>
  </r>
  <r>
    <x v="90"/>
    <x v="40"/>
    <x v="92"/>
    <n v="328581"/>
    <n v="2261609"/>
  </r>
  <r>
    <x v="91"/>
    <x v="40"/>
    <x v="92"/>
    <n v="322435"/>
    <n v="2467326"/>
  </r>
  <r>
    <x v="92"/>
    <x v="40"/>
    <x v="92"/>
    <n v="331995"/>
    <n v="1133995"/>
  </r>
  <r>
    <x v="93"/>
    <x v="40"/>
    <x v="92"/>
    <n v="330000"/>
    <n v="1631995"/>
  </r>
  <r>
    <x v="94"/>
    <x v="40"/>
    <x v="92"/>
    <n v="284995"/>
    <n v="894440"/>
  </r>
  <r>
    <x v="95"/>
    <x v="40"/>
    <x v="92"/>
    <n v="295748"/>
    <n v="2272080"/>
  </r>
  <r>
    <x v="96"/>
    <x v="40"/>
    <x v="92"/>
    <n v="150000"/>
    <n v="150000"/>
  </r>
  <r>
    <x v="97"/>
    <x v="40"/>
    <x v="92"/>
    <n v="263750"/>
    <n v="527500"/>
  </r>
  <r>
    <x v="98"/>
    <x v="40"/>
    <x v="92"/>
    <n v="272900"/>
    <n v="1862880"/>
  </r>
  <r>
    <x v="99"/>
    <x v="40"/>
    <x v="92"/>
    <n v="305973"/>
    <n v="2528323"/>
  </r>
  <r>
    <x v="100"/>
    <x v="40"/>
    <x v="92"/>
    <n v="283998"/>
    <n v="1549940"/>
  </r>
  <r>
    <x v="101"/>
    <x v="40"/>
    <x v="92"/>
    <n v="306495"/>
    <n v="612990"/>
  </r>
  <r>
    <x v="102"/>
    <x v="40"/>
    <x v="92"/>
    <n v="254000"/>
    <n v="1245078"/>
  </r>
  <r>
    <x v="103"/>
    <x v="40"/>
    <x v="92"/>
    <n v="225950"/>
    <n v="451900"/>
  </r>
  <r>
    <x v="104"/>
    <x v="40"/>
    <x v="92"/>
    <n v="266998"/>
    <n v="1808840"/>
  </r>
  <r>
    <x v="105"/>
    <x v="40"/>
    <x v="92"/>
    <n v="239995"/>
    <n v="744985"/>
  </r>
  <r>
    <x v="106"/>
    <x v="40"/>
    <x v="92"/>
    <n v="257473"/>
    <n v="514945"/>
  </r>
  <r>
    <x v="107"/>
    <x v="40"/>
    <x v="92"/>
    <n v="269995"/>
    <n v="1104980"/>
  </r>
  <r>
    <x v="108"/>
    <x v="40"/>
    <x v="92"/>
    <n v="249950"/>
    <n v="785945"/>
  </r>
  <r>
    <x v="109"/>
    <x v="40"/>
    <x v="92"/>
    <n v="269995"/>
    <n v="791945"/>
  </r>
  <r>
    <x v="110"/>
    <x v="40"/>
    <x v="92"/>
    <n v="249648"/>
    <n v="1894140"/>
  </r>
  <r>
    <x v="111"/>
    <x v="40"/>
    <x v="92"/>
    <n v="249995"/>
    <n v="2424835"/>
  </r>
  <r>
    <x v="112"/>
    <x v="40"/>
    <x v="92"/>
    <n v="274643"/>
    <n v="549285"/>
  </r>
  <r>
    <x v="113"/>
    <x v="40"/>
    <x v="92"/>
    <n v="270000"/>
    <n v="1317999"/>
  </r>
  <r>
    <x v="114"/>
    <x v="40"/>
    <x v="92"/>
    <n v="279923"/>
    <n v="1698699"/>
  </r>
  <r>
    <x v="115"/>
    <x v="40"/>
    <x v="92"/>
    <n v="240000"/>
    <n v="240000"/>
  </r>
  <r>
    <x v="116"/>
    <x v="40"/>
    <x v="92"/>
    <n v="260000"/>
    <n v="764000"/>
  </r>
  <r>
    <x v="117"/>
    <x v="40"/>
    <x v="92"/>
    <n v="275000"/>
    <n v="550000"/>
  </r>
  <r>
    <x v="118"/>
    <x v="40"/>
    <x v="92"/>
    <n v="247000"/>
    <n v="933000"/>
  </r>
  <r>
    <x v="119"/>
    <x v="40"/>
    <x v="92"/>
    <n v="348000"/>
    <n v="1401021"/>
  </r>
  <r>
    <x v="120"/>
    <x v="40"/>
    <x v="92"/>
    <n v="205000"/>
    <n v="722000"/>
  </r>
  <r>
    <x v="121"/>
    <x v="40"/>
    <x v="92"/>
    <n v="308162"/>
    <n v="1198323"/>
  </r>
  <r>
    <x v="122"/>
    <x v="40"/>
    <x v="92"/>
    <n v="280975"/>
    <n v="1228950"/>
  </r>
  <r>
    <x v="123"/>
    <x v="40"/>
    <x v="92"/>
    <n v="292500"/>
    <n v="4210240"/>
  </r>
  <r>
    <x v="124"/>
    <x v="40"/>
    <x v="92"/>
    <n v="209000"/>
    <n v="1200990"/>
  </r>
  <r>
    <x v="125"/>
    <x v="40"/>
    <x v="92"/>
    <n v="303400"/>
    <n v="1005900"/>
  </r>
  <r>
    <x v="126"/>
    <x v="40"/>
    <x v="92"/>
    <n v="267000"/>
    <n v="1026000"/>
  </r>
  <r>
    <x v="127"/>
    <x v="40"/>
    <x v="92"/>
    <n v="276000"/>
    <n v="829000"/>
  </r>
  <r>
    <x v="128"/>
    <x v="40"/>
    <x v="92"/>
    <n v="316500"/>
    <n v="1483200"/>
  </r>
  <r>
    <x v="129"/>
    <x v="40"/>
    <x v="92"/>
    <n v="340000"/>
    <n v="1081000"/>
  </r>
  <r>
    <x v="130"/>
    <x v="40"/>
    <x v="92"/>
    <n v="223000"/>
    <n v="709500"/>
  </r>
  <r>
    <x v="131"/>
    <x v="40"/>
    <x v="92"/>
    <n v="315000"/>
    <n v="315000"/>
  </r>
  <r>
    <x v="132"/>
    <x v="40"/>
    <x v="92"/>
    <n v="190000"/>
    <n v="190000"/>
  </r>
  <r>
    <x v="133"/>
    <x v="40"/>
    <x v="92"/>
    <n v="272150"/>
    <n v="1066300"/>
  </r>
  <r>
    <x v="134"/>
    <x v="40"/>
    <x v="92"/>
    <n v="286000"/>
    <n v="572000"/>
  </r>
  <r>
    <x v="135"/>
    <x v="40"/>
    <x v="92"/>
    <n v="275000"/>
    <n v="1364300"/>
  </r>
  <r>
    <x v="136"/>
    <x v="40"/>
    <x v="92"/>
    <n v="200000"/>
    <n v="599000"/>
  </r>
  <r>
    <x v="137"/>
    <x v="40"/>
    <x v="92"/>
    <n v="286800"/>
    <n v="831800"/>
  </r>
  <r>
    <x v="138"/>
    <x v="40"/>
    <x v="92"/>
    <n v="340000"/>
    <n v="1734950"/>
  </r>
  <r>
    <x v="139"/>
    <x v="40"/>
    <x v="92"/>
    <n v="365000"/>
    <n v="365000"/>
  </r>
  <r>
    <x v="140"/>
    <x v="40"/>
    <x v="92"/>
    <m/>
    <n v="0"/>
  </r>
  <r>
    <x v="141"/>
    <x v="40"/>
    <x v="92"/>
    <n v="436588"/>
    <n v="1672145"/>
  </r>
  <r>
    <x v="142"/>
    <x v="40"/>
    <x v="92"/>
    <n v="364975"/>
    <n v="1550670"/>
  </r>
  <r>
    <x v="143"/>
    <x v="40"/>
    <x v="92"/>
    <n v="433345"/>
    <n v="2976760"/>
  </r>
  <r>
    <x v="144"/>
    <x v="40"/>
    <x v="92"/>
    <n v="528950"/>
    <n v="528950"/>
  </r>
  <r>
    <x v="145"/>
    <x v="40"/>
    <x v="92"/>
    <n v="513920"/>
    <n v="2415050"/>
  </r>
  <r>
    <x v="146"/>
    <x v="40"/>
    <x v="92"/>
    <n v="446220"/>
    <n v="3432825"/>
  </r>
  <r>
    <x v="147"/>
    <x v="40"/>
    <x v="92"/>
    <n v="305000"/>
    <n v="1099135"/>
  </r>
  <r>
    <x v="148"/>
    <x v="40"/>
    <x v="92"/>
    <n v="350000"/>
    <n v="2863900"/>
  </r>
  <r>
    <x v="149"/>
    <x v="40"/>
    <x v="92"/>
    <n v="310000"/>
    <n v="1299500"/>
  </r>
  <r>
    <x v="150"/>
    <x v="40"/>
    <x v="92"/>
    <n v="373750"/>
    <n v="2902000"/>
  </r>
  <r>
    <x v="151"/>
    <x v="40"/>
    <x v="92"/>
    <n v="345000"/>
    <n v="1076000"/>
  </r>
  <r>
    <x v="152"/>
    <x v="40"/>
    <x v="92"/>
    <n v="350888"/>
    <n v="1955738"/>
  </r>
  <r>
    <x v="153"/>
    <x v="40"/>
    <x v="92"/>
    <n v="322250"/>
    <n v="1359450"/>
  </r>
  <r>
    <x v="154"/>
    <x v="40"/>
    <x v="92"/>
    <n v="310000"/>
    <n v="1548450"/>
  </r>
  <r>
    <x v="155"/>
    <x v="40"/>
    <x v="92"/>
    <n v="310000"/>
    <n v="871600"/>
  </r>
  <r>
    <x v="156"/>
    <x v="40"/>
    <x v="92"/>
    <n v="390000"/>
    <n v="1996105"/>
  </r>
  <r>
    <x v="157"/>
    <x v="40"/>
    <x v="92"/>
    <n v="381675"/>
    <n v="1368350"/>
  </r>
  <r>
    <x v="158"/>
    <x v="40"/>
    <x v="92"/>
    <n v="351500"/>
    <n v="2163000"/>
  </r>
  <r>
    <x v="159"/>
    <x v="40"/>
    <x v="92"/>
    <n v="358000"/>
    <n v="358000"/>
  </r>
  <r>
    <x v="160"/>
    <x v="40"/>
    <x v="92"/>
    <n v="350000"/>
    <n v="1030000"/>
  </r>
  <r>
    <x v="161"/>
    <x v="40"/>
    <x v="92"/>
    <n v="384500"/>
    <n v="2504000"/>
  </r>
  <r>
    <x v="162"/>
    <x v="40"/>
    <x v="92"/>
    <n v="455000"/>
    <n v="910000"/>
  </r>
  <r>
    <x v="163"/>
    <x v="40"/>
    <x v="92"/>
    <n v="422500"/>
    <n v="3453750"/>
  </r>
  <r>
    <x v="164"/>
    <x v="40"/>
    <x v="92"/>
    <n v="365000"/>
    <n v="2192900"/>
  </r>
  <r>
    <x v="165"/>
    <x v="40"/>
    <x v="92"/>
    <n v="364500"/>
    <n v="1404950"/>
  </r>
  <r>
    <x v="166"/>
    <x v="40"/>
    <x v="92"/>
    <n v="375000"/>
    <n v="990500"/>
  </r>
  <r>
    <x v="167"/>
    <x v="40"/>
    <x v="92"/>
    <n v="360975"/>
    <n v="1361900"/>
  </r>
  <r>
    <x v="168"/>
    <x v="40"/>
    <x v="92"/>
    <n v="413000"/>
    <n v="1210690"/>
  </r>
  <r>
    <x v="169"/>
    <x v="40"/>
    <x v="92"/>
    <n v="335000"/>
    <n v="1606990"/>
  </r>
  <r>
    <x v="170"/>
    <x v="40"/>
    <x v="92"/>
    <n v="295750"/>
    <n v="591500"/>
  </r>
  <r>
    <x v="171"/>
    <x v="40"/>
    <x v="92"/>
    <n v="407500"/>
    <n v="1601000"/>
  </r>
  <r>
    <x v="172"/>
    <x v="40"/>
    <x v="92"/>
    <n v="335000"/>
    <n v="1362000"/>
  </r>
  <r>
    <x v="173"/>
    <x v="40"/>
    <x v="92"/>
    <n v="376000"/>
    <n v="991000"/>
  </r>
  <r>
    <x v="174"/>
    <x v="40"/>
    <x v="92"/>
    <n v="415000"/>
    <n v="3519149"/>
  </r>
  <r>
    <x v="175"/>
    <x v="40"/>
    <x v="92"/>
    <n v="343750"/>
    <n v="1455500"/>
  </r>
  <r>
    <x v="176"/>
    <x v="40"/>
    <x v="92"/>
    <n v="389000"/>
    <n v="1533000"/>
  </r>
  <r>
    <x v="177"/>
    <x v="40"/>
    <x v="92"/>
    <n v="412500"/>
    <n v="825000"/>
  </r>
  <r>
    <x v="178"/>
    <x v="40"/>
    <x v="92"/>
    <n v="469000"/>
    <n v="1349000"/>
  </r>
  <r>
    <x v="179"/>
    <x v="40"/>
    <x v="92"/>
    <n v="446500"/>
    <n v="3643000"/>
  </r>
  <r>
    <x v="180"/>
    <x v="40"/>
    <x v="92"/>
    <n v="405000"/>
    <n v="1803500"/>
  </r>
  <r>
    <x v="181"/>
    <x v="40"/>
    <x v="92"/>
    <n v="412000"/>
    <n v="3394500"/>
  </r>
  <r>
    <x v="182"/>
    <x v="40"/>
    <x v="92"/>
    <n v="435000"/>
    <n v="4742887"/>
  </r>
  <r>
    <x v="183"/>
    <x v="40"/>
    <x v="92"/>
    <n v="500000"/>
    <n v="3528791"/>
  </r>
  <r>
    <x v="184"/>
    <x v="40"/>
    <x v="92"/>
    <n v="530500"/>
    <n v="6333656"/>
  </r>
  <r>
    <x v="185"/>
    <x v="40"/>
    <x v="92"/>
    <n v="490000"/>
    <n v="7247663"/>
  </r>
  <r>
    <x v="186"/>
    <x v="40"/>
    <x v="92"/>
    <n v="624971"/>
    <n v="3475666"/>
  </r>
  <r>
    <x v="187"/>
    <x v="40"/>
    <x v="92"/>
    <n v="620220"/>
    <n v="2494704"/>
  </r>
  <r>
    <x v="188"/>
    <x v="40"/>
    <x v="92"/>
    <n v="569599"/>
    <n v="2986948"/>
  </r>
  <r>
    <x v="189"/>
    <x v="40"/>
    <x v="92"/>
    <n v="621509"/>
    <n v="9611047"/>
  </r>
  <r>
    <x v="190"/>
    <x v="40"/>
    <x v="92"/>
    <n v="654950"/>
    <n v="6032652"/>
  </r>
  <r>
    <x v="191"/>
    <x v="40"/>
    <x v="92"/>
    <n v="485000"/>
    <n v="7619401"/>
  </r>
  <r>
    <x v="192"/>
    <x v="40"/>
    <x v="92"/>
    <n v="587658"/>
    <n v="3485305"/>
  </r>
  <r>
    <x v="202"/>
    <x v="40"/>
    <x v="92"/>
    <n v="591770"/>
    <n v="5486780"/>
  </r>
  <r>
    <x v="194"/>
    <x v="40"/>
    <x v="92"/>
    <n v="543236"/>
    <n v="8439351"/>
  </r>
  <r>
    <x v="195"/>
    <x v="40"/>
    <x v="92"/>
    <n v="638990"/>
    <n v="4087490"/>
  </r>
  <r>
    <x v="196"/>
    <x v="40"/>
    <x v="92"/>
    <n v="542500"/>
    <n v="6559470"/>
  </r>
  <r>
    <x v="197"/>
    <x v="40"/>
    <x v="92"/>
    <n v="542495"/>
    <n v="6523881"/>
  </r>
  <r>
    <x v="198"/>
    <x v="40"/>
    <x v="92"/>
    <n v="490000"/>
    <n v="5618840"/>
  </r>
  <r>
    <x v="199"/>
    <x v="40"/>
    <x v="92"/>
    <n v="536802"/>
    <n v="4190452"/>
  </r>
  <r>
    <x v="200"/>
    <x v="40"/>
    <x v="92"/>
    <n v="512500"/>
    <n v="6611310"/>
  </r>
  <r>
    <x v="201"/>
    <x v="40"/>
    <x v="92"/>
    <n v="519475"/>
    <n v="5304392"/>
  </r>
  <r>
    <x v="12"/>
    <x v="41"/>
    <x v="93"/>
    <m/>
    <n v="0"/>
  </r>
  <r>
    <x v="13"/>
    <x v="41"/>
    <x v="93"/>
    <m/>
    <n v="0"/>
  </r>
  <r>
    <x v="14"/>
    <x v="41"/>
    <x v="93"/>
    <m/>
    <n v="0"/>
  </r>
  <r>
    <x v="15"/>
    <x v="41"/>
    <x v="93"/>
    <m/>
    <n v="0"/>
  </r>
  <r>
    <x v="16"/>
    <x v="41"/>
    <x v="93"/>
    <m/>
    <n v="0"/>
  </r>
  <r>
    <x v="17"/>
    <x v="41"/>
    <x v="93"/>
    <m/>
    <n v="0"/>
  </r>
  <r>
    <x v="18"/>
    <x v="41"/>
    <x v="93"/>
    <m/>
    <n v="0"/>
  </r>
  <r>
    <x v="19"/>
    <x v="41"/>
    <x v="93"/>
    <m/>
    <n v="0"/>
  </r>
  <r>
    <x v="20"/>
    <x v="41"/>
    <x v="93"/>
    <m/>
    <n v="0"/>
  </r>
  <r>
    <x v="21"/>
    <x v="41"/>
    <x v="93"/>
    <m/>
    <n v="0"/>
  </r>
  <r>
    <x v="22"/>
    <x v="41"/>
    <x v="93"/>
    <n v="326700"/>
    <n v="326700"/>
  </r>
  <r>
    <x v="23"/>
    <x v="41"/>
    <x v="93"/>
    <m/>
    <n v="0"/>
  </r>
  <r>
    <x v="24"/>
    <x v="41"/>
    <x v="93"/>
    <m/>
    <n v="0"/>
  </r>
  <r>
    <x v="25"/>
    <x v="41"/>
    <x v="93"/>
    <m/>
    <n v="0"/>
  </r>
  <r>
    <x v="26"/>
    <x v="41"/>
    <x v="93"/>
    <m/>
    <n v="0"/>
  </r>
  <r>
    <x v="27"/>
    <x v="41"/>
    <x v="93"/>
    <m/>
    <n v="0"/>
  </r>
  <r>
    <x v="28"/>
    <x v="41"/>
    <x v="93"/>
    <m/>
    <n v="0"/>
  </r>
  <r>
    <x v="29"/>
    <x v="41"/>
    <x v="93"/>
    <m/>
    <n v="0"/>
  </r>
  <r>
    <x v="30"/>
    <x v="41"/>
    <x v="93"/>
    <m/>
    <n v="0"/>
  </r>
  <r>
    <x v="31"/>
    <x v="41"/>
    <x v="93"/>
    <n v="658667"/>
    <n v="658667"/>
  </r>
  <r>
    <x v="32"/>
    <x v="41"/>
    <x v="93"/>
    <m/>
    <n v="0"/>
  </r>
  <r>
    <x v="33"/>
    <x v="41"/>
    <x v="93"/>
    <m/>
    <n v="0"/>
  </r>
  <r>
    <x v="34"/>
    <x v="41"/>
    <x v="93"/>
    <m/>
    <n v="0"/>
  </r>
  <r>
    <x v="35"/>
    <x v="41"/>
    <x v="93"/>
    <m/>
    <n v="0"/>
  </r>
  <r>
    <x v="36"/>
    <x v="41"/>
    <x v="93"/>
    <m/>
    <n v="0"/>
  </r>
  <r>
    <x v="37"/>
    <x v="41"/>
    <x v="93"/>
    <m/>
    <n v="0"/>
  </r>
  <r>
    <x v="38"/>
    <x v="41"/>
    <x v="93"/>
    <m/>
    <n v="0"/>
  </r>
  <r>
    <x v="39"/>
    <x v="41"/>
    <x v="93"/>
    <m/>
    <n v="0"/>
  </r>
  <r>
    <x v="40"/>
    <x v="41"/>
    <x v="93"/>
    <m/>
    <n v="0"/>
  </r>
  <r>
    <x v="41"/>
    <x v="41"/>
    <x v="93"/>
    <m/>
    <n v="0"/>
  </r>
  <r>
    <x v="42"/>
    <x v="41"/>
    <x v="93"/>
    <m/>
    <n v="0"/>
  </r>
  <r>
    <x v="43"/>
    <x v="41"/>
    <x v="93"/>
    <m/>
    <n v="0"/>
  </r>
  <r>
    <x v="44"/>
    <x v="41"/>
    <x v="93"/>
    <m/>
    <n v="0"/>
  </r>
  <r>
    <x v="45"/>
    <x v="41"/>
    <x v="93"/>
    <m/>
    <n v="0"/>
  </r>
  <r>
    <x v="46"/>
    <x v="41"/>
    <x v="93"/>
    <m/>
    <n v="0"/>
  </r>
  <r>
    <x v="47"/>
    <x v="41"/>
    <x v="93"/>
    <m/>
    <n v="0"/>
  </r>
  <r>
    <x v="48"/>
    <x v="41"/>
    <x v="93"/>
    <m/>
    <n v="0"/>
  </r>
  <r>
    <x v="49"/>
    <x v="41"/>
    <x v="93"/>
    <m/>
    <n v="0"/>
  </r>
  <r>
    <x v="50"/>
    <x v="41"/>
    <x v="93"/>
    <n v="550000"/>
    <n v="550000"/>
  </r>
  <r>
    <x v="51"/>
    <x v="41"/>
    <x v="93"/>
    <m/>
    <n v="0"/>
  </r>
  <r>
    <x v="52"/>
    <x v="41"/>
    <x v="93"/>
    <m/>
    <n v="0"/>
  </r>
  <r>
    <x v="53"/>
    <x v="41"/>
    <x v="93"/>
    <m/>
    <n v="0"/>
  </r>
  <r>
    <x v="54"/>
    <x v="41"/>
    <x v="93"/>
    <m/>
    <n v="0"/>
  </r>
  <r>
    <x v="55"/>
    <x v="41"/>
    <x v="93"/>
    <m/>
    <n v="0"/>
  </r>
  <r>
    <x v="56"/>
    <x v="41"/>
    <x v="93"/>
    <m/>
    <n v="0"/>
  </r>
  <r>
    <x v="57"/>
    <x v="41"/>
    <x v="93"/>
    <m/>
    <n v="0"/>
  </r>
  <r>
    <x v="58"/>
    <x v="41"/>
    <x v="93"/>
    <m/>
    <n v="0"/>
  </r>
  <r>
    <x v="59"/>
    <x v="41"/>
    <x v="93"/>
    <m/>
    <n v="0"/>
  </r>
  <r>
    <x v="60"/>
    <x v="41"/>
    <x v="93"/>
    <m/>
    <n v="0"/>
  </r>
  <r>
    <x v="61"/>
    <x v="41"/>
    <x v="93"/>
    <m/>
    <n v="0"/>
  </r>
  <r>
    <x v="62"/>
    <x v="41"/>
    <x v="93"/>
    <n v="349900"/>
    <n v="349900"/>
  </r>
  <r>
    <x v="63"/>
    <x v="41"/>
    <x v="93"/>
    <m/>
    <n v="0"/>
  </r>
  <r>
    <x v="64"/>
    <x v="41"/>
    <x v="93"/>
    <m/>
    <n v="0"/>
  </r>
  <r>
    <x v="65"/>
    <x v="41"/>
    <x v="93"/>
    <m/>
    <n v="0"/>
  </r>
  <r>
    <x v="66"/>
    <x v="41"/>
    <x v="93"/>
    <m/>
    <n v="0"/>
  </r>
  <r>
    <x v="67"/>
    <x v="41"/>
    <x v="93"/>
    <m/>
    <n v="0"/>
  </r>
  <r>
    <x v="68"/>
    <x v="41"/>
    <x v="93"/>
    <n v="405000"/>
    <n v="405000"/>
  </r>
  <r>
    <x v="69"/>
    <x v="41"/>
    <x v="93"/>
    <m/>
    <n v="0"/>
  </r>
  <r>
    <x v="70"/>
    <x v="41"/>
    <x v="93"/>
    <m/>
    <n v="0"/>
  </r>
  <r>
    <x v="71"/>
    <x v="41"/>
    <x v="93"/>
    <m/>
    <n v="0"/>
  </r>
  <r>
    <x v="72"/>
    <x v="41"/>
    <x v="93"/>
    <m/>
    <n v="0"/>
  </r>
  <r>
    <x v="73"/>
    <x v="41"/>
    <x v="93"/>
    <n v="295000"/>
    <n v="295000"/>
  </r>
  <r>
    <x v="74"/>
    <x v="41"/>
    <x v="93"/>
    <m/>
    <n v="0"/>
  </r>
  <r>
    <x v="75"/>
    <x v="41"/>
    <x v="93"/>
    <m/>
    <n v="0"/>
  </r>
  <r>
    <x v="76"/>
    <x v="41"/>
    <x v="93"/>
    <m/>
    <n v="0"/>
  </r>
  <r>
    <x v="77"/>
    <x v="41"/>
    <x v="93"/>
    <m/>
    <n v="0"/>
  </r>
  <r>
    <x v="78"/>
    <x v="41"/>
    <x v="93"/>
    <m/>
    <n v="0"/>
  </r>
  <r>
    <x v="79"/>
    <x v="41"/>
    <x v="93"/>
    <m/>
    <n v="0"/>
  </r>
  <r>
    <x v="80"/>
    <x v="41"/>
    <x v="93"/>
    <m/>
    <n v="0"/>
  </r>
  <r>
    <x v="81"/>
    <x v="41"/>
    <x v="93"/>
    <m/>
    <n v="0"/>
  </r>
  <r>
    <x v="82"/>
    <x v="41"/>
    <x v="93"/>
    <m/>
    <n v="0"/>
  </r>
  <r>
    <x v="83"/>
    <x v="41"/>
    <x v="93"/>
    <m/>
    <n v="0"/>
  </r>
  <r>
    <x v="84"/>
    <x v="41"/>
    <x v="93"/>
    <m/>
    <n v="0"/>
  </r>
  <r>
    <x v="85"/>
    <x v="41"/>
    <x v="93"/>
    <m/>
    <n v="0"/>
  </r>
  <r>
    <x v="86"/>
    <x v="41"/>
    <x v="93"/>
    <m/>
    <n v="0"/>
  </r>
  <r>
    <x v="87"/>
    <x v="41"/>
    <x v="93"/>
    <m/>
    <n v="0"/>
  </r>
  <r>
    <x v="88"/>
    <x v="41"/>
    <x v="93"/>
    <n v="369000"/>
    <n v="369000"/>
  </r>
  <r>
    <x v="89"/>
    <x v="41"/>
    <x v="93"/>
    <m/>
    <n v="0"/>
  </r>
  <r>
    <x v="90"/>
    <x v="41"/>
    <x v="93"/>
    <m/>
    <n v="0"/>
  </r>
  <r>
    <x v="91"/>
    <x v="41"/>
    <x v="93"/>
    <m/>
    <n v="0"/>
  </r>
  <r>
    <x v="92"/>
    <x v="41"/>
    <x v="93"/>
    <n v="388000"/>
    <n v="388000"/>
  </r>
  <r>
    <x v="93"/>
    <x v="41"/>
    <x v="93"/>
    <m/>
    <n v="0"/>
  </r>
  <r>
    <x v="94"/>
    <x v="41"/>
    <x v="93"/>
    <n v="161000"/>
    <n v="161000"/>
  </r>
  <r>
    <x v="95"/>
    <x v="41"/>
    <x v="93"/>
    <m/>
    <n v="0"/>
  </r>
  <r>
    <x v="96"/>
    <x v="41"/>
    <x v="93"/>
    <m/>
    <n v="0"/>
  </r>
  <r>
    <x v="97"/>
    <x v="41"/>
    <x v="93"/>
    <m/>
    <n v="0"/>
  </r>
  <r>
    <x v="98"/>
    <x v="41"/>
    <x v="93"/>
    <m/>
    <n v="0"/>
  </r>
  <r>
    <x v="99"/>
    <x v="41"/>
    <x v="93"/>
    <m/>
    <n v="0"/>
  </r>
  <r>
    <x v="100"/>
    <x v="41"/>
    <x v="93"/>
    <m/>
    <n v="0"/>
  </r>
  <r>
    <x v="101"/>
    <x v="41"/>
    <x v="93"/>
    <m/>
    <n v="0"/>
  </r>
  <r>
    <x v="102"/>
    <x v="41"/>
    <x v="93"/>
    <m/>
    <n v="0"/>
  </r>
  <r>
    <x v="103"/>
    <x v="41"/>
    <x v="93"/>
    <m/>
    <n v="0"/>
  </r>
  <r>
    <x v="104"/>
    <x v="41"/>
    <x v="93"/>
    <m/>
    <n v="0"/>
  </r>
  <r>
    <x v="105"/>
    <x v="41"/>
    <x v="93"/>
    <m/>
    <n v="0"/>
  </r>
  <r>
    <x v="106"/>
    <x v="41"/>
    <x v="93"/>
    <m/>
    <n v="0"/>
  </r>
  <r>
    <x v="107"/>
    <x v="41"/>
    <x v="93"/>
    <n v="440000"/>
    <n v="440000"/>
  </r>
  <r>
    <x v="108"/>
    <x v="41"/>
    <x v="93"/>
    <m/>
    <n v="0"/>
  </r>
  <r>
    <x v="109"/>
    <x v="41"/>
    <x v="93"/>
    <m/>
    <n v="0"/>
  </r>
  <r>
    <x v="110"/>
    <x v="41"/>
    <x v="93"/>
    <m/>
    <n v="0"/>
  </r>
  <r>
    <x v="111"/>
    <x v="41"/>
    <x v="93"/>
    <m/>
    <n v="0"/>
  </r>
  <r>
    <x v="112"/>
    <x v="41"/>
    <x v="93"/>
    <m/>
    <n v="0"/>
  </r>
  <r>
    <x v="113"/>
    <x v="41"/>
    <x v="93"/>
    <m/>
    <n v="0"/>
  </r>
  <r>
    <x v="114"/>
    <x v="41"/>
    <x v="93"/>
    <m/>
    <n v="0"/>
  </r>
  <r>
    <x v="115"/>
    <x v="41"/>
    <x v="93"/>
    <m/>
    <n v="0"/>
  </r>
  <r>
    <x v="116"/>
    <x v="41"/>
    <x v="93"/>
    <m/>
    <n v="0"/>
  </r>
  <r>
    <x v="117"/>
    <x v="41"/>
    <x v="93"/>
    <m/>
    <n v="0"/>
  </r>
  <r>
    <x v="118"/>
    <x v="41"/>
    <x v="93"/>
    <m/>
    <n v="0"/>
  </r>
  <r>
    <x v="119"/>
    <x v="41"/>
    <x v="93"/>
    <m/>
    <n v="0"/>
  </r>
  <r>
    <x v="120"/>
    <x v="41"/>
    <x v="93"/>
    <m/>
    <n v="0"/>
  </r>
  <r>
    <x v="121"/>
    <x v="41"/>
    <x v="93"/>
    <m/>
    <n v="0"/>
  </r>
  <r>
    <x v="122"/>
    <x v="41"/>
    <x v="93"/>
    <m/>
    <n v="0"/>
  </r>
  <r>
    <x v="123"/>
    <x v="41"/>
    <x v="93"/>
    <m/>
    <n v="0"/>
  </r>
  <r>
    <x v="124"/>
    <x v="41"/>
    <x v="93"/>
    <n v="305000"/>
    <n v="305000"/>
  </r>
  <r>
    <x v="125"/>
    <x v="41"/>
    <x v="93"/>
    <m/>
    <n v="0"/>
  </r>
  <r>
    <x v="126"/>
    <x v="41"/>
    <x v="93"/>
    <m/>
    <n v="0"/>
  </r>
  <r>
    <x v="127"/>
    <x v="41"/>
    <x v="93"/>
    <m/>
    <n v="0"/>
  </r>
  <r>
    <x v="128"/>
    <x v="41"/>
    <x v="93"/>
    <m/>
    <n v="0"/>
  </r>
  <r>
    <x v="129"/>
    <x v="41"/>
    <x v="93"/>
    <m/>
    <n v="0"/>
  </r>
  <r>
    <x v="130"/>
    <x v="41"/>
    <x v="93"/>
    <m/>
    <n v="0"/>
  </r>
  <r>
    <x v="131"/>
    <x v="41"/>
    <x v="93"/>
    <m/>
    <n v="0"/>
  </r>
  <r>
    <x v="132"/>
    <x v="41"/>
    <x v="93"/>
    <m/>
    <n v="0"/>
  </r>
  <r>
    <x v="133"/>
    <x v="41"/>
    <x v="93"/>
    <m/>
    <n v="0"/>
  </r>
  <r>
    <x v="134"/>
    <x v="41"/>
    <x v="93"/>
    <m/>
    <n v="0"/>
  </r>
  <r>
    <x v="135"/>
    <x v="41"/>
    <x v="93"/>
    <m/>
    <n v="0"/>
  </r>
  <r>
    <x v="136"/>
    <x v="41"/>
    <x v="93"/>
    <n v="357500"/>
    <n v="357500"/>
  </r>
  <r>
    <x v="137"/>
    <x v="41"/>
    <x v="93"/>
    <m/>
    <n v="0"/>
  </r>
  <r>
    <x v="138"/>
    <x v="41"/>
    <x v="93"/>
    <m/>
    <n v="0"/>
  </r>
  <r>
    <x v="139"/>
    <x v="41"/>
    <x v="93"/>
    <m/>
    <n v="0"/>
  </r>
  <r>
    <x v="140"/>
    <x v="41"/>
    <x v="93"/>
    <m/>
    <n v="0"/>
  </r>
  <r>
    <x v="141"/>
    <x v="41"/>
    <x v="93"/>
    <m/>
    <n v="0"/>
  </r>
  <r>
    <x v="142"/>
    <x v="41"/>
    <x v="93"/>
    <n v="258375"/>
    <n v="516750"/>
  </r>
  <r>
    <x v="143"/>
    <x v="41"/>
    <x v="93"/>
    <m/>
    <n v="0"/>
  </r>
  <r>
    <x v="144"/>
    <x v="41"/>
    <x v="93"/>
    <m/>
    <n v="0"/>
  </r>
  <r>
    <x v="145"/>
    <x v="41"/>
    <x v="93"/>
    <m/>
    <n v="0"/>
  </r>
  <r>
    <x v="146"/>
    <x v="41"/>
    <x v="93"/>
    <m/>
    <n v="0"/>
  </r>
  <r>
    <x v="147"/>
    <x v="41"/>
    <x v="93"/>
    <m/>
    <n v="0"/>
  </r>
  <r>
    <x v="148"/>
    <x v="41"/>
    <x v="93"/>
    <m/>
    <n v="0"/>
  </r>
  <r>
    <x v="149"/>
    <x v="41"/>
    <x v="93"/>
    <n v="450000"/>
    <n v="450000"/>
  </r>
  <r>
    <x v="150"/>
    <x v="41"/>
    <x v="93"/>
    <n v="404960"/>
    <n v="809920"/>
  </r>
  <r>
    <x v="151"/>
    <x v="41"/>
    <x v="93"/>
    <m/>
    <n v="0"/>
  </r>
  <r>
    <x v="152"/>
    <x v="41"/>
    <x v="93"/>
    <m/>
    <n v="0"/>
  </r>
  <r>
    <x v="153"/>
    <x v="41"/>
    <x v="93"/>
    <m/>
    <n v="0"/>
  </r>
  <r>
    <x v="154"/>
    <x v="41"/>
    <x v="93"/>
    <m/>
    <n v="0"/>
  </r>
  <r>
    <x v="155"/>
    <x v="41"/>
    <x v="93"/>
    <m/>
    <n v="0"/>
  </r>
  <r>
    <x v="156"/>
    <x v="41"/>
    <x v="93"/>
    <m/>
    <n v="0"/>
  </r>
  <r>
    <x v="157"/>
    <x v="41"/>
    <x v="93"/>
    <m/>
    <n v="0"/>
  </r>
  <r>
    <x v="158"/>
    <x v="41"/>
    <x v="93"/>
    <m/>
    <n v="0"/>
  </r>
  <r>
    <x v="159"/>
    <x v="41"/>
    <x v="93"/>
    <n v="640000"/>
    <n v="640000"/>
  </r>
  <r>
    <x v="160"/>
    <x v="41"/>
    <x v="93"/>
    <n v="435000"/>
    <n v="870000"/>
  </r>
  <r>
    <x v="161"/>
    <x v="41"/>
    <x v="93"/>
    <m/>
    <n v="0"/>
  </r>
  <r>
    <x v="162"/>
    <x v="41"/>
    <x v="93"/>
    <n v="450000"/>
    <n v="450000"/>
  </r>
  <r>
    <x v="163"/>
    <x v="41"/>
    <x v="93"/>
    <n v="192000"/>
    <n v="192000"/>
  </r>
  <r>
    <x v="164"/>
    <x v="41"/>
    <x v="93"/>
    <m/>
    <n v="0"/>
  </r>
  <r>
    <x v="165"/>
    <x v="41"/>
    <x v="93"/>
    <m/>
    <n v="0"/>
  </r>
  <r>
    <x v="166"/>
    <x v="41"/>
    <x v="93"/>
    <m/>
    <n v="0"/>
  </r>
  <r>
    <x v="167"/>
    <x v="41"/>
    <x v="93"/>
    <m/>
    <n v="0"/>
  </r>
  <r>
    <x v="168"/>
    <x v="41"/>
    <x v="93"/>
    <m/>
    <n v="0"/>
  </r>
  <r>
    <x v="169"/>
    <x v="41"/>
    <x v="93"/>
    <m/>
    <n v="0"/>
  </r>
  <r>
    <x v="170"/>
    <x v="41"/>
    <x v="93"/>
    <m/>
    <n v="0"/>
  </r>
  <r>
    <x v="171"/>
    <x v="41"/>
    <x v="93"/>
    <m/>
    <n v="0"/>
  </r>
  <r>
    <x v="172"/>
    <x v="41"/>
    <x v="93"/>
    <m/>
    <n v="0"/>
  </r>
  <r>
    <x v="173"/>
    <x v="41"/>
    <x v="93"/>
    <m/>
    <n v="0"/>
  </r>
  <r>
    <x v="174"/>
    <x v="41"/>
    <x v="93"/>
    <m/>
    <n v="0"/>
  </r>
  <r>
    <x v="175"/>
    <x v="41"/>
    <x v="93"/>
    <m/>
    <n v="0"/>
  </r>
  <r>
    <x v="176"/>
    <x v="41"/>
    <x v="93"/>
    <m/>
    <n v="0"/>
  </r>
  <r>
    <x v="177"/>
    <x v="41"/>
    <x v="93"/>
    <m/>
    <n v="0"/>
  </r>
  <r>
    <x v="178"/>
    <x v="41"/>
    <x v="93"/>
    <m/>
    <n v="0"/>
  </r>
  <r>
    <x v="179"/>
    <x v="41"/>
    <x v="93"/>
    <m/>
    <n v="0"/>
  </r>
  <r>
    <x v="180"/>
    <x v="41"/>
    <x v="93"/>
    <m/>
    <n v="0"/>
  </r>
  <r>
    <x v="181"/>
    <x v="41"/>
    <x v="93"/>
    <m/>
    <n v="0"/>
  </r>
  <r>
    <x v="182"/>
    <x v="41"/>
    <x v="93"/>
    <n v="475000"/>
    <n v="475000"/>
  </r>
  <r>
    <x v="183"/>
    <x v="41"/>
    <x v="93"/>
    <m/>
    <n v="0"/>
  </r>
  <r>
    <x v="184"/>
    <x v="41"/>
    <x v="93"/>
    <m/>
    <n v="0"/>
  </r>
  <r>
    <x v="185"/>
    <x v="41"/>
    <x v="93"/>
    <m/>
    <n v="0"/>
  </r>
  <r>
    <x v="186"/>
    <x v="41"/>
    <x v="93"/>
    <n v="680000"/>
    <n v="680000"/>
  </r>
  <r>
    <x v="187"/>
    <x v="41"/>
    <x v="93"/>
    <m/>
    <m/>
  </r>
  <r>
    <x v="188"/>
    <x v="41"/>
    <x v="93"/>
    <m/>
    <m/>
  </r>
  <r>
    <x v="189"/>
    <x v="41"/>
    <x v="93"/>
    <m/>
    <m/>
  </r>
  <r>
    <x v="190"/>
    <x v="41"/>
    <x v="93"/>
    <m/>
    <m/>
  </r>
  <r>
    <x v="191"/>
    <x v="41"/>
    <x v="93"/>
    <m/>
    <m/>
  </r>
  <r>
    <x v="192"/>
    <x v="41"/>
    <x v="93"/>
    <m/>
    <m/>
  </r>
  <r>
    <x v="202"/>
    <x v="41"/>
    <x v="93"/>
    <m/>
    <m/>
  </r>
  <r>
    <x v="194"/>
    <x v="41"/>
    <x v="93"/>
    <m/>
    <m/>
  </r>
  <r>
    <x v="195"/>
    <x v="41"/>
    <x v="93"/>
    <m/>
    <m/>
  </r>
  <r>
    <x v="196"/>
    <x v="41"/>
    <x v="93"/>
    <m/>
    <m/>
  </r>
  <r>
    <x v="197"/>
    <x v="41"/>
    <x v="93"/>
    <m/>
    <m/>
  </r>
  <r>
    <x v="198"/>
    <x v="41"/>
    <x v="93"/>
    <m/>
    <m/>
  </r>
  <r>
    <x v="199"/>
    <x v="41"/>
    <x v="93"/>
    <m/>
    <m/>
  </r>
  <r>
    <x v="200"/>
    <x v="41"/>
    <x v="93"/>
    <m/>
    <m/>
  </r>
  <r>
    <x v="201"/>
    <x v="41"/>
    <x v="93"/>
    <m/>
    <m/>
  </r>
  <r>
    <x v="12"/>
    <x v="42"/>
    <x v="94"/>
    <m/>
    <n v="0"/>
  </r>
  <r>
    <x v="12"/>
    <x v="43"/>
    <x v="94"/>
    <n v="159900"/>
    <n v="159900"/>
  </r>
  <r>
    <x v="12"/>
    <x v="41"/>
    <x v="94"/>
    <n v="162000"/>
    <n v="969995"/>
  </r>
  <r>
    <x v="13"/>
    <x v="42"/>
    <x v="94"/>
    <m/>
    <n v="0"/>
  </r>
  <r>
    <x v="13"/>
    <x v="43"/>
    <x v="94"/>
    <m/>
    <n v="0"/>
  </r>
  <r>
    <x v="13"/>
    <x v="41"/>
    <x v="94"/>
    <n v="218950"/>
    <n v="2253700"/>
  </r>
  <r>
    <x v="14"/>
    <x v="42"/>
    <x v="94"/>
    <m/>
    <n v="0"/>
  </r>
  <r>
    <x v="14"/>
    <x v="43"/>
    <x v="94"/>
    <m/>
    <n v="0"/>
  </r>
  <r>
    <x v="14"/>
    <x v="41"/>
    <x v="94"/>
    <n v="230000"/>
    <n v="3232400"/>
  </r>
  <r>
    <x v="15"/>
    <x v="42"/>
    <x v="94"/>
    <m/>
    <n v="0"/>
  </r>
  <r>
    <x v="15"/>
    <x v="43"/>
    <x v="94"/>
    <m/>
    <n v="0"/>
  </r>
  <r>
    <x v="15"/>
    <x v="41"/>
    <x v="94"/>
    <n v="267680"/>
    <n v="6898027"/>
  </r>
  <r>
    <x v="16"/>
    <x v="42"/>
    <x v="94"/>
    <m/>
    <n v="0"/>
  </r>
  <r>
    <x v="16"/>
    <x v="43"/>
    <x v="94"/>
    <m/>
    <n v="0"/>
  </r>
  <r>
    <x v="16"/>
    <x v="41"/>
    <x v="94"/>
    <n v="269950"/>
    <n v="8644265"/>
  </r>
  <r>
    <x v="17"/>
    <x v="42"/>
    <x v="94"/>
    <m/>
    <n v="0"/>
  </r>
  <r>
    <x v="17"/>
    <x v="43"/>
    <x v="94"/>
    <m/>
    <n v="0"/>
  </r>
  <r>
    <x v="17"/>
    <x v="41"/>
    <x v="94"/>
    <n v="255973"/>
    <n v="5169810"/>
  </r>
  <r>
    <x v="18"/>
    <x v="42"/>
    <x v="94"/>
    <m/>
    <n v="0"/>
  </r>
  <r>
    <x v="18"/>
    <x v="43"/>
    <x v="94"/>
    <m/>
    <n v="0"/>
  </r>
  <r>
    <x v="18"/>
    <x v="41"/>
    <x v="94"/>
    <n v="295500"/>
    <n v="6699126"/>
  </r>
  <r>
    <x v="19"/>
    <x v="42"/>
    <x v="94"/>
    <n v="180000"/>
    <n v="180000"/>
  </r>
  <r>
    <x v="19"/>
    <x v="43"/>
    <x v="94"/>
    <m/>
    <n v="0"/>
  </r>
  <r>
    <x v="19"/>
    <x v="41"/>
    <x v="94"/>
    <n v="235200"/>
    <n v="4449830"/>
  </r>
  <r>
    <x v="20"/>
    <x v="42"/>
    <x v="94"/>
    <m/>
    <n v="0"/>
  </r>
  <r>
    <x v="20"/>
    <x v="43"/>
    <x v="94"/>
    <m/>
    <n v="0"/>
  </r>
  <r>
    <x v="20"/>
    <x v="41"/>
    <x v="94"/>
    <n v="218000"/>
    <n v="5079125"/>
  </r>
  <r>
    <x v="21"/>
    <x v="42"/>
    <x v="94"/>
    <m/>
    <n v="0"/>
  </r>
  <r>
    <x v="21"/>
    <x v="43"/>
    <x v="94"/>
    <m/>
    <n v="0"/>
  </r>
  <r>
    <x v="21"/>
    <x v="41"/>
    <x v="94"/>
    <n v="234000"/>
    <n v="3987779"/>
  </r>
  <r>
    <x v="22"/>
    <x v="42"/>
    <x v="94"/>
    <m/>
    <n v="0"/>
  </r>
  <r>
    <x v="22"/>
    <x v="43"/>
    <x v="94"/>
    <m/>
    <n v="0"/>
  </r>
  <r>
    <x v="22"/>
    <x v="41"/>
    <x v="94"/>
    <n v="218271"/>
    <n v="2806651"/>
  </r>
  <r>
    <x v="23"/>
    <x v="42"/>
    <x v="94"/>
    <m/>
    <n v="0"/>
  </r>
  <r>
    <x v="23"/>
    <x v="43"/>
    <x v="94"/>
    <m/>
    <n v="0"/>
  </r>
  <r>
    <x v="23"/>
    <x v="41"/>
    <x v="94"/>
    <n v="231153"/>
    <n v="2654855"/>
  </r>
  <r>
    <x v="24"/>
    <x v="42"/>
    <x v="94"/>
    <n v="200000"/>
    <n v="200000"/>
  </r>
  <r>
    <x v="24"/>
    <x v="43"/>
    <x v="94"/>
    <m/>
    <n v="0"/>
  </r>
  <r>
    <x v="24"/>
    <x v="41"/>
    <x v="94"/>
    <n v="230275"/>
    <n v="5054505"/>
  </r>
  <r>
    <x v="25"/>
    <x v="42"/>
    <x v="94"/>
    <m/>
    <n v="0"/>
  </r>
  <r>
    <x v="25"/>
    <x v="43"/>
    <x v="94"/>
    <m/>
    <n v="0"/>
  </r>
  <r>
    <x v="25"/>
    <x v="41"/>
    <x v="94"/>
    <n v="204050"/>
    <n v="2304593"/>
  </r>
  <r>
    <x v="26"/>
    <x v="42"/>
    <x v="94"/>
    <m/>
    <n v="0"/>
  </r>
  <r>
    <x v="26"/>
    <x v="43"/>
    <x v="94"/>
    <m/>
    <n v="0"/>
  </r>
  <r>
    <x v="26"/>
    <x v="41"/>
    <x v="94"/>
    <n v="221805"/>
    <n v="6054120"/>
  </r>
  <r>
    <x v="27"/>
    <x v="42"/>
    <x v="94"/>
    <m/>
    <n v="0"/>
  </r>
  <r>
    <x v="27"/>
    <x v="43"/>
    <x v="94"/>
    <m/>
    <n v="0"/>
  </r>
  <r>
    <x v="27"/>
    <x v="41"/>
    <x v="94"/>
    <n v="237443"/>
    <n v="6716408"/>
  </r>
  <r>
    <x v="28"/>
    <x v="42"/>
    <x v="94"/>
    <m/>
    <n v="0"/>
  </r>
  <r>
    <x v="28"/>
    <x v="43"/>
    <x v="94"/>
    <m/>
    <n v="0"/>
  </r>
  <r>
    <x v="28"/>
    <x v="41"/>
    <x v="94"/>
    <n v="270009"/>
    <n v="8440206"/>
  </r>
  <r>
    <x v="29"/>
    <x v="42"/>
    <x v="94"/>
    <m/>
    <n v="0"/>
  </r>
  <r>
    <x v="29"/>
    <x v="43"/>
    <x v="94"/>
    <m/>
    <n v="0"/>
  </r>
  <r>
    <x v="29"/>
    <x v="41"/>
    <x v="94"/>
    <n v="275375"/>
    <n v="4748176"/>
  </r>
  <r>
    <x v="30"/>
    <x v="42"/>
    <x v="94"/>
    <n v="450000"/>
    <n v="450000"/>
  </r>
  <r>
    <x v="30"/>
    <x v="43"/>
    <x v="94"/>
    <m/>
    <n v="0"/>
  </r>
  <r>
    <x v="30"/>
    <x v="41"/>
    <x v="94"/>
    <n v="210000"/>
    <n v="4328038"/>
  </r>
  <r>
    <x v="31"/>
    <x v="42"/>
    <x v="94"/>
    <m/>
    <n v="0"/>
  </r>
  <r>
    <x v="31"/>
    <x v="43"/>
    <x v="94"/>
    <m/>
    <n v="0"/>
  </r>
  <r>
    <x v="31"/>
    <x v="41"/>
    <x v="94"/>
    <n v="300000"/>
    <n v="8152315"/>
  </r>
  <r>
    <x v="32"/>
    <x v="42"/>
    <x v="94"/>
    <m/>
    <n v="0"/>
  </r>
  <r>
    <x v="32"/>
    <x v="43"/>
    <x v="94"/>
    <m/>
    <n v="0"/>
  </r>
  <r>
    <x v="32"/>
    <x v="41"/>
    <x v="94"/>
    <n v="262500"/>
    <n v="9268795"/>
  </r>
  <r>
    <x v="33"/>
    <x v="42"/>
    <x v="94"/>
    <m/>
    <n v="0"/>
  </r>
  <r>
    <x v="33"/>
    <x v="43"/>
    <x v="94"/>
    <m/>
    <n v="0"/>
  </r>
  <r>
    <x v="33"/>
    <x v="41"/>
    <x v="94"/>
    <n v="269655"/>
    <n v="6871102"/>
  </r>
  <r>
    <x v="34"/>
    <x v="42"/>
    <x v="94"/>
    <m/>
    <n v="0"/>
  </r>
  <r>
    <x v="34"/>
    <x v="43"/>
    <x v="94"/>
    <n v="231000"/>
    <n v="231000"/>
  </r>
  <r>
    <x v="34"/>
    <x v="41"/>
    <x v="94"/>
    <n v="362419"/>
    <n v="9516437"/>
  </r>
  <r>
    <x v="35"/>
    <x v="42"/>
    <x v="94"/>
    <m/>
    <n v="0"/>
  </r>
  <r>
    <x v="35"/>
    <x v="43"/>
    <x v="94"/>
    <m/>
    <n v="0"/>
  </r>
  <r>
    <x v="35"/>
    <x v="41"/>
    <x v="94"/>
    <n v="289462"/>
    <n v="7569271"/>
  </r>
  <r>
    <x v="36"/>
    <x v="42"/>
    <x v="94"/>
    <m/>
    <n v="0"/>
  </r>
  <r>
    <x v="36"/>
    <x v="43"/>
    <x v="94"/>
    <m/>
    <n v="0"/>
  </r>
  <r>
    <x v="36"/>
    <x v="41"/>
    <x v="94"/>
    <n v="274000"/>
    <n v="7355276"/>
  </r>
  <r>
    <x v="37"/>
    <x v="42"/>
    <x v="94"/>
    <m/>
    <n v="0"/>
  </r>
  <r>
    <x v="37"/>
    <x v="43"/>
    <x v="94"/>
    <m/>
    <n v="0"/>
  </r>
  <r>
    <x v="37"/>
    <x v="41"/>
    <x v="94"/>
    <n v="327975"/>
    <n v="9214265"/>
  </r>
  <r>
    <x v="38"/>
    <x v="42"/>
    <x v="94"/>
    <m/>
    <n v="0"/>
  </r>
  <r>
    <x v="38"/>
    <x v="43"/>
    <x v="94"/>
    <n v="255000"/>
    <n v="255000"/>
  </r>
  <r>
    <x v="38"/>
    <x v="41"/>
    <x v="94"/>
    <n v="270000"/>
    <n v="10743321"/>
  </r>
  <r>
    <x v="39"/>
    <x v="42"/>
    <x v="94"/>
    <n v="255300"/>
    <n v="255300"/>
  </r>
  <r>
    <x v="39"/>
    <x v="43"/>
    <x v="94"/>
    <m/>
    <n v="0"/>
  </r>
  <r>
    <x v="39"/>
    <x v="41"/>
    <x v="94"/>
    <n v="293940"/>
    <n v="13767658"/>
  </r>
  <r>
    <x v="40"/>
    <x v="42"/>
    <x v="94"/>
    <m/>
    <n v="0"/>
  </r>
  <r>
    <x v="40"/>
    <x v="43"/>
    <x v="94"/>
    <m/>
    <n v="0"/>
  </r>
  <r>
    <x v="40"/>
    <x v="41"/>
    <x v="94"/>
    <n v="353000"/>
    <n v="16250045"/>
  </r>
  <r>
    <x v="41"/>
    <x v="42"/>
    <x v="94"/>
    <m/>
    <n v="0"/>
  </r>
  <r>
    <x v="41"/>
    <x v="43"/>
    <x v="94"/>
    <m/>
    <n v="0"/>
  </r>
  <r>
    <x v="41"/>
    <x v="41"/>
    <x v="94"/>
    <n v="355945"/>
    <n v="14211655"/>
  </r>
  <r>
    <x v="42"/>
    <x v="42"/>
    <x v="94"/>
    <m/>
    <n v="0"/>
  </r>
  <r>
    <x v="42"/>
    <x v="43"/>
    <x v="94"/>
    <m/>
    <n v="0"/>
  </r>
  <r>
    <x v="42"/>
    <x v="41"/>
    <x v="94"/>
    <n v="342365"/>
    <n v="15900155"/>
  </r>
  <r>
    <x v="43"/>
    <x v="42"/>
    <x v="94"/>
    <n v="274875"/>
    <n v="274875"/>
  </r>
  <r>
    <x v="43"/>
    <x v="43"/>
    <x v="94"/>
    <m/>
    <n v="0"/>
  </r>
  <r>
    <x v="43"/>
    <x v="41"/>
    <x v="94"/>
    <n v="317500"/>
    <n v="15033727"/>
  </r>
  <r>
    <x v="44"/>
    <x v="42"/>
    <x v="94"/>
    <n v="230625"/>
    <n v="702075"/>
  </r>
  <r>
    <x v="44"/>
    <x v="43"/>
    <x v="94"/>
    <m/>
    <n v="0"/>
  </r>
  <r>
    <x v="44"/>
    <x v="41"/>
    <x v="94"/>
    <n v="334205"/>
    <n v="12382799"/>
  </r>
  <r>
    <x v="45"/>
    <x v="42"/>
    <x v="94"/>
    <m/>
    <n v="0"/>
  </r>
  <r>
    <x v="45"/>
    <x v="43"/>
    <x v="94"/>
    <m/>
    <n v="0"/>
  </r>
  <r>
    <x v="45"/>
    <x v="41"/>
    <x v="94"/>
    <n v="304450"/>
    <n v="7927930"/>
  </r>
  <r>
    <x v="46"/>
    <x v="42"/>
    <x v="94"/>
    <n v="249650"/>
    <n v="249650"/>
  </r>
  <r>
    <x v="46"/>
    <x v="43"/>
    <x v="94"/>
    <n v="293950"/>
    <n v="293950"/>
  </r>
  <r>
    <x v="46"/>
    <x v="41"/>
    <x v="94"/>
    <n v="273995"/>
    <n v="10499629"/>
  </r>
  <r>
    <x v="47"/>
    <x v="42"/>
    <x v="94"/>
    <n v="355345"/>
    <n v="355345"/>
  </r>
  <r>
    <x v="47"/>
    <x v="43"/>
    <x v="94"/>
    <m/>
    <n v="0"/>
  </r>
  <r>
    <x v="47"/>
    <x v="41"/>
    <x v="94"/>
    <n v="286220"/>
    <n v="7138433"/>
  </r>
  <r>
    <x v="48"/>
    <x v="42"/>
    <x v="94"/>
    <n v="222500"/>
    <n v="222500"/>
  </r>
  <r>
    <x v="48"/>
    <x v="43"/>
    <x v="94"/>
    <m/>
    <n v="0"/>
  </r>
  <r>
    <x v="48"/>
    <x v="41"/>
    <x v="94"/>
    <n v="354500"/>
    <n v="4360867"/>
  </r>
  <r>
    <x v="49"/>
    <x v="42"/>
    <x v="94"/>
    <m/>
    <n v="0"/>
  </r>
  <r>
    <x v="49"/>
    <x v="43"/>
    <x v="94"/>
    <m/>
    <n v="0"/>
  </r>
  <r>
    <x v="49"/>
    <x v="41"/>
    <x v="94"/>
    <n v="279920"/>
    <n v="9362958"/>
  </r>
  <r>
    <x v="50"/>
    <x v="42"/>
    <x v="94"/>
    <m/>
    <n v="0"/>
  </r>
  <r>
    <x v="50"/>
    <x v="43"/>
    <x v="94"/>
    <m/>
    <n v="0"/>
  </r>
  <r>
    <x v="50"/>
    <x v="41"/>
    <x v="94"/>
    <n v="263000"/>
    <n v="7386450"/>
  </r>
  <r>
    <x v="51"/>
    <x v="42"/>
    <x v="94"/>
    <m/>
    <n v="0"/>
  </r>
  <r>
    <x v="51"/>
    <x v="43"/>
    <x v="94"/>
    <n v="214000"/>
    <n v="214000"/>
  </r>
  <r>
    <x v="51"/>
    <x v="41"/>
    <x v="94"/>
    <n v="328900"/>
    <n v="15125552"/>
  </r>
  <r>
    <x v="52"/>
    <x v="42"/>
    <x v="94"/>
    <m/>
    <n v="0"/>
  </r>
  <r>
    <x v="52"/>
    <x v="43"/>
    <x v="94"/>
    <m/>
    <n v="0"/>
  </r>
  <r>
    <x v="52"/>
    <x v="41"/>
    <x v="94"/>
    <n v="309600"/>
    <n v="15700595"/>
  </r>
  <r>
    <x v="53"/>
    <x v="42"/>
    <x v="94"/>
    <m/>
    <n v="0"/>
  </r>
  <r>
    <x v="53"/>
    <x v="43"/>
    <x v="94"/>
    <m/>
    <n v="0"/>
  </r>
  <r>
    <x v="53"/>
    <x v="41"/>
    <x v="94"/>
    <n v="300933"/>
    <n v="15520918"/>
  </r>
  <r>
    <x v="54"/>
    <x v="42"/>
    <x v="94"/>
    <m/>
    <n v="0"/>
  </r>
  <r>
    <x v="54"/>
    <x v="43"/>
    <x v="94"/>
    <m/>
    <n v="0"/>
  </r>
  <r>
    <x v="54"/>
    <x v="41"/>
    <x v="94"/>
    <n v="323880"/>
    <n v="9702844"/>
  </r>
  <r>
    <x v="55"/>
    <x v="42"/>
    <x v="94"/>
    <m/>
    <n v="0"/>
  </r>
  <r>
    <x v="55"/>
    <x v="43"/>
    <x v="94"/>
    <m/>
    <n v="0"/>
  </r>
  <r>
    <x v="55"/>
    <x v="41"/>
    <x v="94"/>
    <n v="317000"/>
    <n v="10547197"/>
  </r>
  <r>
    <x v="56"/>
    <x v="42"/>
    <x v="94"/>
    <m/>
    <n v="0"/>
  </r>
  <r>
    <x v="56"/>
    <x v="43"/>
    <x v="94"/>
    <m/>
    <n v="0"/>
  </r>
  <r>
    <x v="56"/>
    <x v="41"/>
    <x v="94"/>
    <n v="315000"/>
    <n v="9807383"/>
  </r>
  <r>
    <x v="57"/>
    <x v="42"/>
    <x v="94"/>
    <m/>
    <n v="0"/>
  </r>
  <r>
    <x v="57"/>
    <x v="43"/>
    <x v="94"/>
    <m/>
    <n v="0"/>
  </r>
  <r>
    <x v="57"/>
    <x v="41"/>
    <x v="94"/>
    <n v="324920"/>
    <n v="14582846"/>
  </r>
  <r>
    <x v="58"/>
    <x v="42"/>
    <x v="94"/>
    <m/>
    <n v="0"/>
  </r>
  <r>
    <x v="58"/>
    <x v="43"/>
    <x v="94"/>
    <m/>
    <n v="0"/>
  </r>
  <r>
    <x v="58"/>
    <x v="41"/>
    <x v="94"/>
    <n v="311501"/>
    <n v="13429959"/>
  </r>
  <r>
    <x v="59"/>
    <x v="42"/>
    <x v="94"/>
    <m/>
    <n v="0"/>
  </r>
  <r>
    <x v="59"/>
    <x v="43"/>
    <x v="94"/>
    <m/>
    <n v="0"/>
  </r>
  <r>
    <x v="59"/>
    <x v="41"/>
    <x v="94"/>
    <n v="315990"/>
    <n v="11673650"/>
  </r>
  <r>
    <x v="60"/>
    <x v="42"/>
    <x v="94"/>
    <m/>
    <n v="0"/>
  </r>
  <r>
    <x v="60"/>
    <x v="43"/>
    <x v="94"/>
    <m/>
    <n v="0"/>
  </r>
  <r>
    <x v="60"/>
    <x v="41"/>
    <x v="94"/>
    <n v="285000"/>
    <n v="9136348"/>
  </r>
  <r>
    <x v="61"/>
    <x v="42"/>
    <x v="94"/>
    <m/>
    <n v="0"/>
  </r>
  <r>
    <x v="61"/>
    <x v="43"/>
    <x v="94"/>
    <m/>
    <n v="0"/>
  </r>
  <r>
    <x v="61"/>
    <x v="41"/>
    <x v="94"/>
    <n v="272059"/>
    <n v="4374224"/>
  </r>
  <r>
    <x v="62"/>
    <x v="42"/>
    <x v="94"/>
    <m/>
    <n v="0"/>
  </r>
  <r>
    <x v="62"/>
    <x v="43"/>
    <x v="94"/>
    <m/>
    <n v="0"/>
  </r>
  <r>
    <x v="62"/>
    <x v="41"/>
    <x v="94"/>
    <n v="309885"/>
    <n v="9978566"/>
  </r>
  <r>
    <x v="63"/>
    <x v="42"/>
    <x v="94"/>
    <m/>
    <n v="0"/>
  </r>
  <r>
    <x v="63"/>
    <x v="43"/>
    <x v="94"/>
    <m/>
    <n v="0"/>
  </r>
  <r>
    <x v="63"/>
    <x v="41"/>
    <x v="94"/>
    <n v="374475"/>
    <n v="8148830"/>
  </r>
  <r>
    <x v="64"/>
    <x v="42"/>
    <x v="94"/>
    <m/>
    <n v="0"/>
  </r>
  <r>
    <x v="64"/>
    <x v="43"/>
    <x v="94"/>
    <m/>
    <n v="0"/>
  </r>
  <r>
    <x v="64"/>
    <x v="41"/>
    <x v="94"/>
    <n v="329450"/>
    <n v="13973458"/>
  </r>
  <r>
    <x v="65"/>
    <x v="42"/>
    <x v="94"/>
    <m/>
    <n v="0"/>
  </r>
  <r>
    <x v="65"/>
    <x v="43"/>
    <x v="94"/>
    <m/>
    <n v="0"/>
  </r>
  <r>
    <x v="65"/>
    <x v="41"/>
    <x v="94"/>
    <n v="266697"/>
    <n v="9395496"/>
  </r>
  <r>
    <x v="66"/>
    <x v="42"/>
    <x v="94"/>
    <n v="250000"/>
    <n v="250000"/>
  </r>
  <r>
    <x v="66"/>
    <x v="43"/>
    <x v="94"/>
    <m/>
    <n v="0"/>
  </r>
  <r>
    <x v="66"/>
    <x v="41"/>
    <x v="94"/>
    <n v="293049"/>
    <n v="8335114"/>
  </r>
  <r>
    <x v="67"/>
    <x v="42"/>
    <x v="94"/>
    <m/>
    <n v="0"/>
  </r>
  <r>
    <x v="67"/>
    <x v="43"/>
    <x v="94"/>
    <m/>
    <n v="0"/>
  </r>
  <r>
    <x v="67"/>
    <x v="41"/>
    <x v="94"/>
    <n v="285535"/>
    <n v="10827252"/>
  </r>
  <r>
    <x v="68"/>
    <x v="42"/>
    <x v="94"/>
    <m/>
    <n v="0"/>
  </r>
  <r>
    <x v="68"/>
    <x v="43"/>
    <x v="94"/>
    <m/>
    <n v="0"/>
  </r>
  <r>
    <x v="68"/>
    <x v="41"/>
    <x v="94"/>
    <n v="271090"/>
    <n v="6819779"/>
  </r>
  <r>
    <x v="69"/>
    <x v="42"/>
    <x v="94"/>
    <m/>
    <n v="0"/>
  </r>
  <r>
    <x v="69"/>
    <x v="43"/>
    <x v="94"/>
    <m/>
    <n v="0"/>
  </r>
  <r>
    <x v="69"/>
    <x v="41"/>
    <x v="94"/>
    <n v="280595"/>
    <n v="11560820"/>
  </r>
  <r>
    <x v="70"/>
    <x v="42"/>
    <x v="94"/>
    <m/>
    <n v="0"/>
  </r>
  <r>
    <x v="70"/>
    <x v="43"/>
    <x v="94"/>
    <m/>
    <n v="0"/>
  </r>
  <r>
    <x v="70"/>
    <x v="41"/>
    <x v="94"/>
    <n v="262929"/>
    <n v="3608526"/>
  </r>
  <r>
    <x v="71"/>
    <x v="42"/>
    <x v="94"/>
    <m/>
    <n v="0"/>
  </r>
  <r>
    <x v="71"/>
    <x v="43"/>
    <x v="94"/>
    <m/>
    <n v="0"/>
  </r>
  <r>
    <x v="71"/>
    <x v="41"/>
    <x v="94"/>
    <n v="284750"/>
    <n v="4844843"/>
  </r>
  <r>
    <x v="72"/>
    <x v="42"/>
    <x v="94"/>
    <m/>
    <n v="0"/>
  </r>
  <r>
    <x v="72"/>
    <x v="43"/>
    <x v="94"/>
    <m/>
    <n v="0"/>
  </r>
  <r>
    <x v="72"/>
    <x v="41"/>
    <x v="94"/>
    <n v="263300"/>
    <n v="4292036"/>
  </r>
  <r>
    <x v="73"/>
    <x v="42"/>
    <x v="94"/>
    <m/>
    <n v="0"/>
  </r>
  <r>
    <x v="73"/>
    <x v="43"/>
    <x v="94"/>
    <m/>
    <n v="0"/>
  </r>
  <r>
    <x v="73"/>
    <x v="41"/>
    <x v="94"/>
    <n v="296000"/>
    <n v="7267265"/>
  </r>
  <r>
    <x v="74"/>
    <x v="42"/>
    <x v="94"/>
    <m/>
    <n v="0"/>
  </r>
  <r>
    <x v="74"/>
    <x v="43"/>
    <x v="94"/>
    <m/>
    <n v="0"/>
  </r>
  <r>
    <x v="74"/>
    <x v="41"/>
    <x v="94"/>
    <n v="272351"/>
    <n v="6744580"/>
  </r>
  <r>
    <x v="75"/>
    <x v="42"/>
    <x v="94"/>
    <m/>
    <n v="0"/>
  </r>
  <r>
    <x v="75"/>
    <x v="43"/>
    <x v="94"/>
    <m/>
    <n v="0"/>
  </r>
  <r>
    <x v="75"/>
    <x v="41"/>
    <x v="94"/>
    <n v="279373"/>
    <n v="5793645"/>
  </r>
  <r>
    <x v="76"/>
    <x v="42"/>
    <x v="94"/>
    <m/>
    <n v="0"/>
  </r>
  <r>
    <x v="76"/>
    <x v="43"/>
    <x v="94"/>
    <m/>
    <n v="0"/>
  </r>
  <r>
    <x v="76"/>
    <x v="41"/>
    <x v="94"/>
    <n v="275228"/>
    <n v="7320030"/>
  </r>
  <r>
    <x v="77"/>
    <x v="42"/>
    <x v="94"/>
    <m/>
    <n v="0"/>
  </r>
  <r>
    <x v="77"/>
    <x v="43"/>
    <x v="94"/>
    <m/>
    <n v="0"/>
  </r>
  <r>
    <x v="77"/>
    <x v="41"/>
    <x v="94"/>
    <n v="268868"/>
    <n v="11690669"/>
  </r>
  <r>
    <x v="78"/>
    <x v="42"/>
    <x v="94"/>
    <m/>
    <n v="0"/>
  </r>
  <r>
    <x v="78"/>
    <x v="43"/>
    <x v="94"/>
    <m/>
    <n v="0"/>
  </r>
  <r>
    <x v="78"/>
    <x v="41"/>
    <x v="94"/>
    <n v="280000"/>
    <n v="7955695"/>
  </r>
  <r>
    <x v="79"/>
    <x v="42"/>
    <x v="94"/>
    <n v="244900"/>
    <n v="244900"/>
  </r>
  <r>
    <x v="79"/>
    <x v="43"/>
    <x v="94"/>
    <m/>
    <n v="0"/>
  </r>
  <r>
    <x v="79"/>
    <x v="41"/>
    <x v="94"/>
    <n v="293475"/>
    <n v="7748490"/>
  </r>
  <r>
    <x v="80"/>
    <x v="42"/>
    <x v="94"/>
    <m/>
    <n v="0"/>
  </r>
  <r>
    <x v="80"/>
    <x v="43"/>
    <x v="94"/>
    <m/>
    <n v="0"/>
  </r>
  <r>
    <x v="80"/>
    <x v="41"/>
    <x v="94"/>
    <n v="259950"/>
    <n v="6419575"/>
  </r>
  <r>
    <x v="81"/>
    <x v="42"/>
    <x v="94"/>
    <m/>
    <n v="0"/>
  </r>
  <r>
    <x v="81"/>
    <x v="43"/>
    <x v="94"/>
    <m/>
    <n v="0"/>
  </r>
  <r>
    <x v="81"/>
    <x v="41"/>
    <x v="94"/>
    <n v="299500"/>
    <n v="6053754"/>
  </r>
  <r>
    <x v="82"/>
    <x v="42"/>
    <x v="94"/>
    <m/>
    <n v="0"/>
  </r>
  <r>
    <x v="82"/>
    <x v="43"/>
    <x v="94"/>
    <m/>
    <n v="0"/>
  </r>
  <r>
    <x v="82"/>
    <x v="41"/>
    <x v="94"/>
    <n v="289750"/>
    <n v="5652847"/>
  </r>
  <r>
    <x v="83"/>
    <x v="42"/>
    <x v="94"/>
    <m/>
    <n v="0"/>
  </r>
  <r>
    <x v="83"/>
    <x v="43"/>
    <x v="94"/>
    <m/>
    <n v="0"/>
  </r>
  <r>
    <x v="83"/>
    <x v="41"/>
    <x v="94"/>
    <n v="252950"/>
    <n v="3118140"/>
  </r>
  <r>
    <x v="84"/>
    <x v="42"/>
    <x v="94"/>
    <m/>
    <n v="0"/>
  </r>
  <r>
    <x v="84"/>
    <x v="43"/>
    <x v="94"/>
    <m/>
    <n v="0"/>
  </r>
  <r>
    <x v="84"/>
    <x v="41"/>
    <x v="94"/>
    <n v="282980"/>
    <n v="2211980"/>
  </r>
  <r>
    <x v="85"/>
    <x v="42"/>
    <x v="94"/>
    <m/>
    <n v="0"/>
  </r>
  <r>
    <x v="85"/>
    <x v="43"/>
    <x v="94"/>
    <m/>
    <n v="0"/>
  </r>
  <r>
    <x v="85"/>
    <x v="41"/>
    <x v="94"/>
    <n v="350000"/>
    <n v="4365755"/>
  </r>
  <r>
    <x v="86"/>
    <x v="42"/>
    <x v="94"/>
    <m/>
    <n v="0"/>
  </r>
  <r>
    <x v="86"/>
    <x v="43"/>
    <x v="94"/>
    <m/>
    <n v="0"/>
  </r>
  <r>
    <x v="86"/>
    <x v="41"/>
    <x v="94"/>
    <n v="304950"/>
    <n v="7749527"/>
  </r>
  <r>
    <x v="87"/>
    <x v="42"/>
    <x v="94"/>
    <m/>
    <n v="0"/>
  </r>
  <r>
    <x v="87"/>
    <x v="43"/>
    <x v="94"/>
    <m/>
    <n v="0"/>
  </r>
  <r>
    <x v="87"/>
    <x v="41"/>
    <x v="94"/>
    <n v="254950"/>
    <n v="7244316"/>
  </r>
  <r>
    <x v="88"/>
    <x v="42"/>
    <x v="94"/>
    <m/>
    <n v="0"/>
  </r>
  <r>
    <x v="88"/>
    <x v="43"/>
    <x v="94"/>
    <n v="365000"/>
    <n v="365000"/>
  </r>
  <r>
    <x v="88"/>
    <x v="41"/>
    <x v="94"/>
    <n v="254000"/>
    <n v="4372279"/>
  </r>
  <r>
    <x v="89"/>
    <x v="42"/>
    <x v="94"/>
    <m/>
    <n v="0"/>
  </r>
  <r>
    <x v="89"/>
    <x v="43"/>
    <x v="94"/>
    <m/>
    <n v="0"/>
  </r>
  <r>
    <x v="89"/>
    <x v="41"/>
    <x v="94"/>
    <n v="268700"/>
    <n v="8666445"/>
  </r>
  <r>
    <x v="90"/>
    <x v="42"/>
    <x v="94"/>
    <m/>
    <n v="0"/>
  </r>
  <r>
    <x v="90"/>
    <x v="43"/>
    <x v="94"/>
    <m/>
    <n v="0"/>
  </r>
  <r>
    <x v="90"/>
    <x v="41"/>
    <x v="94"/>
    <n v="266000"/>
    <n v="6377325"/>
  </r>
  <r>
    <x v="91"/>
    <x v="42"/>
    <x v="94"/>
    <m/>
    <n v="0"/>
  </r>
  <r>
    <x v="91"/>
    <x v="43"/>
    <x v="94"/>
    <m/>
    <n v="0"/>
  </r>
  <r>
    <x v="91"/>
    <x v="41"/>
    <x v="94"/>
    <n v="263990"/>
    <n v="5231980"/>
  </r>
  <r>
    <x v="92"/>
    <x v="42"/>
    <x v="94"/>
    <m/>
    <n v="0"/>
  </r>
  <r>
    <x v="92"/>
    <x v="43"/>
    <x v="94"/>
    <m/>
    <n v="0"/>
  </r>
  <r>
    <x v="92"/>
    <x v="41"/>
    <x v="94"/>
    <n v="259788"/>
    <n v="4888155"/>
  </r>
  <r>
    <x v="93"/>
    <x v="42"/>
    <x v="94"/>
    <n v="174000"/>
    <n v="174000"/>
  </r>
  <r>
    <x v="93"/>
    <x v="43"/>
    <x v="94"/>
    <m/>
    <n v="0"/>
  </r>
  <r>
    <x v="93"/>
    <x v="41"/>
    <x v="94"/>
    <n v="255825"/>
    <n v="3732300"/>
  </r>
  <r>
    <x v="94"/>
    <x v="42"/>
    <x v="94"/>
    <m/>
    <n v="0"/>
  </r>
  <r>
    <x v="94"/>
    <x v="43"/>
    <x v="94"/>
    <m/>
    <n v="0"/>
  </r>
  <r>
    <x v="94"/>
    <x v="41"/>
    <x v="94"/>
    <n v="254050"/>
    <n v="6494530"/>
  </r>
  <r>
    <x v="95"/>
    <x v="42"/>
    <x v="94"/>
    <m/>
    <n v="0"/>
  </r>
  <r>
    <x v="95"/>
    <x v="43"/>
    <x v="94"/>
    <m/>
    <n v="0"/>
  </r>
  <r>
    <x v="95"/>
    <x v="41"/>
    <x v="94"/>
    <n v="227500"/>
    <n v="4267941"/>
  </r>
  <r>
    <x v="96"/>
    <x v="42"/>
    <x v="94"/>
    <m/>
    <n v="0"/>
  </r>
  <r>
    <x v="96"/>
    <x v="43"/>
    <x v="94"/>
    <m/>
    <n v="0"/>
  </r>
  <r>
    <x v="96"/>
    <x v="41"/>
    <x v="94"/>
    <n v="268250"/>
    <n v="2665850"/>
  </r>
  <r>
    <x v="97"/>
    <x v="42"/>
    <x v="94"/>
    <m/>
    <n v="0"/>
  </r>
  <r>
    <x v="97"/>
    <x v="43"/>
    <x v="94"/>
    <m/>
    <n v="0"/>
  </r>
  <r>
    <x v="97"/>
    <x v="41"/>
    <x v="94"/>
    <n v="290000"/>
    <n v="2083900"/>
  </r>
  <r>
    <x v="98"/>
    <x v="42"/>
    <x v="94"/>
    <m/>
    <n v="0"/>
  </r>
  <r>
    <x v="98"/>
    <x v="43"/>
    <x v="94"/>
    <n v="118000"/>
    <n v="118000"/>
  </r>
  <r>
    <x v="98"/>
    <x v="41"/>
    <x v="94"/>
    <n v="239500"/>
    <n v="5468698"/>
  </r>
  <r>
    <x v="99"/>
    <x v="42"/>
    <x v="94"/>
    <m/>
    <n v="0"/>
  </r>
  <r>
    <x v="99"/>
    <x v="43"/>
    <x v="94"/>
    <m/>
    <n v="0"/>
  </r>
  <r>
    <x v="99"/>
    <x v="41"/>
    <x v="94"/>
    <n v="250000"/>
    <n v="5542810"/>
  </r>
  <r>
    <x v="100"/>
    <x v="42"/>
    <x v="94"/>
    <m/>
    <n v="0"/>
  </r>
  <r>
    <x v="100"/>
    <x v="43"/>
    <x v="94"/>
    <m/>
    <n v="0"/>
  </r>
  <r>
    <x v="100"/>
    <x v="41"/>
    <x v="94"/>
    <n v="248950"/>
    <n v="6623496"/>
  </r>
  <r>
    <x v="101"/>
    <x v="42"/>
    <x v="94"/>
    <m/>
    <n v="0"/>
  </r>
  <r>
    <x v="101"/>
    <x v="43"/>
    <x v="94"/>
    <m/>
    <n v="0"/>
  </r>
  <r>
    <x v="101"/>
    <x v="41"/>
    <x v="94"/>
    <n v="239000"/>
    <n v="8860748"/>
  </r>
  <r>
    <x v="102"/>
    <x v="42"/>
    <x v="94"/>
    <m/>
    <n v="0"/>
  </r>
  <r>
    <x v="102"/>
    <x v="43"/>
    <x v="94"/>
    <n v="132900"/>
    <n v="132900"/>
  </r>
  <r>
    <x v="102"/>
    <x v="41"/>
    <x v="94"/>
    <n v="253000"/>
    <n v="5647428"/>
  </r>
  <r>
    <x v="103"/>
    <x v="42"/>
    <x v="94"/>
    <m/>
    <n v="0"/>
  </r>
  <r>
    <x v="103"/>
    <x v="43"/>
    <x v="94"/>
    <m/>
    <n v="0"/>
  </r>
  <r>
    <x v="103"/>
    <x v="41"/>
    <x v="94"/>
    <n v="259900"/>
    <n v="6673951"/>
  </r>
  <r>
    <x v="104"/>
    <x v="42"/>
    <x v="94"/>
    <m/>
    <n v="0"/>
  </r>
  <r>
    <x v="104"/>
    <x v="43"/>
    <x v="94"/>
    <m/>
    <n v="0"/>
  </r>
  <r>
    <x v="104"/>
    <x v="41"/>
    <x v="94"/>
    <n v="234500"/>
    <n v="4967375"/>
  </r>
  <r>
    <x v="105"/>
    <x v="42"/>
    <x v="94"/>
    <m/>
    <n v="0"/>
  </r>
  <r>
    <x v="105"/>
    <x v="43"/>
    <x v="94"/>
    <m/>
    <n v="0"/>
  </r>
  <r>
    <x v="105"/>
    <x v="41"/>
    <x v="94"/>
    <n v="225000"/>
    <n v="4577425"/>
  </r>
  <r>
    <x v="106"/>
    <x v="42"/>
    <x v="94"/>
    <m/>
    <n v="0"/>
  </r>
  <r>
    <x v="106"/>
    <x v="43"/>
    <x v="94"/>
    <m/>
    <n v="0"/>
  </r>
  <r>
    <x v="106"/>
    <x v="41"/>
    <x v="94"/>
    <n v="246995"/>
    <n v="5352472"/>
  </r>
  <r>
    <x v="107"/>
    <x v="42"/>
    <x v="94"/>
    <m/>
    <n v="0"/>
  </r>
  <r>
    <x v="107"/>
    <x v="43"/>
    <x v="94"/>
    <n v="188000"/>
    <n v="188000"/>
  </r>
  <r>
    <x v="107"/>
    <x v="41"/>
    <x v="94"/>
    <n v="218950"/>
    <n v="4034736"/>
  </r>
  <r>
    <x v="108"/>
    <x v="42"/>
    <x v="94"/>
    <m/>
    <n v="0"/>
  </r>
  <r>
    <x v="108"/>
    <x v="43"/>
    <x v="94"/>
    <m/>
    <n v="0"/>
  </r>
  <r>
    <x v="108"/>
    <x v="41"/>
    <x v="94"/>
    <n v="211000"/>
    <n v="4636491"/>
  </r>
  <r>
    <x v="109"/>
    <x v="42"/>
    <x v="94"/>
    <m/>
    <n v="0"/>
  </r>
  <r>
    <x v="109"/>
    <x v="43"/>
    <x v="94"/>
    <m/>
    <n v="0"/>
  </r>
  <r>
    <x v="109"/>
    <x v="41"/>
    <x v="94"/>
    <n v="251248"/>
    <n v="4962287"/>
  </r>
  <r>
    <x v="110"/>
    <x v="42"/>
    <x v="94"/>
    <m/>
    <n v="0"/>
  </r>
  <r>
    <x v="110"/>
    <x v="43"/>
    <x v="94"/>
    <m/>
    <n v="0"/>
  </r>
  <r>
    <x v="110"/>
    <x v="41"/>
    <x v="94"/>
    <n v="233473"/>
    <n v="6758266"/>
  </r>
  <r>
    <x v="111"/>
    <x v="42"/>
    <x v="94"/>
    <m/>
    <n v="0"/>
  </r>
  <r>
    <x v="111"/>
    <x v="43"/>
    <x v="94"/>
    <n v="145500"/>
    <n v="291000"/>
  </r>
  <r>
    <x v="111"/>
    <x v="41"/>
    <x v="94"/>
    <n v="259566"/>
    <n v="5997536"/>
  </r>
  <r>
    <x v="112"/>
    <x v="42"/>
    <x v="94"/>
    <m/>
    <n v="0"/>
  </r>
  <r>
    <x v="112"/>
    <x v="43"/>
    <x v="94"/>
    <n v="80750"/>
    <n v="80750"/>
  </r>
  <r>
    <x v="112"/>
    <x v="41"/>
    <x v="94"/>
    <n v="234750"/>
    <n v="6270089"/>
  </r>
  <r>
    <x v="113"/>
    <x v="42"/>
    <x v="94"/>
    <m/>
    <n v="0"/>
  </r>
  <r>
    <x v="113"/>
    <x v="43"/>
    <x v="94"/>
    <n v="155000"/>
    <n v="155000"/>
  </r>
  <r>
    <x v="113"/>
    <x v="41"/>
    <x v="94"/>
    <n v="286545"/>
    <n v="11666810"/>
  </r>
  <r>
    <x v="114"/>
    <x v="42"/>
    <x v="94"/>
    <m/>
    <n v="0"/>
  </r>
  <r>
    <x v="114"/>
    <x v="43"/>
    <x v="94"/>
    <m/>
    <n v="0"/>
  </r>
  <r>
    <x v="114"/>
    <x v="41"/>
    <x v="94"/>
    <n v="240000"/>
    <n v="5865327"/>
  </r>
  <r>
    <x v="115"/>
    <x v="42"/>
    <x v="94"/>
    <m/>
    <n v="0"/>
  </r>
  <r>
    <x v="115"/>
    <x v="43"/>
    <x v="94"/>
    <n v="194000"/>
    <n v="194000"/>
  </r>
  <r>
    <x v="115"/>
    <x v="41"/>
    <x v="94"/>
    <n v="258998"/>
    <n v="9804039"/>
  </r>
  <r>
    <x v="116"/>
    <x v="42"/>
    <x v="94"/>
    <m/>
    <n v="0"/>
  </r>
  <r>
    <x v="116"/>
    <x v="43"/>
    <x v="94"/>
    <m/>
    <n v="0"/>
  </r>
  <r>
    <x v="116"/>
    <x v="41"/>
    <x v="94"/>
    <n v="258095"/>
    <n v="8466023"/>
  </r>
  <r>
    <x v="117"/>
    <x v="42"/>
    <x v="94"/>
    <m/>
    <n v="0"/>
  </r>
  <r>
    <x v="117"/>
    <x v="43"/>
    <x v="94"/>
    <m/>
    <n v="0"/>
  </r>
  <r>
    <x v="117"/>
    <x v="41"/>
    <x v="94"/>
    <n v="275000"/>
    <n v="8735131"/>
  </r>
  <r>
    <x v="118"/>
    <x v="42"/>
    <x v="94"/>
    <n v="165000"/>
    <n v="165000"/>
  </r>
  <r>
    <x v="118"/>
    <x v="43"/>
    <x v="94"/>
    <m/>
    <n v="0"/>
  </r>
  <r>
    <x v="118"/>
    <x v="41"/>
    <x v="94"/>
    <n v="229000"/>
    <n v="5791293"/>
  </r>
  <r>
    <x v="119"/>
    <x v="42"/>
    <x v="94"/>
    <m/>
    <n v="0"/>
  </r>
  <r>
    <x v="119"/>
    <x v="43"/>
    <x v="94"/>
    <m/>
    <n v="0"/>
  </r>
  <r>
    <x v="119"/>
    <x v="41"/>
    <x v="94"/>
    <n v="217225"/>
    <n v="4238280"/>
  </r>
  <r>
    <x v="120"/>
    <x v="42"/>
    <x v="94"/>
    <m/>
    <n v="0"/>
  </r>
  <r>
    <x v="120"/>
    <x v="43"/>
    <x v="94"/>
    <m/>
    <n v="0"/>
  </r>
  <r>
    <x v="120"/>
    <x v="41"/>
    <x v="94"/>
    <n v="257498"/>
    <n v="4281546"/>
  </r>
  <r>
    <x v="121"/>
    <x v="42"/>
    <x v="94"/>
    <m/>
    <n v="0"/>
  </r>
  <r>
    <x v="121"/>
    <x v="43"/>
    <x v="94"/>
    <m/>
    <n v="0"/>
  </r>
  <r>
    <x v="121"/>
    <x v="41"/>
    <x v="94"/>
    <n v="266085"/>
    <n v="4746130"/>
  </r>
  <r>
    <x v="122"/>
    <x v="42"/>
    <x v="94"/>
    <m/>
    <n v="0"/>
  </r>
  <r>
    <x v="122"/>
    <x v="43"/>
    <x v="94"/>
    <m/>
    <n v="0"/>
  </r>
  <r>
    <x v="122"/>
    <x v="41"/>
    <x v="94"/>
    <n v="267995"/>
    <n v="9043673"/>
  </r>
  <r>
    <x v="123"/>
    <x v="42"/>
    <x v="94"/>
    <m/>
    <n v="0"/>
  </r>
  <r>
    <x v="123"/>
    <x v="43"/>
    <x v="94"/>
    <m/>
    <n v="0"/>
  </r>
  <r>
    <x v="123"/>
    <x v="41"/>
    <x v="94"/>
    <n v="281500"/>
    <n v="8753639"/>
  </r>
  <r>
    <x v="124"/>
    <x v="42"/>
    <x v="94"/>
    <m/>
    <n v="0"/>
  </r>
  <r>
    <x v="124"/>
    <x v="43"/>
    <x v="94"/>
    <m/>
    <n v="0"/>
  </r>
  <r>
    <x v="124"/>
    <x v="41"/>
    <x v="94"/>
    <n v="280545"/>
    <n v="10656111"/>
  </r>
  <r>
    <x v="125"/>
    <x v="42"/>
    <x v="94"/>
    <m/>
    <n v="0"/>
  </r>
  <r>
    <x v="125"/>
    <x v="43"/>
    <x v="94"/>
    <m/>
    <n v="0"/>
  </r>
  <r>
    <x v="125"/>
    <x v="41"/>
    <x v="94"/>
    <n v="287378"/>
    <n v="8397503"/>
  </r>
  <r>
    <x v="126"/>
    <x v="42"/>
    <x v="94"/>
    <m/>
    <n v="0"/>
  </r>
  <r>
    <x v="126"/>
    <x v="43"/>
    <x v="94"/>
    <m/>
    <n v="0"/>
  </r>
  <r>
    <x v="126"/>
    <x v="41"/>
    <x v="94"/>
    <n v="289995"/>
    <n v="9405874"/>
  </r>
  <r>
    <x v="127"/>
    <x v="42"/>
    <x v="94"/>
    <m/>
    <n v="0"/>
  </r>
  <r>
    <x v="127"/>
    <x v="43"/>
    <x v="94"/>
    <m/>
    <n v="0"/>
  </r>
  <r>
    <x v="127"/>
    <x v="41"/>
    <x v="94"/>
    <n v="290500"/>
    <n v="11893197"/>
  </r>
  <r>
    <x v="128"/>
    <x v="42"/>
    <x v="94"/>
    <m/>
    <n v="0"/>
  </r>
  <r>
    <x v="128"/>
    <x v="43"/>
    <x v="94"/>
    <n v="187000"/>
    <n v="187000"/>
  </r>
  <r>
    <x v="128"/>
    <x v="41"/>
    <x v="94"/>
    <n v="263500"/>
    <n v="8110790"/>
  </r>
  <r>
    <x v="129"/>
    <x v="42"/>
    <x v="94"/>
    <n v="112900"/>
    <n v="112900"/>
  </r>
  <r>
    <x v="129"/>
    <x v="43"/>
    <x v="94"/>
    <m/>
    <n v="0"/>
  </r>
  <r>
    <x v="129"/>
    <x v="41"/>
    <x v="94"/>
    <n v="291717"/>
    <n v="7632955"/>
  </r>
  <r>
    <x v="130"/>
    <x v="42"/>
    <x v="94"/>
    <m/>
    <n v="0"/>
  </r>
  <r>
    <x v="130"/>
    <x v="43"/>
    <x v="94"/>
    <m/>
    <n v="0"/>
  </r>
  <r>
    <x v="130"/>
    <x v="41"/>
    <x v="94"/>
    <n v="254400"/>
    <n v="6372379"/>
  </r>
  <r>
    <x v="131"/>
    <x v="42"/>
    <x v="94"/>
    <m/>
    <n v="0"/>
  </r>
  <r>
    <x v="131"/>
    <x v="43"/>
    <x v="94"/>
    <m/>
    <n v="0"/>
  </r>
  <r>
    <x v="131"/>
    <x v="41"/>
    <x v="94"/>
    <n v="229000"/>
    <n v="7533745"/>
  </r>
  <r>
    <x v="132"/>
    <x v="42"/>
    <x v="94"/>
    <m/>
    <n v="0"/>
  </r>
  <r>
    <x v="132"/>
    <x v="43"/>
    <x v="94"/>
    <m/>
    <n v="0"/>
  </r>
  <r>
    <x v="132"/>
    <x v="41"/>
    <x v="94"/>
    <n v="274628"/>
    <n v="6438795"/>
  </r>
  <r>
    <x v="133"/>
    <x v="42"/>
    <x v="94"/>
    <m/>
    <n v="0"/>
  </r>
  <r>
    <x v="133"/>
    <x v="43"/>
    <x v="94"/>
    <n v="125000"/>
    <n v="125000"/>
  </r>
  <r>
    <x v="133"/>
    <x v="41"/>
    <x v="94"/>
    <n v="266973"/>
    <n v="3955378"/>
  </r>
  <r>
    <x v="134"/>
    <x v="42"/>
    <x v="94"/>
    <m/>
    <n v="0"/>
  </r>
  <r>
    <x v="134"/>
    <x v="43"/>
    <x v="94"/>
    <m/>
    <n v="0"/>
  </r>
  <r>
    <x v="134"/>
    <x v="41"/>
    <x v="94"/>
    <n v="293748"/>
    <n v="6549912"/>
  </r>
  <r>
    <x v="135"/>
    <x v="42"/>
    <x v="94"/>
    <m/>
    <n v="0"/>
  </r>
  <r>
    <x v="135"/>
    <x v="43"/>
    <x v="94"/>
    <m/>
    <n v="0"/>
  </r>
  <r>
    <x v="135"/>
    <x v="41"/>
    <x v="94"/>
    <n v="264998"/>
    <n v="7947650"/>
  </r>
  <r>
    <x v="136"/>
    <x v="42"/>
    <x v="94"/>
    <m/>
    <n v="0"/>
  </r>
  <r>
    <x v="136"/>
    <x v="43"/>
    <x v="94"/>
    <n v="172500"/>
    <n v="172500"/>
  </r>
  <r>
    <x v="136"/>
    <x v="41"/>
    <x v="94"/>
    <n v="295330"/>
    <n v="10258593"/>
  </r>
  <r>
    <x v="137"/>
    <x v="42"/>
    <x v="94"/>
    <m/>
    <n v="0"/>
  </r>
  <r>
    <x v="137"/>
    <x v="43"/>
    <x v="94"/>
    <m/>
    <n v="0"/>
  </r>
  <r>
    <x v="137"/>
    <x v="41"/>
    <x v="94"/>
    <n v="282725"/>
    <n v="8767685"/>
  </r>
  <r>
    <x v="138"/>
    <x v="42"/>
    <x v="94"/>
    <m/>
    <n v="0"/>
  </r>
  <r>
    <x v="138"/>
    <x v="43"/>
    <x v="94"/>
    <m/>
    <n v="0"/>
  </r>
  <r>
    <x v="138"/>
    <x v="41"/>
    <x v="94"/>
    <n v="275400"/>
    <n v="10802380"/>
  </r>
  <r>
    <x v="139"/>
    <x v="42"/>
    <x v="94"/>
    <m/>
    <n v="0"/>
  </r>
  <r>
    <x v="139"/>
    <x v="43"/>
    <x v="94"/>
    <n v="124500"/>
    <n v="124500"/>
  </r>
  <r>
    <x v="139"/>
    <x v="41"/>
    <x v="94"/>
    <n v="279950"/>
    <n v="11088850"/>
  </r>
  <r>
    <x v="140"/>
    <x v="42"/>
    <x v="94"/>
    <m/>
    <n v="0"/>
  </r>
  <r>
    <x v="140"/>
    <x v="43"/>
    <x v="94"/>
    <n v="60000"/>
    <n v="60000"/>
  </r>
  <r>
    <x v="140"/>
    <x v="41"/>
    <x v="94"/>
    <n v="313355"/>
    <n v="9692005"/>
  </r>
  <r>
    <x v="141"/>
    <x v="42"/>
    <x v="94"/>
    <m/>
    <n v="0"/>
  </r>
  <r>
    <x v="141"/>
    <x v="43"/>
    <x v="94"/>
    <n v="229000"/>
    <n v="229000"/>
  </r>
  <r>
    <x v="141"/>
    <x v="41"/>
    <x v="94"/>
    <n v="296000"/>
    <n v="11039800"/>
  </r>
  <r>
    <x v="142"/>
    <x v="42"/>
    <x v="94"/>
    <m/>
    <n v="0"/>
  </r>
  <r>
    <x v="142"/>
    <x v="43"/>
    <x v="94"/>
    <n v="201000"/>
    <n v="201000"/>
  </r>
  <r>
    <x v="142"/>
    <x v="41"/>
    <x v="94"/>
    <n v="300450"/>
    <n v="9585774"/>
  </r>
  <r>
    <x v="143"/>
    <x v="42"/>
    <x v="94"/>
    <m/>
    <n v="0"/>
  </r>
  <r>
    <x v="143"/>
    <x v="43"/>
    <x v="94"/>
    <m/>
    <n v="0"/>
  </r>
  <r>
    <x v="143"/>
    <x v="41"/>
    <x v="94"/>
    <n v="304950"/>
    <n v="9510623"/>
  </r>
  <r>
    <x v="144"/>
    <x v="42"/>
    <x v="94"/>
    <m/>
    <n v="0"/>
  </r>
  <r>
    <x v="144"/>
    <x v="43"/>
    <x v="94"/>
    <m/>
    <n v="0"/>
  </r>
  <r>
    <x v="144"/>
    <x v="41"/>
    <x v="94"/>
    <n v="310950"/>
    <n v="10273050"/>
  </r>
  <r>
    <x v="145"/>
    <x v="42"/>
    <x v="94"/>
    <m/>
    <n v="0"/>
  </r>
  <r>
    <x v="145"/>
    <x v="43"/>
    <x v="94"/>
    <m/>
    <n v="0"/>
  </r>
  <r>
    <x v="145"/>
    <x v="41"/>
    <x v="94"/>
    <n v="299475"/>
    <n v="7828327"/>
  </r>
  <r>
    <x v="146"/>
    <x v="42"/>
    <x v="94"/>
    <m/>
    <n v="0"/>
  </r>
  <r>
    <x v="146"/>
    <x v="43"/>
    <x v="94"/>
    <m/>
    <n v="0"/>
  </r>
  <r>
    <x v="146"/>
    <x v="41"/>
    <x v="94"/>
    <n v="316550"/>
    <n v="7284500"/>
  </r>
  <r>
    <x v="147"/>
    <x v="42"/>
    <x v="94"/>
    <m/>
    <n v="0"/>
  </r>
  <r>
    <x v="147"/>
    <x v="43"/>
    <x v="94"/>
    <m/>
    <n v="0"/>
  </r>
  <r>
    <x v="147"/>
    <x v="41"/>
    <x v="94"/>
    <n v="305675"/>
    <n v="8563980"/>
  </r>
  <r>
    <x v="148"/>
    <x v="42"/>
    <x v="94"/>
    <m/>
    <n v="0"/>
  </r>
  <r>
    <x v="148"/>
    <x v="43"/>
    <x v="94"/>
    <m/>
    <n v="0"/>
  </r>
  <r>
    <x v="148"/>
    <x v="41"/>
    <x v="94"/>
    <n v="299950"/>
    <n v="16290406"/>
  </r>
  <r>
    <x v="149"/>
    <x v="42"/>
    <x v="94"/>
    <m/>
    <n v="0"/>
  </r>
  <r>
    <x v="149"/>
    <x v="43"/>
    <x v="94"/>
    <m/>
    <n v="0"/>
  </r>
  <r>
    <x v="149"/>
    <x v="41"/>
    <x v="94"/>
    <n v="354900"/>
    <n v="14452903"/>
  </r>
  <r>
    <x v="150"/>
    <x v="42"/>
    <x v="94"/>
    <m/>
    <n v="0"/>
  </r>
  <r>
    <x v="150"/>
    <x v="43"/>
    <x v="94"/>
    <m/>
    <n v="0"/>
  </r>
  <r>
    <x v="150"/>
    <x v="41"/>
    <x v="94"/>
    <n v="317000"/>
    <n v="17362194"/>
  </r>
  <r>
    <x v="151"/>
    <x v="42"/>
    <x v="94"/>
    <m/>
    <n v="0"/>
  </r>
  <r>
    <x v="151"/>
    <x v="43"/>
    <x v="94"/>
    <m/>
    <n v="0"/>
  </r>
  <r>
    <x v="151"/>
    <x v="41"/>
    <x v="94"/>
    <n v="335000"/>
    <n v="15086427"/>
  </r>
  <r>
    <x v="152"/>
    <x v="42"/>
    <x v="94"/>
    <m/>
    <n v="0"/>
  </r>
  <r>
    <x v="152"/>
    <x v="43"/>
    <x v="94"/>
    <n v="24500"/>
    <n v="24500"/>
  </r>
  <r>
    <x v="152"/>
    <x v="41"/>
    <x v="94"/>
    <n v="296750"/>
    <n v="16828790"/>
  </r>
  <r>
    <x v="153"/>
    <x v="42"/>
    <x v="94"/>
    <m/>
    <n v="0"/>
  </r>
  <r>
    <x v="153"/>
    <x v="43"/>
    <x v="94"/>
    <n v="179500"/>
    <n v="359000"/>
  </r>
  <r>
    <x v="153"/>
    <x v="41"/>
    <x v="94"/>
    <n v="299950"/>
    <n v="12213268"/>
  </r>
  <r>
    <x v="154"/>
    <x v="42"/>
    <x v="94"/>
    <n v="115000"/>
    <n v="115000"/>
  </r>
  <r>
    <x v="154"/>
    <x v="43"/>
    <x v="94"/>
    <m/>
    <n v="0"/>
  </r>
  <r>
    <x v="154"/>
    <x v="41"/>
    <x v="94"/>
    <n v="324950"/>
    <n v="9643010"/>
  </r>
  <r>
    <x v="155"/>
    <x v="42"/>
    <x v="94"/>
    <m/>
    <n v="0"/>
  </r>
  <r>
    <x v="155"/>
    <x v="43"/>
    <x v="94"/>
    <m/>
    <n v="0"/>
  </r>
  <r>
    <x v="155"/>
    <x v="41"/>
    <x v="94"/>
    <n v="272950"/>
    <n v="10767565"/>
  </r>
  <r>
    <x v="156"/>
    <x v="42"/>
    <x v="94"/>
    <m/>
    <n v="0"/>
  </r>
  <r>
    <x v="156"/>
    <x v="43"/>
    <x v="94"/>
    <n v="263000"/>
    <n v="263000"/>
  </r>
  <r>
    <x v="156"/>
    <x v="41"/>
    <x v="94"/>
    <n v="339950"/>
    <n v="8294005"/>
  </r>
  <r>
    <x v="157"/>
    <x v="42"/>
    <x v="94"/>
    <m/>
    <n v="0"/>
  </r>
  <r>
    <x v="157"/>
    <x v="43"/>
    <x v="94"/>
    <m/>
    <n v="0"/>
  </r>
  <r>
    <x v="157"/>
    <x v="41"/>
    <x v="94"/>
    <n v="298185"/>
    <n v="10736999"/>
  </r>
  <r>
    <x v="158"/>
    <x v="42"/>
    <x v="94"/>
    <m/>
    <n v="0"/>
  </r>
  <r>
    <x v="158"/>
    <x v="43"/>
    <x v="94"/>
    <m/>
    <n v="0"/>
  </r>
  <r>
    <x v="158"/>
    <x v="41"/>
    <x v="94"/>
    <n v="325000"/>
    <n v="12420890"/>
  </r>
  <r>
    <x v="159"/>
    <x v="42"/>
    <x v="94"/>
    <m/>
    <n v="0"/>
  </r>
  <r>
    <x v="159"/>
    <x v="43"/>
    <x v="94"/>
    <m/>
    <n v="0"/>
  </r>
  <r>
    <x v="159"/>
    <x v="41"/>
    <x v="94"/>
    <n v="275500"/>
    <n v="11887475"/>
  </r>
  <r>
    <x v="160"/>
    <x v="42"/>
    <x v="94"/>
    <m/>
    <n v="0"/>
  </r>
  <r>
    <x v="160"/>
    <x v="43"/>
    <x v="94"/>
    <m/>
    <n v="0"/>
  </r>
  <r>
    <x v="160"/>
    <x v="41"/>
    <x v="94"/>
    <n v="322200"/>
    <n v="16535803"/>
  </r>
  <r>
    <x v="161"/>
    <x v="42"/>
    <x v="94"/>
    <m/>
    <n v="0"/>
  </r>
  <r>
    <x v="161"/>
    <x v="43"/>
    <x v="94"/>
    <m/>
    <n v="0"/>
  </r>
  <r>
    <x v="161"/>
    <x v="41"/>
    <x v="94"/>
    <n v="322490"/>
    <n v="22307221"/>
  </r>
  <r>
    <x v="162"/>
    <x v="42"/>
    <x v="94"/>
    <m/>
    <n v="0"/>
  </r>
  <r>
    <x v="162"/>
    <x v="43"/>
    <x v="94"/>
    <m/>
    <n v="0"/>
  </r>
  <r>
    <x v="162"/>
    <x v="41"/>
    <x v="94"/>
    <n v="333495"/>
    <n v="20958888"/>
  </r>
  <r>
    <x v="163"/>
    <x v="42"/>
    <x v="94"/>
    <m/>
    <n v="0"/>
  </r>
  <r>
    <x v="163"/>
    <x v="43"/>
    <x v="94"/>
    <m/>
    <n v="0"/>
  </r>
  <r>
    <x v="163"/>
    <x v="41"/>
    <x v="94"/>
    <n v="343000"/>
    <n v="19254909"/>
  </r>
  <r>
    <x v="164"/>
    <x v="42"/>
    <x v="94"/>
    <m/>
    <n v="0"/>
  </r>
  <r>
    <x v="164"/>
    <x v="43"/>
    <x v="94"/>
    <m/>
    <n v="0"/>
  </r>
  <r>
    <x v="164"/>
    <x v="41"/>
    <x v="94"/>
    <n v="334995"/>
    <n v="14993147"/>
  </r>
  <r>
    <x v="165"/>
    <x v="42"/>
    <x v="94"/>
    <m/>
    <n v="0"/>
  </r>
  <r>
    <x v="165"/>
    <x v="43"/>
    <x v="94"/>
    <m/>
    <n v="0"/>
  </r>
  <r>
    <x v="165"/>
    <x v="41"/>
    <x v="94"/>
    <n v="323225"/>
    <n v="19097175"/>
  </r>
  <r>
    <x v="166"/>
    <x v="42"/>
    <x v="94"/>
    <m/>
    <n v="0"/>
  </r>
  <r>
    <x v="166"/>
    <x v="43"/>
    <x v="94"/>
    <m/>
    <n v="0"/>
  </r>
  <r>
    <x v="166"/>
    <x v="41"/>
    <x v="94"/>
    <n v="318950"/>
    <n v="20186749"/>
  </r>
  <r>
    <x v="167"/>
    <x v="42"/>
    <x v="94"/>
    <m/>
    <n v="0"/>
  </r>
  <r>
    <x v="167"/>
    <x v="43"/>
    <x v="94"/>
    <m/>
    <n v="0"/>
  </r>
  <r>
    <x v="167"/>
    <x v="41"/>
    <x v="94"/>
    <n v="299995"/>
    <n v="20558244"/>
  </r>
  <r>
    <x v="168"/>
    <x v="42"/>
    <x v="94"/>
    <m/>
    <n v="0"/>
  </r>
  <r>
    <x v="168"/>
    <x v="43"/>
    <x v="94"/>
    <m/>
    <n v="0"/>
  </r>
  <r>
    <x v="168"/>
    <x v="41"/>
    <x v="94"/>
    <n v="327554"/>
    <n v="15057778"/>
  </r>
  <r>
    <x v="169"/>
    <x v="42"/>
    <x v="94"/>
    <m/>
    <n v="0"/>
  </r>
  <r>
    <x v="169"/>
    <x v="43"/>
    <x v="94"/>
    <m/>
    <n v="0"/>
  </r>
  <r>
    <x v="169"/>
    <x v="41"/>
    <x v="94"/>
    <n v="352161"/>
    <n v="18834183"/>
  </r>
  <r>
    <x v="170"/>
    <x v="42"/>
    <x v="94"/>
    <m/>
    <n v="0"/>
  </r>
  <r>
    <x v="170"/>
    <x v="43"/>
    <x v="94"/>
    <m/>
    <n v="0"/>
  </r>
  <r>
    <x v="170"/>
    <x v="41"/>
    <x v="94"/>
    <n v="339950"/>
    <n v="23416856"/>
  </r>
  <r>
    <x v="171"/>
    <x v="42"/>
    <x v="94"/>
    <m/>
    <n v="0"/>
  </r>
  <r>
    <x v="171"/>
    <x v="43"/>
    <x v="94"/>
    <m/>
    <n v="0"/>
  </r>
  <r>
    <x v="171"/>
    <x v="41"/>
    <x v="94"/>
    <n v="340000"/>
    <n v="21418503"/>
  </r>
  <r>
    <x v="172"/>
    <x v="42"/>
    <x v="94"/>
    <n v="265000"/>
    <n v="265000"/>
  </r>
  <r>
    <x v="172"/>
    <x v="43"/>
    <x v="94"/>
    <m/>
    <n v="0"/>
  </r>
  <r>
    <x v="172"/>
    <x v="41"/>
    <x v="94"/>
    <n v="359625"/>
    <n v="25418313"/>
  </r>
  <r>
    <x v="173"/>
    <x v="42"/>
    <x v="94"/>
    <m/>
    <n v="0"/>
  </r>
  <r>
    <x v="173"/>
    <x v="43"/>
    <x v="94"/>
    <m/>
    <n v="0"/>
  </r>
  <r>
    <x v="173"/>
    <x v="41"/>
    <x v="94"/>
    <n v="358410"/>
    <n v="28421550"/>
  </r>
  <r>
    <x v="174"/>
    <x v="42"/>
    <x v="94"/>
    <m/>
    <n v="0"/>
  </r>
  <r>
    <x v="174"/>
    <x v="43"/>
    <x v="94"/>
    <n v="334500"/>
    <n v="334500"/>
  </r>
  <r>
    <x v="174"/>
    <x v="41"/>
    <x v="94"/>
    <n v="349000"/>
    <n v="20331027"/>
  </r>
  <r>
    <x v="175"/>
    <x v="42"/>
    <x v="94"/>
    <m/>
    <n v="0"/>
  </r>
  <r>
    <x v="175"/>
    <x v="43"/>
    <x v="94"/>
    <n v="211000"/>
    <n v="422000"/>
  </r>
  <r>
    <x v="175"/>
    <x v="41"/>
    <x v="94"/>
    <n v="380000"/>
    <n v="26328340"/>
  </r>
  <r>
    <x v="176"/>
    <x v="42"/>
    <x v="94"/>
    <m/>
    <n v="0"/>
  </r>
  <r>
    <x v="176"/>
    <x v="43"/>
    <x v="94"/>
    <m/>
    <n v="0"/>
  </r>
  <r>
    <x v="176"/>
    <x v="41"/>
    <x v="94"/>
    <n v="329500"/>
    <n v="26398449"/>
  </r>
  <r>
    <x v="177"/>
    <x v="42"/>
    <x v="94"/>
    <m/>
    <n v="0"/>
  </r>
  <r>
    <x v="177"/>
    <x v="43"/>
    <x v="94"/>
    <m/>
    <n v="0"/>
  </r>
  <r>
    <x v="177"/>
    <x v="41"/>
    <x v="94"/>
    <n v="381795"/>
    <n v="20198207"/>
  </r>
  <r>
    <x v="178"/>
    <x v="42"/>
    <x v="94"/>
    <m/>
    <n v="0"/>
  </r>
  <r>
    <x v="178"/>
    <x v="43"/>
    <x v="94"/>
    <n v="266450"/>
    <n v="532900"/>
  </r>
  <r>
    <x v="178"/>
    <x v="41"/>
    <x v="94"/>
    <n v="388675"/>
    <n v="23899431"/>
  </r>
  <r>
    <x v="179"/>
    <x v="42"/>
    <x v="94"/>
    <m/>
    <n v="0"/>
  </r>
  <r>
    <x v="179"/>
    <x v="43"/>
    <x v="94"/>
    <n v="320000"/>
    <n v="320000"/>
  </r>
  <r>
    <x v="179"/>
    <x v="41"/>
    <x v="94"/>
    <n v="428000"/>
    <n v="22697998"/>
  </r>
  <r>
    <x v="180"/>
    <x v="42"/>
    <x v="94"/>
    <m/>
    <n v="0"/>
  </r>
  <r>
    <x v="180"/>
    <x v="43"/>
    <x v="94"/>
    <n v="613000"/>
    <n v="613000"/>
  </r>
  <r>
    <x v="180"/>
    <x v="41"/>
    <x v="94"/>
    <n v="450000"/>
    <n v="14049894"/>
  </r>
  <r>
    <x v="181"/>
    <x v="42"/>
    <x v="94"/>
    <m/>
    <n v="0"/>
  </r>
  <r>
    <x v="181"/>
    <x v="43"/>
    <x v="94"/>
    <n v="379000"/>
    <n v="379000"/>
  </r>
  <r>
    <x v="181"/>
    <x v="41"/>
    <x v="94"/>
    <n v="410000"/>
    <n v="16230820"/>
  </r>
  <r>
    <x v="182"/>
    <x v="42"/>
    <x v="94"/>
    <m/>
    <n v="0"/>
  </r>
  <r>
    <x v="182"/>
    <x v="43"/>
    <x v="94"/>
    <m/>
    <n v="0"/>
  </r>
  <r>
    <x v="182"/>
    <x v="41"/>
    <x v="94"/>
    <n v="406000"/>
    <n v="22692411"/>
  </r>
  <r>
    <x v="183"/>
    <x v="42"/>
    <x v="94"/>
    <m/>
    <n v="0"/>
  </r>
  <r>
    <x v="183"/>
    <x v="43"/>
    <x v="94"/>
    <m/>
    <n v="0"/>
  </r>
  <r>
    <x v="183"/>
    <x v="41"/>
    <x v="94"/>
    <n v="394995"/>
    <n v="17771862"/>
  </r>
  <r>
    <x v="184"/>
    <x v="42"/>
    <x v="94"/>
    <m/>
    <n v="0"/>
  </r>
  <r>
    <x v="184"/>
    <x v="43"/>
    <x v="94"/>
    <n v="260000"/>
    <n v="260000"/>
  </r>
  <r>
    <x v="184"/>
    <x v="41"/>
    <x v="94"/>
    <n v="374000"/>
    <n v="27880286"/>
  </r>
  <r>
    <x v="185"/>
    <x v="42"/>
    <x v="94"/>
    <m/>
    <n v="0"/>
  </r>
  <r>
    <x v="185"/>
    <x v="43"/>
    <x v="94"/>
    <n v="304500"/>
    <n v="609000"/>
  </r>
  <r>
    <x v="185"/>
    <x v="41"/>
    <x v="94"/>
    <n v="414995"/>
    <n v="42309487"/>
  </r>
  <r>
    <x v="186"/>
    <x v="42"/>
    <x v="94"/>
    <m/>
    <n v="0"/>
  </r>
  <r>
    <x v="186"/>
    <x v="43"/>
    <x v="94"/>
    <m/>
    <n v="0"/>
  </r>
  <r>
    <x v="186"/>
    <x v="41"/>
    <x v="94"/>
    <n v="375000"/>
    <n v="26462886"/>
  </r>
  <r>
    <x v="187"/>
    <x v="42"/>
    <x v="94"/>
    <m/>
    <n v="0"/>
  </r>
  <r>
    <x v="187"/>
    <x v="43"/>
    <x v="94"/>
    <m/>
    <n v="0"/>
  </r>
  <r>
    <x v="187"/>
    <x v="41"/>
    <x v="94"/>
    <n v="379950"/>
    <n v="38316040"/>
  </r>
  <r>
    <x v="188"/>
    <x v="42"/>
    <x v="94"/>
    <n v="235000"/>
    <n v="235000"/>
  </r>
  <r>
    <x v="188"/>
    <x v="43"/>
    <x v="94"/>
    <m/>
    <n v="0"/>
  </r>
  <r>
    <x v="188"/>
    <x v="41"/>
    <x v="94"/>
    <n v="404995"/>
    <n v="23987964"/>
  </r>
  <r>
    <x v="189"/>
    <x v="42"/>
    <x v="94"/>
    <m/>
    <m/>
  </r>
  <r>
    <x v="189"/>
    <x v="43"/>
    <x v="94"/>
    <m/>
    <n v="0"/>
  </r>
  <r>
    <x v="189"/>
    <x v="41"/>
    <x v="94"/>
    <n v="386750"/>
    <n v="20740971"/>
  </r>
  <r>
    <x v="190"/>
    <x v="42"/>
    <x v="94"/>
    <m/>
    <m/>
  </r>
  <r>
    <x v="190"/>
    <x v="43"/>
    <x v="94"/>
    <m/>
    <n v="0"/>
  </r>
  <r>
    <x v="190"/>
    <x v="41"/>
    <x v="94"/>
    <n v="394950"/>
    <n v="20881361"/>
  </r>
  <r>
    <x v="191"/>
    <x v="42"/>
    <x v="94"/>
    <m/>
    <m/>
  </r>
  <r>
    <x v="191"/>
    <x v="43"/>
    <x v="94"/>
    <m/>
    <n v="0"/>
  </r>
  <r>
    <x v="191"/>
    <x v="41"/>
    <x v="94"/>
    <n v="383045"/>
    <n v="16700213"/>
  </r>
  <r>
    <x v="192"/>
    <x v="42"/>
    <x v="94"/>
    <m/>
    <m/>
  </r>
  <r>
    <x v="192"/>
    <x v="43"/>
    <x v="94"/>
    <m/>
    <n v="0"/>
  </r>
  <r>
    <x v="192"/>
    <x v="41"/>
    <x v="94"/>
    <n v="424995"/>
    <n v="12060405"/>
  </r>
  <r>
    <x v="202"/>
    <x v="42"/>
    <x v="94"/>
    <m/>
    <m/>
  </r>
  <r>
    <x v="202"/>
    <x v="43"/>
    <x v="94"/>
    <m/>
    <n v="0"/>
  </r>
  <r>
    <x v="202"/>
    <x v="41"/>
    <x v="94"/>
    <n v="395973"/>
    <n v="18641102"/>
  </r>
  <r>
    <x v="194"/>
    <x v="42"/>
    <x v="94"/>
    <m/>
    <m/>
  </r>
  <r>
    <x v="194"/>
    <x v="43"/>
    <x v="94"/>
    <n v="330950"/>
    <n v="330950"/>
  </r>
  <r>
    <x v="194"/>
    <x v="41"/>
    <x v="94"/>
    <n v="397950"/>
    <n v="20569545"/>
  </r>
  <r>
    <x v="195"/>
    <x v="42"/>
    <x v="94"/>
    <m/>
    <m/>
  </r>
  <r>
    <x v="195"/>
    <x v="43"/>
    <x v="94"/>
    <m/>
    <m/>
  </r>
  <r>
    <x v="195"/>
    <x v="41"/>
    <x v="94"/>
    <n v="376998"/>
    <n v="21524800"/>
  </r>
  <r>
    <x v="196"/>
    <x v="42"/>
    <x v="94"/>
    <n v="333500"/>
    <n v="333500"/>
  </r>
  <r>
    <x v="196"/>
    <x v="43"/>
    <x v="94"/>
    <m/>
    <m/>
  </r>
  <r>
    <x v="196"/>
    <x v="41"/>
    <x v="94"/>
    <n v="399995"/>
    <n v="31269015"/>
  </r>
  <r>
    <x v="197"/>
    <x v="42"/>
    <x v="94"/>
    <m/>
    <m/>
  </r>
  <r>
    <x v="197"/>
    <x v="43"/>
    <x v="94"/>
    <n v="437000"/>
    <n v="437000"/>
  </r>
  <r>
    <x v="197"/>
    <x v="41"/>
    <x v="94"/>
    <n v="410500"/>
    <n v="33097024"/>
  </r>
  <r>
    <x v="198"/>
    <x v="42"/>
    <x v="94"/>
    <m/>
    <m/>
  </r>
  <r>
    <x v="198"/>
    <x v="43"/>
    <x v="94"/>
    <n v="315000"/>
    <n v="315000"/>
  </r>
  <r>
    <x v="198"/>
    <x v="41"/>
    <x v="94"/>
    <n v="412585"/>
    <n v="41404537"/>
  </r>
  <r>
    <x v="199"/>
    <x v="42"/>
    <x v="94"/>
    <m/>
    <m/>
  </r>
  <r>
    <x v="199"/>
    <x v="43"/>
    <x v="94"/>
    <m/>
    <m/>
  </r>
  <r>
    <x v="199"/>
    <x v="41"/>
    <x v="94"/>
    <n v="384950"/>
    <n v="33316511"/>
  </r>
  <r>
    <x v="200"/>
    <x v="42"/>
    <x v="94"/>
    <m/>
    <m/>
  </r>
  <r>
    <x v="200"/>
    <x v="43"/>
    <x v="94"/>
    <m/>
    <m/>
  </r>
  <r>
    <x v="200"/>
    <x v="41"/>
    <x v="94"/>
    <n v="416995"/>
    <n v="27227435"/>
  </r>
  <r>
    <x v="201"/>
    <x v="41"/>
    <x v="94"/>
    <n v="393730"/>
    <n v="21363860"/>
  </r>
  <r>
    <x v="201"/>
    <x v="43"/>
    <x v="94"/>
    <m/>
    <m/>
  </r>
  <r>
    <x v="201"/>
    <x v="42"/>
    <x v="94"/>
    <m/>
    <m/>
  </r>
  <r>
    <x v="12"/>
    <x v="41"/>
    <x v="95"/>
    <n v="108800"/>
    <n v="108800"/>
  </r>
  <r>
    <x v="13"/>
    <x v="41"/>
    <x v="95"/>
    <m/>
    <n v="0"/>
  </r>
  <r>
    <x v="14"/>
    <x v="41"/>
    <x v="95"/>
    <m/>
    <n v="0"/>
  </r>
  <r>
    <x v="15"/>
    <x v="41"/>
    <x v="95"/>
    <m/>
    <n v="0"/>
  </r>
  <r>
    <x v="16"/>
    <x v="41"/>
    <x v="95"/>
    <n v="123650"/>
    <n v="123650"/>
  </r>
  <r>
    <x v="17"/>
    <x v="41"/>
    <x v="95"/>
    <m/>
    <n v="0"/>
  </r>
  <r>
    <x v="18"/>
    <x v="41"/>
    <x v="95"/>
    <m/>
    <n v="0"/>
  </r>
  <r>
    <x v="19"/>
    <x v="41"/>
    <x v="95"/>
    <m/>
    <n v="0"/>
  </r>
  <r>
    <x v="20"/>
    <x v="41"/>
    <x v="95"/>
    <n v="280000"/>
    <n v="280000"/>
  </r>
  <r>
    <x v="21"/>
    <x v="41"/>
    <x v="95"/>
    <m/>
    <n v="0"/>
  </r>
  <r>
    <x v="22"/>
    <x v="41"/>
    <x v="95"/>
    <n v="169950"/>
    <n v="169950"/>
  </r>
  <r>
    <x v="23"/>
    <x v="41"/>
    <x v="95"/>
    <m/>
    <n v="0"/>
  </r>
  <r>
    <x v="24"/>
    <x v="41"/>
    <x v="95"/>
    <m/>
    <n v="0"/>
  </r>
  <r>
    <x v="25"/>
    <x v="41"/>
    <x v="95"/>
    <m/>
    <n v="0"/>
  </r>
  <r>
    <x v="26"/>
    <x v="41"/>
    <x v="95"/>
    <n v="169450"/>
    <n v="338900"/>
  </r>
  <r>
    <x v="27"/>
    <x v="41"/>
    <x v="95"/>
    <m/>
    <n v="0"/>
  </r>
  <r>
    <x v="28"/>
    <x v="41"/>
    <x v="95"/>
    <m/>
    <n v="0"/>
  </r>
  <r>
    <x v="29"/>
    <x v="41"/>
    <x v="95"/>
    <m/>
    <n v="0"/>
  </r>
  <r>
    <x v="30"/>
    <x v="41"/>
    <x v="95"/>
    <m/>
    <n v="0"/>
  </r>
  <r>
    <x v="31"/>
    <x v="41"/>
    <x v="95"/>
    <m/>
    <n v="0"/>
  </r>
  <r>
    <x v="32"/>
    <x v="41"/>
    <x v="95"/>
    <m/>
    <n v="0"/>
  </r>
  <r>
    <x v="33"/>
    <x v="41"/>
    <x v="95"/>
    <m/>
    <n v="0"/>
  </r>
  <r>
    <x v="34"/>
    <x v="41"/>
    <x v="95"/>
    <m/>
    <n v="0"/>
  </r>
  <r>
    <x v="35"/>
    <x v="41"/>
    <x v="95"/>
    <n v="251500"/>
    <n v="251500"/>
  </r>
  <r>
    <x v="36"/>
    <x v="41"/>
    <x v="95"/>
    <m/>
    <n v="0"/>
  </r>
  <r>
    <x v="37"/>
    <x v="41"/>
    <x v="95"/>
    <m/>
    <n v="0"/>
  </r>
  <r>
    <x v="38"/>
    <x v="41"/>
    <x v="95"/>
    <m/>
    <n v="0"/>
  </r>
  <r>
    <x v="39"/>
    <x v="41"/>
    <x v="95"/>
    <m/>
    <n v="0"/>
  </r>
  <r>
    <x v="40"/>
    <x v="41"/>
    <x v="95"/>
    <m/>
    <n v="0"/>
  </r>
  <r>
    <x v="41"/>
    <x v="41"/>
    <x v="95"/>
    <m/>
    <n v="0"/>
  </r>
  <r>
    <x v="42"/>
    <x v="41"/>
    <x v="95"/>
    <m/>
    <n v="0"/>
  </r>
  <r>
    <x v="43"/>
    <x v="41"/>
    <x v="95"/>
    <m/>
    <n v="0"/>
  </r>
  <r>
    <x v="44"/>
    <x v="41"/>
    <x v="95"/>
    <m/>
    <n v="0"/>
  </r>
  <r>
    <x v="45"/>
    <x v="41"/>
    <x v="95"/>
    <m/>
    <n v="0"/>
  </r>
  <r>
    <x v="46"/>
    <x v="41"/>
    <x v="95"/>
    <m/>
    <n v="0"/>
  </r>
  <r>
    <x v="47"/>
    <x v="41"/>
    <x v="95"/>
    <m/>
    <n v="0"/>
  </r>
  <r>
    <x v="48"/>
    <x v="41"/>
    <x v="95"/>
    <m/>
    <n v="0"/>
  </r>
  <r>
    <x v="49"/>
    <x v="41"/>
    <x v="95"/>
    <m/>
    <n v="0"/>
  </r>
  <r>
    <x v="50"/>
    <x v="41"/>
    <x v="95"/>
    <n v="205395"/>
    <n v="205395"/>
  </r>
  <r>
    <x v="51"/>
    <x v="41"/>
    <x v="95"/>
    <m/>
    <n v="0"/>
  </r>
  <r>
    <x v="52"/>
    <x v="41"/>
    <x v="95"/>
    <m/>
    <n v="0"/>
  </r>
  <r>
    <x v="53"/>
    <x v="41"/>
    <x v="95"/>
    <n v="275567"/>
    <n v="275567"/>
  </r>
  <r>
    <x v="54"/>
    <x v="41"/>
    <x v="95"/>
    <m/>
    <n v="0"/>
  </r>
  <r>
    <x v="55"/>
    <x v="41"/>
    <x v="95"/>
    <n v="322720"/>
    <n v="322720"/>
  </r>
  <r>
    <x v="56"/>
    <x v="41"/>
    <x v="95"/>
    <m/>
    <n v="0"/>
  </r>
  <r>
    <x v="57"/>
    <x v="41"/>
    <x v="95"/>
    <m/>
    <n v="0"/>
  </r>
  <r>
    <x v="58"/>
    <x v="41"/>
    <x v="95"/>
    <m/>
    <n v="0"/>
  </r>
  <r>
    <x v="59"/>
    <x v="41"/>
    <x v="95"/>
    <m/>
    <n v="0"/>
  </r>
  <r>
    <x v="60"/>
    <x v="41"/>
    <x v="95"/>
    <m/>
    <n v="0"/>
  </r>
  <r>
    <x v="61"/>
    <x v="41"/>
    <x v="95"/>
    <m/>
    <n v="0"/>
  </r>
  <r>
    <x v="62"/>
    <x v="41"/>
    <x v="95"/>
    <m/>
    <n v="0"/>
  </r>
  <r>
    <x v="63"/>
    <x v="41"/>
    <x v="95"/>
    <m/>
    <n v="0"/>
  </r>
  <r>
    <x v="64"/>
    <x v="41"/>
    <x v="95"/>
    <m/>
    <n v="0"/>
  </r>
  <r>
    <x v="65"/>
    <x v="41"/>
    <x v="95"/>
    <m/>
    <n v="0"/>
  </r>
  <r>
    <x v="66"/>
    <x v="41"/>
    <x v="95"/>
    <m/>
    <n v="0"/>
  </r>
  <r>
    <x v="67"/>
    <x v="41"/>
    <x v="95"/>
    <m/>
    <n v="0"/>
  </r>
  <r>
    <x v="68"/>
    <x v="41"/>
    <x v="95"/>
    <m/>
    <n v="0"/>
  </r>
  <r>
    <x v="69"/>
    <x v="41"/>
    <x v="95"/>
    <m/>
    <n v="0"/>
  </r>
  <r>
    <x v="70"/>
    <x v="41"/>
    <x v="95"/>
    <m/>
    <n v="0"/>
  </r>
  <r>
    <x v="71"/>
    <x v="41"/>
    <x v="95"/>
    <n v="183500"/>
    <n v="183500"/>
  </r>
  <r>
    <x v="72"/>
    <x v="41"/>
    <x v="95"/>
    <m/>
    <n v="0"/>
  </r>
  <r>
    <x v="73"/>
    <x v="41"/>
    <x v="95"/>
    <m/>
    <n v="0"/>
  </r>
  <r>
    <x v="74"/>
    <x v="41"/>
    <x v="95"/>
    <m/>
    <n v="0"/>
  </r>
  <r>
    <x v="75"/>
    <x v="41"/>
    <x v="95"/>
    <m/>
    <n v="0"/>
  </r>
  <r>
    <x v="76"/>
    <x v="41"/>
    <x v="95"/>
    <m/>
    <n v="0"/>
  </r>
  <r>
    <x v="77"/>
    <x v="41"/>
    <x v="95"/>
    <m/>
    <n v="0"/>
  </r>
  <r>
    <x v="78"/>
    <x v="41"/>
    <x v="95"/>
    <m/>
    <n v="0"/>
  </r>
  <r>
    <x v="79"/>
    <x v="41"/>
    <x v="95"/>
    <m/>
    <n v="0"/>
  </r>
  <r>
    <x v="80"/>
    <x v="41"/>
    <x v="95"/>
    <m/>
    <n v="0"/>
  </r>
  <r>
    <x v="81"/>
    <x v="41"/>
    <x v="95"/>
    <m/>
    <n v="0"/>
  </r>
  <r>
    <x v="82"/>
    <x v="41"/>
    <x v="95"/>
    <m/>
    <n v="0"/>
  </r>
  <r>
    <x v="83"/>
    <x v="41"/>
    <x v="95"/>
    <m/>
    <n v="0"/>
  </r>
  <r>
    <x v="84"/>
    <x v="41"/>
    <x v="95"/>
    <m/>
    <n v="0"/>
  </r>
  <r>
    <x v="85"/>
    <x v="41"/>
    <x v="95"/>
    <m/>
    <n v="0"/>
  </r>
  <r>
    <x v="86"/>
    <x v="41"/>
    <x v="95"/>
    <m/>
    <n v="0"/>
  </r>
  <r>
    <x v="87"/>
    <x v="41"/>
    <x v="95"/>
    <m/>
    <n v="0"/>
  </r>
  <r>
    <x v="88"/>
    <x v="41"/>
    <x v="95"/>
    <m/>
    <n v="0"/>
  </r>
  <r>
    <x v="89"/>
    <x v="41"/>
    <x v="95"/>
    <m/>
    <n v="0"/>
  </r>
  <r>
    <x v="90"/>
    <x v="41"/>
    <x v="95"/>
    <m/>
    <n v="0"/>
  </r>
  <r>
    <x v="91"/>
    <x v="41"/>
    <x v="95"/>
    <m/>
    <n v="0"/>
  </r>
  <r>
    <x v="92"/>
    <x v="41"/>
    <x v="95"/>
    <m/>
    <n v="0"/>
  </r>
  <r>
    <x v="93"/>
    <x v="41"/>
    <x v="95"/>
    <m/>
    <n v="0"/>
  </r>
  <r>
    <x v="94"/>
    <x v="41"/>
    <x v="95"/>
    <m/>
    <n v="0"/>
  </r>
  <r>
    <x v="95"/>
    <x v="41"/>
    <x v="95"/>
    <m/>
    <n v="0"/>
  </r>
  <r>
    <x v="96"/>
    <x v="41"/>
    <x v="95"/>
    <m/>
    <n v="0"/>
  </r>
  <r>
    <x v="97"/>
    <x v="41"/>
    <x v="95"/>
    <m/>
    <n v="0"/>
  </r>
  <r>
    <x v="98"/>
    <x v="41"/>
    <x v="95"/>
    <m/>
    <n v="0"/>
  </r>
  <r>
    <x v="99"/>
    <x v="41"/>
    <x v="95"/>
    <m/>
    <n v="0"/>
  </r>
  <r>
    <x v="100"/>
    <x v="41"/>
    <x v="95"/>
    <m/>
    <n v="0"/>
  </r>
  <r>
    <x v="101"/>
    <x v="41"/>
    <x v="95"/>
    <m/>
    <n v="0"/>
  </r>
  <r>
    <x v="102"/>
    <x v="41"/>
    <x v="95"/>
    <m/>
    <n v="0"/>
  </r>
  <r>
    <x v="103"/>
    <x v="41"/>
    <x v="95"/>
    <m/>
    <n v="0"/>
  </r>
  <r>
    <x v="104"/>
    <x v="41"/>
    <x v="95"/>
    <m/>
    <n v="0"/>
  </r>
  <r>
    <x v="105"/>
    <x v="41"/>
    <x v="95"/>
    <m/>
    <n v="0"/>
  </r>
  <r>
    <x v="106"/>
    <x v="41"/>
    <x v="95"/>
    <m/>
    <n v="0"/>
  </r>
  <r>
    <x v="107"/>
    <x v="41"/>
    <x v="95"/>
    <m/>
    <n v="0"/>
  </r>
  <r>
    <x v="108"/>
    <x v="41"/>
    <x v="95"/>
    <m/>
    <n v="0"/>
  </r>
  <r>
    <x v="109"/>
    <x v="41"/>
    <x v="95"/>
    <m/>
    <n v="0"/>
  </r>
  <r>
    <x v="110"/>
    <x v="41"/>
    <x v="95"/>
    <m/>
    <n v="0"/>
  </r>
  <r>
    <x v="111"/>
    <x v="41"/>
    <x v="95"/>
    <m/>
    <n v="0"/>
  </r>
  <r>
    <x v="112"/>
    <x v="41"/>
    <x v="95"/>
    <m/>
    <n v="0"/>
  </r>
  <r>
    <x v="113"/>
    <x v="41"/>
    <x v="95"/>
    <m/>
    <n v="0"/>
  </r>
  <r>
    <x v="114"/>
    <x v="41"/>
    <x v="95"/>
    <m/>
    <n v="0"/>
  </r>
  <r>
    <x v="115"/>
    <x v="41"/>
    <x v="95"/>
    <m/>
    <n v="0"/>
  </r>
  <r>
    <x v="116"/>
    <x v="41"/>
    <x v="95"/>
    <m/>
    <n v="0"/>
  </r>
  <r>
    <x v="117"/>
    <x v="41"/>
    <x v="95"/>
    <m/>
    <n v="0"/>
  </r>
  <r>
    <x v="118"/>
    <x v="41"/>
    <x v="95"/>
    <m/>
    <n v="0"/>
  </r>
  <r>
    <x v="119"/>
    <x v="41"/>
    <x v="95"/>
    <m/>
    <n v="0"/>
  </r>
  <r>
    <x v="120"/>
    <x v="41"/>
    <x v="95"/>
    <m/>
    <n v="0"/>
  </r>
  <r>
    <x v="121"/>
    <x v="41"/>
    <x v="95"/>
    <m/>
    <n v="0"/>
  </r>
  <r>
    <x v="122"/>
    <x v="41"/>
    <x v="95"/>
    <m/>
    <n v="0"/>
  </r>
  <r>
    <x v="123"/>
    <x v="41"/>
    <x v="95"/>
    <m/>
    <n v="0"/>
  </r>
  <r>
    <x v="124"/>
    <x v="41"/>
    <x v="95"/>
    <m/>
    <n v="0"/>
  </r>
  <r>
    <x v="125"/>
    <x v="41"/>
    <x v="95"/>
    <m/>
    <n v="0"/>
  </r>
  <r>
    <x v="126"/>
    <x v="41"/>
    <x v="95"/>
    <m/>
    <n v="0"/>
  </r>
  <r>
    <x v="127"/>
    <x v="41"/>
    <x v="95"/>
    <m/>
    <n v="0"/>
  </r>
  <r>
    <x v="128"/>
    <x v="41"/>
    <x v="95"/>
    <m/>
    <n v="0"/>
  </r>
  <r>
    <x v="129"/>
    <x v="41"/>
    <x v="95"/>
    <m/>
    <n v="0"/>
  </r>
  <r>
    <x v="130"/>
    <x v="41"/>
    <x v="95"/>
    <m/>
    <n v="0"/>
  </r>
  <r>
    <x v="131"/>
    <x v="41"/>
    <x v="95"/>
    <m/>
    <n v="0"/>
  </r>
  <r>
    <x v="132"/>
    <x v="41"/>
    <x v="95"/>
    <m/>
    <n v="0"/>
  </r>
  <r>
    <x v="133"/>
    <x v="41"/>
    <x v="95"/>
    <m/>
    <n v="0"/>
  </r>
  <r>
    <x v="134"/>
    <x v="41"/>
    <x v="95"/>
    <m/>
    <n v="0"/>
  </r>
  <r>
    <x v="135"/>
    <x v="41"/>
    <x v="95"/>
    <m/>
    <n v="0"/>
  </r>
  <r>
    <x v="136"/>
    <x v="41"/>
    <x v="95"/>
    <n v="251860"/>
    <n v="251860"/>
  </r>
  <r>
    <x v="137"/>
    <x v="41"/>
    <x v="95"/>
    <n v="192000"/>
    <n v="192000"/>
  </r>
  <r>
    <x v="138"/>
    <x v="41"/>
    <x v="95"/>
    <m/>
    <n v="0"/>
  </r>
  <r>
    <x v="139"/>
    <x v="41"/>
    <x v="95"/>
    <m/>
    <n v="0"/>
  </r>
  <r>
    <x v="140"/>
    <x v="41"/>
    <x v="95"/>
    <m/>
    <n v="0"/>
  </r>
  <r>
    <x v="141"/>
    <x v="41"/>
    <x v="95"/>
    <m/>
    <n v="0"/>
  </r>
  <r>
    <x v="142"/>
    <x v="41"/>
    <x v="95"/>
    <m/>
    <n v="0"/>
  </r>
  <r>
    <x v="143"/>
    <x v="41"/>
    <x v="95"/>
    <n v="183000"/>
    <n v="183000"/>
  </r>
  <r>
    <x v="144"/>
    <x v="41"/>
    <x v="95"/>
    <m/>
    <n v="0"/>
  </r>
  <r>
    <x v="145"/>
    <x v="41"/>
    <x v="95"/>
    <m/>
    <n v="0"/>
  </r>
  <r>
    <x v="146"/>
    <x v="41"/>
    <x v="95"/>
    <m/>
    <n v="0"/>
  </r>
  <r>
    <x v="147"/>
    <x v="41"/>
    <x v="95"/>
    <m/>
    <n v="0"/>
  </r>
  <r>
    <x v="148"/>
    <x v="41"/>
    <x v="95"/>
    <m/>
    <n v="0"/>
  </r>
  <r>
    <x v="149"/>
    <x v="41"/>
    <x v="95"/>
    <m/>
    <n v="0"/>
  </r>
  <r>
    <x v="150"/>
    <x v="41"/>
    <x v="95"/>
    <m/>
    <n v="0"/>
  </r>
  <r>
    <x v="151"/>
    <x v="41"/>
    <x v="95"/>
    <m/>
    <n v="0"/>
  </r>
  <r>
    <x v="152"/>
    <x v="41"/>
    <x v="95"/>
    <m/>
    <n v="0"/>
  </r>
  <r>
    <x v="153"/>
    <x v="41"/>
    <x v="95"/>
    <m/>
    <n v="0"/>
  </r>
  <r>
    <x v="154"/>
    <x v="41"/>
    <x v="95"/>
    <m/>
    <n v="0"/>
  </r>
  <r>
    <x v="155"/>
    <x v="41"/>
    <x v="95"/>
    <n v="126118"/>
    <n v="126118"/>
  </r>
  <r>
    <x v="156"/>
    <x v="41"/>
    <x v="95"/>
    <n v="213000"/>
    <n v="213000"/>
  </r>
  <r>
    <x v="157"/>
    <x v="41"/>
    <x v="95"/>
    <m/>
    <n v="0"/>
  </r>
  <r>
    <x v="158"/>
    <x v="41"/>
    <x v="95"/>
    <m/>
    <n v="0"/>
  </r>
  <r>
    <x v="159"/>
    <x v="41"/>
    <x v="95"/>
    <m/>
    <n v="0"/>
  </r>
  <r>
    <x v="160"/>
    <x v="41"/>
    <x v="95"/>
    <m/>
    <n v="0"/>
  </r>
  <r>
    <x v="161"/>
    <x v="41"/>
    <x v="95"/>
    <m/>
    <n v="0"/>
  </r>
  <r>
    <x v="162"/>
    <x v="41"/>
    <x v="95"/>
    <m/>
    <n v="0"/>
  </r>
  <r>
    <x v="163"/>
    <x v="41"/>
    <x v="95"/>
    <n v="225000"/>
    <n v="225000"/>
  </r>
  <r>
    <x v="164"/>
    <x v="41"/>
    <x v="95"/>
    <n v="242900"/>
    <n v="242900"/>
  </r>
  <r>
    <x v="165"/>
    <x v="41"/>
    <x v="95"/>
    <m/>
    <n v="0"/>
  </r>
  <r>
    <x v="166"/>
    <x v="41"/>
    <x v="95"/>
    <m/>
    <n v="0"/>
  </r>
  <r>
    <x v="167"/>
    <x v="41"/>
    <x v="95"/>
    <m/>
    <n v="0"/>
  </r>
  <r>
    <x v="168"/>
    <x v="41"/>
    <x v="95"/>
    <m/>
    <n v="0"/>
  </r>
  <r>
    <x v="169"/>
    <x v="41"/>
    <x v="95"/>
    <m/>
    <n v="0"/>
  </r>
  <r>
    <x v="170"/>
    <x v="41"/>
    <x v="95"/>
    <m/>
    <n v="0"/>
  </r>
  <r>
    <x v="171"/>
    <x v="41"/>
    <x v="95"/>
    <m/>
    <n v="0"/>
  </r>
  <r>
    <x v="172"/>
    <x v="41"/>
    <x v="95"/>
    <m/>
    <n v="0"/>
  </r>
  <r>
    <x v="173"/>
    <x v="41"/>
    <x v="95"/>
    <m/>
    <n v="0"/>
  </r>
  <r>
    <x v="174"/>
    <x v="41"/>
    <x v="95"/>
    <m/>
    <n v="0"/>
  </r>
  <r>
    <x v="175"/>
    <x v="41"/>
    <x v="95"/>
    <n v="270000"/>
    <n v="270000"/>
  </r>
  <r>
    <x v="176"/>
    <x v="41"/>
    <x v="95"/>
    <m/>
    <m/>
  </r>
  <r>
    <x v="177"/>
    <x v="41"/>
    <x v="95"/>
    <m/>
    <m/>
  </r>
  <r>
    <x v="178"/>
    <x v="41"/>
    <x v="95"/>
    <m/>
    <m/>
  </r>
  <r>
    <x v="179"/>
    <x v="41"/>
    <x v="95"/>
    <m/>
    <m/>
  </r>
  <r>
    <x v="180"/>
    <x v="41"/>
    <x v="95"/>
    <m/>
    <m/>
  </r>
  <r>
    <x v="181"/>
    <x v="41"/>
    <x v="95"/>
    <m/>
    <m/>
  </r>
  <r>
    <x v="182"/>
    <x v="41"/>
    <x v="95"/>
    <m/>
    <m/>
  </r>
  <r>
    <x v="183"/>
    <x v="41"/>
    <x v="95"/>
    <m/>
    <m/>
  </r>
  <r>
    <x v="184"/>
    <x v="41"/>
    <x v="95"/>
    <m/>
    <m/>
  </r>
  <r>
    <x v="185"/>
    <x v="41"/>
    <x v="95"/>
    <m/>
    <m/>
  </r>
  <r>
    <x v="186"/>
    <x v="41"/>
    <x v="95"/>
    <m/>
    <m/>
  </r>
  <r>
    <x v="187"/>
    <x v="41"/>
    <x v="95"/>
    <m/>
    <m/>
  </r>
  <r>
    <x v="188"/>
    <x v="41"/>
    <x v="95"/>
    <m/>
    <m/>
  </r>
  <r>
    <x v="189"/>
    <x v="41"/>
    <x v="95"/>
    <m/>
    <m/>
  </r>
  <r>
    <x v="190"/>
    <x v="41"/>
    <x v="95"/>
    <m/>
    <m/>
  </r>
  <r>
    <x v="191"/>
    <x v="41"/>
    <x v="95"/>
    <m/>
    <m/>
  </r>
  <r>
    <x v="192"/>
    <x v="41"/>
    <x v="95"/>
    <m/>
    <m/>
  </r>
  <r>
    <x v="202"/>
    <x v="41"/>
    <x v="95"/>
    <m/>
    <m/>
  </r>
  <r>
    <x v="194"/>
    <x v="41"/>
    <x v="95"/>
    <m/>
    <m/>
  </r>
  <r>
    <x v="195"/>
    <x v="41"/>
    <x v="95"/>
    <m/>
    <m/>
  </r>
  <r>
    <x v="196"/>
    <x v="41"/>
    <x v="95"/>
    <m/>
    <m/>
  </r>
  <r>
    <x v="197"/>
    <x v="41"/>
    <x v="95"/>
    <m/>
    <m/>
  </r>
  <r>
    <x v="198"/>
    <x v="41"/>
    <x v="95"/>
    <m/>
    <m/>
  </r>
  <r>
    <x v="199"/>
    <x v="41"/>
    <x v="95"/>
    <m/>
    <m/>
  </r>
  <r>
    <x v="200"/>
    <x v="41"/>
    <x v="95"/>
    <m/>
    <m/>
  </r>
  <r>
    <x v="201"/>
    <x v="41"/>
    <x v="95"/>
    <m/>
    <m/>
  </r>
  <r>
    <x v="12"/>
    <x v="42"/>
    <x v="96"/>
    <m/>
    <n v="0"/>
  </r>
  <r>
    <x v="13"/>
    <x v="42"/>
    <x v="96"/>
    <m/>
    <n v="0"/>
  </r>
  <r>
    <x v="14"/>
    <x v="42"/>
    <x v="96"/>
    <n v="145000"/>
    <n v="145000"/>
  </r>
  <r>
    <x v="15"/>
    <x v="42"/>
    <x v="96"/>
    <m/>
    <n v="0"/>
  </r>
  <r>
    <x v="16"/>
    <x v="42"/>
    <x v="96"/>
    <m/>
    <n v="0"/>
  </r>
  <r>
    <x v="17"/>
    <x v="42"/>
    <x v="96"/>
    <m/>
    <n v="0"/>
  </r>
  <r>
    <x v="18"/>
    <x v="42"/>
    <x v="96"/>
    <m/>
    <n v="0"/>
  </r>
  <r>
    <x v="19"/>
    <x v="42"/>
    <x v="96"/>
    <n v="112000"/>
    <n v="112000"/>
  </r>
  <r>
    <x v="20"/>
    <x v="42"/>
    <x v="96"/>
    <n v="201000"/>
    <n v="201000"/>
  </r>
  <r>
    <x v="21"/>
    <x v="42"/>
    <x v="96"/>
    <m/>
    <n v="0"/>
  </r>
  <r>
    <x v="22"/>
    <x v="42"/>
    <x v="96"/>
    <n v="123750"/>
    <n v="123750"/>
  </r>
  <r>
    <x v="23"/>
    <x v="42"/>
    <x v="96"/>
    <n v="181800"/>
    <n v="181800"/>
  </r>
  <r>
    <x v="24"/>
    <x v="42"/>
    <x v="96"/>
    <m/>
    <n v="0"/>
  </r>
  <r>
    <x v="25"/>
    <x v="42"/>
    <x v="96"/>
    <m/>
    <n v="0"/>
  </r>
  <r>
    <x v="26"/>
    <x v="42"/>
    <x v="96"/>
    <n v="207000"/>
    <n v="414000"/>
  </r>
  <r>
    <x v="27"/>
    <x v="42"/>
    <x v="96"/>
    <n v="279900"/>
    <n v="279900"/>
  </r>
  <r>
    <x v="28"/>
    <x v="42"/>
    <x v="96"/>
    <m/>
    <n v="0"/>
  </r>
  <r>
    <x v="29"/>
    <x v="42"/>
    <x v="96"/>
    <n v="319000"/>
    <n v="319000"/>
  </r>
  <r>
    <x v="30"/>
    <x v="42"/>
    <x v="96"/>
    <n v="169900"/>
    <n v="573900"/>
  </r>
  <r>
    <x v="31"/>
    <x v="42"/>
    <x v="96"/>
    <n v="243000"/>
    <n v="486000"/>
  </r>
  <r>
    <x v="32"/>
    <x v="42"/>
    <x v="96"/>
    <m/>
    <n v="0"/>
  </r>
  <r>
    <x v="33"/>
    <x v="42"/>
    <x v="96"/>
    <m/>
    <n v="0"/>
  </r>
  <r>
    <x v="34"/>
    <x v="42"/>
    <x v="96"/>
    <m/>
    <n v="0"/>
  </r>
  <r>
    <x v="35"/>
    <x v="42"/>
    <x v="96"/>
    <m/>
    <n v="0"/>
  </r>
  <r>
    <x v="36"/>
    <x v="42"/>
    <x v="96"/>
    <m/>
    <n v="0"/>
  </r>
  <r>
    <x v="37"/>
    <x v="42"/>
    <x v="96"/>
    <n v="215000"/>
    <n v="215000"/>
  </r>
  <r>
    <x v="38"/>
    <x v="42"/>
    <x v="96"/>
    <n v="179000"/>
    <n v="179000"/>
  </r>
  <r>
    <x v="39"/>
    <x v="42"/>
    <x v="96"/>
    <n v="183000"/>
    <n v="183000"/>
  </r>
  <r>
    <x v="40"/>
    <x v="42"/>
    <x v="96"/>
    <n v="275900"/>
    <n v="275900"/>
  </r>
  <r>
    <x v="41"/>
    <x v="42"/>
    <x v="96"/>
    <n v="226250"/>
    <n v="452500"/>
  </r>
  <r>
    <x v="42"/>
    <x v="42"/>
    <x v="96"/>
    <n v="213000"/>
    <n v="213000"/>
  </r>
  <r>
    <x v="43"/>
    <x v="42"/>
    <x v="96"/>
    <n v="218000"/>
    <n v="746900"/>
  </r>
  <r>
    <x v="44"/>
    <x v="42"/>
    <x v="96"/>
    <m/>
    <n v="0"/>
  </r>
  <r>
    <x v="45"/>
    <x v="42"/>
    <x v="96"/>
    <m/>
    <n v="0"/>
  </r>
  <r>
    <x v="46"/>
    <x v="42"/>
    <x v="96"/>
    <m/>
    <n v="0"/>
  </r>
  <r>
    <x v="47"/>
    <x v="42"/>
    <x v="96"/>
    <m/>
    <n v="0"/>
  </r>
  <r>
    <x v="48"/>
    <x v="42"/>
    <x v="96"/>
    <m/>
    <n v="0"/>
  </r>
  <r>
    <x v="49"/>
    <x v="42"/>
    <x v="96"/>
    <n v="190500"/>
    <n v="381000"/>
  </r>
  <r>
    <x v="50"/>
    <x v="42"/>
    <x v="96"/>
    <m/>
    <n v="0"/>
  </r>
  <r>
    <x v="51"/>
    <x v="42"/>
    <x v="96"/>
    <m/>
    <n v="0"/>
  </r>
  <r>
    <x v="52"/>
    <x v="42"/>
    <x v="96"/>
    <m/>
    <n v="0"/>
  </r>
  <r>
    <x v="53"/>
    <x v="42"/>
    <x v="96"/>
    <n v="198000"/>
    <n v="198000"/>
  </r>
  <r>
    <x v="54"/>
    <x v="42"/>
    <x v="96"/>
    <n v="245000"/>
    <n v="245000"/>
  </r>
  <r>
    <x v="55"/>
    <x v="42"/>
    <x v="96"/>
    <n v="188000"/>
    <n v="188000"/>
  </r>
  <r>
    <x v="56"/>
    <x v="42"/>
    <x v="96"/>
    <m/>
    <n v="0"/>
  </r>
  <r>
    <x v="57"/>
    <x v="42"/>
    <x v="96"/>
    <m/>
    <n v="0"/>
  </r>
  <r>
    <x v="58"/>
    <x v="42"/>
    <x v="96"/>
    <m/>
    <n v="0"/>
  </r>
  <r>
    <x v="59"/>
    <x v="42"/>
    <x v="96"/>
    <m/>
    <n v="0"/>
  </r>
  <r>
    <x v="60"/>
    <x v="42"/>
    <x v="96"/>
    <m/>
    <n v="0"/>
  </r>
  <r>
    <x v="61"/>
    <x v="42"/>
    <x v="96"/>
    <m/>
    <n v="0"/>
  </r>
  <r>
    <x v="62"/>
    <x v="42"/>
    <x v="96"/>
    <m/>
    <n v="0"/>
  </r>
  <r>
    <x v="63"/>
    <x v="42"/>
    <x v="96"/>
    <m/>
    <n v="0"/>
  </r>
  <r>
    <x v="64"/>
    <x v="42"/>
    <x v="96"/>
    <m/>
    <n v="0"/>
  </r>
  <r>
    <x v="65"/>
    <x v="42"/>
    <x v="96"/>
    <n v="170000"/>
    <n v="170000"/>
  </r>
  <r>
    <x v="66"/>
    <x v="42"/>
    <x v="96"/>
    <m/>
    <n v="0"/>
  </r>
  <r>
    <x v="67"/>
    <x v="42"/>
    <x v="96"/>
    <n v="208000"/>
    <n v="208000"/>
  </r>
  <r>
    <x v="68"/>
    <x v="42"/>
    <x v="96"/>
    <m/>
    <n v="0"/>
  </r>
  <r>
    <x v="69"/>
    <x v="42"/>
    <x v="96"/>
    <m/>
    <n v="0"/>
  </r>
  <r>
    <x v="70"/>
    <x v="42"/>
    <x v="96"/>
    <m/>
    <n v="0"/>
  </r>
  <r>
    <x v="71"/>
    <x v="42"/>
    <x v="96"/>
    <n v="163500"/>
    <n v="163500"/>
  </r>
  <r>
    <x v="72"/>
    <x v="42"/>
    <x v="96"/>
    <m/>
    <n v="0"/>
  </r>
  <r>
    <x v="73"/>
    <x v="42"/>
    <x v="96"/>
    <m/>
    <n v="0"/>
  </r>
  <r>
    <x v="74"/>
    <x v="42"/>
    <x v="96"/>
    <m/>
    <n v="0"/>
  </r>
  <r>
    <x v="75"/>
    <x v="42"/>
    <x v="96"/>
    <n v="176900"/>
    <n v="176900"/>
  </r>
  <r>
    <x v="76"/>
    <x v="42"/>
    <x v="96"/>
    <m/>
    <n v="0"/>
  </r>
  <r>
    <x v="77"/>
    <x v="42"/>
    <x v="96"/>
    <m/>
    <n v="0"/>
  </r>
  <r>
    <x v="78"/>
    <x v="42"/>
    <x v="96"/>
    <m/>
    <n v="0"/>
  </r>
  <r>
    <x v="79"/>
    <x v="42"/>
    <x v="96"/>
    <m/>
    <n v="0"/>
  </r>
  <r>
    <x v="80"/>
    <x v="42"/>
    <x v="96"/>
    <m/>
    <n v="0"/>
  </r>
  <r>
    <x v="81"/>
    <x v="42"/>
    <x v="96"/>
    <m/>
    <n v="0"/>
  </r>
  <r>
    <x v="82"/>
    <x v="42"/>
    <x v="96"/>
    <m/>
    <n v="0"/>
  </r>
  <r>
    <x v="83"/>
    <x v="42"/>
    <x v="96"/>
    <m/>
    <n v="0"/>
  </r>
  <r>
    <x v="84"/>
    <x v="42"/>
    <x v="96"/>
    <m/>
    <n v="0"/>
  </r>
  <r>
    <x v="85"/>
    <x v="42"/>
    <x v="96"/>
    <m/>
    <n v="0"/>
  </r>
  <r>
    <x v="86"/>
    <x v="42"/>
    <x v="96"/>
    <m/>
    <n v="0"/>
  </r>
  <r>
    <x v="87"/>
    <x v="42"/>
    <x v="96"/>
    <m/>
    <n v="0"/>
  </r>
  <r>
    <x v="88"/>
    <x v="42"/>
    <x v="96"/>
    <n v="175750"/>
    <n v="175750"/>
  </r>
  <r>
    <x v="89"/>
    <x v="42"/>
    <x v="96"/>
    <m/>
    <n v="0"/>
  </r>
  <r>
    <x v="90"/>
    <x v="42"/>
    <x v="96"/>
    <m/>
    <n v="0"/>
  </r>
  <r>
    <x v="91"/>
    <x v="42"/>
    <x v="96"/>
    <m/>
    <n v="0"/>
  </r>
  <r>
    <x v="92"/>
    <x v="42"/>
    <x v="96"/>
    <m/>
    <n v="0"/>
  </r>
  <r>
    <x v="93"/>
    <x v="42"/>
    <x v="96"/>
    <m/>
    <n v="0"/>
  </r>
  <r>
    <x v="94"/>
    <x v="42"/>
    <x v="96"/>
    <m/>
    <n v="0"/>
  </r>
  <r>
    <x v="95"/>
    <x v="42"/>
    <x v="96"/>
    <m/>
    <n v="0"/>
  </r>
  <r>
    <x v="96"/>
    <x v="42"/>
    <x v="96"/>
    <m/>
    <n v="0"/>
  </r>
  <r>
    <x v="97"/>
    <x v="42"/>
    <x v="96"/>
    <m/>
    <n v="0"/>
  </r>
  <r>
    <x v="98"/>
    <x v="42"/>
    <x v="96"/>
    <n v="98000"/>
    <n v="98000"/>
  </r>
  <r>
    <x v="99"/>
    <x v="42"/>
    <x v="96"/>
    <m/>
    <n v="0"/>
  </r>
  <r>
    <x v="100"/>
    <x v="42"/>
    <x v="96"/>
    <m/>
    <n v="0"/>
  </r>
  <r>
    <x v="101"/>
    <x v="42"/>
    <x v="96"/>
    <m/>
    <n v="0"/>
  </r>
  <r>
    <x v="102"/>
    <x v="42"/>
    <x v="96"/>
    <m/>
    <n v="0"/>
  </r>
  <r>
    <x v="103"/>
    <x v="42"/>
    <x v="96"/>
    <m/>
    <n v="0"/>
  </r>
  <r>
    <x v="104"/>
    <x v="42"/>
    <x v="96"/>
    <m/>
    <n v="0"/>
  </r>
  <r>
    <x v="105"/>
    <x v="42"/>
    <x v="96"/>
    <n v="250000"/>
    <n v="250000"/>
  </r>
  <r>
    <x v="106"/>
    <x v="42"/>
    <x v="96"/>
    <m/>
    <n v="0"/>
  </r>
  <r>
    <x v="107"/>
    <x v="42"/>
    <x v="96"/>
    <m/>
    <n v="0"/>
  </r>
  <r>
    <x v="108"/>
    <x v="42"/>
    <x v="96"/>
    <m/>
    <n v="0"/>
  </r>
  <r>
    <x v="109"/>
    <x v="42"/>
    <x v="96"/>
    <m/>
    <n v="0"/>
  </r>
  <r>
    <x v="110"/>
    <x v="42"/>
    <x v="96"/>
    <m/>
    <n v="0"/>
  </r>
  <r>
    <x v="111"/>
    <x v="42"/>
    <x v="96"/>
    <n v="135000"/>
    <n v="135000"/>
  </r>
  <r>
    <x v="112"/>
    <x v="42"/>
    <x v="96"/>
    <m/>
    <n v="0"/>
  </r>
  <r>
    <x v="113"/>
    <x v="42"/>
    <x v="96"/>
    <m/>
    <n v="0"/>
  </r>
  <r>
    <x v="114"/>
    <x v="42"/>
    <x v="96"/>
    <n v="159250"/>
    <n v="318500"/>
  </r>
  <r>
    <x v="115"/>
    <x v="42"/>
    <x v="96"/>
    <m/>
    <n v="0"/>
  </r>
  <r>
    <x v="116"/>
    <x v="42"/>
    <x v="96"/>
    <n v="165000"/>
    <n v="165000"/>
  </r>
  <r>
    <x v="117"/>
    <x v="42"/>
    <x v="96"/>
    <m/>
    <n v="0"/>
  </r>
  <r>
    <x v="118"/>
    <x v="42"/>
    <x v="96"/>
    <m/>
    <n v="0"/>
  </r>
  <r>
    <x v="119"/>
    <x v="42"/>
    <x v="96"/>
    <m/>
    <n v="0"/>
  </r>
  <r>
    <x v="120"/>
    <x v="42"/>
    <x v="96"/>
    <m/>
    <n v="0"/>
  </r>
  <r>
    <x v="121"/>
    <x v="42"/>
    <x v="96"/>
    <n v="165000"/>
    <n v="165000"/>
  </r>
  <r>
    <x v="122"/>
    <x v="42"/>
    <x v="96"/>
    <m/>
    <n v="0"/>
  </r>
  <r>
    <x v="123"/>
    <x v="42"/>
    <x v="96"/>
    <n v="100000"/>
    <n v="100000"/>
  </r>
  <r>
    <x v="124"/>
    <x v="42"/>
    <x v="96"/>
    <m/>
    <n v="0"/>
  </r>
  <r>
    <x v="125"/>
    <x v="42"/>
    <x v="96"/>
    <m/>
    <n v="0"/>
  </r>
  <r>
    <x v="126"/>
    <x v="42"/>
    <x v="96"/>
    <m/>
    <n v="0"/>
  </r>
  <r>
    <x v="127"/>
    <x v="42"/>
    <x v="96"/>
    <m/>
    <n v="0"/>
  </r>
  <r>
    <x v="128"/>
    <x v="42"/>
    <x v="96"/>
    <m/>
    <n v="0"/>
  </r>
  <r>
    <x v="129"/>
    <x v="42"/>
    <x v="96"/>
    <n v="189900"/>
    <n v="189900"/>
  </r>
  <r>
    <x v="130"/>
    <x v="42"/>
    <x v="96"/>
    <m/>
    <n v="0"/>
  </r>
  <r>
    <x v="131"/>
    <x v="42"/>
    <x v="96"/>
    <m/>
    <n v="0"/>
  </r>
  <r>
    <x v="132"/>
    <x v="42"/>
    <x v="96"/>
    <m/>
    <n v="0"/>
  </r>
  <r>
    <x v="133"/>
    <x v="42"/>
    <x v="96"/>
    <n v="149000"/>
    <n v="149000"/>
  </r>
  <r>
    <x v="134"/>
    <x v="42"/>
    <x v="96"/>
    <m/>
    <n v="0"/>
  </r>
  <r>
    <x v="135"/>
    <x v="42"/>
    <x v="96"/>
    <m/>
    <n v="0"/>
  </r>
  <r>
    <x v="136"/>
    <x v="42"/>
    <x v="96"/>
    <n v="275250"/>
    <n v="550500"/>
  </r>
  <r>
    <x v="137"/>
    <x v="42"/>
    <x v="96"/>
    <m/>
    <n v="0"/>
  </r>
  <r>
    <x v="138"/>
    <x v="42"/>
    <x v="96"/>
    <n v="140000"/>
    <n v="140000"/>
  </r>
  <r>
    <x v="139"/>
    <x v="42"/>
    <x v="96"/>
    <m/>
    <n v="0"/>
  </r>
  <r>
    <x v="140"/>
    <x v="42"/>
    <x v="96"/>
    <m/>
    <n v="0"/>
  </r>
  <r>
    <x v="141"/>
    <x v="42"/>
    <x v="96"/>
    <m/>
    <n v="0"/>
  </r>
  <r>
    <x v="142"/>
    <x v="42"/>
    <x v="96"/>
    <m/>
    <n v="0"/>
  </r>
  <r>
    <x v="143"/>
    <x v="42"/>
    <x v="96"/>
    <m/>
    <n v="0"/>
  </r>
  <r>
    <x v="144"/>
    <x v="42"/>
    <x v="96"/>
    <m/>
    <n v="0"/>
  </r>
  <r>
    <x v="145"/>
    <x v="42"/>
    <x v="96"/>
    <m/>
    <n v="0"/>
  </r>
  <r>
    <x v="146"/>
    <x v="42"/>
    <x v="96"/>
    <m/>
    <n v="0"/>
  </r>
  <r>
    <x v="147"/>
    <x v="42"/>
    <x v="96"/>
    <m/>
    <n v="0"/>
  </r>
  <r>
    <x v="148"/>
    <x v="42"/>
    <x v="96"/>
    <m/>
    <n v="0"/>
  </r>
  <r>
    <x v="149"/>
    <x v="42"/>
    <x v="96"/>
    <m/>
    <n v="0"/>
  </r>
  <r>
    <x v="150"/>
    <x v="42"/>
    <x v="96"/>
    <m/>
    <n v="0"/>
  </r>
  <r>
    <x v="151"/>
    <x v="42"/>
    <x v="96"/>
    <m/>
    <n v="0"/>
  </r>
  <r>
    <x v="152"/>
    <x v="42"/>
    <x v="96"/>
    <m/>
    <n v="0"/>
  </r>
  <r>
    <x v="153"/>
    <x v="42"/>
    <x v="96"/>
    <m/>
    <n v="0"/>
  </r>
  <r>
    <x v="154"/>
    <x v="42"/>
    <x v="96"/>
    <m/>
    <n v="0"/>
  </r>
  <r>
    <x v="155"/>
    <x v="42"/>
    <x v="96"/>
    <m/>
    <n v="0"/>
  </r>
  <r>
    <x v="156"/>
    <x v="42"/>
    <x v="96"/>
    <m/>
    <n v="0"/>
  </r>
  <r>
    <x v="157"/>
    <x v="42"/>
    <x v="96"/>
    <m/>
    <n v="0"/>
  </r>
  <r>
    <x v="158"/>
    <x v="42"/>
    <x v="96"/>
    <m/>
    <n v="0"/>
  </r>
  <r>
    <x v="159"/>
    <x v="42"/>
    <x v="96"/>
    <n v="305000"/>
    <n v="305000"/>
  </r>
  <r>
    <x v="160"/>
    <x v="42"/>
    <x v="96"/>
    <m/>
    <n v="0"/>
  </r>
  <r>
    <x v="161"/>
    <x v="42"/>
    <x v="96"/>
    <m/>
    <n v="0"/>
  </r>
  <r>
    <x v="162"/>
    <x v="42"/>
    <x v="96"/>
    <m/>
    <n v="0"/>
  </r>
  <r>
    <x v="163"/>
    <x v="42"/>
    <x v="96"/>
    <m/>
    <n v="0"/>
  </r>
  <r>
    <x v="164"/>
    <x v="42"/>
    <x v="96"/>
    <m/>
    <n v="0"/>
  </r>
  <r>
    <x v="165"/>
    <x v="42"/>
    <x v="96"/>
    <n v="183500"/>
    <n v="183500"/>
  </r>
  <r>
    <x v="166"/>
    <x v="42"/>
    <x v="96"/>
    <m/>
    <n v="0"/>
  </r>
  <r>
    <x v="167"/>
    <x v="42"/>
    <x v="96"/>
    <m/>
    <n v="0"/>
  </r>
  <r>
    <x v="168"/>
    <x v="42"/>
    <x v="96"/>
    <m/>
    <n v="0"/>
  </r>
  <r>
    <x v="169"/>
    <x v="42"/>
    <x v="96"/>
    <m/>
    <n v="0"/>
  </r>
  <r>
    <x v="170"/>
    <x v="42"/>
    <x v="96"/>
    <n v="286526"/>
    <n v="286526"/>
  </r>
  <r>
    <x v="171"/>
    <x v="42"/>
    <x v="96"/>
    <n v="476000"/>
    <n v="476000"/>
  </r>
  <r>
    <x v="172"/>
    <x v="42"/>
    <x v="96"/>
    <m/>
    <n v="0"/>
  </r>
  <r>
    <x v="173"/>
    <x v="42"/>
    <x v="96"/>
    <m/>
    <n v="0"/>
  </r>
  <r>
    <x v="174"/>
    <x v="42"/>
    <x v="96"/>
    <m/>
    <n v="0"/>
  </r>
  <r>
    <x v="175"/>
    <x v="42"/>
    <x v="96"/>
    <n v="311000"/>
    <n v="311000"/>
  </r>
  <r>
    <x v="176"/>
    <x v="42"/>
    <x v="96"/>
    <m/>
    <n v="0"/>
  </r>
  <r>
    <x v="177"/>
    <x v="42"/>
    <x v="96"/>
    <n v="185000"/>
    <n v="185000"/>
  </r>
  <r>
    <x v="178"/>
    <x v="42"/>
    <x v="96"/>
    <m/>
    <n v="0"/>
  </r>
  <r>
    <x v="179"/>
    <x v="42"/>
    <x v="96"/>
    <m/>
    <n v="0"/>
  </r>
  <r>
    <x v="180"/>
    <x v="42"/>
    <x v="96"/>
    <m/>
    <n v="0"/>
  </r>
  <r>
    <x v="181"/>
    <x v="42"/>
    <x v="96"/>
    <n v="215000"/>
    <n v="215000"/>
  </r>
  <r>
    <x v="182"/>
    <x v="42"/>
    <x v="96"/>
    <n v="217000"/>
    <n v="217000"/>
  </r>
  <r>
    <x v="183"/>
    <x v="42"/>
    <x v="96"/>
    <n v="236797"/>
    <n v="236797"/>
  </r>
  <r>
    <x v="184"/>
    <x v="42"/>
    <x v="96"/>
    <m/>
    <n v="0"/>
  </r>
  <r>
    <x v="185"/>
    <x v="42"/>
    <x v="96"/>
    <n v="235000"/>
    <n v="235000"/>
  </r>
  <r>
    <x v="186"/>
    <x v="42"/>
    <x v="96"/>
    <m/>
    <m/>
  </r>
  <r>
    <x v="187"/>
    <x v="42"/>
    <x v="96"/>
    <m/>
    <m/>
  </r>
  <r>
    <x v="188"/>
    <x v="42"/>
    <x v="96"/>
    <m/>
    <m/>
  </r>
  <r>
    <x v="189"/>
    <x v="42"/>
    <x v="96"/>
    <m/>
    <m/>
  </r>
  <r>
    <x v="190"/>
    <x v="42"/>
    <x v="96"/>
    <m/>
    <m/>
  </r>
  <r>
    <x v="191"/>
    <x v="42"/>
    <x v="96"/>
    <m/>
    <m/>
  </r>
  <r>
    <x v="192"/>
    <x v="42"/>
    <x v="96"/>
    <m/>
    <m/>
  </r>
  <r>
    <x v="202"/>
    <x v="42"/>
    <x v="96"/>
    <m/>
    <m/>
  </r>
  <r>
    <x v="194"/>
    <x v="42"/>
    <x v="96"/>
    <m/>
    <m/>
  </r>
  <r>
    <x v="195"/>
    <x v="42"/>
    <x v="96"/>
    <m/>
    <m/>
  </r>
  <r>
    <x v="196"/>
    <x v="42"/>
    <x v="96"/>
    <m/>
    <m/>
  </r>
  <r>
    <x v="197"/>
    <x v="42"/>
    <x v="96"/>
    <n v="260000"/>
    <n v="790000"/>
  </r>
  <r>
    <x v="198"/>
    <x v="42"/>
    <x v="96"/>
    <n v="324800"/>
    <n v="324800"/>
  </r>
  <r>
    <x v="199"/>
    <x v="42"/>
    <x v="96"/>
    <n v="297250"/>
    <n v="594500"/>
  </r>
  <r>
    <x v="200"/>
    <x v="42"/>
    <x v="96"/>
    <m/>
    <m/>
  </r>
  <r>
    <x v="201"/>
    <x v="42"/>
    <x v="96"/>
    <m/>
    <m/>
  </r>
  <r>
    <x v="12"/>
    <x v="43"/>
    <x v="97"/>
    <n v="152500"/>
    <n v="152500"/>
  </r>
  <r>
    <x v="13"/>
    <x v="43"/>
    <x v="97"/>
    <m/>
    <n v="0"/>
  </r>
  <r>
    <x v="14"/>
    <x v="43"/>
    <x v="97"/>
    <n v="165000"/>
    <n v="658450"/>
  </r>
  <r>
    <x v="15"/>
    <x v="43"/>
    <x v="97"/>
    <n v="176000"/>
    <n v="176000"/>
  </r>
  <r>
    <x v="16"/>
    <x v="43"/>
    <x v="97"/>
    <n v="187700"/>
    <n v="860200"/>
  </r>
  <r>
    <x v="17"/>
    <x v="43"/>
    <x v="97"/>
    <m/>
    <n v="0"/>
  </r>
  <r>
    <x v="18"/>
    <x v="43"/>
    <x v="97"/>
    <n v="402000"/>
    <n v="804000"/>
  </r>
  <r>
    <x v="19"/>
    <x v="43"/>
    <x v="97"/>
    <n v="375000"/>
    <n v="1069400"/>
  </r>
  <r>
    <x v="20"/>
    <x v="43"/>
    <x v="97"/>
    <n v="324500"/>
    <n v="324500"/>
  </r>
  <r>
    <x v="21"/>
    <x v="43"/>
    <x v="97"/>
    <n v="189500"/>
    <n v="379000"/>
  </r>
  <r>
    <x v="22"/>
    <x v="43"/>
    <x v="97"/>
    <n v="254999"/>
    <n v="509997"/>
  </r>
  <r>
    <x v="23"/>
    <x v="43"/>
    <x v="97"/>
    <n v="166900"/>
    <n v="166900"/>
  </r>
  <r>
    <x v="24"/>
    <x v="43"/>
    <x v="97"/>
    <m/>
    <n v="0"/>
  </r>
  <r>
    <x v="25"/>
    <x v="43"/>
    <x v="97"/>
    <m/>
    <n v="0"/>
  </r>
  <r>
    <x v="26"/>
    <x v="43"/>
    <x v="97"/>
    <m/>
    <n v="0"/>
  </r>
  <r>
    <x v="27"/>
    <x v="43"/>
    <x v="97"/>
    <n v="350000"/>
    <n v="350000"/>
  </r>
  <r>
    <x v="28"/>
    <x v="43"/>
    <x v="97"/>
    <m/>
    <n v="0"/>
  </r>
  <r>
    <x v="29"/>
    <x v="43"/>
    <x v="97"/>
    <n v="202000"/>
    <n v="202000"/>
  </r>
  <r>
    <x v="30"/>
    <x v="43"/>
    <x v="97"/>
    <n v="177225"/>
    <n v="354450"/>
  </r>
  <r>
    <x v="31"/>
    <x v="43"/>
    <x v="97"/>
    <n v="329997"/>
    <n v="1038497"/>
  </r>
  <r>
    <x v="32"/>
    <x v="43"/>
    <x v="97"/>
    <m/>
    <n v="0"/>
  </r>
  <r>
    <x v="33"/>
    <x v="43"/>
    <x v="97"/>
    <m/>
    <n v="0"/>
  </r>
  <r>
    <x v="34"/>
    <x v="43"/>
    <x v="97"/>
    <m/>
    <n v="0"/>
  </r>
  <r>
    <x v="35"/>
    <x v="43"/>
    <x v="97"/>
    <m/>
    <n v="0"/>
  </r>
  <r>
    <x v="36"/>
    <x v="43"/>
    <x v="97"/>
    <n v="484763"/>
    <n v="969526"/>
  </r>
  <r>
    <x v="37"/>
    <x v="43"/>
    <x v="97"/>
    <m/>
    <n v="0"/>
  </r>
  <r>
    <x v="38"/>
    <x v="43"/>
    <x v="97"/>
    <n v="238474"/>
    <n v="476948"/>
  </r>
  <r>
    <x v="39"/>
    <x v="43"/>
    <x v="97"/>
    <m/>
    <n v="0"/>
  </r>
  <r>
    <x v="40"/>
    <x v="43"/>
    <x v="97"/>
    <n v="439000"/>
    <n v="1303900"/>
  </r>
  <r>
    <x v="41"/>
    <x v="43"/>
    <x v="97"/>
    <n v="267500"/>
    <n v="535000"/>
  </r>
  <r>
    <x v="42"/>
    <x v="43"/>
    <x v="97"/>
    <n v="538900"/>
    <n v="1606900"/>
  </r>
  <r>
    <x v="43"/>
    <x v="43"/>
    <x v="97"/>
    <n v="444500"/>
    <n v="1648450"/>
  </r>
  <r>
    <x v="44"/>
    <x v="43"/>
    <x v="97"/>
    <n v="318700"/>
    <n v="637400"/>
  </r>
  <r>
    <x v="45"/>
    <x v="43"/>
    <x v="97"/>
    <n v="230000"/>
    <n v="693500"/>
  </r>
  <r>
    <x v="46"/>
    <x v="43"/>
    <x v="97"/>
    <n v="224950"/>
    <n v="224950"/>
  </r>
  <r>
    <x v="47"/>
    <x v="43"/>
    <x v="97"/>
    <n v="488250"/>
    <n v="976500"/>
  </r>
  <r>
    <x v="48"/>
    <x v="43"/>
    <x v="97"/>
    <n v="232500"/>
    <n v="465000"/>
  </r>
  <r>
    <x v="49"/>
    <x v="43"/>
    <x v="97"/>
    <n v="415000"/>
    <n v="415000"/>
  </r>
  <r>
    <x v="50"/>
    <x v="43"/>
    <x v="97"/>
    <n v="354900"/>
    <n v="1504800"/>
  </r>
  <r>
    <x v="51"/>
    <x v="43"/>
    <x v="97"/>
    <n v="465000"/>
    <n v="1239600"/>
  </r>
  <r>
    <x v="52"/>
    <x v="43"/>
    <x v="97"/>
    <n v="348975"/>
    <n v="1417400"/>
  </r>
  <r>
    <x v="53"/>
    <x v="43"/>
    <x v="97"/>
    <n v="490500"/>
    <n v="1440300"/>
  </r>
  <r>
    <x v="54"/>
    <x v="43"/>
    <x v="97"/>
    <n v="337750"/>
    <n v="2063450"/>
  </r>
  <r>
    <x v="55"/>
    <x v="43"/>
    <x v="97"/>
    <n v="349675"/>
    <n v="699350"/>
  </r>
  <r>
    <x v="56"/>
    <x v="43"/>
    <x v="97"/>
    <n v="447950"/>
    <n v="447950"/>
  </r>
  <r>
    <x v="57"/>
    <x v="43"/>
    <x v="97"/>
    <n v="389861"/>
    <n v="779722"/>
  </r>
  <r>
    <x v="58"/>
    <x v="43"/>
    <x v="97"/>
    <n v="372750"/>
    <n v="745500"/>
  </r>
  <r>
    <x v="59"/>
    <x v="43"/>
    <x v="97"/>
    <n v="334500"/>
    <n v="669000"/>
  </r>
  <r>
    <x v="60"/>
    <x v="43"/>
    <x v="97"/>
    <n v="477000"/>
    <n v="477000"/>
  </r>
  <r>
    <x v="61"/>
    <x v="43"/>
    <x v="97"/>
    <n v="455000"/>
    <n v="1169000"/>
  </r>
  <r>
    <x v="62"/>
    <x v="43"/>
    <x v="97"/>
    <n v="407500"/>
    <n v="1534000"/>
  </r>
  <r>
    <x v="63"/>
    <x v="43"/>
    <x v="97"/>
    <n v="457751"/>
    <n v="915501"/>
  </r>
  <r>
    <x v="64"/>
    <x v="43"/>
    <x v="97"/>
    <n v="448500"/>
    <n v="1140400"/>
  </r>
  <r>
    <x v="65"/>
    <x v="43"/>
    <x v="97"/>
    <n v="210000"/>
    <n v="210000"/>
  </r>
  <r>
    <x v="66"/>
    <x v="43"/>
    <x v="97"/>
    <n v="387500"/>
    <n v="775000"/>
  </r>
  <r>
    <x v="67"/>
    <x v="43"/>
    <x v="97"/>
    <n v="345475"/>
    <n v="1336900"/>
  </r>
  <r>
    <x v="68"/>
    <x v="43"/>
    <x v="97"/>
    <n v="321700"/>
    <n v="643400"/>
  </r>
  <r>
    <x v="69"/>
    <x v="43"/>
    <x v="97"/>
    <n v="416000"/>
    <n v="416000"/>
  </r>
  <r>
    <x v="70"/>
    <x v="43"/>
    <x v="97"/>
    <m/>
    <n v="0"/>
  </r>
  <r>
    <x v="71"/>
    <x v="43"/>
    <x v="97"/>
    <n v="375000"/>
    <n v="375000"/>
  </r>
  <r>
    <x v="72"/>
    <x v="43"/>
    <x v="97"/>
    <m/>
    <n v="0"/>
  </r>
  <r>
    <x v="73"/>
    <x v="43"/>
    <x v="97"/>
    <n v="369900"/>
    <n v="369900"/>
  </r>
  <r>
    <x v="74"/>
    <x v="43"/>
    <x v="97"/>
    <n v="325000"/>
    <n v="1523500"/>
  </r>
  <r>
    <x v="75"/>
    <x v="43"/>
    <x v="97"/>
    <n v="369500"/>
    <n v="369500"/>
  </r>
  <r>
    <x v="76"/>
    <x v="43"/>
    <x v="97"/>
    <n v="368000"/>
    <n v="736000"/>
  </r>
  <r>
    <x v="77"/>
    <x v="43"/>
    <x v="97"/>
    <n v="272500"/>
    <n v="1134850"/>
  </r>
  <r>
    <x v="78"/>
    <x v="43"/>
    <x v="97"/>
    <n v="389950"/>
    <n v="389950"/>
  </r>
  <r>
    <x v="79"/>
    <x v="43"/>
    <x v="97"/>
    <n v="375000"/>
    <n v="375000"/>
  </r>
  <r>
    <x v="80"/>
    <x v="43"/>
    <x v="97"/>
    <n v="307000"/>
    <n v="307000"/>
  </r>
  <r>
    <x v="81"/>
    <x v="43"/>
    <x v="97"/>
    <m/>
    <n v="0"/>
  </r>
  <r>
    <x v="82"/>
    <x v="43"/>
    <x v="97"/>
    <n v="200000"/>
    <n v="200000"/>
  </r>
  <r>
    <x v="83"/>
    <x v="43"/>
    <x v="97"/>
    <m/>
    <n v="0"/>
  </r>
  <r>
    <x v="84"/>
    <x v="43"/>
    <x v="97"/>
    <n v="368500"/>
    <n v="737000"/>
  </r>
  <r>
    <x v="85"/>
    <x v="43"/>
    <x v="97"/>
    <n v="265000"/>
    <n v="869950"/>
  </r>
  <r>
    <x v="86"/>
    <x v="43"/>
    <x v="97"/>
    <m/>
    <n v="0"/>
  </r>
  <r>
    <x v="87"/>
    <x v="43"/>
    <x v="97"/>
    <n v="389900"/>
    <n v="389900"/>
  </r>
  <r>
    <x v="88"/>
    <x v="43"/>
    <x v="97"/>
    <m/>
    <n v="0"/>
  </r>
  <r>
    <x v="89"/>
    <x v="43"/>
    <x v="97"/>
    <n v="357250"/>
    <n v="357250"/>
  </r>
  <r>
    <x v="90"/>
    <x v="43"/>
    <x v="97"/>
    <n v="190000"/>
    <n v="190000"/>
  </r>
  <r>
    <x v="91"/>
    <x v="43"/>
    <x v="97"/>
    <n v="384950"/>
    <n v="384950"/>
  </r>
  <r>
    <x v="92"/>
    <x v="43"/>
    <x v="97"/>
    <n v="370000"/>
    <n v="370000"/>
  </r>
  <r>
    <x v="93"/>
    <x v="43"/>
    <x v="97"/>
    <n v="397450"/>
    <n v="794900"/>
  </r>
  <r>
    <x v="94"/>
    <x v="43"/>
    <x v="97"/>
    <n v="368450"/>
    <n v="368450"/>
  </r>
  <r>
    <x v="95"/>
    <x v="43"/>
    <x v="97"/>
    <n v="247975"/>
    <n v="495950"/>
  </r>
  <r>
    <x v="96"/>
    <x v="43"/>
    <x v="97"/>
    <n v="265000"/>
    <n v="775000"/>
  </r>
  <r>
    <x v="97"/>
    <x v="43"/>
    <x v="97"/>
    <n v="219900"/>
    <n v="769800"/>
  </r>
  <r>
    <x v="98"/>
    <x v="43"/>
    <x v="97"/>
    <n v="295000"/>
    <n v="295000"/>
  </r>
  <r>
    <x v="99"/>
    <x v="43"/>
    <x v="97"/>
    <m/>
    <n v="0"/>
  </r>
  <r>
    <x v="100"/>
    <x v="43"/>
    <x v="97"/>
    <n v="353975"/>
    <n v="707950"/>
  </r>
  <r>
    <x v="101"/>
    <x v="43"/>
    <x v="97"/>
    <n v="329000"/>
    <n v="329000"/>
  </r>
  <r>
    <x v="102"/>
    <x v="43"/>
    <x v="97"/>
    <n v="299950"/>
    <n v="299950"/>
  </r>
  <r>
    <x v="103"/>
    <x v="43"/>
    <x v="97"/>
    <m/>
    <n v="0"/>
  </r>
  <r>
    <x v="104"/>
    <x v="43"/>
    <x v="97"/>
    <n v="259975"/>
    <n v="519950"/>
  </r>
  <r>
    <x v="105"/>
    <x v="43"/>
    <x v="97"/>
    <m/>
    <n v="0"/>
  </r>
  <r>
    <x v="106"/>
    <x v="43"/>
    <x v="97"/>
    <n v="152000"/>
    <n v="152000"/>
  </r>
  <r>
    <x v="107"/>
    <x v="43"/>
    <x v="97"/>
    <n v="440000"/>
    <n v="440000"/>
  </r>
  <r>
    <x v="108"/>
    <x v="43"/>
    <x v="97"/>
    <m/>
    <n v="0"/>
  </r>
  <r>
    <x v="109"/>
    <x v="43"/>
    <x v="97"/>
    <n v="349500"/>
    <n v="349500"/>
  </r>
  <r>
    <x v="110"/>
    <x v="43"/>
    <x v="97"/>
    <m/>
    <n v="0"/>
  </r>
  <r>
    <x v="111"/>
    <x v="43"/>
    <x v="97"/>
    <n v="308000"/>
    <n v="308000"/>
  </r>
  <r>
    <x v="112"/>
    <x v="43"/>
    <x v="97"/>
    <n v="358000"/>
    <n v="716000"/>
  </r>
  <r>
    <x v="113"/>
    <x v="43"/>
    <x v="97"/>
    <n v="152495"/>
    <n v="304990"/>
  </r>
  <r>
    <x v="114"/>
    <x v="43"/>
    <x v="97"/>
    <n v="142500"/>
    <n v="285000"/>
  </r>
  <r>
    <x v="115"/>
    <x v="43"/>
    <x v="97"/>
    <m/>
    <n v="0"/>
  </r>
  <r>
    <x v="116"/>
    <x v="43"/>
    <x v="97"/>
    <n v="325750"/>
    <n v="325750"/>
  </r>
  <r>
    <x v="117"/>
    <x v="43"/>
    <x v="97"/>
    <n v="220000"/>
    <n v="220000"/>
  </r>
  <r>
    <x v="118"/>
    <x v="43"/>
    <x v="97"/>
    <m/>
    <n v="0"/>
  </r>
  <r>
    <x v="119"/>
    <x v="43"/>
    <x v="97"/>
    <m/>
    <n v="0"/>
  </r>
  <r>
    <x v="120"/>
    <x v="43"/>
    <x v="97"/>
    <m/>
    <n v="0"/>
  </r>
  <r>
    <x v="121"/>
    <x v="43"/>
    <x v="97"/>
    <m/>
    <n v="0"/>
  </r>
  <r>
    <x v="122"/>
    <x v="43"/>
    <x v="97"/>
    <n v="316800"/>
    <n v="633600"/>
  </r>
  <r>
    <x v="123"/>
    <x v="43"/>
    <x v="97"/>
    <n v="379750"/>
    <n v="759500"/>
  </r>
  <r>
    <x v="124"/>
    <x v="43"/>
    <x v="97"/>
    <n v="335000"/>
    <n v="1671095"/>
  </r>
  <r>
    <x v="125"/>
    <x v="43"/>
    <x v="97"/>
    <n v="280000"/>
    <n v="560000"/>
  </r>
  <r>
    <x v="126"/>
    <x v="43"/>
    <x v="97"/>
    <n v="217000"/>
    <n v="217000"/>
  </r>
  <r>
    <x v="127"/>
    <x v="43"/>
    <x v="97"/>
    <n v="363500"/>
    <n v="1294450"/>
  </r>
  <r>
    <x v="128"/>
    <x v="43"/>
    <x v="97"/>
    <n v="334750"/>
    <n v="669500"/>
  </r>
  <r>
    <x v="129"/>
    <x v="43"/>
    <x v="97"/>
    <n v="359000"/>
    <n v="1658000"/>
  </r>
  <r>
    <x v="130"/>
    <x v="43"/>
    <x v="97"/>
    <n v="334000"/>
    <n v="334000"/>
  </r>
  <r>
    <x v="131"/>
    <x v="43"/>
    <x v="97"/>
    <n v="335575"/>
    <n v="1232150"/>
  </r>
  <r>
    <x v="132"/>
    <x v="43"/>
    <x v="97"/>
    <n v="274950"/>
    <n v="549900"/>
  </r>
  <r>
    <x v="133"/>
    <x v="43"/>
    <x v="97"/>
    <n v="375900"/>
    <n v="375900"/>
  </r>
  <r>
    <x v="134"/>
    <x v="43"/>
    <x v="97"/>
    <n v="354427"/>
    <n v="708854"/>
  </r>
  <r>
    <x v="135"/>
    <x v="43"/>
    <x v="97"/>
    <n v="299950"/>
    <n v="299950"/>
  </r>
  <r>
    <x v="136"/>
    <x v="43"/>
    <x v="97"/>
    <n v="359950"/>
    <n v="359950"/>
  </r>
  <r>
    <x v="137"/>
    <x v="43"/>
    <x v="97"/>
    <n v="220000"/>
    <n v="1340950"/>
  </r>
  <r>
    <x v="138"/>
    <x v="43"/>
    <x v="97"/>
    <n v="227450"/>
    <n v="454900"/>
  </r>
  <r>
    <x v="139"/>
    <x v="43"/>
    <x v="97"/>
    <n v="324000"/>
    <n v="1384250"/>
  </r>
  <r>
    <x v="140"/>
    <x v="43"/>
    <x v="97"/>
    <n v="205000"/>
    <n v="205000"/>
  </r>
  <r>
    <x v="141"/>
    <x v="43"/>
    <x v="97"/>
    <n v="320000"/>
    <n v="869725"/>
  </r>
  <r>
    <x v="142"/>
    <x v="43"/>
    <x v="97"/>
    <m/>
    <n v="0"/>
  </r>
  <r>
    <x v="143"/>
    <x v="43"/>
    <x v="97"/>
    <n v="186250"/>
    <n v="372500"/>
  </r>
  <r>
    <x v="144"/>
    <x v="43"/>
    <x v="97"/>
    <n v="299900"/>
    <n v="884900"/>
  </r>
  <r>
    <x v="145"/>
    <x v="43"/>
    <x v="97"/>
    <n v="394900"/>
    <n v="1023900"/>
  </r>
  <r>
    <x v="146"/>
    <x v="43"/>
    <x v="97"/>
    <n v="257675"/>
    <n v="515350"/>
  </r>
  <r>
    <x v="147"/>
    <x v="43"/>
    <x v="97"/>
    <n v="369000"/>
    <n v="738000"/>
  </r>
  <r>
    <x v="148"/>
    <x v="43"/>
    <x v="97"/>
    <n v="349500"/>
    <n v="1604400"/>
  </r>
  <r>
    <x v="149"/>
    <x v="43"/>
    <x v="97"/>
    <n v="268500"/>
    <n v="537000"/>
  </r>
  <r>
    <x v="150"/>
    <x v="43"/>
    <x v="97"/>
    <n v="389000"/>
    <n v="778000"/>
  </r>
  <r>
    <x v="151"/>
    <x v="43"/>
    <x v="97"/>
    <m/>
    <n v="0"/>
  </r>
  <r>
    <x v="152"/>
    <x v="43"/>
    <x v="97"/>
    <n v="307300"/>
    <n v="1130600"/>
  </r>
  <r>
    <x v="153"/>
    <x v="43"/>
    <x v="97"/>
    <n v="349500"/>
    <n v="983000"/>
  </r>
  <r>
    <x v="154"/>
    <x v="43"/>
    <x v="97"/>
    <n v="295000"/>
    <n v="295000"/>
  </r>
  <r>
    <x v="155"/>
    <x v="43"/>
    <x v="97"/>
    <m/>
    <n v="0"/>
  </r>
  <r>
    <x v="156"/>
    <x v="43"/>
    <x v="97"/>
    <n v="134000"/>
    <n v="134000"/>
  </r>
  <r>
    <x v="157"/>
    <x v="43"/>
    <x v="97"/>
    <m/>
    <n v="0"/>
  </r>
  <r>
    <x v="158"/>
    <x v="43"/>
    <x v="97"/>
    <n v="253000"/>
    <n v="993400"/>
  </r>
  <r>
    <x v="159"/>
    <x v="43"/>
    <x v="97"/>
    <n v="226250"/>
    <n v="1534500"/>
  </r>
  <r>
    <x v="160"/>
    <x v="43"/>
    <x v="97"/>
    <n v="421600"/>
    <n v="1103750"/>
  </r>
  <r>
    <x v="161"/>
    <x v="43"/>
    <x v="97"/>
    <n v="329450"/>
    <n v="1297705"/>
  </r>
  <r>
    <x v="162"/>
    <x v="43"/>
    <x v="97"/>
    <n v="312750"/>
    <n v="1258900"/>
  </r>
  <r>
    <x v="163"/>
    <x v="43"/>
    <x v="97"/>
    <n v="344000"/>
    <n v="1978400"/>
  </r>
  <r>
    <x v="164"/>
    <x v="43"/>
    <x v="97"/>
    <n v="317750"/>
    <n v="635500"/>
  </r>
  <r>
    <x v="165"/>
    <x v="43"/>
    <x v="97"/>
    <n v="233750"/>
    <n v="940000"/>
  </r>
  <r>
    <x v="166"/>
    <x v="43"/>
    <x v="97"/>
    <n v="234900"/>
    <n v="713925"/>
  </r>
  <r>
    <x v="167"/>
    <x v="43"/>
    <x v="97"/>
    <n v="298725"/>
    <n v="1238400"/>
  </r>
  <r>
    <x v="168"/>
    <x v="43"/>
    <x v="97"/>
    <n v="373000"/>
    <n v="746000"/>
  </r>
  <r>
    <x v="169"/>
    <x v="43"/>
    <x v="97"/>
    <n v="284925"/>
    <n v="1133901"/>
  </r>
  <r>
    <x v="170"/>
    <x v="43"/>
    <x v="97"/>
    <n v="335000"/>
    <n v="1004900"/>
  </r>
  <r>
    <x v="171"/>
    <x v="43"/>
    <x v="97"/>
    <n v="364950"/>
    <n v="2980250"/>
  </r>
  <r>
    <x v="172"/>
    <x v="43"/>
    <x v="97"/>
    <n v="352450"/>
    <n v="2689100"/>
  </r>
  <r>
    <x v="173"/>
    <x v="43"/>
    <x v="97"/>
    <n v="357425"/>
    <n v="2061750"/>
  </r>
  <r>
    <x v="174"/>
    <x v="43"/>
    <x v="97"/>
    <n v="301925"/>
    <n v="1250897"/>
  </r>
  <r>
    <x v="175"/>
    <x v="43"/>
    <x v="97"/>
    <n v="231500"/>
    <n v="1039000"/>
  </r>
  <r>
    <x v="176"/>
    <x v="43"/>
    <x v="97"/>
    <n v="243000"/>
    <n v="486000"/>
  </r>
  <r>
    <x v="177"/>
    <x v="43"/>
    <x v="97"/>
    <n v="417000"/>
    <n v="834000"/>
  </r>
  <r>
    <x v="178"/>
    <x v="43"/>
    <x v="97"/>
    <m/>
    <n v="0"/>
  </r>
  <r>
    <x v="179"/>
    <x v="43"/>
    <x v="97"/>
    <n v="259900"/>
    <n v="259900"/>
  </r>
  <r>
    <x v="180"/>
    <x v="43"/>
    <x v="97"/>
    <m/>
    <n v="0"/>
  </r>
  <r>
    <x v="181"/>
    <x v="43"/>
    <x v="97"/>
    <n v="317500"/>
    <n v="317500"/>
  </r>
  <r>
    <x v="182"/>
    <x v="43"/>
    <x v="97"/>
    <n v="336950"/>
    <n v="673900"/>
  </r>
  <r>
    <x v="183"/>
    <x v="43"/>
    <x v="97"/>
    <n v="360000"/>
    <n v="1855000"/>
  </r>
  <r>
    <x v="184"/>
    <x v="43"/>
    <x v="97"/>
    <n v="252000"/>
    <n v="252000"/>
  </r>
  <r>
    <x v="185"/>
    <x v="43"/>
    <x v="97"/>
    <m/>
    <n v="0"/>
  </r>
  <r>
    <x v="186"/>
    <x v="43"/>
    <x v="97"/>
    <n v="483500"/>
    <n v="1885500"/>
  </r>
  <r>
    <x v="187"/>
    <x v="43"/>
    <x v="97"/>
    <n v="355000"/>
    <n v="710000"/>
  </r>
  <r>
    <x v="188"/>
    <x v="43"/>
    <x v="97"/>
    <n v="266000"/>
    <n v="266000"/>
  </r>
  <r>
    <x v="189"/>
    <x v="43"/>
    <x v="97"/>
    <m/>
    <n v="0"/>
  </r>
  <r>
    <x v="190"/>
    <x v="43"/>
    <x v="97"/>
    <n v="575000"/>
    <n v="575000"/>
  </r>
  <r>
    <x v="191"/>
    <x v="43"/>
    <x v="97"/>
    <n v="387000"/>
    <n v="1857999"/>
  </r>
  <r>
    <x v="192"/>
    <x v="43"/>
    <x v="97"/>
    <n v="187500"/>
    <n v="375000"/>
  </r>
  <r>
    <x v="202"/>
    <x v="43"/>
    <x v="97"/>
    <m/>
    <n v="0"/>
  </r>
  <r>
    <x v="194"/>
    <x v="43"/>
    <x v="97"/>
    <m/>
    <n v="0"/>
  </r>
  <r>
    <x v="195"/>
    <x v="43"/>
    <x v="97"/>
    <n v="399000"/>
    <n v="399000"/>
  </r>
  <r>
    <x v="196"/>
    <x v="43"/>
    <x v="97"/>
    <n v="297500"/>
    <n v="595000"/>
  </r>
  <r>
    <x v="197"/>
    <x v="43"/>
    <x v="97"/>
    <n v="269900"/>
    <n v="269900"/>
  </r>
  <r>
    <x v="198"/>
    <x v="43"/>
    <x v="97"/>
    <n v="475000"/>
    <n v="1305000"/>
  </r>
  <r>
    <x v="199"/>
    <x v="43"/>
    <x v="97"/>
    <n v="320500"/>
    <n v="1991900"/>
  </r>
  <r>
    <x v="200"/>
    <x v="43"/>
    <x v="97"/>
    <n v="472500"/>
    <n v="945000"/>
  </r>
  <r>
    <x v="201"/>
    <x v="43"/>
    <x v="97"/>
    <n v="429900"/>
    <n v="1144900"/>
  </r>
  <r>
    <x v="12"/>
    <x v="42"/>
    <x v="98"/>
    <n v="162950"/>
    <n v="3545050"/>
  </r>
  <r>
    <x v="12"/>
    <x v="43"/>
    <x v="98"/>
    <n v="140500"/>
    <n v="1169350"/>
  </r>
  <r>
    <x v="12"/>
    <x v="41"/>
    <x v="98"/>
    <n v="210000"/>
    <n v="210000"/>
  </r>
  <r>
    <x v="13"/>
    <x v="42"/>
    <x v="98"/>
    <n v="157000"/>
    <n v="4217065"/>
  </r>
  <r>
    <x v="13"/>
    <x v="43"/>
    <x v="98"/>
    <n v="171950"/>
    <n v="1398850"/>
  </r>
  <r>
    <x v="13"/>
    <x v="41"/>
    <x v="98"/>
    <n v="197500"/>
    <n v="197500"/>
  </r>
  <r>
    <x v="14"/>
    <x v="42"/>
    <x v="98"/>
    <n v="162000"/>
    <n v="3880850"/>
  </r>
  <r>
    <x v="14"/>
    <x v="43"/>
    <x v="98"/>
    <n v="166950"/>
    <n v="692800"/>
  </r>
  <r>
    <x v="14"/>
    <x v="41"/>
    <x v="98"/>
    <n v="220500"/>
    <n v="220500"/>
  </r>
  <r>
    <x v="15"/>
    <x v="42"/>
    <x v="98"/>
    <n v="173950"/>
    <n v="4933310"/>
  </r>
  <r>
    <x v="15"/>
    <x v="43"/>
    <x v="98"/>
    <n v="170000"/>
    <n v="3140250"/>
  </r>
  <r>
    <x v="15"/>
    <x v="41"/>
    <x v="98"/>
    <m/>
    <n v="0"/>
  </r>
  <r>
    <x v="16"/>
    <x v="42"/>
    <x v="98"/>
    <n v="188950"/>
    <n v="5420320"/>
  </r>
  <r>
    <x v="16"/>
    <x v="43"/>
    <x v="98"/>
    <n v="173700"/>
    <n v="4134149"/>
  </r>
  <r>
    <x v="16"/>
    <x v="41"/>
    <x v="98"/>
    <n v="201500"/>
    <n v="403000"/>
  </r>
  <r>
    <x v="17"/>
    <x v="42"/>
    <x v="98"/>
    <n v="183000"/>
    <n v="8231290"/>
  </r>
  <r>
    <x v="17"/>
    <x v="43"/>
    <x v="98"/>
    <n v="174750"/>
    <n v="2980515"/>
  </r>
  <r>
    <x v="17"/>
    <x v="41"/>
    <x v="98"/>
    <n v="204750"/>
    <n v="409500"/>
  </r>
  <r>
    <x v="18"/>
    <x v="42"/>
    <x v="98"/>
    <n v="180000"/>
    <n v="6728747"/>
  </r>
  <r>
    <x v="18"/>
    <x v="43"/>
    <x v="98"/>
    <n v="185200"/>
    <n v="1550200"/>
  </r>
  <r>
    <x v="18"/>
    <x v="41"/>
    <x v="98"/>
    <n v="205000"/>
    <n v="205000"/>
  </r>
  <r>
    <x v="19"/>
    <x v="42"/>
    <x v="98"/>
    <n v="179000"/>
    <n v="7762599"/>
  </r>
  <r>
    <x v="19"/>
    <x v="43"/>
    <x v="98"/>
    <n v="189900"/>
    <n v="3948400"/>
  </r>
  <r>
    <x v="19"/>
    <x v="41"/>
    <x v="98"/>
    <m/>
    <n v="0"/>
  </r>
  <r>
    <x v="20"/>
    <x v="42"/>
    <x v="98"/>
    <n v="178868"/>
    <n v="6969290"/>
  </r>
  <r>
    <x v="20"/>
    <x v="43"/>
    <x v="98"/>
    <n v="188750"/>
    <n v="1569500"/>
  </r>
  <r>
    <x v="20"/>
    <x v="41"/>
    <x v="98"/>
    <m/>
    <n v="0"/>
  </r>
  <r>
    <x v="21"/>
    <x v="42"/>
    <x v="98"/>
    <n v="180000"/>
    <n v="7706050"/>
  </r>
  <r>
    <x v="21"/>
    <x v="43"/>
    <x v="98"/>
    <n v="182000"/>
    <n v="3034292"/>
  </r>
  <r>
    <x v="21"/>
    <x v="41"/>
    <x v="98"/>
    <n v="219000"/>
    <n v="219000"/>
  </r>
  <r>
    <x v="22"/>
    <x v="42"/>
    <x v="98"/>
    <n v="187500"/>
    <n v="5902505"/>
  </r>
  <r>
    <x v="22"/>
    <x v="43"/>
    <x v="98"/>
    <n v="180000"/>
    <n v="2423522"/>
  </r>
  <r>
    <x v="22"/>
    <x v="41"/>
    <x v="98"/>
    <m/>
    <n v="0"/>
  </r>
  <r>
    <x v="23"/>
    <x v="42"/>
    <x v="98"/>
    <n v="175000"/>
    <n v="5613038"/>
  </r>
  <r>
    <x v="23"/>
    <x v="43"/>
    <x v="98"/>
    <n v="190000"/>
    <n v="2522750"/>
  </r>
  <r>
    <x v="23"/>
    <x v="41"/>
    <x v="98"/>
    <n v="158200"/>
    <n v="316400"/>
  </r>
  <r>
    <x v="24"/>
    <x v="42"/>
    <x v="98"/>
    <n v="211846"/>
    <n v="3781742"/>
  </r>
  <r>
    <x v="24"/>
    <x v="43"/>
    <x v="98"/>
    <n v="205000"/>
    <n v="1745700"/>
  </r>
  <r>
    <x v="24"/>
    <x v="41"/>
    <x v="98"/>
    <m/>
    <n v="0"/>
  </r>
  <r>
    <x v="25"/>
    <x v="42"/>
    <x v="98"/>
    <n v="188000"/>
    <n v="2691650"/>
  </r>
  <r>
    <x v="25"/>
    <x v="43"/>
    <x v="98"/>
    <n v="184500"/>
    <n v="1845250"/>
  </r>
  <r>
    <x v="25"/>
    <x v="41"/>
    <x v="98"/>
    <m/>
    <n v="0"/>
  </r>
  <r>
    <x v="26"/>
    <x v="42"/>
    <x v="98"/>
    <n v="195000"/>
    <n v="6662973"/>
  </r>
  <r>
    <x v="26"/>
    <x v="43"/>
    <x v="98"/>
    <n v="200975"/>
    <n v="2517550"/>
  </r>
  <r>
    <x v="26"/>
    <x v="41"/>
    <x v="98"/>
    <m/>
    <n v="0"/>
  </r>
  <r>
    <x v="27"/>
    <x v="42"/>
    <x v="98"/>
    <n v="201350"/>
    <n v="8869700"/>
  </r>
  <r>
    <x v="27"/>
    <x v="43"/>
    <x v="98"/>
    <n v="193500"/>
    <n v="2015980"/>
  </r>
  <r>
    <x v="27"/>
    <x v="41"/>
    <x v="98"/>
    <m/>
    <n v="0"/>
  </r>
  <r>
    <x v="28"/>
    <x v="42"/>
    <x v="98"/>
    <n v="198975"/>
    <n v="5986228"/>
  </r>
  <r>
    <x v="28"/>
    <x v="43"/>
    <x v="98"/>
    <n v="196700"/>
    <n v="2480950"/>
  </r>
  <r>
    <x v="28"/>
    <x v="41"/>
    <x v="98"/>
    <n v="175000"/>
    <n v="175000"/>
  </r>
  <r>
    <x v="29"/>
    <x v="42"/>
    <x v="98"/>
    <n v="215500"/>
    <n v="9964347"/>
  </r>
  <r>
    <x v="29"/>
    <x v="43"/>
    <x v="98"/>
    <n v="204850"/>
    <n v="3096100"/>
  </r>
  <r>
    <x v="29"/>
    <x v="41"/>
    <x v="98"/>
    <m/>
    <n v="0"/>
  </r>
  <r>
    <x v="30"/>
    <x v="42"/>
    <x v="98"/>
    <n v="212575"/>
    <n v="7846137"/>
  </r>
  <r>
    <x v="30"/>
    <x v="43"/>
    <x v="98"/>
    <n v="223200"/>
    <n v="2698084"/>
  </r>
  <r>
    <x v="30"/>
    <x v="41"/>
    <x v="98"/>
    <n v="232000"/>
    <n v="232000"/>
  </r>
  <r>
    <x v="31"/>
    <x v="42"/>
    <x v="98"/>
    <n v="226500"/>
    <n v="9044700"/>
  </r>
  <r>
    <x v="31"/>
    <x v="43"/>
    <x v="98"/>
    <n v="214750"/>
    <n v="3929398"/>
  </r>
  <r>
    <x v="31"/>
    <x v="41"/>
    <x v="98"/>
    <n v="272500"/>
    <n v="272500"/>
  </r>
  <r>
    <x v="32"/>
    <x v="42"/>
    <x v="98"/>
    <n v="220950"/>
    <n v="10862376"/>
  </r>
  <r>
    <x v="32"/>
    <x v="43"/>
    <x v="98"/>
    <n v="225000"/>
    <n v="5825550"/>
  </r>
  <r>
    <x v="32"/>
    <x v="41"/>
    <x v="98"/>
    <n v="165000"/>
    <n v="165000"/>
  </r>
  <r>
    <x v="33"/>
    <x v="42"/>
    <x v="98"/>
    <n v="239900"/>
    <n v="9600622"/>
  </r>
  <r>
    <x v="33"/>
    <x v="43"/>
    <x v="98"/>
    <n v="250650"/>
    <n v="5023170"/>
  </r>
  <r>
    <x v="33"/>
    <x v="41"/>
    <x v="98"/>
    <n v="282000"/>
    <n v="282000"/>
  </r>
  <r>
    <x v="34"/>
    <x v="42"/>
    <x v="98"/>
    <n v="252500"/>
    <n v="6961734"/>
  </r>
  <r>
    <x v="34"/>
    <x v="43"/>
    <x v="98"/>
    <n v="229000"/>
    <n v="3232150"/>
  </r>
  <r>
    <x v="34"/>
    <x v="41"/>
    <x v="98"/>
    <m/>
    <n v="0"/>
  </r>
  <r>
    <x v="35"/>
    <x v="42"/>
    <x v="98"/>
    <n v="223500"/>
    <n v="7060782"/>
  </r>
  <r>
    <x v="35"/>
    <x v="43"/>
    <x v="98"/>
    <n v="267900"/>
    <n v="4996190"/>
  </r>
  <r>
    <x v="35"/>
    <x v="41"/>
    <x v="98"/>
    <n v="262990"/>
    <n v="762980"/>
  </r>
  <r>
    <x v="36"/>
    <x v="42"/>
    <x v="98"/>
    <n v="225000"/>
    <n v="6965744"/>
  </r>
  <r>
    <x v="36"/>
    <x v="43"/>
    <x v="98"/>
    <n v="252575"/>
    <n v="5174987"/>
  </r>
  <r>
    <x v="36"/>
    <x v="41"/>
    <x v="98"/>
    <m/>
    <n v="0"/>
  </r>
  <r>
    <x v="37"/>
    <x v="42"/>
    <x v="98"/>
    <n v="238250"/>
    <n v="7930614"/>
  </r>
  <r>
    <x v="37"/>
    <x v="43"/>
    <x v="98"/>
    <n v="259900"/>
    <n v="4447248"/>
  </r>
  <r>
    <x v="37"/>
    <x v="41"/>
    <x v="98"/>
    <m/>
    <n v="0"/>
  </r>
  <r>
    <x v="38"/>
    <x v="42"/>
    <x v="98"/>
    <n v="229900"/>
    <n v="13240398"/>
  </r>
  <r>
    <x v="38"/>
    <x v="43"/>
    <x v="98"/>
    <n v="236975"/>
    <n v="5406428"/>
  </r>
  <r>
    <x v="38"/>
    <x v="41"/>
    <x v="98"/>
    <n v="269044"/>
    <n v="1078930"/>
  </r>
  <r>
    <x v="39"/>
    <x v="42"/>
    <x v="98"/>
    <n v="228500"/>
    <n v="10817489"/>
  </r>
  <r>
    <x v="39"/>
    <x v="43"/>
    <x v="98"/>
    <n v="251725"/>
    <n v="5116170"/>
  </r>
  <r>
    <x v="39"/>
    <x v="41"/>
    <x v="98"/>
    <n v="282450"/>
    <n v="564900"/>
  </r>
  <r>
    <x v="40"/>
    <x v="42"/>
    <x v="98"/>
    <n v="233000"/>
    <n v="9618544"/>
  </r>
  <r>
    <x v="40"/>
    <x v="43"/>
    <x v="98"/>
    <n v="242425"/>
    <n v="8881561"/>
  </r>
  <r>
    <x v="40"/>
    <x v="41"/>
    <x v="98"/>
    <n v="469900"/>
    <n v="1197900"/>
  </r>
  <r>
    <x v="41"/>
    <x v="42"/>
    <x v="98"/>
    <n v="224196"/>
    <n v="15076363"/>
  </r>
  <r>
    <x v="41"/>
    <x v="43"/>
    <x v="98"/>
    <n v="249900"/>
    <n v="10123225"/>
  </r>
  <r>
    <x v="41"/>
    <x v="41"/>
    <x v="98"/>
    <n v="257500"/>
    <n v="257500"/>
  </r>
  <r>
    <x v="42"/>
    <x v="42"/>
    <x v="98"/>
    <n v="236500"/>
    <n v="9743031"/>
  </r>
  <r>
    <x v="42"/>
    <x v="43"/>
    <x v="98"/>
    <n v="246950"/>
    <n v="9520354"/>
  </r>
  <r>
    <x v="42"/>
    <x v="41"/>
    <x v="98"/>
    <n v="278000"/>
    <n v="278000"/>
  </r>
  <r>
    <x v="43"/>
    <x v="42"/>
    <x v="98"/>
    <n v="229950"/>
    <n v="10288951"/>
  </r>
  <r>
    <x v="43"/>
    <x v="43"/>
    <x v="98"/>
    <n v="234900"/>
    <n v="10081841"/>
  </r>
  <r>
    <x v="43"/>
    <x v="41"/>
    <x v="98"/>
    <n v="251050"/>
    <n v="251050"/>
  </r>
  <r>
    <x v="44"/>
    <x v="42"/>
    <x v="98"/>
    <n v="223584"/>
    <n v="11986375"/>
  </r>
  <r>
    <x v="44"/>
    <x v="43"/>
    <x v="98"/>
    <n v="248670"/>
    <n v="10895254"/>
  </r>
  <r>
    <x v="44"/>
    <x v="41"/>
    <x v="98"/>
    <n v="201650"/>
    <n v="403300"/>
  </r>
  <r>
    <x v="45"/>
    <x v="42"/>
    <x v="98"/>
    <n v="236000"/>
    <n v="8997564"/>
  </r>
  <r>
    <x v="45"/>
    <x v="43"/>
    <x v="98"/>
    <n v="247000"/>
    <n v="7010640"/>
  </r>
  <r>
    <x v="45"/>
    <x v="41"/>
    <x v="98"/>
    <n v="266500"/>
    <n v="266500"/>
  </r>
  <r>
    <x v="46"/>
    <x v="42"/>
    <x v="98"/>
    <n v="245000"/>
    <n v="7532840"/>
  </r>
  <r>
    <x v="46"/>
    <x v="43"/>
    <x v="98"/>
    <n v="250000"/>
    <n v="8102247"/>
  </r>
  <r>
    <x v="46"/>
    <x v="41"/>
    <x v="98"/>
    <n v="444950"/>
    <n v="444950"/>
  </r>
  <r>
    <x v="47"/>
    <x v="42"/>
    <x v="98"/>
    <n v="239000"/>
    <n v="6852517"/>
  </r>
  <r>
    <x v="47"/>
    <x v="43"/>
    <x v="98"/>
    <n v="257396"/>
    <n v="12913829"/>
  </r>
  <r>
    <x v="47"/>
    <x v="41"/>
    <x v="98"/>
    <n v="280000"/>
    <n v="280000"/>
  </r>
  <r>
    <x v="48"/>
    <x v="42"/>
    <x v="98"/>
    <n v="245500"/>
    <n v="4395175"/>
  </r>
  <r>
    <x v="48"/>
    <x v="43"/>
    <x v="98"/>
    <n v="256425"/>
    <n v="8636505"/>
  </r>
  <r>
    <x v="48"/>
    <x v="41"/>
    <x v="98"/>
    <m/>
    <n v="0"/>
  </r>
  <r>
    <x v="49"/>
    <x v="42"/>
    <x v="98"/>
    <n v="235000"/>
    <n v="3744870"/>
  </r>
  <r>
    <x v="49"/>
    <x v="43"/>
    <x v="98"/>
    <n v="265075"/>
    <n v="5784573"/>
  </r>
  <r>
    <x v="49"/>
    <x v="41"/>
    <x v="98"/>
    <m/>
    <n v="0"/>
  </r>
  <r>
    <x v="50"/>
    <x v="42"/>
    <x v="98"/>
    <n v="257950"/>
    <n v="10795920"/>
  </r>
  <r>
    <x v="50"/>
    <x v="43"/>
    <x v="98"/>
    <n v="259950"/>
    <n v="6837858"/>
  </r>
  <r>
    <x v="50"/>
    <x v="41"/>
    <x v="98"/>
    <n v="527000"/>
    <n v="527000"/>
  </r>
  <r>
    <x v="51"/>
    <x v="42"/>
    <x v="98"/>
    <n v="250000"/>
    <n v="8338865"/>
  </r>
  <r>
    <x v="51"/>
    <x v="43"/>
    <x v="98"/>
    <n v="269990"/>
    <n v="7305540"/>
  </r>
  <r>
    <x v="51"/>
    <x v="41"/>
    <x v="98"/>
    <n v="537950"/>
    <n v="537950"/>
  </r>
  <r>
    <x v="52"/>
    <x v="42"/>
    <x v="98"/>
    <n v="255950"/>
    <n v="9144064"/>
  </r>
  <r>
    <x v="52"/>
    <x v="43"/>
    <x v="98"/>
    <n v="249000"/>
    <n v="9611066"/>
  </r>
  <r>
    <x v="52"/>
    <x v="41"/>
    <x v="98"/>
    <n v="549950"/>
    <n v="2292807"/>
  </r>
  <r>
    <x v="53"/>
    <x v="42"/>
    <x v="98"/>
    <n v="255000"/>
    <n v="7017633"/>
  </r>
  <r>
    <x v="53"/>
    <x v="43"/>
    <x v="98"/>
    <n v="258000"/>
    <n v="7025456"/>
  </r>
  <r>
    <x v="53"/>
    <x v="41"/>
    <x v="98"/>
    <n v="289999"/>
    <n v="289999"/>
  </r>
  <r>
    <x v="54"/>
    <x v="42"/>
    <x v="98"/>
    <n v="275434"/>
    <n v="11803363"/>
  </r>
  <r>
    <x v="54"/>
    <x v="43"/>
    <x v="98"/>
    <n v="264123"/>
    <n v="7828538"/>
  </r>
  <r>
    <x v="54"/>
    <x v="41"/>
    <x v="98"/>
    <m/>
    <n v="0"/>
  </r>
  <r>
    <x v="55"/>
    <x v="42"/>
    <x v="98"/>
    <n v="269925"/>
    <n v="11193299"/>
  </r>
  <r>
    <x v="55"/>
    <x v="43"/>
    <x v="98"/>
    <n v="249500"/>
    <n v="9346154"/>
  </r>
  <r>
    <x v="55"/>
    <x v="41"/>
    <x v="98"/>
    <m/>
    <n v="0"/>
  </r>
  <r>
    <x v="56"/>
    <x v="42"/>
    <x v="98"/>
    <n v="232000"/>
    <n v="8810194"/>
  </r>
  <r>
    <x v="56"/>
    <x v="43"/>
    <x v="98"/>
    <n v="212950"/>
    <n v="11508873"/>
  </r>
  <r>
    <x v="56"/>
    <x v="41"/>
    <x v="98"/>
    <m/>
    <n v="0"/>
  </r>
  <r>
    <x v="57"/>
    <x v="42"/>
    <x v="98"/>
    <n v="231140"/>
    <n v="7320180"/>
  </r>
  <r>
    <x v="57"/>
    <x v="43"/>
    <x v="98"/>
    <n v="235500"/>
    <n v="7909285"/>
  </r>
  <r>
    <x v="57"/>
    <x v="41"/>
    <x v="98"/>
    <m/>
    <n v="0"/>
  </r>
  <r>
    <x v="58"/>
    <x v="42"/>
    <x v="98"/>
    <n v="268065"/>
    <n v="7041139"/>
  </r>
  <r>
    <x v="58"/>
    <x v="43"/>
    <x v="98"/>
    <n v="262450"/>
    <n v="3108214"/>
  </r>
  <r>
    <x v="58"/>
    <x v="41"/>
    <x v="98"/>
    <m/>
    <n v="0"/>
  </r>
  <r>
    <x v="59"/>
    <x v="42"/>
    <x v="98"/>
    <n v="254050"/>
    <n v="7004588"/>
  </r>
  <r>
    <x v="59"/>
    <x v="43"/>
    <x v="98"/>
    <n v="247245"/>
    <n v="3537230"/>
  </r>
  <r>
    <x v="59"/>
    <x v="41"/>
    <x v="98"/>
    <m/>
    <n v="0"/>
  </r>
  <r>
    <x v="60"/>
    <x v="42"/>
    <x v="98"/>
    <n v="220000"/>
    <n v="6059010"/>
  </r>
  <r>
    <x v="60"/>
    <x v="43"/>
    <x v="98"/>
    <n v="249995"/>
    <n v="2556010"/>
  </r>
  <r>
    <x v="60"/>
    <x v="41"/>
    <x v="98"/>
    <n v="294990"/>
    <n v="294990"/>
  </r>
  <r>
    <x v="61"/>
    <x v="42"/>
    <x v="98"/>
    <n v="244945"/>
    <n v="6399195"/>
  </r>
  <r>
    <x v="61"/>
    <x v="43"/>
    <x v="98"/>
    <n v="255475"/>
    <n v="4504849"/>
  </r>
  <r>
    <x v="61"/>
    <x v="41"/>
    <x v="98"/>
    <m/>
    <n v="0"/>
  </r>
  <r>
    <x v="62"/>
    <x v="42"/>
    <x v="98"/>
    <n v="249975"/>
    <n v="6048039"/>
  </r>
  <r>
    <x v="62"/>
    <x v="43"/>
    <x v="98"/>
    <n v="245975"/>
    <n v="4934174"/>
  </r>
  <r>
    <x v="62"/>
    <x v="41"/>
    <x v="98"/>
    <m/>
    <n v="0"/>
  </r>
  <r>
    <x v="63"/>
    <x v="42"/>
    <x v="98"/>
    <n v="267500"/>
    <n v="7186290"/>
  </r>
  <r>
    <x v="63"/>
    <x v="43"/>
    <x v="98"/>
    <n v="252450"/>
    <n v="4573340"/>
  </r>
  <r>
    <x v="63"/>
    <x v="41"/>
    <x v="98"/>
    <n v="285000"/>
    <n v="857605"/>
  </r>
  <r>
    <x v="64"/>
    <x v="42"/>
    <x v="98"/>
    <n v="228500"/>
    <n v="7651599"/>
  </r>
  <r>
    <x v="64"/>
    <x v="43"/>
    <x v="98"/>
    <n v="260000"/>
    <n v="3133050"/>
  </r>
  <r>
    <x v="64"/>
    <x v="41"/>
    <x v="98"/>
    <m/>
    <n v="0"/>
  </r>
  <r>
    <x v="65"/>
    <x v="42"/>
    <x v="98"/>
    <n v="259990"/>
    <n v="7695865"/>
  </r>
  <r>
    <x v="65"/>
    <x v="43"/>
    <x v="98"/>
    <n v="248450"/>
    <n v="5557320"/>
  </r>
  <r>
    <x v="65"/>
    <x v="41"/>
    <x v="98"/>
    <m/>
    <n v="0"/>
  </r>
  <r>
    <x v="66"/>
    <x v="42"/>
    <x v="98"/>
    <n v="229700"/>
    <n v="7960878"/>
  </r>
  <r>
    <x v="66"/>
    <x v="43"/>
    <x v="98"/>
    <n v="232450"/>
    <n v="2318350"/>
  </r>
  <r>
    <x v="66"/>
    <x v="41"/>
    <x v="98"/>
    <n v="218000"/>
    <n v="218000"/>
  </r>
  <r>
    <x v="67"/>
    <x v="42"/>
    <x v="98"/>
    <n v="234950"/>
    <n v="7185495"/>
  </r>
  <r>
    <x v="67"/>
    <x v="43"/>
    <x v="98"/>
    <n v="242100"/>
    <n v="2424724"/>
  </r>
  <r>
    <x v="67"/>
    <x v="41"/>
    <x v="98"/>
    <m/>
    <n v="0"/>
  </r>
  <r>
    <x v="68"/>
    <x v="42"/>
    <x v="98"/>
    <n v="234950"/>
    <n v="7149717"/>
  </r>
  <r>
    <x v="68"/>
    <x v="43"/>
    <x v="98"/>
    <n v="240000"/>
    <n v="4010945"/>
  </r>
  <r>
    <x v="68"/>
    <x v="41"/>
    <x v="98"/>
    <n v="218282"/>
    <n v="436563"/>
  </r>
  <r>
    <x v="69"/>
    <x v="42"/>
    <x v="98"/>
    <n v="238940"/>
    <n v="6076265"/>
  </r>
  <r>
    <x v="69"/>
    <x v="43"/>
    <x v="98"/>
    <n v="249995"/>
    <n v="2950973"/>
  </r>
  <r>
    <x v="69"/>
    <x v="41"/>
    <x v="98"/>
    <m/>
    <n v="0"/>
  </r>
  <r>
    <x v="70"/>
    <x v="42"/>
    <x v="98"/>
    <n v="239000"/>
    <n v="5101913"/>
  </r>
  <r>
    <x v="70"/>
    <x v="43"/>
    <x v="98"/>
    <n v="213621"/>
    <n v="1318582"/>
  </r>
  <r>
    <x v="70"/>
    <x v="41"/>
    <x v="98"/>
    <m/>
    <n v="0"/>
  </r>
  <r>
    <x v="71"/>
    <x v="42"/>
    <x v="98"/>
    <n v="289885"/>
    <n v="3702936"/>
  </r>
  <r>
    <x v="71"/>
    <x v="43"/>
    <x v="98"/>
    <n v="232450"/>
    <n v="3628607"/>
  </r>
  <r>
    <x v="71"/>
    <x v="41"/>
    <x v="98"/>
    <m/>
    <n v="0"/>
  </r>
  <r>
    <x v="72"/>
    <x v="42"/>
    <x v="98"/>
    <n v="264950"/>
    <n v="3708968"/>
  </r>
  <r>
    <x v="72"/>
    <x v="43"/>
    <x v="98"/>
    <n v="229950"/>
    <n v="3002296"/>
  </r>
  <r>
    <x v="72"/>
    <x v="41"/>
    <x v="98"/>
    <m/>
    <n v="0"/>
  </r>
  <r>
    <x v="73"/>
    <x v="42"/>
    <x v="98"/>
    <n v="218500"/>
    <n v="3804280"/>
  </r>
  <r>
    <x v="73"/>
    <x v="43"/>
    <x v="98"/>
    <n v="264950"/>
    <n v="1309805"/>
  </r>
  <r>
    <x v="73"/>
    <x v="41"/>
    <x v="98"/>
    <m/>
    <n v="0"/>
  </r>
  <r>
    <x v="74"/>
    <x v="42"/>
    <x v="98"/>
    <n v="225000"/>
    <n v="6374995"/>
  </r>
  <r>
    <x v="74"/>
    <x v="43"/>
    <x v="98"/>
    <n v="241498"/>
    <n v="2989290"/>
  </r>
  <r>
    <x v="74"/>
    <x v="41"/>
    <x v="98"/>
    <m/>
    <n v="0"/>
  </r>
  <r>
    <x v="75"/>
    <x v="42"/>
    <x v="98"/>
    <n v="252445"/>
    <n v="5606925"/>
  </r>
  <r>
    <x v="75"/>
    <x v="43"/>
    <x v="98"/>
    <n v="231975"/>
    <n v="2321845"/>
  </r>
  <r>
    <x v="75"/>
    <x v="41"/>
    <x v="98"/>
    <m/>
    <n v="0"/>
  </r>
  <r>
    <x v="76"/>
    <x v="42"/>
    <x v="98"/>
    <n v="232000"/>
    <n v="3503490"/>
  </r>
  <r>
    <x v="76"/>
    <x v="43"/>
    <x v="98"/>
    <n v="223248"/>
    <n v="5410265"/>
  </r>
  <r>
    <x v="76"/>
    <x v="41"/>
    <x v="98"/>
    <m/>
    <n v="0"/>
  </r>
  <r>
    <x v="77"/>
    <x v="42"/>
    <x v="98"/>
    <n v="240000"/>
    <n v="6911320"/>
  </r>
  <r>
    <x v="77"/>
    <x v="43"/>
    <x v="98"/>
    <n v="217500"/>
    <n v="3618141"/>
  </r>
  <r>
    <x v="77"/>
    <x v="41"/>
    <x v="98"/>
    <m/>
    <n v="0"/>
  </r>
  <r>
    <x v="78"/>
    <x v="42"/>
    <x v="98"/>
    <n v="229900"/>
    <n v="8297188"/>
  </r>
  <r>
    <x v="78"/>
    <x v="43"/>
    <x v="98"/>
    <n v="220250"/>
    <n v="4544074"/>
  </r>
  <r>
    <x v="78"/>
    <x v="41"/>
    <x v="98"/>
    <m/>
    <n v="0"/>
  </r>
  <r>
    <x v="79"/>
    <x v="42"/>
    <x v="98"/>
    <n v="229500"/>
    <n v="8381025"/>
  </r>
  <r>
    <x v="79"/>
    <x v="43"/>
    <x v="98"/>
    <n v="205401"/>
    <n v="5413210"/>
  </r>
  <r>
    <x v="79"/>
    <x v="41"/>
    <x v="98"/>
    <m/>
    <n v="0"/>
  </r>
  <r>
    <x v="80"/>
    <x v="42"/>
    <x v="98"/>
    <n v="217450"/>
    <n v="3749295"/>
  </r>
  <r>
    <x v="80"/>
    <x v="43"/>
    <x v="98"/>
    <n v="225681"/>
    <n v="5322005"/>
  </r>
  <r>
    <x v="80"/>
    <x v="41"/>
    <x v="98"/>
    <m/>
    <n v="0"/>
  </r>
  <r>
    <x v="81"/>
    <x v="42"/>
    <x v="98"/>
    <n v="220000"/>
    <n v="5682321"/>
  </r>
  <r>
    <x v="81"/>
    <x v="43"/>
    <x v="98"/>
    <n v="212595"/>
    <n v="4695266"/>
  </r>
  <r>
    <x v="81"/>
    <x v="41"/>
    <x v="98"/>
    <m/>
    <n v="0"/>
  </r>
  <r>
    <x v="82"/>
    <x v="42"/>
    <x v="98"/>
    <n v="216000"/>
    <n v="5276043"/>
  </r>
  <r>
    <x v="82"/>
    <x v="43"/>
    <x v="98"/>
    <n v="219500"/>
    <n v="7448733"/>
  </r>
  <r>
    <x v="82"/>
    <x v="41"/>
    <x v="98"/>
    <m/>
    <n v="0"/>
  </r>
  <r>
    <x v="83"/>
    <x v="42"/>
    <x v="98"/>
    <n v="228500"/>
    <n v="3216823"/>
  </r>
  <r>
    <x v="83"/>
    <x v="43"/>
    <x v="98"/>
    <n v="218000"/>
    <n v="5815736"/>
  </r>
  <r>
    <x v="83"/>
    <x v="41"/>
    <x v="98"/>
    <m/>
    <n v="0"/>
  </r>
  <r>
    <x v="84"/>
    <x v="42"/>
    <x v="98"/>
    <n v="226312"/>
    <n v="3012693"/>
  </r>
  <r>
    <x v="84"/>
    <x v="43"/>
    <x v="98"/>
    <n v="225000"/>
    <n v="3585312"/>
  </r>
  <r>
    <x v="84"/>
    <x v="41"/>
    <x v="98"/>
    <m/>
    <n v="0"/>
  </r>
  <r>
    <x v="85"/>
    <x v="42"/>
    <x v="98"/>
    <n v="217950"/>
    <n v="3247770"/>
  </r>
  <r>
    <x v="85"/>
    <x v="43"/>
    <x v="98"/>
    <n v="210998"/>
    <n v="3453483"/>
  </r>
  <r>
    <x v="85"/>
    <x v="41"/>
    <x v="98"/>
    <m/>
    <n v="0"/>
  </r>
  <r>
    <x v="86"/>
    <x v="42"/>
    <x v="98"/>
    <n v="225000"/>
    <n v="5259804"/>
  </r>
  <r>
    <x v="86"/>
    <x v="43"/>
    <x v="98"/>
    <n v="212248"/>
    <n v="5094561"/>
  </r>
  <r>
    <x v="86"/>
    <x v="41"/>
    <x v="98"/>
    <m/>
    <n v="0"/>
  </r>
  <r>
    <x v="87"/>
    <x v="42"/>
    <x v="98"/>
    <n v="223745"/>
    <n v="4801444"/>
  </r>
  <r>
    <x v="87"/>
    <x v="43"/>
    <x v="98"/>
    <n v="211495"/>
    <n v="4312522"/>
  </r>
  <r>
    <x v="87"/>
    <x v="41"/>
    <x v="98"/>
    <m/>
    <n v="0"/>
  </r>
  <r>
    <x v="88"/>
    <x v="42"/>
    <x v="98"/>
    <n v="243475"/>
    <n v="5322713"/>
  </r>
  <r>
    <x v="88"/>
    <x v="43"/>
    <x v="98"/>
    <n v="211148"/>
    <n v="3439465"/>
  </r>
  <r>
    <x v="88"/>
    <x v="41"/>
    <x v="98"/>
    <m/>
    <n v="0"/>
  </r>
  <r>
    <x v="89"/>
    <x v="42"/>
    <x v="98"/>
    <n v="202000"/>
    <n v="5458557"/>
  </r>
  <r>
    <x v="89"/>
    <x v="43"/>
    <x v="98"/>
    <n v="218754"/>
    <n v="6162931"/>
  </r>
  <r>
    <x v="89"/>
    <x v="41"/>
    <x v="98"/>
    <m/>
    <n v="0"/>
  </r>
  <r>
    <x v="90"/>
    <x v="42"/>
    <x v="98"/>
    <n v="222250"/>
    <n v="4287860"/>
  </r>
  <r>
    <x v="90"/>
    <x v="43"/>
    <x v="98"/>
    <n v="222000"/>
    <n v="3885810"/>
  </r>
  <r>
    <x v="90"/>
    <x v="41"/>
    <x v="98"/>
    <m/>
    <n v="0"/>
  </r>
  <r>
    <x v="91"/>
    <x v="42"/>
    <x v="98"/>
    <n v="212000"/>
    <n v="6126029"/>
  </r>
  <r>
    <x v="91"/>
    <x v="43"/>
    <x v="98"/>
    <n v="229950"/>
    <n v="2293778"/>
  </r>
  <r>
    <x v="91"/>
    <x v="41"/>
    <x v="98"/>
    <m/>
    <n v="0"/>
  </r>
  <r>
    <x v="92"/>
    <x v="42"/>
    <x v="98"/>
    <n v="214125"/>
    <n v="2864733"/>
  </r>
  <r>
    <x v="92"/>
    <x v="43"/>
    <x v="98"/>
    <n v="208248"/>
    <n v="2848364"/>
  </r>
  <r>
    <x v="92"/>
    <x v="41"/>
    <x v="98"/>
    <m/>
    <n v="0"/>
  </r>
  <r>
    <x v="93"/>
    <x v="42"/>
    <x v="98"/>
    <n v="213750"/>
    <n v="6985355"/>
  </r>
  <r>
    <x v="93"/>
    <x v="43"/>
    <x v="98"/>
    <n v="188600"/>
    <n v="2850690"/>
  </r>
  <r>
    <x v="93"/>
    <x v="41"/>
    <x v="98"/>
    <m/>
    <n v="0"/>
  </r>
  <r>
    <x v="94"/>
    <x v="42"/>
    <x v="98"/>
    <n v="181170"/>
    <n v="5201410"/>
  </r>
  <r>
    <x v="94"/>
    <x v="43"/>
    <x v="98"/>
    <n v="193900"/>
    <n v="2157190"/>
  </r>
  <r>
    <x v="94"/>
    <x v="41"/>
    <x v="98"/>
    <m/>
    <n v="0"/>
  </r>
  <r>
    <x v="95"/>
    <x v="42"/>
    <x v="98"/>
    <n v="220000"/>
    <n v="2991690"/>
  </r>
  <r>
    <x v="95"/>
    <x v="43"/>
    <x v="98"/>
    <n v="199000"/>
    <n v="2589085"/>
  </r>
  <r>
    <x v="95"/>
    <x v="41"/>
    <x v="98"/>
    <m/>
    <n v="0"/>
  </r>
  <r>
    <x v="96"/>
    <x v="42"/>
    <x v="98"/>
    <n v="194000"/>
    <n v="3134835"/>
  </r>
  <r>
    <x v="96"/>
    <x v="43"/>
    <x v="98"/>
    <n v="177000"/>
    <n v="1228250"/>
  </r>
  <r>
    <x v="96"/>
    <x v="41"/>
    <x v="98"/>
    <m/>
    <n v="0"/>
  </r>
  <r>
    <x v="97"/>
    <x v="42"/>
    <x v="98"/>
    <n v="195000"/>
    <n v="3077287"/>
  </r>
  <r>
    <x v="97"/>
    <x v="43"/>
    <x v="98"/>
    <n v="189000"/>
    <n v="1688585"/>
  </r>
  <r>
    <x v="97"/>
    <x v="41"/>
    <x v="98"/>
    <n v="231000"/>
    <n v="231000"/>
  </r>
  <r>
    <x v="98"/>
    <x v="42"/>
    <x v="98"/>
    <n v="186000"/>
    <n v="5470830"/>
  </r>
  <r>
    <x v="98"/>
    <x v="43"/>
    <x v="98"/>
    <n v="185500"/>
    <n v="1248790"/>
  </r>
  <r>
    <x v="98"/>
    <x v="41"/>
    <x v="98"/>
    <m/>
    <n v="0"/>
  </r>
  <r>
    <x v="99"/>
    <x v="42"/>
    <x v="98"/>
    <n v="200500"/>
    <n v="5649662"/>
  </r>
  <r>
    <x v="99"/>
    <x v="43"/>
    <x v="98"/>
    <n v="193995"/>
    <n v="2682675"/>
  </r>
  <r>
    <x v="99"/>
    <x v="41"/>
    <x v="98"/>
    <n v="264900"/>
    <n v="264900"/>
  </r>
  <r>
    <x v="100"/>
    <x v="42"/>
    <x v="98"/>
    <n v="199000"/>
    <n v="8738166"/>
  </r>
  <r>
    <x v="100"/>
    <x v="43"/>
    <x v="98"/>
    <n v="179950"/>
    <n v="1620240"/>
  </r>
  <r>
    <x v="100"/>
    <x v="41"/>
    <x v="98"/>
    <n v="153345"/>
    <n v="306690"/>
  </r>
  <r>
    <x v="101"/>
    <x v="42"/>
    <x v="98"/>
    <n v="194900"/>
    <n v="6567382"/>
  </r>
  <r>
    <x v="101"/>
    <x v="43"/>
    <x v="98"/>
    <n v="190000"/>
    <n v="2609595"/>
  </r>
  <r>
    <x v="101"/>
    <x v="41"/>
    <x v="98"/>
    <n v="236000"/>
    <n v="236000"/>
  </r>
  <r>
    <x v="102"/>
    <x v="42"/>
    <x v="98"/>
    <n v="181500"/>
    <n v="4342132"/>
  </r>
  <r>
    <x v="102"/>
    <x v="43"/>
    <x v="98"/>
    <n v="221000"/>
    <n v="3057715"/>
  </r>
  <r>
    <x v="102"/>
    <x v="41"/>
    <x v="98"/>
    <m/>
    <n v="0"/>
  </r>
  <r>
    <x v="103"/>
    <x v="42"/>
    <x v="98"/>
    <n v="175250"/>
    <n v="4691397"/>
  </r>
  <r>
    <x v="103"/>
    <x v="43"/>
    <x v="98"/>
    <n v="217500"/>
    <n v="2516324"/>
  </r>
  <r>
    <x v="103"/>
    <x v="41"/>
    <x v="98"/>
    <m/>
    <n v="0"/>
  </r>
  <r>
    <x v="104"/>
    <x v="42"/>
    <x v="98"/>
    <n v="180175"/>
    <n v="4150132"/>
  </r>
  <r>
    <x v="104"/>
    <x v="43"/>
    <x v="98"/>
    <n v="194995"/>
    <n v="2045630"/>
  </r>
  <r>
    <x v="104"/>
    <x v="41"/>
    <x v="98"/>
    <m/>
    <n v="0"/>
  </r>
  <r>
    <x v="105"/>
    <x v="42"/>
    <x v="98"/>
    <n v="205000"/>
    <n v="3008847"/>
  </r>
  <r>
    <x v="105"/>
    <x v="43"/>
    <x v="98"/>
    <n v="169900"/>
    <n v="2880040"/>
  </r>
  <r>
    <x v="105"/>
    <x v="41"/>
    <x v="98"/>
    <m/>
    <n v="0"/>
  </r>
  <r>
    <x v="106"/>
    <x v="42"/>
    <x v="98"/>
    <n v="199450"/>
    <n v="2532550"/>
  </r>
  <r>
    <x v="106"/>
    <x v="43"/>
    <x v="98"/>
    <n v="215000"/>
    <n v="1511098"/>
  </r>
  <r>
    <x v="106"/>
    <x v="41"/>
    <x v="98"/>
    <n v="149000"/>
    <n v="149000"/>
  </r>
  <r>
    <x v="107"/>
    <x v="42"/>
    <x v="98"/>
    <n v="213000"/>
    <n v="4752772"/>
  </r>
  <r>
    <x v="107"/>
    <x v="43"/>
    <x v="98"/>
    <n v="183998"/>
    <n v="2858419"/>
  </r>
  <r>
    <x v="107"/>
    <x v="41"/>
    <x v="98"/>
    <m/>
    <n v="0"/>
  </r>
  <r>
    <x v="108"/>
    <x v="42"/>
    <x v="98"/>
    <n v="199200"/>
    <n v="2722800"/>
  </r>
  <r>
    <x v="108"/>
    <x v="43"/>
    <x v="98"/>
    <n v="190000"/>
    <n v="1411973"/>
  </r>
  <r>
    <x v="108"/>
    <x v="41"/>
    <x v="98"/>
    <n v="417000"/>
    <n v="417000"/>
  </r>
  <r>
    <x v="109"/>
    <x v="42"/>
    <x v="98"/>
    <n v="179000"/>
    <n v="2229042"/>
  </r>
  <r>
    <x v="109"/>
    <x v="43"/>
    <x v="98"/>
    <n v="225745"/>
    <n v="2232031"/>
  </r>
  <r>
    <x v="109"/>
    <x v="41"/>
    <x v="98"/>
    <n v="152500"/>
    <n v="305000"/>
  </r>
  <r>
    <x v="110"/>
    <x v="42"/>
    <x v="98"/>
    <n v="212000"/>
    <n v="6517862"/>
  </r>
  <r>
    <x v="110"/>
    <x v="43"/>
    <x v="98"/>
    <n v="189950"/>
    <n v="2027790"/>
  </r>
  <r>
    <x v="110"/>
    <x v="41"/>
    <x v="98"/>
    <m/>
    <n v="0"/>
  </r>
  <r>
    <x v="111"/>
    <x v="42"/>
    <x v="98"/>
    <n v="200000"/>
    <n v="4587074"/>
  </r>
  <r>
    <x v="111"/>
    <x v="43"/>
    <x v="98"/>
    <n v="168000"/>
    <n v="1176855"/>
  </r>
  <r>
    <x v="111"/>
    <x v="41"/>
    <x v="98"/>
    <m/>
    <n v="0"/>
  </r>
  <r>
    <x v="112"/>
    <x v="42"/>
    <x v="98"/>
    <n v="175000"/>
    <n v="3247650"/>
  </r>
  <r>
    <x v="112"/>
    <x v="43"/>
    <x v="98"/>
    <n v="196498"/>
    <n v="2844220"/>
  </r>
  <r>
    <x v="112"/>
    <x v="41"/>
    <x v="98"/>
    <n v="115000"/>
    <n v="115000"/>
  </r>
  <r>
    <x v="113"/>
    <x v="42"/>
    <x v="98"/>
    <n v="224990"/>
    <n v="8865489"/>
  </r>
  <r>
    <x v="113"/>
    <x v="43"/>
    <x v="98"/>
    <n v="186270"/>
    <n v="3009409"/>
  </r>
  <r>
    <x v="113"/>
    <x v="41"/>
    <x v="98"/>
    <n v="134500"/>
    <n v="134500"/>
  </r>
  <r>
    <x v="114"/>
    <x v="42"/>
    <x v="98"/>
    <n v="197250"/>
    <n v="4907680"/>
  </r>
  <r>
    <x v="114"/>
    <x v="43"/>
    <x v="98"/>
    <n v="180000"/>
    <n v="2991645"/>
  </r>
  <r>
    <x v="114"/>
    <x v="41"/>
    <x v="98"/>
    <n v="176000"/>
    <n v="176000"/>
  </r>
  <r>
    <x v="115"/>
    <x v="42"/>
    <x v="98"/>
    <n v="180000"/>
    <n v="5025201"/>
  </r>
  <r>
    <x v="115"/>
    <x v="43"/>
    <x v="98"/>
    <n v="192450"/>
    <n v="3953750"/>
  </r>
  <r>
    <x v="115"/>
    <x v="41"/>
    <x v="98"/>
    <m/>
    <n v="0"/>
  </r>
  <r>
    <x v="116"/>
    <x v="42"/>
    <x v="98"/>
    <n v="187000"/>
    <n v="6032728"/>
  </r>
  <r>
    <x v="116"/>
    <x v="43"/>
    <x v="98"/>
    <n v="197950"/>
    <n v="2634780"/>
  </r>
  <r>
    <x v="116"/>
    <x v="41"/>
    <x v="98"/>
    <m/>
    <n v="0"/>
  </r>
  <r>
    <x v="117"/>
    <x v="42"/>
    <x v="98"/>
    <n v="213000"/>
    <n v="4730175"/>
  </r>
  <r>
    <x v="117"/>
    <x v="43"/>
    <x v="98"/>
    <n v="182000"/>
    <n v="1924980"/>
  </r>
  <r>
    <x v="117"/>
    <x v="41"/>
    <x v="98"/>
    <m/>
    <n v="0"/>
  </r>
  <r>
    <x v="118"/>
    <x v="42"/>
    <x v="98"/>
    <n v="200245"/>
    <n v="3974779"/>
  </r>
  <r>
    <x v="118"/>
    <x v="43"/>
    <x v="98"/>
    <n v="210000"/>
    <n v="1794200"/>
  </r>
  <r>
    <x v="118"/>
    <x v="41"/>
    <x v="98"/>
    <m/>
    <n v="0"/>
  </r>
  <r>
    <x v="119"/>
    <x v="42"/>
    <x v="98"/>
    <n v="166500"/>
    <n v="2901800"/>
  </r>
  <r>
    <x v="119"/>
    <x v="43"/>
    <x v="98"/>
    <n v="196500"/>
    <n v="1202500"/>
  </r>
  <r>
    <x v="119"/>
    <x v="41"/>
    <x v="98"/>
    <m/>
    <n v="0"/>
  </r>
  <r>
    <x v="120"/>
    <x v="42"/>
    <x v="98"/>
    <n v="191950"/>
    <n v="1537850"/>
  </r>
  <r>
    <x v="120"/>
    <x v="43"/>
    <x v="98"/>
    <n v="170000"/>
    <n v="1240700"/>
  </r>
  <r>
    <x v="120"/>
    <x v="41"/>
    <x v="98"/>
    <n v="241450"/>
    <n v="482900"/>
  </r>
  <r>
    <x v="121"/>
    <x v="42"/>
    <x v="98"/>
    <n v="215925"/>
    <n v="3754481"/>
  </r>
  <r>
    <x v="121"/>
    <x v="43"/>
    <x v="98"/>
    <n v="177500"/>
    <n v="692850"/>
  </r>
  <r>
    <x v="121"/>
    <x v="41"/>
    <x v="98"/>
    <m/>
    <n v="0"/>
  </r>
  <r>
    <x v="122"/>
    <x v="42"/>
    <x v="98"/>
    <n v="197475"/>
    <n v="5509138"/>
  </r>
  <r>
    <x v="122"/>
    <x v="43"/>
    <x v="98"/>
    <n v="158400"/>
    <n v="2108299"/>
  </r>
  <r>
    <x v="122"/>
    <x v="41"/>
    <x v="98"/>
    <m/>
    <n v="0"/>
  </r>
  <r>
    <x v="123"/>
    <x v="42"/>
    <x v="98"/>
    <n v="212000"/>
    <n v="3912899"/>
  </r>
  <r>
    <x v="123"/>
    <x v="43"/>
    <x v="98"/>
    <n v="195000"/>
    <n v="2268150"/>
  </r>
  <r>
    <x v="123"/>
    <x v="41"/>
    <x v="98"/>
    <n v="95000"/>
    <n v="95000"/>
  </r>
  <r>
    <x v="124"/>
    <x v="42"/>
    <x v="98"/>
    <n v="193000"/>
    <n v="5594889"/>
  </r>
  <r>
    <x v="124"/>
    <x v="43"/>
    <x v="98"/>
    <n v="184195"/>
    <n v="2530490"/>
  </r>
  <r>
    <x v="124"/>
    <x v="41"/>
    <x v="98"/>
    <m/>
    <n v="0"/>
  </r>
  <r>
    <x v="125"/>
    <x v="42"/>
    <x v="98"/>
    <n v="206000"/>
    <n v="5941406"/>
  </r>
  <r>
    <x v="125"/>
    <x v="43"/>
    <x v="98"/>
    <n v="189075"/>
    <n v="2555200"/>
  </r>
  <r>
    <x v="125"/>
    <x v="41"/>
    <x v="98"/>
    <n v="185000"/>
    <n v="185000"/>
  </r>
  <r>
    <x v="126"/>
    <x v="42"/>
    <x v="98"/>
    <n v="178950"/>
    <n v="6420800"/>
  </r>
  <r>
    <x v="126"/>
    <x v="43"/>
    <x v="98"/>
    <n v="185500"/>
    <n v="1636700"/>
  </r>
  <r>
    <x v="126"/>
    <x v="41"/>
    <x v="98"/>
    <n v="225000"/>
    <n v="225000"/>
  </r>
  <r>
    <x v="127"/>
    <x v="42"/>
    <x v="98"/>
    <n v="215000"/>
    <n v="5748199"/>
  </r>
  <r>
    <x v="127"/>
    <x v="43"/>
    <x v="98"/>
    <n v="184950"/>
    <n v="1957350"/>
  </r>
  <r>
    <x v="127"/>
    <x v="41"/>
    <x v="98"/>
    <m/>
    <n v="0"/>
  </r>
  <r>
    <x v="128"/>
    <x v="42"/>
    <x v="98"/>
    <n v="183000"/>
    <n v="4269654"/>
  </r>
  <r>
    <x v="128"/>
    <x v="43"/>
    <x v="98"/>
    <n v="194500"/>
    <n v="2677300"/>
  </r>
  <r>
    <x v="128"/>
    <x v="41"/>
    <x v="98"/>
    <m/>
    <n v="0"/>
  </r>
  <r>
    <x v="129"/>
    <x v="42"/>
    <x v="98"/>
    <n v="186500"/>
    <n v="4803520"/>
  </r>
  <r>
    <x v="129"/>
    <x v="43"/>
    <x v="98"/>
    <n v="196750"/>
    <n v="3066000"/>
  </r>
  <r>
    <x v="129"/>
    <x v="41"/>
    <x v="98"/>
    <n v="234000"/>
    <n v="234000"/>
  </r>
  <r>
    <x v="130"/>
    <x v="42"/>
    <x v="98"/>
    <n v="202000"/>
    <n v="3515341"/>
  </r>
  <r>
    <x v="130"/>
    <x v="43"/>
    <x v="98"/>
    <n v="180000"/>
    <n v="983000"/>
  </r>
  <r>
    <x v="130"/>
    <x v="41"/>
    <x v="98"/>
    <m/>
    <n v="0"/>
  </r>
  <r>
    <x v="131"/>
    <x v="42"/>
    <x v="98"/>
    <n v="199900"/>
    <n v="3626900"/>
  </r>
  <r>
    <x v="131"/>
    <x v="43"/>
    <x v="98"/>
    <n v="184000"/>
    <n v="1412000"/>
  </r>
  <r>
    <x v="131"/>
    <x v="41"/>
    <x v="98"/>
    <m/>
    <n v="0"/>
  </r>
  <r>
    <x v="132"/>
    <x v="42"/>
    <x v="98"/>
    <n v="189900"/>
    <n v="4640998"/>
  </r>
  <r>
    <x v="132"/>
    <x v="43"/>
    <x v="98"/>
    <n v="175000"/>
    <n v="1263750"/>
  </r>
  <r>
    <x v="132"/>
    <x v="41"/>
    <x v="98"/>
    <n v="254900"/>
    <n v="254900"/>
  </r>
  <r>
    <x v="133"/>
    <x v="42"/>
    <x v="98"/>
    <n v="210700"/>
    <n v="3655525"/>
  </r>
  <r>
    <x v="133"/>
    <x v="43"/>
    <x v="98"/>
    <n v="153750"/>
    <n v="1580473"/>
  </r>
  <r>
    <x v="133"/>
    <x v="41"/>
    <x v="98"/>
    <m/>
    <n v="0"/>
  </r>
  <r>
    <x v="134"/>
    <x v="42"/>
    <x v="98"/>
    <n v="169300"/>
    <n v="4425199"/>
  </r>
  <r>
    <x v="134"/>
    <x v="43"/>
    <x v="98"/>
    <n v="184900"/>
    <n v="2428599"/>
  </r>
  <r>
    <x v="134"/>
    <x v="41"/>
    <x v="98"/>
    <m/>
    <n v="0"/>
  </r>
  <r>
    <x v="135"/>
    <x v="42"/>
    <x v="98"/>
    <n v="198000"/>
    <n v="5858064"/>
  </r>
  <r>
    <x v="135"/>
    <x v="43"/>
    <x v="98"/>
    <n v="200750"/>
    <n v="2765000"/>
  </r>
  <r>
    <x v="135"/>
    <x v="41"/>
    <x v="98"/>
    <m/>
    <n v="0"/>
  </r>
  <r>
    <x v="136"/>
    <x v="42"/>
    <x v="98"/>
    <n v="194750"/>
    <n v="4143239"/>
  </r>
  <r>
    <x v="136"/>
    <x v="43"/>
    <x v="98"/>
    <n v="189900"/>
    <n v="1973100"/>
  </r>
  <r>
    <x v="136"/>
    <x v="41"/>
    <x v="98"/>
    <m/>
    <n v="0"/>
  </r>
  <r>
    <x v="137"/>
    <x v="42"/>
    <x v="98"/>
    <n v="235000"/>
    <n v="8020255"/>
  </r>
  <r>
    <x v="137"/>
    <x v="43"/>
    <x v="98"/>
    <n v="210000"/>
    <n v="2634100"/>
  </r>
  <r>
    <x v="137"/>
    <x v="41"/>
    <x v="98"/>
    <m/>
    <n v="0"/>
  </r>
  <r>
    <x v="138"/>
    <x v="42"/>
    <x v="98"/>
    <n v="214900"/>
    <n v="7761833"/>
  </r>
  <r>
    <x v="138"/>
    <x v="43"/>
    <x v="98"/>
    <n v="210000"/>
    <n v="2880250"/>
  </r>
  <r>
    <x v="138"/>
    <x v="41"/>
    <x v="98"/>
    <m/>
    <n v="0"/>
  </r>
  <r>
    <x v="139"/>
    <x v="42"/>
    <x v="98"/>
    <n v="205950"/>
    <n v="5431050"/>
  </r>
  <r>
    <x v="139"/>
    <x v="43"/>
    <x v="98"/>
    <n v="202250"/>
    <n v="1144300"/>
  </r>
  <r>
    <x v="139"/>
    <x v="41"/>
    <x v="98"/>
    <n v="244900"/>
    <n v="244900"/>
  </r>
  <r>
    <x v="140"/>
    <x v="42"/>
    <x v="98"/>
    <n v="224250"/>
    <n v="6412059"/>
  </r>
  <r>
    <x v="140"/>
    <x v="43"/>
    <x v="98"/>
    <n v="200000"/>
    <n v="1693735"/>
  </r>
  <r>
    <x v="140"/>
    <x v="41"/>
    <x v="98"/>
    <m/>
    <n v="0"/>
  </r>
  <r>
    <x v="141"/>
    <x v="42"/>
    <x v="98"/>
    <n v="199950"/>
    <n v="4480600"/>
  </r>
  <r>
    <x v="141"/>
    <x v="43"/>
    <x v="98"/>
    <n v="204450"/>
    <n v="2100251"/>
  </r>
  <r>
    <x v="141"/>
    <x v="41"/>
    <x v="98"/>
    <m/>
    <n v="0"/>
  </r>
  <r>
    <x v="142"/>
    <x v="42"/>
    <x v="98"/>
    <n v="205000"/>
    <n v="4533115"/>
  </r>
  <r>
    <x v="142"/>
    <x v="43"/>
    <x v="98"/>
    <n v="219450"/>
    <n v="2113400"/>
  </r>
  <r>
    <x v="142"/>
    <x v="41"/>
    <x v="98"/>
    <n v="177500"/>
    <n v="355000"/>
  </r>
  <r>
    <x v="143"/>
    <x v="42"/>
    <x v="98"/>
    <n v="207000"/>
    <n v="3979367"/>
  </r>
  <r>
    <x v="143"/>
    <x v="43"/>
    <x v="98"/>
    <n v="209000"/>
    <n v="2201300"/>
  </r>
  <r>
    <x v="143"/>
    <x v="41"/>
    <x v="98"/>
    <m/>
    <n v="0"/>
  </r>
  <r>
    <x v="144"/>
    <x v="42"/>
    <x v="98"/>
    <n v="179900"/>
    <n v="4324975"/>
  </r>
  <r>
    <x v="144"/>
    <x v="43"/>
    <x v="98"/>
    <n v="190000"/>
    <n v="2045750"/>
  </r>
  <r>
    <x v="144"/>
    <x v="41"/>
    <x v="98"/>
    <m/>
    <n v="0"/>
  </r>
  <r>
    <x v="145"/>
    <x v="42"/>
    <x v="98"/>
    <n v="194500"/>
    <n v="4105475"/>
  </r>
  <r>
    <x v="145"/>
    <x v="43"/>
    <x v="98"/>
    <n v="208500"/>
    <n v="2871300"/>
  </r>
  <r>
    <x v="145"/>
    <x v="41"/>
    <x v="98"/>
    <m/>
    <n v="0"/>
  </r>
  <r>
    <x v="146"/>
    <x v="42"/>
    <x v="98"/>
    <n v="209000"/>
    <n v="6008705"/>
  </r>
  <r>
    <x v="146"/>
    <x v="43"/>
    <x v="98"/>
    <n v="216000"/>
    <n v="2307569"/>
  </r>
  <r>
    <x v="146"/>
    <x v="41"/>
    <x v="98"/>
    <n v="126000"/>
    <n v="126000"/>
  </r>
  <r>
    <x v="147"/>
    <x v="42"/>
    <x v="98"/>
    <n v="212450"/>
    <n v="5815050"/>
  </r>
  <r>
    <x v="147"/>
    <x v="43"/>
    <x v="98"/>
    <n v="206950"/>
    <n v="4591094"/>
  </r>
  <r>
    <x v="147"/>
    <x v="41"/>
    <x v="98"/>
    <m/>
    <n v="0"/>
  </r>
  <r>
    <x v="148"/>
    <x v="42"/>
    <x v="98"/>
    <n v="200000"/>
    <n v="6695711"/>
  </r>
  <r>
    <x v="148"/>
    <x v="43"/>
    <x v="98"/>
    <n v="206500"/>
    <n v="4230995"/>
  </r>
  <r>
    <x v="148"/>
    <x v="41"/>
    <x v="98"/>
    <m/>
    <n v="0"/>
  </r>
  <r>
    <x v="149"/>
    <x v="42"/>
    <x v="98"/>
    <n v="220000"/>
    <n v="7983775"/>
  </r>
  <r>
    <x v="149"/>
    <x v="43"/>
    <x v="98"/>
    <n v="216750"/>
    <n v="5561435"/>
  </r>
  <r>
    <x v="149"/>
    <x v="41"/>
    <x v="98"/>
    <m/>
    <n v="0"/>
  </r>
  <r>
    <x v="150"/>
    <x v="42"/>
    <x v="98"/>
    <n v="224800"/>
    <n v="11264109"/>
  </r>
  <r>
    <x v="150"/>
    <x v="43"/>
    <x v="98"/>
    <n v="224900"/>
    <n v="3860510"/>
  </r>
  <r>
    <x v="150"/>
    <x v="41"/>
    <x v="98"/>
    <n v="222000"/>
    <n v="222000"/>
  </r>
  <r>
    <x v="151"/>
    <x v="42"/>
    <x v="98"/>
    <n v="246000"/>
    <n v="6871708"/>
  </r>
  <r>
    <x v="151"/>
    <x v="43"/>
    <x v="98"/>
    <n v="237995"/>
    <n v="4823700"/>
  </r>
  <r>
    <x v="151"/>
    <x v="41"/>
    <x v="98"/>
    <m/>
    <n v="0"/>
  </r>
  <r>
    <x v="152"/>
    <x v="42"/>
    <x v="98"/>
    <n v="214900"/>
    <n v="7360150"/>
  </r>
  <r>
    <x v="152"/>
    <x v="43"/>
    <x v="98"/>
    <n v="216995"/>
    <n v="4678330"/>
  </r>
  <r>
    <x v="152"/>
    <x v="41"/>
    <x v="98"/>
    <m/>
    <n v="0"/>
  </r>
  <r>
    <x v="153"/>
    <x v="42"/>
    <x v="98"/>
    <n v="232000"/>
    <n v="9234442"/>
  </r>
  <r>
    <x v="153"/>
    <x v="43"/>
    <x v="98"/>
    <n v="209000"/>
    <n v="4462940"/>
  </r>
  <r>
    <x v="153"/>
    <x v="41"/>
    <x v="98"/>
    <m/>
    <n v="0"/>
  </r>
  <r>
    <x v="154"/>
    <x v="42"/>
    <x v="98"/>
    <n v="227000"/>
    <n v="7697850"/>
  </r>
  <r>
    <x v="154"/>
    <x v="43"/>
    <x v="98"/>
    <n v="215000"/>
    <n v="2250960"/>
  </r>
  <r>
    <x v="154"/>
    <x v="41"/>
    <x v="98"/>
    <m/>
    <n v="0"/>
  </r>
  <r>
    <x v="155"/>
    <x v="42"/>
    <x v="98"/>
    <n v="231000"/>
    <n v="7993799"/>
  </r>
  <r>
    <x v="155"/>
    <x v="43"/>
    <x v="98"/>
    <n v="209000"/>
    <n v="2646795"/>
  </r>
  <r>
    <x v="155"/>
    <x v="41"/>
    <x v="98"/>
    <m/>
    <n v="0"/>
  </r>
  <r>
    <x v="156"/>
    <x v="42"/>
    <x v="98"/>
    <n v="237475"/>
    <n v="7367630"/>
  </r>
  <r>
    <x v="156"/>
    <x v="43"/>
    <x v="98"/>
    <n v="226995"/>
    <n v="1638985"/>
  </r>
  <r>
    <x v="156"/>
    <x v="41"/>
    <x v="98"/>
    <m/>
    <n v="0"/>
  </r>
  <r>
    <x v="157"/>
    <x v="42"/>
    <x v="98"/>
    <n v="252500"/>
    <n v="9931944"/>
  </r>
  <r>
    <x v="157"/>
    <x v="43"/>
    <x v="98"/>
    <n v="224000"/>
    <n v="2494350"/>
  </r>
  <r>
    <x v="157"/>
    <x v="41"/>
    <x v="98"/>
    <n v="300000"/>
    <n v="300000"/>
  </r>
  <r>
    <x v="158"/>
    <x v="42"/>
    <x v="98"/>
    <n v="218000"/>
    <n v="7707422"/>
  </r>
  <r>
    <x v="158"/>
    <x v="43"/>
    <x v="98"/>
    <n v="228000"/>
    <n v="3634250"/>
  </r>
  <r>
    <x v="158"/>
    <x v="41"/>
    <x v="98"/>
    <m/>
    <n v="0"/>
  </r>
  <r>
    <x v="159"/>
    <x v="42"/>
    <x v="98"/>
    <n v="236500"/>
    <n v="8908646"/>
  </r>
  <r>
    <x v="159"/>
    <x v="43"/>
    <x v="98"/>
    <n v="238500"/>
    <n v="5489200"/>
  </r>
  <r>
    <x v="159"/>
    <x v="41"/>
    <x v="98"/>
    <n v="257000"/>
    <n v="257000"/>
  </r>
  <r>
    <x v="160"/>
    <x v="42"/>
    <x v="98"/>
    <n v="260000"/>
    <n v="10363512"/>
  </r>
  <r>
    <x v="160"/>
    <x v="43"/>
    <x v="98"/>
    <n v="235000"/>
    <n v="3926100"/>
  </r>
  <r>
    <x v="160"/>
    <x v="41"/>
    <x v="98"/>
    <n v="252350"/>
    <n v="252350"/>
  </r>
  <r>
    <x v="161"/>
    <x v="42"/>
    <x v="98"/>
    <n v="250000"/>
    <n v="10706500"/>
  </r>
  <r>
    <x v="161"/>
    <x v="43"/>
    <x v="98"/>
    <n v="240000"/>
    <n v="6584037"/>
  </r>
  <r>
    <x v="161"/>
    <x v="41"/>
    <x v="98"/>
    <m/>
    <n v="0"/>
  </r>
  <r>
    <x v="162"/>
    <x v="42"/>
    <x v="98"/>
    <n v="250000"/>
    <n v="10111367"/>
  </r>
  <r>
    <x v="162"/>
    <x v="43"/>
    <x v="98"/>
    <n v="235900"/>
    <n v="8691597"/>
  </r>
  <r>
    <x v="162"/>
    <x v="41"/>
    <x v="98"/>
    <n v="243000"/>
    <n v="243000"/>
  </r>
  <r>
    <x v="163"/>
    <x v="42"/>
    <x v="98"/>
    <n v="251500"/>
    <n v="10765740"/>
  </r>
  <r>
    <x v="163"/>
    <x v="43"/>
    <x v="98"/>
    <n v="240450"/>
    <n v="6415846"/>
  </r>
  <r>
    <x v="163"/>
    <x v="41"/>
    <x v="98"/>
    <n v="390023"/>
    <n v="390023"/>
  </r>
  <r>
    <x v="164"/>
    <x v="42"/>
    <x v="98"/>
    <n v="248500"/>
    <n v="8183544"/>
  </r>
  <r>
    <x v="164"/>
    <x v="43"/>
    <x v="98"/>
    <n v="240000"/>
    <n v="6892630"/>
  </r>
  <r>
    <x v="164"/>
    <x v="41"/>
    <x v="98"/>
    <m/>
    <n v="0"/>
  </r>
  <r>
    <x v="165"/>
    <x v="42"/>
    <x v="98"/>
    <n v="234900"/>
    <n v="8548824"/>
  </r>
  <r>
    <x v="165"/>
    <x v="43"/>
    <x v="98"/>
    <n v="252000"/>
    <n v="6661750"/>
  </r>
  <r>
    <x v="165"/>
    <x v="41"/>
    <x v="98"/>
    <m/>
    <n v="0"/>
  </r>
  <r>
    <x v="166"/>
    <x v="42"/>
    <x v="98"/>
    <n v="244875"/>
    <n v="11052756"/>
  </r>
  <r>
    <x v="166"/>
    <x v="43"/>
    <x v="98"/>
    <n v="230000"/>
    <n v="6207098"/>
  </r>
  <r>
    <x v="166"/>
    <x v="41"/>
    <x v="98"/>
    <n v="310000"/>
    <n v="310000"/>
  </r>
  <r>
    <x v="167"/>
    <x v="42"/>
    <x v="98"/>
    <n v="264000"/>
    <n v="8299863"/>
  </r>
  <r>
    <x v="167"/>
    <x v="43"/>
    <x v="98"/>
    <n v="250000"/>
    <n v="6212129"/>
  </r>
  <r>
    <x v="167"/>
    <x v="41"/>
    <x v="98"/>
    <m/>
    <n v="0"/>
  </r>
  <r>
    <x v="168"/>
    <x v="42"/>
    <x v="98"/>
    <n v="252500"/>
    <n v="7014855"/>
  </r>
  <r>
    <x v="168"/>
    <x v="43"/>
    <x v="98"/>
    <n v="239500"/>
    <n v="3597400"/>
  </r>
  <r>
    <x v="168"/>
    <x v="41"/>
    <x v="98"/>
    <m/>
    <n v="0"/>
  </r>
  <r>
    <x v="169"/>
    <x v="42"/>
    <x v="98"/>
    <n v="245975"/>
    <n v="9501104"/>
  </r>
  <r>
    <x v="169"/>
    <x v="43"/>
    <x v="98"/>
    <n v="249900"/>
    <n v="3850250"/>
  </r>
  <r>
    <x v="169"/>
    <x v="41"/>
    <x v="98"/>
    <n v="211000"/>
    <n v="211000"/>
  </r>
  <r>
    <x v="170"/>
    <x v="42"/>
    <x v="98"/>
    <n v="235000"/>
    <n v="8821023"/>
  </r>
  <r>
    <x v="170"/>
    <x v="43"/>
    <x v="98"/>
    <n v="249975"/>
    <n v="7875656"/>
  </r>
  <r>
    <x v="170"/>
    <x v="41"/>
    <x v="98"/>
    <m/>
    <n v="0"/>
  </r>
  <r>
    <x v="171"/>
    <x v="42"/>
    <x v="98"/>
    <n v="242000"/>
    <n v="9425700"/>
  </r>
  <r>
    <x v="171"/>
    <x v="43"/>
    <x v="98"/>
    <n v="261500"/>
    <n v="4540402"/>
  </r>
  <r>
    <x v="171"/>
    <x v="41"/>
    <x v="98"/>
    <n v="220000"/>
    <n v="220000"/>
  </r>
  <r>
    <x v="172"/>
    <x v="42"/>
    <x v="98"/>
    <n v="275000"/>
    <n v="13948773"/>
  </r>
  <r>
    <x v="172"/>
    <x v="43"/>
    <x v="98"/>
    <n v="245500"/>
    <n v="4658380"/>
  </r>
  <r>
    <x v="172"/>
    <x v="41"/>
    <x v="98"/>
    <n v="338000"/>
    <n v="676000"/>
  </r>
  <r>
    <x v="173"/>
    <x v="42"/>
    <x v="98"/>
    <n v="275000"/>
    <n v="13433138"/>
  </r>
  <r>
    <x v="173"/>
    <x v="43"/>
    <x v="98"/>
    <n v="254900"/>
    <n v="7611050"/>
  </r>
  <r>
    <x v="173"/>
    <x v="41"/>
    <x v="98"/>
    <n v="296781"/>
    <n v="296781"/>
  </r>
  <r>
    <x v="174"/>
    <x v="42"/>
    <x v="98"/>
    <n v="278000"/>
    <n v="12695168"/>
  </r>
  <r>
    <x v="174"/>
    <x v="43"/>
    <x v="98"/>
    <n v="268750"/>
    <n v="7656475"/>
  </r>
  <r>
    <x v="174"/>
    <x v="41"/>
    <x v="98"/>
    <n v="270000"/>
    <n v="270000"/>
  </r>
  <r>
    <x v="175"/>
    <x v="42"/>
    <x v="98"/>
    <n v="275000"/>
    <n v="14775780"/>
  </r>
  <r>
    <x v="175"/>
    <x v="43"/>
    <x v="98"/>
    <n v="269000"/>
    <n v="7792851"/>
  </r>
  <r>
    <x v="175"/>
    <x v="41"/>
    <x v="98"/>
    <n v="263500"/>
    <n v="263500"/>
  </r>
  <r>
    <x v="176"/>
    <x v="42"/>
    <x v="98"/>
    <n v="257000"/>
    <n v="14894825"/>
  </r>
  <r>
    <x v="176"/>
    <x v="43"/>
    <x v="98"/>
    <n v="262500"/>
    <n v="9260984"/>
  </r>
  <r>
    <x v="176"/>
    <x v="41"/>
    <x v="98"/>
    <m/>
    <n v="0"/>
  </r>
  <r>
    <x v="177"/>
    <x v="42"/>
    <x v="98"/>
    <n v="258500"/>
    <n v="11117999"/>
  </r>
  <r>
    <x v="177"/>
    <x v="43"/>
    <x v="98"/>
    <n v="260750"/>
    <n v="9609377"/>
  </r>
  <r>
    <x v="177"/>
    <x v="41"/>
    <x v="98"/>
    <n v="281000"/>
    <n v="281000"/>
  </r>
  <r>
    <x v="178"/>
    <x v="42"/>
    <x v="98"/>
    <n v="262500"/>
    <n v="13590050"/>
  </r>
  <r>
    <x v="178"/>
    <x v="43"/>
    <x v="98"/>
    <n v="250000"/>
    <n v="6509100"/>
  </r>
  <r>
    <x v="178"/>
    <x v="41"/>
    <x v="98"/>
    <n v="179000"/>
    <n v="358000"/>
  </r>
  <r>
    <x v="179"/>
    <x v="42"/>
    <x v="98"/>
    <n v="263750"/>
    <n v="12228276"/>
  </r>
  <r>
    <x v="179"/>
    <x v="43"/>
    <x v="98"/>
    <n v="255500"/>
    <n v="6782500"/>
  </r>
  <r>
    <x v="179"/>
    <x v="41"/>
    <x v="98"/>
    <m/>
    <n v="0"/>
  </r>
  <r>
    <x v="180"/>
    <x v="42"/>
    <x v="98"/>
    <n v="258000"/>
    <n v="7634460"/>
  </r>
  <r>
    <x v="180"/>
    <x v="43"/>
    <x v="98"/>
    <n v="270000"/>
    <n v="4202401"/>
  </r>
  <r>
    <x v="180"/>
    <x v="41"/>
    <x v="98"/>
    <m/>
    <n v="0"/>
  </r>
  <r>
    <x v="181"/>
    <x v="42"/>
    <x v="98"/>
    <n v="277600"/>
    <n v="8840341"/>
  </r>
  <r>
    <x v="181"/>
    <x v="43"/>
    <x v="98"/>
    <n v="275000"/>
    <n v="5688025"/>
  </r>
  <r>
    <x v="181"/>
    <x v="41"/>
    <x v="98"/>
    <m/>
    <n v="0"/>
  </r>
  <r>
    <x v="182"/>
    <x v="42"/>
    <x v="98"/>
    <n v="299475"/>
    <n v="9479012"/>
  </r>
  <r>
    <x v="182"/>
    <x v="43"/>
    <x v="98"/>
    <n v="279450"/>
    <n v="6847575"/>
  </r>
  <r>
    <x v="182"/>
    <x v="41"/>
    <x v="98"/>
    <m/>
    <n v="0"/>
  </r>
  <r>
    <x v="183"/>
    <x v="42"/>
    <x v="98"/>
    <n v="280500"/>
    <n v="8040874"/>
  </r>
  <r>
    <x v="183"/>
    <x v="43"/>
    <x v="98"/>
    <n v="274500"/>
    <n v="6020949"/>
  </r>
  <r>
    <x v="183"/>
    <x v="41"/>
    <x v="98"/>
    <m/>
    <n v="0"/>
  </r>
  <r>
    <x v="184"/>
    <x v="42"/>
    <x v="98"/>
    <n v="281400"/>
    <n v="13264464"/>
  </r>
  <r>
    <x v="184"/>
    <x v="43"/>
    <x v="98"/>
    <n v="296000"/>
    <n v="10228900"/>
  </r>
  <r>
    <x v="184"/>
    <x v="41"/>
    <x v="98"/>
    <m/>
    <n v="0"/>
  </r>
  <r>
    <x v="185"/>
    <x v="42"/>
    <x v="98"/>
    <n v="299900"/>
    <n v="17722010"/>
  </r>
  <r>
    <x v="185"/>
    <x v="43"/>
    <x v="98"/>
    <n v="280000"/>
    <n v="9708800"/>
  </r>
  <r>
    <x v="185"/>
    <x v="41"/>
    <x v="98"/>
    <n v="585085"/>
    <n v="1170170"/>
  </r>
  <r>
    <x v="186"/>
    <x v="42"/>
    <x v="98"/>
    <n v="300500"/>
    <n v="13974734"/>
  </r>
  <r>
    <x v="186"/>
    <x v="43"/>
    <x v="98"/>
    <n v="290000"/>
    <n v="8706450"/>
  </r>
  <r>
    <x v="186"/>
    <x v="41"/>
    <x v="98"/>
    <n v="371403"/>
    <n v="742805"/>
  </r>
  <r>
    <x v="187"/>
    <x v="42"/>
    <x v="98"/>
    <n v="312500"/>
    <n v="16242501"/>
  </r>
  <r>
    <x v="187"/>
    <x v="43"/>
    <x v="98"/>
    <n v="305300"/>
    <n v="6744650"/>
  </r>
  <r>
    <x v="187"/>
    <x v="41"/>
    <x v="98"/>
    <m/>
    <n v="0"/>
  </r>
  <r>
    <x v="188"/>
    <x v="42"/>
    <x v="98"/>
    <n v="299670"/>
    <n v="11962493"/>
  </r>
  <r>
    <x v="188"/>
    <x v="43"/>
    <x v="98"/>
    <n v="296500"/>
    <n v="9955594"/>
  </r>
  <r>
    <x v="188"/>
    <x v="41"/>
    <x v="98"/>
    <n v="345500"/>
    <n v="345500"/>
  </r>
  <r>
    <x v="189"/>
    <x v="42"/>
    <x v="98"/>
    <n v="275500"/>
    <n v="14325585"/>
  </r>
  <r>
    <x v="189"/>
    <x v="43"/>
    <x v="98"/>
    <n v="290000"/>
    <n v="7436599"/>
  </r>
  <r>
    <x v="189"/>
    <x v="41"/>
    <x v="98"/>
    <n v="265000"/>
    <n v="265000"/>
  </r>
  <r>
    <x v="190"/>
    <x v="42"/>
    <x v="98"/>
    <n v="310000"/>
    <n v="11182781"/>
  </r>
  <r>
    <x v="190"/>
    <x v="43"/>
    <x v="98"/>
    <n v="293500"/>
    <n v="8763450"/>
  </r>
  <r>
    <x v="190"/>
    <x v="41"/>
    <x v="98"/>
    <n v="230200"/>
    <n v="460400"/>
  </r>
  <r>
    <x v="191"/>
    <x v="42"/>
    <x v="98"/>
    <n v="289900"/>
    <n v="9987903"/>
  </r>
  <r>
    <x v="191"/>
    <x v="43"/>
    <x v="98"/>
    <n v="290000"/>
    <n v="5730300"/>
  </r>
  <r>
    <x v="191"/>
    <x v="41"/>
    <x v="98"/>
    <m/>
    <n v="0"/>
  </r>
  <r>
    <x v="192"/>
    <x v="42"/>
    <x v="98"/>
    <n v="308500"/>
    <n v="8055504"/>
  </r>
  <r>
    <x v="192"/>
    <x v="43"/>
    <x v="98"/>
    <n v="299900"/>
    <n v="5752238"/>
  </r>
  <r>
    <x v="192"/>
    <x v="41"/>
    <x v="98"/>
    <n v="307000"/>
    <n v="307000"/>
  </r>
  <r>
    <x v="202"/>
    <x v="42"/>
    <x v="98"/>
    <n v="308250"/>
    <n v="8844036"/>
  </r>
  <r>
    <x v="202"/>
    <x v="43"/>
    <x v="98"/>
    <n v="291475"/>
    <n v="7811700"/>
  </r>
  <r>
    <x v="202"/>
    <x v="41"/>
    <x v="98"/>
    <m/>
    <n v="0"/>
  </r>
  <r>
    <x v="194"/>
    <x v="42"/>
    <x v="98"/>
    <n v="312850"/>
    <n v="9417882"/>
  </r>
  <r>
    <x v="194"/>
    <x v="43"/>
    <x v="98"/>
    <n v="340000"/>
    <n v="4564750"/>
  </r>
  <r>
    <x v="194"/>
    <x v="41"/>
    <x v="98"/>
    <m/>
    <n v="0"/>
  </r>
  <r>
    <x v="195"/>
    <x v="42"/>
    <x v="98"/>
    <n v="289000"/>
    <n v="10407880"/>
  </r>
  <r>
    <x v="195"/>
    <x v="43"/>
    <x v="98"/>
    <n v="306000"/>
    <n v="8930605"/>
  </r>
  <r>
    <x v="195"/>
    <x v="41"/>
    <x v="98"/>
    <n v="550000"/>
    <n v="550000"/>
  </r>
  <r>
    <x v="196"/>
    <x v="42"/>
    <x v="98"/>
    <n v="315900"/>
    <n v="9949126"/>
  </r>
  <r>
    <x v="196"/>
    <x v="43"/>
    <x v="98"/>
    <n v="3085000"/>
    <n v="5595875"/>
  </r>
  <r>
    <x v="196"/>
    <x v="41"/>
    <x v="98"/>
    <n v="283725"/>
    <n v="567450"/>
  </r>
  <r>
    <x v="197"/>
    <x v="42"/>
    <x v="98"/>
    <n v="321500"/>
    <n v="17632297"/>
  </r>
  <r>
    <x v="197"/>
    <x v="43"/>
    <x v="98"/>
    <n v="317500"/>
    <n v="9011875"/>
  </r>
  <r>
    <x v="197"/>
    <x v="41"/>
    <x v="98"/>
    <n v="347700"/>
    <n v="347700"/>
  </r>
  <r>
    <x v="198"/>
    <x v="42"/>
    <x v="98"/>
    <n v="318450"/>
    <n v="16561591"/>
  </r>
  <r>
    <x v="198"/>
    <x v="43"/>
    <x v="98"/>
    <n v="309500"/>
    <n v="9349750"/>
  </r>
  <r>
    <x v="198"/>
    <x v="41"/>
    <x v="98"/>
    <n v="156250"/>
    <n v="312500"/>
  </r>
  <r>
    <x v="199"/>
    <x v="42"/>
    <x v="98"/>
    <n v="325000"/>
    <n v="12757600"/>
  </r>
  <r>
    <x v="199"/>
    <x v="43"/>
    <x v="98"/>
    <n v="335500"/>
    <n v="10824100"/>
  </r>
  <r>
    <x v="199"/>
    <x v="41"/>
    <x v="98"/>
    <n v="297000"/>
    <n v="297000"/>
  </r>
  <r>
    <x v="200"/>
    <x v="42"/>
    <x v="98"/>
    <n v="329000"/>
    <n v="16731728"/>
  </r>
  <r>
    <x v="200"/>
    <x v="43"/>
    <x v="98"/>
    <n v="325000"/>
    <n v="6954250"/>
  </r>
  <r>
    <x v="200"/>
    <x v="41"/>
    <x v="98"/>
    <n v="322000"/>
    <n v="322000"/>
  </r>
  <r>
    <x v="201"/>
    <x v="41"/>
    <x v="98"/>
    <n v="219500"/>
    <n v="439000"/>
  </r>
  <r>
    <x v="201"/>
    <x v="43"/>
    <x v="98"/>
    <n v="319000"/>
    <n v="4554350"/>
  </r>
  <r>
    <x v="201"/>
    <x v="42"/>
    <x v="98"/>
    <n v="318500"/>
    <n v="14569281"/>
  </r>
  <r>
    <x v="12"/>
    <x v="42"/>
    <x v="99"/>
    <n v="155000"/>
    <n v="775400"/>
  </r>
  <r>
    <x v="12"/>
    <x v="43"/>
    <x v="99"/>
    <n v="179400"/>
    <n v="3475974"/>
  </r>
  <r>
    <x v="12"/>
    <x v="41"/>
    <x v="99"/>
    <n v="138000"/>
    <n v="138000"/>
  </r>
  <r>
    <x v="13"/>
    <x v="42"/>
    <x v="99"/>
    <n v="156950"/>
    <n v="884800"/>
  </r>
  <r>
    <x v="13"/>
    <x v="43"/>
    <x v="99"/>
    <n v="168500"/>
    <n v="2363650"/>
  </r>
  <r>
    <x v="13"/>
    <x v="41"/>
    <x v="99"/>
    <n v="158340"/>
    <n v="522840"/>
  </r>
  <r>
    <x v="14"/>
    <x v="42"/>
    <x v="99"/>
    <n v="168500"/>
    <n v="2056800"/>
  </r>
  <r>
    <x v="14"/>
    <x v="43"/>
    <x v="99"/>
    <n v="170613"/>
    <n v="4617190"/>
  </r>
  <r>
    <x v="14"/>
    <x v="41"/>
    <x v="99"/>
    <n v="151950"/>
    <n v="602850"/>
  </r>
  <r>
    <x v="15"/>
    <x v="42"/>
    <x v="99"/>
    <n v="162200"/>
    <n v="939387"/>
  </r>
  <r>
    <x v="15"/>
    <x v="43"/>
    <x v="99"/>
    <n v="191150"/>
    <n v="5045766"/>
  </r>
  <r>
    <x v="15"/>
    <x v="41"/>
    <x v="99"/>
    <n v="168500"/>
    <n v="617500"/>
  </r>
  <r>
    <x v="16"/>
    <x v="42"/>
    <x v="99"/>
    <n v="180500"/>
    <n v="1923645"/>
  </r>
  <r>
    <x v="16"/>
    <x v="43"/>
    <x v="99"/>
    <n v="172200"/>
    <n v="4328167"/>
  </r>
  <r>
    <x v="16"/>
    <x v="41"/>
    <x v="99"/>
    <n v="151000"/>
    <n v="905850"/>
  </r>
  <r>
    <x v="17"/>
    <x v="42"/>
    <x v="99"/>
    <n v="165900"/>
    <n v="1974158"/>
  </r>
  <r>
    <x v="17"/>
    <x v="43"/>
    <x v="99"/>
    <n v="179950"/>
    <n v="5445090"/>
  </r>
  <r>
    <x v="17"/>
    <x v="41"/>
    <x v="99"/>
    <n v="171000"/>
    <n v="1273890"/>
  </r>
  <r>
    <x v="18"/>
    <x v="42"/>
    <x v="99"/>
    <n v="167000"/>
    <n v="2558215"/>
  </r>
  <r>
    <x v="18"/>
    <x v="43"/>
    <x v="99"/>
    <n v="187500"/>
    <n v="5985369"/>
  </r>
  <r>
    <x v="18"/>
    <x v="41"/>
    <x v="99"/>
    <n v="178000"/>
    <n v="1121400"/>
  </r>
  <r>
    <x v="19"/>
    <x v="42"/>
    <x v="99"/>
    <n v="170250"/>
    <n v="2332450"/>
  </r>
  <r>
    <x v="19"/>
    <x v="43"/>
    <x v="99"/>
    <n v="174950"/>
    <n v="5721495"/>
  </r>
  <r>
    <x v="19"/>
    <x v="41"/>
    <x v="99"/>
    <n v="149900"/>
    <n v="487900"/>
  </r>
  <r>
    <x v="20"/>
    <x v="42"/>
    <x v="99"/>
    <n v="176500"/>
    <n v="2347200"/>
  </r>
  <r>
    <x v="20"/>
    <x v="43"/>
    <x v="99"/>
    <n v="176000"/>
    <n v="2905950"/>
  </r>
  <r>
    <x v="20"/>
    <x v="41"/>
    <x v="99"/>
    <n v="157750"/>
    <n v="1311150"/>
  </r>
  <r>
    <x v="21"/>
    <x v="42"/>
    <x v="99"/>
    <n v="151000"/>
    <n v="3775515"/>
  </r>
  <r>
    <x v="21"/>
    <x v="43"/>
    <x v="99"/>
    <n v="195000"/>
    <n v="4832089"/>
  </r>
  <r>
    <x v="21"/>
    <x v="41"/>
    <x v="99"/>
    <n v="152100"/>
    <n v="1094550"/>
  </r>
  <r>
    <x v="22"/>
    <x v="42"/>
    <x v="99"/>
    <n v="175500"/>
    <n v="1390300"/>
  </r>
  <r>
    <x v="22"/>
    <x v="43"/>
    <x v="99"/>
    <n v="209401"/>
    <n v="4931141"/>
  </r>
  <r>
    <x v="22"/>
    <x v="41"/>
    <x v="99"/>
    <n v="187650"/>
    <n v="375300"/>
  </r>
  <r>
    <x v="23"/>
    <x v="42"/>
    <x v="99"/>
    <n v="177500"/>
    <n v="2266600"/>
  </r>
  <r>
    <x v="23"/>
    <x v="43"/>
    <x v="99"/>
    <n v="197250"/>
    <n v="5099611"/>
  </r>
  <r>
    <x v="23"/>
    <x v="41"/>
    <x v="99"/>
    <n v="344000"/>
    <n v="344000"/>
  </r>
  <r>
    <x v="24"/>
    <x v="42"/>
    <x v="99"/>
    <n v="197500"/>
    <n v="872900"/>
  </r>
  <r>
    <x v="24"/>
    <x v="43"/>
    <x v="99"/>
    <n v="174950"/>
    <n v="5148596"/>
  </r>
  <r>
    <x v="24"/>
    <x v="41"/>
    <x v="99"/>
    <n v="161700"/>
    <n v="969900"/>
  </r>
  <r>
    <x v="25"/>
    <x v="42"/>
    <x v="99"/>
    <n v="193500"/>
    <n v="2113700"/>
  </r>
  <r>
    <x v="25"/>
    <x v="43"/>
    <x v="99"/>
    <n v="190950"/>
    <n v="4987752"/>
  </r>
  <r>
    <x v="25"/>
    <x v="41"/>
    <x v="99"/>
    <n v="173500"/>
    <n v="729000"/>
  </r>
  <r>
    <x v="26"/>
    <x v="42"/>
    <x v="99"/>
    <n v="190500"/>
    <n v="3124608"/>
  </r>
  <r>
    <x v="26"/>
    <x v="43"/>
    <x v="99"/>
    <n v="190985"/>
    <n v="5738991"/>
  </r>
  <r>
    <x v="26"/>
    <x v="41"/>
    <x v="99"/>
    <n v="154500"/>
    <n v="926400"/>
  </r>
  <r>
    <x v="27"/>
    <x v="42"/>
    <x v="99"/>
    <n v="194000"/>
    <n v="1847610"/>
  </r>
  <r>
    <x v="27"/>
    <x v="43"/>
    <x v="99"/>
    <n v="215500"/>
    <n v="6455873"/>
  </r>
  <r>
    <x v="27"/>
    <x v="41"/>
    <x v="99"/>
    <n v="173000"/>
    <n v="173000"/>
  </r>
  <r>
    <x v="28"/>
    <x v="42"/>
    <x v="99"/>
    <n v="190250"/>
    <n v="2747998"/>
  </r>
  <r>
    <x v="28"/>
    <x v="43"/>
    <x v="99"/>
    <n v="213145"/>
    <n v="2583790"/>
  </r>
  <r>
    <x v="28"/>
    <x v="41"/>
    <x v="99"/>
    <n v="180800"/>
    <n v="721400"/>
  </r>
  <r>
    <x v="29"/>
    <x v="42"/>
    <x v="99"/>
    <n v="207000"/>
    <n v="3316490"/>
  </r>
  <r>
    <x v="29"/>
    <x v="43"/>
    <x v="99"/>
    <n v="200500"/>
    <n v="4956750"/>
  </r>
  <r>
    <x v="29"/>
    <x v="41"/>
    <x v="99"/>
    <n v="190250"/>
    <n v="1166000"/>
  </r>
  <r>
    <x v="30"/>
    <x v="42"/>
    <x v="99"/>
    <n v="201500"/>
    <n v="3400237"/>
  </r>
  <r>
    <x v="30"/>
    <x v="43"/>
    <x v="99"/>
    <n v="242000"/>
    <n v="5749750"/>
  </r>
  <r>
    <x v="30"/>
    <x v="41"/>
    <x v="99"/>
    <n v="179000"/>
    <n v="967100"/>
  </r>
  <r>
    <x v="31"/>
    <x v="42"/>
    <x v="99"/>
    <n v="212750"/>
    <n v="2606000"/>
  </r>
  <r>
    <x v="31"/>
    <x v="43"/>
    <x v="99"/>
    <n v="224000"/>
    <n v="7023227"/>
  </r>
  <r>
    <x v="31"/>
    <x v="41"/>
    <x v="99"/>
    <n v="203500"/>
    <n v="869900"/>
  </r>
  <r>
    <x v="32"/>
    <x v="42"/>
    <x v="99"/>
    <n v="215500"/>
    <n v="2072700"/>
  </r>
  <r>
    <x v="32"/>
    <x v="43"/>
    <x v="99"/>
    <n v="230000"/>
    <n v="3788590"/>
  </r>
  <r>
    <x v="32"/>
    <x v="41"/>
    <x v="99"/>
    <n v="188750"/>
    <n v="1209150"/>
  </r>
  <r>
    <x v="33"/>
    <x v="42"/>
    <x v="99"/>
    <n v="234275"/>
    <n v="1941549"/>
  </r>
  <r>
    <x v="33"/>
    <x v="43"/>
    <x v="99"/>
    <n v="242000"/>
    <n v="6707650"/>
  </r>
  <r>
    <x v="33"/>
    <x v="41"/>
    <x v="99"/>
    <n v="190200"/>
    <n v="1511045"/>
  </r>
  <r>
    <x v="34"/>
    <x v="42"/>
    <x v="99"/>
    <n v="214500"/>
    <n v="2905400"/>
  </r>
  <r>
    <x v="34"/>
    <x v="43"/>
    <x v="99"/>
    <n v="239900"/>
    <n v="2802450"/>
  </r>
  <r>
    <x v="34"/>
    <x v="41"/>
    <x v="99"/>
    <n v="188000"/>
    <n v="376000"/>
  </r>
  <r>
    <x v="35"/>
    <x v="42"/>
    <x v="99"/>
    <n v="224750"/>
    <n v="1812349"/>
  </r>
  <r>
    <x v="35"/>
    <x v="43"/>
    <x v="99"/>
    <n v="245000"/>
    <n v="4780150"/>
  </r>
  <r>
    <x v="35"/>
    <x v="41"/>
    <x v="99"/>
    <n v="194750"/>
    <n v="389500"/>
  </r>
  <r>
    <x v="36"/>
    <x v="42"/>
    <x v="99"/>
    <n v="202000"/>
    <n v="1011500"/>
  </r>
  <r>
    <x v="36"/>
    <x v="43"/>
    <x v="99"/>
    <n v="219250"/>
    <n v="3401700"/>
  </r>
  <r>
    <x v="36"/>
    <x v="41"/>
    <x v="99"/>
    <n v="211450"/>
    <n v="422900"/>
  </r>
  <r>
    <x v="37"/>
    <x v="42"/>
    <x v="99"/>
    <n v="225000"/>
    <n v="1205950"/>
  </r>
  <r>
    <x v="37"/>
    <x v="43"/>
    <x v="99"/>
    <n v="211500"/>
    <n v="3293138"/>
  </r>
  <r>
    <x v="37"/>
    <x v="41"/>
    <x v="99"/>
    <n v="195900"/>
    <n v="813500"/>
  </r>
  <r>
    <x v="38"/>
    <x v="42"/>
    <x v="99"/>
    <n v="231000"/>
    <n v="2492850"/>
  </r>
  <r>
    <x v="38"/>
    <x v="43"/>
    <x v="99"/>
    <n v="228000"/>
    <n v="5852550"/>
  </r>
  <r>
    <x v="38"/>
    <x v="41"/>
    <x v="99"/>
    <n v="207500"/>
    <n v="875000"/>
  </r>
  <r>
    <x v="39"/>
    <x v="42"/>
    <x v="99"/>
    <n v="229950"/>
    <n v="2891750"/>
  </r>
  <r>
    <x v="39"/>
    <x v="43"/>
    <x v="99"/>
    <n v="256000"/>
    <n v="5051300"/>
  </r>
  <r>
    <x v="39"/>
    <x v="41"/>
    <x v="99"/>
    <n v="214450"/>
    <n v="872900"/>
  </r>
  <r>
    <x v="40"/>
    <x v="42"/>
    <x v="99"/>
    <n v="225000"/>
    <n v="3788450"/>
  </r>
  <r>
    <x v="40"/>
    <x v="43"/>
    <x v="99"/>
    <n v="235500"/>
    <n v="5585190"/>
  </r>
  <r>
    <x v="40"/>
    <x v="41"/>
    <x v="99"/>
    <n v="201500"/>
    <n v="1430988"/>
  </r>
  <r>
    <x v="41"/>
    <x v="42"/>
    <x v="99"/>
    <n v="242000"/>
    <n v="4038000"/>
  </r>
  <r>
    <x v="41"/>
    <x v="43"/>
    <x v="99"/>
    <n v="257500"/>
    <n v="6628476"/>
  </r>
  <r>
    <x v="41"/>
    <x v="41"/>
    <x v="99"/>
    <n v="242000"/>
    <n v="1521250"/>
  </r>
  <r>
    <x v="42"/>
    <x v="42"/>
    <x v="99"/>
    <n v="230750"/>
    <n v="1457350"/>
  </r>
  <r>
    <x v="42"/>
    <x v="43"/>
    <x v="99"/>
    <n v="258500"/>
    <n v="4632900"/>
  </r>
  <r>
    <x v="42"/>
    <x v="41"/>
    <x v="99"/>
    <n v="198450"/>
    <n v="1614195"/>
  </r>
  <r>
    <x v="43"/>
    <x v="42"/>
    <x v="99"/>
    <n v="229500"/>
    <n v="2010950"/>
  </r>
  <r>
    <x v="43"/>
    <x v="43"/>
    <x v="99"/>
    <n v="241200"/>
    <n v="4702700"/>
  </r>
  <r>
    <x v="43"/>
    <x v="41"/>
    <x v="99"/>
    <n v="118920"/>
    <n v="237840"/>
  </r>
  <r>
    <x v="44"/>
    <x v="42"/>
    <x v="99"/>
    <n v="239500"/>
    <n v="3735000"/>
  </r>
  <r>
    <x v="44"/>
    <x v="43"/>
    <x v="99"/>
    <n v="227500"/>
    <n v="4533150"/>
  </r>
  <r>
    <x v="44"/>
    <x v="41"/>
    <x v="99"/>
    <n v="197500"/>
    <n v="1667750"/>
  </r>
  <r>
    <x v="45"/>
    <x v="42"/>
    <x v="99"/>
    <n v="249750"/>
    <n v="3783839"/>
  </r>
  <r>
    <x v="45"/>
    <x v="43"/>
    <x v="99"/>
    <n v="228200"/>
    <n v="4329800"/>
  </r>
  <r>
    <x v="45"/>
    <x v="41"/>
    <x v="99"/>
    <n v="223500"/>
    <n v="1382535"/>
  </r>
  <r>
    <x v="46"/>
    <x v="42"/>
    <x v="99"/>
    <n v="246500"/>
    <n v="1877630"/>
  </r>
  <r>
    <x v="46"/>
    <x v="43"/>
    <x v="99"/>
    <n v="225000"/>
    <n v="3230899"/>
  </r>
  <r>
    <x v="46"/>
    <x v="41"/>
    <x v="99"/>
    <n v="207000"/>
    <n v="774000"/>
  </r>
  <r>
    <x v="47"/>
    <x v="42"/>
    <x v="99"/>
    <n v="239500"/>
    <n v="1990800"/>
  </r>
  <r>
    <x v="47"/>
    <x v="43"/>
    <x v="99"/>
    <n v="245000"/>
    <n v="4049300"/>
  </r>
  <r>
    <x v="47"/>
    <x v="41"/>
    <x v="99"/>
    <n v="232475"/>
    <n v="901950"/>
  </r>
  <r>
    <x v="48"/>
    <x v="42"/>
    <x v="99"/>
    <n v="190000"/>
    <n v="1386900"/>
  </r>
  <r>
    <x v="48"/>
    <x v="43"/>
    <x v="99"/>
    <n v="237190"/>
    <n v="4002490"/>
  </r>
  <r>
    <x v="48"/>
    <x v="41"/>
    <x v="99"/>
    <n v="202000"/>
    <n v="202000"/>
  </r>
  <r>
    <x v="49"/>
    <x v="42"/>
    <x v="99"/>
    <n v="236400"/>
    <n v="1017800"/>
  </r>
  <r>
    <x v="49"/>
    <x v="43"/>
    <x v="99"/>
    <n v="262000"/>
    <n v="3571000"/>
  </r>
  <r>
    <x v="49"/>
    <x v="41"/>
    <x v="99"/>
    <n v="214250"/>
    <n v="428500"/>
  </r>
  <r>
    <x v="50"/>
    <x v="42"/>
    <x v="99"/>
    <n v="221000"/>
    <n v="2871619"/>
  </r>
  <r>
    <x v="50"/>
    <x v="43"/>
    <x v="99"/>
    <n v="259000"/>
    <n v="4670150"/>
  </r>
  <r>
    <x v="50"/>
    <x v="41"/>
    <x v="99"/>
    <n v="202000"/>
    <n v="1250270"/>
  </r>
  <r>
    <x v="51"/>
    <x v="42"/>
    <x v="99"/>
    <n v="240000"/>
    <n v="1510165"/>
  </r>
  <r>
    <x v="51"/>
    <x v="43"/>
    <x v="99"/>
    <n v="239918"/>
    <n v="3824735"/>
  </r>
  <r>
    <x v="51"/>
    <x v="41"/>
    <x v="99"/>
    <n v="230000"/>
    <n v="689000"/>
  </r>
  <r>
    <x v="52"/>
    <x v="42"/>
    <x v="99"/>
    <n v="244925"/>
    <n v="1440600"/>
  </r>
  <r>
    <x v="52"/>
    <x v="43"/>
    <x v="99"/>
    <n v="264950"/>
    <n v="5328330"/>
  </r>
  <r>
    <x v="52"/>
    <x v="41"/>
    <x v="99"/>
    <n v="247250"/>
    <n v="1961850"/>
  </r>
  <r>
    <x v="53"/>
    <x v="42"/>
    <x v="99"/>
    <n v="239900"/>
    <n v="2513350"/>
  </r>
  <r>
    <x v="53"/>
    <x v="43"/>
    <x v="99"/>
    <n v="265700"/>
    <n v="3971535"/>
  </r>
  <r>
    <x v="53"/>
    <x v="41"/>
    <x v="99"/>
    <n v="209000"/>
    <n v="209000"/>
  </r>
  <r>
    <x v="54"/>
    <x v="42"/>
    <x v="99"/>
    <n v="229900"/>
    <n v="2648295"/>
  </r>
  <r>
    <x v="54"/>
    <x v="43"/>
    <x v="99"/>
    <n v="231750"/>
    <n v="5013131"/>
  </r>
  <r>
    <x v="54"/>
    <x v="41"/>
    <x v="99"/>
    <n v="246000"/>
    <n v="492000"/>
  </r>
  <r>
    <x v="55"/>
    <x v="42"/>
    <x v="99"/>
    <n v="239000"/>
    <n v="2424894"/>
  </r>
  <r>
    <x v="55"/>
    <x v="43"/>
    <x v="99"/>
    <n v="237900"/>
    <n v="3653450"/>
  </r>
  <r>
    <x v="55"/>
    <x v="41"/>
    <x v="99"/>
    <n v="271550"/>
    <n v="1352160"/>
  </r>
  <r>
    <x v="56"/>
    <x v="42"/>
    <x v="99"/>
    <n v="222000"/>
    <n v="1149800"/>
  </r>
  <r>
    <x v="56"/>
    <x v="43"/>
    <x v="99"/>
    <n v="232500"/>
    <n v="2490120"/>
  </r>
  <r>
    <x v="56"/>
    <x v="41"/>
    <x v="99"/>
    <n v="268500"/>
    <n v="537000"/>
  </r>
  <r>
    <x v="57"/>
    <x v="42"/>
    <x v="99"/>
    <n v="213900"/>
    <n v="948800"/>
  </r>
  <r>
    <x v="57"/>
    <x v="43"/>
    <x v="99"/>
    <n v="230289"/>
    <n v="2556277"/>
  </r>
  <r>
    <x v="57"/>
    <x v="41"/>
    <x v="99"/>
    <n v="274684"/>
    <n v="1067477"/>
  </r>
  <r>
    <x v="58"/>
    <x v="42"/>
    <x v="99"/>
    <n v="229750"/>
    <n v="957500"/>
  </r>
  <r>
    <x v="58"/>
    <x v="43"/>
    <x v="99"/>
    <n v="236000"/>
    <n v="1932655"/>
  </r>
  <r>
    <x v="58"/>
    <x v="41"/>
    <x v="99"/>
    <n v="253950"/>
    <n v="1162850"/>
  </r>
  <r>
    <x v="59"/>
    <x v="42"/>
    <x v="99"/>
    <n v="229950"/>
    <n v="1801900"/>
  </r>
  <r>
    <x v="59"/>
    <x v="43"/>
    <x v="99"/>
    <n v="299900"/>
    <n v="2405550"/>
  </r>
  <r>
    <x v="59"/>
    <x v="41"/>
    <x v="99"/>
    <n v="213000"/>
    <n v="1624093"/>
  </r>
  <r>
    <x v="60"/>
    <x v="42"/>
    <x v="99"/>
    <n v="232475"/>
    <n v="464950"/>
  </r>
  <r>
    <x v="60"/>
    <x v="43"/>
    <x v="99"/>
    <n v="256500"/>
    <n v="2105000"/>
  </r>
  <r>
    <x v="60"/>
    <x v="41"/>
    <x v="99"/>
    <n v="240250"/>
    <n v="984350"/>
  </r>
  <r>
    <x v="61"/>
    <x v="42"/>
    <x v="99"/>
    <n v="229900"/>
    <n v="704900"/>
  </r>
  <r>
    <x v="61"/>
    <x v="43"/>
    <x v="99"/>
    <n v="252000"/>
    <n v="2491350"/>
  </r>
  <r>
    <x v="61"/>
    <x v="41"/>
    <x v="99"/>
    <n v="278500"/>
    <n v="2610822"/>
  </r>
  <r>
    <x v="62"/>
    <x v="42"/>
    <x v="99"/>
    <n v="229250"/>
    <n v="2695589"/>
  </r>
  <r>
    <x v="62"/>
    <x v="43"/>
    <x v="99"/>
    <n v="294225"/>
    <n v="3619193"/>
  </r>
  <r>
    <x v="62"/>
    <x v="41"/>
    <x v="99"/>
    <n v="233000"/>
    <n v="1104500"/>
  </r>
  <r>
    <x v="63"/>
    <x v="42"/>
    <x v="99"/>
    <n v="242960"/>
    <n v="1217460"/>
  </r>
  <r>
    <x v="63"/>
    <x v="43"/>
    <x v="99"/>
    <n v="261000"/>
    <n v="4290450"/>
  </r>
  <r>
    <x v="63"/>
    <x v="41"/>
    <x v="99"/>
    <n v="189000"/>
    <n v="611500"/>
  </r>
  <r>
    <x v="64"/>
    <x v="42"/>
    <x v="99"/>
    <n v="246750"/>
    <n v="1772495"/>
  </r>
  <r>
    <x v="64"/>
    <x v="43"/>
    <x v="99"/>
    <n v="282000"/>
    <n v="5777350"/>
  </r>
  <r>
    <x v="64"/>
    <x v="41"/>
    <x v="99"/>
    <n v="204000"/>
    <n v="204000"/>
  </r>
  <r>
    <x v="65"/>
    <x v="42"/>
    <x v="99"/>
    <n v="234900"/>
    <n v="732400"/>
  </r>
  <r>
    <x v="65"/>
    <x v="43"/>
    <x v="99"/>
    <n v="227450"/>
    <n v="3384000"/>
  </r>
  <r>
    <x v="65"/>
    <x v="41"/>
    <x v="99"/>
    <n v="212000"/>
    <n v="1074000"/>
  </r>
  <r>
    <x v="66"/>
    <x v="42"/>
    <x v="99"/>
    <n v="249250"/>
    <n v="2970450"/>
  </r>
  <r>
    <x v="66"/>
    <x v="43"/>
    <x v="99"/>
    <n v="266925"/>
    <n v="6458947"/>
  </r>
  <r>
    <x v="66"/>
    <x v="41"/>
    <x v="99"/>
    <n v="190000"/>
    <n v="570500"/>
  </r>
  <r>
    <x v="67"/>
    <x v="42"/>
    <x v="99"/>
    <n v="219175"/>
    <n v="2715250"/>
  </r>
  <r>
    <x v="67"/>
    <x v="43"/>
    <x v="99"/>
    <n v="243950"/>
    <n v="6472599"/>
  </r>
  <r>
    <x v="67"/>
    <x v="41"/>
    <x v="99"/>
    <n v="199000"/>
    <n v="1219150"/>
  </r>
  <r>
    <x v="68"/>
    <x v="42"/>
    <x v="99"/>
    <n v="239900"/>
    <n v="1662300"/>
  </r>
  <r>
    <x v="68"/>
    <x v="43"/>
    <x v="99"/>
    <n v="241000"/>
    <n v="4338650"/>
  </r>
  <r>
    <x v="68"/>
    <x v="41"/>
    <x v="99"/>
    <n v="201200"/>
    <n v="1266400"/>
  </r>
  <r>
    <x v="69"/>
    <x v="42"/>
    <x v="99"/>
    <n v="234000"/>
    <n v="969000"/>
  </r>
  <r>
    <x v="69"/>
    <x v="43"/>
    <x v="99"/>
    <n v="226250"/>
    <n v="2667805"/>
  </r>
  <r>
    <x v="69"/>
    <x v="41"/>
    <x v="99"/>
    <n v="173900"/>
    <n v="173900"/>
  </r>
  <r>
    <x v="70"/>
    <x v="42"/>
    <x v="99"/>
    <n v="202000"/>
    <n v="561500"/>
  </r>
  <r>
    <x v="70"/>
    <x v="43"/>
    <x v="99"/>
    <n v="219950"/>
    <n v="1524900"/>
  </r>
  <r>
    <x v="70"/>
    <x v="41"/>
    <x v="99"/>
    <m/>
    <n v="0"/>
  </r>
  <r>
    <x v="71"/>
    <x v="42"/>
    <x v="99"/>
    <n v="157000"/>
    <n v="314000"/>
  </r>
  <r>
    <x v="71"/>
    <x v="43"/>
    <x v="99"/>
    <n v="280300"/>
    <n v="1340600"/>
  </r>
  <r>
    <x v="71"/>
    <x v="41"/>
    <x v="99"/>
    <n v="185000"/>
    <n v="370000"/>
  </r>
  <r>
    <x v="72"/>
    <x v="42"/>
    <x v="99"/>
    <n v="189000"/>
    <n v="602500"/>
  </r>
  <r>
    <x v="72"/>
    <x v="43"/>
    <x v="99"/>
    <n v="282975"/>
    <n v="2730000"/>
  </r>
  <r>
    <x v="72"/>
    <x v="41"/>
    <x v="99"/>
    <m/>
    <n v="0"/>
  </r>
  <r>
    <x v="73"/>
    <x v="42"/>
    <x v="99"/>
    <n v="201000"/>
    <n v="1015700"/>
  </r>
  <r>
    <x v="73"/>
    <x v="43"/>
    <x v="99"/>
    <n v="287450"/>
    <n v="4558062"/>
  </r>
  <r>
    <x v="73"/>
    <x v="41"/>
    <x v="99"/>
    <n v="183000"/>
    <n v="571000"/>
  </r>
  <r>
    <x v="74"/>
    <x v="42"/>
    <x v="99"/>
    <n v="230000"/>
    <n v="2068199"/>
  </r>
  <r>
    <x v="74"/>
    <x v="43"/>
    <x v="99"/>
    <n v="299950"/>
    <n v="5079000"/>
  </r>
  <r>
    <x v="74"/>
    <x v="41"/>
    <x v="99"/>
    <n v="228000"/>
    <n v="456000"/>
  </r>
  <r>
    <x v="75"/>
    <x v="42"/>
    <x v="99"/>
    <n v="192323"/>
    <n v="1053823"/>
  </r>
  <r>
    <x v="75"/>
    <x v="43"/>
    <x v="99"/>
    <n v="257000"/>
    <n v="2558655"/>
  </r>
  <r>
    <x v="75"/>
    <x v="41"/>
    <x v="99"/>
    <n v="160000"/>
    <n v="160000"/>
  </r>
  <r>
    <x v="76"/>
    <x v="42"/>
    <x v="99"/>
    <m/>
    <n v="0"/>
  </r>
  <r>
    <x v="76"/>
    <x v="43"/>
    <x v="99"/>
    <n v="249950"/>
    <n v="5300118"/>
  </r>
  <r>
    <x v="76"/>
    <x v="41"/>
    <x v="99"/>
    <n v="198500"/>
    <n v="1203500"/>
  </r>
  <r>
    <x v="77"/>
    <x v="42"/>
    <x v="99"/>
    <n v="237500"/>
    <n v="2844970"/>
  </r>
  <r>
    <x v="77"/>
    <x v="43"/>
    <x v="99"/>
    <n v="229500"/>
    <n v="3828700"/>
  </r>
  <r>
    <x v="77"/>
    <x v="41"/>
    <x v="99"/>
    <n v="172000"/>
    <n v="522500"/>
  </r>
  <r>
    <x v="78"/>
    <x v="42"/>
    <x v="99"/>
    <n v="253000"/>
    <n v="253000"/>
  </r>
  <r>
    <x v="78"/>
    <x v="43"/>
    <x v="99"/>
    <n v="304950"/>
    <n v="8200388"/>
  </r>
  <r>
    <x v="78"/>
    <x v="41"/>
    <x v="99"/>
    <n v="179000"/>
    <n v="1616500"/>
  </r>
  <r>
    <x v="79"/>
    <x v="42"/>
    <x v="99"/>
    <n v="200000"/>
    <n v="1937500"/>
  </r>
  <r>
    <x v="79"/>
    <x v="43"/>
    <x v="99"/>
    <n v="299950"/>
    <n v="6627529"/>
  </r>
  <r>
    <x v="79"/>
    <x v="41"/>
    <x v="99"/>
    <n v="168900"/>
    <n v="516800"/>
  </r>
  <r>
    <x v="80"/>
    <x v="42"/>
    <x v="99"/>
    <n v="229000"/>
    <n v="2111000"/>
  </r>
  <r>
    <x v="80"/>
    <x v="43"/>
    <x v="99"/>
    <n v="263400"/>
    <n v="5484409"/>
  </r>
  <r>
    <x v="80"/>
    <x v="41"/>
    <x v="99"/>
    <n v="203000"/>
    <n v="203000"/>
  </r>
  <r>
    <x v="81"/>
    <x v="42"/>
    <x v="99"/>
    <n v="212425"/>
    <n v="1616750"/>
  </r>
  <r>
    <x v="81"/>
    <x v="43"/>
    <x v="99"/>
    <n v="229900"/>
    <n v="4502255"/>
  </r>
  <r>
    <x v="81"/>
    <x v="41"/>
    <x v="99"/>
    <n v="136900"/>
    <n v="136900"/>
  </r>
  <r>
    <x v="82"/>
    <x v="42"/>
    <x v="99"/>
    <n v="206950"/>
    <n v="843800"/>
  </r>
  <r>
    <x v="82"/>
    <x v="43"/>
    <x v="99"/>
    <n v="240700"/>
    <n v="5264627"/>
  </r>
  <r>
    <x v="82"/>
    <x v="41"/>
    <x v="99"/>
    <n v="186250"/>
    <n v="760200"/>
  </r>
  <r>
    <x v="83"/>
    <x v="42"/>
    <x v="99"/>
    <n v="157900"/>
    <n v="853400"/>
  </r>
  <r>
    <x v="83"/>
    <x v="43"/>
    <x v="99"/>
    <n v="293580"/>
    <n v="4073265"/>
  </r>
  <r>
    <x v="83"/>
    <x v="41"/>
    <x v="99"/>
    <n v="112623"/>
    <n v="112623"/>
  </r>
  <r>
    <x v="84"/>
    <x v="42"/>
    <x v="99"/>
    <n v="205998"/>
    <n v="840995"/>
  </r>
  <r>
    <x v="84"/>
    <x v="43"/>
    <x v="99"/>
    <n v="277250"/>
    <n v="1086700"/>
  </r>
  <r>
    <x v="84"/>
    <x v="41"/>
    <x v="99"/>
    <m/>
    <n v="0"/>
  </r>
  <r>
    <x v="85"/>
    <x v="42"/>
    <x v="99"/>
    <n v="227000"/>
    <n v="624900"/>
  </r>
  <r>
    <x v="85"/>
    <x v="43"/>
    <x v="99"/>
    <n v="241000"/>
    <n v="4538263"/>
  </r>
  <r>
    <x v="85"/>
    <x v="41"/>
    <x v="99"/>
    <m/>
    <n v="0"/>
  </r>
  <r>
    <x v="86"/>
    <x v="42"/>
    <x v="99"/>
    <n v="192500"/>
    <n v="1046000"/>
  </r>
  <r>
    <x v="86"/>
    <x v="43"/>
    <x v="99"/>
    <n v="265975"/>
    <n v="2479290"/>
  </r>
  <r>
    <x v="86"/>
    <x v="41"/>
    <x v="99"/>
    <n v="180500"/>
    <n v="972300"/>
  </r>
  <r>
    <x v="87"/>
    <x v="42"/>
    <x v="99"/>
    <n v="215000"/>
    <n v="1155000"/>
  </r>
  <r>
    <x v="87"/>
    <x v="43"/>
    <x v="99"/>
    <n v="254500"/>
    <n v="2708300"/>
  </r>
  <r>
    <x v="87"/>
    <x v="41"/>
    <x v="99"/>
    <n v="182000"/>
    <n v="364000"/>
  </r>
  <r>
    <x v="88"/>
    <x v="42"/>
    <x v="99"/>
    <n v="162000"/>
    <n v="514000"/>
  </r>
  <r>
    <x v="88"/>
    <x v="43"/>
    <x v="99"/>
    <n v="238225"/>
    <n v="3826420"/>
  </r>
  <r>
    <x v="88"/>
    <x v="41"/>
    <x v="99"/>
    <n v="189500"/>
    <n v="955400"/>
  </r>
  <r>
    <x v="89"/>
    <x v="42"/>
    <x v="99"/>
    <n v="227000"/>
    <n v="1193900"/>
  </r>
  <r>
    <x v="89"/>
    <x v="43"/>
    <x v="99"/>
    <n v="237475"/>
    <n v="3425500"/>
  </r>
  <r>
    <x v="89"/>
    <x v="41"/>
    <x v="99"/>
    <n v="234975"/>
    <n v="469950"/>
  </r>
  <r>
    <x v="90"/>
    <x v="42"/>
    <x v="99"/>
    <m/>
    <n v="0"/>
  </r>
  <r>
    <x v="90"/>
    <x v="43"/>
    <x v="99"/>
    <n v="264500"/>
    <n v="3318427"/>
  </r>
  <r>
    <x v="90"/>
    <x v="41"/>
    <x v="99"/>
    <n v="101000"/>
    <n v="101000"/>
  </r>
  <r>
    <x v="91"/>
    <x v="42"/>
    <x v="99"/>
    <n v="189900"/>
    <n v="1740700"/>
  </r>
  <r>
    <x v="91"/>
    <x v="43"/>
    <x v="99"/>
    <n v="318341"/>
    <n v="3091353"/>
  </r>
  <r>
    <x v="91"/>
    <x v="41"/>
    <x v="99"/>
    <n v="178270"/>
    <n v="356540"/>
  </r>
  <r>
    <x v="92"/>
    <x v="42"/>
    <x v="99"/>
    <n v="180950"/>
    <n v="1019300"/>
  </r>
  <r>
    <x v="92"/>
    <x v="43"/>
    <x v="99"/>
    <n v="299500"/>
    <n v="1842500"/>
  </r>
  <r>
    <x v="92"/>
    <x v="41"/>
    <x v="99"/>
    <n v="146620"/>
    <n v="146620"/>
  </r>
  <r>
    <x v="93"/>
    <x v="42"/>
    <x v="99"/>
    <n v="180000"/>
    <n v="677000"/>
  </r>
  <r>
    <x v="93"/>
    <x v="43"/>
    <x v="99"/>
    <n v="317500"/>
    <n v="2624850"/>
  </r>
  <r>
    <x v="93"/>
    <x v="41"/>
    <x v="99"/>
    <m/>
    <n v="0"/>
  </r>
  <r>
    <x v="94"/>
    <x v="42"/>
    <x v="99"/>
    <m/>
    <n v="0"/>
  </r>
  <r>
    <x v="94"/>
    <x v="43"/>
    <x v="99"/>
    <n v="177000"/>
    <n v="4359439"/>
  </r>
  <r>
    <x v="94"/>
    <x v="41"/>
    <x v="99"/>
    <n v="166585"/>
    <n v="333170"/>
  </r>
  <r>
    <x v="95"/>
    <x v="42"/>
    <x v="99"/>
    <n v="186500"/>
    <n v="714000"/>
  </r>
  <r>
    <x v="95"/>
    <x v="43"/>
    <x v="99"/>
    <n v="251000"/>
    <n v="2700598"/>
  </r>
  <r>
    <x v="95"/>
    <x v="41"/>
    <x v="99"/>
    <n v="155000"/>
    <n v="155000"/>
  </r>
  <r>
    <x v="96"/>
    <x v="42"/>
    <x v="99"/>
    <m/>
    <n v="0"/>
  </r>
  <r>
    <x v="96"/>
    <x v="43"/>
    <x v="99"/>
    <n v="248950"/>
    <n v="2879350"/>
  </r>
  <r>
    <x v="96"/>
    <x v="41"/>
    <x v="99"/>
    <n v="154000"/>
    <n v="308000"/>
  </r>
  <r>
    <x v="97"/>
    <x v="42"/>
    <x v="99"/>
    <n v="140000"/>
    <n v="140000"/>
  </r>
  <r>
    <x v="97"/>
    <x v="43"/>
    <x v="99"/>
    <n v="253792"/>
    <n v="3261600"/>
  </r>
  <r>
    <x v="97"/>
    <x v="41"/>
    <x v="99"/>
    <n v="175000"/>
    <n v="519950"/>
  </r>
  <r>
    <x v="98"/>
    <x v="42"/>
    <x v="99"/>
    <n v="205000"/>
    <n v="205000"/>
  </r>
  <r>
    <x v="98"/>
    <x v="43"/>
    <x v="99"/>
    <n v="269950"/>
    <n v="3409580"/>
  </r>
  <r>
    <x v="98"/>
    <x v="41"/>
    <x v="99"/>
    <n v="169750"/>
    <n v="339500"/>
  </r>
  <r>
    <x v="99"/>
    <x v="42"/>
    <x v="99"/>
    <n v="317000"/>
    <n v="317000"/>
  </r>
  <r>
    <x v="99"/>
    <x v="43"/>
    <x v="99"/>
    <n v="222475"/>
    <n v="3418870"/>
  </r>
  <r>
    <x v="99"/>
    <x v="41"/>
    <x v="99"/>
    <n v="176000"/>
    <n v="176000"/>
  </r>
  <r>
    <x v="100"/>
    <x v="42"/>
    <x v="99"/>
    <n v="153700"/>
    <n v="861576"/>
  </r>
  <r>
    <x v="100"/>
    <x v="43"/>
    <x v="99"/>
    <n v="205000"/>
    <n v="2647343"/>
  </r>
  <r>
    <x v="100"/>
    <x v="41"/>
    <x v="99"/>
    <n v="159250"/>
    <n v="318500"/>
  </r>
  <r>
    <x v="101"/>
    <x v="42"/>
    <x v="99"/>
    <n v="142500"/>
    <n v="285000"/>
  </r>
  <r>
    <x v="101"/>
    <x v="43"/>
    <x v="99"/>
    <n v="260025"/>
    <n v="4715538"/>
  </r>
  <r>
    <x v="101"/>
    <x v="41"/>
    <x v="99"/>
    <n v="190000"/>
    <n v="558500"/>
  </r>
  <r>
    <x v="102"/>
    <x v="42"/>
    <x v="99"/>
    <n v="199500"/>
    <n v="623500"/>
  </r>
  <r>
    <x v="102"/>
    <x v="43"/>
    <x v="99"/>
    <n v="245000"/>
    <n v="2219500"/>
  </r>
  <r>
    <x v="102"/>
    <x v="41"/>
    <x v="99"/>
    <m/>
    <n v="0"/>
  </r>
  <r>
    <x v="103"/>
    <x v="42"/>
    <x v="99"/>
    <n v="144950"/>
    <n v="595900"/>
  </r>
  <r>
    <x v="103"/>
    <x v="43"/>
    <x v="99"/>
    <n v="261232"/>
    <n v="2401313"/>
  </r>
  <r>
    <x v="103"/>
    <x v="41"/>
    <x v="99"/>
    <n v="82551"/>
    <n v="82551"/>
  </r>
  <r>
    <x v="104"/>
    <x v="42"/>
    <x v="99"/>
    <n v="124250"/>
    <n v="496000"/>
  </r>
  <r>
    <x v="104"/>
    <x v="43"/>
    <x v="99"/>
    <n v="228000"/>
    <n v="3095790"/>
  </r>
  <r>
    <x v="104"/>
    <x v="41"/>
    <x v="99"/>
    <n v="114500"/>
    <n v="466500"/>
  </r>
  <r>
    <x v="105"/>
    <x v="42"/>
    <x v="99"/>
    <n v="165000"/>
    <n v="165000"/>
  </r>
  <r>
    <x v="105"/>
    <x v="43"/>
    <x v="99"/>
    <n v="208500"/>
    <n v="1624050"/>
  </r>
  <r>
    <x v="105"/>
    <x v="41"/>
    <x v="99"/>
    <n v="134900"/>
    <n v="1034600"/>
  </r>
  <r>
    <x v="106"/>
    <x v="42"/>
    <x v="99"/>
    <n v="169350"/>
    <n v="754700"/>
  </r>
  <r>
    <x v="106"/>
    <x v="43"/>
    <x v="99"/>
    <n v="212000"/>
    <n v="1916200"/>
  </r>
  <r>
    <x v="106"/>
    <x v="41"/>
    <x v="99"/>
    <n v="135500"/>
    <n v="769300"/>
  </r>
  <r>
    <x v="107"/>
    <x v="42"/>
    <x v="99"/>
    <n v="169000"/>
    <n v="452850"/>
  </r>
  <r>
    <x v="107"/>
    <x v="43"/>
    <x v="99"/>
    <n v="259950"/>
    <n v="3036708"/>
  </r>
  <r>
    <x v="107"/>
    <x v="41"/>
    <x v="99"/>
    <n v="131950"/>
    <n v="555800"/>
  </r>
  <r>
    <x v="108"/>
    <x v="42"/>
    <x v="99"/>
    <n v="195700"/>
    <n v="681300"/>
  </r>
  <r>
    <x v="108"/>
    <x v="43"/>
    <x v="99"/>
    <n v="283200"/>
    <n v="3353161"/>
  </r>
  <r>
    <x v="108"/>
    <x v="41"/>
    <x v="99"/>
    <n v="130000"/>
    <n v="130000"/>
  </r>
  <r>
    <x v="109"/>
    <x v="42"/>
    <x v="99"/>
    <n v="199900"/>
    <n v="543300"/>
  </r>
  <r>
    <x v="109"/>
    <x v="43"/>
    <x v="99"/>
    <n v="249950"/>
    <n v="2121700"/>
  </r>
  <r>
    <x v="109"/>
    <x v="41"/>
    <x v="99"/>
    <n v="146000"/>
    <n v="581750"/>
  </r>
  <r>
    <x v="110"/>
    <x v="42"/>
    <x v="99"/>
    <n v="153900"/>
    <n v="771300"/>
  </r>
  <r>
    <x v="110"/>
    <x v="43"/>
    <x v="99"/>
    <n v="225000"/>
    <n v="1561300"/>
  </r>
  <r>
    <x v="110"/>
    <x v="41"/>
    <x v="99"/>
    <m/>
    <n v="0"/>
  </r>
  <r>
    <x v="111"/>
    <x v="42"/>
    <x v="99"/>
    <n v="143000"/>
    <n v="673900"/>
  </r>
  <r>
    <x v="111"/>
    <x v="43"/>
    <x v="99"/>
    <n v="203975"/>
    <n v="2611749"/>
  </r>
  <r>
    <x v="111"/>
    <x v="41"/>
    <x v="99"/>
    <n v="137500"/>
    <n v="513000"/>
  </r>
  <r>
    <x v="112"/>
    <x v="42"/>
    <x v="99"/>
    <n v="122500"/>
    <n v="477900"/>
  </r>
  <r>
    <x v="112"/>
    <x v="43"/>
    <x v="99"/>
    <n v="218000"/>
    <n v="2809850"/>
  </r>
  <r>
    <x v="112"/>
    <x v="41"/>
    <x v="99"/>
    <n v="125000"/>
    <n v="125000"/>
  </r>
  <r>
    <x v="113"/>
    <x v="42"/>
    <x v="99"/>
    <n v="189000"/>
    <n v="1700500"/>
  </r>
  <r>
    <x v="113"/>
    <x v="43"/>
    <x v="99"/>
    <n v="256500"/>
    <n v="2914700"/>
  </r>
  <r>
    <x v="113"/>
    <x v="41"/>
    <x v="99"/>
    <n v="153850"/>
    <n v="307700"/>
  </r>
  <r>
    <x v="114"/>
    <x v="42"/>
    <x v="99"/>
    <n v="157500"/>
    <n v="1546000"/>
  </r>
  <r>
    <x v="114"/>
    <x v="43"/>
    <x v="99"/>
    <n v="264000"/>
    <n v="4495700"/>
  </r>
  <r>
    <x v="114"/>
    <x v="41"/>
    <x v="99"/>
    <n v="171450"/>
    <n v="342900"/>
  </r>
  <r>
    <x v="115"/>
    <x v="42"/>
    <x v="99"/>
    <n v="177080"/>
    <n v="1708480"/>
  </r>
  <r>
    <x v="115"/>
    <x v="43"/>
    <x v="99"/>
    <n v="212640"/>
    <n v="4065550"/>
  </r>
  <r>
    <x v="115"/>
    <x v="41"/>
    <x v="99"/>
    <n v="111900"/>
    <n v="372900"/>
  </r>
  <r>
    <x v="116"/>
    <x v="42"/>
    <x v="99"/>
    <n v="177500"/>
    <n v="764000"/>
  </r>
  <r>
    <x v="116"/>
    <x v="43"/>
    <x v="99"/>
    <n v="212475"/>
    <n v="2218850"/>
  </r>
  <r>
    <x v="116"/>
    <x v="41"/>
    <x v="99"/>
    <n v="141000"/>
    <n v="548000"/>
  </r>
  <r>
    <x v="117"/>
    <x v="42"/>
    <x v="99"/>
    <n v="174950"/>
    <n v="497450"/>
  </r>
  <r>
    <x v="117"/>
    <x v="43"/>
    <x v="99"/>
    <n v="245140"/>
    <n v="3536935"/>
  </r>
  <r>
    <x v="117"/>
    <x v="41"/>
    <x v="99"/>
    <n v="142500"/>
    <n v="285000"/>
  </r>
  <r>
    <x v="118"/>
    <x v="42"/>
    <x v="99"/>
    <n v="174500"/>
    <n v="1095900"/>
  </r>
  <r>
    <x v="118"/>
    <x v="43"/>
    <x v="99"/>
    <n v="207000"/>
    <n v="2008300"/>
  </r>
  <r>
    <x v="118"/>
    <x v="41"/>
    <x v="99"/>
    <n v="119900"/>
    <n v="611049"/>
  </r>
  <r>
    <x v="119"/>
    <x v="42"/>
    <x v="99"/>
    <n v="172000"/>
    <n v="1289000"/>
  </r>
  <r>
    <x v="119"/>
    <x v="43"/>
    <x v="99"/>
    <n v="209950"/>
    <n v="2664680"/>
  </r>
  <r>
    <x v="119"/>
    <x v="41"/>
    <x v="99"/>
    <m/>
    <n v="0"/>
  </r>
  <r>
    <x v="120"/>
    <x v="42"/>
    <x v="99"/>
    <n v="142000"/>
    <n v="675764"/>
  </r>
  <r>
    <x v="120"/>
    <x v="43"/>
    <x v="99"/>
    <n v="212000"/>
    <n v="1884500"/>
  </r>
  <r>
    <x v="120"/>
    <x v="41"/>
    <x v="99"/>
    <n v="180000"/>
    <n v="180000"/>
  </r>
  <r>
    <x v="121"/>
    <x v="42"/>
    <x v="99"/>
    <n v="144900"/>
    <n v="383900"/>
  </r>
  <r>
    <x v="121"/>
    <x v="43"/>
    <x v="99"/>
    <n v="145000"/>
    <n v="1466300"/>
  </r>
  <r>
    <x v="121"/>
    <x v="41"/>
    <x v="99"/>
    <n v="220000"/>
    <n v="600950"/>
  </r>
  <r>
    <x v="122"/>
    <x v="42"/>
    <x v="99"/>
    <n v="134950"/>
    <n v="915900"/>
  </r>
  <r>
    <x v="122"/>
    <x v="43"/>
    <x v="99"/>
    <n v="166500"/>
    <n v="1382255"/>
  </r>
  <r>
    <x v="122"/>
    <x v="41"/>
    <x v="99"/>
    <n v="173500"/>
    <n v="512500"/>
  </r>
  <r>
    <x v="123"/>
    <x v="42"/>
    <x v="99"/>
    <n v="139936"/>
    <n v="566472"/>
  </r>
  <r>
    <x v="123"/>
    <x v="43"/>
    <x v="99"/>
    <n v="140500"/>
    <n v="2108530"/>
  </r>
  <r>
    <x v="123"/>
    <x v="41"/>
    <x v="99"/>
    <n v="125000"/>
    <n v="125000"/>
  </r>
  <r>
    <x v="124"/>
    <x v="42"/>
    <x v="99"/>
    <n v="167100"/>
    <n v="430600"/>
  </r>
  <r>
    <x v="124"/>
    <x v="43"/>
    <x v="99"/>
    <n v="220000"/>
    <n v="3925250"/>
  </r>
  <r>
    <x v="124"/>
    <x v="41"/>
    <x v="99"/>
    <n v="130000"/>
    <n v="533700"/>
  </r>
  <r>
    <x v="125"/>
    <x v="42"/>
    <x v="99"/>
    <n v="159000"/>
    <n v="1490232"/>
  </r>
  <r>
    <x v="125"/>
    <x v="43"/>
    <x v="99"/>
    <n v="299950"/>
    <n v="3776910"/>
  </r>
  <r>
    <x v="125"/>
    <x v="41"/>
    <x v="99"/>
    <n v="120000"/>
    <n v="366400"/>
  </r>
  <r>
    <x v="126"/>
    <x v="42"/>
    <x v="99"/>
    <n v="192500"/>
    <n v="1362400"/>
  </r>
  <r>
    <x v="126"/>
    <x v="43"/>
    <x v="99"/>
    <n v="225000"/>
    <n v="3722600"/>
  </r>
  <r>
    <x v="126"/>
    <x v="41"/>
    <x v="99"/>
    <n v="139400"/>
    <n v="674150"/>
  </r>
  <r>
    <x v="127"/>
    <x v="42"/>
    <x v="99"/>
    <n v="205800"/>
    <n v="2084535"/>
  </r>
  <r>
    <x v="127"/>
    <x v="43"/>
    <x v="99"/>
    <n v="191000"/>
    <n v="4323166"/>
  </r>
  <r>
    <x v="127"/>
    <x v="41"/>
    <x v="99"/>
    <n v="204825"/>
    <n v="409650"/>
  </r>
  <r>
    <x v="128"/>
    <x v="42"/>
    <x v="99"/>
    <n v="188900"/>
    <n v="1457400"/>
  </r>
  <r>
    <x v="128"/>
    <x v="43"/>
    <x v="99"/>
    <n v="119000"/>
    <n v="802200"/>
  </r>
  <r>
    <x v="128"/>
    <x v="41"/>
    <x v="99"/>
    <n v="94299"/>
    <n v="94299"/>
  </r>
  <r>
    <x v="129"/>
    <x v="42"/>
    <x v="99"/>
    <n v="154250"/>
    <n v="1732625"/>
  </r>
  <r>
    <x v="129"/>
    <x v="43"/>
    <x v="99"/>
    <n v="166000"/>
    <n v="2873150"/>
  </r>
  <r>
    <x v="129"/>
    <x v="41"/>
    <x v="99"/>
    <n v="115000"/>
    <n v="371000"/>
  </r>
  <r>
    <x v="130"/>
    <x v="42"/>
    <x v="99"/>
    <n v="199750"/>
    <n v="1148500"/>
  </r>
  <r>
    <x v="130"/>
    <x v="43"/>
    <x v="99"/>
    <n v="243875"/>
    <n v="3382700"/>
  </r>
  <r>
    <x v="130"/>
    <x v="41"/>
    <x v="99"/>
    <n v="161500"/>
    <n v="1020501"/>
  </r>
  <r>
    <x v="131"/>
    <x v="42"/>
    <x v="99"/>
    <n v="180000"/>
    <n v="853325"/>
  </r>
  <r>
    <x v="131"/>
    <x v="43"/>
    <x v="99"/>
    <n v="189000"/>
    <n v="2143225"/>
  </r>
  <r>
    <x v="131"/>
    <x v="41"/>
    <x v="99"/>
    <n v="156000"/>
    <n v="156000"/>
  </r>
  <r>
    <x v="132"/>
    <x v="42"/>
    <x v="99"/>
    <n v="202475"/>
    <n v="1537750"/>
  </r>
  <r>
    <x v="132"/>
    <x v="43"/>
    <x v="99"/>
    <n v="174000"/>
    <n v="1699000"/>
  </r>
  <r>
    <x v="132"/>
    <x v="41"/>
    <x v="99"/>
    <m/>
    <n v="0"/>
  </r>
  <r>
    <x v="133"/>
    <x v="42"/>
    <x v="99"/>
    <n v="194900"/>
    <n v="759900"/>
  </r>
  <r>
    <x v="133"/>
    <x v="43"/>
    <x v="99"/>
    <n v="307975"/>
    <n v="2382950"/>
  </r>
  <r>
    <x v="133"/>
    <x v="41"/>
    <x v="99"/>
    <n v="123000"/>
    <n v="409000"/>
  </r>
  <r>
    <x v="134"/>
    <x v="42"/>
    <x v="99"/>
    <n v="187000"/>
    <n v="374000"/>
  </r>
  <r>
    <x v="134"/>
    <x v="43"/>
    <x v="99"/>
    <n v="198000"/>
    <n v="2806350"/>
  </r>
  <r>
    <x v="134"/>
    <x v="41"/>
    <x v="99"/>
    <n v="150500"/>
    <n v="301000"/>
  </r>
  <r>
    <x v="135"/>
    <x v="42"/>
    <x v="99"/>
    <n v="199900"/>
    <n v="1432499"/>
  </r>
  <r>
    <x v="135"/>
    <x v="43"/>
    <x v="99"/>
    <n v="170000"/>
    <n v="1889450"/>
  </r>
  <r>
    <x v="135"/>
    <x v="41"/>
    <x v="99"/>
    <n v="142450"/>
    <n v="284900"/>
  </r>
  <r>
    <x v="136"/>
    <x v="42"/>
    <x v="99"/>
    <n v="171925"/>
    <n v="1405650"/>
  </r>
  <r>
    <x v="136"/>
    <x v="43"/>
    <x v="99"/>
    <n v="184588"/>
    <n v="2595815"/>
  </r>
  <r>
    <x v="136"/>
    <x v="41"/>
    <x v="99"/>
    <n v="166001"/>
    <n v="1096001"/>
  </r>
  <r>
    <x v="137"/>
    <x v="42"/>
    <x v="99"/>
    <n v="206450"/>
    <n v="1212800"/>
  </r>
  <r>
    <x v="137"/>
    <x v="43"/>
    <x v="99"/>
    <n v="298950"/>
    <n v="1942300"/>
  </r>
  <r>
    <x v="137"/>
    <x v="41"/>
    <x v="99"/>
    <n v="179000"/>
    <n v="518700"/>
  </r>
  <r>
    <x v="138"/>
    <x v="42"/>
    <x v="99"/>
    <n v="208500"/>
    <n v="1558388"/>
  </r>
  <r>
    <x v="138"/>
    <x v="43"/>
    <x v="99"/>
    <n v="214900"/>
    <n v="2987175"/>
  </r>
  <r>
    <x v="138"/>
    <x v="41"/>
    <x v="99"/>
    <n v="207450"/>
    <n v="837200"/>
  </r>
  <r>
    <x v="139"/>
    <x v="42"/>
    <x v="99"/>
    <n v="194500"/>
    <n v="1769750"/>
  </r>
  <r>
    <x v="139"/>
    <x v="43"/>
    <x v="99"/>
    <n v="305425"/>
    <n v="3763237"/>
  </r>
  <r>
    <x v="139"/>
    <x v="41"/>
    <x v="99"/>
    <m/>
    <n v="0"/>
  </r>
  <r>
    <x v="140"/>
    <x v="42"/>
    <x v="99"/>
    <n v="229000"/>
    <n v="2154400"/>
  </r>
  <r>
    <x v="140"/>
    <x v="43"/>
    <x v="99"/>
    <n v="277500"/>
    <n v="4443650"/>
  </r>
  <r>
    <x v="140"/>
    <x v="41"/>
    <x v="99"/>
    <n v="175000"/>
    <n v="858900"/>
  </r>
  <r>
    <x v="141"/>
    <x v="42"/>
    <x v="99"/>
    <n v="217500"/>
    <n v="1413000"/>
  </r>
  <r>
    <x v="141"/>
    <x v="43"/>
    <x v="99"/>
    <n v="229000"/>
    <n v="4450499"/>
  </r>
  <r>
    <x v="141"/>
    <x v="41"/>
    <x v="99"/>
    <n v="192450"/>
    <n v="754800"/>
  </r>
  <r>
    <x v="142"/>
    <x v="42"/>
    <x v="99"/>
    <n v="260000"/>
    <n v="1651900"/>
  </r>
  <r>
    <x v="142"/>
    <x v="43"/>
    <x v="99"/>
    <n v="220000"/>
    <n v="3194070"/>
  </r>
  <r>
    <x v="142"/>
    <x v="41"/>
    <x v="99"/>
    <n v="145824"/>
    <n v="1213873"/>
  </r>
  <r>
    <x v="143"/>
    <x v="42"/>
    <x v="99"/>
    <n v="239900"/>
    <n v="3017175"/>
  </r>
  <r>
    <x v="143"/>
    <x v="43"/>
    <x v="99"/>
    <n v="210250"/>
    <n v="3151450"/>
  </r>
  <r>
    <x v="143"/>
    <x v="41"/>
    <x v="99"/>
    <n v="157500"/>
    <n v="315000"/>
  </r>
  <r>
    <x v="144"/>
    <x v="42"/>
    <x v="99"/>
    <n v="420000"/>
    <n v="420000"/>
  </r>
  <r>
    <x v="144"/>
    <x v="43"/>
    <x v="99"/>
    <n v="185000"/>
    <n v="3074705"/>
  </r>
  <r>
    <x v="144"/>
    <x v="41"/>
    <x v="99"/>
    <m/>
    <n v="0"/>
  </r>
  <r>
    <x v="145"/>
    <x v="42"/>
    <x v="99"/>
    <n v="229950"/>
    <n v="459900"/>
  </r>
  <r>
    <x v="145"/>
    <x v="43"/>
    <x v="99"/>
    <n v="224500"/>
    <n v="2719800"/>
  </r>
  <r>
    <x v="145"/>
    <x v="41"/>
    <x v="99"/>
    <n v="212000"/>
    <n v="524000"/>
  </r>
  <r>
    <x v="146"/>
    <x v="42"/>
    <x v="99"/>
    <n v="216900"/>
    <n v="1340690"/>
  </r>
  <r>
    <x v="146"/>
    <x v="43"/>
    <x v="99"/>
    <n v="215000"/>
    <n v="3298030"/>
  </r>
  <r>
    <x v="146"/>
    <x v="41"/>
    <x v="99"/>
    <n v="145000"/>
    <n v="1328750"/>
  </r>
  <r>
    <x v="147"/>
    <x v="42"/>
    <x v="99"/>
    <n v="210000"/>
    <n v="2072500"/>
  </r>
  <r>
    <x v="147"/>
    <x v="43"/>
    <x v="99"/>
    <n v="205000"/>
    <n v="2099400"/>
  </r>
  <r>
    <x v="147"/>
    <x v="41"/>
    <x v="99"/>
    <n v="145000"/>
    <n v="791900"/>
  </r>
  <r>
    <x v="148"/>
    <x v="42"/>
    <x v="99"/>
    <n v="208500"/>
    <n v="2647900"/>
  </r>
  <r>
    <x v="148"/>
    <x v="43"/>
    <x v="99"/>
    <n v="197750"/>
    <n v="3132099"/>
  </r>
  <r>
    <x v="148"/>
    <x v="41"/>
    <x v="99"/>
    <n v="136000"/>
    <n v="136000"/>
  </r>
  <r>
    <x v="149"/>
    <x v="42"/>
    <x v="99"/>
    <n v="213500"/>
    <n v="2535200"/>
  </r>
  <r>
    <x v="149"/>
    <x v="43"/>
    <x v="99"/>
    <n v="263000"/>
    <n v="4651150"/>
  </r>
  <r>
    <x v="149"/>
    <x v="41"/>
    <x v="99"/>
    <n v="165000"/>
    <n v="793900"/>
  </r>
  <r>
    <x v="150"/>
    <x v="42"/>
    <x v="99"/>
    <n v="199000"/>
    <n v="1672000"/>
  </r>
  <r>
    <x v="150"/>
    <x v="43"/>
    <x v="99"/>
    <n v="220000"/>
    <n v="6698869"/>
  </r>
  <r>
    <x v="150"/>
    <x v="41"/>
    <x v="99"/>
    <n v="176999"/>
    <n v="454499"/>
  </r>
  <r>
    <x v="151"/>
    <x v="42"/>
    <x v="99"/>
    <n v="236000"/>
    <n v="3168300"/>
  </r>
  <r>
    <x v="151"/>
    <x v="43"/>
    <x v="99"/>
    <n v="236900"/>
    <n v="3427199"/>
  </r>
  <r>
    <x v="151"/>
    <x v="41"/>
    <x v="99"/>
    <n v="269950"/>
    <n v="269950"/>
  </r>
  <r>
    <x v="152"/>
    <x v="42"/>
    <x v="99"/>
    <n v="193000"/>
    <n v="1555800"/>
  </r>
  <r>
    <x v="152"/>
    <x v="43"/>
    <x v="99"/>
    <n v="239995"/>
    <n v="4229048"/>
  </r>
  <r>
    <x v="152"/>
    <x v="41"/>
    <x v="99"/>
    <n v="189950"/>
    <n v="770800"/>
  </r>
  <r>
    <x v="153"/>
    <x v="42"/>
    <x v="99"/>
    <n v="185000"/>
    <n v="2264400"/>
  </r>
  <r>
    <x v="153"/>
    <x v="43"/>
    <x v="99"/>
    <n v="249900"/>
    <n v="5307700"/>
  </r>
  <r>
    <x v="153"/>
    <x v="41"/>
    <x v="99"/>
    <n v="189825"/>
    <n v="694650"/>
  </r>
  <r>
    <x v="154"/>
    <x v="42"/>
    <x v="99"/>
    <n v="186250"/>
    <n v="1570900"/>
  </r>
  <r>
    <x v="154"/>
    <x v="43"/>
    <x v="99"/>
    <n v="282450"/>
    <n v="2278600"/>
  </r>
  <r>
    <x v="154"/>
    <x v="41"/>
    <x v="99"/>
    <n v="175000"/>
    <n v="927000"/>
  </r>
  <r>
    <x v="155"/>
    <x v="42"/>
    <x v="99"/>
    <n v="222500"/>
    <n v="2215513"/>
  </r>
  <r>
    <x v="155"/>
    <x v="43"/>
    <x v="99"/>
    <n v="197000"/>
    <n v="2352900"/>
  </r>
  <r>
    <x v="155"/>
    <x v="41"/>
    <x v="99"/>
    <n v="129325"/>
    <n v="795950"/>
  </r>
  <r>
    <x v="156"/>
    <x v="42"/>
    <x v="99"/>
    <n v="198500"/>
    <n v="2029400"/>
  </r>
  <r>
    <x v="156"/>
    <x v="43"/>
    <x v="99"/>
    <n v="227250"/>
    <n v="4300567"/>
  </r>
  <r>
    <x v="156"/>
    <x v="41"/>
    <x v="99"/>
    <n v="167500"/>
    <n v="928000"/>
  </r>
  <r>
    <x v="157"/>
    <x v="42"/>
    <x v="99"/>
    <n v="194000"/>
    <n v="2129100"/>
  </r>
  <r>
    <x v="157"/>
    <x v="43"/>
    <x v="99"/>
    <n v="215000"/>
    <n v="2515550"/>
  </r>
  <r>
    <x v="157"/>
    <x v="41"/>
    <x v="99"/>
    <n v="179377"/>
    <n v="653377"/>
  </r>
  <r>
    <x v="158"/>
    <x v="42"/>
    <x v="99"/>
    <n v="196250"/>
    <n v="3839665"/>
  </r>
  <r>
    <x v="158"/>
    <x v="43"/>
    <x v="99"/>
    <n v="225000"/>
    <n v="3619300"/>
  </r>
  <r>
    <x v="158"/>
    <x v="41"/>
    <x v="99"/>
    <n v="174000"/>
    <n v="1179511"/>
  </r>
  <r>
    <x v="159"/>
    <x v="42"/>
    <x v="99"/>
    <n v="231000"/>
    <n v="2968300"/>
  </r>
  <r>
    <x v="159"/>
    <x v="43"/>
    <x v="99"/>
    <n v="277500"/>
    <n v="5912463"/>
  </r>
  <r>
    <x v="159"/>
    <x v="41"/>
    <x v="99"/>
    <n v="198000"/>
    <n v="546502"/>
  </r>
  <r>
    <x v="160"/>
    <x v="42"/>
    <x v="99"/>
    <n v="234950"/>
    <n v="3532510"/>
  </r>
  <r>
    <x v="160"/>
    <x v="43"/>
    <x v="99"/>
    <n v="265000"/>
    <n v="5882356"/>
  </r>
  <r>
    <x v="160"/>
    <x v="41"/>
    <x v="99"/>
    <n v="224000"/>
    <n v="1018000"/>
  </r>
  <r>
    <x v="161"/>
    <x v="42"/>
    <x v="99"/>
    <n v="223225"/>
    <n v="3080120"/>
  </r>
  <r>
    <x v="161"/>
    <x v="43"/>
    <x v="99"/>
    <n v="223000"/>
    <n v="8361704"/>
  </r>
  <r>
    <x v="161"/>
    <x v="41"/>
    <x v="99"/>
    <n v="164700"/>
    <n v="684400"/>
  </r>
  <r>
    <x v="162"/>
    <x v="42"/>
    <x v="99"/>
    <n v="246535"/>
    <n v="2339020"/>
  </r>
  <r>
    <x v="162"/>
    <x v="43"/>
    <x v="99"/>
    <n v="268000"/>
    <n v="9990424"/>
  </r>
  <r>
    <x v="162"/>
    <x v="41"/>
    <x v="99"/>
    <n v="192500"/>
    <n v="1123590"/>
  </r>
  <r>
    <x v="163"/>
    <x v="42"/>
    <x v="99"/>
    <n v="226000"/>
    <n v="2939400"/>
  </r>
  <r>
    <x v="163"/>
    <x v="43"/>
    <x v="99"/>
    <n v="246750"/>
    <n v="8585348"/>
  </r>
  <r>
    <x v="163"/>
    <x v="41"/>
    <x v="99"/>
    <n v="209900"/>
    <n v="1218900"/>
  </r>
  <r>
    <x v="164"/>
    <x v="42"/>
    <x v="99"/>
    <n v="224950"/>
    <n v="2711500"/>
  </r>
  <r>
    <x v="164"/>
    <x v="43"/>
    <x v="99"/>
    <n v="304000"/>
    <n v="7351156"/>
  </r>
  <r>
    <x v="164"/>
    <x v="41"/>
    <x v="99"/>
    <n v="184000"/>
    <n v="597399"/>
  </r>
  <r>
    <x v="165"/>
    <x v="42"/>
    <x v="99"/>
    <n v="238000"/>
    <n v="3459650"/>
  </r>
  <r>
    <x v="165"/>
    <x v="43"/>
    <x v="99"/>
    <n v="272000"/>
    <n v="5596339"/>
  </r>
  <r>
    <x v="165"/>
    <x v="41"/>
    <x v="99"/>
    <n v="219950"/>
    <n v="694750"/>
  </r>
  <r>
    <x v="166"/>
    <x v="42"/>
    <x v="99"/>
    <n v="229475"/>
    <n v="3667600"/>
  </r>
  <r>
    <x v="166"/>
    <x v="43"/>
    <x v="99"/>
    <n v="255000"/>
    <n v="5270355"/>
  </r>
  <r>
    <x v="166"/>
    <x v="41"/>
    <x v="99"/>
    <n v="183000"/>
    <n v="526000"/>
  </r>
  <r>
    <x v="167"/>
    <x v="42"/>
    <x v="99"/>
    <n v="222250"/>
    <n v="3171250"/>
  </r>
  <r>
    <x v="167"/>
    <x v="43"/>
    <x v="99"/>
    <n v="337000"/>
    <n v="7535239"/>
  </r>
  <r>
    <x v="167"/>
    <x v="41"/>
    <x v="99"/>
    <n v="221500"/>
    <n v="900900"/>
  </r>
  <r>
    <x v="168"/>
    <x v="42"/>
    <x v="99"/>
    <n v="201000"/>
    <n v="1414994"/>
  </r>
  <r>
    <x v="168"/>
    <x v="43"/>
    <x v="99"/>
    <n v="274950"/>
    <n v="6244398"/>
  </r>
  <r>
    <x v="168"/>
    <x v="41"/>
    <x v="99"/>
    <n v="204500"/>
    <n v="1260299"/>
  </r>
  <r>
    <x v="169"/>
    <x v="42"/>
    <x v="99"/>
    <n v="202000"/>
    <n v="1909500"/>
  </r>
  <r>
    <x v="169"/>
    <x v="43"/>
    <x v="99"/>
    <n v="248450"/>
    <n v="4794001"/>
  </r>
  <r>
    <x v="169"/>
    <x v="41"/>
    <x v="99"/>
    <n v="242450"/>
    <n v="484900"/>
  </r>
  <r>
    <x v="170"/>
    <x v="42"/>
    <x v="99"/>
    <n v="243750"/>
    <n v="3342750"/>
  </r>
  <r>
    <x v="170"/>
    <x v="43"/>
    <x v="99"/>
    <n v="302382"/>
    <n v="6672007"/>
  </r>
  <r>
    <x v="170"/>
    <x v="41"/>
    <x v="99"/>
    <n v="280000"/>
    <n v="755900"/>
  </r>
  <r>
    <x v="171"/>
    <x v="42"/>
    <x v="99"/>
    <n v="270450"/>
    <n v="1628900"/>
  </r>
  <r>
    <x v="171"/>
    <x v="43"/>
    <x v="99"/>
    <n v="266000"/>
    <n v="6890953"/>
  </r>
  <r>
    <x v="171"/>
    <x v="41"/>
    <x v="99"/>
    <n v="232750"/>
    <n v="951400"/>
  </r>
  <r>
    <x v="172"/>
    <x v="42"/>
    <x v="99"/>
    <n v="228500"/>
    <n v="3219800"/>
  </r>
  <r>
    <x v="172"/>
    <x v="43"/>
    <x v="99"/>
    <n v="324950"/>
    <n v="12778460"/>
  </r>
  <r>
    <x v="172"/>
    <x v="41"/>
    <x v="99"/>
    <n v="199900"/>
    <n v="1047900"/>
  </r>
  <r>
    <x v="173"/>
    <x v="42"/>
    <x v="99"/>
    <n v="263012"/>
    <n v="2893029"/>
  </r>
  <r>
    <x v="173"/>
    <x v="43"/>
    <x v="99"/>
    <n v="289900"/>
    <n v="9028214"/>
  </r>
  <r>
    <x v="173"/>
    <x v="41"/>
    <x v="99"/>
    <n v="220000"/>
    <n v="659000"/>
  </r>
  <r>
    <x v="174"/>
    <x v="42"/>
    <x v="99"/>
    <n v="280000"/>
    <n v="2688013"/>
  </r>
  <r>
    <x v="174"/>
    <x v="43"/>
    <x v="99"/>
    <n v="310000"/>
    <n v="10631902"/>
  </r>
  <r>
    <x v="174"/>
    <x v="41"/>
    <x v="99"/>
    <n v="260000"/>
    <n v="2384950"/>
  </r>
  <r>
    <x v="175"/>
    <x v="42"/>
    <x v="99"/>
    <n v="243000"/>
    <n v="1960450"/>
  </r>
  <r>
    <x v="175"/>
    <x v="43"/>
    <x v="99"/>
    <n v="300000"/>
    <n v="9495561"/>
  </r>
  <r>
    <x v="175"/>
    <x v="41"/>
    <x v="99"/>
    <n v="229950"/>
    <n v="2230450"/>
  </r>
  <r>
    <x v="176"/>
    <x v="42"/>
    <x v="99"/>
    <n v="247500"/>
    <n v="2816000"/>
  </r>
  <r>
    <x v="176"/>
    <x v="43"/>
    <x v="99"/>
    <n v="281400"/>
    <n v="7804569"/>
  </r>
  <r>
    <x v="176"/>
    <x v="41"/>
    <x v="99"/>
    <n v="215750"/>
    <n v="1694610"/>
  </r>
  <r>
    <x v="177"/>
    <x v="42"/>
    <x v="99"/>
    <n v="269975"/>
    <n v="3755800"/>
  </r>
  <r>
    <x v="177"/>
    <x v="43"/>
    <x v="99"/>
    <n v="311900"/>
    <n v="7516616"/>
  </r>
  <r>
    <x v="177"/>
    <x v="41"/>
    <x v="99"/>
    <n v="245950"/>
    <n v="1258850"/>
  </r>
  <r>
    <x v="178"/>
    <x v="42"/>
    <x v="99"/>
    <n v="260000"/>
    <n v="3920600"/>
  </r>
  <r>
    <x v="178"/>
    <x v="43"/>
    <x v="99"/>
    <n v="275000"/>
    <n v="7305256"/>
  </r>
  <r>
    <x v="178"/>
    <x v="41"/>
    <x v="99"/>
    <n v="236000"/>
    <n v="940000"/>
  </r>
  <r>
    <x v="179"/>
    <x v="42"/>
    <x v="99"/>
    <n v="257500"/>
    <n v="1601900"/>
  </r>
  <r>
    <x v="179"/>
    <x v="43"/>
    <x v="99"/>
    <n v="362950"/>
    <n v="11601287"/>
  </r>
  <r>
    <x v="179"/>
    <x v="41"/>
    <x v="99"/>
    <n v="245000"/>
    <n v="490000"/>
  </r>
  <r>
    <x v="180"/>
    <x v="42"/>
    <x v="99"/>
    <n v="253000"/>
    <n v="1016500"/>
  </r>
  <r>
    <x v="180"/>
    <x v="43"/>
    <x v="99"/>
    <n v="300000"/>
    <n v="7715486"/>
  </r>
  <r>
    <x v="180"/>
    <x v="41"/>
    <x v="99"/>
    <n v="185000"/>
    <n v="969590"/>
  </r>
  <r>
    <x v="181"/>
    <x v="42"/>
    <x v="99"/>
    <n v="355036"/>
    <n v="2089687"/>
  </r>
  <r>
    <x v="181"/>
    <x v="43"/>
    <x v="99"/>
    <n v="376450"/>
    <n v="8292800"/>
  </r>
  <r>
    <x v="181"/>
    <x v="41"/>
    <x v="99"/>
    <n v="249000"/>
    <n v="922000"/>
  </r>
  <r>
    <x v="182"/>
    <x v="42"/>
    <x v="99"/>
    <n v="290000"/>
    <n v="4384484"/>
  </r>
  <r>
    <x v="182"/>
    <x v="43"/>
    <x v="99"/>
    <n v="340000"/>
    <n v="11936348"/>
  </r>
  <r>
    <x v="182"/>
    <x v="41"/>
    <x v="99"/>
    <n v="231950"/>
    <n v="1368800"/>
  </r>
  <r>
    <x v="183"/>
    <x v="42"/>
    <x v="99"/>
    <n v="274000"/>
    <n v="2494371"/>
  </r>
  <r>
    <x v="183"/>
    <x v="43"/>
    <x v="99"/>
    <n v="311000"/>
    <n v="9337382"/>
  </r>
  <r>
    <x v="183"/>
    <x v="41"/>
    <x v="99"/>
    <n v="235000"/>
    <n v="470000"/>
  </r>
  <r>
    <x v="184"/>
    <x v="42"/>
    <x v="99"/>
    <n v="289900"/>
    <n v="3267545"/>
  </r>
  <r>
    <x v="184"/>
    <x v="43"/>
    <x v="99"/>
    <n v="310000"/>
    <n v="11452866"/>
  </r>
  <r>
    <x v="184"/>
    <x v="41"/>
    <x v="99"/>
    <m/>
    <n v="0"/>
  </r>
  <r>
    <x v="185"/>
    <x v="42"/>
    <x v="99"/>
    <n v="284500"/>
    <n v="5229666"/>
  </r>
  <r>
    <x v="185"/>
    <x v="43"/>
    <x v="99"/>
    <n v="325000"/>
    <n v="12728919"/>
  </r>
  <r>
    <x v="185"/>
    <x v="41"/>
    <x v="99"/>
    <n v="204975"/>
    <n v="409950"/>
  </r>
  <r>
    <x v="186"/>
    <x v="42"/>
    <x v="99"/>
    <n v="295500"/>
    <n v="3670614"/>
  </r>
  <r>
    <x v="186"/>
    <x v="43"/>
    <x v="99"/>
    <n v="353460"/>
    <n v="9341551"/>
  </r>
  <r>
    <x v="186"/>
    <x v="41"/>
    <x v="99"/>
    <n v="269950"/>
    <n v="2279400"/>
  </r>
  <r>
    <x v="187"/>
    <x v="42"/>
    <x v="99"/>
    <n v="288475"/>
    <n v="6452641"/>
  </r>
  <r>
    <x v="187"/>
    <x v="43"/>
    <x v="99"/>
    <n v="320000"/>
    <n v="14632124"/>
  </r>
  <r>
    <x v="187"/>
    <x v="41"/>
    <x v="99"/>
    <n v="273000"/>
    <n v="2236950"/>
  </r>
  <r>
    <x v="188"/>
    <x v="42"/>
    <x v="99"/>
    <n v="305000"/>
    <n v="4709141"/>
  </r>
  <r>
    <x v="188"/>
    <x v="43"/>
    <x v="99"/>
    <n v="289950"/>
    <n v="9012329"/>
  </r>
  <r>
    <x v="188"/>
    <x v="41"/>
    <x v="99"/>
    <n v="264000"/>
    <n v="3680050"/>
  </r>
  <r>
    <x v="189"/>
    <x v="42"/>
    <x v="99"/>
    <n v="298950"/>
    <n v="4787996"/>
  </r>
  <r>
    <x v="189"/>
    <x v="43"/>
    <x v="99"/>
    <n v="353000"/>
    <n v="8036296"/>
  </r>
  <r>
    <x v="189"/>
    <x v="41"/>
    <x v="99"/>
    <n v="255000"/>
    <n v="1292500"/>
  </r>
  <r>
    <x v="190"/>
    <x v="42"/>
    <x v="99"/>
    <n v="251200"/>
    <n v="3212711"/>
  </r>
  <r>
    <x v="190"/>
    <x v="43"/>
    <x v="99"/>
    <n v="341270"/>
    <n v="9167275"/>
  </r>
  <r>
    <x v="190"/>
    <x v="41"/>
    <x v="99"/>
    <n v="270000"/>
    <n v="1899250"/>
  </r>
  <r>
    <x v="191"/>
    <x v="42"/>
    <x v="99"/>
    <n v="294750"/>
    <n v="4358819"/>
  </r>
  <r>
    <x v="191"/>
    <x v="43"/>
    <x v="99"/>
    <n v="360000"/>
    <n v="10115801"/>
  </r>
  <r>
    <x v="191"/>
    <x v="41"/>
    <x v="99"/>
    <n v="271000"/>
    <n v="2407300"/>
  </r>
  <r>
    <x v="192"/>
    <x v="42"/>
    <x v="99"/>
    <n v="281500"/>
    <n v="2283066"/>
  </r>
  <r>
    <x v="192"/>
    <x v="43"/>
    <x v="99"/>
    <n v="299500"/>
    <n v="5815976"/>
  </r>
  <r>
    <x v="192"/>
    <x v="41"/>
    <x v="99"/>
    <n v="245000"/>
    <n v="701600"/>
  </r>
  <r>
    <x v="202"/>
    <x v="42"/>
    <x v="99"/>
    <n v="297000"/>
    <n v="3439254"/>
  </r>
  <r>
    <x v="202"/>
    <x v="43"/>
    <x v="99"/>
    <n v="329900"/>
    <n v="6251009"/>
  </r>
  <r>
    <x v="202"/>
    <x v="41"/>
    <x v="99"/>
    <n v="260000"/>
    <n v="1427900"/>
  </r>
  <r>
    <x v="194"/>
    <x v="42"/>
    <x v="99"/>
    <n v="297000"/>
    <n v="4689349"/>
  </r>
  <r>
    <x v="194"/>
    <x v="43"/>
    <x v="99"/>
    <n v="354500"/>
    <n v="8924473"/>
  </r>
  <r>
    <x v="194"/>
    <x v="41"/>
    <x v="99"/>
    <n v="276900"/>
    <n v="2426500"/>
  </r>
  <r>
    <x v="195"/>
    <x v="42"/>
    <x v="99"/>
    <n v="327500"/>
    <n v="4037887"/>
  </r>
  <r>
    <x v="195"/>
    <x v="43"/>
    <x v="99"/>
    <n v="379402"/>
    <n v="7669341"/>
  </r>
  <r>
    <x v="195"/>
    <x v="41"/>
    <x v="99"/>
    <n v="283000"/>
    <n v="2014000"/>
  </r>
  <r>
    <x v="196"/>
    <x v="42"/>
    <x v="99"/>
    <n v="315000"/>
    <n v="6080601"/>
  </r>
  <r>
    <x v="196"/>
    <x v="43"/>
    <x v="99"/>
    <n v="364000"/>
    <n v="12519243"/>
  </r>
  <r>
    <x v="196"/>
    <x v="41"/>
    <x v="99"/>
    <n v="290500"/>
    <n v="3836615"/>
  </r>
  <r>
    <x v="197"/>
    <x v="42"/>
    <x v="99"/>
    <n v="325000"/>
    <n v="2610410"/>
  </r>
  <r>
    <x v="197"/>
    <x v="43"/>
    <x v="99"/>
    <n v="345000"/>
    <n v="9022590"/>
  </r>
  <r>
    <x v="197"/>
    <x v="41"/>
    <x v="99"/>
    <n v="293000"/>
    <n v="2002500"/>
  </r>
  <r>
    <x v="198"/>
    <x v="42"/>
    <x v="99"/>
    <n v="300000"/>
    <n v="5337600"/>
  </r>
  <r>
    <x v="198"/>
    <x v="43"/>
    <x v="99"/>
    <n v="319500"/>
    <n v="11800480"/>
  </r>
  <r>
    <x v="198"/>
    <x v="41"/>
    <x v="99"/>
    <n v="284975"/>
    <n v="2863200"/>
  </r>
  <r>
    <x v="199"/>
    <x v="42"/>
    <x v="99"/>
    <n v="340948"/>
    <n v="4212186"/>
  </r>
  <r>
    <x v="199"/>
    <x v="43"/>
    <x v="99"/>
    <n v="375144"/>
    <n v="12537819"/>
  </r>
  <r>
    <x v="199"/>
    <x v="41"/>
    <x v="99"/>
    <n v="297500"/>
    <n v="1783000"/>
  </r>
  <r>
    <x v="200"/>
    <x v="42"/>
    <x v="99"/>
    <n v="334400"/>
    <n v="6010899"/>
  </r>
  <r>
    <x v="200"/>
    <x v="43"/>
    <x v="99"/>
    <n v="360000"/>
    <n v="11264813"/>
  </r>
  <r>
    <x v="200"/>
    <x v="41"/>
    <x v="99"/>
    <n v="360320"/>
    <n v="1373785"/>
  </r>
  <r>
    <x v="201"/>
    <x v="41"/>
    <x v="99"/>
    <n v="288500"/>
    <n v="873735"/>
  </r>
  <r>
    <x v="201"/>
    <x v="43"/>
    <x v="99"/>
    <n v="315000"/>
    <n v="6177648"/>
  </r>
  <r>
    <x v="201"/>
    <x v="42"/>
    <x v="99"/>
    <n v="330000"/>
    <n v="6200916"/>
  </r>
  <r>
    <x v="12"/>
    <x v="42"/>
    <x v="100"/>
    <m/>
    <n v="0"/>
  </r>
  <r>
    <x v="12"/>
    <x v="43"/>
    <x v="100"/>
    <n v="169000"/>
    <n v="2198350"/>
  </r>
  <r>
    <x v="13"/>
    <x v="42"/>
    <x v="100"/>
    <m/>
    <n v="0"/>
  </r>
  <r>
    <x v="13"/>
    <x v="43"/>
    <x v="100"/>
    <n v="137000"/>
    <n v="963300"/>
  </r>
  <r>
    <x v="14"/>
    <x v="42"/>
    <x v="100"/>
    <n v="151500"/>
    <n v="151500"/>
  </r>
  <r>
    <x v="14"/>
    <x v="43"/>
    <x v="100"/>
    <n v="171450"/>
    <n v="2474100"/>
  </r>
  <r>
    <x v="15"/>
    <x v="42"/>
    <x v="100"/>
    <n v="198950"/>
    <n v="198950"/>
  </r>
  <r>
    <x v="15"/>
    <x v="43"/>
    <x v="100"/>
    <n v="248750"/>
    <n v="3194400"/>
  </r>
  <r>
    <x v="16"/>
    <x v="42"/>
    <x v="100"/>
    <n v="208950"/>
    <n v="208950"/>
  </r>
  <r>
    <x v="16"/>
    <x v="43"/>
    <x v="100"/>
    <n v="215000"/>
    <n v="3504597"/>
  </r>
  <r>
    <x v="17"/>
    <x v="42"/>
    <x v="100"/>
    <m/>
    <n v="0"/>
  </r>
  <r>
    <x v="17"/>
    <x v="43"/>
    <x v="100"/>
    <n v="189000"/>
    <n v="3366497"/>
  </r>
  <r>
    <x v="18"/>
    <x v="42"/>
    <x v="100"/>
    <n v="179900"/>
    <n v="179900"/>
  </r>
  <r>
    <x v="18"/>
    <x v="43"/>
    <x v="100"/>
    <n v="231470"/>
    <n v="3864840"/>
  </r>
  <r>
    <x v="19"/>
    <x v="42"/>
    <x v="100"/>
    <n v="222735"/>
    <n v="857888"/>
  </r>
  <r>
    <x v="19"/>
    <x v="43"/>
    <x v="100"/>
    <n v="171000"/>
    <n v="2880350"/>
  </r>
  <r>
    <x v="20"/>
    <x v="42"/>
    <x v="100"/>
    <n v="199950"/>
    <n v="399900"/>
  </r>
  <r>
    <x v="20"/>
    <x v="43"/>
    <x v="100"/>
    <n v="178538"/>
    <n v="2228975"/>
  </r>
  <r>
    <x v="21"/>
    <x v="42"/>
    <x v="100"/>
    <n v="213032"/>
    <n v="641232"/>
  </r>
  <r>
    <x v="21"/>
    <x v="43"/>
    <x v="100"/>
    <n v="188750"/>
    <n v="2051000"/>
  </r>
  <r>
    <x v="22"/>
    <x v="42"/>
    <x v="100"/>
    <n v="219117"/>
    <n v="875672"/>
  </r>
  <r>
    <x v="22"/>
    <x v="43"/>
    <x v="100"/>
    <n v="177087"/>
    <n v="1878973"/>
  </r>
  <r>
    <x v="23"/>
    <x v="42"/>
    <x v="100"/>
    <n v="205950"/>
    <n v="1249110"/>
  </r>
  <r>
    <x v="23"/>
    <x v="43"/>
    <x v="100"/>
    <n v="191900"/>
    <n v="1998800"/>
  </r>
  <r>
    <x v="24"/>
    <x v="42"/>
    <x v="100"/>
    <n v="208950"/>
    <n v="644850"/>
  </r>
  <r>
    <x v="24"/>
    <x v="43"/>
    <x v="100"/>
    <n v="195975"/>
    <n v="1237350"/>
  </r>
  <r>
    <x v="25"/>
    <x v="42"/>
    <x v="100"/>
    <n v="215200"/>
    <n v="430400"/>
  </r>
  <r>
    <x v="25"/>
    <x v="43"/>
    <x v="100"/>
    <n v="198696"/>
    <n v="2414942"/>
  </r>
  <r>
    <x v="26"/>
    <x v="42"/>
    <x v="100"/>
    <n v="191850"/>
    <n v="383700"/>
  </r>
  <r>
    <x v="26"/>
    <x v="43"/>
    <x v="100"/>
    <n v="199275"/>
    <n v="4805269"/>
  </r>
  <r>
    <x v="27"/>
    <x v="42"/>
    <x v="100"/>
    <n v="219946"/>
    <n v="439892"/>
  </r>
  <r>
    <x v="27"/>
    <x v="43"/>
    <x v="100"/>
    <n v="241638"/>
    <n v="4677637"/>
  </r>
  <r>
    <x v="28"/>
    <x v="42"/>
    <x v="100"/>
    <n v="212950"/>
    <n v="212950"/>
  </r>
  <r>
    <x v="28"/>
    <x v="43"/>
    <x v="100"/>
    <n v="226475"/>
    <n v="3377032"/>
  </r>
  <r>
    <x v="29"/>
    <x v="42"/>
    <x v="100"/>
    <n v="207539"/>
    <n v="415077"/>
  </r>
  <r>
    <x v="29"/>
    <x v="43"/>
    <x v="100"/>
    <n v="245000"/>
    <n v="4306700"/>
  </r>
  <r>
    <x v="30"/>
    <x v="42"/>
    <x v="100"/>
    <n v="189250"/>
    <n v="378500"/>
  </r>
  <r>
    <x v="30"/>
    <x v="43"/>
    <x v="100"/>
    <n v="228200"/>
    <n v="4256850"/>
  </r>
  <r>
    <x v="31"/>
    <x v="42"/>
    <x v="100"/>
    <m/>
    <n v="0"/>
  </r>
  <r>
    <x v="31"/>
    <x v="43"/>
    <x v="100"/>
    <n v="218450"/>
    <n v="3851300"/>
  </r>
  <r>
    <x v="32"/>
    <x v="42"/>
    <x v="100"/>
    <m/>
    <n v="0"/>
  </r>
  <r>
    <x v="32"/>
    <x v="43"/>
    <x v="100"/>
    <n v="255200"/>
    <n v="2656400"/>
  </r>
  <r>
    <x v="33"/>
    <x v="42"/>
    <x v="100"/>
    <n v="153000"/>
    <n v="153000"/>
  </r>
  <r>
    <x v="33"/>
    <x v="43"/>
    <x v="100"/>
    <n v="225000"/>
    <n v="2214485"/>
  </r>
  <r>
    <x v="34"/>
    <x v="42"/>
    <x v="100"/>
    <m/>
    <n v="0"/>
  </r>
  <r>
    <x v="34"/>
    <x v="43"/>
    <x v="100"/>
    <n v="234900"/>
    <n v="2940125"/>
  </r>
  <r>
    <x v="35"/>
    <x v="42"/>
    <x v="100"/>
    <m/>
    <n v="0"/>
  </r>
  <r>
    <x v="35"/>
    <x v="43"/>
    <x v="100"/>
    <n v="254750"/>
    <n v="2877729"/>
  </r>
  <r>
    <x v="36"/>
    <x v="42"/>
    <x v="100"/>
    <m/>
    <n v="0"/>
  </r>
  <r>
    <x v="36"/>
    <x v="43"/>
    <x v="100"/>
    <n v="399900"/>
    <n v="2482899"/>
  </r>
  <r>
    <x v="37"/>
    <x v="42"/>
    <x v="100"/>
    <n v="209900"/>
    <n v="209900"/>
  </r>
  <r>
    <x v="37"/>
    <x v="43"/>
    <x v="100"/>
    <n v="283450"/>
    <n v="2505250"/>
  </r>
  <r>
    <x v="38"/>
    <x v="42"/>
    <x v="100"/>
    <m/>
    <n v="0"/>
  </r>
  <r>
    <x v="38"/>
    <x v="43"/>
    <x v="100"/>
    <n v="233000"/>
    <n v="2891699"/>
  </r>
  <r>
    <x v="39"/>
    <x v="42"/>
    <x v="100"/>
    <n v="208495"/>
    <n v="416990"/>
  </r>
  <r>
    <x v="39"/>
    <x v="43"/>
    <x v="100"/>
    <n v="274500"/>
    <n v="6815650"/>
  </r>
  <r>
    <x v="40"/>
    <x v="42"/>
    <x v="100"/>
    <m/>
    <n v="0"/>
  </r>
  <r>
    <x v="40"/>
    <x v="43"/>
    <x v="100"/>
    <n v="290000"/>
    <n v="5203895"/>
  </r>
  <r>
    <x v="41"/>
    <x v="42"/>
    <x v="100"/>
    <n v="316000"/>
    <n v="316000"/>
  </r>
  <r>
    <x v="41"/>
    <x v="43"/>
    <x v="100"/>
    <n v="268900"/>
    <n v="3841200"/>
  </r>
  <r>
    <x v="42"/>
    <x v="42"/>
    <x v="100"/>
    <m/>
    <n v="0"/>
  </r>
  <r>
    <x v="42"/>
    <x v="43"/>
    <x v="100"/>
    <n v="317500"/>
    <n v="5668550"/>
  </r>
  <r>
    <x v="43"/>
    <x v="42"/>
    <x v="100"/>
    <m/>
    <n v="0"/>
  </r>
  <r>
    <x v="43"/>
    <x v="43"/>
    <x v="100"/>
    <n v="300000"/>
    <n v="3915850"/>
  </r>
  <r>
    <x v="44"/>
    <x v="42"/>
    <x v="100"/>
    <m/>
    <n v="0"/>
  </r>
  <r>
    <x v="44"/>
    <x v="43"/>
    <x v="100"/>
    <n v="332950"/>
    <n v="4371100"/>
  </r>
  <r>
    <x v="45"/>
    <x v="42"/>
    <x v="100"/>
    <n v="199900"/>
    <n v="199900"/>
  </r>
  <r>
    <x v="45"/>
    <x v="43"/>
    <x v="100"/>
    <n v="234500"/>
    <n v="2054150"/>
  </r>
  <r>
    <x v="46"/>
    <x v="42"/>
    <x v="100"/>
    <m/>
    <n v="0"/>
  </r>
  <r>
    <x v="46"/>
    <x v="43"/>
    <x v="100"/>
    <n v="233000"/>
    <n v="2935350"/>
  </r>
  <r>
    <x v="47"/>
    <x v="42"/>
    <x v="100"/>
    <n v="215450"/>
    <n v="430900"/>
  </r>
  <r>
    <x v="47"/>
    <x v="43"/>
    <x v="100"/>
    <n v="264950"/>
    <n v="3038908"/>
  </r>
  <r>
    <x v="48"/>
    <x v="42"/>
    <x v="100"/>
    <m/>
    <n v="0"/>
  </r>
  <r>
    <x v="48"/>
    <x v="43"/>
    <x v="100"/>
    <n v="302500"/>
    <n v="2180600"/>
  </r>
  <r>
    <x v="49"/>
    <x v="42"/>
    <x v="100"/>
    <m/>
    <n v="0"/>
  </r>
  <r>
    <x v="49"/>
    <x v="43"/>
    <x v="100"/>
    <n v="281950"/>
    <n v="3901350"/>
  </r>
  <r>
    <x v="50"/>
    <x v="42"/>
    <x v="100"/>
    <m/>
    <n v="0"/>
  </r>
  <r>
    <x v="50"/>
    <x v="43"/>
    <x v="100"/>
    <n v="274000"/>
    <n v="2643450"/>
  </r>
  <r>
    <x v="51"/>
    <x v="42"/>
    <x v="100"/>
    <n v="335000"/>
    <n v="335000"/>
  </r>
  <r>
    <x v="51"/>
    <x v="43"/>
    <x v="100"/>
    <n v="282300"/>
    <n v="5755450"/>
  </r>
  <r>
    <x v="52"/>
    <x v="42"/>
    <x v="100"/>
    <m/>
    <n v="0"/>
  </r>
  <r>
    <x v="52"/>
    <x v="43"/>
    <x v="100"/>
    <n v="284900"/>
    <n v="2393121"/>
  </r>
  <r>
    <x v="53"/>
    <x v="42"/>
    <x v="100"/>
    <n v="242450"/>
    <n v="484899"/>
  </r>
  <r>
    <x v="53"/>
    <x v="43"/>
    <x v="100"/>
    <n v="245425"/>
    <n v="3154100"/>
  </r>
  <r>
    <x v="54"/>
    <x v="42"/>
    <x v="100"/>
    <m/>
    <n v="0"/>
  </r>
  <r>
    <x v="54"/>
    <x v="43"/>
    <x v="100"/>
    <n v="249950"/>
    <n v="3157550"/>
  </r>
  <r>
    <x v="55"/>
    <x v="42"/>
    <x v="100"/>
    <m/>
    <n v="0"/>
  </r>
  <r>
    <x v="55"/>
    <x v="43"/>
    <x v="100"/>
    <n v="249900"/>
    <n v="3547841"/>
  </r>
  <r>
    <x v="56"/>
    <x v="42"/>
    <x v="100"/>
    <m/>
    <n v="0"/>
  </r>
  <r>
    <x v="56"/>
    <x v="43"/>
    <x v="100"/>
    <n v="263450"/>
    <n v="2084400"/>
  </r>
  <r>
    <x v="57"/>
    <x v="42"/>
    <x v="100"/>
    <n v="191500"/>
    <n v="383000"/>
  </r>
  <r>
    <x v="57"/>
    <x v="43"/>
    <x v="100"/>
    <n v="258950"/>
    <n v="2753232"/>
  </r>
  <r>
    <x v="58"/>
    <x v="42"/>
    <x v="100"/>
    <m/>
    <n v="0"/>
  </r>
  <r>
    <x v="58"/>
    <x v="43"/>
    <x v="100"/>
    <n v="266700"/>
    <n v="1062800"/>
  </r>
  <r>
    <x v="59"/>
    <x v="42"/>
    <x v="100"/>
    <m/>
    <n v="0"/>
  </r>
  <r>
    <x v="59"/>
    <x v="43"/>
    <x v="100"/>
    <n v="261250"/>
    <n v="1614950"/>
  </r>
  <r>
    <x v="60"/>
    <x v="42"/>
    <x v="100"/>
    <m/>
    <n v="0"/>
  </r>
  <r>
    <x v="60"/>
    <x v="43"/>
    <x v="100"/>
    <n v="280500"/>
    <n v="1933350"/>
  </r>
  <r>
    <x v="61"/>
    <x v="42"/>
    <x v="100"/>
    <m/>
    <n v="0"/>
  </r>
  <r>
    <x v="61"/>
    <x v="43"/>
    <x v="100"/>
    <n v="176000"/>
    <n v="176000"/>
  </r>
  <r>
    <x v="62"/>
    <x v="42"/>
    <x v="100"/>
    <m/>
    <n v="0"/>
  </r>
  <r>
    <x v="62"/>
    <x v="43"/>
    <x v="100"/>
    <n v="275000"/>
    <n v="2254490"/>
  </r>
  <r>
    <x v="63"/>
    <x v="42"/>
    <x v="100"/>
    <m/>
    <n v="0"/>
  </r>
  <r>
    <x v="63"/>
    <x v="43"/>
    <x v="100"/>
    <n v="249450"/>
    <n v="2691700"/>
  </r>
  <r>
    <x v="64"/>
    <x v="42"/>
    <x v="100"/>
    <n v="230000"/>
    <n v="230000"/>
  </r>
  <r>
    <x v="64"/>
    <x v="43"/>
    <x v="100"/>
    <n v="239900"/>
    <n v="2448800"/>
  </r>
  <r>
    <x v="65"/>
    <x v="42"/>
    <x v="100"/>
    <m/>
    <n v="0"/>
  </r>
  <r>
    <x v="65"/>
    <x v="43"/>
    <x v="100"/>
    <n v="243000"/>
    <n v="2391900"/>
  </r>
  <r>
    <x v="66"/>
    <x v="42"/>
    <x v="100"/>
    <m/>
    <n v="0"/>
  </r>
  <r>
    <x v="66"/>
    <x v="43"/>
    <x v="100"/>
    <n v="273425"/>
    <n v="3325250"/>
  </r>
  <r>
    <x v="67"/>
    <x v="42"/>
    <x v="100"/>
    <n v="199000"/>
    <n v="199000"/>
  </r>
  <r>
    <x v="67"/>
    <x v="43"/>
    <x v="100"/>
    <n v="275000"/>
    <n v="2805860"/>
  </r>
  <r>
    <x v="68"/>
    <x v="42"/>
    <x v="100"/>
    <m/>
    <n v="0"/>
  </r>
  <r>
    <x v="68"/>
    <x v="43"/>
    <x v="100"/>
    <n v="249900"/>
    <n v="4488446"/>
  </r>
  <r>
    <x v="69"/>
    <x v="42"/>
    <x v="100"/>
    <m/>
    <n v="0"/>
  </r>
  <r>
    <x v="69"/>
    <x v="43"/>
    <x v="100"/>
    <n v="229750"/>
    <n v="3033582"/>
  </r>
  <r>
    <x v="70"/>
    <x v="42"/>
    <x v="100"/>
    <m/>
    <n v="0"/>
  </r>
  <r>
    <x v="70"/>
    <x v="43"/>
    <x v="100"/>
    <n v="251500"/>
    <n v="1699400"/>
  </r>
  <r>
    <x v="71"/>
    <x v="42"/>
    <x v="100"/>
    <m/>
    <n v="0"/>
  </r>
  <r>
    <x v="71"/>
    <x v="43"/>
    <x v="100"/>
    <n v="254975"/>
    <n v="1824950"/>
  </r>
  <r>
    <x v="72"/>
    <x v="42"/>
    <x v="100"/>
    <m/>
    <n v="0"/>
  </r>
  <r>
    <x v="72"/>
    <x v="43"/>
    <x v="100"/>
    <n v="228750"/>
    <n v="3074200"/>
  </r>
  <r>
    <x v="73"/>
    <x v="42"/>
    <x v="100"/>
    <m/>
    <n v="0"/>
  </r>
  <r>
    <x v="73"/>
    <x v="43"/>
    <x v="100"/>
    <n v="230000"/>
    <n v="2375699"/>
  </r>
  <r>
    <x v="74"/>
    <x v="42"/>
    <x v="100"/>
    <m/>
    <n v="0"/>
  </r>
  <r>
    <x v="74"/>
    <x v="43"/>
    <x v="100"/>
    <n v="223975"/>
    <n v="3071703"/>
  </r>
  <r>
    <x v="75"/>
    <x v="42"/>
    <x v="100"/>
    <m/>
    <n v="0"/>
  </r>
  <r>
    <x v="75"/>
    <x v="43"/>
    <x v="100"/>
    <n v="229475"/>
    <n v="2717400"/>
  </r>
  <r>
    <x v="76"/>
    <x v="42"/>
    <x v="100"/>
    <m/>
    <n v="0"/>
  </r>
  <r>
    <x v="76"/>
    <x v="43"/>
    <x v="100"/>
    <n v="226500"/>
    <n v="2800000"/>
  </r>
  <r>
    <x v="77"/>
    <x v="42"/>
    <x v="100"/>
    <m/>
    <n v="0"/>
  </r>
  <r>
    <x v="77"/>
    <x v="43"/>
    <x v="100"/>
    <n v="188750"/>
    <n v="1642850"/>
  </r>
  <r>
    <x v="78"/>
    <x v="42"/>
    <x v="100"/>
    <m/>
    <n v="0"/>
  </r>
  <r>
    <x v="78"/>
    <x v="43"/>
    <x v="100"/>
    <n v="271750"/>
    <n v="2445200"/>
  </r>
  <r>
    <x v="79"/>
    <x v="42"/>
    <x v="100"/>
    <m/>
    <n v="0"/>
  </r>
  <r>
    <x v="79"/>
    <x v="43"/>
    <x v="100"/>
    <n v="299900"/>
    <n v="4793800"/>
  </r>
  <r>
    <x v="80"/>
    <x v="42"/>
    <x v="100"/>
    <m/>
    <n v="0"/>
  </r>
  <r>
    <x v="80"/>
    <x v="43"/>
    <x v="100"/>
    <n v="257500"/>
    <n v="3661349"/>
  </r>
  <r>
    <x v="81"/>
    <x v="42"/>
    <x v="100"/>
    <n v="219000"/>
    <n v="219000"/>
  </r>
  <r>
    <x v="81"/>
    <x v="43"/>
    <x v="100"/>
    <n v="275725"/>
    <n v="2352150"/>
  </r>
  <r>
    <x v="82"/>
    <x v="42"/>
    <x v="100"/>
    <m/>
    <n v="0"/>
  </r>
  <r>
    <x v="82"/>
    <x v="43"/>
    <x v="100"/>
    <n v="263750"/>
    <n v="2829937"/>
  </r>
  <r>
    <x v="83"/>
    <x v="42"/>
    <x v="100"/>
    <m/>
    <n v="0"/>
  </r>
  <r>
    <x v="83"/>
    <x v="43"/>
    <x v="100"/>
    <n v="234475"/>
    <n v="870535"/>
  </r>
  <r>
    <x v="84"/>
    <x v="42"/>
    <x v="100"/>
    <m/>
    <n v="0"/>
  </r>
  <r>
    <x v="84"/>
    <x v="43"/>
    <x v="100"/>
    <n v="225975"/>
    <n v="2082400"/>
  </r>
  <r>
    <x v="85"/>
    <x v="42"/>
    <x v="100"/>
    <n v="192900"/>
    <n v="192900"/>
  </r>
  <r>
    <x v="85"/>
    <x v="43"/>
    <x v="100"/>
    <n v="216400"/>
    <n v="797800"/>
  </r>
  <r>
    <x v="86"/>
    <x v="42"/>
    <x v="100"/>
    <m/>
    <n v="0"/>
  </r>
  <r>
    <x v="86"/>
    <x v="43"/>
    <x v="100"/>
    <n v="208000"/>
    <n v="1977511"/>
  </r>
  <r>
    <x v="87"/>
    <x v="42"/>
    <x v="100"/>
    <m/>
    <n v="0"/>
  </r>
  <r>
    <x v="87"/>
    <x v="43"/>
    <x v="100"/>
    <n v="259950"/>
    <n v="3259700"/>
  </r>
  <r>
    <x v="88"/>
    <x v="42"/>
    <x v="100"/>
    <m/>
    <n v="0"/>
  </r>
  <r>
    <x v="88"/>
    <x v="43"/>
    <x v="100"/>
    <n v="242475"/>
    <n v="3023750"/>
  </r>
  <r>
    <x v="89"/>
    <x v="42"/>
    <x v="100"/>
    <m/>
    <n v="0"/>
  </r>
  <r>
    <x v="89"/>
    <x v="43"/>
    <x v="100"/>
    <n v="260750"/>
    <n v="3953412"/>
  </r>
  <r>
    <x v="90"/>
    <x v="42"/>
    <x v="100"/>
    <n v="289997"/>
    <n v="289997"/>
  </r>
  <r>
    <x v="90"/>
    <x v="43"/>
    <x v="100"/>
    <n v="258475"/>
    <n v="4113250"/>
  </r>
  <r>
    <x v="91"/>
    <x v="42"/>
    <x v="100"/>
    <n v="240000"/>
    <n v="240000"/>
  </r>
  <r>
    <x v="91"/>
    <x v="43"/>
    <x v="100"/>
    <n v="274975"/>
    <n v="3477550"/>
  </r>
  <r>
    <x v="92"/>
    <x v="42"/>
    <x v="100"/>
    <n v="440000"/>
    <n v="440000"/>
  </r>
  <r>
    <x v="92"/>
    <x v="43"/>
    <x v="100"/>
    <n v="284421"/>
    <n v="4406071"/>
  </r>
  <r>
    <x v="93"/>
    <x v="42"/>
    <x v="100"/>
    <m/>
    <n v="0"/>
  </r>
  <r>
    <x v="93"/>
    <x v="43"/>
    <x v="100"/>
    <n v="225975"/>
    <n v="2952444"/>
  </r>
  <r>
    <x v="94"/>
    <x v="42"/>
    <x v="100"/>
    <m/>
    <n v="0"/>
  </r>
  <r>
    <x v="94"/>
    <x v="43"/>
    <x v="100"/>
    <n v="249950"/>
    <n v="2479522"/>
  </r>
  <r>
    <x v="95"/>
    <x v="42"/>
    <x v="100"/>
    <n v="145000"/>
    <n v="145000"/>
  </r>
  <r>
    <x v="95"/>
    <x v="43"/>
    <x v="100"/>
    <n v="237495"/>
    <n v="1913990"/>
  </r>
  <r>
    <x v="96"/>
    <x v="42"/>
    <x v="100"/>
    <m/>
    <n v="0"/>
  </r>
  <r>
    <x v="96"/>
    <x v="43"/>
    <x v="100"/>
    <n v="278700"/>
    <n v="1091350"/>
  </r>
  <r>
    <x v="97"/>
    <x v="42"/>
    <x v="100"/>
    <m/>
    <n v="0"/>
  </r>
  <r>
    <x v="97"/>
    <x v="43"/>
    <x v="100"/>
    <n v="214950"/>
    <n v="429900"/>
  </r>
  <r>
    <x v="98"/>
    <x v="42"/>
    <x v="100"/>
    <m/>
    <n v="0"/>
  </r>
  <r>
    <x v="98"/>
    <x v="43"/>
    <x v="100"/>
    <n v="220475"/>
    <n v="2281556"/>
  </r>
  <r>
    <x v="99"/>
    <x v="42"/>
    <x v="100"/>
    <m/>
    <n v="0"/>
  </r>
  <r>
    <x v="99"/>
    <x v="43"/>
    <x v="100"/>
    <n v="169900"/>
    <n v="1730240"/>
  </r>
  <r>
    <x v="100"/>
    <x v="42"/>
    <x v="100"/>
    <m/>
    <n v="0"/>
  </r>
  <r>
    <x v="100"/>
    <x v="43"/>
    <x v="100"/>
    <n v="247500"/>
    <n v="3750880"/>
  </r>
  <r>
    <x v="101"/>
    <x v="42"/>
    <x v="100"/>
    <m/>
    <n v="0"/>
  </r>
  <r>
    <x v="101"/>
    <x v="43"/>
    <x v="100"/>
    <n v="262490"/>
    <n v="3261750"/>
  </r>
  <r>
    <x v="102"/>
    <x v="42"/>
    <x v="100"/>
    <m/>
    <n v="0"/>
  </r>
  <r>
    <x v="102"/>
    <x v="43"/>
    <x v="100"/>
    <n v="222000"/>
    <n v="1372950"/>
  </r>
  <r>
    <x v="103"/>
    <x v="42"/>
    <x v="100"/>
    <m/>
    <n v="0"/>
  </r>
  <r>
    <x v="103"/>
    <x v="43"/>
    <x v="100"/>
    <n v="236500"/>
    <n v="3182730"/>
  </r>
  <r>
    <x v="104"/>
    <x v="42"/>
    <x v="100"/>
    <m/>
    <n v="0"/>
  </r>
  <r>
    <x v="104"/>
    <x v="43"/>
    <x v="100"/>
    <n v="262475"/>
    <n v="3087850"/>
  </r>
  <r>
    <x v="105"/>
    <x v="42"/>
    <x v="100"/>
    <m/>
    <n v="0"/>
  </r>
  <r>
    <x v="105"/>
    <x v="43"/>
    <x v="100"/>
    <n v="171950"/>
    <n v="1468900"/>
  </r>
  <r>
    <x v="106"/>
    <x v="42"/>
    <x v="100"/>
    <m/>
    <n v="0"/>
  </r>
  <r>
    <x v="106"/>
    <x v="43"/>
    <x v="100"/>
    <n v="258250"/>
    <n v="1569800"/>
  </r>
  <r>
    <x v="107"/>
    <x v="42"/>
    <x v="100"/>
    <m/>
    <n v="0"/>
  </r>
  <r>
    <x v="107"/>
    <x v="43"/>
    <x v="100"/>
    <n v="272475"/>
    <n v="2573340"/>
  </r>
  <r>
    <x v="108"/>
    <x v="42"/>
    <x v="100"/>
    <m/>
    <n v="0"/>
  </r>
  <r>
    <x v="108"/>
    <x v="43"/>
    <x v="100"/>
    <n v="263250"/>
    <n v="1782350"/>
  </r>
  <r>
    <x v="109"/>
    <x v="42"/>
    <x v="100"/>
    <m/>
    <n v="0"/>
  </r>
  <r>
    <x v="109"/>
    <x v="43"/>
    <x v="100"/>
    <n v="152450"/>
    <n v="304900"/>
  </r>
  <r>
    <x v="110"/>
    <x v="42"/>
    <x v="100"/>
    <m/>
    <n v="0"/>
  </r>
  <r>
    <x v="110"/>
    <x v="43"/>
    <x v="100"/>
    <n v="203556"/>
    <n v="2094506"/>
  </r>
  <r>
    <x v="111"/>
    <x v="42"/>
    <x v="100"/>
    <m/>
    <n v="0"/>
  </r>
  <r>
    <x v="111"/>
    <x v="43"/>
    <x v="100"/>
    <n v="215199"/>
    <n v="1236249"/>
  </r>
  <r>
    <x v="112"/>
    <x v="42"/>
    <x v="100"/>
    <n v="238000"/>
    <n v="238000"/>
  </r>
  <r>
    <x v="112"/>
    <x v="43"/>
    <x v="100"/>
    <n v="220750"/>
    <n v="2537250"/>
  </r>
  <r>
    <x v="113"/>
    <x v="42"/>
    <x v="100"/>
    <n v="92000"/>
    <n v="92000"/>
  </r>
  <r>
    <x v="113"/>
    <x v="43"/>
    <x v="100"/>
    <n v="241600"/>
    <n v="1537200"/>
  </r>
  <r>
    <x v="114"/>
    <x v="42"/>
    <x v="100"/>
    <m/>
    <n v="0"/>
  </r>
  <r>
    <x v="114"/>
    <x v="43"/>
    <x v="100"/>
    <n v="274950"/>
    <n v="3258655"/>
  </r>
  <r>
    <x v="115"/>
    <x v="42"/>
    <x v="100"/>
    <m/>
    <n v="0"/>
  </r>
  <r>
    <x v="115"/>
    <x v="43"/>
    <x v="100"/>
    <n v="191000"/>
    <n v="1380800"/>
  </r>
  <r>
    <x v="116"/>
    <x v="42"/>
    <x v="100"/>
    <m/>
    <n v="0"/>
  </r>
  <r>
    <x v="116"/>
    <x v="43"/>
    <x v="100"/>
    <n v="209000"/>
    <n v="2212950"/>
  </r>
  <r>
    <x v="117"/>
    <x v="42"/>
    <x v="100"/>
    <m/>
    <n v="0"/>
  </r>
  <r>
    <x v="117"/>
    <x v="43"/>
    <x v="100"/>
    <n v="273000"/>
    <n v="3166320"/>
  </r>
  <r>
    <x v="118"/>
    <x v="42"/>
    <x v="100"/>
    <m/>
    <n v="0"/>
  </r>
  <r>
    <x v="118"/>
    <x v="43"/>
    <x v="100"/>
    <n v="212500"/>
    <n v="1557503"/>
  </r>
  <r>
    <x v="119"/>
    <x v="42"/>
    <x v="100"/>
    <n v="198400"/>
    <n v="198400"/>
  </r>
  <r>
    <x v="119"/>
    <x v="43"/>
    <x v="100"/>
    <n v="196000"/>
    <n v="1653250"/>
  </r>
  <r>
    <x v="120"/>
    <x v="42"/>
    <x v="100"/>
    <m/>
    <n v="0"/>
  </r>
  <r>
    <x v="120"/>
    <x v="43"/>
    <x v="100"/>
    <n v="274500"/>
    <n v="835500"/>
  </r>
  <r>
    <x v="121"/>
    <x v="42"/>
    <x v="100"/>
    <m/>
    <n v="0"/>
  </r>
  <r>
    <x v="121"/>
    <x v="43"/>
    <x v="100"/>
    <n v="213500"/>
    <n v="827000"/>
  </r>
  <r>
    <x v="122"/>
    <x v="42"/>
    <x v="100"/>
    <m/>
    <n v="0"/>
  </r>
  <r>
    <x v="122"/>
    <x v="43"/>
    <x v="100"/>
    <n v="285000"/>
    <n v="803000"/>
  </r>
  <r>
    <x v="123"/>
    <x v="42"/>
    <x v="100"/>
    <m/>
    <n v="0"/>
  </r>
  <r>
    <x v="123"/>
    <x v="43"/>
    <x v="100"/>
    <n v="269950"/>
    <n v="2272800"/>
  </r>
  <r>
    <x v="124"/>
    <x v="42"/>
    <x v="100"/>
    <m/>
    <n v="0"/>
  </r>
  <r>
    <x v="124"/>
    <x v="43"/>
    <x v="100"/>
    <n v="251000"/>
    <n v="1905049"/>
  </r>
  <r>
    <x v="125"/>
    <x v="42"/>
    <x v="100"/>
    <m/>
    <n v="0"/>
  </r>
  <r>
    <x v="125"/>
    <x v="43"/>
    <x v="100"/>
    <n v="225000"/>
    <n v="2652675"/>
  </r>
  <r>
    <x v="126"/>
    <x v="42"/>
    <x v="100"/>
    <m/>
    <n v="0"/>
  </r>
  <r>
    <x v="126"/>
    <x v="43"/>
    <x v="100"/>
    <n v="208950"/>
    <n v="3190199"/>
  </r>
  <r>
    <x v="127"/>
    <x v="42"/>
    <x v="100"/>
    <n v="409000"/>
    <n v="409000"/>
  </r>
  <r>
    <x v="127"/>
    <x v="43"/>
    <x v="100"/>
    <n v="215000"/>
    <n v="3775850"/>
  </r>
  <r>
    <x v="128"/>
    <x v="42"/>
    <x v="100"/>
    <n v="262000"/>
    <n v="262000"/>
  </r>
  <r>
    <x v="128"/>
    <x v="43"/>
    <x v="100"/>
    <n v="195000"/>
    <n v="767500"/>
  </r>
  <r>
    <x v="129"/>
    <x v="42"/>
    <x v="100"/>
    <m/>
    <n v="0"/>
  </r>
  <r>
    <x v="129"/>
    <x v="43"/>
    <x v="100"/>
    <n v="259000"/>
    <n v="2627990"/>
  </r>
  <r>
    <x v="130"/>
    <x v="42"/>
    <x v="100"/>
    <m/>
    <n v="0"/>
  </r>
  <r>
    <x v="130"/>
    <x v="43"/>
    <x v="100"/>
    <n v="243894"/>
    <n v="3180649"/>
  </r>
  <r>
    <x v="131"/>
    <x v="42"/>
    <x v="100"/>
    <m/>
    <n v="0"/>
  </r>
  <r>
    <x v="131"/>
    <x v="43"/>
    <x v="100"/>
    <n v="276250"/>
    <n v="1130450"/>
  </r>
  <r>
    <x v="132"/>
    <x v="42"/>
    <x v="100"/>
    <m/>
    <n v="0"/>
  </r>
  <r>
    <x v="132"/>
    <x v="43"/>
    <x v="100"/>
    <n v="215000"/>
    <n v="2150987"/>
  </r>
  <r>
    <x v="133"/>
    <x v="42"/>
    <x v="100"/>
    <m/>
    <n v="0"/>
  </r>
  <r>
    <x v="133"/>
    <x v="43"/>
    <x v="100"/>
    <n v="223000"/>
    <n v="1120500"/>
  </r>
  <r>
    <x v="134"/>
    <x v="42"/>
    <x v="100"/>
    <m/>
    <n v="0"/>
  </r>
  <r>
    <x v="134"/>
    <x v="43"/>
    <x v="100"/>
    <n v="205900"/>
    <n v="956300"/>
  </r>
  <r>
    <x v="135"/>
    <x v="42"/>
    <x v="100"/>
    <m/>
    <n v="0"/>
  </r>
  <r>
    <x v="135"/>
    <x v="43"/>
    <x v="100"/>
    <n v="235000"/>
    <n v="1686201"/>
  </r>
  <r>
    <x v="136"/>
    <x v="42"/>
    <x v="100"/>
    <m/>
    <n v="0"/>
  </r>
  <r>
    <x v="136"/>
    <x v="43"/>
    <x v="100"/>
    <n v="220000"/>
    <n v="2609950"/>
  </r>
  <r>
    <x v="137"/>
    <x v="42"/>
    <x v="100"/>
    <m/>
    <n v="0"/>
  </r>
  <r>
    <x v="137"/>
    <x v="43"/>
    <x v="100"/>
    <n v="210000"/>
    <n v="834950"/>
  </r>
  <r>
    <x v="138"/>
    <x v="42"/>
    <x v="100"/>
    <m/>
    <n v="0"/>
  </r>
  <r>
    <x v="138"/>
    <x v="43"/>
    <x v="100"/>
    <n v="227900"/>
    <n v="3759870"/>
  </r>
  <r>
    <x v="139"/>
    <x v="42"/>
    <x v="100"/>
    <m/>
    <n v="0"/>
  </r>
  <r>
    <x v="139"/>
    <x v="43"/>
    <x v="100"/>
    <n v="231353"/>
    <n v="3278306"/>
  </r>
  <r>
    <x v="140"/>
    <x v="42"/>
    <x v="100"/>
    <m/>
    <n v="0"/>
  </r>
  <r>
    <x v="140"/>
    <x v="43"/>
    <x v="100"/>
    <n v="229950"/>
    <n v="5427900"/>
  </r>
  <r>
    <x v="141"/>
    <x v="42"/>
    <x v="100"/>
    <m/>
    <n v="0"/>
  </r>
  <r>
    <x v="141"/>
    <x v="43"/>
    <x v="100"/>
    <n v="286754"/>
    <n v="2906907"/>
  </r>
  <r>
    <x v="142"/>
    <x v="42"/>
    <x v="100"/>
    <m/>
    <n v="0"/>
  </r>
  <r>
    <x v="142"/>
    <x v="43"/>
    <x v="100"/>
    <n v="243500"/>
    <n v="2692450"/>
  </r>
  <r>
    <x v="143"/>
    <x v="42"/>
    <x v="100"/>
    <m/>
    <n v="0"/>
  </r>
  <r>
    <x v="143"/>
    <x v="43"/>
    <x v="100"/>
    <n v="328950"/>
    <n v="3289060"/>
  </r>
  <r>
    <x v="144"/>
    <x v="42"/>
    <x v="100"/>
    <m/>
    <n v="0"/>
  </r>
  <r>
    <x v="144"/>
    <x v="43"/>
    <x v="100"/>
    <n v="264750"/>
    <n v="1840000"/>
  </r>
  <r>
    <x v="145"/>
    <x v="42"/>
    <x v="100"/>
    <m/>
    <n v="0"/>
  </r>
  <r>
    <x v="145"/>
    <x v="43"/>
    <x v="100"/>
    <n v="259250"/>
    <n v="1091100"/>
  </r>
  <r>
    <x v="146"/>
    <x v="42"/>
    <x v="100"/>
    <m/>
    <n v="0"/>
  </r>
  <r>
    <x v="146"/>
    <x v="43"/>
    <x v="100"/>
    <n v="218250"/>
    <n v="2903500"/>
  </r>
  <r>
    <x v="147"/>
    <x v="42"/>
    <x v="100"/>
    <m/>
    <n v="0"/>
  </r>
  <r>
    <x v="147"/>
    <x v="43"/>
    <x v="100"/>
    <n v="277500"/>
    <n v="4232450"/>
  </r>
  <r>
    <x v="148"/>
    <x v="42"/>
    <x v="100"/>
    <n v="299950"/>
    <n v="299950"/>
  </r>
  <r>
    <x v="148"/>
    <x v="43"/>
    <x v="100"/>
    <n v="348000"/>
    <n v="2833220"/>
  </r>
  <r>
    <x v="149"/>
    <x v="42"/>
    <x v="100"/>
    <m/>
    <n v="0"/>
  </r>
  <r>
    <x v="149"/>
    <x v="43"/>
    <x v="100"/>
    <n v="253950"/>
    <n v="3794420"/>
  </r>
  <r>
    <x v="150"/>
    <x v="42"/>
    <x v="100"/>
    <m/>
    <n v="0"/>
  </r>
  <r>
    <x v="150"/>
    <x v="43"/>
    <x v="100"/>
    <n v="284500"/>
    <n v="4821345"/>
  </r>
  <r>
    <x v="151"/>
    <x v="42"/>
    <x v="100"/>
    <n v="32000"/>
    <n v="32000"/>
  </r>
  <r>
    <x v="151"/>
    <x v="43"/>
    <x v="100"/>
    <n v="273750"/>
    <n v="3392000"/>
  </r>
  <r>
    <x v="152"/>
    <x v="42"/>
    <x v="100"/>
    <m/>
    <n v="0"/>
  </r>
  <r>
    <x v="152"/>
    <x v="43"/>
    <x v="100"/>
    <n v="248000"/>
    <n v="4857095"/>
  </r>
  <r>
    <x v="153"/>
    <x v="42"/>
    <x v="100"/>
    <m/>
    <n v="0"/>
  </r>
  <r>
    <x v="153"/>
    <x v="43"/>
    <x v="100"/>
    <n v="295000"/>
    <n v="4043250"/>
  </r>
  <r>
    <x v="154"/>
    <x v="42"/>
    <x v="100"/>
    <m/>
    <n v="0"/>
  </r>
  <r>
    <x v="154"/>
    <x v="43"/>
    <x v="100"/>
    <n v="358500"/>
    <n v="1995000"/>
  </r>
  <r>
    <x v="155"/>
    <x v="42"/>
    <x v="100"/>
    <m/>
    <n v="0"/>
  </r>
  <r>
    <x v="155"/>
    <x v="43"/>
    <x v="100"/>
    <n v="264000"/>
    <n v="3832995"/>
  </r>
  <r>
    <x v="156"/>
    <x v="42"/>
    <x v="100"/>
    <m/>
    <n v="0"/>
  </r>
  <r>
    <x v="156"/>
    <x v="43"/>
    <x v="100"/>
    <n v="264000"/>
    <n v="2038000"/>
  </r>
  <r>
    <x v="157"/>
    <x v="42"/>
    <x v="100"/>
    <m/>
    <n v="0"/>
  </r>
  <r>
    <x v="157"/>
    <x v="43"/>
    <x v="100"/>
    <n v="245500"/>
    <n v="1702900"/>
  </r>
  <r>
    <x v="158"/>
    <x v="42"/>
    <x v="100"/>
    <m/>
    <n v="0"/>
  </r>
  <r>
    <x v="158"/>
    <x v="43"/>
    <x v="100"/>
    <n v="292500"/>
    <n v="4145315"/>
  </r>
  <r>
    <x v="159"/>
    <x v="42"/>
    <x v="100"/>
    <m/>
    <n v="0"/>
  </r>
  <r>
    <x v="159"/>
    <x v="43"/>
    <x v="100"/>
    <n v="239000"/>
    <n v="2204835"/>
  </r>
  <r>
    <x v="160"/>
    <x v="42"/>
    <x v="100"/>
    <n v="195000"/>
    <n v="390000"/>
  </r>
  <r>
    <x v="160"/>
    <x v="43"/>
    <x v="100"/>
    <n v="265000"/>
    <n v="9246650"/>
  </r>
  <r>
    <x v="161"/>
    <x v="42"/>
    <x v="100"/>
    <m/>
    <n v="0"/>
  </r>
  <r>
    <x v="161"/>
    <x v="43"/>
    <x v="100"/>
    <n v="280000"/>
    <n v="6138514"/>
  </r>
  <r>
    <x v="162"/>
    <x v="42"/>
    <x v="100"/>
    <m/>
    <n v="0"/>
  </r>
  <r>
    <x v="162"/>
    <x v="43"/>
    <x v="100"/>
    <n v="284124"/>
    <n v="4090940"/>
  </r>
  <r>
    <x v="163"/>
    <x v="42"/>
    <x v="100"/>
    <m/>
    <n v="0"/>
  </r>
  <r>
    <x v="163"/>
    <x v="43"/>
    <x v="100"/>
    <n v="300000"/>
    <n v="5699800"/>
  </r>
  <r>
    <x v="164"/>
    <x v="42"/>
    <x v="100"/>
    <n v="231000"/>
    <n v="231000"/>
  </r>
  <r>
    <x v="164"/>
    <x v="43"/>
    <x v="100"/>
    <n v="262450"/>
    <n v="5694950"/>
  </r>
  <r>
    <x v="165"/>
    <x v="42"/>
    <x v="100"/>
    <m/>
    <n v="0"/>
  </r>
  <r>
    <x v="165"/>
    <x v="43"/>
    <x v="100"/>
    <n v="272450"/>
    <n v="4041180"/>
  </r>
  <r>
    <x v="166"/>
    <x v="42"/>
    <x v="100"/>
    <m/>
    <n v="0"/>
  </r>
  <r>
    <x v="166"/>
    <x v="43"/>
    <x v="100"/>
    <n v="275900"/>
    <n v="4359799"/>
  </r>
  <r>
    <x v="167"/>
    <x v="42"/>
    <x v="100"/>
    <m/>
    <n v="0"/>
  </r>
  <r>
    <x v="167"/>
    <x v="43"/>
    <x v="100"/>
    <n v="212250"/>
    <n v="2657300"/>
  </r>
  <r>
    <x v="168"/>
    <x v="42"/>
    <x v="100"/>
    <m/>
    <n v="0"/>
  </r>
  <r>
    <x v="168"/>
    <x v="43"/>
    <x v="100"/>
    <n v="237000"/>
    <n v="2671700"/>
  </r>
  <r>
    <x v="169"/>
    <x v="42"/>
    <x v="100"/>
    <n v="220000"/>
    <n v="220000"/>
  </r>
  <r>
    <x v="169"/>
    <x v="43"/>
    <x v="100"/>
    <n v="276000"/>
    <n v="2468950"/>
  </r>
  <r>
    <x v="170"/>
    <x v="42"/>
    <x v="100"/>
    <m/>
    <n v="0"/>
  </r>
  <r>
    <x v="170"/>
    <x v="43"/>
    <x v="100"/>
    <n v="230000"/>
    <n v="3481424"/>
  </r>
  <r>
    <x v="171"/>
    <x v="42"/>
    <x v="100"/>
    <m/>
    <n v="0"/>
  </r>
  <r>
    <x v="171"/>
    <x v="43"/>
    <x v="100"/>
    <n v="304450"/>
    <n v="3846975"/>
  </r>
  <r>
    <x v="172"/>
    <x v="42"/>
    <x v="100"/>
    <m/>
    <n v="0"/>
  </r>
  <r>
    <x v="172"/>
    <x v="43"/>
    <x v="100"/>
    <n v="289000"/>
    <n v="4095400"/>
  </r>
  <r>
    <x v="173"/>
    <x v="42"/>
    <x v="100"/>
    <m/>
    <n v="0"/>
  </r>
  <r>
    <x v="173"/>
    <x v="43"/>
    <x v="100"/>
    <n v="339000"/>
    <n v="6164000"/>
  </r>
  <r>
    <x v="174"/>
    <x v="42"/>
    <x v="100"/>
    <m/>
    <n v="0"/>
  </r>
  <r>
    <x v="174"/>
    <x v="43"/>
    <x v="100"/>
    <n v="311500"/>
    <n v="7082270"/>
  </r>
  <r>
    <x v="175"/>
    <x v="42"/>
    <x v="100"/>
    <m/>
    <n v="0"/>
  </r>
  <r>
    <x v="175"/>
    <x v="43"/>
    <x v="100"/>
    <n v="345642"/>
    <n v="9825083"/>
  </r>
  <r>
    <x v="176"/>
    <x v="42"/>
    <x v="100"/>
    <m/>
    <n v="0"/>
  </r>
  <r>
    <x v="176"/>
    <x v="43"/>
    <x v="100"/>
    <n v="258000"/>
    <n v="3309400"/>
  </r>
  <r>
    <x v="177"/>
    <x v="42"/>
    <x v="100"/>
    <m/>
    <n v="0"/>
  </r>
  <r>
    <x v="177"/>
    <x v="43"/>
    <x v="100"/>
    <n v="311000"/>
    <n v="4491526"/>
  </r>
  <r>
    <x v="178"/>
    <x v="42"/>
    <x v="100"/>
    <m/>
    <n v="0"/>
  </r>
  <r>
    <x v="178"/>
    <x v="43"/>
    <x v="100"/>
    <n v="317108"/>
    <n v="6664756"/>
  </r>
  <r>
    <x v="179"/>
    <x v="42"/>
    <x v="100"/>
    <m/>
    <n v="0"/>
  </r>
  <r>
    <x v="179"/>
    <x v="43"/>
    <x v="100"/>
    <n v="265225"/>
    <n v="5008614"/>
  </r>
  <r>
    <x v="180"/>
    <x v="42"/>
    <x v="100"/>
    <m/>
    <n v="0"/>
  </r>
  <r>
    <x v="180"/>
    <x v="43"/>
    <x v="100"/>
    <n v="229000"/>
    <n v="2555800"/>
  </r>
  <r>
    <x v="181"/>
    <x v="42"/>
    <x v="100"/>
    <n v="550000"/>
    <n v="550000"/>
  </r>
  <r>
    <x v="181"/>
    <x v="43"/>
    <x v="100"/>
    <n v="268250"/>
    <n v="4030266"/>
  </r>
  <r>
    <x v="182"/>
    <x v="42"/>
    <x v="100"/>
    <n v="395000"/>
    <n v="395000"/>
  </r>
  <r>
    <x v="182"/>
    <x v="43"/>
    <x v="100"/>
    <n v="289000"/>
    <n v="2320500"/>
  </r>
  <r>
    <x v="183"/>
    <x v="42"/>
    <x v="100"/>
    <n v="499500"/>
    <n v="499500"/>
  </r>
  <r>
    <x v="183"/>
    <x v="43"/>
    <x v="100"/>
    <n v="268750"/>
    <n v="4119599"/>
  </r>
  <r>
    <x v="184"/>
    <x v="42"/>
    <x v="100"/>
    <m/>
    <n v="0"/>
  </r>
  <r>
    <x v="184"/>
    <x v="43"/>
    <x v="100"/>
    <n v="350000"/>
    <n v="4997000"/>
  </r>
  <r>
    <x v="185"/>
    <x v="42"/>
    <x v="100"/>
    <n v="272500"/>
    <n v="272500"/>
  </r>
  <r>
    <x v="185"/>
    <x v="43"/>
    <x v="100"/>
    <n v="329000"/>
    <n v="7223734"/>
  </r>
  <r>
    <x v="186"/>
    <x v="42"/>
    <x v="100"/>
    <m/>
    <n v="0"/>
  </r>
  <r>
    <x v="186"/>
    <x v="43"/>
    <x v="100"/>
    <n v="412000"/>
    <n v="4627300"/>
  </r>
  <r>
    <x v="187"/>
    <x v="42"/>
    <x v="100"/>
    <m/>
    <n v="0"/>
  </r>
  <r>
    <x v="187"/>
    <x v="43"/>
    <x v="100"/>
    <n v="297750"/>
    <n v="3199500"/>
  </r>
  <r>
    <x v="188"/>
    <x v="42"/>
    <x v="100"/>
    <m/>
    <n v="0"/>
  </r>
  <r>
    <x v="188"/>
    <x v="43"/>
    <x v="100"/>
    <n v="277000"/>
    <n v="5014950"/>
  </r>
  <r>
    <x v="189"/>
    <x v="42"/>
    <x v="100"/>
    <n v="484800"/>
    <n v="484800"/>
  </r>
  <r>
    <x v="189"/>
    <x v="43"/>
    <x v="100"/>
    <n v="268000"/>
    <n v="5079500"/>
  </r>
  <r>
    <x v="190"/>
    <x v="42"/>
    <x v="100"/>
    <m/>
    <m/>
  </r>
  <r>
    <x v="190"/>
    <x v="43"/>
    <x v="100"/>
    <n v="298500"/>
    <n v="4593901"/>
  </r>
  <r>
    <x v="191"/>
    <x v="42"/>
    <x v="100"/>
    <m/>
    <m/>
  </r>
  <r>
    <x v="191"/>
    <x v="43"/>
    <x v="100"/>
    <n v="329000"/>
    <n v="3750350"/>
  </r>
  <r>
    <x v="192"/>
    <x v="42"/>
    <x v="100"/>
    <m/>
    <m/>
  </r>
  <r>
    <x v="192"/>
    <x v="43"/>
    <x v="100"/>
    <n v="308000"/>
    <n v="2181000"/>
  </r>
  <r>
    <x v="202"/>
    <x v="42"/>
    <x v="100"/>
    <m/>
    <m/>
  </r>
  <r>
    <x v="202"/>
    <x v="43"/>
    <x v="100"/>
    <n v="280000"/>
    <n v="2466800"/>
  </r>
  <r>
    <x v="194"/>
    <x v="42"/>
    <x v="100"/>
    <m/>
    <m/>
  </r>
  <r>
    <x v="194"/>
    <x v="43"/>
    <x v="100"/>
    <n v="392500"/>
    <n v="5188000"/>
  </r>
  <r>
    <x v="195"/>
    <x v="42"/>
    <x v="100"/>
    <m/>
    <m/>
  </r>
  <r>
    <x v="195"/>
    <x v="43"/>
    <x v="100"/>
    <n v="310000"/>
    <n v="3149900"/>
  </r>
  <r>
    <x v="196"/>
    <x v="42"/>
    <x v="100"/>
    <m/>
    <m/>
  </r>
  <r>
    <x v="196"/>
    <x v="43"/>
    <x v="100"/>
    <n v="348250"/>
    <n v="4153001"/>
  </r>
  <r>
    <x v="197"/>
    <x v="42"/>
    <x v="100"/>
    <m/>
    <m/>
  </r>
  <r>
    <x v="197"/>
    <x v="43"/>
    <x v="100"/>
    <n v="329950"/>
    <n v="8807800"/>
  </r>
  <r>
    <x v="198"/>
    <x v="42"/>
    <x v="100"/>
    <m/>
    <m/>
  </r>
  <r>
    <x v="198"/>
    <x v="43"/>
    <x v="100"/>
    <n v="400000"/>
    <n v="7558750"/>
  </r>
  <r>
    <x v="199"/>
    <x v="42"/>
    <x v="100"/>
    <n v="487450"/>
    <n v="974900"/>
  </r>
  <r>
    <x v="199"/>
    <x v="43"/>
    <x v="100"/>
    <n v="348000"/>
    <n v="8269400"/>
  </r>
  <r>
    <x v="200"/>
    <x v="42"/>
    <x v="100"/>
    <n v="520000"/>
    <n v="520000"/>
  </r>
  <r>
    <x v="200"/>
    <x v="43"/>
    <x v="100"/>
    <n v="350000"/>
    <n v="8839650"/>
  </r>
  <r>
    <x v="201"/>
    <x v="43"/>
    <x v="100"/>
    <n v="320000"/>
    <n v="4863870"/>
  </r>
  <r>
    <x v="201"/>
    <x v="42"/>
    <x v="100"/>
    <m/>
    <m/>
  </r>
  <r>
    <x v="12"/>
    <x v="44"/>
    <x v="101"/>
    <n v="155000"/>
    <n v="155000"/>
  </r>
  <r>
    <x v="13"/>
    <x v="44"/>
    <x v="101"/>
    <n v="144900"/>
    <n v="144900"/>
  </r>
  <r>
    <x v="14"/>
    <x v="44"/>
    <x v="101"/>
    <n v="135650"/>
    <n v="773425"/>
  </r>
  <r>
    <x v="15"/>
    <x v="44"/>
    <x v="101"/>
    <n v="150050"/>
    <n v="1267950"/>
  </r>
  <r>
    <x v="16"/>
    <x v="44"/>
    <x v="101"/>
    <n v="219950"/>
    <n v="439900"/>
  </r>
  <r>
    <x v="17"/>
    <x v="44"/>
    <x v="101"/>
    <n v="175000"/>
    <n v="1683700"/>
  </r>
  <r>
    <x v="18"/>
    <x v="44"/>
    <x v="101"/>
    <n v="159900"/>
    <n v="737096"/>
  </r>
  <r>
    <x v="19"/>
    <x v="44"/>
    <x v="101"/>
    <n v="170500"/>
    <n v="1505097"/>
  </r>
  <r>
    <x v="20"/>
    <x v="44"/>
    <x v="101"/>
    <n v="125000"/>
    <n v="674900"/>
  </r>
  <r>
    <x v="21"/>
    <x v="44"/>
    <x v="101"/>
    <n v="148000"/>
    <n v="936500"/>
  </r>
  <r>
    <x v="22"/>
    <x v="44"/>
    <x v="101"/>
    <n v="266000"/>
    <n v="1124200"/>
  </r>
  <r>
    <x v="23"/>
    <x v="44"/>
    <x v="101"/>
    <n v="149500"/>
    <n v="954900"/>
  </r>
  <r>
    <x v="24"/>
    <x v="44"/>
    <x v="101"/>
    <n v="204999"/>
    <n v="736499"/>
  </r>
  <r>
    <x v="25"/>
    <x v="44"/>
    <x v="101"/>
    <n v="116500"/>
    <n v="625000"/>
  </r>
  <r>
    <x v="26"/>
    <x v="44"/>
    <x v="101"/>
    <n v="249000"/>
    <n v="1243300"/>
  </r>
  <r>
    <x v="27"/>
    <x v="44"/>
    <x v="101"/>
    <n v="152900"/>
    <n v="759800"/>
  </r>
  <r>
    <x v="28"/>
    <x v="44"/>
    <x v="101"/>
    <n v="119000"/>
    <n v="428500"/>
  </r>
  <r>
    <x v="29"/>
    <x v="44"/>
    <x v="101"/>
    <n v="174450"/>
    <n v="1408800"/>
  </r>
  <r>
    <x v="30"/>
    <x v="44"/>
    <x v="101"/>
    <n v="235000"/>
    <n v="2087600"/>
  </r>
  <r>
    <x v="31"/>
    <x v="44"/>
    <x v="101"/>
    <n v="274500"/>
    <n v="999000"/>
  </r>
  <r>
    <x v="32"/>
    <x v="44"/>
    <x v="101"/>
    <n v="300000"/>
    <n v="1838000"/>
  </r>
  <r>
    <x v="33"/>
    <x v="44"/>
    <x v="101"/>
    <n v="251750"/>
    <n v="2276700"/>
  </r>
  <r>
    <x v="34"/>
    <x v="44"/>
    <x v="101"/>
    <n v="247450"/>
    <n v="949900"/>
  </r>
  <r>
    <x v="35"/>
    <x v="44"/>
    <x v="101"/>
    <n v="276500"/>
    <n v="1102679"/>
  </r>
  <r>
    <x v="36"/>
    <x v="44"/>
    <x v="101"/>
    <n v="208000"/>
    <n v="1488400"/>
  </r>
  <r>
    <x v="37"/>
    <x v="44"/>
    <x v="101"/>
    <n v="190000"/>
    <n v="691200"/>
  </r>
  <r>
    <x v="38"/>
    <x v="44"/>
    <x v="101"/>
    <n v="180000"/>
    <n v="694950"/>
  </r>
  <r>
    <x v="39"/>
    <x v="44"/>
    <x v="101"/>
    <n v="208500"/>
    <n v="1407507"/>
  </r>
  <r>
    <x v="40"/>
    <x v="44"/>
    <x v="101"/>
    <n v="227200"/>
    <n v="2917850"/>
  </r>
  <r>
    <x v="41"/>
    <x v="44"/>
    <x v="101"/>
    <n v="218950"/>
    <n v="1772800"/>
  </r>
  <r>
    <x v="42"/>
    <x v="44"/>
    <x v="101"/>
    <n v="270000"/>
    <n v="1725999"/>
  </r>
  <r>
    <x v="43"/>
    <x v="44"/>
    <x v="101"/>
    <n v="257500"/>
    <n v="2013699"/>
  </r>
  <r>
    <x v="44"/>
    <x v="44"/>
    <x v="101"/>
    <n v="178000"/>
    <n v="1568165"/>
  </r>
  <r>
    <x v="45"/>
    <x v="44"/>
    <x v="101"/>
    <n v="222500"/>
    <n v="2081350"/>
  </r>
  <r>
    <x v="46"/>
    <x v="44"/>
    <x v="101"/>
    <n v="293450"/>
    <n v="1744570"/>
  </r>
  <r>
    <x v="47"/>
    <x v="44"/>
    <x v="101"/>
    <n v="197614"/>
    <n v="785227"/>
  </r>
  <r>
    <x v="48"/>
    <x v="44"/>
    <x v="101"/>
    <n v="283000"/>
    <n v="1608900"/>
  </r>
  <r>
    <x v="49"/>
    <x v="44"/>
    <x v="101"/>
    <n v="260750"/>
    <n v="2047200"/>
  </r>
  <r>
    <x v="50"/>
    <x v="44"/>
    <x v="101"/>
    <n v="253500"/>
    <n v="1860500"/>
  </r>
  <r>
    <x v="51"/>
    <x v="44"/>
    <x v="101"/>
    <n v="228000"/>
    <n v="2845150"/>
  </r>
  <r>
    <x v="52"/>
    <x v="44"/>
    <x v="101"/>
    <n v="329000"/>
    <n v="2066800"/>
  </r>
  <r>
    <x v="53"/>
    <x v="44"/>
    <x v="101"/>
    <n v="220450"/>
    <n v="1341390"/>
  </r>
  <r>
    <x v="54"/>
    <x v="44"/>
    <x v="101"/>
    <n v="290000"/>
    <n v="1360000"/>
  </r>
  <r>
    <x v="55"/>
    <x v="44"/>
    <x v="101"/>
    <n v="489000"/>
    <n v="489000"/>
  </r>
  <r>
    <x v="56"/>
    <x v="44"/>
    <x v="101"/>
    <n v="290000"/>
    <n v="1318906"/>
  </r>
  <r>
    <x v="57"/>
    <x v="44"/>
    <x v="101"/>
    <n v="309500"/>
    <n v="1901750"/>
  </r>
  <r>
    <x v="58"/>
    <x v="44"/>
    <x v="101"/>
    <n v="242000"/>
    <n v="242000"/>
  </r>
  <r>
    <x v="59"/>
    <x v="44"/>
    <x v="101"/>
    <n v="275300"/>
    <n v="2179300"/>
  </r>
  <r>
    <x v="60"/>
    <x v="44"/>
    <x v="101"/>
    <n v="202950"/>
    <n v="1350400"/>
  </r>
  <r>
    <x v="61"/>
    <x v="44"/>
    <x v="101"/>
    <m/>
    <n v="0"/>
  </r>
  <r>
    <x v="62"/>
    <x v="44"/>
    <x v="101"/>
    <n v="224999"/>
    <n v="1584499"/>
  </r>
  <r>
    <x v="63"/>
    <x v="44"/>
    <x v="101"/>
    <n v="299000"/>
    <n v="1430500"/>
  </r>
  <r>
    <x v="64"/>
    <x v="44"/>
    <x v="101"/>
    <n v="299000"/>
    <n v="1731800"/>
  </r>
  <r>
    <x v="65"/>
    <x v="44"/>
    <x v="101"/>
    <n v="299950"/>
    <n v="977900"/>
  </r>
  <r>
    <x v="66"/>
    <x v="44"/>
    <x v="101"/>
    <n v="336500"/>
    <n v="1409000"/>
  </r>
  <r>
    <x v="67"/>
    <x v="44"/>
    <x v="101"/>
    <n v="199000"/>
    <n v="1516800"/>
  </r>
  <r>
    <x v="68"/>
    <x v="44"/>
    <x v="101"/>
    <n v="160500"/>
    <n v="321000"/>
  </r>
  <r>
    <x v="69"/>
    <x v="44"/>
    <x v="101"/>
    <n v="258000"/>
    <n v="1445300"/>
  </r>
  <r>
    <x v="70"/>
    <x v="44"/>
    <x v="101"/>
    <n v="187000"/>
    <n v="374000"/>
  </r>
  <r>
    <x v="71"/>
    <x v="44"/>
    <x v="101"/>
    <n v="216700"/>
    <n v="2233000"/>
  </r>
  <r>
    <x v="72"/>
    <x v="44"/>
    <x v="101"/>
    <n v="429950"/>
    <n v="859900"/>
  </r>
  <r>
    <x v="73"/>
    <x v="44"/>
    <x v="101"/>
    <n v="289000"/>
    <n v="769950"/>
  </r>
  <r>
    <x v="74"/>
    <x v="44"/>
    <x v="101"/>
    <n v="45000"/>
    <n v="45000"/>
  </r>
  <r>
    <x v="75"/>
    <x v="44"/>
    <x v="101"/>
    <n v="218900"/>
    <n v="1373700"/>
  </r>
  <r>
    <x v="76"/>
    <x v="44"/>
    <x v="101"/>
    <n v="224500"/>
    <n v="687000"/>
  </r>
  <r>
    <x v="77"/>
    <x v="44"/>
    <x v="101"/>
    <n v="245000"/>
    <n v="1202500"/>
  </r>
  <r>
    <x v="78"/>
    <x v="44"/>
    <x v="101"/>
    <n v="251900"/>
    <n v="251900"/>
  </r>
  <r>
    <x v="79"/>
    <x v="44"/>
    <x v="101"/>
    <n v="166500"/>
    <n v="415500"/>
  </r>
  <r>
    <x v="80"/>
    <x v="44"/>
    <x v="101"/>
    <n v="260000"/>
    <n v="1085999"/>
  </r>
  <r>
    <x v="81"/>
    <x v="44"/>
    <x v="101"/>
    <n v="205700"/>
    <n v="1072700"/>
  </r>
  <r>
    <x v="82"/>
    <x v="44"/>
    <x v="101"/>
    <n v="200000"/>
    <n v="1639900"/>
  </r>
  <r>
    <x v="83"/>
    <x v="44"/>
    <x v="101"/>
    <n v="181600"/>
    <n v="533600"/>
  </r>
  <r>
    <x v="84"/>
    <x v="44"/>
    <x v="101"/>
    <n v="262250"/>
    <n v="1067400"/>
  </r>
  <r>
    <x v="85"/>
    <x v="44"/>
    <x v="101"/>
    <n v="185500"/>
    <n v="777000"/>
  </r>
  <r>
    <x v="86"/>
    <x v="44"/>
    <x v="101"/>
    <n v="166939"/>
    <n v="466439"/>
  </r>
  <r>
    <x v="87"/>
    <x v="44"/>
    <x v="101"/>
    <n v="242000"/>
    <n v="1244950"/>
  </r>
  <r>
    <x v="88"/>
    <x v="44"/>
    <x v="101"/>
    <n v="281750"/>
    <n v="563500"/>
  </r>
  <r>
    <x v="89"/>
    <x v="44"/>
    <x v="101"/>
    <n v="202000"/>
    <n v="1432650"/>
  </r>
  <r>
    <x v="90"/>
    <x v="44"/>
    <x v="101"/>
    <n v="158450"/>
    <n v="1013900"/>
  </r>
  <r>
    <x v="91"/>
    <x v="44"/>
    <x v="101"/>
    <n v="213000"/>
    <n v="705000"/>
  </r>
  <r>
    <x v="92"/>
    <x v="44"/>
    <x v="101"/>
    <n v="202980"/>
    <n v="872980"/>
  </r>
  <r>
    <x v="93"/>
    <x v="44"/>
    <x v="101"/>
    <n v="195000"/>
    <n v="589000"/>
  </r>
  <r>
    <x v="94"/>
    <x v="44"/>
    <x v="101"/>
    <n v="227000"/>
    <n v="227000"/>
  </r>
  <r>
    <x v="95"/>
    <x v="44"/>
    <x v="101"/>
    <n v="225000"/>
    <n v="720000"/>
  </r>
  <r>
    <x v="96"/>
    <x v="44"/>
    <x v="101"/>
    <n v="162740"/>
    <n v="512640"/>
  </r>
  <r>
    <x v="97"/>
    <x v="44"/>
    <x v="101"/>
    <n v="310000"/>
    <n v="310000"/>
  </r>
  <r>
    <x v="98"/>
    <x v="44"/>
    <x v="101"/>
    <n v="192250"/>
    <n v="937500"/>
  </r>
  <r>
    <x v="99"/>
    <x v="44"/>
    <x v="101"/>
    <n v="143002"/>
    <n v="286004"/>
  </r>
  <r>
    <x v="100"/>
    <x v="44"/>
    <x v="101"/>
    <n v="374550"/>
    <n v="749100"/>
  </r>
  <r>
    <x v="101"/>
    <x v="44"/>
    <x v="101"/>
    <n v="186950"/>
    <n v="2025400"/>
  </r>
  <r>
    <x v="102"/>
    <x v="44"/>
    <x v="101"/>
    <n v="169950"/>
    <n v="685830"/>
  </r>
  <r>
    <x v="103"/>
    <x v="44"/>
    <x v="101"/>
    <n v="119950"/>
    <n v="239900"/>
  </r>
  <r>
    <x v="104"/>
    <x v="44"/>
    <x v="101"/>
    <n v="149900"/>
    <n v="805200"/>
  </r>
  <r>
    <x v="105"/>
    <x v="44"/>
    <x v="101"/>
    <n v="107500"/>
    <n v="215000"/>
  </r>
  <r>
    <x v="106"/>
    <x v="44"/>
    <x v="101"/>
    <n v="259000"/>
    <n v="259000"/>
  </r>
  <r>
    <x v="107"/>
    <x v="44"/>
    <x v="101"/>
    <n v="150000"/>
    <n v="150000"/>
  </r>
  <r>
    <x v="108"/>
    <x v="44"/>
    <x v="101"/>
    <n v="174000"/>
    <n v="742400"/>
  </r>
  <r>
    <x v="109"/>
    <x v="44"/>
    <x v="101"/>
    <n v="55000"/>
    <n v="55000"/>
  </r>
  <r>
    <x v="110"/>
    <x v="44"/>
    <x v="101"/>
    <m/>
    <n v="0"/>
  </r>
  <r>
    <x v="111"/>
    <x v="44"/>
    <x v="101"/>
    <n v="119250"/>
    <n v="530500"/>
  </r>
  <r>
    <x v="112"/>
    <x v="44"/>
    <x v="101"/>
    <n v="147500"/>
    <n v="1128699"/>
  </r>
  <r>
    <x v="113"/>
    <x v="44"/>
    <x v="101"/>
    <n v="217440"/>
    <n v="1222879"/>
  </r>
  <r>
    <x v="114"/>
    <x v="44"/>
    <x v="101"/>
    <n v="193375"/>
    <n v="721750"/>
  </r>
  <r>
    <x v="115"/>
    <x v="44"/>
    <x v="101"/>
    <n v="230000"/>
    <n v="2007207"/>
  </r>
  <r>
    <x v="116"/>
    <x v="44"/>
    <x v="101"/>
    <n v="130000"/>
    <n v="1116800"/>
  </r>
  <r>
    <x v="117"/>
    <x v="44"/>
    <x v="101"/>
    <n v="206950"/>
    <n v="989650"/>
  </r>
  <r>
    <x v="118"/>
    <x v="44"/>
    <x v="101"/>
    <n v="198750"/>
    <n v="915510"/>
  </r>
  <r>
    <x v="119"/>
    <x v="44"/>
    <x v="101"/>
    <n v="309000"/>
    <n v="309000"/>
  </r>
  <r>
    <x v="120"/>
    <x v="44"/>
    <x v="101"/>
    <n v="138000"/>
    <n v="276000"/>
  </r>
  <r>
    <x v="121"/>
    <x v="44"/>
    <x v="101"/>
    <n v="87500"/>
    <n v="245500"/>
  </r>
  <r>
    <x v="122"/>
    <x v="44"/>
    <x v="101"/>
    <n v="185000"/>
    <n v="599800"/>
  </r>
  <r>
    <x v="123"/>
    <x v="44"/>
    <x v="101"/>
    <n v="138000"/>
    <n v="716000"/>
  </r>
  <r>
    <x v="124"/>
    <x v="44"/>
    <x v="101"/>
    <n v="235000"/>
    <n v="1178500"/>
  </r>
  <r>
    <x v="125"/>
    <x v="44"/>
    <x v="101"/>
    <n v="217475"/>
    <n v="1352350"/>
  </r>
  <r>
    <x v="126"/>
    <x v="44"/>
    <x v="101"/>
    <n v="175000"/>
    <n v="522900"/>
  </r>
  <r>
    <x v="127"/>
    <x v="44"/>
    <x v="101"/>
    <n v="129900"/>
    <n v="1012900"/>
  </r>
  <r>
    <x v="128"/>
    <x v="44"/>
    <x v="101"/>
    <n v="526000"/>
    <n v="1052000"/>
  </r>
  <r>
    <x v="129"/>
    <x v="44"/>
    <x v="101"/>
    <n v="175500"/>
    <n v="1078500"/>
  </r>
  <r>
    <x v="130"/>
    <x v="44"/>
    <x v="101"/>
    <n v="186750"/>
    <n v="373500"/>
  </r>
  <r>
    <x v="131"/>
    <x v="44"/>
    <x v="101"/>
    <n v="175500"/>
    <n v="1765660"/>
  </r>
  <r>
    <x v="132"/>
    <x v="44"/>
    <x v="101"/>
    <n v="132450"/>
    <n v="1819021"/>
  </r>
  <r>
    <x v="133"/>
    <x v="44"/>
    <x v="101"/>
    <n v="195000"/>
    <n v="825292"/>
  </r>
  <r>
    <x v="134"/>
    <x v="44"/>
    <x v="101"/>
    <n v="114660"/>
    <n v="677795"/>
  </r>
  <r>
    <x v="135"/>
    <x v="44"/>
    <x v="101"/>
    <n v="170403"/>
    <n v="1694805"/>
  </r>
  <r>
    <x v="136"/>
    <x v="44"/>
    <x v="101"/>
    <n v="229900"/>
    <n v="2153251"/>
  </r>
  <r>
    <x v="137"/>
    <x v="44"/>
    <x v="101"/>
    <n v="234500"/>
    <n v="1566000"/>
  </r>
  <r>
    <x v="138"/>
    <x v="44"/>
    <x v="101"/>
    <n v="171975"/>
    <n v="1186750"/>
  </r>
  <r>
    <x v="139"/>
    <x v="44"/>
    <x v="101"/>
    <n v="139950"/>
    <n v="709900"/>
  </r>
  <r>
    <x v="140"/>
    <x v="44"/>
    <x v="101"/>
    <n v="231750"/>
    <n v="1366200"/>
  </r>
  <r>
    <x v="141"/>
    <x v="44"/>
    <x v="101"/>
    <n v="235000"/>
    <n v="955300"/>
  </r>
  <r>
    <x v="142"/>
    <x v="44"/>
    <x v="101"/>
    <n v="184500"/>
    <n v="1879190"/>
  </r>
  <r>
    <x v="143"/>
    <x v="44"/>
    <x v="101"/>
    <n v="158000"/>
    <n v="956500"/>
  </r>
  <r>
    <x v="144"/>
    <x v="44"/>
    <x v="101"/>
    <n v="169400"/>
    <n v="1128900"/>
  </r>
  <r>
    <x v="145"/>
    <x v="44"/>
    <x v="101"/>
    <n v="154950"/>
    <n v="880700"/>
  </r>
  <r>
    <x v="146"/>
    <x v="44"/>
    <x v="101"/>
    <n v="205000"/>
    <n v="1203400"/>
  </r>
  <r>
    <x v="147"/>
    <x v="44"/>
    <x v="101"/>
    <n v="218133"/>
    <n v="436265"/>
  </r>
  <r>
    <x v="148"/>
    <x v="44"/>
    <x v="101"/>
    <n v="187000"/>
    <n v="1568035"/>
  </r>
  <r>
    <x v="149"/>
    <x v="44"/>
    <x v="101"/>
    <n v="219900"/>
    <n v="2008799"/>
  </r>
  <r>
    <x v="150"/>
    <x v="44"/>
    <x v="101"/>
    <n v="208715"/>
    <n v="1840515"/>
  </r>
  <r>
    <x v="151"/>
    <x v="44"/>
    <x v="101"/>
    <n v="205000"/>
    <n v="1094900"/>
  </r>
  <r>
    <x v="152"/>
    <x v="44"/>
    <x v="101"/>
    <n v="198425"/>
    <n v="984350"/>
  </r>
  <r>
    <x v="153"/>
    <x v="44"/>
    <x v="101"/>
    <n v="181000"/>
    <n v="1999400"/>
  </r>
  <r>
    <x v="154"/>
    <x v="44"/>
    <x v="101"/>
    <n v="237200"/>
    <n v="1122100"/>
  </r>
  <r>
    <x v="155"/>
    <x v="44"/>
    <x v="101"/>
    <n v="255000"/>
    <n v="2046900"/>
  </r>
  <r>
    <x v="156"/>
    <x v="44"/>
    <x v="101"/>
    <n v="84000"/>
    <n v="338000"/>
  </r>
  <r>
    <x v="157"/>
    <x v="44"/>
    <x v="101"/>
    <n v="117450"/>
    <n v="234900"/>
  </r>
  <r>
    <x v="158"/>
    <x v="44"/>
    <x v="101"/>
    <n v="235000"/>
    <n v="1092000"/>
  </r>
  <r>
    <x v="159"/>
    <x v="44"/>
    <x v="101"/>
    <n v="216000"/>
    <n v="1619000"/>
  </r>
  <r>
    <x v="160"/>
    <x v="44"/>
    <x v="101"/>
    <n v="252989"/>
    <n v="1367977"/>
  </r>
  <r>
    <x v="161"/>
    <x v="44"/>
    <x v="101"/>
    <n v="262450"/>
    <n v="1102900"/>
  </r>
  <r>
    <x v="162"/>
    <x v="44"/>
    <x v="101"/>
    <n v="239900"/>
    <n v="2475400"/>
  </r>
  <r>
    <x v="163"/>
    <x v="44"/>
    <x v="101"/>
    <n v="217450"/>
    <n v="859900"/>
  </r>
  <r>
    <x v="164"/>
    <x v="44"/>
    <x v="101"/>
    <n v="247000"/>
    <n v="3121397"/>
  </r>
  <r>
    <x v="165"/>
    <x v="44"/>
    <x v="101"/>
    <n v="251363"/>
    <n v="2949400"/>
  </r>
  <r>
    <x v="166"/>
    <x v="44"/>
    <x v="101"/>
    <n v="230000"/>
    <n v="1879200"/>
  </r>
  <r>
    <x v="167"/>
    <x v="44"/>
    <x v="101"/>
    <n v="250640"/>
    <n v="1652565"/>
  </r>
  <r>
    <x v="168"/>
    <x v="44"/>
    <x v="101"/>
    <n v="224000"/>
    <n v="598500"/>
  </r>
  <r>
    <x v="169"/>
    <x v="44"/>
    <x v="101"/>
    <n v="267870"/>
    <n v="1389715"/>
  </r>
  <r>
    <x v="170"/>
    <x v="44"/>
    <x v="101"/>
    <n v="272802"/>
    <n v="1883972"/>
  </r>
  <r>
    <x v="171"/>
    <x v="44"/>
    <x v="101"/>
    <n v="222000"/>
    <n v="2197129"/>
  </r>
  <r>
    <x v="172"/>
    <x v="44"/>
    <x v="101"/>
    <n v="276500"/>
    <n v="1431500"/>
  </r>
  <r>
    <x v="173"/>
    <x v="44"/>
    <x v="101"/>
    <n v="279000"/>
    <n v="2953255"/>
  </r>
  <r>
    <x v="174"/>
    <x v="44"/>
    <x v="101"/>
    <n v="281913"/>
    <n v="2742225"/>
  </r>
  <r>
    <x v="175"/>
    <x v="44"/>
    <x v="101"/>
    <n v="249450"/>
    <n v="1736900"/>
  </r>
  <r>
    <x v="176"/>
    <x v="44"/>
    <x v="101"/>
    <n v="294990"/>
    <n v="6290290"/>
  </r>
  <r>
    <x v="177"/>
    <x v="44"/>
    <x v="101"/>
    <n v="283220"/>
    <n v="3729638"/>
  </r>
  <r>
    <x v="178"/>
    <x v="44"/>
    <x v="101"/>
    <n v="262950"/>
    <n v="1405375"/>
  </r>
  <r>
    <x v="179"/>
    <x v="44"/>
    <x v="101"/>
    <n v="285000"/>
    <n v="3045500"/>
  </r>
  <r>
    <x v="180"/>
    <x v="44"/>
    <x v="101"/>
    <n v="306000"/>
    <n v="882000"/>
  </r>
  <r>
    <x v="181"/>
    <x v="44"/>
    <x v="101"/>
    <n v="183000"/>
    <n v="697900"/>
  </r>
  <r>
    <x v="182"/>
    <x v="44"/>
    <x v="101"/>
    <n v="299950"/>
    <n v="3714105"/>
  </r>
  <r>
    <x v="183"/>
    <x v="44"/>
    <x v="101"/>
    <n v="297900"/>
    <n v="3195800"/>
  </r>
  <r>
    <x v="184"/>
    <x v="44"/>
    <x v="101"/>
    <n v="365000"/>
    <n v="3464950"/>
  </r>
  <r>
    <x v="185"/>
    <x v="44"/>
    <x v="101"/>
    <n v="301960"/>
    <n v="2608160"/>
  </r>
  <r>
    <x v="186"/>
    <x v="44"/>
    <x v="101"/>
    <n v="281500"/>
    <n v="4751400"/>
  </r>
  <r>
    <x v="187"/>
    <x v="44"/>
    <x v="101"/>
    <n v="284000"/>
    <n v="3878170"/>
  </r>
  <r>
    <x v="188"/>
    <x v="44"/>
    <x v="101"/>
    <n v="297970"/>
    <n v="2095790"/>
  </r>
  <r>
    <x v="189"/>
    <x v="44"/>
    <x v="101"/>
    <n v="325000"/>
    <n v="5159430"/>
  </r>
  <r>
    <x v="190"/>
    <x v="44"/>
    <x v="101"/>
    <n v="309910"/>
    <n v="2924740"/>
  </r>
  <r>
    <x v="191"/>
    <x v="44"/>
    <x v="101"/>
    <n v="311920"/>
    <n v="2434790"/>
  </r>
  <r>
    <x v="192"/>
    <x v="44"/>
    <x v="101"/>
    <n v="324950"/>
    <n v="963450"/>
  </r>
  <r>
    <x v="202"/>
    <x v="44"/>
    <x v="101"/>
    <n v="286000"/>
    <n v="880000"/>
  </r>
  <r>
    <x v="194"/>
    <x v="44"/>
    <x v="101"/>
    <n v="305000"/>
    <n v="1319000"/>
  </r>
  <r>
    <x v="195"/>
    <x v="44"/>
    <x v="101"/>
    <n v="287750"/>
    <n v="2417850"/>
  </r>
  <r>
    <x v="196"/>
    <x v="44"/>
    <x v="101"/>
    <n v="300000"/>
    <n v="2668595"/>
  </r>
  <r>
    <x v="197"/>
    <x v="44"/>
    <x v="101"/>
    <n v="326241"/>
    <n v="3404476"/>
  </r>
  <r>
    <x v="198"/>
    <x v="44"/>
    <x v="101"/>
    <n v="296788"/>
    <n v="3739825"/>
  </r>
  <r>
    <x v="199"/>
    <x v="44"/>
    <x v="101"/>
    <n v="309000"/>
    <n v="4553245"/>
  </r>
  <r>
    <x v="200"/>
    <x v="44"/>
    <x v="101"/>
    <n v="295000"/>
    <n v="2586108"/>
  </r>
  <r>
    <x v="201"/>
    <x v="44"/>
    <x v="101"/>
    <n v="307000"/>
    <n v="2826020"/>
  </r>
  <r>
    <x v="12"/>
    <x v="43"/>
    <x v="102"/>
    <m/>
    <n v="0"/>
  </r>
  <r>
    <x v="13"/>
    <x v="43"/>
    <x v="102"/>
    <m/>
    <n v="0"/>
  </r>
  <r>
    <x v="14"/>
    <x v="43"/>
    <x v="102"/>
    <m/>
    <n v="0"/>
  </r>
  <r>
    <x v="15"/>
    <x v="43"/>
    <x v="102"/>
    <m/>
    <n v="0"/>
  </r>
  <r>
    <x v="16"/>
    <x v="43"/>
    <x v="102"/>
    <m/>
    <n v="0"/>
  </r>
  <r>
    <x v="17"/>
    <x v="43"/>
    <x v="102"/>
    <m/>
    <n v="0"/>
  </r>
  <r>
    <x v="18"/>
    <x v="43"/>
    <x v="102"/>
    <n v="161400"/>
    <n v="161400"/>
  </r>
  <r>
    <x v="19"/>
    <x v="43"/>
    <x v="102"/>
    <n v="176500"/>
    <n v="353000"/>
  </r>
  <r>
    <x v="20"/>
    <x v="43"/>
    <x v="102"/>
    <n v="239900"/>
    <n v="239900"/>
  </r>
  <r>
    <x v="21"/>
    <x v="43"/>
    <x v="102"/>
    <m/>
    <n v="0"/>
  </r>
  <r>
    <x v="22"/>
    <x v="43"/>
    <x v="102"/>
    <n v="164285"/>
    <n v="164285"/>
  </r>
  <r>
    <x v="23"/>
    <x v="43"/>
    <x v="102"/>
    <n v="310000"/>
    <n v="310000"/>
  </r>
  <r>
    <x v="24"/>
    <x v="43"/>
    <x v="102"/>
    <m/>
    <n v="0"/>
  </r>
  <r>
    <x v="25"/>
    <x v="43"/>
    <x v="102"/>
    <m/>
    <n v="0"/>
  </r>
  <r>
    <x v="26"/>
    <x v="43"/>
    <x v="102"/>
    <m/>
    <n v="0"/>
  </r>
  <r>
    <x v="27"/>
    <x v="43"/>
    <x v="102"/>
    <m/>
    <n v="0"/>
  </r>
  <r>
    <x v="28"/>
    <x v="43"/>
    <x v="102"/>
    <n v="282899"/>
    <n v="282899"/>
  </r>
  <r>
    <x v="29"/>
    <x v="43"/>
    <x v="102"/>
    <n v="435000"/>
    <n v="435000"/>
  </r>
  <r>
    <x v="30"/>
    <x v="43"/>
    <x v="102"/>
    <n v="282000"/>
    <n v="282000"/>
  </r>
  <r>
    <x v="31"/>
    <x v="43"/>
    <x v="102"/>
    <n v="399000"/>
    <n v="399000"/>
  </r>
  <r>
    <x v="32"/>
    <x v="43"/>
    <x v="102"/>
    <m/>
    <n v="0"/>
  </r>
  <r>
    <x v="33"/>
    <x v="43"/>
    <x v="102"/>
    <m/>
    <n v="0"/>
  </r>
  <r>
    <x v="34"/>
    <x v="43"/>
    <x v="102"/>
    <m/>
    <n v="0"/>
  </r>
  <r>
    <x v="35"/>
    <x v="43"/>
    <x v="102"/>
    <m/>
    <n v="0"/>
  </r>
  <r>
    <x v="36"/>
    <x v="43"/>
    <x v="102"/>
    <n v="173125"/>
    <n v="346250"/>
  </r>
  <r>
    <x v="37"/>
    <x v="43"/>
    <x v="102"/>
    <m/>
    <n v="0"/>
  </r>
  <r>
    <x v="38"/>
    <x v="43"/>
    <x v="102"/>
    <n v="390000"/>
    <n v="390000"/>
  </r>
  <r>
    <x v="39"/>
    <x v="43"/>
    <x v="102"/>
    <m/>
    <n v="0"/>
  </r>
  <r>
    <x v="40"/>
    <x v="43"/>
    <x v="102"/>
    <m/>
    <n v="0"/>
  </r>
  <r>
    <x v="41"/>
    <x v="43"/>
    <x v="102"/>
    <n v="430000"/>
    <n v="430000"/>
  </r>
  <r>
    <x v="42"/>
    <x v="43"/>
    <x v="102"/>
    <m/>
    <n v="0"/>
  </r>
  <r>
    <x v="43"/>
    <x v="43"/>
    <x v="102"/>
    <n v="321500"/>
    <n v="643000"/>
  </r>
  <r>
    <x v="44"/>
    <x v="43"/>
    <x v="102"/>
    <n v="440000"/>
    <n v="440000"/>
  </r>
  <r>
    <x v="45"/>
    <x v="43"/>
    <x v="102"/>
    <m/>
    <n v="0"/>
  </r>
  <r>
    <x v="46"/>
    <x v="43"/>
    <x v="102"/>
    <m/>
    <n v="0"/>
  </r>
  <r>
    <x v="47"/>
    <x v="43"/>
    <x v="102"/>
    <m/>
    <n v="0"/>
  </r>
  <r>
    <x v="48"/>
    <x v="43"/>
    <x v="102"/>
    <n v="295000"/>
    <n v="295000"/>
  </r>
  <r>
    <x v="49"/>
    <x v="43"/>
    <x v="102"/>
    <m/>
    <n v="0"/>
  </r>
  <r>
    <x v="50"/>
    <x v="43"/>
    <x v="102"/>
    <m/>
    <n v="0"/>
  </r>
  <r>
    <x v="51"/>
    <x v="43"/>
    <x v="102"/>
    <m/>
    <n v="0"/>
  </r>
  <r>
    <x v="52"/>
    <x v="43"/>
    <x v="102"/>
    <m/>
    <n v="0"/>
  </r>
  <r>
    <x v="53"/>
    <x v="43"/>
    <x v="102"/>
    <m/>
    <n v="0"/>
  </r>
  <r>
    <x v="54"/>
    <x v="43"/>
    <x v="102"/>
    <m/>
    <n v="0"/>
  </r>
  <r>
    <x v="55"/>
    <x v="43"/>
    <x v="102"/>
    <n v="275000"/>
    <n v="275000"/>
  </r>
  <r>
    <x v="56"/>
    <x v="43"/>
    <x v="102"/>
    <m/>
    <n v="0"/>
  </r>
  <r>
    <x v="57"/>
    <x v="43"/>
    <x v="102"/>
    <n v="221900"/>
    <n v="221900"/>
  </r>
  <r>
    <x v="58"/>
    <x v="43"/>
    <x v="102"/>
    <m/>
    <n v="0"/>
  </r>
  <r>
    <x v="59"/>
    <x v="43"/>
    <x v="102"/>
    <m/>
    <n v="0"/>
  </r>
  <r>
    <x v="60"/>
    <x v="43"/>
    <x v="102"/>
    <m/>
    <n v="0"/>
  </r>
  <r>
    <x v="61"/>
    <x v="43"/>
    <x v="102"/>
    <m/>
    <n v="0"/>
  </r>
  <r>
    <x v="62"/>
    <x v="43"/>
    <x v="102"/>
    <m/>
    <n v="0"/>
  </r>
  <r>
    <x v="63"/>
    <x v="43"/>
    <x v="102"/>
    <m/>
    <n v="0"/>
  </r>
  <r>
    <x v="64"/>
    <x v="43"/>
    <x v="102"/>
    <m/>
    <n v="0"/>
  </r>
  <r>
    <x v="65"/>
    <x v="43"/>
    <x v="102"/>
    <n v="215000"/>
    <n v="215000"/>
  </r>
  <r>
    <x v="66"/>
    <x v="43"/>
    <x v="102"/>
    <m/>
    <n v="0"/>
  </r>
  <r>
    <x v="67"/>
    <x v="43"/>
    <x v="102"/>
    <m/>
    <n v="0"/>
  </r>
  <r>
    <x v="68"/>
    <x v="43"/>
    <x v="102"/>
    <m/>
    <n v="0"/>
  </r>
  <r>
    <x v="69"/>
    <x v="43"/>
    <x v="102"/>
    <n v="255000"/>
    <n v="510000"/>
  </r>
  <r>
    <x v="70"/>
    <x v="43"/>
    <x v="102"/>
    <m/>
    <n v="0"/>
  </r>
  <r>
    <x v="71"/>
    <x v="43"/>
    <x v="102"/>
    <n v="395000"/>
    <n v="395000"/>
  </r>
  <r>
    <x v="72"/>
    <x v="43"/>
    <x v="102"/>
    <m/>
    <n v="0"/>
  </r>
  <r>
    <x v="73"/>
    <x v="43"/>
    <x v="102"/>
    <m/>
    <n v="0"/>
  </r>
  <r>
    <x v="74"/>
    <x v="43"/>
    <x v="102"/>
    <m/>
    <n v="0"/>
  </r>
  <r>
    <x v="75"/>
    <x v="43"/>
    <x v="102"/>
    <n v="189500"/>
    <n v="189500"/>
  </r>
  <r>
    <x v="76"/>
    <x v="43"/>
    <x v="102"/>
    <m/>
    <n v="0"/>
  </r>
  <r>
    <x v="77"/>
    <x v="43"/>
    <x v="102"/>
    <m/>
    <n v="0"/>
  </r>
  <r>
    <x v="78"/>
    <x v="43"/>
    <x v="102"/>
    <m/>
    <n v="0"/>
  </r>
  <r>
    <x v="79"/>
    <x v="43"/>
    <x v="102"/>
    <m/>
    <n v="0"/>
  </r>
  <r>
    <x v="80"/>
    <x v="43"/>
    <x v="102"/>
    <m/>
    <n v="0"/>
  </r>
  <r>
    <x v="81"/>
    <x v="43"/>
    <x v="102"/>
    <m/>
    <n v="0"/>
  </r>
  <r>
    <x v="82"/>
    <x v="43"/>
    <x v="102"/>
    <n v="220000"/>
    <n v="220000"/>
  </r>
  <r>
    <x v="83"/>
    <x v="43"/>
    <x v="102"/>
    <n v="189700"/>
    <n v="189700"/>
  </r>
  <r>
    <x v="84"/>
    <x v="43"/>
    <x v="102"/>
    <m/>
    <n v="0"/>
  </r>
  <r>
    <x v="85"/>
    <x v="43"/>
    <x v="102"/>
    <m/>
    <n v="0"/>
  </r>
  <r>
    <x v="86"/>
    <x v="43"/>
    <x v="102"/>
    <m/>
    <n v="0"/>
  </r>
  <r>
    <x v="87"/>
    <x v="43"/>
    <x v="102"/>
    <n v="115000"/>
    <n v="115000"/>
  </r>
  <r>
    <x v="88"/>
    <x v="43"/>
    <x v="102"/>
    <m/>
    <n v="0"/>
  </r>
  <r>
    <x v="89"/>
    <x v="43"/>
    <x v="102"/>
    <n v="205000"/>
    <n v="205000"/>
  </r>
  <r>
    <x v="90"/>
    <x v="43"/>
    <x v="102"/>
    <m/>
    <n v="0"/>
  </r>
  <r>
    <x v="91"/>
    <x v="43"/>
    <x v="102"/>
    <m/>
    <n v="0"/>
  </r>
  <r>
    <x v="92"/>
    <x v="43"/>
    <x v="102"/>
    <m/>
    <n v="0"/>
  </r>
  <r>
    <x v="93"/>
    <x v="43"/>
    <x v="102"/>
    <m/>
    <n v="0"/>
  </r>
  <r>
    <x v="94"/>
    <x v="43"/>
    <x v="102"/>
    <m/>
    <n v="0"/>
  </r>
  <r>
    <x v="95"/>
    <x v="43"/>
    <x v="102"/>
    <m/>
    <n v="0"/>
  </r>
  <r>
    <x v="96"/>
    <x v="43"/>
    <x v="102"/>
    <m/>
    <n v="0"/>
  </r>
  <r>
    <x v="97"/>
    <x v="43"/>
    <x v="102"/>
    <n v="170000"/>
    <n v="170000"/>
  </r>
  <r>
    <x v="98"/>
    <x v="43"/>
    <x v="102"/>
    <m/>
    <n v="0"/>
  </r>
  <r>
    <x v="99"/>
    <x v="43"/>
    <x v="102"/>
    <m/>
    <n v="0"/>
  </r>
  <r>
    <x v="100"/>
    <x v="43"/>
    <x v="102"/>
    <m/>
    <n v="0"/>
  </r>
  <r>
    <x v="101"/>
    <x v="43"/>
    <x v="102"/>
    <m/>
    <n v="0"/>
  </r>
  <r>
    <x v="102"/>
    <x v="43"/>
    <x v="102"/>
    <m/>
    <n v="0"/>
  </r>
  <r>
    <x v="103"/>
    <x v="43"/>
    <x v="102"/>
    <m/>
    <n v="0"/>
  </r>
  <r>
    <x v="104"/>
    <x v="43"/>
    <x v="102"/>
    <m/>
    <n v="0"/>
  </r>
  <r>
    <x v="105"/>
    <x v="43"/>
    <x v="102"/>
    <n v="187000"/>
    <n v="187000"/>
  </r>
  <r>
    <x v="106"/>
    <x v="43"/>
    <x v="102"/>
    <m/>
    <n v="0"/>
  </r>
  <r>
    <x v="107"/>
    <x v="43"/>
    <x v="102"/>
    <m/>
    <n v="0"/>
  </r>
  <r>
    <x v="108"/>
    <x v="43"/>
    <x v="102"/>
    <n v="70000"/>
    <n v="70000"/>
  </r>
  <r>
    <x v="109"/>
    <x v="43"/>
    <x v="102"/>
    <n v="320800"/>
    <n v="320800"/>
  </r>
  <r>
    <x v="110"/>
    <x v="43"/>
    <x v="102"/>
    <m/>
    <n v="0"/>
  </r>
  <r>
    <x v="111"/>
    <x v="43"/>
    <x v="102"/>
    <m/>
    <n v="0"/>
  </r>
  <r>
    <x v="112"/>
    <x v="43"/>
    <x v="102"/>
    <m/>
    <n v="0"/>
  </r>
  <r>
    <x v="113"/>
    <x v="43"/>
    <x v="102"/>
    <m/>
    <n v="0"/>
  </r>
  <r>
    <x v="114"/>
    <x v="43"/>
    <x v="102"/>
    <n v="261250"/>
    <n v="522500"/>
  </r>
  <r>
    <x v="115"/>
    <x v="43"/>
    <x v="102"/>
    <n v="278000"/>
    <n v="278000"/>
  </r>
  <r>
    <x v="116"/>
    <x v="43"/>
    <x v="102"/>
    <m/>
    <n v="0"/>
  </r>
  <r>
    <x v="117"/>
    <x v="43"/>
    <x v="102"/>
    <n v="312500"/>
    <n v="625000"/>
  </r>
  <r>
    <x v="118"/>
    <x v="43"/>
    <x v="102"/>
    <n v="199900"/>
    <n v="199900"/>
  </r>
  <r>
    <x v="119"/>
    <x v="43"/>
    <x v="102"/>
    <m/>
    <n v="0"/>
  </r>
  <r>
    <x v="120"/>
    <x v="43"/>
    <x v="102"/>
    <m/>
    <n v="0"/>
  </r>
  <r>
    <x v="121"/>
    <x v="43"/>
    <x v="102"/>
    <m/>
    <n v="0"/>
  </r>
  <r>
    <x v="122"/>
    <x v="43"/>
    <x v="102"/>
    <m/>
    <n v="0"/>
  </r>
  <r>
    <x v="123"/>
    <x v="43"/>
    <x v="102"/>
    <m/>
    <n v="0"/>
  </r>
  <r>
    <x v="124"/>
    <x v="43"/>
    <x v="102"/>
    <n v="315735"/>
    <n v="631470"/>
  </r>
  <r>
    <x v="125"/>
    <x v="43"/>
    <x v="102"/>
    <m/>
    <n v="0"/>
  </r>
  <r>
    <x v="126"/>
    <x v="43"/>
    <x v="102"/>
    <n v="270000"/>
    <n v="270000"/>
  </r>
  <r>
    <x v="127"/>
    <x v="43"/>
    <x v="102"/>
    <m/>
    <n v="0"/>
  </r>
  <r>
    <x v="128"/>
    <x v="43"/>
    <x v="102"/>
    <m/>
    <n v="0"/>
  </r>
  <r>
    <x v="129"/>
    <x v="43"/>
    <x v="102"/>
    <m/>
    <n v="0"/>
  </r>
  <r>
    <x v="130"/>
    <x v="43"/>
    <x v="102"/>
    <m/>
    <n v="0"/>
  </r>
  <r>
    <x v="131"/>
    <x v="43"/>
    <x v="102"/>
    <n v="48299"/>
    <n v="48299"/>
  </r>
  <r>
    <x v="132"/>
    <x v="43"/>
    <x v="102"/>
    <m/>
    <n v="0"/>
  </r>
  <r>
    <x v="133"/>
    <x v="43"/>
    <x v="102"/>
    <m/>
    <n v="0"/>
  </r>
  <r>
    <x v="134"/>
    <x v="43"/>
    <x v="102"/>
    <m/>
    <n v="0"/>
  </r>
  <r>
    <x v="135"/>
    <x v="43"/>
    <x v="102"/>
    <m/>
    <n v="0"/>
  </r>
  <r>
    <x v="136"/>
    <x v="43"/>
    <x v="102"/>
    <m/>
    <n v="0"/>
  </r>
  <r>
    <x v="137"/>
    <x v="43"/>
    <x v="102"/>
    <m/>
    <n v="0"/>
  </r>
  <r>
    <x v="138"/>
    <x v="43"/>
    <x v="102"/>
    <n v="189500"/>
    <n v="189500"/>
  </r>
  <r>
    <x v="139"/>
    <x v="43"/>
    <x v="102"/>
    <n v="280950"/>
    <n v="280950"/>
  </r>
  <r>
    <x v="140"/>
    <x v="43"/>
    <x v="102"/>
    <n v="180000"/>
    <n v="180000"/>
  </r>
  <r>
    <x v="141"/>
    <x v="43"/>
    <x v="102"/>
    <n v="176000"/>
    <n v="176000"/>
  </r>
  <r>
    <x v="142"/>
    <x v="43"/>
    <x v="102"/>
    <n v="129710"/>
    <n v="259420"/>
  </r>
  <r>
    <x v="143"/>
    <x v="43"/>
    <x v="102"/>
    <m/>
    <n v="0"/>
  </r>
  <r>
    <x v="144"/>
    <x v="43"/>
    <x v="102"/>
    <n v="343500"/>
    <n v="343500"/>
  </r>
  <r>
    <x v="145"/>
    <x v="43"/>
    <x v="102"/>
    <n v="232000"/>
    <n v="464000"/>
  </r>
  <r>
    <x v="146"/>
    <x v="43"/>
    <x v="102"/>
    <m/>
    <n v="0"/>
  </r>
  <r>
    <x v="147"/>
    <x v="43"/>
    <x v="102"/>
    <m/>
    <n v="0"/>
  </r>
  <r>
    <x v="148"/>
    <x v="43"/>
    <x v="102"/>
    <n v="211825"/>
    <n v="423650"/>
  </r>
  <r>
    <x v="149"/>
    <x v="43"/>
    <x v="102"/>
    <m/>
    <n v="0"/>
  </r>
  <r>
    <x v="150"/>
    <x v="43"/>
    <x v="102"/>
    <m/>
    <n v="0"/>
  </r>
  <r>
    <x v="151"/>
    <x v="43"/>
    <x v="102"/>
    <m/>
    <n v="0"/>
  </r>
  <r>
    <x v="152"/>
    <x v="43"/>
    <x v="102"/>
    <n v="358200"/>
    <n v="716400"/>
  </r>
  <r>
    <x v="153"/>
    <x v="43"/>
    <x v="102"/>
    <m/>
    <n v="0"/>
  </r>
  <r>
    <x v="154"/>
    <x v="43"/>
    <x v="102"/>
    <m/>
    <n v="0"/>
  </r>
  <r>
    <x v="155"/>
    <x v="43"/>
    <x v="102"/>
    <n v="230000"/>
    <n v="230000"/>
  </r>
  <r>
    <x v="156"/>
    <x v="43"/>
    <x v="102"/>
    <m/>
    <n v="0"/>
  </r>
  <r>
    <x v="157"/>
    <x v="43"/>
    <x v="102"/>
    <m/>
    <n v="0"/>
  </r>
  <r>
    <x v="158"/>
    <x v="43"/>
    <x v="102"/>
    <m/>
    <n v="0"/>
  </r>
  <r>
    <x v="159"/>
    <x v="43"/>
    <x v="102"/>
    <m/>
    <n v="0"/>
  </r>
  <r>
    <x v="160"/>
    <x v="43"/>
    <x v="102"/>
    <n v="357500"/>
    <n v="357500"/>
  </r>
  <r>
    <x v="161"/>
    <x v="43"/>
    <x v="102"/>
    <m/>
    <n v="0"/>
  </r>
  <r>
    <x v="162"/>
    <x v="43"/>
    <x v="102"/>
    <m/>
    <n v="0"/>
  </r>
  <r>
    <x v="163"/>
    <x v="43"/>
    <x v="102"/>
    <n v="275000"/>
    <n v="275000"/>
  </r>
  <r>
    <x v="164"/>
    <x v="43"/>
    <x v="102"/>
    <n v="85000"/>
    <n v="85000"/>
  </r>
  <r>
    <x v="165"/>
    <x v="43"/>
    <x v="102"/>
    <n v="200000"/>
    <n v="200000"/>
  </r>
  <r>
    <x v="166"/>
    <x v="43"/>
    <x v="102"/>
    <n v="395000"/>
    <n v="395000"/>
  </r>
  <r>
    <x v="167"/>
    <x v="43"/>
    <x v="102"/>
    <n v="282000"/>
    <n v="282000"/>
  </r>
  <r>
    <x v="168"/>
    <x v="43"/>
    <x v="102"/>
    <m/>
    <n v="0"/>
  </r>
  <r>
    <x v="169"/>
    <x v="43"/>
    <x v="102"/>
    <m/>
    <n v="0"/>
  </r>
  <r>
    <x v="170"/>
    <x v="43"/>
    <x v="102"/>
    <n v="135000"/>
    <n v="135000"/>
  </r>
  <r>
    <x v="171"/>
    <x v="43"/>
    <x v="102"/>
    <m/>
    <n v="0"/>
  </r>
  <r>
    <x v="172"/>
    <x v="43"/>
    <x v="102"/>
    <m/>
    <n v="0"/>
  </r>
  <r>
    <x v="173"/>
    <x v="43"/>
    <x v="102"/>
    <m/>
    <n v="0"/>
  </r>
  <r>
    <x v="174"/>
    <x v="43"/>
    <x v="102"/>
    <n v="550000"/>
    <n v="550000"/>
  </r>
  <r>
    <x v="175"/>
    <x v="43"/>
    <x v="102"/>
    <m/>
    <n v="0"/>
  </r>
  <r>
    <x v="176"/>
    <x v="43"/>
    <x v="102"/>
    <n v="400000"/>
    <n v="400000"/>
  </r>
  <r>
    <x v="177"/>
    <x v="43"/>
    <x v="102"/>
    <n v="261700"/>
    <n v="523400"/>
  </r>
  <r>
    <x v="178"/>
    <x v="43"/>
    <x v="102"/>
    <m/>
    <n v="0"/>
  </r>
  <r>
    <x v="179"/>
    <x v="43"/>
    <x v="102"/>
    <n v="214000"/>
    <n v="214000"/>
  </r>
  <r>
    <x v="180"/>
    <x v="43"/>
    <x v="102"/>
    <m/>
    <n v="0"/>
  </r>
  <r>
    <x v="181"/>
    <x v="43"/>
    <x v="102"/>
    <n v="175000"/>
    <n v="175000"/>
  </r>
  <r>
    <x v="182"/>
    <x v="43"/>
    <x v="102"/>
    <m/>
    <n v="0"/>
  </r>
  <r>
    <x v="183"/>
    <x v="43"/>
    <x v="102"/>
    <n v="340000"/>
    <n v="340000"/>
  </r>
  <r>
    <x v="184"/>
    <x v="43"/>
    <x v="102"/>
    <m/>
    <n v="0"/>
  </r>
  <r>
    <x v="185"/>
    <x v="43"/>
    <x v="102"/>
    <m/>
    <n v="0"/>
  </r>
  <r>
    <x v="186"/>
    <x v="43"/>
    <x v="102"/>
    <m/>
    <n v="0"/>
  </r>
  <r>
    <x v="187"/>
    <x v="43"/>
    <x v="102"/>
    <n v="337000"/>
    <n v="337000"/>
  </r>
  <r>
    <x v="188"/>
    <x v="43"/>
    <x v="102"/>
    <m/>
    <n v="0"/>
  </r>
  <r>
    <x v="189"/>
    <x v="43"/>
    <x v="102"/>
    <m/>
    <n v="0"/>
  </r>
  <r>
    <x v="190"/>
    <x v="43"/>
    <x v="102"/>
    <n v="400000"/>
    <n v="1344900"/>
  </r>
  <r>
    <x v="191"/>
    <x v="43"/>
    <x v="102"/>
    <m/>
    <n v="0"/>
  </r>
  <r>
    <x v="192"/>
    <x v="43"/>
    <x v="102"/>
    <n v="579000"/>
    <n v="579000"/>
  </r>
  <r>
    <x v="202"/>
    <x v="43"/>
    <x v="102"/>
    <m/>
    <m/>
  </r>
  <r>
    <x v="194"/>
    <x v="43"/>
    <x v="102"/>
    <m/>
    <m/>
  </r>
  <r>
    <x v="195"/>
    <x v="43"/>
    <x v="102"/>
    <m/>
    <m/>
  </r>
  <r>
    <x v="196"/>
    <x v="43"/>
    <x v="102"/>
    <m/>
    <m/>
  </r>
  <r>
    <x v="197"/>
    <x v="43"/>
    <x v="102"/>
    <m/>
    <m/>
  </r>
  <r>
    <x v="198"/>
    <x v="43"/>
    <x v="102"/>
    <m/>
    <m/>
  </r>
  <r>
    <x v="199"/>
    <x v="43"/>
    <x v="102"/>
    <n v="304500"/>
    <n v="304500"/>
  </r>
  <r>
    <x v="200"/>
    <x v="43"/>
    <x v="102"/>
    <m/>
    <m/>
  </r>
  <r>
    <x v="201"/>
    <x v="43"/>
    <x v="102"/>
    <m/>
    <m/>
  </r>
  <r>
    <x v="12"/>
    <x v="19"/>
    <x v="103"/>
    <n v="234500"/>
    <n v="969000"/>
  </r>
  <r>
    <x v="13"/>
    <x v="19"/>
    <x v="103"/>
    <n v="220000"/>
    <n v="220000"/>
  </r>
  <r>
    <x v="14"/>
    <x v="19"/>
    <x v="103"/>
    <n v="231250"/>
    <n v="1888350"/>
  </r>
  <r>
    <x v="15"/>
    <x v="19"/>
    <x v="103"/>
    <n v="226000"/>
    <n v="852950"/>
  </r>
  <r>
    <x v="16"/>
    <x v="19"/>
    <x v="103"/>
    <n v="264950"/>
    <n v="799400"/>
  </r>
  <r>
    <x v="17"/>
    <x v="19"/>
    <x v="103"/>
    <n v="249999"/>
    <n v="1287999"/>
  </r>
  <r>
    <x v="18"/>
    <x v="19"/>
    <x v="103"/>
    <n v="232225"/>
    <n v="2051350"/>
  </r>
  <r>
    <x v="19"/>
    <x v="19"/>
    <x v="103"/>
    <n v="239950"/>
    <n v="1141250"/>
  </r>
  <r>
    <x v="20"/>
    <x v="19"/>
    <x v="103"/>
    <n v="218250"/>
    <n v="975450"/>
  </r>
  <r>
    <x v="21"/>
    <x v="19"/>
    <x v="103"/>
    <n v="262000"/>
    <n v="866950"/>
  </r>
  <r>
    <x v="22"/>
    <x v="19"/>
    <x v="103"/>
    <n v="297925"/>
    <n v="1804700"/>
  </r>
  <r>
    <x v="23"/>
    <x v="19"/>
    <x v="103"/>
    <n v="259950"/>
    <n v="767900"/>
  </r>
  <r>
    <x v="24"/>
    <x v="19"/>
    <x v="103"/>
    <n v="219950"/>
    <n v="949900"/>
  </r>
  <r>
    <x v="25"/>
    <x v="19"/>
    <x v="103"/>
    <n v="269950"/>
    <n v="1313850"/>
  </r>
  <r>
    <x v="26"/>
    <x v="19"/>
    <x v="103"/>
    <n v="400000"/>
    <n v="1256000"/>
  </r>
  <r>
    <x v="27"/>
    <x v="19"/>
    <x v="103"/>
    <n v="249075"/>
    <n v="1119100"/>
  </r>
  <r>
    <x v="28"/>
    <x v="19"/>
    <x v="103"/>
    <n v="210000"/>
    <n v="1237500"/>
  </r>
  <r>
    <x v="29"/>
    <x v="19"/>
    <x v="103"/>
    <n v="282000"/>
    <n v="2850850"/>
  </r>
  <r>
    <x v="30"/>
    <x v="19"/>
    <x v="103"/>
    <n v="314700"/>
    <n v="1492800"/>
  </r>
  <r>
    <x v="31"/>
    <x v="19"/>
    <x v="103"/>
    <n v="301950"/>
    <n v="2724900"/>
  </r>
  <r>
    <x v="32"/>
    <x v="19"/>
    <x v="103"/>
    <n v="279475"/>
    <n v="558950"/>
  </r>
  <r>
    <x v="33"/>
    <x v="19"/>
    <x v="103"/>
    <n v="250500"/>
    <n v="501000"/>
  </r>
  <r>
    <x v="34"/>
    <x v="19"/>
    <x v="103"/>
    <n v="284000"/>
    <n v="1509900"/>
  </r>
  <r>
    <x v="35"/>
    <x v="19"/>
    <x v="103"/>
    <n v="309000"/>
    <n v="1969950"/>
  </r>
  <r>
    <x v="36"/>
    <x v="19"/>
    <x v="103"/>
    <n v="280000"/>
    <n v="890000"/>
  </r>
  <r>
    <x v="37"/>
    <x v="19"/>
    <x v="103"/>
    <n v="330750"/>
    <n v="661500"/>
  </r>
  <r>
    <x v="38"/>
    <x v="19"/>
    <x v="103"/>
    <n v="293250"/>
    <n v="1400100"/>
  </r>
  <r>
    <x v="39"/>
    <x v="19"/>
    <x v="103"/>
    <n v="326225"/>
    <n v="1331450"/>
  </r>
  <r>
    <x v="40"/>
    <x v="19"/>
    <x v="103"/>
    <n v="510000"/>
    <n v="2858000"/>
  </r>
  <r>
    <x v="41"/>
    <x v="19"/>
    <x v="103"/>
    <n v="364275"/>
    <n v="2958150"/>
  </r>
  <r>
    <x v="42"/>
    <x v="19"/>
    <x v="103"/>
    <n v="316950"/>
    <n v="1393800"/>
  </r>
  <r>
    <x v="43"/>
    <x v="19"/>
    <x v="103"/>
    <n v="339975"/>
    <n v="2015300"/>
  </r>
  <r>
    <x v="44"/>
    <x v="19"/>
    <x v="103"/>
    <n v="329975"/>
    <n v="3653450"/>
  </r>
  <r>
    <x v="45"/>
    <x v="19"/>
    <x v="103"/>
    <n v="337950"/>
    <n v="2184800"/>
  </r>
  <r>
    <x v="46"/>
    <x v="19"/>
    <x v="103"/>
    <n v="317475"/>
    <n v="1866550"/>
  </r>
  <r>
    <x v="47"/>
    <x v="19"/>
    <x v="103"/>
    <n v="319950"/>
    <n v="2282515"/>
  </r>
  <r>
    <x v="48"/>
    <x v="19"/>
    <x v="103"/>
    <n v="266000"/>
    <n v="532000"/>
  </r>
  <r>
    <x v="49"/>
    <x v="19"/>
    <x v="103"/>
    <n v="350000"/>
    <n v="700000"/>
  </r>
  <r>
    <x v="50"/>
    <x v="19"/>
    <x v="103"/>
    <n v="354725"/>
    <n v="709450"/>
  </r>
  <r>
    <x v="51"/>
    <x v="19"/>
    <x v="103"/>
    <n v="287500"/>
    <n v="575000"/>
  </r>
  <r>
    <x v="52"/>
    <x v="19"/>
    <x v="103"/>
    <n v="347000"/>
    <n v="1912950"/>
  </r>
  <r>
    <x v="53"/>
    <x v="19"/>
    <x v="103"/>
    <n v="313000"/>
    <n v="1871000"/>
  </r>
  <r>
    <x v="54"/>
    <x v="19"/>
    <x v="103"/>
    <n v="290000"/>
    <n v="2456350"/>
  </r>
  <r>
    <x v="55"/>
    <x v="19"/>
    <x v="103"/>
    <n v="332475"/>
    <n v="1981450"/>
  </r>
  <r>
    <x v="56"/>
    <x v="19"/>
    <x v="103"/>
    <n v="294500"/>
    <n v="899000"/>
  </r>
  <r>
    <x v="57"/>
    <x v="19"/>
    <x v="103"/>
    <n v="419498"/>
    <n v="838995"/>
  </r>
  <r>
    <x v="58"/>
    <x v="19"/>
    <x v="103"/>
    <n v="305000"/>
    <n v="1039200"/>
  </r>
  <r>
    <x v="59"/>
    <x v="19"/>
    <x v="103"/>
    <n v="307000"/>
    <n v="862000"/>
  </r>
  <r>
    <x v="60"/>
    <x v="19"/>
    <x v="103"/>
    <n v="227500"/>
    <n v="455000"/>
  </r>
  <r>
    <x v="61"/>
    <x v="19"/>
    <x v="103"/>
    <m/>
    <n v="0"/>
  </r>
  <r>
    <x v="62"/>
    <x v="19"/>
    <x v="103"/>
    <n v="340000"/>
    <n v="1265000"/>
  </r>
  <r>
    <x v="63"/>
    <x v="19"/>
    <x v="103"/>
    <m/>
    <n v="0"/>
  </r>
  <r>
    <x v="64"/>
    <x v="19"/>
    <x v="103"/>
    <n v="295000"/>
    <n v="1125000"/>
  </r>
  <r>
    <x v="65"/>
    <x v="19"/>
    <x v="103"/>
    <n v="220000"/>
    <n v="220000"/>
  </r>
  <r>
    <x v="66"/>
    <x v="19"/>
    <x v="103"/>
    <n v="271975"/>
    <n v="1123950"/>
  </r>
  <r>
    <x v="67"/>
    <x v="19"/>
    <x v="103"/>
    <n v="263750"/>
    <n v="527500"/>
  </r>
  <r>
    <x v="68"/>
    <x v="19"/>
    <x v="103"/>
    <n v="289000"/>
    <n v="1809000"/>
  </r>
  <r>
    <x v="69"/>
    <x v="19"/>
    <x v="103"/>
    <n v="265175"/>
    <n v="796175"/>
  </r>
  <r>
    <x v="70"/>
    <x v="19"/>
    <x v="103"/>
    <n v="222793"/>
    <n v="445585"/>
  </r>
  <r>
    <x v="71"/>
    <x v="19"/>
    <x v="103"/>
    <n v="310000"/>
    <n v="310000"/>
  </r>
  <r>
    <x v="72"/>
    <x v="19"/>
    <x v="103"/>
    <n v="268000"/>
    <n v="892000"/>
  </r>
  <r>
    <x v="73"/>
    <x v="19"/>
    <x v="103"/>
    <n v="204879"/>
    <n v="409758"/>
  </r>
  <r>
    <x v="74"/>
    <x v="19"/>
    <x v="103"/>
    <n v="280000"/>
    <n v="280000"/>
  </r>
  <r>
    <x v="75"/>
    <x v="19"/>
    <x v="103"/>
    <n v="205000"/>
    <n v="1199500"/>
  </r>
  <r>
    <x v="76"/>
    <x v="19"/>
    <x v="103"/>
    <n v="269000"/>
    <n v="796500"/>
  </r>
  <r>
    <x v="77"/>
    <x v="19"/>
    <x v="103"/>
    <n v="254000"/>
    <n v="1392897"/>
  </r>
  <r>
    <x v="78"/>
    <x v="19"/>
    <x v="103"/>
    <n v="252500"/>
    <n v="2275450"/>
  </r>
  <r>
    <x v="79"/>
    <x v="19"/>
    <x v="103"/>
    <n v="380000"/>
    <n v="1249200"/>
  </r>
  <r>
    <x v="80"/>
    <x v="19"/>
    <x v="103"/>
    <n v="250000"/>
    <n v="1920600"/>
  </r>
  <r>
    <x v="81"/>
    <x v="19"/>
    <x v="103"/>
    <n v="262500"/>
    <n v="525000"/>
  </r>
  <r>
    <x v="82"/>
    <x v="19"/>
    <x v="103"/>
    <n v="286500"/>
    <n v="573000"/>
  </r>
  <r>
    <x v="83"/>
    <x v="19"/>
    <x v="103"/>
    <n v="166250"/>
    <n v="332500"/>
  </r>
  <r>
    <x v="84"/>
    <x v="19"/>
    <x v="103"/>
    <n v="250000"/>
    <n v="750500"/>
  </r>
  <r>
    <x v="85"/>
    <x v="19"/>
    <x v="103"/>
    <m/>
    <n v="0"/>
  </r>
  <r>
    <x v="86"/>
    <x v="19"/>
    <x v="103"/>
    <m/>
    <n v="0"/>
  </r>
  <r>
    <x v="87"/>
    <x v="19"/>
    <x v="103"/>
    <n v="260000"/>
    <n v="1272000"/>
  </r>
  <r>
    <x v="88"/>
    <x v="19"/>
    <x v="103"/>
    <n v="311250"/>
    <n v="1284500"/>
  </r>
  <r>
    <x v="89"/>
    <x v="19"/>
    <x v="103"/>
    <n v="387500"/>
    <n v="775000"/>
  </r>
  <r>
    <x v="90"/>
    <x v="19"/>
    <x v="103"/>
    <n v="233000"/>
    <n v="961000"/>
  </r>
  <r>
    <x v="91"/>
    <x v="19"/>
    <x v="103"/>
    <n v="225905"/>
    <n v="769905"/>
  </r>
  <r>
    <x v="92"/>
    <x v="19"/>
    <x v="103"/>
    <n v="316000"/>
    <n v="854900"/>
  </r>
  <r>
    <x v="93"/>
    <x v="19"/>
    <x v="103"/>
    <n v="345000"/>
    <n v="345000"/>
  </r>
  <r>
    <x v="94"/>
    <x v="19"/>
    <x v="103"/>
    <n v="127000"/>
    <n v="614000"/>
  </r>
  <r>
    <x v="95"/>
    <x v="19"/>
    <x v="103"/>
    <n v="209000"/>
    <n v="817900"/>
  </r>
  <r>
    <x v="96"/>
    <x v="19"/>
    <x v="103"/>
    <n v="209000"/>
    <n v="209000"/>
  </r>
  <r>
    <x v="97"/>
    <x v="19"/>
    <x v="103"/>
    <n v="320000"/>
    <n v="640000"/>
  </r>
  <r>
    <x v="98"/>
    <x v="19"/>
    <x v="103"/>
    <n v="254000"/>
    <n v="690600"/>
  </r>
  <r>
    <x v="99"/>
    <x v="19"/>
    <x v="103"/>
    <n v="324975"/>
    <n v="649950"/>
  </r>
  <r>
    <x v="100"/>
    <x v="19"/>
    <x v="103"/>
    <n v="230000"/>
    <n v="689900"/>
  </r>
  <r>
    <x v="101"/>
    <x v="19"/>
    <x v="103"/>
    <n v="340000"/>
    <n v="680000"/>
  </r>
  <r>
    <x v="102"/>
    <x v="19"/>
    <x v="103"/>
    <n v="240000"/>
    <n v="1444500"/>
  </r>
  <r>
    <x v="103"/>
    <x v="19"/>
    <x v="103"/>
    <n v="128000"/>
    <n v="256000"/>
  </r>
  <r>
    <x v="104"/>
    <x v="19"/>
    <x v="103"/>
    <n v="215000"/>
    <n v="2121288"/>
  </r>
  <r>
    <x v="105"/>
    <x v="19"/>
    <x v="103"/>
    <n v="250500"/>
    <n v="1015000"/>
  </r>
  <r>
    <x v="106"/>
    <x v="19"/>
    <x v="103"/>
    <n v="285000"/>
    <n v="849500"/>
  </r>
  <r>
    <x v="107"/>
    <x v="19"/>
    <x v="103"/>
    <n v="195670"/>
    <n v="953340"/>
  </r>
  <r>
    <x v="108"/>
    <x v="19"/>
    <x v="103"/>
    <n v="115000"/>
    <n v="115000"/>
  </r>
  <r>
    <x v="109"/>
    <x v="19"/>
    <x v="103"/>
    <n v="331000"/>
    <n v="331000"/>
  </r>
  <r>
    <x v="110"/>
    <x v="19"/>
    <x v="103"/>
    <n v="279950"/>
    <n v="279950"/>
  </r>
  <r>
    <x v="111"/>
    <x v="19"/>
    <x v="103"/>
    <n v="230144"/>
    <n v="1290237"/>
  </r>
  <r>
    <x v="112"/>
    <x v="19"/>
    <x v="103"/>
    <n v="256900"/>
    <n v="1234400"/>
  </r>
  <r>
    <x v="113"/>
    <x v="19"/>
    <x v="103"/>
    <n v="198125"/>
    <n v="1754750"/>
  </r>
  <r>
    <x v="114"/>
    <x v="19"/>
    <x v="103"/>
    <m/>
    <n v="0"/>
  </r>
  <r>
    <x v="115"/>
    <x v="19"/>
    <x v="103"/>
    <n v="204950"/>
    <n v="1220400"/>
  </r>
  <r>
    <x v="116"/>
    <x v="19"/>
    <x v="103"/>
    <n v="307000"/>
    <n v="1582000"/>
  </r>
  <r>
    <x v="117"/>
    <x v="19"/>
    <x v="103"/>
    <n v="250000"/>
    <n v="749950"/>
  </r>
  <r>
    <x v="118"/>
    <x v="19"/>
    <x v="103"/>
    <n v="241500"/>
    <n v="483000"/>
  </r>
  <r>
    <x v="119"/>
    <x v="19"/>
    <x v="103"/>
    <n v="251000"/>
    <n v="969000"/>
  </r>
  <r>
    <x v="120"/>
    <x v="19"/>
    <x v="103"/>
    <n v="200750"/>
    <n v="878500"/>
  </r>
  <r>
    <x v="121"/>
    <x v="19"/>
    <x v="103"/>
    <n v="248750"/>
    <n v="497500"/>
  </r>
  <r>
    <x v="122"/>
    <x v="19"/>
    <x v="103"/>
    <n v="85001"/>
    <n v="170001"/>
  </r>
  <r>
    <x v="123"/>
    <x v="19"/>
    <x v="103"/>
    <n v="214975"/>
    <n v="1313950"/>
  </r>
  <r>
    <x v="124"/>
    <x v="19"/>
    <x v="103"/>
    <n v="244500"/>
    <n v="3397300"/>
  </r>
  <r>
    <x v="125"/>
    <x v="19"/>
    <x v="103"/>
    <n v="281475"/>
    <n v="2560529"/>
  </r>
  <r>
    <x v="126"/>
    <x v="19"/>
    <x v="103"/>
    <n v="302500"/>
    <n v="897500"/>
  </r>
  <r>
    <x v="127"/>
    <x v="19"/>
    <x v="103"/>
    <n v="202000"/>
    <n v="899000"/>
  </r>
  <r>
    <x v="128"/>
    <x v="19"/>
    <x v="103"/>
    <n v="207000"/>
    <n v="1408500"/>
  </r>
  <r>
    <x v="129"/>
    <x v="19"/>
    <x v="103"/>
    <n v="159000"/>
    <n v="318000"/>
  </r>
  <r>
    <x v="130"/>
    <x v="19"/>
    <x v="103"/>
    <n v="233500"/>
    <n v="467000"/>
  </r>
  <r>
    <x v="131"/>
    <x v="19"/>
    <x v="103"/>
    <n v="250000"/>
    <n v="1165450"/>
  </r>
  <r>
    <x v="132"/>
    <x v="19"/>
    <x v="103"/>
    <n v="312500"/>
    <n v="625000"/>
  </r>
  <r>
    <x v="133"/>
    <x v="19"/>
    <x v="103"/>
    <n v="375750"/>
    <n v="2741500"/>
  </r>
  <r>
    <x v="134"/>
    <x v="19"/>
    <x v="103"/>
    <n v="265985"/>
    <n v="531970"/>
  </r>
  <r>
    <x v="135"/>
    <x v="19"/>
    <x v="103"/>
    <n v="319000"/>
    <n v="1558900"/>
  </r>
  <r>
    <x v="136"/>
    <x v="19"/>
    <x v="103"/>
    <n v="254000"/>
    <n v="1504400"/>
  </r>
  <r>
    <x v="137"/>
    <x v="19"/>
    <x v="103"/>
    <n v="240500"/>
    <n v="971051"/>
  </r>
  <r>
    <x v="138"/>
    <x v="19"/>
    <x v="103"/>
    <n v="289950"/>
    <n v="2104691"/>
  </r>
  <r>
    <x v="139"/>
    <x v="19"/>
    <x v="103"/>
    <n v="265000"/>
    <n v="1510000"/>
  </r>
  <r>
    <x v="140"/>
    <x v="19"/>
    <x v="103"/>
    <n v="229925"/>
    <n v="1526350"/>
  </r>
  <r>
    <x v="141"/>
    <x v="19"/>
    <x v="103"/>
    <n v="265000"/>
    <n v="1240450"/>
  </r>
  <r>
    <x v="142"/>
    <x v="19"/>
    <x v="103"/>
    <n v="311475"/>
    <n v="1147950"/>
  </r>
  <r>
    <x v="143"/>
    <x v="19"/>
    <x v="103"/>
    <n v="185000"/>
    <n v="557000"/>
  </r>
  <r>
    <x v="144"/>
    <x v="19"/>
    <x v="103"/>
    <n v="294900"/>
    <n v="1372800"/>
  </r>
  <r>
    <x v="145"/>
    <x v="19"/>
    <x v="103"/>
    <n v="299950"/>
    <n v="299950"/>
  </r>
  <r>
    <x v="146"/>
    <x v="19"/>
    <x v="103"/>
    <n v="254975"/>
    <n v="1099950"/>
  </r>
  <r>
    <x v="147"/>
    <x v="19"/>
    <x v="103"/>
    <n v="325000"/>
    <n v="1586000"/>
  </r>
  <r>
    <x v="148"/>
    <x v="19"/>
    <x v="103"/>
    <n v="273500"/>
    <n v="2726500"/>
  </r>
  <r>
    <x v="149"/>
    <x v="19"/>
    <x v="103"/>
    <n v="250000"/>
    <n v="1324300"/>
  </r>
  <r>
    <x v="150"/>
    <x v="19"/>
    <x v="103"/>
    <n v="324995"/>
    <n v="1814990"/>
  </r>
  <r>
    <x v="151"/>
    <x v="19"/>
    <x v="103"/>
    <n v="303000"/>
    <n v="303000"/>
  </r>
  <r>
    <x v="152"/>
    <x v="19"/>
    <x v="103"/>
    <n v="314995"/>
    <n v="2849470"/>
  </r>
  <r>
    <x v="153"/>
    <x v="19"/>
    <x v="103"/>
    <n v="339995"/>
    <n v="3110215"/>
  </r>
  <r>
    <x v="154"/>
    <x v="19"/>
    <x v="103"/>
    <n v="323430"/>
    <n v="3967698"/>
  </r>
  <r>
    <x v="155"/>
    <x v="19"/>
    <x v="103"/>
    <n v="315995"/>
    <n v="3159329"/>
  </r>
  <r>
    <x v="156"/>
    <x v="19"/>
    <x v="103"/>
    <n v="237498"/>
    <n v="1125995"/>
  </r>
  <r>
    <x v="157"/>
    <x v="19"/>
    <x v="103"/>
    <n v="280498"/>
    <n v="2872959"/>
  </r>
  <r>
    <x v="158"/>
    <x v="19"/>
    <x v="103"/>
    <n v="302139"/>
    <n v="4505265"/>
  </r>
  <r>
    <x v="159"/>
    <x v="19"/>
    <x v="103"/>
    <n v="323609"/>
    <n v="5303126"/>
  </r>
  <r>
    <x v="160"/>
    <x v="19"/>
    <x v="103"/>
    <n v="360403"/>
    <n v="6240803"/>
  </r>
  <r>
    <x v="161"/>
    <x v="19"/>
    <x v="103"/>
    <n v="372337"/>
    <n v="6056783"/>
  </r>
  <r>
    <x v="162"/>
    <x v="19"/>
    <x v="103"/>
    <n v="318750"/>
    <n v="3612445"/>
  </r>
  <r>
    <x v="163"/>
    <x v="19"/>
    <x v="103"/>
    <n v="350995"/>
    <n v="4334710"/>
  </r>
  <r>
    <x v="164"/>
    <x v="19"/>
    <x v="103"/>
    <n v="353033"/>
    <n v="5485713"/>
  </r>
  <r>
    <x v="165"/>
    <x v="19"/>
    <x v="103"/>
    <n v="377343"/>
    <n v="3706843"/>
  </r>
  <r>
    <x v="166"/>
    <x v="19"/>
    <x v="103"/>
    <n v="439250"/>
    <n v="5152992"/>
  </r>
  <r>
    <x v="167"/>
    <x v="19"/>
    <x v="103"/>
    <n v="372995"/>
    <n v="4782882"/>
  </r>
  <r>
    <x v="168"/>
    <x v="19"/>
    <x v="103"/>
    <n v="374910"/>
    <n v="2690036"/>
  </r>
  <r>
    <x v="169"/>
    <x v="19"/>
    <x v="103"/>
    <n v="361231"/>
    <n v="2647320"/>
  </r>
  <r>
    <x v="170"/>
    <x v="19"/>
    <x v="103"/>
    <n v="389995"/>
    <n v="5523700"/>
  </r>
  <r>
    <x v="171"/>
    <x v="19"/>
    <x v="103"/>
    <n v="444475"/>
    <n v="2560900"/>
  </r>
  <r>
    <x v="172"/>
    <x v="19"/>
    <x v="103"/>
    <n v="335000"/>
    <n v="2752950"/>
  </r>
  <r>
    <x v="173"/>
    <x v="19"/>
    <x v="103"/>
    <n v="350000"/>
    <n v="2482400"/>
  </r>
  <r>
    <x v="174"/>
    <x v="19"/>
    <x v="103"/>
    <n v="392000"/>
    <n v="3528000"/>
  </r>
  <r>
    <x v="175"/>
    <x v="19"/>
    <x v="103"/>
    <n v="384900"/>
    <n v="5017761"/>
  </r>
  <r>
    <x v="176"/>
    <x v="19"/>
    <x v="103"/>
    <n v="357500"/>
    <n v="2104600"/>
  </r>
  <r>
    <x v="177"/>
    <x v="19"/>
    <x v="103"/>
    <n v="431950"/>
    <n v="5548448"/>
  </r>
  <r>
    <x v="178"/>
    <x v="19"/>
    <x v="103"/>
    <n v="357498"/>
    <n v="3326135"/>
  </r>
  <r>
    <x v="179"/>
    <x v="19"/>
    <x v="103"/>
    <n v="479950"/>
    <n v="4743750"/>
  </r>
  <r>
    <x v="180"/>
    <x v="19"/>
    <x v="103"/>
    <n v="394995"/>
    <n v="5157980"/>
  </r>
  <r>
    <x v="181"/>
    <x v="19"/>
    <x v="103"/>
    <n v="484973"/>
    <n v="2770785"/>
  </r>
  <r>
    <x v="182"/>
    <x v="19"/>
    <x v="103"/>
    <n v="399995"/>
    <n v="4269517"/>
  </r>
  <r>
    <x v="183"/>
    <x v="19"/>
    <x v="103"/>
    <n v="381215"/>
    <n v="4482065"/>
  </r>
  <r>
    <x v="184"/>
    <x v="19"/>
    <x v="103"/>
    <n v="432425"/>
    <n v="7915540"/>
  </r>
  <r>
    <x v="185"/>
    <x v="19"/>
    <x v="103"/>
    <n v="432505"/>
    <n v="5673729"/>
  </r>
  <r>
    <x v="186"/>
    <x v="19"/>
    <x v="103"/>
    <n v="405000"/>
    <n v="4093340"/>
  </r>
  <r>
    <x v="187"/>
    <x v="19"/>
    <x v="103"/>
    <n v="444995"/>
    <n v="4682006"/>
  </r>
  <r>
    <x v="188"/>
    <x v="19"/>
    <x v="103"/>
    <n v="414638"/>
    <n v="8164352"/>
  </r>
  <r>
    <x v="189"/>
    <x v="19"/>
    <x v="103"/>
    <n v="425524"/>
    <n v="3885288"/>
  </r>
  <r>
    <x v="190"/>
    <x v="19"/>
    <x v="103"/>
    <n v="452495"/>
    <n v="7938309"/>
  </r>
  <r>
    <x v="191"/>
    <x v="19"/>
    <x v="103"/>
    <n v="445995"/>
    <n v="4784935"/>
  </r>
  <r>
    <x v="192"/>
    <x v="19"/>
    <x v="103"/>
    <n v="424995"/>
    <n v="2654995"/>
  </r>
  <r>
    <x v="202"/>
    <x v="19"/>
    <x v="103"/>
    <n v="425049"/>
    <n v="4970020"/>
  </r>
  <r>
    <x v="194"/>
    <x v="19"/>
    <x v="103"/>
    <n v="429996"/>
    <n v="5033331"/>
  </r>
  <r>
    <x v="195"/>
    <x v="19"/>
    <x v="103"/>
    <n v="389000"/>
    <n v="3577725"/>
  </r>
  <r>
    <x v="196"/>
    <x v="19"/>
    <x v="103"/>
    <n v="405000"/>
    <n v="2084950"/>
  </r>
  <r>
    <x v="197"/>
    <x v="19"/>
    <x v="103"/>
    <n v="450000"/>
    <n v="2585600"/>
  </r>
  <r>
    <x v="198"/>
    <x v="19"/>
    <x v="103"/>
    <n v="374000"/>
    <n v="3120400"/>
  </r>
  <r>
    <x v="199"/>
    <x v="19"/>
    <x v="103"/>
    <n v="404975"/>
    <n v="5205874"/>
  </r>
  <r>
    <x v="200"/>
    <x v="19"/>
    <x v="103"/>
    <n v="424500"/>
    <n v="3835430"/>
  </r>
  <r>
    <x v="201"/>
    <x v="19"/>
    <x v="103"/>
    <n v="437990"/>
    <n v="1247940"/>
  </r>
  <r>
    <x v="12"/>
    <x v="24"/>
    <x v="103"/>
    <m/>
    <n v="0"/>
  </r>
  <r>
    <x v="13"/>
    <x v="24"/>
    <x v="103"/>
    <m/>
    <n v="0"/>
  </r>
  <r>
    <x v="14"/>
    <x v="24"/>
    <x v="103"/>
    <m/>
    <n v="0"/>
  </r>
  <r>
    <x v="15"/>
    <x v="24"/>
    <x v="103"/>
    <n v="158000"/>
    <n v="158000"/>
  </r>
  <r>
    <x v="16"/>
    <x v="24"/>
    <x v="103"/>
    <m/>
    <n v="0"/>
  </r>
  <r>
    <x v="17"/>
    <x v="24"/>
    <x v="103"/>
    <m/>
    <n v="0"/>
  </r>
  <r>
    <x v="18"/>
    <x v="24"/>
    <x v="103"/>
    <m/>
    <n v="0"/>
  </r>
  <r>
    <x v="19"/>
    <x v="24"/>
    <x v="103"/>
    <m/>
    <n v="0"/>
  </r>
  <r>
    <x v="20"/>
    <x v="24"/>
    <x v="103"/>
    <m/>
    <n v="0"/>
  </r>
  <r>
    <x v="21"/>
    <x v="24"/>
    <x v="103"/>
    <m/>
    <n v="0"/>
  </r>
  <r>
    <x v="22"/>
    <x v="24"/>
    <x v="103"/>
    <m/>
    <n v="0"/>
  </r>
  <r>
    <x v="23"/>
    <x v="24"/>
    <x v="103"/>
    <m/>
    <n v="0"/>
  </r>
  <r>
    <x v="24"/>
    <x v="24"/>
    <x v="103"/>
    <m/>
    <n v="0"/>
  </r>
  <r>
    <x v="25"/>
    <x v="24"/>
    <x v="103"/>
    <m/>
    <n v="0"/>
  </r>
  <r>
    <x v="26"/>
    <x v="24"/>
    <x v="103"/>
    <n v="215950"/>
    <n v="215950"/>
  </r>
  <r>
    <x v="27"/>
    <x v="24"/>
    <x v="103"/>
    <m/>
    <n v="0"/>
  </r>
  <r>
    <x v="28"/>
    <x v="24"/>
    <x v="103"/>
    <m/>
    <n v="0"/>
  </r>
  <r>
    <x v="29"/>
    <x v="24"/>
    <x v="103"/>
    <n v="182000"/>
    <n v="182000"/>
  </r>
  <r>
    <x v="30"/>
    <x v="24"/>
    <x v="103"/>
    <m/>
    <n v="0"/>
  </r>
  <r>
    <x v="31"/>
    <x v="24"/>
    <x v="103"/>
    <m/>
    <n v="0"/>
  </r>
  <r>
    <x v="32"/>
    <x v="24"/>
    <x v="103"/>
    <m/>
    <n v="0"/>
  </r>
  <r>
    <x v="33"/>
    <x v="24"/>
    <x v="103"/>
    <m/>
    <n v="0"/>
  </r>
  <r>
    <x v="34"/>
    <x v="24"/>
    <x v="103"/>
    <m/>
    <n v="0"/>
  </r>
  <r>
    <x v="35"/>
    <x v="24"/>
    <x v="103"/>
    <m/>
    <n v="0"/>
  </r>
  <r>
    <x v="36"/>
    <x v="24"/>
    <x v="103"/>
    <m/>
    <n v="0"/>
  </r>
  <r>
    <x v="37"/>
    <x v="24"/>
    <x v="103"/>
    <m/>
    <n v="0"/>
  </r>
  <r>
    <x v="38"/>
    <x v="24"/>
    <x v="103"/>
    <m/>
    <n v="0"/>
  </r>
  <r>
    <x v="39"/>
    <x v="24"/>
    <x v="103"/>
    <m/>
    <n v="0"/>
  </r>
  <r>
    <x v="40"/>
    <x v="24"/>
    <x v="103"/>
    <m/>
    <n v="0"/>
  </r>
  <r>
    <x v="41"/>
    <x v="24"/>
    <x v="103"/>
    <m/>
    <n v="0"/>
  </r>
  <r>
    <x v="42"/>
    <x v="24"/>
    <x v="103"/>
    <m/>
    <n v="0"/>
  </r>
  <r>
    <x v="43"/>
    <x v="24"/>
    <x v="103"/>
    <m/>
    <n v="0"/>
  </r>
  <r>
    <x v="44"/>
    <x v="24"/>
    <x v="103"/>
    <m/>
    <n v="0"/>
  </r>
  <r>
    <x v="45"/>
    <x v="24"/>
    <x v="103"/>
    <m/>
    <n v="0"/>
  </r>
  <r>
    <x v="46"/>
    <x v="24"/>
    <x v="103"/>
    <m/>
    <n v="0"/>
  </r>
  <r>
    <x v="47"/>
    <x v="24"/>
    <x v="103"/>
    <n v="209000"/>
    <n v="209000"/>
  </r>
  <r>
    <x v="48"/>
    <x v="24"/>
    <x v="103"/>
    <m/>
    <n v="0"/>
  </r>
  <r>
    <x v="49"/>
    <x v="24"/>
    <x v="103"/>
    <m/>
    <n v="0"/>
  </r>
  <r>
    <x v="50"/>
    <x v="24"/>
    <x v="103"/>
    <n v="256000"/>
    <n v="256000"/>
  </r>
  <r>
    <x v="51"/>
    <x v="24"/>
    <x v="103"/>
    <m/>
    <n v="0"/>
  </r>
  <r>
    <x v="52"/>
    <x v="24"/>
    <x v="103"/>
    <m/>
    <n v="0"/>
  </r>
  <r>
    <x v="53"/>
    <x v="24"/>
    <x v="103"/>
    <m/>
    <n v="0"/>
  </r>
  <r>
    <x v="54"/>
    <x v="24"/>
    <x v="103"/>
    <m/>
    <n v="0"/>
  </r>
  <r>
    <x v="55"/>
    <x v="24"/>
    <x v="103"/>
    <m/>
    <n v="0"/>
  </r>
  <r>
    <x v="56"/>
    <x v="24"/>
    <x v="103"/>
    <m/>
    <n v="0"/>
  </r>
  <r>
    <x v="57"/>
    <x v="24"/>
    <x v="103"/>
    <m/>
    <n v="0"/>
  </r>
  <r>
    <x v="58"/>
    <x v="24"/>
    <x v="103"/>
    <m/>
    <n v="0"/>
  </r>
  <r>
    <x v="59"/>
    <x v="24"/>
    <x v="103"/>
    <m/>
    <n v="0"/>
  </r>
  <r>
    <x v="60"/>
    <x v="24"/>
    <x v="103"/>
    <m/>
    <n v="0"/>
  </r>
  <r>
    <x v="61"/>
    <x v="24"/>
    <x v="103"/>
    <m/>
    <n v="0"/>
  </r>
  <r>
    <x v="62"/>
    <x v="24"/>
    <x v="103"/>
    <m/>
    <n v="0"/>
  </r>
  <r>
    <x v="63"/>
    <x v="24"/>
    <x v="103"/>
    <m/>
    <n v="0"/>
  </r>
  <r>
    <x v="64"/>
    <x v="24"/>
    <x v="103"/>
    <m/>
    <n v="0"/>
  </r>
  <r>
    <x v="65"/>
    <x v="24"/>
    <x v="103"/>
    <m/>
    <n v="0"/>
  </r>
  <r>
    <x v="66"/>
    <x v="24"/>
    <x v="103"/>
    <m/>
    <n v="0"/>
  </r>
  <r>
    <x v="67"/>
    <x v="24"/>
    <x v="103"/>
    <m/>
    <n v="0"/>
  </r>
  <r>
    <x v="68"/>
    <x v="24"/>
    <x v="103"/>
    <m/>
    <n v="0"/>
  </r>
  <r>
    <x v="69"/>
    <x v="24"/>
    <x v="103"/>
    <m/>
    <n v="0"/>
  </r>
  <r>
    <x v="70"/>
    <x v="24"/>
    <x v="103"/>
    <m/>
    <n v="0"/>
  </r>
  <r>
    <x v="71"/>
    <x v="24"/>
    <x v="103"/>
    <m/>
    <n v="0"/>
  </r>
  <r>
    <x v="72"/>
    <x v="24"/>
    <x v="103"/>
    <n v="175000"/>
    <n v="175000"/>
  </r>
  <r>
    <x v="73"/>
    <x v="24"/>
    <x v="103"/>
    <m/>
    <n v="0"/>
  </r>
  <r>
    <x v="74"/>
    <x v="24"/>
    <x v="103"/>
    <m/>
    <n v="0"/>
  </r>
  <r>
    <x v="75"/>
    <x v="24"/>
    <x v="103"/>
    <m/>
    <n v="0"/>
  </r>
  <r>
    <x v="76"/>
    <x v="24"/>
    <x v="103"/>
    <m/>
    <n v="0"/>
  </r>
  <r>
    <x v="77"/>
    <x v="24"/>
    <x v="103"/>
    <m/>
    <n v="0"/>
  </r>
  <r>
    <x v="78"/>
    <x v="24"/>
    <x v="103"/>
    <m/>
    <n v="0"/>
  </r>
  <r>
    <x v="79"/>
    <x v="24"/>
    <x v="103"/>
    <m/>
    <n v="0"/>
  </r>
  <r>
    <x v="80"/>
    <x v="24"/>
    <x v="103"/>
    <m/>
    <n v="0"/>
  </r>
  <r>
    <x v="81"/>
    <x v="24"/>
    <x v="103"/>
    <m/>
    <n v="0"/>
  </r>
  <r>
    <x v="82"/>
    <x v="24"/>
    <x v="103"/>
    <m/>
    <n v="0"/>
  </r>
  <r>
    <x v="83"/>
    <x v="24"/>
    <x v="103"/>
    <n v="161000"/>
    <n v="322000"/>
  </r>
  <r>
    <x v="84"/>
    <x v="24"/>
    <x v="103"/>
    <m/>
    <n v="0"/>
  </r>
  <r>
    <x v="85"/>
    <x v="24"/>
    <x v="103"/>
    <m/>
    <n v="0"/>
  </r>
  <r>
    <x v="86"/>
    <x v="24"/>
    <x v="103"/>
    <m/>
    <n v="0"/>
  </r>
  <r>
    <x v="87"/>
    <x v="24"/>
    <x v="103"/>
    <m/>
    <n v="0"/>
  </r>
  <r>
    <x v="88"/>
    <x v="24"/>
    <x v="103"/>
    <n v="690000"/>
    <n v="690000"/>
  </r>
  <r>
    <x v="89"/>
    <x v="24"/>
    <x v="103"/>
    <m/>
    <n v="0"/>
  </r>
  <r>
    <x v="90"/>
    <x v="24"/>
    <x v="103"/>
    <m/>
    <n v="0"/>
  </r>
  <r>
    <x v="91"/>
    <x v="24"/>
    <x v="103"/>
    <m/>
    <n v="0"/>
  </r>
  <r>
    <x v="92"/>
    <x v="24"/>
    <x v="103"/>
    <m/>
    <n v="0"/>
  </r>
  <r>
    <x v="93"/>
    <x v="24"/>
    <x v="103"/>
    <m/>
    <n v="0"/>
  </r>
  <r>
    <x v="94"/>
    <x v="24"/>
    <x v="103"/>
    <m/>
    <n v="0"/>
  </r>
  <r>
    <x v="95"/>
    <x v="24"/>
    <x v="103"/>
    <m/>
    <n v="0"/>
  </r>
  <r>
    <x v="96"/>
    <x v="24"/>
    <x v="103"/>
    <m/>
    <n v="0"/>
  </r>
  <r>
    <x v="97"/>
    <x v="24"/>
    <x v="103"/>
    <m/>
    <n v="0"/>
  </r>
  <r>
    <x v="98"/>
    <x v="24"/>
    <x v="103"/>
    <n v="284995"/>
    <n v="284995"/>
  </r>
  <r>
    <x v="99"/>
    <x v="24"/>
    <x v="103"/>
    <m/>
    <n v="0"/>
  </r>
  <r>
    <x v="100"/>
    <x v="24"/>
    <x v="103"/>
    <m/>
    <n v="0"/>
  </r>
  <r>
    <x v="101"/>
    <x v="24"/>
    <x v="103"/>
    <m/>
    <n v="0"/>
  </r>
  <r>
    <x v="102"/>
    <x v="24"/>
    <x v="103"/>
    <m/>
    <n v="0"/>
  </r>
  <r>
    <x v="103"/>
    <x v="24"/>
    <x v="103"/>
    <m/>
    <n v="0"/>
  </r>
  <r>
    <x v="104"/>
    <x v="24"/>
    <x v="103"/>
    <m/>
    <n v="0"/>
  </r>
  <r>
    <x v="105"/>
    <x v="24"/>
    <x v="103"/>
    <m/>
    <n v="0"/>
  </r>
  <r>
    <x v="106"/>
    <x v="24"/>
    <x v="103"/>
    <m/>
    <n v="0"/>
  </r>
  <r>
    <x v="107"/>
    <x v="24"/>
    <x v="103"/>
    <m/>
    <n v="0"/>
  </r>
  <r>
    <x v="108"/>
    <x v="24"/>
    <x v="103"/>
    <m/>
    <n v="0"/>
  </r>
  <r>
    <x v="109"/>
    <x v="24"/>
    <x v="103"/>
    <m/>
    <n v="0"/>
  </r>
  <r>
    <x v="110"/>
    <x v="24"/>
    <x v="103"/>
    <m/>
    <n v="0"/>
  </r>
  <r>
    <x v="111"/>
    <x v="24"/>
    <x v="103"/>
    <n v="119900"/>
    <n v="119900"/>
  </r>
  <r>
    <x v="112"/>
    <x v="24"/>
    <x v="103"/>
    <m/>
    <n v="0"/>
  </r>
  <r>
    <x v="113"/>
    <x v="24"/>
    <x v="103"/>
    <m/>
    <n v="0"/>
  </r>
  <r>
    <x v="114"/>
    <x v="24"/>
    <x v="103"/>
    <n v="595000"/>
    <n v="595000"/>
  </r>
  <r>
    <x v="115"/>
    <x v="24"/>
    <x v="103"/>
    <m/>
    <n v="0"/>
  </r>
  <r>
    <x v="116"/>
    <x v="24"/>
    <x v="103"/>
    <m/>
    <n v="0"/>
  </r>
  <r>
    <x v="117"/>
    <x v="24"/>
    <x v="103"/>
    <m/>
    <n v="0"/>
  </r>
  <r>
    <x v="118"/>
    <x v="24"/>
    <x v="103"/>
    <m/>
    <n v="0"/>
  </r>
  <r>
    <x v="119"/>
    <x v="24"/>
    <x v="103"/>
    <m/>
    <n v="0"/>
  </r>
  <r>
    <x v="120"/>
    <x v="24"/>
    <x v="103"/>
    <m/>
    <n v="0"/>
  </r>
  <r>
    <x v="121"/>
    <x v="24"/>
    <x v="103"/>
    <m/>
    <n v="0"/>
  </r>
  <r>
    <x v="122"/>
    <x v="24"/>
    <x v="103"/>
    <m/>
    <n v="0"/>
  </r>
  <r>
    <x v="123"/>
    <x v="24"/>
    <x v="103"/>
    <m/>
    <n v="0"/>
  </r>
  <r>
    <x v="124"/>
    <x v="24"/>
    <x v="103"/>
    <m/>
    <n v="0"/>
  </r>
  <r>
    <x v="125"/>
    <x v="24"/>
    <x v="103"/>
    <m/>
    <n v="0"/>
  </r>
  <r>
    <x v="126"/>
    <x v="24"/>
    <x v="103"/>
    <m/>
    <n v="0"/>
  </r>
  <r>
    <x v="127"/>
    <x v="24"/>
    <x v="103"/>
    <n v="133600"/>
    <n v="133600"/>
  </r>
  <r>
    <x v="128"/>
    <x v="24"/>
    <x v="103"/>
    <m/>
    <n v="0"/>
  </r>
  <r>
    <x v="129"/>
    <x v="24"/>
    <x v="103"/>
    <m/>
    <n v="0"/>
  </r>
  <r>
    <x v="130"/>
    <x v="24"/>
    <x v="103"/>
    <m/>
    <n v="0"/>
  </r>
  <r>
    <x v="131"/>
    <x v="24"/>
    <x v="103"/>
    <m/>
    <n v="0"/>
  </r>
  <r>
    <x v="132"/>
    <x v="24"/>
    <x v="103"/>
    <m/>
    <n v="0"/>
  </r>
  <r>
    <x v="133"/>
    <x v="24"/>
    <x v="103"/>
    <m/>
    <n v="0"/>
  </r>
  <r>
    <x v="134"/>
    <x v="24"/>
    <x v="103"/>
    <m/>
    <n v="0"/>
  </r>
  <r>
    <x v="135"/>
    <x v="24"/>
    <x v="103"/>
    <m/>
    <n v="0"/>
  </r>
  <r>
    <x v="136"/>
    <x v="24"/>
    <x v="103"/>
    <m/>
    <n v="0"/>
  </r>
  <r>
    <x v="137"/>
    <x v="24"/>
    <x v="103"/>
    <m/>
    <n v="0"/>
  </r>
  <r>
    <x v="138"/>
    <x v="24"/>
    <x v="103"/>
    <m/>
    <n v="0"/>
  </r>
  <r>
    <x v="139"/>
    <x v="24"/>
    <x v="103"/>
    <m/>
    <n v="0"/>
  </r>
  <r>
    <x v="140"/>
    <x v="24"/>
    <x v="103"/>
    <m/>
    <n v="0"/>
  </r>
  <r>
    <x v="141"/>
    <x v="24"/>
    <x v="103"/>
    <m/>
    <n v="0"/>
  </r>
  <r>
    <x v="142"/>
    <x v="24"/>
    <x v="103"/>
    <m/>
    <n v="0"/>
  </r>
  <r>
    <x v="143"/>
    <x v="24"/>
    <x v="103"/>
    <m/>
    <n v="0"/>
  </r>
  <r>
    <x v="144"/>
    <x v="24"/>
    <x v="103"/>
    <m/>
    <n v="0"/>
  </r>
  <r>
    <x v="145"/>
    <x v="24"/>
    <x v="103"/>
    <m/>
    <n v="0"/>
  </r>
  <r>
    <x v="146"/>
    <x v="24"/>
    <x v="103"/>
    <m/>
    <n v="0"/>
  </r>
  <r>
    <x v="147"/>
    <x v="24"/>
    <x v="103"/>
    <m/>
    <n v="0"/>
  </r>
  <r>
    <x v="148"/>
    <x v="24"/>
    <x v="103"/>
    <n v="80000"/>
    <n v="80000"/>
  </r>
  <r>
    <x v="149"/>
    <x v="24"/>
    <x v="103"/>
    <m/>
    <n v="0"/>
  </r>
  <r>
    <x v="150"/>
    <x v="24"/>
    <x v="103"/>
    <m/>
    <n v="0"/>
  </r>
  <r>
    <x v="151"/>
    <x v="24"/>
    <x v="103"/>
    <m/>
    <n v="0"/>
  </r>
  <r>
    <x v="152"/>
    <x v="24"/>
    <x v="103"/>
    <n v="274375"/>
    <n v="548750"/>
  </r>
  <r>
    <x v="153"/>
    <x v="24"/>
    <x v="103"/>
    <m/>
    <n v="0"/>
  </r>
  <r>
    <x v="154"/>
    <x v="24"/>
    <x v="103"/>
    <m/>
    <n v="0"/>
  </r>
  <r>
    <x v="155"/>
    <x v="24"/>
    <x v="103"/>
    <n v="169950"/>
    <n v="169950"/>
  </r>
  <r>
    <x v="156"/>
    <x v="24"/>
    <x v="103"/>
    <m/>
    <n v="0"/>
  </r>
  <r>
    <x v="157"/>
    <x v="24"/>
    <x v="103"/>
    <m/>
    <n v="0"/>
  </r>
  <r>
    <x v="158"/>
    <x v="24"/>
    <x v="103"/>
    <n v="168500"/>
    <n v="168500"/>
  </r>
  <r>
    <x v="159"/>
    <x v="24"/>
    <x v="103"/>
    <n v="222500"/>
    <n v="222500"/>
  </r>
  <r>
    <x v="160"/>
    <x v="24"/>
    <x v="103"/>
    <n v="549000"/>
    <n v="549000"/>
  </r>
  <r>
    <x v="161"/>
    <x v="24"/>
    <x v="103"/>
    <m/>
    <n v="0"/>
  </r>
  <r>
    <x v="162"/>
    <x v="24"/>
    <x v="103"/>
    <m/>
    <n v="0"/>
  </r>
  <r>
    <x v="163"/>
    <x v="24"/>
    <x v="103"/>
    <m/>
    <n v="0"/>
  </r>
  <r>
    <x v="164"/>
    <x v="24"/>
    <x v="103"/>
    <m/>
    <n v="0"/>
  </r>
  <r>
    <x v="165"/>
    <x v="24"/>
    <x v="103"/>
    <m/>
    <n v="0"/>
  </r>
  <r>
    <x v="166"/>
    <x v="24"/>
    <x v="103"/>
    <m/>
    <n v="0"/>
  </r>
  <r>
    <x v="167"/>
    <x v="24"/>
    <x v="103"/>
    <m/>
    <n v="0"/>
  </r>
  <r>
    <x v="168"/>
    <x v="24"/>
    <x v="103"/>
    <m/>
    <n v="0"/>
  </r>
  <r>
    <x v="169"/>
    <x v="24"/>
    <x v="103"/>
    <m/>
    <n v="0"/>
  </r>
  <r>
    <x v="170"/>
    <x v="24"/>
    <x v="103"/>
    <n v="499993"/>
    <n v="499993"/>
  </r>
  <r>
    <x v="171"/>
    <x v="24"/>
    <x v="103"/>
    <m/>
    <n v="0"/>
  </r>
  <r>
    <x v="172"/>
    <x v="24"/>
    <x v="103"/>
    <m/>
    <n v="0"/>
  </r>
  <r>
    <x v="173"/>
    <x v="24"/>
    <x v="103"/>
    <m/>
    <n v="0"/>
  </r>
  <r>
    <x v="174"/>
    <x v="24"/>
    <x v="103"/>
    <m/>
    <n v="0"/>
  </r>
  <r>
    <x v="175"/>
    <x v="24"/>
    <x v="103"/>
    <n v="356950"/>
    <n v="356950"/>
  </r>
  <r>
    <x v="176"/>
    <x v="24"/>
    <x v="103"/>
    <n v="230000"/>
    <n v="230000"/>
  </r>
  <r>
    <x v="177"/>
    <x v="24"/>
    <x v="103"/>
    <m/>
    <n v="0"/>
  </r>
  <r>
    <x v="178"/>
    <x v="24"/>
    <x v="103"/>
    <m/>
    <n v="0"/>
  </r>
  <r>
    <x v="179"/>
    <x v="24"/>
    <x v="103"/>
    <m/>
    <n v="0"/>
  </r>
  <r>
    <x v="180"/>
    <x v="24"/>
    <x v="103"/>
    <m/>
    <n v="0"/>
  </r>
  <r>
    <x v="181"/>
    <x v="24"/>
    <x v="103"/>
    <m/>
    <n v="0"/>
  </r>
  <r>
    <x v="182"/>
    <x v="24"/>
    <x v="103"/>
    <n v="409950"/>
    <n v="409950"/>
  </r>
  <r>
    <x v="183"/>
    <x v="24"/>
    <x v="103"/>
    <m/>
    <n v="0"/>
  </r>
  <r>
    <x v="184"/>
    <x v="24"/>
    <x v="103"/>
    <m/>
    <n v="0"/>
  </r>
  <r>
    <x v="185"/>
    <x v="24"/>
    <x v="103"/>
    <m/>
    <n v="0"/>
  </r>
  <r>
    <x v="186"/>
    <x v="24"/>
    <x v="103"/>
    <m/>
    <n v="0"/>
  </r>
  <r>
    <x v="187"/>
    <x v="24"/>
    <x v="103"/>
    <n v="249950"/>
    <n v="249950"/>
  </r>
  <r>
    <x v="188"/>
    <x v="24"/>
    <x v="103"/>
    <n v="221500"/>
    <n v="646500"/>
  </r>
  <r>
    <x v="189"/>
    <x v="24"/>
    <x v="103"/>
    <m/>
    <n v="0"/>
  </r>
  <r>
    <x v="190"/>
    <x v="24"/>
    <x v="103"/>
    <m/>
    <n v="0"/>
  </r>
  <r>
    <x v="191"/>
    <x v="24"/>
    <x v="103"/>
    <m/>
    <n v="0"/>
  </r>
  <r>
    <x v="192"/>
    <x v="24"/>
    <x v="103"/>
    <m/>
    <n v="0"/>
  </r>
  <r>
    <x v="202"/>
    <x v="24"/>
    <x v="103"/>
    <n v="475000"/>
    <n v="475000"/>
  </r>
  <r>
    <x v="194"/>
    <x v="24"/>
    <x v="103"/>
    <n v="420000"/>
    <n v="420000"/>
  </r>
  <r>
    <x v="195"/>
    <x v="24"/>
    <x v="103"/>
    <m/>
    <n v="0"/>
  </r>
  <r>
    <x v="196"/>
    <x v="24"/>
    <x v="103"/>
    <n v="880000"/>
    <n v="880000"/>
  </r>
  <r>
    <x v="197"/>
    <x v="24"/>
    <x v="103"/>
    <m/>
    <n v="0"/>
  </r>
  <r>
    <x v="198"/>
    <x v="24"/>
    <x v="103"/>
    <n v="315000"/>
    <n v="315000"/>
  </r>
  <r>
    <x v="199"/>
    <x v="24"/>
    <x v="103"/>
    <n v="507000"/>
    <n v="507000"/>
  </r>
  <r>
    <x v="200"/>
    <x v="24"/>
    <x v="103"/>
    <m/>
    <m/>
  </r>
  <r>
    <x v="201"/>
    <x v="24"/>
    <x v="103"/>
    <m/>
    <m/>
  </r>
  <r>
    <x v="12"/>
    <x v="26"/>
    <x v="103"/>
    <m/>
    <n v="0"/>
  </r>
  <r>
    <x v="13"/>
    <x v="26"/>
    <x v="103"/>
    <m/>
    <n v="0"/>
  </r>
  <r>
    <x v="14"/>
    <x v="26"/>
    <x v="103"/>
    <m/>
    <n v="0"/>
  </r>
  <r>
    <x v="15"/>
    <x v="26"/>
    <x v="103"/>
    <m/>
    <n v="0"/>
  </r>
  <r>
    <x v="16"/>
    <x v="26"/>
    <x v="103"/>
    <n v="190500"/>
    <n v="190500"/>
  </r>
  <r>
    <x v="17"/>
    <x v="26"/>
    <x v="103"/>
    <n v="279900"/>
    <n v="279900"/>
  </r>
  <r>
    <x v="18"/>
    <x v="26"/>
    <x v="103"/>
    <m/>
    <n v="0"/>
  </r>
  <r>
    <x v="19"/>
    <x v="26"/>
    <x v="103"/>
    <m/>
    <n v="0"/>
  </r>
  <r>
    <x v="20"/>
    <x v="26"/>
    <x v="103"/>
    <m/>
    <n v="0"/>
  </r>
  <r>
    <x v="21"/>
    <x v="26"/>
    <x v="103"/>
    <m/>
    <n v="0"/>
  </r>
  <r>
    <x v="22"/>
    <x v="26"/>
    <x v="103"/>
    <m/>
    <n v="0"/>
  </r>
  <r>
    <x v="23"/>
    <x v="26"/>
    <x v="103"/>
    <m/>
    <n v="0"/>
  </r>
  <r>
    <x v="24"/>
    <x v="26"/>
    <x v="103"/>
    <m/>
    <n v="0"/>
  </r>
  <r>
    <x v="25"/>
    <x v="26"/>
    <x v="103"/>
    <n v="450000"/>
    <n v="450000"/>
  </r>
  <r>
    <x v="26"/>
    <x v="26"/>
    <x v="103"/>
    <n v="186000"/>
    <n v="186000"/>
  </r>
  <r>
    <x v="27"/>
    <x v="26"/>
    <x v="103"/>
    <m/>
    <n v="0"/>
  </r>
  <r>
    <x v="28"/>
    <x v="26"/>
    <x v="103"/>
    <m/>
    <n v="0"/>
  </r>
  <r>
    <x v="29"/>
    <x v="26"/>
    <x v="103"/>
    <n v="270000"/>
    <n v="270000"/>
  </r>
  <r>
    <x v="30"/>
    <x v="26"/>
    <x v="103"/>
    <m/>
    <n v="0"/>
  </r>
  <r>
    <x v="31"/>
    <x v="26"/>
    <x v="103"/>
    <n v="499950"/>
    <n v="499950"/>
  </r>
  <r>
    <x v="32"/>
    <x v="26"/>
    <x v="103"/>
    <m/>
    <n v="0"/>
  </r>
  <r>
    <x v="33"/>
    <x v="26"/>
    <x v="103"/>
    <m/>
    <n v="0"/>
  </r>
  <r>
    <x v="34"/>
    <x v="26"/>
    <x v="103"/>
    <m/>
    <n v="0"/>
  </r>
  <r>
    <x v="35"/>
    <x v="26"/>
    <x v="103"/>
    <m/>
    <n v="0"/>
  </r>
  <r>
    <x v="36"/>
    <x v="26"/>
    <x v="103"/>
    <m/>
    <n v="0"/>
  </r>
  <r>
    <x v="37"/>
    <x v="26"/>
    <x v="103"/>
    <n v="264950"/>
    <n v="264950"/>
  </r>
  <r>
    <x v="38"/>
    <x v="26"/>
    <x v="103"/>
    <m/>
    <n v="0"/>
  </r>
  <r>
    <x v="39"/>
    <x v="26"/>
    <x v="103"/>
    <m/>
    <n v="0"/>
  </r>
  <r>
    <x v="40"/>
    <x v="26"/>
    <x v="103"/>
    <m/>
    <n v="0"/>
  </r>
  <r>
    <x v="41"/>
    <x v="26"/>
    <x v="103"/>
    <n v="279950"/>
    <n v="279950"/>
  </r>
  <r>
    <x v="42"/>
    <x v="26"/>
    <x v="103"/>
    <n v="299950"/>
    <n v="599900"/>
  </r>
  <r>
    <x v="43"/>
    <x v="26"/>
    <x v="103"/>
    <n v="179950"/>
    <n v="179950"/>
  </r>
  <r>
    <x v="44"/>
    <x v="26"/>
    <x v="103"/>
    <n v="235000"/>
    <n v="235000"/>
  </r>
  <r>
    <x v="45"/>
    <x v="26"/>
    <x v="103"/>
    <n v="322000"/>
    <n v="644000"/>
  </r>
  <r>
    <x v="46"/>
    <x v="26"/>
    <x v="103"/>
    <m/>
    <n v="0"/>
  </r>
  <r>
    <x v="47"/>
    <x v="26"/>
    <x v="103"/>
    <m/>
    <n v="0"/>
  </r>
  <r>
    <x v="48"/>
    <x v="26"/>
    <x v="103"/>
    <m/>
    <n v="0"/>
  </r>
  <r>
    <x v="49"/>
    <x v="26"/>
    <x v="103"/>
    <n v="335500"/>
    <n v="335500"/>
  </r>
  <r>
    <x v="50"/>
    <x v="26"/>
    <x v="103"/>
    <n v="269000"/>
    <n v="269000"/>
  </r>
  <r>
    <x v="51"/>
    <x v="26"/>
    <x v="103"/>
    <m/>
    <n v="0"/>
  </r>
  <r>
    <x v="52"/>
    <x v="26"/>
    <x v="103"/>
    <n v="294000"/>
    <n v="294000"/>
  </r>
  <r>
    <x v="53"/>
    <x v="26"/>
    <x v="103"/>
    <m/>
    <n v="0"/>
  </r>
  <r>
    <x v="54"/>
    <x v="26"/>
    <x v="103"/>
    <m/>
    <n v="0"/>
  </r>
  <r>
    <x v="55"/>
    <x v="26"/>
    <x v="103"/>
    <m/>
    <n v="0"/>
  </r>
  <r>
    <x v="56"/>
    <x v="26"/>
    <x v="103"/>
    <m/>
    <n v="0"/>
  </r>
  <r>
    <x v="57"/>
    <x v="26"/>
    <x v="103"/>
    <m/>
    <n v="0"/>
  </r>
  <r>
    <x v="58"/>
    <x v="26"/>
    <x v="103"/>
    <n v="417000"/>
    <n v="417000"/>
  </r>
  <r>
    <x v="59"/>
    <x v="26"/>
    <x v="103"/>
    <m/>
    <n v="0"/>
  </r>
  <r>
    <x v="60"/>
    <x v="26"/>
    <x v="103"/>
    <m/>
    <n v="0"/>
  </r>
  <r>
    <x v="61"/>
    <x v="26"/>
    <x v="103"/>
    <m/>
    <n v="0"/>
  </r>
  <r>
    <x v="62"/>
    <x v="26"/>
    <x v="103"/>
    <m/>
    <n v="0"/>
  </r>
  <r>
    <x v="63"/>
    <x v="26"/>
    <x v="103"/>
    <m/>
    <n v="0"/>
  </r>
  <r>
    <x v="64"/>
    <x v="26"/>
    <x v="103"/>
    <m/>
    <n v="0"/>
  </r>
  <r>
    <x v="65"/>
    <x v="26"/>
    <x v="103"/>
    <m/>
    <n v="0"/>
  </r>
  <r>
    <x v="66"/>
    <x v="26"/>
    <x v="103"/>
    <m/>
    <n v="0"/>
  </r>
  <r>
    <x v="67"/>
    <x v="26"/>
    <x v="103"/>
    <m/>
    <n v="0"/>
  </r>
  <r>
    <x v="68"/>
    <x v="26"/>
    <x v="103"/>
    <m/>
    <n v="0"/>
  </r>
  <r>
    <x v="69"/>
    <x v="26"/>
    <x v="103"/>
    <m/>
    <n v="0"/>
  </r>
  <r>
    <x v="70"/>
    <x v="26"/>
    <x v="103"/>
    <m/>
    <n v="0"/>
  </r>
  <r>
    <x v="71"/>
    <x v="26"/>
    <x v="103"/>
    <m/>
    <n v="0"/>
  </r>
  <r>
    <x v="72"/>
    <x v="26"/>
    <x v="103"/>
    <m/>
    <n v="0"/>
  </r>
  <r>
    <x v="73"/>
    <x v="26"/>
    <x v="103"/>
    <m/>
    <n v="0"/>
  </r>
  <r>
    <x v="74"/>
    <x v="26"/>
    <x v="103"/>
    <m/>
    <n v="0"/>
  </r>
  <r>
    <x v="75"/>
    <x v="26"/>
    <x v="103"/>
    <n v="170000"/>
    <n v="170000"/>
  </r>
  <r>
    <x v="76"/>
    <x v="26"/>
    <x v="103"/>
    <m/>
    <n v="0"/>
  </r>
  <r>
    <x v="77"/>
    <x v="26"/>
    <x v="103"/>
    <m/>
    <n v="0"/>
  </r>
  <r>
    <x v="78"/>
    <x v="26"/>
    <x v="103"/>
    <m/>
    <n v="0"/>
  </r>
  <r>
    <x v="79"/>
    <x v="26"/>
    <x v="103"/>
    <n v="246000"/>
    <n v="246000"/>
  </r>
  <r>
    <x v="80"/>
    <x v="26"/>
    <x v="103"/>
    <m/>
    <n v="0"/>
  </r>
  <r>
    <x v="81"/>
    <x v="26"/>
    <x v="103"/>
    <n v="188700"/>
    <n v="188700"/>
  </r>
  <r>
    <x v="82"/>
    <x v="26"/>
    <x v="103"/>
    <m/>
    <n v="0"/>
  </r>
  <r>
    <x v="83"/>
    <x v="26"/>
    <x v="103"/>
    <m/>
    <n v="0"/>
  </r>
  <r>
    <x v="84"/>
    <x v="26"/>
    <x v="103"/>
    <n v="229900"/>
    <n v="229900"/>
  </r>
  <r>
    <x v="85"/>
    <x v="26"/>
    <x v="103"/>
    <m/>
    <n v="0"/>
  </r>
  <r>
    <x v="86"/>
    <x v="26"/>
    <x v="103"/>
    <m/>
    <n v="0"/>
  </r>
  <r>
    <x v="87"/>
    <x v="26"/>
    <x v="103"/>
    <m/>
    <n v="0"/>
  </r>
  <r>
    <x v="88"/>
    <x v="26"/>
    <x v="103"/>
    <m/>
    <n v="0"/>
  </r>
  <r>
    <x v="89"/>
    <x v="26"/>
    <x v="103"/>
    <n v="205000"/>
    <n v="205000"/>
  </r>
  <r>
    <x v="90"/>
    <x v="26"/>
    <x v="103"/>
    <m/>
    <n v="0"/>
  </r>
  <r>
    <x v="91"/>
    <x v="26"/>
    <x v="103"/>
    <n v="300000"/>
    <n v="300000"/>
  </r>
  <r>
    <x v="92"/>
    <x v="26"/>
    <x v="103"/>
    <m/>
    <n v="0"/>
  </r>
  <r>
    <x v="93"/>
    <x v="26"/>
    <x v="103"/>
    <m/>
    <n v="0"/>
  </r>
  <r>
    <x v="94"/>
    <x v="26"/>
    <x v="103"/>
    <m/>
    <n v="0"/>
  </r>
  <r>
    <x v="95"/>
    <x v="26"/>
    <x v="103"/>
    <n v="241500"/>
    <n v="241500"/>
  </r>
  <r>
    <x v="96"/>
    <x v="26"/>
    <x v="103"/>
    <m/>
    <n v="0"/>
  </r>
  <r>
    <x v="97"/>
    <x v="26"/>
    <x v="103"/>
    <m/>
    <n v="0"/>
  </r>
  <r>
    <x v="98"/>
    <x v="26"/>
    <x v="103"/>
    <m/>
    <n v="0"/>
  </r>
  <r>
    <x v="99"/>
    <x v="26"/>
    <x v="103"/>
    <n v="285750"/>
    <n v="571500"/>
  </r>
  <r>
    <x v="100"/>
    <x v="26"/>
    <x v="103"/>
    <n v="205000"/>
    <n v="205000"/>
  </r>
  <r>
    <x v="101"/>
    <x v="26"/>
    <x v="103"/>
    <n v="165000"/>
    <n v="165000"/>
  </r>
  <r>
    <x v="102"/>
    <x v="26"/>
    <x v="103"/>
    <m/>
    <n v="0"/>
  </r>
  <r>
    <x v="103"/>
    <x v="26"/>
    <x v="103"/>
    <m/>
    <n v="0"/>
  </r>
  <r>
    <x v="104"/>
    <x v="26"/>
    <x v="103"/>
    <m/>
    <n v="0"/>
  </r>
  <r>
    <x v="105"/>
    <x v="26"/>
    <x v="103"/>
    <m/>
    <n v="0"/>
  </r>
  <r>
    <x v="106"/>
    <x v="26"/>
    <x v="103"/>
    <m/>
    <n v="0"/>
  </r>
  <r>
    <x v="107"/>
    <x v="26"/>
    <x v="103"/>
    <m/>
    <n v="0"/>
  </r>
  <r>
    <x v="108"/>
    <x v="26"/>
    <x v="103"/>
    <m/>
    <n v="0"/>
  </r>
  <r>
    <x v="109"/>
    <x v="26"/>
    <x v="103"/>
    <m/>
    <n v="0"/>
  </r>
  <r>
    <x v="110"/>
    <x v="26"/>
    <x v="103"/>
    <m/>
    <n v="0"/>
  </r>
  <r>
    <x v="111"/>
    <x v="26"/>
    <x v="103"/>
    <n v="123500"/>
    <n v="123500"/>
  </r>
  <r>
    <x v="112"/>
    <x v="26"/>
    <x v="103"/>
    <m/>
    <n v="0"/>
  </r>
  <r>
    <x v="113"/>
    <x v="26"/>
    <x v="103"/>
    <m/>
    <n v="0"/>
  </r>
  <r>
    <x v="114"/>
    <x v="26"/>
    <x v="103"/>
    <n v="166250"/>
    <n v="332500"/>
  </r>
  <r>
    <x v="115"/>
    <x v="26"/>
    <x v="103"/>
    <n v="354750"/>
    <n v="709500"/>
  </r>
  <r>
    <x v="116"/>
    <x v="26"/>
    <x v="103"/>
    <n v="275000"/>
    <n v="275000"/>
  </r>
  <r>
    <x v="117"/>
    <x v="26"/>
    <x v="103"/>
    <m/>
    <n v="0"/>
  </r>
  <r>
    <x v="118"/>
    <x v="26"/>
    <x v="103"/>
    <m/>
    <n v="0"/>
  </r>
  <r>
    <x v="119"/>
    <x v="26"/>
    <x v="103"/>
    <m/>
    <n v="0"/>
  </r>
  <r>
    <x v="120"/>
    <x v="26"/>
    <x v="103"/>
    <m/>
    <n v="0"/>
  </r>
  <r>
    <x v="121"/>
    <x v="26"/>
    <x v="103"/>
    <m/>
    <n v="0"/>
  </r>
  <r>
    <x v="122"/>
    <x v="26"/>
    <x v="103"/>
    <m/>
    <n v="0"/>
  </r>
  <r>
    <x v="123"/>
    <x v="26"/>
    <x v="103"/>
    <n v="132799"/>
    <n v="132799"/>
  </r>
  <r>
    <x v="124"/>
    <x v="26"/>
    <x v="103"/>
    <n v="235000"/>
    <n v="235000"/>
  </r>
  <r>
    <x v="125"/>
    <x v="26"/>
    <x v="103"/>
    <n v="194730"/>
    <n v="194730"/>
  </r>
  <r>
    <x v="126"/>
    <x v="26"/>
    <x v="103"/>
    <m/>
    <n v="0"/>
  </r>
  <r>
    <x v="127"/>
    <x v="26"/>
    <x v="103"/>
    <n v="401000"/>
    <n v="401000"/>
  </r>
  <r>
    <x v="128"/>
    <x v="26"/>
    <x v="103"/>
    <m/>
    <n v="0"/>
  </r>
  <r>
    <x v="129"/>
    <x v="26"/>
    <x v="103"/>
    <m/>
    <n v="0"/>
  </r>
  <r>
    <x v="130"/>
    <x v="26"/>
    <x v="103"/>
    <m/>
    <n v="0"/>
  </r>
  <r>
    <x v="131"/>
    <x v="26"/>
    <x v="103"/>
    <m/>
    <n v="0"/>
  </r>
  <r>
    <x v="132"/>
    <x v="26"/>
    <x v="103"/>
    <m/>
    <n v="0"/>
  </r>
  <r>
    <x v="133"/>
    <x v="26"/>
    <x v="103"/>
    <n v="160000"/>
    <n v="160000"/>
  </r>
  <r>
    <x v="134"/>
    <x v="26"/>
    <x v="103"/>
    <m/>
    <n v="0"/>
  </r>
  <r>
    <x v="135"/>
    <x v="26"/>
    <x v="103"/>
    <n v="205000"/>
    <n v="205000"/>
  </r>
  <r>
    <x v="136"/>
    <x v="26"/>
    <x v="103"/>
    <m/>
    <n v="0"/>
  </r>
  <r>
    <x v="137"/>
    <x v="26"/>
    <x v="103"/>
    <m/>
    <n v="0"/>
  </r>
  <r>
    <x v="138"/>
    <x v="26"/>
    <x v="103"/>
    <m/>
    <n v="0"/>
  </r>
  <r>
    <x v="139"/>
    <x v="26"/>
    <x v="103"/>
    <m/>
    <n v="0"/>
  </r>
  <r>
    <x v="140"/>
    <x v="26"/>
    <x v="103"/>
    <n v="303100"/>
    <n v="606200"/>
  </r>
  <r>
    <x v="141"/>
    <x v="26"/>
    <x v="103"/>
    <m/>
    <n v="0"/>
  </r>
  <r>
    <x v="142"/>
    <x v="26"/>
    <x v="103"/>
    <m/>
    <n v="0"/>
  </r>
  <r>
    <x v="143"/>
    <x v="26"/>
    <x v="103"/>
    <m/>
    <n v="0"/>
  </r>
  <r>
    <x v="144"/>
    <x v="26"/>
    <x v="103"/>
    <m/>
    <n v="0"/>
  </r>
  <r>
    <x v="145"/>
    <x v="26"/>
    <x v="103"/>
    <n v="172900"/>
    <n v="172900"/>
  </r>
  <r>
    <x v="146"/>
    <x v="26"/>
    <x v="103"/>
    <m/>
    <n v="0"/>
  </r>
  <r>
    <x v="147"/>
    <x v="26"/>
    <x v="103"/>
    <n v="299950"/>
    <n v="299950"/>
  </r>
  <r>
    <x v="148"/>
    <x v="26"/>
    <x v="103"/>
    <n v="177500"/>
    <n v="557500"/>
  </r>
  <r>
    <x v="149"/>
    <x v="26"/>
    <x v="103"/>
    <m/>
    <n v="0"/>
  </r>
  <r>
    <x v="150"/>
    <x v="26"/>
    <x v="103"/>
    <n v="319950"/>
    <n v="319950"/>
  </r>
  <r>
    <x v="151"/>
    <x v="26"/>
    <x v="103"/>
    <n v="280000"/>
    <n v="280000"/>
  </r>
  <r>
    <x v="152"/>
    <x v="26"/>
    <x v="103"/>
    <m/>
    <n v="0"/>
  </r>
  <r>
    <x v="153"/>
    <x v="26"/>
    <x v="103"/>
    <n v="229000"/>
    <n v="229000"/>
  </r>
  <r>
    <x v="154"/>
    <x v="26"/>
    <x v="103"/>
    <n v="412000"/>
    <n v="412000"/>
  </r>
  <r>
    <x v="155"/>
    <x v="26"/>
    <x v="103"/>
    <m/>
    <n v="0"/>
  </r>
  <r>
    <x v="156"/>
    <x v="26"/>
    <x v="103"/>
    <m/>
    <n v="0"/>
  </r>
  <r>
    <x v="157"/>
    <x v="26"/>
    <x v="103"/>
    <n v="250000"/>
    <n v="250000"/>
  </r>
  <r>
    <x v="158"/>
    <x v="26"/>
    <x v="103"/>
    <m/>
    <n v="0"/>
  </r>
  <r>
    <x v="159"/>
    <x v="26"/>
    <x v="103"/>
    <n v="226800"/>
    <n v="226800"/>
  </r>
  <r>
    <x v="160"/>
    <x v="26"/>
    <x v="103"/>
    <m/>
    <n v="0"/>
  </r>
  <r>
    <x v="161"/>
    <x v="26"/>
    <x v="103"/>
    <m/>
    <n v="0"/>
  </r>
  <r>
    <x v="162"/>
    <x v="26"/>
    <x v="103"/>
    <n v="497500"/>
    <n v="995000"/>
  </r>
  <r>
    <x v="163"/>
    <x v="26"/>
    <x v="103"/>
    <m/>
    <n v="0"/>
  </r>
  <r>
    <x v="164"/>
    <x v="26"/>
    <x v="103"/>
    <m/>
    <n v="0"/>
  </r>
  <r>
    <x v="165"/>
    <x v="26"/>
    <x v="103"/>
    <m/>
    <n v="0"/>
  </r>
  <r>
    <x v="166"/>
    <x v="26"/>
    <x v="103"/>
    <n v="365000"/>
    <n v="365000"/>
  </r>
  <r>
    <x v="167"/>
    <x v="26"/>
    <x v="103"/>
    <m/>
    <n v="0"/>
  </r>
  <r>
    <x v="168"/>
    <x v="26"/>
    <x v="103"/>
    <m/>
    <n v="0"/>
  </r>
  <r>
    <x v="169"/>
    <x v="26"/>
    <x v="103"/>
    <m/>
    <n v="0"/>
  </r>
  <r>
    <x v="170"/>
    <x v="26"/>
    <x v="103"/>
    <m/>
    <n v="0"/>
  </r>
  <r>
    <x v="171"/>
    <x v="26"/>
    <x v="103"/>
    <n v="286000"/>
    <n v="286000"/>
  </r>
  <r>
    <x v="172"/>
    <x v="26"/>
    <x v="103"/>
    <m/>
    <n v="0"/>
  </r>
  <r>
    <x v="173"/>
    <x v="26"/>
    <x v="103"/>
    <m/>
    <n v="0"/>
  </r>
  <r>
    <x v="174"/>
    <x v="26"/>
    <x v="103"/>
    <m/>
    <n v="0"/>
  </r>
  <r>
    <x v="175"/>
    <x v="26"/>
    <x v="103"/>
    <n v="331000"/>
    <n v="331000"/>
  </r>
  <r>
    <x v="176"/>
    <x v="26"/>
    <x v="103"/>
    <m/>
    <n v="0"/>
  </r>
  <r>
    <x v="177"/>
    <x v="26"/>
    <x v="103"/>
    <m/>
    <n v="0"/>
  </r>
  <r>
    <x v="178"/>
    <x v="26"/>
    <x v="103"/>
    <n v="360925"/>
    <n v="721850"/>
  </r>
  <r>
    <x v="179"/>
    <x v="26"/>
    <x v="103"/>
    <m/>
    <n v="0"/>
  </r>
  <r>
    <x v="180"/>
    <x v="26"/>
    <x v="103"/>
    <n v="423000"/>
    <n v="423000"/>
  </r>
  <r>
    <x v="181"/>
    <x v="26"/>
    <x v="103"/>
    <m/>
    <n v="0"/>
  </r>
  <r>
    <x v="182"/>
    <x v="26"/>
    <x v="103"/>
    <m/>
    <n v="0"/>
  </r>
  <r>
    <x v="183"/>
    <x v="26"/>
    <x v="103"/>
    <m/>
    <n v="0"/>
  </r>
  <r>
    <x v="184"/>
    <x v="26"/>
    <x v="103"/>
    <n v="495000"/>
    <n v="495000"/>
  </r>
  <r>
    <x v="185"/>
    <x v="26"/>
    <x v="103"/>
    <m/>
    <n v="0"/>
  </r>
  <r>
    <x v="186"/>
    <x v="26"/>
    <x v="103"/>
    <m/>
    <n v="0"/>
  </r>
  <r>
    <x v="187"/>
    <x v="26"/>
    <x v="103"/>
    <m/>
    <n v="0"/>
  </r>
  <r>
    <x v="188"/>
    <x v="26"/>
    <x v="103"/>
    <m/>
    <n v="0"/>
  </r>
  <r>
    <x v="189"/>
    <x v="26"/>
    <x v="103"/>
    <n v="412500"/>
    <n v="825000"/>
  </r>
  <r>
    <x v="190"/>
    <x v="26"/>
    <x v="103"/>
    <n v="349950"/>
    <n v="349950"/>
  </r>
  <r>
    <x v="191"/>
    <x v="26"/>
    <x v="103"/>
    <m/>
    <n v="0"/>
  </r>
  <r>
    <x v="192"/>
    <x v="26"/>
    <x v="103"/>
    <m/>
    <n v="0"/>
  </r>
  <r>
    <x v="202"/>
    <x v="26"/>
    <x v="103"/>
    <n v="357500"/>
    <n v="357500"/>
  </r>
  <r>
    <x v="194"/>
    <x v="26"/>
    <x v="103"/>
    <m/>
    <n v="0"/>
  </r>
  <r>
    <x v="195"/>
    <x v="26"/>
    <x v="103"/>
    <n v="358000"/>
    <n v="358000"/>
  </r>
  <r>
    <x v="196"/>
    <x v="26"/>
    <x v="103"/>
    <n v="419995"/>
    <n v="419995"/>
  </r>
  <r>
    <x v="197"/>
    <x v="26"/>
    <x v="103"/>
    <m/>
    <n v="0"/>
  </r>
  <r>
    <x v="198"/>
    <x v="26"/>
    <x v="103"/>
    <m/>
    <n v="0"/>
  </r>
  <r>
    <x v="199"/>
    <x v="26"/>
    <x v="103"/>
    <m/>
    <n v="0"/>
  </r>
  <r>
    <x v="200"/>
    <x v="26"/>
    <x v="103"/>
    <n v="320200"/>
    <n v="947700"/>
  </r>
  <r>
    <x v="201"/>
    <x v="26"/>
    <x v="103"/>
    <n v="486950"/>
    <n v="486950"/>
  </r>
  <r>
    <x v="12"/>
    <x v="23"/>
    <x v="103"/>
    <m/>
    <n v="0"/>
  </r>
  <r>
    <x v="13"/>
    <x v="23"/>
    <x v="103"/>
    <m/>
    <n v="0"/>
  </r>
  <r>
    <x v="14"/>
    <x v="23"/>
    <x v="103"/>
    <m/>
    <n v="0"/>
  </r>
  <r>
    <x v="15"/>
    <x v="23"/>
    <x v="103"/>
    <m/>
    <n v="0"/>
  </r>
  <r>
    <x v="16"/>
    <x v="23"/>
    <x v="103"/>
    <m/>
    <n v="0"/>
  </r>
  <r>
    <x v="17"/>
    <x v="23"/>
    <x v="103"/>
    <m/>
    <n v="0"/>
  </r>
  <r>
    <x v="18"/>
    <x v="23"/>
    <x v="103"/>
    <m/>
    <n v="0"/>
  </r>
  <r>
    <x v="19"/>
    <x v="23"/>
    <x v="103"/>
    <m/>
    <n v="0"/>
  </r>
  <r>
    <x v="20"/>
    <x v="23"/>
    <x v="103"/>
    <n v="335000"/>
    <n v="335000"/>
  </r>
  <r>
    <x v="21"/>
    <x v="23"/>
    <x v="103"/>
    <m/>
    <n v="0"/>
  </r>
  <r>
    <x v="22"/>
    <x v="23"/>
    <x v="103"/>
    <m/>
    <n v="0"/>
  </r>
  <r>
    <x v="23"/>
    <x v="23"/>
    <x v="103"/>
    <m/>
    <n v="0"/>
  </r>
  <r>
    <x v="24"/>
    <x v="23"/>
    <x v="103"/>
    <n v="195800"/>
    <n v="195800"/>
  </r>
  <r>
    <x v="25"/>
    <x v="23"/>
    <x v="103"/>
    <m/>
    <n v="0"/>
  </r>
  <r>
    <x v="26"/>
    <x v="23"/>
    <x v="103"/>
    <m/>
    <n v="0"/>
  </r>
  <r>
    <x v="27"/>
    <x v="23"/>
    <x v="103"/>
    <m/>
    <n v="0"/>
  </r>
  <r>
    <x v="28"/>
    <x v="23"/>
    <x v="103"/>
    <m/>
    <n v="0"/>
  </r>
  <r>
    <x v="29"/>
    <x v="23"/>
    <x v="103"/>
    <n v="345225"/>
    <n v="690450"/>
  </r>
  <r>
    <x v="30"/>
    <x v="23"/>
    <x v="103"/>
    <m/>
    <n v="0"/>
  </r>
  <r>
    <x v="31"/>
    <x v="23"/>
    <x v="103"/>
    <n v="335000"/>
    <n v="335000"/>
  </r>
  <r>
    <x v="32"/>
    <x v="23"/>
    <x v="103"/>
    <m/>
    <n v="0"/>
  </r>
  <r>
    <x v="33"/>
    <x v="23"/>
    <x v="103"/>
    <n v="390000"/>
    <n v="390000"/>
  </r>
  <r>
    <x v="34"/>
    <x v="23"/>
    <x v="103"/>
    <m/>
    <n v="0"/>
  </r>
  <r>
    <x v="35"/>
    <x v="23"/>
    <x v="103"/>
    <m/>
    <n v="0"/>
  </r>
  <r>
    <x v="36"/>
    <x v="23"/>
    <x v="103"/>
    <m/>
    <n v="0"/>
  </r>
  <r>
    <x v="37"/>
    <x v="23"/>
    <x v="103"/>
    <m/>
    <n v="0"/>
  </r>
  <r>
    <x v="38"/>
    <x v="23"/>
    <x v="103"/>
    <m/>
    <n v="0"/>
  </r>
  <r>
    <x v="39"/>
    <x v="23"/>
    <x v="103"/>
    <m/>
    <n v="0"/>
  </r>
  <r>
    <x v="40"/>
    <x v="23"/>
    <x v="103"/>
    <m/>
    <n v="0"/>
  </r>
  <r>
    <x v="41"/>
    <x v="23"/>
    <x v="103"/>
    <m/>
    <n v="0"/>
  </r>
  <r>
    <x v="42"/>
    <x v="23"/>
    <x v="103"/>
    <m/>
    <n v="0"/>
  </r>
  <r>
    <x v="43"/>
    <x v="23"/>
    <x v="103"/>
    <m/>
    <n v="0"/>
  </r>
  <r>
    <x v="44"/>
    <x v="23"/>
    <x v="103"/>
    <m/>
    <n v="0"/>
  </r>
  <r>
    <x v="45"/>
    <x v="23"/>
    <x v="103"/>
    <m/>
    <n v="0"/>
  </r>
  <r>
    <x v="46"/>
    <x v="23"/>
    <x v="103"/>
    <m/>
    <n v="0"/>
  </r>
  <r>
    <x v="47"/>
    <x v="23"/>
    <x v="103"/>
    <m/>
    <n v="0"/>
  </r>
  <r>
    <x v="48"/>
    <x v="23"/>
    <x v="103"/>
    <m/>
    <n v="0"/>
  </r>
  <r>
    <x v="49"/>
    <x v="23"/>
    <x v="103"/>
    <m/>
    <n v="0"/>
  </r>
  <r>
    <x v="50"/>
    <x v="23"/>
    <x v="103"/>
    <m/>
    <n v="0"/>
  </r>
  <r>
    <x v="51"/>
    <x v="23"/>
    <x v="103"/>
    <m/>
    <n v="0"/>
  </r>
  <r>
    <x v="52"/>
    <x v="23"/>
    <x v="103"/>
    <m/>
    <n v="0"/>
  </r>
  <r>
    <x v="53"/>
    <x v="23"/>
    <x v="103"/>
    <m/>
    <n v="0"/>
  </r>
  <r>
    <x v="54"/>
    <x v="23"/>
    <x v="103"/>
    <m/>
    <n v="0"/>
  </r>
  <r>
    <x v="55"/>
    <x v="23"/>
    <x v="103"/>
    <n v="392500"/>
    <n v="392500"/>
  </r>
  <r>
    <x v="56"/>
    <x v="23"/>
    <x v="103"/>
    <m/>
    <n v="0"/>
  </r>
  <r>
    <x v="57"/>
    <x v="23"/>
    <x v="103"/>
    <m/>
    <n v="0"/>
  </r>
  <r>
    <x v="58"/>
    <x v="23"/>
    <x v="103"/>
    <m/>
    <n v="0"/>
  </r>
  <r>
    <x v="59"/>
    <x v="23"/>
    <x v="103"/>
    <m/>
    <n v="0"/>
  </r>
  <r>
    <x v="60"/>
    <x v="23"/>
    <x v="103"/>
    <m/>
    <n v="0"/>
  </r>
  <r>
    <x v="61"/>
    <x v="23"/>
    <x v="103"/>
    <m/>
    <n v="0"/>
  </r>
  <r>
    <x v="62"/>
    <x v="23"/>
    <x v="103"/>
    <m/>
    <n v="0"/>
  </r>
  <r>
    <x v="63"/>
    <x v="23"/>
    <x v="103"/>
    <m/>
    <n v="0"/>
  </r>
  <r>
    <x v="64"/>
    <x v="23"/>
    <x v="103"/>
    <m/>
    <n v="0"/>
  </r>
  <r>
    <x v="65"/>
    <x v="23"/>
    <x v="103"/>
    <m/>
    <n v="0"/>
  </r>
  <r>
    <x v="66"/>
    <x v="23"/>
    <x v="103"/>
    <m/>
    <n v="0"/>
  </r>
  <r>
    <x v="67"/>
    <x v="23"/>
    <x v="103"/>
    <m/>
    <n v="0"/>
  </r>
  <r>
    <x v="68"/>
    <x v="23"/>
    <x v="103"/>
    <n v="237000"/>
    <n v="237000"/>
  </r>
  <r>
    <x v="69"/>
    <x v="23"/>
    <x v="103"/>
    <m/>
    <n v="0"/>
  </r>
  <r>
    <x v="70"/>
    <x v="23"/>
    <x v="103"/>
    <m/>
    <n v="0"/>
  </r>
  <r>
    <x v="71"/>
    <x v="23"/>
    <x v="103"/>
    <m/>
    <n v="0"/>
  </r>
  <r>
    <x v="72"/>
    <x v="23"/>
    <x v="103"/>
    <m/>
    <n v="0"/>
  </r>
  <r>
    <x v="73"/>
    <x v="23"/>
    <x v="103"/>
    <m/>
    <n v="0"/>
  </r>
  <r>
    <x v="74"/>
    <x v="23"/>
    <x v="103"/>
    <m/>
    <n v="0"/>
  </r>
  <r>
    <x v="75"/>
    <x v="23"/>
    <x v="103"/>
    <m/>
    <n v="0"/>
  </r>
  <r>
    <x v="76"/>
    <x v="23"/>
    <x v="103"/>
    <m/>
    <n v="0"/>
  </r>
  <r>
    <x v="77"/>
    <x v="23"/>
    <x v="103"/>
    <m/>
    <n v="0"/>
  </r>
  <r>
    <x v="78"/>
    <x v="23"/>
    <x v="103"/>
    <m/>
    <n v="0"/>
  </r>
  <r>
    <x v="79"/>
    <x v="23"/>
    <x v="103"/>
    <m/>
    <n v="0"/>
  </r>
  <r>
    <x v="80"/>
    <x v="23"/>
    <x v="103"/>
    <m/>
    <n v="0"/>
  </r>
  <r>
    <x v="81"/>
    <x v="23"/>
    <x v="103"/>
    <m/>
    <n v="0"/>
  </r>
  <r>
    <x v="82"/>
    <x v="23"/>
    <x v="103"/>
    <m/>
    <n v="0"/>
  </r>
  <r>
    <x v="83"/>
    <x v="23"/>
    <x v="103"/>
    <m/>
    <n v="0"/>
  </r>
  <r>
    <x v="84"/>
    <x v="23"/>
    <x v="103"/>
    <m/>
    <n v="0"/>
  </r>
  <r>
    <x v="85"/>
    <x v="23"/>
    <x v="103"/>
    <m/>
    <n v="0"/>
  </r>
  <r>
    <x v="86"/>
    <x v="23"/>
    <x v="103"/>
    <m/>
    <n v="0"/>
  </r>
  <r>
    <x v="87"/>
    <x v="23"/>
    <x v="103"/>
    <m/>
    <n v="0"/>
  </r>
  <r>
    <x v="88"/>
    <x v="23"/>
    <x v="103"/>
    <n v="750000"/>
    <n v="750000"/>
  </r>
  <r>
    <x v="89"/>
    <x v="23"/>
    <x v="103"/>
    <m/>
    <n v="0"/>
  </r>
  <r>
    <x v="90"/>
    <x v="23"/>
    <x v="103"/>
    <m/>
    <n v="0"/>
  </r>
  <r>
    <x v="91"/>
    <x v="23"/>
    <x v="103"/>
    <n v="225000"/>
    <n v="225000"/>
  </r>
  <r>
    <x v="92"/>
    <x v="23"/>
    <x v="103"/>
    <m/>
    <n v="0"/>
  </r>
  <r>
    <x v="93"/>
    <x v="23"/>
    <x v="103"/>
    <m/>
    <n v="0"/>
  </r>
  <r>
    <x v="94"/>
    <x v="23"/>
    <x v="103"/>
    <m/>
    <n v="0"/>
  </r>
  <r>
    <x v="95"/>
    <x v="23"/>
    <x v="103"/>
    <m/>
    <n v="0"/>
  </r>
  <r>
    <x v="96"/>
    <x v="23"/>
    <x v="103"/>
    <m/>
    <n v="0"/>
  </r>
  <r>
    <x v="97"/>
    <x v="23"/>
    <x v="103"/>
    <n v="250000"/>
    <n v="250000"/>
  </r>
  <r>
    <x v="98"/>
    <x v="23"/>
    <x v="103"/>
    <n v="130000"/>
    <n v="130000"/>
  </r>
  <r>
    <x v="99"/>
    <x v="23"/>
    <x v="103"/>
    <m/>
    <n v="0"/>
  </r>
  <r>
    <x v="100"/>
    <x v="23"/>
    <x v="103"/>
    <m/>
    <n v="0"/>
  </r>
  <r>
    <x v="101"/>
    <x v="23"/>
    <x v="103"/>
    <m/>
    <n v="0"/>
  </r>
  <r>
    <x v="102"/>
    <x v="23"/>
    <x v="103"/>
    <m/>
    <n v="0"/>
  </r>
  <r>
    <x v="103"/>
    <x v="23"/>
    <x v="103"/>
    <m/>
    <n v="0"/>
  </r>
  <r>
    <x v="104"/>
    <x v="23"/>
    <x v="103"/>
    <m/>
    <n v="0"/>
  </r>
  <r>
    <x v="105"/>
    <x v="23"/>
    <x v="103"/>
    <m/>
    <n v="0"/>
  </r>
  <r>
    <x v="106"/>
    <x v="23"/>
    <x v="103"/>
    <m/>
    <n v="0"/>
  </r>
  <r>
    <x v="107"/>
    <x v="23"/>
    <x v="103"/>
    <m/>
    <n v="0"/>
  </r>
  <r>
    <x v="108"/>
    <x v="23"/>
    <x v="103"/>
    <m/>
    <n v="0"/>
  </r>
  <r>
    <x v="109"/>
    <x v="23"/>
    <x v="103"/>
    <m/>
    <n v="0"/>
  </r>
  <r>
    <x v="110"/>
    <x v="23"/>
    <x v="103"/>
    <m/>
    <n v="0"/>
  </r>
  <r>
    <x v="111"/>
    <x v="23"/>
    <x v="103"/>
    <m/>
    <n v="0"/>
  </r>
  <r>
    <x v="112"/>
    <x v="23"/>
    <x v="103"/>
    <m/>
    <n v="0"/>
  </r>
  <r>
    <x v="113"/>
    <x v="23"/>
    <x v="103"/>
    <m/>
    <n v="0"/>
  </r>
  <r>
    <x v="114"/>
    <x v="23"/>
    <x v="103"/>
    <m/>
    <n v="0"/>
  </r>
  <r>
    <x v="115"/>
    <x v="23"/>
    <x v="103"/>
    <m/>
    <n v="0"/>
  </r>
  <r>
    <x v="116"/>
    <x v="23"/>
    <x v="103"/>
    <m/>
    <n v="0"/>
  </r>
  <r>
    <x v="117"/>
    <x v="23"/>
    <x v="103"/>
    <m/>
    <n v="0"/>
  </r>
  <r>
    <x v="118"/>
    <x v="23"/>
    <x v="103"/>
    <m/>
    <n v="0"/>
  </r>
  <r>
    <x v="119"/>
    <x v="23"/>
    <x v="103"/>
    <m/>
    <n v="0"/>
  </r>
  <r>
    <x v="120"/>
    <x v="23"/>
    <x v="103"/>
    <m/>
    <n v="0"/>
  </r>
  <r>
    <x v="121"/>
    <x v="23"/>
    <x v="103"/>
    <m/>
    <n v="0"/>
  </r>
  <r>
    <x v="122"/>
    <x v="23"/>
    <x v="103"/>
    <m/>
    <n v="0"/>
  </r>
  <r>
    <x v="123"/>
    <x v="23"/>
    <x v="103"/>
    <m/>
    <n v="0"/>
  </r>
  <r>
    <x v="124"/>
    <x v="23"/>
    <x v="103"/>
    <m/>
    <n v="0"/>
  </r>
  <r>
    <x v="125"/>
    <x v="23"/>
    <x v="103"/>
    <m/>
    <n v="0"/>
  </r>
  <r>
    <x v="126"/>
    <x v="23"/>
    <x v="103"/>
    <m/>
    <n v="0"/>
  </r>
  <r>
    <x v="127"/>
    <x v="23"/>
    <x v="103"/>
    <m/>
    <n v="0"/>
  </r>
  <r>
    <x v="128"/>
    <x v="23"/>
    <x v="103"/>
    <m/>
    <n v="0"/>
  </r>
  <r>
    <x v="129"/>
    <x v="23"/>
    <x v="103"/>
    <m/>
    <n v="0"/>
  </r>
  <r>
    <x v="130"/>
    <x v="23"/>
    <x v="103"/>
    <m/>
    <n v="0"/>
  </r>
  <r>
    <x v="131"/>
    <x v="23"/>
    <x v="103"/>
    <n v="182475"/>
    <n v="364950"/>
  </r>
  <r>
    <x v="132"/>
    <x v="23"/>
    <x v="103"/>
    <n v="245000"/>
    <n v="245000"/>
  </r>
  <r>
    <x v="133"/>
    <x v="23"/>
    <x v="103"/>
    <m/>
    <n v="0"/>
  </r>
  <r>
    <x v="134"/>
    <x v="23"/>
    <x v="103"/>
    <n v="118500"/>
    <n v="118500"/>
  </r>
  <r>
    <x v="135"/>
    <x v="23"/>
    <x v="103"/>
    <m/>
    <n v="0"/>
  </r>
  <r>
    <x v="136"/>
    <x v="23"/>
    <x v="103"/>
    <n v="235000"/>
    <n v="235000"/>
  </r>
  <r>
    <x v="137"/>
    <x v="23"/>
    <x v="103"/>
    <m/>
    <n v="0"/>
  </r>
  <r>
    <x v="138"/>
    <x v="23"/>
    <x v="103"/>
    <m/>
    <n v="0"/>
  </r>
  <r>
    <x v="139"/>
    <x v="23"/>
    <x v="103"/>
    <m/>
    <n v="0"/>
  </r>
  <r>
    <x v="140"/>
    <x v="23"/>
    <x v="103"/>
    <n v="229900"/>
    <n v="229900"/>
  </r>
  <r>
    <x v="141"/>
    <x v="23"/>
    <x v="103"/>
    <n v="265000"/>
    <n v="265000"/>
  </r>
  <r>
    <x v="142"/>
    <x v="23"/>
    <x v="103"/>
    <m/>
    <n v="0"/>
  </r>
  <r>
    <x v="143"/>
    <x v="23"/>
    <x v="103"/>
    <m/>
    <n v="0"/>
  </r>
  <r>
    <x v="144"/>
    <x v="23"/>
    <x v="103"/>
    <m/>
    <n v="0"/>
  </r>
  <r>
    <x v="145"/>
    <x v="23"/>
    <x v="103"/>
    <m/>
    <n v="0"/>
  </r>
  <r>
    <x v="146"/>
    <x v="23"/>
    <x v="103"/>
    <n v="214900"/>
    <n v="214900"/>
  </r>
  <r>
    <x v="147"/>
    <x v="23"/>
    <x v="103"/>
    <m/>
    <n v="0"/>
  </r>
  <r>
    <x v="148"/>
    <x v="23"/>
    <x v="103"/>
    <n v="234500"/>
    <n v="234500"/>
  </r>
  <r>
    <x v="149"/>
    <x v="23"/>
    <x v="103"/>
    <m/>
    <n v="0"/>
  </r>
  <r>
    <x v="150"/>
    <x v="23"/>
    <x v="103"/>
    <m/>
    <n v="0"/>
  </r>
  <r>
    <x v="151"/>
    <x v="23"/>
    <x v="103"/>
    <m/>
    <n v="0"/>
  </r>
  <r>
    <x v="152"/>
    <x v="23"/>
    <x v="103"/>
    <n v="239000"/>
    <n v="239000"/>
  </r>
  <r>
    <x v="153"/>
    <x v="23"/>
    <x v="103"/>
    <m/>
    <n v="0"/>
  </r>
  <r>
    <x v="154"/>
    <x v="23"/>
    <x v="103"/>
    <m/>
    <n v="0"/>
  </r>
  <r>
    <x v="155"/>
    <x v="23"/>
    <x v="103"/>
    <m/>
    <n v="0"/>
  </r>
  <r>
    <x v="156"/>
    <x v="23"/>
    <x v="103"/>
    <m/>
    <n v="0"/>
  </r>
  <r>
    <x v="157"/>
    <x v="23"/>
    <x v="103"/>
    <m/>
    <n v="0"/>
  </r>
  <r>
    <x v="158"/>
    <x v="23"/>
    <x v="103"/>
    <m/>
    <n v="0"/>
  </r>
  <r>
    <x v="159"/>
    <x v="23"/>
    <x v="103"/>
    <n v="249950"/>
    <n v="249950"/>
  </r>
  <r>
    <x v="160"/>
    <x v="23"/>
    <x v="103"/>
    <n v="237900"/>
    <n v="237900"/>
  </r>
  <r>
    <x v="161"/>
    <x v="23"/>
    <x v="103"/>
    <n v="287500"/>
    <n v="287500"/>
  </r>
  <r>
    <x v="162"/>
    <x v="23"/>
    <x v="103"/>
    <m/>
    <n v="0"/>
  </r>
  <r>
    <x v="163"/>
    <x v="23"/>
    <x v="103"/>
    <n v="314500"/>
    <n v="314500"/>
  </r>
  <r>
    <x v="164"/>
    <x v="23"/>
    <x v="103"/>
    <n v="246000"/>
    <n v="246000"/>
  </r>
  <r>
    <x v="165"/>
    <x v="23"/>
    <x v="103"/>
    <m/>
    <n v="0"/>
  </r>
  <r>
    <x v="166"/>
    <x v="23"/>
    <x v="103"/>
    <m/>
    <n v="0"/>
  </r>
  <r>
    <x v="167"/>
    <x v="23"/>
    <x v="103"/>
    <n v="272500"/>
    <n v="272500"/>
  </r>
  <r>
    <x v="168"/>
    <x v="23"/>
    <x v="103"/>
    <m/>
    <n v="0"/>
  </r>
  <r>
    <x v="169"/>
    <x v="23"/>
    <x v="103"/>
    <n v="255000"/>
    <n v="255000"/>
  </r>
  <r>
    <x v="170"/>
    <x v="23"/>
    <x v="103"/>
    <n v="205000"/>
    <n v="205000"/>
  </r>
  <r>
    <x v="171"/>
    <x v="23"/>
    <x v="103"/>
    <m/>
    <n v="0"/>
  </r>
  <r>
    <x v="172"/>
    <x v="23"/>
    <x v="103"/>
    <m/>
    <n v="0"/>
  </r>
  <r>
    <x v="173"/>
    <x v="23"/>
    <x v="103"/>
    <m/>
    <n v="0"/>
  </r>
  <r>
    <x v="174"/>
    <x v="23"/>
    <x v="103"/>
    <m/>
    <n v="0"/>
  </r>
  <r>
    <x v="175"/>
    <x v="23"/>
    <x v="103"/>
    <n v="345000"/>
    <n v="1046950"/>
  </r>
  <r>
    <x v="176"/>
    <x v="23"/>
    <x v="103"/>
    <m/>
    <n v="0"/>
  </r>
  <r>
    <x v="177"/>
    <x v="23"/>
    <x v="103"/>
    <m/>
    <n v="0"/>
  </r>
  <r>
    <x v="178"/>
    <x v="23"/>
    <x v="103"/>
    <n v="243950"/>
    <n v="243950"/>
  </r>
  <r>
    <x v="179"/>
    <x v="23"/>
    <x v="103"/>
    <n v="307000"/>
    <n v="307000"/>
  </r>
  <r>
    <x v="180"/>
    <x v="23"/>
    <x v="103"/>
    <m/>
    <n v="0"/>
  </r>
  <r>
    <x v="181"/>
    <x v="23"/>
    <x v="103"/>
    <m/>
    <n v="0"/>
  </r>
  <r>
    <x v="182"/>
    <x v="23"/>
    <x v="103"/>
    <m/>
    <n v="0"/>
  </r>
  <r>
    <x v="183"/>
    <x v="23"/>
    <x v="103"/>
    <m/>
    <n v="0"/>
  </r>
  <r>
    <x v="184"/>
    <x v="23"/>
    <x v="103"/>
    <n v="277000"/>
    <n v="277000"/>
  </r>
  <r>
    <x v="185"/>
    <x v="23"/>
    <x v="103"/>
    <m/>
    <n v="0"/>
  </r>
  <r>
    <x v="186"/>
    <x v="23"/>
    <x v="103"/>
    <n v="288000"/>
    <n v="576000"/>
  </r>
  <r>
    <x v="187"/>
    <x v="23"/>
    <x v="103"/>
    <n v="261000"/>
    <n v="261000"/>
  </r>
  <r>
    <x v="188"/>
    <x v="23"/>
    <x v="103"/>
    <n v="362000"/>
    <n v="362000"/>
  </r>
  <r>
    <x v="189"/>
    <x v="23"/>
    <x v="103"/>
    <n v="214950"/>
    <n v="214950"/>
  </r>
  <r>
    <x v="190"/>
    <x v="23"/>
    <x v="103"/>
    <n v="272000"/>
    <n v="272000"/>
  </r>
  <r>
    <x v="191"/>
    <x v="23"/>
    <x v="103"/>
    <m/>
    <n v="0"/>
  </r>
  <r>
    <x v="192"/>
    <x v="23"/>
    <x v="103"/>
    <m/>
    <n v="0"/>
  </r>
  <r>
    <x v="202"/>
    <x v="23"/>
    <x v="103"/>
    <m/>
    <n v="0"/>
  </r>
  <r>
    <x v="194"/>
    <x v="23"/>
    <x v="103"/>
    <m/>
    <n v="0"/>
  </r>
  <r>
    <x v="195"/>
    <x v="23"/>
    <x v="103"/>
    <n v="407000"/>
    <n v="407000"/>
  </r>
  <r>
    <x v="196"/>
    <x v="23"/>
    <x v="103"/>
    <m/>
    <n v="0"/>
  </r>
  <r>
    <x v="197"/>
    <x v="23"/>
    <x v="103"/>
    <n v="364950"/>
    <n v="1189950"/>
  </r>
  <r>
    <x v="198"/>
    <x v="23"/>
    <x v="103"/>
    <m/>
    <n v="0"/>
  </r>
  <r>
    <x v="199"/>
    <x v="23"/>
    <x v="103"/>
    <m/>
    <n v="0"/>
  </r>
  <r>
    <x v="200"/>
    <x v="23"/>
    <x v="103"/>
    <m/>
    <n v="0"/>
  </r>
  <r>
    <x v="201"/>
    <x v="23"/>
    <x v="103"/>
    <n v="252500"/>
    <n v="252500"/>
  </r>
  <r>
    <x v="12"/>
    <x v="27"/>
    <x v="103"/>
    <m/>
    <n v="0"/>
  </r>
  <r>
    <x v="13"/>
    <x v="27"/>
    <x v="103"/>
    <m/>
    <n v="0"/>
  </r>
  <r>
    <x v="14"/>
    <x v="27"/>
    <x v="103"/>
    <m/>
    <n v="0"/>
  </r>
  <r>
    <x v="15"/>
    <x v="27"/>
    <x v="103"/>
    <m/>
    <n v="0"/>
  </r>
  <r>
    <x v="16"/>
    <x v="27"/>
    <x v="103"/>
    <m/>
    <n v="0"/>
  </r>
  <r>
    <x v="17"/>
    <x v="27"/>
    <x v="103"/>
    <m/>
    <n v="0"/>
  </r>
  <r>
    <x v="18"/>
    <x v="27"/>
    <x v="103"/>
    <m/>
    <n v="0"/>
  </r>
  <r>
    <x v="19"/>
    <x v="27"/>
    <x v="103"/>
    <m/>
    <n v="0"/>
  </r>
  <r>
    <x v="20"/>
    <x v="27"/>
    <x v="103"/>
    <m/>
    <n v="0"/>
  </r>
  <r>
    <x v="21"/>
    <x v="27"/>
    <x v="103"/>
    <m/>
    <n v="0"/>
  </r>
  <r>
    <x v="22"/>
    <x v="27"/>
    <x v="103"/>
    <m/>
    <n v="0"/>
  </r>
  <r>
    <x v="23"/>
    <x v="27"/>
    <x v="103"/>
    <m/>
    <n v="0"/>
  </r>
  <r>
    <x v="24"/>
    <x v="27"/>
    <x v="103"/>
    <m/>
    <n v="0"/>
  </r>
  <r>
    <x v="25"/>
    <x v="27"/>
    <x v="103"/>
    <m/>
    <n v="0"/>
  </r>
  <r>
    <x v="26"/>
    <x v="27"/>
    <x v="103"/>
    <m/>
    <n v="0"/>
  </r>
  <r>
    <x v="27"/>
    <x v="27"/>
    <x v="103"/>
    <m/>
    <n v="0"/>
  </r>
  <r>
    <x v="28"/>
    <x v="27"/>
    <x v="103"/>
    <m/>
    <n v="0"/>
  </r>
  <r>
    <x v="29"/>
    <x v="27"/>
    <x v="103"/>
    <m/>
    <n v="0"/>
  </r>
  <r>
    <x v="30"/>
    <x v="27"/>
    <x v="103"/>
    <m/>
    <n v="0"/>
  </r>
  <r>
    <x v="31"/>
    <x v="27"/>
    <x v="103"/>
    <m/>
    <n v="0"/>
  </r>
  <r>
    <x v="32"/>
    <x v="27"/>
    <x v="103"/>
    <m/>
    <n v="0"/>
  </r>
  <r>
    <x v="33"/>
    <x v="27"/>
    <x v="103"/>
    <m/>
    <n v="0"/>
  </r>
  <r>
    <x v="34"/>
    <x v="27"/>
    <x v="103"/>
    <m/>
    <n v="0"/>
  </r>
  <r>
    <x v="35"/>
    <x v="27"/>
    <x v="103"/>
    <m/>
    <n v="0"/>
  </r>
  <r>
    <x v="36"/>
    <x v="27"/>
    <x v="103"/>
    <n v="255000"/>
    <n v="510000"/>
  </r>
  <r>
    <x v="37"/>
    <x v="27"/>
    <x v="103"/>
    <n v="491900"/>
    <n v="491900"/>
  </r>
  <r>
    <x v="38"/>
    <x v="27"/>
    <x v="103"/>
    <m/>
    <n v="0"/>
  </r>
  <r>
    <x v="39"/>
    <x v="27"/>
    <x v="103"/>
    <m/>
    <n v="0"/>
  </r>
  <r>
    <x v="40"/>
    <x v="27"/>
    <x v="103"/>
    <m/>
    <n v="0"/>
  </r>
  <r>
    <x v="41"/>
    <x v="27"/>
    <x v="103"/>
    <m/>
    <n v="0"/>
  </r>
  <r>
    <x v="42"/>
    <x v="27"/>
    <x v="103"/>
    <m/>
    <n v="0"/>
  </r>
  <r>
    <x v="43"/>
    <x v="27"/>
    <x v="103"/>
    <m/>
    <n v="0"/>
  </r>
  <r>
    <x v="44"/>
    <x v="27"/>
    <x v="103"/>
    <m/>
    <n v="0"/>
  </r>
  <r>
    <x v="45"/>
    <x v="27"/>
    <x v="103"/>
    <m/>
    <n v="0"/>
  </r>
  <r>
    <x v="46"/>
    <x v="27"/>
    <x v="103"/>
    <m/>
    <n v="0"/>
  </r>
  <r>
    <x v="47"/>
    <x v="27"/>
    <x v="103"/>
    <m/>
    <n v="0"/>
  </r>
  <r>
    <x v="48"/>
    <x v="27"/>
    <x v="103"/>
    <m/>
    <n v="0"/>
  </r>
  <r>
    <x v="49"/>
    <x v="27"/>
    <x v="103"/>
    <n v="295000"/>
    <n v="295000"/>
  </r>
  <r>
    <x v="50"/>
    <x v="27"/>
    <x v="103"/>
    <m/>
    <n v="0"/>
  </r>
  <r>
    <x v="51"/>
    <x v="27"/>
    <x v="103"/>
    <n v="277850"/>
    <n v="277850"/>
  </r>
  <r>
    <x v="52"/>
    <x v="27"/>
    <x v="103"/>
    <m/>
    <n v="0"/>
  </r>
  <r>
    <x v="53"/>
    <x v="27"/>
    <x v="103"/>
    <m/>
    <n v="0"/>
  </r>
  <r>
    <x v="54"/>
    <x v="27"/>
    <x v="103"/>
    <m/>
    <n v="0"/>
  </r>
  <r>
    <x v="55"/>
    <x v="27"/>
    <x v="103"/>
    <m/>
    <n v="0"/>
  </r>
  <r>
    <x v="56"/>
    <x v="27"/>
    <x v="103"/>
    <m/>
    <n v="0"/>
  </r>
  <r>
    <x v="57"/>
    <x v="27"/>
    <x v="103"/>
    <m/>
    <n v="0"/>
  </r>
  <r>
    <x v="58"/>
    <x v="27"/>
    <x v="103"/>
    <m/>
    <n v="0"/>
  </r>
  <r>
    <x v="59"/>
    <x v="27"/>
    <x v="103"/>
    <m/>
    <n v="0"/>
  </r>
  <r>
    <x v="60"/>
    <x v="27"/>
    <x v="103"/>
    <m/>
    <n v="0"/>
  </r>
  <r>
    <x v="61"/>
    <x v="27"/>
    <x v="103"/>
    <m/>
    <n v="0"/>
  </r>
  <r>
    <x v="62"/>
    <x v="27"/>
    <x v="103"/>
    <m/>
    <n v="0"/>
  </r>
  <r>
    <x v="63"/>
    <x v="27"/>
    <x v="103"/>
    <m/>
    <n v="0"/>
  </r>
  <r>
    <x v="64"/>
    <x v="27"/>
    <x v="103"/>
    <m/>
    <n v="0"/>
  </r>
  <r>
    <x v="65"/>
    <x v="27"/>
    <x v="103"/>
    <m/>
    <n v="0"/>
  </r>
  <r>
    <x v="66"/>
    <x v="27"/>
    <x v="103"/>
    <m/>
    <n v="0"/>
  </r>
  <r>
    <x v="67"/>
    <x v="27"/>
    <x v="103"/>
    <m/>
    <n v="0"/>
  </r>
  <r>
    <x v="68"/>
    <x v="27"/>
    <x v="103"/>
    <m/>
    <n v="0"/>
  </r>
  <r>
    <x v="69"/>
    <x v="27"/>
    <x v="103"/>
    <m/>
    <n v="0"/>
  </r>
  <r>
    <x v="70"/>
    <x v="27"/>
    <x v="103"/>
    <m/>
    <n v="0"/>
  </r>
  <r>
    <x v="71"/>
    <x v="27"/>
    <x v="103"/>
    <m/>
    <n v="0"/>
  </r>
  <r>
    <x v="72"/>
    <x v="27"/>
    <x v="103"/>
    <m/>
    <n v="0"/>
  </r>
  <r>
    <x v="73"/>
    <x v="27"/>
    <x v="103"/>
    <m/>
    <n v="0"/>
  </r>
  <r>
    <x v="74"/>
    <x v="27"/>
    <x v="103"/>
    <m/>
    <n v="0"/>
  </r>
  <r>
    <x v="75"/>
    <x v="27"/>
    <x v="103"/>
    <m/>
    <n v="0"/>
  </r>
  <r>
    <x v="76"/>
    <x v="27"/>
    <x v="103"/>
    <m/>
    <n v="0"/>
  </r>
  <r>
    <x v="77"/>
    <x v="27"/>
    <x v="103"/>
    <m/>
    <n v="0"/>
  </r>
  <r>
    <x v="78"/>
    <x v="27"/>
    <x v="103"/>
    <m/>
    <n v="0"/>
  </r>
  <r>
    <x v="79"/>
    <x v="27"/>
    <x v="103"/>
    <m/>
    <n v="0"/>
  </r>
  <r>
    <x v="80"/>
    <x v="27"/>
    <x v="103"/>
    <m/>
    <n v="0"/>
  </r>
  <r>
    <x v="81"/>
    <x v="27"/>
    <x v="103"/>
    <m/>
    <n v="0"/>
  </r>
  <r>
    <x v="82"/>
    <x v="27"/>
    <x v="103"/>
    <m/>
    <n v="0"/>
  </r>
  <r>
    <x v="83"/>
    <x v="27"/>
    <x v="103"/>
    <m/>
    <n v="0"/>
  </r>
  <r>
    <x v="84"/>
    <x v="27"/>
    <x v="103"/>
    <m/>
    <n v="0"/>
  </r>
  <r>
    <x v="85"/>
    <x v="27"/>
    <x v="103"/>
    <m/>
    <n v="0"/>
  </r>
  <r>
    <x v="86"/>
    <x v="27"/>
    <x v="103"/>
    <m/>
    <n v="0"/>
  </r>
  <r>
    <x v="87"/>
    <x v="27"/>
    <x v="103"/>
    <m/>
    <n v="0"/>
  </r>
  <r>
    <x v="88"/>
    <x v="27"/>
    <x v="103"/>
    <m/>
    <n v="0"/>
  </r>
  <r>
    <x v="89"/>
    <x v="27"/>
    <x v="103"/>
    <m/>
    <n v="0"/>
  </r>
  <r>
    <x v="90"/>
    <x v="27"/>
    <x v="103"/>
    <m/>
    <n v="0"/>
  </r>
  <r>
    <x v="91"/>
    <x v="27"/>
    <x v="103"/>
    <m/>
    <n v="0"/>
  </r>
  <r>
    <x v="92"/>
    <x v="27"/>
    <x v="103"/>
    <m/>
    <n v="0"/>
  </r>
  <r>
    <x v="93"/>
    <x v="27"/>
    <x v="103"/>
    <m/>
    <n v="0"/>
  </r>
  <r>
    <x v="94"/>
    <x v="27"/>
    <x v="103"/>
    <m/>
    <n v="0"/>
  </r>
  <r>
    <x v="95"/>
    <x v="27"/>
    <x v="103"/>
    <m/>
    <n v="0"/>
  </r>
  <r>
    <x v="96"/>
    <x v="27"/>
    <x v="103"/>
    <m/>
    <n v="0"/>
  </r>
  <r>
    <x v="97"/>
    <x v="27"/>
    <x v="103"/>
    <m/>
    <n v="0"/>
  </r>
  <r>
    <x v="98"/>
    <x v="27"/>
    <x v="103"/>
    <m/>
    <n v="0"/>
  </r>
  <r>
    <x v="99"/>
    <x v="27"/>
    <x v="103"/>
    <m/>
    <n v="0"/>
  </r>
  <r>
    <x v="100"/>
    <x v="27"/>
    <x v="103"/>
    <m/>
    <n v="0"/>
  </r>
  <r>
    <x v="101"/>
    <x v="27"/>
    <x v="103"/>
    <m/>
    <n v="0"/>
  </r>
  <r>
    <x v="102"/>
    <x v="27"/>
    <x v="103"/>
    <n v="200000"/>
    <n v="200000"/>
  </r>
  <r>
    <x v="103"/>
    <x v="27"/>
    <x v="103"/>
    <n v="345000"/>
    <n v="345000"/>
  </r>
  <r>
    <x v="104"/>
    <x v="27"/>
    <x v="103"/>
    <m/>
    <n v="0"/>
  </r>
  <r>
    <x v="105"/>
    <x v="27"/>
    <x v="103"/>
    <m/>
    <n v="0"/>
  </r>
  <r>
    <x v="106"/>
    <x v="27"/>
    <x v="103"/>
    <m/>
    <n v="0"/>
  </r>
  <r>
    <x v="107"/>
    <x v="27"/>
    <x v="103"/>
    <m/>
    <n v="0"/>
  </r>
  <r>
    <x v="108"/>
    <x v="27"/>
    <x v="103"/>
    <m/>
    <n v="0"/>
  </r>
  <r>
    <x v="109"/>
    <x v="27"/>
    <x v="103"/>
    <n v="165000"/>
    <n v="165000"/>
  </r>
  <r>
    <x v="110"/>
    <x v="27"/>
    <x v="103"/>
    <m/>
    <n v="0"/>
  </r>
  <r>
    <x v="111"/>
    <x v="27"/>
    <x v="103"/>
    <m/>
    <n v="0"/>
  </r>
  <r>
    <x v="112"/>
    <x v="27"/>
    <x v="103"/>
    <m/>
    <n v="0"/>
  </r>
  <r>
    <x v="113"/>
    <x v="27"/>
    <x v="103"/>
    <m/>
    <n v="0"/>
  </r>
  <r>
    <x v="114"/>
    <x v="27"/>
    <x v="103"/>
    <m/>
    <n v="0"/>
  </r>
  <r>
    <x v="115"/>
    <x v="27"/>
    <x v="103"/>
    <m/>
    <n v="0"/>
  </r>
  <r>
    <x v="116"/>
    <x v="27"/>
    <x v="103"/>
    <m/>
    <n v="0"/>
  </r>
  <r>
    <x v="117"/>
    <x v="27"/>
    <x v="103"/>
    <m/>
    <n v="0"/>
  </r>
  <r>
    <x v="118"/>
    <x v="27"/>
    <x v="103"/>
    <n v="126500"/>
    <n v="126500"/>
  </r>
  <r>
    <x v="119"/>
    <x v="27"/>
    <x v="103"/>
    <n v="152100"/>
    <n v="152100"/>
  </r>
  <r>
    <x v="120"/>
    <x v="27"/>
    <x v="103"/>
    <m/>
    <n v="0"/>
  </r>
  <r>
    <x v="121"/>
    <x v="27"/>
    <x v="103"/>
    <m/>
    <n v="0"/>
  </r>
  <r>
    <x v="122"/>
    <x v="27"/>
    <x v="103"/>
    <m/>
    <n v="0"/>
  </r>
  <r>
    <x v="123"/>
    <x v="27"/>
    <x v="103"/>
    <m/>
    <n v="0"/>
  </r>
  <r>
    <x v="124"/>
    <x v="27"/>
    <x v="103"/>
    <m/>
    <n v="0"/>
  </r>
  <r>
    <x v="125"/>
    <x v="27"/>
    <x v="103"/>
    <m/>
    <n v="0"/>
  </r>
  <r>
    <x v="126"/>
    <x v="27"/>
    <x v="103"/>
    <m/>
    <n v="0"/>
  </r>
  <r>
    <x v="127"/>
    <x v="27"/>
    <x v="103"/>
    <m/>
    <n v="0"/>
  </r>
  <r>
    <x v="128"/>
    <x v="27"/>
    <x v="103"/>
    <m/>
    <n v="0"/>
  </r>
  <r>
    <x v="129"/>
    <x v="27"/>
    <x v="103"/>
    <n v="224950"/>
    <n v="224950"/>
  </r>
  <r>
    <x v="130"/>
    <x v="27"/>
    <x v="103"/>
    <m/>
    <n v="0"/>
  </r>
  <r>
    <x v="131"/>
    <x v="27"/>
    <x v="103"/>
    <m/>
    <n v="0"/>
  </r>
  <r>
    <x v="132"/>
    <x v="27"/>
    <x v="103"/>
    <m/>
    <n v="0"/>
  </r>
  <r>
    <x v="133"/>
    <x v="27"/>
    <x v="103"/>
    <m/>
    <n v="0"/>
  </r>
  <r>
    <x v="134"/>
    <x v="27"/>
    <x v="103"/>
    <m/>
    <n v="0"/>
  </r>
  <r>
    <x v="135"/>
    <x v="27"/>
    <x v="103"/>
    <m/>
    <n v="0"/>
  </r>
  <r>
    <x v="136"/>
    <x v="27"/>
    <x v="103"/>
    <m/>
    <n v="0"/>
  </r>
  <r>
    <x v="137"/>
    <x v="27"/>
    <x v="103"/>
    <n v="215299"/>
    <n v="215299"/>
  </r>
  <r>
    <x v="138"/>
    <x v="27"/>
    <x v="103"/>
    <m/>
    <n v="0"/>
  </r>
  <r>
    <x v="139"/>
    <x v="27"/>
    <x v="103"/>
    <n v="198000"/>
    <n v="198000"/>
  </r>
  <r>
    <x v="140"/>
    <x v="27"/>
    <x v="103"/>
    <m/>
    <n v="0"/>
  </r>
  <r>
    <x v="141"/>
    <x v="27"/>
    <x v="103"/>
    <m/>
    <n v="0"/>
  </r>
  <r>
    <x v="142"/>
    <x v="27"/>
    <x v="103"/>
    <m/>
    <n v="0"/>
  </r>
  <r>
    <x v="143"/>
    <x v="27"/>
    <x v="103"/>
    <m/>
    <n v="0"/>
  </r>
  <r>
    <x v="144"/>
    <x v="27"/>
    <x v="103"/>
    <m/>
    <n v="0"/>
  </r>
  <r>
    <x v="145"/>
    <x v="27"/>
    <x v="103"/>
    <m/>
    <n v="0"/>
  </r>
  <r>
    <x v="146"/>
    <x v="27"/>
    <x v="103"/>
    <m/>
    <n v="0"/>
  </r>
  <r>
    <x v="147"/>
    <x v="27"/>
    <x v="103"/>
    <m/>
    <n v="0"/>
  </r>
  <r>
    <x v="148"/>
    <x v="27"/>
    <x v="103"/>
    <n v="238000"/>
    <n v="238000"/>
  </r>
  <r>
    <x v="149"/>
    <x v="27"/>
    <x v="103"/>
    <n v="196000"/>
    <n v="196000"/>
  </r>
  <r>
    <x v="150"/>
    <x v="27"/>
    <x v="103"/>
    <m/>
    <n v="0"/>
  </r>
  <r>
    <x v="151"/>
    <x v="27"/>
    <x v="103"/>
    <m/>
    <n v="0"/>
  </r>
  <r>
    <x v="152"/>
    <x v="27"/>
    <x v="103"/>
    <m/>
    <n v="0"/>
  </r>
  <r>
    <x v="153"/>
    <x v="27"/>
    <x v="103"/>
    <m/>
    <n v="0"/>
  </r>
  <r>
    <x v="154"/>
    <x v="27"/>
    <x v="103"/>
    <m/>
    <n v="0"/>
  </r>
  <r>
    <x v="155"/>
    <x v="27"/>
    <x v="103"/>
    <m/>
    <n v="0"/>
  </r>
  <r>
    <x v="156"/>
    <x v="27"/>
    <x v="103"/>
    <m/>
    <n v="0"/>
  </r>
  <r>
    <x v="157"/>
    <x v="27"/>
    <x v="103"/>
    <m/>
    <n v="0"/>
  </r>
  <r>
    <x v="158"/>
    <x v="27"/>
    <x v="103"/>
    <m/>
    <n v="0"/>
  </r>
  <r>
    <x v="159"/>
    <x v="27"/>
    <x v="103"/>
    <n v="390000"/>
    <n v="390000"/>
  </r>
  <r>
    <x v="160"/>
    <x v="27"/>
    <x v="103"/>
    <m/>
    <n v="0"/>
  </r>
  <r>
    <x v="161"/>
    <x v="27"/>
    <x v="103"/>
    <m/>
    <n v="0"/>
  </r>
  <r>
    <x v="162"/>
    <x v="27"/>
    <x v="103"/>
    <n v="294900"/>
    <n v="294900"/>
  </r>
  <r>
    <x v="163"/>
    <x v="27"/>
    <x v="103"/>
    <m/>
    <n v="0"/>
  </r>
  <r>
    <x v="164"/>
    <x v="27"/>
    <x v="103"/>
    <m/>
    <n v="0"/>
  </r>
  <r>
    <x v="165"/>
    <x v="27"/>
    <x v="103"/>
    <m/>
    <n v="0"/>
  </r>
  <r>
    <x v="166"/>
    <x v="27"/>
    <x v="103"/>
    <m/>
    <n v="0"/>
  </r>
  <r>
    <x v="167"/>
    <x v="27"/>
    <x v="103"/>
    <n v="264950"/>
    <n v="264950"/>
  </r>
  <r>
    <x v="168"/>
    <x v="27"/>
    <x v="103"/>
    <m/>
    <n v="0"/>
  </r>
  <r>
    <x v="169"/>
    <x v="27"/>
    <x v="103"/>
    <m/>
    <n v="0"/>
  </r>
  <r>
    <x v="170"/>
    <x v="27"/>
    <x v="103"/>
    <n v="240000"/>
    <n v="240000"/>
  </r>
  <r>
    <x v="171"/>
    <x v="27"/>
    <x v="103"/>
    <n v="370000"/>
    <n v="370000"/>
  </r>
  <r>
    <x v="172"/>
    <x v="27"/>
    <x v="103"/>
    <m/>
    <n v="0"/>
  </r>
  <r>
    <x v="173"/>
    <x v="27"/>
    <x v="103"/>
    <m/>
    <n v="0"/>
  </r>
  <r>
    <x v="174"/>
    <x v="27"/>
    <x v="103"/>
    <n v="265000"/>
    <n v="265000"/>
  </r>
  <r>
    <x v="175"/>
    <x v="27"/>
    <x v="103"/>
    <m/>
    <n v="0"/>
  </r>
  <r>
    <x v="176"/>
    <x v="27"/>
    <x v="103"/>
    <m/>
    <n v="0"/>
  </r>
  <r>
    <x v="177"/>
    <x v="27"/>
    <x v="103"/>
    <m/>
    <n v="0"/>
  </r>
  <r>
    <x v="178"/>
    <x v="27"/>
    <x v="103"/>
    <n v="332475"/>
    <n v="664950"/>
  </r>
  <r>
    <x v="179"/>
    <x v="27"/>
    <x v="103"/>
    <m/>
    <n v="0"/>
  </r>
  <r>
    <x v="180"/>
    <x v="27"/>
    <x v="103"/>
    <m/>
    <n v="0"/>
  </r>
  <r>
    <x v="181"/>
    <x v="27"/>
    <x v="103"/>
    <m/>
    <n v="0"/>
  </r>
  <r>
    <x v="182"/>
    <x v="27"/>
    <x v="103"/>
    <m/>
    <n v="0"/>
  </r>
  <r>
    <x v="183"/>
    <x v="27"/>
    <x v="103"/>
    <m/>
    <n v="0"/>
  </r>
  <r>
    <x v="184"/>
    <x v="27"/>
    <x v="103"/>
    <n v="324950"/>
    <n v="324950"/>
  </r>
  <r>
    <x v="185"/>
    <x v="27"/>
    <x v="103"/>
    <m/>
    <n v="0"/>
  </r>
  <r>
    <x v="186"/>
    <x v="27"/>
    <x v="103"/>
    <m/>
    <n v="0"/>
  </r>
  <r>
    <x v="187"/>
    <x v="27"/>
    <x v="103"/>
    <m/>
    <n v="0"/>
  </r>
  <r>
    <x v="188"/>
    <x v="27"/>
    <x v="103"/>
    <m/>
    <n v="0"/>
  </r>
  <r>
    <x v="189"/>
    <x v="27"/>
    <x v="103"/>
    <n v="300500"/>
    <n v="601000"/>
  </r>
  <r>
    <x v="190"/>
    <x v="27"/>
    <x v="103"/>
    <m/>
    <n v="0"/>
  </r>
  <r>
    <x v="191"/>
    <x v="27"/>
    <x v="103"/>
    <m/>
    <n v="0"/>
  </r>
  <r>
    <x v="192"/>
    <x v="27"/>
    <x v="103"/>
    <n v="348250"/>
    <n v="696500"/>
  </r>
  <r>
    <x v="202"/>
    <x v="27"/>
    <x v="103"/>
    <m/>
    <n v="0"/>
  </r>
  <r>
    <x v="194"/>
    <x v="27"/>
    <x v="103"/>
    <m/>
    <n v="0"/>
  </r>
  <r>
    <x v="195"/>
    <x v="27"/>
    <x v="103"/>
    <n v="355250"/>
    <n v="1135250"/>
  </r>
  <r>
    <x v="196"/>
    <x v="27"/>
    <x v="103"/>
    <n v="278000"/>
    <n v="278000"/>
  </r>
  <r>
    <x v="197"/>
    <x v="27"/>
    <x v="103"/>
    <m/>
    <n v="0"/>
  </r>
  <r>
    <x v="198"/>
    <x v="27"/>
    <x v="103"/>
    <m/>
    <n v="0"/>
  </r>
  <r>
    <x v="199"/>
    <x v="27"/>
    <x v="103"/>
    <m/>
    <n v="0"/>
  </r>
  <r>
    <x v="200"/>
    <x v="27"/>
    <x v="103"/>
    <m/>
    <n v="0"/>
  </r>
  <r>
    <x v="201"/>
    <x v="27"/>
    <x v="103"/>
    <n v="359950"/>
    <n v="359950"/>
  </r>
  <r>
    <x v="12"/>
    <x v="24"/>
    <x v="62"/>
    <m/>
    <n v="0"/>
  </r>
  <r>
    <x v="13"/>
    <x v="24"/>
    <x v="62"/>
    <n v="135000"/>
    <n v="135000"/>
  </r>
  <r>
    <x v="14"/>
    <x v="24"/>
    <x v="62"/>
    <m/>
    <n v="0"/>
  </r>
  <r>
    <x v="15"/>
    <x v="24"/>
    <x v="62"/>
    <m/>
    <n v="0"/>
  </r>
  <r>
    <x v="16"/>
    <x v="24"/>
    <x v="62"/>
    <m/>
    <n v="0"/>
  </r>
  <r>
    <x v="17"/>
    <x v="24"/>
    <x v="62"/>
    <m/>
    <n v="0"/>
  </r>
  <r>
    <x v="18"/>
    <x v="24"/>
    <x v="62"/>
    <n v="204975"/>
    <n v="409950"/>
  </r>
  <r>
    <x v="19"/>
    <x v="24"/>
    <x v="62"/>
    <n v="313000"/>
    <n v="313000"/>
  </r>
  <r>
    <x v="20"/>
    <x v="24"/>
    <x v="62"/>
    <m/>
    <n v="0"/>
  </r>
  <r>
    <x v="21"/>
    <x v="24"/>
    <x v="62"/>
    <n v="150000"/>
    <n v="150000"/>
  </r>
  <r>
    <x v="22"/>
    <x v="24"/>
    <x v="62"/>
    <m/>
    <n v="0"/>
  </r>
  <r>
    <x v="23"/>
    <x v="24"/>
    <x v="62"/>
    <n v="504000"/>
    <n v="504000"/>
  </r>
  <r>
    <x v="24"/>
    <x v="24"/>
    <x v="62"/>
    <m/>
    <n v="0"/>
  </r>
  <r>
    <x v="25"/>
    <x v="24"/>
    <x v="62"/>
    <n v="304000"/>
    <n v="304000"/>
  </r>
  <r>
    <x v="26"/>
    <x v="24"/>
    <x v="62"/>
    <m/>
    <n v="0"/>
  </r>
  <r>
    <x v="27"/>
    <x v="24"/>
    <x v="62"/>
    <n v="230000"/>
    <n v="230000"/>
  </r>
  <r>
    <x v="28"/>
    <x v="24"/>
    <x v="62"/>
    <n v="167475"/>
    <n v="334950"/>
  </r>
  <r>
    <x v="29"/>
    <x v="24"/>
    <x v="62"/>
    <m/>
    <n v="0"/>
  </r>
  <r>
    <x v="30"/>
    <x v="24"/>
    <x v="62"/>
    <m/>
    <n v="0"/>
  </r>
  <r>
    <x v="31"/>
    <x v="24"/>
    <x v="62"/>
    <m/>
    <n v="0"/>
  </r>
  <r>
    <x v="32"/>
    <x v="24"/>
    <x v="62"/>
    <m/>
    <n v="0"/>
  </r>
  <r>
    <x v="33"/>
    <x v="24"/>
    <x v="62"/>
    <n v="125000"/>
    <n v="125000"/>
  </r>
  <r>
    <x v="34"/>
    <x v="24"/>
    <x v="62"/>
    <m/>
    <n v="0"/>
  </r>
  <r>
    <x v="35"/>
    <x v="24"/>
    <x v="62"/>
    <n v="196500"/>
    <n v="196500"/>
  </r>
  <r>
    <x v="36"/>
    <x v="24"/>
    <x v="62"/>
    <n v="536000"/>
    <n v="536000"/>
  </r>
  <r>
    <x v="37"/>
    <x v="24"/>
    <x v="62"/>
    <m/>
    <n v="0"/>
  </r>
  <r>
    <x v="38"/>
    <x v="24"/>
    <x v="62"/>
    <n v="221500"/>
    <n v="221500"/>
  </r>
  <r>
    <x v="39"/>
    <x v="24"/>
    <x v="62"/>
    <m/>
    <n v="0"/>
  </r>
  <r>
    <x v="40"/>
    <x v="24"/>
    <x v="62"/>
    <n v="190000"/>
    <n v="190000"/>
  </r>
  <r>
    <x v="41"/>
    <x v="24"/>
    <x v="62"/>
    <n v="277000"/>
    <n v="277000"/>
  </r>
  <r>
    <x v="42"/>
    <x v="24"/>
    <x v="62"/>
    <n v="245000"/>
    <n v="245000"/>
  </r>
  <r>
    <x v="43"/>
    <x v="24"/>
    <x v="62"/>
    <n v="231000"/>
    <n v="231000"/>
  </r>
  <r>
    <x v="44"/>
    <x v="24"/>
    <x v="62"/>
    <m/>
    <n v="0"/>
  </r>
  <r>
    <x v="45"/>
    <x v="24"/>
    <x v="62"/>
    <m/>
    <n v="0"/>
  </r>
  <r>
    <x v="46"/>
    <x v="24"/>
    <x v="62"/>
    <n v="210000"/>
    <n v="210000"/>
  </r>
  <r>
    <x v="47"/>
    <x v="24"/>
    <x v="62"/>
    <m/>
    <n v="0"/>
  </r>
  <r>
    <x v="48"/>
    <x v="24"/>
    <x v="62"/>
    <n v="189950"/>
    <n v="189950"/>
  </r>
  <r>
    <x v="49"/>
    <x v="24"/>
    <x v="62"/>
    <n v="252000"/>
    <n v="252000"/>
  </r>
  <r>
    <x v="50"/>
    <x v="24"/>
    <x v="62"/>
    <m/>
    <n v="0"/>
  </r>
  <r>
    <x v="51"/>
    <x v="24"/>
    <x v="62"/>
    <n v="235000"/>
    <n v="470000"/>
  </r>
  <r>
    <x v="52"/>
    <x v="24"/>
    <x v="62"/>
    <n v="210000"/>
    <n v="210000"/>
  </r>
  <r>
    <x v="53"/>
    <x v="24"/>
    <x v="62"/>
    <n v="237500"/>
    <n v="237500"/>
  </r>
  <r>
    <x v="54"/>
    <x v="24"/>
    <x v="62"/>
    <m/>
    <n v="0"/>
  </r>
  <r>
    <x v="55"/>
    <x v="24"/>
    <x v="62"/>
    <m/>
    <n v="0"/>
  </r>
  <r>
    <x v="56"/>
    <x v="24"/>
    <x v="62"/>
    <m/>
    <n v="0"/>
  </r>
  <r>
    <x v="57"/>
    <x v="24"/>
    <x v="62"/>
    <m/>
    <n v="0"/>
  </r>
  <r>
    <x v="58"/>
    <x v="24"/>
    <x v="62"/>
    <n v="250238"/>
    <n v="500475"/>
  </r>
  <r>
    <x v="59"/>
    <x v="24"/>
    <x v="62"/>
    <m/>
    <n v="0"/>
  </r>
  <r>
    <x v="60"/>
    <x v="24"/>
    <x v="62"/>
    <n v="226800"/>
    <n v="226800"/>
  </r>
  <r>
    <x v="61"/>
    <x v="24"/>
    <x v="62"/>
    <m/>
    <n v="0"/>
  </r>
  <r>
    <x v="62"/>
    <x v="24"/>
    <x v="62"/>
    <n v="259000"/>
    <n v="259000"/>
  </r>
  <r>
    <x v="63"/>
    <x v="24"/>
    <x v="62"/>
    <m/>
    <n v="0"/>
  </r>
  <r>
    <x v="64"/>
    <x v="24"/>
    <x v="62"/>
    <n v="334000"/>
    <n v="334000"/>
  </r>
  <r>
    <x v="65"/>
    <x v="24"/>
    <x v="62"/>
    <m/>
    <n v="0"/>
  </r>
  <r>
    <x v="66"/>
    <x v="24"/>
    <x v="62"/>
    <m/>
    <n v="0"/>
  </r>
  <r>
    <x v="67"/>
    <x v="24"/>
    <x v="62"/>
    <n v="247000"/>
    <n v="247000"/>
  </r>
  <r>
    <x v="68"/>
    <x v="24"/>
    <x v="62"/>
    <n v="267500"/>
    <n v="267500"/>
  </r>
  <r>
    <x v="69"/>
    <x v="24"/>
    <x v="62"/>
    <m/>
    <n v="0"/>
  </r>
  <r>
    <x v="70"/>
    <x v="24"/>
    <x v="62"/>
    <m/>
    <n v="0"/>
  </r>
  <r>
    <x v="71"/>
    <x v="24"/>
    <x v="62"/>
    <m/>
    <n v="0"/>
  </r>
  <r>
    <x v="72"/>
    <x v="24"/>
    <x v="62"/>
    <m/>
    <n v="0"/>
  </r>
  <r>
    <x v="73"/>
    <x v="24"/>
    <x v="62"/>
    <m/>
    <n v="0"/>
  </r>
  <r>
    <x v="74"/>
    <x v="24"/>
    <x v="62"/>
    <m/>
    <n v="0"/>
  </r>
  <r>
    <x v="75"/>
    <x v="24"/>
    <x v="62"/>
    <n v="263000"/>
    <n v="263000"/>
  </r>
  <r>
    <x v="76"/>
    <x v="24"/>
    <x v="62"/>
    <m/>
    <n v="0"/>
  </r>
  <r>
    <x v="77"/>
    <x v="24"/>
    <x v="62"/>
    <n v="147000"/>
    <n v="147000"/>
  </r>
  <r>
    <x v="78"/>
    <x v="24"/>
    <x v="62"/>
    <m/>
    <n v="0"/>
  </r>
  <r>
    <x v="79"/>
    <x v="24"/>
    <x v="62"/>
    <m/>
    <n v="0"/>
  </r>
  <r>
    <x v="80"/>
    <x v="24"/>
    <x v="62"/>
    <m/>
    <n v="0"/>
  </r>
  <r>
    <x v="81"/>
    <x v="24"/>
    <x v="62"/>
    <m/>
    <n v="0"/>
  </r>
  <r>
    <x v="82"/>
    <x v="24"/>
    <x v="62"/>
    <m/>
    <n v="0"/>
  </r>
  <r>
    <x v="83"/>
    <x v="24"/>
    <x v="62"/>
    <m/>
    <n v="0"/>
  </r>
  <r>
    <x v="84"/>
    <x v="24"/>
    <x v="62"/>
    <n v="121000"/>
    <n v="121000"/>
  </r>
  <r>
    <x v="85"/>
    <x v="24"/>
    <x v="62"/>
    <m/>
    <n v="0"/>
  </r>
  <r>
    <x v="86"/>
    <x v="24"/>
    <x v="62"/>
    <m/>
    <n v="0"/>
  </r>
  <r>
    <x v="87"/>
    <x v="24"/>
    <x v="62"/>
    <m/>
    <n v="0"/>
  </r>
  <r>
    <x v="88"/>
    <x v="24"/>
    <x v="62"/>
    <m/>
    <n v="0"/>
  </r>
  <r>
    <x v="89"/>
    <x v="24"/>
    <x v="62"/>
    <n v="245000"/>
    <n v="245000"/>
  </r>
  <r>
    <x v="90"/>
    <x v="24"/>
    <x v="62"/>
    <m/>
    <n v="0"/>
  </r>
  <r>
    <x v="91"/>
    <x v="24"/>
    <x v="62"/>
    <n v="225950"/>
    <n v="225950"/>
  </r>
  <r>
    <x v="92"/>
    <x v="24"/>
    <x v="62"/>
    <m/>
    <n v="0"/>
  </r>
  <r>
    <x v="93"/>
    <x v="24"/>
    <x v="62"/>
    <m/>
    <n v="0"/>
  </r>
  <r>
    <x v="94"/>
    <x v="24"/>
    <x v="62"/>
    <n v="315000"/>
    <n v="315000"/>
  </r>
  <r>
    <x v="95"/>
    <x v="24"/>
    <x v="62"/>
    <m/>
    <n v="0"/>
  </r>
  <r>
    <x v="96"/>
    <x v="24"/>
    <x v="62"/>
    <m/>
    <n v="0"/>
  </r>
  <r>
    <x v="97"/>
    <x v="24"/>
    <x v="62"/>
    <m/>
    <n v="0"/>
  </r>
  <r>
    <x v="98"/>
    <x v="24"/>
    <x v="62"/>
    <n v="285000"/>
    <n v="285000"/>
  </r>
  <r>
    <x v="99"/>
    <x v="24"/>
    <x v="62"/>
    <m/>
    <n v="0"/>
  </r>
  <r>
    <x v="100"/>
    <x v="24"/>
    <x v="62"/>
    <n v="63200"/>
    <n v="63200"/>
  </r>
  <r>
    <x v="101"/>
    <x v="24"/>
    <x v="62"/>
    <m/>
    <n v="0"/>
  </r>
  <r>
    <x v="102"/>
    <x v="24"/>
    <x v="62"/>
    <m/>
    <n v="0"/>
  </r>
  <r>
    <x v="103"/>
    <x v="24"/>
    <x v="62"/>
    <m/>
    <n v="0"/>
  </r>
  <r>
    <x v="104"/>
    <x v="24"/>
    <x v="62"/>
    <m/>
    <n v="0"/>
  </r>
  <r>
    <x v="105"/>
    <x v="24"/>
    <x v="62"/>
    <m/>
    <n v="0"/>
  </r>
  <r>
    <x v="106"/>
    <x v="24"/>
    <x v="62"/>
    <m/>
    <n v="0"/>
  </r>
  <r>
    <x v="107"/>
    <x v="24"/>
    <x v="62"/>
    <n v="200500"/>
    <n v="401000"/>
  </r>
  <r>
    <x v="108"/>
    <x v="24"/>
    <x v="62"/>
    <m/>
    <n v="0"/>
  </r>
  <r>
    <x v="109"/>
    <x v="24"/>
    <x v="62"/>
    <m/>
    <n v="0"/>
  </r>
  <r>
    <x v="110"/>
    <x v="24"/>
    <x v="62"/>
    <n v="70000"/>
    <n v="70000"/>
  </r>
  <r>
    <x v="111"/>
    <x v="24"/>
    <x v="62"/>
    <m/>
    <n v="0"/>
  </r>
  <r>
    <x v="112"/>
    <x v="24"/>
    <x v="62"/>
    <n v="229950"/>
    <n v="229950"/>
  </r>
  <r>
    <x v="113"/>
    <x v="24"/>
    <x v="62"/>
    <m/>
    <n v="0"/>
  </r>
  <r>
    <x v="114"/>
    <x v="24"/>
    <x v="62"/>
    <m/>
    <n v="0"/>
  </r>
  <r>
    <x v="115"/>
    <x v="24"/>
    <x v="62"/>
    <n v="220000"/>
    <n v="220000"/>
  </r>
  <r>
    <x v="116"/>
    <x v="24"/>
    <x v="62"/>
    <n v="225000"/>
    <n v="225000"/>
  </r>
  <r>
    <x v="117"/>
    <x v="24"/>
    <x v="62"/>
    <n v="129500"/>
    <n v="347500"/>
  </r>
  <r>
    <x v="118"/>
    <x v="24"/>
    <x v="62"/>
    <m/>
    <n v="0"/>
  </r>
  <r>
    <x v="119"/>
    <x v="24"/>
    <x v="62"/>
    <m/>
    <n v="0"/>
  </r>
  <r>
    <x v="120"/>
    <x v="24"/>
    <x v="62"/>
    <m/>
    <n v="0"/>
  </r>
  <r>
    <x v="121"/>
    <x v="24"/>
    <x v="62"/>
    <m/>
    <n v="0"/>
  </r>
  <r>
    <x v="122"/>
    <x v="24"/>
    <x v="62"/>
    <m/>
    <n v="0"/>
  </r>
  <r>
    <x v="123"/>
    <x v="24"/>
    <x v="62"/>
    <m/>
    <n v="0"/>
  </r>
  <r>
    <x v="124"/>
    <x v="24"/>
    <x v="62"/>
    <m/>
    <n v="0"/>
  </r>
  <r>
    <x v="125"/>
    <x v="24"/>
    <x v="62"/>
    <m/>
    <n v="0"/>
  </r>
  <r>
    <x v="126"/>
    <x v="24"/>
    <x v="62"/>
    <m/>
    <n v="0"/>
  </r>
  <r>
    <x v="127"/>
    <x v="24"/>
    <x v="62"/>
    <m/>
    <n v="0"/>
  </r>
  <r>
    <x v="128"/>
    <x v="24"/>
    <x v="62"/>
    <m/>
    <n v="0"/>
  </r>
  <r>
    <x v="129"/>
    <x v="24"/>
    <x v="62"/>
    <m/>
    <n v="0"/>
  </r>
  <r>
    <x v="130"/>
    <x v="24"/>
    <x v="62"/>
    <m/>
    <n v="0"/>
  </r>
  <r>
    <x v="131"/>
    <x v="24"/>
    <x v="62"/>
    <m/>
    <n v="0"/>
  </r>
  <r>
    <x v="132"/>
    <x v="24"/>
    <x v="62"/>
    <m/>
    <n v="0"/>
  </r>
  <r>
    <x v="133"/>
    <x v="24"/>
    <x v="62"/>
    <n v="200500"/>
    <n v="200500"/>
  </r>
  <r>
    <x v="134"/>
    <x v="24"/>
    <x v="62"/>
    <n v="135399"/>
    <n v="135399"/>
  </r>
  <r>
    <x v="135"/>
    <x v="24"/>
    <x v="62"/>
    <m/>
    <n v="0"/>
  </r>
  <r>
    <x v="136"/>
    <x v="24"/>
    <x v="62"/>
    <n v="217950"/>
    <n v="217950"/>
  </r>
  <r>
    <x v="137"/>
    <x v="24"/>
    <x v="62"/>
    <m/>
    <n v="0"/>
  </r>
  <r>
    <x v="138"/>
    <x v="24"/>
    <x v="62"/>
    <m/>
    <n v="0"/>
  </r>
  <r>
    <x v="139"/>
    <x v="24"/>
    <x v="62"/>
    <m/>
    <n v="0"/>
  </r>
  <r>
    <x v="140"/>
    <x v="24"/>
    <x v="62"/>
    <m/>
    <n v="0"/>
  </r>
  <r>
    <x v="141"/>
    <x v="24"/>
    <x v="62"/>
    <m/>
    <n v="0"/>
  </r>
  <r>
    <x v="142"/>
    <x v="24"/>
    <x v="62"/>
    <m/>
    <n v="0"/>
  </r>
  <r>
    <x v="143"/>
    <x v="24"/>
    <x v="62"/>
    <m/>
    <n v="0"/>
  </r>
  <r>
    <x v="144"/>
    <x v="24"/>
    <x v="62"/>
    <m/>
    <n v="0"/>
  </r>
  <r>
    <x v="145"/>
    <x v="24"/>
    <x v="62"/>
    <m/>
    <n v="0"/>
  </r>
  <r>
    <x v="146"/>
    <x v="24"/>
    <x v="62"/>
    <m/>
    <n v="0"/>
  </r>
  <r>
    <x v="147"/>
    <x v="24"/>
    <x v="62"/>
    <n v="185000"/>
    <n v="185000"/>
  </r>
  <r>
    <x v="148"/>
    <x v="24"/>
    <x v="62"/>
    <n v="165900"/>
    <n v="165900"/>
  </r>
  <r>
    <x v="149"/>
    <x v="24"/>
    <x v="62"/>
    <m/>
    <n v="0"/>
  </r>
  <r>
    <x v="150"/>
    <x v="24"/>
    <x v="62"/>
    <m/>
    <n v="0"/>
  </r>
  <r>
    <x v="151"/>
    <x v="24"/>
    <x v="62"/>
    <n v="203000"/>
    <n v="203000"/>
  </r>
  <r>
    <x v="152"/>
    <x v="24"/>
    <x v="62"/>
    <m/>
    <n v="0"/>
  </r>
  <r>
    <x v="153"/>
    <x v="24"/>
    <x v="62"/>
    <n v="205000"/>
    <n v="205000"/>
  </r>
  <r>
    <x v="154"/>
    <x v="24"/>
    <x v="62"/>
    <m/>
    <n v="0"/>
  </r>
  <r>
    <x v="155"/>
    <x v="24"/>
    <x v="62"/>
    <m/>
    <n v="0"/>
  </r>
  <r>
    <x v="156"/>
    <x v="24"/>
    <x v="62"/>
    <n v="499950"/>
    <n v="499950"/>
  </r>
  <r>
    <x v="157"/>
    <x v="24"/>
    <x v="62"/>
    <n v="489950"/>
    <n v="489950"/>
  </r>
  <r>
    <x v="158"/>
    <x v="24"/>
    <x v="62"/>
    <m/>
    <n v="0"/>
  </r>
  <r>
    <x v="159"/>
    <x v="24"/>
    <x v="62"/>
    <n v="270000"/>
    <n v="270000"/>
  </r>
  <r>
    <x v="160"/>
    <x v="24"/>
    <x v="62"/>
    <m/>
    <n v="0"/>
  </r>
  <r>
    <x v="161"/>
    <x v="24"/>
    <x v="62"/>
    <m/>
    <n v="0"/>
  </r>
  <r>
    <x v="162"/>
    <x v="24"/>
    <x v="62"/>
    <n v="277500"/>
    <n v="555000"/>
  </r>
  <r>
    <x v="163"/>
    <x v="24"/>
    <x v="62"/>
    <n v="275000"/>
    <n v="275000"/>
  </r>
  <r>
    <x v="164"/>
    <x v="24"/>
    <x v="62"/>
    <n v="405000"/>
    <n v="405000"/>
  </r>
  <r>
    <x v="165"/>
    <x v="24"/>
    <x v="62"/>
    <m/>
    <n v="0"/>
  </r>
  <r>
    <x v="166"/>
    <x v="24"/>
    <x v="62"/>
    <n v="130000"/>
    <n v="130000"/>
  </r>
  <r>
    <x v="167"/>
    <x v="24"/>
    <x v="62"/>
    <m/>
    <n v="0"/>
  </r>
  <r>
    <x v="168"/>
    <x v="24"/>
    <x v="62"/>
    <m/>
    <n v="0"/>
  </r>
  <r>
    <x v="169"/>
    <x v="24"/>
    <x v="62"/>
    <n v="201000"/>
    <n v="201000"/>
  </r>
  <r>
    <x v="170"/>
    <x v="24"/>
    <x v="62"/>
    <m/>
    <n v="0"/>
  </r>
  <r>
    <x v="171"/>
    <x v="24"/>
    <x v="62"/>
    <m/>
    <n v="0"/>
  </r>
  <r>
    <x v="172"/>
    <x v="24"/>
    <x v="62"/>
    <m/>
    <n v="0"/>
  </r>
  <r>
    <x v="173"/>
    <x v="24"/>
    <x v="62"/>
    <m/>
    <n v="0"/>
  </r>
  <r>
    <x v="174"/>
    <x v="24"/>
    <x v="62"/>
    <n v="340000"/>
    <n v="1256520"/>
  </r>
  <r>
    <x v="175"/>
    <x v="24"/>
    <x v="62"/>
    <m/>
    <n v="0"/>
  </r>
  <r>
    <x v="176"/>
    <x v="24"/>
    <x v="62"/>
    <n v="240000"/>
    <n v="240000"/>
  </r>
  <r>
    <x v="177"/>
    <x v="24"/>
    <x v="62"/>
    <m/>
    <n v="0"/>
  </r>
  <r>
    <x v="178"/>
    <x v="24"/>
    <x v="62"/>
    <m/>
    <n v="0"/>
  </r>
  <r>
    <x v="179"/>
    <x v="24"/>
    <x v="62"/>
    <n v="265000"/>
    <n v="265000"/>
  </r>
  <r>
    <x v="180"/>
    <x v="24"/>
    <x v="62"/>
    <n v="350000"/>
    <n v="350000"/>
  </r>
  <r>
    <x v="181"/>
    <x v="24"/>
    <x v="62"/>
    <n v="162000"/>
    <n v="162000"/>
  </r>
  <r>
    <x v="182"/>
    <x v="24"/>
    <x v="62"/>
    <n v="259031"/>
    <n v="518062"/>
  </r>
  <r>
    <x v="183"/>
    <x v="24"/>
    <x v="62"/>
    <m/>
    <n v="0"/>
  </r>
  <r>
    <x v="184"/>
    <x v="24"/>
    <x v="62"/>
    <n v="290000"/>
    <n v="290000"/>
  </r>
  <r>
    <x v="185"/>
    <x v="24"/>
    <x v="62"/>
    <n v="383750"/>
    <n v="767500"/>
  </r>
  <r>
    <x v="186"/>
    <x v="24"/>
    <x v="62"/>
    <m/>
    <n v="0"/>
  </r>
  <r>
    <x v="187"/>
    <x v="24"/>
    <x v="62"/>
    <m/>
    <n v="0"/>
  </r>
  <r>
    <x v="188"/>
    <x v="24"/>
    <x v="62"/>
    <n v="333450"/>
    <n v="666900"/>
  </r>
  <r>
    <x v="189"/>
    <x v="24"/>
    <x v="62"/>
    <n v="260000"/>
    <n v="260000"/>
  </r>
  <r>
    <x v="190"/>
    <x v="24"/>
    <x v="62"/>
    <n v="375000"/>
    <n v="375000"/>
  </r>
  <r>
    <x v="191"/>
    <x v="24"/>
    <x v="62"/>
    <n v="299000"/>
    <n v="299000"/>
  </r>
  <r>
    <x v="192"/>
    <x v="24"/>
    <x v="62"/>
    <m/>
    <n v="0"/>
  </r>
  <r>
    <x v="202"/>
    <x v="24"/>
    <x v="62"/>
    <m/>
    <n v="0"/>
  </r>
  <r>
    <x v="194"/>
    <x v="24"/>
    <x v="62"/>
    <n v="375475"/>
    <n v="750950"/>
  </r>
  <r>
    <x v="195"/>
    <x v="24"/>
    <x v="62"/>
    <n v="342500"/>
    <n v="342500"/>
  </r>
  <r>
    <x v="196"/>
    <x v="24"/>
    <x v="62"/>
    <n v="338000"/>
    <n v="338000"/>
  </r>
  <r>
    <x v="197"/>
    <x v="24"/>
    <x v="62"/>
    <n v="355000"/>
    <n v="355000"/>
  </r>
  <r>
    <x v="198"/>
    <x v="24"/>
    <x v="62"/>
    <m/>
    <n v="0"/>
  </r>
  <r>
    <x v="199"/>
    <x v="24"/>
    <x v="62"/>
    <n v="469000"/>
    <n v="469000"/>
  </r>
  <r>
    <x v="200"/>
    <x v="24"/>
    <x v="62"/>
    <m/>
    <m/>
  </r>
  <r>
    <x v="201"/>
    <x v="24"/>
    <x v="62"/>
    <m/>
    <m/>
  </r>
  <r>
    <x v="12"/>
    <x v="26"/>
    <x v="62"/>
    <m/>
    <n v="0"/>
  </r>
  <r>
    <x v="13"/>
    <x v="26"/>
    <x v="62"/>
    <n v="219000"/>
    <n v="219000"/>
  </r>
  <r>
    <x v="14"/>
    <x v="26"/>
    <x v="62"/>
    <n v="239950"/>
    <n v="239950"/>
  </r>
  <r>
    <x v="15"/>
    <x v="26"/>
    <x v="62"/>
    <m/>
    <n v="0"/>
  </r>
  <r>
    <x v="16"/>
    <x v="26"/>
    <x v="62"/>
    <m/>
    <n v="0"/>
  </r>
  <r>
    <x v="17"/>
    <x v="26"/>
    <x v="62"/>
    <m/>
    <n v="0"/>
  </r>
  <r>
    <x v="18"/>
    <x v="26"/>
    <x v="62"/>
    <m/>
    <n v="0"/>
  </r>
  <r>
    <x v="19"/>
    <x v="26"/>
    <x v="62"/>
    <n v="198500"/>
    <n v="607500"/>
  </r>
  <r>
    <x v="20"/>
    <x v="26"/>
    <x v="62"/>
    <n v="239950"/>
    <n v="239950"/>
  </r>
  <r>
    <x v="21"/>
    <x v="26"/>
    <x v="62"/>
    <m/>
    <n v="0"/>
  </r>
  <r>
    <x v="22"/>
    <x v="26"/>
    <x v="62"/>
    <n v="245950"/>
    <n v="245950"/>
  </r>
  <r>
    <x v="23"/>
    <x v="26"/>
    <x v="62"/>
    <n v="409900"/>
    <n v="409900"/>
  </r>
  <r>
    <x v="24"/>
    <x v="26"/>
    <x v="62"/>
    <m/>
    <n v="0"/>
  </r>
  <r>
    <x v="25"/>
    <x v="26"/>
    <x v="62"/>
    <m/>
    <n v="0"/>
  </r>
  <r>
    <x v="26"/>
    <x v="26"/>
    <x v="62"/>
    <n v="355000"/>
    <n v="355000"/>
  </r>
  <r>
    <x v="27"/>
    <x v="26"/>
    <x v="62"/>
    <m/>
    <n v="0"/>
  </r>
  <r>
    <x v="28"/>
    <x v="26"/>
    <x v="62"/>
    <m/>
    <n v="0"/>
  </r>
  <r>
    <x v="29"/>
    <x v="26"/>
    <x v="62"/>
    <n v="212400"/>
    <n v="212400"/>
  </r>
  <r>
    <x v="30"/>
    <x v="26"/>
    <x v="62"/>
    <m/>
    <n v="0"/>
  </r>
  <r>
    <x v="31"/>
    <x v="26"/>
    <x v="62"/>
    <m/>
    <n v="0"/>
  </r>
  <r>
    <x v="32"/>
    <x v="26"/>
    <x v="62"/>
    <m/>
    <n v="0"/>
  </r>
  <r>
    <x v="33"/>
    <x v="26"/>
    <x v="62"/>
    <n v="309950"/>
    <n v="309950"/>
  </r>
  <r>
    <x v="34"/>
    <x v="26"/>
    <x v="62"/>
    <m/>
    <n v="0"/>
  </r>
  <r>
    <x v="35"/>
    <x v="26"/>
    <x v="62"/>
    <n v="225000"/>
    <n v="225000"/>
  </r>
  <r>
    <x v="36"/>
    <x v="26"/>
    <x v="62"/>
    <m/>
    <n v="0"/>
  </r>
  <r>
    <x v="37"/>
    <x v="26"/>
    <x v="62"/>
    <n v="317300"/>
    <n v="317300"/>
  </r>
  <r>
    <x v="38"/>
    <x v="26"/>
    <x v="62"/>
    <n v="252450"/>
    <n v="252450"/>
  </r>
  <r>
    <x v="39"/>
    <x v="26"/>
    <x v="62"/>
    <n v="304900"/>
    <n v="304900"/>
  </r>
  <r>
    <x v="40"/>
    <x v="26"/>
    <x v="62"/>
    <n v="334450"/>
    <n v="2799300"/>
  </r>
  <r>
    <x v="41"/>
    <x v="26"/>
    <x v="62"/>
    <n v="318300"/>
    <n v="957700"/>
  </r>
  <r>
    <x v="42"/>
    <x v="26"/>
    <x v="62"/>
    <n v="323500"/>
    <n v="981500"/>
  </r>
  <r>
    <x v="43"/>
    <x v="26"/>
    <x v="62"/>
    <n v="303900"/>
    <n v="303900"/>
  </r>
  <r>
    <x v="44"/>
    <x v="26"/>
    <x v="62"/>
    <m/>
    <n v="0"/>
  </r>
  <r>
    <x v="45"/>
    <x v="26"/>
    <x v="62"/>
    <n v="331050"/>
    <n v="662100"/>
  </r>
  <r>
    <x v="46"/>
    <x v="26"/>
    <x v="62"/>
    <n v="326132"/>
    <n v="652263"/>
  </r>
  <r>
    <x v="47"/>
    <x v="26"/>
    <x v="62"/>
    <n v="312900"/>
    <n v="312900"/>
  </r>
  <r>
    <x v="48"/>
    <x v="26"/>
    <x v="62"/>
    <m/>
    <n v="0"/>
  </r>
  <r>
    <x v="49"/>
    <x v="26"/>
    <x v="62"/>
    <m/>
    <n v="0"/>
  </r>
  <r>
    <x v="50"/>
    <x v="26"/>
    <x v="62"/>
    <m/>
    <n v="0"/>
  </r>
  <r>
    <x v="51"/>
    <x v="26"/>
    <x v="62"/>
    <m/>
    <n v="0"/>
  </r>
  <r>
    <x v="52"/>
    <x v="26"/>
    <x v="62"/>
    <m/>
    <n v="0"/>
  </r>
  <r>
    <x v="53"/>
    <x v="26"/>
    <x v="62"/>
    <m/>
    <n v="0"/>
  </r>
  <r>
    <x v="54"/>
    <x v="26"/>
    <x v="62"/>
    <m/>
    <n v="0"/>
  </r>
  <r>
    <x v="55"/>
    <x v="26"/>
    <x v="62"/>
    <n v="555000"/>
    <n v="1110000"/>
  </r>
  <r>
    <x v="56"/>
    <x v="26"/>
    <x v="62"/>
    <m/>
    <n v="0"/>
  </r>
  <r>
    <x v="57"/>
    <x v="26"/>
    <x v="62"/>
    <m/>
    <n v="0"/>
  </r>
  <r>
    <x v="58"/>
    <x v="26"/>
    <x v="62"/>
    <m/>
    <n v="0"/>
  </r>
  <r>
    <x v="59"/>
    <x v="26"/>
    <x v="62"/>
    <n v="169950"/>
    <n v="169950"/>
  </r>
  <r>
    <x v="60"/>
    <x v="26"/>
    <x v="62"/>
    <m/>
    <n v="0"/>
  </r>
  <r>
    <x v="61"/>
    <x v="26"/>
    <x v="62"/>
    <m/>
    <n v="0"/>
  </r>
  <r>
    <x v="62"/>
    <x v="26"/>
    <x v="62"/>
    <m/>
    <n v="0"/>
  </r>
  <r>
    <x v="63"/>
    <x v="26"/>
    <x v="62"/>
    <m/>
    <n v="0"/>
  </r>
  <r>
    <x v="64"/>
    <x v="26"/>
    <x v="62"/>
    <m/>
    <n v="0"/>
  </r>
  <r>
    <x v="65"/>
    <x v="26"/>
    <x v="62"/>
    <m/>
    <n v="0"/>
  </r>
  <r>
    <x v="66"/>
    <x v="26"/>
    <x v="62"/>
    <m/>
    <n v="0"/>
  </r>
  <r>
    <x v="67"/>
    <x v="26"/>
    <x v="62"/>
    <m/>
    <n v="0"/>
  </r>
  <r>
    <x v="68"/>
    <x v="26"/>
    <x v="62"/>
    <n v="205000"/>
    <n v="205000"/>
  </r>
  <r>
    <x v="69"/>
    <x v="26"/>
    <x v="62"/>
    <n v="244800"/>
    <n v="244800"/>
  </r>
  <r>
    <x v="70"/>
    <x v="26"/>
    <x v="62"/>
    <m/>
    <n v="0"/>
  </r>
  <r>
    <x v="71"/>
    <x v="26"/>
    <x v="62"/>
    <n v="300000"/>
    <n v="600000"/>
  </r>
  <r>
    <x v="72"/>
    <x v="26"/>
    <x v="62"/>
    <m/>
    <n v="0"/>
  </r>
  <r>
    <x v="73"/>
    <x v="26"/>
    <x v="62"/>
    <m/>
    <n v="0"/>
  </r>
  <r>
    <x v="74"/>
    <x v="26"/>
    <x v="62"/>
    <m/>
    <n v="0"/>
  </r>
  <r>
    <x v="75"/>
    <x v="26"/>
    <x v="62"/>
    <m/>
    <n v="0"/>
  </r>
  <r>
    <x v="76"/>
    <x v="26"/>
    <x v="62"/>
    <m/>
    <n v="0"/>
  </r>
  <r>
    <x v="77"/>
    <x v="26"/>
    <x v="62"/>
    <m/>
    <n v="0"/>
  </r>
  <r>
    <x v="78"/>
    <x v="26"/>
    <x v="62"/>
    <m/>
    <n v="0"/>
  </r>
  <r>
    <x v="79"/>
    <x v="26"/>
    <x v="62"/>
    <m/>
    <n v="0"/>
  </r>
  <r>
    <x v="80"/>
    <x v="26"/>
    <x v="62"/>
    <n v="415000"/>
    <n v="415000"/>
  </r>
  <r>
    <x v="81"/>
    <x v="26"/>
    <x v="62"/>
    <m/>
    <n v="0"/>
  </r>
  <r>
    <x v="82"/>
    <x v="26"/>
    <x v="62"/>
    <m/>
    <n v="0"/>
  </r>
  <r>
    <x v="83"/>
    <x v="26"/>
    <x v="62"/>
    <m/>
    <n v="0"/>
  </r>
  <r>
    <x v="84"/>
    <x v="26"/>
    <x v="62"/>
    <m/>
    <n v="0"/>
  </r>
  <r>
    <x v="85"/>
    <x v="26"/>
    <x v="62"/>
    <n v="198000"/>
    <n v="198000"/>
  </r>
  <r>
    <x v="86"/>
    <x v="26"/>
    <x v="62"/>
    <m/>
    <n v="0"/>
  </r>
  <r>
    <x v="87"/>
    <x v="26"/>
    <x v="62"/>
    <n v="249000"/>
    <n v="249000"/>
  </r>
  <r>
    <x v="88"/>
    <x v="26"/>
    <x v="62"/>
    <m/>
    <n v="0"/>
  </r>
  <r>
    <x v="89"/>
    <x v="26"/>
    <x v="62"/>
    <m/>
    <n v="0"/>
  </r>
  <r>
    <x v="90"/>
    <x v="26"/>
    <x v="62"/>
    <m/>
    <n v="0"/>
  </r>
  <r>
    <x v="91"/>
    <x v="26"/>
    <x v="62"/>
    <m/>
    <n v="0"/>
  </r>
  <r>
    <x v="92"/>
    <x v="26"/>
    <x v="62"/>
    <n v="264500"/>
    <n v="264500"/>
  </r>
  <r>
    <x v="93"/>
    <x v="26"/>
    <x v="62"/>
    <m/>
    <n v="0"/>
  </r>
  <r>
    <x v="94"/>
    <x v="26"/>
    <x v="62"/>
    <m/>
    <n v="0"/>
  </r>
  <r>
    <x v="95"/>
    <x v="26"/>
    <x v="62"/>
    <m/>
    <n v="0"/>
  </r>
  <r>
    <x v="96"/>
    <x v="26"/>
    <x v="62"/>
    <m/>
    <n v="0"/>
  </r>
  <r>
    <x v="97"/>
    <x v="26"/>
    <x v="62"/>
    <m/>
    <n v="0"/>
  </r>
  <r>
    <x v="98"/>
    <x v="26"/>
    <x v="62"/>
    <m/>
    <n v="0"/>
  </r>
  <r>
    <x v="99"/>
    <x v="26"/>
    <x v="62"/>
    <m/>
    <n v="0"/>
  </r>
  <r>
    <x v="100"/>
    <x v="26"/>
    <x v="62"/>
    <n v="121000"/>
    <n v="121000"/>
  </r>
  <r>
    <x v="101"/>
    <x v="26"/>
    <x v="62"/>
    <m/>
    <n v="0"/>
  </r>
  <r>
    <x v="102"/>
    <x v="26"/>
    <x v="62"/>
    <n v="170000"/>
    <n v="474000"/>
  </r>
  <r>
    <x v="103"/>
    <x v="26"/>
    <x v="62"/>
    <m/>
    <n v="0"/>
  </r>
  <r>
    <x v="104"/>
    <x v="26"/>
    <x v="62"/>
    <m/>
    <n v="0"/>
  </r>
  <r>
    <x v="105"/>
    <x v="26"/>
    <x v="62"/>
    <m/>
    <n v="0"/>
  </r>
  <r>
    <x v="106"/>
    <x v="26"/>
    <x v="62"/>
    <m/>
    <n v="0"/>
  </r>
  <r>
    <x v="107"/>
    <x v="26"/>
    <x v="62"/>
    <m/>
    <n v="0"/>
  </r>
  <r>
    <x v="108"/>
    <x v="26"/>
    <x v="62"/>
    <n v="460000"/>
    <n v="460000"/>
  </r>
  <r>
    <x v="109"/>
    <x v="26"/>
    <x v="62"/>
    <n v="265000"/>
    <n v="265000"/>
  </r>
  <r>
    <x v="110"/>
    <x v="26"/>
    <x v="62"/>
    <n v="204950"/>
    <n v="204950"/>
  </r>
  <r>
    <x v="111"/>
    <x v="26"/>
    <x v="62"/>
    <n v="533000"/>
    <n v="533000"/>
  </r>
  <r>
    <x v="112"/>
    <x v="26"/>
    <x v="62"/>
    <m/>
    <n v="0"/>
  </r>
  <r>
    <x v="113"/>
    <x v="26"/>
    <x v="62"/>
    <n v="180200"/>
    <n v="180200"/>
  </r>
  <r>
    <x v="114"/>
    <x v="26"/>
    <x v="62"/>
    <m/>
    <n v="0"/>
  </r>
  <r>
    <x v="115"/>
    <x v="26"/>
    <x v="62"/>
    <m/>
    <n v="0"/>
  </r>
  <r>
    <x v="116"/>
    <x v="26"/>
    <x v="62"/>
    <m/>
    <n v="0"/>
  </r>
  <r>
    <x v="117"/>
    <x v="26"/>
    <x v="62"/>
    <m/>
    <n v="0"/>
  </r>
  <r>
    <x v="118"/>
    <x v="26"/>
    <x v="62"/>
    <m/>
    <n v="0"/>
  </r>
  <r>
    <x v="119"/>
    <x v="26"/>
    <x v="62"/>
    <n v="285000"/>
    <n v="285000"/>
  </r>
  <r>
    <x v="120"/>
    <x v="26"/>
    <x v="62"/>
    <n v="161700"/>
    <n v="161700"/>
  </r>
  <r>
    <x v="121"/>
    <x v="26"/>
    <x v="62"/>
    <m/>
    <n v="0"/>
  </r>
  <r>
    <x v="122"/>
    <x v="26"/>
    <x v="62"/>
    <n v="225900"/>
    <n v="225900"/>
  </r>
  <r>
    <x v="123"/>
    <x v="26"/>
    <x v="62"/>
    <m/>
    <n v="0"/>
  </r>
  <r>
    <x v="124"/>
    <x v="26"/>
    <x v="62"/>
    <m/>
    <n v="0"/>
  </r>
  <r>
    <x v="125"/>
    <x v="26"/>
    <x v="62"/>
    <m/>
    <n v="0"/>
  </r>
  <r>
    <x v="126"/>
    <x v="26"/>
    <x v="62"/>
    <m/>
    <n v="0"/>
  </r>
  <r>
    <x v="127"/>
    <x v="26"/>
    <x v="62"/>
    <n v="215000"/>
    <n v="215000"/>
  </r>
  <r>
    <x v="128"/>
    <x v="26"/>
    <x v="62"/>
    <n v="620000"/>
    <n v="620000"/>
  </r>
  <r>
    <x v="129"/>
    <x v="26"/>
    <x v="62"/>
    <n v="219950"/>
    <n v="219950"/>
  </r>
  <r>
    <x v="130"/>
    <x v="26"/>
    <x v="62"/>
    <n v="316000"/>
    <n v="316000"/>
  </r>
  <r>
    <x v="131"/>
    <x v="26"/>
    <x v="62"/>
    <n v="219950"/>
    <n v="219950"/>
  </r>
  <r>
    <x v="132"/>
    <x v="26"/>
    <x v="62"/>
    <m/>
    <n v="0"/>
  </r>
  <r>
    <x v="133"/>
    <x v="26"/>
    <x v="62"/>
    <m/>
    <n v="0"/>
  </r>
  <r>
    <x v="134"/>
    <x v="26"/>
    <x v="62"/>
    <m/>
    <n v="0"/>
  </r>
  <r>
    <x v="135"/>
    <x v="26"/>
    <x v="62"/>
    <m/>
    <n v="0"/>
  </r>
  <r>
    <x v="136"/>
    <x v="26"/>
    <x v="62"/>
    <m/>
    <n v="0"/>
  </r>
  <r>
    <x v="137"/>
    <x v="26"/>
    <x v="62"/>
    <m/>
    <n v="0"/>
  </r>
  <r>
    <x v="138"/>
    <x v="26"/>
    <x v="62"/>
    <n v="360000"/>
    <n v="360000"/>
  </r>
  <r>
    <x v="139"/>
    <x v="26"/>
    <x v="62"/>
    <m/>
    <n v="0"/>
  </r>
  <r>
    <x v="140"/>
    <x v="26"/>
    <x v="62"/>
    <m/>
    <n v="0"/>
  </r>
  <r>
    <x v="141"/>
    <x v="26"/>
    <x v="62"/>
    <m/>
    <n v="0"/>
  </r>
  <r>
    <x v="142"/>
    <x v="26"/>
    <x v="62"/>
    <m/>
    <n v="0"/>
  </r>
  <r>
    <x v="143"/>
    <x v="26"/>
    <x v="62"/>
    <m/>
    <n v="0"/>
  </r>
  <r>
    <x v="144"/>
    <x v="26"/>
    <x v="62"/>
    <m/>
    <n v="0"/>
  </r>
  <r>
    <x v="145"/>
    <x v="26"/>
    <x v="62"/>
    <m/>
    <n v="0"/>
  </r>
  <r>
    <x v="146"/>
    <x v="26"/>
    <x v="62"/>
    <m/>
    <n v="0"/>
  </r>
  <r>
    <x v="147"/>
    <x v="26"/>
    <x v="62"/>
    <m/>
    <n v="0"/>
  </r>
  <r>
    <x v="148"/>
    <x v="26"/>
    <x v="62"/>
    <m/>
    <n v="0"/>
  </r>
  <r>
    <x v="149"/>
    <x v="26"/>
    <x v="62"/>
    <n v="295750"/>
    <n v="591500"/>
  </r>
  <r>
    <x v="150"/>
    <x v="26"/>
    <x v="62"/>
    <n v="309975"/>
    <n v="619950"/>
  </r>
  <r>
    <x v="151"/>
    <x v="26"/>
    <x v="62"/>
    <n v="450000"/>
    <n v="450000"/>
  </r>
  <r>
    <x v="152"/>
    <x v="26"/>
    <x v="62"/>
    <m/>
    <n v="0"/>
  </r>
  <r>
    <x v="153"/>
    <x v="26"/>
    <x v="62"/>
    <m/>
    <n v="0"/>
  </r>
  <r>
    <x v="154"/>
    <x v="26"/>
    <x v="62"/>
    <m/>
    <n v="0"/>
  </r>
  <r>
    <x v="155"/>
    <x v="26"/>
    <x v="62"/>
    <n v="400967"/>
    <n v="400967"/>
  </r>
  <r>
    <x v="156"/>
    <x v="26"/>
    <x v="62"/>
    <m/>
    <n v="0"/>
  </r>
  <r>
    <x v="157"/>
    <x v="26"/>
    <x v="62"/>
    <m/>
    <n v="0"/>
  </r>
  <r>
    <x v="158"/>
    <x v="26"/>
    <x v="62"/>
    <n v="443614"/>
    <n v="443614"/>
  </r>
  <r>
    <x v="159"/>
    <x v="26"/>
    <x v="62"/>
    <m/>
    <n v="0"/>
  </r>
  <r>
    <x v="160"/>
    <x v="26"/>
    <x v="62"/>
    <n v="436524"/>
    <n v="436524"/>
  </r>
  <r>
    <x v="161"/>
    <x v="26"/>
    <x v="62"/>
    <n v="406297"/>
    <n v="1257640"/>
  </r>
  <r>
    <x v="162"/>
    <x v="26"/>
    <x v="62"/>
    <n v="440000"/>
    <n v="440000"/>
  </r>
  <r>
    <x v="163"/>
    <x v="26"/>
    <x v="62"/>
    <m/>
    <n v="0"/>
  </r>
  <r>
    <x v="164"/>
    <x v="26"/>
    <x v="62"/>
    <m/>
    <n v="0"/>
  </r>
  <r>
    <x v="165"/>
    <x v="26"/>
    <x v="62"/>
    <m/>
    <n v="0"/>
  </r>
  <r>
    <x v="166"/>
    <x v="26"/>
    <x v="62"/>
    <m/>
    <n v="0"/>
  </r>
  <r>
    <x v="167"/>
    <x v="26"/>
    <x v="62"/>
    <n v="315000"/>
    <n v="315000"/>
  </r>
  <r>
    <x v="168"/>
    <x v="26"/>
    <x v="62"/>
    <m/>
    <n v="0"/>
  </r>
  <r>
    <x v="169"/>
    <x v="26"/>
    <x v="62"/>
    <m/>
    <n v="0"/>
  </r>
  <r>
    <x v="170"/>
    <x v="26"/>
    <x v="62"/>
    <m/>
    <n v="0"/>
  </r>
  <r>
    <x v="171"/>
    <x v="26"/>
    <x v="62"/>
    <m/>
    <n v="0"/>
  </r>
  <r>
    <x v="172"/>
    <x v="26"/>
    <x v="62"/>
    <m/>
    <n v="0"/>
  </r>
  <r>
    <x v="173"/>
    <x v="26"/>
    <x v="62"/>
    <m/>
    <n v="0"/>
  </r>
  <r>
    <x v="174"/>
    <x v="26"/>
    <x v="62"/>
    <m/>
    <n v="0"/>
  </r>
  <r>
    <x v="175"/>
    <x v="26"/>
    <x v="62"/>
    <m/>
    <n v="0"/>
  </r>
  <r>
    <x v="176"/>
    <x v="26"/>
    <x v="62"/>
    <m/>
    <n v="0"/>
  </r>
  <r>
    <x v="177"/>
    <x v="26"/>
    <x v="62"/>
    <m/>
    <n v="0"/>
  </r>
  <r>
    <x v="178"/>
    <x v="26"/>
    <x v="62"/>
    <m/>
    <n v="0"/>
  </r>
  <r>
    <x v="179"/>
    <x v="26"/>
    <x v="62"/>
    <n v="275000"/>
    <n v="275000"/>
  </r>
  <r>
    <x v="180"/>
    <x v="26"/>
    <x v="62"/>
    <m/>
    <n v="0"/>
  </r>
  <r>
    <x v="181"/>
    <x v="26"/>
    <x v="62"/>
    <m/>
    <n v="0"/>
  </r>
  <r>
    <x v="182"/>
    <x v="26"/>
    <x v="62"/>
    <m/>
    <n v="0"/>
  </r>
  <r>
    <x v="183"/>
    <x v="26"/>
    <x v="62"/>
    <m/>
    <n v="0"/>
  </r>
  <r>
    <x v="184"/>
    <x v="26"/>
    <x v="62"/>
    <m/>
    <n v="0"/>
  </r>
  <r>
    <x v="185"/>
    <x v="26"/>
    <x v="62"/>
    <m/>
    <n v="0"/>
  </r>
  <r>
    <x v="186"/>
    <x v="26"/>
    <x v="62"/>
    <n v="310000"/>
    <n v="310000"/>
  </r>
  <r>
    <x v="187"/>
    <x v="26"/>
    <x v="62"/>
    <m/>
    <n v="0"/>
  </r>
  <r>
    <x v="188"/>
    <x v="26"/>
    <x v="62"/>
    <m/>
    <n v="0"/>
  </r>
  <r>
    <x v="189"/>
    <x v="26"/>
    <x v="62"/>
    <m/>
    <n v="0"/>
  </r>
  <r>
    <x v="190"/>
    <x v="26"/>
    <x v="62"/>
    <m/>
    <n v="0"/>
  </r>
  <r>
    <x v="191"/>
    <x v="26"/>
    <x v="62"/>
    <m/>
    <n v="0"/>
  </r>
  <r>
    <x v="192"/>
    <x v="26"/>
    <x v="62"/>
    <m/>
    <n v="0"/>
  </r>
  <r>
    <x v="202"/>
    <x v="26"/>
    <x v="62"/>
    <n v="680000"/>
    <n v="680000"/>
  </r>
  <r>
    <x v="194"/>
    <x v="26"/>
    <x v="62"/>
    <n v="439500"/>
    <n v="439500"/>
  </r>
  <r>
    <x v="195"/>
    <x v="26"/>
    <x v="62"/>
    <m/>
    <n v="0"/>
  </r>
  <r>
    <x v="196"/>
    <x v="26"/>
    <x v="62"/>
    <n v="335000"/>
    <n v="335000"/>
  </r>
  <r>
    <x v="197"/>
    <x v="26"/>
    <x v="62"/>
    <m/>
    <n v="0"/>
  </r>
  <r>
    <x v="198"/>
    <x v="26"/>
    <x v="62"/>
    <m/>
    <n v="0"/>
  </r>
  <r>
    <x v="199"/>
    <x v="26"/>
    <x v="62"/>
    <m/>
    <n v="0"/>
  </r>
  <r>
    <x v="200"/>
    <x v="26"/>
    <x v="62"/>
    <n v="349000"/>
    <n v="349000"/>
  </r>
  <r>
    <x v="201"/>
    <x v="26"/>
    <x v="62"/>
    <m/>
    <m/>
  </r>
  <r>
    <x v="12"/>
    <x v="24"/>
    <x v="63"/>
    <m/>
    <n v="0"/>
  </r>
  <r>
    <x v="13"/>
    <x v="24"/>
    <x v="63"/>
    <n v="120000"/>
    <n v="120000"/>
  </r>
  <r>
    <x v="14"/>
    <x v="24"/>
    <x v="63"/>
    <m/>
    <n v="0"/>
  </r>
  <r>
    <x v="15"/>
    <x v="24"/>
    <x v="63"/>
    <m/>
    <n v="0"/>
  </r>
  <r>
    <x v="16"/>
    <x v="24"/>
    <x v="63"/>
    <n v="174900"/>
    <n v="174900"/>
  </r>
  <r>
    <x v="17"/>
    <x v="24"/>
    <x v="63"/>
    <n v="144000"/>
    <n v="144000"/>
  </r>
  <r>
    <x v="18"/>
    <x v="24"/>
    <x v="63"/>
    <n v="164000"/>
    <n v="328000"/>
  </r>
  <r>
    <x v="19"/>
    <x v="24"/>
    <x v="63"/>
    <m/>
    <n v="0"/>
  </r>
  <r>
    <x v="20"/>
    <x v="24"/>
    <x v="63"/>
    <n v="154250"/>
    <n v="308500"/>
  </r>
  <r>
    <x v="21"/>
    <x v="24"/>
    <x v="63"/>
    <m/>
    <n v="0"/>
  </r>
  <r>
    <x v="22"/>
    <x v="24"/>
    <x v="63"/>
    <m/>
    <n v="0"/>
  </r>
  <r>
    <x v="23"/>
    <x v="24"/>
    <x v="63"/>
    <m/>
    <n v="0"/>
  </r>
  <r>
    <x v="24"/>
    <x v="24"/>
    <x v="63"/>
    <n v="135000"/>
    <n v="135000"/>
  </r>
  <r>
    <x v="25"/>
    <x v="24"/>
    <x v="63"/>
    <m/>
    <n v="0"/>
  </r>
  <r>
    <x v="26"/>
    <x v="24"/>
    <x v="63"/>
    <n v="176975"/>
    <n v="353950"/>
  </r>
  <r>
    <x v="27"/>
    <x v="24"/>
    <x v="63"/>
    <n v="186000"/>
    <n v="372000"/>
  </r>
  <r>
    <x v="28"/>
    <x v="24"/>
    <x v="63"/>
    <n v="164000"/>
    <n v="164000"/>
  </r>
  <r>
    <x v="29"/>
    <x v="24"/>
    <x v="63"/>
    <m/>
    <n v="0"/>
  </r>
  <r>
    <x v="30"/>
    <x v="24"/>
    <x v="63"/>
    <n v="243000"/>
    <n v="243000"/>
  </r>
  <r>
    <x v="31"/>
    <x v="24"/>
    <x v="63"/>
    <m/>
    <n v="0"/>
  </r>
  <r>
    <x v="32"/>
    <x v="24"/>
    <x v="63"/>
    <m/>
    <n v="0"/>
  </r>
  <r>
    <x v="33"/>
    <x v="24"/>
    <x v="63"/>
    <n v="280000"/>
    <n v="280000"/>
  </r>
  <r>
    <x v="34"/>
    <x v="24"/>
    <x v="63"/>
    <n v="282500"/>
    <n v="282500"/>
  </r>
  <r>
    <x v="35"/>
    <x v="24"/>
    <x v="63"/>
    <n v="170000"/>
    <n v="170000"/>
  </r>
  <r>
    <x v="36"/>
    <x v="24"/>
    <x v="63"/>
    <m/>
    <n v="0"/>
  </r>
  <r>
    <x v="37"/>
    <x v="24"/>
    <x v="63"/>
    <m/>
    <n v="0"/>
  </r>
  <r>
    <x v="38"/>
    <x v="24"/>
    <x v="63"/>
    <m/>
    <n v="0"/>
  </r>
  <r>
    <x v="39"/>
    <x v="24"/>
    <x v="63"/>
    <m/>
    <n v="0"/>
  </r>
  <r>
    <x v="40"/>
    <x v="24"/>
    <x v="63"/>
    <m/>
    <n v="0"/>
  </r>
  <r>
    <x v="41"/>
    <x v="24"/>
    <x v="63"/>
    <m/>
    <n v="0"/>
  </r>
  <r>
    <x v="42"/>
    <x v="24"/>
    <x v="63"/>
    <m/>
    <n v="0"/>
  </r>
  <r>
    <x v="43"/>
    <x v="24"/>
    <x v="63"/>
    <m/>
    <n v="0"/>
  </r>
  <r>
    <x v="44"/>
    <x v="24"/>
    <x v="63"/>
    <n v="330000"/>
    <n v="330000"/>
  </r>
  <r>
    <x v="45"/>
    <x v="24"/>
    <x v="63"/>
    <m/>
    <n v="0"/>
  </r>
  <r>
    <x v="46"/>
    <x v="24"/>
    <x v="63"/>
    <n v="355000"/>
    <n v="355000"/>
  </r>
  <r>
    <x v="47"/>
    <x v="24"/>
    <x v="63"/>
    <m/>
    <n v="0"/>
  </r>
  <r>
    <x v="48"/>
    <x v="24"/>
    <x v="63"/>
    <n v="239000"/>
    <n v="239000"/>
  </r>
  <r>
    <x v="49"/>
    <x v="24"/>
    <x v="63"/>
    <m/>
    <n v="0"/>
  </r>
  <r>
    <x v="50"/>
    <x v="24"/>
    <x v="63"/>
    <m/>
    <n v="0"/>
  </r>
  <r>
    <x v="51"/>
    <x v="24"/>
    <x v="63"/>
    <m/>
    <n v="0"/>
  </r>
  <r>
    <x v="52"/>
    <x v="24"/>
    <x v="63"/>
    <m/>
    <n v="0"/>
  </r>
  <r>
    <x v="53"/>
    <x v="24"/>
    <x v="63"/>
    <n v="280000"/>
    <n v="280000"/>
  </r>
  <r>
    <x v="54"/>
    <x v="24"/>
    <x v="63"/>
    <m/>
    <n v="0"/>
  </r>
  <r>
    <x v="55"/>
    <x v="24"/>
    <x v="63"/>
    <m/>
    <n v="0"/>
  </r>
  <r>
    <x v="56"/>
    <x v="24"/>
    <x v="63"/>
    <m/>
    <n v="0"/>
  </r>
  <r>
    <x v="57"/>
    <x v="24"/>
    <x v="63"/>
    <m/>
    <n v="0"/>
  </r>
  <r>
    <x v="58"/>
    <x v="24"/>
    <x v="63"/>
    <n v="327500"/>
    <n v="655000"/>
  </r>
  <r>
    <x v="59"/>
    <x v="24"/>
    <x v="63"/>
    <m/>
    <n v="0"/>
  </r>
  <r>
    <x v="60"/>
    <x v="24"/>
    <x v="63"/>
    <n v="188000"/>
    <n v="188000"/>
  </r>
  <r>
    <x v="61"/>
    <x v="24"/>
    <x v="63"/>
    <m/>
    <n v="0"/>
  </r>
  <r>
    <x v="62"/>
    <x v="24"/>
    <x v="63"/>
    <m/>
    <n v="0"/>
  </r>
  <r>
    <x v="63"/>
    <x v="24"/>
    <x v="63"/>
    <m/>
    <n v="0"/>
  </r>
  <r>
    <x v="64"/>
    <x v="24"/>
    <x v="63"/>
    <n v="200000"/>
    <n v="200000"/>
  </r>
  <r>
    <x v="65"/>
    <x v="24"/>
    <x v="63"/>
    <m/>
    <n v="0"/>
  </r>
  <r>
    <x v="66"/>
    <x v="24"/>
    <x v="63"/>
    <m/>
    <n v="0"/>
  </r>
  <r>
    <x v="67"/>
    <x v="24"/>
    <x v="63"/>
    <m/>
    <n v="0"/>
  </r>
  <r>
    <x v="68"/>
    <x v="24"/>
    <x v="63"/>
    <n v="235000"/>
    <n v="235000"/>
  </r>
  <r>
    <x v="69"/>
    <x v="24"/>
    <x v="63"/>
    <m/>
    <n v="0"/>
  </r>
  <r>
    <x v="70"/>
    <x v="24"/>
    <x v="63"/>
    <m/>
    <n v="0"/>
  </r>
  <r>
    <x v="71"/>
    <x v="24"/>
    <x v="63"/>
    <m/>
    <n v="0"/>
  </r>
  <r>
    <x v="72"/>
    <x v="24"/>
    <x v="63"/>
    <n v="168975"/>
    <n v="337950"/>
  </r>
  <r>
    <x v="73"/>
    <x v="24"/>
    <x v="63"/>
    <m/>
    <n v="0"/>
  </r>
  <r>
    <x v="74"/>
    <x v="24"/>
    <x v="63"/>
    <m/>
    <n v="0"/>
  </r>
  <r>
    <x v="75"/>
    <x v="24"/>
    <x v="63"/>
    <n v="215000"/>
    <n v="215000"/>
  </r>
  <r>
    <x v="76"/>
    <x v="24"/>
    <x v="63"/>
    <m/>
    <n v="0"/>
  </r>
  <r>
    <x v="77"/>
    <x v="24"/>
    <x v="63"/>
    <m/>
    <n v="0"/>
  </r>
  <r>
    <x v="78"/>
    <x v="24"/>
    <x v="63"/>
    <m/>
    <n v="0"/>
  </r>
  <r>
    <x v="79"/>
    <x v="24"/>
    <x v="63"/>
    <m/>
    <n v="0"/>
  </r>
  <r>
    <x v="80"/>
    <x v="24"/>
    <x v="63"/>
    <m/>
    <n v="0"/>
  </r>
  <r>
    <x v="81"/>
    <x v="24"/>
    <x v="63"/>
    <n v="180000"/>
    <n v="180000"/>
  </r>
  <r>
    <x v="82"/>
    <x v="24"/>
    <x v="63"/>
    <m/>
    <n v="0"/>
  </r>
  <r>
    <x v="83"/>
    <x v="24"/>
    <x v="63"/>
    <m/>
    <n v="0"/>
  </r>
  <r>
    <x v="84"/>
    <x v="24"/>
    <x v="63"/>
    <m/>
    <n v="0"/>
  </r>
  <r>
    <x v="85"/>
    <x v="24"/>
    <x v="63"/>
    <m/>
    <n v="0"/>
  </r>
  <r>
    <x v="86"/>
    <x v="24"/>
    <x v="63"/>
    <m/>
    <n v="0"/>
  </r>
  <r>
    <x v="87"/>
    <x v="24"/>
    <x v="63"/>
    <m/>
    <n v="0"/>
  </r>
  <r>
    <x v="88"/>
    <x v="24"/>
    <x v="63"/>
    <m/>
    <n v="0"/>
  </r>
  <r>
    <x v="89"/>
    <x v="24"/>
    <x v="63"/>
    <n v="179900"/>
    <n v="179900"/>
  </r>
  <r>
    <x v="90"/>
    <x v="24"/>
    <x v="63"/>
    <m/>
    <n v="0"/>
  </r>
  <r>
    <x v="91"/>
    <x v="24"/>
    <x v="63"/>
    <m/>
    <n v="0"/>
  </r>
  <r>
    <x v="92"/>
    <x v="24"/>
    <x v="63"/>
    <m/>
    <n v="0"/>
  </r>
  <r>
    <x v="93"/>
    <x v="24"/>
    <x v="63"/>
    <m/>
    <n v="0"/>
  </r>
  <r>
    <x v="94"/>
    <x v="24"/>
    <x v="63"/>
    <m/>
    <n v="0"/>
  </r>
  <r>
    <x v="95"/>
    <x v="24"/>
    <x v="63"/>
    <m/>
    <n v="0"/>
  </r>
  <r>
    <x v="96"/>
    <x v="24"/>
    <x v="63"/>
    <n v="159500"/>
    <n v="319000"/>
  </r>
  <r>
    <x v="97"/>
    <x v="24"/>
    <x v="63"/>
    <m/>
    <n v="0"/>
  </r>
  <r>
    <x v="98"/>
    <x v="24"/>
    <x v="63"/>
    <m/>
    <n v="0"/>
  </r>
  <r>
    <x v="99"/>
    <x v="24"/>
    <x v="63"/>
    <m/>
    <n v="0"/>
  </r>
  <r>
    <x v="100"/>
    <x v="24"/>
    <x v="63"/>
    <m/>
    <n v="0"/>
  </r>
  <r>
    <x v="101"/>
    <x v="24"/>
    <x v="63"/>
    <m/>
    <n v="0"/>
  </r>
  <r>
    <x v="102"/>
    <x v="24"/>
    <x v="63"/>
    <n v="140000"/>
    <n v="140000"/>
  </r>
  <r>
    <x v="103"/>
    <x v="24"/>
    <x v="63"/>
    <n v="63000"/>
    <n v="63000"/>
  </r>
  <r>
    <x v="104"/>
    <x v="24"/>
    <x v="63"/>
    <m/>
    <n v="0"/>
  </r>
  <r>
    <x v="105"/>
    <x v="24"/>
    <x v="63"/>
    <m/>
    <n v="0"/>
  </r>
  <r>
    <x v="106"/>
    <x v="24"/>
    <x v="63"/>
    <n v="175500"/>
    <n v="351000"/>
  </r>
  <r>
    <x v="107"/>
    <x v="24"/>
    <x v="63"/>
    <m/>
    <n v="0"/>
  </r>
  <r>
    <x v="108"/>
    <x v="24"/>
    <x v="63"/>
    <m/>
    <n v="0"/>
  </r>
  <r>
    <x v="109"/>
    <x v="24"/>
    <x v="63"/>
    <n v="171000"/>
    <n v="171000"/>
  </r>
  <r>
    <x v="110"/>
    <x v="24"/>
    <x v="63"/>
    <n v="128000"/>
    <n v="128000"/>
  </r>
  <r>
    <x v="111"/>
    <x v="24"/>
    <x v="63"/>
    <n v="102500"/>
    <n v="102500"/>
  </r>
  <r>
    <x v="112"/>
    <x v="24"/>
    <x v="63"/>
    <n v="129900"/>
    <n v="129900"/>
  </r>
  <r>
    <x v="113"/>
    <x v="24"/>
    <x v="63"/>
    <m/>
    <n v="0"/>
  </r>
  <r>
    <x v="114"/>
    <x v="24"/>
    <x v="63"/>
    <n v="115000"/>
    <n v="230000"/>
  </r>
  <r>
    <x v="115"/>
    <x v="24"/>
    <x v="63"/>
    <n v="159500"/>
    <n v="319000"/>
  </r>
  <r>
    <x v="116"/>
    <x v="24"/>
    <x v="63"/>
    <m/>
    <n v="0"/>
  </r>
  <r>
    <x v="117"/>
    <x v="24"/>
    <x v="63"/>
    <m/>
    <n v="0"/>
  </r>
  <r>
    <x v="118"/>
    <x v="24"/>
    <x v="63"/>
    <m/>
    <n v="0"/>
  </r>
  <r>
    <x v="119"/>
    <x v="24"/>
    <x v="63"/>
    <n v="65000"/>
    <n v="65000"/>
  </r>
  <r>
    <x v="120"/>
    <x v="24"/>
    <x v="63"/>
    <n v="227500"/>
    <n v="227500"/>
  </r>
  <r>
    <x v="121"/>
    <x v="24"/>
    <x v="63"/>
    <n v="338950"/>
    <n v="338950"/>
  </r>
  <r>
    <x v="122"/>
    <x v="24"/>
    <x v="63"/>
    <m/>
    <n v="0"/>
  </r>
  <r>
    <x v="123"/>
    <x v="24"/>
    <x v="63"/>
    <m/>
    <n v="0"/>
  </r>
  <r>
    <x v="124"/>
    <x v="24"/>
    <x v="63"/>
    <m/>
    <n v="0"/>
  </r>
  <r>
    <x v="125"/>
    <x v="24"/>
    <x v="63"/>
    <m/>
    <n v="0"/>
  </r>
  <r>
    <x v="126"/>
    <x v="24"/>
    <x v="63"/>
    <m/>
    <n v="0"/>
  </r>
  <r>
    <x v="127"/>
    <x v="24"/>
    <x v="63"/>
    <m/>
    <n v="0"/>
  </r>
  <r>
    <x v="128"/>
    <x v="24"/>
    <x v="63"/>
    <n v="207000"/>
    <n v="207000"/>
  </r>
  <r>
    <x v="129"/>
    <x v="24"/>
    <x v="63"/>
    <m/>
    <n v="0"/>
  </r>
  <r>
    <x v="130"/>
    <x v="24"/>
    <x v="63"/>
    <n v="209000"/>
    <n v="209000"/>
  </r>
  <r>
    <x v="131"/>
    <x v="24"/>
    <x v="63"/>
    <m/>
    <n v="0"/>
  </r>
  <r>
    <x v="132"/>
    <x v="24"/>
    <x v="63"/>
    <m/>
    <n v="0"/>
  </r>
  <r>
    <x v="133"/>
    <x v="24"/>
    <x v="63"/>
    <m/>
    <n v="0"/>
  </r>
  <r>
    <x v="134"/>
    <x v="24"/>
    <x v="63"/>
    <m/>
    <n v="0"/>
  </r>
  <r>
    <x v="135"/>
    <x v="24"/>
    <x v="63"/>
    <n v="73500"/>
    <n v="73500"/>
  </r>
  <r>
    <x v="136"/>
    <x v="24"/>
    <x v="63"/>
    <m/>
    <n v="0"/>
  </r>
  <r>
    <x v="137"/>
    <x v="24"/>
    <x v="63"/>
    <n v="103000"/>
    <n v="365450"/>
  </r>
  <r>
    <x v="138"/>
    <x v="24"/>
    <x v="63"/>
    <n v="245000"/>
    <n v="490000"/>
  </r>
  <r>
    <x v="139"/>
    <x v="24"/>
    <x v="63"/>
    <n v="69300"/>
    <n v="69300"/>
  </r>
  <r>
    <x v="140"/>
    <x v="24"/>
    <x v="63"/>
    <n v="140000"/>
    <n v="140000"/>
  </r>
  <r>
    <x v="141"/>
    <x v="24"/>
    <x v="63"/>
    <m/>
    <n v="0"/>
  </r>
  <r>
    <x v="142"/>
    <x v="24"/>
    <x v="63"/>
    <m/>
    <n v="0"/>
  </r>
  <r>
    <x v="143"/>
    <x v="24"/>
    <x v="63"/>
    <m/>
    <n v="0"/>
  </r>
  <r>
    <x v="144"/>
    <x v="24"/>
    <x v="63"/>
    <m/>
    <n v="0"/>
  </r>
  <r>
    <x v="145"/>
    <x v="24"/>
    <x v="63"/>
    <m/>
    <n v="0"/>
  </r>
  <r>
    <x v="146"/>
    <x v="24"/>
    <x v="63"/>
    <m/>
    <n v="0"/>
  </r>
  <r>
    <x v="147"/>
    <x v="24"/>
    <x v="63"/>
    <n v="131000"/>
    <n v="131000"/>
  </r>
  <r>
    <x v="148"/>
    <x v="24"/>
    <x v="63"/>
    <n v="130000"/>
    <n v="130000"/>
  </r>
  <r>
    <x v="149"/>
    <x v="24"/>
    <x v="63"/>
    <n v="149900"/>
    <n v="149900"/>
  </r>
  <r>
    <x v="150"/>
    <x v="24"/>
    <x v="63"/>
    <n v="183000"/>
    <n v="183000"/>
  </r>
  <r>
    <x v="151"/>
    <x v="24"/>
    <x v="63"/>
    <m/>
    <n v="0"/>
  </r>
  <r>
    <x v="152"/>
    <x v="24"/>
    <x v="63"/>
    <m/>
    <n v="0"/>
  </r>
  <r>
    <x v="153"/>
    <x v="24"/>
    <x v="63"/>
    <m/>
    <n v="0"/>
  </r>
  <r>
    <x v="154"/>
    <x v="24"/>
    <x v="63"/>
    <n v="168000"/>
    <n v="168000"/>
  </r>
  <r>
    <x v="155"/>
    <x v="24"/>
    <x v="63"/>
    <n v="265000"/>
    <n v="782600"/>
  </r>
  <r>
    <x v="156"/>
    <x v="24"/>
    <x v="63"/>
    <n v="200000"/>
    <n v="200000"/>
  </r>
  <r>
    <x v="157"/>
    <x v="24"/>
    <x v="63"/>
    <m/>
    <n v="0"/>
  </r>
  <r>
    <x v="158"/>
    <x v="24"/>
    <x v="63"/>
    <n v="171000"/>
    <n v="171000"/>
  </r>
  <r>
    <x v="159"/>
    <x v="24"/>
    <x v="63"/>
    <n v="182000"/>
    <n v="182000"/>
  </r>
  <r>
    <x v="160"/>
    <x v="24"/>
    <x v="63"/>
    <n v="215421"/>
    <n v="430841"/>
  </r>
  <r>
    <x v="161"/>
    <x v="24"/>
    <x v="63"/>
    <n v="230000"/>
    <n v="230000"/>
  </r>
  <r>
    <x v="162"/>
    <x v="24"/>
    <x v="63"/>
    <n v="190000"/>
    <n v="546000"/>
  </r>
  <r>
    <x v="163"/>
    <x v="24"/>
    <x v="63"/>
    <n v="185000"/>
    <n v="185000"/>
  </r>
  <r>
    <x v="164"/>
    <x v="24"/>
    <x v="63"/>
    <n v="263500"/>
    <n v="263500"/>
  </r>
  <r>
    <x v="165"/>
    <x v="24"/>
    <x v="63"/>
    <n v="170000"/>
    <n v="170000"/>
  </r>
  <r>
    <x v="166"/>
    <x v="24"/>
    <x v="63"/>
    <n v="175250"/>
    <n v="175250"/>
  </r>
  <r>
    <x v="167"/>
    <x v="24"/>
    <x v="63"/>
    <n v="284500"/>
    <n v="284500"/>
  </r>
  <r>
    <x v="168"/>
    <x v="24"/>
    <x v="63"/>
    <n v="224950"/>
    <n v="1201400"/>
  </r>
  <r>
    <x v="169"/>
    <x v="24"/>
    <x v="63"/>
    <n v="280000"/>
    <n v="280000"/>
  </r>
  <r>
    <x v="170"/>
    <x v="24"/>
    <x v="63"/>
    <n v="270450"/>
    <n v="270450"/>
  </r>
  <r>
    <x v="171"/>
    <x v="24"/>
    <x v="63"/>
    <m/>
    <n v="0"/>
  </r>
  <r>
    <x v="172"/>
    <x v="24"/>
    <x v="63"/>
    <n v="225000"/>
    <n v="225000"/>
  </r>
  <r>
    <x v="173"/>
    <x v="24"/>
    <x v="63"/>
    <m/>
    <n v="0"/>
  </r>
  <r>
    <x v="174"/>
    <x v="24"/>
    <x v="63"/>
    <n v="260000"/>
    <n v="520000"/>
  </r>
  <r>
    <x v="175"/>
    <x v="24"/>
    <x v="63"/>
    <n v="297500"/>
    <n v="595000"/>
  </r>
  <r>
    <x v="176"/>
    <x v="24"/>
    <x v="63"/>
    <n v="405000"/>
    <n v="405000"/>
  </r>
  <r>
    <x v="177"/>
    <x v="24"/>
    <x v="63"/>
    <n v="252475"/>
    <n v="1187484"/>
  </r>
  <r>
    <x v="178"/>
    <x v="24"/>
    <x v="63"/>
    <n v="290000"/>
    <n v="290000"/>
  </r>
  <r>
    <x v="179"/>
    <x v="24"/>
    <x v="63"/>
    <m/>
    <n v="0"/>
  </r>
  <r>
    <x v="180"/>
    <x v="24"/>
    <x v="63"/>
    <n v="290100"/>
    <n v="290100"/>
  </r>
  <r>
    <x v="181"/>
    <x v="24"/>
    <x v="63"/>
    <n v="343250"/>
    <n v="686500"/>
  </r>
  <r>
    <x v="182"/>
    <x v="24"/>
    <x v="63"/>
    <n v="485000"/>
    <n v="485000"/>
  </r>
  <r>
    <x v="183"/>
    <x v="24"/>
    <x v="63"/>
    <n v="235000"/>
    <n v="235000"/>
  </r>
  <r>
    <x v="184"/>
    <x v="24"/>
    <x v="63"/>
    <n v="230000"/>
    <n v="634900"/>
  </r>
  <r>
    <x v="185"/>
    <x v="24"/>
    <x v="63"/>
    <n v="325000"/>
    <n v="985000"/>
  </r>
  <r>
    <x v="186"/>
    <x v="24"/>
    <x v="63"/>
    <n v="311750"/>
    <n v="623500"/>
  </r>
  <r>
    <x v="187"/>
    <x v="24"/>
    <x v="63"/>
    <n v="340000"/>
    <n v="340000"/>
  </r>
  <r>
    <x v="188"/>
    <x v="24"/>
    <x v="63"/>
    <n v="377500"/>
    <n v="377500"/>
  </r>
  <r>
    <x v="189"/>
    <x v="24"/>
    <x v="63"/>
    <n v="323725"/>
    <n v="647450"/>
  </r>
  <r>
    <x v="190"/>
    <x v="24"/>
    <x v="63"/>
    <m/>
    <n v="0"/>
  </r>
  <r>
    <x v="191"/>
    <x v="24"/>
    <x v="63"/>
    <n v="389950"/>
    <n v="389950"/>
  </r>
  <r>
    <x v="192"/>
    <x v="24"/>
    <x v="63"/>
    <n v="310000"/>
    <n v="906950"/>
  </r>
  <r>
    <x v="202"/>
    <x v="24"/>
    <x v="63"/>
    <m/>
    <n v="0"/>
  </r>
  <r>
    <x v="194"/>
    <x v="24"/>
    <x v="63"/>
    <n v="415000"/>
    <n v="415000"/>
  </r>
  <r>
    <x v="195"/>
    <x v="24"/>
    <x v="63"/>
    <n v="475000"/>
    <n v="475000"/>
  </r>
  <r>
    <x v="196"/>
    <x v="24"/>
    <x v="63"/>
    <n v="540000"/>
    <n v="1425000"/>
  </r>
  <r>
    <x v="197"/>
    <x v="24"/>
    <x v="63"/>
    <n v="983000"/>
    <n v="2280000"/>
  </r>
  <r>
    <x v="198"/>
    <x v="24"/>
    <x v="63"/>
    <n v="395500"/>
    <n v="791000"/>
  </r>
  <r>
    <x v="199"/>
    <x v="24"/>
    <x v="63"/>
    <m/>
    <n v="0"/>
  </r>
  <r>
    <x v="200"/>
    <x v="24"/>
    <x v="63"/>
    <n v="358000"/>
    <n v="716000"/>
  </r>
  <r>
    <x v="201"/>
    <x v="24"/>
    <x v="63"/>
    <n v="253250"/>
    <n v="506500"/>
  </r>
  <r>
    <x v="12"/>
    <x v="23"/>
    <x v="63"/>
    <m/>
    <n v="0"/>
  </r>
  <r>
    <x v="13"/>
    <x v="23"/>
    <x v="63"/>
    <m/>
    <n v="0"/>
  </r>
  <r>
    <x v="14"/>
    <x v="23"/>
    <x v="63"/>
    <m/>
    <n v="0"/>
  </r>
  <r>
    <x v="15"/>
    <x v="23"/>
    <x v="63"/>
    <m/>
    <n v="0"/>
  </r>
  <r>
    <x v="16"/>
    <x v="23"/>
    <x v="63"/>
    <m/>
    <n v="0"/>
  </r>
  <r>
    <x v="17"/>
    <x v="23"/>
    <x v="63"/>
    <m/>
    <n v="0"/>
  </r>
  <r>
    <x v="18"/>
    <x v="23"/>
    <x v="63"/>
    <m/>
    <n v="0"/>
  </r>
  <r>
    <x v="19"/>
    <x v="23"/>
    <x v="63"/>
    <m/>
    <n v="0"/>
  </r>
  <r>
    <x v="20"/>
    <x v="23"/>
    <x v="63"/>
    <m/>
    <n v="0"/>
  </r>
  <r>
    <x v="21"/>
    <x v="23"/>
    <x v="63"/>
    <m/>
    <n v="0"/>
  </r>
  <r>
    <x v="22"/>
    <x v="23"/>
    <x v="63"/>
    <m/>
    <n v="0"/>
  </r>
  <r>
    <x v="23"/>
    <x v="23"/>
    <x v="63"/>
    <m/>
    <n v="0"/>
  </r>
  <r>
    <x v="24"/>
    <x v="23"/>
    <x v="63"/>
    <m/>
    <n v="0"/>
  </r>
  <r>
    <x v="25"/>
    <x v="23"/>
    <x v="63"/>
    <m/>
    <n v="0"/>
  </r>
  <r>
    <x v="26"/>
    <x v="23"/>
    <x v="63"/>
    <m/>
    <n v="0"/>
  </r>
  <r>
    <x v="27"/>
    <x v="23"/>
    <x v="63"/>
    <m/>
    <n v="0"/>
  </r>
  <r>
    <x v="28"/>
    <x v="23"/>
    <x v="63"/>
    <m/>
    <n v="0"/>
  </r>
  <r>
    <x v="29"/>
    <x v="23"/>
    <x v="63"/>
    <m/>
    <n v="0"/>
  </r>
  <r>
    <x v="30"/>
    <x v="23"/>
    <x v="63"/>
    <m/>
    <n v="0"/>
  </r>
  <r>
    <x v="31"/>
    <x v="23"/>
    <x v="63"/>
    <m/>
    <n v="0"/>
  </r>
  <r>
    <x v="32"/>
    <x v="23"/>
    <x v="63"/>
    <m/>
    <n v="0"/>
  </r>
  <r>
    <x v="33"/>
    <x v="23"/>
    <x v="63"/>
    <m/>
    <n v="0"/>
  </r>
  <r>
    <x v="34"/>
    <x v="23"/>
    <x v="63"/>
    <m/>
    <n v="0"/>
  </r>
  <r>
    <x v="35"/>
    <x v="23"/>
    <x v="63"/>
    <m/>
    <n v="0"/>
  </r>
  <r>
    <x v="36"/>
    <x v="23"/>
    <x v="63"/>
    <m/>
    <n v="0"/>
  </r>
  <r>
    <x v="37"/>
    <x v="23"/>
    <x v="63"/>
    <m/>
    <n v="0"/>
  </r>
  <r>
    <x v="38"/>
    <x v="23"/>
    <x v="63"/>
    <m/>
    <n v="0"/>
  </r>
  <r>
    <x v="39"/>
    <x v="23"/>
    <x v="63"/>
    <m/>
    <n v="0"/>
  </r>
  <r>
    <x v="40"/>
    <x v="23"/>
    <x v="63"/>
    <m/>
    <n v="0"/>
  </r>
  <r>
    <x v="41"/>
    <x v="23"/>
    <x v="63"/>
    <m/>
    <n v="0"/>
  </r>
  <r>
    <x v="42"/>
    <x v="23"/>
    <x v="63"/>
    <m/>
    <n v="0"/>
  </r>
  <r>
    <x v="43"/>
    <x v="23"/>
    <x v="63"/>
    <m/>
    <n v="0"/>
  </r>
  <r>
    <x v="44"/>
    <x v="23"/>
    <x v="63"/>
    <m/>
    <n v="0"/>
  </r>
  <r>
    <x v="45"/>
    <x v="23"/>
    <x v="63"/>
    <m/>
    <n v="0"/>
  </r>
  <r>
    <x v="46"/>
    <x v="23"/>
    <x v="63"/>
    <m/>
    <n v="0"/>
  </r>
  <r>
    <x v="47"/>
    <x v="23"/>
    <x v="63"/>
    <m/>
    <n v="0"/>
  </r>
  <r>
    <x v="48"/>
    <x v="23"/>
    <x v="63"/>
    <m/>
    <n v="0"/>
  </r>
  <r>
    <x v="49"/>
    <x v="23"/>
    <x v="63"/>
    <m/>
    <n v="0"/>
  </r>
  <r>
    <x v="50"/>
    <x v="23"/>
    <x v="63"/>
    <m/>
    <n v="0"/>
  </r>
  <r>
    <x v="51"/>
    <x v="23"/>
    <x v="63"/>
    <m/>
    <n v="0"/>
  </r>
  <r>
    <x v="52"/>
    <x v="23"/>
    <x v="63"/>
    <m/>
    <n v="0"/>
  </r>
  <r>
    <x v="53"/>
    <x v="23"/>
    <x v="63"/>
    <m/>
    <n v="0"/>
  </r>
  <r>
    <x v="54"/>
    <x v="23"/>
    <x v="63"/>
    <m/>
    <n v="0"/>
  </r>
  <r>
    <x v="55"/>
    <x v="23"/>
    <x v="63"/>
    <m/>
    <n v="0"/>
  </r>
  <r>
    <x v="56"/>
    <x v="23"/>
    <x v="63"/>
    <m/>
    <n v="0"/>
  </r>
  <r>
    <x v="57"/>
    <x v="23"/>
    <x v="63"/>
    <m/>
    <n v="0"/>
  </r>
  <r>
    <x v="58"/>
    <x v="23"/>
    <x v="63"/>
    <m/>
    <n v="0"/>
  </r>
  <r>
    <x v="59"/>
    <x v="23"/>
    <x v="63"/>
    <m/>
    <n v="0"/>
  </r>
  <r>
    <x v="60"/>
    <x v="23"/>
    <x v="63"/>
    <m/>
    <n v="0"/>
  </r>
  <r>
    <x v="61"/>
    <x v="23"/>
    <x v="63"/>
    <m/>
    <n v="0"/>
  </r>
  <r>
    <x v="62"/>
    <x v="23"/>
    <x v="63"/>
    <m/>
    <n v="0"/>
  </r>
  <r>
    <x v="63"/>
    <x v="23"/>
    <x v="63"/>
    <m/>
    <n v="0"/>
  </r>
  <r>
    <x v="64"/>
    <x v="23"/>
    <x v="63"/>
    <m/>
    <n v="0"/>
  </r>
  <r>
    <x v="65"/>
    <x v="23"/>
    <x v="63"/>
    <m/>
    <n v="0"/>
  </r>
  <r>
    <x v="66"/>
    <x v="23"/>
    <x v="63"/>
    <m/>
    <n v="0"/>
  </r>
  <r>
    <x v="67"/>
    <x v="23"/>
    <x v="63"/>
    <n v="249950"/>
    <n v="249950"/>
  </r>
  <r>
    <x v="68"/>
    <x v="23"/>
    <x v="63"/>
    <m/>
    <n v="0"/>
  </r>
  <r>
    <x v="69"/>
    <x v="23"/>
    <x v="63"/>
    <m/>
    <n v="0"/>
  </r>
  <r>
    <x v="70"/>
    <x v="23"/>
    <x v="63"/>
    <m/>
    <n v="0"/>
  </r>
  <r>
    <x v="71"/>
    <x v="23"/>
    <x v="63"/>
    <m/>
    <n v="0"/>
  </r>
  <r>
    <x v="72"/>
    <x v="23"/>
    <x v="63"/>
    <m/>
    <n v="0"/>
  </r>
  <r>
    <x v="73"/>
    <x v="23"/>
    <x v="63"/>
    <m/>
    <n v="0"/>
  </r>
  <r>
    <x v="74"/>
    <x v="23"/>
    <x v="63"/>
    <m/>
    <n v="0"/>
  </r>
  <r>
    <x v="75"/>
    <x v="23"/>
    <x v="63"/>
    <m/>
    <n v="0"/>
  </r>
  <r>
    <x v="76"/>
    <x v="23"/>
    <x v="63"/>
    <m/>
    <n v="0"/>
  </r>
  <r>
    <x v="77"/>
    <x v="23"/>
    <x v="63"/>
    <m/>
    <n v="0"/>
  </r>
  <r>
    <x v="78"/>
    <x v="23"/>
    <x v="63"/>
    <m/>
    <n v="0"/>
  </r>
  <r>
    <x v="79"/>
    <x v="23"/>
    <x v="63"/>
    <m/>
    <n v="0"/>
  </r>
  <r>
    <x v="80"/>
    <x v="23"/>
    <x v="63"/>
    <m/>
    <n v="0"/>
  </r>
  <r>
    <x v="81"/>
    <x v="23"/>
    <x v="63"/>
    <m/>
    <n v="0"/>
  </r>
  <r>
    <x v="82"/>
    <x v="23"/>
    <x v="63"/>
    <m/>
    <n v="0"/>
  </r>
  <r>
    <x v="83"/>
    <x v="23"/>
    <x v="63"/>
    <m/>
    <n v="0"/>
  </r>
  <r>
    <x v="84"/>
    <x v="23"/>
    <x v="63"/>
    <m/>
    <n v="0"/>
  </r>
  <r>
    <x v="85"/>
    <x v="23"/>
    <x v="63"/>
    <m/>
    <n v="0"/>
  </r>
  <r>
    <x v="86"/>
    <x v="23"/>
    <x v="63"/>
    <m/>
    <n v="0"/>
  </r>
  <r>
    <x v="87"/>
    <x v="23"/>
    <x v="63"/>
    <m/>
    <n v="0"/>
  </r>
  <r>
    <x v="88"/>
    <x v="23"/>
    <x v="63"/>
    <m/>
    <n v="0"/>
  </r>
  <r>
    <x v="89"/>
    <x v="23"/>
    <x v="63"/>
    <m/>
    <n v="0"/>
  </r>
  <r>
    <x v="90"/>
    <x v="23"/>
    <x v="63"/>
    <m/>
    <n v="0"/>
  </r>
  <r>
    <x v="91"/>
    <x v="23"/>
    <x v="63"/>
    <m/>
    <n v="0"/>
  </r>
  <r>
    <x v="92"/>
    <x v="23"/>
    <x v="63"/>
    <m/>
    <n v="0"/>
  </r>
  <r>
    <x v="93"/>
    <x v="23"/>
    <x v="63"/>
    <m/>
    <n v="0"/>
  </r>
  <r>
    <x v="94"/>
    <x v="23"/>
    <x v="63"/>
    <m/>
    <n v="0"/>
  </r>
  <r>
    <x v="95"/>
    <x v="23"/>
    <x v="63"/>
    <m/>
    <n v="0"/>
  </r>
  <r>
    <x v="96"/>
    <x v="23"/>
    <x v="63"/>
    <m/>
    <n v="0"/>
  </r>
  <r>
    <x v="97"/>
    <x v="23"/>
    <x v="63"/>
    <m/>
    <n v="0"/>
  </r>
  <r>
    <x v="98"/>
    <x v="23"/>
    <x v="63"/>
    <m/>
    <n v="0"/>
  </r>
  <r>
    <x v="99"/>
    <x v="23"/>
    <x v="63"/>
    <n v="170000"/>
    <n v="170000"/>
  </r>
  <r>
    <x v="100"/>
    <x v="23"/>
    <x v="63"/>
    <m/>
    <n v="0"/>
  </r>
  <r>
    <x v="101"/>
    <x v="23"/>
    <x v="63"/>
    <m/>
    <n v="0"/>
  </r>
  <r>
    <x v="102"/>
    <x v="23"/>
    <x v="63"/>
    <m/>
    <n v="0"/>
  </r>
  <r>
    <x v="103"/>
    <x v="23"/>
    <x v="63"/>
    <m/>
    <n v="0"/>
  </r>
  <r>
    <x v="104"/>
    <x v="23"/>
    <x v="63"/>
    <m/>
    <n v="0"/>
  </r>
  <r>
    <x v="105"/>
    <x v="23"/>
    <x v="63"/>
    <m/>
    <n v="0"/>
  </r>
  <r>
    <x v="106"/>
    <x v="23"/>
    <x v="63"/>
    <m/>
    <n v="0"/>
  </r>
  <r>
    <x v="107"/>
    <x v="23"/>
    <x v="63"/>
    <m/>
    <n v="0"/>
  </r>
  <r>
    <x v="108"/>
    <x v="23"/>
    <x v="63"/>
    <m/>
    <n v="0"/>
  </r>
  <r>
    <x v="109"/>
    <x v="23"/>
    <x v="63"/>
    <m/>
    <n v="0"/>
  </r>
  <r>
    <x v="110"/>
    <x v="23"/>
    <x v="63"/>
    <m/>
    <n v="0"/>
  </r>
  <r>
    <x v="111"/>
    <x v="23"/>
    <x v="63"/>
    <m/>
    <n v="0"/>
  </r>
  <r>
    <x v="112"/>
    <x v="23"/>
    <x v="63"/>
    <m/>
    <n v="0"/>
  </r>
  <r>
    <x v="113"/>
    <x v="23"/>
    <x v="63"/>
    <m/>
    <n v="0"/>
  </r>
  <r>
    <x v="114"/>
    <x v="23"/>
    <x v="63"/>
    <m/>
    <n v="0"/>
  </r>
  <r>
    <x v="115"/>
    <x v="23"/>
    <x v="63"/>
    <m/>
    <n v="0"/>
  </r>
  <r>
    <x v="116"/>
    <x v="23"/>
    <x v="63"/>
    <m/>
    <n v="0"/>
  </r>
  <r>
    <x v="117"/>
    <x v="23"/>
    <x v="63"/>
    <m/>
    <n v="0"/>
  </r>
  <r>
    <x v="118"/>
    <x v="23"/>
    <x v="63"/>
    <m/>
    <n v="0"/>
  </r>
  <r>
    <x v="119"/>
    <x v="23"/>
    <x v="63"/>
    <m/>
    <n v="0"/>
  </r>
  <r>
    <x v="120"/>
    <x v="23"/>
    <x v="63"/>
    <m/>
    <n v="0"/>
  </r>
  <r>
    <x v="121"/>
    <x v="23"/>
    <x v="63"/>
    <m/>
    <n v="0"/>
  </r>
  <r>
    <x v="122"/>
    <x v="23"/>
    <x v="63"/>
    <m/>
    <n v="0"/>
  </r>
  <r>
    <x v="123"/>
    <x v="23"/>
    <x v="63"/>
    <m/>
    <n v="0"/>
  </r>
  <r>
    <x v="124"/>
    <x v="23"/>
    <x v="63"/>
    <m/>
    <n v="0"/>
  </r>
  <r>
    <x v="125"/>
    <x v="23"/>
    <x v="63"/>
    <m/>
    <n v="0"/>
  </r>
  <r>
    <x v="126"/>
    <x v="23"/>
    <x v="63"/>
    <m/>
    <n v="0"/>
  </r>
  <r>
    <x v="127"/>
    <x v="23"/>
    <x v="63"/>
    <m/>
    <n v="0"/>
  </r>
  <r>
    <x v="128"/>
    <x v="23"/>
    <x v="63"/>
    <m/>
    <n v="0"/>
  </r>
  <r>
    <x v="129"/>
    <x v="23"/>
    <x v="63"/>
    <m/>
    <n v="0"/>
  </r>
  <r>
    <x v="130"/>
    <x v="23"/>
    <x v="63"/>
    <m/>
    <n v="0"/>
  </r>
  <r>
    <x v="131"/>
    <x v="23"/>
    <x v="63"/>
    <m/>
    <n v="0"/>
  </r>
  <r>
    <x v="132"/>
    <x v="23"/>
    <x v="63"/>
    <m/>
    <n v="0"/>
  </r>
  <r>
    <x v="133"/>
    <x v="23"/>
    <x v="63"/>
    <m/>
    <n v="0"/>
  </r>
  <r>
    <x v="134"/>
    <x v="23"/>
    <x v="63"/>
    <m/>
    <n v="0"/>
  </r>
  <r>
    <x v="135"/>
    <x v="23"/>
    <x v="63"/>
    <m/>
    <n v="0"/>
  </r>
  <r>
    <x v="136"/>
    <x v="23"/>
    <x v="63"/>
    <m/>
    <n v="0"/>
  </r>
  <r>
    <x v="137"/>
    <x v="23"/>
    <x v="63"/>
    <m/>
    <n v="0"/>
  </r>
  <r>
    <x v="138"/>
    <x v="23"/>
    <x v="63"/>
    <m/>
    <n v="0"/>
  </r>
  <r>
    <x v="139"/>
    <x v="23"/>
    <x v="63"/>
    <m/>
    <n v="0"/>
  </r>
  <r>
    <x v="140"/>
    <x v="23"/>
    <x v="63"/>
    <m/>
    <n v="0"/>
  </r>
  <r>
    <x v="141"/>
    <x v="23"/>
    <x v="63"/>
    <m/>
    <n v="0"/>
  </r>
  <r>
    <x v="142"/>
    <x v="23"/>
    <x v="63"/>
    <m/>
    <n v="0"/>
  </r>
  <r>
    <x v="143"/>
    <x v="23"/>
    <x v="63"/>
    <m/>
    <n v="0"/>
  </r>
  <r>
    <x v="144"/>
    <x v="23"/>
    <x v="63"/>
    <m/>
    <n v="0"/>
  </r>
  <r>
    <x v="145"/>
    <x v="23"/>
    <x v="63"/>
    <m/>
    <n v="0"/>
  </r>
  <r>
    <x v="146"/>
    <x v="23"/>
    <x v="63"/>
    <m/>
    <n v="0"/>
  </r>
  <r>
    <x v="147"/>
    <x v="23"/>
    <x v="63"/>
    <m/>
    <n v="0"/>
  </r>
  <r>
    <x v="148"/>
    <x v="23"/>
    <x v="63"/>
    <m/>
    <n v="0"/>
  </r>
  <r>
    <x v="149"/>
    <x v="23"/>
    <x v="63"/>
    <m/>
    <n v="0"/>
  </r>
  <r>
    <x v="150"/>
    <x v="23"/>
    <x v="63"/>
    <m/>
    <n v="0"/>
  </r>
  <r>
    <x v="151"/>
    <x v="23"/>
    <x v="63"/>
    <n v="297500"/>
    <n v="297500"/>
  </r>
  <r>
    <x v="152"/>
    <x v="23"/>
    <x v="63"/>
    <m/>
    <n v="0"/>
  </r>
  <r>
    <x v="153"/>
    <x v="23"/>
    <x v="63"/>
    <m/>
    <n v="0"/>
  </r>
  <r>
    <x v="154"/>
    <x v="23"/>
    <x v="63"/>
    <m/>
    <n v="0"/>
  </r>
  <r>
    <x v="155"/>
    <x v="23"/>
    <x v="63"/>
    <m/>
    <n v="0"/>
  </r>
  <r>
    <x v="156"/>
    <x v="23"/>
    <x v="63"/>
    <m/>
    <n v="0"/>
  </r>
  <r>
    <x v="157"/>
    <x v="23"/>
    <x v="63"/>
    <m/>
    <n v="0"/>
  </r>
  <r>
    <x v="158"/>
    <x v="23"/>
    <x v="63"/>
    <m/>
    <n v="0"/>
  </r>
  <r>
    <x v="159"/>
    <x v="23"/>
    <x v="63"/>
    <m/>
    <n v="0"/>
  </r>
  <r>
    <x v="160"/>
    <x v="23"/>
    <x v="63"/>
    <m/>
    <n v="0"/>
  </r>
  <r>
    <x v="161"/>
    <x v="23"/>
    <x v="63"/>
    <m/>
    <n v="0"/>
  </r>
  <r>
    <x v="162"/>
    <x v="23"/>
    <x v="63"/>
    <m/>
    <n v="0"/>
  </r>
  <r>
    <x v="163"/>
    <x v="23"/>
    <x v="63"/>
    <m/>
    <n v="0"/>
  </r>
  <r>
    <x v="164"/>
    <x v="23"/>
    <x v="63"/>
    <m/>
    <n v="0"/>
  </r>
  <r>
    <x v="165"/>
    <x v="23"/>
    <x v="63"/>
    <m/>
    <n v="0"/>
  </r>
  <r>
    <x v="166"/>
    <x v="23"/>
    <x v="63"/>
    <m/>
    <n v="0"/>
  </r>
  <r>
    <x v="167"/>
    <x v="23"/>
    <x v="63"/>
    <m/>
    <n v="0"/>
  </r>
  <r>
    <x v="168"/>
    <x v="23"/>
    <x v="63"/>
    <m/>
    <n v="0"/>
  </r>
  <r>
    <x v="169"/>
    <x v="23"/>
    <x v="63"/>
    <m/>
    <n v="0"/>
  </r>
  <r>
    <x v="170"/>
    <x v="23"/>
    <x v="63"/>
    <m/>
    <n v="0"/>
  </r>
  <r>
    <x v="171"/>
    <x v="23"/>
    <x v="63"/>
    <m/>
    <n v="0"/>
  </r>
  <r>
    <x v="172"/>
    <x v="23"/>
    <x v="63"/>
    <m/>
    <n v="0"/>
  </r>
  <r>
    <x v="173"/>
    <x v="23"/>
    <x v="63"/>
    <m/>
    <n v="0"/>
  </r>
  <r>
    <x v="174"/>
    <x v="23"/>
    <x v="63"/>
    <m/>
    <n v="0"/>
  </r>
  <r>
    <x v="175"/>
    <x v="23"/>
    <x v="63"/>
    <n v="370000"/>
    <n v="370000"/>
  </r>
  <r>
    <x v="176"/>
    <x v="23"/>
    <x v="63"/>
    <m/>
    <n v="0"/>
  </r>
  <r>
    <x v="177"/>
    <x v="23"/>
    <x v="63"/>
    <m/>
    <n v="0"/>
  </r>
  <r>
    <x v="178"/>
    <x v="23"/>
    <x v="63"/>
    <m/>
    <n v="0"/>
  </r>
  <r>
    <x v="179"/>
    <x v="23"/>
    <x v="63"/>
    <m/>
    <n v="0"/>
  </r>
  <r>
    <x v="180"/>
    <x v="23"/>
    <x v="63"/>
    <m/>
    <n v="0"/>
  </r>
  <r>
    <x v="181"/>
    <x v="23"/>
    <x v="63"/>
    <m/>
    <n v="0"/>
  </r>
  <r>
    <x v="182"/>
    <x v="23"/>
    <x v="63"/>
    <m/>
    <n v="0"/>
  </r>
  <r>
    <x v="183"/>
    <x v="23"/>
    <x v="63"/>
    <m/>
    <n v="0"/>
  </r>
  <r>
    <x v="184"/>
    <x v="23"/>
    <x v="63"/>
    <m/>
    <n v="0"/>
  </r>
  <r>
    <x v="185"/>
    <x v="23"/>
    <x v="63"/>
    <m/>
    <n v="0"/>
  </r>
  <r>
    <x v="186"/>
    <x v="23"/>
    <x v="63"/>
    <m/>
    <n v="0"/>
  </r>
  <r>
    <x v="187"/>
    <x v="23"/>
    <x v="63"/>
    <m/>
    <n v="0"/>
  </r>
  <r>
    <x v="188"/>
    <x v="23"/>
    <x v="63"/>
    <m/>
    <n v="0"/>
  </r>
  <r>
    <x v="189"/>
    <x v="23"/>
    <x v="63"/>
    <m/>
    <n v="0"/>
  </r>
  <r>
    <x v="190"/>
    <x v="23"/>
    <x v="63"/>
    <m/>
    <n v="0"/>
  </r>
  <r>
    <x v="191"/>
    <x v="23"/>
    <x v="63"/>
    <m/>
    <n v="0"/>
  </r>
  <r>
    <x v="192"/>
    <x v="23"/>
    <x v="63"/>
    <m/>
    <n v="0"/>
  </r>
  <r>
    <x v="202"/>
    <x v="23"/>
    <x v="63"/>
    <m/>
    <n v="0"/>
  </r>
  <r>
    <x v="194"/>
    <x v="23"/>
    <x v="63"/>
    <m/>
    <n v="0"/>
  </r>
  <r>
    <x v="195"/>
    <x v="23"/>
    <x v="63"/>
    <m/>
    <n v="0"/>
  </r>
  <r>
    <x v="196"/>
    <x v="23"/>
    <x v="63"/>
    <m/>
    <n v="0"/>
  </r>
  <r>
    <x v="197"/>
    <x v="23"/>
    <x v="63"/>
    <m/>
    <n v="0"/>
  </r>
  <r>
    <x v="198"/>
    <x v="23"/>
    <x v="63"/>
    <m/>
    <n v="0"/>
  </r>
  <r>
    <x v="199"/>
    <x v="23"/>
    <x v="63"/>
    <m/>
    <n v="0"/>
  </r>
  <r>
    <x v="200"/>
    <x v="23"/>
    <x v="63"/>
    <n v="372000"/>
    <n v="372000"/>
  </r>
  <r>
    <x v="201"/>
    <x v="23"/>
    <x v="63"/>
    <m/>
    <m/>
  </r>
  <r>
    <x v="12"/>
    <x v="27"/>
    <x v="63"/>
    <m/>
    <n v="0"/>
  </r>
  <r>
    <x v="13"/>
    <x v="27"/>
    <x v="63"/>
    <m/>
    <n v="0"/>
  </r>
  <r>
    <x v="14"/>
    <x v="27"/>
    <x v="63"/>
    <m/>
    <n v="0"/>
  </r>
  <r>
    <x v="15"/>
    <x v="27"/>
    <x v="63"/>
    <m/>
    <n v="0"/>
  </r>
  <r>
    <x v="16"/>
    <x v="27"/>
    <x v="63"/>
    <m/>
    <n v="0"/>
  </r>
  <r>
    <x v="17"/>
    <x v="27"/>
    <x v="63"/>
    <m/>
    <n v="0"/>
  </r>
  <r>
    <x v="18"/>
    <x v="27"/>
    <x v="63"/>
    <n v="200000"/>
    <n v="200000"/>
  </r>
  <r>
    <x v="19"/>
    <x v="27"/>
    <x v="63"/>
    <m/>
    <n v="0"/>
  </r>
  <r>
    <x v="20"/>
    <x v="27"/>
    <x v="63"/>
    <m/>
    <n v="0"/>
  </r>
  <r>
    <x v="21"/>
    <x v="27"/>
    <x v="63"/>
    <m/>
    <n v="0"/>
  </r>
  <r>
    <x v="22"/>
    <x v="27"/>
    <x v="63"/>
    <m/>
    <n v="0"/>
  </r>
  <r>
    <x v="23"/>
    <x v="27"/>
    <x v="63"/>
    <m/>
    <n v="0"/>
  </r>
  <r>
    <x v="24"/>
    <x v="27"/>
    <x v="63"/>
    <m/>
    <n v="0"/>
  </r>
  <r>
    <x v="25"/>
    <x v="27"/>
    <x v="63"/>
    <m/>
    <n v="0"/>
  </r>
  <r>
    <x v="26"/>
    <x v="27"/>
    <x v="63"/>
    <m/>
    <n v="0"/>
  </r>
  <r>
    <x v="27"/>
    <x v="27"/>
    <x v="63"/>
    <m/>
    <n v="0"/>
  </r>
  <r>
    <x v="28"/>
    <x v="27"/>
    <x v="63"/>
    <m/>
    <n v="0"/>
  </r>
  <r>
    <x v="29"/>
    <x v="27"/>
    <x v="63"/>
    <m/>
    <n v="0"/>
  </r>
  <r>
    <x v="30"/>
    <x v="27"/>
    <x v="63"/>
    <m/>
    <n v="0"/>
  </r>
  <r>
    <x v="31"/>
    <x v="27"/>
    <x v="63"/>
    <m/>
    <n v="0"/>
  </r>
  <r>
    <x v="32"/>
    <x v="27"/>
    <x v="63"/>
    <m/>
    <n v="0"/>
  </r>
  <r>
    <x v="33"/>
    <x v="27"/>
    <x v="63"/>
    <m/>
    <n v="0"/>
  </r>
  <r>
    <x v="34"/>
    <x v="27"/>
    <x v="63"/>
    <m/>
    <n v="0"/>
  </r>
  <r>
    <x v="35"/>
    <x v="27"/>
    <x v="63"/>
    <m/>
    <n v="0"/>
  </r>
  <r>
    <x v="36"/>
    <x v="27"/>
    <x v="63"/>
    <m/>
    <n v="0"/>
  </r>
  <r>
    <x v="37"/>
    <x v="27"/>
    <x v="63"/>
    <m/>
    <n v="0"/>
  </r>
  <r>
    <x v="38"/>
    <x v="27"/>
    <x v="63"/>
    <n v="295000"/>
    <n v="295000"/>
  </r>
  <r>
    <x v="39"/>
    <x v="27"/>
    <x v="63"/>
    <m/>
    <n v="0"/>
  </r>
  <r>
    <x v="40"/>
    <x v="27"/>
    <x v="63"/>
    <m/>
    <n v="0"/>
  </r>
  <r>
    <x v="41"/>
    <x v="27"/>
    <x v="63"/>
    <m/>
    <n v="0"/>
  </r>
  <r>
    <x v="42"/>
    <x v="27"/>
    <x v="63"/>
    <m/>
    <n v="0"/>
  </r>
  <r>
    <x v="43"/>
    <x v="27"/>
    <x v="63"/>
    <m/>
    <n v="0"/>
  </r>
  <r>
    <x v="44"/>
    <x v="27"/>
    <x v="63"/>
    <m/>
    <n v="0"/>
  </r>
  <r>
    <x v="45"/>
    <x v="27"/>
    <x v="63"/>
    <m/>
    <n v="0"/>
  </r>
  <r>
    <x v="46"/>
    <x v="27"/>
    <x v="63"/>
    <m/>
    <n v="0"/>
  </r>
  <r>
    <x v="47"/>
    <x v="27"/>
    <x v="63"/>
    <m/>
    <n v="0"/>
  </r>
  <r>
    <x v="48"/>
    <x v="27"/>
    <x v="63"/>
    <m/>
    <n v="0"/>
  </r>
  <r>
    <x v="49"/>
    <x v="27"/>
    <x v="63"/>
    <m/>
    <n v="0"/>
  </r>
  <r>
    <x v="50"/>
    <x v="27"/>
    <x v="63"/>
    <m/>
    <n v="0"/>
  </r>
  <r>
    <x v="51"/>
    <x v="27"/>
    <x v="63"/>
    <m/>
    <n v="0"/>
  </r>
  <r>
    <x v="52"/>
    <x v="27"/>
    <x v="63"/>
    <m/>
    <n v="0"/>
  </r>
  <r>
    <x v="53"/>
    <x v="27"/>
    <x v="63"/>
    <m/>
    <n v="0"/>
  </r>
  <r>
    <x v="54"/>
    <x v="27"/>
    <x v="63"/>
    <m/>
    <n v="0"/>
  </r>
  <r>
    <x v="55"/>
    <x v="27"/>
    <x v="63"/>
    <m/>
    <n v="0"/>
  </r>
  <r>
    <x v="56"/>
    <x v="27"/>
    <x v="63"/>
    <m/>
    <n v="0"/>
  </r>
  <r>
    <x v="57"/>
    <x v="27"/>
    <x v="63"/>
    <m/>
    <n v="0"/>
  </r>
  <r>
    <x v="58"/>
    <x v="27"/>
    <x v="63"/>
    <m/>
    <n v="0"/>
  </r>
  <r>
    <x v="59"/>
    <x v="27"/>
    <x v="63"/>
    <m/>
    <n v="0"/>
  </r>
  <r>
    <x v="60"/>
    <x v="27"/>
    <x v="63"/>
    <m/>
    <n v="0"/>
  </r>
  <r>
    <x v="61"/>
    <x v="27"/>
    <x v="63"/>
    <m/>
    <n v="0"/>
  </r>
  <r>
    <x v="62"/>
    <x v="27"/>
    <x v="63"/>
    <m/>
    <n v="0"/>
  </r>
  <r>
    <x v="63"/>
    <x v="27"/>
    <x v="63"/>
    <m/>
    <n v="0"/>
  </r>
  <r>
    <x v="64"/>
    <x v="27"/>
    <x v="63"/>
    <m/>
    <n v="0"/>
  </r>
  <r>
    <x v="65"/>
    <x v="27"/>
    <x v="63"/>
    <m/>
    <n v="0"/>
  </r>
  <r>
    <x v="66"/>
    <x v="27"/>
    <x v="63"/>
    <m/>
    <n v="0"/>
  </r>
  <r>
    <x v="67"/>
    <x v="27"/>
    <x v="63"/>
    <m/>
    <n v="0"/>
  </r>
  <r>
    <x v="68"/>
    <x v="27"/>
    <x v="63"/>
    <m/>
    <n v="0"/>
  </r>
  <r>
    <x v="69"/>
    <x v="27"/>
    <x v="63"/>
    <m/>
    <n v="0"/>
  </r>
  <r>
    <x v="70"/>
    <x v="27"/>
    <x v="63"/>
    <m/>
    <n v="0"/>
  </r>
  <r>
    <x v="71"/>
    <x v="27"/>
    <x v="63"/>
    <m/>
    <n v="0"/>
  </r>
  <r>
    <x v="72"/>
    <x v="27"/>
    <x v="63"/>
    <m/>
    <n v="0"/>
  </r>
  <r>
    <x v="73"/>
    <x v="27"/>
    <x v="63"/>
    <m/>
    <n v="0"/>
  </r>
  <r>
    <x v="74"/>
    <x v="27"/>
    <x v="63"/>
    <m/>
    <n v="0"/>
  </r>
  <r>
    <x v="75"/>
    <x v="27"/>
    <x v="63"/>
    <m/>
    <n v="0"/>
  </r>
  <r>
    <x v="76"/>
    <x v="27"/>
    <x v="63"/>
    <m/>
    <n v="0"/>
  </r>
  <r>
    <x v="77"/>
    <x v="27"/>
    <x v="63"/>
    <m/>
    <n v="0"/>
  </r>
  <r>
    <x v="78"/>
    <x v="27"/>
    <x v="63"/>
    <m/>
    <n v="0"/>
  </r>
  <r>
    <x v="79"/>
    <x v="27"/>
    <x v="63"/>
    <m/>
    <n v="0"/>
  </r>
  <r>
    <x v="80"/>
    <x v="27"/>
    <x v="63"/>
    <m/>
    <n v="0"/>
  </r>
  <r>
    <x v="81"/>
    <x v="27"/>
    <x v="63"/>
    <m/>
    <n v="0"/>
  </r>
  <r>
    <x v="82"/>
    <x v="27"/>
    <x v="63"/>
    <m/>
    <n v="0"/>
  </r>
  <r>
    <x v="83"/>
    <x v="27"/>
    <x v="63"/>
    <m/>
    <n v="0"/>
  </r>
  <r>
    <x v="84"/>
    <x v="27"/>
    <x v="63"/>
    <m/>
    <n v="0"/>
  </r>
  <r>
    <x v="85"/>
    <x v="27"/>
    <x v="63"/>
    <m/>
    <n v="0"/>
  </r>
  <r>
    <x v="86"/>
    <x v="27"/>
    <x v="63"/>
    <m/>
    <n v="0"/>
  </r>
  <r>
    <x v="87"/>
    <x v="27"/>
    <x v="63"/>
    <m/>
    <n v="0"/>
  </r>
  <r>
    <x v="88"/>
    <x v="27"/>
    <x v="63"/>
    <m/>
    <n v="0"/>
  </r>
  <r>
    <x v="89"/>
    <x v="27"/>
    <x v="63"/>
    <m/>
    <n v="0"/>
  </r>
  <r>
    <x v="90"/>
    <x v="27"/>
    <x v="63"/>
    <m/>
    <n v="0"/>
  </r>
  <r>
    <x v="91"/>
    <x v="27"/>
    <x v="63"/>
    <m/>
    <n v="0"/>
  </r>
  <r>
    <x v="92"/>
    <x v="27"/>
    <x v="63"/>
    <m/>
    <n v="0"/>
  </r>
  <r>
    <x v="93"/>
    <x v="27"/>
    <x v="63"/>
    <m/>
    <n v="0"/>
  </r>
  <r>
    <x v="94"/>
    <x v="27"/>
    <x v="63"/>
    <m/>
    <n v="0"/>
  </r>
  <r>
    <x v="95"/>
    <x v="27"/>
    <x v="63"/>
    <m/>
    <n v="0"/>
  </r>
  <r>
    <x v="96"/>
    <x v="27"/>
    <x v="63"/>
    <m/>
    <n v="0"/>
  </r>
  <r>
    <x v="97"/>
    <x v="27"/>
    <x v="63"/>
    <m/>
    <n v="0"/>
  </r>
  <r>
    <x v="98"/>
    <x v="27"/>
    <x v="63"/>
    <m/>
    <n v="0"/>
  </r>
  <r>
    <x v="99"/>
    <x v="27"/>
    <x v="63"/>
    <m/>
    <n v="0"/>
  </r>
  <r>
    <x v="100"/>
    <x v="27"/>
    <x v="63"/>
    <m/>
    <n v="0"/>
  </r>
  <r>
    <x v="101"/>
    <x v="27"/>
    <x v="63"/>
    <m/>
    <n v="0"/>
  </r>
  <r>
    <x v="102"/>
    <x v="27"/>
    <x v="63"/>
    <m/>
    <n v="0"/>
  </r>
  <r>
    <x v="103"/>
    <x v="27"/>
    <x v="63"/>
    <m/>
    <n v="0"/>
  </r>
  <r>
    <x v="104"/>
    <x v="27"/>
    <x v="63"/>
    <m/>
    <n v="0"/>
  </r>
  <r>
    <x v="105"/>
    <x v="27"/>
    <x v="63"/>
    <m/>
    <n v="0"/>
  </r>
  <r>
    <x v="106"/>
    <x v="27"/>
    <x v="63"/>
    <m/>
    <n v="0"/>
  </r>
  <r>
    <x v="107"/>
    <x v="27"/>
    <x v="63"/>
    <m/>
    <n v="0"/>
  </r>
  <r>
    <x v="108"/>
    <x v="27"/>
    <x v="63"/>
    <m/>
    <n v="0"/>
  </r>
  <r>
    <x v="109"/>
    <x v="27"/>
    <x v="63"/>
    <m/>
    <n v="0"/>
  </r>
  <r>
    <x v="110"/>
    <x v="27"/>
    <x v="63"/>
    <m/>
    <n v="0"/>
  </r>
  <r>
    <x v="111"/>
    <x v="27"/>
    <x v="63"/>
    <m/>
    <n v="0"/>
  </r>
  <r>
    <x v="112"/>
    <x v="27"/>
    <x v="63"/>
    <m/>
    <n v="0"/>
  </r>
  <r>
    <x v="113"/>
    <x v="27"/>
    <x v="63"/>
    <m/>
    <n v="0"/>
  </r>
  <r>
    <x v="114"/>
    <x v="27"/>
    <x v="63"/>
    <m/>
    <n v="0"/>
  </r>
  <r>
    <x v="115"/>
    <x v="27"/>
    <x v="63"/>
    <m/>
    <n v="0"/>
  </r>
  <r>
    <x v="116"/>
    <x v="27"/>
    <x v="63"/>
    <m/>
    <n v="0"/>
  </r>
  <r>
    <x v="117"/>
    <x v="27"/>
    <x v="63"/>
    <m/>
    <n v="0"/>
  </r>
  <r>
    <x v="118"/>
    <x v="27"/>
    <x v="63"/>
    <m/>
    <n v="0"/>
  </r>
  <r>
    <x v="119"/>
    <x v="27"/>
    <x v="63"/>
    <m/>
    <n v="0"/>
  </r>
  <r>
    <x v="120"/>
    <x v="27"/>
    <x v="63"/>
    <m/>
    <n v="0"/>
  </r>
  <r>
    <x v="121"/>
    <x v="27"/>
    <x v="63"/>
    <m/>
    <n v="0"/>
  </r>
  <r>
    <x v="122"/>
    <x v="27"/>
    <x v="63"/>
    <m/>
    <n v="0"/>
  </r>
  <r>
    <x v="123"/>
    <x v="27"/>
    <x v="63"/>
    <m/>
    <n v="0"/>
  </r>
  <r>
    <x v="124"/>
    <x v="27"/>
    <x v="63"/>
    <m/>
    <n v="0"/>
  </r>
  <r>
    <x v="125"/>
    <x v="27"/>
    <x v="63"/>
    <m/>
    <n v="0"/>
  </r>
  <r>
    <x v="126"/>
    <x v="27"/>
    <x v="63"/>
    <m/>
    <n v="0"/>
  </r>
  <r>
    <x v="127"/>
    <x v="27"/>
    <x v="63"/>
    <m/>
    <n v="0"/>
  </r>
  <r>
    <x v="128"/>
    <x v="27"/>
    <x v="63"/>
    <m/>
    <n v="0"/>
  </r>
  <r>
    <x v="129"/>
    <x v="27"/>
    <x v="63"/>
    <m/>
    <n v="0"/>
  </r>
  <r>
    <x v="130"/>
    <x v="27"/>
    <x v="63"/>
    <n v="187500"/>
    <n v="187500"/>
  </r>
  <r>
    <x v="131"/>
    <x v="27"/>
    <x v="63"/>
    <m/>
    <n v="0"/>
  </r>
  <r>
    <x v="132"/>
    <x v="27"/>
    <x v="63"/>
    <m/>
    <n v="0"/>
  </r>
  <r>
    <x v="133"/>
    <x v="27"/>
    <x v="63"/>
    <m/>
    <n v="0"/>
  </r>
  <r>
    <x v="134"/>
    <x v="27"/>
    <x v="63"/>
    <m/>
    <n v="0"/>
  </r>
  <r>
    <x v="135"/>
    <x v="27"/>
    <x v="63"/>
    <m/>
    <n v="0"/>
  </r>
  <r>
    <x v="136"/>
    <x v="27"/>
    <x v="63"/>
    <m/>
    <n v="0"/>
  </r>
  <r>
    <x v="137"/>
    <x v="27"/>
    <x v="63"/>
    <m/>
    <n v="0"/>
  </r>
  <r>
    <x v="138"/>
    <x v="27"/>
    <x v="63"/>
    <m/>
    <n v="0"/>
  </r>
  <r>
    <x v="139"/>
    <x v="27"/>
    <x v="63"/>
    <m/>
    <n v="0"/>
  </r>
  <r>
    <x v="140"/>
    <x v="27"/>
    <x v="63"/>
    <m/>
    <n v="0"/>
  </r>
  <r>
    <x v="141"/>
    <x v="27"/>
    <x v="63"/>
    <m/>
    <n v="0"/>
  </r>
  <r>
    <x v="142"/>
    <x v="27"/>
    <x v="63"/>
    <m/>
    <n v="0"/>
  </r>
  <r>
    <x v="143"/>
    <x v="27"/>
    <x v="63"/>
    <m/>
    <n v="0"/>
  </r>
  <r>
    <x v="144"/>
    <x v="27"/>
    <x v="63"/>
    <m/>
    <n v="0"/>
  </r>
  <r>
    <x v="145"/>
    <x v="27"/>
    <x v="63"/>
    <m/>
    <n v="0"/>
  </r>
  <r>
    <x v="146"/>
    <x v="27"/>
    <x v="63"/>
    <m/>
    <n v="0"/>
  </r>
  <r>
    <x v="147"/>
    <x v="27"/>
    <x v="63"/>
    <m/>
    <n v="0"/>
  </r>
  <r>
    <x v="148"/>
    <x v="27"/>
    <x v="63"/>
    <m/>
    <n v="0"/>
  </r>
  <r>
    <x v="149"/>
    <x v="27"/>
    <x v="63"/>
    <m/>
    <n v="0"/>
  </r>
  <r>
    <x v="150"/>
    <x v="27"/>
    <x v="63"/>
    <m/>
    <n v="0"/>
  </r>
  <r>
    <x v="151"/>
    <x v="27"/>
    <x v="63"/>
    <m/>
    <n v="0"/>
  </r>
  <r>
    <x v="152"/>
    <x v="27"/>
    <x v="63"/>
    <m/>
    <n v="0"/>
  </r>
  <r>
    <x v="153"/>
    <x v="27"/>
    <x v="63"/>
    <m/>
    <n v="0"/>
  </r>
  <r>
    <x v="154"/>
    <x v="27"/>
    <x v="63"/>
    <m/>
    <n v="0"/>
  </r>
  <r>
    <x v="155"/>
    <x v="27"/>
    <x v="63"/>
    <m/>
    <n v="0"/>
  </r>
  <r>
    <x v="156"/>
    <x v="27"/>
    <x v="63"/>
    <m/>
    <n v="0"/>
  </r>
  <r>
    <x v="157"/>
    <x v="27"/>
    <x v="63"/>
    <m/>
    <n v="0"/>
  </r>
  <r>
    <x v="158"/>
    <x v="27"/>
    <x v="63"/>
    <m/>
    <n v="0"/>
  </r>
  <r>
    <x v="159"/>
    <x v="27"/>
    <x v="63"/>
    <n v="252400"/>
    <n v="252400"/>
  </r>
  <r>
    <x v="160"/>
    <x v="27"/>
    <x v="63"/>
    <m/>
    <n v="0"/>
  </r>
  <r>
    <x v="161"/>
    <x v="27"/>
    <x v="63"/>
    <m/>
    <n v="0"/>
  </r>
  <r>
    <x v="162"/>
    <x v="27"/>
    <x v="63"/>
    <m/>
    <n v="0"/>
  </r>
  <r>
    <x v="163"/>
    <x v="27"/>
    <x v="63"/>
    <m/>
    <n v="0"/>
  </r>
  <r>
    <x v="164"/>
    <x v="27"/>
    <x v="63"/>
    <m/>
    <n v="0"/>
  </r>
  <r>
    <x v="165"/>
    <x v="27"/>
    <x v="63"/>
    <m/>
    <n v="0"/>
  </r>
  <r>
    <x v="166"/>
    <x v="27"/>
    <x v="63"/>
    <m/>
    <n v="0"/>
  </r>
  <r>
    <x v="167"/>
    <x v="27"/>
    <x v="63"/>
    <m/>
    <n v="0"/>
  </r>
  <r>
    <x v="168"/>
    <x v="27"/>
    <x v="63"/>
    <m/>
    <n v="0"/>
  </r>
  <r>
    <x v="169"/>
    <x v="27"/>
    <x v="63"/>
    <m/>
    <n v="0"/>
  </r>
  <r>
    <x v="170"/>
    <x v="27"/>
    <x v="63"/>
    <m/>
    <n v="0"/>
  </r>
  <r>
    <x v="171"/>
    <x v="27"/>
    <x v="63"/>
    <m/>
    <n v="0"/>
  </r>
  <r>
    <x v="172"/>
    <x v="27"/>
    <x v="63"/>
    <m/>
    <n v="0"/>
  </r>
  <r>
    <x v="173"/>
    <x v="27"/>
    <x v="63"/>
    <m/>
    <n v="0"/>
  </r>
  <r>
    <x v="174"/>
    <x v="27"/>
    <x v="63"/>
    <m/>
    <n v="0"/>
  </r>
  <r>
    <x v="175"/>
    <x v="27"/>
    <x v="63"/>
    <m/>
    <n v="0"/>
  </r>
  <r>
    <x v="176"/>
    <x v="27"/>
    <x v="63"/>
    <m/>
    <n v="0"/>
  </r>
  <r>
    <x v="177"/>
    <x v="27"/>
    <x v="63"/>
    <m/>
    <n v="0"/>
  </r>
  <r>
    <x v="178"/>
    <x v="27"/>
    <x v="63"/>
    <m/>
    <n v="0"/>
  </r>
  <r>
    <x v="179"/>
    <x v="27"/>
    <x v="63"/>
    <m/>
    <n v="0"/>
  </r>
  <r>
    <x v="180"/>
    <x v="27"/>
    <x v="63"/>
    <m/>
    <n v="0"/>
  </r>
  <r>
    <x v="181"/>
    <x v="27"/>
    <x v="63"/>
    <m/>
    <n v="0"/>
  </r>
  <r>
    <x v="182"/>
    <x v="27"/>
    <x v="63"/>
    <m/>
    <n v="0"/>
  </r>
  <r>
    <x v="183"/>
    <x v="27"/>
    <x v="63"/>
    <m/>
    <n v="0"/>
  </r>
  <r>
    <x v="184"/>
    <x v="27"/>
    <x v="63"/>
    <m/>
    <n v="0"/>
  </r>
  <r>
    <x v="185"/>
    <x v="27"/>
    <x v="63"/>
    <m/>
    <n v="0"/>
  </r>
  <r>
    <x v="186"/>
    <x v="27"/>
    <x v="63"/>
    <m/>
    <n v="0"/>
  </r>
  <r>
    <x v="187"/>
    <x v="27"/>
    <x v="63"/>
    <m/>
    <n v="0"/>
  </r>
  <r>
    <x v="188"/>
    <x v="27"/>
    <x v="63"/>
    <m/>
    <n v="0"/>
  </r>
  <r>
    <x v="189"/>
    <x v="27"/>
    <x v="63"/>
    <m/>
    <n v="0"/>
  </r>
  <r>
    <x v="190"/>
    <x v="27"/>
    <x v="63"/>
    <m/>
    <n v="0"/>
  </r>
  <r>
    <x v="191"/>
    <x v="27"/>
    <x v="63"/>
    <m/>
    <n v="0"/>
  </r>
  <r>
    <x v="192"/>
    <x v="27"/>
    <x v="63"/>
    <m/>
    <n v="0"/>
  </r>
  <r>
    <x v="202"/>
    <x v="27"/>
    <x v="63"/>
    <m/>
    <n v="0"/>
  </r>
  <r>
    <x v="194"/>
    <x v="27"/>
    <x v="63"/>
    <m/>
    <n v="0"/>
  </r>
  <r>
    <x v="195"/>
    <x v="27"/>
    <x v="63"/>
    <m/>
    <n v="0"/>
  </r>
  <r>
    <x v="196"/>
    <x v="27"/>
    <x v="63"/>
    <m/>
    <n v="0"/>
  </r>
  <r>
    <x v="197"/>
    <x v="27"/>
    <x v="63"/>
    <m/>
    <n v="0"/>
  </r>
  <r>
    <x v="198"/>
    <x v="27"/>
    <x v="63"/>
    <m/>
    <n v="0"/>
  </r>
  <r>
    <x v="199"/>
    <x v="27"/>
    <x v="63"/>
    <m/>
    <n v="0"/>
  </r>
  <r>
    <x v="200"/>
    <x v="27"/>
    <x v="63"/>
    <m/>
    <n v="0"/>
  </r>
  <r>
    <x v="201"/>
    <x v="27"/>
    <x v="63"/>
    <n v="374950"/>
    <n v="374950"/>
  </r>
  <r>
    <x v="12"/>
    <x v="19"/>
    <x v="64"/>
    <m/>
    <n v="0"/>
  </r>
  <r>
    <x v="13"/>
    <x v="19"/>
    <x v="64"/>
    <m/>
    <n v="0"/>
  </r>
  <r>
    <x v="14"/>
    <x v="19"/>
    <x v="64"/>
    <m/>
    <n v="0"/>
  </r>
  <r>
    <x v="15"/>
    <x v="19"/>
    <x v="64"/>
    <n v="179950"/>
    <n v="179950"/>
  </r>
  <r>
    <x v="16"/>
    <x v="19"/>
    <x v="64"/>
    <m/>
    <n v="0"/>
  </r>
  <r>
    <x v="17"/>
    <x v="19"/>
    <x v="64"/>
    <m/>
    <n v="0"/>
  </r>
  <r>
    <x v="18"/>
    <x v="19"/>
    <x v="64"/>
    <m/>
    <n v="0"/>
  </r>
  <r>
    <x v="19"/>
    <x v="19"/>
    <x v="64"/>
    <n v="315000"/>
    <n v="315000"/>
  </r>
  <r>
    <x v="20"/>
    <x v="19"/>
    <x v="64"/>
    <n v="339975"/>
    <n v="679950"/>
  </r>
  <r>
    <x v="21"/>
    <x v="19"/>
    <x v="64"/>
    <n v="266900"/>
    <n v="266900"/>
  </r>
  <r>
    <x v="22"/>
    <x v="19"/>
    <x v="64"/>
    <n v="412450"/>
    <n v="824900"/>
  </r>
  <r>
    <x v="23"/>
    <x v="19"/>
    <x v="64"/>
    <m/>
    <n v="0"/>
  </r>
  <r>
    <x v="24"/>
    <x v="19"/>
    <x v="64"/>
    <n v="456728"/>
    <n v="456728"/>
  </r>
  <r>
    <x v="25"/>
    <x v="19"/>
    <x v="64"/>
    <n v="429950"/>
    <n v="429950"/>
  </r>
  <r>
    <x v="26"/>
    <x v="19"/>
    <x v="64"/>
    <n v="303475"/>
    <n v="606950"/>
  </r>
  <r>
    <x v="27"/>
    <x v="19"/>
    <x v="64"/>
    <n v="434950"/>
    <n v="434950"/>
  </r>
  <r>
    <x v="28"/>
    <x v="19"/>
    <x v="64"/>
    <n v="434950"/>
    <n v="434950"/>
  </r>
  <r>
    <x v="29"/>
    <x v="19"/>
    <x v="64"/>
    <n v="309052"/>
    <n v="618103"/>
  </r>
  <r>
    <x v="30"/>
    <x v="19"/>
    <x v="64"/>
    <m/>
    <n v="0"/>
  </r>
  <r>
    <x v="31"/>
    <x v="19"/>
    <x v="64"/>
    <m/>
    <n v="0"/>
  </r>
  <r>
    <x v="32"/>
    <x v="19"/>
    <x v="64"/>
    <m/>
    <n v="0"/>
  </r>
  <r>
    <x v="33"/>
    <x v="19"/>
    <x v="64"/>
    <n v="217475"/>
    <n v="434950"/>
  </r>
  <r>
    <x v="34"/>
    <x v="19"/>
    <x v="64"/>
    <m/>
    <n v="0"/>
  </r>
  <r>
    <x v="35"/>
    <x v="19"/>
    <x v="64"/>
    <m/>
    <n v="0"/>
  </r>
  <r>
    <x v="36"/>
    <x v="19"/>
    <x v="64"/>
    <m/>
    <n v="0"/>
  </r>
  <r>
    <x v="37"/>
    <x v="19"/>
    <x v="64"/>
    <m/>
    <n v="0"/>
  </r>
  <r>
    <x v="38"/>
    <x v="19"/>
    <x v="64"/>
    <n v="354000"/>
    <n v="354000"/>
  </r>
  <r>
    <x v="39"/>
    <x v="19"/>
    <x v="64"/>
    <n v="222200"/>
    <n v="222200"/>
  </r>
  <r>
    <x v="40"/>
    <x v="19"/>
    <x v="64"/>
    <m/>
    <n v="0"/>
  </r>
  <r>
    <x v="41"/>
    <x v="19"/>
    <x v="64"/>
    <n v="469000"/>
    <n v="469000"/>
  </r>
  <r>
    <x v="42"/>
    <x v="19"/>
    <x v="64"/>
    <m/>
    <n v="0"/>
  </r>
  <r>
    <x v="43"/>
    <x v="19"/>
    <x v="64"/>
    <n v="235750"/>
    <n v="471500"/>
  </r>
  <r>
    <x v="44"/>
    <x v="19"/>
    <x v="64"/>
    <m/>
    <n v="0"/>
  </r>
  <r>
    <x v="45"/>
    <x v="19"/>
    <x v="64"/>
    <m/>
    <n v="0"/>
  </r>
  <r>
    <x v="46"/>
    <x v="19"/>
    <x v="64"/>
    <m/>
    <n v="0"/>
  </r>
  <r>
    <x v="47"/>
    <x v="19"/>
    <x v="64"/>
    <n v="254950"/>
    <n v="254950"/>
  </r>
  <r>
    <x v="48"/>
    <x v="19"/>
    <x v="64"/>
    <m/>
    <n v="0"/>
  </r>
  <r>
    <x v="49"/>
    <x v="19"/>
    <x v="64"/>
    <n v="349950"/>
    <n v="349950"/>
  </r>
  <r>
    <x v="50"/>
    <x v="19"/>
    <x v="64"/>
    <n v="339950"/>
    <n v="339950"/>
  </r>
  <r>
    <x v="51"/>
    <x v="19"/>
    <x v="64"/>
    <m/>
    <n v="0"/>
  </r>
  <r>
    <x v="52"/>
    <x v="19"/>
    <x v="64"/>
    <m/>
    <n v="0"/>
  </r>
  <r>
    <x v="53"/>
    <x v="19"/>
    <x v="64"/>
    <m/>
    <n v="0"/>
  </r>
  <r>
    <x v="54"/>
    <x v="19"/>
    <x v="64"/>
    <m/>
    <n v="0"/>
  </r>
  <r>
    <x v="55"/>
    <x v="19"/>
    <x v="64"/>
    <m/>
    <n v="0"/>
  </r>
  <r>
    <x v="56"/>
    <x v="19"/>
    <x v="64"/>
    <n v="353370"/>
    <n v="353370"/>
  </r>
  <r>
    <x v="57"/>
    <x v="19"/>
    <x v="64"/>
    <m/>
    <n v="0"/>
  </r>
  <r>
    <x v="58"/>
    <x v="19"/>
    <x v="64"/>
    <m/>
    <n v="0"/>
  </r>
  <r>
    <x v="59"/>
    <x v="19"/>
    <x v="64"/>
    <m/>
    <n v="0"/>
  </r>
  <r>
    <x v="60"/>
    <x v="19"/>
    <x v="64"/>
    <n v="285000"/>
    <n v="285000"/>
  </r>
  <r>
    <x v="61"/>
    <x v="19"/>
    <x v="64"/>
    <m/>
    <n v="0"/>
  </r>
  <r>
    <x v="62"/>
    <x v="19"/>
    <x v="64"/>
    <m/>
    <n v="0"/>
  </r>
  <r>
    <x v="63"/>
    <x v="19"/>
    <x v="64"/>
    <m/>
    <n v="0"/>
  </r>
  <r>
    <x v="64"/>
    <x v="19"/>
    <x v="64"/>
    <m/>
    <n v="0"/>
  </r>
  <r>
    <x v="65"/>
    <x v="19"/>
    <x v="64"/>
    <n v="238950"/>
    <n v="238950"/>
  </r>
  <r>
    <x v="66"/>
    <x v="19"/>
    <x v="64"/>
    <m/>
    <n v="0"/>
  </r>
  <r>
    <x v="67"/>
    <x v="19"/>
    <x v="64"/>
    <m/>
    <n v="0"/>
  </r>
  <r>
    <x v="68"/>
    <x v="19"/>
    <x v="64"/>
    <m/>
    <n v="0"/>
  </r>
  <r>
    <x v="69"/>
    <x v="19"/>
    <x v="64"/>
    <m/>
    <n v="0"/>
  </r>
  <r>
    <x v="70"/>
    <x v="19"/>
    <x v="64"/>
    <m/>
    <n v="0"/>
  </r>
  <r>
    <x v="71"/>
    <x v="19"/>
    <x v="64"/>
    <m/>
    <n v="0"/>
  </r>
  <r>
    <x v="72"/>
    <x v="19"/>
    <x v="64"/>
    <m/>
    <n v="0"/>
  </r>
  <r>
    <x v="73"/>
    <x v="19"/>
    <x v="64"/>
    <m/>
    <n v="0"/>
  </r>
  <r>
    <x v="74"/>
    <x v="19"/>
    <x v="64"/>
    <m/>
    <n v="0"/>
  </r>
  <r>
    <x v="75"/>
    <x v="19"/>
    <x v="64"/>
    <m/>
    <n v="0"/>
  </r>
  <r>
    <x v="76"/>
    <x v="19"/>
    <x v="64"/>
    <m/>
    <n v="0"/>
  </r>
  <r>
    <x v="77"/>
    <x v="19"/>
    <x v="64"/>
    <m/>
    <n v="0"/>
  </r>
  <r>
    <x v="78"/>
    <x v="19"/>
    <x v="64"/>
    <m/>
    <n v="0"/>
  </r>
  <r>
    <x v="79"/>
    <x v="19"/>
    <x v="64"/>
    <n v="162000"/>
    <n v="162000"/>
  </r>
  <r>
    <x v="80"/>
    <x v="19"/>
    <x v="64"/>
    <m/>
    <n v="0"/>
  </r>
  <r>
    <x v="81"/>
    <x v="19"/>
    <x v="64"/>
    <m/>
    <n v="0"/>
  </r>
  <r>
    <x v="82"/>
    <x v="19"/>
    <x v="64"/>
    <m/>
    <n v="0"/>
  </r>
  <r>
    <x v="83"/>
    <x v="19"/>
    <x v="64"/>
    <m/>
    <n v="0"/>
  </r>
  <r>
    <x v="84"/>
    <x v="19"/>
    <x v="64"/>
    <m/>
    <n v="0"/>
  </r>
  <r>
    <x v="85"/>
    <x v="19"/>
    <x v="64"/>
    <m/>
    <n v="0"/>
  </r>
  <r>
    <x v="86"/>
    <x v="19"/>
    <x v="64"/>
    <m/>
    <n v="0"/>
  </r>
  <r>
    <x v="87"/>
    <x v="19"/>
    <x v="64"/>
    <n v="430000"/>
    <n v="430000"/>
  </r>
  <r>
    <x v="88"/>
    <x v="19"/>
    <x v="64"/>
    <n v="222000"/>
    <n v="222000"/>
  </r>
  <r>
    <x v="89"/>
    <x v="19"/>
    <x v="64"/>
    <m/>
    <n v="0"/>
  </r>
  <r>
    <x v="90"/>
    <x v="19"/>
    <x v="64"/>
    <m/>
    <n v="0"/>
  </r>
  <r>
    <x v="91"/>
    <x v="19"/>
    <x v="64"/>
    <m/>
    <n v="0"/>
  </r>
  <r>
    <x v="92"/>
    <x v="19"/>
    <x v="64"/>
    <m/>
    <n v="0"/>
  </r>
  <r>
    <x v="93"/>
    <x v="19"/>
    <x v="64"/>
    <n v="560000"/>
    <n v="560000"/>
  </r>
  <r>
    <x v="94"/>
    <x v="19"/>
    <x v="64"/>
    <m/>
    <n v="0"/>
  </r>
  <r>
    <x v="95"/>
    <x v="19"/>
    <x v="64"/>
    <m/>
    <n v="0"/>
  </r>
  <r>
    <x v="96"/>
    <x v="19"/>
    <x v="64"/>
    <m/>
    <n v="0"/>
  </r>
  <r>
    <x v="97"/>
    <x v="19"/>
    <x v="64"/>
    <m/>
    <n v="0"/>
  </r>
  <r>
    <x v="98"/>
    <x v="19"/>
    <x v="64"/>
    <m/>
    <n v="0"/>
  </r>
  <r>
    <x v="99"/>
    <x v="19"/>
    <x v="64"/>
    <m/>
    <n v="0"/>
  </r>
  <r>
    <x v="100"/>
    <x v="19"/>
    <x v="64"/>
    <m/>
    <n v="0"/>
  </r>
  <r>
    <x v="101"/>
    <x v="19"/>
    <x v="64"/>
    <m/>
    <n v="0"/>
  </r>
  <r>
    <x v="102"/>
    <x v="19"/>
    <x v="64"/>
    <n v="170000"/>
    <n v="170000"/>
  </r>
  <r>
    <x v="103"/>
    <x v="19"/>
    <x v="64"/>
    <m/>
    <n v="0"/>
  </r>
  <r>
    <x v="104"/>
    <x v="19"/>
    <x v="64"/>
    <m/>
    <n v="0"/>
  </r>
  <r>
    <x v="105"/>
    <x v="19"/>
    <x v="64"/>
    <n v="122000"/>
    <n v="122000"/>
  </r>
  <r>
    <x v="106"/>
    <x v="19"/>
    <x v="64"/>
    <n v="110000"/>
    <n v="110000"/>
  </r>
  <r>
    <x v="107"/>
    <x v="19"/>
    <x v="64"/>
    <m/>
    <n v="0"/>
  </r>
  <r>
    <x v="108"/>
    <x v="19"/>
    <x v="64"/>
    <m/>
    <n v="0"/>
  </r>
  <r>
    <x v="109"/>
    <x v="19"/>
    <x v="64"/>
    <m/>
    <n v="0"/>
  </r>
  <r>
    <x v="110"/>
    <x v="19"/>
    <x v="64"/>
    <m/>
    <n v="0"/>
  </r>
  <r>
    <x v="111"/>
    <x v="19"/>
    <x v="64"/>
    <m/>
    <n v="0"/>
  </r>
  <r>
    <x v="112"/>
    <x v="19"/>
    <x v="64"/>
    <m/>
    <n v="0"/>
  </r>
  <r>
    <x v="113"/>
    <x v="19"/>
    <x v="64"/>
    <m/>
    <n v="0"/>
  </r>
  <r>
    <x v="114"/>
    <x v="19"/>
    <x v="64"/>
    <m/>
    <n v="0"/>
  </r>
  <r>
    <x v="115"/>
    <x v="19"/>
    <x v="64"/>
    <m/>
    <n v="0"/>
  </r>
  <r>
    <x v="116"/>
    <x v="19"/>
    <x v="64"/>
    <m/>
    <n v="0"/>
  </r>
  <r>
    <x v="117"/>
    <x v="19"/>
    <x v="64"/>
    <m/>
    <n v="0"/>
  </r>
  <r>
    <x v="118"/>
    <x v="19"/>
    <x v="64"/>
    <m/>
    <n v="0"/>
  </r>
  <r>
    <x v="119"/>
    <x v="19"/>
    <x v="64"/>
    <m/>
    <n v="0"/>
  </r>
  <r>
    <x v="120"/>
    <x v="19"/>
    <x v="64"/>
    <m/>
    <n v="0"/>
  </r>
  <r>
    <x v="121"/>
    <x v="19"/>
    <x v="64"/>
    <m/>
    <n v="0"/>
  </r>
  <r>
    <x v="122"/>
    <x v="19"/>
    <x v="64"/>
    <m/>
    <n v="0"/>
  </r>
  <r>
    <x v="123"/>
    <x v="19"/>
    <x v="64"/>
    <m/>
    <n v="0"/>
  </r>
  <r>
    <x v="124"/>
    <x v="19"/>
    <x v="64"/>
    <m/>
    <n v="0"/>
  </r>
  <r>
    <x v="125"/>
    <x v="19"/>
    <x v="64"/>
    <m/>
    <n v="0"/>
  </r>
  <r>
    <x v="126"/>
    <x v="19"/>
    <x v="64"/>
    <m/>
    <n v="0"/>
  </r>
  <r>
    <x v="127"/>
    <x v="19"/>
    <x v="64"/>
    <m/>
    <n v="0"/>
  </r>
  <r>
    <x v="128"/>
    <x v="19"/>
    <x v="64"/>
    <m/>
    <n v="0"/>
  </r>
  <r>
    <x v="129"/>
    <x v="19"/>
    <x v="64"/>
    <m/>
    <n v="0"/>
  </r>
  <r>
    <x v="130"/>
    <x v="19"/>
    <x v="64"/>
    <m/>
    <n v="0"/>
  </r>
  <r>
    <x v="131"/>
    <x v="19"/>
    <x v="64"/>
    <n v="85000"/>
    <n v="85000"/>
  </r>
  <r>
    <x v="132"/>
    <x v="19"/>
    <x v="64"/>
    <m/>
    <n v="0"/>
  </r>
  <r>
    <x v="133"/>
    <x v="19"/>
    <x v="64"/>
    <m/>
    <n v="0"/>
  </r>
  <r>
    <x v="134"/>
    <x v="19"/>
    <x v="64"/>
    <n v="154500"/>
    <n v="154500"/>
  </r>
  <r>
    <x v="135"/>
    <x v="19"/>
    <x v="64"/>
    <m/>
    <n v="0"/>
  </r>
  <r>
    <x v="136"/>
    <x v="19"/>
    <x v="64"/>
    <m/>
    <n v="0"/>
  </r>
  <r>
    <x v="137"/>
    <x v="19"/>
    <x v="64"/>
    <m/>
    <n v="0"/>
  </r>
  <r>
    <x v="138"/>
    <x v="19"/>
    <x v="64"/>
    <m/>
    <n v="0"/>
  </r>
  <r>
    <x v="139"/>
    <x v="19"/>
    <x v="64"/>
    <m/>
    <n v="0"/>
  </r>
  <r>
    <x v="140"/>
    <x v="19"/>
    <x v="64"/>
    <m/>
    <n v="0"/>
  </r>
  <r>
    <x v="141"/>
    <x v="19"/>
    <x v="64"/>
    <m/>
    <n v="0"/>
  </r>
  <r>
    <x v="142"/>
    <x v="19"/>
    <x v="64"/>
    <m/>
    <n v="0"/>
  </r>
  <r>
    <x v="143"/>
    <x v="19"/>
    <x v="64"/>
    <m/>
    <n v="0"/>
  </r>
  <r>
    <x v="144"/>
    <x v="19"/>
    <x v="64"/>
    <m/>
    <n v="0"/>
  </r>
  <r>
    <x v="145"/>
    <x v="19"/>
    <x v="64"/>
    <m/>
    <n v="0"/>
  </r>
  <r>
    <x v="146"/>
    <x v="19"/>
    <x v="64"/>
    <m/>
    <n v="0"/>
  </r>
  <r>
    <x v="147"/>
    <x v="19"/>
    <x v="64"/>
    <n v="165950"/>
    <n v="165950"/>
  </r>
  <r>
    <x v="148"/>
    <x v="19"/>
    <x v="64"/>
    <n v="195750"/>
    <n v="391500"/>
  </r>
  <r>
    <x v="149"/>
    <x v="19"/>
    <x v="64"/>
    <m/>
    <n v="0"/>
  </r>
  <r>
    <x v="150"/>
    <x v="19"/>
    <x v="64"/>
    <m/>
    <n v="0"/>
  </r>
  <r>
    <x v="151"/>
    <x v="19"/>
    <x v="64"/>
    <m/>
    <n v="0"/>
  </r>
  <r>
    <x v="152"/>
    <x v="19"/>
    <x v="64"/>
    <n v="242950"/>
    <n v="485900"/>
  </r>
  <r>
    <x v="153"/>
    <x v="19"/>
    <x v="64"/>
    <m/>
    <n v="0"/>
  </r>
  <r>
    <x v="154"/>
    <x v="19"/>
    <x v="64"/>
    <m/>
    <n v="0"/>
  </r>
  <r>
    <x v="155"/>
    <x v="19"/>
    <x v="64"/>
    <m/>
    <n v="0"/>
  </r>
  <r>
    <x v="156"/>
    <x v="19"/>
    <x v="64"/>
    <m/>
    <n v="0"/>
  </r>
  <r>
    <x v="157"/>
    <x v="19"/>
    <x v="64"/>
    <m/>
    <n v="0"/>
  </r>
  <r>
    <x v="158"/>
    <x v="19"/>
    <x v="64"/>
    <m/>
    <n v="0"/>
  </r>
  <r>
    <x v="159"/>
    <x v="19"/>
    <x v="64"/>
    <m/>
    <n v="0"/>
  </r>
  <r>
    <x v="160"/>
    <x v="19"/>
    <x v="64"/>
    <m/>
    <n v="0"/>
  </r>
  <r>
    <x v="161"/>
    <x v="19"/>
    <x v="64"/>
    <n v="239600"/>
    <n v="239600"/>
  </r>
  <r>
    <x v="162"/>
    <x v="19"/>
    <x v="64"/>
    <m/>
    <n v="0"/>
  </r>
  <r>
    <x v="163"/>
    <x v="19"/>
    <x v="64"/>
    <n v="150000"/>
    <n v="150000"/>
  </r>
  <r>
    <x v="164"/>
    <x v="19"/>
    <x v="64"/>
    <n v="175000"/>
    <n v="175000"/>
  </r>
  <r>
    <x v="165"/>
    <x v="19"/>
    <x v="64"/>
    <n v="224950"/>
    <n v="224950"/>
  </r>
  <r>
    <x v="166"/>
    <x v="19"/>
    <x v="64"/>
    <m/>
    <n v="0"/>
  </r>
  <r>
    <x v="167"/>
    <x v="19"/>
    <x v="64"/>
    <m/>
    <n v="0"/>
  </r>
  <r>
    <x v="168"/>
    <x v="19"/>
    <x v="64"/>
    <n v="163000"/>
    <n v="163000"/>
  </r>
  <r>
    <x v="169"/>
    <x v="19"/>
    <x v="64"/>
    <m/>
    <n v="0"/>
  </r>
  <r>
    <x v="170"/>
    <x v="19"/>
    <x v="64"/>
    <m/>
    <n v="0"/>
  </r>
  <r>
    <x v="171"/>
    <x v="19"/>
    <x v="64"/>
    <m/>
    <n v="0"/>
  </r>
  <r>
    <x v="172"/>
    <x v="19"/>
    <x v="64"/>
    <m/>
    <n v="0"/>
  </r>
  <r>
    <x v="173"/>
    <x v="19"/>
    <x v="64"/>
    <n v="241250"/>
    <n v="482500"/>
  </r>
  <r>
    <x v="174"/>
    <x v="19"/>
    <x v="64"/>
    <n v="510000"/>
    <n v="510000"/>
  </r>
  <r>
    <x v="175"/>
    <x v="19"/>
    <x v="64"/>
    <m/>
    <n v="0"/>
  </r>
  <r>
    <x v="176"/>
    <x v="19"/>
    <x v="64"/>
    <m/>
    <n v="0"/>
  </r>
  <r>
    <x v="177"/>
    <x v="19"/>
    <x v="64"/>
    <m/>
    <n v="0"/>
  </r>
  <r>
    <x v="178"/>
    <x v="19"/>
    <x v="64"/>
    <m/>
    <n v="0"/>
  </r>
  <r>
    <x v="179"/>
    <x v="19"/>
    <x v="64"/>
    <m/>
    <n v="0"/>
  </r>
  <r>
    <x v="180"/>
    <x v="19"/>
    <x v="64"/>
    <m/>
    <n v="0"/>
  </r>
  <r>
    <x v="181"/>
    <x v="19"/>
    <x v="64"/>
    <m/>
    <n v="0"/>
  </r>
  <r>
    <x v="182"/>
    <x v="19"/>
    <x v="64"/>
    <n v="379950"/>
    <n v="379950"/>
  </r>
  <r>
    <x v="183"/>
    <x v="19"/>
    <x v="64"/>
    <m/>
    <n v="0"/>
  </r>
  <r>
    <x v="184"/>
    <x v="19"/>
    <x v="64"/>
    <m/>
    <n v="0"/>
  </r>
  <r>
    <x v="185"/>
    <x v="19"/>
    <x v="64"/>
    <m/>
    <n v="0"/>
  </r>
  <r>
    <x v="186"/>
    <x v="19"/>
    <x v="64"/>
    <m/>
    <n v="0"/>
  </r>
  <r>
    <x v="187"/>
    <x v="19"/>
    <x v="64"/>
    <m/>
    <n v="0"/>
  </r>
  <r>
    <x v="188"/>
    <x v="19"/>
    <x v="64"/>
    <m/>
    <n v="0"/>
  </r>
  <r>
    <x v="189"/>
    <x v="19"/>
    <x v="64"/>
    <m/>
    <n v="0"/>
  </r>
  <r>
    <x v="190"/>
    <x v="19"/>
    <x v="64"/>
    <m/>
    <n v="0"/>
  </r>
  <r>
    <x v="191"/>
    <x v="19"/>
    <x v="64"/>
    <n v="250000"/>
    <n v="250000"/>
  </r>
  <r>
    <x v="192"/>
    <x v="19"/>
    <x v="64"/>
    <m/>
    <n v="0"/>
  </r>
  <r>
    <x v="193"/>
    <x v="19"/>
    <x v="64"/>
    <m/>
    <n v="0"/>
  </r>
  <r>
    <x v="194"/>
    <x v="19"/>
    <x v="64"/>
    <m/>
    <n v="0"/>
  </r>
  <r>
    <x v="195"/>
    <x v="19"/>
    <x v="64"/>
    <n v="715000"/>
    <n v="715000"/>
  </r>
  <r>
    <x v="196"/>
    <x v="19"/>
    <x v="64"/>
    <m/>
    <n v="0"/>
  </r>
  <r>
    <x v="197"/>
    <x v="19"/>
    <x v="64"/>
    <n v="334000"/>
    <n v="334000"/>
  </r>
  <r>
    <x v="198"/>
    <x v="19"/>
    <x v="64"/>
    <m/>
    <m/>
  </r>
  <r>
    <x v="199"/>
    <x v="19"/>
    <x v="64"/>
    <m/>
    <m/>
  </r>
  <r>
    <x v="200"/>
    <x v="19"/>
    <x v="64"/>
    <m/>
    <m/>
  </r>
  <r>
    <x v="201"/>
    <x v="19"/>
    <x v="64"/>
    <m/>
    <m/>
  </r>
  <r>
    <x v="12"/>
    <x v="24"/>
    <x v="64"/>
    <n v="202000"/>
    <n v="1019900"/>
  </r>
  <r>
    <x v="13"/>
    <x v="24"/>
    <x v="64"/>
    <n v="184500"/>
    <n v="839000"/>
  </r>
  <r>
    <x v="14"/>
    <x v="24"/>
    <x v="64"/>
    <n v="187000"/>
    <n v="1298000"/>
  </r>
  <r>
    <x v="15"/>
    <x v="24"/>
    <x v="64"/>
    <n v="240975"/>
    <n v="2794125"/>
  </r>
  <r>
    <x v="16"/>
    <x v="24"/>
    <x v="64"/>
    <n v="200000"/>
    <n v="2900250"/>
  </r>
  <r>
    <x v="17"/>
    <x v="24"/>
    <x v="64"/>
    <n v="230000"/>
    <n v="2337250"/>
  </r>
  <r>
    <x v="18"/>
    <x v="24"/>
    <x v="64"/>
    <n v="205000"/>
    <n v="1039950"/>
  </r>
  <r>
    <x v="19"/>
    <x v="24"/>
    <x v="64"/>
    <n v="178000"/>
    <n v="1237500"/>
  </r>
  <r>
    <x v="20"/>
    <x v="24"/>
    <x v="64"/>
    <n v="277995"/>
    <n v="2781940"/>
  </r>
  <r>
    <x v="21"/>
    <x v="24"/>
    <x v="64"/>
    <n v="239925"/>
    <n v="479850"/>
  </r>
  <r>
    <x v="22"/>
    <x v="24"/>
    <x v="64"/>
    <n v="198475"/>
    <n v="3768888"/>
  </r>
  <r>
    <x v="23"/>
    <x v="24"/>
    <x v="64"/>
    <n v="220750"/>
    <n v="2124000"/>
  </r>
  <r>
    <x v="24"/>
    <x v="24"/>
    <x v="64"/>
    <n v="240000"/>
    <n v="1196500"/>
  </r>
  <r>
    <x v="25"/>
    <x v="24"/>
    <x v="64"/>
    <n v="232500"/>
    <n v="704000"/>
  </r>
  <r>
    <x v="26"/>
    <x v="24"/>
    <x v="64"/>
    <n v="224000"/>
    <n v="2111750"/>
  </r>
  <r>
    <x v="27"/>
    <x v="24"/>
    <x v="64"/>
    <n v="295000"/>
    <n v="2635600"/>
  </r>
  <r>
    <x v="28"/>
    <x v="24"/>
    <x v="64"/>
    <n v="195000"/>
    <n v="2176350"/>
  </r>
  <r>
    <x v="29"/>
    <x v="24"/>
    <x v="64"/>
    <n v="289000"/>
    <n v="2576250"/>
  </r>
  <r>
    <x v="30"/>
    <x v="24"/>
    <x v="64"/>
    <n v="299000"/>
    <n v="2336950"/>
  </r>
  <r>
    <x v="31"/>
    <x v="24"/>
    <x v="64"/>
    <n v="226975"/>
    <n v="2451799"/>
  </r>
  <r>
    <x v="32"/>
    <x v="24"/>
    <x v="64"/>
    <n v="225725"/>
    <n v="2110900"/>
  </r>
  <r>
    <x v="33"/>
    <x v="24"/>
    <x v="64"/>
    <n v="254225"/>
    <n v="2873850"/>
  </r>
  <r>
    <x v="34"/>
    <x v="24"/>
    <x v="64"/>
    <n v="250000"/>
    <n v="2405793"/>
  </r>
  <r>
    <x v="35"/>
    <x v="24"/>
    <x v="64"/>
    <n v="238200"/>
    <n v="949850"/>
  </r>
  <r>
    <x v="36"/>
    <x v="24"/>
    <x v="64"/>
    <n v="268000"/>
    <n v="2036000"/>
  </r>
  <r>
    <x v="37"/>
    <x v="24"/>
    <x v="64"/>
    <n v="190975"/>
    <n v="1215450"/>
  </r>
  <r>
    <x v="38"/>
    <x v="24"/>
    <x v="64"/>
    <n v="254900"/>
    <n v="3974300"/>
  </r>
  <r>
    <x v="39"/>
    <x v="24"/>
    <x v="64"/>
    <n v="266000"/>
    <n v="3997950"/>
  </r>
  <r>
    <x v="40"/>
    <x v="24"/>
    <x v="64"/>
    <n v="261975"/>
    <n v="3903100"/>
  </r>
  <r>
    <x v="41"/>
    <x v="24"/>
    <x v="64"/>
    <n v="269950"/>
    <n v="5086350"/>
  </r>
  <r>
    <x v="42"/>
    <x v="24"/>
    <x v="64"/>
    <n v="276000"/>
    <n v="4376850"/>
  </r>
  <r>
    <x v="43"/>
    <x v="24"/>
    <x v="64"/>
    <n v="331000"/>
    <n v="5480550"/>
  </r>
  <r>
    <x v="44"/>
    <x v="24"/>
    <x v="64"/>
    <n v="250225"/>
    <n v="4213145"/>
  </r>
  <r>
    <x v="45"/>
    <x v="24"/>
    <x v="64"/>
    <n v="293475"/>
    <n v="4813499"/>
  </r>
  <r>
    <x v="46"/>
    <x v="24"/>
    <x v="64"/>
    <n v="255750"/>
    <n v="2542950"/>
  </r>
  <r>
    <x v="47"/>
    <x v="24"/>
    <x v="64"/>
    <n v="260500"/>
    <n v="3489602"/>
  </r>
  <r>
    <x v="48"/>
    <x v="24"/>
    <x v="64"/>
    <n v="353225"/>
    <n v="1372350"/>
  </r>
  <r>
    <x v="49"/>
    <x v="24"/>
    <x v="64"/>
    <n v="266939"/>
    <n v="2342527"/>
  </r>
  <r>
    <x v="50"/>
    <x v="24"/>
    <x v="64"/>
    <n v="279950"/>
    <n v="2960450"/>
  </r>
  <r>
    <x v="51"/>
    <x v="24"/>
    <x v="64"/>
    <n v="249750"/>
    <n v="991400"/>
  </r>
  <r>
    <x v="52"/>
    <x v="24"/>
    <x v="64"/>
    <n v="283500"/>
    <n v="3292700"/>
  </r>
  <r>
    <x v="53"/>
    <x v="24"/>
    <x v="64"/>
    <n v="282500"/>
    <n v="2054100"/>
  </r>
  <r>
    <x v="54"/>
    <x v="24"/>
    <x v="64"/>
    <n v="300000"/>
    <n v="1605950"/>
  </r>
  <r>
    <x v="55"/>
    <x v="24"/>
    <x v="64"/>
    <n v="325000"/>
    <n v="2972700"/>
  </r>
  <r>
    <x v="56"/>
    <x v="24"/>
    <x v="64"/>
    <n v="247950"/>
    <n v="2091300"/>
  </r>
  <r>
    <x v="57"/>
    <x v="24"/>
    <x v="64"/>
    <n v="295000"/>
    <n v="2764450"/>
  </r>
  <r>
    <x v="58"/>
    <x v="24"/>
    <x v="64"/>
    <n v="282425"/>
    <n v="1133850"/>
  </r>
  <r>
    <x v="59"/>
    <x v="24"/>
    <x v="64"/>
    <n v="308200"/>
    <n v="308200"/>
  </r>
  <r>
    <x v="60"/>
    <x v="24"/>
    <x v="64"/>
    <n v="279000"/>
    <n v="1619000"/>
  </r>
  <r>
    <x v="61"/>
    <x v="24"/>
    <x v="64"/>
    <n v="330500"/>
    <n v="1443700"/>
  </r>
  <r>
    <x v="62"/>
    <x v="24"/>
    <x v="64"/>
    <n v="271000"/>
    <n v="3458100"/>
  </r>
  <r>
    <x v="63"/>
    <x v="24"/>
    <x v="64"/>
    <n v="287500"/>
    <n v="1401500"/>
  </r>
  <r>
    <x v="64"/>
    <x v="24"/>
    <x v="64"/>
    <n v="244975"/>
    <n v="1568400"/>
  </r>
  <r>
    <x v="65"/>
    <x v="24"/>
    <x v="64"/>
    <n v="243000"/>
    <n v="1423900"/>
  </r>
  <r>
    <x v="66"/>
    <x v="24"/>
    <x v="64"/>
    <n v="290500"/>
    <n v="1733950"/>
  </r>
  <r>
    <x v="67"/>
    <x v="24"/>
    <x v="64"/>
    <n v="234950"/>
    <n v="1202800"/>
  </r>
  <r>
    <x v="68"/>
    <x v="24"/>
    <x v="64"/>
    <n v="229975"/>
    <n v="1054950"/>
  </r>
  <r>
    <x v="69"/>
    <x v="24"/>
    <x v="64"/>
    <n v="295000"/>
    <n v="1539900"/>
  </r>
  <r>
    <x v="70"/>
    <x v="24"/>
    <x v="64"/>
    <n v="226675"/>
    <n v="1058300"/>
  </r>
  <r>
    <x v="71"/>
    <x v="24"/>
    <x v="64"/>
    <n v="240475"/>
    <n v="1671450"/>
  </r>
  <r>
    <x v="72"/>
    <x v="24"/>
    <x v="64"/>
    <n v="250000"/>
    <n v="1374850"/>
  </r>
  <r>
    <x v="73"/>
    <x v="24"/>
    <x v="64"/>
    <n v="244950"/>
    <n v="712850"/>
  </r>
  <r>
    <x v="74"/>
    <x v="24"/>
    <x v="64"/>
    <n v="222450"/>
    <n v="1508800"/>
  </r>
  <r>
    <x v="75"/>
    <x v="24"/>
    <x v="64"/>
    <n v="390000"/>
    <n v="1077050"/>
  </r>
  <r>
    <x v="76"/>
    <x v="24"/>
    <x v="64"/>
    <n v="209000"/>
    <n v="1119000"/>
  </r>
  <r>
    <x v="77"/>
    <x v="24"/>
    <x v="64"/>
    <n v="228500"/>
    <n v="457000"/>
  </r>
  <r>
    <x v="78"/>
    <x v="24"/>
    <x v="64"/>
    <n v="236750"/>
    <n v="1051400"/>
  </r>
  <r>
    <x v="79"/>
    <x v="24"/>
    <x v="64"/>
    <n v="252975"/>
    <n v="2043850"/>
  </r>
  <r>
    <x v="80"/>
    <x v="24"/>
    <x v="64"/>
    <n v="232000"/>
    <n v="1686750"/>
  </r>
  <r>
    <x v="81"/>
    <x v="24"/>
    <x v="64"/>
    <n v="206250"/>
    <n v="412500"/>
  </r>
  <r>
    <x v="82"/>
    <x v="24"/>
    <x v="64"/>
    <n v="279450"/>
    <n v="1616850"/>
  </r>
  <r>
    <x v="83"/>
    <x v="24"/>
    <x v="64"/>
    <n v="195000"/>
    <n v="2079350"/>
  </r>
  <r>
    <x v="84"/>
    <x v="24"/>
    <x v="64"/>
    <n v="163500"/>
    <n v="327000"/>
  </r>
  <r>
    <x v="85"/>
    <x v="24"/>
    <x v="64"/>
    <n v="237000"/>
    <n v="2552500"/>
  </r>
  <r>
    <x v="86"/>
    <x v="24"/>
    <x v="64"/>
    <n v="189900"/>
    <n v="1615450"/>
  </r>
  <r>
    <x v="87"/>
    <x v="24"/>
    <x v="64"/>
    <n v="228000"/>
    <n v="1854950"/>
  </r>
  <r>
    <x v="88"/>
    <x v="24"/>
    <x v="64"/>
    <n v="315000"/>
    <n v="2613990"/>
  </r>
  <r>
    <x v="89"/>
    <x v="24"/>
    <x v="64"/>
    <n v="243500"/>
    <n v="487000"/>
  </r>
  <r>
    <x v="90"/>
    <x v="24"/>
    <x v="64"/>
    <n v="269850"/>
    <n v="1625020"/>
  </r>
  <r>
    <x v="91"/>
    <x v="24"/>
    <x v="64"/>
    <n v="174950"/>
    <n v="349900"/>
  </r>
  <r>
    <x v="92"/>
    <x v="24"/>
    <x v="64"/>
    <n v="227500"/>
    <n v="1135500"/>
  </r>
  <r>
    <x v="93"/>
    <x v="24"/>
    <x v="64"/>
    <n v="239000"/>
    <n v="1274980"/>
  </r>
  <r>
    <x v="94"/>
    <x v="24"/>
    <x v="64"/>
    <n v="192500"/>
    <n v="787450"/>
  </r>
  <r>
    <x v="95"/>
    <x v="24"/>
    <x v="64"/>
    <n v="287450"/>
    <n v="574900"/>
  </r>
  <r>
    <x v="96"/>
    <x v="24"/>
    <x v="64"/>
    <n v="310900"/>
    <n v="310900"/>
  </r>
  <r>
    <x v="97"/>
    <x v="24"/>
    <x v="64"/>
    <n v="149000"/>
    <n v="686000"/>
  </r>
  <r>
    <x v="98"/>
    <x v="24"/>
    <x v="64"/>
    <n v="302000"/>
    <n v="1322000"/>
  </r>
  <r>
    <x v="99"/>
    <x v="24"/>
    <x v="64"/>
    <n v="230000"/>
    <n v="915000"/>
  </r>
  <r>
    <x v="100"/>
    <x v="24"/>
    <x v="64"/>
    <n v="240000"/>
    <n v="1247000"/>
  </r>
  <r>
    <x v="101"/>
    <x v="24"/>
    <x v="64"/>
    <n v="200000"/>
    <n v="1529050"/>
  </r>
  <r>
    <x v="102"/>
    <x v="24"/>
    <x v="64"/>
    <n v="315000"/>
    <n v="765500"/>
  </r>
  <r>
    <x v="103"/>
    <x v="24"/>
    <x v="64"/>
    <n v="147900"/>
    <n v="910925"/>
  </r>
  <r>
    <x v="104"/>
    <x v="24"/>
    <x v="64"/>
    <n v="168750"/>
    <n v="757500"/>
  </r>
  <r>
    <x v="105"/>
    <x v="24"/>
    <x v="64"/>
    <n v="362000"/>
    <n v="1447500"/>
  </r>
  <r>
    <x v="106"/>
    <x v="24"/>
    <x v="64"/>
    <n v="145000"/>
    <n v="1058104"/>
  </r>
  <r>
    <x v="107"/>
    <x v="24"/>
    <x v="64"/>
    <n v="85000"/>
    <n v="469950"/>
  </r>
  <r>
    <x v="108"/>
    <x v="24"/>
    <x v="64"/>
    <n v="165750"/>
    <n v="1170450"/>
  </r>
  <r>
    <x v="109"/>
    <x v="24"/>
    <x v="64"/>
    <n v="145500"/>
    <n v="677500"/>
  </r>
  <r>
    <x v="110"/>
    <x v="24"/>
    <x v="64"/>
    <n v="146200"/>
    <n v="1165150"/>
  </r>
  <r>
    <x v="111"/>
    <x v="24"/>
    <x v="64"/>
    <n v="119000"/>
    <n v="949349"/>
  </r>
  <r>
    <x v="112"/>
    <x v="24"/>
    <x v="64"/>
    <n v="242750"/>
    <n v="2080250"/>
  </r>
  <r>
    <x v="113"/>
    <x v="24"/>
    <x v="64"/>
    <n v="179900"/>
    <n v="1502900"/>
  </r>
  <r>
    <x v="114"/>
    <x v="24"/>
    <x v="64"/>
    <n v="189000"/>
    <n v="1527600"/>
  </r>
  <r>
    <x v="115"/>
    <x v="24"/>
    <x v="64"/>
    <n v="177500"/>
    <n v="1703500"/>
  </r>
  <r>
    <x v="116"/>
    <x v="24"/>
    <x v="64"/>
    <n v="235086"/>
    <n v="235086"/>
  </r>
  <r>
    <x v="117"/>
    <x v="24"/>
    <x v="64"/>
    <n v="168250"/>
    <n v="1359994"/>
  </r>
  <r>
    <x v="118"/>
    <x v="24"/>
    <x v="64"/>
    <n v="140500"/>
    <n v="1594919"/>
  </r>
  <r>
    <x v="119"/>
    <x v="24"/>
    <x v="64"/>
    <n v="220000"/>
    <n v="738020"/>
  </r>
  <r>
    <x v="120"/>
    <x v="24"/>
    <x v="64"/>
    <n v="160450"/>
    <n v="320900"/>
  </r>
  <r>
    <x v="121"/>
    <x v="24"/>
    <x v="64"/>
    <n v="319950"/>
    <n v="773550"/>
  </r>
  <r>
    <x v="122"/>
    <x v="24"/>
    <x v="64"/>
    <n v="181000"/>
    <n v="1440745"/>
  </r>
  <r>
    <x v="123"/>
    <x v="24"/>
    <x v="64"/>
    <n v="156000"/>
    <n v="1078900"/>
  </r>
  <r>
    <x v="124"/>
    <x v="24"/>
    <x v="64"/>
    <n v="225250"/>
    <n v="1276950"/>
  </r>
  <r>
    <x v="125"/>
    <x v="24"/>
    <x v="64"/>
    <n v="230000"/>
    <n v="3210700"/>
  </r>
  <r>
    <x v="126"/>
    <x v="24"/>
    <x v="64"/>
    <n v="260000"/>
    <n v="2057950"/>
  </r>
  <r>
    <x v="127"/>
    <x v="24"/>
    <x v="64"/>
    <n v="302450"/>
    <n v="2699250"/>
  </r>
  <r>
    <x v="128"/>
    <x v="24"/>
    <x v="64"/>
    <n v="214950"/>
    <n v="1939800"/>
  </r>
  <r>
    <x v="129"/>
    <x v="24"/>
    <x v="64"/>
    <n v="317200"/>
    <n v="2864650"/>
  </r>
  <r>
    <x v="130"/>
    <x v="24"/>
    <x v="64"/>
    <n v="267475"/>
    <n v="2205900"/>
  </r>
  <r>
    <x v="131"/>
    <x v="24"/>
    <x v="64"/>
    <n v="243225"/>
    <n v="1001450"/>
  </r>
  <r>
    <x v="132"/>
    <x v="24"/>
    <x v="64"/>
    <n v="320000"/>
    <n v="2130498"/>
  </r>
  <r>
    <x v="133"/>
    <x v="24"/>
    <x v="64"/>
    <n v="237500"/>
    <n v="1145900"/>
  </r>
  <r>
    <x v="134"/>
    <x v="24"/>
    <x v="64"/>
    <n v="238000"/>
    <n v="733000"/>
  </r>
  <r>
    <x v="135"/>
    <x v="24"/>
    <x v="64"/>
    <n v="276500"/>
    <n v="553000"/>
  </r>
  <r>
    <x v="136"/>
    <x v="24"/>
    <x v="64"/>
    <n v="236300"/>
    <n v="3200050"/>
  </r>
  <r>
    <x v="137"/>
    <x v="24"/>
    <x v="64"/>
    <n v="210000"/>
    <n v="2065000"/>
  </r>
  <r>
    <x v="138"/>
    <x v="24"/>
    <x v="64"/>
    <n v="190950"/>
    <n v="1864812"/>
  </r>
  <r>
    <x v="139"/>
    <x v="24"/>
    <x v="64"/>
    <n v="288000"/>
    <n v="3568850"/>
  </r>
  <r>
    <x v="140"/>
    <x v="24"/>
    <x v="64"/>
    <n v="264900"/>
    <n v="1733800"/>
  </r>
  <r>
    <x v="141"/>
    <x v="24"/>
    <x v="64"/>
    <n v="185099"/>
    <n v="1989148"/>
  </r>
  <r>
    <x v="142"/>
    <x v="24"/>
    <x v="64"/>
    <n v="261500"/>
    <n v="1658650"/>
  </r>
  <r>
    <x v="143"/>
    <x v="24"/>
    <x v="64"/>
    <n v="184000"/>
    <n v="1855199"/>
  </r>
  <r>
    <x v="144"/>
    <x v="24"/>
    <x v="64"/>
    <n v="249000"/>
    <n v="695000"/>
  </r>
  <r>
    <x v="145"/>
    <x v="24"/>
    <x v="64"/>
    <n v="175000"/>
    <n v="1053300"/>
  </r>
  <r>
    <x v="146"/>
    <x v="24"/>
    <x v="64"/>
    <n v="302125"/>
    <n v="2010400"/>
  </r>
  <r>
    <x v="147"/>
    <x v="24"/>
    <x v="64"/>
    <n v="279995"/>
    <n v="3124795"/>
  </r>
  <r>
    <x v="148"/>
    <x v="24"/>
    <x v="64"/>
    <n v="249500"/>
    <n v="1772900"/>
  </r>
  <r>
    <x v="149"/>
    <x v="24"/>
    <x v="64"/>
    <n v="241000"/>
    <n v="1925950"/>
  </r>
  <r>
    <x v="150"/>
    <x v="24"/>
    <x v="64"/>
    <n v="280000"/>
    <n v="2044232"/>
  </r>
  <r>
    <x v="151"/>
    <x v="24"/>
    <x v="64"/>
    <n v="243250"/>
    <n v="2008000"/>
  </r>
  <r>
    <x v="152"/>
    <x v="24"/>
    <x v="64"/>
    <n v="287500"/>
    <n v="2197669"/>
  </r>
  <r>
    <x v="153"/>
    <x v="24"/>
    <x v="64"/>
    <n v="279900"/>
    <n v="2229950"/>
  </r>
  <r>
    <x v="154"/>
    <x v="24"/>
    <x v="64"/>
    <n v="242000"/>
    <n v="952000"/>
  </r>
  <r>
    <x v="155"/>
    <x v="24"/>
    <x v="64"/>
    <n v="275000"/>
    <n v="2219121"/>
  </r>
  <r>
    <x v="156"/>
    <x v="24"/>
    <x v="64"/>
    <n v="287925"/>
    <n v="1145850"/>
  </r>
  <r>
    <x v="157"/>
    <x v="24"/>
    <x v="64"/>
    <n v="285000"/>
    <n v="2519900"/>
  </r>
  <r>
    <x v="158"/>
    <x v="24"/>
    <x v="64"/>
    <n v="293250"/>
    <n v="2256200"/>
  </r>
  <r>
    <x v="159"/>
    <x v="24"/>
    <x v="64"/>
    <n v="261500"/>
    <n v="2836950"/>
  </r>
  <r>
    <x v="160"/>
    <x v="24"/>
    <x v="64"/>
    <n v="295000"/>
    <n v="3391000"/>
  </r>
  <r>
    <x v="161"/>
    <x v="24"/>
    <x v="64"/>
    <n v="299999"/>
    <n v="6711388"/>
  </r>
  <r>
    <x v="162"/>
    <x v="24"/>
    <x v="64"/>
    <n v="313275"/>
    <n v="3155101"/>
  </r>
  <r>
    <x v="163"/>
    <x v="24"/>
    <x v="64"/>
    <n v="335000"/>
    <n v="3550400"/>
  </r>
  <r>
    <x v="164"/>
    <x v="24"/>
    <x v="64"/>
    <n v="324450"/>
    <n v="2745200"/>
  </r>
  <r>
    <x v="165"/>
    <x v="24"/>
    <x v="64"/>
    <n v="269950"/>
    <n v="2758750"/>
  </r>
  <r>
    <x v="166"/>
    <x v="24"/>
    <x v="64"/>
    <n v="284500"/>
    <n v="2873000"/>
  </r>
  <r>
    <x v="167"/>
    <x v="24"/>
    <x v="64"/>
    <n v="245000"/>
    <n v="2590400"/>
  </r>
  <r>
    <x v="168"/>
    <x v="24"/>
    <x v="64"/>
    <n v="325275"/>
    <n v="1179550"/>
  </r>
  <r>
    <x v="169"/>
    <x v="24"/>
    <x v="64"/>
    <n v="270000"/>
    <n v="1809400"/>
  </r>
  <r>
    <x v="170"/>
    <x v="24"/>
    <x v="64"/>
    <n v="245000"/>
    <n v="1846500"/>
  </r>
  <r>
    <x v="171"/>
    <x v="24"/>
    <x v="64"/>
    <n v="240000"/>
    <n v="2941400"/>
  </r>
  <r>
    <x v="172"/>
    <x v="24"/>
    <x v="64"/>
    <n v="276675"/>
    <n v="2545200"/>
  </r>
  <r>
    <x v="173"/>
    <x v="24"/>
    <x v="64"/>
    <n v="339250"/>
    <n v="5789804"/>
  </r>
  <r>
    <x v="174"/>
    <x v="24"/>
    <x v="64"/>
    <n v="310000"/>
    <n v="4546878"/>
  </r>
  <r>
    <x v="175"/>
    <x v="24"/>
    <x v="64"/>
    <n v="328000"/>
    <n v="3839444"/>
  </r>
  <r>
    <x v="176"/>
    <x v="24"/>
    <x v="64"/>
    <n v="310000"/>
    <n v="1396000"/>
  </r>
  <r>
    <x v="177"/>
    <x v="24"/>
    <x v="64"/>
    <n v="312500"/>
    <n v="3645288"/>
  </r>
  <r>
    <x v="178"/>
    <x v="24"/>
    <x v="64"/>
    <n v="285225"/>
    <n v="2821900"/>
  </r>
  <r>
    <x v="179"/>
    <x v="24"/>
    <x v="64"/>
    <n v="300000"/>
    <n v="3287900"/>
  </r>
  <r>
    <x v="180"/>
    <x v="24"/>
    <x v="64"/>
    <n v="274600"/>
    <n v="2260600"/>
  </r>
  <r>
    <x v="181"/>
    <x v="24"/>
    <x v="64"/>
    <n v="319950"/>
    <n v="2295740"/>
  </r>
  <r>
    <x v="182"/>
    <x v="24"/>
    <x v="64"/>
    <n v="365000"/>
    <n v="1517500"/>
  </r>
  <r>
    <x v="183"/>
    <x v="24"/>
    <x v="64"/>
    <n v="309000"/>
    <n v="2376850"/>
  </r>
  <r>
    <x v="184"/>
    <x v="24"/>
    <x v="64"/>
    <n v="340000"/>
    <n v="3753577"/>
  </r>
  <r>
    <x v="185"/>
    <x v="24"/>
    <x v="64"/>
    <n v="362550"/>
    <n v="3417925"/>
  </r>
  <r>
    <x v="186"/>
    <x v="24"/>
    <x v="64"/>
    <n v="325000"/>
    <n v="3008950"/>
  </r>
  <r>
    <x v="187"/>
    <x v="24"/>
    <x v="64"/>
    <n v="330000"/>
    <n v="5582000"/>
  </r>
  <r>
    <x v="188"/>
    <x v="24"/>
    <x v="64"/>
    <n v="359000"/>
    <n v="1163000"/>
  </r>
  <r>
    <x v="189"/>
    <x v="24"/>
    <x v="64"/>
    <n v="369975"/>
    <n v="4394349"/>
  </r>
  <r>
    <x v="190"/>
    <x v="24"/>
    <x v="64"/>
    <n v="392250"/>
    <n v="2260900"/>
  </r>
  <r>
    <x v="191"/>
    <x v="24"/>
    <x v="64"/>
    <n v="266000"/>
    <n v="1854000"/>
  </r>
  <r>
    <x v="192"/>
    <x v="24"/>
    <x v="64"/>
    <n v="355000"/>
    <n v="2374900"/>
  </r>
  <r>
    <x v="193"/>
    <x v="24"/>
    <x v="64"/>
    <n v="306000"/>
    <n v="1283000"/>
  </r>
  <r>
    <x v="194"/>
    <x v="24"/>
    <x v="64"/>
    <n v="367000"/>
    <n v="3889950"/>
  </r>
  <r>
    <x v="195"/>
    <x v="24"/>
    <x v="64"/>
    <n v="430000"/>
    <n v="3746900"/>
  </r>
  <r>
    <x v="196"/>
    <x v="24"/>
    <x v="64"/>
    <n v="357250"/>
    <n v="4450750"/>
  </r>
  <r>
    <x v="197"/>
    <x v="24"/>
    <x v="64"/>
    <n v="376250"/>
    <n v="4203495"/>
  </r>
  <r>
    <x v="198"/>
    <x v="24"/>
    <x v="64"/>
    <n v="375000"/>
    <n v="4437250"/>
  </r>
  <r>
    <x v="199"/>
    <x v="24"/>
    <x v="64"/>
    <n v="411000"/>
    <n v="5739000"/>
  </r>
  <r>
    <x v="200"/>
    <x v="24"/>
    <x v="64"/>
    <n v="400000"/>
    <n v="4591200"/>
  </r>
  <r>
    <x v="201"/>
    <x v="24"/>
    <x v="64"/>
    <n v="381000"/>
    <n v="2351950"/>
  </r>
  <r>
    <x v="12"/>
    <x v="26"/>
    <x v="64"/>
    <m/>
    <n v="0"/>
  </r>
  <r>
    <x v="13"/>
    <x v="26"/>
    <x v="64"/>
    <m/>
    <n v="0"/>
  </r>
  <r>
    <x v="14"/>
    <x v="26"/>
    <x v="64"/>
    <m/>
    <n v="0"/>
  </r>
  <r>
    <x v="15"/>
    <x v="26"/>
    <x v="64"/>
    <m/>
    <n v="0"/>
  </r>
  <r>
    <x v="16"/>
    <x v="26"/>
    <x v="64"/>
    <m/>
    <n v="0"/>
  </r>
  <r>
    <x v="17"/>
    <x v="26"/>
    <x v="64"/>
    <m/>
    <n v="0"/>
  </r>
  <r>
    <x v="18"/>
    <x v="26"/>
    <x v="64"/>
    <m/>
    <n v="0"/>
  </r>
  <r>
    <x v="19"/>
    <x v="26"/>
    <x v="64"/>
    <n v="245000"/>
    <n v="245000"/>
  </r>
  <r>
    <x v="20"/>
    <x v="26"/>
    <x v="64"/>
    <n v="419000"/>
    <n v="419000"/>
  </r>
  <r>
    <x v="21"/>
    <x v="26"/>
    <x v="64"/>
    <m/>
    <n v="0"/>
  </r>
  <r>
    <x v="22"/>
    <x v="26"/>
    <x v="64"/>
    <m/>
    <n v="0"/>
  </r>
  <r>
    <x v="23"/>
    <x v="26"/>
    <x v="64"/>
    <m/>
    <n v="0"/>
  </r>
  <r>
    <x v="24"/>
    <x v="26"/>
    <x v="64"/>
    <m/>
    <n v="0"/>
  </r>
  <r>
    <x v="25"/>
    <x v="26"/>
    <x v="64"/>
    <m/>
    <n v="0"/>
  </r>
  <r>
    <x v="26"/>
    <x v="26"/>
    <x v="64"/>
    <m/>
    <n v="0"/>
  </r>
  <r>
    <x v="27"/>
    <x v="26"/>
    <x v="64"/>
    <m/>
    <n v="0"/>
  </r>
  <r>
    <x v="28"/>
    <x v="26"/>
    <x v="64"/>
    <n v="228000"/>
    <n v="228000"/>
  </r>
  <r>
    <x v="29"/>
    <x v="26"/>
    <x v="64"/>
    <m/>
    <n v="0"/>
  </r>
  <r>
    <x v="30"/>
    <x v="26"/>
    <x v="64"/>
    <m/>
    <n v="0"/>
  </r>
  <r>
    <x v="31"/>
    <x v="26"/>
    <x v="64"/>
    <m/>
    <n v="0"/>
  </r>
  <r>
    <x v="32"/>
    <x v="26"/>
    <x v="64"/>
    <n v="354000"/>
    <n v="354000"/>
  </r>
  <r>
    <x v="33"/>
    <x v="26"/>
    <x v="64"/>
    <n v="256500"/>
    <n v="256500"/>
  </r>
  <r>
    <x v="34"/>
    <x v="26"/>
    <x v="64"/>
    <m/>
    <n v="0"/>
  </r>
  <r>
    <x v="35"/>
    <x v="26"/>
    <x v="64"/>
    <m/>
    <n v="0"/>
  </r>
  <r>
    <x v="36"/>
    <x v="26"/>
    <x v="64"/>
    <m/>
    <n v="0"/>
  </r>
  <r>
    <x v="37"/>
    <x v="26"/>
    <x v="64"/>
    <m/>
    <n v="0"/>
  </r>
  <r>
    <x v="38"/>
    <x v="26"/>
    <x v="64"/>
    <m/>
    <n v="0"/>
  </r>
  <r>
    <x v="39"/>
    <x v="26"/>
    <x v="64"/>
    <n v="225000"/>
    <n v="225000"/>
  </r>
  <r>
    <x v="40"/>
    <x v="26"/>
    <x v="64"/>
    <m/>
    <n v="0"/>
  </r>
  <r>
    <x v="41"/>
    <x v="26"/>
    <x v="64"/>
    <m/>
    <n v="0"/>
  </r>
  <r>
    <x v="42"/>
    <x v="26"/>
    <x v="64"/>
    <m/>
    <n v="0"/>
  </r>
  <r>
    <x v="43"/>
    <x v="26"/>
    <x v="64"/>
    <m/>
    <n v="0"/>
  </r>
  <r>
    <x v="44"/>
    <x v="26"/>
    <x v="64"/>
    <m/>
    <n v="0"/>
  </r>
  <r>
    <x v="45"/>
    <x v="26"/>
    <x v="64"/>
    <m/>
    <n v="0"/>
  </r>
  <r>
    <x v="46"/>
    <x v="26"/>
    <x v="64"/>
    <m/>
    <n v="0"/>
  </r>
  <r>
    <x v="47"/>
    <x v="26"/>
    <x v="64"/>
    <n v="327500"/>
    <n v="327500"/>
  </r>
  <r>
    <x v="48"/>
    <x v="26"/>
    <x v="64"/>
    <m/>
    <n v="0"/>
  </r>
  <r>
    <x v="49"/>
    <x v="26"/>
    <x v="64"/>
    <m/>
    <n v="0"/>
  </r>
  <r>
    <x v="50"/>
    <x v="26"/>
    <x v="64"/>
    <m/>
    <n v="0"/>
  </r>
  <r>
    <x v="51"/>
    <x v="26"/>
    <x v="64"/>
    <m/>
    <n v="0"/>
  </r>
  <r>
    <x v="52"/>
    <x v="26"/>
    <x v="64"/>
    <m/>
    <n v="0"/>
  </r>
  <r>
    <x v="53"/>
    <x v="26"/>
    <x v="64"/>
    <m/>
    <n v="0"/>
  </r>
  <r>
    <x v="54"/>
    <x v="26"/>
    <x v="64"/>
    <m/>
    <n v="0"/>
  </r>
  <r>
    <x v="55"/>
    <x v="26"/>
    <x v="64"/>
    <m/>
    <n v="0"/>
  </r>
  <r>
    <x v="56"/>
    <x v="26"/>
    <x v="64"/>
    <m/>
    <n v="0"/>
  </r>
  <r>
    <x v="57"/>
    <x v="26"/>
    <x v="64"/>
    <m/>
    <n v="0"/>
  </r>
  <r>
    <x v="58"/>
    <x v="26"/>
    <x v="64"/>
    <m/>
    <n v="0"/>
  </r>
  <r>
    <x v="59"/>
    <x v="26"/>
    <x v="64"/>
    <m/>
    <n v="0"/>
  </r>
  <r>
    <x v="60"/>
    <x v="26"/>
    <x v="64"/>
    <m/>
    <n v="0"/>
  </r>
  <r>
    <x v="61"/>
    <x v="26"/>
    <x v="64"/>
    <m/>
    <n v="0"/>
  </r>
  <r>
    <x v="62"/>
    <x v="26"/>
    <x v="64"/>
    <m/>
    <n v="0"/>
  </r>
  <r>
    <x v="63"/>
    <x v="26"/>
    <x v="64"/>
    <m/>
    <n v="0"/>
  </r>
  <r>
    <x v="64"/>
    <x v="26"/>
    <x v="64"/>
    <m/>
    <n v="0"/>
  </r>
  <r>
    <x v="65"/>
    <x v="26"/>
    <x v="64"/>
    <n v="208000"/>
    <n v="208000"/>
  </r>
  <r>
    <x v="66"/>
    <x v="26"/>
    <x v="64"/>
    <n v="431736"/>
    <n v="431736"/>
  </r>
  <r>
    <x v="67"/>
    <x v="26"/>
    <x v="64"/>
    <m/>
    <n v="0"/>
  </r>
  <r>
    <x v="68"/>
    <x v="26"/>
    <x v="64"/>
    <m/>
    <n v="0"/>
  </r>
  <r>
    <x v="69"/>
    <x v="26"/>
    <x v="64"/>
    <m/>
    <n v="0"/>
  </r>
  <r>
    <x v="70"/>
    <x v="26"/>
    <x v="64"/>
    <m/>
    <n v="0"/>
  </r>
  <r>
    <x v="71"/>
    <x v="26"/>
    <x v="64"/>
    <m/>
    <n v="0"/>
  </r>
  <r>
    <x v="72"/>
    <x v="26"/>
    <x v="64"/>
    <m/>
    <n v="0"/>
  </r>
  <r>
    <x v="73"/>
    <x v="26"/>
    <x v="64"/>
    <m/>
    <n v="0"/>
  </r>
  <r>
    <x v="74"/>
    <x v="26"/>
    <x v="64"/>
    <m/>
    <n v="0"/>
  </r>
  <r>
    <x v="75"/>
    <x v="26"/>
    <x v="64"/>
    <n v="345000"/>
    <n v="345000"/>
  </r>
  <r>
    <x v="76"/>
    <x v="26"/>
    <x v="64"/>
    <m/>
    <n v="0"/>
  </r>
  <r>
    <x v="77"/>
    <x v="26"/>
    <x v="64"/>
    <m/>
    <n v="0"/>
  </r>
  <r>
    <x v="78"/>
    <x v="26"/>
    <x v="64"/>
    <n v="160000"/>
    <n v="160000"/>
  </r>
  <r>
    <x v="79"/>
    <x v="26"/>
    <x v="64"/>
    <m/>
    <n v="0"/>
  </r>
  <r>
    <x v="80"/>
    <x v="26"/>
    <x v="64"/>
    <m/>
    <n v="0"/>
  </r>
  <r>
    <x v="81"/>
    <x v="26"/>
    <x v="64"/>
    <m/>
    <n v="0"/>
  </r>
  <r>
    <x v="82"/>
    <x v="26"/>
    <x v="64"/>
    <m/>
    <n v="0"/>
  </r>
  <r>
    <x v="83"/>
    <x v="26"/>
    <x v="64"/>
    <m/>
    <n v="0"/>
  </r>
  <r>
    <x v="84"/>
    <x v="26"/>
    <x v="64"/>
    <m/>
    <n v="0"/>
  </r>
  <r>
    <x v="85"/>
    <x v="26"/>
    <x v="64"/>
    <m/>
    <n v="0"/>
  </r>
  <r>
    <x v="86"/>
    <x v="26"/>
    <x v="64"/>
    <m/>
    <n v="0"/>
  </r>
  <r>
    <x v="87"/>
    <x v="26"/>
    <x v="64"/>
    <m/>
    <n v="0"/>
  </r>
  <r>
    <x v="88"/>
    <x v="26"/>
    <x v="64"/>
    <m/>
    <n v="0"/>
  </r>
  <r>
    <x v="89"/>
    <x v="26"/>
    <x v="64"/>
    <m/>
    <n v="0"/>
  </r>
  <r>
    <x v="90"/>
    <x v="26"/>
    <x v="64"/>
    <m/>
    <n v="0"/>
  </r>
  <r>
    <x v="91"/>
    <x v="26"/>
    <x v="64"/>
    <n v="341000"/>
    <n v="341000"/>
  </r>
  <r>
    <x v="92"/>
    <x v="26"/>
    <x v="64"/>
    <m/>
    <n v="0"/>
  </r>
  <r>
    <x v="93"/>
    <x v="26"/>
    <x v="64"/>
    <m/>
    <n v="0"/>
  </r>
  <r>
    <x v="94"/>
    <x v="26"/>
    <x v="64"/>
    <m/>
    <n v="0"/>
  </r>
  <r>
    <x v="95"/>
    <x v="26"/>
    <x v="64"/>
    <m/>
    <n v="0"/>
  </r>
  <r>
    <x v="96"/>
    <x v="26"/>
    <x v="64"/>
    <m/>
    <n v="0"/>
  </r>
  <r>
    <x v="97"/>
    <x v="26"/>
    <x v="64"/>
    <n v="350000"/>
    <n v="350000"/>
  </r>
  <r>
    <x v="98"/>
    <x v="26"/>
    <x v="64"/>
    <m/>
    <n v="0"/>
  </r>
  <r>
    <x v="99"/>
    <x v="26"/>
    <x v="64"/>
    <m/>
    <n v="0"/>
  </r>
  <r>
    <x v="100"/>
    <x v="26"/>
    <x v="64"/>
    <m/>
    <n v="0"/>
  </r>
  <r>
    <x v="101"/>
    <x v="26"/>
    <x v="64"/>
    <m/>
    <n v="0"/>
  </r>
  <r>
    <x v="102"/>
    <x v="26"/>
    <x v="64"/>
    <m/>
    <n v="0"/>
  </r>
  <r>
    <x v="103"/>
    <x v="26"/>
    <x v="64"/>
    <m/>
    <n v="0"/>
  </r>
  <r>
    <x v="104"/>
    <x v="26"/>
    <x v="64"/>
    <m/>
    <n v="0"/>
  </r>
  <r>
    <x v="105"/>
    <x v="26"/>
    <x v="64"/>
    <m/>
    <n v="0"/>
  </r>
  <r>
    <x v="106"/>
    <x v="26"/>
    <x v="64"/>
    <m/>
    <n v="0"/>
  </r>
  <r>
    <x v="107"/>
    <x v="26"/>
    <x v="64"/>
    <m/>
    <n v="0"/>
  </r>
  <r>
    <x v="108"/>
    <x v="26"/>
    <x v="64"/>
    <m/>
    <n v="0"/>
  </r>
  <r>
    <x v="109"/>
    <x v="26"/>
    <x v="64"/>
    <m/>
    <n v="0"/>
  </r>
  <r>
    <x v="110"/>
    <x v="26"/>
    <x v="64"/>
    <m/>
    <n v="0"/>
  </r>
  <r>
    <x v="111"/>
    <x v="26"/>
    <x v="64"/>
    <m/>
    <n v="0"/>
  </r>
  <r>
    <x v="112"/>
    <x v="26"/>
    <x v="64"/>
    <n v="128000"/>
    <n v="128000"/>
  </r>
  <r>
    <x v="113"/>
    <x v="26"/>
    <x v="64"/>
    <m/>
    <n v="0"/>
  </r>
  <r>
    <x v="114"/>
    <x v="26"/>
    <x v="64"/>
    <m/>
    <n v="0"/>
  </r>
  <r>
    <x v="115"/>
    <x v="26"/>
    <x v="64"/>
    <m/>
    <n v="0"/>
  </r>
  <r>
    <x v="116"/>
    <x v="26"/>
    <x v="64"/>
    <m/>
    <n v="0"/>
  </r>
  <r>
    <x v="117"/>
    <x v="26"/>
    <x v="64"/>
    <m/>
    <n v="0"/>
  </r>
  <r>
    <x v="118"/>
    <x v="26"/>
    <x v="64"/>
    <m/>
    <n v="0"/>
  </r>
  <r>
    <x v="119"/>
    <x v="26"/>
    <x v="64"/>
    <m/>
    <n v="0"/>
  </r>
  <r>
    <x v="120"/>
    <x v="26"/>
    <x v="64"/>
    <m/>
    <n v="0"/>
  </r>
  <r>
    <x v="121"/>
    <x v="26"/>
    <x v="64"/>
    <m/>
    <n v="0"/>
  </r>
  <r>
    <x v="122"/>
    <x v="26"/>
    <x v="64"/>
    <m/>
    <n v="0"/>
  </r>
  <r>
    <x v="123"/>
    <x v="26"/>
    <x v="64"/>
    <m/>
    <n v="0"/>
  </r>
  <r>
    <x v="124"/>
    <x v="26"/>
    <x v="64"/>
    <m/>
    <n v="0"/>
  </r>
  <r>
    <x v="125"/>
    <x v="26"/>
    <x v="64"/>
    <m/>
    <n v="0"/>
  </r>
  <r>
    <x v="126"/>
    <x v="26"/>
    <x v="64"/>
    <m/>
    <n v="0"/>
  </r>
  <r>
    <x v="127"/>
    <x v="26"/>
    <x v="64"/>
    <n v="228000"/>
    <n v="228000"/>
  </r>
  <r>
    <x v="128"/>
    <x v="26"/>
    <x v="64"/>
    <m/>
    <n v="0"/>
  </r>
  <r>
    <x v="129"/>
    <x v="26"/>
    <x v="64"/>
    <m/>
    <n v="0"/>
  </r>
  <r>
    <x v="130"/>
    <x v="26"/>
    <x v="64"/>
    <m/>
    <n v="0"/>
  </r>
  <r>
    <x v="131"/>
    <x v="26"/>
    <x v="64"/>
    <m/>
    <n v="0"/>
  </r>
  <r>
    <x v="132"/>
    <x v="26"/>
    <x v="64"/>
    <m/>
    <n v="0"/>
  </r>
  <r>
    <x v="133"/>
    <x v="26"/>
    <x v="64"/>
    <m/>
    <n v="0"/>
  </r>
  <r>
    <x v="134"/>
    <x v="26"/>
    <x v="64"/>
    <m/>
    <n v="0"/>
  </r>
  <r>
    <x v="135"/>
    <x v="26"/>
    <x v="64"/>
    <m/>
    <n v="0"/>
  </r>
  <r>
    <x v="136"/>
    <x v="26"/>
    <x v="64"/>
    <m/>
    <n v="0"/>
  </r>
  <r>
    <x v="137"/>
    <x v="26"/>
    <x v="64"/>
    <m/>
    <n v="0"/>
  </r>
  <r>
    <x v="138"/>
    <x v="26"/>
    <x v="64"/>
    <m/>
    <n v="0"/>
  </r>
  <r>
    <x v="139"/>
    <x v="26"/>
    <x v="64"/>
    <m/>
    <n v="0"/>
  </r>
  <r>
    <x v="140"/>
    <x v="26"/>
    <x v="64"/>
    <m/>
    <n v="0"/>
  </r>
  <r>
    <x v="141"/>
    <x v="26"/>
    <x v="64"/>
    <m/>
    <n v="0"/>
  </r>
  <r>
    <x v="142"/>
    <x v="26"/>
    <x v="64"/>
    <m/>
    <n v="0"/>
  </r>
  <r>
    <x v="143"/>
    <x v="26"/>
    <x v="64"/>
    <m/>
    <n v="0"/>
  </r>
  <r>
    <x v="144"/>
    <x v="26"/>
    <x v="64"/>
    <m/>
    <n v="0"/>
  </r>
  <r>
    <x v="145"/>
    <x v="26"/>
    <x v="64"/>
    <m/>
    <n v="0"/>
  </r>
  <r>
    <x v="146"/>
    <x v="26"/>
    <x v="64"/>
    <m/>
    <n v="0"/>
  </r>
  <r>
    <x v="147"/>
    <x v="26"/>
    <x v="64"/>
    <m/>
    <n v="0"/>
  </r>
  <r>
    <x v="148"/>
    <x v="26"/>
    <x v="64"/>
    <m/>
    <n v="0"/>
  </r>
  <r>
    <x v="149"/>
    <x v="26"/>
    <x v="64"/>
    <n v="261250"/>
    <n v="522500"/>
  </r>
  <r>
    <x v="150"/>
    <x v="26"/>
    <x v="64"/>
    <m/>
    <n v="0"/>
  </r>
  <r>
    <x v="151"/>
    <x v="26"/>
    <x v="64"/>
    <n v="429500"/>
    <n v="429500"/>
  </r>
  <r>
    <x v="152"/>
    <x v="26"/>
    <x v="64"/>
    <m/>
    <n v="0"/>
  </r>
  <r>
    <x v="153"/>
    <x v="26"/>
    <x v="64"/>
    <m/>
    <n v="0"/>
  </r>
  <r>
    <x v="154"/>
    <x v="26"/>
    <x v="64"/>
    <m/>
    <n v="0"/>
  </r>
  <r>
    <x v="155"/>
    <x v="26"/>
    <x v="64"/>
    <m/>
    <n v="0"/>
  </r>
  <r>
    <x v="156"/>
    <x v="26"/>
    <x v="64"/>
    <m/>
    <n v="0"/>
  </r>
  <r>
    <x v="157"/>
    <x v="26"/>
    <x v="64"/>
    <m/>
    <n v="0"/>
  </r>
  <r>
    <x v="158"/>
    <x v="26"/>
    <x v="64"/>
    <m/>
    <n v="0"/>
  </r>
  <r>
    <x v="159"/>
    <x v="26"/>
    <x v="64"/>
    <m/>
    <n v="0"/>
  </r>
  <r>
    <x v="160"/>
    <x v="26"/>
    <x v="64"/>
    <m/>
    <n v="0"/>
  </r>
  <r>
    <x v="161"/>
    <x v="26"/>
    <x v="64"/>
    <m/>
    <n v="0"/>
  </r>
  <r>
    <x v="162"/>
    <x v="26"/>
    <x v="64"/>
    <m/>
    <n v="0"/>
  </r>
  <r>
    <x v="163"/>
    <x v="26"/>
    <x v="64"/>
    <m/>
    <n v="0"/>
  </r>
  <r>
    <x v="164"/>
    <x v="26"/>
    <x v="64"/>
    <n v="250000"/>
    <n v="250000"/>
  </r>
  <r>
    <x v="165"/>
    <x v="26"/>
    <x v="64"/>
    <n v="370449"/>
    <n v="370449"/>
  </r>
  <r>
    <x v="166"/>
    <x v="26"/>
    <x v="64"/>
    <m/>
    <n v="0"/>
  </r>
  <r>
    <x v="167"/>
    <x v="26"/>
    <x v="64"/>
    <m/>
    <n v="0"/>
  </r>
  <r>
    <x v="168"/>
    <x v="26"/>
    <x v="64"/>
    <n v="623843"/>
    <n v="623843"/>
  </r>
  <r>
    <x v="169"/>
    <x v="26"/>
    <x v="64"/>
    <n v="547755"/>
    <n v="547755"/>
  </r>
  <r>
    <x v="170"/>
    <x v="26"/>
    <x v="64"/>
    <m/>
    <n v="0"/>
  </r>
  <r>
    <x v="171"/>
    <x v="26"/>
    <x v="64"/>
    <n v="647710"/>
    <n v="647710"/>
  </r>
  <r>
    <x v="172"/>
    <x v="26"/>
    <x v="64"/>
    <m/>
    <n v="0"/>
  </r>
  <r>
    <x v="173"/>
    <x v="26"/>
    <x v="64"/>
    <n v="548690"/>
    <n v="548690"/>
  </r>
  <r>
    <x v="174"/>
    <x v="26"/>
    <x v="64"/>
    <m/>
    <n v="0"/>
  </r>
  <r>
    <x v="175"/>
    <x v="26"/>
    <x v="64"/>
    <m/>
    <n v="0"/>
  </r>
  <r>
    <x v="176"/>
    <x v="26"/>
    <x v="64"/>
    <n v="587189"/>
    <n v="1761499"/>
  </r>
  <r>
    <x v="177"/>
    <x v="26"/>
    <x v="64"/>
    <m/>
    <n v="0"/>
  </r>
  <r>
    <x v="178"/>
    <x v="26"/>
    <x v="64"/>
    <m/>
    <n v="0"/>
  </r>
  <r>
    <x v="179"/>
    <x v="26"/>
    <x v="64"/>
    <n v="618395"/>
    <n v="618395"/>
  </r>
  <r>
    <x v="180"/>
    <x v="26"/>
    <x v="64"/>
    <m/>
    <n v="0"/>
  </r>
  <r>
    <x v="181"/>
    <x v="26"/>
    <x v="64"/>
    <n v="559735"/>
    <n v="1691190"/>
  </r>
  <r>
    <x v="182"/>
    <x v="26"/>
    <x v="64"/>
    <n v="574967"/>
    <n v="1149934"/>
  </r>
  <r>
    <x v="183"/>
    <x v="26"/>
    <x v="64"/>
    <n v="605585"/>
    <n v="1811870"/>
  </r>
  <r>
    <x v="184"/>
    <x v="26"/>
    <x v="64"/>
    <m/>
    <n v="0"/>
  </r>
  <r>
    <x v="185"/>
    <x v="26"/>
    <x v="64"/>
    <m/>
    <n v="0"/>
  </r>
  <r>
    <x v="186"/>
    <x v="26"/>
    <x v="64"/>
    <n v="555000"/>
    <n v="555000"/>
  </r>
  <r>
    <x v="187"/>
    <x v="26"/>
    <x v="64"/>
    <m/>
    <n v="0"/>
  </r>
  <r>
    <x v="188"/>
    <x v="26"/>
    <x v="64"/>
    <n v="599999"/>
    <n v="599999"/>
  </r>
  <r>
    <x v="189"/>
    <x v="26"/>
    <x v="64"/>
    <m/>
    <n v="0"/>
  </r>
  <r>
    <x v="190"/>
    <x v="26"/>
    <x v="64"/>
    <n v="581989"/>
    <n v="581989"/>
  </r>
  <r>
    <x v="191"/>
    <x v="26"/>
    <x v="64"/>
    <m/>
    <n v="0"/>
  </r>
  <r>
    <x v="192"/>
    <x v="26"/>
    <x v="64"/>
    <m/>
    <n v="0"/>
  </r>
  <r>
    <x v="193"/>
    <x v="26"/>
    <x v="64"/>
    <m/>
    <n v="0"/>
  </r>
  <r>
    <x v="194"/>
    <x v="26"/>
    <x v="64"/>
    <n v="342500"/>
    <n v="685000"/>
  </r>
  <r>
    <x v="195"/>
    <x v="26"/>
    <x v="64"/>
    <m/>
    <n v="0"/>
  </r>
  <r>
    <x v="196"/>
    <x v="26"/>
    <x v="64"/>
    <m/>
    <n v="0"/>
  </r>
  <r>
    <x v="197"/>
    <x v="26"/>
    <x v="64"/>
    <m/>
    <n v="0"/>
  </r>
  <r>
    <x v="198"/>
    <x v="26"/>
    <x v="64"/>
    <n v="385000"/>
    <n v="385000"/>
  </r>
  <r>
    <x v="199"/>
    <x v="26"/>
    <x v="64"/>
    <m/>
    <n v="0"/>
  </r>
  <r>
    <x v="200"/>
    <x v="26"/>
    <x v="64"/>
    <n v="649000"/>
    <n v="649000"/>
  </r>
  <r>
    <x v="201"/>
    <x v="26"/>
    <x v="64"/>
    <m/>
    <m/>
  </r>
  <r>
    <x v="12"/>
    <x v="19"/>
    <x v="104"/>
    <m/>
    <n v="0"/>
  </r>
  <r>
    <x v="13"/>
    <x v="19"/>
    <x v="104"/>
    <m/>
    <n v="0"/>
  </r>
  <r>
    <x v="14"/>
    <x v="19"/>
    <x v="104"/>
    <m/>
    <n v="0"/>
  </r>
  <r>
    <x v="15"/>
    <x v="19"/>
    <x v="104"/>
    <m/>
    <n v="0"/>
  </r>
  <r>
    <x v="16"/>
    <x v="19"/>
    <x v="104"/>
    <m/>
    <n v="0"/>
  </r>
  <r>
    <x v="17"/>
    <x v="19"/>
    <x v="104"/>
    <m/>
    <n v="0"/>
  </r>
  <r>
    <x v="18"/>
    <x v="19"/>
    <x v="104"/>
    <m/>
    <n v="0"/>
  </r>
  <r>
    <x v="19"/>
    <x v="19"/>
    <x v="104"/>
    <m/>
    <n v="0"/>
  </r>
  <r>
    <x v="20"/>
    <x v="19"/>
    <x v="104"/>
    <m/>
    <n v="0"/>
  </r>
  <r>
    <x v="21"/>
    <x v="19"/>
    <x v="104"/>
    <m/>
    <n v="0"/>
  </r>
  <r>
    <x v="22"/>
    <x v="19"/>
    <x v="104"/>
    <m/>
    <n v="0"/>
  </r>
  <r>
    <x v="23"/>
    <x v="19"/>
    <x v="104"/>
    <m/>
    <n v="0"/>
  </r>
  <r>
    <x v="24"/>
    <x v="19"/>
    <x v="104"/>
    <m/>
    <n v="0"/>
  </r>
  <r>
    <x v="25"/>
    <x v="19"/>
    <x v="104"/>
    <m/>
    <n v="0"/>
  </r>
  <r>
    <x v="26"/>
    <x v="19"/>
    <x v="104"/>
    <m/>
    <n v="0"/>
  </r>
  <r>
    <x v="27"/>
    <x v="19"/>
    <x v="104"/>
    <m/>
    <n v="0"/>
  </r>
  <r>
    <x v="28"/>
    <x v="19"/>
    <x v="104"/>
    <m/>
    <n v="0"/>
  </r>
  <r>
    <x v="29"/>
    <x v="19"/>
    <x v="104"/>
    <m/>
    <n v="0"/>
  </r>
  <r>
    <x v="30"/>
    <x v="19"/>
    <x v="104"/>
    <m/>
    <n v="0"/>
  </r>
  <r>
    <x v="31"/>
    <x v="19"/>
    <x v="104"/>
    <m/>
    <n v="0"/>
  </r>
  <r>
    <x v="32"/>
    <x v="19"/>
    <x v="104"/>
    <m/>
    <n v="0"/>
  </r>
  <r>
    <x v="33"/>
    <x v="19"/>
    <x v="104"/>
    <m/>
    <n v="0"/>
  </r>
  <r>
    <x v="34"/>
    <x v="19"/>
    <x v="104"/>
    <m/>
    <n v="0"/>
  </r>
  <r>
    <x v="35"/>
    <x v="19"/>
    <x v="104"/>
    <m/>
    <n v="0"/>
  </r>
  <r>
    <x v="36"/>
    <x v="19"/>
    <x v="104"/>
    <m/>
    <n v="0"/>
  </r>
  <r>
    <x v="37"/>
    <x v="19"/>
    <x v="104"/>
    <m/>
    <n v="0"/>
  </r>
  <r>
    <x v="38"/>
    <x v="19"/>
    <x v="104"/>
    <m/>
    <n v="0"/>
  </r>
  <r>
    <x v="39"/>
    <x v="19"/>
    <x v="104"/>
    <m/>
    <n v="0"/>
  </r>
  <r>
    <x v="40"/>
    <x v="19"/>
    <x v="104"/>
    <m/>
    <n v="0"/>
  </r>
  <r>
    <x v="41"/>
    <x v="19"/>
    <x v="104"/>
    <m/>
    <n v="0"/>
  </r>
  <r>
    <x v="42"/>
    <x v="19"/>
    <x v="104"/>
    <m/>
    <n v="0"/>
  </r>
  <r>
    <x v="43"/>
    <x v="19"/>
    <x v="104"/>
    <m/>
    <n v="0"/>
  </r>
  <r>
    <x v="44"/>
    <x v="19"/>
    <x v="104"/>
    <m/>
    <n v="0"/>
  </r>
  <r>
    <x v="45"/>
    <x v="19"/>
    <x v="104"/>
    <m/>
    <n v="0"/>
  </r>
  <r>
    <x v="46"/>
    <x v="19"/>
    <x v="104"/>
    <m/>
    <n v="0"/>
  </r>
  <r>
    <x v="47"/>
    <x v="19"/>
    <x v="104"/>
    <m/>
    <n v="0"/>
  </r>
  <r>
    <x v="48"/>
    <x v="19"/>
    <x v="104"/>
    <m/>
    <n v="0"/>
  </r>
  <r>
    <x v="49"/>
    <x v="19"/>
    <x v="104"/>
    <m/>
    <n v="0"/>
  </r>
  <r>
    <x v="50"/>
    <x v="19"/>
    <x v="104"/>
    <m/>
    <n v="0"/>
  </r>
  <r>
    <x v="51"/>
    <x v="19"/>
    <x v="104"/>
    <m/>
    <n v="0"/>
  </r>
  <r>
    <x v="52"/>
    <x v="19"/>
    <x v="104"/>
    <m/>
    <n v="0"/>
  </r>
  <r>
    <x v="53"/>
    <x v="19"/>
    <x v="104"/>
    <m/>
    <n v="0"/>
  </r>
  <r>
    <x v="54"/>
    <x v="19"/>
    <x v="104"/>
    <m/>
    <n v="0"/>
  </r>
  <r>
    <x v="55"/>
    <x v="19"/>
    <x v="104"/>
    <m/>
    <n v="0"/>
  </r>
  <r>
    <x v="56"/>
    <x v="19"/>
    <x v="104"/>
    <m/>
    <n v="0"/>
  </r>
  <r>
    <x v="57"/>
    <x v="19"/>
    <x v="104"/>
    <m/>
    <n v="0"/>
  </r>
  <r>
    <x v="58"/>
    <x v="19"/>
    <x v="104"/>
    <m/>
    <n v="0"/>
  </r>
  <r>
    <x v="59"/>
    <x v="19"/>
    <x v="104"/>
    <m/>
    <n v="0"/>
  </r>
  <r>
    <x v="60"/>
    <x v="19"/>
    <x v="104"/>
    <m/>
    <n v="0"/>
  </r>
  <r>
    <x v="61"/>
    <x v="19"/>
    <x v="104"/>
    <m/>
    <n v="0"/>
  </r>
  <r>
    <x v="62"/>
    <x v="19"/>
    <x v="104"/>
    <m/>
    <n v="0"/>
  </r>
  <r>
    <x v="63"/>
    <x v="19"/>
    <x v="104"/>
    <m/>
    <n v="0"/>
  </r>
  <r>
    <x v="64"/>
    <x v="19"/>
    <x v="104"/>
    <m/>
    <n v="0"/>
  </r>
  <r>
    <x v="65"/>
    <x v="19"/>
    <x v="104"/>
    <m/>
    <n v="0"/>
  </r>
  <r>
    <x v="66"/>
    <x v="19"/>
    <x v="104"/>
    <m/>
    <n v="0"/>
  </r>
  <r>
    <x v="67"/>
    <x v="19"/>
    <x v="104"/>
    <m/>
    <n v="0"/>
  </r>
  <r>
    <x v="68"/>
    <x v="19"/>
    <x v="104"/>
    <m/>
    <n v="0"/>
  </r>
  <r>
    <x v="69"/>
    <x v="19"/>
    <x v="104"/>
    <m/>
    <n v="0"/>
  </r>
  <r>
    <x v="70"/>
    <x v="19"/>
    <x v="104"/>
    <m/>
    <n v="0"/>
  </r>
  <r>
    <x v="71"/>
    <x v="19"/>
    <x v="104"/>
    <m/>
    <n v="0"/>
  </r>
  <r>
    <x v="72"/>
    <x v="19"/>
    <x v="104"/>
    <m/>
    <n v="0"/>
  </r>
  <r>
    <x v="73"/>
    <x v="19"/>
    <x v="104"/>
    <m/>
    <n v="0"/>
  </r>
  <r>
    <x v="74"/>
    <x v="19"/>
    <x v="104"/>
    <m/>
    <n v="0"/>
  </r>
  <r>
    <x v="75"/>
    <x v="19"/>
    <x v="104"/>
    <m/>
    <n v="0"/>
  </r>
  <r>
    <x v="76"/>
    <x v="19"/>
    <x v="104"/>
    <m/>
    <n v="0"/>
  </r>
  <r>
    <x v="77"/>
    <x v="19"/>
    <x v="104"/>
    <m/>
    <n v="0"/>
  </r>
  <r>
    <x v="78"/>
    <x v="19"/>
    <x v="104"/>
    <m/>
    <n v="0"/>
  </r>
  <r>
    <x v="79"/>
    <x v="19"/>
    <x v="104"/>
    <m/>
    <n v="0"/>
  </r>
  <r>
    <x v="80"/>
    <x v="19"/>
    <x v="104"/>
    <m/>
    <n v="0"/>
  </r>
  <r>
    <x v="81"/>
    <x v="19"/>
    <x v="104"/>
    <m/>
    <n v="0"/>
  </r>
  <r>
    <x v="82"/>
    <x v="19"/>
    <x v="104"/>
    <m/>
    <n v="0"/>
  </r>
  <r>
    <x v="83"/>
    <x v="19"/>
    <x v="104"/>
    <m/>
    <n v="0"/>
  </r>
  <r>
    <x v="84"/>
    <x v="19"/>
    <x v="104"/>
    <m/>
    <n v="0"/>
  </r>
  <r>
    <x v="85"/>
    <x v="19"/>
    <x v="104"/>
    <m/>
    <n v="0"/>
  </r>
  <r>
    <x v="86"/>
    <x v="19"/>
    <x v="104"/>
    <m/>
    <n v="0"/>
  </r>
  <r>
    <x v="87"/>
    <x v="19"/>
    <x v="104"/>
    <m/>
    <n v="0"/>
  </r>
  <r>
    <x v="88"/>
    <x v="19"/>
    <x v="104"/>
    <m/>
    <n v="0"/>
  </r>
  <r>
    <x v="89"/>
    <x v="19"/>
    <x v="104"/>
    <m/>
    <n v="0"/>
  </r>
  <r>
    <x v="90"/>
    <x v="19"/>
    <x v="104"/>
    <m/>
    <n v="0"/>
  </r>
  <r>
    <x v="91"/>
    <x v="19"/>
    <x v="104"/>
    <m/>
    <n v="0"/>
  </r>
  <r>
    <x v="92"/>
    <x v="19"/>
    <x v="104"/>
    <m/>
    <n v="0"/>
  </r>
  <r>
    <x v="93"/>
    <x v="19"/>
    <x v="104"/>
    <m/>
    <n v="0"/>
  </r>
  <r>
    <x v="94"/>
    <x v="19"/>
    <x v="104"/>
    <m/>
    <n v="0"/>
  </r>
  <r>
    <x v="95"/>
    <x v="19"/>
    <x v="104"/>
    <m/>
    <n v="0"/>
  </r>
  <r>
    <x v="96"/>
    <x v="19"/>
    <x v="104"/>
    <n v="375000"/>
    <n v="375000"/>
  </r>
  <r>
    <x v="97"/>
    <x v="19"/>
    <x v="104"/>
    <m/>
    <n v="0"/>
  </r>
  <r>
    <x v="98"/>
    <x v="19"/>
    <x v="104"/>
    <m/>
    <n v="0"/>
  </r>
  <r>
    <x v="99"/>
    <x v="19"/>
    <x v="104"/>
    <m/>
    <n v="0"/>
  </r>
  <r>
    <x v="100"/>
    <x v="19"/>
    <x v="104"/>
    <m/>
    <n v="0"/>
  </r>
  <r>
    <x v="101"/>
    <x v="19"/>
    <x v="104"/>
    <m/>
    <n v="0"/>
  </r>
  <r>
    <x v="102"/>
    <x v="19"/>
    <x v="104"/>
    <m/>
    <n v="0"/>
  </r>
  <r>
    <x v="103"/>
    <x v="19"/>
    <x v="104"/>
    <m/>
    <n v="0"/>
  </r>
  <r>
    <x v="104"/>
    <x v="19"/>
    <x v="104"/>
    <m/>
    <n v="0"/>
  </r>
  <r>
    <x v="105"/>
    <x v="19"/>
    <x v="104"/>
    <m/>
    <n v="0"/>
  </r>
  <r>
    <x v="106"/>
    <x v="19"/>
    <x v="104"/>
    <m/>
    <n v="0"/>
  </r>
  <r>
    <x v="107"/>
    <x v="19"/>
    <x v="104"/>
    <m/>
    <n v="0"/>
  </r>
  <r>
    <x v="108"/>
    <x v="19"/>
    <x v="104"/>
    <m/>
    <n v="0"/>
  </r>
  <r>
    <x v="109"/>
    <x v="19"/>
    <x v="104"/>
    <m/>
    <n v="0"/>
  </r>
  <r>
    <x v="110"/>
    <x v="19"/>
    <x v="104"/>
    <m/>
    <n v="0"/>
  </r>
  <r>
    <x v="111"/>
    <x v="19"/>
    <x v="104"/>
    <m/>
    <n v="0"/>
  </r>
  <r>
    <x v="112"/>
    <x v="19"/>
    <x v="104"/>
    <m/>
    <n v="0"/>
  </r>
  <r>
    <x v="113"/>
    <x v="19"/>
    <x v="104"/>
    <m/>
    <n v="0"/>
  </r>
  <r>
    <x v="114"/>
    <x v="19"/>
    <x v="104"/>
    <m/>
    <n v="0"/>
  </r>
  <r>
    <x v="115"/>
    <x v="19"/>
    <x v="104"/>
    <m/>
    <n v="0"/>
  </r>
  <r>
    <x v="116"/>
    <x v="19"/>
    <x v="104"/>
    <m/>
    <n v="0"/>
  </r>
  <r>
    <x v="117"/>
    <x v="19"/>
    <x v="104"/>
    <m/>
    <n v="0"/>
  </r>
  <r>
    <x v="118"/>
    <x v="19"/>
    <x v="104"/>
    <m/>
    <n v="0"/>
  </r>
  <r>
    <x v="119"/>
    <x v="19"/>
    <x v="104"/>
    <m/>
    <n v="0"/>
  </r>
  <r>
    <x v="120"/>
    <x v="19"/>
    <x v="104"/>
    <m/>
    <n v="0"/>
  </r>
  <r>
    <x v="121"/>
    <x v="19"/>
    <x v="104"/>
    <n v="359950"/>
    <n v="359950"/>
  </r>
  <r>
    <x v="122"/>
    <x v="19"/>
    <x v="104"/>
    <m/>
    <n v="0"/>
  </r>
  <r>
    <x v="123"/>
    <x v="19"/>
    <x v="104"/>
    <m/>
    <n v="0"/>
  </r>
  <r>
    <x v="124"/>
    <x v="19"/>
    <x v="104"/>
    <m/>
    <n v="0"/>
  </r>
  <r>
    <x v="125"/>
    <x v="19"/>
    <x v="104"/>
    <m/>
    <n v="0"/>
  </r>
  <r>
    <x v="126"/>
    <x v="19"/>
    <x v="104"/>
    <m/>
    <n v="0"/>
  </r>
  <r>
    <x v="127"/>
    <x v="19"/>
    <x v="104"/>
    <m/>
    <n v="0"/>
  </r>
  <r>
    <x v="128"/>
    <x v="19"/>
    <x v="104"/>
    <m/>
    <n v="0"/>
  </r>
  <r>
    <x v="129"/>
    <x v="19"/>
    <x v="104"/>
    <m/>
    <n v="0"/>
  </r>
  <r>
    <x v="130"/>
    <x v="19"/>
    <x v="104"/>
    <m/>
    <n v="0"/>
  </r>
  <r>
    <x v="131"/>
    <x v="19"/>
    <x v="104"/>
    <m/>
    <n v="0"/>
  </r>
  <r>
    <x v="132"/>
    <x v="19"/>
    <x v="104"/>
    <m/>
    <n v="0"/>
  </r>
  <r>
    <x v="133"/>
    <x v="19"/>
    <x v="104"/>
    <m/>
    <n v="0"/>
  </r>
  <r>
    <x v="134"/>
    <x v="19"/>
    <x v="104"/>
    <m/>
    <n v="0"/>
  </r>
  <r>
    <x v="135"/>
    <x v="19"/>
    <x v="104"/>
    <m/>
    <n v="0"/>
  </r>
  <r>
    <x v="136"/>
    <x v="19"/>
    <x v="104"/>
    <m/>
    <n v="0"/>
  </r>
  <r>
    <x v="137"/>
    <x v="19"/>
    <x v="104"/>
    <m/>
    <n v="0"/>
  </r>
  <r>
    <x v="138"/>
    <x v="19"/>
    <x v="104"/>
    <m/>
    <n v="0"/>
  </r>
  <r>
    <x v="139"/>
    <x v="19"/>
    <x v="104"/>
    <m/>
    <n v="0"/>
  </r>
  <r>
    <x v="140"/>
    <x v="19"/>
    <x v="104"/>
    <m/>
    <n v="0"/>
  </r>
  <r>
    <x v="141"/>
    <x v="19"/>
    <x v="104"/>
    <m/>
    <n v="0"/>
  </r>
  <r>
    <x v="142"/>
    <x v="19"/>
    <x v="104"/>
    <m/>
    <n v="0"/>
  </r>
  <r>
    <x v="143"/>
    <x v="19"/>
    <x v="104"/>
    <m/>
    <n v="0"/>
  </r>
  <r>
    <x v="144"/>
    <x v="19"/>
    <x v="104"/>
    <m/>
    <n v="0"/>
  </r>
  <r>
    <x v="145"/>
    <x v="19"/>
    <x v="104"/>
    <m/>
    <n v="0"/>
  </r>
  <r>
    <x v="146"/>
    <x v="19"/>
    <x v="104"/>
    <m/>
    <n v="0"/>
  </r>
  <r>
    <x v="147"/>
    <x v="19"/>
    <x v="104"/>
    <m/>
    <n v="0"/>
  </r>
  <r>
    <x v="148"/>
    <x v="19"/>
    <x v="104"/>
    <m/>
    <n v="0"/>
  </r>
  <r>
    <x v="149"/>
    <x v="19"/>
    <x v="104"/>
    <m/>
    <n v="0"/>
  </r>
  <r>
    <x v="150"/>
    <x v="19"/>
    <x v="104"/>
    <m/>
    <n v="0"/>
  </r>
  <r>
    <x v="151"/>
    <x v="19"/>
    <x v="104"/>
    <m/>
    <n v="0"/>
  </r>
  <r>
    <x v="152"/>
    <x v="19"/>
    <x v="104"/>
    <m/>
    <n v="0"/>
  </r>
  <r>
    <x v="153"/>
    <x v="19"/>
    <x v="104"/>
    <m/>
    <n v="0"/>
  </r>
  <r>
    <x v="154"/>
    <x v="19"/>
    <x v="104"/>
    <m/>
    <n v="0"/>
  </r>
  <r>
    <x v="155"/>
    <x v="19"/>
    <x v="104"/>
    <m/>
    <n v="0"/>
  </r>
  <r>
    <x v="156"/>
    <x v="19"/>
    <x v="104"/>
    <m/>
    <n v="0"/>
  </r>
  <r>
    <x v="157"/>
    <x v="19"/>
    <x v="104"/>
    <m/>
    <n v="0"/>
  </r>
  <r>
    <x v="158"/>
    <x v="19"/>
    <x v="104"/>
    <n v="170625"/>
    <n v="170625"/>
  </r>
  <r>
    <x v="159"/>
    <x v="19"/>
    <x v="104"/>
    <m/>
    <n v="0"/>
  </r>
  <r>
    <x v="160"/>
    <x v="19"/>
    <x v="104"/>
    <m/>
    <n v="0"/>
  </r>
  <r>
    <x v="161"/>
    <x v="19"/>
    <x v="104"/>
    <m/>
    <n v="0"/>
  </r>
  <r>
    <x v="162"/>
    <x v="19"/>
    <x v="104"/>
    <m/>
    <n v="0"/>
  </r>
  <r>
    <x v="163"/>
    <x v="19"/>
    <x v="104"/>
    <m/>
    <n v="0"/>
  </r>
  <r>
    <x v="164"/>
    <x v="19"/>
    <x v="104"/>
    <m/>
    <n v="0"/>
  </r>
  <r>
    <x v="165"/>
    <x v="19"/>
    <x v="104"/>
    <m/>
    <n v="0"/>
  </r>
  <r>
    <x v="166"/>
    <x v="19"/>
    <x v="104"/>
    <m/>
    <n v="0"/>
  </r>
  <r>
    <x v="167"/>
    <x v="19"/>
    <x v="104"/>
    <m/>
    <n v="0"/>
  </r>
  <r>
    <x v="168"/>
    <x v="19"/>
    <x v="104"/>
    <m/>
    <n v="0"/>
  </r>
  <r>
    <x v="169"/>
    <x v="19"/>
    <x v="104"/>
    <m/>
    <n v="0"/>
  </r>
  <r>
    <x v="170"/>
    <x v="19"/>
    <x v="104"/>
    <m/>
    <n v="0"/>
  </r>
  <r>
    <x v="171"/>
    <x v="19"/>
    <x v="104"/>
    <m/>
    <n v="0"/>
  </r>
  <r>
    <x v="172"/>
    <x v="19"/>
    <x v="104"/>
    <m/>
    <n v="0"/>
  </r>
  <r>
    <x v="173"/>
    <x v="19"/>
    <x v="104"/>
    <m/>
    <n v="0"/>
  </r>
  <r>
    <x v="174"/>
    <x v="19"/>
    <x v="104"/>
    <m/>
    <n v="0"/>
  </r>
  <r>
    <x v="175"/>
    <x v="19"/>
    <x v="104"/>
    <m/>
    <n v="0"/>
  </r>
  <r>
    <x v="176"/>
    <x v="19"/>
    <x v="104"/>
    <m/>
    <n v="0"/>
  </r>
  <r>
    <x v="177"/>
    <x v="19"/>
    <x v="104"/>
    <m/>
    <n v="0"/>
  </r>
  <r>
    <x v="178"/>
    <x v="19"/>
    <x v="104"/>
    <m/>
    <n v="0"/>
  </r>
  <r>
    <x v="179"/>
    <x v="19"/>
    <x v="104"/>
    <m/>
    <n v="0"/>
  </r>
  <r>
    <x v="180"/>
    <x v="19"/>
    <x v="104"/>
    <m/>
    <n v="0"/>
  </r>
  <r>
    <x v="181"/>
    <x v="19"/>
    <x v="104"/>
    <m/>
    <n v="0"/>
  </r>
  <r>
    <x v="182"/>
    <x v="19"/>
    <x v="104"/>
    <m/>
    <n v="0"/>
  </r>
  <r>
    <x v="183"/>
    <x v="19"/>
    <x v="104"/>
    <m/>
    <n v="0"/>
  </r>
  <r>
    <x v="184"/>
    <x v="19"/>
    <x v="104"/>
    <m/>
    <n v="0"/>
  </r>
  <r>
    <x v="185"/>
    <x v="19"/>
    <x v="104"/>
    <n v="270000"/>
    <n v="270000"/>
  </r>
  <r>
    <x v="186"/>
    <x v="19"/>
    <x v="104"/>
    <m/>
    <m/>
  </r>
  <r>
    <x v="187"/>
    <x v="19"/>
    <x v="104"/>
    <m/>
    <m/>
  </r>
  <r>
    <x v="188"/>
    <x v="19"/>
    <x v="104"/>
    <m/>
    <m/>
  </r>
  <r>
    <x v="189"/>
    <x v="19"/>
    <x v="104"/>
    <m/>
    <m/>
  </r>
  <r>
    <x v="190"/>
    <x v="19"/>
    <x v="104"/>
    <m/>
    <m/>
  </r>
  <r>
    <x v="191"/>
    <x v="19"/>
    <x v="104"/>
    <m/>
    <m/>
  </r>
  <r>
    <x v="192"/>
    <x v="19"/>
    <x v="104"/>
    <m/>
    <m/>
  </r>
  <r>
    <x v="193"/>
    <x v="19"/>
    <x v="104"/>
    <m/>
    <m/>
  </r>
  <r>
    <x v="194"/>
    <x v="19"/>
    <x v="104"/>
    <m/>
    <m/>
  </r>
  <r>
    <x v="195"/>
    <x v="19"/>
    <x v="104"/>
    <m/>
    <m/>
  </r>
  <r>
    <x v="196"/>
    <x v="19"/>
    <x v="104"/>
    <m/>
    <m/>
  </r>
  <r>
    <x v="197"/>
    <x v="19"/>
    <x v="104"/>
    <m/>
    <m/>
  </r>
  <r>
    <x v="198"/>
    <x v="19"/>
    <x v="104"/>
    <m/>
    <m/>
  </r>
  <r>
    <x v="199"/>
    <x v="19"/>
    <x v="104"/>
    <m/>
    <m/>
  </r>
  <r>
    <x v="200"/>
    <x v="19"/>
    <x v="104"/>
    <m/>
    <m/>
  </r>
  <r>
    <x v="201"/>
    <x v="19"/>
    <x v="104"/>
    <m/>
    <m/>
  </r>
  <r>
    <x v="12"/>
    <x v="24"/>
    <x v="104"/>
    <m/>
    <n v="0"/>
  </r>
  <r>
    <x v="13"/>
    <x v="24"/>
    <x v="104"/>
    <m/>
    <n v="0"/>
  </r>
  <r>
    <x v="14"/>
    <x v="24"/>
    <x v="104"/>
    <n v="360000"/>
    <n v="360000"/>
  </r>
  <r>
    <x v="15"/>
    <x v="24"/>
    <x v="104"/>
    <m/>
    <n v="0"/>
  </r>
  <r>
    <x v="16"/>
    <x v="24"/>
    <x v="104"/>
    <n v="469950"/>
    <n v="469950"/>
  </r>
  <r>
    <x v="17"/>
    <x v="24"/>
    <x v="104"/>
    <m/>
    <n v="0"/>
  </r>
  <r>
    <x v="18"/>
    <x v="24"/>
    <x v="104"/>
    <m/>
    <n v="0"/>
  </r>
  <r>
    <x v="19"/>
    <x v="24"/>
    <x v="104"/>
    <m/>
    <n v="0"/>
  </r>
  <r>
    <x v="20"/>
    <x v="24"/>
    <x v="104"/>
    <n v="243500"/>
    <n v="487000"/>
  </r>
  <r>
    <x v="21"/>
    <x v="24"/>
    <x v="104"/>
    <n v="155000"/>
    <n v="155000"/>
  </r>
  <r>
    <x v="22"/>
    <x v="24"/>
    <x v="104"/>
    <n v="301700"/>
    <n v="301700"/>
  </r>
  <r>
    <x v="23"/>
    <x v="24"/>
    <x v="104"/>
    <n v="188000"/>
    <n v="188000"/>
  </r>
  <r>
    <x v="24"/>
    <x v="24"/>
    <x v="104"/>
    <n v="185000"/>
    <n v="185000"/>
  </r>
  <r>
    <x v="25"/>
    <x v="24"/>
    <x v="104"/>
    <n v="145000"/>
    <n v="145000"/>
  </r>
  <r>
    <x v="26"/>
    <x v="24"/>
    <x v="104"/>
    <n v="102000"/>
    <n v="102000"/>
  </r>
  <r>
    <x v="27"/>
    <x v="24"/>
    <x v="104"/>
    <n v="269000"/>
    <n v="269000"/>
  </r>
  <r>
    <x v="28"/>
    <x v="24"/>
    <x v="104"/>
    <n v="188000"/>
    <n v="188000"/>
  </r>
  <r>
    <x v="29"/>
    <x v="24"/>
    <x v="104"/>
    <m/>
    <n v="0"/>
  </r>
  <r>
    <x v="30"/>
    <x v="24"/>
    <x v="104"/>
    <n v="329500"/>
    <n v="329500"/>
  </r>
  <r>
    <x v="31"/>
    <x v="24"/>
    <x v="104"/>
    <m/>
    <n v="0"/>
  </r>
  <r>
    <x v="32"/>
    <x v="24"/>
    <x v="104"/>
    <n v="213000"/>
    <n v="213000"/>
  </r>
  <r>
    <x v="33"/>
    <x v="24"/>
    <x v="104"/>
    <m/>
    <n v="0"/>
  </r>
  <r>
    <x v="34"/>
    <x v="24"/>
    <x v="104"/>
    <m/>
    <n v="0"/>
  </r>
  <r>
    <x v="35"/>
    <x v="24"/>
    <x v="104"/>
    <m/>
    <n v="0"/>
  </r>
  <r>
    <x v="36"/>
    <x v="24"/>
    <x v="104"/>
    <n v="600000"/>
    <n v="600000"/>
  </r>
  <r>
    <x v="37"/>
    <x v="24"/>
    <x v="104"/>
    <m/>
    <n v="0"/>
  </r>
  <r>
    <x v="38"/>
    <x v="24"/>
    <x v="104"/>
    <n v="280000"/>
    <n v="560000"/>
  </r>
  <r>
    <x v="39"/>
    <x v="24"/>
    <x v="104"/>
    <n v="310000"/>
    <n v="310000"/>
  </r>
  <r>
    <x v="40"/>
    <x v="24"/>
    <x v="104"/>
    <m/>
    <n v="0"/>
  </r>
  <r>
    <x v="41"/>
    <x v="24"/>
    <x v="104"/>
    <n v="576000"/>
    <n v="1152000"/>
  </r>
  <r>
    <x v="42"/>
    <x v="24"/>
    <x v="104"/>
    <n v="674950"/>
    <n v="674950"/>
  </r>
  <r>
    <x v="43"/>
    <x v="24"/>
    <x v="104"/>
    <n v="545000"/>
    <n v="545000"/>
  </r>
  <r>
    <x v="44"/>
    <x v="24"/>
    <x v="104"/>
    <m/>
    <n v="0"/>
  </r>
  <r>
    <x v="45"/>
    <x v="24"/>
    <x v="104"/>
    <m/>
    <n v="0"/>
  </r>
  <r>
    <x v="46"/>
    <x v="24"/>
    <x v="104"/>
    <m/>
    <n v="0"/>
  </r>
  <r>
    <x v="47"/>
    <x v="24"/>
    <x v="104"/>
    <m/>
    <n v="0"/>
  </r>
  <r>
    <x v="48"/>
    <x v="24"/>
    <x v="104"/>
    <m/>
    <n v="0"/>
  </r>
  <r>
    <x v="49"/>
    <x v="24"/>
    <x v="104"/>
    <m/>
    <n v="0"/>
  </r>
  <r>
    <x v="50"/>
    <x v="24"/>
    <x v="104"/>
    <m/>
    <n v="0"/>
  </r>
  <r>
    <x v="51"/>
    <x v="24"/>
    <x v="104"/>
    <n v="374225"/>
    <n v="748450"/>
  </r>
  <r>
    <x v="52"/>
    <x v="24"/>
    <x v="104"/>
    <n v="420000"/>
    <n v="420000"/>
  </r>
  <r>
    <x v="53"/>
    <x v="24"/>
    <x v="104"/>
    <n v="219950"/>
    <n v="219950"/>
  </r>
  <r>
    <x v="54"/>
    <x v="24"/>
    <x v="104"/>
    <n v="402450"/>
    <n v="402450"/>
  </r>
  <r>
    <x v="55"/>
    <x v="24"/>
    <x v="104"/>
    <n v="418000"/>
    <n v="418000"/>
  </r>
  <r>
    <x v="56"/>
    <x v="24"/>
    <x v="104"/>
    <m/>
    <n v="0"/>
  </r>
  <r>
    <x v="57"/>
    <x v="24"/>
    <x v="104"/>
    <m/>
    <n v="0"/>
  </r>
  <r>
    <x v="58"/>
    <x v="24"/>
    <x v="104"/>
    <m/>
    <n v="0"/>
  </r>
  <r>
    <x v="59"/>
    <x v="24"/>
    <x v="104"/>
    <m/>
    <n v="0"/>
  </r>
  <r>
    <x v="60"/>
    <x v="24"/>
    <x v="104"/>
    <n v="239500"/>
    <n v="239500"/>
  </r>
  <r>
    <x v="61"/>
    <x v="24"/>
    <x v="104"/>
    <m/>
    <n v="0"/>
  </r>
  <r>
    <x v="62"/>
    <x v="24"/>
    <x v="104"/>
    <n v="405000"/>
    <n v="405000"/>
  </r>
  <r>
    <x v="63"/>
    <x v="24"/>
    <x v="104"/>
    <m/>
    <n v="0"/>
  </r>
  <r>
    <x v="64"/>
    <x v="24"/>
    <x v="104"/>
    <m/>
    <n v="0"/>
  </r>
  <r>
    <x v="65"/>
    <x v="24"/>
    <x v="104"/>
    <m/>
    <n v="0"/>
  </r>
  <r>
    <x v="66"/>
    <x v="24"/>
    <x v="104"/>
    <m/>
    <n v="0"/>
  </r>
  <r>
    <x v="67"/>
    <x v="24"/>
    <x v="104"/>
    <m/>
    <n v="0"/>
  </r>
  <r>
    <x v="68"/>
    <x v="24"/>
    <x v="104"/>
    <m/>
    <n v="0"/>
  </r>
  <r>
    <x v="69"/>
    <x v="24"/>
    <x v="104"/>
    <m/>
    <n v="0"/>
  </r>
  <r>
    <x v="70"/>
    <x v="24"/>
    <x v="104"/>
    <m/>
    <n v="0"/>
  </r>
  <r>
    <x v="71"/>
    <x v="24"/>
    <x v="104"/>
    <m/>
    <n v="0"/>
  </r>
  <r>
    <x v="72"/>
    <x v="24"/>
    <x v="104"/>
    <m/>
    <n v="0"/>
  </r>
  <r>
    <x v="73"/>
    <x v="24"/>
    <x v="104"/>
    <n v="208900"/>
    <n v="208900"/>
  </r>
  <r>
    <x v="74"/>
    <x v="24"/>
    <x v="104"/>
    <m/>
    <n v="0"/>
  </r>
  <r>
    <x v="75"/>
    <x v="24"/>
    <x v="104"/>
    <m/>
    <n v="0"/>
  </r>
  <r>
    <x v="76"/>
    <x v="24"/>
    <x v="104"/>
    <n v="135000"/>
    <n v="135000"/>
  </r>
  <r>
    <x v="77"/>
    <x v="24"/>
    <x v="104"/>
    <n v="275000"/>
    <n v="275000"/>
  </r>
  <r>
    <x v="78"/>
    <x v="24"/>
    <x v="104"/>
    <m/>
    <n v="0"/>
  </r>
  <r>
    <x v="79"/>
    <x v="24"/>
    <x v="104"/>
    <m/>
    <n v="0"/>
  </r>
  <r>
    <x v="80"/>
    <x v="24"/>
    <x v="104"/>
    <n v="183500"/>
    <n v="183500"/>
  </r>
  <r>
    <x v="81"/>
    <x v="24"/>
    <x v="104"/>
    <n v="197000"/>
    <n v="197000"/>
  </r>
  <r>
    <x v="82"/>
    <x v="24"/>
    <x v="104"/>
    <m/>
    <n v="0"/>
  </r>
  <r>
    <x v="83"/>
    <x v="24"/>
    <x v="104"/>
    <n v="205000"/>
    <n v="205000"/>
  </r>
  <r>
    <x v="84"/>
    <x v="24"/>
    <x v="104"/>
    <m/>
    <n v="0"/>
  </r>
  <r>
    <x v="85"/>
    <x v="24"/>
    <x v="104"/>
    <m/>
    <n v="0"/>
  </r>
  <r>
    <x v="86"/>
    <x v="24"/>
    <x v="104"/>
    <m/>
    <n v="0"/>
  </r>
  <r>
    <x v="87"/>
    <x v="24"/>
    <x v="104"/>
    <n v="245000"/>
    <n v="245000"/>
  </r>
  <r>
    <x v="88"/>
    <x v="24"/>
    <x v="104"/>
    <n v="275000"/>
    <n v="275000"/>
  </r>
  <r>
    <x v="89"/>
    <x v="24"/>
    <x v="104"/>
    <n v="130000"/>
    <n v="130000"/>
  </r>
  <r>
    <x v="90"/>
    <x v="24"/>
    <x v="104"/>
    <m/>
    <n v="0"/>
  </r>
  <r>
    <x v="91"/>
    <x v="24"/>
    <x v="104"/>
    <m/>
    <n v="0"/>
  </r>
  <r>
    <x v="92"/>
    <x v="24"/>
    <x v="104"/>
    <n v="432000"/>
    <n v="432000"/>
  </r>
  <r>
    <x v="93"/>
    <x v="24"/>
    <x v="104"/>
    <m/>
    <n v="0"/>
  </r>
  <r>
    <x v="94"/>
    <x v="24"/>
    <x v="104"/>
    <n v="214000"/>
    <n v="214000"/>
  </r>
  <r>
    <x v="95"/>
    <x v="24"/>
    <x v="104"/>
    <m/>
    <n v="0"/>
  </r>
  <r>
    <x v="96"/>
    <x v="24"/>
    <x v="104"/>
    <m/>
    <n v="0"/>
  </r>
  <r>
    <x v="97"/>
    <x v="24"/>
    <x v="104"/>
    <m/>
    <n v="0"/>
  </r>
  <r>
    <x v="98"/>
    <x v="24"/>
    <x v="104"/>
    <m/>
    <n v="0"/>
  </r>
  <r>
    <x v="99"/>
    <x v="24"/>
    <x v="104"/>
    <m/>
    <n v="0"/>
  </r>
  <r>
    <x v="100"/>
    <x v="24"/>
    <x v="104"/>
    <m/>
    <n v="0"/>
  </r>
  <r>
    <x v="101"/>
    <x v="24"/>
    <x v="104"/>
    <m/>
    <n v="0"/>
  </r>
  <r>
    <x v="102"/>
    <x v="24"/>
    <x v="104"/>
    <m/>
    <n v="0"/>
  </r>
  <r>
    <x v="103"/>
    <x v="24"/>
    <x v="104"/>
    <m/>
    <n v="0"/>
  </r>
  <r>
    <x v="104"/>
    <x v="24"/>
    <x v="104"/>
    <m/>
    <n v="0"/>
  </r>
  <r>
    <x v="105"/>
    <x v="24"/>
    <x v="104"/>
    <m/>
    <n v="0"/>
  </r>
  <r>
    <x v="106"/>
    <x v="24"/>
    <x v="104"/>
    <m/>
    <n v="0"/>
  </r>
  <r>
    <x v="107"/>
    <x v="24"/>
    <x v="104"/>
    <m/>
    <n v="0"/>
  </r>
  <r>
    <x v="108"/>
    <x v="24"/>
    <x v="104"/>
    <m/>
    <n v="0"/>
  </r>
  <r>
    <x v="109"/>
    <x v="24"/>
    <x v="104"/>
    <m/>
    <n v="0"/>
  </r>
  <r>
    <x v="110"/>
    <x v="24"/>
    <x v="104"/>
    <n v="114950"/>
    <n v="114950"/>
  </r>
  <r>
    <x v="111"/>
    <x v="24"/>
    <x v="104"/>
    <m/>
    <n v="0"/>
  </r>
  <r>
    <x v="112"/>
    <x v="24"/>
    <x v="104"/>
    <m/>
    <n v="0"/>
  </r>
  <r>
    <x v="113"/>
    <x v="24"/>
    <x v="104"/>
    <n v="169950"/>
    <n v="169950"/>
  </r>
  <r>
    <x v="114"/>
    <x v="24"/>
    <x v="104"/>
    <n v="190500"/>
    <n v="381000"/>
  </r>
  <r>
    <x v="115"/>
    <x v="24"/>
    <x v="104"/>
    <m/>
    <n v="0"/>
  </r>
  <r>
    <x v="116"/>
    <x v="24"/>
    <x v="104"/>
    <m/>
    <n v="0"/>
  </r>
  <r>
    <x v="117"/>
    <x v="24"/>
    <x v="104"/>
    <m/>
    <n v="0"/>
  </r>
  <r>
    <x v="118"/>
    <x v="24"/>
    <x v="104"/>
    <m/>
    <n v="0"/>
  </r>
  <r>
    <x v="119"/>
    <x v="24"/>
    <x v="104"/>
    <m/>
    <n v="0"/>
  </r>
  <r>
    <x v="120"/>
    <x v="24"/>
    <x v="104"/>
    <n v="209900"/>
    <n v="209900"/>
  </r>
  <r>
    <x v="121"/>
    <x v="24"/>
    <x v="104"/>
    <n v="105000"/>
    <n v="105000"/>
  </r>
  <r>
    <x v="122"/>
    <x v="24"/>
    <x v="104"/>
    <m/>
    <n v="0"/>
  </r>
  <r>
    <x v="123"/>
    <x v="24"/>
    <x v="104"/>
    <m/>
    <n v="0"/>
  </r>
  <r>
    <x v="124"/>
    <x v="24"/>
    <x v="104"/>
    <n v="247000"/>
    <n v="247000"/>
  </r>
  <r>
    <x v="125"/>
    <x v="24"/>
    <x v="104"/>
    <m/>
    <n v="0"/>
  </r>
  <r>
    <x v="126"/>
    <x v="24"/>
    <x v="104"/>
    <m/>
    <n v="0"/>
  </r>
  <r>
    <x v="127"/>
    <x v="24"/>
    <x v="104"/>
    <m/>
    <n v="0"/>
  </r>
  <r>
    <x v="128"/>
    <x v="24"/>
    <x v="104"/>
    <m/>
    <n v="0"/>
  </r>
  <r>
    <x v="129"/>
    <x v="24"/>
    <x v="104"/>
    <n v="322000"/>
    <n v="322000"/>
  </r>
  <r>
    <x v="130"/>
    <x v="24"/>
    <x v="104"/>
    <n v="252000"/>
    <n v="252000"/>
  </r>
  <r>
    <x v="131"/>
    <x v="24"/>
    <x v="104"/>
    <m/>
    <n v="0"/>
  </r>
  <r>
    <x v="132"/>
    <x v="24"/>
    <x v="104"/>
    <m/>
    <n v="0"/>
  </r>
  <r>
    <x v="133"/>
    <x v="24"/>
    <x v="104"/>
    <n v="165500"/>
    <n v="165500"/>
  </r>
  <r>
    <x v="134"/>
    <x v="24"/>
    <x v="104"/>
    <m/>
    <n v="0"/>
  </r>
  <r>
    <x v="135"/>
    <x v="24"/>
    <x v="104"/>
    <n v="212500"/>
    <n v="212500"/>
  </r>
  <r>
    <x v="136"/>
    <x v="24"/>
    <x v="104"/>
    <m/>
    <n v="0"/>
  </r>
  <r>
    <x v="137"/>
    <x v="24"/>
    <x v="104"/>
    <n v="239000"/>
    <n v="239000"/>
  </r>
  <r>
    <x v="138"/>
    <x v="24"/>
    <x v="104"/>
    <m/>
    <n v="0"/>
  </r>
  <r>
    <x v="139"/>
    <x v="24"/>
    <x v="104"/>
    <m/>
    <n v="0"/>
  </r>
  <r>
    <x v="140"/>
    <x v="24"/>
    <x v="104"/>
    <m/>
    <n v="0"/>
  </r>
  <r>
    <x v="141"/>
    <x v="24"/>
    <x v="104"/>
    <m/>
    <n v="0"/>
  </r>
  <r>
    <x v="142"/>
    <x v="24"/>
    <x v="104"/>
    <n v="185000"/>
    <n v="185000"/>
  </r>
  <r>
    <x v="143"/>
    <x v="24"/>
    <x v="104"/>
    <m/>
    <n v="0"/>
  </r>
  <r>
    <x v="144"/>
    <x v="24"/>
    <x v="104"/>
    <m/>
    <n v="0"/>
  </r>
  <r>
    <x v="145"/>
    <x v="24"/>
    <x v="104"/>
    <m/>
    <n v="0"/>
  </r>
  <r>
    <x v="146"/>
    <x v="24"/>
    <x v="104"/>
    <m/>
    <n v="0"/>
  </r>
  <r>
    <x v="147"/>
    <x v="24"/>
    <x v="104"/>
    <m/>
    <n v="0"/>
  </r>
  <r>
    <x v="148"/>
    <x v="24"/>
    <x v="104"/>
    <m/>
    <n v="0"/>
  </r>
  <r>
    <x v="149"/>
    <x v="24"/>
    <x v="104"/>
    <n v="228250"/>
    <n v="456500"/>
  </r>
  <r>
    <x v="150"/>
    <x v="24"/>
    <x v="104"/>
    <m/>
    <n v="0"/>
  </r>
  <r>
    <x v="151"/>
    <x v="24"/>
    <x v="104"/>
    <m/>
    <n v="0"/>
  </r>
  <r>
    <x v="152"/>
    <x v="24"/>
    <x v="104"/>
    <m/>
    <n v="0"/>
  </r>
  <r>
    <x v="153"/>
    <x v="24"/>
    <x v="104"/>
    <m/>
    <n v="0"/>
  </r>
  <r>
    <x v="154"/>
    <x v="24"/>
    <x v="104"/>
    <m/>
    <n v="0"/>
  </r>
  <r>
    <x v="155"/>
    <x v="24"/>
    <x v="104"/>
    <n v="224700"/>
    <n v="449400"/>
  </r>
  <r>
    <x v="156"/>
    <x v="24"/>
    <x v="104"/>
    <n v="223000"/>
    <n v="446000"/>
  </r>
  <r>
    <x v="157"/>
    <x v="24"/>
    <x v="104"/>
    <n v="185750"/>
    <n v="371500"/>
  </r>
  <r>
    <x v="158"/>
    <x v="24"/>
    <x v="104"/>
    <n v="310000"/>
    <n v="310000"/>
  </r>
  <r>
    <x v="159"/>
    <x v="24"/>
    <x v="104"/>
    <n v="315300"/>
    <n v="315300"/>
  </r>
  <r>
    <x v="160"/>
    <x v="24"/>
    <x v="104"/>
    <n v="323990"/>
    <n v="323990"/>
  </r>
  <r>
    <x v="161"/>
    <x v="24"/>
    <x v="104"/>
    <n v="360000"/>
    <n v="720000"/>
  </r>
  <r>
    <x v="162"/>
    <x v="24"/>
    <x v="104"/>
    <n v="239975"/>
    <n v="479950"/>
  </r>
  <r>
    <x v="163"/>
    <x v="24"/>
    <x v="104"/>
    <n v="210000"/>
    <n v="420000"/>
  </r>
  <r>
    <x v="164"/>
    <x v="24"/>
    <x v="104"/>
    <m/>
    <n v="0"/>
  </r>
  <r>
    <x v="165"/>
    <x v="24"/>
    <x v="104"/>
    <m/>
    <n v="0"/>
  </r>
  <r>
    <x v="166"/>
    <x v="24"/>
    <x v="104"/>
    <m/>
    <n v="0"/>
  </r>
  <r>
    <x v="167"/>
    <x v="24"/>
    <x v="104"/>
    <m/>
    <n v="0"/>
  </r>
  <r>
    <x v="168"/>
    <x v="24"/>
    <x v="104"/>
    <m/>
    <n v="0"/>
  </r>
  <r>
    <x v="169"/>
    <x v="24"/>
    <x v="104"/>
    <m/>
    <n v="0"/>
  </r>
  <r>
    <x v="170"/>
    <x v="24"/>
    <x v="104"/>
    <m/>
    <n v="0"/>
  </r>
  <r>
    <x v="171"/>
    <x v="24"/>
    <x v="104"/>
    <m/>
    <n v="0"/>
  </r>
  <r>
    <x v="172"/>
    <x v="24"/>
    <x v="104"/>
    <m/>
    <n v="0"/>
  </r>
  <r>
    <x v="173"/>
    <x v="24"/>
    <x v="104"/>
    <n v="308250"/>
    <n v="616500"/>
  </r>
  <r>
    <x v="174"/>
    <x v="24"/>
    <x v="104"/>
    <m/>
    <n v="0"/>
  </r>
  <r>
    <x v="175"/>
    <x v="24"/>
    <x v="104"/>
    <n v="315000"/>
    <n v="315000"/>
  </r>
  <r>
    <x v="176"/>
    <x v="24"/>
    <x v="104"/>
    <n v="300000"/>
    <n v="300000"/>
  </r>
  <r>
    <x v="177"/>
    <x v="24"/>
    <x v="104"/>
    <n v="265500"/>
    <n v="531000"/>
  </r>
  <r>
    <x v="178"/>
    <x v="24"/>
    <x v="104"/>
    <m/>
    <n v="0"/>
  </r>
  <r>
    <x v="179"/>
    <x v="24"/>
    <x v="104"/>
    <m/>
    <n v="0"/>
  </r>
  <r>
    <x v="180"/>
    <x v="24"/>
    <x v="104"/>
    <n v="249900"/>
    <n v="249900"/>
  </r>
  <r>
    <x v="181"/>
    <x v="24"/>
    <x v="104"/>
    <n v="395000"/>
    <n v="395000"/>
  </r>
  <r>
    <x v="182"/>
    <x v="24"/>
    <x v="104"/>
    <m/>
    <n v="0"/>
  </r>
  <r>
    <x v="183"/>
    <x v="24"/>
    <x v="104"/>
    <n v="320000"/>
    <n v="320000"/>
  </r>
  <r>
    <x v="184"/>
    <x v="24"/>
    <x v="104"/>
    <m/>
    <n v="0"/>
  </r>
  <r>
    <x v="185"/>
    <x v="24"/>
    <x v="104"/>
    <n v="312000"/>
    <n v="312000"/>
  </r>
  <r>
    <x v="186"/>
    <x v="24"/>
    <x v="104"/>
    <n v="370625"/>
    <n v="741250"/>
  </r>
  <r>
    <x v="187"/>
    <x v="24"/>
    <x v="104"/>
    <n v="297000"/>
    <n v="297000"/>
  </r>
  <r>
    <x v="188"/>
    <x v="24"/>
    <x v="104"/>
    <m/>
    <n v="0"/>
  </r>
  <r>
    <x v="189"/>
    <x v="24"/>
    <x v="104"/>
    <m/>
    <n v="0"/>
  </r>
  <r>
    <x v="190"/>
    <x v="24"/>
    <x v="104"/>
    <m/>
    <n v="0"/>
  </r>
  <r>
    <x v="191"/>
    <x v="24"/>
    <x v="104"/>
    <m/>
    <n v="0"/>
  </r>
  <r>
    <x v="192"/>
    <x v="24"/>
    <x v="104"/>
    <m/>
    <n v="0"/>
  </r>
  <r>
    <x v="193"/>
    <x v="24"/>
    <x v="104"/>
    <m/>
    <n v="0"/>
  </r>
  <r>
    <x v="194"/>
    <x v="24"/>
    <x v="104"/>
    <m/>
    <n v="0"/>
  </r>
  <r>
    <x v="195"/>
    <x v="24"/>
    <x v="104"/>
    <m/>
    <n v="0"/>
  </r>
  <r>
    <x v="196"/>
    <x v="24"/>
    <x v="104"/>
    <n v="290000"/>
    <n v="290000"/>
  </r>
  <r>
    <x v="197"/>
    <x v="24"/>
    <x v="104"/>
    <n v="305000"/>
    <n v="305000"/>
  </r>
  <r>
    <x v="198"/>
    <x v="24"/>
    <x v="104"/>
    <m/>
    <n v="0"/>
  </r>
  <r>
    <x v="199"/>
    <x v="24"/>
    <x v="104"/>
    <m/>
    <n v="0"/>
  </r>
  <r>
    <x v="200"/>
    <x v="24"/>
    <x v="104"/>
    <m/>
    <n v="0"/>
  </r>
  <r>
    <x v="201"/>
    <x v="24"/>
    <x v="104"/>
    <n v="665000"/>
    <n v="665000"/>
  </r>
  <r>
    <x v="12"/>
    <x v="23"/>
    <x v="104"/>
    <m/>
    <n v="0"/>
  </r>
  <r>
    <x v="13"/>
    <x v="23"/>
    <x v="104"/>
    <m/>
    <n v="0"/>
  </r>
  <r>
    <x v="14"/>
    <x v="23"/>
    <x v="104"/>
    <m/>
    <n v="0"/>
  </r>
  <r>
    <x v="15"/>
    <x v="23"/>
    <x v="104"/>
    <n v="168500"/>
    <n v="168500"/>
  </r>
  <r>
    <x v="16"/>
    <x v="23"/>
    <x v="104"/>
    <m/>
    <n v="0"/>
  </r>
  <r>
    <x v="17"/>
    <x v="23"/>
    <x v="104"/>
    <n v="239000"/>
    <n v="239000"/>
  </r>
  <r>
    <x v="18"/>
    <x v="23"/>
    <x v="104"/>
    <n v="369950"/>
    <n v="369950"/>
  </r>
  <r>
    <x v="19"/>
    <x v="23"/>
    <x v="104"/>
    <m/>
    <n v="0"/>
  </r>
  <r>
    <x v="20"/>
    <x v="23"/>
    <x v="104"/>
    <m/>
    <n v="0"/>
  </r>
  <r>
    <x v="21"/>
    <x v="23"/>
    <x v="104"/>
    <m/>
    <n v="0"/>
  </r>
  <r>
    <x v="22"/>
    <x v="23"/>
    <x v="104"/>
    <m/>
    <n v="0"/>
  </r>
  <r>
    <x v="23"/>
    <x v="23"/>
    <x v="104"/>
    <m/>
    <n v="0"/>
  </r>
  <r>
    <x v="24"/>
    <x v="23"/>
    <x v="104"/>
    <m/>
    <n v="0"/>
  </r>
  <r>
    <x v="25"/>
    <x v="23"/>
    <x v="104"/>
    <m/>
    <n v="0"/>
  </r>
  <r>
    <x v="26"/>
    <x v="23"/>
    <x v="104"/>
    <n v="300000"/>
    <n v="300000"/>
  </r>
  <r>
    <x v="27"/>
    <x v="23"/>
    <x v="104"/>
    <n v="233450"/>
    <n v="233450"/>
  </r>
  <r>
    <x v="28"/>
    <x v="23"/>
    <x v="104"/>
    <n v="240750"/>
    <n v="481500"/>
  </r>
  <r>
    <x v="29"/>
    <x v="23"/>
    <x v="104"/>
    <m/>
    <n v="0"/>
  </r>
  <r>
    <x v="30"/>
    <x v="23"/>
    <x v="104"/>
    <m/>
    <n v="0"/>
  </r>
  <r>
    <x v="31"/>
    <x v="23"/>
    <x v="104"/>
    <m/>
    <n v="0"/>
  </r>
  <r>
    <x v="32"/>
    <x v="23"/>
    <x v="104"/>
    <n v="244950"/>
    <n v="244950"/>
  </r>
  <r>
    <x v="33"/>
    <x v="23"/>
    <x v="104"/>
    <m/>
    <n v="0"/>
  </r>
  <r>
    <x v="34"/>
    <x v="23"/>
    <x v="104"/>
    <m/>
    <n v="0"/>
  </r>
  <r>
    <x v="35"/>
    <x v="23"/>
    <x v="104"/>
    <m/>
    <n v="0"/>
  </r>
  <r>
    <x v="36"/>
    <x v="23"/>
    <x v="104"/>
    <m/>
    <n v="0"/>
  </r>
  <r>
    <x v="37"/>
    <x v="23"/>
    <x v="104"/>
    <n v="247500"/>
    <n v="247500"/>
  </r>
  <r>
    <x v="38"/>
    <x v="23"/>
    <x v="104"/>
    <m/>
    <n v="0"/>
  </r>
  <r>
    <x v="39"/>
    <x v="23"/>
    <x v="104"/>
    <m/>
    <n v="0"/>
  </r>
  <r>
    <x v="40"/>
    <x v="23"/>
    <x v="104"/>
    <m/>
    <n v="0"/>
  </r>
  <r>
    <x v="41"/>
    <x v="23"/>
    <x v="104"/>
    <m/>
    <n v="0"/>
  </r>
  <r>
    <x v="42"/>
    <x v="23"/>
    <x v="104"/>
    <m/>
    <n v="0"/>
  </r>
  <r>
    <x v="43"/>
    <x v="23"/>
    <x v="104"/>
    <m/>
    <n v="0"/>
  </r>
  <r>
    <x v="44"/>
    <x v="23"/>
    <x v="104"/>
    <m/>
    <n v="0"/>
  </r>
  <r>
    <x v="45"/>
    <x v="23"/>
    <x v="104"/>
    <m/>
    <n v="0"/>
  </r>
  <r>
    <x v="46"/>
    <x v="23"/>
    <x v="104"/>
    <m/>
    <n v="0"/>
  </r>
  <r>
    <x v="47"/>
    <x v="23"/>
    <x v="104"/>
    <m/>
    <n v="0"/>
  </r>
  <r>
    <x v="48"/>
    <x v="23"/>
    <x v="104"/>
    <m/>
    <n v="0"/>
  </r>
  <r>
    <x v="49"/>
    <x v="23"/>
    <x v="104"/>
    <m/>
    <n v="0"/>
  </r>
  <r>
    <x v="50"/>
    <x v="23"/>
    <x v="104"/>
    <m/>
    <n v="0"/>
  </r>
  <r>
    <x v="51"/>
    <x v="23"/>
    <x v="104"/>
    <m/>
    <n v="0"/>
  </r>
  <r>
    <x v="52"/>
    <x v="23"/>
    <x v="104"/>
    <n v="369500"/>
    <n v="369500"/>
  </r>
  <r>
    <x v="53"/>
    <x v="23"/>
    <x v="104"/>
    <m/>
    <n v="0"/>
  </r>
  <r>
    <x v="54"/>
    <x v="23"/>
    <x v="104"/>
    <m/>
    <n v="0"/>
  </r>
  <r>
    <x v="55"/>
    <x v="23"/>
    <x v="104"/>
    <m/>
    <n v="0"/>
  </r>
  <r>
    <x v="56"/>
    <x v="23"/>
    <x v="104"/>
    <m/>
    <n v="0"/>
  </r>
  <r>
    <x v="57"/>
    <x v="23"/>
    <x v="104"/>
    <m/>
    <n v="0"/>
  </r>
  <r>
    <x v="58"/>
    <x v="23"/>
    <x v="104"/>
    <m/>
    <n v="0"/>
  </r>
  <r>
    <x v="59"/>
    <x v="23"/>
    <x v="104"/>
    <m/>
    <n v="0"/>
  </r>
  <r>
    <x v="60"/>
    <x v="23"/>
    <x v="104"/>
    <m/>
    <n v="0"/>
  </r>
  <r>
    <x v="61"/>
    <x v="23"/>
    <x v="104"/>
    <m/>
    <n v="0"/>
  </r>
  <r>
    <x v="62"/>
    <x v="23"/>
    <x v="104"/>
    <m/>
    <n v="0"/>
  </r>
  <r>
    <x v="63"/>
    <x v="23"/>
    <x v="104"/>
    <m/>
    <n v="0"/>
  </r>
  <r>
    <x v="64"/>
    <x v="23"/>
    <x v="104"/>
    <m/>
    <n v="0"/>
  </r>
  <r>
    <x v="65"/>
    <x v="23"/>
    <x v="104"/>
    <m/>
    <n v="0"/>
  </r>
  <r>
    <x v="66"/>
    <x v="23"/>
    <x v="104"/>
    <m/>
    <n v="0"/>
  </r>
  <r>
    <x v="67"/>
    <x v="23"/>
    <x v="104"/>
    <m/>
    <n v="0"/>
  </r>
  <r>
    <x v="68"/>
    <x v="23"/>
    <x v="104"/>
    <m/>
    <n v="0"/>
  </r>
  <r>
    <x v="69"/>
    <x v="23"/>
    <x v="104"/>
    <m/>
    <n v="0"/>
  </r>
  <r>
    <x v="70"/>
    <x v="23"/>
    <x v="104"/>
    <m/>
    <n v="0"/>
  </r>
  <r>
    <x v="71"/>
    <x v="23"/>
    <x v="104"/>
    <m/>
    <n v="0"/>
  </r>
  <r>
    <x v="72"/>
    <x v="23"/>
    <x v="104"/>
    <m/>
    <n v="0"/>
  </r>
  <r>
    <x v="73"/>
    <x v="23"/>
    <x v="104"/>
    <m/>
    <n v="0"/>
  </r>
  <r>
    <x v="74"/>
    <x v="23"/>
    <x v="104"/>
    <m/>
    <n v="0"/>
  </r>
  <r>
    <x v="75"/>
    <x v="23"/>
    <x v="104"/>
    <m/>
    <n v="0"/>
  </r>
  <r>
    <x v="76"/>
    <x v="23"/>
    <x v="104"/>
    <m/>
    <n v="0"/>
  </r>
  <r>
    <x v="77"/>
    <x v="23"/>
    <x v="104"/>
    <m/>
    <n v="0"/>
  </r>
  <r>
    <x v="78"/>
    <x v="23"/>
    <x v="104"/>
    <m/>
    <n v="0"/>
  </r>
  <r>
    <x v="79"/>
    <x v="23"/>
    <x v="104"/>
    <m/>
    <n v="0"/>
  </r>
  <r>
    <x v="80"/>
    <x v="23"/>
    <x v="104"/>
    <n v="220500"/>
    <n v="220500"/>
  </r>
  <r>
    <x v="81"/>
    <x v="23"/>
    <x v="104"/>
    <m/>
    <n v="0"/>
  </r>
  <r>
    <x v="82"/>
    <x v="23"/>
    <x v="104"/>
    <m/>
    <n v="0"/>
  </r>
  <r>
    <x v="83"/>
    <x v="23"/>
    <x v="104"/>
    <m/>
    <n v="0"/>
  </r>
  <r>
    <x v="84"/>
    <x v="23"/>
    <x v="104"/>
    <m/>
    <n v="0"/>
  </r>
  <r>
    <x v="85"/>
    <x v="23"/>
    <x v="104"/>
    <m/>
    <n v="0"/>
  </r>
  <r>
    <x v="86"/>
    <x v="23"/>
    <x v="104"/>
    <m/>
    <n v="0"/>
  </r>
  <r>
    <x v="87"/>
    <x v="23"/>
    <x v="104"/>
    <m/>
    <n v="0"/>
  </r>
  <r>
    <x v="88"/>
    <x v="23"/>
    <x v="104"/>
    <m/>
    <n v="0"/>
  </r>
  <r>
    <x v="89"/>
    <x v="23"/>
    <x v="104"/>
    <m/>
    <n v="0"/>
  </r>
  <r>
    <x v="90"/>
    <x v="23"/>
    <x v="104"/>
    <m/>
    <n v="0"/>
  </r>
  <r>
    <x v="91"/>
    <x v="23"/>
    <x v="104"/>
    <m/>
    <n v="0"/>
  </r>
  <r>
    <x v="92"/>
    <x v="23"/>
    <x v="104"/>
    <n v="135480"/>
    <n v="135480"/>
  </r>
  <r>
    <x v="93"/>
    <x v="23"/>
    <x v="104"/>
    <m/>
    <n v="0"/>
  </r>
  <r>
    <x v="94"/>
    <x v="23"/>
    <x v="104"/>
    <m/>
    <n v="0"/>
  </r>
  <r>
    <x v="95"/>
    <x v="23"/>
    <x v="104"/>
    <m/>
    <n v="0"/>
  </r>
  <r>
    <x v="96"/>
    <x v="23"/>
    <x v="104"/>
    <m/>
    <n v="0"/>
  </r>
  <r>
    <x v="97"/>
    <x v="23"/>
    <x v="104"/>
    <m/>
    <n v="0"/>
  </r>
  <r>
    <x v="98"/>
    <x v="23"/>
    <x v="104"/>
    <m/>
    <n v="0"/>
  </r>
  <r>
    <x v="99"/>
    <x v="23"/>
    <x v="104"/>
    <m/>
    <n v="0"/>
  </r>
  <r>
    <x v="100"/>
    <x v="23"/>
    <x v="104"/>
    <n v="432000"/>
    <n v="432000"/>
  </r>
  <r>
    <x v="101"/>
    <x v="23"/>
    <x v="104"/>
    <m/>
    <n v="0"/>
  </r>
  <r>
    <x v="102"/>
    <x v="23"/>
    <x v="104"/>
    <m/>
    <n v="0"/>
  </r>
  <r>
    <x v="103"/>
    <x v="23"/>
    <x v="104"/>
    <n v="148000"/>
    <n v="148000"/>
  </r>
  <r>
    <x v="104"/>
    <x v="23"/>
    <x v="104"/>
    <m/>
    <n v="0"/>
  </r>
  <r>
    <x v="105"/>
    <x v="23"/>
    <x v="104"/>
    <m/>
    <n v="0"/>
  </r>
  <r>
    <x v="106"/>
    <x v="23"/>
    <x v="104"/>
    <m/>
    <n v="0"/>
  </r>
  <r>
    <x v="107"/>
    <x v="23"/>
    <x v="104"/>
    <m/>
    <n v="0"/>
  </r>
  <r>
    <x v="108"/>
    <x v="23"/>
    <x v="104"/>
    <m/>
    <n v="0"/>
  </r>
  <r>
    <x v="109"/>
    <x v="23"/>
    <x v="104"/>
    <m/>
    <n v="0"/>
  </r>
  <r>
    <x v="110"/>
    <x v="23"/>
    <x v="104"/>
    <m/>
    <n v="0"/>
  </r>
  <r>
    <x v="111"/>
    <x v="23"/>
    <x v="104"/>
    <m/>
    <n v="0"/>
  </r>
  <r>
    <x v="112"/>
    <x v="23"/>
    <x v="104"/>
    <m/>
    <n v="0"/>
  </r>
  <r>
    <x v="113"/>
    <x v="23"/>
    <x v="104"/>
    <m/>
    <n v="0"/>
  </r>
  <r>
    <x v="114"/>
    <x v="23"/>
    <x v="104"/>
    <m/>
    <n v="0"/>
  </r>
  <r>
    <x v="115"/>
    <x v="23"/>
    <x v="104"/>
    <m/>
    <n v="0"/>
  </r>
  <r>
    <x v="116"/>
    <x v="23"/>
    <x v="104"/>
    <m/>
    <n v="0"/>
  </r>
  <r>
    <x v="117"/>
    <x v="23"/>
    <x v="104"/>
    <m/>
    <n v="0"/>
  </r>
  <r>
    <x v="118"/>
    <x v="23"/>
    <x v="104"/>
    <m/>
    <n v="0"/>
  </r>
  <r>
    <x v="119"/>
    <x v="23"/>
    <x v="104"/>
    <m/>
    <n v="0"/>
  </r>
  <r>
    <x v="120"/>
    <x v="23"/>
    <x v="104"/>
    <m/>
    <n v="0"/>
  </r>
  <r>
    <x v="121"/>
    <x v="23"/>
    <x v="104"/>
    <m/>
    <n v="0"/>
  </r>
  <r>
    <x v="122"/>
    <x v="23"/>
    <x v="104"/>
    <m/>
    <n v="0"/>
  </r>
  <r>
    <x v="123"/>
    <x v="23"/>
    <x v="104"/>
    <m/>
    <n v="0"/>
  </r>
  <r>
    <x v="124"/>
    <x v="23"/>
    <x v="104"/>
    <m/>
    <n v="0"/>
  </r>
  <r>
    <x v="125"/>
    <x v="23"/>
    <x v="104"/>
    <m/>
    <n v="0"/>
  </r>
  <r>
    <x v="126"/>
    <x v="23"/>
    <x v="104"/>
    <m/>
    <n v="0"/>
  </r>
  <r>
    <x v="127"/>
    <x v="23"/>
    <x v="104"/>
    <m/>
    <n v="0"/>
  </r>
  <r>
    <x v="128"/>
    <x v="23"/>
    <x v="104"/>
    <m/>
    <n v="0"/>
  </r>
  <r>
    <x v="129"/>
    <x v="23"/>
    <x v="104"/>
    <m/>
    <n v="0"/>
  </r>
  <r>
    <x v="130"/>
    <x v="23"/>
    <x v="104"/>
    <m/>
    <n v="0"/>
  </r>
  <r>
    <x v="131"/>
    <x v="23"/>
    <x v="104"/>
    <m/>
    <n v="0"/>
  </r>
  <r>
    <x v="132"/>
    <x v="23"/>
    <x v="104"/>
    <m/>
    <n v="0"/>
  </r>
  <r>
    <x v="133"/>
    <x v="23"/>
    <x v="104"/>
    <m/>
    <n v="0"/>
  </r>
  <r>
    <x v="134"/>
    <x v="23"/>
    <x v="104"/>
    <m/>
    <n v="0"/>
  </r>
  <r>
    <x v="135"/>
    <x v="23"/>
    <x v="104"/>
    <m/>
    <n v="0"/>
  </r>
  <r>
    <x v="136"/>
    <x v="23"/>
    <x v="104"/>
    <m/>
    <n v="0"/>
  </r>
  <r>
    <x v="137"/>
    <x v="23"/>
    <x v="104"/>
    <m/>
    <n v="0"/>
  </r>
  <r>
    <x v="138"/>
    <x v="23"/>
    <x v="104"/>
    <m/>
    <n v="0"/>
  </r>
  <r>
    <x v="139"/>
    <x v="23"/>
    <x v="104"/>
    <n v="212000"/>
    <n v="212000"/>
  </r>
  <r>
    <x v="140"/>
    <x v="23"/>
    <x v="104"/>
    <m/>
    <n v="0"/>
  </r>
  <r>
    <x v="141"/>
    <x v="23"/>
    <x v="104"/>
    <m/>
    <n v="0"/>
  </r>
  <r>
    <x v="142"/>
    <x v="23"/>
    <x v="104"/>
    <m/>
    <n v="0"/>
  </r>
  <r>
    <x v="143"/>
    <x v="23"/>
    <x v="104"/>
    <m/>
    <n v="0"/>
  </r>
  <r>
    <x v="144"/>
    <x v="23"/>
    <x v="104"/>
    <m/>
    <n v="0"/>
  </r>
  <r>
    <x v="145"/>
    <x v="23"/>
    <x v="104"/>
    <m/>
    <n v="0"/>
  </r>
  <r>
    <x v="146"/>
    <x v="23"/>
    <x v="104"/>
    <m/>
    <n v="0"/>
  </r>
  <r>
    <x v="147"/>
    <x v="23"/>
    <x v="104"/>
    <m/>
    <n v="0"/>
  </r>
  <r>
    <x v="148"/>
    <x v="23"/>
    <x v="104"/>
    <m/>
    <n v="0"/>
  </r>
  <r>
    <x v="149"/>
    <x v="23"/>
    <x v="104"/>
    <n v="233000"/>
    <n v="233000"/>
  </r>
  <r>
    <x v="150"/>
    <x v="23"/>
    <x v="104"/>
    <m/>
    <n v="0"/>
  </r>
  <r>
    <x v="151"/>
    <x v="23"/>
    <x v="104"/>
    <m/>
    <n v="0"/>
  </r>
  <r>
    <x v="152"/>
    <x v="23"/>
    <x v="104"/>
    <n v="569000"/>
    <n v="569000"/>
  </r>
  <r>
    <x v="153"/>
    <x v="23"/>
    <x v="104"/>
    <m/>
    <n v="0"/>
  </r>
  <r>
    <x v="154"/>
    <x v="23"/>
    <x v="104"/>
    <m/>
    <n v="0"/>
  </r>
  <r>
    <x v="155"/>
    <x v="23"/>
    <x v="104"/>
    <m/>
    <n v="0"/>
  </r>
  <r>
    <x v="156"/>
    <x v="23"/>
    <x v="104"/>
    <m/>
    <n v="0"/>
  </r>
  <r>
    <x v="157"/>
    <x v="23"/>
    <x v="104"/>
    <m/>
    <n v="0"/>
  </r>
  <r>
    <x v="158"/>
    <x v="23"/>
    <x v="104"/>
    <m/>
    <n v="0"/>
  </r>
  <r>
    <x v="159"/>
    <x v="23"/>
    <x v="104"/>
    <m/>
    <n v="0"/>
  </r>
  <r>
    <x v="160"/>
    <x v="23"/>
    <x v="104"/>
    <m/>
    <n v="0"/>
  </r>
  <r>
    <x v="161"/>
    <x v="23"/>
    <x v="104"/>
    <m/>
    <n v="0"/>
  </r>
  <r>
    <x v="162"/>
    <x v="23"/>
    <x v="104"/>
    <m/>
    <n v="0"/>
  </r>
  <r>
    <x v="163"/>
    <x v="23"/>
    <x v="104"/>
    <m/>
    <n v="0"/>
  </r>
  <r>
    <x v="164"/>
    <x v="23"/>
    <x v="104"/>
    <n v="245475"/>
    <n v="490950"/>
  </r>
  <r>
    <x v="165"/>
    <x v="23"/>
    <x v="104"/>
    <m/>
    <n v="0"/>
  </r>
  <r>
    <x v="166"/>
    <x v="23"/>
    <x v="104"/>
    <m/>
    <n v="0"/>
  </r>
  <r>
    <x v="167"/>
    <x v="23"/>
    <x v="104"/>
    <m/>
    <n v="0"/>
  </r>
  <r>
    <x v="168"/>
    <x v="23"/>
    <x v="104"/>
    <m/>
    <n v="0"/>
  </r>
  <r>
    <x v="169"/>
    <x v="23"/>
    <x v="104"/>
    <m/>
    <n v="0"/>
  </r>
  <r>
    <x v="170"/>
    <x v="23"/>
    <x v="104"/>
    <m/>
    <n v="0"/>
  </r>
  <r>
    <x v="171"/>
    <x v="23"/>
    <x v="104"/>
    <m/>
    <n v="0"/>
  </r>
  <r>
    <x v="172"/>
    <x v="23"/>
    <x v="104"/>
    <m/>
    <n v="0"/>
  </r>
  <r>
    <x v="173"/>
    <x v="23"/>
    <x v="104"/>
    <n v="365000"/>
    <n v="365000"/>
  </r>
  <r>
    <x v="174"/>
    <x v="23"/>
    <x v="104"/>
    <m/>
    <n v="0"/>
  </r>
  <r>
    <x v="175"/>
    <x v="23"/>
    <x v="104"/>
    <m/>
    <n v="0"/>
  </r>
  <r>
    <x v="176"/>
    <x v="23"/>
    <x v="104"/>
    <m/>
    <n v="0"/>
  </r>
  <r>
    <x v="177"/>
    <x v="23"/>
    <x v="104"/>
    <m/>
    <n v="0"/>
  </r>
  <r>
    <x v="178"/>
    <x v="23"/>
    <x v="104"/>
    <m/>
    <n v="0"/>
  </r>
  <r>
    <x v="179"/>
    <x v="23"/>
    <x v="104"/>
    <m/>
    <n v="0"/>
  </r>
  <r>
    <x v="180"/>
    <x v="23"/>
    <x v="104"/>
    <m/>
    <n v="0"/>
  </r>
  <r>
    <x v="181"/>
    <x v="23"/>
    <x v="104"/>
    <m/>
    <n v="0"/>
  </r>
  <r>
    <x v="182"/>
    <x v="23"/>
    <x v="104"/>
    <m/>
    <n v="0"/>
  </r>
  <r>
    <x v="183"/>
    <x v="23"/>
    <x v="104"/>
    <m/>
    <n v="0"/>
  </r>
  <r>
    <x v="184"/>
    <x v="23"/>
    <x v="104"/>
    <m/>
    <n v="0"/>
  </r>
  <r>
    <x v="185"/>
    <x v="23"/>
    <x v="104"/>
    <m/>
    <n v="0"/>
  </r>
  <r>
    <x v="186"/>
    <x v="23"/>
    <x v="104"/>
    <m/>
    <n v="0"/>
  </r>
  <r>
    <x v="187"/>
    <x v="23"/>
    <x v="104"/>
    <m/>
    <n v="0"/>
  </r>
  <r>
    <x v="188"/>
    <x v="23"/>
    <x v="104"/>
    <n v="705000"/>
    <n v="705000"/>
  </r>
  <r>
    <x v="189"/>
    <x v="23"/>
    <x v="104"/>
    <m/>
    <n v="0"/>
  </r>
  <r>
    <x v="190"/>
    <x v="23"/>
    <x v="104"/>
    <m/>
    <n v="0"/>
  </r>
  <r>
    <x v="191"/>
    <x v="23"/>
    <x v="104"/>
    <m/>
    <n v="0"/>
  </r>
  <r>
    <x v="192"/>
    <x v="23"/>
    <x v="104"/>
    <m/>
    <n v="0"/>
  </r>
  <r>
    <x v="193"/>
    <x v="23"/>
    <x v="104"/>
    <n v="450000"/>
    <n v="450000"/>
  </r>
  <r>
    <x v="194"/>
    <x v="23"/>
    <x v="104"/>
    <m/>
    <n v="0"/>
  </r>
  <r>
    <x v="195"/>
    <x v="23"/>
    <x v="104"/>
    <m/>
    <n v="0"/>
  </r>
  <r>
    <x v="196"/>
    <x v="23"/>
    <x v="104"/>
    <m/>
    <n v="0"/>
  </r>
  <r>
    <x v="197"/>
    <x v="23"/>
    <x v="104"/>
    <m/>
    <n v="0"/>
  </r>
  <r>
    <x v="198"/>
    <x v="23"/>
    <x v="104"/>
    <n v="366500"/>
    <n v="366500"/>
  </r>
  <r>
    <x v="199"/>
    <x v="23"/>
    <x v="104"/>
    <m/>
    <m/>
  </r>
  <r>
    <x v="200"/>
    <x v="23"/>
    <x v="104"/>
    <m/>
    <m/>
  </r>
  <r>
    <x v="201"/>
    <x v="23"/>
    <x v="104"/>
    <m/>
    <m/>
  </r>
  <r>
    <x v="203"/>
    <x v="0"/>
    <x v="0"/>
    <n v="389000"/>
    <n v="1219495"/>
  </r>
  <r>
    <x v="203"/>
    <x v="0"/>
    <x v="1"/>
    <m/>
    <m/>
  </r>
  <r>
    <x v="203"/>
    <x v="0"/>
    <x v="2"/>
    <m/>
    <m/>
  </r>
  <r>
    <x v="203"/>
    <x v="0"/>
    <x v="3"/>
    <n v="550000"/>
    <n v="2740500"/>
  </r>
  <r>
    <x v="203"/>
    <x v="1"/>
    <x v="4"/>
    <m/>
    <m/>
  </r>
  <r>
    <x v="203"/>
    <x v="0"/>
    <x v="4"/>
    <m/>
    <m/>
  </r>
  <r>
    <x v="203"/>
    <x v="0"/>
    <x v="5"/>
    <m/>
    <m/>
  </r>
  <r>
    <x v="203"/>
    <x v="1"/>
    <x v="5"/>
    <n v="375000"/>
    <n v="375000"/>
  </r>
  <r>
    <x v="203"/>
    <x v="2"/>
    <x v="5"/>
    <m/>
    <m/>
  </r>
  <r>
    <x v="203"/>
    <x v="2"/>
    <x v="6"/>
    <m/>
    <m/>
  </r>
  <r>
    <x v="203"/>
    <x v="1"/>
    <x v="6"/>
    <m/>
    <m/>
  </r>
  <r>
    <x v="203"/>
    <x v="0"/>
    <x v="6"/>
    <m/>
    <m/>
  </r>
  <r>
    <x v="203"/>
    <x v="1"/>
    <x v="7"/>
    <m/>
    <m/>
  </r>
  <r>
    <x v="203"/>
    <x v="4"/>
    <x v="7"/>
    <m/>
    <m/>
  </r>
  <r>
    <x v="203"/>
    <x v="2"/>
    <x v="7"/>
    <m/>
    <m/>
  </r>
  <r>
    <x v="203"/>
    <x v="3"/>
    <x v="7"/>
    <n v="532500"/>
    <n v="1065000"/>
  </r>
  <r>
    <x v="203"/>
    <x v="1"/>
    <x v="8"/>
    <n v="465000"/>
    <n v="930000"/>
  </r>
  <r>
    <x v="203"/>
    <x v="4"/>
    <x v="8"/>
    <m/>
    <m/>
  </r>
  <r>
    <x v="203"/>
    <x v="2"/>
    <x v="8"/>
    <n v="527500"/>
    <n v="3868000"/>
  </r>
  <r>
    <x v="203"/>
    <x v="3"/>
    <x v="8"/>
    <m/>
    <m/>
  </r>
  <r>
    <x v="203"/>
    <x v="1"/>
    <x v="9"/>
    <n v="415000"/>
    <n v="5382950"/>
  </r>
  <r>
    <x v="203"/>
    <x v="4"/>
    <x v="9"/>
    <m/>
    <m/>
  </r>
  <r>
    <x v="203"/>
    <x v="2"/>
    <x v="9"/>
    <m/>
    <m/>
  </r>
  <r>
    <x v="203"/>
    <x v="0"/>
    <x v="10"/>
    <n v="355000"/>
    <n v="355000"/>
  </r>
  <r>
    <x v="203"/>
    <x v="1"/>
    <x v="10"/>
    <n v="427750"/>
    <n v="2548950"/>
  </r>
  <r>
    <x v="203"/>
    <x v="4"/>
    <x v="10"/>
    <m/>
    <m/>
  </r>
  <r>
    <x v="203"/>
    <x v="0"/>
    <x v="11"/>
    <m/>
    <m/>
  </r>
  <r>
    <x v="203"/>
    <x v="1"/>
    <x v="11"/>
    <n v="400500"/>
    <n v="3075950"/>
  </r>
  <r>
    <x v="203"/>
    <x v="0"/>
    <x v="12"/>
    <n v="472000"/>
    <n v="2705375"/>
  </r>
  <r>
    <x v="203"/>
    <x v="1"/>
    <x v="12"/>
    <m/>
    <m/>
  </r>
  <r>
    <x v="203"/>
    <x v="4"/>
    <x v="12"/>
    <m/>
    <m/>
  </r>
  <r>
    <x v="203"/>
    <x v="1"/>
    <x v="13"/>
    <m/>
    <m/>
  </r>
  <r>
    <x v="203"/>
    <x v="4"/>
    <x v="13"/>
    <n v="311000"/>
    <n v="2345950"/>
  </r>
  <r>
    <x v="203"/>
    <x v="1"/>
    <x v="14"/>
    <m/>
    <m/>
  </r>
  <r>
    <x v="203"/>
    <x v="4"/>
    <x v="14"/>
    <n v="341000"/>
    <n v="3672950"/>
  </r>
  <r>
    <x v="203"/>
    <x v="1"/>
    <x v="15"/>
    <m/>
    <m/>
  </r>
  <r>
    <x v="203"/>
    <x v="4"/>
    <x v="15"/>
    <n v="389000"/>
    <n v="1793500"/>
  </r>
  <r>
    <x v="203"/>
    <x v="4"/>
    <x v="16"/>
    <n v="359000"/>
    <n v="359000"/>
  </r>
  <r>
    <x v="203"/>
    <x v="5"/>
    <x v="17"/>
    <m/>
    <m/>
  </r>
  <r>
    <x v="203"/>
    <x v="4"/>
    <x v="17"/>
    <n v="302514"/>
    <n v="2949964"/>
  </r>
  <r>
    <x v="203"/>
    <x v="5"/>
    <x v="18"/>
    <n v="950000"/>
    <n v="950000"/>
  </r>
  <r>
    <x v="203"/>
    <x v="6"/>
    <x v="18"/>
    <n v="389750"/>
    <n v="3552500"/>
  </r>
  <r>
    <x v="203"/>
    <x v="5"/>
    <x v="19"/>
    <n v="601000"/>
    <n v="6972169"/>
  </r>
  <r>
    <x v="203"/>
    <x v="5"/>
    <x v="20"/>
    <n v="447000"/>
    <n v="2414000"/>
  </r>
  <r>
    <x v="203"/>
    <x v="5"/>
    <x v="21"/>
    <n v="392500"/>
    <n v="1927500"/>
  </r>
  <r>
    <x v="203"/>
    <x v="5"/>
    <x v="22"/>
    <n v="481500"/>
    <n v="3509000"/>
  </r>
  <r>
    <x v="203"/>
    <x v="8"/>
    <x v="23"/>
    <n v="382000"/>
    <n v="382000"/>
  </r>
  <r>
    <x v="203"/>
    <x v="7"/>
    <x v="23"/>
    <n v="437475"/>
    <n v="1703950"/>
  </r>
  <r>
    <x v="203"/>
    <x v="8"/>
    <x v="24"/>
    <n v="266500"/>
    <n v="1068000"/>
  </r>
  <r>
    <x v="203"/>
    <x v="7"/>
    <x v="24"/>
    <n v="353700"/>
    <n v="353700"/>
  </r>
  <r>
    <x v="203"/>
    <x v="7"/>
    <x v="25"/>
    <n v="275000"/>
    <n v="2438227"/>
  </r>
  <r>
    <x v="203"/>
    <x v="8"/>
    <x v="26"/>
    <n v="365000"/>
    <n v="2650000"/>
  </r>
  <r>
    <x v="203"/>
    <x v="7"/>
    <x v="26"/>
    <m/>
    <m/>
  </r>
  <r>
    <x v="203"/>
    <x v="8"/>
    <x v="27"/>
    <n v="319475"/>
    <n v="638950"/>
  </r>
  <r>
    <x v="203"/>
    <x v="7"/>
    <x v="27"/>
    <m/>
    <m/>
  </r>
  <r>
    <x v="203"/>
    <x v="8"/>
    <x v="28"/>
    <m/>
    <m/>
  </r>
  <r>
    <x v="203"/>
    <x v="7"/>
    <x v="28"/>
    <n v="355000"/>
    <n v="1455000"/>
  </r>
  <r>
    <x v="203"/>
    <x v="9"/>
    <x v="29"/>
    <n v="358025"/>
    <n v="5739650"/>
  </r>
  <r>
    <x v="203"/>
    <x v="10"/>
    <x v="30"/>
    <n v="564100"/>
    <n v="4847285"/>
  </r>
  <r>
    <x v="203"/>
    <x v="7"/>
    <x v="30"/>
    <n v="313500"/>
    <n v="1807000"/>
  </r>
  <r>
    <x v="203"/>
    <x v="11"/>
    <x v="31"/>
    <n v="325000"/>
    <n v="1919850"/>
  </r>
  <r>
    <x v="203"/>
    <x v="4"/>
    <x v="31"/>
    <n v="345000"/>
    <n v="345000"/>
  </r>
  <r>
    <x v="203"/>
    <x v="11"/>
    <x v="32"/>
    <m/>
    <m/>
  </r>
  <r>
    <x v="203"/>
    <x v="12"/>
    <x v="32"/>
    <m/>
    <m/>
  </r>
  <r>
    <x v="203"/>
    <x v="11"/>
    <x v="33"/>
    <n v="280000"/>
    <n v="2163450"/>
  </r>
  <r>
    <x v="203"/>
    <x v="11"/>
    <x v="34"/>
    <n v="278000"/>
    <n v="278000"/>
  </r>
  <r>
    <x v="203"/>
    <x v="13"/>
    <x v="34"/>
    <n v="350000"/>
    <n v="350000"/>
  </r>
  <r>
    <x v="203"/>
    <x v="12"/>
    <x v="34"/>
    <m/>
    <m/>
  </r>
  <r>
    <x v="203"/>
    <x v="11"/>
    <x v="35"/>
    <n v="254600"/>
    <n v="1159200"/>
  </r>
  <r>
    <x v="203"/>
    <x v="4"/>
    <x v="35"/>
    <m/>
    <m/>
  </r>
  <r>
    <x v="203"/>
    <x v="4"/>
    <x v="36"/>
    <m/>
    <m/>
  </r>
  <r>
    <x v="203"/>
    <x v="14"/>
    <x v="36"/>
    <m/>
    <m/>
  </r>
  <r>
    <x v="203"/>
    <x v="13"/>
    <x v="37"/>
    <n v="316000"/>
    <n v="2551950"/>
  </r>
  <r>
    <x v="203"/>
    <x v="12"/>
    <x v="37"/>
    <n v="301500"/>
    <n v="2380750"/>
  </r>
  <r>
    <x v="203"/>
    <x v="4"/>
    <x v="37"/>
    <m/>
    <m/>
  </r>
  <r>
    <x v="203"/>
    <x v="14"/>
    <x v="37"/>
    <m/>
    <m/>
  </r>
  <r>
    <x v="203"/>
    <x v="12"/>
    <x v="38"/>
    <n v="320000"/>
    <n v="2224000"/>
  </r>
  <r>
    <x v="203"/>
    <x v="4"/>
    <x v="38"/>
    <m/>
    <m/>
  </r>
  <r>
    <x v="203"/>
    <x v="14"/>
    <x v="38"/>
    <m/>
    <m/>
  </r>
  <r>
    <x v="203"/>
    <x v="12"/>
    <x v="39"/>
    <n v="311500"/>
    <n v="1200000"/>
  </r>
  <r>
    <x v="203"/>
    <x v="14"/>
    <x v="39"/>
    <m/>
    <m/>
  </r>
  <r>
    <x v="203"/>
    <x v="13"/>
    <x v="40"/>
    <n v="297450"/>
    <n v="594900"/>
  </r>
  <r>
    <x v="203"/>
    <x v="14"/>
    <x v="40"/>
    <m/>
    <m/>
  </r>
  <r>
    <x v="203"/>
    <x v="14"/>
    <x v="41"/>
    <n v="244500"/>
    <n v="2592850"/>
  </r>
  <r>
    <x v="203"/>
    <x v="14"/>
    <x v="42"/>
    <n v="260000"/>
    <n v="904000"/>
  </r>
  <r>
    <x v="203"/>
    <x v="14"/>
    <x v="43"/>
    <n v="340000"/>
    <n v="1027000"/>
  </r>
  <r>
    <x v="203"/>
    <x v="14"/>
    <x v="44"/>
    <n v="275000"/>
    <n v="1489825"/>
  </r>
  <r>
    <x v="203"/>
    <x v="13"/>
    <x v="45"/>
    <n v="311495"/>
    <n v="1275990"/>
  </r>
  <r>
    <x v="203"/>
    <x v="12"/>
    <x v="45"/>
    <n v="227500"/>
    <n v="455000"/>
  </r>
  <r>
    <x v="203"/>
    <x v="14"/>
    <x v="45"/>
    <n v="343000"/>
    <n v="972500"/>
  </r>
  <r>
    <x v="203"/>
    <x v="12"/>
    <x v="46"/>
    <n v="303000"/>
    <n v="303000"/>
  </r>
  <r>
    <x v="203"/>
    <x v="14"/>
    <x v="46"/>
    <n v="282500"/>
    <n v="829000"/>
  </r>
  <r>
    <x v="203"/>
    <x v="14"/>
    <x v="47"/>
    <n v="313500"/>
    <n v="1282638"/>
  </r>
  <r>
    <x v="203"/>
    <x v="16"/>
    <x v="48"/>
    <n v="249500"/>
    <n v="499000"/>
  </r>
  <r>
    <x v="203"/>
    <x v="15"/>
    <x v="48"/>
    <n v="286000"/>
    <n v="1408200"/>
  </r>
  <r>
    <x v="203"/>
    <x v="12"/>
    <x v="48"/>
    <n v="271500"/>
    <n v="271500"/>
  </r>
  <r>
    <x v="203"/>
    <x v="14"/>
    <x v="48"/>
    <n v="251000"/>
    <n v="251000"/>
  </r>
  <r>
    <x v="203"/>
    <x v="15"/>
    <x v="49"/>
    <n v="271450"/>
    <n v="2692350"/>
  </r>
  <r>
    <x v="203"/>
    <x v="14"/>
    <x v="49"/>
    <m/>
    <m/>
  </r>
  <r>
    <x v="203"/>
    <x v="16"/>
    <x v="50"/>
    <n v="288650"/>
    <n v="2374200"/>
  </r>
  <r>
    <x v="203"/>
    <x v="15"/>
    <x v="50"/>
    <n v="265000"/>
    <n v="265000"/>
  </r>
  <r>
    <x v="203"/>
    <x v="14"/>
    <x v="50"/>
    <m/>
    <m/>
  </r>
  <r>
    <x v="203"/>
    <x v="16"/>
    <x v="51"/>
    <n v="280000"/>
    <n v="280000"/>
  </r>
  <r>
    <x v="203"/>
    <x v="14"/>
    <x v="51"/>
    <m/>
    <m/>
  </r>
  <r>
    <x v="203"/>
    <x v="17"/>
    <x v="51"/>
    <n v="150000"/>
    <n v="150000"/>
  </r>
  <r>
    <x v="203"/>
    <x v="15"/>
    <x v="51"/>
    <m/>
    <m/>
  </r>
  <r>
    <x v="203"/>
    <x v="17"/>
    <x v="52"/>
    <n v="414500"/>
    <n v="829000"/>
  </r>
  <r>
    <x v="203"/>
    <x v="16"/>
    <x v="52"/>
    <m/>
    <m/>
  </r>
  <r>
    <x v="203"/>
    <x v="17"/>
    <x v="53"/>
    <n v="585000"/>
    <n v="2316000"/>
  </r>
  <r>
    <x v="203"/>
    <x v="16"/>
    <x v="53"/>
    <n v="301750"/>
    <n v="603500"/>
  </r>
  <r>
    <x v="203"/>
    <x v="14"/>
    <x v="53"/>
    <m/>
    <m/>
  </r>
  <r>
    <x v="203"/>
    <x v="17"/>
    <x v="54"/>
    <m/>
    <m/>
  </r>
  <r>
    <x v="203"/>
    <x v="16"/>
    <x v="54"/>
    <n v="365000"/>
    <n v="2235000"/>
  </r>
  <r>
    <x v="203"/>
    <x v="15"/>
    <x v="54"/>
    <m/>
    <m/>
  </r>
  <r>
    <x v="203"/>
    <x v="15"/>
    <x v="55"/>
    <n v="332500"/>
    <n v="1991550"/>
  </r>
  <r>
    <x v="203"/>
    <x v="14"/>
    <x v="55"/>
    <m/>
    <m/>
  </r>
  <r>
    <x v="203"/>
    <x v="18"/>
    <x v="56"/>
    <n v="425000"/>
    <n v="2911450"/>
  </r>
  <r>
    <x v="203"/>
    <x v="19"/>
    <x v="57"/>
    <n v="557319"/>
    <n v="2202788"/>
  </r>
  <r>
    <x v="203"/>
    <x v="19"/>
    <x v="58"/>
    <n v="360000"/>
    <n v="360000"/>
  </r>
  <r>
    <x v="203"/>
    <x v="20"/>
    <x v="59"/>
    <n v="355000"/>
    <n v="355000"/>
  </r>
  <r>
    <x v="203"/>
    <x v="21"/>
    <x v="59"/>
    <m/>
    <m/>
  </r>
  <r>
    <x v="203"/>
    <x v="22"/>
    <x v="59"/>
    <m/>
    <m/>
  </r>
  <r>
    <x v="203"/>
    <x v="23"/>
    <x v="60"/>
    <m/>
    <m/>
  </r>
  <r>
    <x v="203"/>
    <x v="20"/>
    <x v="60"/>
    <n v="427450"/>
    <n v="6836420"/>
  </r>
  <r>
    <x v="203"/>
    <x v="21"/>
    <x v="60"/>
    <m/>
    <m/>
  </r>
  <r>
    <x v="203"/>
    <x v="24"/>
    <x v="60"/>
    <m/>
    <m/>
  </r>
  <r>
    <x v="203"/>
    <x v="25"/>
    <x v="61"/>
    <n v="363250"/>
    <n v="726500"/>
  </r>
  <r>
    <x v="203"/>
    <x v="19"/>
    <x v="62"/>
    <n v="381475"/>
    <n v="5284527"/>
  </r>
  <r>
    <x v="203"/>
    <x v="19"/>
    <x v="63"/>
    <m/>
    <m/>
  </r>
  <r>
    <x v="203"/>
    <x v="23"/>
    <x v="64"/>
    <m/>
    <m/>
  </r>
  <r>
    <x v="203"/>
    <x v="26"/>
    <x v="65"/>
    <n v="425000"/>
    <n v="2013000"/>
  </r>
  <r>
    <x v="203"/>
    <x v="19"/>
    <x v="65"/>
    <n v="621262"/>
    <n v="1242523"/>
  </r>
  <r>
    <x v="203"/>
    <x v="24"/>
    <x v="65"/>
    <m/>
    <m/>
  </r>
  <r>
    <x v="203"/>
    <x v="23"/>
    <x v="65"/>
    <m/>
    <m/>
  </r>
  <r>
    <x v="203"/>
    <x v="23"/>
    <x v="66"/>
    <n v="412975"/>
    <n v="7746695"/>
  </r>
  <r>
    <x v="203"/>
    <x v="27"/>
    <x v="67"/>
    <n v="353750"/>
    <n v="4853450"/>
  </r>
  <r>
    <x v="203"/>
    <x v="23"/>
    <x v="67"/>
    <m/>
    <m/>
  </r>
  <r>
    <x v="203"/>
    <x v="27"/>
    <x v="68"/>
    <n v="354000"/>
    <n v="3265950"/>
  </r>
  <r>
    <x v="203"/>
    <x v="23"/>
    <x v="68"/>
    <n v="385000"/>
    <n v="15597708"/>
  </r>
  <r>
    <x v="203"/>
    <x v="27"/>
    <x v="69"/>
    <n v="350000"/>
    <n v="5944450"/>
  </r>
  <r>
    <x v="203"/>
    <x v="23"/>
    <x v="69"/>
    <n v="399900"/>
    <n v="5766250"/>
  </r>
  <r>
    <x v="203"/>
    <x v="28"/>
    <x v="69"/>
    <n v="419850"/>
    <n v="3390650"/>
  </r>
  <r>
    <x v="203"/>
    <x v="29"/>
    <x v="70"/>
    <n v="427000"/>
    <n v="12275800"/>
  </r>
  <r>
    <x v="203"/>
    <x v="29"/>
    <x v="71"/>
    <n v="463500"/>
    <n v="927000"/>
  </r>
  <r>
    <x v="203"/>
    <x v="31"/>
    <x v="72"/>
    <n v="441250"/>
    <n v="882500"/>
  </r>
  <r>
    <x v="203"/>
    <x v="30"/>
    <x v="72"/>
    <n v="465000"/>
    <n v="17929512"/>
  </r>
  <r>
    <x v="203"/>
    <x v="21"/>
    <x v="73"/>
    <n v="452600"/>
    <n v="50809379"/>
  </r>
  <r>
    <x v="203"/>
    <x v="31"/>
    <x v="74"/>
    <n v="436500"/>
    <n v="8799780"/>
  </r>
  <r>
    <x v="203"/>
    <x v="30"/>
    <x v="74"/>
    <m/>
    <m/>
  </r>
  <r>
    <x v="203"/>
    <x v="28"/>
    <x v="75"/>
    <m/>
    <m/>
  </r>
  <r>
    <x v="203"/>
    <x v="32"/>
    <x v="76"/>
    <n v="376750"/>
    <n v="3216000"/>
  </r>
  <r>
    <x v="203"/>
    <x v="28"/>
    <x v="76"/>
    <n v="539000"/>
    <n v="539000"/>
  </r>
  <r>
    <x v="203"/>
    <x v="28"/>
    <x v="77"/>
    <n v="390000"/>
    <n v="9397414"/>
  </r>
  <r>
    <x v="203"/>
    <x v="28"/>
    <x v="78"/>
    <n v="435000"/>
    <n v="435000"/>
  </r>
  <r>
    <x v="203"/>
    <x v="34"/>
    <x v="79"/>
    <n v="425000"/>
    <n v="11646548"/>
  </r>
  <r>
    <x v="203"/>
    <x v="33"/>
    <x v="79"/>
    <n v="357535"/>
    <n v="1324020"/>
  </r>
  <r>
    <x v="203"/>
    <x v="34"/>
    <x v="80"/>
    <n v="369500"/>
    <n v="3593500"/>
  </r>
  <r>
    <x v="203"/>
    <x v="35"/>
    <x v="80"/>
    <n v="370000"/>
    <n v="1950000"/>
  </r>
  <r>
    <x v="203"/>
    <x v="35"/>
    <x v="81"/>
    <n v="317500"/>
    <n v="7290988"/>
  </r>
  <r>
    <x v="203"/>
    <x v="35"/>
    <x v="82"/>
    <n v="353500"/>
    <n v="6314840"/>
  </r>
  <r>
    <x v="203"/>
    <x v="36"/>
    <x v="83"/>
    <m/>
    <m/>
  </r>
  <r>
    <x v="203"/>
    <x v="33"/>
    <x v="83"/>
    <n v="304000"/>
    <n v="3032000"/>
  </r>
  <r>
    <x v="203"/>
    <x v="36"/>
    <x v="84"/>
    <m/>
    <m/>
  </r>
  <r>
    <x v="203"/>
    <x v="33"/>
    <x v="84"/>
    <n v="535000"/>
    <n v="3689500"/>
  </r>
  <r>
    <x v="203"/>
    <x v="36"/>
    <x v="85"/>
    <n v="425000"/>
    <n v="14759308"/>
  </r>
  <r>
    <x v="203"/>
    <x v="33"/>
    <x v="85"/>
    <m/>
    <m/>
  </r>
  <r>
    <x v="203"/>
    <x v="33"/>
    <x v="86"/>
    <n v="280000"/>
    <n v="7523250"/>
  </r>
  <r>
    <x v="203"/>
    <x v="37"/>
    <x v="86"/>
    <m/>
    <m/>
  </r>
  <r>
    <x v="203"/>
    <x v="33"/>
    <x v="87"/>
    <m/>
    <m/>
  </r>
  <r>
    <x v="203"/>
    <x v="37"/>
    <x v="87"/>
    <n v="374675"/>
    <n v="8978404"/>
  </r>
  <r>
    <x v="203"/>
    <x v="37"/>
    <x v="88"/>
    <n v="471900"/>
    <n v="1965800"/>
  </r>
  <r>
    <x v="203"/>
    <x v="36"/>
    <x v="89"/>
    <n v="293925"/>
    <n v="587850"/>
  </r>
  <r>
    <x v="203"/>
    <x v="38"/>
    <x v="90"/>
    <n v="357000"/>
    <n v="6020940"/>
  </r>
  <r>
    <x v="203"/>
    <x v="30"/>
    <x v="90"/>
    <n v="370000"/>
    <n v="740000"/>
  </r>
  <r>
    <x v="203"/>
    <x v="40"/>
    <x v="91"/>
    <n v="425000"/>
    <n v="13412700"/>
  </r>
  <r>
    <x v="203"/>
    <x v="39"/>
    <x v="91"/>
    <n v="495000"/>
    <n v="11937838"/>
  </r>
  <r>
    <x v="203"/>
    <x v="38"/>
    <x v="91"/>
    <m/>
    <m/>
  </r>
  <r>
    <x v="203"/>
    <x v="40"/>
    <x v="92"/>
    <n v="512500"/>
    <n v="4196536"/>
  </r>
  <r>
    <x v="203"/>
    <x v="41"/>
    <x v="93"/>
    <m/>
    <m/>
  </r>
  <r>
    <x v="203"/>
    <x v="41"/>
    <x v="94"/>
    <n v="390070"/>
    <n v="16014701"/>
  </r>
  <r>
    <x v="203"/>
    <x v="43"/>
    <x v="94"/>
    <m/>
    <m/>
  </r>
  <r>
    <x v="203"/>
    <x v="42"/>
    <x v="94"/>
    <m/>
    <m/>
  </r>
  <r>
    <x v="203"/>
    <x v="41"/>
    <x v="95"/>
    <n v="325000"/>
    <n v="325000"/>
  </r>
  <r>
    <x v="203"/>
    <x v="42"/>
    <x v="96"/>
    <n v="362000"/>
    <n v="724000"/>
  </r>
  <r>
    <x v="203"/>
    <x v="43"/>
    <x v="97"/>
    <n v="520000"/>
    <n v="520000"/>
  </r>
  <r>
    <x v="203"/>
    <x v="41"/>
    <x v="98"/>
    <m/>
    <m/>
  </r>
  <r>
    <x v="203"/>
    <x v="43"/>
    <x v="98"/>
    <n v="317500"/>
    <n v="5805550"/>
  </r>
  <r>
    <x v="203"/>
    <x v="42"/>
    <x v="98"/>
    <n v="309750"/>
    <n v="13635345"/>
  </r>
  <r>
    <x v="203"/>
    <x v="41"/>
    <x v="99"/>
    <n v="277000"/>
    <n v="1474900"/>
  </r>
  <r>
    <x v="203"/>
    <x v="43"/>
    <x v="99"/>
    <n v="356038"/>
    <n v="5283082"/>
  </r>
  <r>
    <x v="203"/>
    <x v="42"/>
    <x v="99"/>
    <n v="338160"/>
    <n v="4967878"/>
  </r>
  <r>
    <x v="203"/>
    <x v="43"/>
    <x v="100"/>
    <n v="350000"/>
    <n v="3579500"/>
  </r>
  <r>
    <x v="203"/>
    <x v="42"/>
    <x v="100"/>
    <m/>
    <m/>
  </r>
  <r>
    <x v="203"/>
    <x v="44"/>
    <x v="101"/>
    <n v="305000"/>
    <n v="2852570"/>
  </r>
  <r>
    <x v="203"/>
    <x v="43"/>
    <x v="102"/>
    <m/>
    <m/>
  </r>
  <r>
    <x v="203"/>
    <x v="19"/>
    <x v="103"/>
    <n v="405000"/>
    <n v="2747000"/>
  </r>
  <r>
    <x v="203"/>
    <x v="24"/>
    <x v="103"/>
    <m/>
    <m/>
  </r>
  <r>
    <x v="203"/>
    <x v="26"/>
    <x v="103"/>
    <m/>
    <m/>
  </r>
  <r>
    <x v="203"/>
    <x v="23"/>
    <x v="103"/>
    <n v="362500"/>
    <n v="725000"/>
  </r>
  <r>
    <x v="203"/>
    <x v="27"/>
    <x v="103"/>
    <m/>
    <m/>
  </r>
  <r>
    <x v="203"/>
    <x v="24"/>
    <x v="62"/>
    <m/>
    <m/>
  </r>
  <r>
    <x v="203"/>
    <x v="26"/>
    <x v="62"/>
    <m/>
    <m/>
  </r>
  <r>
    <x v="203"/>
    <x v="24"/>
    <x v="63"/>
    <m/>
    <m/>
  </r>
  <r>
    <x v="203"/>
    <x v="23"/>
    <x v="63"/>
    <m/>
    <m/>
  </r>
  <r>
    <x v="203"/>
    <x v="27"/>
    <x v="63"/>
    <m/>
    <m/>
  </r>
  <r>
    <x v="203"/>
    <x v="19"/>
    <x v="64"/>
    <m/>
    <m/>
  </r>
  <r>
    <x v="203"/>
    <x v="24"/>
    <x v="64"/>
    <n v="427500"/>
    <n v="2496000"/>
  </r>
  <r>
    <x v="203"/>
    <x v="26"/>
    <x v="64"/>
    <m/>
    <m/>
  </r>
  <r>
    <x v="203"/>
    <x v="19"/>
    <x v="104"/>
    <m/>
    <m/>
  </r>
  <r>
    <x v="203"/>
    <x v="24"/>
    <x v="104"/>
    <n v="325000"/>
    <n v="325000"/>
  </r>
  <r>
    <x v="203"/>
    <x v="23"/>
    <x v="104"/>
    <m/>
    <m/>
  </r>
  <r>
    <x v="12"/>
    <x v="15"/>
    <x v="105"/>
    <m/>
    <n v="0"/>
  </r>
  <r>
    <x v="13"/>
    <x v="15"/>
    <x v="105"/>
    <m/>
    <n v="0"/>
  </r>
  <r>
    <x v="14"/>
    <x v="15"/>
    <x v="105"/>
    <m/>
    <n v="0"/>
  </r>
  <r>
    <x v="15"/>
    <x v="15"/>
    <x v="105"/>
    <m/>
    <n v="0"/>
  </r>
  <r>
    <x v="16"/>
    <x v="15"/>
    <x v="105"/>
    <n v="225000"/>
    <n v="225000"/>
  </r>
  <r>
    <x v="17"/>
    <x v="15"/>
    <x v="105"/>
    <m/>
    <n v="0"/>
  </r>
  <r>
    <x v="18"/>
    <x v="15"/>
    <x v="105"/>
    <n v="221950"/>
    <n v="443900"/>
  </r>
  <r>
    <x v="19"/>
    <x v="15"/>
    <x v="105"/>
    <m/>
    <n v="0"/>
  </r>
  <r>
    <x v="20"/>
    <x v="15"/>
    <x v="105"/>
    <n v="222950"/>
    <n v="222950"/>
  </r>
  <r>
    <x v="21"/>
    <x v="15"/>
    <x v="105"/>
    <n v="245800"/>
    <n v="245800"/>
  </r>
  <r>
    <x v="22"/>
    <x v="15"/>
    <x v="105"/>
    <m/>
    <n v="0"/>
  </r>
  <r>
    <x v="23"/>
    <x v="15"/>
    <x v="105"/>
    <m/>
    <n v="0"/>
  </r>
  <r>
    <x v="24"/>
    <x v="15"/>
    <x v="105"/>
    <m/>
    <n v="0"/>
  </r>
  <r>
    <x v="25"/>
    <x v="15"/>
    <x v="105"/>
    <m/>
    <n v="0"/>
  </r>
  <r>
    <x v="26"/>
    <x v="15"/>
    <x v="105"/>
    <m/>
    <n v="0"/>
  </r>
  <r>
    <x v="27"/>
    <x v="15"/>
    <x v="105"/>
    <m/>
    <n v="0"/>
  </r>
  <r>
    <x v="28"/>
    <x v="15"/>
    <x v="105"/>
    <m/>
    <n v="0"/>
  </r>
  <r>
    <x v="29"/>
    <x v="15"/>
    <x v="105"/>
    <m/>
    <n v="0"/>
  </r>
  <r>
    <x v="30"/>
    <x v="15"/>
    <x v="105"/>
    <m/>
    <n v="0"/>
  </r>
  <r>
    <x v="31"/>
    <x v="15"/>
    <x v="105"/>
    <m/>
    <n v="0"/>
  </r>
  <r>
    <x v="32"/>
    <x v="15"/>
    <x v="105"/>
    <n v="260333"/>
    <n v="520665"/>
  </r>
  <r>
    <x v="33"/>
    <x v="15"/>
    <x v="105"/>
    <n v="168000"/>
    <n v="168000"/>
  </r>
  <r>
    <x v="34"/>
    <x v="15"/>
    <x v="105"/>
    <m/>
    <n v="0"/>
  </r>
  <r>
    <x v="35"/>
    <x v="15"/>
    <x v="105"/>
    <m/>
    <n v="0"/>
  </r>
  <r>
    <x v="36"/>
    <x v="15"/>
    <x v="105"/>
    <n v="268950"/>
    <n v="268950"/>
  </r>
  <r>
    <x v="37"/>
    <x v="15"/>
    <x v="105"/>
    <m/>
    <n v="0"/>
  </r>
  <r>
    <x v="38"/>
    <x v="15"/>
    <x v="105"/>
    <m/>
    <n v="0"/>
  </r>
  <r>
    <x v="39"/>
    <x v="15"/>
    <x v="105"/>
    <m/>
    <n v="0"/>
  </r>
  <r>
    <x v="40"/>
    <x v="15"/>
    <x v="105"/>
    <m/>
    <n v="0"/>
  </r>
  <r>
    <x v="41"/>
    <x v="15"/>
    <x v="105"/>
    <m/>
    <n v="0"/>
  </r>
  <r>
    <x v="42"/>
    <x v="15"/>
    <x v="105"/>
    <n v="216000"/>
    <n v="216000"/>
  </r>
  <r>
    <x v="43"/>
    <x v="15"/>
    <x v="105"/>
    <m/>
    <n v="0"/>
  </r>
  <r>
    <x v="44"/>
    <x v="15"/>
    <x v="105"/>
    <m/>
    <n v="0"/>
  </r>
  <r>
    <x v="45"/>
    <x v="15"/>
    <x v="105"/>
    <m/>
    <n v="0"/>
  </r>
  <r>
    <x v="46"/>
    <x v="15"/>
    <x v="105"/>
    <m/>
    <n v="0"/>
  </r>
  <r>
    <x v="47"/>
    <x v="15"/>
    <x v="105"/>
    <m/>
    <n v="0"/>
  </r>
  <r>
    <x v="48"/>
    <x v="15"/>
    <x v="105"/>
    <m/>
    <n v="0"/>
  </r>
  <r>
    <x v="49"/>
    <x v="15"/>
    <x v="105"/>
    <m/>
    <n v="0"/>
  </r>
  <r>
    <x v="50"/>
    <x v="15"/>
    <x v="105"/>
    <m/>
    <n v="0"/>
  </r>
  <r>
    <x v="51"/>
    <x v="15"/>
    <x v="105"/>
    <m/>
    <n v="0"/>
  </r>
  <r>
    <x v="52"/>
    <x v="15"/>
    <x v="105"/>
    <m/>
    <n v="0"/>
  </r>
  <r>
    <x v="53"/>
    <x v="15"/>
    <x v="105"/>
    <m/>
    <n v="0"/>
  </r>
  <r>
    <x v="54"/>
    <x v="15"/>
    <x v="105"/>
    <m/>
    <n v="0"/>
  </r>
  <r>
    <x v="55"/>
    <x v="15"/>
    <x v="105"/>
    <m/>
    <n v="0"/>
  </r>
  <r>
    <x v="56"/>
    <x v="15"/>
    <x v="105"/>
    <m/>
    <n v="0"/>
  </r>
  <r>
    <x v="57"/>
    <x v="15"/>
    <x v="105"/>
    <m/>
    <n v="0"/>
  </r>
  <r>
    <x v="58"/>
    <x v="15"/>
    <x v="105"/>
    <m/>
    <n v="0"/>
  </r>
  <r>
    <x v="59"/>
    <x v="15"/>
    <x v="105"/>
    <m/>
    <n v="0"/>
  </r>
  <r>
    <x v="60"/>
    <x v="15"/>
    <x v="105"/>
    <m/>
    <n v="0"/>
  </r>
  <r>
    <x v="61"/>
    <x v="15"/>
    <x v="105"/>
    <m/>
    <n v="0"/>
  </r>
  <r>
    <x v="62"/>
    <x v="15"/>
    <x v="105"/>
    <m/>
    <n v="0"/>
  </r>
  <r>
    <x v="63"/>
    <x v="15"/>
    <x v="105"/>
    <m/>
    <n v="0"/>
  </r>
  <r>
    <x v="64"/>
    <x v="15"/>
    <x v="105"/>
    <m/>
    <n v="0"/>
  </r>
  <r>
    <x v="65"/>
    <x v="15"/>
    <x v="105"/>
    <m/>
    <n v="0"/>
  </r>
  <r>
    <x v="66"/>
    <x v="15"/>
    <x v="105"/>
    <m/>
    <n v="0"/>
  </r>
  <r>
    <x v="67"/>
    <x v="15"/>
    <x v="105"/>
    <m/>
    <n v="0"/>
  </r>
  <r>
    <x v="68"/>
    <x v="15"/>
    <x v="105"/>
    <m/>
    <n v="0"/>
  </r>
  <r>
    <x v="69"/>
    <x v="15"/>
    <x v="105"/>
    <m/>
    <n v="0"/>
  </r>
  <r>
    <x v="70"/>
    <x v="15"/>
    <x v="105"/>
    <n v="299000"/>
    <n v="299000"/>
  </r>
  <r>
    <x v="71"/>
    <x v="15"/>
    <x v="105"/>
    <m/>
    <n v="0"/>
  </r>
  <r>
    <x v="72"/>
    <x v="15"/>
    <x v="105"/>
    <m/>
    <n v="0"/>
  </r>
  <r>
    <x v="73"/>
    <x v="15"/>
    <x v="105"/>
    <m/>
    <n v="0"/>
  </r>
  <r>
    <x v="74"/>
    <x v="15"/>
    <x v="105"/>
    <m/>
    <n v="0"/>
  </r>
  <r>
    <x v="75"/>
    <x v="15"/>
    <x v="105"/>
    <m/>
    <n v="0"/>
  </r>
  <r>
    <x v="76"/>
    <x v="15"/>
    <x v="105"/>
    <n v="174000"/>
    <n v="174000"/>
  </r>
  <r>
    <x v="77"/>
    <x v="15"/>
    <x v="105"/>
    <m/>
    <n v="0"/>
  </r>
  <r>
    <x v="78"/>
    <x v="15"/>
    <x v="105"/>
    <m/>
    <n v="0"/>
  </r>
  <r>
    <x v="79"/>
    <x v="15"/>
    <x v="105"/>
    <m/>
    <n v="0"/>
  </r>
  <r>
    <x v="80"/>
    <x v="15"/>
    <x v="105"/>
    <m/>
    <n v="0"/>
  </r>
  <r>
    <x v="81"/>
    <x v="15"/>
    <x v="105"/>
    <m/>
    <n v="0"/>
  </r>
  <r>
    <x v="82"/>
    <x v="15"/>
    <x v="105"/>
    <m/>
    <n v="0"/>
  </r>
  <r>
    <x v="83"/>
    <x v="15"/>
    <x v="105"/>
    <m/>
    <n v="0"/>
  </r>
  <r>
    <x v="84"/>
    <x v="15"/>
    <x v="105"/>
    <m/>
    <n v="0"/>
  </r>
  <r>
    <x v="85"/>
    <x v="15"/>
    <x v="105"/>
    <m/>
    <n v="0"/>
  </r>
  <r>
    <x v="86"/>
    <x v="15"/>
    <x v="105"/>
    <m/>
    <n v="0"/>
  </r>
  <r>
    <x v="87"/>
    <x v="15"/>
    <x v="105"/>
    <m/>
    <n v="0"/>
  </r>
  <r>
    <x v="88"/>
    <x v="15"/>
    <x v="105"/>
    <n v="250000"/>
    <n v="250000"/>
  </r>
  <r>
    <x v="89"/>
    <x v="15"/>
    <x v="105"/>
    <n v="220200"/>
    <n v="220200"/>
  </r>
  <r>
    <x v="90"/>
    <x v="15"/>
    <x v="105"/>
    <m/>
    <n v="0"/>
  </r>
  <r>
    <x v="91"/>
    <x v="15"/>
    <x v="105"/>
    <m/>
    <n v="0"/>
  </r>
  <r>
    <x v="92"/>
    <x v="15"/>
    <x v="105"/>
    <n v="188600"/>
    <n v="188600"/>
  </r>
  <r>
    <x v="93"/>
    <x v="15"/>
    <x v="105"/>
    <m/>
    <n v="0"/>
  </r>
  <r>
    <x v="94"/>
    <x v="15"/>
    <x v="105"/>
    <m/>
    <n v="0"/>
  </r>
  <r>
    <x v="95"/>
    <x v="15"/>
    <x v="105"/>
    <n v="190000"/>
    <n v="190000"/>
  </r>
  <r>
    <x v="96"/>
    <x v="15"/>
    <x v="105"/>
    <m/>
    <n v="0"/>
  </r>
  <r>
    <x v="97"/>
    <x v="15"/>
    <x v="105"/>
    <m/>
    <n v="0"/>
  </r>
  <r>
    <x v="98"/>
    <x v="15"/>
    <x v="105"/>
    <n v="185000"/>
    <n v="185000"/>
  </r>
  <r>
    <x v="99"/>
    <x v="15"/>
    <x v="105"/>
    <m/>
    <n v="0"/>
  </r>
  <r>
    <x v="100"/>
    <x v="15"/>
    <x v="105"/>
    <m/>
    <n v="0"/>
  </r>
  <r>
    <x v="101"/>
    <x v="15"/>
    <x v="105"/>
    <m/>
    <n v="0"/>
  </r>
  <r>
    <x v="102"/>
    <x v="15"/>
    <x v="105"/>
    <m/>
    <n v="0"/>
  </r>
  <r>
    <x v="103"/>
    <x v="15"/>
    <x v="105"/>
    <m/>
    <n v="0"/>
  </r>
  <r>
    <x v="104"/>
    <x v="15"/>
    <x v="105"/>
    <m/>
    <n v="0"/>
  </r>
  <r>
    <x v="105"/>
    <x v="15"/>
    <x v="105"/>
    <m/>
    <n v="0"/>
  </r>
  <r>
    <x v="106"/>
    <x v="15"/>
    <x v="105"/>
    <m/>
    <n v="0"/>
  </r>
  <r>
    <x v="107"/>
    <x v="15"/>
    <x v="105"/>
    <m/>
    <n v="0"/>
  </r>
  <r>
    <x v="108"/>
    <x v="15"/>
    <x v="105"/>
    <n v="93000"/>
    <n v="93000"/>
  </r>
  <r>
    <x v="109"/>
    <x v="15"/>
    <x v="105"/>
    <m/>
    <n v="0"/>
  </r>
  <r>
    <x v="110"/>
    <x v="15"/>
    <x v="105"/>
    <m/>
    <n v="0"/>
  </r>
  <r>
    <x v="111"/>
    <x v="15"/>
    <x v="105"/>
    <m/>
    <n v="0"/>
  </r>
  <r>
    <x v="112"/>
    <x v="15"/>
    <x v="105"/>
    <m/>
    <n v="0"/>
  </r>
  <r>
    <x v="113"/>
    <x v="15"/>
    <x v="105"/>
    <m/>
    <n v="0"/>
  </r>
  <r>
    <x v="114"/>
    <x v="15"/>
    <x v="105"/>
    <m/>
    <n v="0"/>
  </r>
  <r>
    <x v="115"/>
    <x v="15"/>
    <x v="105"/>
    <m/>
    <n v="0"/>
  </r>
  <r>
    <x v="116"/>
    <x v="15"/>
    <x v="105"/>
    <m/>
    <n v="0"/>
  </r>
  <r>
    <x v="117"/>
    <x v="15"/>
    <x v="105"/>
    <m/>
    <n v="0"/>
  </r>
  <r>
    <x v="118"/>
    <x v="15"/>
    <x v="105"/>
    <m/>
    <n v="0"/>
  </r>
  <r>
    <x v="119"/>
    <x v="15"/>
    <x v="105"/>
    <m/>
    <n v="0"/>
  </r>
  <r>
    <x v="120"/>
    <x v="15"/>
    <x v="105"/>
    <m/>
    <n v="0"/>
  </r>
  <r>
    <x v="121"/>
    <x v="15"/>
    <x v="105"/>
    <m/>
    <n v="0"/>
  </r>
  <r>
    <x v="122"/>
    <x v="15"/>
    <x v="105"/>
    <m/>
    <n v="0"/>
  </r>
  <r>
    <x v="123"/>
    <x v="15"/>
    <x v="105"/>
    <n v="119000"/>
    <n v="119000"/>
  </r>
  <r>
    <x v="124"/>
    <x v="15"/>
    <x v="105"/>
    <m/>
    <n v="0"/>
  </r>
  <r>
    <x v="125"/>
    <x v="15"/>
    <x v="105"/>
    <m/>
    <n v="0"/>
  </r>
  <r>
    <x v="126"/>
    <x v="15"/>
    <x v="105"/>
    <m/>
    <n v="0"/>
  </r>
  <r>
    <x v="127"/>
    <x v="15"/>
    <x v="105"/>
    <n v="145000"/>
    <n v="145000"/>
  </r>
  <r>
    <x v="128"/>
    <x v="15"/>
    <x v="105"/>
    <m/>
    <n v="0"/>
  </r>
  <r>
    <x v="129"/>
    <x v="15"/>
    <x v="105"/>
    <m/>
    <n v="0"/>
  </r>
  <r>
    <x v="130"/>
    <x v="15"/>
    <x v="105"/>
    <m/>
    <n v="0"/>
  </r>
  <r>
    <x v="131"/>
    <x v="15"/>
    <x v="105"/>
    <m/>
    <n v="0"/>
  </r>
  <r>
    <x v="132"/>
    <x v="15"/>
    <x v="105"/>
    <n v="114000"/>
    <n v="114000"/>
  </r>
  <r>
    <x v="133"/>
    <x v="15"/>
    <x v="105"/>
    <m/>
    <n v="0"/>
  </r>
  <r>
    <x v="134"/>
    <x v="15"/>
    <x v="105"/>
    <m/>
    <n v="0"/>
  </r>
  <r>
    <x v="135"/>
    <x v="15"/>
    <x v="105"/>
    <m/>
    <n v="0"/>
  </r>
  <r>
    <x v="136"/>
    <x v="15"/>
    <x v="105"/>
    <m/>
    <n v="0"/>
  </r>
  <r>
    <x v="137"/>
    <x v="15"/>
    <x v="105"/>
    <n v="140000"/>
    <n v="140000"/>
  </r>
  <r>
    <x v="138"/>
    <x v="15"/>
    <x v="105"/>
    <m/>
    <n v="0"/>
  </r>
  <r>
    <x v="139"/>
    <x v="15"/>
    <x v="105"/>
    <m/>
    <n v="0"/>
  </r>
  <r>
    <x v="140"/>
    <x v="15"/>
    <x v="105"/>
    <m/>
    <n v="0"/>
  </r>
  <r>
    <x v="141"/>
    <x v="15"/>
    <x v="105"/>
    <m/>
    <n v="0"/>
  </r>
  <r>
    <x v="142"/>
    <x v="15"/>
    <x v="105"/>
    <m/>
    <n v="0"/>
  </r>
  <r>
    <x v="143"/>
    <x v="15"/>
    <x v="105"/>
    <m/>
    <n v="0"/>
  </r>
  <r>
    <x v="144"/>
    <x v="15"/>
    <x v="105"/>
    <m/>
    <n v="0"/>
  </r>
  <r>
    <x v="145"/>
    <x v="15"/>
    <x v="105"/>
    <m/>
    <n v="0"/>
  </r>
  <r>
    <x v="146"/>
    <x v="15"/>
    <x v="105"/>
    <m/>
    <n v="0"/>
  </r>
  <r>
    <x v="147"/>
    <x v="15"/>
    <x v="105"/>
    <m/>
    <n v="0"/>
  </r>
  <r>
    <x v="148"/>
    <x v="15"/>
    <x v="105"/>
    <n v="140806"/>
    <n v="140806"/>
  </r>
  <r>
    <x v="149"/>
    <x v="15"/>
    <x v="105"/>
    <m/>
    <n v="0"/>
  </r>
  <r>
    <x v="150"/>
    <x v="15"/>
    <x v="105"/>
    <m/>
    <n v="0"/>
  </r>
  <r>
    <x v="151"/>
    <x v="15"/>
    <x v="105"/>
    <m/>
    <n v="0"/>
  </r>
  <r>
    <x v="152"/>
    <x v="15"/>
    <x v="105"/>
    <m/>
    <n v="0"/>
  </r>
  <r>
    <x v="153"/>
    <x v="15"/>
    <x v="105"/>
    <m/>
    <n v="0"/>
  </r>
  <r>
    <x v="154"/>
    <x v="15"/>
    <x v="105"/>
    <m/>
    <n v="0"/>
  </r>
  <r>
    <x v="155"/>
    <x v="15"/>
    <x v="105"/>
    <m/>
    <n v="0"/>
  </r>
  <r>
    <x v="156"/>
    <x v="15"/>
    <x v="105"/>
    <m/>
    <n v="0"/>
  </r>
  <r>
    <x v="157"/>
    <x v="15"/>
    <x v="105"/>
    <m/>
    <n v="0"/>
  </r>
  <r>
    <x v="158"/>
    <x v="15"/>
    <x v="105"/>
    <m/>
    <n v="0"/>
  </r>
  <r>
    <x v="159"/>
    <x v="15"/>
    <x v="105"/>
    <m/>
    <n v="0"/>
  </r>
  <r>
    <x v="160"/>
    <x v="15"/>
    <x v="105"/>
    <m/>
    <n v="0"/>
  </r>
  <r>
    <x v="161"/>
    <x v="15"/>
    <x v="105"/>
    <m/>
    <n v="0"/>
  </r>
  <r>
    <x v="162"/>
    <x v="15"/>
    <x v="105"/>
    <m/>
    <n v="0"/>
  </r>
  <r>
    <x v="163"/>
    <x v="15"/>
    <x v="105"/>
    <m/>
    <n v="0"/>
  </r>
  <r>
    <x v="164"/>
    <x v="15"/>
    <x v="105"/>
    <n v="239000"/>
    <n v="239000"/>
  </r>
  <r>
    <x v="165"/>
    <x v="15"/>
    <x v="105"/>
    <m/>
    <n v="0"/>
  </r>
  <r>
    <x v="166"/>
    <x v="15"/>
    <x v="105"/>
    <m/>
    <n v="0"/>
  </r>
  <r>
    <x v="167"/>
    <x v="15"/>
    <x v="105"/>
    <m/>
    <n v="0"/>
  </r>
  <r>
    <x v="168"/>
    <x v="15"/>
    <x v="105"/>
    <m/>
    <n v="0"/>
  </r>
  <r>
    <x v="169"/>
    <x v="15"/>
    <x v="105"/>
    <m/>
    <n v="0"/>
  </r>
  <r>
    <x v="170"/>
    <x v="15"/>
    <x v="105"/>
    <n v="342000"/>
    <n v="342000"/>
  </r>
  <r>
    <x v="171"/>
    <x v="15"/>
    <x v="105"/>
    <n v="156200"/>
    <n v="156200"/>
  </r>
  <r>
    <x v="172"/>
    <x v="15"/>
    <x v="105"/>
    <m/>
    <n v="0"/>
  </r>
  <r>
    <x v="173"/>
    <x v="15"/>
    <x v="105"/>
    <m/>
    <n v="0"/>
  </r>
  <r>
    <x v="174"/>
    <x v="15"/>
    <x v="105"/>
    <m/>
    <n v="0"/>
  </r>
  <r>
    <x v="175"/>
    <x v="15"/>
    <x v="105"/>
    <m/>
    <n v="0"/>
  </r>
  <r>
    <x v="176"/>
    <x v="15"/>
    <x v="105"/>
    <n v="253300"/>
    <n v="253300"/>
  </r>
  <r>
    <x v="177"/>
    <x v="15"/>
    <x v="105"/>
    <m/>
    <n v="0"/>
  </r>
  <r>
    <x v="178"/>
    <x v="15"/>
    <x v="105"/>
    <m/>
    <n v="0"/>
  </r>
  <r>
    <x v="179"/>
    <x v="15"/>
    <x v="105"/>
    <m/>
    <n v="0"/>
  </r>
  <r>
    <x v="180"/>
    <x v="15"/>
    <x v="105"/>
    <m/>
    <n v="0"/>
  </r>
  <r>
    <x v="181"/>
    <x v="15"/>
    <x v="105"/>
    <m/>
    <n v="0"/>
  </r>
  <r>
    <x v="182"/>
    <x v="15"/>
    <x v="105"/>
    <m/>
    <n v="0"/>
  </r>
  <r>
    <x v="183"/>
    <x v="15"/>
    <x v="105"/>
    <m/>
    <n v="0"/>
  </r>
  <r>
    <x v="184"/>
    <x v="15"/>
    <x v="105"/>
    <m/>
    <n v="0"/>
  </r>
  <r>
    <x v="185"/>
    <x v="15"/>
    <x v="105"/>
    <m/>
    <n v="0"/>
  </r>
  <r>
    <x v="186"/>
    <x v="15"/>
    <x v="105"/>
    <m/>
    <n v="0"/>
  </r>
  <r>
    <x v="187"/>
    <x v="15"/>
    <x v="105"/>
    <m/>
    <n v="0"/>
  </r>
  <r>
    <x v="188"/>
    <x v="15"/>
    <x v="105"/>
    <n v="270000"/>
    <n v="270000"/>
  </r>
  <r>
    <x v="189"/>
    <x v="15"/>
    <x v="105"/>
    <m/>
    <m/>
  </r>
  <r>
    <x v="190"/>
    <x v="15"/>
    <x v="105"/>
    <m/>
    <m/>
  </r>
  <r>
    <x v="191"/>
    <x v="15"/>
    <x v="105"/>
    <m/>
    <m/>
  </r>
  <r>
    <x v="192"/>
    <x v="15"/>
    <x v="105"/>
    <m/>
    <m/>
  </r>
  <r>
    <x v="202"/>
    <x v="15"/>
    <x v="105"/>
    <m/>
    <m/>
  </r>
  <r>
    <x v="194"/>
    <x v="15"/>
    <x v="105"/>
    <m/>
    <m/>
  </r>
  <r>
    <x v="195"/>
    <x v="15"/>
    <x v="105"/>
    <m/>
    <m/>
  </r>
  <r>
    <x v="196"/>
    <x v="15"/>
    <x v="105"/>
    <m/>
    <m/>
  </r>
  <r>
    <x v="197"/>
    <x v="15"/>
    <x v="105"/>
    <m/>
    <m/>
  </r>
  <r>
    <x v="198"/>
    <x v="15"/>
    <x v="105"/>
    <m/>
    <m/>
  </r>
  <r>
    <x v="199"/>
    <x v="15"/>
    <x v="105"/>
    <m/>
    <m/>
  </r>
  <r>
    <x v="200"/>
    <x v="15"/>
    <x v="105"/>
    <m/>
    <m/>
  </r>
  <r>
    <x v="201"/>
    <x v="15"/>
    <x v="105"/>
    <m/>
    <m/>
  </r>
  <r>
    <x v="203"/>
    <x v="15"/>
    <x v="105"/>
    <m/>
    <m/>
  </r>
  <r>
    <x v="12"/>
    <x v="16"/>
    <x v="105"/>
    <n v="184030"/>
    <n v="2117595"/>
  </r>
  <r>
    <x v="13"/>
    <x v="16"/>
    <x v="105"/>
    <n v="188425"/>
    <n v="3097535"/>
  </r>
  <r>
    <x v="14"/>
    <x v="16"/>
    <x v="105"/>
    <n v="199950"/>
    <n v="2968560"/>
  </r>
  <r>
    <x v="15"/>
    <x v="16"/>
    <x v="105"/>
    <n v="203223"/>
    <n v="4750041"/>
  </r>
  <r>
    <x v="16"/>
    <x v="16"/>
    <x v="105"/>
    <n v="209950"/>
    <n v="4245303"/>
  </r>
  <r>
    <x v="17"/>
    <x v="16"/>
    <x v="105"/>
    <n v="218517"/>
    <n v="3894490"/>
  </r>
  <r>
    <x v="18"/>
    <x v="16"/>
    <x v="105"/>
    <n v="209950"/>
    <n v="3214900"/>
  </r>
  <r>
    <x v="19"/>
    <x v="16"/>
    <x v="105"/>
    <n v="214950"/>
    <n v="4976675"/>
  </r>
  <r>
    <x v="20"/>
    <x v="16"/>
    <x v="105"/>
    <n v="214925"/>
    <n v="2135900"/>
  </r>
  <r>
    <x v="21"/>
    <x v="16"/>
    <x v="105"/>
    <n v="214950"/>
    <n v="1476800"/>
  </r>
  <r>
    <x v="22"/>
    <x v="16"/>
    <x v="105"/>
    <n v="217975"/>
    <n v="2065200"/>
  </r>
  <r>
    <x v="23"/>
    <x v="16"/>
    <x v="105"/>
    <n v="211950"/>
    <n v="3167700"/>
  </r>
  <r>
    <x v="24"/>
    <x v="16"/>
    <x v="105"/>
    <n v="216450"/>
    <n v="1509800"/>
  </r>
  <r>
    <x v="25"/>
    <x v="16"/>
    <x v="105"/>
    <n v="219950"/>
    <n v="2778000"/>
  </r>
  <r>
    <x v="26"/>
    <x v="16"/>
    <x v="105"/>
    <n v="203000"/>
    <n v="3579250"/>
  </r>
  <r>
    <x v="27"/>
    <x v="16"/>
    <x v="105"/>
    <n v="182900"/>
    <n v="711387"/>
  </r>
  <r>
    <x v="28"/>
    <x v="16"/>
    <x v="105"/>
    <n v="218075"/>
    <n v="1836600"/>
  </r>
  <r>
    <x v="29"/>
    <x v="16"/>
    <x v="105"/>
    <n v="205000"/>
    <n v="1460900"/>
  </r>
  <r>
    <x v="30"/>
    <x v="16"/>
    <x v="105"/>
    <n v="220500"/>
    <n v="2936450"/>
  </r>
  <r>
    <x v="31"/>
    <x v="16"/>
    <x v="105"/>
    <n v="222600"/>
    <n v="3579550"/>
  </r>
  <r>
    <x v="32"/>
    <x v="16"/>
    <x v="105"/>
    <n v="239075"/>
    <n v="1862150"/>
  </r>
  <r>
    <x v="33"/>
    <x v="16"/>
    <x v="105"/>
    <n v="238000"/>
    <n v="2785676"/>
  </r>
  <r>
    <x v="34"/>
    <x v="16"/>
    <x v="105"/>
    <n v="245000"/>
    <n v="2668191"/>
  </r>
  <r>
    <x v="35"/>
    <x v="16"/>
    <x v="105"/>
    <n v="257500"/>
    <n v="2790463"/>
  </r>
  <r>
    <x v="36"/>
    <x v="16"/>
    <x v="105"/>
    <n v="260000"/>
    <n v="2308654"/>
  </r>
  <r>
    <x v="37"/>
    <x v="16"/>
    <x v="105"/>
    <n v="222475"/>
    <n v="1791835"/>
  </r>
  <r>
    <x v="38"/>
    <x v="16"/>
    <x v="105"/>
    <n v="261250"/>
    <n v="2159120"/>
  </r>
  <r>
    <x v="39"/>
    <x v="16"/>
    <x v="105"/>
    <n v="260250"/>
    <n v="2604050"/>
  </r>
  <r>
    <x v="40"/>
    <x v="16"/>
    <x v="105"/>
    <n v="236225"/>
    <n v="1844350"/>
  </r>
  <r>
    <x v="41"/>
    <x v="16"/>
    <x v="105"/>
    <n v="264000"/>
    <n v="5242250"/>
  </r>
  <r>
    <x v="42"/>
    <x v="16"/>
    <x v="105"/>
    <n v="249950"/>
    <n v="4074750"/>
  </r>
  <r>
    <x v="43"/>
    <x v="16"/>
    <x v="105"/>
    <n v="256425"/>
    <n v="3659800"/>
  </r>
  <r>
    <x v="44"/>
    <x v="16"/>
    <x v="105"/>
    <n v="294000"/>
    <n v="3320850"/>
  </r>
  <r>
    <x v="45"/>
    <x v="16"/>
    <x v="105"/>
    <n v="259425"/>
    <n v="2634850"/>
  </r>
  <r>
    <x v="46"/>
    <x v="16"/>
    <x v="105"/>
    <n v="288000"/>
    <n v="4834650"/>
  </r>
  <r>
    <x v="47"/>
    <x v="16"/>
    <x v="105"/>
    <n v="303680"/>
    <n v="3676060"/>
  </r>
  <r>
    <x v="48"/>
    <x v="16"/>
    <x v="105"/>
    <n v="270000"/>
    <n v="1369400"/>
  </r>
  <r>
    <x v="49"/>
    <x v="16"/>
    <x v="105"/>
    <n v="241500"/>
    <n v="3081801"/>
  </r>
  <r>
    <x v="50"/>
    <x v="16"/>
    <x v="105"/>
    <n v="303200"/>
    <n v="3625892"/>
  </r>
  <r>
    <x v="51"/>
    <x v="16"/>
    <x v="105"/>
    <n v="285950"/>
    <n v="1399715"/>
  </r>
  <r>
    <x v="52"/>
    <x v="16"/>
    <x v="105"/>
    <n v="284475"/>
    <n v="3421980"/>
  </r>
  <r>
    <x v="53"/>
    <x v="16"/>
    <x v="105"/>
    <n v="269500"/>
    <n v="2631850"/>
  </r>
  <r>
    <x v="54"/>
    <x v="16"/>
    <x v="105"/>
    <n v="279950"/>
    <n v="1536900"/>
  </r>
  <r>
    <x v="55"/>
    <x v="16"/>
    <x v="105"/>
    <n v="304950"/>
    <n v="2460882"/>
  </r>
  <r>
    <x v="56"/>
    <x v="16"/>
    <x v="105"/>
    <n v="254927"/>
    <n v="3154967"/>
  </r>
  <r>
    <x v="57"/>
    <x v="16"/>
    <x v="105"/>
    <n v="315762"/>
    <n v="2553819"/>
  </r>
  <r>
    <x v="58"/>
    <x v="16"/>
    <x v="105"/>
    <n v="277608"/>
    <n v="2896466"/>
  </r>
  <r>
    <x v="59"/>
    <x v="16"/>
    <x v="105"/>
    <n v="278500"/>
    <n v="2769501"/>
  </r>
  <r>
    <x v="60"/>
    <x v="16"/>
    <x v="105"/>
    <n v="257225"/>
    <n v="1034450"/>
  </r>
  <r>
    <x v="61"/>
    <x v="16"/>
    <x v="105"/>
    <n v="257500"/>
    <n v="2122435"/>
  </r>
  <r>
    <x v="62"/>
    <x v="16"/>
    <x v="105"/>
    <n v="258500"/>
    <n v="2588170"/>
  </r>
  <r>
    <x v="63"/>
    <x v="16"/>
    <x v="105"/>
    <n v="253000"/>
    <n v="1782200"/>
  </r>
  <r>
    <x v="64"/>
    <x v="16"/>
    <x v="105"/>
    <n v="217250"/>
    <n v="1318500"/>
  </r>
  <r>
    <x v="65"/>
    <x v="16"/>
    <x v="105"/>
    <n v="255000"/>
    <n v="2170493"/>
  </r>
  <r>
    <x v="66"/>
    <x v="16"/>
    <x v="105"/>
    <n v="222399"/>
    <n v="2061849"/>
  </r>
  <r>
    <x v="67"/>
    <x v="16"/>
    <x v="105"/>
    <n v="260000"/>
    <n v="1884850"/>
  </r>
  <r>
    <x v="68"/>
    <x v="16"/>
    <x v="105"/>
    <n v="229863"/>
    <n v="2452875"/>
  </r>
  <r>
    <x v="69"/>
    <x v="16"/>
    <x v="105"/>
    <n v="235000"/>
    <n v="1546750"/>
  </r>
  <r>
    <x v="70"/>
    <x v="16"/>
    <x v="105"/>
    <n v="245000"/>
    <n v="685550"/>
  </r>
  <r>
    <x v="71"/>
    <x v="16"/>
    <x v="105"/>
    <n v="258000"/>
    <n v="1779000"/>
  </r>
  <r>
    <x v="72"/>
    <x v="16"/>
    <x v="105"/>
    <n v="221750"/>
    <n v="443500"/>
  </r>
  <r>
    <x v="73"/>
    <x v="16"/>
    <x v="105"/>
    <n v="250450"/>
    <n v="2096900"/>
  </r>
  <r>
    <x v="74"/>
    <x v="16"/>
    <x v="105"/>
    <n v="239000"/>
    <n v="3796350"/>
  </r>
  <r>
    <x v="75"/>
    <x v="16"/>
    <x v="105"/>
    <n v="206000"/>
    <n v="1900950"/>
  </r>
  <r>
    <x v="76"/>
    <x v="16"/>
    <x v="105"/>
    <n v="211175"/>
    <n v="1264737"/>
  </r>
  <r>
    <x v="77"/>
    <x v="16"/>
    <x v="105"/>
    <n v="156475"/>
    <n v="1055900"/>
  </r>
  <r>
    <x v="78"/>
    <x v="16"/>
    <x v="105"/>
    <n v="219000"/>
    <n v="1705140"/>
  </r>
  <r>
    <x v="79"/>
    <x v="16"/>
    <x v="105"/>
    <n v="219900"/>
    <n v="2425391"/>
  </r>
  <r>
    <x v="80"/>
    <x v="16"/>
    <x v="105"/>
    <n v="210092"/>
    <n v="2715123"/>
  </r>
  <r>
    <x v="81"/>
    <x v="16"/>
    <x v="105"/>
    <n v="219950"/>
    <n v="2374632"/>
  </r>
  <r>
    <x v="82"/>
    <x v="16"/>
    <x v="105"/>
    <n v="209000"/>
    <n v="824000"/>
  </r>
  <r>
    <x v="83"/>
    <x v="16"/>
    <x v="105"/>
    <n v="200100"/>
    <n v="1520650"/>
  </r>
  <r>
    <x v="84"/>
    <x v="16"/>
    <x v="105"/>
    <n v="209950"/>
    <n v="990950"/>
  </r>
  <r>
    <x v="85"/>
    <x v="16"/>
    <x v="105"/>
    <n v="178000"/>
    <n v="488000"/>
  </r>
  <r>
    <x v="86"/>
    <x v="16"/>
    <x v="105"/>
    <n v="209450"/>
    <n v="418900"/>
  </r>
  <r>
    <x v="87"/>
    <x v="16"/>
    <x v="105"/>
    <n v="208250"/>
    <n v="1748400"/>
  </r>
  <r>
    <x v="88"/>
    <x v="16"/>
    <x v="105"/>
    <n v="192000"/>
    <n v="1064000"/>
  </r>
  <r>
    <x v="89"/>
    <x v="16"/>
    <x v="105"/>
    <n v="169050"/>
    <n v="672600"/>
  </r>
  <r>
    <x v="90"/>
    <x v="16"/>
    <x v="105"/>
    <n v="222500"/>
    <n v="859800"/>
  </r>
  <r>
    <x v="91"/>
    <x v="16"/>
    <x v="105"/>
    <n v="209250"/>
    <n v="804400"/>
  </r>
  <r>
    <x v="92"/>
    <x v="16"/>
    <x v="105"/>
    <n v="212050"/>
    <n v="424100"/>
  </r>
  <r>
    <x v="93"/>
    <x v="16"/>
    <x v="105"/>
    <n v="177600"/>
    <n v="1392000"/>
  </r>
  <r>
    <x v="94"/>
    <x v="16"/>
    <x v="105"/>
    <n v="197649"/>
    <n v="1117549"/>
  </r>
  <r>
    <x v="95"/>
    <x v="16"/>
    <x v="105"/>
    <n v="203372"/>
    <n v="1198672"/>
  </r>
  <r>
    <x v="96"/>
    <x v="16"/>
    <x v="105"/>
    <n v="205100"/>
    <n v="810500"/>
  </r>
  <r>
    <x v="97"/>
    <x v="16"/>
    <x v="105"/>
    <n v="222500"/>
    <n v="607665"/>
  </r>
  <r>
    <x v="98"/>
    <x v="16"/>
    <x v="105"/>
    <n v="171425"/>
    <n v="2036389"/>
  </r>
  <r>
    <x v="99"/>
    <x v="16"/>
    <x v="105"/>
    <n v="194950"/>
    <n v="1861645"/>
  </r>
  <r>
    <x v="100"/>
    <x v="16"/>
    <x v="105"/>
    <n v="147500"/>
    <n v="909900"/>
  </r>
  <r>
    <x v="101"/>
    <x v="16"/>
    <x v="105"/>
    <n v="177950"/>
    <n v="1173280"/>
  </r>
  <r>
    <x v="102"/>
    <x v="16"/>
    <x v="105"/>
    <n v="157000"/>
    <n v="157000"/>
  </r>
  <r>
    <x v="103"/>
    <x v="16"/>
    <x v="105"/>
    <n v="194500"/>
    <n v="1565650"/>
  </r>
  <r>
    <x v="104"/>
    <x v="16"/>
    <x v="105"/>
    <n v="150200"/>
    <n v="868600"/>
  </r>
  <r>
    <x v="105"/>
    <x v="16"/>
    <x v="105"/>
    <n v="139200"/>
    <n v="572190"/>
  </r>
  <r>
    <x v="106"/>
    <x v="16"/>
    <x v="105"/>
    <n v="199500"/>
    <n v="1963616"/>
  </r>
  <r>
    <x v="107"/>
    <x v="16"/>
    <x v="105"/>
    <n v="189950"/>
    <n v="2786030"/>
  </r>
  <r>
    <x v="108"/>
    <x v="16"/>
    <x v="105"/>
    <n v="149500"/>
    <n v="1430269"/>
  </r>
  <r>
    <x v="109"/>
    <x v="16"/>
    <x v="105"/>
    <n v="214787"/>
    <n v="1354122"/>
  </r>
  <r>
    <x v="110"/>
    <x v="16"/>
    <x v="105"/>
    <n v="244912"/>
    <n v="894883"/>
  </r>
  <r>
    <x v="111"/>
    <x v="16"/>
    <x v="105"/>
    <n v="195500"/>
    <n v="1801705"/>
  </r>
  <r>
    <x v="112"/>
    <x v="16"/>
    <x v="105"/>
    <n v="184950"/>
    <n v="1375035"/>
  </r>
  <r>
    <x v="113"/>
    <x v="16"/>
    <x v="105"/>
    <n v="178500"/>
    <n v="1050450"/>
  </r>
  <r>
    <x v="114"/>
    <x v="16"/>
    <x v="105"/>
    <n v="202338"/>
    <n v="603288"/>
  </r>
  <r>
    <x v="115"/>
    <x v="16"/>
    <x v="105"/>
    <n v="205975"/>
    <n v="2032140"/>
  </r>
  <r>
    <x v="116"/>
    <x v="16"/>
    <x v="105"/>
    <n v="184425"/>
    <n v="1449175"/>
  </r>
  <r>
    <x v="117"/>
    <x v="16"/>
    <x v="105"/>
    <n v="199950"/>
    <n v="2119567"/>
  </r>
  <r>
    <x v="118"/>
    <x v="16"/>
    <x v="105"/>
    <n v="184370"/>
    <n v="920320"/>
  </r>
  <r>
    <x v="119"/>
    <x v="16"/>
    <x v="105"/>
    <n v="192000"/>
    <n v="2400582"/>
  </r>
  <r>
    <x v="120"/>
    <x v="16"/>
    <x v="105"/>
    <n v="210975"/>
    <n v="1226900"/>
  </r>
  <r>
    <x v="121"/>
    <x v="16"/>
    <x v="105"/>
    <n v="159500"/>
    <n v="2169100"/>
  </r>
  <r>
    <x v="122"/>
    <x v="16"/>
    <x v="105"/>
    <n v="162338"/>
    <n v="2339776"/>
  </r>
  <r>
    <x v="123"/>
    <x v="16"/>
    <x v="105"/>
    <n v="199900"/>
    <n v="2978850"/>
  </r>
  <r>
    <x v="124"/>
    <x v="16"/>
    <x v="105"/>
    <n v="196000"/>
    <n v="3388279"/>
  </r>
  <r>
    <x v="125"/>
    <x v="16"/>
    <x v="105"/>
    <n v="200000"/>
    <n v="2925731"/>
  </r>
  <r>
    <x v="126"/>
    <x v="16"/>
    <x v="105"/>
    <n v="232225"/>
    <n v="4635760"/>
  </r>
  <r>
    <x v="127"/>
    <x v="16"/>
    <x v="105"/>
    <n v="232500"/>
    <n v="2027730"/>
  </r>
  <r>
    <x v="128"/>
    <x v="16"/>
    <x v="105"/>
    <n v="220750"/>
    <n v="2575550"/>
  </r>
  <r>
    <x v="129"/>
    <x v="16"/>
    <x v="105"/>
    <n v="248975"/>
    <n v="1874122"/>
  </r>
  <r>
    <x v="130"/>
    <x v="16"/>
    <x v="105"/>
    <n v="189500"/>
    <n v="2363950"/>
  </r>
  <r>
    <x v="131"/>
    <x v="16"/>
    <x v="105"/>
    <n v="213000"/>
    <n v="1552950"/>
  </r>
  <r>
    <x v="132"/>
    <x v="16"/>
    <x v="105"/>
    <n v="234950"/>
    <n v="1188358"/>
  </r>
  <r>
    <x v="133"/>
    <x v="16"/>
    <x v="105"/>
    <n v="229975"/>
    <n v="1859250"/>
  </r>
  <r>
    <x v="134"/>
    <x v="16"/>
    <x v="105"/>
    <n v="214975"/>
    <n v="2568014"/>
  </r>
  <r>
    <x v="135"/>
    <x v="16"/>
    <x v="105"/>
    <n v="234475"/>
    <n v="2739800"/>
  </r>
  <r>
    <x v="136"/>
    <x v="16"/>
    <x v="105"/>
    <n v="227495"/>
    <n v="2138870"/>
  </r>
  <r>
    <x v="137"/>
    <x v="16"/>
    <x v="105"/>
    <n v="195000"/>
    <n v="1427940"/>
  </r>
  <r>
    <x v="138"/>
    <x v="16"/>
    <x v="105"/>
    <n v="221250"/>
    <n v="2195200"/>
  </r>
  <r>
    <x v="139"/>
    <x v="16"/>
    <x v="105"/>
    <n v="214900"/>
    <n v="3202993"/>
  </r>
  <r>
    <x v="140"/>
    <x v="16"/>
    <x v="105"/>
    <n v="239900"/>
    <n v="2564979"/>
  </r>
  <r>
    <x v="141"/>
    <x v="16"/>
    <x v="105"/>
    <n v="220550"/>
    <n v="1359316"/>
  </r>
  <r>
    <x v="142"/>
    <x v="16"/>
    <x v="105"/>
    <n v="224500"/>
    <n v="810100"/>
  </r>
  <r>
    <x v="143"/>
    <x v="16"/>
    <x v="105"/>
    <n v="222000"/>
    <n v="2333171"/>
  </r>
  <r>
    <x v="144"/>
    <x v="16"/>
    <x v="105"/>
    <n v="198000"/>
    <n v="977990"/>
  </r>
  <r>
    <x v="145"/>
    <x v="16"/>
    <x v="105"/>
    <n v="200000"/>
    <n v="1149100"/>
  </r>
  <r>
    <x v="146"/>
    <x v="16"/>
    <x v="105"/>
    <n v="209950"/>
    <n v="2318850"/>
  </r>
  <r>
    <x v="147"/>
    <x v="16"/>
    <x v="105"/>
    <n v="266000"/>
    <n v="1772398"/>
  </r>
  <r>
    <x v="148"/>
    <x v="16"/>
    <x v="105"/>
    <n v="243500"/>
    <n v="2280487"/>
  </r>
  <r>
    <x v="149"/>
    <x v="16"/>
    <x v="105"/>
    <n v="211400"/>
    <n v="3163850"/>
  </r>
  <r>
    <x v="150"/>
    <x v="16"/>
    <x v="105"/>
    <n v="237000"/>
    <n v="3082399"/>
  </r>
  <r>
    <x v="151"/>
    <x v="16"/>
    <x v="105"/>
    <n v="243230"/>
    <n v="1636555"/>
  </r>
  <r>
    <x v="152"/>
    <x v="16"/>
    <x v="105"/>
    <n v="232475"/>
    <n v="2614950"/>
  </r>
  <r>
    <x v="153"/>
    <x v="16"/>
    <x v="105"/>
    <n v="243900"/>
    <n v="1935740"/>
  </r>
  <r>
    <x v="154"/>
    <x v="16"/>
    <x v="105"/>
    <n v="217500"/>
    <n v="1609500"/>
  </r>
  <r>
    <x v="155"/>
    <x v="16"/>
    <x v="105"/>
    <n v="248980"/>
    <n v="1661534"/>
  </r>
  <r>
    <x v="156"/>
    <x v="16"/>
    <x v="105"/>
    <n v="236000"/>
    <n v="3167310"/>
  </r>
  <r>
    <x v="157"/>
    <x v="16"/>
    <x v="105"/>
    <n v="234950"/>
    <n v="1196055"/>
  </r>
  <r>
    <x v="158"/>
    <x v="16"/>
    <x v="105"/>
    <n v="240500"/>
    <n v="4656095"/>
  </r>
  <r>
    <x v="159"/>
    <x v="16"/>
    <x v="105"/>
    <n v="242995"/>
    <n v="3028215"/>
  </r>
  <r>
    <x v="160"/>
    <x v="16"/>
    <x v="105"/>
    <n v="247000"/>
    <n v="3677820"/>
  </r>
  <r>
    <x v="161"/>
    <x v="16"/>
    <x v="105"/>
    <n v="247845"/>
    <n v="2733360"/>
  </r>
  <r>
    <x v="162"/>
    <x v="16"/>
    <x v="105"/>
    <n v="249975"/>
    <n v="2542921"/>
  </r>
  <r>
    <x v="163"/>
    <x v="16"/>
    <x v="105"/>
    <n v="218000"/>
    <n v="1762500"/>
  </r>
  <r>
    <x v="164"/>
    <x v="16"/>
    <x v="105"/>
    <n v="268000"/>
    <n v="2424950"/>
  </r>
  <r>
    <x v="165"/>
    <x v="16"/>
    <x v="105"/>
    <n v="249900"/>
    <n v="2795900"/>
  </r>
  <r>
    <x v="166"/>
    <x v="16"/>
    <x v="105"/>
    <n v="227000"/>
    <n v="1632860"/>
  </r>
  <r>
    <x v="167"/>
    <x v="16"/>
    <x v="105"/>
    <n v="236000"/>
    <n v="3699300"/>
  </r>
  <r>
    <x v="168"/>
    <x v="16"/>
    <x v="105"/>
    <n v="237475"/>
    <n v="1381425"/>
  </r>
  <r>
    <x v="169"/>
    <x v="16"/>
    <x v="105"/>
    <n v="264000"/>
    <n v="1564965"/>
  </r>
  <r>
    <x v="170"/>
    <x v="16"/>
    <x v="105"/>
    <n v="285000"/>
    <n v="3651140"/>
  </r>
  <r>
    <x v="171"/>
    <x v="16"/>
    <x v="105"/>
    <n v="275000"/>
    <n v="3932889"/>
  </r>
  <r>
    <x v="172"/>
    <x v="16"/>
    <x v="105"/>
    <n v="275000"/>
    <n v="3853275"/>
  </r>
  <r>
    <x v="173"/>
    <x v="16"/>
    <x v="105"/>
    <n v="288000"/>
    <n v="3360060"/>
  </r>
  <r>
    <x v="174"/>
    <x v="16"/>
    <x v="105"/>
    <n v="310000"/>
    <n v="5880098"/>
  </r>
  <r>
    <x v="175"/>
    <x v="16"/>
    <x v="105"/>
    <n v="289450"/>
    <n v="4598830"/>
  </r>
  <r>
    <x v="176"/>
    <x v="16"/>
    <x v="105"/>
    <n v="274500"/>
    <n v="2185940"/>
  </r>
  <r>
    <x v="177"/>
    <x v="16"/>
    <x v="105"/>
    <n v="285000"/>
    <n v="4271720"/>
  </r>
  <r>
    <x v="178"/>
    <x v="16"/>
    <x v="105"/>
    <n v="302725"/>
    <n v="4124120"/>
  </r>
  <r>
    <x v="179"/>
    <x v="16"/>
    <x v="105"/>
    <n v="317000"/>
    <n v="4143175"/>
  </r>
  <r>
    <x v="180"/>
    <x v="16"/>
    <x v="105"/>
    <n v="309500"/>
    <n v="2239395"/>
  </r>
  <r>
    <x v="181"/>
    <x v="16"/>
    <x v="105"/>
    <n v="288875"/>
    <n v="2885500"/>
  </r>
  <r>
    <x v="182"/>
    <x v="16"/>
    <x v="105"/>
    <n v="287500"/>
    <n v="5259620"/>
  </r>
  <r>
    <x v="183"/>
    <x v="16"/>
    <x v="105"/>
    <n v="329900"/>
    <n v="4212345"/>
  </r>
  <r>
    <x v="184"/>
    <x v="16"/>
    <x v="105"/>
    <n v="320000"/>
    <n v="4999445"/>
  </r>
  <r>
    <x v="185"/>
    <x v="16"/>
    <x v="105"/>
    <n v="310500"/>
    <n v="4249747"/>
  </r>
  <r>
    <x v="186"/>
    <x v="16"/>
    <x v="105"/>
    <n v="320975"/>
    <n v="5197300"/>
  </r>
  <r>
    <x v="187"/>
    <x v="16"/>
    <x v="105"/>
    <n v="298625"/>
    <n v="2457600"/>
  </r>
  <r>
    <x v="188"/>
    <x v="16"/>
    <x v="105"/>
    <n v="320000"/>
    <n v="3222300"/>
  </r>
  <r>
    <x v="189"/>
    <x v="16"/>
    <x v="105"/>
    <n v="329950"/>
    <n v="3784450"/>
  </r>
  <r>
    <x v="190"/>
    <x v="16"/>
    <x v="105"/>
    <n v="320000"/>
    <n v="4042450"/>
  </r>
  <r>
    <x v="191"/>
    <x v="16"/>
    <x v="105"/>
    <n v="308000"/>
    <n v="2788500"/>
  </r>
  <r>
    <x v="192"/>
    <x v="16"/>
    <x v="105"/>
    <n v="322000"/>
    <n v="3895400"/>
  </r>
  <r>
    <x v="202"/>
    <x v="16"/>
    <x v="105"/>
    <n v="311000"/>
    <n v="3561950"/>
  </r>
  <r>
    <x v="194"/>
    <x v="16"/>
    <x v="105"/>
    <n v="315000"/>
    <n v="5437249"/>
  </r>
  <r>
    <x v="195"/>
    <x v="16"/>
    <x v="105"/>
    <n v="316000"/>
    <n v="2584625"/>
  </r>
  <r>
    <x v="196"/>
    <x v="16"/>
    <x v="105"/>
    <n v="315000"/>
    <n v="2793851"/>
  </r>
  <r>
    <x v="197"/>
    <x v="16"/>
    <x v="105"/>
    <n v="340000"/>
    <n v="4006950"/>
  </r>
  <r>
    <x v="198"/>
    <x v="16"/>
    <x v="105"/>
    <n v="342200"/>
    <n v="3095200"/>
  </r>
  <r>
    <x v="199"/>
    <x v="16"/>
    <x v="105"/>
    <n v="350000"/>
    <n v="3366390"/>
  </r>
  <r>
    <x v="200"/>
    <x v="16"/>
    <x v="105"/>
    <n v="340000"/>
    <n v="3169115"/>
  </r>
  <r>
    <x v="201"/>
    <x v="16"/>
    <x v="105"/>
    <n v="355000"/>
    <n v="3844900"/>
  </r>
  <r>
    <x v="203"/>
    <x v="16"/>
    <x v="105"/>
    <n v="350000"/>
    <n v="1815000"/>
  </r>
  <r>
    <x v="12"/>
    <x v="17"/>
    <x v="105"/>
    <n v="218500"/>
    <n v="437000"/>
  </r>
  <r>
    <x v="13"/>
    <x v="17"/>
    <x v="105"/>
    <m/>
    <n v="0"/>
  </r>
  <r>
    <x v="14"/>
    <x v="17"/>
    <x v="105"/>
    <n v="195000"/>
    <n v="1019160"/>
  </r>
  <r>
    <x v="15"/>
    <x v="17"/>
    <x v="105"/>
    <n v="228189"/>
    <n v="2359536"/>
  </r>
  <r>
    <x v="16"/>
    <x v="17"/>
    <x v="105"/>
    <n v="198802"/>
    <n v="626602"/>
  </r>
  <r>
    <x v="17"/>
    <x v="17"/>
    <x v="105"/>
    <n v="217490"/>
    <n v="1340874"/>
  </r>
  <r>
    <x v="18"/>
    <x v="17"/>
    <x v="105"/>
    <n v="205245"/>
    <n v="1200665"/>
  </r>
  <r>
    <x v="19"/>
    <x v="17"/>
    <x v="105"/>
    <n v="193500"/>
    <n v="921040"/>
  </r>
  <r>
    <x v="20"/>
    <x v="17"/>
    <x v="105"/>
    <n v="228000"/>
    <n v="2026240"/>
  </r>
  <r>
    <x v="21"/>
    <x v="17"/>
    <x v="105"/>
    <n v="229400"/>
    <n v="1552808"/>
  </r>
  <r>
    <x v="22"/>
    <x v="17"/>
    <x v="105"/>
    <n v="239000"/>
    <n v="2163588"/>
  </r>
  <r>
    <x v="23"/>
    <x v="17"/>
    <x v="105"/>
    <n v="240000"/>
    <n v="713500"/>
  </r>
  <r>
    <x v="24"/>
    <x v="17"/>
    <x v="105"/>
    <n v="182430"/>
    <n v="595200"/>
  </r>
  <r>
    <x v="25"/>
    <x v="17"/>
    <x v="105"/>
    <n v="219000"/>
    <n v="1317440"/>
  </r>
  <r>
    <x v="26"/>
    <x v="17"/>
    <x v="105"/>
    <n v="236325"/>
    <n v="1390815"/>
  </r>
  <r>
    <x v="27"/>
    <x v="17"/>
    <x v="105"/>
    <n v="229975"/>
    <n v="459950"/>
  </r>
  <r>
    <x v="28"/>
    <x v="17"/>
    <x v="105"/>
    <n v="346500"/>
    <n v="693000"/>
  </r>
  <r>
    <x v="29"/>
    <x v="17"/>
    <x v="105"/>
    <n v="234000"/>
    <n v="1626950"/>
  </r>
  <r>
    <x v="30"/>
    <x v="17"/>
    <x v="105"/>
    <n v="199450"/>
    <n v="199450"/>
  </r>
  <r>
    <x v="31"/>
    <x v="17"/>
    <x v="105"/>
    <n v="250500"/>
    <n v="501000"/>
  </r>
  <r>
    <x v="32"/>
    <x v="17"/>
    <x v="105"/>
    <m/>
    <n v="0"/>
  </r>
  <r>
    <x v="33"/>
    <x v="17"/>
    <x v="105"/>
    <n v="238150"/>
    <n v="476300"/>
  </r>
  <r>
    <x v="34"/>
    <x v="17"/>
    <x v="105"/>
    <n v="242000"/>
    <n v="857500"/>
  </r>
  <r>
    <x v="35"/>
    <x v="17"/>
    <x v="105"/>
    <n v="271650"/>
    <n v="543300"/>
  </r>
  <r>
    <x v="36"/>
    <x v="17"/>
    <x v="105"/>
    <n v="243995"/>
    <n v="979940"/>
  </r>
  <r>
    <x v="37"/>
    <x v="17"/>
    <x v="105"/>
    <n v="325000"/>
    <n v="930000"/>
  </r>
  <r>
    <x v="38"/>
    <x v="17"/>
    <x v="105"/>
    <n v="236000"/>
    <n v="1188350"/>
  </r>
  <r>
    <x v="39"/>
    <x v="17"/>
    <x v="105"/>
    <n v="259000"/>
    <n v="2035450"/>
  </r>
  <r>
    <x v="40"/>
    <x v="17"/>
    <x v="105"/>
    <n v="302975"/>
    <n v="1306950"/>
  </r>
  <r>
    <x v="41"/>
    <x v="17"/>
    <x v="105"/>
    <n v="492500"/>
    <n v="985000"/>
  </r>
  <r>
    <x v="42"/>
    <x v="17"/>
    <x v="105"/>
    <n v="494500"/>
    <n v="989000"/>
  </r>
  <r>
    <x v="43"/>
    <x v="17"/>
    <x v="105"/>
    <n v="399975"/>
    <n v="1594900"/>
  </r>
  <r>
    <x v="44"/>
    <x v="17"/>
    <x v="105"/>
    <n v="407500"/>
    <n v="815000"/>
  </r>
  <r>
    <x v="45"/>
    <x v="17"/>
    <x v="105"/>
    <n v="382475"/>
    <n v="764950"/>
  </r>
  <r>
    <x v="46"/>
    <x v="17"/>
    <x v="105"/>
    <n v="280000"/>
    <n v="1004850"/>
  </r>
  <r>
    <x v="47"/>
    <x v="17"/>
    <x v="105"/>
    <n v="425000"/>
    <n v="425000"/>
  </r>
  <r>
    <x v="48"/>
    <x v="17"/>
    <x v="105"/>
    <m/>
    <n v="0"/>
  </r>
  <r>
    <x v="49"/>
    <x v="17"/>
    <x v="105"/>
    <n v="324950"/>
    <n v="1012950"/>
  </r>
  <r>
    <x v="50"/>
    <x v="17"/>
    <x v="105"/>
    <n v="252950"/>
    <n v="996250"/>
  </r>
  <r>
    <x v="51"/>
    <x v="17"/>
    <x v="105"/>
    <n v="384000"/>
    <n v="768000"/>
  </r>
  <r>
    <x v="52"/>
    <x v="17"/>
    <x v="105"/>
    <n v="262000"/>
    <n v="986900"/>
  </r>
  <r>
    <x v="53"/>
    <x v="17"/>
    <x v="105"/>
    <n v="415000"/>
    <n v="1544500"/>
  </r>
  <r>
    <x v="54"/>
    <x v="17"/>
    <x v="105"/>
    <n v="289950"/>
    <n v="1558450"/>
  </r>
  <r>
    <x v="55"/>
    <x v="17"/>
    <x v="105"/>
    <n v="225500"/>
    <n v="1129950"/>
  </r>
  <r>
    <x v="56"/>
    <x v="17"/>
    <x v="105"/>
    <n v="233500"/>
    <n v="467000"/>
  </r>
  <r>
    <x v="57"/>
    <x v="17"/>
    <x v="105"/>
    <n v="260975"/>
    <n v="1020950"/>
  </r>
  <r>
    <x v="58"/>
    <x v="17"/>
    <x v="105"/>
    <n v="326975"/>
    <n v="653950"/>
  </r>
  <r>
    <x v="59"/>
    <x v="17"/>
    <x v="105"/>
    <n v="234950"/>
    <n v="234950"/>
  </r>
  <r>
    <x v="60"/>
    <x v="17"/>
    <x v="105"/>
    <m/>
    <n v="0"/>
  </r>
  <r>
    <x v="61"/>
    <x v="17"/>
    <x v="105"/>
    <n v="304975"/>
    <n v="609950"/>
  </r>
  <r>
    <x v="62"/>
    <x v="17"/>
    <x v="105"/>
    <n v="278000"/>
    <n v="278000"/>
  </r>
  <r>
    <x v="63"/>
    <x v="17"/>
    <x v="105"/>
    <n v="227500"/>
    <n v="455000"/>
  </r>
  <r>
    <x v="64"/>
    <x v="17"/>
    <x v="105"/>
    <n v="323750"/>
    <n v="647500"/>
  </r>
  <r>
    <x v="65"/>
    <x v="17"/>
    <x v="105"/>
    <n v="242375"/>
    <n v="983150"/>
  </r>
  <r>
    <x v="66"/>
    <x v="17"/>
    <x v="105"/>
    <n v="255950"/>
    <n v="1641300"/>
  </r>
  <r>
    <x v="67"/>
    <x v="17"/>
    <x v="105"/>
    <n v="245000"/>
    <n v="803500"/>
  </r>
  <r>
    <x v="68"/>
    <x v="17"/>
    <x v="105"/>
    <n v="259582"/>
    <n v="1046414"/>
  </r>
  <r>
    <x v="69"/>
    <x v="17"/>
    <x v="105"/>
    <n v="291971"/>
    <n v="583942"/>
  </r>
  <r>
    <x v="70"/>
    <x v="17"/>
    <x v="105"/>
    <n v="451000"/>
    <n v="451000"/>
  </r>
  <r>
    <x v="71"/>
    <x v="17"/>
    <x v="105"/>
    <n v="224000"/>
    <n v="448000"/>
  </r>
  <r>
    <x v="72"/>
    <x v="17"/>
    <x v="105"/>
    <m/>
    <n v="0"/>
  </r>
  <r>
    <x v="73"/>
    <x v="17"/>
    <x v="105"/>
    <n v="305000"/>
    <n v="877000"/>
  </r>
  <r>
    <x v="74"/>
    <x v="17"/>
    <x v="105"/>
    <n v="215000"/>
    <n v="634000"/>
  </r>
  <r>
    <x v="75"/>
    <x v="17"/>
    <x v="105"/>
    <n v="224950"/>
    <n v="1143850"/>
  </r>
  <r>
    <x v="76"/>
    <x v="17"/>
    <x v="105"/>
    <n v="221975"/>
    <n v="443950"/>
  </r>
  <r>
    <x v="77"/>
    <x v="17"/>
    <x v="105"/>
    <n v="226750"/>
    <n v="700750"/>
  </r>
  <r>
    <x v="78"/>
    <x v="17"/>
    <x v="105"/>
    <n v="247074"/>
    <n v="1553048"/>
  </r>
  <r>
    <x v="79"/>
    <x v="17"/>
    <x v="105"/>
    <n v="320000"/>
    <n v="320000"/>
  </r>
  <r>
    <x v="80"/>
    <x v="17"/>
    <x v="105"/>
    <n v="230000"/>
    <n v="890000"/>
  </r>
  <r>
    <x v="81"/>
    <x v="17"/>
    <x v="105"/>
    <n v="209900"/>
    <n v="737390"/>
  </r>
  <r>
    <x v="82"/>
    <x v="17"/>
    <x v="105"/>
    <n v="210000"/>
    <n v="210000"/>
  </r>
  <r>
    <x v="83"/>
    <x v="17"/>
    <x v="105"/>
    <n v="216291"/>
    <n v="1806657"/>
  </r>
  <r>
    <x v="84"/>
    <x v="17"/>
    <x v="105"/>
    <n v="223922"/>
    <n v="447844"/>
  </r>
  <r>
    <x v="85"/>
    <x v="17"/>
    <x v="105"/>
    <m/>
    <n v="0"/>
  </r>
  <r>
    <x v="86"/>
    <x v="17"/>
    <x v="105"/>
    <n v="213450"/>
    <n v="945385"/>
  </r>
  <r>
    <x v="87"/>
    <x v="17"/>
    <x v="105"/>
    <n v="199950"/>
    <n v="1053004"/>
  </r>
  <r>
    <x v="88"/>
    <x v="17"/>
    <x v="105"/>
    <n v="211000"/>
    <n v="666058"/>
  </r>
  <r>
    <x v="89"/>
    <x v="17"/>
    <x v="105"/>
    <n v="221950"/>
    <n v="1507279"/>
  </r>
  <r>
    <x v="90"/>
    <x v="17"/>
    <x v="105"/>
    <n v="232500"/>
    <n v="465000"/>
  </r>
  <r>
    <x v="91"/>
    <x v="17"/>
    <x v="105"/>
    <n v="209314"/>
    <n v="626658"/>
  </r>
  <r>
    <x v="92"/>
    <x v="17"/>
    <x v="105"/>
    <n v="225397"/>
    <n v="450793"/>
  </r>
  <r>
    <x v="93"/>
    <x v="17"/>
    <x v="105"/>
    <n v="207750"/>
    <n v="618850"/>
  </r>
  <r>
    <x v="94"/>
    <x v="17"/>
    <x v="105"/>
    <n v="204000"/>
    <n v="616500"/>
  </r>
  <r>
    <x v="95"/>
    <x v="17"/>
    <x v="105"/>
    <n v="225000"/>
    <n v="1095571"/>
  </r>
  <r>
    <x v="96"/>
    <x v="17"/>
    <x v="105"/>
    <n v="215843"/>
    <n v="431685"/>
  </r>
  <r>
    <x v="97"/>
    <x v="17"/>
    <x v="105"/>
    <n v="198213"/>
    <n v="198213"/>
  </r>
  <r>
    <x v="98"/>
    <x v="17"/>
    <x v="105"/>
    <n v="168000"/>
    <n v="168000"/>
  </r>
  <r>
    <x v="99"/>
    <x v="17"/>
    <x v="105"/>
    <n v="253795"/>
    <n v="659167"/>
  </r>
  <r>
    <x v="100"/>
    <x v="17"/>
    <x v="105"/>
    <n v="179000"/>
    <n v="358000"/>
  </r>
  <r>
    <x v="101"/>
    <x v="17"/>
    <x v="105"/>
    <n v="207000"/>
    <n v="414000"/>
  </r>
  <r>
    <x v="102"/>
    <x v="17"/>
    <x v="105"/>
    <n v="201670"/>
    <n v="548783"/>
  </r>
  <r>
    <x v="103"/>
    <x v="17"/>
    <x v="105"/>
    <n v="300000"/>
    <n v="300000"/>
  </r>
  <r>
    <x v="104"/>
    <x v="17"/>
    <x v="105"/>
    <n v="148000"/>
    <n v="546603"/>
  </r>
  <r>
    <x v="105"/>
    <x v="17"/>
    <x v="105"/>
    <n v="232831"/>
    <n v="931917"/>
  </r>
  <r>
    <x v="106"/>
    <x v="17"/>
    <x v="105"/>
    <n v="218953"/>
    <n v="1111323"/>
  </r>
  <r>
    <x v="107"/>
    <x v="17"/>
    <x v="105"/>
    <m/>
    <n v="0"/>
  </r>
  <r>
    <x v="108"/>
    <x v="17"/>
    <x v="105"/>
    <n v="247422"/>
    <n v="247422"/>
  </r>
  <r>
    <x v="109"/>
    <x v="17"/>
    <x v="105"/>
    <n v="239307"/>
    <n v="478613"/>
  </r>
  <r>
    <x v="110"/>
    <x v="17"/>
    <x v="105"/>
    <n v="142500"/>
    <n v="285000"/>
  </r>
  <r>
    <x v="111"/>
    <x v="17"/>
    <x v="105"/>
    <n v="249965"/>
    <n v="249965"/>
  </r>
  <r>
    <x v="112"/>
    <x v="17"/>
    <x v="105"/>
    <m/>
    <n v="0"/>
  </r>
  <r>
    <x v="113"/>
    <x v="17"/>
    <x v="105"/>
    <n v="235105"/>
    <n v="884209"/>
  </r>
  <r>
    <x v="114"/>
    <x v="17"/>
    <x v="105"/>
    <n v="253879"/>
    <n v="767879"/>
  </r>
  <r>
    <x v="115"/>
    <x v="17"/>
    <x v="105"/>
    <n v="176000"/>
    <n v="176000"/>
  </r>
  <r>
    <x v="116"/>
    <x v="17"/>
    <x v="105"/>
    <n v="150000"/>
    <n v="481000"/>
  </r>
  <r>
    <x v="117"/>
    <x v="17"/>
    <x v="105"/>
    <n v="224950"/>
    <n v="683900"/>
  </r>
  <r>
    <x v="118"/>
    <x v="17"/>
    <x v="105"/>
    <m/>
    <n v="0"/>
  </r>
  <r>
    <x v="119"/>
    <x v="17"/>
    <x v="105"/>
    <n v="167000"/>
    <n v="899739"/>
  </r>
  <r>
    <x v="120"/>
    <x v="17"/>
    <x v="105"/>
    <n v="151500"/>
    <n v="303000"/>
  </r>
  <r>
    <x v="121"/>
    <x v="17"/>
    <x v="105"/>
    <n v="246975"/>
    <n v="493950"/>
  </r>
  <r>
    <x v="122"/>
    <x v="17"/>
    <x v="105"/>
    <n v="172500"/>
    <n v="477690"/>
  </r>
  <r>
    <x v="123"/>
    <x v="17"/>
    <x v="105"/>
    <m/>
    <n v="0"/>
  </r>
  <r>
    <x v="124"/>
    <x v="17"/>
    <x v="105"/>
    <n v="194500"/>
    <n v="194500"/>
  </r>
  <r>
    <x v="125"/>
    <x v="17"/>
    <x v="105"/>
    <n v="204000"/>
    <n v="1228400"/>
  </r>
  <r>
    <x v="126"/>
    <x v="17"/>
    <x v="105"/>
    <n v="150000"/>
    <n v="150000"/>
  </r>
  <r>
    <x v="127"/>
    <x v="17"/>
    <x v="105"/>
    <n v="273200"/>
    <n v="546400"/>
  </r>
  <r>
    <x v="128"/>
    <x v="17"/>
    <x v="105"/>
    <n v="184975"/>
    <n v="369950"/>
  </r>
  <r>
    <x v="129"/>
    <x v="17"/>
    <x v="105"/>
    <n v="254950"/>
    <n v="254950"/>
  </r>
  <r>
    <x v="130"/>
    <x v="17"/>
    <x v="105"/>
    <n v="187000"/>
    <n v="187000"/>
  </r>
  <r>
    <x v="131"/>
    <x v="17"/>
    <x v="105"/>
    <n v="234900"/>
    <n v="1297190"/>
  </r>
  <r>
    <x v="132"/>
    <x v="17"/>
    <x v="105"/>
    <m/>
    <n v="0"/>
  </r>
  <r>
    <x v="133"/>
    <x v="17"/>
    <x v="105"/>
    <n v="271975"/>
    <n v="543950"/>
  </r>
  <r>
    <x v="134"/>
    <x v="17"/>
    <x v="105"/>
    <n v="279990"/>
    <n v="279990"/>
  </r>
  <r>
    <x v="135"/>
    <x v="17"/>
    <x v="105"/>
    <n v="385000"/>
    <n v="385000"/>
  </r>
  <r>
    <x v="136"/>
    <x v="17"/>
    <x v="105"/>
    <n v="287500"/>
    <n v="1739000"/>
  </r>
  <r>
    <x v="137"/>
    <x v="17"/>
    <x v="105"/>
    <n v="374975"/>
    <n v="1910532"/>
  </r>
  <r>
    <x v="138"/>
    <x v="17"/>
    <x v="105"/>
    <n v="179000"/>
    <n v="792000"/>
  </r>
  <r>
    <x v="139"/>
    <x v="17"/>
    <x v="105"/>
    <m/>
    <n v="0"/>
  </r>
  <r>
    <x v="140"/>
    <x v="17"/>
    <x v="105"/>
    <n v="244138"/>
    <n v="488275"/>
  </r>
  <r>
    <x v="141"/>
    <x v="17"/>
    <x v="105"/>
    <n v="221000"/>
    <n v="690850"/>
  </r>
  <r>
    <x v="142"/>
    <x v="17"/>
    <x v="105"/>
    <n v="210000"/>
    <n v="615100"/>
  </r>
  <r>
    <x v="143"/>
    <x v="17"/>
    <x v="105"/>
    <n v="228000"/>
    <n v="228000"/>
  </r>
  <r>
    <x v="144"/>
    <x v="17"/>
    <x v="105"/>
    <n v="140000"/>
    <n v="140000"/>
  </r>
  <r>
    <x v="145"/>
    <x v="17"/>
    <x v="105"/>
    <n v="315000"/>
    <n v="836000"/>
  </r>
  <r>
    <x v="146"/>
    <x v="17"/>
    <x v="105"/>
    <n v="254000"/>
    <n v="743000"/>
  </r>
  <r>
    <x v="147"/>
    <x v="17"/>
    <x v="105"/>
    <n v="299000"/>
    <n v="299000"/>
  </r>
  <r>
    <x v="148"/>
    <x v="17"/>
    <x v="105"/>
    <n v="295500"/>
    <n v="591000"/>
  </r>
  <r>
    <x v="149"/>
    <x v="17"/>
    <x v="105"/>
    <n v="230500"/>
    <n v="461000"/>
  </r>
  <r>
    <x v="150"/>
    <x v="17"/>
    <x v="105"/>
    <n v="259975"/>
    <n v="519950"/>
  </r>
  <r>
    <x v="151"/>
    <x v="17"/>
    <x v="105"/>
    <n v="284000"/>
    <n v="867750"/>
  </r>
  <r>
    <x v="152"/>
    <x v="17"/>
    <x v="105"/>
    <n v="235500"/>
    <n v="1356050"/>
  </r>
  <r>
    <x v="153"/>
    <x v="17"/>
    <x v="105"/>
    <n v="247500"/>
    <n v="958000"/>
  </r>
  <r>
    <x v="154"/>
    <x v="17"/>
    <x v="105"/>
    <n v="303000"/>
    <n v="606000"/>
  </r>
  <r>
    <x v="155"/>
    <x v="17"/>
    <x v="105"/>
    <n v="288750"/>
    <n v="852750"/>
  </r>
  <r>
    <x v="156"/>
    <x v="17"/>
    <x v="105"/>
    <n v="226000"/>
    <n v="738000"/>
  </r>
  <r>
    <x v="157"/>
    <x v="17"/>
    <x v="105"/>
    <n v="235950"/>
    <n v="881900"/>
  </r>
  <r>
    <x v="158"/>
    <x v="17"/>
    <x v="105"/>
    <n v="255000"/>
    <n v="1910900"/>
  </r>
  <r>
    <x v="159"/>
    <x v="17"/>
    <x v="105"/>
    <n v="380000"/>
    <n v="984900"/>
  </r>
  <r>
    <x v="160"/>
    <x v="17"/>
    <x v="105"/>
    <n v="244500"/>
    <n v="2083000"/>
  </r>
  <r>
    <x v="161"/>
    <x v="17"/>
    <x v="105"/>
    <n v="239500"/>
    <n v="1002760"/>
  </r>
  <r>
    <x v="162"/>
    <x v="17"/>
    <x v="105"/>
    <n v="302500"/>
    <n v="986000"/>
  </r>
  <r>
    <x v="163"/>
    <x v="17"/>
    <x v="105"/>
    <n v="307500"/>
    <n v="1270000"/>
  </r>
  <r>
    <x v="164"/>
    <x v="17"/>
    <x v="105"/>
    <n v="260000"/>
    <n v="1783500"/>
  </r>
  <r>
    <x v="165"/>
    <x v="17"/>
    <x v="105"/>
    <n v="247000"/>
    <n v="751500"/>
  </r>
  <r>
    <x v="166"/>
    <x v="17"/>
    <x v="105"/>
    <n v="205000"/>
    <n v="599000"/>
  </r>
  <r>
    <x v="167"/>
    <x v="17"/>
    <x v="105"/>
    <n v="257000"/>
    <n v="833000"/>
  </r>
  <r>
    <x v="168"/>
    <x v="17"/>
    <x v="105"/>
    <n v="265900"/>
    <n v="834250"/>
  </r>
  <r>
    <x v="169"/>
    <x v="17"/>
    <x v="105"/>
    <n v="336000"/>
    <n v="929000"/>
  </r>
  <r>
    <x v="170"/>
    <x v="17"/>
    <x v="105"/>
    <n v="295000"/>
    <n v="590000"/>
  </r>
  <r>
    <x v="171"/>
    <x v="17"/>
    <x v="105"/>
    <n v="245500"/>
    <n v="245500"/>
  </r>
  <r>
    <x v="172"/>
    <x v="17"/>
    <x v="105"/>
    <n v="258250"/>
    <n v="984450"/>
  </r>
  <r>
    <x v="173"/>
    <x v="17"/>
    <x v="105"/>
    <n v="289500"/>
    <n v="1866145"/>
  </r>
  <r>
    <x v="174"/>
    <x v="17"/>
    <x v="105"/>
    <n v="360695"/>
    <n v="2235390"/>
  </r>
  <r>
    <x v="175"/>
    <x v="17"/>
    <x v="105"/>
    <n v="284250"/>
    <n v="1770000"/>
  </r>
  <r>
    <x v="176"/>
    <x v="17"/>
    <x v="105"/>
    <n v="299900"/>
    <n v="961475"/>
  </r>
  <r>
    <x v="177"/>
    <x v="17"/>
    <x v="105"/>
    <n v="256638"/>
    <n v="513275"/>
  </r>
  <r>
    <x v="178"/>
    <x v="17"/>
    <x v="105"/>
    <n v="321255"/>
    <n v="1271035"/>
  </r>
  <r>
    <x v="179"/>
    <x v="17"/>
    <x v="105"/>
    <n v="352500"/>
    <n v="1015000"/>
  </r>
  <r>
    <x v="180"/>
    <x v="17"/>
    <x v="105"/>
    <n v="351000"/>
    <n v="351000"/>
  </r>
  <r>
    <x v="181"/>
    <x v="17"/>
    <x v="105"/>
    <n v="370000"/>
    <n v="1092950"/>
  </r>
  <r>
    <x v="182"/>
    <x v="17"/>
    <x v="105"/>
    <n v="347000"/>
    <n v="1721600"/>
  </r>
  <r>
    <x v="183"/>
    <x v="17"/>
    <x v="105"/>
    <n v="335000"/>
    <n v="2376900"/>
  </r>
  <r>
    <x v="184"/>
    <x v="17"/>
    <x v="105"/>
    <n v="439950"/>
    <n v="1280950"/>
  </r>
  <r>
    <x v="185"/>
    <x v="17"/>
    <x v="105"/>
    <n v="321000"/>
    <n v="2747100"/>
  </r>
  <r>
    <x v="186"/>
    <x v="17"/>
    <x v="105"/>
    <n v="322500"/>
    <n v="1947000"/>
  </r>
  <r>
    <x v="187"/>
    <x v="17"/>
    <x v="105"/>
    <n v="340750"/>
    <n v="2131999"/>
  </r>
  <r>
    <x v="188"/>
    <x v="17"/>
    <x v="105"/>
    <n v="269000"/>
    <n v="269000"/>
  </r>
  <r>
    <x v="189"/>
    <x v="17"/>
    <x v="105"/>
    <n v="300000"/>
    <n v="1592500"/>
  </r>
  <r>
    <x v="190"/>
    <x v="17"/>
    <x v="105"/>
    <n v="344475"/>
    <n v="2054800"/>
  </r>
  <r>
    <x v="191"/>
    <x v="17"/>
    <x v="105"/>
    <n v="426700"/>
    <n v="2649400"/>
  </r>
  <r>
    <x v="192"/>
    <x v="17"/>
    <x v="105"/>
    <n v="310000"/>
    <n v="2416000"/>
  </r>
  <r>
    <x v="202"/>
    <x v="17"/>
    <x v="105"/>
    <m/>
    <n v="0"/>
  </r>
  <r>
    <x v="194"/>
    <x v="17"/>
    <x v="105"/>
    <n v="343000"/>
    <n v="1169000"/>
  </r>
  <r>
    <x v="195"/>
    <x v="17"/>
    <x v="105"/>
    <n v="373250"/>
    <n v="1498150"/>
  </r>
  <r>
    <x v="196"/>
    <x v="17"/>
    <x v="105"/>
    <n v="320500"/>
    <n v="1361000"/>
  </r>
  <r>
    <x v="197"/>
    <x v="17"/>
    <x v="105"/>
    <m/>
    <n v="0"/>
  </r>
  <r>
    <x v="198"/>
    <x v="17"/>
    <x v="105"/>
    <n v="342100"/>
    <n v="1214200"/>
  </r>
  <r>
    <x v="199"/>
    <x v="17"/>
    <x v="105"/>
    <n v="380000"/>
    <n v="2648900"/>
  </r>
  <r>
    <x v="200"/>
    <x v="17"/>
    <x v="105"/>
    <n v="380000"/>
    <n v="1805252"/>
  </r>
  <r>
    <x v="201"/>
    <x v="17"/>
    <x v="105"/>
    <n v="437500"/>
    <n v="3309900"/>
  </r>
  <r>
    <x v="203"/>
    <x v="17"/>
    <x v="105"/>
    <n v="321500"/>
    <n v="1314000"/>
  </r>
  <r>
    <x v="12"/>
    <x v="45"/>
    <x v="105"/>
    <n v="164950"/>
    <n v="5249759"/>
  </r>
  <r>
    <x v="13"/>
    <x v="45"/>
    <x v="105"/>
    <n v="172250"/>
    <n v="9407927"/>
  </r>
  <r>
    <x v="14"/>
    <x v="45"/>
    <x v="105"/>
    <n v="170475"/>
    <n v="9641829"/>
  </r>
  <r>
    <x v="15"/>
    <x v="45"/>
    <x v="105"/>
    <n v="170000"/>
    <n v="11789772"/>
  </r>
  <r>
    <x v="16"/>
    <x v="45"/>
    <x v="105"/>
    <n v="174600"/>
    <n v="11736622"/>
  </r>
  <r>
    <x v="17"/>
    <x v="45"/>
    <x v="105"/>
    <n v="179950"/>
    <n v="12715746"/>
  </r>
  <r>
    <x v="18"/>
    <x v="45"/>
    <x v="105"/>
    <n v="179950"/>
    <n v="15490593"/>
  </r>
  <r>
    <x v="19"/>
    <x v="45"/>
    <x v="105"/>
    <n v="184250"/>
    <n v="13664550"/>
  </r>
  <r>
    <x v="20"/>
    <x v="45"/>
    <x v="105"/>
    <n v="183975"/>
    <n v="9814930"/>
  </r>
  <r>
    <x v="21"/>
    <x v="45"/>
    <x v="105"/>
    <n v="192975"/>
    <n v="11723239"/>
  </r>
  <r>
    <x v="22"/>
    <x v="45"/>
    <x v="105"/>
    <n v="183475"/>
    <n v="10403075"/>
  </r>
  <r>
    <x v="23"/>
    <x v="45"/>
    <x v="105"/>
    <n v="190000"/>
    <n v="13144636"/>
  </r>
  <r>
    <x v="24"/>
    <x v="45"/>
    <x v="105"/>
    <n v="206950"/>
    <n v="7511952"/>
  </r>
  <r>
    <x v="25"/>
    <x v="45"/>
    <x v="105"/>
    <n v="191770"/>
    <n v="7571370"/>
  </r>
  <r>
    <x v="26"/>
    <x v="45"/>
    <x v="105"/>
    <n v="195898"/>
    <n v="14488372"/>
  </r>
  <r>
    <x v="27"/>
    <x v="45"/>
    <x v="105"/>
    <n v="207425"/>
    <n v="12989130"/>
  </r>
  <r>
    <x v="28"/>
    <x v="45"/>
    <x v="105"/>
    <n v="210000"/>
    <n v="17156783"/>
  </r>
  <r>
    <x v="29"/>
    <x v="45"/>
    <x v="105"/>
    <n v="208675"/>
    <n v="18254913"/>
  </r>
  <r>
    <x v="30"/>
    <x v="45"/>
    <x v="105"/>
    <n v="220275"/>
    <n v="13213588"/>
  </r>
  <r>
    <x v="31"/>
    <x v="45"/>
    <x v="105"/>
    <n v="215000"/>
    <n v="18749645"/>
  </r>
  <r>
    <x v="32"/>
    <x v="45"/>
    <x v="105"/>
    <n v="222800"/>
    <n v="16659099"/>
  </r>
  <r>
    <x v="33"/>
    <x v="45"/>
    <x v="105"/>
    <n v="221000"/>
    <n v="15580040"/>
  </r>
  <r>
    <x v="34"/>
    <x v="45"/>
    <x v="105"/>
    <n v="230000"/>
    <n v="9762124"/>
  </r>
  <r>
    <x v="35"/>
    <x v="45"/>
    <x v="105"/>
    <n v="225000"/>
    <n v="10051945"/>
  </r>
  <r>
    <x v="36"/>
    <x v="45"/>
    <x v="105"/>
    <n v="234700"/>
    <n v="10123792"/>
  </r>
  <r>
    <x v="37"/>
    <x v="45"/>
    <x v="105"/>
    <n v="242000"/>
    <n v="15190482"/>
  </r>
  <r>
    <x v="38"/>
    <x v="45"/>
    <x v="105"/>
    <n v="233000"/>
    <n v="15598875"/>
  </r>
  <r>
    <x v="39"/>
    <x v="45"/>
    <x v="105"/>
    <n v="238750"/>
    <n v="16005278"/>
  </r>
  <r>
    <x v="40"/>
    <x v="45"/>
    <x v="105"/>
    <n v="246950"/>
    <n v="15944115"/>
  </r>
  <r>
    <x v="41"/>
    <x v="45"/>
    <x v="105"/>
    <n v="251475"/>
    <n v="20139159"/>
  </r>
  <r>
    <x v="42"/>
    <x v="45"/>
    <x v="105"/>
    <n v="244950"/>
    <n v="16066638"/>
  </r>
  <r>
    <x v="43"/>
    <x v="45"/>
    <x v="105"/>
    <n v="243250"/>
    <n v="20262441"/>
  </r>
  <r>
    <x v="44"/>
    <x v="45"/>
    <x v="105"/>
    <n v="251000"/>
    <n v="14882085"/>
  </r>
  <r>
    <x v="45"/>
    <x v="45"/>
    <x v="105"/>
    <n v="250575"/>
    <n v="17236946"/>
  </r>
  <r>
    <x v="46"/>
    <x v="45"/>
    <x v="105"/>
    <n v="250778"/>
    <n v="11152463"/>
  </r>
  <r>
    <x v="47"/>
    <x v="45"/>
    <x v="105"/>
    <n v="266000"/>
    <n v="18049604"/>
  </r>
  <r>
    <x v="48"/>
    <x v="45"/>
    <x v="105"/>
    <n v="254975"/>
    <n v="12190999"/>
  </r>
  <r>
    <x v="49"/>
    <x v="45"/>
    <x v="105"/>
    <n v="242350"/>
    <n v="10980320"/>
  </r>
  <r>
    <x v="50"/>
    <x v="45"/>
    <x v="105"/>
    <n v="253950"/>
    <n v="17578795"/>
  </r>
  <r>
    <x v="51"/>
    <x v="45"/>
    <x v="105"/>
    <n v="255950"/>
    <n v="15399814"/>
  </r>
  <r>
    <x v="52"/>
    <x v="45"/>
    <x v="105"/>
    <n v="251903"/>
    <n v="12148909"/>
  </r>
  <r>
    <x v="53"/>
    <x v="45"/>
    <x v="105"/>
    <n v="247100"/>
    <n v="14397640"/>
  </r>
  <r>
    <x v="54"/>
    <x v="45"/>
    <x v="105"/>
    <n v="245500"/>
    <n v="14268357"/>
  </r>
  <r>
    <x v="55"/>
    <x v="45"/>
    <x v="105"/>
    <n v="254425"/>
    <n v="13891576"/>
  </r>
  <r>
    <x v="56"/>
    <x v="45"/>
    <x v="105"/>
    <n v="249000"/>
    <n v="10326966"/>
  </r>
  <r>
    <x v="57"/>
    <x v="45"/>
    <x v="105"/>
    <n v="243505"/>
    <n v="10083249"/>
  </r>
  <r>
    <x v="58"/>
    <x v="45"/>
    <x v="105"/>
    <n v="250458"/>
    <n v="9338209"/>
  </r>
  <r>
    <x v="59"/>
    <x v="45"/>
    <x v="105"/>
    <n v="241000"/>
    <n v="11770011"/>
  </r>
  <r>
    <x v="60"/>
    <x v="45"/>
    <x v="105"/>
    <n v="247268"/>
    <n v="9845989"/>
  </r>
  <r>
    <x v="61"/>
    <x v="45"/>
    <x v="105"/>
    <n v="250500"/>
    <n v="7540523"/>
  </r>
  <r>
    <x v="62"/>
    <x v="45"/>
    <x v="105"/>
    <n v="230000"/>
    <n v="9812491"/>
  </r>
  <r>
    <x v="63"/>
    <x v="45"/>
    <x v="105"/>
    <n v="238375"/>
    <n v="12960299"/>
  </r>
  <r>
    <x v="64"/>
    <x v="45"/>
    <x v="105"/>
    <n v="247500"/>
    <n v="9011391"/>
  </r>
  <r>
    <x v="65"/>
    <x v="45"/>
    <x v="105"/>
    <n v="228029"/>
    <n v="12395355"/>
  </r>
  <r>
    <x v="66"/>
    <x v="45"/>
    <x v="105"/>
    <n v="246356"/>
    <n v="14625496"/>
  </r>
  <r>
    <x v="67"/>
    <x v="45"/>
    <x v="105"/>
    <n v="229000"/>
    <n v="13978325"/>
  </r>
  <r>
    <x v="68"/>
    <x v="45"/>
    <x v="105"/>
    <n v="226775"/>
    <n v="11925797"/>
  </r>
  <r>
    <x v="69"/>
    <x v="45"/>
    <x v="105"/>
    <n v="230000"/>
    <n v="6457079"/>
  </r>
  <r>
    <x v="70"/>
    <x v="45"/>
    <x v="105"/>
    <n v="227000"/>
    <n v="6273712"/>
  </r>
  <r>
    <x v="71"/>
    <x v="45"/>
    <x v="105"/>
    <n v="229000"/>
    <n v="7729282"/>
  </r>
  <r>
    <x v="72"/>
    <x v="45"/>
    <x v="105"/>
    <n v="223000"/>
    <n v="3286980"/>
  </r>
  <r>
    <x v="73"/>
    <x v="45"/>
    <x v="105"/>
    <n v="219000"/>
    <n v="5632385"/>
  </r>
  <r>
    <x v="74"/>
    <x v="45"/>
    <x v="105"/>
    <n v="188975"/>
    <n v="6533320"/>
  </r>
  <r>
    <x v="75"/>
    <x v="45"/>
    <x v="105"/>
    <n v="209000"/>
    <n v="7434040"/>
  </r>
  <r>
    <x v="76"/>
    <x v="45"/>
    <x v="105"/>
    <n v="199950"/>
    <n v="7745611"/>
  </r>
  <r>
    <x v="77"/>
    <x v="45"/>
    <x v="105"/>
    <n v="208925"/>
    <n v="11430221"/>
  </r>
  <r>
    <x v="78"/>
    <x v="45"/>
    <x v="105"/>
    <n v="190500"/>
    <n v="10466897"/>
  </r>
  <r>
    <x v="79"/>
    <x v="45"/>
    <x v="105"/>
    <n v="219365"/>
    <n v="8025202"/>
  </r>
  <r>
    <x v="80"/>
    <x v="45"/>
    <x v="105"/>
    <n v="199950"/>
    <n v="10823828"/>
  </r>
  <r>
    <x v="81"/>
    <x v="45"/>
    <x v="105"/>
    <n v="207000"/>
    <n v="7295013"/>
  </r>
  <r>
    <x v="82"/>
    <x v="45"/>
    <x v="105"/>
    <n v="188950"/>
    <n v="11567317"/>
  </r>
  <r>
    <x v="83"/>
    <x v="45"/>
    <x v="105"/>
    <n v="197950"/>
    <n v="10593929"/>
  </r>
  <r>
    <x v="84"/>
    <x v="45"/>
    <x v="105"/>
    <n v="190000"/>
    <n v="5518805"/>
  </r>
  <r>
    <x v="85"/>
    <x v="45"/>
    <x v="105"/>
    <n v="191575"/>
    <n v="5514123"/>
  </r>
  <r>
    <x v="86"/>
    <x v="45"/>
    <x v="105"/>
    <n v="187700"/>
    <n v="8590036"/>
  </r>
  <r>
    <x v="87"/>
    <x v="45"/>
    <x v="105"/>
    <n v="199990"/>
    <n v="8474330"/>
  </r>
  <r>
    <x v="88"/>
    <x v="45"/>
    <x v="105"/>
    <n v="189262"/>
    <n v="8563541"/>
  </r>
  <r>
    <x v="89"/>
    <x v="45"/>
    <x v="105"/>
    <n v="187000"/>
    <n v="11533139"/>
  </r>
  <r>
    <x v="90"/>
    <x v="45"/>
    <x v="105"/>
    <n v="195000"/>
    <n v="5972302"/>
  </r>
  <r>
    <x v="91"/>
    <x v="45"/>
    <x v="105"/>
    <n v="215000"/>
    <n v="10212019"/>
  </r>
  <r>
    <x v="92"/>
    <x v="45"/>
    <x v="105"/>
    <n v="180000"/>
    <n v="7031940"/>
  </r>
  <r>
    <x v="93"/>
    <x v="45"/>
    <x v="105"/>
    <n v="192950"/>
    <n v="8505476"/>
  </r>
  <r>
    <x v="94"/>
    <x v="45"/>
    <x v="105"/>
    <n v="179990"/>
    <n v="6923290"/>
  </r>
  <r>
    <x v="95"/>
    <x v="45"/>
    <x v="105"/>
    <n v="192640"/>
    <n v="10969834"/>
  </r>
  <r>
    <x v="96"/>
    <x v="45"/>
    <x v="105"/>
    <n v="179411"/>
    <n v="4397492"/>
  </r>
  <r>
    <x v="97"/>
    <x v="45"/>
    <x v="105"/>
    <n v="176103"/>
    <n v="5861316"/>
  </r>
  <r>
    <x v="98"/>
    <x v="45"/>
    <x v="105"/>
    <n v="171000"/>
    <n v="10403019"/>
  </r>
  <r>
    <x v="99"/>
    <x v="45"/>
    <x v="105"/>
    <n v="184000"/>
    <n v="10825174"/>
  </r>
  <r>
    <x v="100"/>
    <x v="45"/>
    <x v="105"/>
    <n v="188446"/>
    <n v="10779261"/>
  </r>
  <r>
    <x v="101"/>
    <x v="45"/>
    <x v="105"/>
    <n v="180000"/>
    <n v="11892789"/>
  </r>
  <r>
    <x v="102"/>
    <x v="45"/>
    <x v="105"/>
    <n v="172500"/>
    <n v="9129477"/>
  </r>
  <r>
    <x v="103"/>
    <x v="45"/>
    <x v="105"/>
    <n v="167500"/>
    <n v="11609403"/>
  </r>
  <r>
    <x v="104"/>
    <x v="45"/>
    <x v="105"/>
    <n v="166535"/>
    <n v="10495893"/>
  </r>
  <r>
    <x v="105"/>
    <x v="45"/>
    <x v="105"/>
    <n v="163000"/>
    <n v="8620333"/>
  </r>
  <r>
    <x v="106"/>
    <x v="45"/>
    <x v="105"/>
    <n v="163000"/>
    <n v="6969968"/>
  </r>
  <r>
    <x v="107"/>
    <x v="45"/>
    <x v="105"/>
    <n v="175000"/>
    <n v="10895784"/>
  </r>
  <r>
    <x v="108"/>
    <x v="45"/>
    <x v="105"/>
    <n v="179700"/>
    <n v="5331140"/>
  </r>
  <r>
    <x v="109"/>
    <x v="45"/>
    <x v="105"/>
    <n v="171998"/>
    <n v="6112122"/>
  </r>
  <r>
    <x v="110"/>
    <x v="45"/>
    <x v="105"/>
    <n v="164498"/>
    <n v="7855135"/>
  </r>
  <r>
    <x v="111"/>
    <x v="45"/>
    <x v="105"/>
    <n v="183500"/>
    <n v="8295301"/>
  </r>
  <r>
    <x v="112"/>
    <x v="45"/>
    <x v="105"/>
    <n v="185000"/>
    <n v="10576095"/>
  </r>
  <r>
    <x v="113"/>
    <x v="45"/>
    <x v="105"/>
    <n v="156000"/>
    <n v="10085382"/>
  </r>
  <r>
    <x v="114"/>
    <x v="45"/>
    <x v="105"/>
    <n v="170000"/>
    <n v="7800559"/>
  </r>
  <r>
    <x v="115"/>
    <x v="45"/>
    <x v="105"/>
    <n v="194925"/>
    <n v="9770176"/>
  </r>
  <r>
    <x v="116"/>
    <x v="45"/>
    <x v="105"/>
    <n v="173000"/>
    <n v="8070940"/>
  </r>
  <r>
    <x v="117"/>
    <x v="45"/>
    <x v="105"/>
    <n v="188065"/>
    <n v="8482249"/>
  </r>
  <r>
    <x v="118"/>
    <x v="45"/>
    <x v="105"/>
    <n v="167500"/>
    <n v="7370257"/>
  </r>
  <r>
    <x v="119"/>
    <x v="45"/>
    <x v="105"/>
    <n v="179995"/>
    <n v="9284334"/>
  </r>
  <r>
    <x v="120"/>
    <x v="45"/>
    <x v="105"/>
    <n v="171250"/>
    <n v="9352664"/>
  </r>
  <r>
    <x v="121"/>
    <x v="45"/>
    <x v="105"/>
    <n v="180248"/>
    <n v="9481125"/>
  </r>
  <r>
    <x v="122"/>
    <x v="45"/>
    <x v="105"/>
    <n v="200000"/>
    <n v="11995397"/>
  </r>
  <r>
    <x v="123"/>
    <x v="45"/>
    <x v="105"/>
    <n v="182290"/>
    <n v="9650517"/>
  </r>
  <r>
    <x v="124"/>
    <x v="45"/>
    <x v="105"/>
    <n v="197000"/>
    <n v="12725474"/>
  </r>
  <r>
    <x v="125"/>
    <x v="45"/>
    <x v="105"/>
    <n v="190000"/>
    <n v="11358377"/>
  </r>
  <r>
    <x v="126"/>
    <x v="45"/>
    <x v="105"/>
    <n v="200500"/>
    <n v="11202510"/>
  </r>
  <r>
    <x v="127"/>
    <x v="45"/>
    <x v="105"/>
    <n v="205500"/>
    <n v="13221162"/>
  </r>
  <r>
    <x v="128"/>
    <x v="45"/>
    <x v="105"/>
    <n v="199995"/>
    <n v="12140388"/>
  </r>
  <r>
    <x v="129"/>
    <x v="45"/>
    <x v="105"/>
    <n v="214995"/>
    <n v="14303426"/>
  </r>
  <r>
    <x v="130"/>
    <x v="45"/>
    <x v="105"/>
    <n v="186498"/>
    <n v="10576183"/>
  </r>
  <r>
    <x v="131"/>
    <x v="45"/>
    <x v="105"/>
    <n v="192125"/>
    <n v="12989657"/>
  </r>
  <r>
    <x v="132"/>
    <x v="45"/>
    <x v="105"/>
    <n v="201950"/>
    <n v="12100942"/>
  </r>
  <r>
    <x v="133"/>
    <x v="45"/>
    <x v="105"/>
    <n v="219900"/>
    <n v="8306186"/>
  </r>
  <r>
    <x v="134"/>
    <x v="45"/>
    <x v="105"/>
    <n v="210975"/>
    <n v="9780271"/>
  </r>
  <r>
    <x v="135"/>
    <x v="45"/>
    <x v="105"/>
    <n v="203700"/>
    <n v="9917545"/>
  </r>
  <r>
    <x v="136"/>
    <x v="45"/>
    <x v="105"/>
    <n v="189700"/>
    <n v="7936040"/>
  </r>
  <r>
    <x v="137"/>
    <x v="45"/>
    <x v="105"/>
    <n v="201400"/>
    <n v="9885295"/>
  </r>
  <r>
    <x v="138"/>
    <x v="45"/>
    <x v="105"/>
    <n v="202250"/>
    <n v="13357374"/>
  </r>
  <r>
    <x v="139"/>
    <x v="45"/>
    <x v="105"/>
    <n v="212500"/>
    <n v="15325415"/>
  </r>
  <r>
    <x v="140"/>
    <x v="45"/>
    <x v="105"/>
    <n v="192500"/>
    <n v="10891358"/>
  </r>
  <r>
    <x v="141"/>
    <x v="45"/>
    <x v="105"/>
    <n v="202563"/>
    <n v="9487829"/>
  </r>
  <r>
    <x v="142"/>
    <x v="45"/>
    <x v="105"/>
    <n v="209000"/>
    <n v="10310155"/>
  </r>
  <r>
    <x v="143"/>
    <x v="45"/>
    <x v="105"/>
    <n v="194500"/>
    <n v="10247000"/>
  </r>
  <r>
    <x v="144"/>
    <x v="45"/>
    <x v="105"/>
    <n v="189500"/>
    <n v="7270149"/>
  </r>
  <r>
    <x v="145"/>
    <x v="45"/>
    <x v="105"/>
    <n v="199900"/>
    <n v="8454650"/>
  </r>
  <r>
    <x v="146"/>
    <x v="45"/>
    <x v="105"/>
    <n v="215000"/>
    <n v="9846501"/>
  </r>
  <r>
    <x v="147"/>
    <x v="45"/>
    <x v="105"/>
    <n v="203000"/>
    <n v="15379507"/>
  </r>
  <r>
    <x v="148"/>
    <x v="45"/>
    <x v="105"/>
    <n v="209925"/>
    <n v="13192785"/>
  </r>
  <r>
    <x v="149"/>
    <x v="45"/>
    <x v="105"/>
    <n v="205000"/>
    <n v="14620526"/>
  </r>
  <r>
    <x v="150"/>
    <x v="45"/>
    <x v="105"/>
    <n v="215000"/>
    <n v="13948397"/>
  </r>
  <r>
    <x v="151"/>
    <x v="45"/>
    <x v="105"/>
    <n v="213750"/>
    <n v="17072324"/>
  </r>
  <r>
    <x v="152"/>
    <x v="45"/>
    <x v="105"/>
    <n v="225000"/>
    <n v="12567703"/>
  </r>
  <r>
    <x v="153"/>
    <x v="45"/>
    <x v="105"/>
    <n v="217000"/>
    <n v="16587159"/>
  </r>
  <r>
    <x v="154"/>
    <x v="45"/>
    <x v="105"/>
    <n v="220000"/>
    <n v="12561100"/>
  </r>
  <r>
    <x v="155"/>
    <x v="45"/>
    <x v="105"/>
    <n v="227000"/>
    <n v="15789390"/>
  </r>
  <r>
    <x v="156"/>
    <x v="45"/>
    <x v="105"/>
    <n v="214700"/>
    <n v="9868320"/>
  </r>
  <r>
    <x v="157"/>
    <x v="45"/>
    <x v="105"/>
    <n v="246975"/>
    <n v="12779839"/>
  </r>
  <r>
    <x v="158"/>
    <x v="45"/>
    <x v="105"/>
    <n v="233250"/>
    <n v="16451609"/>
  </r>
  <r>
    <x v="159"/>
    <x v="45"/>
    <x v="105"/>
    <n v="232000"/>
    <n v="24215938"/>
  </r>
  <r>
    <x v="160"/>
    <x v="45"/>
    <x v="105"/>
    <n v="239000"/>
    <n v="18879019"/>
  </r>
  <r>
    <x v="161"/>
    <x v="45"/>
    <x v="105"/>
    <n v="249200"/>
    <n v="20343156"/>
  </r>
  <r>
    <x v="162"/>
    <x v="45"/>
    <x v="105"/>
    <n v="236950"/>
    <n v="18185352"/>
  </r>
  <r>
    <x v="163"/>
    <x v="45"/>
    <x v="105"/>
    <n v="235625"/>
    <n v="22820800"/>
  </r>
  <r>
    <x v="164"/>
    <x v="45"/>
    <x v="105"/>
    <n v="248100"/>
    <n v="25708214"/>
  </r>
  <r>
    <x v="165"/>
    <x v="45"/>
    <x v="105"/>
    <n v="240750"/>
    <n v="16743074"/>
  </r>
  <r>
    <x v="166"/>
    <x v="45"/>
    <x v="105"/>
    <n v="236000"/>
    <n v="19045934"/>
  </r>
  <r>
    <x v="167"/>
    <x v="45"/>
    <x v="105"/>
    <n v="237500"/>
    <n v="17914811"/>
  </r>
  <r>
    <x v="168"/>
    <x v="45"/>
    <x v="105"/>
    <n v="255000"/>
    <n v="16143150"/>
  </r>
  <r>
    <x v="169"/>
    <x v="45"/>
    <x v="105"/>
    <n v="240000"/>
    <n v="19535643"/>
  </r>
  <r>
    <x v="170"/>
    <x v="45"/>
    <x v="105"/>
    <n v="257400"/>
    <n v="19889769"/>
  </r>
  <r>
    <x v="171"/>
    <x v="45"/>
    <x v="105"/>
    <n v="262000"/>
    <n v="16489403"/>
  </r>
  <r>
    <x v="172"/>
    <x v="45"/>
    <x v="105"/>
    <n v="265000"/>
    <n v="22670328"/>
  </r>
  <r>
    <x v="173"/>
    <x v="45"/>
    <x v="105"/>
    <n v="262250"/>
    <n v="24025144"/>
  </r>
  <r>
    <x v="174"/>
    <x v="45"/>
    <x v="105"/>
    <n v="274000"/>
    <n v="26052849"/>
  </r>
  <r>
    <x v="175"/>
    <x v="45"/>
    <x v="105"/>
    <n v="275000"/>
    <n v="25527980"/>
  </r>
  <r>
    <x v="176"/>
    <x v="45"/>
    <x v="105"/>
    <n v="277725"/>
    <n v="25156330"/>
  </r>
  <r>
    <x v="177"/>
    <x v="45"/>
    <x v="105"/>
    <n v="270000"/>
    <n v="24322670"/>
  </r>
  <r>
    <x v="178"/>
    <x v="45"/>
    <x v="105"/>
    <n v="267750"/>
    <n v="18696803"/>
  </r>
  <r>
    <x v="179"/>
    <x v="45"/>
    <x v="105"/>
    <n v="265000"/>
    <n v="20416160"/>
  </r>
  <r>
    <x v="180"/>
    <x v="45"/>
    <x v="105"/>
    <n v="276500"/>
    <n v="15046850"/>
  </r>
  <r>
    <x v="181"/>
    <x v="45"/>
    <x v="105"/>
    <n v="275000"/>
    <n v="14349582"/>
  </r>
  <r>
    <x v="182"/>
    <x v="45"/>
    <x v="105"/>
    <n v="306000"/>
    <n v="24496675"/>
  </r>
  <r>
    <x v="183"/>
    <x v="45"/>
    <x v="105"/>
    <n v="310000"/>
    <n v="21140145"/>
  </r>
  <r>
    <x v="184"/>
    <x v="45"/>
    <x v="105"/>
    <n v="309500"/>
    <n v="24012199"/>
  </r>
  <r>
    <x v="185"/>
    <x v="45"/>
    <x v="105"/>
    <n v="307500"/>
    <n v="21024998"/>
  </r>
  <r>
    <x v="186"/>
    <x v="45"/>
    <x v="105"/>
    <n v="296025"/>
    <n v="24470664"/>
  </r>
  <r>
    <x v="187"/>
    <x v="45"/>
    <x v="105"/>
    <n v="297475"/>
    <n v="27261167"/>
  </r>
  <r>
    <x v="188"/>
    <x v="45"/>
    <x v="105"/>
    <n v="308200"/>
    <n v="24209332"/>
  </r>
  <r>
    <x v="189"/>
    <x v="45"/>
    <x v="105"/>
    <n v="306000"/>
    <n v="17638782"/>
  </r>
  <r>
    <x v="190"/>
    <x v="45"/>
    <x v="105"/>
    <n v="295000"/>
    <n v="18244125"/>
  </r>
  <r>
    <x v="191"/>
    <x v="45"/>
    <x v="105"/>
    <n v="306000"/>
    <n v="15192965"/>
  </r>
  <r>
    <x v="192"/>
    <x v="45"/>
    <x v="105"/>
    <n v="304000"/>
    <n v="12621511"/>
  </r>
  <r>
    <x v="202"/>
    <x v="45"/>
    <x v="105"/>
    <n v="307400"/>
    <n v="13865636"/>
  </r>
  <r>
    <x v="194"/>
    <x v="45"/>
    <x v="105"/>
    <n v="313450"/>
    <n v="14151300"/>
  </r>
  <r>
    <x v="195"/>
    <x v="45"/>
    <x v="105"/>
    <n v="311675"/>
    <n v="21426042"/>
  </r>
  <r>
    <x v="196"/>
    <x v="45"/>
    <x v="105"/>
    <n v="319950"/>
    <n v="22080543"/>
  </r>
  <r>
    <x v="197"/>
    <x v="45"/>
    <x v="105"/>
    <n v="320000"/>
    <n v="23505319"/>
  </r>
  <r>
    <x v="198"/>
    <x v="45"/>
    <x v="105"/>
    <n v="325000"/>
    <n v="26694815"/>
  </r>
  <r>
    <x v="199"/>
    <x v="45"/>
    <x v="105"/>
    <n v="318000"/>
    <n v="23378905"/>
  </r>
  <r>
    <x v="200"/>
    <x v="45"/>
    <x v="105"/>
    <n v="331750"/>
    <n v="23368071"/>
  </r>
  <r>
    <x v="201"/>
    <x v="45"/>
    <x v="105"/>
    <n v="315000"/>
    <n v="23716897"/>
  </r>
  <r>
    <x v="203"/>
    <x v="45"/>
    <x v="105"/>
    <n v="319500"/>
    <n v="16718675"/>
  </r>
  <r>
    <x v="12"/>
    <x v="28"/>
    <x v="105"/>
    <m/>
    <n v="0"/>
  </r>
  <r>
    <x v="13"/>
    <x v="28"/>
    <x v="105"/>
    <m/>
    <n v="0"/>
  </r>
  <r>
    <x v="14"/>
    <x v="28"/>
    <x v="105"/>
    <m/>
    <n v="0"/>
  </r>
  <r>
    <x v="15"/>
    <x v="28"/>
    <x v="105"/>
    <m/>
    <n v="0"/>
  </r>
  <r>
    <x v="16"/>
    <x v="28"/>
    <x v="105"/>
    <n v="196000"/>
    <n v="196000"/>
  </r>
  <r>
    <x v="17"/>
    <x v="28"/>
    <x v="105"/>
    <n v="170000"/>
    <n v="170000"/>
  </r>
  <r>
    <x v="18"/>
    <x v="28"/>
    <x v="105"/>
    <n v="228000"/>
    <n v="228000"/>
  </r>
  <r>
    <x v="19"/>
    <x v="28"/>
    <x v="105"/>
    <m/>
    <n v="0"/>
  </r>
  <r>
    <x v="20"/>
    <x v="28"/>
    <x v="105"/>
    <m/>
    <n v="0"/>
  </r>
  <r>
    <x v="21"/>
    <x v="28"/>
    <x v="105"/>
    <m/>
    <n v="0"/>
  </r>
  <r>
    <x v="22"/>
    <x v="28"/>
    <x v="105"/>
    <m/>
    <n v="0"/>
  </r>
  <r>
    <x v="23"/>
    <x v="28"/>
    <x v="105"/>
    <n v="205000"/>
    <n v="205000"/>
  </r>
  <r>
    <x v="24"/>
    <x v="28"/>
    <x v="105"/>
    <m/>
    <n v="0"/>
  </r>
  <r>
    <x v="25"/>
    <x v="28"/>
    <x v="105"/>
    <m/>
    <n v="0"/>
  </r>
  <r>
    <x v="26"/>
    <x v="28"/>
    <x v="105"/>
    <n v="152000"/>
    <n v="304000"/>
  </r>
  <r>
    <x v="27"/>
    <x v="28"/>
    <x v="105"/>
    <m/>
    <n v="0"/>
  </r>
  <r>
    <x v="28"/>
    <x v="28"/>
    <x v="105"/>
    <m/>
    <n v="0"/>
  </r>
  <r>
    <x v="29"/>
    <x v="28"/>
    <x v="105"/>
    <m/>
    <n v="0"/>
  </r>
  <r>
    <x v="30"/>
    <x v="28"/>
    <x v="105"/>
    <m/>
    <n v="0"/>
  </r>
  <r>
    <x v="31"/>
    <x v="28"/>
    <x v="105"/>
    <m/>
    <n v="0"/>
  </r>
  <r>
    <x v="32"/>
    <x v="28"/>
    <x v="105"/>
    <m/>
    <n v="0"/>
  </r>
  <r>
    <x v="33"/>
    <x v="28"/>
    <x v="105"/>
    <m/>
    <n v="0"/>
  </r>
  <r>
    <x v="34"/>
    <x v="28"/>
    <x v="105"/>
    <m/>
    <n v="0"/>
  </r>
  <r>
    <x v="35"/>
    <x v="28"/>
    <x v="105"/>
    <m/>
    <n v="0"/>
  </r>
  <r>
    <x v="36"/>
    <x v="28"/>
    <x v="105"/>
    <n v="410000"/>
    <n v="410000"/>
  </r>
  <r>
    <x v="37"/>
    <x v="28"/>
    <x v="105"/>
    <m/>
    <n v="0"/>
  </r>
  <r>
    <x v="38"/>
    <x v="28"/>
    <x v="105"/>
    <n v="200000"/>
    <n v="200000"/>
  </r>
  <r>
    <x v="39"/>
    <x v="28"/>
    <x v="105"/>
    <n v="270100"/>
    <n v="270100"/>
  </r>
  <r>
    <x v="40"/>
    <x v="28"/>
    <x v="105"/>
    <n v="277500"/>
    <n v="555000"/>
  </r>
  <r>
    <x v="41"/>
    <x v="28"/>
    <x v="105"/>
    <m/>
    <n v="0"/>
  </r>
  <r>
    <x v="42"/>
    <x v="28"/>
    <x v="105"/>
    <m/>
    <n v="0"/>
  </r>
  <r>
    <x v="43"/>
    <x v="28"/>
    <x v="105"/>
    <m/>
    <n v="0"/>
  </r>
  <r>
    <x v="44"/>
    <x v="28"/>
    <x v="105"/>
    <n v="274000"/>
    <n v="274000"/>
  </r>
  <r>
    <x v="45"/>
    <x v="28"/>
    <x v="105"/>
    <m/>
    <n v="0"/>
  </r>
  <r>
    <x v="46"/>
    <x v="28"/>
    <x v="105"/>
    <n v="281000"/>
    <n v="281000"/>
  </r>
  <r>
    <x v="47"/>
    <x v="28"/>
    <x v="105"/>
    <m/>
    <n v="0"/>
  </r>
  <r>
    <x v="48"/>
    <x v="28"/>
    <x v="105"/>
    <m/>
    <n v="0"/>
  </r>
  <r>
    <x v="49"/>
    <x v="28"/>
    <x v="105"/>
    <n v="385000"/>
    <n v="385000"/>
  </r>
  <r>
    <x v="50"/>
    <x v="28"/>
    <x v="105"/>
    <m/>
    <n v="0"/>
  </r>
  <r>
    <x v="51"/>
    <x v="28"/>
    <x v="105"/>
    <m/>
    <n v="0"/>
  </r>
  <r>
    <x v="52"/>
    <x v="28"/>
    <x v="105"/>
    <m/>
    <n v="0"/>
  </r>
  <r>
    <x v="53"/>
    <x v="28"/>
    <x v="105"/>
    <m/>
    <n v="0"/>
  </r>
  <r>
    <x v="54"/>
    <x v="28"/>
    <x v="105"/>
    <m/>
    <n v="0"/>
  </r>
  <r>
    <x v="55"/>
    <x v="28"/>
    <x v="105"/>
    <m/>
    <n v="0"/>
  </r>
  <r>
    <x v="56"/>
    <x v="28"/>
    <x v="105"/>
    <m/>
    <n v="0"/>
  </r>
  <r>
    <x v="57"/>
    <x v="28"/>
    <x v="105"/>
    <n v="95000"/>
    <n v="95000"/>
  </r>
  <r>
    <x v="58"/>
    <x v="28"/>
    <x v="105"/>
    <m/>
    <n v="0"/>
  </r>
  <r>
    <x v="59"/>
    <x v="28"/>
    <x v="105"/>
    <m/>
    <n v="0"/>
  </r>
  <r>
    <x v="60"/>
    <x v="28"/>
    <x v="105"/>
    <m/>
    <n v="0"/>
  </r>
  <r>
    <x v="61"/>
    <x v="28"/>
    <x v="105"/>
    <m/>
    <n v="0"/>
  </r>
  <r>
    <x v="62"/>
    <x v="28"/>
    <x v="105"/>
    <n v="195000"/>
    <n v="195000"/>
  </r>
  <r>
    <x v="63"/>
    <x v="28"/>
    <x v="105"/>
    <n v="200000"/>
    <n v="200000"/>
  </r>
  <r>
    <x v="64"/>
    <x v="28"/>
    <x v="105"/>
    <m/>
    <n v="0"/>
  </r>
  <r>
    <x v="65"/>
    <x v="28"/>
    <x v="105"/>
    <n v="340000"/>
    <n v="340000"/>
  </r>
  <r>
    <x v="66"/>
    <x v="28"/>
    <x v="105"/>
    <m/>
    <n v="0"/>
  </r>
  <r>
    <x v="67"/>
    <x v="28"/>
    <x v="105"/>
    <m/>
    <n v="0"/>
  </r>
  <r>
    <x v="68"/>
    <x v="28"/>
    <x v="105"/>
    <m/>
    <n v="0"/>
  </r>
  <r>
    <x v="69"/>
    <x v="28"/>
    <x v="105"/>
    <m/>
    <n v="0"/>
  </r>
  <r>
    <x v="70"/>
    <x v="28"/>
    <x v="105"/>
    <m/>
    <n v="0"/>
  </r>
  <r>
    <x v="71"/>
    <x v="28"/>
    <x v="105"/>
    <m/>
    <n v="0"/>
  </r>
  <r>
    <x v="72"/>
    <x v="28"/>
    <x v="105"/>
    <m/>
    <n v="0"/>
  </r>
  <r>
    <x v="73"/>
    <x v="28"/>
    <x v="105"/>
    <m/>
    <n v="0"/>
  </r>
  <r>
    <x v="74"/>
    <x v="28"/>
    <x v="105"/>
    <m/>
    <n v="0"/>
  </r>
  <r>
    <x v="75"/>
    <x v="28"/>
    <x v="105"/>
    <m/>
    <n v="0"/>
  </r>
  <r>
    <x v="76"/>
    <x v="28"/>
    <x v="105"/>
    <m/>
    <n v="0"/>
  </r>
  <r>
    <x v="77"/>
    <x v="28"/>
    <x v="105"/>
    <n v="273000"/>
    <n v="273000"/>
  </r>
  <r>
    <x v="78"/>
    <x v="28"/>
    <x v="105"/>
    <m/>
    <n v="0"/>
  </r>
  <r>
    <x v="79"/>
    <x v="28"/>
    <x v="105"/>
    <m/>
    <n v="0"/>
  </r>
  <r>
    <x v="80"/>
    <x v="28"/>
    <x v="105"/>
    <m/>
    <n v="0"/>
  </r>
  <r>
    <x v="81"/>
    <x v="28"/>
    <x v="105"/>
    <n v="79950"/>
    <n v="79950"/>
  </r>
  <r>
    <x v="82"/>
    <x v="28"/>
    <x v="105"/>
    <m/>
    <n v="0"/>
  </r>
  <r>
    <x v="83"/>
    <x v="28"/>
    <x v="105"/>
    <m/>
    <n v="0"/>
  </r>
  <r>
    <x v="84"/>
    <x v="28"/>
    <x v="105"/>
    <m/>
    <n v="0"/>
  </r>
  <r>
    <x v="85"/>
    <x v="28"/>
    <x v="105"/>
    <m/>
    <n v="0"/>
  </r>
  <r>
    <x v="86"/>
    <x v="28"/>
    <x v="105"/>
    <m/>
    <n v="0"/>
  </r>
  <r>
    <x v="87"/>
    <x v="28"/>
    <x v="105"/>
    <m/>
    <n v="0"/>
  </r>
  <r>
    <x v="88"/>
    <x v="28"/>
    <x v="105"/>
    <m/>
    <n v="0"/>
  </r>
  <r>
    <x v="89"/>
    <x v="28"/>
    <x v="105"/>
    <m/>
    <n v="0"/>
  </r>
  <r>
    <x v="90"/>
    <x v="28"/>
    <x v="105"/>
    <m/>
    <n v="0"/>
  </r>
  <r>
    <x v="91"/>
    <x v="28"/>
    <x v="105"/>
    <m/>
    <n v="0"/>
  </r>
  <r>
    <x v="92"/>
    <x v="28"/>
    <x v="105"/>
    <m/>
    <n v="0"/>
  </r>
  <r>
    <x v="93"/>
    <x v="28"/>
    <x v="105"/>
    <m/>
    <n v="0"/>
  </r>
  <r>
    <x v="94"/>
    <x v="28"/>
    <x v="105"/>
    <m/>
    <n v="0"/>
  </r>
  <r>
    <x v="95"/>
    <x v="28"/>
    <x v="105"/>
    <m/>
    <n v="0"/>
  </r>
  <r>
    <x v="96"/>
    <x v="28"/>
    <x v="105"/>
    <m/>
    <n v="0"/>
  </r>
  <r>
    <x v="97"/>
    <x v="28"/>
    <x v="105"/>
    <m/>
    <n v="0"/>
  </r>
  <r>
    <x v="98"/>
    <x v="28"/>
    <x v="105"/>
    <m/>
    <n v="0"/>
  </r>
  <r>
    <x v="99"/>
    <x v="28"/>
    <x v="105"/>
    <m/>
    <n v="0"/>
  </r>
  <r>
    <x v="100"/>
    <x v="28"/>
    <x v="105"/>
    <m/>
    <n v="0"/>
  </r>
  <r>
    <x v="101"/>
    <x v="28"/>
    <x v="105"/>
    <m/>
    <n v="0"/>
  </r>
  <r>
    <x v="102"/>
    <x v="28"/>
    <x v="105"/>
    <m/>
    <n v="0"/>
  </r>
  <r>
    <x v="103"/>
    <x v="28"/>
    <x v="105"/>
    <m/>
    <n v="0"/>
  </r>
  <r>
    <x v="104"/>
    <x v="28"/>
    <x v="105"/>
    <m/>
    <n v="0"/>
  </r>
  <r>
    <x v="105"/>
    <x v="28"/>
    <x v="105"/>
    <m/>
    <n v="0"/>
  </r>
  <r>
    <x v="106"/>
    <x v="28"/>
    <x v="105"/>
    <m/>
    <n v="0"/>
  </r>
  <r>
    <x v="107"/>
    <x v="28"/>
    <x v="105"/>
    <m/>
    <n v="0"/>
  </r>
  <r>
    <x v="108"/>
    <x v="28"/>
    <x v="105"/>
    <m/>
    <n v="0"/>
  </r>
  <r>
    <x v="109"/>
    <x v="28"/>
    <x v="105"/>
    <m/>
    <n v="0"/>
  </r>
  <r>
    <x v="110"/>
    <x v="28"/>
    <x v="105"/>
    <m/>
    <n v="0"/>
  </r>
  <r>
    <x v="111"/>
    <x v="28"/>
    <x v="105"/>
    <m/>
    <n v="0"/>
  </r>
  <r>
    <x v="112"/>
    <x v="28"/>
    <x v="105"/>
    <m/>
    <n v="0"/>
  </r>
  <r>
    <x v="113"/>
    <x v="28"/>
    <x v="105"/>
    <m/>
    <n v="0"/>
  </r>
  <r>
    <x v="114"/>
    <x v="28"/>
    <x v="105"/>
    <m/>
    <n v="0"/>
  </r>
  <r>
    <x v="115"/>
    <x v="28"/>
    <x v="105"/>
    <m/>
    <n v="0"/>
  </r>
  <r>
    <x v="116"/>
    <x v="28"/>
    <x v="105"/>
    <m/>
    <n v="0"/>
  </r>
  <r>
    <x v="117"/>
    <x v="28"/>
    <x v="105"/>
    <m/>
    <n v="0"/>
  </r>
  <r>
    <x v="118"/>
    <x v="28"/>
    <x v="105"/>
    <m/>
    <n v="0"/>
  </r>
  <r>
    <x v="119"/>
    <x v="28"/>
    <x v="105"/>
    <m/>
    <n v="0"/>
  </r>
  <r>
    <x v="120"/>
    <x v="28"/>
    <x v="105"/>
    <m/>
    <n v="0"/>
  </r>
  <r>
    <x v="121"/>
    <x v="28"/>
    <x v="105"/>
    <m/>
    <n v="0"/>
  </r>
  <r>
    <x v="122"/>
    <x v="28"/>
    <x v="105"/>
    <m/>
    <n v="0"/>
  </r>
  <r>
    <x v="123"/>
    <x v="28"/>
    <x v="105"/>
    <m/>
    <n v="0"/>
  </r>
  <r>
    <x v="124"/>
    <x v="28"/>
    <x v="105"/>
    <m/>
    <n v="0"/>
  </r>
  <r>
    <x v="125"/>
    <x v="28"/>
    <x v="105"/>
    <m/>
    <n v="0"/>
  </r>
  <r>
    <x v="126"/>
    <x v="28"/>
    <x v="105"/>
    <m/>
    <n v="0"/>
  </r>
  <r>
    <x v="127"/>
    <x v="28"/>
    <x v="105"/>
    <m/>
    <n v="0"/>
  </r>
  <r>
    <x v="128"/>
    <x v="28"/>
    <x v="105"/>
    <m/>
    <n v="0"/>
  </r>
  <r>
    <x v="129"/>
    <x v="28"/>
    <x v="105"/>
    <m/>
    <n v="0"/>
  </r>
  <r>
    <x v="130"/>
    <x v="28"/>
    <x v="105"/>
    <m/>
    <n v="0"/>
  </r>
  <r>
    <x v="131"/>
    <x v="28"/>
    <x v="105"/>
    <m/>
    <n v="0"/>
  </r>
  <r>
    <x v="132"/>
    <x v="28"/>
    <x v="105"/>
    <m/>
    <n v="0"/>
  </r>
  <r>
    <x v="133"/>
    <x v="28"/>
    <x v="105"/>
    <n v="270000"/>
    <n v="270000"/>
  </r>
  <r>
    <x v="134"/>
    <x v="28"/>
    <x v="105"/>
    <m/>
    <n v="0"/>
  </r>
  <r>
    <x v="135"/>
    <x v="28"/>
    <x v="105"/>
    <m/>
    <n v="0"/>
  </r>
  <r>
    <x v="136"/>
    <x v="28"/>
    <x v="105"/>
    <m/>
    <n v="0"/>
  </r>
  <r>
    <x v="137"/>
    <x v="28"/>
    <x v="105"/>
    <m/>
    <n v="0"/>
  </r>
  <r>
    <x v="138"/>
    <x v="28"/>
    <x v="105"/>
    <m/>
    <n v="0"/>
  </r>
  <r>
    <x v="139"/>
    <x v="28"/>
    <x v="105"/>
    <m/>
    <n v="0"/>
  </r>
  <r>
    <x v="140"/>
    <x v="28"/>
    <x v="105"/>
    <m/>
    <n v="0"/>
  </r>
  <r>
    <x v="141"/>
    <x v="28"/>
    <x v="105"/>
    <m/>
    <n v="0"/>
  </r>
  <r>
    <x v="142"/>
    <x v="28"/>
    <x v="105"/>
    <m/>
    <n v="0"/>
  </r>
  <r>
    <x v="143"/>
    <x v="28"/>
    <x v="105"/>
    <m/>
    <n v="0"/>
  </r>
  <r>
    <x v="144"/>
    <x v="28"/>
    <x v="105"/>
    <m/>
    <n v="0"/>
  </r>
  <r>
    <x v="145"/>
    <x v="28"/>
    <x v="105"/>
    <m/>
    <n v="0"/>
  </r>
  <r>
    <x v="146"/>
    <x v="28"/>
    <x v="105"/>
    <m/>
    <n v="0"/>
  </r>
  <r>
    <x v="147"/>
    <x v="28"/>
    <x v="105"/>
    <m/>
    <n v="0"/>
  </r>
  <r>
    <x v="148"/>
    <x v="28"/>
    <x v="105"/>
    <m/>
    <n v="0"/>
  </r>
  <r>
    <x v="149"/>
    <x v="28"/>
    <x v="105"/>
    <m/>
    <n v="0"/>
  </r>
  <r>
    <x v="150"/>
    <x v="28"/>
    <x v="105"/>
    <n v="280000"/>
    <n v="560000"/>
  </r>
  <r>
    <x v="151"/>
    <x v="28"/>
    <x v="105"/>
    <m/>
    <n v="0"/>
  </r>
  <r>
    <x v="152"/>
    <x v="28"/>
    <x v="105"/>
    <m/>
    <n v="0"/>
  </r>
  <r>
    <x v="153"/>
    <x v="28"/>
    <x v="105"/>
    <m/>
    <n v="0"/>
  </r>
  <r>
    <x v="154"/>
    <x v="28"/>
    <x v="105"/>
    <m/>
    <n v="0"/>
  </r>
  <r>
    <x v="155"/>
    <x v="28"/>
    <x v="105"/>
    <m/>
    <n v="0"/>
  </r>
  <r>
    <x v="156"/>
    <x v="28"/>
    <x v="105"/>
    <m/>
    <n v="0"/>
  </r>
  <r>
    <x v="157"/>
    <x v="28"/>
    <x v="105"/>
    <m/>
    <n v="0"/>
  </r>
  <r>
    <x v="158"/>
    <x v="28"/>
    <x v="105"/>
    <m/>
    <n v="0"/>
  </r>
  <r>
    <x v="159"/>
    <x v="28"/>
    <x v="105"/>
    <m/>
    <n v="0"/>
  </r>
  <r>
    <x v="160"/>
    <x v="28"/>
    <x v="105"/>
    <n v="199900"/>
    <n v="199900"/>
  </r>
  <r>
    <x v="161"/>
    <x v="28"/>
    <x v="105"/>
    <m/>
    <n v="0"/>
  </r>
  <r>
    <x v="162"/>
    <x v="28"/>
    <x v="105"/>
    <m/>
    <n v="0"/>
  </r>
  <r>
    <x v="163"/>
    <x v="28"/>
    <x v="105"/>
    <m/>
    <n v="0"/>
  </r>
  <r>
    <x v="164"/>
    <x v="28"/>
    <x v="105"/>
    <n v="139000"/>
    <n v="139000"/>
  </r>
  <r>
    <x v="165"/>
    <x v="28"/>
    <x v="105"/>
    <m/>
    <n v="0"/>
  </r>
  <r>
    <x v="166"/>
    <x v="28"/>
    <x v="105"/>
    <m/>
    <n v="0"/>
  </r>
  <r>
    <x v="167"/>
    <x v="28"/>
    <x v="105"/>
    <m/>
    <n v="0"/>
  </r>
  <r>
    <x v="168"/>
    <x v="28"/>
    <x v="105"/>
    <m/>
    <n v="0"/>
  </r>
  <r>
    <x v="169"/>
    <x v="28"/>
    <x v="105"/>
    <m/>
    <n v="0"/>
  </r>
  <r>
    <x v="170"/>
    <x v="28"/>
    <x v="105"/>
    <m/>
    <n v="0"/>
  </r>
  <r>
    <x v="171"/>
    <x v="28"/>
    <x v="105"/>
    <n v="300000"/>
    <n v="300000"/>
  </r>
  <r>
    <x v="172"/>
    <x v="28"/>
    <x v="105"/>
    <m/>
    <n v="0"/>
  </r>
  <r>
    <x v="173"/>
    <x v="28"/>
    <x v="105"/>
    <m/>
    <n v="0"/>
  </r>
  <r>
    <x v="174"/>
    <x v="28"/>
    <x v="105"/>
    <m/>
    <n v="0"/>
  </r>
  <r>
    <x v="175"/>
    <x v="28"/>
    <x v="105"/>
    <m/>
    <n v="0"/>
  </r>
  <r>
    <x v="176"/>
    <x v="28"/>
    <x v="105"/>
    <m/>
    <n v="0"/>
  </r>
  <r>
    <x v="177"/>
    <x v="28"/>
    <x v="105"/>
    <m/>
    <n v="0"/>
  </r>
  <r>
    <x v="178"/>
    <x v="28"/>
    <x v="105"/>
    <m/>
    <n v="0"/>
  </r>
  <r>
    <x v="179"/>
    <x v="28"/>
    <x v="105"/>
    <m/>
    <n v="0"/>
  </r>
  <r>
    <x v="180"/>
    <x v="28"/>
    <x v="105"/>
    <m/>
    <n v="0"/>
  </r>
  <r>
    <x v="181"/>
    <x v="28"/>
    <x v="105"/>
    <m/>
    <n v="0"/>
  </r>
  <r>
    <x v="182"/>
    <x v="28"/>
    <x v="105"/>
    <m/>
    <n v="0"/>
  </r>
  <r>
    <x v="183"/>
    <x v="28"/>
    <x v="105"/>
    <m/>
    <n v="0"/>
  </r>
  <r>
    <x v="184"/>
    <x v="28"/>
    <x v="105"/>
    <m/>
    <n v="0"/>
  </r>
  <r>
    <x v="185"/>
    <x v="28"/>
    <x v="105"/>
    <m/>
    <n v="0"/>
  </r>
  <r>
    <x v="186"/>
    <x v="28"/>
    <x v="105"/>
    <m/>
    <n v="0"/>
  </r>
  <r>
    <x v="187"/>
    <x v="28"/>
    <x v="105"/>
    <m/>
    <n v="0"/>
  </r>
  <r>
    <x v="188"/>
    <x v="28"/>
    <x v="105"/>
    <m/>
    <n v="0"/>
  </r>
  <r>
    <x v="189"/>
    <x v="28"/>
    <x v="105"/>
    <m/>
    <n v="0"/>
  </r>
  <r>
    <x v="190"/>
    <x v="28"/>
    <x v="105"/>
    <m/>
    <n v="0"/>
  </r>
  <r>
    <x v="191"/>
    <x v="28"/>
    <x v="105"/>
    <m/>
    <n v="0"/>
  </r>
  <r>
    <x v="192"/>
    <x v="28"/>
    <x v="105"/>
    <m/>
    <n v="0"/>
  </r>
  <r>
    <x v="202"/>
    <x v="28"/>
    <x v="105"/>
    <m/>
    <n v="0"/>
  </r>
  <r>
    <x v="194"/>
    <x v="28"/>
    <x v="105"/>
    <m/>
    <n v="0"/>
  </r>
  <r>
    <x v="195"/>
    <x v="28"/>
    <x v="105"/>
    <n v="496500"/>
    <n v="496500"/>
  </r>
  <r>
    <x v="196"/>
    <x v="28"/>
    <x v="105"/>
    <m/>
    <n v="0"/>
  </r>
  <r>
    <x v="197"/>
    <x v="28"/>
    <x v="105"/>
    <m/>
    <n v="0"/>
  </r>
  <r>
    <x v="198"/>
    <x v="28"/>
    <x v="105"/>
    <m/>
    <n v="0"/>
  </r>
  <r>
    <x v="199"/>
    <x v="28"/>
    <x v="105"/>
    <m/>
    <n v="0"/>
  </r>
  <r>
    <x v="200"/>
    <x v="28"/>
    <x v="105"/>
    <m/>
    <n v="0"/>
  </r>
  <r>
    <x v="201"/>
    <x v="28"/>
    <x v="105"/>
    <m/>
    <n v="0"/>
  </r>
  <r>
    <x v="203"/>
    <x v="28"/>
    <x v="105"/>
    <n v="290000"/>
    <n v="290000"/>
  </r>
  <r>
    <x v="12"/>
    <x v="46"/>
    <x v="106"/>
    <n v="215000"/>
    <n v="2688250"/>
  </r>
  <r>
    <x v="13"/>
    <x v="46"/>
    <x v="106"/>
    <n v="219500"/>
    <n v="4399725"/>
  </r>
  <r>
    <x v="14"/>
    <x v="46"/>
    <x v="106"/>
    <n v="238750"/>
    <n v="8967475"/>
  </r>
  <r>
    <x v="15"/>
    <x v="46"/>
    <x v="106"/>
    <n v="217475"/>
    <n v="6091050"/>
  </r>
  <r>
    <x v="16"/>
    <x v="46"/>
    <x v="106"/>
    <n v="210250"/>
    <n v="5541240"/>
  </r>
  <r>
    <x v="17"/>
    <x v="46"/>
    <x v="106"/>
    <n v="202500"/>
    <n v="8469925"/>
  </r>
  <r>
    <x v="18"/>
    <x v="46"/>
    <x v="106"/>
    <n v="212000"/>
    <n v="7297194"/>
  </r>
  <r>
    <x v="19"/>
    <x v="46"/>
    <x v="106"/>
    <n v="228950"/>
    <n v="12470082"/>
  </r>
  <r>
    <x v="20"/>
    <x v="46"/>
    <x v="106"/>
    <n v="225000"/>
    <n v="7795186"/>
  </r>
  <r>
    <x v="21"/>
    <x v="46"/>
    <x v="106"/>
    <n v="238250"/>
    <n v="9159186"/>
  </r>
  <r>
    <x v="22"/>
    <x v="46"/>
    <x v="106"/>
    <n v="240950"/>
    <n v="8749887"/>
  </r>
  <r>
    <x v="23"/>
    <x v="46"/>
    <x v="106"/>
    <n v="232475"/>
    <n v="9452627"/>
  </r>
  <r>
    <x v="24"/>
    <x v="46"/>
    <x v="106"/>
    <n v="239450"/>
    <n v="6746563"/>
  </r>
  <r>
    <x v="25"/>
    <x v="46"/>
    <x v="106"/>
    <n v="245500"/>
    <n v="8813216"/>
  </r>
  <r>
    <x v="26"/>
    <x v="46"/>
    <x v="106"/>
    <n v="252000"/>
    <n v="8905921"/>
  </r>
  <r>
    <x v="27"/>
    <x v="46"/>
    <x v="106"/>
    <n v="244725"/>
    <n v="9884870"/>
  </r>
  <r>
    <x v="28"/>
    <x v="46"/>
    <x v="106"/>
    <n v="261475"/>
    <n v="9771402"/>
  </r>
  <r>
    <x v="29"/>
    <x v="46"/>
    <x v="106"/>
    <n v="268000"/>
    <n v="13601863"/>
  </r>
  <r>
    <x v="30"/>
    <x v="46"/>
    <x v="106"/>
    <n v="277000"/>
    <n v="10921675"/>
  </r>
  <r>
    <x v="31"/>
    <x v="46"/>
    <x v="106"/>
    <n v="260000"/>
    <n v="13792080"/>
  </r>
  <r>
    <x v="32"/>
    <x v="46"/>
    <x v="106"/>
    <n v="279975"/>
    <n v="10843468"/>
  </r>
  <r>
    <x v="33"/>
    <x v="46"/>
    <x v="106"/>
    <n v="269225"/>
    <n v="11943300"/>
  </r>
  <r>
    <x v="34"/>
    <x v="46"/>
    <x v="106"/>
    <n v="291500"/>
    <n v="10446195"/>
  </r>
  <r>
    <x v="35"/>
    <x v="46"/>
    <x v="106"/>
    <n v="274450"/>
    <n v="7104350"/>
  </r>
  <r>
    <x v="36"/>
    <x v="46"/>
    <x v="106"/>
    <n v="285000"/>
    <n v="7333550"/>
  </r>
  <r>
    <x v="37"/>
    <x v="46"/>
    <x v="106"/>
    <n v="266100"/>
    <n v="7869970"/>
  </r>
  <r>
    <x v="38"/>
    <x v="46"/>
    <x v="106"/>
    <n v="299450"/>
    <n v="8128975"/>
  </r>
  <r>
    <x v="39"/>
    <x v="46"/>
    <x v="106"/>
    <n v="309000"/>
    <n v="12596003"/>
  </r>
  <r>
    <x v="40"/>
    <x v="46"/>
    <x v="106"/>
    <n v="295000"/>
    <n v="10419429"/>
  </r>
  <r>
    <x v="41"/>
    <x v="46"/>
    <x v="106"/>
    <n v="304527"/>
    <n v="10067522"/>
  </r>
  <r>
    <x v="42"/>
    <x v="46"/>
    <x v="106"/>
    <n v="309950"/>
    <n v="9777349"/>
  </r>
  <r>
    <x v="43"/>
    <x v="46"/>
    <x v="106"/>
    <n v="310000"/>
    <n v="13869778"/>
  </r>
  <r>
    <x v="44"/>
    <x v="46"/>
    <x v="106"/>
    <n v="310500"/>
    <n v="13155944"/>
  </r>
  <r>
    <x v="45"/>
    <x v="46"/>
    <x v="106"/>
    <n v="301500"/>
    <n v="12665250"/>
  </r>
  <r>
    <x v="46"/>
    <x v="46"/>
    <x v="106"/>
    <n v="309950"/>
    <n v="10998765"/>
  </r>
  <r>
    <x v="47"/>
    <x v="46"/>
    <x v="106"/>
    <n v="311250"/>
    <n v="11805821"/>
  </r>
  <r>
    <x v="48"/>
    <x v="46"/>
    <x v="106"/>
    <n v="354000"/>
    <n v="4585885"/>
  </r>
  <r>
    <x v="49"/>
    <x v="46"/>
    <x v="106"/>
    <n v="331750"/>
    <n v="9346194"/>
  </r>
  <r>
    <x v="50"/>
    <x v="46"/>
    <x v="106"/>
    <n v="323750"/>
    <n v="9445930"/>
  </r>
  <r>
    <x v="51"/>
    <x v="46"/>
    <x v="106"/>
    <n v="302000"/>
    <n v="7243270"/>
  </r>
  <r>
    <x v="52"/>
    <x v="46"/>
    <x v="106"/>
    <n v="331190"/>
    <n v="14181156"/>
  </r>
  <r>
    <x v="53"/>
    <x v="46"/>
    <x v="106"/>
    <n v="337000"/>
    <n v="13099775"/>
  </r>
  <r>
    <x v="54"/>
    <x v="46"/>
    <x v="106"/>
    <n v="317000"/>
    <n v="9684555"/>
  </r>
  <r>
    <x v="55"/>
    <x v="46"/>
    <x v="106"/>
    <n v="315000"/>
    <n v="8328899"/>
  </r>
  <r>
    <x v="56"/>
    <x v="46"/>
    <x v="106"/>
    <n v="320000"/>
    <n v="5003505"/>
  </r>
  <r>
    <x v="57"/>
    <x v="46"/>
    <x v="106"/>
    <n v="296200"/>
    <n v="4997390"/>
  </r>
  <r>
    <x v="58"/>
    <x v="46"/>
    <x v="106"/>
    <n v="320000"/>
    <n v="11196849"/>
  </r>
  <r>
    <x v="59"/>
    <x v="46"/>
    <x v="106"/>
    <n v="318000"/>
    <n v="5319900"/>
  </r>
  <r>
    <x v="60"/>
    <x v="46"/>
    <x v="106"/>
    <n v="310000"/>
    <n v="4193900"/>
  </r>
  <r>
    <x v="61"/>
    <x v="46"/>
    <x v="106"/>
    <n v="295000"/>
    <n v="5818899"/>
  </r>
  <r>
    <x v="62"/>
    <x v="46"/>
    <x v="106"/>
    <n v="283500"/>
    <n v="8245150"/>
  </r>
  <r>
    <x v="63"/>
    <x v="46"/>
    <x v="106"/>
    <n v="284975"/>
    <n v="6546350"/>
  </r>
  <r>
    <x v="64"/>
    <x v="46"/>
    <x v="106"/>
    <n v="289950"/>
    <n v="6402949"/>
  </r>
  <r>
    <x v="65"/>
    <x v="46"/>
    <x v="106"/>
    <n v="280000"/>
    <n v="6551950"/>
  </r>
  <r>
    <x v="66"/>
    <x v="46"/>
    <x v="106"/>
    <n v="311000"/>
    <n v="6293890"/>
  </r>
  <r>
    <x v="67"/>
    <x v="46"/>
    <x v="106"/>
    <n v="309500"/>
    <n v="5369250"/>
  </r>
  <r>
    <x v="68"/>
    <x v="46"/>
    <x v="106"/>
    <n v="327498"/>
    <n v="6559095"/>
  </r>
  <r>
    <x v="69"/>
    <x v="46"/>
    <x v="106"/>
    <n v="299000"/>
    <n v="6376653"/>
  </r>
  <r>
    <x v="70"/>
    <x v="46"/>
    <x v="106"/>
    <n v="282500"/>
    <n v="2323000"/>
  </r>
  <r>
    <x v="71"/>
    <x v="46"/>
    <x v="106"/>
    <n v="253975"/>
    <n v="4686100"/>
  </r>
  <r>
    <x v="72"/>
    <x v="46"/>
    <x v="106"/>
    <n v="268500"/>
    <n v="2115250"/>
  </r>
  <r>
    <x v="73"/>
    <x v="46"/>
    <x v="106"/>
    <n v="273250"/>
    <n v="2768750"/>
  </r>
  <r>
    <x v="74"/>
    <x v="46"/>
    <x v="106"/>
    <n v="251000"/>
    <n v="4213235"/>
  </r>
  <r>
    <x v="75"/>
    <x v="46"/>
    <x v="106"/>
    <n v="250475"/>
    <n v="5965575"/>
  </r>
  <r>
    <x v="76"/>
    <x v="46"/>
    <x v="106"/>
    <n v="248000"/>
    <n v="4375000"/>
  </r>
  <r>
    <x v="77"/>
    <x v="46"/>
    <x v="106"/>
    <n v="235000"/>
    <n v="6933965"/>
  </r>
  <r>
    <x v="78"/>
    <x v="46"/>
    <x v="106"/>
    <n v="275000"/>
    <n v="6086800"/>
  </r>
  <r>
    <x v="79"/>
    <x v="46"/>
    <x v="106"/>
    <n v="257000"/>
    <n v="5137850"/>
  </r>
  <r>
    <x v="80"/>
    <x v="46"/>
    <x v="106"/>
    <n v="245000"/>
    <n v="5504300"/>
  </r>
  <r>
    <x v="81"/>
    <x v="46"/>
    <x v="106"/>
    <n v="224000"/>
    <n v="5896688"/>
  </r>
  <r>
    <x v="82"/>
    <x v="46"/>
    <x v="106"/>
    <n v="247500"/>
    <n v="4580200"/>
  </r>
  <r>
    <x v="83"/>
    <x v="46"/>
    <x v="106"/>
    <n v="230000"/>
    <n v="3939898"/>
  </r>
  <r>
    <x v="84"/>
    <x v="46"/>
    <x v="106"/>
    <n v="237250"/>
    <n v="2115500"/>
  </r>
  <r>
    <x v="85"/>
    <x v="46"/>
    <x v="106"/>
    <n v="245500"/>
    <n v="2388000"/>
  </r>
  <r>
    <x v="86"/>
    <x v="46"/>
    <x v="106"/>
    <n v="265000"/>
    <n v="8525950"/>
  </r>
  <r>
    <x v="87"/>
    <x v="46"/>
    <x v="106"/>
    <n v="236700"/>
    <n v="5027250"/>
  </r>
  <r>
    <x v="88"/>
    <x v="46"/>
    <x v="106"/>
    <n v="249500"/>
    <n v="4527108"/>
  </r>
  <r>
    <x v="89"/>
    <x v="46"/>
    <x v="106"/>
    <n v="233500"/>
    <n v="6513400"/>
  </r>
  <r>
    <x v="90"/>
    <x v="46"/>
    <x v="106"/>
    <n v="222500"/>
    <n v="2936869"/>
  </r>
  <r>
    <x v="91"/>
    <x v="46"/>
    <x v="106"/>
    <n v="230000"/>
    <n v="3341372"/>
  </r>
  <r>
    <x v="92"/>
    <x v="46"/>
    <x v="106"/>
    <n v="180000"/>
    <n v="3105830"/>
  </r>
  <r>
    <x v="93"/>
    <x v="46"/>
    <x v="106"/>
    <n v="214950"/>
    <n v="2150440"/>
  </r>
  <r>
    <x v="94"/>
    <x v="46"/>
    <x v="106"/>
    <n v="212500"/>
    <n v="3323818"/>
  </r>
  <r>
    <x v="95"/>
    <x v="46"/>
    <x v="106"/>
    <n v="214075"/>
    <n v="3944938"/>
  </r>
  <r>
    <x v="96"/>
    <x v="46"/>
    <x v="106"/>
    <n v="174000"/>
    <n v="2227250"/>
  </r>
  <r>
    <x v="97"/>
    <x v="46"/>
    <x v="106"/>
    <n v="209000"/>
    <n v="1778199"/>
  </r>
  <r>
    <x v="98"/>
    <x v="46"/>
    <x v="106"/>
    <n v="216000"/>
    <n v="5394135"/>
  </r>
  <r>
    <x v="99"/>
    <x v="46"/>
    <x v="106"/>
    <n v="189000"/>
    <n v="2244739"/>
  </r>
  <r>
    <x v="100"/>
    <x v="46"/>
    <x v="106"/>
    <n v="198000"/>
    <n v="6710990"/>
  </r>
  <r>
    <x v="101"/>
    <x v="46"/>
    <x v="106"/>
    <n v="173500"/>
    <n v="4054589"/>
  </r>
  <r>
    <x v="102"/>
    <x v="46"/>
    <x v="106"/>
    <n v="188352"/>
    <n v="4588762"/>
  </r>
  <r>
    <x v="103"/>
    <x v="46"/>
    <x v="106"/>
    <n v="213100"/>
    <n v="4009000"/>
  </r>
  <r>
    <x v="104"/>
    <x v="46"/>
    <x v="106"/>
    <n v="185750"/>
    <n v="3336600"/>
  </r>
  <r>
    <x v="105"/>
    <x v="46"/>
    <x v="106"/>
    <n v="215500"/>
    <n v="4820351"/>
  </r>
  <r>
    <x v="106"/>
    <x v="46"/>
    <x v="106"/>
    <n v="212000"/>
    <n v="4704390"/>
  </r>
  <r>
    <x v="107"/>
    <x v="46"/>
    <x v="106"/>
    <n v="161000"/>
    <n v="3012950"/>
  </r>
  <r>
    <x v="108"/>
    <x v="46"/>
    <x v="106"/>
    <n v="184950"/>
    <n v="1974250"/>
  </r>
  <r>
    <x v="109"/>
    <x v="46"/>
    <x v="106"/>
    <n v="185000"/>
    <n v="2786600"/>
  </r>
  <r>
    <x v="110"/>
    <x v="46"/>
    <x v="106"/>
    <n v="155000"/>
    <n v="4193690"/>
  </r>
  <r>
    <x v="111"/>
    <x v="46"/>
    <x v="106"/>
    <n v="187000"/>
    <n v="4050687"/>
  </r>
  <r>
    <x v="112"/>
    <x v="46"/>
    <x v="106"/>
    <n v="202800"/>
    <n v="5868698"/>
  </r>
  <r>
    <x v="113"/>
    <x v="46"/>
    <x v="106"/>
    <n v="199000"/>
    <n v="4462150"/>
  </r>
  <r>
    <x v="114"/>
    <x v="46"/>
    <x v="106"/>
    <n v="178000"/>
    <n v="4243363"/>
  </r>
  <r>
    <x v="115"/>
    <x v="46"/>
    <x v="106"/>
    <n v="160000"/>
    <n v="4231579"/>
  </r>
  <r>
    <x v="116"/>
    <x v="46"/>
    <x v="106"/>
    <n v="186250"/>
    <n v="3025850"/>
  </r>
  <r>
    <x v="117"/>
    <x v="46"/>
    <x v="106"/>
    <n v="177500"/>
    <n v="6702319"/>
  </r>
  <r>
    <x v="118"/>
    <x v="46"/>
    <x v="106"/>
    <n v="189000"/>
    <n v="3423315"/>
  </r>
  <r>
    <x v="119"/>
    <x v="46"/>
    <x v="106"/>
    <n v="205000"/>
    <n v="5292841"/>
  </r>
  <r>
    <x v="120"/>
    <x v="46"/>
    <x v="106"/>
    <n v="204000"/>
    <n v="3788632"/>
  </r>
  <r>
    <x v="121"/>
    <x v="46"/>
    <x v="106"/>
    <n v="221400"/>
    <n v="2181500"/>
  </r>
  <r>
    <x v="122"/>
    <x v="46"/>
    <x v="106"/>
    <n v="209000"/>
    <n v="4503451"/>
  </r>
  <r>
    <x v="123"/>
    <x v="46"/>
    <x v="106"/>
    <n v="223000"/>
    <n v="7622600"/>
  </r>
  <r>
    <x v="124"/>
    <x v="46"/>
    <x v="106"/>
    <n v="236000"/>
    <n v="8400584"/>
  </r>
  <r>
    <x v="125"/>
    <x v="46"/>
    <x v="106"/>
    <n v="224950"/>
    <n v="8875599"/>
  </r>
  <r>
    <x v="126"/>
    <x v="46"/>
    <x v="106"/>
    <n v="257500"/>
    <n v="6629400"/>
  </r>
  <r>
    <x v="127"/>
    <x v="46"/>
    <x v="106"/>
    <n v="207950"/>
    <n v="7784854"/>
  </r>
  <r>
    <x v="128"/>
    <x v="46"/>
    <x v="106"/>
    <n v="235000"/>
    <n v="7765800"/>
  </r>
  <r>
    <x v="129"/>
    <x v="46"/>
    <x v="106"/>
    <n v="235000"/>
    <n v="10997874"/>
  </r>
  <r>
    <x v="130"/>
    <x v="46"/>
    <x v="106"/>
    <n v="250000"/>
    <n v="4450395"/>
  </r>
  <r>
    <x v="131"/>
    <x v="46"/>
    <x v="106"/>
    <n v="249500"/>
    <n v="6921890"/>
  </r>
  <r>
    <x v="132"/>
    <x v="46"/>
    <x v="106"/>
    <n v="210750"/>
    <n v="4398085"/>
  </r>
  <r>
    <x v="133"/>
    <x v="46"/>
    <x v="106"/>
    <n v="252000"/>
    <n v="3402500"/>
  </r>
  <r>
    <x v="134"/>
    <x v="46"/>
    <x v="106"/>
    <n v="254000"/>
    <n v="8482249"/>
  </r>
  <r>
    <x v="135"/>
    <x v="46"/>
    <x v="106"/>
    <n v="259000"/>
    <n v="7940200"/>
  </r>
  <r>
    <x v="136"/>
    <x v="46"/>
    <x v="106"/>
    <n v="232000"/>
    <n v="10358532"/>
  </r>
  <r>
    <x v="137"/>
    <x v="46"/>
    <x v="106"/>
    <n v="261900"/>
    <n v="12744903"/>
  </r>
  <r>
    <x v="138"/>
    <x v="46"/>
    <x v="106"/>
    <n v="269800"/>
    <n v="9683499"/>
  </r>
  <r>
    <x v="139"/>
    <x v="46"/>
    <x v="106"/>
    <n v="266950"/>
    <n v="10335410"/>
  </r>
  <r>
    <x v="140"/>
    <x v="46"/>
    <x v="106"/>
    <n v="263375"/>
    <n v="5691700"/>
  </r>
  <r>
    <x v="141"/>
    <x v="46"/>
    <x v="106"/>
    <n v="247500"/>
    <n v="5363668"/>
  </r>
  <r>
    <x v="142"/>
    <x v="46"/>
    <x v="106"/>
    <n v="275000"/>
    <n v="8193050"/>
  </r>
  <r>
    <x v="143"/>
    <x v="46"/>
    <x v="106"/>
    <n v="258000"/>
    <n v="7889275"/>
  </r>
  <r>
    <x v="144"/>
    <x v="46"/>
    <x v="106"/>
    <n v="265000"/>
    <n v="5888050"/>
  </r>
  <r>
    <x v="145"/>
    <x v="46"/>
    <x v="106"/>
    <n v="255250"/>
    <n v="4571750"/>
  </r>
  <r>
    <x v="146"/>
    <x v="46"/>
    <x v="106"/>
    <n v="286425"/>
    <n v="11783875"/>
  </r>
  <r>
    <x v="147"/>
    <x v="46"/>
    <x v="106"/>
    <n v="279450"/>
    <n v="8010740"/>
  </r>
  <r>
    <x v="148"/>
    <x v="46"/>
    <x v="106"/>
    <n v="285000"/>
    <n v="13397250"/>
  </r>
  <r>
    <x v="149"/>
    <x v="46"/>
    <x v="106"/>
    <n v="297000"/>
    <n v="11784098"/>
  </r>
  <r>
    <x v="150"/>
    <x v="46"/>
    <x v="106"/>
    <n v="285000"/>
    <n v="14319849"/>
  </r>
  <r>
    <x v="151"/>
    <x v="46"/>
    <x v="106"/>
    <n v="318000"/>
    <n v="11180000"/>
  </r>
  <r>
    <x v="152"/>
    <x v="46"/>
    <x v="106"/>
    <n v="296500"/>
    <n v="11869675"/>
  </r>
  <r>
    <x v="153"/>
    <x v="46"/>
    <x v="106"/>
    <n v="306000"/>
    <n v="11083550"/>
  </r>
  <r>
    <x v="154"/>
    <x v="46"/>
    <x v="106"/>
    <n v="296500"/>
    <n v="5160675"/>
  </r>
  <r>
    <x v="155"/>
    <x v="46"/>
    <x v="106"/>
    <n v="294950"/>
    <n v="13837257"/>
  </r>
  <r>
    <x v="156"/>
    <x v="46"/>
    <x v="106"/>
    <n v="285000"/>
    <n v="7117196"/>
  </r>
  <r>
    <x v="157"/>
    <x v="46"/>
    <x v="106"/>
    <n v="326000"/>
    <n v="8276050"/>
  </r>
  <r>
    <x v="158"/>
    <x v="46"/>
    <x v="106"/>
    <n v="303781"/>
    <n v="13168721"/>
  </r>
  <r>
    <x v="159"/>
    <x v="46"/>
    <x v="106"/>
    <n v="380000"/>
    <n v="8284161"/>
  </r>
  <r>
    <x v="160"/>
    <x v="46"/>
    <x v="106"/>
    <n v="310000"/>
    <n v="13151302"/>
  </r>
  <r>
    <x v="161"/>
    <x v="46"/>
    <x v="106"/>
    <n v="312400"/>
    <n v="13206973"/>
  </r>
  <r>
    <x v="162"/>
    <x v="46"/>
    <x v="106"/>
    <n v="333500"/>
    <n v="11064576"/>
  </r>
  <r>
    <x v="163"/>
    <x v="46"/>
    <x v="106"/>
    <n v="315000"/>
    <n v="15162699"/>
  </r>
  <r>
    <x v="164"/>
    <x v="46"/>
    <x v="106"/>
    <n v="333000"/>
    <n v="12174400"/>
  </r>
  <r>
    <x v="165"/>
    <x v="46"/>
    <x v="106"/>
    <n v="350000"/>
    <n v="15563500"/>
  </r>
  <r>
    <x v="166"/>
    <x v="46"/>
    <x v="106"/>
    <n v="325000"/>
    <n v="8987400"/>
  </r>
  <r>
    <x v="167"/>
    <x v="46"/>
    <x v="106"/>
    <n v="299950"/>
    <n v="10785763"/>
  </r>
  <r>
    <x v="168"/>
    <x v="46"/>
    <x v="106"/>
    <n v="320000"/>
    <n v="6571942"/>
  </r>
  <r>
    <x v="169"/>
    <x v="46"/>
    <x v="106"/>
    <n v="350000"/>
    <n v="10820169"/>
  </r>
  <r>
    <x v="170"/>
    <x v="46"/>
    <x v="106"/>
    <n v="375000"/>
    <n v="10743359"/>
  </r>
  <r>
    <x v="171"/>
    <x v="46"/>
    <x v="106"/>
    <n v="400000"/>
    <n v="20012280"/>
  </r>
  <r>
    <x v="172"/>
    <x v="46"/>
    <x v="106"/>
    <n v="403250"/>
    <n v="18218829"/>
  </r>
  <r>
    <x v="173"/>
    <x v="46"/>
    <x v="106"/>
    <n v="385000"/>
    <n v="15919313"/>
  </r>
  <r>
    <x v="174"/>
    <x v="46"/>
    <x v="106"/>
    <n v="390500"/>
    <n v="13288296"/>
  </r>
  <r>
    <x v="175"/>
    <x v="46"/>
    <x v="106"/>
    <n v="405000"/>
    <n v="15015070"/>
  </r>
  <r>
    <x v="176"/>
    <x v="46"/>
    <x v="106"/>
    <n v="356000"/>
    <n v="14253570"/>
  </r>
  <r>
    <x v="177"/>
    <x v="46"/>
    <x v="106"/>
    <n v="380000"/>
    <n v="14749955"/>
  </r>
  <r>
    <x v="178"/>
    <x v="46"/>
    <x v="106"/>
    <n v="380000"/>
    <n v="13775350"/>
  </r>
  <r>
    <x v="179"/>
    <x v="46"/>
    <x v="106"/>
    <n v="405000"/>
    <n v="11914795"/>
  </r>
  <r>
    <x v="180"/>
    <x v="46"/>
    <x v="106"/>
    <n v="377250"/>
    <n v="9282363"/>
  </r>
  <r>
    <x v="181"/>
    <x v="46"/>
    <x v="106"/>
    <n v="410000"/>
    <n v="12073800"/>
  </r>
  <r>
    <x v="182"/>
    <x v="46"/>
    <x v="106"/>
    <n v="409950"/>
    <n v="12658928"/>
  </r>
  <r>
    <x v="183"/>
    <x v="46"/>
    <x v="106"/>
    <n v="405000"/>
    <n v="9773338"/>
  </r>
  <r>
    <x v="184"/>
    <x v="46"/>
    <x v="106"/>
    <n v="371500"/>
    <n v="17721318"/>
  </r>
  <r>
    <x v="185"/>
    <x v="46"/>
    <x v="106"/>
    <n v="441500"/>
    <n v="14031574"/>
  </r>
  <r>
    <x v="186"/>
    <x v="46"/>
    <x v="106"/>
    <n v="459450"/>
    <n v="14145800"/>
  </r>
  <r>
    <x v="187"/>
    <x v="46"/>
    <x v="106"/>
    <n v="422975"/>
    <n v="17938756"/>
  </r>
  <r>
    <x v="188"/>
    <x v="46"/>
    <x v="106"/>
    <n v="400000"/>
    <n v="12205248"/>
  </r>
  <r>
    <x v="189"/>
    <x v="46"/>
    <x v="106"/>
    <n v="414000"/>
    <n v="8390300"/>
  </r>
  <r>
    <x v="190"/>
    <x v="46"/>
    <x v="106"/>
    <n v="385250"/>
    <n v="11070989"/>
  </r>
  <r>
    <x v="191"/>
    <x v="46"/>
    <x v="106"/>
    <n v="442000"/>
    <n v="14061550"/>
  </r>
  <r>
    <x v="192"/>
    <x v="46"/>
    <x v="106"/>
    <n v="382500"/>
    <n v="7125100"/>
  </r>
  <r>
    <x v="202"/>
    <x v="46"/>
    <x v="106"/>
    <n v="474950"/>
    <n v="8935750"/>
  </r>
  <r>
    <x v="194"/>
    <x v="46"/>
    <x v="106"/>
    <n v="387000"/>
    <n v="9682040"/>
  </r>
  <r>
    <x v="195"/>
    <x v="46"/>
    <x v="106"/>
    <n v="400500"/>
    <n v="15087650"/>
  </r>
  <r>
    <x v="196"/>
    <x v="46"/>
    <x v="106"/>
    <n v="439000"/>
    <n v="17317108"/>
  </r>
  <r>
    <x v="197"/>
    <x v="46"/>
    <x v="106"/>
    <n v="433500"/>
    <n v="10931809"/>
  </r>
  <r>
    <x v="198"/>
    <x v="46"/>
    <x v="106"/>
    <n v="425000"/>
    <n v="16773750"/>
  </r>
  <r>
    <x v="199"/>
    <x v="46"/>
    <x v="106"/>
    <n v="440000"/>
    <n v="20465421"/>
  </r>
  <r>
    <x v="200"/>
    <x v="46"/>
    <x v="106"/>
    <n v="418000"/>
    <n v="8727699"/>
  </r>
  <r>
    <x v="201"/>
    <x v="46"/>
    <x v="106"/>
    <n v="412000"/>
    <n v="13059065"/>
  </r>
  <r>
    <x v="203"/>
    <x v="46"/>
    <x v="106"/>
    <n v="444500"/>
    <n v="14601803"/>
  </r>
  <r>
    <x v="12"/>
    <x v="47"/>
    <x v="106"/>
    <n v="239995"/>
    <n v="1860380"/>
  </r>
  <r>
    <x v="13"/>
    <x v="47"/>
    <x v="106"/>
    <n v="239500"/>
    <n v="5055910"/>
  </r>
  <r>
    <x v="14"/>
    <x v="47"/>
    <x v="106"/>
    <n v="227500"/>
    <n v="5137505"/>
  </r>
  <r>
    <x v="15"/>
    <x v="47"/>
    <x v="106"/>
    <n v="223000"/>
    <n v="3343300"/>
  </r>
  <r>
    <x v="16"/>
    <x v="47"/>
    <x v="106"/>
    <n v="239000"/>
    <n v="4251113"/>
  </r>
  <r>
    <x v="17"/>
    <x v="47"/>
    <x v="106"/>
    <n v="226500"/>
    <n v="4723750"/>
  </r>
  <r>
    <x v="18"/>
    <x v="47"/>
    <x v="106"/>
    <n v="235000"/>
    <n v="2722500"/>
  </r>
  <r>
    <x v="19"/>
    <x v="47"/>
    <x v="106"/>
    <n v="255000"/>
    <n v="2857405"/>
  </r>
  <r>
    <x v="20"/>
    <x v="47"/>
    <x v="106"/>
    <n v="254950"/>
    <n v="3559450"/>
  </r>
  <r>
    <x v="21"/>
    <x v="47"/>
    <x v="106"/>
    <n v="241450"/>
    <n v="1797435"/>
  </r>
  <r>
    <x v="22"/>
    <x v="47"/>
    <x v="106"/>
    <n v="240125"/>
    <n v="2400983"/>
  </r>
  <r>
    <x v="23"/>
    <x v="47"/>
    <x v="106"/>
    <n v="247000"/>
    <n v="3280680"/>
  </r>
  <r>
    <x v="24"/>
    <x v="47"/>
    <x v="106"/>
    <n v="273000"/>
    <n v="1878200"/>
  </r>
  <r>
    <x v="25"/>
    <x v="47"/>
    <x v="106"/>
    <n v="212248"/>
    <n v="1791345"/>
  </r>
  <r>
    <x v="26"/>
    <x v="47"/>
    <x v="106"/>
    <n v="245750"/>
    <n v="3995300"/>
  </r>
  <r>
    <x v="27"/>
    <x v="47"/>
    <x v="106"/>
    <n v="254475"/>
    <n v="3121650"/>
  </r>
  <r>
    <x v="28"/>
    <x v="47"/>
    <x v="106"/>
    <n v="252500"/>
    <n v="1713062"/>
  </r>
  <r>
    <x v="29"/>
    <x v="47"/>
    <x v="106"/>
    <n v="294000"/>
    <n v="2457499"/>
  </r>
  <r>
    <x v="30"/>
    <x v="47"/>
    <x v="106"/>
    <n v="275000"/>
    <n v="4814900"/>
  </r>
  <r>
    <x v="31"/>
    <x v="47"/>
    <x v="106"/>
    <n v="238500"/>
    <n v="4072688"/>
  </r>
  <r>
    <x v="32"/>
    <x v="47"/>
    <x v="106"/>
    <n v="282450"/>
    <n v="4528300"/>
  </r>
  <r>
    <x v="33"/>
    <x v="47"/>
    <x v="106"/>
    <n v="271000"/>
    <n v="4878287"/>
  </r>
  <r>
    <x v="34"/>
    <x v="47"/>
    <x v="106"/>
    <n v="289305"/>
    <n v="5471788"/>
  </r>
  <r>
    <x v="35"/>
    <x v="47"/>
    <x v="106"/>
    <n v="317000"/>
    <n v="3298245"/>
  </r>
  <r>
    <x v="36"/>
    <x v="47"/>
    <x v="106"/>
    <n v="285500"/>
    <n v="3656000"/>
  </r>
  <r>
    <x v="37"/>
    <x v="47"/>
    <x v="106"/>
    <n v="309975"/>
    <n v="2026950"/>
  </r>
  <r>
    <x v="38"/>
    <x v="47"/>
    <x v="106"/>
    <n v="282000"/>
    <n v="3187645"/>
  </r>
  <r>
    <x v="39"/>
    <x v="47"/>
    <x v="106"/>
    <n v="286725"/>
    <n v="4156279"/>
  </r>
  <r>
    <x v="40"/>
    <x v="47"/>
    <x v="106"/>
    <n v="324900"/>
    <n v="5996204"/>
  </r>
  <r>
    <x v="41"/>
    <x v="47"/>
    <x v="106"/>
    <n v="327750"/>
    <n v="7089170"/>
  </r>
  <r>
    <x v="42"/>
    <x v="47"/>
    <x v="106"/>
    <n v="317500"/>
    <n v="5704463"/>
  </r>
  <r>
    <x v="43"/>
    <x v="47"/>
    <x v="106"/>
    <n v="308000"/>
    <n v="3550490"/>
  </r>
  <r>
    <x v="44"/>
    <x v="47"/>
    <x v="106"/>
    <n v="368000"/>
    <n v="4707107"/>
  </r>
  <r>
    <x v="45"/>
    <x v="47"/>
    <x v="106"/>
    <n v="314000"/>
    <n v="7491900"/>
  </r>
  <r>
    <x v="46"/>
    <x v="47"/>
    <x v="106"/>
    <n v="323975"/>
    <n v="5497675"/>
  </r>
  <r>
    <x v="47"/>
    <x v="47"/>
    <x v="106"/>
    <n v="325000"/>
    <n v="4917980"/>
  </r>
  <r>
    <x v="48"/>
    <x v="47"/>
    <x v="106"/>
    <n v="340000"/>
    <n v="1617550"/>
  </r>
  <r>
    <x v="49"/>
    <x v="47"/>
    <x v="106"/>
    <n v="340000"/>
    <n v="3746593"/>
  </r>
  <r>
    <x v="50"/>
    <x v="47"/>
    <x v="106"/>
    <n v="342475"/>
    <n v="4319838"/>
  </r>
  <r>
    <x v="51"/>
    <x v="47"/>
    <x v="106"/>
    <n v="342225"/>
    <n v="2833950"/>
  </r>
  <r>
    <x v="52"/>
    <x v="47"/>
    <x v="106"/>
    <n v="350250"/>
    <n v="6030450"/>
  </r>
  <r>
    <x v="53"/>
    <x v="47"/>
    <x v="106"/>
    <n v="368500"/>
    <n v="5697830"/>
  </r>
  <r>
    <x v="54"/>
    <x v="47"/>
    <x v="106"/>
    <n v="357500"/>
    <n v="4874850"/>
  </r>
  <r>
    <x v="55"/>
    <x v="47"/>
    <x v="106"/>
    <n v="364000"/>
    <n v="5140710"/>
  </r>
  <r>
    <x v="56"/>
    <x v="47"/>
    <x v="106"/>
    <n v="291725"/>
    <n v="2430000"/>
  </r>
  <r>
    <x v="57"/>
    <x v="47"/>
    <x v="106"/>
    <n v="317725"/>
    <n v="3195750"/>
  </r>
  <r>
    <x v="58"/>
    <x v="47"/>
    <x v="106"/>
    <n v="338000"/>
    <n v="3040500"/>
  </r>
  <r>
    <x v="59"/>
    <x v="47"/>
    <x v="106"/>
    <n v="328000"/>
    <n v="1330900"/>
  </r>
  <r>
    <x v="60"/>
    <x v="47"/>
    <x v="106"/>
    <n v="317500"/>
    <n v="992400"/>
  </r>
  <r>
    <x v="61"/>
    <x v="47"/>
    <x v="106"/>
    <n v="329950"/>
    <n v="1528800"/>
  </r>
  <r>
    <x v="62"/>
    <x v="47"/>
    <x v="106"/>
    <n v="349950"/>
    <n v="981950"/>
  </r>
  <r>
    <x v="63"/>
    <x v="47"/>
    <x v="106"/>
    <n v="289950"/>
    <n v="1957600"/>
  </r>
  <r>
    <x v="64"/>
    <x v="47"/>
    <x v="106"/>
    <n v="299950"/>
    <n v="2249840"/>
  </r>
  <r>
    <x v="65"/>
    <x v="47"/>
    <x v="106"/>
    <n v="347500"/>
    <n v="3503590"/>
  </r>
  <r>
    <x v="66"/>
    <x v="47"/>
    <x v="106"/>
    <n v="225000"/>
    <n v="450000"/>
  </r>
  <r>
    <x v="67"/>
    <x v="47"/>
    <x v="106"/>
    <n v="275000"/>
    <n v="1992000"/>
  </r>
  <r>
    <x v="68"/>
    <x v="47"/>
    <x v="106"/>
    <n v="310500"/>
    <n v="3219550"/>
  </r>
  <r>
    <x v="69"/>
    <x v="47"/>
    <x v="106"/>
    <n v="325000"/>
    <n v="2944000"/>
  </r>
  <r>
    <x v="70"/>
    <x v="47"/>
    <x v="106"/>
    <n v="227967"/>
    <n v="956974"/>
  </r>
  <r>
    <x v="71"/>
    <x v="47"/>
    <x v="106"/>
    <n v="281500"/>
    <n v="2649890"/>
  </r>
  <r>
    <x v="72"/>
    <x v="47"/>
    <x v="106"/>
    <n v="308000"/>
    <n v="1628000"/>
  </r>
  <r>
    <x v="73"/>
    <x v="47"/>
    <x v="106"/>
    <n v="356495"/>
    <n v="712990"/>
  </r>
  <r>
    <x v="74"/>
    <x v="47"/>
    <x v="106"/>
    <n v="283495"/>
    <n v="2697340"/>
  </r>
  <r>
    <x v="75"/>
    <x v="47"/>
    <x v="106"/>
    <n v="301000"/>
    <n v="2067000"/>
  </r>
  <r>
    <x v="76"/>
    <x v="47"/>
    <x v="106"/>
    <n v="277500"/>
    <n v="2232440"/>
  </r>
  <r>
    <x v="77"/>
    <x v="47"/>
    <x v="106"/>
    <n v="266000"/>
    <n v="2730455"/>
  </r>
  <r>
    <x v="78"/>
    <x v="47"/>
    <x v="106"/>
    <n v="250000"/>
    <n v="2312593"/>
  </r>
  <r>
    <x v="79"/>
    <x v="47"/>
    <x v="106"/>
    <n v="297000"/>
    <n v="2352166"/>
  </r>
  <r>
    <x v="80"/>
    <x v="47"/>
    <x v="106"/>
    <n v="275000"/>
    <n v="2149150"/>
  </r>
  <r>
    <x v="81"/>
    <x v="47"/>
    <x v="106"/>
    <n v="214250"/>
    <n v="2054611"/>
  </r>
  <r>
    <x v="82"/>
    <x v="47"/>
    <x v="106"/>
    <n v="259990"/>
    <n v="2176480"/>
  </r>
  <r>
    <x v="83"/>
    <x v="47"/>
    <x v="106"/>
    <n v="274950"/>
    <n v="1605250"/>
  </r>
  <r>
    <x v="84"/>
    <x v="47"/>
    <x v="106"/>
    <n v="232500"/>
    <n v="1849000"/>
  </r>
  <r>
    <x v="85"/>
    <x v="47"/>
    <x v="106"/>
    <n v="232500"/>
    <n v="1280950"/>
  </r>
  <r>
    <x v="86"/>
    <x v="47"/>
    <x v="106"/>
    <n v="217500"/>
    <n v="1931274"/>
  </r>
  <r>
    <x v="87"/>
    <x v="47"/>
    <x v="106"/>
    <n v="276475"/>
    <n v="3253075"/>
  </r>
  <r>
    <x v="88"/>
    <x v="47"/>
    <x v="106"/>
    <n v="284363"/>
    <n v="3392990"/>
  </r>
  <r>
    <x v="89"/>
    <x v="47"/>
    <x v="106"/>
    <n v="263784"/>
    <n v="3424318"/>
  </r>
  <r>
    <x v="90"/>
    <x v="47"/>
    <x v="106"/>
    <n v="262000"/>
    <n v="854000"/>
  </r>
  <r>
    <x v="91"/>
    <x v="47"/>
    <x v="106"/>
    <n v="259990"/>
    <n v="1699210"/>
  </r>
  <r>
    <x v="92"/>
    <x v="47"/>
    <x v="106"/>
    <n v="269990"/>
    <n v="2282188"/>
  </r>
  <r>
    <x v="93"/>
    <x v="47"/>
    <x v="106"/>
    <n v="270637"/>
    <n v="1424845"/>
  </r>
  <r>
    <x v="94"/>
    <x v="47"/>
    <x v="106"/>
    <n v="258250"/>
    <n v="1535000"/>
  </r>
  <r>
    <x v="95"/>
    <x v="47"/>
    <x v="106"/>
    <n v="235425"/>
    <n v="1801500"/>
  </r>
  <r>
    <x v="96"/>
    <x v="47"/>
    <x v="106"/>
    <n v="230000"/>
    <n v="789990"/>
  </r>
  <r>
    <x v="97"/>
    <x v="47"/>
    <x v="106"/>
    <n v="285000"/>
    <n v="1133265"/>
  </r>
  <r>
    <x v="98"/>
    <x v="47"/>
    <x v="106"/>
    <n v="213750"/>
    <n v="849500"/>
  </r>
  <r>
    <x v="99"/>
    <x v="47"/>
    <x v="106"/>
    <n v="201950"/>
    <n v="582950"/>
  </r>
  <r>
    <x v="100"/>
    <x v="47"/>
    <x v="106"/>
    <n v="196450"/>
    <n v="1239900"/>
  </r>
  <r>
    <x v="101"/>
    <x v="47"/>
    <x v="106"/>
    <n v="193000"/>
    <n v="2545500"/>
  </r>
  <r>
    <x v="102"/>
    <x v="47"/>
    <x v="106"/>
    <n v="219950"/>
    <n v="819800"/>
  </r>
  <r>
    <x v="103"/>
    <x v="47"/>
    <x v="106"/>
    <n v="149950"/>
    <n v="1170400"/>
  </r>
  <r>
    <x v="104"/>
    <x v="47"/>
    <x v="106"/>
    <n v="250000"/>
    <n v="1829500"/>
  </r>
  <r>
    <x v="105"/>
    <x v="47"/>
    <x v="106"/>
    <n v="199999"/>
    <n v="2242550"/>
  </r>
  <r>
    <x v="106"/>
    <x v="47"/>
    <x v="106"/>
    <n v="202500"/>
    <n v="1181238"/>
  </r>
  <r>
    <x v="107"/>
    <x v="47"/>
    <x v="106"/>
    <n v="210210"/>
    <n v="940920"/>
  </r>
  <r>
    <x v="108"/>
    <x v="47"/>
    <x v="106"/>
    <n v="133455"/>
    <n v="266909"/>
  </r>
  <r>
    <x v="109"/>
    <x v="47"/>
    <x v="106"/>
    <n v="172000"/>
    <n v="579000"/>
  </r>
  <r>
    <x v="110"/>
    <x v="47"/>
    <x v="106"/>
    <n v="140000"/>
    <n v="832676"/>
  </r>
  <r>
    <x v="111"/>
    <x v="47"/>
    <x v="106"/>
    <n v="197500"/>
    <n v="1464516"/>
  </r>
  <r>
    <x v="112"/>
    <x v="47"/>
    <x v="106"/>
    <n v="200000"/>
    <n v="1493000"/>
  </r>
  <r>
    <x v="113"/>
    <x v="47"/>
    <x v="106"/>
    <n v="210500"/>
    <n v="1711774"/>
  </r>
  <r>
    <x v="114"/>
    <x v="47"/>
    <x v="106"/>
    <n v="217500"/>
    <n v="3438966"/>
  </r>
  <r>
    <x v="115"/>
    <x v="47"/>
    <x v="106"/>
    <n v="155250"/>
    <n v="1194850"/>
  </r>
  <r>
    <x v="116"/>
    <x v="47"/>
    <x v="106"/>
    <n v="196000"/>
    <n v="1977838"/>
  </r>
  <r>
    <x v="117"/>
    <x v="47"/>
    <x v="106"/>
    <n v="254000"/>
    <n v="1766266"/>
  </r>
  <r>
    <x v="118"/>
    <x v="47"/>
    <x v="106"/>
    <n v="216250"/>
    <n v="3063889"/>
  </r>
  <r>
    <x v="119"/>
    <x v="47"/>
    <x v="106"/>
    <n v="215085"/>
    <n v="1306968"/>
  </r>
  <r>
    <x v="120"/>
    <x v="47"/>
    <x v="106"/>
    <n v="211000"/>
    <n v="422000"/>
  </r>
  <r>
    <x v="121"/>
    <x v="47"/>
    <x v="106"/>
    <n v="245500"/>
    <n v="3090050"/>
  </r>
  <r>
    <x v="122"/>
    <x v="47"/>
    <x v="106"/>
    <n v="257500"/>
    <n v="1632450"/>
  </r>
  <r>
    <x v="123"/>
    <x v="47"/>
    <x v="106"/>
    <n v="240000"/>
    <n v="1468673"/>
  </r>
  <r>
    <x v="124"/>
    <x v="47"/>
    <x v="106"/>
    <n v="184900"/>
    <n v="2585758"/>
  </r>
  <r>
    <x v="125"/>
    <x v="47"/>
    <x v="106"/>
    <n v="264000"/>
    <n v="3451505"/>
  </r>
  <r>
    <x v="126"/>
    <x v="47"/>
    <x v="106"/>
    <n v="248975"/>
    <n v="1564950"/>
  </r>
  <r>
    <x v="127"/>
    <x v="47"/>
    <x v="106"/>
    <n v="264475"/>
    <n v="2974400"/>
  </r>
  <r>
    <x v="128"/>
    <x v="47"/>
    <x v="106"/>
    <n v="217250"/>
    <n v="434500"/>
  </r>
  <r>
    <x v="129"/>
    <x v="47"/>
    <x v="106"/>
    <n v="192500"/>
    <n v="1581500"/>
  </r>
  <r>
    <x v="130"/>
    <x v="47"/>
    <x v="106"/>
    <n v="247497"/>
    <n v="2074444"/>
  </r>
  <r>
    <x v="131"/>
    <x v="47"/>
    <x v="106"/>
    <n v="215000"/>
    <n v="1964000"/>
  </r>
  <r>
    <x v="132"/>
    <x v="47"/>
    <x v="106"/>
    <n v="252500"/>
    <n v="955000"/>
  </r>
  <r>
    <x v="133"/>
    <x v="47"/>
    <x v="106"/>
    <n v="242125"/>
    <n v="2425200"/>
  </r>
  <r>
    <x v="134"/>
    <x v="47"/>
    <x v="106"/>
    <n v="220000"/>
    <n v="1386000"/>
  </r>
  <r>
    <x v="135"/>
    <x v="47"/>
    <x v="106"/>
    <n v="214475"/>
    <n v="1625584"/>
  </r>
  <r>
    <x v="136"/>
    <x v="47"/>
    <x v="106"/>
    <n v="252500"/>
    <n v="2074155"/>
  </r>
  <r>
    <x v="137"/>
    <x v="47"/>
    <x v="106"/>
    <n v="269950"/>
    <n v="1392650"/>
  </r>
  <r>
    <x v="138"/>
    <x v="47"/>
    <x v="106"/>
    <n v="234000"/>
    <n v="3082176"/>
  </r>
  <r>
    <x v="139"/>
    <x v="47"/>
    <x v="106"/>
    <n v="215000"/>
    <n v="2678550"/>
  </r>
  <r>
    <x v="140"/>
    <x v="47"/>
    <x v="106"/>
    <n v="269950"/>
    <n v="1817950"/>
  </r>
  <r>
    <x v="141"/>
    <x v="47"/>
    <x v="106"/>
    <n v="240000"/>
    <n v="3047188"/>
  </r>
  <r>
    <x v="142"/>
    <x v="47"/>
    <x v="106"/>
    <n v="280000"/>
    <n v="780000"/>
  </r>
  <r>
    <x v="143"/>
    <x v="47"/>
    <x v="106"/>
    <n v="247500"/>
    <n v="3270300"/>
  </r>
  <r>
    <x v="144"/>
    <x v="47"/>
    <x v="106"/>
    <n v="265000"/>
    <n v="792000"/>
  </r>
  <r>
    <x v="145"/>
    <x v="47"/>
    <x v="106"/>
    <n v="240000"/>
    <n v="2119000"/>
  </r>
  <r>
    <x v="146"/>
    <x v="47"/>
    <x v="106"/>
    <n v="279925"/>
    <n v="1790750"/>
  </r>
  <r>
    <x v="147"/>
    <x v="47"/>
    <x v="106"/>
    <n v="266500"/>
    <n v="1864150"/>
  </r>
  <r>
    <x v="148"/>
    <x v="47"/>
    <x v="106"/>
    <n v="298000"/>
    <n v="2752280"/>
  </r>
  <r>
    <x v="149"/>
    <x v="47"/>
    <x v="106"/>
    <n v="275000"/>
    <n v="3420420"/>
  </r>
  <r>
    <x v="150"/>
    <x v="47"/>
    <x v="106"/>
    <n v="335000"/>
    <n v="2250850"/>
  </r>
  <r>
    <x v="151"/>
    <x v="47"/>
    <x v="106"/>
    <n v="304000"/>
    <n v="2441850"/>
  </r>
  <r>
    <x v="152"/>
    <x v="47"/>
    <x v="106"/>
    <n v="316000"/>
    <n v="3306965"/>
  </r>
  <r>
    <x v="153"/>
    <x v="47"/>
    <x v="106"/>
    <n v="339000"/>
    <n v="3122350"/>
  </r>
  <r>
    <x v="154"/>
    <x v="47"/>
    <x v="106"/>
    <n v="272000"/>
    <n v="3606450"/>
  </r>
  <r>
    <x v="155"/>
    <x v="47"/>
    <x v="106"/>
    <n v="315250"/>
    <n v="2559500"/>
  </r>
  <r>
    <x v="156"/>
    <x v="47"/>
    <x v="106"/>
    <n v="345000"/>
    <n v="937500"/>
  </r>
  <r>
    <x v="157"/>
    <x v="47"/>
    <x v="106"/>
    <n v="302500"/>
    <n v="1178300"/>
  </r>
  <r>
    <x v="158"/>
    <x v="47"/>
    <x v="106"/>
    <n v="363194"/>
    <n v="3607138"/>
  </r>
  <r>
    <x v="159"/>
    <x v="47"/>
    <x v="106"/>
    <n v="282500"/>
    <n v="1603000"/>
  </r>
  <r>
    <x v="160"/>
    <x v="47"/>
    <x v="106"/>
    <n v="299975"/>
    <n v="2635200"/>
  </r>
  <r>
    <x v="161"/>
    <x v="47"/>
    <x v="106"/>
    <n v="341250"/>
    <n v="4089500"/>
  </r>
  <r>
    <x v="162"/>
    <x v="47"/>
    <x v="106"/>
    <n v="347500"/>
    <n v="2765500"/>
  </r>
  <r>
    <x v="163"/>
    <x v="47"/>
    <x v="106"/>
    <n v="337500"/>
    <n v="4688500"/>
  </r>
  <r>
    <x v="164"/>
    <x v="47"/>
    <x v="106"/>
    <n v="304475"/>
    <n v="2477900"/>
  </r>
  <r>
    <x v="165"/>
    <x v="47"/>
    <x v="106"/>
    <n v="336500"/>
    <n v="5828415"/>
  </r>
  <r>
    <x v="166"/>
    <x v="47"/>
    <x v="106"/>
    <n v="328250"/>
    <n v="2680400"/>
  </r>
  <r>
    <x v="167"/>
    <x v="47"/>
    <x v="106"/>
    <n v="308800"/>
    <n v="2473750"/>
  </r>
  <r>
    <x v="168"/>
    <x v="47"/>
    <x v="106"/>
    <n v="264622"/>
    <n v="1166244"/>
  </r>
  <r>
    <x v="169"/>
    <x v="47"/>
    <x v="106"/>
    <n v="340500"/>
    <n v="2945500"/>
  </r>
  <r>
    <x v="170"/>
    <x v="47"/>
    <x v="106"/>
    <n v="361000"/>
    <n v="2415100"/>
  </r>
  <r>
    <x v="171"/>
    <x v="47"/>
    <x v="106"/>
    <n v="379000"/>
    <n v="3836258"/>
  </r>
  <r>
    <x v="172"/>
    <x v="47"/>
    <x v="106"/>
    <n v="392500"/>
    <n v="1685000"/>
  </r>
  <r>
    <x v="173"/>
    <x v="47"/>
    <x v="106"/>
    <n v="325500"/>
    <n v="1982000"/>
  </r>
  <r>
    <x v="174"/>
    <x v="47"/>
    <x v="106"/>
    <n v="377000"/>
    <n v="6167950"/>
  </r>
  <r>
    <x v="175"/>
    <x v="47"/>
    <x v="106"/>
    <n v="338750"/>
    <n v="3722500"/>
  </r>
  <r>
    <x v="176"/>
    <x v="47"/>
    <x v="106"/>
    <n v="360000"/>
    <n v="3345050"/>
  </r>
  <r>
    <x v="177"/>
    <x v="47"/>
    <x v="106"/>
    <n v="365905"/>
    <n v="4953009"/>
  </r>
  <r>
    <x v="178"/>
    <x v="47"/>
    <x v="106"/>
    <n v="374950"/>
    <n v="4154950"/>
  </r>
  <r>
    <x v="179"/>
    <x v="47"/>
    <x v="106"/>
    <n v="378000"/>
    <n v="4799000"/>
  </r>
  <r>
    <x v="180"/>
    <x v="47"/>
    <x v="106"/>
    <n v="379000"/>
    <n v="2626200"/>
  </r>
  <r>
    <x v="181"/>
    <x v="47"/>
    <x v="106"/>
    <n v="410000"/>
    <n v="3610500"/>
  </r>
  <r>
    <x v="182"/>
    <x v="47"/>
    <x v="106"/>
    <n v="378000"/>
    <n v="4535500"/>
  </r>
  <r>
    <x v="183"/>
    <x v="47"/>
    <x v="106"/>
    <n v="400000"/>
    <n v="5435900"/>
  </r>
  <r>
    <x v="184"/>
    <x v="47"/>
    <x v="106"/>
    <n v="400000"/>
    <n v="6861950"/>
  </r>
  <r>
    <x v="185"/>
    <x v="47"/>
    <x v="106"/>
    <n v="389880"/>
    <n v="6488780"/>
  </r>
  <r>
    <x v="186"/>
    <x v="47"/>
    <x v="106"/>
    <n v="431500"/>
    <n v="7767650"/>
  </r>
  <r>
    <x v="187"/>
    <x v="47"/>
    <x v="106"/>
    <n v="399950"/>
    <n v="6850400"/>
  </r>
  <r>
    <x v="188"/>
    <x v="47"/>
    <x v="106"/>
    <n v="424750"/>
    <n v="3390500"/>
  </r>
  <r>
    <x v="189"/>
    <x v="47"/>
    <x v="106"/>
    <n v="425000"/>
    <n v="4660900"/>
  </r>
  <r>
    <x v="190"/>
    <x v="47"/>
    <x v="106"/>
    <n v="412500"/>
    <n v="3341000"/>
  </r>
  <r>
    <x v="191"/>
    <x v="47"/>
    <x v="106"/>
    <n v="380000"/>
    <n v="3646450"/>
  </r>
  <r>
    <x v="192"/>
    <x v="47"/>
    <x v="106"/>
    <n v="372000"/>
    <n v="1895000"/>
  </r>
  <r>
    <x v="202"/>
    <x v="47"/>
    <x v="106"/>
    <n v="370000"/>
    <n v="2925000"/>
  </r>
  <r>
    <x v="194"/>
    <x v="47"/>
    <x v="106"/>
    <n v="435000"/>
    <n v="5189500"/>
  </r>
  <r>
    <x v="195"/>
    <x v="47"/>
    <x v="106"/>
    <n v="447050"/>
    <n v="5426050"/>
  </r>
  <r>
    <x v="196"/>
    <x v="47"/>
    <x v="106"/>
    <n v="392500"/>
    <n v="6307900"/>
  </r>
  <r>
    <x v="197"/>
    <x v="47"/>
    <x v="106"/>
    <n v="360000"/>
    <n v="4075500"/>
  </r>
  <r>
    <x v="198"/>
    <x v="47"/>
    <x v="106"/>
    <n v="430000"/>
    <n v="6233950"/>
  </r>
  <r>
    <x v="199"/>
    <x v="47"/>
    <x v="106"/>
    <n v="426500"/>
    <n v="6920500"/>
  </r>
  <r>
    <x v="200"/>
    <x v="47"/>
    <x v="106"/>
    <n v="431000"/>
    <n v="2892000"/>
  </r>
  <r>
    <x v="201"/>
    <x v="47"/>
    <x v="106"/>
    <n v="415000"/>
    <n v="2869450"/>
  </r>
  <r>
    <x v="203"/>
    <x v="47"/>
    <x v="106"/>
    <n v="410000"/>
    <n v="2469966"/>
  </r>
  <r>
    <x v="12"/>
    <x v="31"/>
    <x v="106"/>
    <m/>
    <n v="0"/>
  </r>
  <r>
    <x v="13"/>
    <x v="31"/>
    <x v="106"/>
    <n v="217500"/>
    <n v="435000"/>
  </r>
  <r>
    <x v="14"/>
    <x v="31"/>
    <x v="106"/>
    <n v="263000"/>
    <n v="263000"/>
  </r>
  <r>
    <x v="15"/>
    <x v="31"/>
    <x v="106"/>
    <n v="215250"/>
    <n v="823000"/>
  </r>
  <r>
    <x v="16"/>
    <x v="31"/>
    <x v="106"/>
    <n v="293500"/>
    <n v="293500"/>
  </r>
  <r>
    <x v="17"/>
    <x v="31"/>
    <x v="106"/>
    <n v="131000"/>
    <n v="131000"/>
  </r>
  <r>
    <x v="18"/>
    <x v="31"/>
    <x v="106"/>
    <n v="115000"/>
    <n v="115000"/>
  </r>
  <r>
    <x v="19"/>
    <x v="31"/>
    <x v="106"/>
    <n v="221500"/>
    <n v="221500"/>
  </r>
  <r>
    <x v="20"/>
    <x v="31"/>
    <x v="106"/>
    <m/>
    <n v="0"/>
  </r>
  <r>
    <x v="21"/>
    <x v="31"/>
    <x v="106"/>
    <m/>
    <n v="0"/>
  </r>
  <r>
    <x v="22"/>
    <x v="31"/>
    <x v="106"/>
    <n v="187000"/>
    <n v="187000"/>
  </r>
  <r>
    <x v="23"/>
    <x v="31"/>
    <x v="106"/>
    <n v="366000"/>
    <n v="366000"/>
  </r>
  <r>
    <x v="24"/>
    <x v="31"/>
    <x v="106"/>
    <n v="255470"/>
    <n v="760420"/>
  </r>
  <r>
    <x v="25"/>
    <x v="31"/>
    <x v="106"/>
    <n v="232250"/>
    <n v="464500"/>
  </r>
  <r>
    <x v="26"/>
    <x v="31"/>
    <x v="106"/>
    <n v="260000"/>
    <n v="805450"/>
  </r>
  <r>
    <x v="27"/>
    <x v="31"/>
    <x v="106"/>
    <n v="212300"/>
    <n v="1069800"/>
  </r>
  <r>
    <x v="28"/>
    <x v="31"/>
    <x v="106"/>
    <n v="301950"/>
    <n v="301950"/>
  </r>
  <r>
    <x v="29"/>
    <x v="31"/>
    <x v="106"/>
    <n v="349950"/>
    <n v="349950"/>
  </r>
  <r>
    <x v="30"/>
    <x v="31"/>
    <x v="106"/>
    <m/>
    <n v="0"/>
  </r>
  <r>
    <x v="31"/>
    <x v="31"/>
    <x v="106"/>
    <n v="420000"/>
    <n v="1219750"/>
  </r>
  <r>
    <x v="32"/>
    <x v="31"/>
    <x v="106"/>
    <n v="324700"/>
    <n v="649400"/>
  </r>
  <r>
    <x v="33"/>
    <x v="31"/>
    <x v="106"/>
    <n v="383000"/>
    <n v="383000"/>
  </r>
  <r>
    <x v="34"/>
    <x v="31"/>
    <x v="106"/>
    <n v="299950"/>
    <n v="1175950"/>
  </r>
  <r>
    <x v="35"/>
    <x v="31"/>
    <x v="106"/>
    <n v="305000"/>
    <n v="305000"/>
  </r>
  <r>
    <x v="36"/>
    <x v="31"/>
    <x v="106"/>
    <m/>
    <n v="0"/>
  </r>
  <r>
    <x v="37"/>
    <x v="31"/>
    <x v="106"/>
    <n v="289450"/>
    <n v="578900"/>
  </r>
  <r>
    <x v="38"/>
    <x v="31"/>
    <x v="106"/>
    <n v="271500"/>
    <n v="870450"/>
  </r>
  <r>
    <x v="39"/>
    <x v="31"/>
    <x v="106"/>
    <n v="336000"/>
    <n v="336000"/>
  </r>
  <r>
    <x v="40"/>
    <x v="31"/>
    <x v="106"/>
    <n v="254975"/>
    <n v="509950"/>
  </r>
  <r>
    <x v="41"/>
    <x v="31"/>
    <x v="106"/>
    <n v="290000"/>
    <n v="290000"/>
  </r>
  <r>
    <x v="42"/>
    <x v="31"/>
    <x v="106"/>
    <n v="283200"/>
    <n v="283200"/>
  </r>
  <r>
    <x v="43"/>
    <x v="31"/>
    <x v="106"/>
    <m/>
    <n v="0"/>
  </r>
  <r>
    <x v="44"/>
    <x v="31"/>
    <x v="106"/>
    <m/>
    <n v="0"/>
  </r>
  <r>
    <x v="45"/>
    <x v="31"/>
    <x v="106"/>
    <n v="352250"/>
    <n v="1649500"/>
  </r>
  <r>
    <x v="46"/>
    <x v="31"/>
    <x v="106"/>
    <m/>
    <n v="0"/>
  </r>
  <r>
    <x v="47"/>
    <x v="31"/>
    <x v="106"/>
    <n v="309000"/>
    <n v="309000"/>
  </r>
  <r>
    <x v="48"/>
    <x v="31"/>
    <x v="106"/>
    <n v="309950"/>
    <n v="309950"/>
  </r>
  <r>
    <x v="49"/>
    <x v="31"/>
    <x v="106"/>
    <n v="340000"/>
    <n v="680000"/>
  </r>
  <r>
    <x v="50"/>
    <x v="31"/>
    <x v="106"/>
    <n v="289000"/>
    <n v="1442940"/>
  </r>
  <r>
    <x v="51"/>
    <x v="31"/>
    <x v="106"/>
    <n v="295300"/>
    <n v="1594290"/>
  </r>
  <r>
    <x v="52"/>
    <x v="31"/>
    <x v="106"/>
    <n v="446017"/>
    <n v="892033"/>
  </r>
  <r>
    <x v="53"/>
    <x v="31"/>
    <x v="106"/>
    <n v="324000"/>
    <n v="859940"/>
  </r>
  <r>
    <x v="54"/>
    <x v="31"/>
    <x v="106"/>
    <n v="315000"/>
    <n v="1008500"/>
  </r>
  <r>
    <x v="55"/>
    <x v="31"/>
    <x v="106"/>
    <m/>
    <n v="0"/>
  </r>
  <r>
    <x v="56"/>
    <x v="31"/>
    <x v="106"/>
    <n v="278000"/>
    <n v="278000"/>
  </r>
  <r>
    <x v="57"/>
    <x v="31"/>
    <x v="106"/>
    <m/>
    <n v="0"/>
  </r>
  <r>
    <x v="58"/>
    <x v="31"/>
    <x v="106"/>
    <n v="800000"/>
    <n v="800000"/>
  </r>
  <r>
    <x v="59"/>
    <x v="31"/>
    <x v="106"/>
    <n v="238125"/>
    <n v="476250"/>
  </r>
  <r>
    <x v="60"/>
    <x v="31"/>
    <x v="106"/>
    <n v="280000"/>
    <n v="280000"/>
  </r>
  <r>
    <x v="61"/>
    <x v="31"/>
    <x v="106"/>
    <m/>
    <n v="0"/>
  </r>
  <r>
    <x v="62"/>
    <x v="31"/>
    <x v="106"/>
    <m/>
    <n v="0"/>
  </r>
  <r>
    <x v="63"/>
    <x v="31"/>
    <x v="106"/>
    <n v="200000"/>
    <n v="200000"/>
  </r>
  <r>
    <x v="64"/>
    <x v="31"/>
    <x v="106"/>
    <n v="289500"/>
    <n v="579000"/>
  </r>
  <r>
    <x v="65"/>
    <x v="31"/>
    <x v="106"/>
    <n v="296250"/>
    <n v="592500"/>
  </r>
  <r>
    <x v="66"/>
    <x v="31"/>
    <x v="106"/>
    <n v="235000"/>
    <n v="235000"/>
  </r>
  <r>
    <x v="67"/>
    <x v="31"/>
    <x v="106"/>
    <m/>
    <n v="0"/>
  </r>
  <r>
    <x v="68"/>
    <x v="31"/>
    <x v="106"/>
    <n v="339950"/>
    <n v="339950"/>
  </r>
  <r>
    <x v="69"/>
    <x v="31"/>
    <x v="106"/>
    <n v="156250"/>
    <n v="156250"/>
  </r>
  <r>
    <x v="70"/>
    <x v="31"/>
    <x v="106"/>
    <m/>
    <n v="0"/>
  </r>
  <r>
    <x v="71"/>
    <x v="31"/>
    <x v="106"/>
    <n v="410000"/>
    <n v="410000"/>
  </r>
  <r>
    <x v="72"/>
    <x v="31"/>
    <x v="106"/>
    <n v="289475"/>
    <n v="578950"/>
  </r>
  <r>
    <x v="73"/>
    <x v="31"/>
    <x v="106"/>
    <m/>
    <n v="0"/>
  </r>
  <r>
    <x v="74"/>
    <x v="31"/>
    <x v="106"/>
    <n v="249999"/>
    <n v="249999"/>
  </r>
  <r>
    <x v="75"/>
    <x v="31"/>
    <x v="106"/>
    <m/>
    <n v="0"/>
  </r>
  <r>
    <x v="76"/>
    <x v="31"/>
    <x v="106"/>
    <n v="445000"/>
    <n v="445000"/>
  </r>
  <r>
    <x v="77"/>
    <x v="31"/>
    <x v="106"/>
    <n v="267000"/>
    <n v="1264880"/>
  </r>
  <r>
    <x v="78"/>
    <x v="31"/>
    <x v="106"/>
    <n v="249950"/>
    <n v="249950"/>
  </r>
  <r>
    <x v="79"/>
    <x v="31"/>
    <x v="106"/>
    <m/>
    <n v="0"/>
  </r>
  <r>
    <x v="80"/>
    <x v="31"/>
    <x v="106"/>
    <n v="314375"/>
    <n v="628750"/>
  </r>
  <r>
    <x v="81"/>
    <x v="31"/>
    <x v="106"/>
    <n v="301250"/>
    <n v="602500"/>
  </r>
  <r>
    <x v="82"/>
    <x v="31"/>
    <x v="106"/>
    <m/>
    <n v="0"/>
  </r>
  <r>
    <x v="83"/>
    <x v="31"/>
    <x v="106"/>
    <n v="226000"/>
    <n v="226000"/>
  </r>
  <r>
    <x v="84"/>
    <x v="31"/>
    <x v="106"/>
    <m/>
    <n v="0"/>
  </r>
  <r>
    <x v="85"/>
    <x v="31"/>
    <x v="106"/>
    <m/>
    <n v="0"/>
  </r>
  <r>
    <x v="86"/>
    <x v="31"/>
    <x v="106"/>
    <m/>
    <n v="0"/>
  </r>
  <r>
    <x v="87"/>
    <x v="31"/>
    <x v="106"/>
    <n v="280000"/>
    <n v="807500"/>
  </r>
  <r>
    <x v="88"/>
    <x v="31"/>
    <x v="106"/>
    <m/>
    <n v="0"/>
  </r>
  <r>
    <x v="89"/>
    <x v="31"/>
    <x v="106"/>
    <n v="152000"/>
    <n v="547880"/>
  </r>
  <r>
    <x v="90"/>
    <x v="31"/>
    <x v="106"/>
    <m/>
    <n v="0"/>
  </r>
  <r>
    <x v="91"/>
    <x v="31"/>
    <x v="106"/>
    <n v="237875"/>
    <n v="475750"/>
  </r>
  <r>
    <x v="92"/>
    <x v="31"/>
    <x v="106"/>
    <m/>
    <n v="0"/>
  </r>
  <r>
    <x v="93"/>
    <x v="31"/>
    <x v="106"/>
    <n v="300000"/>
    <n v="300000"/>
  </r>
  <r>
    <x v="94"/>
    <x v="31"/>
    <x v="106"/>
    <n v="265000"/>
    <n v="530000"/>
  </r>
  <r>
    <x v="95"/>
    <x v="31"/>
    <x v="106"/>
    <n v="320000"/>
    <n v="320000"/>
  </r>
  <r>
    <x v="96"/>
    <x v="31"/>
    <x v="106"/>
    <m/>
    <n v="0"/>
  </r>
  <r>
    <x v="97"/>
    <x v="31"/>
    <x v="106"/>
    <m/>
    <n v="0"/>
  </r>
  <r>
    <x v="98"/>
    <x v="31"/>
    <x v="106"/>
    <n v="218000"/>
    <n v="645000"/>
  </r>
  <r>
    <x v="99"/>
    <x v="31"/>
    <x v="106"/>
    <n v="267800"/>
    <n v="267800"/>
  </r>
  <r>
    <x v="100"/>
    <x v="31"/>
    <x v="106"/>
    <n v="205975"/>
    <n v="411950"/>
  </r>
  <r>
    <x v="101"/>
    <x v="31"/>
    <x v="106"/>
    <n v="192000"/>
    <n v="384000"/>
  </r>
  <r>
    <x v="102"/>
    <x v="31"/>
    <x v="106"/>
    <n v="221000"/>
    <n v="221000"/>
  </r>
  <r>
    <x v="103"/>
    <x v="31"/>
    <x v="106"/>
    <n v="166000"/>
    <n v="166000"/>
  </r>
  <r>
    <x v="104"/>
    <x v="31"/>
    <x v="106"/>
    <m/>
    <n v="0"/>
  </r>
  <r>
    <x v="105"/>
    <x v="31"/>
    <x v="106"/>
    <n v="289950"/>
    <n v="289950"/>
  </r>
  <r>
    <x v="106"/>
    <x v="31"/>
    <x v="106"/>
    <n v="176950"/>
    <n v="353900"/>
  </r>
  <r>
    <x v="107"/>
    <x v="31"/>
    <x v="106"/>
    <n v="285000"/>
    <n v="285000"/>
  </r>
  <r>
    <x v="108"/>
    <x v="31"/>
    <x v="106"/>
    <m/>
    <n v="0"/>
  </r>
  <r>
    <x v="109"/>
    <x v="31"/>
    <x v="106"/>
    <m/>
    <n v="0"/>
  </r>
  <r>
    <x v="110"/>
    <x v="31"/>
    <x v="106"/>
    <m/>
    <n v="0"/>
  </r>
  <r>
    <x v="111"/>
    <x v="31"/>
    <x v="106"/>
    <n v="194000"/>
    <n v="388000"/>
  </r>
  <r>
    <x v="112"/>
    <x v="31"/>
    <x v="106"/>
    <n v="156650"/>
    <n v="629650"/>
  </r>
  <r>
    <x v="113"/>
    <x v="31"/>
    <x v="106"/>
    <n v="205250"/>
    <n v="807000"/>
  </r>
  <r>
    <x v="114"/>
    <x v="31"/>
    <x v="106"/>
    <n v="125000"/>
    <n v="125000"/>
  </r>
  <r>
    <x v="115"/>
    <x v="31"/>
    <x v="106"/>
    <n v="200000"/>
    <n v="544950"/>
  </r>
  <r>
    <x v="116"/>
    <x v="31"/>
    <x v="106"/>
    <n v="247500"/>
    <n v="495000"/>
  </r>
  <r>
    <x v="117"/>
    <x v="31"/>
    <x v="106"/>
    <n v="182500"/>
    <n v="365000"/>
  </r>
  <r>
    <x v="118"/>
    <x v="31"/>
    <x v="106"/>
    <n v="302500"/>
    <n v="605000"/>
  </r>
  <r>
    <x v="119"/>
    <x v="31"/>
    <x v="106"/>
    <n v="193000"/>
    <n v="193000"/>
  </r>
  <r>
    <x v="120"/>
    <x v="31"/>
    <x v="106"/>
    <m/>
    <n v="0"/>
  </r>
  <r>
    <x v="121"/>
    <x v="31"/>
    <x v="106"/>
    <m/>
    <n v="0"/>
  </r>
  <r>
    <x v="122"/>
    <x v="31"/>
    <x v="106"/>
    <n v="359500"/>
    <n v="359500"/>
  </r>
  <r>
    <x v="123"/>
    <x v="31"/>
    <x v="106"/>
    <n v="204750"/>
    <n v="409500"/>
  </r>
  <r>
    <x v="124"/>
    <x v="31"/>
    <x v="106"/>
    <n v="287000"/>
    <n v="1131000"/>
  </r>
  <r>
    <x v="125"/>
    <x v="31"/>
    <x v="106"/>
    <n v="235000"/>
    <n v="706500"/>
  </r>
  <r>
    <x v="126"/>
    <x v="31"/>
    <x v="106"/>
    <m/>
    <n v="0"/>
  </r>
  <r>
    <x v="127"/>
    <x v="31"/>
    <x v="106"/>
    <n v="230750"/>
    <n v="230750"/>
  </r>
  <r>
    <x v="128"/>
    <x v="31"/>
    <x v="106"/>
    <m/>
    <n v="0"/>
  </r>
  <r>
    <x v="129"/>
    <x v="31"/>
    <x v="106"/>
    <n v="193125"/>
    <n v="386250"/>
  </r>
  <r>
    <x v="130"/>
    <x v="31"/>
    <x v="106"/>
    <m/>
    <n v="0"/>
  </r>
  <r>
    <x v="131"/>
    <x v="31"/>
    <x v="106"/>
    <n v="331750"/>
    <n v="663500"/>
  </r>
  <r>
    <x v="132"/>
    <x v="31"/>
    <x v="106"/>
    <n v="215500"/>
    <n v="431000"/>
  </r>
  <r>
    <x v="133"/>
    <x v="31"/>
    <x v="106"/>
    <n v="267450"/>
    <n v="267450"/>
  </r>
  <r>
    <x v="134"/>
    <x v="31"/>
    <x v="106"/>
    <n v="560000"/>
    <n v="560000"/>
  </r>
  <r>
    <x v="135"/>
    <x v="31"/>
    <x v="106"/>
    <n v="196763"/>
    <n v="393525"/>
  </r>
  <r>
    <x v="136"/>
    <x v="31"/>
    <x v="106"/>
    <n v="235000"/>
    <n v="235000"/>
  </r>
  <r>
    <x v="137"/>
    <x v="31"/>
    <x v="106"/>
    <m/>
    <n v="0"/>
  </r>
  <r>
    <x v="138"/>
    <x v="31"/>
    <x v="106"/>
    <m/>
    <n v="0"/>
  </r>
  <r>
    <x v="139"/>
    <x v="31"/>
    <x v="106"/>
    <n v="335000"/>
    <n v="1477500"/>
  </r>
  <r>
    <x v="140"/>
    <x v="31"/>
    <x v="106"/>
    <n v="257000"/>
    <n v="846950"/>
  </r>
  <r>
    <x v="141"/>
    <x v="31"/>
    <x v="106"/>
    <n v="237750"/>
    <n v="475500"/>
  </r>
  <r>
    <x v="142"/>
    <x v="31"/>
    <x v="106"/>
    <n v="227500"/>
    <n v="455000"/>
  </r>
  <r>
    <x v="143"/>
    <x v="31"/>
    <x v="106"/>
    <m/>
    <n v="0"/>
  </r>
  <r>
    <x v="144"/>
    <x v="31"/>
    <x v="106"/>
    <n v="211000"/>
    <n v="422000"/>
  </r>
  <r>
    <x v="145"/>
    <x v="31"/>
    <x v="106"/>
    <n v="273500"/>
    <n v="273500"/>
  </r>
  <r>
    <x v="146"/>
    <x v="31"/>
    <x v="106"/>
    <n v="242000"/>
    <n v="242000"/>
  </r>
  <r>
    <x v="147"/>
    <x v="31"/>
    <x v="106"/>
    <n v="304950"/>
    <n v="609900"/>
  </r>
  <r>
    <x v="148"/>
    <x v="31"/>
    <x v="106"/>
    <n v="290000"/>
    <n v="890000"/>
  </r>
  <r>
    <x v="149"/>
    <x v="31"/>
    <x v="106"/>
    <n v="305000"/>
    <n v="305000"/>
  </r>
  <r>
    <x v="150"/>
    <x v="31"/>
    <x v="106"/>
    <n v="290000"/>
    <n v="1104950"/>
  </r>
  <r>
    <x v="151"/>
    <x v="31"/>
    <x v="106"/>
    <n v="326000"/>
    <n v="652000"/>
  </r>
  <r>
    <x v="152"/>
    <x v="31"/>
    <x v="106"/>
    <n v="317500"/>
    <n v="635000"/>
  </r>
  <r>
    <x v="153"/>
    <x v="31"/>
    <x v="106"/>
    <m/>
    <n v="0"/>
  </r>
  <r>
    <x v="154"/>
    <x v="31"/>
    <x v="106"/>
    <n v="256750"/>
    <n v="513500"/>
  </r>
  <r>
    <x v="155"/>
    <x v="31"/>
    <x v="106"/>
    <n v="238000"/>
    <n v="238000"/>
  </r>
  <r>
    <x v="156"/>
    <x v="31"/>
    <x v="106"/>
    <m/>
    <n v="0"/>
  </r>
  <r>
    <x v="157"/>
    <x v="31"/>
    <x v="106"/>
    <n v="440250"/>
    <n v="880500"/>
  </r>
  <r>
    <x v="158"/>
    <x v="31"/>
    <x v="106"/>
    <m/>
    <n v="0"/>
  </r>
  <r>
    <x v="159"/>
    <x v="31"/>
    <x v="106"/>
    <n v="403000"/>
    <n v="1293000"/>
  </r>
  <r>
    <x v="160"/>
    <x v="31"/>
    <x v="106"/>
    <n v="410000"/>
    <n v="1250000"/>
  </r>
  <r>
    <x v="161"/>
    <x v="31"/>
    <x v="106"/>
    <n v="328000"/>
    <n v="656000"/>
  </r>
  <r>
    <x v="162"/>
    <x v="31"/>
    <x v="106"/>
    <n v="370000"/>
    <n v="370000"/>
  </r>
  <r>
    <x v="163"/>
    <x v="31"/>
    <x v="106"/>
    <m/>
    <n v="0"/>
  </r>
  <r>
    <x v="164"/>
    <x v="31"/>
    <x v="106"/>
    <n v="245000"/>
    <n v="245000"/>
  </r>
  <r>
    <x v="165"/>
    <x v="31"/>
    <x v="106"/>
    <n v="315000"/>
    <n v="315000"/>
  </r>
  <r>
    <x v="166"/>
    <x v="31"/>
    <x v="106"/>
    <m/>
    <n v="0"/>
  </r>
  <r>
    <x v="167"/>
    <x v="31"/>
    <x v="106"/>
    <n v="345000"/>
    <n v="2198400"/>
  </r>
  <r>
    <x v="168"/>
    <x v="31"/>
    <x v="106"/>
    <n v="340000"/>
    <n v="967500"/>
  </r>
  <r>
    <x v="169"/>
    <x v="31"/>
    <x v="106"/>
    <n v="340000"/>
    <n v="340000"/>
  </r>
  <r>
    <x v="170"/>
    <x v="31"/>
    <x v="106"/>
    <n v="345500"/>
    <n v="1353500"/>
  </r>
  <r>
    <x v="171"/>
    <x v="31"/>
    <x v="106"/>
    <n v="300000"/>
    <n v="300000"/>
  </r>
  <r>
    <x v="172"/>
    <x v="31"/>
    <x v="106"/>
    <n v="309000"/>
    <n v="952400"/>
  </r>
  <r>
    <x v="173"/>
    <x v="31"/>
    <x v="106"/>
    <m/>
    <n v="0"/>
  </r>
  <r>
    <x v="174"/>
    <x v="31"/>
    <x v="106"/>
    <n v="420000"/>
    <n v="420000"/>
  </r>
  <r>
    <x v="175"/>
    <x v="31"/>
    <x v="106"/>
    <n v="295000"/>
    <n v="295000"/>
  </r>
  <r>
    <x v="176"/>
    <x v="31"/>
    <x v="106"/>
    <n v="360000"/>
    <n v="1316850"/>
  </r>
  <r>
    <x v="177"/>
    <x v="31"/>
    <x v="106"/>
    <n v="285000"/>
    <n v="285000"/>
  </r>
  <r>
    <x v="178"/>
    <x v="31"/>
    <x v="106"/>
    <n v="405000"/>
    <n v="1125000"/>
  </r>
  <r>
    <x v="179"/>
    <x v="31"/>
    <x v="106"/>
    <n v="365500"/>
    <n v="2005950"/>
  </r>
  <r>
    <x v="180"/>
    <x v="31"/>
    <x v="106"/>
    <n v="350000"/>
    <n v="1670750"/>
  </r>
  <r>
    <x v="181"/>
    <x v="31"/>
    <x v="106"/>
    <n v="430000"/>
    <n v="1171500"/>
  </r>
  <r>
    <x v="182"/>
    <x v="31"/>
    <x v="106"/>
    <n v="400000"/>
    <n v="1594880"/>
  </r>
  <r>
    <x v="183"/>
    <x v="31"/>
    <x v="106"/>
    <n v="435000"/>
    <n v="1697500"/>
  </r>
  <r>
    <x v="184"/>
    <x v="31"/>
    <x v="106"/>
    <n v="374000"/>
    <n v="1728000"/>
  </r>
  <r>
    <x v="185"/>
    <x v="31"/>
    <x v="106"/>
    <n v="390000"/>
    <n v="1180000"/>
  </r>
  <r>
    <x v="186"/>
    <x v="31"/>
    <x v="106"/>
    <n v="411000"/>
    <n v="2481850"/>
  </r>
  <r>
    <x v="187"/>
    <x v="31"/>
    <x v="106"/>
    <n v="435000"/>
    <n v="1300000"/>
  </r>
  <r>
    <x v="188"/>
    <x v="31"/>
    <x v="106"/>
    <n v="390000"/>
    <n v="1975700"/>
  </r>
  <r>
    <x v="189"/>
    <x v="31"/>
    <x v="106"/>
    <n v="353500"/>
    <n v="2888000"/>
  </r>
  <r>
    <x v="190"/>
    <x v="31"/>
    <x v="106"/>
    <n v="392500"/>
    <n v="2421000"/>
  </r>
  <r>
    <x v="191"/>
    <x v="31"/>
    <x v="106"/>
    <m/>
    <n v="0"/>
  </r>
  <r>
    <x v="192"/>
    <x v="31"/>
    <x v="106"/>
    <n v="370000"/>
    <n v="370000"/>
  </r>
  <r>
    <x v="202"/>
    <x v="31"/>
    <x v="106"/>
    <n v="375000"/>
    <n v="750000"/>
  </r>
  <r>
    <x v="194"/>
    <x v="31"/>
    <x v="106"/>
    <n v="440000"/>
    <n v="880000"/>
  </r>
  <r>
    <x v="195"/>
    <x v="31"/>
    <x v="106"/>
    <n v="360190"/>
    <n v="1763190"/>
  </r>
  <r>
    <x v="196"/>
    <x v="31"/>
    <x v="106"/>
    <n v="443250"/>
    <n v="2605500"/>
  </r>
  <r>
    <x v="197"/>
    <x v="31"/>
    <x v="106"/>
    <n v="425000"/>
    <n v="2816000"/>
  </r>
  <r>
    <x v="198"/>
    <x v="31"/>
    <x v="106"/>
    <n v="400000"/>
    <n v="1245000"/>
  </r>
  <r>
    <x v="199"/>
    <x v="31"/>
    <x v="106"/>
    <n v="398500"/>
    <n v="3295500"/>
  </r>
  <r>
    <x v="200"/>
    <x v="31"/>
    <x v="106"/>
    <n v="455250"/>
    <n v="2744500"/>
  </r>
  <r>
    <x v="201"/>
    <x v="31"/>
    <x v="106"/>
    <n v="400750"/>
    <n v="801500"/>
  </r>
  <r>
    <x v="203"/>
    <x v="31"/>
    <x v="106"/>
    <n v="387000"/>
    <n v="1948000"/>
  </r>
  <r>
    <x v="12"/>
    <x v="48"/>
    <x v="107"/>
    <n v="240000"/>
    <n v="3473400"/>
  </r>
  <r>
    <x v="13"/>
    <x v="48"/>
    <x v="107"/>
    <n v="222000"/>
    <n v="5601398"/>
  </r>
  <r>
    <x v="14"/>
    <x v="48"/>
    <x v="107"/>
    <n v="224950"/>
    <n v="7935800"/>
  </r>
  <r>
    <x v="15"/>
    <x v="48"/>
    <x v="107"/>
    <n v="247500"/>
    <n v="9043978"/>
  </r>
  <r>
    <x v="16"/>
    <x v="48"/>
    <x v="107"/>
    <n v="255975"/>
    <n v="8169679"/>
  </r>
  <r>
    <x v="17"/>
    <x v="48"/>
    <x v="107"/>
    <n v="260975"/>
    <n v="11651298"/>
  </r>
  <r>
    <x v="18"/>
    <x v="48"/>
    <x v="107"/>
    <n v="226900"/>
    <n v="8970041"/>
  </r>
  <r>
    <x v="19"/>
    <x v="48"/>
    <x v="107"/>
    <n v="224925"/>
    <n v="10342481"/>
  </r>
  <r>
    <x v="20"/>
    <x v="48"/>
    <x v="107"/>
    <n v="255000"/>
    <n v="7034916"/>
  </r>
  <r>
    <x v="21"/>
    <x v="48"/>
    <x v="107"/>
    <n v="259925"/>
    <n v="9169288"/>
  </r>
  <r>
    <x v="22"/>
    <x v="48"/>
    <x v="107"/>
    <n v="234950"/>
    <n v="5454950"/>
  </r>
  <r>
    <x v="23"/>
    <x v="48"/>
    <x v="107"/>
    <n v="219950"/>
    <n v="4681671"/>
  </r>
  <r>
    <x v="24"/>
    <x v="48"/>
    <x v="107"/>
    <n v="219700"/>
    <n v="3845075"/>
  </r>
  <r>
    <x v="25"/>
    <x v="48"/>
    <x v="107"/>
    <n v="240000"/>
    <n v="4365470"/>
  </r>
  <r>
    <x v="26"/>
    <x v="48"/>
    <x v="107"/>
    <n v="233200"/>
    <n v="7347500"/>
  </r>
  <r>
    <x v="27"/>
    <x v="48"/>
    <x v="107"/>
    <n v="253998"/>
    <n v="6203870"/>
  </r>
  <r>
    <x v="28"/>
    <x v="48"/>
    <x v="107"/>
    <n v="262000"/>
    <n v="8182500"/>
  </r>
  <r>
    <x v="29"/>
    <x v="48"/>
    <x v="107"/>
    <n v="264000"/>
    <n v="8307620"/>
  </r>
  <r>
    <x v="30"/>
    <x v="48"/>
    <x v="107"/>
    <n v="260000"/>
    <n v="10588912"/>
  </r>
  <r>
    <x v="31"/>
    <x v="48"/>
    <x v="107"/>
    <n v="267000"/>
    <n v="13696405"/>
  </r>
  <r>
    <x v="32"/>
    <x v="48"/>
    <x v="107"/>
    <n v="251500"/>
    <n v="8686650"/>
  </r>
  <r>
    <x v="33"/>
    <x v="48"/>
    <x v="107"/>
    <n v="275000"/>
    <n v="7587900"/>
  </r>
  <r>
    <x v="34"/>
    <x v="48"/>
    <x v="107"/>
    <n v="267900"/>
    <n v="9093000"/>
  </r>
  <r>
    <x v="35"/>
    <x v="48"/>
    <x v="107"/>
    <n v="258000"/>
    <n v="8877692"/>
  </r>
  <r>
    <x v="36"/>
    <x v="48"/>
    <x v="107"/>
    <n v="270000"/>
    <n v="3339950"/>
  </r>
  <r>
    <x v="37"/>
    <x v="48"/>
    <x v="107"/>
    <n v="269725"/>
    <n v="5763398"/>
  </r>
  <r>
    <x v="38"/>
    <x v="48"/>
    <x v="107"/>
    <n v="275000"/>
    <n v="6442520"/>
  </r>
  <r>
    <x v="39"/>
    <x v="48"/>
    <x v="107"/>
    <n v="279900"/>
    <n v="6930443"/>
  </r>
  <r>
    <x v="40"/>
    <x v="48"/>
    <x v="107"/>
    <n v="291000"/>
    <n v="9981150"/>
  </r>
  <r>
    <x v="41"/>
    <x v="48"/>
    <x v="107"/>
    <n v="295500"/>
    <n v="9696950"/>
  </r>
  <r>
    <x v="42"/>
    <x v="48"/>
    <x v="107"/>
    <n v="350975"/>
    <n v="7881850"/>
  </r>
  <r>
    <x v="43"/>
    <x v="48"/>
    <x v="107"/>
    <n v="308975"/>
    <n v="9060147"/>
  </r>
  <r>
    <x v="44"/>
    <x v="48"/>
    <x v="107"/>
    <n v="295950"/>
    <n v="8747398"/>
  </r>
  <r>
    <x v="45"/>
    <x v="48"/>
    <x v="107"/>
    <n v="306250"/>
    <n v="9462362"/>
  </r>
  <r>
    <x v="46"/>
    <x v="48"/>
    <x v="107"/>
    <n v="299750"/>
    <n v="6066075"/>
  </r>
  <r>
    <x v="47"/>
    <x v="48"/>
    <x v="107"/>
    <n v="304500"/>
    <n v="5952137"/>
  </r>
  <r>
    <x v="48"/>
    <x v="48"/>
    <x v="107"/>
    <n v="317000"/>
    <n v="6139119"/>
  </r>
  <r>
    <x v="49"/>
    <x v="48"/>
    <x v="107"/>
    <n v="305000"/>
    <n v="5259750"/>
  </r>
  <r>
    <x v="50"/>
    <x v="48"/>
    <x v="107"/>
    <n v="351475"/>
    <n v="10027299"/>
  </r>
  <r>
    <x v="51"/>
    <x v="48"/>
    <x v="107"/>
    <n v="320000"/>
    <n v="5204027"/>
  </r>
  <r>
    <x v="52"/>
    <x v="48"/>
    <x v="107"/>
    <n v="299450"/>
    <n v="4917800"/>
  </r>
  <r>
    <x v="53"/>
    <x v="48"/>
    <x v="107"/>
    <n v="354975"/>
    <n v="14889200"/>
  </r>
  <r>
    <x v="54"/>
    <x v="48"/>
    <x v="107"/>
    <n v="297450"/>
    <n v="8704200"/>
  </r>
  <r>
    <x v="55"/>
    <x v="48"/>
    <x v="107"/>
    <n v="316225"/>
    <n v="5258350"/>
  </r>
  <r>
    <x v="56"/>
    <x v="48"/>
    <x v="107"/>
    <n v="315450"/>
    <n v="5747200"/>
  </r>
  <r>
    <x v="57"/>
    <x v="48"/>
    <x v="107"/>
    <n v="287475"/>
    <n v="3277890"/>
  </r>
  <r>
    <x v="58"/>
    <x v="48"/>
    <x v="107"/>
    <n v="332500"/>
    <n v="8461050"/>
  </r>
  <r>
    <x v="59"/>
    <x v="48"/>
    <x v="107"/>
    <n v="307950"/>
    <n v="5993250"/>
  </r>
  <r>
    <x v="60"/>
    <x v="48"/>
    <x v="107"/>
    <n v="240500"/>
    <n v="1528000"/>
  </r>
  <r>
    <x v="61"/>
    <x v="48"/>
    <x v="107"/>
    <n v="300000"/>
    <n v="5003445"/>
  </r>
  <r>
    <x v="62"/>
    <x v="48"/>
    <x v="107"/>
    <n v="289475"/>
    <n v="3252400"/>
  </r>
  <r>
    <x v="63"/>
    <x v="48"/>
    <x v="107"/>
    <n v="299450"/>
    <n v="3905946"/>
  </r>
  <r>
    <x v="64"/>
    <x v="48"/>
    <x v="107"/>
    <n v="376757"/>
    <n v="3769236"/>
  </r>
  <r>
    <x v="65"/>
    <x v="48"/>
    <x v="107"/>
    <n v="303827"/>
    <n v="3847678"/>
  </r>
  <r>
    <x v="66"/>
    <x v="48"/>
    <x v="107"/>
    <n v="301000"/>
    <n v="4033857"/>
  </r>
  <r>
    <x v="67"/>
    <x v="48"/>
    <x v="107"/>
    <n v="327928"/>
    <n v="4027891"/>
  </r>
  <r>
    <x v="68"/>
    <x v="48"/>
    <x v="107"/>
    <n v="302000"/>
    <n v="6691482"/>
  </r>
  <r>
    <x v="69"/>
    <x v="48"/>
    <x v="107"/>
    <n v="293165"/>
    <n v="4103380"/>
  </r>
  <r>
    <x v="70"/>
    <x v="48"/>
    <x v="107"/>
    <n v="269000"/>
    <n v="3241175"/>
  </r>
  <r>
    <x v="71"/>
    <x v="48"/>
    <x v="107"/>
    <n v="286500"/>
    <n v="5433903"/>
  </r>
  <r>
    <x v="72"/>
    <x v="48"/>
    <x v="107"/>
    <n v="275000"/>
    <n v="1297320"/>
  </r>
  <r>
    <x v="73"/>
    <x v="48"/>
    <x v="107"/>
    <n v="305000"/>
    <n v="1181000"/>
  </r>
  <r>
    <x v="74"/>
    <x v="48"/>
    <x v="107"/>
    <n v="264000"/>
    <n v="4308515"/>
  </r>
  <r>
    <x v="75"/>
    <x v="48"/>
    <x v="107"/>
    <n v="290000"/>
    <n v="1433300"/>
  </r>
  <r>
    <x v="76"/>
    <x v="48"/>
    <x v="107"/>
    <n v="237500"/>
    <n v="2315985"/>
  </r>
  <r>
    <x v="77"/>
    <x v="48"/>
    <x v="107"/>
    <n v="240303"/>
    <n v="4298806"/>
  </r>
  <r>
    <x v="78"/>
    <x v="48"/>
    <x v="107"/>
    <n v="234475"/>
    <n v="3399390"/>
  </r>
  <r>
    <x v="79"/>
    <x v="48"/>
    <x v="107"/>
    <n v="242045"/>
    <n v="4017505"/>
  </r>
  <r>
    <x v="80"/>
    <x v="48"/>
    <x v="107"/>
    <n v="250280"/>
    <n v="7051112"/>
  </r>
  <r>
    <x v="81"/>
    <x v="48"/>
    <x v="107"/>
    <n v="249650"/>
    <n v="6142705"/>
  </r>
  <r>
    <x v="82"/>
    <x v="48"/>
    <x v="107"/>
    <n v="277885"/>
    <n v="6996630"/>
  </r>
  <r>
    <x v="83"/>
    <x v="48"/>
    <x v="107"/>
    <n v="219000"/>
    <n v="3811975"/>
  </r>
  <r>
    <x v="84"/>
    <x v="48"/>
    <x v="107"/>
    <n v="260353"/>
    <n v="2821255"/>
  </r>
  <r>
    <x v="85"/>
    <x v="48"/>
    <x v="107"/>
    <n v="244910"/>
    <n v="5034609"/>
  </r>
  <r>
    <x v="86"/>
    <x v="48"/>
    <x v="107"/>
    <n v="247175"/>
    <n v="5447181"/>
  </r>
  <r>
    <x v="87"/>
    <x v="48"/>
    <x v="107"/>
    <n v="244355"/>
    <n v="5319797"/>
  </r>
  <r>
    <x v="88"/>
    <x v="48"/>
    <x v="107"/>
    <n v="239950"/>
    <n v="8101028"/>
  </r>
  <r>
    <x v="89"/>
    <x v="48"/>
    <x v="107"/>
    <n v="270000"/>
    <n v="6330915"/>
  </r>
  <r>
    <x v="90"/>
    <x v="48"/>
    <x v="107"/>
    <n v="242700"/>
    <n v="4041771"/>
  </r>
  <r>
    <x v="91"/>
    <x v="48"/>
    <x v="107"/>
    <n v="247950"/>
    <n v="3323200"/>
  </r>
  <r>
    <x v="92"/>
    <x v="48"/>
    <x v="107"/>
    <n v="236225"/>
    <n v="2448450"/>
  </r>
  <r>
    <x v="93"/>
    <x v="48"/>
    <x v="107"/>
    <n v="210000"/>
    <n v="2941000"/>
  </r>
  <r>
    <x v="94"/>
    <x v="48"/>
    <x v="107"/>
    <n v="208708"/>
    <n v="2668415"/>
  </r>
  <r>
    <x v="95"/>
    <x v="48"/>
    <x v="107"/>
    <n v="220500"/>
    <n v="3576850"/>
  </r>
  <r>
    <x v="96"/>
    <x v="48"/>
    <x v="107"/>
    <n v="224900"/>
    <n v="1543400"/>
  </r>
  <r>
    <x v="97"/>
    <x v="48"/>
    <x v="107"/>
    <n v="144950"/>
    <n v="1198650"/>
  </r>
  <r>
    <x v="98"/>
    <x v="48"/>
    <x v="107"/>
    <n v="212500"/>
    <n v="4340703"/>
  </r>
  <r>
    <x v="99"/>
    <x v="48"/>
    <x v="107"/>
    <n v="210000"/>
    <n v="4399350"/>
  </r>
  <r>
    <x v="100"/>
    <x v="48"/>
    <x v="107"/>
    <n v="222500"/>
    <n v="4696300"/>
  </r>
  <r>
    <x v="101"/>
    <x v="48"/>
    <x v="107"/>
    <n v="234000"/>
    <n v="5471487"/>
  </r>
  <r>
    <x v="102"/>
    <x v="48"/>
    <x v="107"/>
    <n v="210000"/>
    <n v="2820200"/>
  </r>
  <r>
    <x v="103"/>
    <x v="48"/>
    <x v="107"/>
    <n v="225900"/>
    <n v="3247350"/>
  </r>
  <r>
    <x v="104"/>
    <x v="48"/>
    <x v="107"/>
    <n v="140000"/>
    <n v="1870650"/>
  </r>
  <r>
    <x v="105"/>
    <x v="48"/>
    <x v="107"/>
    <n v="199475"/>
    <n v="3372887"/>
  </r>
  <r>
    <x v="106"/>
    <x v="48"/>
    <x v="107"/>
    <n v="150000"/>
    <n v="1809000"/>
  </r>
  <r>
    <x v="107"/>
    <x v="48"/>
    <x v="107"/>
    <n v="145000"/>
    <n v="2563540"/>
  </r>
  <r>
    <x v="108"/>
    <x v="48"/>
    <x v="107"/>
    <n v="189950"/>
    <n v="1890950"/>
  </r>
  <r>
    <x v="109"/>
    <x v="48"/>
    <x v="107"/>
    <n v="182500"/>
    <n v="3197299"/>
  </r>
  <r>
    <x v="110"/>
    <x v="48"/>
    <x v="107"/>
    <n v="175000"/>
    <n v="3133369"/>
  </r>
  <r>
    <x v="111"/>
    <x v="48"/>
    <x v="107"/>
    <n v="210000"/>
    <n v="3341120"/>
  </r>
  <r>
    <x v="112"/>
    <x v="48"/>
    <x v="107"/>
    <n v="215000"/>
    <n v="5509015"/>
  </r>
  <r>
    <x v="113"/>
    <x v="48"/>
    <x v="107"/>
    <n v="242500"/>
    <n v="6190030"/>
  </r>
  <r>
    <x v="114"/>
    <x v="48"/>
    <x v="107"/>
    <n v="203350"/>
    <n v="4809325"/>
  </r>
  <r>
    <x v="115"/>
    <x v="48"/>
    <x v="107"/>
    <n v="253500"/>
    <n v="4104850"/>
  </r>
  <r>
    <x v="116"/>
    <x v="48"/>
    <x v="107"/>
    <n v="234950"/>
    <n v="5561785"/>
  </r>
  <r>
    <x v="117"/>
    <x v="48"/>
    <x v="107"/>
    <n v="211250"/>
    <n v="4628165"/>
  </r>
  <r>
    <x v="118"/>
    <x v="48"/>
    <x v="107"/>
    <n v="262995"/>
    <n v="6554360"/>
  </r>
  <r>
    <x v="119"/>
    <x v="48"/>
    <x v="107"/>
    <n v="234600"/>
    <n v="6428248"/>
  </r>
  <r>
    <x v="120"/>
    <x v="48"/>
    <x v="107"/>
    <n v="241995"/>
    <n v="3130667"/>
  </r>
  <r>
    <x v="121"/>
    <x v="48"/>
    <x v="107"/>
    <n v="212500"/>
    <n v="2190490"/>
  </r>
  <r>
    <x v="122"/>
    <x v="48"/>
    <x v="107"/>
    <n v="225041"/>
    <n v="3636807"/>
  </r>
  <r>
    <x v="123"/>
    <x v="48"/>
    <x v="107"/>
    <n v="247475"/>
    <n v="5853955"/>
  </r>
  <r>
    <x v="124"/>
    <x v="48"/>
    <x v="107"/>
    <n v="258998"/>
    <n v="5442393"/>
  </r>
  <r>
    <x v="125"/>
    <x v="48"/>
    <x v="107"/>
    <n v="275225"/>
    <n v="3937600"/>
  </r>
  <r>
    <x v="126"/>
    <x v="48"/>
    <x v="107"/>
    <n v="281475"/>
    <n v="8054177"/>
  </r>
  <r>
    <x v="127"/>
    <x v="48"/>
    <x v="107"/>
    <n v="280000"/>
    <n v="6450327"/>
  </r>
  <r>
    <x v="128"/>
    <x v="48"/>
    <x v="107"/>
    <n v="262106"/>
    <n v="6891040"/>
  </r>
  <r>
    <x v="129"/>
    <x v="48"/>
    <x v="107"/>
    <n v="230250"/>
    <n v="4115981"/>
  </r>
  <r>
    <x v="130"/>
    <x v="48"/>
    <x v="107"/>
    <n v="234000"/>
    <n v="3514294"/>
  </r>
  <r>
    <x v="131"/>
    <x v="48"/>
    <x v="107"/>
    <n v="240000"/>
    <n v="3033950"/>
  </r>
  <r>
    <x v="132"/>
    <x v="48"/>
    <x v="107"/>
    <n v="206000"/>
    <n v="1908900"/>
  </r>
  <r>
    <x v="133"/>
    <x v="48"/>
    <x v="107"/>
    <n v="341250"/>
    <n v="5031850"/>
  </r>
  <r>
    <x v="134"/>
    <x v="48"/>
    <x v="107"/>
    <n v="209000"/>
    <n v="2526950"/>
  </r>
  <r>
    <x v="135"/>
    <x v="48"/>
    <x v="107"/>
    <n v="270000"/>
    <n v="4423850"/>
  </r>
  <r>
    <x v="136"/>
    <x v="48"/>
    <x v="107"/>
    <n v="235000"/>
    <n v="6193750"/>
  </r>
  <r>
    <x v="137"/>
    <x v="48"/>
    <x v="107"/>
    <n v="264950"/>
    <n v="6642200"/>
  </r>
  <r>
    <x v="138"/>
    <x v="48"/>
    <x v="107"/>
    <n v="252500"/>
    <n v="6713250"/>
  </r>
  <r>
    <x v="139"/>
    <x v="48"/>
    <x v="107"/>
    <n v="265000"/>
    <n v="5042900"/>
  </r>
  <r>
    <x v="140"/>
    <x v="48"/>
    <x v="107"/>
    <n v="269000"/>
    <n v="6798450"/>
  </r>
  <r>
    <x v="141"/>
    <x v="48"/>
    <x v="107"/>
    <n v="280500"/>
    <n v="4853754"/>
  </r>
  <r>
    <x v="142"/>
    <x v="48"/>
    <x v="107"/>
    <n v="208500"/>
    <n v="3085399"/>
  </r>
  <r>
    <x v="143"/>
    <x v="48"/>
    <x v="107"/>
    <n v="263475"/>
    <n v="4730835"/>
  </r>
  <r>
    <x v="144"/>
    <x v="48"/>
    <x v="107"/>
    <n v="275050"/>
    <n v="3427000"/>
  </r>
  <r>
    <x v="145"/>
    <x v="48"/>
    <x v="107"/>
    <n v="259500"/>
    <n v="5670101"/>
  </r>
  <r>
    <x v="146"/>
    <x v="48"/>
    <x v="107"/>
    <n v="279950"/>
    <n v="8070325"/>
  </r>
  <r>
    <x v="147"/>
    <x v="48"/>
    <x v="107"/>
    <n v="280000"/>
    <n v="6783755"/>
  </r>
  <r>
    <x v="148"/>
    <x v="48"/>
    <x v="107"/>
    <n v="286500"/>
    <n v="10370650"/>
  </r>
  <r>
    <x v="149"/>
    <x v="48"/>
    <x v="107"/>
    <n v="328500"/>
    <n v="12558030"/>
  </r>
  <r>
    <x v="150"/>
    <x v="48"/>
    <x v="107"/>
    <n v="290000"/>
    <n v="11491179"/>
  </r>
  <r>
    <x v="151"/>
    <x v="48"/>
    <x v="107"/>
    <n v="335000"/>
    <n v="9362210"/>
  </r>
  <r>
    <x v="152"/>
    <x v="48"/>
    <x v="107"/>
    <n v="312000"/>
    <n v="10195184"/>
  </r>
  <r>
    <x v="153"/>
    <x v="48"/>
    <x v="107"/>
    <n v="335000"/>
    <n v="9162770"/>
  </r>
  <r>
    <x v="154"/>
    <x v="48"/>
    <x v="107"/>
    <n v="269000"/>
    <n v="4837351"/>
  </r>
  <r>
    <x v="155"/>
    <x v="48"/>
    <x v="107"/>
    <n v="305000"/>
    <n v="6036900"/>
  </r>
  <r>
    <x v="156"/>
    <x v="48"/>
    <x v="107"/>
    <n v="320000"/>
    <n v="3189150"/>
  </r>
  <r>
    <x v="157"/>
    <x v="48"/>
    <x v="107"/>
    <n v="299999"/>
    <n v="4252298"/>
  </r>
  <r>
    <x v="158"/>
    <x v="48"/>
    <x v="107"/>
    <n v="340700"/>
    <n v="7004000"/>
  </r>
  <r>
    <x v="159"/>
    <x v="48"/>
    <x v="107"/>
    <n v="330000"/>
    <n v="8124927"/>
  </r>
  <r>
    <x v="160"/>
    <x v="48"/>
    <x v="107"/>
    <n v="318000"/>
    <n v="9215999"/>
  </r>
  <r>
    <x v="161"/>
    <x v="48"/>
    <x v="107"/>
    <n v="307500"/>
    <n v="8673748"/>
  </r>
  <r>
    <x v="162"/>
    <x v="48"/>
    <x v="107"/>
    <n v="339950"/>
    <n v="13987954"/>
  </r>
  <r>
    <x v="163"/>
    <x v="48"/>
    <x v="107"/>
    <n v="360000"/>
    <n v="10064050"/>
  </r>
  <r>
    <x v="164"/>
    <x v="48"/>
    <x v="107"/>
    <n v="342500"/>
    <n v="13434799"/>
  </r>
  <r>
    <x v="165"/>
    <x v="48"/>
    <x v="107"/>
    <n v="357250"/>
    <n v="11807401"/>
  </r>
  <r>
    <x v="166"/>
    <x v="48"/>
    <x v="107"/>
    <n v="325000"/>
    <n v="7123500"/>
  </r>
  <r>
    <x v="167"/>
    <x v="48"/>
    <x v="107"/>
    <n v="339950"/>
    <n v="10897817"/>
  </r>
  <r>
    <x v="168"/>
    <x v="48"/>
    <x v="107"/>
    <n v="388125"/>
    <n v="7575535"/>
  </r>
  <r>
    <x v="169"/>
    <x v="48"/>
    <x v="107"/>
    <n v="339500"/>
    <n v="8279052"/>
  </r>
  <r>
    <x v="170"/>
    <x v="48"/>
    <x v="107"/>
    <n v="315000"/>
    <n v="7624910"/>
  </r>
  <r>
    <x v="171"/>
    <x v="48"/>
    <x v="107"/>
    <n v="374750"/>
    <n v="12240297"/>
  </r>
  <r>
    <x v="172"/>
    <x v="48"/>
    <x v="107"/>
    <n v="380000"/>
    <n v="12376187"/>
  </r>
  <r>
    <x v="173"/>
    <x v="48"/>
    <x v="107"/>
    <n v="380000"/>
    <n v="14737050"/>
  </r>
  <r>
    <x v="174"/>
    <x v="48"/>
    <x v="107"/>
    <n v="364500"/>
    <n v="9584704"/>
  </r>
  <r>
    <x v="175"/>
    <x v="48"/>
    <x v="107"/>
    <n v="390500"/>
    <n v="7831900"/>
  </r>
  <r>
    <x v="176"/>
    <x v="48"/>
    <x v="107"/>
    <n v="394200"/>
    <n v="15747107"/>
  </r>
  <r>
    <x v="177"/>
    <x v="48"/>
    <x v="107"/>
    <n v="400250"/>
    <n v="9479628"/>
  </r>
  <r>
    <x v="178"/>
    <x v="48"/>
    <x v="107"/>
    <n v="426000"/>
    <n v="13978083"/>
  </r>
  <r>
    <x v="179"/>
    <x v="48"/>
    <x v="107"/>
    <n v="497475"/>
    <n v="15317261"/>
  </r>
  <r>
    <x v="180"/>
    <x v="48"/>
    <x v="107"/>
    <n v="420000"/>
    <n v="8436583"/>
  </r>
  <r>
    <x v="181"/>
    <x v="48"/>
    <x v="107"/>
    <n v="350000"/>
    <n v="9591985"/>
  </r>
  <r>
    <x v="182"/>
    <x v="48"/>
    <x v="107"/>
    <n v="412250"/>
    <n v="9503667"/>
  </r>
  <r>
    <x v="183"/>
    <x v="48"/>
    <x v="107"/>
    <n v="384782"/>
    <n v="14401174"/>
  </r>
  <r>
    <x v="184"/>
    <x v="48"/>
    <x v="107"/>
    <n v="410000"/>
    <n v="13978545"/>
  </r>
  <r>
    <x v="185"/>
    <x v="48"/>
    <x v="107"/>
    <n v="389000"/>
    <n v="11893124"/>
  </r>
  <r>
    <x v="186"/>
    <x v="48"/>
    <x v="107"/>
    <n v="505000"/>
    <n v="11504025"/>
  </r>
  <r>
    <x v="187"/>
    <x v="48"/>
    <x v="107"/>
    <n v="392000"/>
    <n v="15266109"/>
  </r>
  <r>
    <x v="188"/>
    <x v="48"/>
    <x v="107"/>
    <n v="423000"/>
    <n v="12435547"/>
  </r>
  <r>
    <x v="189"/>
    <x v="48"/>
    <x v="107"/>
    <n v="394450"/>
    <n v="13920601"/>
  </r>
  <r>
    <x v="190"/>
    <x v="48"/>
    <x v="107"/>
    <n v="397975"/>
    <n v="20076731"/>
  </r>
  <r>
    <x v="191"/>
    <x v="48"/>
    <x v="107"/>
    <n v="390000"/>
    <n v="11188895"/>
  </r>
  <r>
    <x v="192"/>
    <x v="48"/>
    <x v="107"/>
    <n v="485000"/>
    <n v="8026694"/>
  </r>
  <r>
    <x v="202"/>
    <x v="48"/>
    <x v="107"/>
    <n v="375000"/>
    <n v="10791501"/>
  </r>
  <r>
    <x v="194"/>
    <x v="48"/>
    <x v="107"/>
    <n v="481500"/>
    <n v="11720600"/>
  </r>
  <r>
    <x v="195"/>
    <x v="48"/>
    <x v="107"/>
    <n v="437500"/>
    <n v="12068781"/>
  </r>
  <r>
    <x v="196"/>
    <x v="48"/>
    <x v="107"/>
    <n v="473500"/>
    <n v="15917951"/>
  </r>
  <r>
    <x v="197"/>
    <x v="48"/>
    <x v="107"/>
    <n v="431000"/>
    <n v="18500550"/>
  </r>
  <r>
    <x v="198"/>
    <x v="48"/>
    <x v="107"/>
    <n v="489950"/>
    <n v="17616900"/>
  </r>
  <r>
    <x v="199"/>
    <x v="48"/>
    <x v="107"/>
    <n v="430000"/>
    <n v="21333100"/>
  </r>
  <r>
    <x v="200"/>
    <x v="48"/>
    <x v="107"/>
    <n v="409000"/>
    <n v="12191125"/>
  </r>
  <r>
    <x v="201"/>
    <x v="48"/>
    <x v="107"/>
    <n v="461250"/>
    <n v="11323900"/>
  </r>
  <r>
    <x v="203"/>
    <x v="48"/>
    <x v="107"/>
    <n v="469750"/>
    <n v="10873700"/>
  </r>
  <r>
    <x v="12"/>
    <x v="39"/>
    <x v="107"/>
    <m/>
    <n v="0"/>
  </r>
  <r>
    <x v="13"/>
    <x v="39"/>
    <x v="107"/>
    <m/>
    <n v="0"/>
  </r>
  <r>
    <x v="14"/>
    <x v="39"/>
    <x v="107"/>
    <m/>
    <n v="0"/>
  </r>
  <r>
    <x v="15"/>
    <x v="39"/>
    <x v="107"/>
    <m/>
    <n v="0"/>
  </r>
  <r>
    <x v="16"/>
    <x v="39"/>
    <x v="107"/>
    <m/>
    <n v="0"/>
  </r>
  <r>
    <x v="17"/>
    <x v="39"/>
    <x v="107"/>
    <m/>
    <n v="0"/>
  </r>
  <r>
    <x v="18"/>
    <x v="39"/>
    <x v="107"/>
    <m/>
    <n v="0"/>
  </r>
  <r>
    <x v="19"/>
    <x v="39"/>
    <x v="107"/>
    <m/>
    <n v="0"/>
  </r>
  <r>
    <x v="20"/>
    <x v="39"/>
    <x v="107"/>
    <m/>
    <n v="0"/>
  </r>
  <r>
    <x v="21"/>
    <x v="39"/>
    <x v="107"/>
    <m/>
    <n v="0"/>
  </r>
  <r>
    <x v="22"/>
    <x v="39"/>
    <x v="107"/>
    <m/>
    <n v="0"/>
  </r>
  <r>
    <x v="23"/>
    <x v="39"/>
    <x v="107"/>
    <n v="245000"/>
    <n v="245000"/>
  </r>
  <r>
    <x v="24"/>
    <x v="39"/>
    <x v="107"/>
    <m/>
    <n v="0"/>
  </r>
  <r>
    <x v="25"/>
    <x v="39"/>
    <x v="107"/>
    <m/>
    <n v="0"/>
  </r>
  <r>
    <x v="26"/>
    <x v="39"/>
    <x v="107"/>
    <m/>
    <n v="0"/>
  </r>
  <r>
    <x v="27"/>
    <x v="39"/>
    <x v="107"/>
    <m/>
    <n v="0"/>
  </r>
  <r>
    <x v="28"/>
    <x v="39"/>
    <x v="107"/>
    <m/>
    <n v="0"/>
  </r>
  <r>
    <x v="29"/>
    <x v="39"/>
    <x v="107"/>
    <n v="359950"/>
    <n v="359950"/>
  </r>
  <r>
    <x v="30"/>
    <x v="39"/>
    <x v="107"/>
    <m/>
    <n v="0"/>
  </r>
  <r>
    <x v="31"/>
    <x v="39"/>
    <x v="107"/>
    <m/>
    <n v="0"/>
  </r>
  <r>
    <x v="32"/>
    <x v="39"/>
    <x v="107"/>
    <m/>
    <n v="0"/>
  </r>
  <r>
    <x v="33"/>
    <x v="39"/>
    <x v="107"/>
    <m/>
    <n v="0"/>
  </r>
  <r>
    <x v="34"/>
    <x v="39"/>
    <x v="107"/>
    <m/>
    <n v="0"/>
  </r>
  <r>
    <x v="35"/>
    <x v="39"/>
    <x v="107"/>
    <m/>
    <n v="0"/>
  </r>
  <r>
    <x v="36"/>
    <x v="39"/>
    <x v="107"/>
    <m/>
    <n v="0"/>
  </r>
  <r>
    <x v="37"/>
    <x v="39"/>
    <x v="107"/>
    <m/>
    <n v="0"/>
  </r>
  <r>
    <x v="38"/>
    <x v="39"/>
    <x v="107"/>
    <m/>
    <n v="0"/>
  </r>
  <r>
    <x v="39"/>
    <x v="39"/>
    <x v="107"/>
    <m/>
    <n v="0"/>
  </r>
  <r>
    <x v="40"/>
    <x v="39"/>
    <x v="107"/>
    <m/>
    <n v="0"/>
  </r>
  <r>
    <x v="41"/>
    <x v="39"/>
    <x v="107"/>
    <n v="311000"/>
    <n v="622000"/>
  </r>
  <r>
    <x v="42"/>
    <x v="39"/>
    <x v="107"/>
    <m/>
    <n v="0"/>
  </r>
  <r>
    <x v="43"/>
    <x v="39"/>
    <x v="107"/>
    <m/>
    <n v="0"/>
  </r>
  <r>
    <x v="44"/>
    <x v="39"/>
    <x v="107"/>
    <m/>
    <n v="0"/>
  </r>
  <r>
    <x v="45"/>
    <x v="39"/>
    <x v="107"/>
    <m/>
    <n v="0"/>
  </r>
  <r>
    <x v="46"/>
    <x v="39"/>
    <x v="107"/>
    <m/>
    <n v="0"/>
  </r>
  <r>
    <x v="47"/>
    <x v="39"/>
    <x v="107"/>
    <m/>
    <n v="0"/>
  </r>
  <r>
    <x v="48"/>
    <x v="39"/>
    <x v="107"/>
    <m/>
    <n v="0"/>
  </r>
  <r>
    <x v="49"/>
    <x v="39"/>
    <x v="107"/>
    <m/>
    <n v="0"/>
  </r>
  <r>
    <x v="50"/>
    <x v="39"/>
    <x v="107"/>
    <m/>
    <n v="0"/>
  </r>
  <r>
    <x v="51"/>
    <x v="39"/>
    <x v="107"/>
    <m/>
    <n v="0"/>
  </r>
  <r>
    <x v="52"/>
    <x v="39"/>
    <x v="107"/>
    <m/>
    <n v="0"/>
  </r>
  <r>
    <x v="53"/>
    <x v="39"/>
    <x v="107"/>
    <m/>
    <n v="0"/>
  </r>
  <r>
    <x v="54"/>
    <x v="39"/>
    <x v="107"/>
    <n v="361950"/>
    <n v="361950"/>
  </r>
  <r>
    <x v="55"/>
    <x v="39"/>
    <x v="107"/>
    <m/>
    <n v="0"/>
  </r>
  <r>
    <x v="56"/>
    <x v="39"/>
    <x v="107"/>
    <m/>
    <n v="0"/>
  </r>
  <r>
    <x v="57"/>
    <x v="39"/>
    <x v="107"/>
    <m/>
    <n v="0"/>
  </r>
  <r>
    <x v="58"/>
    <x v="39"/>
    <x v="107"/>
    <m/>
    <n v="0"/>
  </r>
  <r>
    <x v="59"/>
    <x v="39"/>
    <x v="107"/>
    <m/>
    <n v="0"/>
  </r>
  <r>
    <x v="60"/>
    <x v="39"/>
    <x v="107"/>
    <m/>
    <n v="0"/>
  </r>
  <r>
    <x v="61"/>
    <x v="39"/>
    <x v="107"/>
    <m/>
    <n v="0"/>
  </r>
  <r>
    <x v="62"/>
    <x v="39"/>
    <x v="107"/>
    <m/>
    <n v="0"/>
  </r>
  <r>
    <x v="63"/>
    <x v="39"/>
    <x v="107"/>
    <m/>
    <n v="0"/>
  </r>
  <r>
    <x v="64"/>
    <x v="39"/>
    <x v="107"/>
    <m/>
    <n v="0"/>
  </r>
  <r>
    <x v="65"/>
    <x v="39"/>
    <x v="107"/>
    <m/>
    <n v="0"/>
  </r>
  <r>
    <x v="66"/>
    <x v="39"/>
    <x v="107"/>
    <m/>
    <n v="0"/>
  </r>
  <r>
    <x v="67"/>
    <x v="39"/>
    <x v="107"/>
    <m/>
    <n v="0"/>
  </r>
  <r>
    <x v="68"/>
    <x v="39"/>
    <x v="107"/>
    <m/>
    <n v="0"/>
  </r>
  <r>
    <x v="69"/>
    <x v="39"/>
    <x v="107"/>
    <m/>
    <n v="0"/>
  </r>
  <r>
    <x v="70"/>
    <x v="39"/>
    <x v="107"/>
    <m/>
    <n v="0"/>
  </r>
  <r>
    <x v="71"/>
    <x v="39"/>
    <x v="107"/>
    <m/>
    <n v="0"/>
  </r>
  <r>
    <x v="72"/>
    <x v="39"/>
    <x v="107"/>
    <m/>
    <n v="0"/>
  </r>
  <r>
    <x v="73"/>
    <x v="39"/>
    <x v="107"/>
    <m/>
    <n v="0"/>
  </r>
  <r>
    <x v="74"/>
    <x v="39"/>
    <x v="107"/>
    <m/>
    <n v="0"/>
  </r>
  <r>
    <x v="75"/>
    <x v="39"/>
    <x v="107"/>
    <m/>
    <n v="0"/>
  </r>
  <r>
    <x v="76"/>
    <x v="39"/>
    <x v="107"/>
    <m/>
    <n v="0"/>
  </r>
  <r>
    <x v="77"/>
    <x v="39"/>
    <x v="107"/>
    <m/>
    <n v="0"/>
  </r>
  <r>
    <x v="78"/>
    <x v="39"/>
    <x v="107"/>
    <m/>
    <n v="0"/>
  </r>
  <r>
    <x v="79"/>
    <x v="39"/>
    <x v="107"/>
    <n v="240000"/>
    <n v="240000"/>
  </r>
  <r>
    <x v="80"/>
    <x v="39"/>
    <x v="107"/>
    <m/>
    <n v="0"/>
  </r>
  <r>
    <x v="81"/>
    <x v="39"/>
    <x v="107"/>
    <m/>
    <n v="0"/>
  </r>
  <r>
    <x v="82"/>
    <x v="39"/>
    <x v="107"/>
    <m/>
    <n v="0"/>
  </r>
  <r>
    <x v="83"/>
    <x v="39"/>
    <x v="107"/>
    <m/>
    <n v="0"/>
  </r>
  <r>
    <x v="84"/>
    <x v="39"/>
    <x v="107"/>
    <m/>
    <n v="0"/>
  </r>
  <r>
    <x v="85"/>
    <x v="39"/>
    <x v="107"/>
    <m/>
    <n v="0"/>
  </r>
  <r>
    <x v="86"/>
    <x v="39"/>
    <x v="107"/>
    <m/>
    <n v="0"/>
  </r>
  <r>
    <x v="87"/>
    <x v="39"/>
    <x v="107"/>
    <m/>
    <n v="0"/>
  </r>
  <r>
    <x v="88"/>
    <x v="39"/>
    <x v="107"/>
    <m/>
    <n v="0"/>
  </r>
  <r>
    <x v="89"/>
    <x v="39"/>
    <x v="107"/>
    <m/>
    <n v="0"/>
  </r>
  <r>
    <x v="90"/>
    <x v="39"/>
    <x v="107"/>
    <m/>
    <n v="0"/>
  </r>
  <r>
    <x v="91"/>
    <x v="39"/>
    <x v="107"/>
    <m/>
    <n v="0"/>
  </r>
  <r>
    <x v="92"/>
    <x v="39"/>
    <x v="107"/>
    <m/>
    <n v="0"/>
  </r>
  <r>
    <x v="93"/>
    <x v="39"/>
    <x v="107"/>
    <m/>
    <n v="0"/>
  </r>
  <r>
    <x v="94"/>
    <x v="39"/>
    <x v="107"/>
    <m/>
    <n v="0"/>
  </r>
  <r>
    <x v="95"/>
    <x v="39"/>
    <x v="107"/>
    <m/>
    <n v="0"/>
  </r>
  <r>
    <x v="96"/>
    <x v="39"/>
    <x v="107"/>
    <m/>
    <n v="0"/>
  </r>
  <r>
    <x v="97"/>
    <x v="39"/>
    <x v="107"/>
    <m/>
    <n v="0"/>
  </r>
  <r>
    <x v="98"/>
    <x v="39"/>
    <x v="107"/>
    <m/>
    <n v="0"/>
  </r>
  <r>
    <x v="99"/>
    <x v="39"/>
    <x v="107"/>
    <m/>
    <n v="0"/>
  </r>
  <r>
    <x v="100"/>
    <x v="39"/>
    <x v="107"/>
    <m/>
    <n v="0"/>
  </r>
  <r>
    <x v="101"/>
    <x v="39"/>
    <x v="107"/>
    <m/>
    <n v="0"/>
  </r>
  <r>
    <x v="102"/>
    <x v="39"/>
    <x v="107"/>
    <m/>
    <n v="0"/>
  </r>
  <r>
    <x v="103"/>
    <x v="39"/>
    <x v="107"/>
    <m/>
    <n v="0"/>
  </r>
  <r>
    <x v="104"/>
    <x v="39"/>
    <x v="107"/>
    <m/>
    <n v="0"/>
  </r>
  <r>
    <x v="105"/>
    <x v="39"/>
    <x v="107"/>
    <m/>
    <n v="0"/>
  </r>
  <r>
    <x v="106"/>
    <x v="39"/>
    <x v="107"/>
    <m/>
    <n v="0"/>
  </r>
  <r>
    <x v="107"/>
    <x v="39"/>
    <x v="107"/>
    <m/>
    <n v="0"/>
  </r>
  <r>
    <x v="108"/>
    <x v="39"/>
    <x v="107"/>
    <m/>
    <n v="0"/>
  </r>
  <r>
    <x v="109"/>
    <x v="39"/>
    <x v="107"/>
    <m/>
    <n v="0"/>
  </r>
  <r>
    <x v="110"/>
    <x v="39"/>
    <x v="107"/>
    <m/>
    <n v="0"/>
  </r>
  <r>
    <x v="111"/>
    <x v="39"/>
    <x v="107"/>
    <m/>
    <n v="0"/>
  </r>
  <r>
    <x v="112"/>
    <x v="39"/>
    <x v="107"/>
    <n v="316800"/>
    <n v="316800"/>
  </r>
  <r>
    <x v="113"/>
    <x v="39"/>
    <x v="107"/>
    <m/>
    <n v="0"/>
  </r>
  <r>
    <x v="114"/>
    <x v="39"/>
    <x v="107"/>
    <m/>
    <n v="0"/>
  </r>
  <r>
    <x v="115"/>
    <x v="39"/>
    <x v="107"/>
    <m/>
    <n v="0"/>
  </r>
  <r>
    <x v="116"/>
    <x v="39"/>
    <x v="107"/>
    <m/>
    <n v="0"/>
  </r>
  <r>
    <x v="117"/>
    <x v="39"/>
    <x v="107"/>
    <m/>
    <n v="0"/>
  </r>
  <r>
    <x v="118"/>
    <x v="39"/>
    <x v="107"/>
    <m/>
    <n v="0"/>
  </r>
  <r>
    <x v="119"/>
    <x v="39"/>
    <x v="107"/>
    <m/>
    <n v="0"/>
  </r>
  <r>
    <x v="120"/>
    <x v="39"/>
    <x v="107"/>
    <m/>
    <n v="0"/>
  </r>
  <r>
    <x v="121"/>
    <x v="39"/>
    <x v="107"/>
    <m/>
    <n v="0"/>
  </r>
  <r>
    <x v="122"/>
    <x v="39"/>
    <x v="107"/>
    <m/>
    <n v="0"/>
  </r>
  <r>
    <x v="123"/>
    <x v="39"/>
    <x v="107"/>
    <m/>
    <n v="0"/>
  </r>
  <r>
    <x v="124"/>
    <x v="39"/>
    <x v="107"/>
    <m/>
    <n v="0"/>
  </r>
  <r>
    <x v="125"/>
    <x v="39"/>
    <x v="107"/>
    <m/>
    <n v="0"/>
  </r>
  <r>
    <x v="126"/>
    <x v="39"/>
    <x v="107"/>
    <m/>
    <n v="0"/>
  </r>
  <r>
    <x v="127"/>
    <x v="39"/>
    <x v="107"/>
    <m/>
    <n v="0"/>
  </r>
  <r>
    <x v="128"/>
    <x v="39"/>
    <x v="107"/>
    <m/>
    <n v="0"/>
  </r>
  <r>
    <x v="129"/>
    <x v="39"/>
    <x v="107"/>
    <m/>
    <n v="0"/>
  </r>
  <r>
    <x v="130"/>
    <x v="39"/>
    <x v="107"/>
    <m/>
    <n v="0"/>
  </r>
  <r>
    <x v="131"/>
    <x v="39"/>
    <x v="107"/>
    <m/>
    <n v="0"/>
  </r>
  <r>
    <x v="132"/>
    <x v="39"/>
    <x v="107"/>
    <m/>
    <n v="0"/>
  </r>
  <r>
    <x v="133"/>
    <x v="39"/>
    <x v="107"/>
    <m/>
    <n v="0"/>
  </r>
  <r>
    <x v="134"/>
    <x v="39"/>
    <x v="107"/>
    <m/>
    <n v="0"/>
  </r>
  <r>
    <x v="135"/>
    <x v="39"/>
    <x v="107"/>
    <m/>
    <n v="0"/>
  </r>
  <r>
    <x v="136"/>
    <x v="39"/>
    <x v="107"/>
    <m/>
    <n v="0"/>
  </r>
  <r>
    <x v="137"/>
    <x v="39"/>
    <x v="107"/>
    <m/>
    <n v="0"/>
  </r>
  <r>
    <x v="138"/>
    <x v="39"/>
    <x v="107"/>
    <m/>
    <n v="0"/>
  </r>
  <r>
    <x v="139"/>
    <x v="39"/>
    <x v="107"/>
    <m/>
    <n v="0"/>
  </r>
  <r>
    <x v="140"/>
    <x v="39"/>
    <x v="107"/>
    <n v="159500"/>
    <n v="159500"/>
  </r>
  <r>
    <x v="141"/>
    <x v="39"/>
    <x v="107"/>
    <m/>
    <n v="0"/>
  </r>
  <r>
    <x v="142"/>
    <x v="39"/>
    <x v="107"/>
    <m/>
    <n v="0"/>
  </r>
  <r>
    <x v="143"/>
    <x v="39"/>
    <x v="107"/>
    <m/>
    <n v="0"/>
  </r>
  <r>
    <x v="144"/>
    <x v="39"/>
    <x v="107"/>
    <m/>
    <n v="0"/>
  </r>
  <r>
    <x v="145"/>
    <x v="39"/>
    <x v="107"/>
    <m/>
    <n v="0"/>
  </r>
  <r>
    <x v="146"/>
    <x v="39"/>
    <x v="107"/>
    <m/>
    <n v="0"/>
  </r>
  <r>
    <x v="147"/>
    <x v="39"/>
    <x v="107"/>
    <m/>
    <n v="0"/>
  </r>
  <r>
    <x v="148"/>
    <x v="39"/>
    <x v="107"/>
    <m/>
    <n v="0"/>
  </r>
  <r>
    <x v="149"/>
    <x v="39"/>
    <x v="107"/>
    <m/>
    <n v="0"/>
  </r>
  <r>
    <x v="150"/>
    <x v="39"/>
    <x v="107"/>
    <m/>
    <n v="0"/>
  </r>
  <r>
    <x v="151"/>
    <x v="39"/>
    <x v="107"/>
    <m/>
    <n v="0"/>
  </r>
  <r>
    <x v="152"/>
    <x v="39"/>
    <x v="107"/>
    <m/>
    <n v="0"/>
  </r>
  <r>
    <x v="153"/>
    <x v="39"/>
    <x v="107"/>
    <m/>
    <n v="0"/>
  </r>
  <r>
    <x v="154"/>
    <x v="39"/>
    <x v="107"/>
    <m/>
    <n v="0"/>
  </r>
  <r>
    <x v="155"/>
    <x v="39"/>
    <x v="107"/>
    <m/>
    <n v="0"/>
  </r>
  <r>
    <x v="156"/>
    <x v="39"/>
    <x v="107"/>
    <m/>
    <n v="0"/>
  </r>
  <r>
    <x v="157"/>
    <x v="39"/>
    <x v="107"/>
    <m/>
    <n v="0"/>
  </r>
  <r>
    <x v="158"/>
    <x v="39"/>
    <x v="107"/>
    <m/>
    <n v="0"/>
  </r>
  <r>
    <x v="159"/>
    <x v="39"/>
    <x v="107"/>
    <m/>
    <n v="0"/>
  </r>
  <r>
    <x v="160"/>
    <x v="39"/>
    <x v="107"/>
    <m/>
    <n v="0"/>
  </r>
  <r>
    <x v="161"/>
    <x v="39"/>
    <x v="107"/>
    <m/>
    <n v="0"/>
  </r>
  <r>
    <x v="162"/>
    <x v="39"/>
    <x v="107"/>
    <m/>
    <n v="0"/>
  </r>
  <r>
    <x v="163"/>
    <x v="39"/>
    <x v="107"/>
    <m/>
    <n v="0"/>
  </r>
  <r>
    <x v="164"/>
    <x v="39"/>
    <x v="107"/>
    <m/>
    <n v="0"/>
  </r>
  <r>
    <x v="165"/>
    <x v="39"/>
    <x v="107"/>
    <m/>
    <n v="0"/>
  </r>
  <r>
    <x v="166"/>
    <x v="39"/>
    <x v="107"/>
    <m/>
    <n v="0"/>
  </r>
  <r>
    <x v="167"/>
    <x v="39"/>
    <x v="107"/>
    <m/>
    <n v="0"/>
  </r>
  <r>
    <x v="168"/>
    <x v="39"/>
    <x v="107"/>
    <m/>
    <n v="0"/>
  </r>
  <r>
    <x v="169"/>
    <x v="39"/>
    <x v="107"/>
    <m/>
    <n v="0"/>
  </r>
  <r>
    <x v="170"/>
    <x v="39"/>
    <x v="107"/>
    <m/>
    <n v="0"/>
  </r>
  <r>
    <x v="171"/>
    <x v="39"/>
    <x v="107"/>
    <m/>
    <n v="0"/>
  </r>
  <r>
    <x v="172"/>
    <x v="39"/>
    <x v="107"/>
    <m/>
    <n v="0"/>
  </r>
  <r>
    <x v="173"/>
    <x v="39"/>
    <x v="107"/>
    <m/>
    <n v="0"/>
  </r>
  <r>
    <x v="174"/>
    <x v="39"/>
    <x v="107"/>
    <m/>
    <n v="0"/>
  </r>
  <r>
    <x v="175"/>
    <x v="39"/>
    <x v="107"/>
    <m/>
    <n v="0"/>
  </r>
  <r>
    <x v="176"/>
    <x v="39"/>
    <x v="107"/>
    <m/>
    <n v="0"/>
  </r>
  <r>
    <x v="177"/>
    <x v="39"/>
    <x v="107"/>
    <m/>
    <n v="0"/>
  </r>
  <r>
    <x v="178"/>
    <x v="39"/>
    <x v="107"/>
    <m/>
    <n v="0"/>
  </r>
  <r>
    <x v="179"/>
    <x v="39"/>
    <x v="107"/>
    <m/>
    <n v="0"/>
  </r>
  <r>
    <x v="180"/>
    <x v="39"/>
    <x v="107"/>
    <m/>
    <n v="0"/>
  </r>
  <r>
    <x v="181"/>
    <x v="39"/>
    <x v="107"/>
    <m/>
    <n v="0"/>
  </r>
  <r>
    <x v="182"/>
    <x v="39"/>
    <x v="107"/>
    <m/>
    <n v="0"/>
  </r>
  <r>
    <x v="183"/>
    <x v="39"/>
    <x v="107"/>
    <m/>
    <n v="0"/>
  </r>
  <r>
    <x v="184"/>
    <x v="39"/>
    <x v="107"/>
    <m/>
    <n v="0"/>
  </r>
  <r>
    <x v="185"/>
    <x v="39"/>
    <x v="107"/>
    <m/>
    <n v="0"/>
  </r>
  <r>
    <x v="186"/>
    <x v="39"/>
    <x v="107"/>
    <m/>
    <n v="0"/>
  </r>
  <r>
    <x v="187"/>
    <x v="39"/>
    <x v="107"/>
    <m/>
    <n v="0"/>
  </r>
  <r>
    <x v="188"/>
    <x v="39"/>
    <x v="107"/>
    <n v="445000"/>
    <n v="445000"/>
  </r>
  <r>
    <x v="189"/>
    <x v="39"/>
    <x v="107"/>
    <m/>
    <m/>
  </r>
  <r>
    <x v="190"/>
    <x v="39"/>
    <x v="107"/>
    <m/>
    <m/>
  </r>
  <r>
    <x v="191"/>
    <x v="39"/>
    <x v="107"/>
    <m/>
    <m/>
  </r>
  <r>
    <x v="192"/>
    <x v="39"/>
    <x v="107"/>
    <m/>
    <m/>
  </r>
  <r>
    <x v="202"/>
    <x v="39"/>
    <x v="107"/>
    <m/>
    <m/>
  </r>
  <r>
    <x v="194"/>
    <x v="39"/>
    <x v="107"/>
    <m/>
    <m/>
  </r>
  <r>
    <x v="195"/>
    <x v="39"/>
    <x v="107"/>
    <m/>
    <m/>
  </r>
  <r>
    <x v="196"/>
    <x v="39"/>
    <x v="107"/>
    <m/>
    <m/>
  </r>
  <r>
    <x v="197"/>
    <x v="39"/>
    <x v="107"/>
    <m/>
    <m/>
  </r>
  <r>
    <x v="198"/>
    <x v="39"/>
    <x v="107"/>
    <m/>
    <m/>
  </r>
  <r>
    <x v="199"/>
    <x v="39"/>
    <x v="107"/>
    <m/>
    <m/>
  </r>
  <r>
    <x v="200"/>
    <x v="39"/>
    <x v="107"/>
    <m/>
    <m/>
  </r>
  <r>
    <x v="201"/>
    <x v="39"/>
    <x v="107"/>
    <m/>
    <m/>
  </r>
  <r>
    <x v="203"/>
    <x v="39"/>
    <x v="107"/>
    <m/>
    <m/>
  </r>
  <r>
    <x v="12"/>
    <x v="49"/>
    <x v="107"/>
    <m/>
    <n v="0"/>
  </r>
  <r>
    <x v="13"/>
    <x v="49"/>
    <x v="107"/>
    <m/>
    <n v="0"/>
  </r>
  <r>
    <x v="14"/>
    <x v="49"/>
    <x v="107"/>
    <m/>
    <n v="0"/>
  </r>
  <r>
    <x v="15"/>
    <x v="49"/>
    <x v="107"/>
    <n v="204950"/>
    <n v="204950"/>
  </r>
  <r>
    <x v="16"/>
    <x v="49"/>
    <x v="107"/>
    <m/>
    <n v="0"/>
  </r>
  <r>
    <x v="17"/>
    <x v="49"/>
    <x v="107"/>
    <n v="361250"/>
    <n v="722500"/>
  </r>
  <r>
    <x v="18"/>
    <x v="49"/>
    <x v="107"/>
    <m/>
    <n v="0"/>
  </r>
  <r>
    <x v="19"/>
    <x v="49"/>
    <x v="107"/>
    <m/>
    <n v="0"/>
  </r>
  <r>
    <x v="20"/>
    <x v="49"/>
    <x v="107"/>
    <n v="327000"/>
    <n v="327000"/>
  </r>
  <r>
    <x v="21"/>
    <x v="49"/>
    <x v="107"/>
    <m/>
    <n v="0"/>
  </r>
  <r>
    <x v="22"/>
    <x v="49"/>
    <x v="107"/>
    <m/>
    <n v="0"/>
  </r>
  <r>
    <x v="23"/>
    <x v="49"/>
    <x v="107"/>
    <n v="196000"/>
    <n v="196000"/>
  </r>
  <r>
    <x v="24"/>
    <x v="49"/>
    <x v="107"/>
    <m/>
    <n v="0"/>
  </r>
  <r>
    <x v="25"/>
    <x v="49"/>
    <x v="107"/>
    <m/>
    <n v="0"/>
  </r>
  <r>
    <x v="26"/>
    <x v="49"/>
    <x v="107"/>
    <n v="377000"/>
    <n v="377000"/>
  </r>
  <r>
    <x v="27"/>
    <x v="49"/>
    <x v="107"/>
    <m/>
    <n v="0"/>
  </r>
  <r>
    <x v="28"/>
    <x v="49"/>
    <x v="107"/>
    <n v="825500"/>
    <n v="825500"/>
  </r>
  <r>
    <x v="29"/>
    <x v="49"/>
    <x v="107"/>
    <n v="424950"/>
    <n v="424950"/>
  </r>
  <r>
    <x v="30"/>
    <x v="49"/>
    <x v="107"/>
    <n v="477475"/>
    <n v="2189900"/>
  </r>
  <r>
    <x v="31"/>
    <x v="49"/>
    <x v="107"/>
    <m/>
    <n v="0"/>
  </r>
  <r>
    <x v="32"/>
    <x v="49"/>
    <x v="107"/>
    <n v="584950"/>
    <n v="1169900"/>
  </r>
  <r>
    <x v="33"/>
    <x v="49"/>
    <x v="107"/>
    <m/>
    <n v="0"/>
  </r>
  <r>
    <x v="34"/>
    <x v="49"/>
    <x v="107"/>
    <n v="455000"/>
    <n v="455000"/>
  </r>
  <r>
    <x v="35"/>
    <x v="49"/>
    <x v="107"/>
    <m/>
    <n v="0"/>
  </r>
  <r>
    <x v="36"/>
    <x v="49"/>
    <x v="107"/>
    <n v="525000"/>
    <n v="525000"/>
  </r>
  <r>
    <x v="37"/>
    <x v="49"/>
    <x v="107"/>
    <m/>
    <n v="0"/>
  </r>
  <r>
    <x v="38"/>
    <x v="49"/>
    <x v="107"/>
    <m/>
    <n v="0"/>
  </r>
  <r>
    <x v="39"/>
    <x v="49"/>
    <x v="107"/>
    <m/>
    <n v="0"/>
  </r>
  <r>
    <x v="40"/>
    <x v="49"/>
    <x v="107"/>
    <m/>
    <n v="0"/>
  </r>
  <r>
    <x v="41"/>
    <x v="49"/>
    <x v="107"/>
    <n v="365000"/>
    <n v="365000"/>
  </r>
  <r>
    <x v="42"/>
    <x v="49"/>
    <x v="107"/>
    <n v="385000"/>
    <n v="385000"/>
  </r>
  <r>
    <x v="43"/>
    <x v="49"/>
    <x v="107"/>
    <n v="640000"/>
    <n v="640000"/>
  </r>
  <r>
    <x v="44"/>
    <x v="49"/>
    <x v="107"/>
    <m/>
    <n v="0"/>
  </r>
  <r>
    <x v="45"/>
    <x v="49"/>
    <x v="107"/>
    <m/>
    <n v="0"/>
  </r>
  <r>
    <x v="46"/>
    <x v="49"/>
    <x v="107"/>
    <m/>
    <n v="0"/>
  </r>
  <r>
    <x v="47"/>
    <x v="49"/>
    <x v="107"/>
    <m/>
    <n v="0"/>
  </r>
  <r>
    <x v="48"/>
    <x v="49"/>
    <x v="107"/>
    <m/>
    <n v="0"/>
  </r>
  <r>
    <x v="49"/>
    <x v="49"/>
    <x v="107"/>
    <m/>
    <n v="0"/>
  </r>
  <r>
    <x v="50"/>
    <x v="49"/>
    <x v="107"/>
    <m/>
    <n v="0"/>
  </r>
  <r>
    <x v="51"/>
    <x v="49"/>
    <x v="107"/>
    <n v="462000"/>
    <n v="462000"/>
  </r>
  <r>
    <x v="52"/>
    <x v="49"/>
    <x v="107"/>
    <n v="347500"/>
    <n v="347500"/>
  </r>
  <r>
    <x v="53"/>
    <x v="49"/>
    <x v="107"/>
    <m/>
    <n v="0"/>
  </r>
  <r>
    <x v="54"/>
    <x v="49"/>
    <x v="107"/>
    <n v="900000"/>
    <n v="900000"/>
  </r>
  <r>
    <x v="55"/>
    <x v="49"/>
    <x v="107"/>
    <n v="590000"/>
    <n v="590000"/>
  </r>
  <r>
    <x v="56"/>
    <x v="49"/>
    <x v="107"/>
    <m/>
    <n v="0"/>
  </r>
  <r>
    <x v="57"/>
    <x v="49"/>
    <x v="107"/>
    <m/>
    <n v="0"/>
  </r>
  <r>
    <x v="58"/>
    <x v="49"/>
    <x v="107"/>
    <m/>
    <n v="0"/>
  </r>
  <r>
    <x v="59"/>
    <x v="49"/>
    <x v="107"/>
    <m/>
    <n v="0"/>
  </r>
  <r>
    <x v="60"/>
    <x v="49"/>
    <x v="107"/>
    <m/>
    <n v="0"/>
  </r>
  <r>
    <x v="61"/>
    <x v="49"/>
    <x v="107"/>
    <m/>
    <n v="0"/>
  </r>
  <r>
    <x v="62"/>
    <x v="49"/>
    <x v="107"/>
    <m/>
    <n v="0"/>
  </r>
  <r>
    <x v="63"/>
    <x v="49"/>
    <x v="107"/>
    <n v="280000"/>
    <n v="280000"/>
  </r>
  <r>
    <x v="64"/>
    <x v="49"/>
    <x v="107"/>
    <m/>
    <n v="0"/>
  </r>
  <r>
    <x v="65"/>
    <x v="49"/>
    <x v="107"/>
    <m/>
    <n v="0"/>
  </r>
  <r>
    <x v="66"/>
    <x v="49"/>
    <x v="107"/>
    <m/>
    <n v="0"/>
  </r>
  <r>
    <x v="67"/>
    <x v="49"/>
    <x v="107"/>
    <m/>
    <n v="0"/>
  </r>
  <r>
    <x v="68"/>
    <x v="49"/>
    <x v="107"/>
    <m/>
    <n v="0"/>
  </r>
  <r>
    <x v="69"/>
    <x v="49"/>
    <x v="107"/>
    <m/>
    <n v="0"/>
  </r>
  <r>
    <x v="70"/>
    <x v="49"/>
    <x v="107"/>
    <m/>
    <n v="0"/>
  </r>
  <r>
    <x v="71"/>
    <x v="49"/>
    <x v="107"/>
    <m/>
    <n v="0"/>
  </r>
  <r>
    <x v="72"/>
    <x v="49"/>
    <x v="107"/>
    <m/>
    <n v="0"/>
  </r>
  <r>
    <x v="73"/>
    <x v="49"/>
    <x v="107"/>
    <m/>
    <n v="0"/>
  </r>
  <r>
    <x v="74"/>
    <x v="49"/>
    <x v="107"/>
    <m/>
    <n v="0"/>
  </r>
  <r>
    <x v="75"/>
    <x v="49"/>
    <x v="107"/>
    <n v="541000"/>
    <n v="541000"/>
  </r>
  <r>
    <x v="76"/>
    <x v="49"/>
    <x v="107"/>
    <m/>
    <n v="0"/>
  </r>
  <r>
    <x v="77"/>
    <x v="49"/>
    <x v="107"/>
    <m/>
    <n v="0"/>
  </r>
  <r>
    <x v="78"/>
    <x v="49"/>
    <x v="107"/>
    <m/>
    <n v="0"/>
  </r>
  <r>
    <x v="79"/>
    <x v="49"/>
    <x v="107"/>
    <m/>
    <n v="0"/>
  </r>
  <r>
    <x v="80"/>
    <x v="49"/>
    <x v="107"/>
    <m/>
    <n v="0"/>
  </r>
  <r>
    <x v="81"/>
    <x v="49"/>
    <x v="107"/>
    <n v="214000"/>
    <n v="214000"/>
  </r>
  <r>
    <x v="82"/>
    <x v="49"/>
    <x v="107"/>
    <m/>
    <n v="0"/>
  </r>
  <r>
    <x v="83"/>
    <x v="49"/>
    <x v="107"/>
    <m/>
    <n v="0"/>
  </r>
  <r>
    <x v="84"/>
    <x v="49"/>
    <x v="107"/>
    <m/>
    <n v="0"/>
  </r>
  <r>
    <x v="85"/>
    <x v="49"/>
    <x v="107"/>
    <m/>
    <n v="0"/>
  </r>
  <r>
    <x v="86"/>
    <x v="49"/>
    <x v="107"/>
    <m/>
    <n v="0"/>
  </r>
  <r>
    <x v="87"/>
    <x v="49"/>
    <x v="107"/>
    <m/>
    <n v="0"/>
  </r>
  <r>
    <x v="88"/>
    <x v="49"/>
    <x v="107"/>
    <m/>
    <n v="0"/>
  </r>
  <r>
    <x v="89"/>
    <x v="49"/>
    <x v="107"/>
    <m/>
    <n v="0"/>
  </r>
  <r>
    <x v="90"/>
    <x v="49"/>
    <x v="107"/>
    <m/>
    <n v="0"/>
  </r>
  <r>
    <x v="91"/>
    <x v="49"/>
    <x v="107"/>
    <m/>
    <n v="0"/>
  </r>
  <r>
    <x v="92"/>
    <x v="49"/>
    <x v="107"/>
    <m/>
    <n v="0"/>
  </r>
  <r>
    <x v="93"/>
    <x v="49"/>
    <x v="107"/>
    <m/>
    <n v="0"/>
  </r>
  <r>
    <x v="94"/>
    <x v="49"/>
    <x v="107"/>
    <m/>
    <n v="0"/>
  </r>
  <r>
    <x v="95"/>
    <x v="49"/>
    <x v="107"/>
    <m/>
    <n v="0"/>
  </r>
  <r>
    <x v="96"/>
    <x v="49"/>
    <x v="107"/>
    <m/>
    <n v="0"/>
  </r>
  <r>
    <x v="97"/>
    <x v="49"/>
    <x v="107"/>
    <m/>
    <n v="0"/>
  </r>
  <r>
    <x v="98"/>
    <x v="49"/>
    <x v="107"/>
    <m/>
    <n v="0"/>
  </r>
  <r>
    <x v="99"/>
    <x v="49"/>
    <x v="107"/>
    <m/>
    <n v="0"/>
  </r>
  <r>
    <x v="100"/>
    <x v="49"/>
    <x v="107"/>
    <m/>
    <n v="0"/>
  </r>
  <r>
    <x v="101"/>
    <x v="49"/>
    <x v="107"/>
    <m/>
    <n v="0"/>
  </r>
  <r>
    <x v="102"/>
    <x v="49"/>
    <x v="107"/>
    <m/>
    <n v="0"/>
  </r>
  <r>
    <x v="103"/>
    <x v="49"/>
    <x v="107"/>
    <m/>
    <n v="0"/>
  </r>
  <r>
    <x v="104"/>
    <x v="49"/>
    <x v="107"/>
    <n v="53000"/>
    <n v="53000"/>
  </r>
  <r>
    <x v="105"/>
    <x v="49"/>
    <x v="107"/>
    <m/>
    <n v="0"/>
  </r>
  <r>
    <x v="106"/>
    <x v="49"/>
    <x v="107"/>
    <m/>
    <n v="0"/>
  </r>
  <r>
    <x v="107"/>
    <x v="49"/>
    <x v="107"/>
    <m/>
    <n v="0"/>
  </r>
  <r>
    <x v="108"/>
    <x v="49"/>
    <x v="107"/>
    <n v="128000"/>
    <n v="128000"/>
  </r>
  <r>
    <x v="109"/>
    <x v="49"/>
    <x v="107"/>
    <m/>
    <n v="0"/>
  </r>
  <r>
    <x v="110"/>
    <x v="49"/>
    <x v="107"/>
    <n v="98950"/>
    <n v="98950"/>
  </r>
  <r>
    <x v="111"/>
    <x v="49"/>
    <x v="107"/>
    <m/>
    <n v="0"/>
  </r>
  <r>
    <x v="112"/>
    <x v="49"/>
    <x v="107"/>
    <m/>
    <n v="0"/>
  </r>
  <r>
    <x v="113"/>
    <x v="49"/>
    <x v="107"/>
    <n v="560000"/>
    <n v="560000"/>
  </r>
  <r>
    <x v="114"/>
    <x v="49"/>
    <x v="107"/>
    <m/>
    <n v="0"/>
  </r>
  <r>
    <x v="115"/>
    <x v="49"/>
    <x v="107"/>
    <n v="475000"/>
    <n v="475000"/>
  </r>
  <r>
    <x v="116"/>
    <x v="49"/>
    <x v="107"/>
    <m/>
    <n v="0"/>
  </r>
  <r>
    <x v="117"/>
    <x v="49"/>
    <x v="107"/>
    <n v="590000"/>
    <n v="590000"/>
  </r>
  <r>
    <x v="118"/>
    <x v="49"/>
    <x v="107"/>
    <m/>
    <n v="0"/>
  </r>
  <r>
    <x v="119"/>
    <x v="49"/>
    <x v="107"/>
    <n v="290000"/>
    <n v="290000"/>
  </r>
  <r>
    <x v="120"/>
    <x v="49"/>
    <x v="107"/>
    <m/>
    <n v="0"/>
  </r>
  <r>
    <x v="121"/>
    <x v="49"/>
    <x v="107"/>
    <m/>
    <n v="0"/>
  </r>
  <r>
    <x v="122"/>
    <x v="49"/>
    <x v="107"/>
    <m/>
    <n v="0"/>
  </r>
  <r>
    <x v="123"/>
    <x v="49"/>
    <x v="107"/>
    <m/>
    <n v="0"/>
  </r>
  <r>
    <x v="124"/>
    <x v="49"/>
    <x v="107"/>
    <n v="605000"/>
    <n v="605000"/>
  </r>
  <r>
    <x v="125"/>
    <x v="49"/>
    <x v="107"/>
    <n v="695000"/>
    <n v="695000"/>
  </r>
  <r>
    <x v="126"/>
    <x v="49"/>
    <x v="107"/>
    <m/>
    <n v="0"/>
  </r>
  <r>
    <x v="127"/>
    <x v="49"/>
    <x v="107"/>
    <m/>
    <n v="0"/>
  </r>
  <r>
    <x v="128"/>
    <x v="49"/>
    <x v="107"/>
    <m/>
    <n v="0"/>
  </r>
  <r>
    <x v="129"/>
    <x v="49"/>
    <x v="107"/>
    <m/>
    <n v="0"/>
  </r>
  <r>
    <x v="130"/>
    <x v="49"/>
    <x v="107"/>
    <m/>
    <n v="0"/>
  </r>
  <r>
    <x v="131"/>
    <x v="49"/>
    <x v="107"/>
    <m/>
    <n v="0"/>
  </r>
  <r>
    <x v="132"/>
    <x v="49"/>
    <x v="107"/>
    <m/>
    <n v="0"/>
  </r>
  <r>
    <x v="133"/>
    <x v="49"/>
    <x v="107"/>
    <m/>
    <n v="0"/>
  </r>
  <r>
    <x v="134"/>
    <x v="49"/>
    <x v="107"/>
    <m/>
    <n v="0"/>
  </r>
  <r>
    <x v="135"/>
    <x v="49"/>
    <x v="107"/>
    <m/>
    <n v="0"/>
  </r>
  <r>
    <x v="136"/>
    <x v="49"/>
    <x v="107"/>
    <m/>
    <n v="0"/>
  </r>
  <r>
    <x v="137"/>
    <x v="49"/>
    <x v="107"/>
    <m/>
    <n v="0"/>
  </r>
  <r>
    <x v="138"/>
    <x v="49"/>
    <x v="107"/>
    <m/>
    <n v="0"/>
  </r>
  <r>
    <x v="139"/>
    <x v="49"/>
    <x v="107"/>
    <n v="400000"/>
    <n v="400000"/>
  </r>
  <r>
    <x v="140"/>
    <x v="49"/>
    <x v="107"/>
    <m/>
    <n v="0"/>
  </r>
  <r>
    <x v="141"/>
    <x v="49"/>
    <x v="107"/>
    <m/>
    <n v="0"/>
  </r>
  <r>
    <x v="142"/>
    <x v="49"/>
    <x v="107"/>
    <m/>
    <n v="0"/>
  </r>
  <r>
    <x v="143"/>
    <x v="49"/>
    <x v="107"/>
    <m/>
    <n v="0"/>
  </r>
  <r>
    <x v="144"/>
    <x v="49"/>
    <x v="107"/>
    <m/>
    <n v="0"/>
  </r>
  <r>
    <x v="145"/>
    <x v="49"/>
    <x v="107"/>
    <m/>
    <n v="0"/>
  </r>
  <r>
    <x v="146"/>
    <x v="49"/>
    <x v="107"/>
    <m/>
    <n v="0"/>
  </r>
  <r>
    <x v="147"/>
    <x v="49"/>
    <x v="107"/>
    <m/>
    <n v="0"/>
  </r>
  <r>
    <x v="148"/>
    <x v="49"/>
    <x v="107"/>
    <m/>
    <n v="0"/>
  </r>
  <r>
    <x v="149"/>
    <x v="49"/>
    <x v="107"/>
    <m/>
    <n v="0"/>
  </r>
  <r>
    <x v="150"/>
    <x v="49"/>
    <x v="107"/>
    <m/>
    <n v="0"/>
  </r>
  <r>
    <x v="151"/>
    <x v="49"/>
    <x v="107"/>
    <m/>
    <n v="0"/>
  </r>
  <r>
    <x v="152"/>
    <x v="49"/>
    <x v="107"/>
    <n v="470000"/>
    <n v="470000"/>
  </r>
  <r>
    <x v="153"/>
    <x v="49"/>
    <x v="107"/>
    <m/>
    <n v="0"/>
  </r>
  <r>
    <x v="154"/>
    <x v="49"/>
    <x v="107"/>
    <m/>
    <n v="0"/>
  </r>
  <r>
    <x v="155"/>
    <x v="49"/>
    <x v="107"/>
    <m/>
    <n v="0"/>
  </r>
  <r>
    <x v="156"/>
    <x v="49"/>
    <x v="107"/>
    <m/>
    <n v="0"/>
  </r>
  <r>
    <x v="157"/>
    <x v="49"/>
    <x v="107"/>
    <m/>
    <n v="0"/>
  </r>
  <r>
    <x v="158"/>
    <x v="49"/>
    <x v="107"/>
    <m/>
    <n v="0"/>
  </r>
  <r>
    <x v="159"/>
    <x v="49"/>
    <x v="107"/>
    <m/>
    <n v="0"/>
  </r>
  <r>
    <x v="160"/>
    <x v="49"/>
    <x v="107"/>
    <n v="529950"/>
    <n v="529950"/>
  </r>
  <r>
    <x v="161"/>
    <x v="49"/>
    <x v="107"/>
    <m/>
    <n v="0"/>
  </r>
  <r>
    <x v="162"/>
    <x v="49"/>
    <x v="107"/>
    <m/>
    <n v="0"/>
  </r>
  <r>
    <x v="163"/>
    <x v="49"/>
    <x v="107"/>
    <m/>
    <n v="0"/>
  </r>
  <r>
    <x v="164"/>
    <x v="49"/>
    <x v="107"/>
    <n v="643000"/>
    <n v="643000"/>
  </r>
  <r>
    <x v="165"/>
    <x v="49"/>
    <x v="107"/>
    <m/>
    <n v="0"/>
  </r>
  <r>
    <x v="166"/>
    <x v="49"/>
    <x v="107"/>
    <m/>
    <n v="0"/>
  </r>
  <r>
    <x v="167"/>
    <x v="49"/>
    <x v="107"/>
    <n v="728000"/>
    <n v="728000"/>
  </r>
  <r>
    <x v="168"/>
    <x v="49"/>
    <x v="107"/>
    <m/>
    <n v="0"/>
  </r>
  <r>
    <x v="169"/>
    <x v="49"/>
    <x v="107"/>
    <m/>
    <n v="0"/>
  </r>
  <r>
    <x v="170"/>
    <x v="49"/>
    <x v="107"/>
    <m/>
    <n v="0"/>
  </r>
  <r>
    <x v="171"/>
    <x v="49"/>
    <x v="107"/>
    <m/>
    <n v="0"/>
  </r>
  <r>
    <x v="172"/>
    <x v="49"/>
    <x v="107"/>
    <m/>
    <n v="0"/>
  </r>
  <r>
    <x v="173"/>
    <x v="49"/>
    <x v="107"/>
    <m/>
    <n v="0"/>
  </r>
  <r>
    <x v="174"/>
    <x v="49"/>
    <x v="107"/>
    <m/>
    <n v="0"/>
  </r>
  <r>
    <x v="175"/>
    <x v="49"/>
    <x v="107"/>
    <m/>
    <n v="0"/>
  </r>
  <r>
    <x v="176"/>
    <x v="49"/>
    <x v="107"/>
    <m/>
    <n v="0"/>
  </r>
  <r>
    <x v="177"/>
    <x v="49"/>
    <x v="107"/>
    <m/>
    <n v="0"/>
  </r>
  <r>
    <x v="178"/>
    <x v="49"/>
    <x v="107"/>
    <m/>
    <n v="0"/>
  </r>
  <r>
    <x v="179"/>
    <x v="49"/>
    <x v="107"/>
    <m/>
    <n v="0"/>
  </r>
  <r>
    <x v="180"/>
    <x v="49"/>
    <x v="107"/>
    <m/>
    <n v="0"/>
  </r>
  <r>
    <x v="181"/>
    <x v="49"/>
    <x v="107"/>
    <m/>
    <n v="0"/>
  </r>
  <r>
    <x v="182"/>
    <x v="49"/>
    <x v="107"/>
    <m/>
    <n v="0"/>
  </r>
  <r>
    <x v="183"/>
    <x v="49"/>
    <x v="107"/>
    <m/>
    <n v="0"/>
  </r>
  <r>
    <x v="184"/>
    <x v="49"/>
    <x v="107"/>
    <m/>
    <n v="0"/>
  </r>
  <r>
    <x v="185"/>
    <x v="49"/>
    <x v="107"/>
    <m/>
    <n v="0"/>
  </r>
  <r>
    <x v="186"/>
    <x v="49"/>
    <x v="107"/>
    <n v="399888"/>
    <n v="399888"/>
  </r>
  <r>
    <x v="187"/>
    <x v="49"/>
    <x v="107"/>
    <m/>
    <m/>
  </r>
  <r>
    <x v="188"/>
    <x v="49"/>
    <x v="107"/>
    <m/>
    <m/>
  </r>
  <r>
    <x v="189"/>
    <x v="49"/>
    <x v="107"/>
    <m/>
    <m/>
  </r>
  <r>
    <x v="190"/>
    <x v="49"/>
    <x v="107"/>
    <m/>
    <m/>
  </r>
  <r>
    <x v="191"/>
    <x v="49"/>
    <x v="107"/>
    <m/>
    <m/>
  </r>
  <r>
    <x v="192"/>
    <x v="49"/>
    <x v="107"/>
    <m/>
    <m/>
  </r>
  <r>
    <x v="202"/>
    <x v="49"/>
    <x v="107"/>
    <m/>
    <m/>
  </r>
  <r>
    <x v="194"/>
    <x v="49"/>
    <x v="107"/>
    <m/>
    <m/>
  </r>
  <r>
    <x v="195"/>
    <x v="49"/>
    <x v="107"/>
    <m/>
    <m/>
  </r>
  <r>
    <x v="196"/>
    <x v="49"/>
    <x v="107"/>
    <m/>
    <m/>
  </r>
  <r>
    <x v="197"/>
    <x v="49"/>
    <x v="107"/>
    <m/>
    <m/>
  </r>
  <r>
    <x v="198"/>
    <x v="49"/>
    <x v="107"/>
    <m/>
    <m/>
  </r>
  <r>
    <x v="199"/>
    <x v="49"/>
    <x v="107"/>
    <m/>
    <m/>
  </r>
  <r>
    <x v="200"/>
    <x v="49"/>
    <x v="107"/>
    <m/>
    <m/>
  </r>
  <r>
    <x v="201"/>
    <x v="49"/>
    <x v="107"/>
    <m/>
    <m/>
  </r>
  <r>
    <x v="203"/>
    <x v="49"/>
    <x v="107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">
  <r>
    <x v="0"/>
    <s v="506"/>
    <n v="50"/>
    <n v="6"/>
    <m/>
    <m/>
    <s v="Ty Phommavongsay"/>
    <m/>
    <m/>
    <m/>
    <s v="QCS, LLC"/>
    <n v="0"/>
    <n v="98390"/>
    <n v="74"/>
    <s v="SFR"/>
    <s v="1 1/2 Story"/>
    <n v="1654"/>
    <x v="0"/>
    <n v="3"/>
    <n v="2"/>
    <n v="1"/>
    <n v="6000"/>
    <m/>
    <m/>
    <m/>
    <m/>
    <d v="2012-03-09T00:00:00"/>
    <n v="120"/>
    <n v="40"/>
    <d v="2012-09-27T00:00:00"/>
    <n v="202"/>
    <d v="2012-10-03T00:00:00"/>
    <n v="6"/>
    <n v="208"/>
    <s v="Done"/>
    <s v="Done"/>
    <s v="Done"/>
    <s v="Done"/>
    <s v="100%"/>
    <s v="Sold"/>
    <n v="3"/>
    <m/>
    <n v="37500"/>
    <n v="42500"/>
    <m/>
    <m/>
    <n v="190000"/>
    <n v="164000"/>
    <n v="0.06"/>
    <n v="0"/>
    <n v="9840"/>
    <n v="87200"/>
    <n v="98620"/>
    <n v="11420"/>
    <s v="74.50.6"/>
    <n v="16.427540255413657"/>
    <n v="11.489584235389545"/>
  </r>
  <r>
    <x v="1"/>
    <s v="10502"/>
    <n v="10"/>
    <n v="50"/>
    <n v="2"/>
    <m/>
    <s v="Tyler and Lauraine"/>
    <m/>
    <m/>
    <m/>
    <s v="QCS, LLC"/>
    <n v="0"/>
    <n v="98498"/>
    <n v="43"/>
    <s v="SFR"/>
    <s v="2 Story"/>
    <n v="1840"/>
    <x v="0"/>
    <n v="4"/>
    <n v="2.75"/>
    <n v="2"/>
    <n v="10001"/>
    <m/>
    <m/>
    <m/>
    <m/>
    <d v="2016-09-02T00:00:00"/>
    <n v="120"/>
    <n v="40"/>
    <d v="2017-04-13T00:00:00"/>
    <n v="223"/>
    <d v="2017-06-16T00:00:00"/>
    <n v="64"/>
    <n v="287"/>
    <s v="Done"/>
    <s v="Done"/>
    <s v="Done"/>
    <s v="Done"/>
    <s v="100%"/>
    <s v="Sold"/>
    <n v="1"/>
    <s v="Iron Wood Construction"/>
    <n v="195000"/>
    <n v="31000"/>
    <m/>
    <n v="28000"/>
    <n v="290000"/>
    <n v="285000"/>
    <n v="0.06"/>
    <n v="0"/>
    <n v="0"/>
    <n v="29200"/>
    <n v="30650"/>
    <n v="1450"/>
    <s v="43.10.50.2"/>
    <n v="0.50365568027203433"/>
    <n v="0.35226176738242593"/>
  </r>
  <r>
    <x v="2"/>
    <s v="7311"/>
    <n v="73"/>
    <n v="11"/>
    <m/>
    <m/>
    <s v="Tyler and Lauraine"/>
    <m/>
    <m/>
    <m/>
    <s v="QCS, LLC"/>
    <n v="0"/>
    <n v="98408"/>
    <n v="53"/>
    <s v="SFR"/>
    <s v="Split Entry"/>
    <n v="1527"/>
    <x v="0"/>
    <n v="4"/>
    <n v="1.75"/>
    <n v="2"/>
    <n v="6500"/>
    <m/>
    <m/>
    <m/>
    <m/>
    <d v="2017-02-14T00:00:00"/>
    <n v="120"/>
    <n v="40"/>
    <d v="2017-07-07T00:00:00"/>
    <n v="143"/>
    <d v="2017-08-30T00:00:00"/>
    <n v="54"/>
    <n v="197"/>
    <s v="Done"/>
    <s v="Done"/>
    <s v="Done"/>
    <s v="Done"/>
    <s v="100%"/>
    <s v="Sold"/>
    <n v="1"/>
    <s v="Y&amp;S"/>
    <n v="135000"/>
    <n v="47000"/>
    <m/>
    <n v="42750"/>
    <n v="270000"/>
    <n v="274950"/>
    <n v="5.5E-2"/>
    <n v="0"/>
    <n v="0"/>
    <n v="55600"/>
    <n v="68330.25"/>
    <n v="12730.25"/>
    <s v="53.73.11"/>
    <n v="1.0891388826312232"/>
    <n v="0.76175451354657975"/>
  </r>
  <r>
    <x v="3"/>
    <s v="2109"/>
    <n v="21"/>
    <n v="9"/>
    <m/>
    <m/>
    <s v="Tyler and Lauraine"/>
    <m/>
    <m/>
    <m/>
    <s v="QCS, LLC"/>
    <n v="0"/>
    <n v="98387"/>
    <n v="99"/>
    <s v="SFR"/>
    <s v="2 Story"/>
    <n v="3982"/>
    <x v="1"/>
    <n v="6"/>
    <n v="2.5"/>
    <n v="2"/>
    <n v="5000"/>
    <m/>
    <m/>
    <m/>
    <m/>
    <d v="2017-02-14T00:00:00"/>
    <n v="120"/>
    <n v="40"/>
    <d v="2017-03-18T00:00:00"/>
    <n v="32"/>
    <d v="2017-05-30T00:00:00"/>
    <n v="73"/>
    <n v="105"/>
    <s v="Done"/>
    <s v="Done"/>
    <s v="Done"/>
    <s v="Done"/>
    <s v="100%"/>
    <s v="Sold"/>
    <n v="1"/>
    <s v="Iron Wood Construction"/>
    <n v="255000"/>
    <n v="27500"/>
    <m/>
    <n v="34500"/>
    <n v="325000"/>
    <n v="349950"/>
    <n v="5.5E-2"/>
    <n v="0"/>
    <n v="7580"/>
    <n v="3500"/>
    <n v="16125.25"/>
    <n v="12625.25"/>
    <s v="99.21.9"/>
    <n v="0.24316509334378864"/>
    <n v="0.17007207285090106"/>
  </r>
  <r>
    <x v="4"/>
    <s v="8918"/>
    <n v="89"/>
    <n v="18"/>
    <m/>
    <m/>
    <s v="Justin Murray &amp; John Hooker"/>
    <m/>
    <m/>
    <m/>
    <s v="QCS, LLC"/>
    <n v="0"/>
    <n v="98498"/>
    <n v="41"/>
    <s v="SFR"/>
    <s v="2 Story"/>
    <n v="4236"/>
    <x v="1"/>
    <n v="6"/>
    <n v="2.75"/>
    <n v="1"/>
    <n v="13939"/>
    <m/>
    <m/>
    <m/>
    <m/>
    <d v="2017-08-08T00:00:00"/>
    <n v="120"/>
    <n v="40"/>
    <d v="2017-11-07T00:00:00"/>
    <n v="91"/>
    <d v="2018-05-04T00:00:00"/>
    <n v="178"/>
    <n v="269"/>
    <s v="Done"/>
    <s v="Done"/>
    <s v="Done"/>
    <s v="Done"/>
    <s v="100%"/>
    <s v="Sold"/>
    <n v="1"/>
    <s v="Y&amp;S"/>
    <n v="305000"/>
    <n v="30000"/>
    <m/>
    <n v="50000"/>
    <n v="425000"/>
    <n v="439950"/>
    <n v="0.06"/>
    <n v="0"/>
    <n v="0"/>
    <n v="39000"/>
    <n v="36555.5"/>
    <n v="-2444.5"/>
    <s v="41.89.18"/>
    <n v="0.36656476373583768"/>
    <n v="0.25637902359001224"/>
  </r>
  <r>
    <x v="5"/>
    <s v="825"/>
    <n v="82"/>
    <n v="5"/>
    <m/>
    <m/>
    <s v="Justin Murray &amp; John Hooker"/>
    <m/>
    <m/>
    <m/>
    <s v="QCS, LLC"/>
    <n v="0"/>
    <n v="98056"/>
    <n v="350"/>
    <s v="SFR"/>
    <s v="1 Story"/>
    <n v="1380"/>
    <x v="2"/>
    <n v="3"/>
    <n v="1.75"/>
    <n v="2"/>
    <n v="7920"/>
    <m/>
    <m/>
    <m/>
    <m/>
    <d v="2017-09-26T00:00:00"/>
    <n v="120"/>
    <n v="40"/>
    <d v="2018-02-02T00:00:00"/>
    <n v="129"/>
    <d v="2018-02-28T00:00:00"/>
    <n v="26"/>
    <n v="155"/>
    <s v="Done"/>
    <s v="Done"/>
    <s v="Done"/>
    <s v="Done"/>
    <s v="100%"/>
    <s v="Sold"/>
    <n v="2"/>
    <s v="Tony"/>
    <n v="285000"/>
    <n v="40000"/>
    <m/>
    <n v="39000"/>
    <n v="419000"/>
    <n v="430000"/>
    <n v="5.5E-2"/>
    <n v="0"/>
    <n v="0"/>
    <n v="43720"/>
    <n v="60850"/>
    <n v="17130"/>
    <s v="350.82.5"/>
    <n v="0.78138376194226611"/>
    <n v="0.54650753633323979"/>
  </r>
  <r>
    <x v="6"/>
    <s v="33418"/>
    <n v="33"/>
    <n v="41"/>
    <n v="8"/>
    <m/>
    <s v="Justin Murray &amp; John Hooker"/>
    <m/>
    <m/>
    <m/>
    <s v="QCS, LLC"/>
    <n v="0"/>
    <n v="98023"/>
    <n v="110"/>
    <s v="SFR"/>
    <s v="1 Story W/ Basement"/>
    <n v="2070"/>
    <x v="3"/>
    <n v="4"/>
    <n v="2.25"/>
    <n v="2"/>
    <n v="7700"/>
    <m/>
    <m/>
    <m/>
    <m/>
    <d v="2017-09-27T00:00:00"/>
    <n v="120"/>
    <n v="40"/>
    <d v="2018-04-06T00:00:00"/>
    <n v="191"/>
    <d v="2018-08-29T00:00:00"/>
    <n v="145"/>
    <n v="336"/>
    <s v="Done"/>
    <s v="Done"/>
    <s v="Done"/>
    <s v="Done"/>
    <s v="100%"/>
    <s v="Sold"/>
    <n v="3"/>
    <s v="Tony"/>
    <n v="285000"/>
    <n v="30000"/>
    <m/>
    <n v="62000"/>
    <n v="419950"/>
    <n v="364000"/>
    <n v="5.5E-2"/>
    <n v="0"/>
    <n v="0"/>
    <n v="54556"/>
    <n v="-21220"/>
    <n v="-75776"/>
    <s v="110.33.41.8"/>
    <n v="-0.18780489531779915"/>
    <n v="-0.13135260246044875"/>
  </r>
  <r>
    <x v="7"/>
    <s v="2709"/>
    <n v="27"/>
    <n v="9"/>
    <m/>
    <m/>
    <s v="Justin Murray &amp; John Hooker"/>
    <m/>
    <m/>
    <m/>
    <s v="QCS, LLC"/>
    <n v="0"/>
    <n v="98503"/>
    <n v="450"/>
    <s v="SFR"/>
    <s v="1 Story"/>
    <n v="1124"/>
    <x v="4"/>
    <n v="3"/>
    <n v="1.75"/>
    <n v="1"/>
    <n v="9600"/>
    <m/>
    <m/>
    <m/>
    <m/>
    <d v="2017-09-29T00:00:00"/>
    <n v="120"/>
    <n v="40"/>
    <d v="2017-12-27T00:00:00"/>
    <n v="89"/>
    <d v="2018-03-20T00:00:00"/>
    <n v="83"/>
    <n v="172"/>
    <s v="Done"/>
    <s v="Done"/>
    <s v="Done"/>
    <s v="Done"/>
    <s v="100%"/>
    <s v="Sold"/>
    <n v="1"/>
    <m/>
    <n v="195000"/>
    <n v="25000"/>
    <m/>
    <n v="20000"/>
    <n v="223450"/>
    <n v="195000"/>
    <n v="5.5E-2"/>
    <n v="0"/>
    <n v="0"/>
    <n v="-23364"/>
    <n v="-40475"/>
    <n v="-17111"/>
    <s v="450.27.9"/>
    <n v="-0.85203829593744207"/>
    <n v="-0.59592401666615169"/>
  </r>
  <r>
    <x v="8"/>
    <s v="2510"/>
    <n v="25"/>
    <n v="10"/>
    <m/>
    <m/>
    <s v="Justin Murray &amp; John Hooker"/>
    <s v="Lauren Saxton"/>
    <m/>
    <m/>
    <s v="QCS, LLC"/>
    <n v="0"/>
    <n v="98405"/>
    <n v="30"/>
    <s v="SFR"/>
    <s v="1 Story W/ Basement"/>
    <n v="2040"/>
    <x v="3"/>
    <n v="3"/>
    <n v="2"/>
    <n v="1"/>
    <n v="6500"/>
    <m/>
    <m/>
    <m/>
    <m/>
    <d v="2018-05-04T00:00:00"/>
    <n v="120"/>
    <n v="40"/>
    <d v="2018-07-27T00:00:00"/>
    <n v="84"/>
    <d v="2018-09-16T00:00:00"/>
    <n v="51"/>
    <n v="135"/>
    <s v="Done"/>
    <s v="Done"/>
    <s v="Done"/>
    <s v="Done"/>
    <s v="100%"/>
    <s v="Sold"/>
    <n v="3"/>
    <s v="Y&amp;S"/>
    <n v="150000"/>
    <n v="50000"/>
    <m/>
    <n v="55000"/>
    <n v="275000"/>
    <n v="325000"/>
    <n v="0.06"/>
    <n v="0"/>
    <n v="0"/>
    <n v="42000"/>
    <n v="84250"/>
    <n v="42250"/>
    <s v="30.25.10"/>
    <n v="1.1247580268339896"/>
    <n v="0.78666689551899982"/>
  </r>
  <r>
    <x v="9"/>
    <s v="15512"/>
    <n v="15"/>
    <n v="51"/>
    <n v="2"/>
    <m/>
    <s v="John Hookey &amp; Justin Murray"/>
    <s v="John Hooker &amp; Justin Murray"/>
    <s v="Justin Murray"/>
    <m/>
    <s v="QCS, LLC"/>
    <n v="0"/>
    <n v="98445"/>
    <n v="67"/>
    <s v="SFR"/>
    <s v="One Story"/>
    <n v="1372"/>
    <x v="2"/>
    <n v="3"/>
    <n v="1.75"/>
    <n v="2"/>
    <n v="12000"/>
    <s v="8/1/2018"/>
    <m/>
    <m/>
    <m/>
    <d v="2018-08-15T00:00:00"/>
    <n v="120"/>
    <n v="40"/>
    <d v="2018-09-30T00:00:00"/>
    <n v="46"/>
    <d v="2018-10-31T00:00:00"/>
    <n v="31"/>
    <n v="77"/>
    <s v="Done"/>
    <s v="Done"/>
    <s v="Done"/>
    <s v="Done"/>
    <s v="100%"/>
    <s v="Sold"/>
    <n v="2"/>
    <s v="Y&amp;S"/>
    <n v="204000"/>
    <n v="38390"/>
    <m/>
    <n v="43200"/>
    <n v="299000"/>
    <n v="287500"/>
    <n v="0.06"/>
    <n v="0"/>
    <n v="0"/>
    <n v="20730"/>
    <n v="8675"/>
    <n v="-12055"/>
    <s v="67.15.51.2"/>
    <n v="0.12882359824580125"/>
    <n v="9.0100499559776837E-2"/>
  </r>
  <r>
    <x v="10"/>
    <s v="820"/>
    <n v="82"/>
    <n v="0"/>
    <m/>
    <m/>
    <s v="Jodi Marasco"/>
    <s v="John Hooker &amp; Justin Murray"/>
    <m/>
    <m/>
    <s v="QCS, LLC"/>
    <n v="0"/>
    <n v="98372"/>
    <n v="83"/>
    <s v="SFR"/>
    <s v="One Story"/>
    <n v="747"/>
    <x v="5"/>
    <n v="2"/>
    <n v="1"/>
    <n v="0"/>
    <n v="5259"/>
    <s v="11/1/2019"/>
    <m/>
    <m/>
    <m/>
    <d v="2017-12-01T00:00:00"/>
    <n v="120"/>
    <n v="40"/>
    <d v="2018-05-01T00:00:00"/>
    <n v="151"/>
    <d v="2018-05-10T00:00:00"/>
    <n v="9"/>
    <n v="160"/>
    <s v="Done"/>
    <s v="Done"/>
    <s v="Done"/>
    <s v="Done"/>
    <s v="100%"/>
    <s v="Sold"/>
    <n v="2"/>
    <s v="Y&amp;S"/>
    <n v="70000"/>
    <n v="62696"/>
    <m/>
    <n v="62696"/>
    <n v="196000"/>
    <n v="196000"/>
    <n v="0.05"/>
    <n v="0"/>
    <n v="0"/>
    <n v="39784"/>
    <n v="43704"/>
    <n v="3920"/>
    <s v="83.82.0"/>
    <n v="0.60191714411635078"/>
    <n v="0.42098680767322078"/>
  </r>
  <r>
    <x v="11"/>
    <s v="8505"/>
    <n v="85"/>
    <n v="5"/>
    <m/>
    <m/>
    <s v="Adam Birgenheier"/>
    <s v="Lauren Saxton"/>
    <m/>
    <m/>
    <s v="QCS, LLC"/>
    <n v="1"/>
    <n v="98499"/>
    <n v="36"/>
    <s v="SFR"/>
    <s v="1 Story"/>
    <n v="1089"/>
    <x v="4"/>
    <n v="3"/>
    <n v="1"/>
    <n v="1"/>
    <n v="9544"/>
    <m/>
    <m/>
    <m/>
    <m/>
    <d v="2018-09-24T00:00:00"/>
    <n v="95"/>
    <n v="35"/>
    <d v="2018-11-20T00:00:00"/>
    <n v="57"/>
    <d v="2018-12-19T00:00:00"/>
    <n v="29"/>
    <n v="86"/>
    <s v="Done"/>
    <s v="Done"/>
    <s v="Done"/>
    <s v="Done"/>
    <s v="100%"/>
    <s v="Sold"/>
    <n v="2"/>
    <s v="Y&amp;S"/>
    <n v="190000"/>
    <n v="45000"/>
    <m/>
    <n v="36000"/>
    <n v="260000"/>
    <n v="278500"/>
    <n v="0.06"/>
    <n v="0"/>
    <n v="0"/>
    <n v="-6200"/>
    <n v="21865"/>
    <n v="28065"/>
    <s v="36.85.5"/>
    <n v="0.37119468155180257"/>
    <n v="0.25961723393205838"/>
  </r>
  <r>
    <x v="12"/>
    <s v="3601"/>
    <n v="36"/>
    <n v="1"/>
    <m/>
    <m/>
    <s v="Adam Birgenheier"/>
    <s v="Lauren Saxton"/>
    <m/>
    <m/>
    <s v="QCS, LLC"/>
    <n v="2"/>
    <n v="98409"/>
    <n v="45"/>
    <s v="SFR"/>
    <s v="1 Story"/>
    <n v="880"/>
    <x v="5"/>
    <n v="2"/>
    <n v="2"/>
    <n v="0"/>
    <n v="5500"/>
    <m/>
    <m/>
    <m/>
    <m/>
    <d v="2018-10-13T00:00:00"/>
    <n v="90"/>
    <n v="30"/>
    <d v="2018-12-04T00:00:00"/>
    <n v="52"/>
    <d v="2019-01-22T00:00:00"/>
    <n v="49"/>
    <n v="101"/>
    <s v="Done"/>
    <s v="Done"/>
    <s v="Done"/>
    <s v="Done"/>
    <s v="100%"/>
    <s v="Sold"/>
    <n v="3"/>
    <s v="Y&amp;S"/>
    <n v="111500"/>
    <n v="50000"/>
    <m/>
    <n v="38000"/>
    <n v="220000"/>
    <n v="242500"/>
    <n v="0.06"/>
    <n v="0"/>
    <n v="0"/>
    <n v="32100"/>
    <n v="66325"/>
    <n v="34225"/>
    <s v="45.36.1"/>
    <n v="1.2769966297172504"/>
    <n v="0.89314408105679277"/>
  </r>
  <r>
    <x v="13"/>
    <s v="15411"/>
    <n v="15"/>
    <n v="41"/>
    <n v="1"/>
    <m/>
    <s v="Adam Birgenheier"/>
    <s v="Lauren Saxton"/>
    <m/>
    <m/>
    <s v="QCS, LLC"/>
    <n v="2"/>
    <n v="98445"/>
    <n v="67"/>
    <s v="SFR"/>
    <s v="Split Entry"/>
    <n v="1675"/>
    <x v="0"/>
    <n v="5"/>
    <n v="2"/>
    <n v="1"/>
    <n v="7275"/>
    <m/>
    <m/>
    <m/>
    <m/>
    <d v="2018-10-23T00:00:00"/>
    <n v="90"/>
    <n v="30"/>
    <d v="2019-02-14T00:00:00"/>
    <n v="114"/>
    <d v="2019-03-27T00:00:00"/>
    <n v="41"/>
    <n v="155"/>
    <s v="Done"/>
    <s v="Done"/>
    <s v="Done"/>
    <s v="Done"/>
    <s v="100%"/>
    <s v="Sold"/>
    <n v="3"/>
    <s v="Y&amp;S"/>
    <n v="162500"/>
    <n v="56000"/>
    <m/>
    <n v="44000"/>
    <n v="290000"/>
    <n v="348000"/>
    <n v="0.06"/>
    <n v="0"/>
    <n v="0"/>
    <n v="36700"/>
    <n v="103220"/>
    <n v="66520"/>
    <s v="67.15.41.1"/>
    <n v="1.556373688509141"/>
    <n v="1.0885431609261591"/>
  </r>
  <r>
    <x v="14"/>
    <s v="5433"/>
    <n v="54"/>
    <n v="33"/>
    <m/>
    <m/>
    <s v="Adam Birgenheier"/>
    <s v="Lauren Saxton"/>
    <m/>
    <m/>
    <s v="QCS, LLC"/>
    <n v="2"/>
    <n v="98409"/>
    <n v="47"/>
    <s v="SFR"/>
    <s v="1 Story"/>
    <n v="906"/>
    <x v="4"/>
    <n v="2"/>
    <n v="1"/>
    <n v="0"/>
    <n v="3750"/>
    <m/>
    <m/>
    <m/>
    <m/>
    <d v="2018-11-12T00:00:00"/>
    <n v="120"/>
    <n v="40"/>
    <d v="2019-01-29T00:00:00"/>
    <n v="78"/>
    <d v="2019-03-04T00:00:00"/>
    <n v="34"/>
    <n v="112"/>
    <s v="Done"/>
    <s v="Done"/>
    <s v="Done"/>
    <s v="Done"/>
    <s v="100%"/>
    <s v="Sold"/>
    <n v="3"/>
    <s v="Y&amp;S"/>
    <n v="150000"/>
    <n v="40000"/>
    <m/>
    <n v="32000"/>
    <n v="230000"/>
    <n v="244300"/>
    <n v="0.06"/>
    <n v="0"/>
    <n v="0"/>
    <n v="12400"/>
    <n v="35427"/>
    <n v="23027"/>
    <s v="47.54.33"/>
    <n v="0.6937039841261553"/>
    <n v="0.48518343197583563"/>
  </r>
  <r>
    <x v="15"/>
    <s v="8516"/>
    <n v="85"/>
    <n v="16"/>
    <m/>
    <m/>
    <s v="Adam Birgenheier"/>
    <s v="Lauren Saxton"/>
    <m/>
    <m/>
    <s v="QCS, LLC"/>
    <n v="2"/>
    <n v="98499"/>
    <n v="36"/>
    <s v="MF"/>
    <s v="1 Story W/ Basement"/>
    <n v="1848"/>
    <x v="0"/>
    <n v="4"/>
    <n v="2"/>
    <n v="0"/>
    <n v="9000"/>
    <m/>
    <m/>
    <m/>
    <m/>
    <d v="2018-12-31T00:00:00"/>
    <m/>
    <m/>
    <m/>
    <m/>
    <m/>
    <m/>
    <m/>
    <m/>
    <m/>
    <m/>
    <m/>
    <s v="0%"/>
    <s v="In Progress"/>
    <n v="2"/>
    <s v="Y&amp;S"/>
    <n v="225000"/>
    <n v="45000"/>
    <m/>
    <m/>
    <n v="330000"/>
    <m/>
    <m/>
    <m/>
    <m/>
    <n v="20400"/>
    <m/>
    <m/>
    <s v="36.85.16"/>
    <m/>
    <m/>
  </r>
  <r>
    <x v="16"/>
    <s v="10132"/>
    <n v="10"/>
    <n v="13"/>
    <n v="2"/>
    <m/>
    <s v="Adam Birgenheier"/>
    <m/>
    <m/>
    <m/>
    <s v="QCS, LLC"/>
    <n v="2"/>
    <n v="98373"/>
    <n v="85"/>
    <s v="SFR"/>
    <s v="1 1/2 Story"/>
    <n v="1158"/>
    <x v="4"/>
    <n v="3"/>
    <n v="1"/>
    <n v="0"/>
    <n v="10584"/>
    <s v="11/21/2018"/>
    <m/>
    <m/>
    <m/>
    <m/>
    <n v="120"/>
    <m/>
    <m/>
    <m/>
    <m/>
    <m/>
    <m/>
    <m/>
    <m/>
    <m/>
    <m/>
    <s v="0%"/>
    <s v="Rescinded"/>
    <m/>
    <m/>
    <m/>
    <m/>
    <m/>
    <m/>
    <m/>
    <m/>
    <m/>
    <m/>
    <m/>
    <n v="0"/>
    <m/>
    <m/>
    <s v="85.10.13.2"/>
    <m/>
    <m/>
  </r>
  <r>
    <x v="17"/>
    <s v="1719"/>
    <n v="17"/>
    <n v="19"/>
    <m/>
    <m/>
    <s v="Adam Birgenheier"/>
    <s v="Lauren Saxton"/>
    <m/>
    <m/>
    <s v="QCS, LLC"/>
    <n v="3"/>
    <n v="98405"/>
    <n v="26"/>
    <s v="SFR"/>
    <s v="Split Entry"/>
    <n v="1828"/>
    <x v="0"/>
    <n v="4"/>
    <n v="1.75"/>
    <n v="1"/>
    <n v="6850"/>
    <m/>
    <m/>
    <m/>
    <m/>
    <d v="2019-03-13T00:00:00"/>
    <n v="105"/>
    <n v="35"/>
    <d v="2019-07-03T00:00:00"/>
    <n v="112"/>
    <d v="2019-07-22T00:00:00"/>
    <n v="19"/>
    <n v="131"/>
    <s v="Done"/>
    <s v="Done"/>
    <s v="Done"/>
    <s v="Done"/>
    <s v="100%"/>
    <s v="Sold"/>
    <n v="2"/>
    <s v="Steel &amp; Wood"/>
    <n v="200000"/>
    <n v="50000"/>
    <m/>
    <n v="47000"/>
    <n v="350000"/>
    <n v="325000"/>
    <n v="1.4999999999999999E-2"/>
    <n v="0"/>
    <n v="5000"/>
    <n v="58000"/>
    <n v="51875"/>
    <n v="-6125"/>
    <s v="26.17.19"/>
    <n v="0.7082459166351891"/>
    <n v="0.49535420349184711"/>
  </r>
  <r>
    <x v="18"/>
    <s v="3815"/>
    <n v="38"/>
    <n v="15"/>
    <m/>
    <m/>
    <s v="Adam Birgenheier"/>
    <s v="Lauren Saxton"/>
    <m/>
    <m/>
    <s v="QCS, LLC"/>
    <n v="3"/>
    <n v="98404"/>
    <n v="58"/>
    <s v="SFR"/>
    <s v="2 Story"/>
    <n v="1256"/>
    <x v="2"/>
    <n v="2"/>
    <n v="2"/>
    <n v="1"/>
    <n v="5000"/>
    <m/>
    <m/>
    <m/>
    <m/>
    <d v="2019-03-20T00:00:00"/>
    <n v="95"/>
    <n v="35"/>
    <d v="2019-10-15T00:00:00"/>
    <n v="209"/>
    <d v="2019-11-18T00:00:00"/>
    <n v="34"/>
    <n v="243"/>
    <s v="Done"/>
    <s v="Done"/>
    <s v="Done"/>
    <s v="Done"/>
    <s v="100%"/>
    <s v="Sold"/>
    <n v="3"/>
    <s v="Y&amp;S"/>
    <n v="165000"/>
    <n v="50000"/>
    <m/>
    <n v="35000"/>
    <n v="265000"/>
    <n v="218000"/>
    <m/>
    <m/>
    <m/>
    <n v="18200"/>
    <n v="7100"/>
    <n v="-11100"/>
    <s v="58.38.15"/>
    <n v="0.11609805870964367"/>
    <n v="8.1200131265547329E-2"/>
  </r>
  <r>
    <x v="19"/>
    <s v="8040"/>
    <n v="80"/>
    <n v="40"/>
    <m/>
    <m/>
    <s v="Adam Birgenheier"/>
    <s v="Lauren Saxton &amp; Shannon McGillery"/>
    <m/>
    <m/>
    <s v="QCS, LLC"/>
    <n v="3"/>
    <n v="98408"/>
    <n v="62"/>
    <s v="SFR"/>
    <s v="1 Story"/>
    <n v="1200"/>
    <x v="4"/>
    <n v="2"/>
    <n v="1"/>
    <n v="0"/>
    <n v="7000"/>
    <m/>
    <m/>
    <m/>
    <m/>
    <d v="2019-04-12T00:00:00"/>
    <n v="95"/>
    <n v="35"/>
    <d v="2019-10-15T00:00:00"/>
    <n v="186"/>
    <m/>
    <m/>
    <m/>
    <s v="Done"/>
    <s v="Done"/>
    <s v="Done"/>
    <s v="Done"/>
    <s v="100%"/>
    <s v="Listed"/>
    <n v="2"/>
    <s v="Steel &amp; Wood"/>
    <n v="162500"/>
    <n v="56000"/>
    <m/>
    <n v="38000"/>
    <n v="260000"/>
    <m/>
    <m/>
    <m/>
    <m/>
    <n v="10300"/>
    <m/>
    <m/>
    <s v="62.80.40"/>
    <m/>
    <m/>
  </r>
  <r>
    <x v="20"/>
    <s v="3727"/>
    <n v="37"/>
    <n v="27"/>
    <m/>
    <m/>
    <s v="Adam Birgenheier"/>
    <s v="Adam Birgenheier &amp; Alex Saltos"/>
    <m/>
    <m/>
    <s v="Gynesys Incorporated"/>
    <n v="3"/>
    <n v="98404"/>
    <n v="58"/>
    <s v="SFR"/>
    <s v="1 Story"/>
    <n v="672"/>
    <x v="5"/>
    <n v="2"/>
    <n v="1"/>
    <n v="0"/>
    <n v="4000"/>
    <m/>
    <m/>
    <m/>
    <m/>
    <d v="2019-07-05T00:00:00"/>
    <n v="90"/>
    <n v="30"/>
    <d v="2019-10-15T00:00:00"/>
    <n v="102"/>
    <d v="2019-11-07T00:00:00"/>
    <n v="23"/>
    <n v="125"/>
    <s v="Done"/>
    <s v="Done"/>
    <s v="Done"/>
    <s v="Done"/>
    <s v="100%"/>
    <s v="Sold"/>
    <n v="3"/>
    <s v="Y&amp;S"/>
    <n v="133500"/>
    <n v="45000"/>
    <m/>
    <n v="0"/>
    <n v="240000"/>
    <n v="160000"/>
    <n v="0.03"/>
    <n v="0"/>
    <n v="0"/>
    <n v="32700"/>
    <n v="13700"/>
    <n v="-19000"/>
    <s v="58.37.27"/>
    <n v="0.78626428810560045"/>
    <n v="0.5499210246336671"/>
  </r>
  <r>
    <x v="21"/>
    <s v="8906"/>
    <n v="89"/>
    <n v="6"/>
    <m/>
    <m/>
    <s v="Adam Birgenheier"/>
    <s v="Lauren Saxton"/>
    <m/>
    <m/>
    <s v="QCS, LLC"/>
    <n v="3"/>
    <n v="98499"/>
    <n v="41"/>
    <s v="MF"/>
    <s v="One Story"/>
    <n v="1934"/>
    <x v="0"/>
    <n v="4"/>
    <n v="3"/>
    <n v="1"/>
    <n v="9000"/>
    <m/>
    <m/>
    <m/>
    <m/>
    <m/>
    <m/>
    <m/>
    <m/>
    <m/>
    <m/>
    <m/>
    <m/>
    <m/>
    <m/>
    <m/>
    <m/>
    <s v="0%"/>
    <s v="Rescinded"/>
    <n v="3"/>
    <m/>
    <m/>
    <m/>
    <m/>
    <m/>
    <m/>
    <m/>
    <m/>
    <m/>
    <m/>
    <n v="0"/>
    <m/>
    <m/>
    <s v="41.89.6"/>
    <m/>
    <m/>
  </r>
  <r>
    <x v="22"/>
    <s v="1030"/>
    <n v="10"/>
    <n v="30"/>
    <m/>
    <m/>
    <s v="Adam Birgenheier"/>
    <m/>
    <m/>
    <m/>
    <s v="QCS, LLC"/>
    <n v="3"/>
    <n v="98404"/>
    <n v="58"/>
    <s v="IPC"/>
    <s v="2 Story W/ Basement"/>
    <n v="2913"/>
    <x v="1"/>
    <n v="4"/>
    <n v="1.5"/>
    <n v="0"/>
    <n v="18750"/>
    <s v="2/2/2019"/>
    <m/>
    <m/>
    <m/>
    <m/>
    <n v="365"/>
    <m/>
    <m/>
    <m/>
    <m/>
    <m/>
    <m/>
    <m/>
    <m/>
    <m/>
    <m/>
    <s v="0%"/>
    <s v="Rescinded"/>
    <m/>
    <m/>
    <m/>
    <m/>
    <m/>
    <m/>
    <m/>
    <m/>
    <m/>
    <m/>
    <m/>
    <n v="0"/>
    <m/>
    <m/>
    <s v="58.10.30"/>
    <m/>
    <m/>
  </r>
  <r>
    <x v="23"/>
    <s v="1947"/>
    <n v="19"/>
    <n v="47"/>
    <m/>
    <m/>
    <s v="Adam Birgenheier"/>
    <m/>
    <m/>
    <m/>
    <s v="QCS, LLC"/>
    <n v="4"/>
    <n v="98405"/>
    <n v="30"/>
    <s v="SFR"/>
    <s v="2 Story"/>
    <n v="1296"/>
    <x v="2"/>
    <m/>
    <m/>
    <n v="0"/>
    <n v="6000"/>
    <m/>
    <m/>
    <m/>
    <m/>
    <m/>
    <n v="100"/>
    <m/>
    <m/>
    <m/>
    <m/>
    <m/>
    <m/>
    <m/>
    <m/>
    <m/>
    <m/>
    <s v="0%"/>
    <s v="Rescinded"/>
    <n v="3"/>
    <m/>
    <n v="180000"/>
    <n v="45000"/>
    <m/>
    <m/>
    <n v="295000"/>
    <m/>
    <m/>
    <m/>
    <m/>
    <n v="34600"/>
    <m/>
    <m/>
    <s v="30.19.47"/>
    <m/>
    <m/>
  </r>
  <r>
    <x v="24"/>
    <s v="8717"/>
    <n v="87"/>
    <n v="17"/>
    <m/>
    <m/>
    <s v="Adam Birgenheier"/>
    <s v="Lauren Saxton"/>
    <m/>
    <m/>
    <s v="QCS, LLC"/>
    <n v="4"/>
    <n v="98467"/>
    <n v="32"/>
    <s v="SFR"/>
    <s v="1 Story"/>
    <n v="2482"/>
    <x v="3"/>
    <n v="4"/>
    <n v="3.25"/>
    <n v="2"/>
    <n v="9000"/>
    <m/>
    <m/>
    <m/>
    <m/>
    <d v="2019-05-31T00:00:00"/>
    <n v="120"/>
    <n v="40"/>
    <d v="2019-10-15T00:00:00"/>
    <n v="137"/>
    <m/>
    <m/>
    <m/>
    <s v="Done"/>
    <s v="Done"/>
    <s v="Done"/>
    <s v="Done"/>
    <s v="100%"/>
    <s v="Listed"/>
    <n v="3"/>
    <s v="Y&amp;S"/>
    <n v="275000"/>
    <n v="120000"/>
    <m/>
    <m/>
    <n v="637000"/>
    <m/>
    <m/>
    <m/>
    <m/>
    <n v="165560"/>
    <m/>
    <m/>
    <s v="32.87.17"/>
    <m/>
    <m/>
  </r>
  <r>
    <x v="25"/>
    <s v="5820"/>
    <n v="58"/>
    <n v="20"/>
    <m/>
    <m/>
    <s v="Justin Murray &amp; Adam Birgenheier "/>
    <s v="Shannon McGillery"/>
    <m/>
    <m/>
    <s v="QCS, LLC"/>
    <n v="4"/>
    <n v="98499"/>
    <n v="40"/>
    <s v="SFR"/>
    <s v="1 Story W/ Basement"/>
    <n v="1800"/>
    <x v="0"/>
    <n v="4"/>
    <n v="1"/>
    <n v="1"/>
    <n v="8450"/>
    <m/>
    <m/>
    <m/>
    <m/>
    <d v="2019-08-19T00:00:00"/>
    <n v="100"/>
    <n v="35"/>
    <d v="2019-08-27T00:00:00"/>
    <n v="8"/>
    <m/>
    <m/>
    <m/>
    <s v="Done"/>
    <s v="Done"/>
    <s v="Done"/>
    <s v="Done"/>
    <s v="100%"/>
    <s v="Listed"/>
    <n v="2"/>
    <s v="RD Construction"/>
    <n v="215000"/>
    <n v="47720"/>
    <n v="0"/>
    <n v="0"/>
    <n v="324000"/>
    <n v="257500"/>
    <n v="0.05"/>
    <m/>
    <m/>
    <n v="22400"/>
    <n v="16750"/>
    <n v="-5650"/>
    <s v="40.58.20"/>
    <m/>
    <m/>
  </r>
  <r>
    <x v="26"/>
    <s v="1647"/>
    <n v="16"/>
    <n v="47"/>
    <m/>
    <m/>
    <s v="Adam Birgenheier &amp; Austin Olson"/>
    <s v="Brittany Mills"/>
    <m/>
    <m/>
    <s v="QCS, LLC"/>
    <n v="4"/>
    <n v="98404"/>
    <n v="56"/>
    <s v="SFR"/>
    <s v="1 1/2 Story W/ Basement"/>
    <n v="1705"/>
    <x v="0"/>
    <n v="2"/>
    <n v="1"/>
    <n v="0"/>
    <n v="6970"/>
    <s v="8/16/2019"/>
    <m/>
    <s v="8/19/2019"/>
    <s v="8/26/2019"/>
    <m/>
    <m/>
    <m/>
    <m/>
    <m/>
    <m/>
    <m/>
    <m/>
    <m/>
    <m/>
    <m/>
    <m/>
    <s v="0%"/>
    <s v="Rescinded"/>
    <n v="3"/>
    <s v="Y&amp;S"/>
    <n v="215000"/>
    <n v="84915"/>
    <m/>
    <m/>
    <n v="352000"/>
    <m/>
    <m/>
    <m/>
    <m/>
    <n v="9845"/>
    <m/>
    <m/>
    <s v="56.16.47"/>
    <m/>
    <m/>
  </r>
  <r>
    <x v="27"/>
    <s v="15008"/>
    <n v="15"/>
    <n v="0"/>
    <n v="8"/>
    <m/>
    <s v="Adam Birgenheier &amp; Desiree Blass"/>
    <s v="Brittany Mills"/>
    <m/>
    <m/>
    <s v="QCS, LLC"/>
    <n v="4"/>
    <n v="98445"/>
    <n v="68"/>
    <s v="SFR"/>
    <s v="One Story"/>
    <n v="1617"/>
    <x v="0"/>
    <n v="5"/>
    <n v="1.75"/>
    <n v="0"/>
    <n v="7890"/>
    <s v="8/22/2019"/>
    <m/>
    <s v="8/26/2019"/>
    <s v="9/6/2019"/>
    <m/>
    <m/>
    <m/>
    <m/>
    <m/>
    <m/>
    <m/>
    <m/>
    <m/>
    <m/>
    <m/>
    <m/>
    <s v="0%"/>
    <s v="Rescinded"/>
    <n v="2"/>
    <s v="Y&amp;S"/>
    <n v="181000"/>
    <n v="55000"/>
    <m/>
    <m/>
    <n v="329950"/>
    <m/>
    <m/>
    <m/>
    <m/>
    <n v="54356"/>
    <m/>
    <m/>
    <s v="68.15.0.8"/>
    <m/>
    <m/>
  </r>
  <r>
    <x v="28"/>
    <s v="824"/>
    <n v="82"/>
    <n v="4"/>
    <m/>
    <m/>
    <s v="Justin Murray &amp; Adam Birgenheier "/>
    <s v="Brittany Mills"/>
    <m/>
    <m/>
    <s v="Gynesys Incorporated"/>
    <n v="4"/>
    <n v="98404"/>
    <n v="55"/>
    <s v="SFR"/>
    <s v="Two Story"/>
    <n v="1574"/>
    <x v="0"/>
    <n v="3"/>
    <n v="2"/>
    <n v="0"/>
    <n v="6500"/>
    <s v="7/11/2019"/>
    <m/>
    <m/>
    <m/>
    <d v="2019-09-01T00:00:00"/>
    <n v="105"/>
    <n v="35"/>
    <d v="2019-10-15T00:00:00"/>
    <n v="44"/>
    <m/>
    <m/>
    <m/>
    <m/>
    <m/>
    <m/>
    <m/>
    <s v="0%"/>
    <s v="Listed"/>
    <n v="3"/>
    <s v="Y&amp;S"/>
    <n v="187000"/>
    <n v="43725"/>
    <m/>
    <m/>
    <n v="330540"/>
    <m/>
    <m/>
    <m/>
    <m/>
    <n v="60150.2"/>
    <m/>
    <m/>
    <s v="55.82.4"/>
    <m/>
    <m/>
  </r>
  <r>
    <x v="29"/>
    <s v="11307"/>
    <n v="11"/>
    <n v="30"/>
    <n v="7"/>
    <m/>
    <s v="Derrick Benn"/>
    <s v="Kyle Kosak &amp; Justin Murray"/>
    <m/>
    <m/>
    <s v="Kyle Kosak"/>
    <n v="4"/>
    <n v="98444"/>
    <n v="63"/>
    <s v="SFR"/>
    <s v="Two Story"/>
    <n v="1720"/>
    <x v="0"/>
    <n v="3"/>
    <n v="2.5"/>
    <n v="2"/>
    <n v="4792"/>
    <s v="6/1/2019"/>
    <m/>
    <s v="6/4/2019"/>
    <m/>
    <d v="2019-07-01T00:00:00"/>
    <n v="95"/>
    <n v="35"/>
    <d v="2019-10-14T00:00:00"/>
    <n v="105"/>
    <d v="2019-10-27T00:00:00"/>
    <n v="13"/>
    <n v="118"/>
    <s v="Done"/>
    <s v="Done"/>
    <s v="Done"/>
    <s v="Done"/>
    <s v="100%"/>
    <s v="Sold"/>
    <n v="1"/>
    <s v="Y&amp;S"/>
    <n v="225000"/>
    <n v="15000"/>
    <m/>
    <n v="17000"/>
    <n v="325100"/>
    <m/>
    <m/>
    <m/>
    <m/>
    <n v="46088"/>
    <m/>
    <m/>
    <s v="63.11.30.7"/>
    <m/>
    <m/>
  </r>
  <r>
    <x v="30"/>
    <s v="606"/>
    <n v="60"/>
    <n v="6"/>
    <m/>
    <m/>
    <s v="Adam Birgenheier &amp; Derrick Benn"/>
    <m/>
    <m/>
    <m/>
    <s v="QCS, LLC"/>
    <n v="4"/>
    <n v="98404"/>
    <n v="55"/>
    <s v="SFR"/>
    <s v="One Story"/>
    <n v="800"/>
    <x v="5"/>
    <n v="2"/>
    <n v="1"/>
    <n v="0"/>
    <n v="3250"/>
    <s v="3/11/2019"/>
    <m/>
    <m/>
    <m/>
    <m/>
    <n v="120"/>
    <m/>
    <m/>
    <m/>
    <m/>
    <m/>
    <m/>
    <m/>
    <m/>
    <m/>
    <m/>
    <s v="0%"/>
    <s v="Rescinded"/>
    <n v="2"/>
    <m/>
    <m/>
    <m/>
    <m/>
    <m/>
    <m/>
    <m/>
    <m/>
    <m/>
    <m/>
    <n v="0"/>
    <m/>
    <m/>
    <s v="55.60.6"/>
    <m/>
    <m/>
  </r>
  <r>
    <x v="31"/>
    <s v="9012"/>
    <n v="90"/>
    <n v="12"/>
    <m/>
    <m/>
    <s v="Adam Birgenheier &amp; Desiree Blass"/>
    <s v="Ty Phommavongsay"/>
    <m/>
    <m/>
    <s v="Gynesys Incorporated"/>
    <n v="5"/>
    <n v="98499"/>
    <n v="38"/>
    <s v="SFR"/>
    <s v="2 Story"/>
    <n v="2132"/>
    <x v="3"/>
    <n v="5"/>
    <n v="2"/>
    <n v="2"/>
    <n v="9900"/>
    <m/>
    <m/>
    <m/>
    <m/>
    <m/>
    <n v="120"/>
    <n v="40"/>
    <m/>
    <m/>
    <m/>
    <m/>
    <m/>
    <m/>
    <m/>
    <m/>
    <m/>
    <s v=""/>
    <s v="In Contract"/>
    <n v="2"/>
    <s v="Y&amp;S"/>
    <n v="190000"/>
    <n v="60000"/>
    <m/>
    <m/>
    <n v="415000"/>
    <m/>
    <m/>
    <m/>
    <m/>
    <n v="115200"/>
    <m/>
    <m/>
    <s v="38.90.12"/>
    <m/>
    <m/>
  </r>
  <r>
    <x v="32"/>
    <s v="31327"/>
    <n v="31"/>
    <n v="32"/>
    <n v="7"/>
    <m/>
    <s v="Adam Birgenheier &amp; Desiree Blass"/>
    <m/>
    <m/>
    <m/>
    <s v="Gynesys Incorporated"/>
    <n v="5"/>
    <n v="98003"/>
    <n v="110"/>
    <s v="SFR"/>
    <s v="1 Story"/>
    <n v="1440"/>
    <x v="2"/>
    <n v="3"/>
    <n v="1.5"/>
    <n v="1"/>
    <n v="9375"/>
    <s v="11/15/2019"/>
    <m/>
    <m/>
    <m/>
    <m/>
    <m/>
    <m/>
    <m/>
    <m/>
    <m/>
    <m/>
    <m/>
    <m/>
    <m/>
    <m/>
    <m/>
    <s v=""/>
    <s v="In Contract"/>
    <m/>
    <m/>
    <n v="285000"/>
    <n v="49000"/>
    <m/>
    <m/>
    <n v="415000"/>
    <m/>
    <m/>
    <m/>
    <m/>
    <n v="31200"/>
    <m/>
    <m/>
    <s v="110.31.32.7"/>
    <m/>
    <m/>
  </r>
  <r>
    <x v="33"/>
    <s v="10825"/>
    <n v="10"/>
    <n v="82"/>
    <n v="5"/>
    <m/>
    <s v="Adam Birgneheier &amp; Desiree Blass"/>
    <m/>
    <m/>
    <m/>
    <s v="Gynesys Incorporated"/>
    <n v="5"/>
    <n v="98372"/>
    <n v="72"/>
    <s v="SFR"/>
    <s v="1 1/2 Story W/ D-ADU"/>
    <n v="2047"/>
    <x v="3"/>
    <n v="4"/>
    <n v="5"/>
    <n v="2"/>
    <n v="10890"/>
    <s v="10/10/2019"/>
    <m/>
    <s v="10/12/2019"/>
    <s v="10/30/2019"/>
    <d v="2019-11-01T00:00:00"/>
    <n v="120"/>
    <n v="40"/>
    <m/>
    <m/>
    <m/>
    <m/>
    <m/>
    <m/>
    <m/>
    <m/>
    <m/>
    <s v="0%"/>
    <s v="In Progress"/>
    <n v="3"/>
    <s v="Y&amp;S"/>
    <n v="165000"/>
    <n v="95000"/>
    <m/>
    <m/>
    <n v="395000"/>
    <m/>
    <m/>
    <m/>
    <m/>
    <n v="87600"/>
    <m/>
    <m/>
    <s v="72.10.82.5"/>
    <m/>
    <m/>
  </r>
  <r>
    <x v="34"/>
    <s v="12639"/>
    <n v="12"/>
    <n v="63"/>
    <n v="9"/>
    <m/>
    <s v="Austin Olson &amp; Desiree Blass"/>
    <s v="Ty Phommavongsay"/>
    <m/>
    <m/>
    <s v="Gynesys Incorporated"/>
    <n v="5"/>
    <n v="98092"/>
    <n v="310"/>
    <s v="SFR"/>
    <s v="2 Story"/>
    <n v="1550"/>
    <x v="0"/>
    <n v="4"/>
    <n v="2"/>
    <n v="2"/>
    <n v="7425"/>
    <s v="10/20/2019"/>
    <m/>
    <m/>
    <m/>
    <d v="2019-11-01T00:00:00"/>
    <n v="120"/>
    <n v="40"/>
    <m/>
    <m/>
    <m/>
    <m/>
    <m/>
    <s v="Done"/>
    <s v="Done"/>
    <m/>
    <m/>
    <s v="50%"/>
    <s v="In Progress"/>
    <n v="2"/>
    <s v="Y&amp;S"/>
    <n v="255000"/>
    <n v="26690"/>
    <m/>
    <m/>
    <n v="385000"/>
    <m/>
    <m/>
    <m/>
    <m/>
    <n v="57110"/>
    <m/>
    <m/>
    <s v="310.12.63.9"/>
    <m/>
    <m/>
  </r>
  <r>
    <x v="35"/>
    <m/>
    <m/>
    <m/>
    <m/>
    <m/>
    <m/>
    <m/>
    <m/>
    <m/>
    <m/>
    <m/>
    <m/>
    <m/>
    <m/>
    <m/>
    <m/>
    <x v="6"/>
    <m/>
    <m/>
    <m/>
    <m/>
    <m/>
    <m/>
    <m/>
    <m/>
    <m/>
    <m/>
    <m/>
    <m/>
    <m/>
    <m/>
    <m/>
    <m/>
    <m/>
    <m/>
    <m/>
    <m/>
    <m/>
    <m/>
    <m/>
    <m/>
    <n v="193209.67739999999"/>
    <n v="48488.258099999999"/>
    <m/>
    <n v="36207.300000000003"/>
    <n v="321967.41940000001"/>
    <n v="283428.9474"/>
    <m/>
    <m/>
    <m/>
    <n v="1290635.2"/>
    <n v="702327"/>
    <n v="-588308.19999999995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59">
  <r>
    <x v="0"/>
    <x v="0"/>
    <x v="0"/>
    <x v="0"/>
    <n v="1"/>
    <n v="3.8"/>
    <n v="36"/>
  </r>
  <r>
    <x v="1"/>
    <x v="1"/>
    <x v="0"/>
    <x v="0"/>
    <n v="5"/>
    <n v="3.4"/>
    <n v="75"/>
  </r>
  <r>
    <x v="2"/>
    <x v="2"/>
    <x v="0"/>
    <x v="0"/>
    <n v="2"/>
    <n v="2.8"/>
    <n v="112"/>
  </r>
  <r>
    <x v="3"/>
    <x v="3"/>
    <x v="0"/>
    <x v="0"/>
    <n v="5"/>
    <n v="1.6"/>
    <n v="54"/>
  </r>
  <r>
    <x v="4"/>
    <x v="4"/>
    <x v="0"/>
    <x v="0"/>
    <n v="5"/>
    <n v="1.8"/>
    <n v="34"/>
  </r>
  <r>
    <x v="5"/>
    <x v="5"/>
    <x v="0"/>
    <x v="0"/>
    <n v="4"/>
    <n v="3"/>
    <n v="28"/>
  </r>
  <r>
    <x v="6"/>
    <x v="6"/>
    <x v="0"/>
    <x v="0"/>
    <n v="1"/>
    <n v="5.0999999999999996"/>
    <n v="20"/>
  </r>
  <r>
    <x v="7"/>
    <x v="7"/>
    <x v="0"/>
    <x v="0"/>
    <n v="5"/>
    <n v="6.7"/>
    <n v="28"/>
  </r>
  <r>
    <x v="8"/>
    <x v="8"/>
    <x v="0"/>
    <x v="0"/>
    <n v="3"/>
    <n v="6.3"/>
    <n v="47"/>
  </r>
  <r>
    <x v="9"/>
    <x v="9"/>
    <x v="0"/>
    <x v="0"/>
    <n v="4"/>
    <n v="4.8"/>
    <n v="42"/>
  </r>
  <r>
    <x v="10"/>
    <x v="10"/>
    <x v="0"/>
    <x v="0"/>
    <n v="8"/>
    <n v="5.8"/>
    <n v="52"/>
  </r>
  <r>
    <x v="11"/>
    <x v="11"/>
    <x v="0"/>
    <x v="0"/>
    <n v="3"/>
    <n v="4.2"/>
    <n v="34"/>
  </r>
  <r>
    <x v="12"/>
    <x v="0"/>
    <x v="1"/>
    <x v="0"/>
    <n v="2"/>
    <n v="7"/>
    <n v="78"/>
  </r>
  <r>
    <x v="13"/>
    <x v="1"/>
    <x v="1"/>
    <x v="0"/>
    <n v="1"/>
    <n v="4.8"/>
    <n v="38"/>
  </r>
  <r>
    <x v="14"/>
    <x v="2"/>
    <x v="1"/>
    <x v="0"/>
    <n v="6"/>
    <n v="4.2"/>
    <n v="57"/>
  </r>
  <r>
    <x v="15"/>
    <x v="3"/>
    <x v="1"/>
    <x v="0"/>
    <n v="5"/>
    <n v="4.4000000000000004"/>
    <n v="81"/>
  </r>
  <r>
    <x v="16"/>
    <x v="4"/>
    <x v="1"/>
    <x v="0"/>
    <n v="6"/>
    <n v="3.9"/>
    <n v="31"/>
  </r>
  <r>
    <x v="17"/>
    <x v="5"/>
    <x v="1"/>
    <x v="0"/>
    <n v="9"/>
    <n v="3.5"/>
    <n v="81"/>
  </r>
  <r>
    <x v="18"/>
    <x v="6"/>
    <x v="1"/>
    <x v="0"/>
    <n v="2"/>
    <n v="5.3"/>
    <n v="95"/>
  </r>
  <r>
    <x v="19"/>
    <x v="7"/>
    <x v="1"/>
    <x v="0"/>
    <n v="2"/>
    <n v="6.2"/>
    <n v="23"/>
  </r>
  <r>
    <x v="20"/>
    <x v="8"/>
    <x v="1"/>
    <x v="0"/>
    <n v="1"/>
    <n v="6.5"/>
    <n v="24"/>
  </r>
  <r>
    <x v="21"/>
    <x v="9"/>
    <x v="1"/>
    <x v="0"/>
    <n v="2"/>
    <n v="7.3"/>
    <n v="48"/>
  </r>
  <r>
    <x v="22"/>
    <x v="10"/>
    <x v="1"/>
    <x v="0"/>
    <n v="0"/>
    <n v="8"/>
    <m/>
  </r>
  <r>
    <x v="23"/>
    <x v="11"/>
    <x v="1"/>
    <x v="0"/>
    <n v="0"/>
    <n v="8.4"/>
    <n v="42"/>
  </r>
  <r>
    <x v="24"/>
    <x v="0"/>
    <x v="2"/>
    <x v="0"/>
    <n v="0"/>
    <n v="7.5"/>
    <m/>
  </r>
  <r>
    <x v="25"/>
    <x v="1"/>
    <x v="2"/>
    <x v="0"/>
    <n v="2"/>
    <n v="9.1999999999999993"/>
    <n v="60"/>
  </r>
  <r>
    <x v="26"/>
    <x v="2"/>
    <x v="2"/>
    <x v="0"/>
    <n v="2"/>
    <n v="14.1"/>
    <n v="47"/>
  </r>
  <r>
    <x v="27"/>
    <x v="3"/>
    <x v="2"/>
    <x v="0"/>
    <n v="3"/>
    <n v="15.9"/>
    <n v="86"/>
  </r>
  <r>
    <x v="28"/>
    <x v="4"/>
    <x v="2"/>
    <x v="0"/>
    <n v="1"/>
    <n v="18.3"/>
    <n v="16"/>
  </r>
  <r>
    <x v="29"/>
    <x v="5"/>
    <x v="2"/>
    <x v="0"/>
    <n v="4"/>
    <n v="17.899999999999999"/>
    <n v="122"/>
  </r>
  <r>
    <x v="30"/>
    <x v="6"/>
    <x v="2"/>
    <x v="0"/>
    <n v="5"/>
    <n v="18.8"/>
    <n v="108"/>
  </r>
  <r>
    <x v="31"/>
    <x v="7"/>
    <x v="2"/>
    <x v="0"/>
    <n v="2"/>
    <n v="16.7"/>
    <n v="116"/>
  </r>
  <r>
    <x v="32"/>
    <x v="8"/>
    <x v="2"/>
    <x v="0"/>
    <n v="2"/>
    <n v="15.5"/>
    <n v="230"/>
  </r>
  <r>
    <x v="33"/>
    <x v="9"/>
    <x v="2"/>
    <x v="0"/>
    <n v="2"/>
    <n v="13.9"/>
    <n v="109"/>
  </r>
  <r>
    <x v="34"/>
    <x v="10"/>
    <x v="2"/>
    <x v="0"/>
    <n v="0"/>
    <n v="14.9"/>
    <m/>
  </r>
  <r>
    <x v="35"/>
    <x v="11"/>
    <x v="2"/>
    <x v="0"/>
    <n v="2"/>
    <n v="13.2"/>
    <n v="20"/>
  </r>
  <r>
    <x v="36"/>
    <x v="0"/>
    <x v="3"/>
    <x v="0"/>
    <n v="2"/>
    <n v="12.4"/>
    <n v="48"/>
  </r>
  <r>
    <x v="37"/>
    <x v="1"/>
    <x v="3"/>
    <x v="0"/>
    <n v="1"/>
    <n v="14.1"/>
    <n v="43"/>
  </r>
  <r>
    <x v="38"/>
    <x v="2"/>
    <x v="3"/>
    <x v="0"/>
    <n v="3"/>
    <n v="18.100000000000001"/>
    <n v="28"/>
  </r>
  <r>
    <x v="39"/>
    <x v="3"/>
    <x v="3"/>
    <x v="0"/>
    <n v="2"/>
    <n v="19.600000000000001"/>
    <n v="20"/>
  </r>
  <r>
    <x v="40"/>
    <x v="4"/>
    <x v="3"/>
    <x v="0"/>
    <n v="1"/>
    <n v="19"/>
    <n v="53"/>
  </r>
  <r>
    <x v="41"/>
    <x v="5"/>
    <x v="3"/>
    <x v="0"/>
    <n v="5"/>
    <n v="17.2"/>
    <n v="66"/>
  </r>
  <r>
    <x v="42"/>
    <x v="6"/>
    <x v="3"/>
    <x v="0"/>
    <n v="6"/>
    <n v="15.6"/>
    <n v="24"/>
  </r>
  <r>
    <x v="43"/>
    <x v="7"/>
    <x v="3"/>
    <x v="0"/>
    <n v="4"/>
    <n v="15.1"/>
    <n v="61"/>
  </r>
  <r>
    <x v="44"/>
    <x v="8"/>
    <x v="3"/>
    <x v="0"/>
    <n v="2"/>
    <n v="16.2"/>
    <n v="79"/>
  </r>
  <r>
    <x v="45"/>
    <x v="9"/>
    <x v="3"/>
    <x v="0"/>
    <n v="3"/>
    <n v="14.5"/>
    <n v="93"/>
  </r>
  <r>
    <x v="46"/>
    <x v="10"/>
    <x v="3"/>
    <x v="0"/>
    <n v="1"/>
    <n v="14.8"/>
    <n v="20"/>
  </r>
  <r>
    <x v="47"/>
    <x v="11"/>
    <x v="3"/>
    <x v="0"/>
    <n v="3"/>
    <n v="12.2"/>
    <n v="114"/>
  </r>
  <r>
    <x v="48"/>
    <x v="0"/>
    <x v="4"/>
    <x v="0"/>
    <n v="0"/>
    <n v="17.3"/>
    <m/>
  </r>
  <r>
    <x v="49"/>
    <x v="1"/>
    <x v="4"/>
    <x v="0"/>
    <n v="3"/>
    <n v="15.1"/>
    <n v="60"/>
  </r>
  <r>
    <x v="50"/>
    <x v="2"/>
    <x v="4"/>
    <x v="0"/>
    <n v="2"/>
    <n v="12.7"/>
    <n v="263"/>
  </r>
  <r>
    <x v="51"/>
    <x v="3"/>
    <x v="4"/>
    <x v="0"/>
    <n v="3"/>
    <n v="12.5"/>
    <n v="26"/>
  </r>
  <r>
    <x v="52"/>
    <x v="4"/>
    <x v="4"/>
    <x v="0"/>
    <n v="6"/>
    <n v="13.1"/>
    <n v="108"/>
  </r>
  <r>
    <x v="53"/>
    <x v="5"/>
    <x v="4"/>
    <x v="0"/>
    <n v="4"/>
    <n v="15.6"/>
    <n v="67"/>
  </r>
  <r>
    <x v="54"/>
    <x v="6"/>
    <x v="4"/>
    <x v="0"/>
    <n v="5"/>
    <n v="13.2"/>
    <n v="88"/>
  </r>
  <r>
    <x v="55"/>
    <x v="7"/>
    <x v="4"/>
    <x v="0"/>
    <n v="2"/>
    <n v="12.3"/>
    <n v="58"/>
  </r>
  <r>
    <x v="56"/>
    <x v="8"/>
    <x v="4"/>
    <x v="0"/>
    <n v="6"/>
    <n v="10.5"/>
    <n v="66"/>
  </r>
  <r>
    <x v="57"/>
    <x v="9"/>
    <x v="4"/>
    <x v="0"/>
    <n v="2"/>
    <n v="9.9"/>
    <n v="126"/>
  </r>
  <r>
    <x v="58"/>
    <x v="10"/>
    <x v="4"/>
    <x v="0"/>
    <n v="4"/>
    <n v="9.3000000000000007"/>
    <n v="64"/>
  </r>
  <r>
    <x v="59"/>
    <x v="11"/>
    <x v="4"/>
    <x v="0"/>
    <n v="2"/>
    <n v="8.6999999999999993"/>
    <n v="135"/>
  </r>
  <r>
    <x v="60"/>
    <x v="0"/>
    <x v="5"/>
    <x v="0"/>
    <n v="5"/>
    <n v="6.4"/>
    <n v="148"/>
  </r>
  <r>
    <x v="61"/>
    <x v="1"/>
    <x v="5"/>
    <x v="0"/>
    <n v="4"/>
    <n v="7.3"/>
    <n v="35"/>
  </r>
  <r>
    <x v="62"/>
    <x v="2"/>
    <x v="5"/>
    <x v="0"/>
    <n v="0"/>
    <n v="9.6999999999999993"/>
    <m/>
  </r>
  <r>
    <x v="63"/>
    <x v="3"/>
    <x v="5"/>
    <x v="0"/>
    <n v="5"/>
    <n v="7.7"/>
    <n v="11"/>
  </r>
  <r>
    <x v="64"/>
    <x v="4"/>
    <x v="5"/>
    <x v="0"/>
    <n v="4"/>
    <n v="7.7"/>
    <n v="36"/>
  </r>
  <r>
    <x v="65"/>
    <x v="5"/>
    <x v="5"/>
    <x v="0"/>
    <n v="5"/>
    <n v="7.1"/>
    <n v="214"/>
  </r>
  <r>
    <x v="66"/>
    <x v="6"/>
    <x v="5"/>
    <x v="0"/>
    <n v="5"/>
    <n v="6.9"/>
    <n v="21"/>
  </r>
  <r>
    <x v="67"/>
    <x v="7"/>
    <x v="5"/>
    <x v="0"/>
    <n v="3"/>
    <n v="6.9"/>
    <n v="13"/>
  </r>
  <r>
    <x v="68"/>
    <x v="8"/>
    <x v="5"/>
    <x v="0"/>
    <n v="2"/>
    <n v="5.7"/>
    <n v="141"/>
  </r>
  <r>
    <x v="69"/>
    <x v="9"/>
    <x v="5"/>
    <x v="0"/>
    <n v="3"/>
    <n v="4.8"/>
    <n v="142"/>
  </r>
  <r>
    <x v="70"/>
    <x v="10"/>
    <x v="5"/>
    <x v="0"/>
    <n v="3"/>
    <n v="4.2"/>
    <n v="42"/>
  </r>
  <r>
    <x v="71"/>
    <x v="11"/>
    <x v="5"/>
    <x v="0"/>
    <n v="4"/>
    <n v="4.5"/>
    <n v="64"/>
  </r>
  <r>
    <x v="72"/>
    <x v="0"/>
    <x v="6"/>
    <x v="0"/>
    <n v="1"/>
    <n v="4.9000000000000004"/>
    <n v="222"/>
  </r>
  <r>
    <x v="73"/>
    <x v="1"/>
    <x v="6"/>
    <x v="0"/>
    <n v="2"/>
    <n v="4.2"/>
    <n v="90"/>
  </r>
  <r>
    <x v="74"/>
    <x v="2"/>
    <x v="6"/>
    <x v="0"/>
    <n v="4"/>
    <n v="3.8"/>
    <n v="42"/>
  </r>
  <r>
    <x v="75"/>
    <x v="3"/>
    <x v="6"/>
    <x v="0"/>
    <n v="5"/>
    <n v="5"/>
    <n v="29"/>
  </r>
  <r>
    <x v="76"/>
    <x v="4"/>
    <x v="6"/>
    <x v="0"/>
    <n v="4"/>
    <n v="4.0999999999999996"/>
    <n v="87"/>
  </r>
  <r>
    <x v="77"/>
    <x v="5"/>
    <x v="6"/>
    <x v="0"/>
    <n v="4"/>
    <n v="4.2"/>
    <n v="59"/>
  </r>
  <r>
    <x v="78"/>
    <x v="6"/>
    <x v="6"/>
    <x v="0"/>
    <n v="6"/>
    <n v="4.0999999999999996"/>
    <n v="35"/>
  </r>
  <r>
    <x v="79"/>
    <x v="7"/>
    <x v="6"/>
    <x v="0"/>
    <n v="2"/>
    <n v="3.2"/>
    <n v="32"/>
  </r>
  <r>
    <x v="80"/>
    <x v="8"/>
    <x v="6"/>
    <x v="0"/>
    <n v="3"/>
    <n v="3.7"/>
    <n v="17"/>
  </r>
  <r>
    <x v="81"/>
    <x v="9"/>
    <x v="6"/>
    <x v="0"/>
    <n v="3"/>
    <n v="3.3"/>
    <n v="28"/>
  </r>
  <r>
    <x v="82"/>
    <x v="10"/>
    <x v="6"/>
    <x v="0"/>
    <n v="2"/>
    <n v="3.1"/>
    <n v="2"/>
  </r>
  <r>
    <x v="83"/>
    <x v="11"/>
    <x v="6"/>
    <x v="0"/>
    <n v="3"/>
    <n v="2.1"/>
    <n v="43"/>
  </r>
  <r>
    <x v="84"/>
    <x v="0"/>
    <x v="7"/>
    <x v="0"/>
    <n v="2"/>
    <n v="1.6"/>
    <n v="124"/>
  </r>
  <r>
    <x v="85"/>
    <x v="1"/>
    <x v="7"/>
    <x v="0"/>
    <n v="2"/>
    <n v="1.4"/>
    <n v="20"/>
  </r>
  <r>
    <x v="86"/>
    <x v="2"/>
    <x v="7"/>
    <x v="0"/>
    <n v="4"/>
    <n v="2.7"/>
    <n v="30"/>
  </r>
  <r>
    <x v="87"/>
    <x v="3"/>
    <x v="7"/>
    <x v="0"/>
    <n v="3"/>
    <n v="4.0999999999999996"/>
    <n v="7"/>
  </r>
  <r>
    <x v="88"/>
    <x v="4"/>
    <x v="7"/>
    <x v="0"/>
    <n v="2"/>
    <n v="4.4000000000000004"/>
    <n v="36"/>
  </r>
  <r>
    <x v="89"/>
    <x v="5"/>
    <x v="7"/>
    <x v="0"/>
    <n v="6"/>
    <n v="4.7"/>
    <n v="3"/>
  </r>
  <r>
    <x v="90"/>
    <x v="6"/>
    <x v="7"/>
    <x v="0"/>
    <n v="1"/>
    <n v="7.5"/>
    <n v="5"/>
  </r>
  <r>
    <x v="91"/>
    <x v="7"/>
    <x v="7"/>
    <x v="0"/>
    <n v="2"/>
    <n v="7.3"/>
    <n v="8"/>
  </r>
  <r>
    <x v="92"/>
    <x v="8"/>
    <x v="7"/>
    <x v="0"/>
    <n v="2"/>
    <n v="5.4"/>
    <n v="18"/>
  </r>
  <r>
    <x v="93"/>
    <x v="9"/>
    <x v="7"/>
    <x v="0"/>
    <n v="6"/>
    <n v="4.3"/>
    <n v="27"/>
  </r>
  <r>
    <x v="94"/>
    <x v="10"/>
    <x v="7"/>
    <x v="0"/>
    <n v="2"/>
    <n v="3.9"/>
    <n v="93"/>
  </r>
  <r>
    <x v="95"/>
    <x v="11"/>
    <x v="7"/>
    <x v="0"/>
    <n v="4"/>
    <n v="5"/>
    <n v="61"/>
  </r>
  <r>
    <x v="96"/>
    <x v="0"/>
    <x v="8"/>
    <x v="0"/>
    <n v="1"/>
    <n v="3.3"/>
    <n v="14"/>
  </r>
  <r>
    <x v="97"/>
    <x v="1"/>
    <x v="8"/>
    <x v="0"/>
    <n v="4"/>
    <n v="3.4"/>
    <n v="98"/>
  </r>
  <r>
    <x v="98"/>
    <x v="2"/>
    <x v="8"/>
    <x v="0"/>
    <n v="2"/>
    <n v="4.3"/>
    <n v="26"/>
  </r>
  <r>
    <x v="99"/>
    <x v="3"/>
    <x v="8"/>
    <x v="0"/>
    <n v="4"/>
    <n v="3.1"/>
    <n v="68"/>
  </r>
  <r>
    <x v="100"/>
    <x v="4"/>
    <x v="8"/>
    <x v="0"/>
    <n v="7"/>
    <n v="1.7"/>
    <n v="59"/>
  </r>
  <r>
    <x v="101"/>
    <x v="5"/>
    <x v="8"/>
    <x v="0"/>
    <n v="5"/>
    <n v="4.0999999999999996"/>
    <n v="18"/>
  </r>
  <r>
    <x v="102"/>
    <x v="6"/>
    <x v="8"/>
    <x v="0"/>
    <n v="4"/>
    <n v="4.3"/>
    <n v="3"/>
  </r>
  <r>
    <x v="103"/>
    <x v="7"/>
    <x v="8"/>
    <x v="0"/>
    <n v="0"/>
    <n v="3.4"/>
    <m/>
  </r>
  <r>
    <x v="104"/>
    <x v="8"/>
    <x v="8"/>
    <x v="0"/>
    <n v="3"/>
    <n v="4.2"/>
    <n v="38"/>
  </r>
  <r>
    <x v="105"/>
    <x v="9"/>
    <x v="8"/>
    <x v="0"/>
    <n v="3"/>
    <n v="4.3"/>
    <n v="6"/>
  </r>
  <r>
    <x v="106"/>
    <x v="10"/>
    <x v="8"/>
    <x v="0"/>
    <n v="2"/>
    <n v="4.7"/>
    <n v="76"/>
  </r>
  <r>
    <x v="107"/>
    <x v="11"/>
    <x v="8"/>
    <x v="0"/>
    <n v="5"/>
    <n v="4.5999999999999996"/>
    <n v="60"/>
  </r>
  <r>
    <x v="108"/>
    <x v="0"/>
    <x v="9"/>
    <x v="0"/>
    <n v="2"/>
    <n v="3.4"/>
    <n v="24"/>
  </r>
  <r>
    <x v="109"/>
    <x v="1"/>
    <x v="9"/>
    <x v="0"/>
    <n v="6"/>
    <n v="2.4"/>
    <n v="51"/>
  </r>
  <r>
    <x v="110"/>
    <x v="2"/>
    <x v="9"/>
    <x v="0"/>
    <n v="8"/>
    <n v="2.5"/>
    <n v="46"/>
  </r>
  <r>
    <x v="111"/>
    <x v="3"/>
    <x v="9"/>
    <x v="0"/>
    <n v="4"/>
    <n v="3.4"/>
    <n v="12"/>
  </r>
  <r>
    <x v="112"/>
    <x v="4"/>
    <x v="9"/>
    <x v="0"/>
    <n v="6"/>
    <n v="5"/>
    <n v="9"/>
  </r>
  <r>
    <x v="113"/>
    <x v="5"/>
    <x v="9"/>
    <x v="0"/>
    <n v="4"/>
    <n v="5.5"/>
    <n v="8"/>
  </r>
  <r>
    <x v="114"/>
    <x v="6"/>
    <x v="9"/>
    <x v="0"/>
    <n v="8"/>
    <n v="4.0999999999999996"/>
    <n v="8"/>
  </r>
  <r>
    <x v="115"/>
    <x v="7"/>
    <x v="9"/>
    <x v="0"/>
    <n v="6"/>
    <n v="2.2000000000000002"/>
    <n v="22"/>
  </r>
  <r>
    <x v="116"/>
    <x v="8"/>
    <x v="9"/>
    <x v="0"/>
    <n v="11"/>
    <n v="1.8"/>
    <n v="56"/>
  </r>
  <r>
    <x v="117"/>
    <x v="9"/>
    <x v="9"/>
    <x v="0"/>
    <n v="2"/>
    <n v="2.2000000000000002"/>
    <n v="30"/>
  </r>
  <r>
    <x v="118"/>
    <x v="10"/>
    <x v="9"/>
    <x v="0"/>
    <n v="5"/>
    <n v="1.2"/>
    <n v="48"/>
  </r>
  <r>
    <x v="119"/>
    <x v="11"/>
    <x v="9"/>
    <x v="0"/>
    <n v="4"/>
    <n v="1.5"/>
    <n v="26"/>
  </r>
  <r>
    <x v="120"/>
    <x v="0"/>
    <x v="10"/>
    <x v="0"/>
    <n v="3"/>
    <n v="1.1000000000000001"/>
    <n v="30"/>
  </r>
  <r>
    <x v="121"/>
    <x v="1"/>
    <x v="10"/>
    <x v="0"/>
    <n v="3"/>
    <n v="1.4"/>
    <n v="53"/>
  </r>
  <r>
    <x v="122"/>
    <x v="2"/>
    <x v="10"/>
    <x v="0"/>
    <n v="5"/>
    <n v="1.5"/>
    <n v="19"/>
  </r>
  <r>
    <x v="123"/>
    <x v="3"/>
    <x v="10"/>
    <x v="0"/>
    <n v="8"/>
    <n v="2.4"/>
    <n v="20"/>
  </r>
  <r>
    <x v="124"/>
    <x v="4"/>
    <x v="10"/>
    <x v="0"/>
    <n v="1"/>
    <n v="3.6"/>
    <n v="9"/>
  </r>
  <r>
    <x v="125"/>
    <x v="5"/>
    <x v="10"/>
    <x v="0"/>
    <n v="5"/>
    <n v="2.8"/>
    <n v="11"/>
  </r>
  <r>
    <x v="126"/>
    <x v="6"/>
    <x v="10"/>
    <x v="0"/>
    <n v="8"/>
    <n v="3.4"/>
    <n v="8"/>
  </r>
  <r>
    <x v="127"/>
    <x v="7"/>
    <x v="10"/>
    <x v="0"/>
    <n v="11"/>
    <n v="3.4"/>
    <n v="11"/>
  </r>
  <r>
    <x v="128"/>
    <x v="8"/>
    <x v="10"/>
    <x v="0"/>
    <n v="5"/>
    <n v="1.6"/>
    <n v="8"/>
  </r>
  <r>
    <x v="129"/>
    <x v="9"/>
    <x v="10"/>
    <x v="0"/>
    <n v="9"/>
    <n v="2.1"/>
    <n v="22"/>
  </r>
  <r>
    <x v="130"/>
    <x v="10"/>
    <x v="10"/>
    <x v="0"/>
    <n v="3"/>
    <n v="1.8"/>
    <n v="12"/>
  </r>
  <r>
    <x v="131"/>
    <x v="11"/>
    <x v="10"/>
    <x v="0"/>
    <n v="4"/>
    <n v="1.7"/>
    <n v="27"/>
  </r>
  <r>
    <x v="132"/>
    <x v="0"/>
    <x v="11"/>
    <x v="0"/>
    <n v="3"/>
    <n v="1.2"/>
    <n v="8"/>
  </r>
  <r>
    <x v="133"/>
    <x v="1"/>
    <x v="11"/>
    <x v="0"/>
    <n v="5"/>
    <n v="1.8"/>
    <n v="86"/>
  </r>
  <r>
    <x v="134"/>
    <x v="2"/>
    <x v="11"/>
    <x v="0"/>
    <n v="3"/>
    <n v="1.5"/>
    <n v="3"/>
  </r>
  <r>
    <x v="135"/>
    <x v="3"/>
    <x v="11"/>
    <x v="0"/>
    <n v="10"/>
    <n v="0.6"/>
    <n v="6"/>
  </r>
  <r>
    <x v="136"/>
    <x v="4"/>
    <x v="11"/>
    <x v="0"/>
    <n v="4"/>
    <n v="0.9"/>
    <n v="3"/>
  </r>
  <r>
    <x v="137"/>
    <x v="5"/>
    <x v="11"/>
    <x v="0"/>
    <n v="4"/>
    <n v="1.6"/>
    <n v="7"/>
  </r>
  <r>
    <x v="138"/>
    <x v="6"/>
    <x v="11"/>
    <x v="0"/>
    <n v="5"/>
    <n v="1.1000000000000001"/>
    <n v="4"/>
  </r>
  <r>
    <x v="139"/>
    <x v="7"/>
    <x v="11"/>
    <x v="0"/>
    <n v="3"/>
    <n v="1.8"/>
    <n v="29"/>
  </r>
  <r>
    <x v="140"/>
    <x v="8"/>
    <x v="11"/>
    <x v="0"/>
    <n v="4"/>
    <n v="1.4"/>
    <n v="6"/>
  </r>
  <r>
    <x v="141"/>
    <x v="9"/>
    <x v="11"/>
    <x v="0"/>
    <n v="10"/>
    <n v="1.9"/>
    <n v="7"/>
  </r>
  <r>
    <x v="142"/>
    <x v="10"/>
    <x v="11"/>
    <x v="0"/>
    <n v="3"/>
    <n v="1.9"/>
    <n v="6"/>
  </r>
  <r>
    <x v="143"/>
    <x v="11"/>
    <x v="11"/>
    <x v="0"/>
    <n v="4"/>
    <n v="1.8"/>
    <n v="10"/>
  </r>
  <r>
    <x v="144"/>
    <x v="0"/>
    <x v="12"/>
    <x v="0"/>
    <n v="1"/>
    <n v="2.2000000000000002"/>
    <n v="1"/>
  </r>
  <r>
    <x v="145"/>
    <x v="1"/>
    <x v="12"/>
    <x v="0"/>
    <n v="3"/>
    <n v="1.9"/>
    <n v="19"/>
  </r>
  <r>
    <x v="146"/>
    <x v="2"/>
    <x v="12"/>
    <x v="0"/>
    <n v="2"/>
    <n v="2"/>
    <n v="16"/>
  </r>
  <r>
    <x v="147"/>
    <x v="3"/>
    <x v="12"/>
    <x v="0"/>
    <n v="3"/>
    <n v="2.8"/>
    <n v="77"/>
  </r>
  <r>
    <x v="148"/>
    <x v="4"/>
    <x v="12"/>
    <x v="0"/>
    <n v="7"/>
    <n v="2.1"/>
    <n v="7"/>
  </r>
  <r>
    <x v="149"/>
    <x v="5"/>
    <x v="12"/>
    <x v="0"/>
    <n v="7"/>
    <n v="2.9"/>
    <n v="12"/>
  </r>
  <r>
    <x v="150"/>
    <x v="6"/>
    <x v="12"/>
    <x v="0"/>
    <n v="11"/>
    <n v="2.6"/>
    <n v="14"/>
  </r>
  <r>
    <x v="151"/>
    <x v="7"/>
    <x v="12"/>
    <x v="0"/>
    <n v="6"/>
    <n v="2"/>
    <n v="21"/>
  </r>
  <r>
    <x v="152"/>
    <x v="8"/>
    <x v="12"/>
    <x v="0"/>
    <n v="4"/>
    <n v="1.9"/>
    <n v="19"/>
  </r>
  <r>
    <x v="153"/>
    <x v="9"/>
    <x v="12"/>
    <x v="0"/>
    <n v="7"/>
    <n v="1.9"/>
    <n v="4"/>
  </r>
  <r>
    <x v="154"/>
    <x v="10"/>
    <x v="12"/>
    <x v="0"/>
    <n v="2"/>
    <n v="1.9"/>
    <n v="5"/>
  </r>
  <r>
    <x v="155"/>
    <x v="11"/>
    <x v="12"/>
    <x v="0"/>
    <n v="1"/>
    <n v="2.1"/>
    <n v="71"/>
  </r>
  <r>
    <x v="156"/>
    <x v="0"/>
    <x v="13"/>
    <x v="0"/>
    <n v="2"/>
    <n v="1.7"/>
    <n v="7"/>
  </r>
  <r>
    <x v="157"/>
    <x v="1"/>
    <x v="13"/>
    <x v="0"/>
    <n v="3"/>
    <n v="1.7"/>
    <n v="31"/>
  </r>
  <r>
    <x v="158"/>
    <x v="2"/>
    <x v="13"/>
    <x v="0"/>
    <n v="3"/>
    <n v="1.4"/>
    <n v="67"/>
  </r>
  <r>
    <x v="159"/>
    <x v="3"/>
    <x v="13"/>
    <x v="0"/>
    <n v="4"/>
    <n v="1"/>
    <n v="16"/>
  </r>
  <r>
    <x v="160"/>
    <x v="4"/>
    <x v="13"/>
    <x v="0"/>
    <n v="8"/>
    <n v="1"/>
    <n v="9"/>
  </r>
  <r>
    <x v="161"/>
    <x v="5"/>
    <x v="13"/>
    <x v="0"/>
    <n v="3"/>
    <n v="0.4"/>
    <n v="4"/>
  </r>
  <r>
    <x v="162"/>
    <x v="6"/>
    <x v="13"/>
    <x v="0"/>
    <n v="11"/>
    <n v="0.2"/>
    <n v="10"/>
  </r>
  <r>
    <x v="163"/>
    <x v="7"/>
    <x v="13"/>
    <x v="0"/>
    <n v="11"/>
    <n v="0.2"/>
    <n v="10"/>
  </r>
  <r>
    <x v="164"/>
    <x v="8"/>
    <x v="13"/>
    <x v="0"/>
    <n v="6"/>
    <n v="1.2"/>
    <n v="22"/>
  </r>
  <r>
    <x v="165"/>
    <x v="9"/>
    <x v="13"/>
    <x v="0"/>
    <n v="3"/>
    <n v="1.9"/>
    <n v="4"/>
  </r>
  <r>
    <x v="0"/>
    <x v="0"/>
    <x v="0"/>
    <x v="1"/>
    <n v="1"/>
    <n v="11.6"/>
    <n v="18"/>
  </r>
  <r>
    <x v="1"/>
    <x v="1"/>
    <x v="0"/>
    <x v="1"/>
    <n v="1"/>
    <n v="11.4"/>
    <n v="91"/>
  </r>
  <r>
    <x v="2"/>
    <x v="2"/>
    <x v="0"/>
    <x v="1"/>
    <n v="1"/>
    <n v="13"/>
    <n v="42"/>
  </r>
  <r>
    <x v="3"/>
    <x v="3"/>
    <x v="0"/>
    <x v="1"/>
    <n v="0"/>
    <n v="15"/>
    <m/>
  </r>
  <r>
    <x v="4"/>
    <x v="4"/>
    <x v="0"/>
    <x v="1"/>
    <n v="2"/>
    <n v="15.9"/>
    <n v="127"/>
  </r>
  <r>
    <x v="5"/>
    <x v="5"/>
    <x v="0"/>
    <x v="1"/>
    <n v="3"/>
    <n v="14.5"/>
    <n v="114"/>
  </r>
  <r>
    <x v="6"/>
    <x v="6"/>
    <x v="0"/>
    <x v="1"/>
    <n v="2"/>
    <n v="14.3"/>
    <n v="21"/>
  </r>
  <r>
    <x v="7"/>
    <x v="7"/>
    <x v="0"/>
    <x v="1"/>
    <n v="2"/>
    <n v="18.2"/>
    <n v="25"/>
  </r>
  <r>
    <x v="8"/>
    <x v="8"/>
    <x v="0"/>
    <x v="1"/>
    <n v="1"/>
    <n v="18.399999999999999"/>
    <n v="17"/>
  </r>
  <r>
    <x v="9"/>
    <x v="9"/>
    <x v="0"/>
    <x v="1"/>
    <n v="0"/>
    <n v="21"/>
    <m/>
  </r>
  <r>
    <x v="10"/>
    <x v="10"/>
    <x v="0"/>
    <x v="1"/>
    <n v="2"/>
    <n v="22.7"/>
    <n v="71"/>
  </r>
  <r>
    <x v="11"/>
    <x v="11"/>
    <x v="0"/>
    <x v="1"/>
    <n v="1"/>
    <n v="20.8"/>
    <n v="29"/>
  </r>
  <r>
    <x v="12"/>
    <x v="0"/>
    <x v="1"/>
    <x v="1"/>
    <n v="2"/>
    <n v="20"/>
    <n v="59"/>
  </r>
  <r>
    <x v="13"/>
    <x v="1"/>
    <x v="1"/>
    <x v="1"/>
    <n v="1"/>
    <n v="20.3"/>
    <n v="0"/>
  </r>
  <r>
    <x v="14"/>
    <x v="2"/>
    <x v="1"/>
    <x v="1"/>
    <n v="1"/>
    <n v="19.3"/>
    <n v="12"/>
  </r>
  <r>
    <x v="15"/>
    <x v="3"/>
    <x v="1"/>
    <x v="1"/>
    <n v="2"/>
    <n v="19.2"/>
    <n v="79"/>
  </r>
  <r>
    <x v="16"/>
    <x v="4"/>
    <x v="1"/>
    <x v="1"/>
    <n v="1"/>
    <n v="28.4"/>
    <n v="5"/>
  </r>
  <r>
    <x v="17"/>
    <x v="5"/>
    <x v="1"/>
    <x v="1"/>
    <n v="1"/>
    <n v="27"/>
    <n v="35"/>
  </r>
  <r>
    <x v="18"/>
    <x v="6"/>
    <x v="1"/>
    <x v="1"/>
    <n v="0"/>
    <n v="28"/>
    <n v="60"/>
  </r>
  <r>
    <x v="19"/>
    <x v="7"/>
    <x v="1"/>
    <x v="1"/>
    <n v="0"/>
    <n v="21.7"/>
    <n v="76"/>
  </r>
  <r>
    <x v="20"/>
    <x v="8"/>
    <x v="1"/>
    <x v="1"/>
    <n v="5"/>
    <n v="17.100000000000001"/>
    <n v="74"/>
  </r>
  <r>
    <x v="21"/>
    <x v="9"/>
    <x v="1"/>
    <x v="1"/>
    <n v="2"/>
    <n v="17.100000000000001"/>
    <n v="64"/>
  </r>
  <r>
    <x v="22"/>
    <x v="10"/>
    <x v="1"/>
    <x v="1"/>
    <n v="0"/>
    <n v="18.8"/>
    <m/>
  </r>
  <r>
    <x v="23"/>
    <x v="11"/>
    <x v="1"/>
    <x v="1"/>
    <n v="0"/>
    <n v="17.399999999999999"/>
    <m/>
  </r>
  <r>
    <x v="24"/>
    <x v="0"/>
    <x v="2"/>
    <x v="1"/>
    <n v="0"/>
    <n v="20.6"/>
    <m/>
  </r>
  <r>
    <x v="25"/>
    <x v="1"/>
    <x v="2"/>
    <x v="1"/>
    <n v="1"/>
    <n v="21.5"/>
    <n v="36"/>
  </r>
  <r>
    <x v="26"/>
    <x v="2"/>
    <x v="2"/>
    <x v="1"/>
    <n v="0"/>
    <n v="20.3"/>
    <m/>
  </r>
  <r>
    <x v="27"/>
    <x v="3"/>
    <x v="2"/>
    <x v="1"/>
    <n v="2"/>
    <n v="19.3"/>
    <n v="15"/>
  </r>
  <r>
    <x v="28"/>
    <x v="4"/>
    <x v="2"/>
    <x v="1"/>
    <n v="1"/>
    <n v="17.7"/>
    <n v="88"/>
  </r>
  <r>
    <x v="29"/>
    <x v="5"/>
    <x v="2"/>
    <x v="1"/>
    <n v="0"/>
    <n v="20.2"/>
    <m/>
  </r>
  <r>
    <x v="30"/>
    <x v="6"/>
    <x v="2"/>
    <x v="1"/>
    <n v="1"/>
    <n v="17.7"/>
    <n v="117"/>
  </r>
  <r>
    <x v="31"/>
    <x v="7"/>
    <x v="2"/>
    <x v="1"/>
    <n v="0"/>
    <n v="11.6"/>
    <n v="160"/>
  </r>
  <r>
    <x v="32"/>
    <x v="8"/>
    <x v="2"/>
    <x v="1"/>
    <n v="1"/>
    <n v="15"/>
    <n v="12"/>
  </r>
  <r>
    <x v="33"/>
    <x v="9"/>
    <x v="2"/>
    <x v="1"/>
    <n v="0"/>
    <n v="17.100000000000001"/>
    <m/>
  </r>
  <r>
    <x v="34"/>
    <x v="10"/>
    <x v="2"/>
    <x v="1"/>
    <n v="1"/>
    <n v="19.7"/>
    <n v="84"/>
  </r>
  <r>
    <x v="35"/>
    <x v="11"/>
    <x v="2"/>
    <x v="1"/>
    <n v="0"/>
    <n v="19.100000000000001"/>
    <m/>
  </r>
  <r>
    <x v="36"/>
    <x v="0"/>
    <x v="3"/>
    <x v="1"/>
    <n v="1"/>
    <n v="18.7"/>
    <n v="71"/>
  </r>
  <r>
    <x v="37"/>
    <x v="1"/>
    <x v="3"/>
    <x v="1"/>
    <n v="0"/>
    <n v="15"/>
    <m/>
  </r>
  <r>
    <x v="38"/>
    <x v="2"/>
    <x v="3"/>
    <x v="1"/>
    <n v="0"/>
    <n v="18"/>
    <m/>
  </r>
  <r>
    <x v="39"/>
    <x v="3"/>
    <x v="3"/>
    <x v="1"/>
    <n v="0"/>
    <n v="18.5"/>
    <m/>
  </r>
  <r>
    <x v="40"/>
    <x v="4"/>
    <x v="3"/>
    <x v="1"/>
    <n v="0"/>
    <n v="18.899999999999999"/>
    <m/>
  </r>
  <r>
    <x v="41"/>
    <x v="5"/>
    <x v="3"/>
    <x v="1"/>
    <n v="0"/>
    <n v="16.100000000000001"/>
    <m/>
  </r>
  <r>
    <x v="42"/>
    <x v="6"/>
    <x v="3"/>
    <x v="1"/>
    <n v="0"/>
    <n v="24"/>
    <m/>
  </r>
  <r>
    <x v="43"/>
    <x v="7"/>
    <x v="3"/>
    <x v="1"/>
    <n v="2"/>
    <n v="24.8"/>
    <n v="62"/>
  </r>
  <r>
    <x v="44"/>
    <x v="8"/>
    <x v="3"/>
    <x v="1"/>
    <n v="1"/>
    <n v="25"/>
    <n v="62"/>
  </r>
  <r>
    <x v="45"/>
    <x v="9"/>
    <x v="3"/>
    <x v="1"/>
    <n v="1"/>
    <n v="23.3"/>
    <n v="15"/>
  </r>
  <r>
    <x v="46"/>
    <x v="10"/>
    <x v="3"/>
    <x v="1"/>
    <n v="0"/>
    <n v="24"/>
    <m/>
  </r>
  <r>
    <x v="47"/>
    <x v="11"/>
    <x v="3"/>
    <x v="1"/>
    <n v="0"/>
    <n v="24.2"/>
    <n v="22"/>
  </r>
  <r>
    <x v="48"/>
    <x v="0"/>
    <x v="4"/>
    <x v="1"/>
    <n v="0"/>
    <n v="23.1"/>
    <m/>
  </r>
  <r>
    <x v="49"/>
    <x v="1"/>
    <x v="4"/>
    <x v="1"/>
    <n v="1"/>
    <n v="19.399999999999999"/>
    <n v="40"/>
  </r>
  <r>
    <x v="50"/>
    <x v="2"/>
    <x v="4"/>
    <x v="1"/>
    <n v="1"/>
    <n v="23.3"/>
    <n v="85"/>
  </r>
  <r>
    <x v="51"/>
    <x v="3"/>
    <x v="4"/>
    <x v="1"/>
    <n v="1"/>
    <n v="20"/>
    <n v="77"/>
  </r>
  <r>
    <x v="52"/>
    <x v="4"/>
    <x v="4"/>
    <x v="1"/>
    <n v="2"/>
    <n v="18.7"/>
    <n v="31"/>
  </r>
  <r>
    <x v="53"/>
    <x v="5"/>
    <x v="4"/>
    <x v="1"/>
    <n v="1"/>
    <n v="18.899999999999999"/>
    <n v="198"/>
  </r>
  <r>
    <x v="54"/>
    <x v="6"/>
    <x v="4"/>
    <x v="1"/>
    <n v="0"/>
    <n v="15.4"/>
    <m/>
  </r>
  <r>
    <x v="55"/>
    <x v="7"/>
    <x v="4"/>
    <x v="1"/>
    <n v="0"/>
    <n v="13.3"/>
    <m/>
  </r>
  <r>
    <x v="56"/>
    <x v="8"/>
    <x v="4"/>
    <x v="1"/>
    <n v="0"/>
    <n v="13.3"/>
    <m/>
  </r>
  <r>
    <x v="57"/>
    <x v="9"/>
    <x v="4"/>
    <x v="1"/>
    <n v="1"/>
    <n v="12"/>
    <n v="86"/>
  </r>
  <r>
    <x v="58"/>
    <x v="10"/>
    <x v="4"/>
    <x v="1"/>
    <n v="1"/>
    <n v="11.9"/>
    <n v="86"/>
  </r>
  <r>
    <x v="59"/>
    <x v="11"/>
    <x v="4"/>
    <x v="1"/>
    <n v="0"/>
    <n v="11.9"/>
    <m/>
  </r>
  <r>
    <x v="60"/>
    <x v="0"/>
    <x v="5"/>
    <x v="1"/>
    <n v="0"/>
    <n v="11.9"/>
    <m/>
  </r>
  <r>
    <x v="61"/>
    <x v="1"/>
    <x v="5"/>
    <x v="1"/>
    <n v="1"/>
    <n v="9.4"/>
    <n v="60"/>
  </r>
  <r>
    <x v="62"/>
    <x v="2"/>
    <x v="5"/>
    <x v="1"/>
    <n v="0"/>
    <n v="8.1999999999999993"/>
    <m/>
  </r>
  <r>
    <x v="63"/>
    <x v="3"/>
    <x v="5"/>
    <x v="1"/>
    <n v="3"/>
    <n v="12.5"/>
    <n v="54"/>
  </r>
  <r>
    <x v="64"/>
    <x v="4"/>
    <x v="5"/>
    <x v="1"/>
    <n v="3"/>
    <n v="10.199999999999999"/>
    <n v="195"/>
  </r>
  <r>
    <x v="65"/>
    <x v="5"/>
    <x v="5"/>
    <x v="1"/>
    <n v="0"/>
    <n v="10.8"/>
    <m/>
  </r>
  <r>
    <x v="66"/>
    <x v="6"/>
    <x v="5"/>
    <x v="1"/>
    <n v="2"/>
    <n v="11.3"/>
    <n v="26"/>
  </r>
  <r>
    <x v="67"/>
    <x v="7"/>
    <x v="5"/>
    <x v="1"/>
    <n v="1"/>
    <n v="12"/>
    <n v="34"/>
  </r>
  <r>
    <x v="68"/>
    <x v="8"/>
    <x v="5"/>
    <x v="1"/>
    <n v="0"/>
    <n v="6.4"/>
    <m/>
  </r>
  <r>
    <x v="69"/>
    <x v="9"/>
    <x v="5"/>
    <x v="1"/>
    <n v="0"/>
    <n v="5.7"/>
    <m/>
  </r>
  <r>
    <x v="70"/>
    <x v="10"/>
    <x v="5"/>
    <x v="1"/>
    <n v="1"/>
    <n v="7.3"/>
    <n v="31"/>
  </r>
  <r>
    <x v="71"/>
    <x v="11"/>
    <x v="5"/>
    <x v="1"/>
    <n v="1"/>
    <n v="7.6"/>
    <n v="82"/>
  </r>
  <r>
    <x v="72"/>
    <x v="0"/>
    <x v="6"/>
    <x v="1"/>
    <n v="0"/>
    <n v="8.3000000000000007"/>
    <m/>
  </r>
  <r>
    <x v="73"/>
    <x v="1"/>
    <x v="6"/>
    <x v="1"/>
    <n v="2"/>
    <n v="9.6"/>
    <n v="81"/>
  </r>
  <r>
    <x v="74"/>
    <x v="2"/>
    <x v="6"/>
    <x v="1"/>
    <n v="0"/>
    <n v="7.3"/>
    <m/>
  </r>
  <r>
    <x v="75"/>
    <x v="3"/>
    <x v="6"/>
    <x v="1"/>
    <n v="1"/>
    <n v="8.3000000000000007"/>
    <n v="56"/>
  </r>
  <r>
    <x v="76"/>
    <x v="4"/>
    <x v="6"/>
    <x v="1"/>
    <n v="1"/>
    <n v="9.6"/>
    <n v="30"/>
  </r>
  <r>
    <x v="77"/>
    <x v="5"/>
    <x v="6"/>
    <x v="1"/>
    <n v="1"/>
    <n v="11.2"/>
    <n v="102"/>
  </r>
  <r>
    <x v="78"/>
    <x v="6"/>
    <x v="6"/>
    <x v="1"/>
    <n v="1"/>
    <n v="9.6"/>
    <n v="35"/>
  </r>
  <r>
    <x v="79"/>
    <x v="7"/>
    <x v="6"/>
    <x v="1"/>
    <n v="1"/>
    <n v="8.1999999999999993"/>
    <n v="14"/>
  </r>
  <r>
    <x v="80"/>
    <x v="8"/>
    <x v="6"/>
    <x v="1"/>
    <n v="0"/>
    <n v="9"/>
    <m/>
  </r>
  <r>
    <x v="81"/>
    <x v="9"/>
    <x v="6"/>
    <x v="1"/>
    <n v="0"/>
    <n v="7.6"/>
    <m/>
  </r>
  <r>
    <x v="82"/>
    <x v="10"/>
    <x v="6"/>
    <x v="1"/>
    <n v="0"/>
    <n v="7.2"/>
    <m/>
  </r>
  <r>
    <x v="83"/>
    <x v="11"/>
    <x v="6"/>
    <x v="1"/>
    <n v="4"/>
    <n v="6.8"/>
    <n v="17"/>
  </r>
  <r>
    <x v="84"/>
    <x v="0"/>
    <x v="7"/>
    <x v="1"/>
    <n v="2"/>
    <n v="6.8"/>
    <n v="20"/>
  </r>
  <r>
    <x v="85"/>
    <x v="1"/>
    <x v="7"/>
    <x v="1"/>
    <n v="0"/>
    <n v="4.7"/>
    <m/>
  </r>
  <r>
    <x v="86"/>
    <x v="2"/>
    <x v="7"/>
    <x v="1"/>
    <n v="3"/>
    <n v="6.7"/>
    <n v="98"/>
  </r>
  <r>
    <x v="87"/>
    <x v="3"/>
    <x v="7"/>
    <x v="1"/>
    <n v="0"/>
    <n v="6.9"/>
    <n v="56"/>
  </r>
  <r>
    <x v="88"/>
    <x v="4"/>
    <x v="7"/>
    <x v="1"/>
    <n v="1"/>
    <n v="9.5"/>
    <n v="4"/>
  </r>
  <r>
    <x v="89"/>
    <x v="5"/>
    <x v="7"/>
    <x v="1"/>
    <n v="2"/>
    <n v="10"/>
    <n v="5"/>
  </r>
  <r>
    <x v="90"/>
    <x v="6"/>
    <x v="7"/>
    <x v="1"/>
    <n v="0"/>
    <n v="12"/>
    <m/>
  </r>
  <r>
    <x v="91"/>
    <x v="7"/>
    <x v="7"/>
    <x v="1"/>
    <n v="0"/>
    <n v="11.7"/>
    <m/>
  </r>
  <r>
    <x v="92"/>
    <x v="8"/>
    <x v="7"/>
    <x v="1"/>
    <n v="1"/>
    <n v="14.3"/>
    <n v="14"/>
  </r>
  <r>
    <x v="93"/>
    <x v="9"/>
    <x v="7"/>
    <x v="1"/>
    <n v="1"/>
    <n v="13"/>
    <n v="63"/>
  </r>
  <r>
    <x v="94"/>
    <x v="10"/>
    <x v="7"/>
    <x v="1"/>
    <n v="0"/>
    <n v="11.4"/>
    <m/>
  </r>
  <r>
    <x v="95"/>
    <x v="11"/>
    <x v="7"/>
    <x v="1"/>
    <n v="0"/>
    <n v="11.4"/>
    <m/>
  </r>
  <r>
    <x v="96"/>
    <x v="0"/>
    <x v="8"/>
    <x v="1"/>
    <n v="2"/>
    <n v="13"/>
    <n v="11"/>
  </r>
  <r>
    <x v="97"/>
    <x v="1"/>
    <x v="8"/>
    <x v="1"/>
    <n v="0"/>
    <n v="14"/>
    <m/>
  </r>
  <r>
    <x v="98"/>
    <x v="2"/>
    <x v="8"/>
    <x v="1"/>
    <n v="2"/>
    <n v="15.4"/>
    <n v="58"/>
  </r>
  <r>
    <x v="99"/>
    <x v="3"/>
    <x v="8"/>
    <x v="1"/>
    <n v="2"/>
    <n v="13.8"/>
    <n v="45"/>
  </r>
  <r>
    <x v="100"/>
    <x v="4"/>
    <x v="8"/>
    <x v="1"/>
    <n v="2"/>
    <n v="13.1"/>
    <n v="8"/>
  </r>
  <r>
    <x v="101"/>
    <x v="5"/>
    <x v="8"/>
    <x v="1"/>
    <n v="3"/>
    <n v="11.1"/>
    <n v="118"/>
  </r>
  <r>
    <x v="102"/>
    <x v="6"/>
    <x v="8"/>
    <x v="1"/>
    <n v="0"/>
    <n v="12.3"/>
    <n v="175"/>
  </r>
  <r>
    <x v="103"/>
    <x v="7"/>
    <x v="8"/>
    <x v="1"/>
    <n v="2"/>
    <n v="14.1"/>
    <n v="83"/>
  </r>
  <r>
    <x v="104"/>
    <x v="8"/>
    <x v="8"/>
    <x v="1"/>
    <n v="2"/>
    <n v="13.4"/>
    <n v="22"/>
  </r>
  <r>
    <x v="105"/>
    <x v="9"/>
    <x v="8"/>
    <x v="1"/>
    <n v="1"/>
    <n v="11.8"/>
    <n v="46"/>
  </r>
  <r>
    <x v="106"/>
    <x v="10"/>
    <x v="8"/>
    <x v="1"/>
    <n v="0"/>
    <n v="11.6"/>
    <m/>
  </r>
  <r>
    <x v="107"/>
    <x v="11"/>
    <x v="8"/>
    <x v="1"/>
    <n v="1"/>
    <n v="10.8"/>
    <n v="143"/>
  </r>
  <r>
    <x v="108"/>
    <x v="0"/>
    <x v="9"/>
    <x v="1"/>
    <n v="1"/>
    <n v="10.8"/>
    <n v="162"/>
  </r>
  <r>
    <x v="109"/>
    <x v="1"/>
    <x v="9"/>
    <x v="1"/>
    <n v="0"/>
    <n v="8.3000000000000007"/>
    <n v="140"/>
  </r>
  <r>
    <x v="110"/>
    <x v="2"/>
    <x v="9"/>
    <x v="1"/>
    <n v="1"/>
    <n v="10.199999999999999"/>
    <n v="134"/>
  </r>
  <r>
    <x v="111"/>
    <x v="3"/>
    <x v="9"/>
    <x v="1"/>
    <n v="1"/>
    <n v="12.5"/>
    <n v="39"/>
  </r>
  <r>
    <x v="112"/>
    <x v="4"/>
    <x v="9"/>
    <x v="1"/>
    <n v="1"/>
    <n v="9.4"/>
    <n v="6"/>
  </r>
  <r>
    <x v="113"/>
    <x v="5"/>
    <x v="9"/>
    <x v="1"/>
    <n v="3"/>
    <n v="8.4"/>
    <n v="29"/>
  </r>
  <r>
    <x v="114"/>
    <x v="6"/>
    <x v="9"/>
    <x v="1"/>
    <n v="3"/>
    <n v="7.1"/>
    <n v="40"/>
  </r>
  <r>
    <x v="115"/>
    <x v="7"/>
    <x v="9"/>
    <x v="1"/>
    <n v="1"/>
    <n v="5.9"/>
    <n v="118"/>
  </r>
  <r>
    <x v="116"/>
    <x v="8"/>
    <x v="9"/>
    <x v="1"/>
    <n v="3"/>
    <n v="5.2"/>
    <n v="13"/>
  </r>
  <r>
    <x v="117"/>
    <x v="9"/>
    <x v="9"/>
    <x v="1"/>
    <n v="1"/>
    <n v="5"/>
    <n v="6"/>
  </r>
  <r>
    <x v="118"/>
    <x v="10"/>
    <x v="9"/>
    <x v="1"/>
    <n v="2"/>
    <n v="5"/>
    <n v="87"/>
  </r>
  <r>
    <x v="119"/>
    <x v="11"/>
    <x v="9"/>
    <x v="1"/>
    <n v="2"/>
    <n v="4.5"/>
    <n v="126"/>
  </r>
  <r>
    <x v="120"/>
    <x v="0"/>
    <x v="10"/>
    <x v="1"/>
    <n v="0"/>
    <n v="3.9"/>
    <n v="72"/>
  </r>
  <r>
    <x v="121"/>
    <x v="1"/>
    <x v="10"/>
    <x v="1"/>
    <n v="1"/>
    <n v="3.7"/>
    <n v="73"/>
  </r>
  <r>
    <x v="122"/>
    <x v="2"/>
    <x v="10"/>
    <x v="1"/>
    <n v="3"/>
    <n v="4.2"/>
    <n v="41"/>
  </r>
  <r>
    <x v="123"/>
    <x v="3"/>
    <x v="10"/>
    <x v="1"/>
    <n v="0"/>
    <n v="3.4"/>
    <n v="381"/>
  </r>
  <r>
    <x v="124"/>
    <x v="4"/>
    <x v="10"/>
    <x v="1"/>
    <n v="0"/>
    <n v="4.7"/>
    <n v="39"/>
  </r>
  <r>
    <x v="125"/>
    <x v="5"/>
    <x v="10"/>
    <x v="1"/>
    <n v="1"/>
    <n v="4.7"/>
    <n v="8"/>
  </r>
  <r>
    <x v="126"/>
    <x v="6"/>
    <x v="10"/>
    <x v="1"/>
    <n v="2"/>
    <n v="5.3"/>
    <n v="1"/>
  </r>
  <r>
    <x v="127"/>
    <x v="7"/>
    <x v="10"/>
    <x v="1"/>
    <n v="2"/>
    <n v="4.5"/>
    <n v="89"/>
  </r>
  <r>
    <x v="128"/>
    <x v="8"/>
    <x v="10"/>
    <x v="1"/>
    <n v="1"/>
    <n v="4.8"/>
    <n v="43"/>
  </r>
  <r>
    <x v="129"/>
    <x v="9"/>
    <x v="10"/>
    <x v="1"/>
    <n v="2"/>
    <n v="3.9"/>
    <n v="35"/>
  </r>
  <r>
    <x v="130"/>
    <x v="10"/>
    <x v="10"/>
    <x v="1"/>
    <n v="0"/>
    <n v="4"/>
    <n v="432"/>
  </r>
  <r>
    <x v="131"/>
    <x v="11"/>
    <x v="10"/>
    <x v="1"/>
    <n v="1"/>
    <n v="3.2"/>
    <n v="79"/>
  </r>
  <r>
    <x v="132"/>
    <x v="0"/>
    <x v="11"/>
    <x v="1"/>
    <n v="2"/>
    <n v="4"/>
    <n v="19"/>
  </r>
  <r>
    <x v="133"/>
    <x v="1"/>
    <x v="11"/>
    <x v="1"/>
    <n v="2"/>
    <n v="4.8"/>
    <n v="88"/>
  </r>
  <r>
    <x v="134"/>
    <x v="2"/>
    <x v="11"/>
    <x v="1"/>
    <n v="1"/>
    <n v="6.9"/>
    <n v="24"/>
  </r>
  <r>
    <x v="135"/>
    <x v="3"/>
    <x v="11"/>
    <x v="1"/>
    <n v="1"/>
    <n v="3.9"/>
    <n v="10"/>
  </r>
  <r>
    <x v="136"/>
    <x v="4"/>
    <x v="11"/>
    <x v="1"/>
    <n v="1"/>
    <n v="4.0999999999999996"/>
    <n v="40"/>
  </r>
  <r>
    <x v="137"/>
    <x v="5"/>
    <x v="11"/>
    <x v="1"/>
    <n v="1"/>
    <n v="5.2"/>
    <n v="60"/>
  </r>
  <r>
    <x v="138"/>
    <x v="6"/>
    <x v="11"/>
    <x v="1"/>
    <n v="2"/>
    <n v="3.7"/>
    <n v="83"/>
  </r>
  <r>
    <x v="139"/>
    <x v="7"/>
    <x v="11"/>
    <x v="1"/>
    <n v="3"/>
    <n v="3.1"/>
    <n v="35"/>
  </r>
  <r>
    <x v="140"/>
    <x v="8"/>
    <x v="11"/>
    <x v="1"/>
    <n v="0"/>
    <n v="3.2"/>
    <m/>
  </r>
  <r>
    <x v="141"/>
    <x v="9"/>
    <x v="11"/>
    <x v="1"/>
    <n v="1"/>
    <n v="2.7"/>
    <n v="23"/>
  </r>
  <r>
    <x v="142"/>
    <x v="10"/>
    <x v="11"/>
    <x v="1"/>
    <n v="2"/>
    <n v="2.6"/>
    <n v="83"/>
  </r>
  <r>
    <x v="143"/>
    <x v="11"/>
    <x v="11"/>
    <x v="1"/>
    <n v="1"/>
    <n v="2.5"/>
    <n v="36"/>
  </r>
  <r>
    <x v="144"/>
    <x v="0"/>
    <x v="12"/>
    <x v="1"/>
    <n v="1"/>
    <n v="2.2000000000000002"/>
    <n v="0"/>
  </r>
  <r>
    <x v="145"/>
    <x v="1"/>
    <x v="12"/>
    <x v="1"/>
    <n v="2"/>
    <n v="2.9"/>
    <n v="88"/>
  </r>
  <r>
    <x v="146"/>
    <x v="2"/>
    <x v="12"/>
    <x v="1"/>
    <n v="1"/>
    <n v="3.6"/>
    <n v="3"/>
  </r>
  <r>
    <x v="147"/>
    <x v="3"/>
    <x v="12"/>
    <x v="1"/>
    <n v="2"/>
    <n v="2.8"/>
    <n v="23"/>
  </r>
  <r>
    <x v="148"/>
    <x v="4"/>
    <x v="12"/>
    <x v="1"/>
    <n v="4"/>
    <n v="3.4"/>
    <n v="10"/>
  </r>
  <r>
    <x v="149"/>
    <x v="5"/>
    <x v="12"/>
    <x v="1"/>
    <n v="1"/>
    <n v="2.7"/>
    <n v="8"/>
  </r>
  <r>
    <x v="150"/>
    <x v="6"/>
    <x v="12"/>
    <x v="1"/>
    <n v="1"/>
    <n v="2.2000000000000002"/>
    <n v="36"/>
  </r>
  <r>
    <x v="151"/>
    <x v="7"/>
    <x v="12"/>
    <x v="1"/>
    <n v="3"/>
    <n v="2"/>
    <n v="79"/>
  </r>
  <r>
    <x v="152"/>
    <x v="8"/>
    <x v="12"/>
    <x v="1"/>
    <n v="2"/>
    <n v="3"/>
    <n v="43"/>
  </r>
  <r>
    <x v="153"/>
    <x v="9"/>
    <x v="12"/>
    <x v="1"/>
    <n v="0"/>
    <n v="3"/>
    <n v="39"/>
  </r>
  <r>
    <x v="154"/>
    <x v="10"/>
    <x v="12"/>
    <x v="1"/>
    <n v="2"/>
    <n v="3.1"/>
    <n v="32"/>
  </r>
  <r>
    <x v="155"/>
    <x v="11"/>
    <x v="12"/>
    <x v="1"/>
    <n v="1"/>
    <n v="2.7"/>
    <n v="32"/>
  </r>
  <r>
    <x v="156"/>
    <x v="0"/>
    <x v="13"/>
    <x v="1"/>
    <n v="1"/>
    <n v="2.2999999999999998"/>
    <n v="34"/>
  </r>
  <r>
    <x v="157"/>
    <x v="1"/>
    <x v="13"/>
    <x v="1"/>
    <n v="3"/>
    <n v="2.4"/>
    <n v="19"/>
  </r>
  <r>
    <x v="158"/>
    <x v="2"/>
    <x v="13"/>
    <x v="1"/>
    <n v="3"/>
    <n v="1"/>
    <n v="36"/>
  </r>
  <r>
    <x v="159"/>
    <x v="3"/>
    <x v="13"/>
    <x v="1"/>
    <n v="2"/>
    <n v="2.4"/>
    <n v="14"/>
  </r>
  <r>
    <x v="160"/>
    <x v="4"/>
    <x v="13"/>
    <x v="1"/>
    <n v="1"/>
    <n v="1"/>
    <n v="6"/>
  </r>
  <r>
    <x v="161"/>
    <x v="5"/>
    <x v="13"/>
    <x v="1"/>
    <n v="1"/>
    <n v="1.4"/>
    <n v="5"/>
  </r>
  <r>
    <x v="162"/>
    <x v="6"/>
    <x v="13"/>
    <x v="1"/>
    <n v="1"/>
    <n v="1.6"/>
    <n v="30"/>
  </r>
  <r>
    <x v="164"/>
    <x v="8"/>
    <x v="13"/>
    <x v="1"/>
    <n v="3"/>
    <n v="2"/>
    <n v="13"/>
  </r>
  <r>
    <x v="165"/>
    <x v="9"/>
    <x v="13"/>
    <x v="1"/>
    <n v="1"/>
    <n v="0.6"/>
    <n v="18"/>
  </r>
  <r>
    <x v="0"/>
    <x v="0"/>
    <x v="0"/>
    <x v="2"/>
    <n v="0"/>
    <m/>
    <m/>
  </r>
  <r>
    <x v="1"/>
    <x v="1"/>
    <x v="0"/>
    <x v="2"/>
    <n v="0"/>
    <n v="0.6"/>
    <m/>
  </r>
  <r>
    <x v="2"/>
    <x v="2"/>
    <x v="0"/>
    <x v="2"/>
    <n v="0"/>
    <n v="1.3"/>
    <m/>
  </r>
  <r>
    <x v="3"/>
    <x v="3"/>
    <x v="0"/>
    <x v="2"/>
    <n v="0"/>
    <n v="3.2"/>
    <m/>
  </r>
  <r>
    <x v="4"/>
    <x v="4"/>
    <x v="0"/>
    <x v="2"/>
    <n v="1"/>
    <n v="3"/>
    <n v="80"/>
  </r>
  <r>
    <x v="5"/>
    <x v="5"/>
    <x v="0"/>
    <x v="2"/>
    <n v="0"/>
    <n v="2"/>
    <m/>
  </r>
  <r>
    <x v="6"/>
    <x v="6"/>
    <x v="0"/>
    <x v="2"/>
    <n v="0"/>
    <n v="3"/>
    <m/>
  </r>
  <r>
    <x v="7"/>
    <x v="7"/>
    <x v="0"/>
    <x v="2"/>
    <n v="1"/>
    <n v="3"/>
    <n v="63"/>
  </r>
  <r>
    <x v="8"/>
    <x v="8"/>
    <x v="0"/>
    <x v="2"/>
    <n v="2"/>
    <n v="1"/>
    <n v="85"/>
  </r>
  <r>
    <x v="9"/>
    <x v="9"/>
    <x v="0"/>
    <x v="2"/>
    <n v="0"/>
    <n v="1"/>
    <m/>
  </r>
  <r>
    <x v="10"/>
    <x v="10"/>
    <x v="0"/>
    <x v="2"/>
    <n v="0"/>
    <n v="4"/>
    <m/>
  </r>
  <r>
    <x v="11"/>
    <x v="11"/>
    <x v="0"/>
    <x v="2"/>
    <n v="1"/>
    <n v="0.7"/>
    <n v="31"/>
  </r>
  <r>
    <x v="12"/>
    <x v="0"/>
    <x v="1"/>
    <x v="2"/>
    <n v="2"/>
    <n v="1.4"/>
    <n v="145"/>
  </r>
  <r>
    <x v="13"/>
    <x v="1"/>
    <x v="1"/>
    <x v="2"/>
    <n v="0"/>
    <n v="0.8"/>
    <m/>
  </r>
  <r>
    <x v="14"/>
    <x v="2"/>
    <x v="1"/>
    <x v="2"/>
    <n v="1"/>
    <n v="2.2999999999999998"/>
    <n v="86"/>
  </r>
  <r>
    <x v="15"/>
    <x v="3"/>
    <x v="1"/>
    <x v="2"/>
    <n v="0"/>
    <n v="3.8"/>
    <m/>
  </r>
  <r>
    <x v="16"/>
    <x v="4"/>
    <x v="1"/>
    <x v="2"/>
    <n v="0"/>
    <n v="2.1"/>
    <m/>
  </r>
  <r>
    <x v="17"/>
    <x v="5"/>
    <x v="1"/>
    <x v="2"/>
    <n v="0"/>
    <n v="1.3"/>
    <m/>
  </r>
  <r>
    <x v="18"/>
    <x v="6"/>
    <x v="1"/>
    <x v="2"/>
    <n v="0"/>
    <n v="1.3"/>
    <m/>
  </r>
  <r>
    <x v="19"/>
    <x v="7"/>
    <x v="1"/>
    <x v="2"/>
    <n v="0"/>
    <n v="1.8"/>
    <m/>
  </r>
  <r>
    <x v="20"/>
    <x v="8"/>
    <x v="1"/>
    <x v="2"/>
    <n v="0"/>
    <n v="1.5"/>
    <m/>
  </r>
  <r>
    <x v="21"/>
    <x v="9"/>
    <x v="1"/>
    <x v="2"/>
    <n v="0"/>
    <n v="1.5"/>
    <m/>
  </r>
  <r>
    <x v="22"/>
    <x v="10"/>
    <x v="1"/>
    <x v="2"/>
    <n v="0"/>
    <n v="1.5"/>
    <m/>
  </r>
  <r>
    <x v="23"/>
    <x v="11"/>
    <x v="1"/>
    <x v="2"/>
    <n v="0"/>
    <n v="6"/>
    <m/>
  </r>
  <r>
    <x v="24"/>
    <x v="0"/>
    <x v="2"/>
    <x v="2"/>
    <n v="0"/>
    <n v="8"/>
    <m/>
  </r>
  <r>
    <x v="25"/>
    <x v="1"/>
    <x v="2"/>
    <x v="2"/>
    <n v="1"/>
    <n v="1.7"/>
    <n v="24"/>
  </r>
  <r>
    <x v="26"/>
    <x v="2"/>
    <x v="2"/>
    <x v="2"/>
    <n v="1"/>
    <n v="1.7"/>
    <n v="24"/>
  </r>
  <r>
    <x v="27"/>
    <x v="3"/>
    <x v="2"/>
    <x v="2"/>
    <n v="0"/>
    <n v="2.5"/>
    <n v="199"/>
  </r>
  <r>
    <x v="28"/>
    <x v="4"/>
    <x v="2"/>
    <x v="2"/>
    <n v="1"/>
    <n v="4"/>
    <n v="21"/>
  </r>
  <r>
    <x v="29"/>
    <x v="5"/>
    <x v="2"/>
    <x v="2"/>
    <n v="0"/>
    <n v="3.5"/>
    <m/>
  </r>
  <r>
    <x v="30"/>
    <x v="6"/>
    <x v="2"/>
    <x v="2"/>
    <n v="1"/>
    <n v="2.5"/>
    <n v="41"/>
  </r>
  <r>
    <x v="31"/>
    <x v="7"/>
    <x v="2"/>
    <x v="2"/>
    <n v="0"/>
    <n v="2"/>
    <n v="35"/>
  </r>
  <r>
    <x v="32"/>
    <x v="8"/>
    <x v="2"/>
    <x v="2"/>
    <n v="0"/>
    <n v="3"/>
    <m/>
  </r>
  <r>
    <x v="33"/>
    <x v="9"/>
    <x v="2"/>
    <x v="2"/>
    <n v="0"/>
    <n v="2.5"/>
    <m/>
  </r>
  <r>
    <x v="34"/>
    <x v="10"/>
    <x v="2"/>
    <x v="2"/>
    <n v="0"/>
    <n v="3.5"/>
    <m/>
  </r>
  <r>
    <x v="35"/>
    <x v="11"/>
    <x v="2"/>
    <x v="2"/>
    <n v="0"/>
    <n v="4.5"/>
    <m/>
  </r>
  <r>
    <x v="36"/>
    <x v="0"/>
    <x v="3"/>
    <x v="2"/>
    <n v="0"/>
    <n v="5.5"/>
    <m/>
  </r>
  <r>
    <x v="37"/>
    <x v="1"/>
    <x v="3"/>
    <x v="2"/>
    <n v="0"/>
    <n v="7.5"/>
    <m/>
  </r>
  <r>
    <x v="38"/>
    <x v="2"/>
    <x v="3"/>
    <x v="2"/>
    <n v="1"/>
    <n v="7.2"/>
    <n v="30"/>
  </r>
  <r>
    <x v="39"/>
    <x v="3"/>
    <x v="3"/>
    <x v="2"/>
    <n v="1"/>
    <n v="5.6"/>
    <n v="119"/>
  </r>
  <r>
    <x v="40"/>
    <x v="4"/>
    <x v="3"/>
    <x v="2"/>
    <n v="0"/>
    <n v="7.2"/>
    <m/>
  </r>
  <r>
    <x v="41"/>
    <x v="5"/>
    <x v="3"/>
    <x v="2"/>
    <n v="1"/>
    <n v="9"/>
    <n v="224"/>
  </r>
  <r>
    <x v="42"/>
    <x v="6"/>
    <x v="3"/>
    <x v="2"/>
    <n v="0"/>
    <n v="8"/>
    <m/>
  </r>
  <r>
    <x v="43"/>
    <x v="7"/>
    <x v="3"/>
    <x v="2"/>
    <n v="1"/>
    <n v="8"/>
    <n v="3"/>
  </r>
  <r>
    <x v="44"/>
    <x v="8"/>
    <x v="3"/>
    <x v="2"/>
    <n v="0"/>
    <n v="8"/>
    <m/>
  </r>
  <r>
    <x v="45"/>
    <x v="9"/>
    <x v="3"/>
    <x v="2"/>
    <n v="0"/>
    <n v="10"/>
    <m/>
  </r>
  <r>
    <x v="46"/>
    <x v="10"/>
    <x v="3"/>
    <x v="2"/>
    <n v="0"/>
    <n v="4.2"/>
    <m/>
  </r>
  <r>
    <x v="47"/>
    <x v="11"/>
    <x v="3"/>
    <x v="2"/>
    <n v="2"/>
    <n v="4.2"/>
    <n v="86"/>
  </r>
  <r>
    <x v="48"/>
    <x v="0"/>
    <x v="4"/>
    <x v="2"/>
    <n v="0"/>
    <n v="6.7"/>
    <m/>
  </r>
  <r>
    <x v="49"/>
    <x v="1"/>
    <x v="4"/>
    <x v="2"/>
    <n v="0"/>
    <n v="8"/>
    <m/>
  </r>
  <r>
    <x v="50"/>
    <x v="2"/>
    <x v="4"/>
    <x v="2"/>
    <n v="0"/>
    <n v="6"/>
    <m/>
  </r>
  <r>
    <x v="51"/>
    <x v="3"/>
    <x v="4"/>
    <x v="2"/>
    <n v="0"/>
    <n v="6.7"/>
    <m/>
  </r>
  <r>
    <x v="52"/>
    <x v="4"/>
    <x v="4"/>
    <x v="2"/>
    <n v="0"/>
    <n v="6"/>
    <m/>
  </r>
  <r>
    <x v="53"/>
    <x v="5"/>
    <x v="4"/>
    <x v="2"/>
    <n v="0"/>
    <n v="6"/>
    <m/>
  </r>
  <r>
    <x v="54"/>
    <x v="6"/>
    <x v="4"/>
    <x v="2"/>
    <n v="0"/>
    <n v="5.5"/>
    <m/>
  </r>
  <r>
    <x v="55"/>
    <x v="7"/>
    <x v="4"/>
    <x v="2"/>
    <n v="0"/>
    <n v="7.3"/>
    <m/>
  </r>
  <r>
    <x v="56"/>
    <x v="8"/>
    <x v="4"/>
    <x v="2"/>
    <n v="1"/>
    <n v="7.5"/>
    <n v="11"/>
  </r>
  <r>
    <x v="57"/>
    <x v="9"/>
    <x v="4"/>
    <x v="2"/>
    <n v="0"/>
    <n v="6.4"/>
    <m/>
  </r>
  <r>
    <x v="58"/>
    <x v="10"/>
    <x v="4"/>
    <x v="2"/>
    <n v="0"/>
    <n v="6"/>
    <m/>
  </r>
  <r>
    <x v="59"/>
    <x v="11"/>
    <x v="4"/>
    <x v="2"/>
    <n v="2"/>
    <n v="7"/>
    <n v="209"/>
  </r>
  <r>
    <x v="60"/>
    <x v="0"/>
    <x v="5"/>
    <x v="2"/>
    <n v="0"/>
    <n v="8"/>
    <m/>
  </r>
  <r>
    <x v="61"/>
    <x v="1"/>
    <x v="5"/>
    <x v="2"/>
    <n v="2"/>
    <n v="6.7"/>
    <n v="30"/>
  </r>
  <r>
    <x v="62"/>
    <x v="2"/>
    <x v="5"/>
    <x v="2"/>
    <n v="1"/>
    <n v="8.6"/>
    <n v="55"/>
  </r>
  <r>
    <x v="63"/>
    <x v="3"/>
    <x v="5"/>
    <x v="2"/>
    <n v="1"/>
    <n v="8.8000000000000007"/>
    <n v="40"/>
  </r>
  <r>
    <x v="64"/>
    <x v="4"/>
    <x v="5"/>
    <x v="2"/>
    <n v="0"/>
    <n v="9.6"/>
    <m/>
  </r>
  <r>
    <x v="65"/>
    <x v="5"/>
    <x v="5"/>
    <x v="2"/>
    <n v="0"/>
    <n v="9.6"/>
    <m/>
  </r>
  <r>
    <x v="66"/>
    <x v="6"/>
    <x v="5"/>
    <x v="2"/>
    <n v="2"/>
    <n v="4.3"/>
    <n v="158"/>
  </r>
  <r>
    <x v="67"/>
    <x v="7"/>
    <x v="5"/>
    <x v="2"/>
    <n v="2"/>
    <n v="4.7"/>
    <n v="94"/>
  </r>
  <r>
    <x v="68"/>
    <x v="8"/>
    <x v="5"/>
    <x v="2"/>
    <n v="1"/>
    <n v="4.4000000000000004"/>
    <n v="37"/>
  </r>
  <r>
    <x v="69"/>
    <x v="9"/>
    <x v="5"/>
    <x v="2"/>
    <n v="1"/>
    <n v="4"/>
    <n v="133"/>
  </r>
  <r>
    <x v="70"/>
    <x v="10"/>
    <x v="5"/>
    <x v="2"/>
    <n v="0"/>
    <n v="4.4000000000000004"/>
    <m/>
  </r>
  <r>
    <x v="71"/>
    <x v="11"/>
    <x v="5"/>
    <x v="2"/>
    <n v="0"/>
    <n v="4.9000000000000004"/>
    <m/>
  </r>
  <r>
    <x v="72"/>
    <x v="0"/>
    <x v="6"/>
    <x v="2"/>
    <n v="0"/>
    <n v="4.4000000000000004"/>
    <m/>
  </r>
  <r>
    <x v="73"/>
    <x v="1"/>
    <x v="6"/>
    <x v="2"/>
    <n v="1"/>
    <n v="5.4"/>
    <n v="180"/>
  </r>
  <r>
    <x v="74"/>
    <x v="2"/>
    <x v="6"/>
    <x v="2"/>
    <n v="0"/>
    <n v="4.4000000000000004"/>
    <n v="58"/>
  </r>
  <r>
    <x v="75"/>
    <x v="3"/>
    <x v="6"/>
    <x v="2"/>
    <n v="0"/>
    <n v="3.5"/>
    <m/>
  </r>
  <r>
    <x v="76"/>
    <x v="4"/>
    <x v="6"/>
    <x v="2"/>
    <n v="2"/>
    <n v="3.5"/>
    <n v="40"/>
  </r>
  <r>
    <x v="77"/>
    <x v="5"/>
    <x v="6"/>
    <x v="2"/>
    <n v="1"/>
    <n v="3.3"/>
    <n v="78"/>
  </r>
  <r>
    <x v="78"/>
    <x v="6"/>
    <x v="6"/>
    <x v="2"/>
    <n v="2"/>
    <n v="3.5"/>
    <n v="64"/>
  </r>
  <r>
    <x v="79"/>
    <x v="7"/>
    <x v="6"/>
    <x v="2"/>
    <n v="0"/>
    <n v="2.9"/>
    <m/>
  </r>
  <r>
    <x v="80"/>
    <x v="8"/>
    <x v="6"/>
    <x v="2"/>
    <n v="2"/>
    <n v="3.7"/>
    <n v="77"/>
  </r>
  <r>
    <x v="81"/>
    <x v="9"/>
    <x v="6"/>
    <x v="2"/>
    <n v="0"/>
    <n v="4.2"/>
    <m/>
  </r>
  <r>
    <x v="82"/>
    <x v="10"/>
    <x v="6"/>
    <x v="2"/>
    <n v="2"/>
    <n v="2.4"/>
    <n v="270"/>
  </r>
  <r>
    <x v="83"/>
    <x v="11"/>
    <x v="6"/>
    <x v="2"/>
    <n v="1"/>
    <n v="1.2"/>
    <n v="60"/>
  </r>
  <r>
    <x v="84"/>
    <x v="0"/>
    <x v="7"/>
    <x v="2"/>
    <n v="0"/>
    <n v="3.4"/>
    <m/>
  </r>
  <r>
    <x v="85"/>
    <x v="1"/>
    <x v="7"/>
    <x v="2"/>
    <n v="1"/>
    <n v="3"/>
    <n v="100"/>
  </r>
  <r>
    <x v="86"/>
    <x v="2"/>
    <x v="7"/>
    <x v="2"/>
    <n v="2"/>
    <n v="2"/>
    <n v="89"/>
  </r>
  <r>
    <x v="87"/>
    <x v="3"/>
    <x v="7"/>
    <x v="2"/>
    <n v="2"/>
    <n v="1.5"/>
    <n v="31"/>
  </r>
  <r>
    <x v="88"/>
    <x v="4"/>
    <x v="7"/>
    <x v="2"/>
    <n v="3"/>
    <n v="2.1"/>
    <n v="74"/>
  </r>
  <r>
    <x v="89"/>
    <x v="5"/>
    <x v="7"/>
    <x v="2"/>
    <n v="0"/>
    <n v="2.2999999999999998"/>
    <m/>
  </r>
  <r>
    <x v="90"/>
    <x v="6"/>
    <x v="7"/>
    <x v="2"/>
    <n v="3"/>
    <n v="1.8"/>
    <n v="36"/>
  </r>
  <r>
    <x v="91"/>
    <x v="7"/>
    <x v="7"/>
    <x v="2"/>
    <n v="2"/>
    <n v="3.8"/>
    <n v="56"/>
  </r>
  <r>
    <x v="92"/>
    <x v="8"/>
    <x v="7"/>
    <x v="2"/>
    <n v="0"/>
    <n v="4.2"/>
    <m/>
  </r>
  <r>
    <x v="93"/>
    <x v="9"/>
    <x v="7"/>
    <x v="2"/>
    <n v="0"/>
    <n v="2.4"/>
    <m/>
  </r>
  <r>
    <x v="94"/>
    <x v="10"/>
    <x v="7"/>
    <x v="2"/>
    <n v="0"/>
    <n v="1.2"/>
    <m/>
  </r>
  <r>
    <x v="95"/>
    <x v="11"/>
    <x v="7"/>
    <x v="2"/>
    <n v="2"/>
    <n v="1.2"/>
    <n v="28"/>
  </r>
  <r>
    <x v="96"/>
    <x v="0"/>
    <x v="8"/>
    <x v="2"/>
    <n v="0"/>
    <n v="0.6"/>
    <n v="50"/>
  </r>
  <r>
    <x v="97"/>
    <x v="1"/>
    <x v="8"/>
    <x v="2"/>
    <n v="0"/>
    <m/>
    <m/>
  </r>
  <r>
    <x v="98"/>
    <x v="2"/>
    <x v="8"/>
    <x v="2"/>
    <n v="0"/>
    <m/>
    <m/>
  </r>
  <r>
    <x v="99"/>
    <x v="3"/>
    <x v="8"/>
    <x v="2"/>
    <n v="1"/>
    <m/>
    <n v="115"/>
  </r>
  <r>
    <x v="100"/>
    <x v="4"/>
    <x v="8"/>
    <x v="2"/>
    <n v="0"/>
    <n v="0.8"/>
    <m/>
  </r>
  <r>
    <x v="101"/>
    <x v="5"/>
    <x v="8"/>
    <x v="2"/>
    <n v="0"/>
    <n v="1.7"/>
    <m/>
  </r>
  <r>
    <x v="102"/>
    <x v="6"/>
    <x v="8"/>
    <x v="2"/>
    <n v="1"/>
    <n v="1.7"/>
    <n v="39"/>
  </r>
  <r>
    <x v="103"/>
    <x v="7"/>
    <x v="8"/>
    <x v="2"/>
    <n v="0"/>
    <n v="2.5"/>
    <m/>
  </r>
  <r>
    <x v="104"/>
    <x v="8"/>
    <x v="8"/>
    <x v="2"/>
    <n v="1"/>
    <n v="4.2"/>
    <n v="53"/>
  </r>
  <r>
    <x v="105"/>
    <x v="9"/>
    <x v="8"/>
    <x v="2"/>
    <n v="0"/>
    <n v="5"/>
    <m/>
  </r>
  <r>
    <x v="106"/>
    <x v="10"/>
    <x v="8"/>
    <x v="2"/>
    <n v="0"/>
    <n v="6"/>
    <m/>
  </r>
  <r>
    <x v="107"/>
    <x v="11"/>
    <x v="8"/>
    <x v="2"/>
    <n v="0"/>
    <n v="5"/>
    <m/>
  </r>
  <r>
    <x v="108"/>
    <x v="0"/>
    <x v="9"/>
    <x v="2"/>
    <n v="1"/>
    <n v="4"/>
    <n v="62"/>
  </r>
  <r>
    <x v="109"/>
    <x v="1"/>
    <x v="9"/>
    <x v="2"/>
    <n v="1"/>
    <n v="1.7"/>
    <n v="4"/>
  </r>
  <r>
    <x v="110"/>
    <x v="2"/>
    <x v="9"/>
    <x v="2"/>
    <n v="2"/>
    <n v="1.7"/>
    <n v="130"/>
  </r>
  <r>
    <x v="111"/>
    <x v="3"/>
    <x v="9"/>
    <x v="2"/>
    <n v="1"/>
    <n v="2.6"/>
    <n v="1"/>
  </r>
  <r>
    <x v="112"/>
    <x v="4"/>
    <x v="9"/>
    <x v="2"/>
    <n v="0"/>
    <n v="5.0999999999999996"/>
    <m/>
  </r>
  <r>
    <x v="113"/>
    <x v="5"/>
    <x v="9"/>
    <x v="2"/>
    <n v="0"/>
    <n v="3.8"/>
    <m/>
  </r>
  <r>
    <x v="114"/>
    <x v="6"/>
    <x v="9"/>
    <x v="2"/>
    <n v="2"/>
    <n v="2.8"/>
    <n v="48"/>
  </r>
  <r>
    <x v="115"/>
    <x v="7"/>
    <x v="9"/>
    <x v="2"/>
    <n v="2"/>
    <n v="1.9"/>
    <n v="8"/>
  </r>
  <r>
    <x v="116"/>
    <x v="8"/>
    <x v="9"/>
    <x v="2"/>
    <n v="1"/>
    <n v="1.9"/>
    <n v="37"/>
  </r>
  <r>
    <x v="117"/>
    <x v="9"/>
    <x v="9"/>
    <x v="2"/>
    <n v="0"/>
    <n v="2.7"/>
    <m/>
  </r>
  <r>
    <x v="118"/>
    <x v="10"/>
    <x v="9"/>
    <x v="2"/>
    <n v="0"/>
    <n v="2.7"/>
    <m/>
  </r>
  <r>
    <x v="119"/>
    <x v="11"/>
    <x v="9"/>
    <x v="2"/>
    <n v="1"/>
    <n v="2"/>
    <n v="5"/>
  </r>
  <r>
    <x v="120"/>
    <x v="0"/>
    <x v="10"/>
    <x v="2"/>
    <n v="0"/>
    <n v="2.5"/>
    <n v="44"/>
  </r>
  <r>
    <x v="121"/>
    <x v="1"/>
    <x v="10"/>
    <x v="2"/>
    <n v="1"/>
    <n v="1.9"/>
    <n v="85"/>
  </r>
  <r>
    <x v="122"/>
    <x v="2"/>
    <x v="10"/>
    <x v="2"/>
    <n v="2"/>
    <n v="1.9"/>
    <n v="215"/>
  </r>
  <r>
    <x v="123"/>
    <x v="3"/>
    <x v="10"/>
    <x v="2"/>
    <n v="0"/>
    <n v="1.8"/>
    <m/>
  </r>
  <r>
    <x v="124"/>
    <x v="4"/>
    <x v="10"/>
    <x v="2"/>
    <n v="2"/>
    <n v="2.5"/>
    <n v="7"/>
  </r>
  <r>
    <x v="125"/>
    <x v="5"/>
    <x v="10"/>
    <x v="2"/>
    <n v="0"/>
    <n v="2.5"/>
    <m/>
  </r>
  <r>
    <x v="126"/>
    <x v="6"/>
    <x v="10"/>
    <x v="2"/>
    <n v="2"/>
    <n v="4.5"/>
    <n v="6"/>
  </r>
  <r>
    <x v="127"/>
    <x v="7"/>
    <x v="10"/>
    <x v="2"/>
    <n v="0"/>
    <n v="3.5"/>
    <m/>
  </r>
  <r>
    <x v="128"/>
    <x v="8"/>
    <x v="10"/>
    <x v="2"/>
    <n v="0"/>
    <n v="2.5"/>
    <n v="5"/>
  </r>
  <r>
    <x v="129"/>
    <x v="9"/>
    <x v="10"/>
    <x v="2"/>
    <n v="5"/>
    <n v="1.4"/>
    <n v="13"/>
  </r>
  <r>
    <x v="130"/>
    <x v="10"/>
    <x v="10"/>
    <x v="2"/>
    <n v="2"/>
    <n v="1.4"/>
    <n v="35"/>
  </r>
  <r>
    <x v="131"/>
    <x v="11"/>
    <x v="10"/>
    <x v="2"/>
    <n v="1"/>
    <n v="0.9"/>
    <n v="28"/>
  </r>
  <r>
    <x v="132"/>
    <x v="0"/>
    <x v="11"/>
    <x v="2"/>
    <n v="0"/>
    <n v="0.9"/>
    <m/>
  </r>
  <r>
    <x v="133"/>
    <x v="1"/>
    <x v="11"/>
    <x v="2"/>
    <n v="0"/>
    <n v="0.9"/>
    <m/>
  </r>
  <r>
    <x v="134"/>
    <x v="2"/>
    <x v="11"/>
    <x v="2"/>
    <n v="1"/>
    <n v="2.5"/>
    <m/>
  </r>
  <r>
    <x v="135"/>
    <x v="3"/>
    <x v="11"/>
    <x v="2"/>
    <n v="1"/>
    <n v="1.2"/>
    <n v="81"/>
  </r>
  <r>
    <x v="136"/>
    <x v="4"/>
    <x v="11"/>
    <x v="2"/>
    <n v="1"/>
    <n v="1.2"/>
    <n v="22"/>
  </r>
  <r>
    <x v="137"/>
    <x v="5"/>
    <x v="11"/>
    <x v="2"/>
    <n v="1"/>
    <n v="1.2"/>
    <n v="23"/>
  </r>
  <r>
    <x v="138"/>
    <x v="6"/>
    <x v="11"/>
    <x v="2"/>
    <n v="5"/>
    <n v="1.2"/>
    <n v="7"/>
  </r>
  <r>
    <x v="139"/>
    <x v="7"/>
    <x v="11"/>
    <x v="2"/>
    <n v="1"/>
    <n v="1.5"/>
    <n v="5"/>
  </r>
  <r>
    <x v="140"/>
    <x v="8"/>
    <x v="11"/>
    <x v="2"/>
    <n v="2"/>
    <n v="1.2"/>
    <n v="9"/>
  </r>
  <r>
    <x v="141"/>
    <x v="9"/>
    <x v="11"/>
    <x v="2"/>
    <n v="0"/>
    <n v="1.2"/>
    <m/>
  </r>
  <r>
    <x v="142"/>
    <x v="10"/>
    <x v="11"/>
    <x v="2"/>
    <n v="1"/>
    <n v="0.9"/>
    <n v="7"/>
  </r>
  <r>
    <x v="143"/>
    <x v="11"/>
    <x v="11"/>
    <x v="2"/>
    <n v="0"/>
    <n v="0.9"/>
    <m/>
  </r>
  <r>
    <x v="144"/>
    <x v="0"/>
    <x v="12"/>
    <x v="2"/>
    <n v="0"/>
    <n v="0.4"/>
    <m/>
  </r>
  <r>
    <x v="145"/>
    <x v="1"/>
    <x v="12"/>
    <x v="2"/>
    <n v="0"/>
    <n v="0.8"/>
    <n v="14"/>
  </r>
  <r>
    <x v="146"/>
    <x v="2"/>
    <x v="12"/>
    <x v="2"/>
    <n v="0"/>
    <n v="1.8"/>
    <m/>
  </r>
  <r>
    <x v="147"/>
    <x v="3"/>
    <x v="12"/>
    <x v="2"/>
    <n v="0"/>
    <n v="2.4"/>
    <n v="30"/>
  </r>
  <r>
    <x v="148"/>
    <x v="4"/>
    <x v="12"/>
    <x v="2"/>
    <n v="1"/>
    <n v="1.8"/>
    <n v="8"/>
  </r>
  <r>
    <x v="149"/>
    <x v="5"/>
    <x v="12"/>
    <x v="2"/>
    <n v="4"/>
    <n v="1.8"/>
    <n v="4"/>
  </r>
  <r>
    <x v="150"/>
    <x v="6"/>
    <x v="12"/>
    <x v="2"/>
    <n v="0"/>
    <n v="2.7"/>
    <n v="7"/>
  </r>
  <r>
    <x v="151"/>
    <x v="7"/>
    <x v="12"/>
    <x v="2"/>
    <n v="0"/>
    <n v="1.5"/>
    <n v="35"/>
  </r>
  <r>
    <x v="152"/>
    <x v="8"/>
    <x v="12"/>
    <x v="2"/>
    <n v="1"/>
    <n v="1.1000000000000001"/>
    <n v="24"/>
  </r>
  <r>
    <x v="153"/>
    <x v="9"/>
    <x v="12"/>
    <x v="2"/>
    <n v="1"/>
    <n v="1.7"/>
    <n v="79"/>
  </r>
  <r>
    <x v="154"/>
    <x v="10"/>
    <x v="12"/>
    <x v="2"/>
    <n v="0"/>
    <n v="0.5"/>
    <n v="29"/>
  </r>
  <r>
    <x v="155"/>
    <x v="11"/>
    <x v="12"/>
    <x v="2"/>
    <n v="0"/>
    <n v="0.5"/>
    <n v="17"/>
  </r>
  <r>
    <x v="156"/>
    <x v="0"/>
    <x v="13"/>
    <x v="2"/>
    <n v="1"/>
    <n v="0.5"/>
    <n v="19"/>
  </r>
  <r>
    <x v="157"/>
    <x v="1"/>
    <x v="13"/>
    <x v="2"/>
    <n v="1"/>
    <m/>
    <n v="2"/>
  </r>
  <r>
    <x v="158"/>
    <x v="2"/>
    <x v="13"/>
    <x v="2"/>
    <n v="0"/>
    <m/>
    <m/>
  </r>
  <r>
    <x v="159"/>
    <x v="3"/>
    <x v="13"/>
    <x v="2"/>
    <n v="0"/>
    <m/>
    <n v="21"/>
  </r>
  <r>
    <x v="160"/>
    <x v="4"/>
    <x v="13"/>
    <x v="2"/>
    <n v="0"/>
    <n v="0.8"/>
    <n v="0"/>
  </r>
  <r>
    <x v="161"/>
    <x v="5"/>
    <x v="13"/>
    <x v="2"/>
    <n v="2"/>
    <n v="0.8"/>
    <n v="26"/>
  </r>
  <r>
    <x v="162"/>
    <x v="6"/>
    <x v="13"/>
    <x v="2"/>
    <n v="1"/>
    <n v="0.9"/>
    <n v="7"/>
  </r>
  <r>
    <x v="163"/>
    <x v="7"/>
    <x v="13"/>
    <x v="2"/>
    <n v="1"/>
    <n v="0.9"/>
    <n v="7"/>
  </r>
  <r>
    <x v="164"/>
    <x v="8"/>
    <x v="13"/>
    <x v="2"/>
    <n v="2"/>
    <n v="2.1"/>
    <n v="6"/>
  </r>
  <r>
    <x v="165"/>
    <x v="9"/>
    <x v="13"/>
    <x v="2"/>
    <n v="2"/>
    <n v="0.8"/>
    <n v="3"/>
  </r>
  <r>
    <x v="0"/>
    <x v="0"/>
    <x v="0"/>
    <x v="3"/>
    <n v="5"/>
    <n v="2.7"/>
    <n v="63"/>
  </r>
  <r>
    <x v="1"/>
    <x v="1"/>
    <x v="0"/>
    <x v="3"/>
    <n v="7"/>
    <n v="3.2"/>
    <n v="33"/>
  </r>
  <r>
    <x v="2"/>
    <x v="2"/>
    <x v="0"/>
    <x v="3"/>
    <n v="4"/>
    <n v="4.3"/>
    <n v="70"/>
  </r>
  <r>
    <x v="3"/>
    <x v="3"/>
    <x v="0"/>
    <x v="3"/>
    <n v="13"/>
    <n v="4.0999999999999996"/>
    <n v="26"/>
  </r>
  <r>
    <x v="4"/>
    <x v="4"/>
    <x v="0"/>
    <x v="3"/>
    <n v="13"/>
    <n v="4.0999999999999996"/>
    <n v="46"/>
  </r>
  <r>
    <x v="5"/>
    <x v="5"/>
    <x v="0"/>
    <x v="3"/>
    <n v="13"/>
    <n v="4.3"/>
    <n v="31"/>
  </r>
  <r>
    <x v="6"/>
    <x v="6"/>
    <x v="0"/>
    <x v="3"/>
    <n v="10"/>
    <n v="4"/>
    <n v="26"/>
  </r>
  <r>
    <x v="7"/>
    <x v="7"/>
    <x v="0"/>
    <x v="3"/>
    <n v="9"/>
    <n v="3.5"/>
    <n v="29"/>
  </r>
  <r>
    <x v="8"/>
    <x v="8"/>
    <x v="0"/>
    <x v="3"/>
    <n v="13"/>
    <n v="3.6"/>
    <n v="47"/>
  </r>
  <r>
    <x v="9"/>
    <x v="9"/>
    <x v="0"/>
    <x v="3"/>
    <n v="6"/>
    <n v="4.3"/>
    <n v="15"/>
  </r>
  <r>
    <x v="10"/>
    <x v="10"/>
    <x v="0"/>
    <x v="3"/>
    <n v="9"/>
    <n v="3.6"/>
    <n v="35"/>
  </r>
  <r>
    <x v="11"/>
    <x v="11"/>
    <x v="0"/>
    <x v="3"/>
    <n v="12"/>
    <n v="2.7"/>
    <n v="33"/>
  </r>
  <r>
    <x v="12"/>
    <x v="0"/>
    <x v="1"/>
    <x v="3"/>
    <n v="5"/>
    <n v="2.9"/>
    <n v="29"/>
  </r>
  <r>
    <x v="13"/>
    <x v="1"/>
    <x v="1"/>
    <x v="3"/>
    <n v="5"/>
    <n v="2.9"/>
    <n v="58"/>
  </r>
  <r>
    <x v="14"/>
    <x v="2"/>
    <x v="1"/>
    <x v="3"/>
    <n v="8"/>
    <n v="3.5"/>
    <n v="34"/>
  </r>
  <r>
    <x v="15"/>
    <x v="3"/>
    <x v="1"/>
    <x v="3"/>
    <n v="5"/>
    <n v="4.4000000000000004"/>
    <n v="140"/>
  </r>
  <r>
    <x v="16"/>
    <x v="4"/>
    <x v="1"/>
    <x v="3"/>
    <n v="10"/>
    <n v="5.0999999999999996"/>
    <n v="52"/>
  </r>
  <r>
    <x v="17"/>
    <x v="5"/>
    <x v="1"/>
    <x v="3"/>
    <n v="4"/>
    <n v="5.5"/>
    <n v="4"/>
  </r>
  <r>
    <x v="18"/>
    <x v="6"/>
    <x v="1"/>
    <x v="3"/>
    <n v="8"/>
    <n v="6.6"/>
    <n v="54"/>
  </r>
  <r>
    <x v="19"/>
    <x v="7"/>
    <x v="1"/>
    <x v="3"/>
    <n v="4"/>
    <n v="8.1"/>
    <n v="74"/>
  </r>
  <r>
    <x v="20"/>
    <x v="8"/>
    <x v="1"/>
    <x v="3"/>
    <n v="3"/>
    <n v="8.1999999999999993"/>
    <n v="46"/>
  </r>
  <r>
    <x v="21"/>
    <x v="9"/>
    <x v="1"/>
    <x v="3"/>
    <n v="2"/>
    <n v="8.1"/>
    <n v="90"/>
  </r>
  <r>
    <x v="22"/>
    <x v="10"/>
    <x v="1"/>
    <x v="3"/>
    <n v="10"/>
    <n v="7.6"/>
    <n v="37"/>
  </r>
  <r>
    <x v="23"/>
    <x v="11"/>
    <x v="1"/>
    <x v="3"/>
    <n v="1"/>
    <n v="7.1"/>
    <n v="12"/>
  </r>
  <r>
    <x v="24"/>
    <x v="0"/>
    <x v="2"/>
    <x v="3"/>
    <n v="0"/>
    <n v="8.4"/>
    <m/>
  </r>
  <r>
    <x v="25"/>
    <x v="1"/>
    <x v="2"/>
    <x v="3"/>
    <n v="2"/>
    <n v="9.1999999999999993"/>
    <n v="15"/>
  </r>
  <r>
    <x v="26"/>
    <x v="2"/>
    <x v="2"/>
    <x v="3"/>
    <n v="7"/>
    <n v="10.8"/>
    <n v="66"/>
  </r>
  <r>
    <x v="27"/>
    <x v="3"/>
    <x v="2"/>
    <x v="3"/>
    <n v="0"/>
    <n v="13.8"/>
    <n v="67"/>
  </r>
  <r>
    <x v="28"/>
    <x v="4"/>
    <x v="2"/>
    <x v="3"/>
    <n v="1"/>
    <n v="13.8"/>
    <n v="18"/>
  </r>
  <r>
    <x v="29"/>
    <x v="5"/>
    <x v="2"/>
    <x v="3"/>
    <n v="8"/>
    <n v="13.8"/>
    <n v="69"/>
  </r>
  <r>
    <x v="30"/>
    <x v="6"/>
    <x v="2"/>
    <x v="3"/>
    <n v="6"/>
    <n v="14.6"/>
    <n v="63"/>
  </r>
  <r>
    <x v="31"/>
    <x v="7"/>
    <x v="2"/>
    <x v="3"/>
    <n v="6"/>
    <n v="12.9"/>
    <n v="68"/>
  </r>
  <r>
    <x v="32"/>
    <x v="8"/>
    <x v="2"/>
    <x v="3"/>
    <n v="6"/>
    <n v="13.9"/>
    <n v="40"/>
  </r>
  <r>
    <x v="33"/>
    <x v="9"/>
    <x v="2"/>
    <x v="3"/>
    <n v="4"/>
    <n v="14"/>
    <n v="57"/>
  </r>
  <r>
    <x v="34"/>
    <x v="10"/>
    <x v="2"/>
    <x v="3"/>
    <n v="2"/>
    <n v="13.1"/>
    <n v="70"/>
  </r>
  <r>
    <x v="35"/>
    <x v="11"/>
    <x v="2"/>
    <x v="3"/>
    <n v="5"/>
    <n v="10.4"/>
    <n v="35"/>
  </r>
  <r>
    <x v="36"/>
    <x v="0"/>
    <x v="3"/>
    <x v="3"/>
    <n v="2"/>
    <n v="10.9"/>
    <n v="139"/>
  </r>
  <r>
    <x v="37"/>
    <x v="1"/>
    <x v="3"/>
    <x v="3"/>
    <n v="3"/>
    <n v="11.8"/>
    <n v="58"/>
  </r>
  <r>
    <x v="38"/>
    <x v="2"/>
    <x v="3"/>
    <x v="3"/>
    <n v="3"/>
    <n v="11.3"/>
    <n v="125"/>
  </r>
  <r>
    <x v="39"/>
    <x v="3"/>
    <x v="3"/>
    <x v="3"/>
    <n v="4"/>
    <n v="10.9"/>
    <n v="43"/>
  </r>
  <r>
    <x v="40"/>
    <x v="4"/>
    <x v="3"/>
    <x v="3"/>
    <n v="3"/>
    <n v="10.9"/>
    <n v="13"/>
  </r>
  <r>
    <x v="41"/>
    <x v="5"/>
    <x v="3"/>
    <x v="3"/>
    <n v="8"/>
    <n v="10.9"/>
    <n v="28"/>
  </r>
  <r>
    <x v="42"/>
    <x v="6"/>
    <x v="3"/>
    <x v="3"/>
    <n v="2"/>
    <n v="11.8"/>
    <n v="83"/>
  </r>
  <r>
    <x v="43"/>
    <x v="7"/>
    <x v="3"/>
    <x v="3"/>
    <n v="7"/>
    <n v="9.4"/>
    <n v="29"/>
  </r>
  <r>
    <x v="44"/>
    <x v="8"/>
    <x v="3"/>
    <x v="3"/>
    <n v="6"/>
    <n v="10.7"/>
    <n v="27"/>
  </r>
  <r>
    <x v="45"/>
    <x v="9"/>
    <x v="3"/>
    <x v="3"/>
    <n v="5"/>
    <n v="12.2"/>
    <n v="29"/>
  </r>
  <r>
    <x v="46"/>
    <x v="10"/>
    <x v="3"/>
    <x v="3"/>
    <n v="2"/>
    <n v="11.1"/>
    <n v="47"/>
  </r>
  <r>
    <x v="47"/>
    <x v="11"/>
    <x v="3"/>
    <x v="3"/>
    <n v="2"/>
    <n v="9.4"/>
    <n v="28"/>
  </r>
  <r>
    <x v="48"/>
    <x v="0"/>
    <x v="4"/>
    <x v="3"/>
    <n v="1"/>
    <n v="9.3000000000000007"/>
    <n v="17"/>
  </r>
  <r>
    <x v="49"/>
    <x v="1"/>
    <x v="4"/>
    <x v="3"/>
    <n v="3"/>
    <n v="12.2"/>
    <n v="64"/>
  </r>
  <r>
    <x v="50"/>
    <x v="2"/>
    <x v="4"/>
    <x v="3"/>
    <n v="4"/>
    <n v="12"/>
    <n v="43"/>
  </r>
  <r>
    <x v="51"/>
    <x v="3"/>
    <x v="4"/>
    <x v="3"/>
    <n v="6"/>
    <n v="9.4"/>
    <n v="33"/>
  </r>
  <r>
    <x v="52"/>
    <x v="4"/>
    <x v="4"/>
    <x v="3"/>
    <n v="8"/>
    <n v="9.6"/>
    <n v="41"/>
  </r>
  <r>
    <x v="53"/>
    <x v="5"/>
    <x v="4"/>
    <x v="3"/>
    <n v="12"/>
    <n v="8.6"/>
    <n v="41"/>
  </r>
  <r>
    <x v="54"/>
    <x v="6"/>
    <x v="4"/>
    <x v="3"/>
    <n v="4"/>
    <n v="9.1"/>
    <n v="32"/>
  </r>
  <r>
    <x v="55"/>
    <x v="7"/>
    <x v="4"/>
    <x v="3"/>
    <n v="6"/>
    <n v="10.7"/>
    <n v="82"/>
  </r>
  <r>
    <x v="56"/>
    <x v="8"/>
    <x v="4"/>
    <x v="3"/>
    <n v="0"/>
    <n v="9.1999999999999993"/>
    <m/>
  </r>
  <r>
    <x v="57"/>
    <x v="9"/>
    <x v="4"/>
    <x v="3"/>
    <n v="4"/>
    <n v="8.3000000000000007"/>
    <n v="133"/>
  </r>
  <r>
    <x v="58"/>
    <x v="10"/>
    <x v="4"/>
    <x v="3"/>
    <n v="3"/>
    <n v="6.9"/>
    <n v="10"/>
  </r>
  <r>
    <x v="59"/>
    <x v="11"/>
    <x v="4"/>
    <x v="3"/>
    <n v="6"/>
    <n v="7.4"/>
    <n v="55"/>
  </r>
  <r>
    <x v="60"/>
    <x v="0"/>
    <x v="5"/>
    <x v="3"/>
    <n v="4"/>
    <n v="6.7"/>
    <n v="57"/>
  </r>
  <r>
    <x v="61"/>
    <x v="1"/>
    <x v="5"/>
    <x v="3"/>
    <n v="2"/>
    <n v="9.4"/>
    <n v="182"/>
  </r>
  <r>
    <x v="62"/>
    <x v="2"/>
    <x v="5"/>
    <x v="3"/>
    <n v="3"/>
    <n v="10"/>
    <n v="80"/>
  </r>
  <r>
    <x v="63"/>
    <x v="3"/>
    <x v="5"/>
    <x v="3"/>
    <n v="3"/>
    <n v="12.7"/>
    <n v="31"/>
  </r>
  <r>
    <x v="64"/>
    <x v="4"/>
    <x v="5"/>
    <x v="3"/>
    <n v="3"/>
    <n v="12.5"/>
    <n v="13"/>
  </r>
  <r>
    <x v="65"/>
    <x v="5"/>
    <x v="5"/>
    <x v="3"/>
    <n v="6"/>
    <n v="13.1"/>
    <n v="36"/>
  </r>
  <r>
    <x v="66"/>
    <x v="6"/>
    <x v="5"/>
    <x v="3"/>
    <n v="9"/>
    <n v="13.1"/>
    <n v="11"/>
  </r>
  <r>
    <x v="67"/>
    <x v="7"/>
    <x v="5"/>
    <x v="3"/>
    <n v="8"/>
    <n v="12"/>
    <n v="128"/>
  </r>
  <r>
    <x v="68"/>
    <x v="8"/>
    <x v="5"/>
    <x v="3"/>
    <n v="5"/>
    <n v="10.1"/>
    <n v="14"/>
  </r>
  <r>
    <x v="69"/>
    <x v="9"/>
    <x v="5"/>
    <x v="3"/>
    <n v="1"/>
    <n v="9.3000000000000007"/>
    <n v="13"/>
  </r>
  <r>
    <x v="70"/>
    <x v="10"/>
    <x v="5"/>
    <x v="3"/>
    <n v="11"/>
    <n v="8.3000000000000007"/>
    <n v="44"/>
  </r>
  <r>
    <x v="71"/>
    <x v="11"/>
    <x v="5"/>
    <x v="3"/>
    <n v="6"/>
    <n v="7.6"/>
    <n v="43"/>
  </r>
  <r>
    <x v="72"/>
    <x v="0"/>
    <x v="6"/>
    <x v="3"/>
    <n v="5"/>
    <n v="6.1"/>
    <n v="120"/>
  </r>
  <r>
    <x v="73"/>
    <x v="1"/>
    <x v="6"/>
    <x v="3"/>
    <n v="5"/>
    <n v="5.8"/>
    <n v="65"/>
  </r>
  <r>
    <x v="74"/>
    <x v="2"/>
    <x v="6"/>
    <x v="3"/>
    <n v="8"/>
    <n v="5.5"/>
    <n v="110"/>
  </r>
  <r>
    <x v="75"/>
    <x v="3"/>
    <x v="6"/>
    <x v="3"/>
    <n v="5"/>
    <n v="6.1"/>
    <n v="88"/>
  </r>
  <r>
    <x v="76"/>
    <x v="4"/>
    <x v="6"/>
    <x v="3"/>
    <n v="7"/>
    <n v="6.7"/>
    <n v="19"/>
  </r>
  <r>
    <x v="77"/>
    <x v="5"/>
    <x v="6"/>
    <x v="3"/>
    <n v="9"/>
    <n v="6.2"/>
    <n v="72"/>
  </r>
  <r>
    <x v="78"/>
    <x v="6"/>
    <x v="6"/>
    <x v="3"/>
    <n v="6"/>
    <n v="5.8"/>
    <n v="32"/>
  </r>
  <r>
    <x v="79"/>
    <x v="7"/>
    <x v="6"/>
    <x v="3"/>
    <n v="7"/>
    <n v="4.4000000000000004"/>
    <n v="30"/>
  </r>
  <r>
    <x v="80"/>
    <x v="8"/>
    <x v="6"/>
    <x v="3"/>
    <n v="9"/>
    <n v="4.3"/>
    <n v="38"/>
  </r>
  <r>
    <x v="81"/>
    <x v="9"/>
    <x v="6"/>
    <x v="3"/>
    <n v="9"/>
    <n v="4.5"/>
    <n v="68"/>
  </r>
  <r>
    <x v="82"/>
    <x v="10"/>
    <x v="6"/>
    <x v="3"/>
    <n v="10"/>
    <n v="3.2"/>
    <n v="9"/>
  </r>
  <r>
    <x v="83"/>
    <x v="11"/>
    <x v="6"/>
    <x v="3"/>
    <n v="6"/>
    <n v="3.1"/>
    <n v="58"/>
  </r>
  <r>
    <x v="84"/>
    <x v="0"/>
    <x v="7"/>
    <x v="3"/>
    <n v="3"/>
    <n v="2.9"/>
    <n v="97"/>
  </r>
  <r>
    <x v="85"/>
    <x v="1"/>
    <x v="7"/>
    <x v="3"/>
    <n v="6"/>
    <n v="3.3"/>
    <n v="24"/>
  </r>
  <r>
    <x v="86"/>
    <x v="2"/>
    <x v="7"/>
    <x v="3"/>
    <n v="8"/>
    <n v="3.4"/>
    <n v="27"/>
  </r>
  <r>
    <x v="87"/>
    <x v="3"/>
    <x v="7"/>
    <x v="3"/>
    <n v="8"/>
    <n v="3.2"/>
    <n v="9"/>
  </r>
  <r>
    <x v="88"/>
    <x v="4"/>
    <x v="7"/>
    <x v="3"/>
    <n v="10"/>
    <n v="4.4000000000000004"/>
    <n v="15"/>
  </r>
  <r>
    <x v="89"/>
    <x v="5"/>
    <x v="7"/>
    <x v="3"/>
    <n v="11"/>
    <n v="4.5"/>
    <n v="13"/>
  </r>
  <r>
    <x v="90"/>
    <x v="6"/>
    <x v="7"/>
    <x v="3"/>
    <n v="14"/>
    <n v="5.2"/>
    <n v="8"/>
  </r>
  <r>
    <x v="91"/>
    <x v="7"/>
    <x v="7"/>
    <x v="3"/>
    <n v="9"/>
    <n v="4.5999999999999996"/>
    <n v="26"/>
  </r>
  <r>
    <x v="92"/>
    <x v="8"/>
    <x v="7"/>
    <x v="3"/>
    <n v="6"/>
    <n v="4.5"/>
    <n v="11"/>
  </r>
  <r>
    <x v="93"/>
    <x v="9"/>
    <x v="7"/>
    <x v="3"/>
    <n v="5"/>
    <n v="4.8"/>
    <n v="16"/>
  </r>
  <r>
    <x v="94"/>
    <x v="10"/>
    <x v="7"/>
    <x v="3"/>
    <n v="3"/>
    <n v="4.9000000000000004"/>
    <n v="21"/>
  </r>
  <r>
    <x v="95"/>
    <x v="11"/>
    <x v="7"/>
    <x v="3"/>
    <n v="4"/>
    <n v="3.2"/>
    <n v="32"/>
  </r>
  <r>
    <x v="96"/>
    <x v="0"/>
    <x v="8"/>
    <x v="3"/>
    <n v="4"/>
    <n v="3.9"/>
    <n v="115"/>
  </r>
  <r>
    <x v="97"/>
    <x v="1"/>
    <x v="8"/>
    <x v="3"/>
    <n v="5"/>
    <n v="4.5999999999999996"/>
    <n v="76"/>
  </r>
  <r>
    <x v="98"/>
    <x v="2"/>
    <x v="8"/>
    <x v="3"/>
    <n v="7"/>
    <n v="5.3"/>
    <n v="26"/>
  </r>
  <r>
    <x v="99"/>
    <x v="3"/>
    <x v="8"/>
    <x v="3"/>
    <n v="11"/>
    <n v="6"/>
    <n v="20"/>
  </r>
  <r>
    <x v="100"/>
    <x v="4"/>
    <x v="8"/>
    <x v="3"/>
    <n v="11"/>
    <n v="6.3"/>
    <n v="15"/>
  </r>
  <r>
    <x v="101"/>
    <x v="5"/>
    <x v="8"/>
    <x v="3"/>
    <n v="5"/>
    <n v="6.5"/>
    <n v="83"/>
  </r>
  <r>
    <x v="102"/>
    <x v="6"/>
    <x v="8"/>
    <x v="3"/>
    <n v="15"/>
    <n v="6.8"/>
    <n v="17"/>
  </r>
  <r>
    <x v="103"/>
    <x v="7"/>
    <x v="8"/>
    <x v="3"/>
    <n v="4"/>
    <n v="5.9"/>
    <n v="31"/>
  </r>
  <r>
    <x v="104"/>
    <x v="8"/>
    <x v="8"/>
    <x v="3"/>
    <n v="6"/>
    <n v="5.7"/>
    <n v="19"/>
  </r>
  <r>
    <x v="105"/>
    <x v="9"/>
    <x v="8"/>
    <x v="3"/>
    <n v="9"/>
    <n v="4.8"/>
    <n v="70"/>
  </r>
  <r>
    <x v="106"/>
    <x v="10"/>
    <x v="8"/>
    <x v="3"/>
    <n v="6"/>
    <n v="3.7"/>
    <n v="39"/>
  </r>
  <r>
    <x v="107"/>
    <x v="11"/>
    <x v="8"/>
    <x v="3"/>
    <n v="4"/>
    <n v="3.4"/>
    <n v="158"/>
  </r>
  <r>
    <x v="108"/>
    <x v="0"/>
    <x v="9"/>
    <x v="3"/>
    <n v="4"/>
    <n v="3.4"/>
    <n v="89"/>
  </r>
  <r>
    <x v="109"/>
    <x v="1"/>
    <x v="9"/>
    <x v="3"/>
    <n v="3"/>
    <n v="3.9"/>
    <n v="98"/>
  </r>
  <r>
    <x v="110"/>
    <x v="2"/>
    <x v="9"/>
    <x v="3"/>
    <n v="9"/>
    <n v="3.9"/>
    <n v="2"/>
  </r>
  <r>
    <x v="111"/>
    <x v="3"/>
    <x v="9"/>
    <x v="3"/>
    <n v="10"/>
    <n v="3.7"/>
    <n v="15"/>
  </r>
  <r>
    <x v="112"/>
    <x v="4"/>
    <x v="9"/>
    <x v="3"/>
    <n v="11"/>
    <n v="3.8"/>
    <n v="7"/>
  </r>
  <r>
    <x v="113"/>
    <x v="5"/>
    <x v="9"/>
    <x v="3"/>
    <n v="5"/>
    <n v="5.8"/>
    <n v="60"/>
  </r>
  <r>
    <x v="114"/>
    <x v="6"/>
    <x v="9"/>
    <x v="3"/>
    <n v="13"/>
    <n v="4.7"/>
    <n v="25"/>
  </r>
  <r>
    <x v="115"/>
    <x v="7"/>
    <x v="9"/>
    <x v="3"/>
    <n v="9"/>
    <n v="5"/>
    <n v="27"/>
  </r>
  <r>
    <x v="116"/>
    <x v="8"/>
    <x v="9"/>
    <x v="3"/>
    <n v="8"/>
    <n v="4"/>
    <n v="16"/>
  </r>
  <r>
    <x v="117"/>
    <x v="9"/>
    <x v="9"/>
    <x v="3"/>
    <n v="10"/>
    <n v="2.7"/>
    <n v="23"/>
  </r>
  <r>
    <x v="118"/>
    <x v="10"/>
    <x v="9"/>
    <x v="3"/>
    <n v="13"/>
    <n v="2.9"/>
    <n v="12"/>
  </r>
  <r>
    <x v="119"/>
    <x v="11"/>
    <x v="9"/>
    <x v="3"/>
    <n v="10"/>
    <n v="2"/>
    <n v="33"/>
  </r>
  <r>
    <x v="120"/>
    <x v="0"/>
    <x v="10"/>
    <x v="3"/>
    <n v="7"/>
    <n v="1.9"/>
    <n v="15"/>
  </r>
  <r>
    <x v="121"/>
    <x v="1"/>
    <x v="10"/>
    <x v="3"/>
    <n v="7"/>
    <n v="2.1"/>
    <n v="4"/>
  </r>
  <r>
    <x v="122"/>
    <x v="2"/>
    <x v="10"/>
    <x v="3"/>
    <n v="10"/>
    <n v="2.2000000000000002"/>
    <n v="15"/>
  </r>
  <r>
    <x v="123"/>
    <x v="3"/>
    <x v="10"/>
    <x v="3"/>
    <n v="10"/>
    <n v="2.4"/>
    <n v="7"/>
  </r>
  <r>
    <x v="124"/>
    <x v="4"/>
    <x v="10"/>
    <x v="3"/>
    <n v="13"/>
    <n v="1.8"/>
    <n v="4"/>
  </r>
  <r>
    <x v="125"/>
    <x v="5"/>
    <x v="10"/>
    <x v="3"/>
    <n v="9"/>
    <n v="1.9"/>
    <n v="3"/>
  </r>
  <r>
    <x v="126"/>
    <x v="6"/>
    <x v="10"/>
    <x v="3"/>
    <n v="11"/>
    <n v="2.6"/>
    <n v="5"/>
  </r>
  <r>
    <x v="127"/>
    <x v="7"/>
    <x v="10"/>
    <x v="3"/>
    <n v="10"/>
    <n v="2.5"/>
    <n v="7"/>
  </r>
  <r>
    <x v="128"/>
    <x v="8"/>
    <x v="10"/>
    <x v="3"/>
    <n v="12"/>
    <n v="2.2999999999999998"/>
    <n v="6"/>
  </r>
  <r>
    <x v="129"/>
    <x v="9"/>
    <x v="10"/>
    <x v="3"/>
    <n v="6"/>
    <n v="2"/>
    <n v="19"/>
  </r>
  <r>
    <x v="130"/>
    <x v="10"/>
    <x v="10"/>
    <x v="3"/>
    <n v="7"/>
    <n v="1.9"/>
    <n v="13"/>
  </r>
  <r>
    <x v="131"/>
    <x v="11"/>
    <x v="10"/>
    <x v="3"/>
    <n v="5"/>
    <n v="1.4"/>
    <n v="15"/>
  </r>
  <r>
    <x v="132"/>
    <x v="0"/>
    <x v="11"/>
    <x v="3"/>
    <n v="4"/>
    <n v="1"/>
    <n v="27"/>
  </r>
  <r>
    <x v="133"/>
    <x v="1"/>
    <x v="11"/>
    <x v="3"/>
    <n v="6"/>
    <n v="1.1000000000000001"/>
    <n v="23"/>
  </r>
  <r>
    <x v="134"/>
    <x v="2"/>
    <x v="11"/>
    <x v="3"/>
    <n v="12"/>
    <n v="1.5"/>
    <n v="5"/>
  </r>
  <r>
    <x v="135"/>
    <x v="3"/>
    <x v="11"/>
    <x v="3"/>
    <n v="9"/>
    <n v="1.9"/>
    <n v="4"/>
  </r>
  <r>
    <x v="136"/>
    <x v="4"/>
    <x v="11"/>
    <x v="3"/>
    <n v="5"/>
    <n v="1.7"/>
    <n v="8"/>
  </r>
  <r>
    <x v="137"/>
    <x v="5"/>
    <x v="11"/>
    <x v="3"/>
    <n v="13"/>
    <n v="2.6"/>
    <n v="5"/>
  </r>
  <r>
    <x v="138"/>
    <x v="6"/>
    <x v="11"/>
    <x v="3"/>
    <n v="17"/>
    <n v="2.8"/>
    <n v="6"/>
  </r>
  <r>
    <x v="139"/>
    <x v="7"/>
    <x v="11"/>
    <x v="3"/>
    <n v="8"/>
    <n v="2.2000000000000002"/>
    <n v="17"/>
  </r>
  <r>
    <x v="140"/>
    <x v="8"/>
    <x v="11"/>
    <x v="3"/>
    <n v="7"/>
    <n v="2.2000000000000002"/>
    <n v="9"/>
  </r>
  <r>
    <x v="141"/>
    <x v="9"/>
    <x v="11"/>
    <x v="3"/>
    <n v="9"/>
    <n v="1"/>
    <n v="11"/>
  </r>
  <r>
    <x v="142"/>
    <x v="10"/>
    <x v="11"/>
    <x v="3"/>
    <n v="8"/>
    <n v="0.8"/>
    <n v="15"/>
  </r>
  <r>
    <x v="143"/>
    <x v="11"/>
    <x v="11"/>
    <x v="3"/>
    <n v="3"/>
    <n v="0.7"/>
    <n v="5"/>
  </r>
  <r>
    <x v="144"/>
    <x v="0"/>
    <x v="12"/>
    <x v="3"/>
    <n v="1"/>
    <n v="1"/>
    <n v="60"/>
  </r>
  <r>
    <x v="145"/>
    <x v="1"/>
    <x v="12"/>
    <x v="3"/>
    <n v="7"/>
    <n v="0.6"/>
    <n v="5"/>
  </r>
  <r>
    <x v="146"/>
    <x v="2"/>
    <x v="12"/>
    <x v="3"/>
    <n v="7"/>
    <n v="1.1000000000000001"/>
    <n v="18"/>
  </r>
  <r>
    <x v="147"/>
    <x v="3"/>
    <x v="12"/>
    <x v="3"/>
    <n v="9"/>
    <n v="0.8"/>
    <n v="9"/>
  </r>
  <r>
    <x v="148"/>
    <x v="4"/>
    <x v="12"/>
    <x v="3"/>
    <n v="8"/>
    <n v="1.9"/>
    <n v="8"/>
  </r>
  <r>
    <x v="149"/>
    <x v="5"/>
    <x v="12"/>
    <x v="3"/>
    <n v="13"/>
    <n v="2"/>
    <n v="5"/>
  </r>
  <r>
    <x v="150"/>
    <x v="6"/>
    <x v="12"/>
    <x v="3"/>
    <n v="10"/>
    <n v="2.2999999999999998"/>
    <n v="16"/>
  </r>
  <r>
    <x v="151"/>
    <x v="7"/>
    <x v="12"/>
    <x v="3"/>
    <n v="8"/>
    <n v="3.4"/>
    <n v="15"/>
  </r>
  <r>
    <x v="152"/>
    <x v="8"/>
    <x v="12"/>
    <x v="3"/>
    <n v="5"/>
    <n v="2.6"/>
    <n v="15"/>
  </r>
  <r>
    <x v="153"/>
    <x v="9"/>
    <x v="12"/>
    <x v="3"/>
    <n v="8"/>
    <n v="3.8"/>
    <n v="46"/>
  </r>
  <r>
    <x v="154"/>
    <x v="10"/>
    <x v="12"/>
    <x v="3"/>
    <n v="6"/>
    <n v="4"/>
    <n v="17"/>
  </r>
  <r>
    <x v="155"/>
    <x v="11"/>
    <x v="12"/>
    <x v="3"/>
    <n v="1"/>
    <n v="3.2"/>
    <n v="3"/>
  </r>
  <r>
    <x v="156"/>
    <x v="0"/>
    <x v="13"/>
    <x v="3"/>
    <n v="6"/>
    <n v="3.4"/>
    <n v="26"/>
  </r>
  <r>
    <x v="157"/>
    <x v="1"/>
    <x v="13"/>
    <x v="3"/>
    <n v="4"/>
    <n v="4"/>
    <n v="4"/>
  </r>
  <r>
    <x v="158"/>
    <x v="2"/>
    <x v="13"/>
    <x v="3"/>
    <n v="6"/>
    <n v="2.8"/>
    <n v="46"/>
  </r>
  <r>
    <x v="159"/>
    <x v="3"/>
    <x v="13"/>
    <x v="3"/>
    <n v="13"/>
    <n v="3.1"/>
    <n v="6"/>
  </r>
  <r>
    <x v="160"/>
    <x v="4"/>
    <x v="13"/>
    <x v="3"/>
    <n v="14"/>
    <n v="1.3"/>
    <n v="7"/>
  </r>
  <r>
    <x v="161"/>
    <x v="5"/>
    <x v="13"/>
    <x v="3"/>
    <n v="12"/>
    <n v="1.3"/>
    <n v="8"/>
  </r>
  <r>
    <x v="162"/>
    <x v="6"/>
    <x v="13"/>
    <x v="3"/>
    <n v="8"/>
    <n v="2.4"/>
    <n v="4"/>
  </r>
  <r>
    <x v="163"/>
    <x v="7"/>
    <x v="13"/>
    <x v="3"/>
    <n v="8"/>
    <n v="2.4"/>
    <n v="4"/>
  </r>
  <r>
    <x v="164"/>
    <x v="8"/>
    <x v="13"/>
    <x v="3"/>
    <n v="9"/>
    <n v="2.8"/>
    <n v="5"/>
  </r>
  <r>
    <x v="165"/>
    <x v="9"/>
    <x v="13"/>
    <x v="3"/>
    <n v="7"/>
    <n v="1.3"/>
    <n v="32"/>
  </r>
  <r>
    <x v="0"/>
    <x v="0"/>
    <x v="0"/>
    <x v="4"/>
    <n v="0"/>
    <m/>
    <m/>
  </r>
  <r>
    <x v="1"/>
    <x v="1"/>
    <x v="0"/>
    <x v="4"/>
    <n v="0"/>
    <m/>
    <m/>
  </r>
  <r>
    <x v="2"/>
    <x v="2"/>
    <x v="0"/>
    <x v="4"/>
    <n v="0"/>
    <m/>
    <m/>
  </r>
  <r>
    <x v="3"/>
    <x v="3"/>
    <x v="0"/>
    <x v="4"/>
    <n v="0"/>
    <m/>
    <m/>
  </r>
  <r>
    <x v="4"/>
    <x v="4"/>
    <x v="0"/>
    <x v="4"/>
    <n v="0"/>
    <m/>
    <m/>
  </r>
  <r>
    <x v="5"/>
    <x v="5"/>
    <x v="0"/>
    <x v="4"/>
    <n v="0"/>
    <m/>
    <m/>
  </r>
  <r>
    <x v="6"/>
    <x v="6"/>
    <x v="0"/>
    <x v="4"/>
    <n v="0"/>
    <m/>
    <m/>
  </r>
  <r>
    <x v="7"/>
    <x v="7"/>
    <x v="0"/>
    <x v="4"/>
    <n v="0"/>
    <m/>
    <m/>
  </r>
  <r>
    <x v="8"/>
    <x v="8"/>
    <x v="0"/>
    <x v="4"/>
    <n v="0"/>
    <m/>
    <m/>
  </r>
  <r>
    <x v="9"/>
    <x v="9"/>
    <x v="0"/>
    <x v="4"/>
    <n v="0"/>
    <m/>
    <m/>
  </r>
  <r>
    <x v="10"/>
    <x v="10"/>
    <x v="0"/>
    <x v="4"/>
    <n v="0"/>
    <m/>
    <m/>
  </r>
  <r>
    <x v="11"/>
    <x v="11"/>
    <x v="0"/>
    <x v="4"/>
    <n v="0"/>
    <m/>
    <m/>
  </r>
  <r>
    <x v="12"/>
    <x v="0"/>
    <x v="1"/>
    <x v="4"/>
    <n v="0"/>
    <m/>
    <m/>
  </r>
  <r>
    <x v="13"/>
    <x v="1"/>
    <x v="1"/>
    <x v="4"/>
    <n v="0"/>
    <m/>
    <m/>
  </r>
  <r>
    <x v="14"/>
    <x v="2"/>
    <x v="1"/>
    <x v="4"/>
    <n v="0"/>
    <m/>
    <m/>
  </r>
  <r>
    <x v="15"/>
    <x v="3"/>
    <x v="1"/>
    <x v="4"/>
    <n v="0"/>
    <n v="1"/>
    <m/>
  </r>
  <r>
    <x v="16"/>
    <x v="4"/>
    <x v="1"/>
    <x v="4"/>
    <n v="1"/>
    <n v="2"/>
    <n v="32"/>
  </r>
  <r>
    <x v="17"/>
    <x v="5"/>
    <x v="1"/>
    <x v="4"/>
    <n v="0"/>
    <n v="2"/>
    <m/>
  </r>
  <r>
    <x v="18"/>
    <x v="6"/>
    <x v="1"/>
    <x v="4"/>
    <n v="0"/>
    <n v="2"/>
    <m/>
  </r>
  <r>
    <x v="19"/>
    <x v="7"/>
    <x v="1"/>
    <x v="4"/>
    <n v="1"/>
    <n v="1"/>
    <n v="72"/>
  </r>
  <r>
    <x v="20"/>
    <x v="8"/>
    <x v="1"/>
    <x v="4"/>
    <n v="0"/>
    <n v="1"/>
    <m/>
  </r>
  <r>
    <x v="21"/>
    <x v="9"/>
    <x v="1"/>
    <x v="4"/>
    <n v="0"/>
    <n v="1"/>
    <m/>
  </r>
  <r>
    <x v="22"/>
    <x v="10"/>
    <x v="1"/>
    <x v="4"/>
    <n v="0"/>
    <n v="2"/>
    <m/>
  </r>
  <r>
    <x v="23"/>
    <x v="11"/>
    <x v="1"/>
    <x v="4"/>
    <n v="0"/>
    <n v="3"/>
    <m/>
  </r>
  <r>
    <x v="24"/>
    <x v="0"/>
    <x v="2"/>
    <x v="4"/>
    <n v="0"/>
    <n v="2"/>
    <m/>
  </r>
  <r>
    <x v="25"/>
    <x v="1"/>
    <x v="2"/>
    <x v="4"/>
    <n v="0"/>
    <n v="2"/>
    <m/>
  </r>
  <r>
    <x v="26"/>
    <x v="2"/>
    <x v="2"/>
    <x v="4"/>
    <n v="0"/>
    <n v="2"/>
    <m/>
  </r>
  <r>
    <x v="27"/>
    <x v="3"/>
    <x v="2"/>
    <x v="4"/>
    <n v="0"/>
    <n v="2"/>
    <m/>
  </r>
  <r>
    <x v="28"/>
    <x v="4"/>
    <x v="2"/>
    <x v="4"/>
    <n v="0"/>
    <n v="1"/>
    <m/>
  </r>
  <r>
    <x v="29"/>
    <x v="5"/>
    <x v="2"/>
    <x v="4"/>
    <n v="0"/>
    <m/>
    <m/>
  </r>
  <r>
    <x v="30"/>
    <x v="6"/>
    <x v="2"/>
    <x v="4"/>
    <n v="0"/>
    <n v="14"/>
    <m/>
  </r>
  <r>
    <x v="31"/>
    <x v="7"/>
    <x v="2"/>
    <x v="4"/>
    <n v="0"/>
    <m/>
    <m/>
  </r>
  <r>
    <x v="32"/>
    <x v="8"/>
    <x v="2"/>
    <x v="4"/>
    <n v="0"/>
    <m/>
    <m/>
  </r>
  <r>
    <x v="33"/>
    <x v="9"/>
    <x v="2"/>
    <x v="4"/>
    <n v="0"/>
    <m/>
    <m/>
  </r>
  <r>
    <x v="34"/>
    <x v="10"/>
    <x v="2"/>
    <x v="4"/>
    <n v="0"/>
    <m/>
    <m/>
  </r>
  <r>
    <x v="35"/>
    <x v="11"/>
    <x v="2"/>
    <x v="4"/>
    <n v="0"/>
    <m/>
    <m/>
  </r>
  <r>
    <x v="36"/>
    <x v="0"/>
    <x v="3"/>
    <x v="4"/>
    <n v="0"/>
    <n v="2"/>
    <m/>
  </r>
  <r>
    <x v="37"/>
    <x v="1"/>
    <x v="3"/>
    <x v="4"/>
    <n v="0"/>
    <n v="3"/>
    <m/>
  </r>
  <r>
    <x v="38"/>
    <x v="2"/>
    <x v="3"/>
    <x v="4"/>
    <n v="0"/>
    <n v="2"/>
    <m/>
  </r>
  <r>
    <x v="39"/>
    <x v="3"/>
    <x v="3"/>
    <x v="4"/>
    <n v="1"/>
    <n v="3"/>
    <n v="34"/>
  </r>
  <r>
    <x v="40"/>
    <x v="4"/>
    <x v="3"/>
    <x v="4"/>
    <n v="0"/>
    <n v="2"/>
    <m/>
  </r>
  <r>
    <x v="41"/>
    <x v="5"/>
    <x v="3"/>
    <x v="4"/>
    <n v="0"/>
    <n v="2"/>
    <m/>
  </r>
  <r>
    <x v="42"/>
    <x v="6"/>
    <x v="3"/>
    <x v="4"/>
    <n v="0"/>
    <n v="2"/>
    <m/>
  </r>
  <r>
    <x v="43"/>
    <x v="7"/>
    <x v="3"/>
    <x v="4"/>
    <n v="0"/>
    <n v="2"/>
    <m/>
  </r>
  <r>
    <x v="44"/>
    <x v="8"/>
    <x v="3"/>
    <x v="4"/>
    <n v="0"/>
    <n v="2"/>
    <m/>
  </r>
  <r>
    <x v="45"/>
    <x v="9"/>
    <x v="3"/>
    <x v="4"/>
    <n v="0"/>
    <n v="2"/>
    <m/>
  </r>
  <r>
    <x v="46"/>
    <x v="10"/>
    <x v="3"/>
    <x v="4"/>
    <n v="0"/>
    <n v="1"/>
    <m/>
  </r>
  <r>
    <x v="47"/>
    <x v="11"/>
    <x v="3"/>
    <x v="4"/>
    <n v="0"/>
    <n v="1"/>
    <m/>
  </r>
  <r>
    <x v="48"/>
    <x v="0"/>
    <x v="4"/>
    <x v="4"/>
    <n v="0"/>
    <m/>
    <m/>
  </r>
  <r>
    <x v="49"/>
    <x v="1"/>
    <x v="4"/>
    <x v="4"/>
    <n v="0"/>
    <m/>
    <m/>
  </r>
  <r>
    <x v="50"/>
    <x v="2"/>
    <x v="4"/>
    <x v="4"/>
    <n v="0"/>
    <m/>
    <m/>
  </r>
  <r>
    <x v="51"/>
    <x v="3"/>
    <x v="4"/>
    <x v="4"/>
    <n v="0"/>
    <m/>
    <m/>
  </r>
  <r>
    <x v="52"/>
    <x v="4"/>
    <x v="4"/>
    <x v="4"/>
    <n v="0"/>
    <m/>
    <m/>
  </r>
  <r>
    <x v="53"/>
    <x v="5"/>
    <x v="4"/>
    <x v="4"/>
    <n v="0"/>
    <m/>
    <m/>
  </r>
  <r>
    <x v="54"/>
    <x v="6"/>
    <x v="4"/>
    <x v="4"/>
    <n v="0"/>
    <m/>
    <m/>
  </r>
  <r>
    <x v="55"/>
    <x v="7"/>
    <x v="4"/>
    <x v="4"/>
    <n v="0"/>
    <m/>
    <m/>
  </r>
  <r>
    <x v="56"/>
    <x v="8"/>
    <x v="4"/>
    <x v="4"/>
    <n v="0"/>
    <m/>
    <m/>
  </r>
  <r>
    <x v="57"/>
    <x v="9"/>
    <x v="4"/>
    <x v="4"/>
    <n v="0"/>
    <m/>
    <m/>
  </r>
  <r>
    <x v="58"/>
    <x v="10"/>
    <x v="4"/>
    <x v="4"/>
    <n v="0"/>
    <m/>
    <m/>
  </r>
  <r>
    <x v="59"/>
    <x v="11"/>
    <x v="4"/>
    <x v="4"/>
    <n v="0"/>
    <m/>
    <m/>
  </r>
  <r>
    <x v="60"/>
    <x v="0"/>
    <x v="5"/>
    <x v="4"/>
    <n v="0"/>
    <m/>
    <m/>
  </r>
  <r>
    <x v="61"/>
    <x v="1"/>
    <x v="5"/>
    <x v="4"/>
    <n v="0"/>
    <m/>
    <m/>
  </r>
  <r>
    <x v="62"/>
    <x v="2"/>
    <x v="5"/>
    <x v="4"/>
    <n v="0"/>
    <m/>
    <m/>
  </r>
  <r>
    <x v="63"/>
    <x v="3"/>
    <x v="5"/>
    <x v="4"/>
    <n v="0"/>
    <m/>
    <m/>
  </r>
  <r>
    <x v="64"/>
    <x v="4"/>
    <x v="5"/>
    <x v="4"/>
    <n v="0"/>
    <m/>
    <m/>
  </r>
  <r>
    <x v="65"/>
    <x v="5"/>
    <x v="5"/>
    <x v="4"/>
    <n v="0"/>
    <m/>
    <m/>
  </r>
  <r>
    <x v="66"/>
    <x v="6"/>
    <x v="5"/>
    <x v="4"/>
    <n v="0"/>
    <m/>
    <m/>
  </r>
  <r>
    <x v="67"/>
    <x v="7"/>
    <x v="5"/>
    <x v="4"/>
    <n v="0"/>
    <m/>
    <m/>
  </r>
  <r>
    <x v="68"/>
    <x v="8"/>
    <x v="5"/>
    <x v="4"/>
    <n v="0"/>
    <m/>
    <m/>
  </r>
  <r>
    <x v="69"/>
    <x v="9"/>
    <x v="5"/>
    <x v="4"/>
    <n v="0"/>
    <m/>
    <m/>
  </r>
  <r>
    <x v="70"/>
    <x v="10"/>
    <x v="5"/>
    <x v="4"/>
    <n v="0"/>
    <m/>
    <m/>
  </r>
  <r>
    <x v="71"/>
    <x v="11"/>
    <x v="5"/>
    <x v="4"/>
    <n v="0"/>
    <m/>
    <m/>
  </r>
  <r>
    <x v="72"/>
    <x v="0"/>
    <x v="6"/>
    <x v="4"/>
    <n v="0"/>
    <m/>
    <m/>
  </r>
  <r>
    <x v="73"/>
    <x v="1"/>
    <x v="6"/>
    <x v="4"/>
    <n v="0"/>
    <m/>
    <m/>
  </r>
  <r>
    <x v="74"/>
    <x v="2"/>
    <x v="6"/>
    <x v="4"/>
    <n v="0"/>
    <m/>
    <m/>
  </r>
  <r>
    <x v="75"/>
    <x v="3"/>
    <x v="6"/>
    <x v="4"/>
    <n v="1"/>
    <m/>
    <n v="217"/>
  </r>
  <r>
    <x v="76"/>
    <x v="4"/>
    <x v="6"/>
    <x v="4"/>
    <n v="0"/>
    <m/>
    <m/>
  </r>
  <r>
    <x v="77"/>
    <x v="5"/>
    <x v="6"/>
    <x v="4"/>
    <n v="0"/>
    <m/>
    <m/>
  </r>
  <r>
    <x v="78"/>
    <x v="6"/>
    <x v="6"/>
    <x v="4"/>
    <n v="0"/>
    <m/>
    <m/>
  </r>
  <r>
    <x v="79"/>
    <x v="7"/>
    <x v="6"/>
    <x v="4"/>
    <n v="0"/>
    <m/>
    <m/>
  </r>
  <r>
    <x v="80"/>
    <x v="8"/>
    <x v="6"/>
    <x v="4"/>
    <n v="0"/>
    <m/>
    <m/>
  </r>
  <r>
    <x v="81"/>
    <x v="9"/>
    <x v="6"/>
    <x v="4"/>
    <n v="0"/>
    <m/>
    <m/>
  </r>
  <r>
    <x v="82"/>
    <x v="10"/>
    <x v="6"/>
    <x v="4"/>
    <n v="0"/>
    <n v="1"/>
    <m/>
  </r>
  <r>
    <x v="83"/>
    <x v="11"/>
    <x v="6"/>
    <x v="4"/>
    <n v="0"/>
    <n v="1"/>
    <m/>
  </r>
  <r>
    <x v="84"/>
    <x v="0"/>
    <x v="7"/>
    <x v="4"/>
    <n v="0"/>
    <n v="1"/>
    <m/>
  </r>
  <r>
    <x v="85"/>
    <x v="1"/>
    <x v="7"/>
    <x v="4"/>
    <n v="0"/>
    <n v="1"/>
    <m/>
  </r>
  <r>
    <x v="86"/>
    <x v="2"/>
    <x v="7"/>
    <x v="4"/>
    <n v="0"/>
    <m/>
    <m/>
  </r>
  <r>
    <x v="87"/>
    <x v="3"/>
    <x v="7"/>
    <x v="4"/>
    <n v="0"/>
    <m/>
    <m/>
  </r>
  <r>
    <x v="88"/>
    <x v="4"/>
    <x v="7"/>
    <x v="4"/>
    <n v="0"/>
    <m/>
    <m/>
  </r>
  <r>
    <x v="89"/>
    <x v="5"/>
    <x v="7"/>
    <x v="4"/>
    <n v="0"/>
    <m/>
    <m/>
  </r>
  <r>
    <x v="90"/>
    <x v="6"/>
    <x v="7"/>
    <x v="4"/>
    <n v="0"/>
    <m/>
    <m/>
  </r>
  <r>
    <x v="91"/>
    <x v="7"/>
    <x v="7"/>
    <x v="4"/>
    <n v="0"/>
    <m/>
    <m/>
  </r>
  <r>
    <x v="92"/>
    <x v="8"/>
    <x v="7"/>
    <x v="4"/>
    <n v="0"/>
    <m/>
    <m/>
  </r>
  <r>
    <x v="93"/>
    <x v="9"/>
    <x v="7"/>
    <x v="4"/>
    <n v="0"/>
    <m/>
    <m/>
  </r>
  <r>
    <x v="94"/>
    <x v="10"/>
    <x v="7"/>
    <x v="4"/>
    <n v="0"/>
    <m/>
    <m/>
  </r>
  <r>
    <x v="95"/>
    <x v="11"/>
    <x v="7"/>
    <x v="4"/>
    <n v="0"/>
    <m/>
    <m/>
  </r>
  <r>
    <x v="96"/>
    <x v="0"/>
    <x v="8"/>
    <x v="4"/>
    <n v="0"/>
    <m/>
    <m/>
  </r>
  <r>
    <x v="97"/>
    <x v="1"/>
    <x v="8"/>
    <x v="4"/>
    <n v="0"/>
    <m/>
    <m/>
  </r>
  <r>
    <x v="98"/>
    <x v="2"/>
    <x v="8"/>
    <x v="4"/>
    <n v="0"/>
    <m/>
    <m/>
  </r>
  <r>
    <x v="99"/>
    <x v="3"/>
    <x v="8"/>
    <x v="4"/>
    <n v="1"/>
    <m/>
    <n v="186"/>
  </r>
  <r>
    <x v="100"/>
    <x v="4"/>
    <x v="8"/>
    <x v="4"/>
    <n v="0"/>
    <m/>
    <m/>
  </r>
  <r>
    <x v="101"/>
    <x v="5"/>
    <x v="8"/>
    <x v="4"/>
    <n v="0"/>
    <m/>
    <m/>
  </r>
  <r>
    <x v="102"/>
    <x v="6"/>
    <x v="8"/>
    <x v="4"/>
    <n v="0"/>
    <m/>
    <m/>
  </r>
  <r>
    <x v="103"/>
    <x v="7"/>
    <x v="8"/>
    <x v="4"/>
    <n v="0"/>
    <m/>
    <m/>
  </r>
  <r>
    <x v="104"/>
    <x v="8"/>
    <x v="8"/>
    <x v="4"/>
    <n v="0"/>
    <m/>
    <m/>
  </r>
  <r>
    <x v="105"/>
    <x v="9"/>
    <x v="8"/>
    <x v="4"/>
    <n v="0"/>
    <m/>
    <m/>
  </r>
  <r>
    <x v="106"/>
    <x v="10"/>
    <x v="8"/>
    <x v="4"/>
    <n v="0"/>
    <m/>
    <m/>
  </r>
  <r>
    <x v="107"/>
    <x v="11"/>
    <x v="8"/>
    <x v="4"/>
    <n v="0"/>
    <m/>
    <m/>
  </r>
  <r>
    <x v="108"/>
    <x v="0"/>
    <x v="9"/>
    <x v="4"/>
    <n v="0"/>
    <n v="1"/>
    <m/>
  </r>
  <r>
    <x v="109"/>
    <x v="1"/>
    <x v="9"/>
    <x v="4"/>
    <n v="0"/>
    <n v="1"/>
    <m/>
  </r>
  <r>
    <x v="110"/>
    <x v="2"/>
    <x v="9"/>
    <x v="4"/>
    <n v="2"/>
    <m/>
    <n v="24"/>
  </r>
  <r>
    <x v="111"/>
    <x v="3"/>
    <x v="9"/>
    <x v="4"/>
    <n v="0"/>
    <m/>
    <m/>
  </r>
  <r>
    <x v="112"/>
    <x v="4"/>
    <x v="9"/>
    <x v="4"/>
    <n v="0"/>
    <m/>
    <m/>
  </r>
  <r>
    <x v="113"/>
    <x v="5"/>
    <x v="9"/>
    <x v="4"/>
    <n v="0"/>
    <m/>
    <m/>
  </r>
  <r>
    <x v="114"/>
    <x v="6"/>
    <x v="9"/>
    <x v="4"/>
    <n v="0"/>
    <m/>
    <m/>
  </r>
  <r>
    <x v="115"/>
    <x v="7"/>
    <x v="9"/>
    <x v="4"/>
    <n v="1"/>
    <m/>
    <n v="3"/>
  </r>
  <r>
    <x v="116"/>
    <x v="8"/>
    <x v="9"/>
    <x v="4"/>
    <n v="0"/>
    <m/>
    <m/>
  </r>
  <r>
    <x v="117"/>
    <x v="9"/>
    <x v="9"/>
    <x v="4"/>
    <n v="0"/>
    <n v="1"/>
    <m/>
  </r>
  <r>
    <x v="118"/>
    <x v="10"/>
    <x v="9"/>
    <x v="4"/>
    <n v="0"/>
    <n v="1"/>
    <m/>
  </r>
  <r>
    <x v="119"/>
    <x v="11"/>
    <x v="9"/>
    <x v="4"/>
    <n v="0"/>
    <m/>
    <m/>
  </r>
  <r>
    <x v="120"/>
    <x v="0"/>
    <x v="10"/>
    <x v="4"/>
    <n v="0"/>
    <m/>
    <m/>
  </r>
  <r>
    <x v="121"/>
    <x v="1"/>
    <x v="10"/>
    <x v="4"/>
    <n v="0"/>
    <n v="1"/>
    <m/>
  </r>
  <r>
    <x v="122"/>
    <x v="2"/>
    <x v="10"/>
    <x v="4"/>
    <n v="0"/>
    <n v="1"/>
    <m/>
  </r>
  <r>
    <x v="123"/>
    <x v="3"/>
    <x v="10"/>
    <x v="4"/>
    <n v="1"/>
    <m/>
    <n v="16"/>
  </r>
  <r>
    <x v="124"/>
    <x v="4"/>
    <x v="10"/>
    <x v="4"/>
    <n v="1"/>
    <m/>
    <n v="72"/>
  </r>
  <r>
    <x v="125"/>
    <x v="5"/>
    <x v="10"/>
    <x v="4"/>
    <n v="0"/>
    <m/>
    <m/>
  </r>
  <r>
    <x v="126"/>
    <x v="6"/>
    <x v="10"/>
    <x v="4"/>
    <n v="1"/>
    <m/>
    <n v="2"/>
  </r>
  <r>
    <x v="127"/>
    <x v="7"/>
    <x v="10"/>
    <x v="4"/>
    <n v="0"/>
    <m/>
    <m/>
  </r>
  <r>
    <x v="128"/>
    <x v="8"/>
    <x v="10"/>
    <x v="4"/>
    <n v="0"/>
    <m/>
    <m/>
  </r>
  <r>
    <x v="129"/>
    <x v="9"/>
    <x v="10"/>
    <x v="4"/>
    <n v="0"/>
    <m/>
    <m/>
  </r>
  <r>
    <x v="130"/>
    <x v="10"/>
    <x v="10"/>
    <x v="4"/>
    <n v="0"/>
    <m/>
    <m/>
  </r>
  <r>
    <x v="131"/>
    <x v="11"/>
    <x v="10"/>
    <x v="4"/>
    <n v="0"/>
    <m/>
    <m/>
  </r>
  <r>
    <x v="132"/>
    <x v="0"/>
    <x v="11"/>
    <x v="4"/>
    <n v="0"/>
    <n v="1"/>
    <m/>
  </r>
  <r>
    <x v="133"/>
    <x v="1"/>
    <x v="11"/>
    <x v="4"/>
    <n v="0"/>
    <n v="1"/>
    <m/>
  </r>
  <r>
    <x v="134"/>
    <x v="2"/>
    <x v="11"/>
    <x v="4"/>
    <n v="0"/>
    <n v="1"/>
    <m/>
  </r>
  <r>
    <x v="135"/>
    <x v="3"/>
    <x v="11"/>
    <x v="4"/>
    <n v="0"/>
    <m/>
    <m/>
  </r>
  <r>
    <x v="136"/>
    <x v="4"/>
    <x v="11"/>
    <x v="4"/>
    <n v="0"/>
    <n v="1"/>
    <m/>
  </r>
  <r>
    <x v="137"/>
    <x v="5"/>
    <x v="11"/>
    <x v="4"/>
    <n v="1"/>
    <n v="1"/>
    <n v="102"/>
  </r>
  <r>
    <x v="138"/>
    <x v="6"/>
    <x v="11"/>
    <x v="4"/>
    <n v="0"/>
    <n v="1"/>
    <m/>
  </r>
  <r>
    <x v="139"/>
    <x v="7"/>
    <x v="11"/>
    <x v="4"/>
    <n v="0"/>
    <n v="1"/>
    <m/>
  </r>
  <r>
    <x v="140"/>
    <x v="8"/>
    <x v="11"/>
    <x v="4"/>
    <n v="0"/>
    <n v="2"/>
    <m/>
  </r>
  <r>
    <x v="141"/>
    <x v="9"/>
    <x v="11"/>
    <x v="4"/>
    <n v="0"/>
    <n v="1"/>
    <m/>
  </r>
  <r>
    <x v="142"/>
    <x v="10"/>
    <x v="11"/>
    <x v="4"/>
    <n v="1"/>
    <n v="2"/>
    <n v="20"/>
  </r>
  <r>
    <x v="143"/>
    <x v="11"/>
    <x v="11"/>
    <x v="4"/>
    <n v="0"/>
    <n v="0.6"/>
    <m/>
  </r>
  <r>
    <x v="144"/>
    <x v="0"/>
    <x v="12"/>
    <x v="4"/>
    <n v="3"/>
    <m/>
    <n v="35"/>
  </r>
  <r>
    <x v="145"/>
    <x v="1"/>
    <x v="12"/>
    <x v="4"/>
    <n v="1"/>
    <m/>
    <n v="23"/>
  </r>
  <r>
    <x v="146"/>
    <x v="2"/>
    <x v="12"/>
    <x v="4"/>
    <n v="0"/>
    <m/>
    <m/>
  </r>
  <r>
    <x v="147"/>
    <x v="3"/>
    <x v="12"/>
    <x v="4"/>
    <n v="0"/>
    <m/>
    <m/>
  </r>
  <r>
    <x v="148"/>
    <x v="4"/>
    <x v="12"/>
    <x v="4"/>
    <n v="0"/>
    <m/>
    <m/>
  </r>
  <r>
    <x v="149"/>
    <x v="5"/>
    <x v="12"/>
    <x v="4"/>
    <n v="1"/>
    <m/>
    <n v="4"/>
  </r>
  <r>
    <x v="150"/>
    <x v="6"/>
    <x v="12"/>
    <x v="4"/>
    <n v="0"/>
    <m/>
    <m/>
  </r>
  <r>
    <x v="151"/>
    <x v="7"/>
    <x v="12"/>
    <x v="4"/>
    <n v="0"/>
    <m/>
    <m/>
  </r>
  <r>
    <x v="152"/>
    <x v="8"/>
    <x v="12"/>
    <x v="4"/>
    <n v="0"/>
    <m/>
    <m/>
  </r>
  <r>
    <x v="153"/>
    <x v="9"/>
    <x v="12"/>
    <x v="4"/>
    <n v="0"/>
    <m/>
    <m/>
  </r>
  <r>
    <x v="154"/>
    <x v="10"/>
    <x v="12"/>
    <x v="4"/>
    <n v="0"/>
    <m/>
    <m/>
  </r>
  <r>
    <x v="155"/>
    <x v="11"/>
    <x v="12"/>
    <x v="4"/>
    <n v="0"/>
    <m/>
    <m/>
  </r>
  <r>
    <x v="156"/>
    <x v="0"/>
    <x v="13"/>
    <x v="4"/>
    <n v="0"/>
    <m/>
    <m/>
  </r>
  <r>
    <x v="157"/>
    <x v="1"/>
    <x v="13"/>
    <x v="4"/>
    <n v="0"/>
    <m/>
    <m/>
  </r>
  <r>
    <x v="158"/>
    <x v="2"/>
    <x v="13"/>
    <x v="4"/>
    <n v="0"/>
    <m/>
    <m/>
  </r>
  <r>
    <x v="159"/>
    <x v="3"/>
    <x v="13"/>
    <x v="4"/>
    <n v="0"/>
    <m/>
    <m/>
  </r>
  <r>
    <x v="160"/>
    <x v="4"/>
    <x v="13"/>
    <x v="4"/>
    <n v="0"/>
    <n v="0"/>
    <n v="0"/>
  </r>
  <r>
    <x v="161"/>
    <x v="5"/>
    <x v="13"/>
    <x v="4"/>
    <n v="0"/>
    <n v="0"/>
    <n v="0"/>
  </r>
  <r>
    <x v="162"/>
    <x v="6"/>
    <x v="13"/>
    <x v="4"/>
    <m/>
    <m/>
    <m/>
  </r>
  <r>
    <x v="164"/>
    <x v="8"/>
    <x v="13"/>
    <x v="4"/>
    <m/>
    <m/>
    <m/>
  </r>
  <r>
    <x v="165"/>
    <x v="9"/>
    <x v="13"/>
    <x v="4"/>
    <m/>
    <m/>
    <m/>
  </r>
  <r>
    <x v="0"/>
    <x v="0"/>
    <x v="0"/>
    <x v="5"/>
    <n v="1"/>
    <n v="5.2"/>
    <n v="50"/>
  </r>
  <r>
    <x v="1"/>
    <x v="1"/>
    <x v="0"/>
    <x v="5"/>
    <n v="6"/>
    <n v="5.5"/>
    <n v="63"/>
  </r>
  <r>
    <x v="2"/>
    <x v="2"/>
    <x v="0"/>
    <x v="5"/>
    <n v="8"/>
    <n v="4.0999999999999996"/>
    <n v="85"/>
  </r>
  <r>
    <x v="3"/>
    <x v="3"/>
    <x v="0"/>
    <x v="5"/>
    <n v="5"/>
    <n v="4.3"/>
    <n v="21"/>
  </r>
  <r>
    <x v="4"/>
    <x v="4"/>
    <x v="0"/>
    <x v="5"/>
    <n v="6"/>
    <n v="5"/>
    <n v="38"/>
  </r>
  <r>
    <x v="5"/>
    <x v="5"/>
    <x v="0"/>
    <x v="5"/>
    <n v="10"/>
    <n v="4.5999999999999996"/>
    <n v="40"/>
  </r>
  <r>
    <x v="6"/>
    <x v="6"/>
    <x v="0"/>
    <x v="5"/>
    <n v="8"/>
    <n v="4.7"/>
    <n v="46"/>
  </r>
  <r>
    <x v="7"/>
    <x v="7"/>
    <x v="0"/>
    <x v="5"/>
    <n v="8"/>
    <n v="5.7"/>
    <n v="29"/>
  </r>
  <r>
    <x v="8"/>
    <x v="8"/>
    <x v="0"/>
    <x v="5"/>
    <n v="3"/>
    <n v="5.4"/>
    <n v="86"/>
  </r>
  <r>
    <x v="9"/>
    <x v="9"/>
    <x v="0"/>
    <x v="5"/>
    <n v="6"/>
    <n v="3.9"/>
    <n v="90"/>
  </r>
  <r>
    <x v="10"/>
    <x v="10"/>
    <x v="0"/>
    <x v="5"/>
    <n v="9"/>
    <n v="4.2"/>
    <n v="71"/>
  </r>
  <r>
    <x v="11"/>
    <x v="11"/>
    <x v="0"/>
    <x v="5"/>
    <n v="5"/>
    <n v="2.2999999999999998"/>
    <n v="17"/>
  </r>
  <r>
    <x v="12"/>
    <x v="0"/>
    <x v="1"/>
    <x v="5"/>
    <n v="3"/>
    <n v="3"/>
    <n v="131"/>
  </r>
  <r>
    <x v="13"/>
    <x v="1"/>
    <x v="1"/>
    <x v="5"/>
    <n v="2"/>
    <n v="3.5"/>
    <n v="41"/>
  </r>
  <r>
    <x v="14"/>
    <x v="2"/>
    <x v="1"/>
    <x v="5"/>
    <n v="5"/>
    <n v="4.0999999999999996"/>
    <n v="14"/>
  </r>
  <r>
    <x v="15"/>
    <x v="3"/>
    <x v="1"/>
    <x v="5"/>
    <n v="5"/>
    <n v="4.0999999999999996"/>
    <n v="20"/>
  </r>
  <r>
    <x v="16"/>
    <x v="4"/>
    <x v="1"/>
    <x v="5"/>
    <n v="3"/>
    <n v="5.8"/>
    <n v="87"/>
  </r>
  <r>
    <x v="17"/>
    <x v="5"/>
    <x v="1"/>
    <x v="5"/>
    <n v="5"/>
    <n v="7.2"/>
    <n v="35"/>
  </r>
  <r>
    <x v="18"/>
    <x v="6"/>
    <x v="1"/>
    <x v="5"/>
    <n v="6"/>
    <n v="8.5"/>
    <n v="22"/>
  </r>
  <r>
    <x v="19"/>
    <x v="7"/>
    <x v="1"/>
    <x v="5"/>
    <n v="5"/>
    <n v="7.2"/>
    <n v="81"/>
  </r>
  <r>
    <x v="20"/>
    <x v="8"/>
    <x v="1"/>
    <x v="5"/>
    <n v="3"/>
    <n v="6.8"/>
    <n v="16"/>
  </r>
  <r>
    <x v="21"/>
    <x v="9"/>
    <x v="1"/>
    <x v="5"/>
    <n v="2"/>
    <n v="9.1"/>
    <n v="112"/>
  </r>
  <r>
    <x v="22"/>
    <x v="10"/>
    <x v="1"/>
    <x v="5"/>
    <n v="2"/>
    <n v="9.4"/>
    <n v="52"/>
  </r>
  <r>
    <x v="23"/>
    <x v="11"/>
    <x v="1"/>
    <x v="5"/>
    <n v="2"/>
    <n v="8.6999999999999993"/>
    <n v="102"/>
  </r>
  <r>
    <x v="24"/>
    <x v="0"/>
    <x v="2"/>
    <x v="5"/>
    <n v="2"/>
    <n v="9.1"/>
    <n v="53"/>
  </r>
  <r>
    <x v="25"/>
    <x v="1"/>
    <x v="2"/>
    <x v="5"/>
    <n v="3"/>
    <n v="11.7"/>
    <n v="59"/>
  </r>
  <r>
    <x v="26"/>
    <x v="2"/>
    <x v="2"/>
    <x v="5"/>
    <n v="5"/>
    <n v="11.5"/>
    <n v="41"/>
  </r>
  <r>
    <x v="27"/>
    <x v="3"/>
    <x v="2"/>
    <x v="5"/>
    <n v="6"/>
    <n v="13.5"/>
    <n v="15"/>
  </r>
  <r>
    <x v="28"/>
    <x v="4"/>
    <x v="2"/>
    <x v="5"/>
    <n v="4"/>
    <n v="13.5"/>
    <n v="47"/>
  </r>
  <r>
    <x v="29"/>
    <x v="5"/>
    <x v="2"/>
    <x v="5"/>
    <n v="6"/>
    <n v="14"/>
    <n v="18"/>
  </r>
  <r>
    <x v="30"/>
    <x v="6"/>
    <x v="2"/>
    <x v="5"/>
    <n v="4"/>
    <n v="15.7"/>
    <n v="69"/>
  </r>
  <r>
    <x v="31"/>
    <x v="7"/>
    <x v="2"/>
    <x v="5"/>
    <n v="2"/>
    <n v="17.899999999999999"/>
    <n v="81"/>
  </r>
  <r>
    <x v="32"/>
    <x v="8"/>
    <x v="2"/>
    <x v="5"/>
    <n v="3"/>
    <n v="14.9"/>
    <n v="40"/>
  </r>
  <r>
    <x v="33"/>
    <x v="9"/>
    <x v="2"/>
    <x v="5"/>
    <n v="0"/>
    <n v="13.7"/>
    <m/>
  </r>
  <r>
    <x v="34"/>
    <x v="10"/>
    <x v="2"/>
    <x v="5"/>
    <n v="0"/>
    <n v="13.1"/>
    <m/>
  </r>
  <r>
    <x v="35"/>
    <x v="11"/>
    <x v="2"/>
    <x v="5"/>
    <n v="4"/>
    <n v="9.8000000000000007"/>
    <n v="56"/>
  </r>
  <r>
    <x v="36"/>
    <x v="0"/>
    <x v="3"/>
    <x v="5"/>
    <n v="2"/>
    <n v="10.199999999999999"/>
    <n v="22"/>
  </r>
  <r>
    <x v="37"/>
    <x v="1"/>
    <x v="3"/>
    <x v="5"/>
    <n v="3"/>
    <n v="10.199999999999999"/>
    <n v="159"/>
  </r>
  <r>
    <x v="38"/>
    <x v="2"/>
    <x v="3"/>
    <x v="5"/>
    <n v="0"/>
    <n v="11.3"/>
    <m/>
  </r>
  <r>
    <x v="39"/>
    <x v="3"/>
    <x v="3"/>
    <x v="5"/>
    <n v="2"/>
    <n v="12.8"/>
    <n v="54"/>
  </r>
  <r>
    <x v="40"/>
    <x v="4"/>
    <x v="3"/>
    <x v="5"/>
    <n v="1"/>
    <n v="14.7"/>
    <n v="85"/>
  </r>
  <r>
    <x v="41"/>
    <x v="5"/>
    <x v="3"/>
    <x v="5"/>
    <n v="8"/>
    <n v="15.9"/>
    <n v="23"/>
  </r>
  <r>
    <x v="42"/>
    <x v="6"/>
    <x v="3"/>
    <x v="5"/>
    <n v="5"/>
    <n v="13.7"/>
    <n v="44"/>
  </r>
  <r>
    <x v="43"/>
    <x v="7"/>
    <x v="3"/>
    <x v="5"/>
    <n v="5"/>
    <n v="13.2"/>
    <n v="30"/>
  </r>
  <r>
    <x v="44"/>
    <x v="8"/>
    <x v="3"/>
    <x v="5"/>
    <n v="6"/>
    <n v="13.3"/>
    <n v="39"/>
  </r>
  <r>
    <x v="45"/>
    <x v="9"/>
    <x v="3"/>
    <x v="5"/>
    <n v="5"/>
    <n v="11.9"/>
    <n v="63"/>
  </r>
  <r>
    <x v="46"/>
    <x v="10"/>
    <x v="3"/>
    <x v="5"/>
    <n v="4"/>
    <n v="9.9"/>
    <n v="19"/>
  </r>
  <r>
    <x v="47"/>
    <x v="11"/>
    <x v="3"/>
    <x v="5"/>
    <n v="4"/>
    <n v="9"/>
    <n v="83"/>
  </r>
  <r>
    <x v="48"/>
    <x v="0"/>
    <x v="4"/>
    <x v="5"/>
    <n v="4"/>
    <n v="10.6"/>
    <n v="75"/>
  </r>
  <r>
    <x v="49"/>
    <x v="1"/>
    <x v="4"/>
    <x v="5"/>
    <n v="4"/>
    <n v="8.6"/>
    <n v="93"/>
  </r>
  <r>
    <x v="50"/>
    <x v="2"/>
    <x v="4"/>
    <x v="5"/>
    <n v="8"/>
    <n v="7.9"/>
    <n v="24"/>
  </r>
  <r>
    <x v="51"/>
    <x v="3"/>
    <x v="4"/>
    <x v="5"/>
    <n v="9"/>
    <n v="8.1"/>
    <n v="32"/>
  </r>
  <r>
    <x v="52"/>
    <x v="4"/>
    <x v="4"/>
    <x v="5"/>
    <n v="4"/>
    <n v="8.3000000000000007"/>
    <n v="46"/>
  </r>
  <r>
    <x v="53"/>
    <x v="5"/>
    <x v="4"/>
    <x v="5"/>
    <n v="2"/>
    <n v="8.3000000000000007"/>
    <n v="4"/>
  </r>
  <r>
    <x v="54"/>
    <x v="6"/>
    <x v="4"/>
    <x v="5"/>
    <n v="3"/>
    <n v="11"/>
    <n v="107"/>
  </r>
  <r>
    <x v="55"/>
    <x v="7"/>
    <x v="4"/>
    <x v="5"/>
    <n v="4"/>
    <n v="11.8"/>
    <n v="152"/>
  </r>
  <r>
    <x v="56"/>
    <x v="8"/>
    <x v="4"/>
    <x v="5"/>
    <n v="2"/>
    <n v="9.6"/>
    <n v="275"/>
  </r>
  <r>
    <x v="57"/>
    <x v="9"/>
    <x v="4"/>
    <x v="5"/>
    <n v="3"/>
    <n v="8.6"/>
    <n v="115"/>
  </r>
  <r>
    <x v="58"/>
    <x v="10"/>
    <x v="4"/>
    <x v="5"/>
    <n v="9"/>
    <n v="7.4"/>
    <n v="50"/>
  </r>
  <r>
    <x v="59"/>
    <x v="11"/>
    <x v="4"/>
    <x v="5"/>
    <n v="5"/>
    <n v="6.2"/>
    <n v="78"/>
  </r>
  <r>
    <x v="60"/>
    <x v="0"/>
    <x v="5"/>
    <x v="5"/>
    <n v="3"/>
    <n v="5.8"/>
    <n v="94"/>
  </r>
  <r>
    <x v="61"/>
    <x v="1"/>
    <x v="5"/>
    <x v="5"/>
    <n v="2"/>
    <n v="6.7"/>
    <n v="147"/>
  </r>
  <r>
    <x v="62"/>
    <x v="2"/>
    <x v="5"/>
    <x v="5"/>
    <n v="6"/>
    <n v="7.2"/>
    <n v="22"/>
  </r>
  <r>
    <x v="63"/>
    <x v="3"/>
    <x v="5"/>
    <x v="5"/>
    <n v="5"/>
    <n v="7.9"/>
    <n v="69"/>
  </r>
  <r>
    <x v="64"/>
    <x v="4"/>
    <x v="5"/>
    <x v="5"/>
    <n v="4"/>
    <n v="6.2"/>
    <n v="21"/>
  </r>
  <r>
    <x v="65"/>
    <x v="5"/>
    <x v="5"/>
    <x v="5"/>
    <n v="3"/>
    <n v="7.1"/>
    <n v="19"/>
  </r>
  <r>
    <x v="66"/>
    <x v="6"/>
    <x v="5"/>
    <x v="5"/>
    <n v="7"/>
    <n v="6.3"/>
    <n v="74"/>
  </r>
  <r>
    <x v="67"/>
    <x v="7"/>
    <x v="5"/>
    <x v="5"/>
    <n v="1"/>
    <n v="7.1"/>
    <n v="25"/>
  </r>
  <r>
    <x v="68"/>
    <x v="8"/>
    <x v="5"/>
    <x v="5"/>
    <n v="5"/>
    <n v="8.4"/>
    <n v="39"/>
  </r>
  <r>
    <x v="69"/>
    <x v="9"/>
    <x v="5"/>
    <x v="5"/>
    <n v="3"/>
    <n v="8.8000000000000007"/>
    <n v="43"/>
  </r>
  <r>
    <x v="70"/>
    <x v="10"/>
    <x v="5"/>
    <x v="5"/>
    <n v="3"/>
    <n v="7.2"/>
    <n v="34"/>
  </r>
  <r>
    <x v="71"/>
    <x v="11"/>
    <x v="5"/>
    <x v="5"/>
    <n v="4"/>
    <n v="6.9"/>
    <n v="87"/>
  </r>
  <r>
    <x v="72"/>
    <x v="0"/>
    <x v="6"/>
    <x v="5"/>
    <n v="2"/>
    <n v="7.5"/>
    <n v="93"/>
  </r>
  <r>
    <x v="73"/>
    <x v="1"/>
    <x v="6"/>
    <x v="5"/>
    <n v="1"/>
    <n v="7.9"/>
    <n v="8"/>
  </r>
  <r>
    <x v="74"/>
    <x v="2"/>
    <x v="6"/>
    <x v="5"/>
    <n v="3"/>
    <n v="7.3"/>
    <n v="76"/>
  </r>
  <r>
    <x v="75"/>
    <x v="3"/>
    <x v="6"/>
    <x v="5"/>
    <n v="1"/>
    <n v="6.8"/>
    <n v="189"/>
  </r>
  <r>
    <x v="76"/>
    <x v="4"/>
    <x v="6"/>
    <x v="5"/>
    <n v="5"/>
    <n v="7.5"/>
    <n v="59"/>
  </r>
  <r>
    <x v="77"/>
    <x v="5"/>
    <x v="6"/>
    <x v="5"/>
    <n v="10"/>
    <n v="8.4"/>
    <n v="20"/>
  </r>
  <r>
    <x v="78"/>
    <x v="6"/>
    <x v="6"/>
    <x v="5"/>
    <n v="4"/>
    <n v="7.5"/>
    <n v="41"/>
  </r>
  <r>
    <x v="79"/>
    <x v="7"/>
    <x v="6"/>
    <x v="5"/>
    <n v="8"/>
    <n v="6.8"/>
    <n v="35"/>
  </r>
  <r>
    <x v="80"/>
    <x v="8"/>
    <x v="6"/>
    <x v="5"/>
    <n v="4"/>
    <n v="6.8"/>
    <n v="44"/>
  </r>
  <r>
    <x v="81"/>
    <x v="9"/>
    <x v="6"/>
    <x v="5"/>
    <n v="6"/>
    <n v="6.4"/>
    <n v="59"/>
  </r>
  <r>
    <x v="82"/>
    <x v="10"/>
    <x v="6"/>
    <x v="5"/>
    <n v="5"/>
    <n v="4.4000000000000004"/>
    <n v="13"/>
  </r>
  <r>
    <x v="83"/>
    <x v="11"/>
    <x v="6"/>
    <x v="5"/>
    <n v="6"/>
    <n v="4.0999999999999996"/>
    <n v="23"/>
  </r>
  <r>
    <x v="84"/>
    <x v="0"/>
    <x v="7"/>
    <x v="5"/>
    <n v="4"/>
    <n v="3.6"/>
    <n v="17"/>
  </r>
  <r>
    <x v="85"/>
    <x v="1"/>
    <x v="7"/>
    <x v="5"/>
    <n v="5"/>
    <n v="3.7"/>
    <n v="36"/>
  </r>
  <r>
    <x v="86"/>
    <x v="2"/>
    <x v="7"/>
    <x v="5"/>
    <n v="3"/>
    <n v="4.8"/>
    <n v="5"/>
  </r>
  <r>
    <x v="87"/>
    <x v="3"/>
    <x v="7"/>
    <x v="5"/>
    <n v="4"/>
    <n v="4.5"/>
    <n v="2"/>
  </r>
  <r>
    <x v="88"/>
    <x v="4"/>
    <x v="7"/>
    <x v="5"/>
    <n v="5"/>
    <n v="5.8"/>
    <n v="132"/>
  </r>
  <r>
    <x v="89"/>
    <x v="5"/>
    <x v="7"/>
    <x v="5"/>
    <n v="7"/>
    <n v="5.0999999999999996"/>
    <n v="51"/>
  </r>
  <r>
    <x v="90"/>
    <x v="6"/>
    <x v="7"/>
    <x v="5"/>
    <n v="6"/>
    <n v="5.3"/>
    <n v="17"/>
  </r>
  <r>
    <x v="91"/>
    <x v="7"/>
    <x v="7"/>
    <x v="5"/>
    <n v="14"/>
    <n v="5.8"/>
    <n v="17"/>
  </r>
  <r>
    <x v="92"/>
    <x v="8"/>
    <x v="7"/>
    <x v="5"/>
    <n v="3"/>
    <n v="4.4000000000000004"/>
    <n v="61"/>
  </r>
  <r>
    <x v="93"/>
    <x v="9"/>
    <x v="7"/>
    <x v="5"/>
    <n v="8"/>
    <n v="4.5999999999999996"/>
    <n v="23"/>
  </r>
  <r>
    <x v="94"/>
    <x v="10"/>
    <x v="7"/>
    <x v="5"/>
    <n v="1"/>
    <n v="3.8"/>
    <n v="7"/>
  </r>
  <r>
    <x v="95"/>
    <x v="11"/>
    <x v="7"/>
    <x v="5"/>
    <n v="4"/>
    <n v="4.7"/>
    <n v="11"/>
  </r>
  <r>
    <x v="96"/>
    <x v="0"/>
    <x v="8"/>
    <x v="5"/>
    <n v="1"/>
    <n v="4.5999999999999996"/>
    <n v="147"/>
  </r>
  <r>
    <x v="97"/>
    <x v="1"/>
    <x v="8"/>
    <x v="5"/>
    <n v="3"/>
    <n v="4.4000000000000004"/>
    <n v="67"/>
  </r>
  <r>
    <x v="98"/>
    <x v="2"/>
    <x v="8"/>
    <x v="5"/>
    <n v="6"/>
    <n v="4.8"/>
    <n v="13"/>
  </r>
  <r>
    <x v="99"/>
    <x v="3"/>
    <x v="8"/>
    <x v="5"/>
    <n v="4"/>
    <n v="5.8"/>
    <n v="17"/>
  </r>
  <r>
    <x v="100"/>
    <x v="4"/>
    <x v="8"/>
    <x v="5"/>
    <n v="5"/>
    <n v="7.7"/>
    <n v="10"/>
  </r>
  <r>
    <x v="101"/>
    <x v="5"/>
    <x v="8"/>
    <x v="5"/>
    <n v="6"/>
    <n v="8.1999999999999993"/>
    <n v="44"/>
  </r>
  <r>
    <x v="102"/>
    <x v="6"/>
    <x v="8"/>
    <x v="5"/>
    <n v="6"/>
    <n v="7.5"/>
    <n v="30"/>
  </r>
  <r>
    <x v="103"/>
    <x v="7"/>
    <x v="8"/>
    <x v="5"/>
    <n v="5"/>
    <n v="7.4"/>
    <n v="64"/>
  </r>
  <r>
    <x v="104"/>
    <x v="8"/>
    <x v="8"/>
    <x v="5"/>
    <n v="9"/>
    <n v="7.7"/>
    <n v="22"/>
  </r>
  <r>
    <x v="105"/>
    <x v="9"/>
    <x v="8"/>
    <x v="5"/>
    <n v="6"/>
    <n v="7.1"/>
    <n v="63"/>
  </r>
  <r>
    <x v="106"/>
    <x v="10"/>
    <x v="8"/>
    <x v="5"/>
    <n v="7"/>
    <n v="6.3"/>
    <n v="41"/>
  </r>
  <r>
    <x v="107"/>
    <x v="11"/>
    <x v="8"/>
    <x v="5"/>
    <n v="5"/>
    <n v="4.9000000000000004"/>
    <n v="131"/>
  </r>
  <r>
    <x v="108"/>
    <x v="0"/>
    <x v="9"/>
    <x v="5"/>
    <n v="7"/>
    <n v="3.9"/>
    <n v="90"/>
  </r>
  <r>
    <x v="109"/>
    <x v="1"/>
    <x v="9"/>
    <x v="5"/>
    <n v="5"/>
    <n v="4"/>
    <n v="111"/>
  </r>
  <r>
    <x v="110"/>
    <x v="2"/>
    <x v="9"/>
    <x v="5"/>
    <n v="6"/>
    <n v="4"/>
    <n v="11"/>
  </r>
  <r>
    <x v="111"/>
    <x v="3"/>
    <x v="9"/>
    <x v="5"/>
    <n v="5"/>
    <n v="3.4"/>
    <n v="7"/>
  </r>
  <r>
    <x v="112"/>
    <x v="4"/>
    <x v="9"/>
    <x v="5"/>
    <n v="3"/>
    <n v="4"/>
    <n v="58"/>
  </r>
  <r>
    <x v="113"/>
    <x v="5"/>
    <x v="9"/>
    <x v="5"/>
    <n v="14"/>
    <n v="3.2"/>
    <n v="9"/>
  </r>
  <r>
    <x v="114"/>
    <x v="6"/>
    <x v="9"/>
    <x v="5"/>
    <n v="10"/>
    <n v="3"/>
    <n v="68"/>
  </r>
  <r>
    <x v="115"/>
    <x v="7"/>
    <x v="9"/>
    <x v="5"/>
    <n v="11"/>
    <n v="2.8"/>
    <n v="9"/>
  </r>
  <r>
    <x v="116"/>
    <x v="8"/>
    <x v="9"/>
    <x v="5"/>
    <n v="6"/>
    <n v="2.2000000000000002"/>
    <n v="38"/>
  </r>
  <r>
    <x v="117"/>
    <x v="9"/>
    <x v="9"/>
    <x v="5"/>
    <n v="9"/>
    <n v="1.8"/>
    <n v="40"/>
  </r>
  <r>
    <x v="118"/>
    <x v="10"/>
    <x v="9"/>
    <x v="5"/>
    <n v="5"/>
    <n v="1.8"/>
    <n v="17"/>
  </r>
  <r>
    <x v="119"/>
    <x v="11"/>
    <x v="9"/>
    <x v="5"/>
    <n v="5"/>
    <n v="1.7"/>
    <n v="55"/>
  </r>
  <r>
    <x v="120"/>
    <x v="0"/>
    <x v="10"/>
    <x v="5"/>
    <n v="2"/>
    <n v="2.1"/>
    <n v="24"/>
  </r>
  <r>
    <x v="121"/>
    <x v="1"/>
    <x v="10"/>
    <x v="5"/>
    <n v="5"/>
    <n v="2.2000000000000002"/>
    <n v="32"/>
  </r>
  <r>
    <x v="122"/>
    <x v="2"/>
    <x v="10"/>
    <x v="5"/>
    <n v="9"/>
    <n v="2.1"/>
    <n v="7"/>
  </r>
  <r>
    <x v="123"/>
    <x v="3"/>
    <x v="10"/>
    <x v="5"/>
    <n v="5"/>
    <n v="2.5"/>
    <n v="9"/>
  </r>
  <r>
    <x v="124"/>
    <x v="4"/>
    <x v="10"/>
    <x v="5"/>
    <n v="9"/>
    <n v="2.5"/>
    <n v="5"/>
  </r>
  <r>
    <x v="125"/>
    <x v="5"/>
    <x v="10"/>
    <x v="5"/>
    <n v="4"/>
    <n v="2.7"/>
    <n v="17"/>
  </r>
  <r>
    <x v="126"/>
    <x v="6"/>
    <x v="10"/>
    <x v="5"/>
    <n v="6"/>
    <n v="2.7"/>
    <n v="7"/>
  </r>
  <r>
    <x v="127"/>
    <x v="7"/>
    <x v="10"/>
    <x v="5"/>
    <n v="6"/>
    <n v="2.9"/>
    <n v="25"/>
  </r>
  <r>
    <x v="128"/>
    <x v="8"/>
    <x v="10"/>
    <x v="5"/>
    <n v="7"/>
    <n v="2.7"/>
    <n v="35"/>
  </r>
  <r>
    <x v="129"/>
    <x v="9"/>
    <x v="10"/>
    <x v="5"/>
    <n v="6"/>
    <n v="2.2999999999999998"/>
    <n v="12"/>
  </r>
  <r>
    <x v="130"/>
    <x v="10"/>
    <x v="10"/>
    <x v="5"/>
    <n v="13"/>
    <n v="2.2000000000000002"/>
    <n v="9"/>
  </r>
  <r>
    <x v="131"/>
    <x v="11"/>
    <x v="10"/>
    <x v="5"/>
    <n v="3"/>
    <n v="1.6"/>
    <n v="30"/>
  </r>
  <r>
    <x v="132"/>
    <x v="0"/>
    <x v="11"/>
    <x v="5"/>
    <n v="3"/>
    <n v="1.5"/>
    <n v="94"/>
  </r>
  <r>
    <x v="133"/>
    <x v="1"/>
    <x v="11"/>
    <x v="5"/>
    <n v="2"/>
    <n v="1.5"/>
    <n v="41"/>
  </r>
  <r>
    <x v="134"/>
    <x v="2"/>
    <x v="11"/>
    <x v="5"/>
    <n v="3"/>
    <n v="1.6"/>
    <n v="131"/>
  </r>
  <r>
    <x v="135"/>
    <x v="3"/>
    <x v="11"/>
    <x v="5"/>
    <n v="8"/>
    <n v="1.8"/>
    <n v="5"/>
  </r>
  <r>
    <x v="136"/>
    <x v="4"/>
    <x v="11"/>
    <x v="5"/>
    <n v="6"/>
    <n v="2.2000000000000002"/>
    <n v="6"/>
  </r>
  <r>
    <x v="137"/>
    <x v="5"/>
    <x v="11"/>
    <x v="5"/>
    <n v="10"/>
    <n v="2.8"/>
    <n v="9"/>
  </r>
  <r>
    <x v="138"/>
    <x v="6"/>
    <x v="11"/>
    <x v="5"/>
    <n v="9"/>
    <n v="2"/>
    <n v="12"/>
  </r>
  <r>
    <x v="139"/>
    <x v="7"/>
    <x v="11"/>
    <x v="5"/>
    <n v="13"/>
    <n v="1.6"/>
    <n v="10"/>
  </r>
  <r>
    <x v="140"/>
    <x v="8"/>
    <x v="11"/>
    <x v="5"/>
    <n v="7"/>
    <n v="2.1"/>
    <n v="14"/>
  </r>
  <r>
    <x v="141"/>
    <x v="9"/>
    <x v="11"/>
    <x v="5"/>
    <n v="4"/>
    <n v="1.7"/>
    <n v="25"/>
  </r>
  <r>
    <x v="142"/>
    <x v="10"/>
    <x v="11"/>
    <x v="5"/>
    <n v="5"/>
    <n v="1.4"/>
    <n v="11"/>
  </r>
  <r>
    <x v="143"/>
    <x v="11"/>
    <x v="11"/>
    <x v="5"/>
    <n v="3"/>
    <n v="1.2"/>
    <n v="17"/>
  </r>
  <r>
    <x v="144"/>
    <x v="0"/>
    <x v="12"/>
    <x v="5"/>
    <n v="5"/>
    <n v="1.2"/>
    <n v="81"/>
  </r>
  <r>
    <x v="145"/>
    <x v="1"/>
    <x v="12"/>
    <x v="5"/>
    <n v="3"/>
    <n v="1.1000000000000001"/>
    <n v="46"/>
  </r>
  <r>
    <x v="146"/>
    <x v="2"/>
    <x v="12"/>
    <x v="5"/>
    <n v="12"/>
    <n v="0.8"/>
    <n v="15"/>
  </r>
  <r>
    <x v="147"/>
    <x v="3"/>
    <x v="12"/>
    <x v="5"/>
    <n v="6"/>
    <n v="0.7"/>
    <n v="8"/>
  </r>
  <r>
    <x v="148"/>
    <x v="4"/>
    <x v="12"/>
    <x v="5"/>
    <n v="4"/>
    <n v="1.1000000000000001"/>
    <n v="4"/>
  </r>
  <r>
    <x v="149"/>
    <x v="5"/>
    <x v="12"/>
    <x v="5"/>
    <n v="5"/>
    <n v="2.2000000000000002"/>
    <n v="5"/>
  </r>
  <r>
    <x v="150"/>
    <x v="6"/>
    <x v="12"/>
    <x v="5"/>
    <n v="9"/>
    <n v="1.3"/>
    <n v="7"/>
  </r>
  <r>
    <x v="151"/>
    <x v="7"/>
    <x v="12"/>
    <x v="5"/>
    <n v="10"/>
    <n v="1.1000000000000001"/>
    <n v="21"/>
  </r>
  <r>
    <x v="152"/>
    <x v="8"/>
    <x v="12"/>
    <x v="5"/>
    <n v="5"/>
    <n v="1.3"/>
    <n v="11"/>
  </r>
  <r>
    <x v="153"/>
    <x v="9"/>
    <x v="12"/>
    <x v="5"/>
    <n v="5"/>
    <n v="1.7"/>
    <n v="5"/>
  </r>
  <r>
    <x v="154"/>
    <x v="10"/>
    <x v="12"/>
    <x v="5"/>
    <n v="0"/>
    <n v="1.8"/>
    <m/>
  </r>
  <r>
    <x v="155"/>
    <x v="11"/>
    <x v="12"/>
    <x v="5"/>
    <n v="0"/>
    <n v="1.7"/>
    <m/>
  </r>
  <r>
    <x v="156"/>
    <x v="0"/>
    <x v="13"/>
    <x v="5"/>
    <n v="1"/>
    <n v="1.5"/>
    <n v="40"/>
  </r>
  <r>
    <x v="157"/>
    <x v="1"/>
    <x v="13"/>
    <x v="5"/>
    <n v="4"/>
    <n v="0.9"/>
    <n v="41"/>
  </r>
  <r>
    <x v="158"/>
    <x v="2"/>
    <x v="13"/>
    <x v="5"/>
    <n v="6"/>
    <n v="1.5"/>
    <n v="18"/>
  </r>
  <r>
    <x v="159"/>
    <x v="3"/>
    <x v="13"/>
    <x v="5"/>
    <n v="6"/>
    <n v="0.9"/>
    <n v="30"/>
  </r>
  <r>
    <x v="160"/>
    <x v="4"/>
    <x v="13"/>
    <x v="5"/>
    <n v="11"/>
    <n v="1.4"/>
    <n v="10"/>
  </r>
  <r>
    <x v="161"/>
    <x v="5"/>
    <x v="13"/>
    <x v="5"/>
    <n v="5"/>
    <n v="1.5"/>
    <n v="6"/>
  </r>
  <r>
    <x v="162"/>
    <x v="6"/>
    <x v="13"/>
    <x v="5"/>
    <n v="8"/>
    <n v="2"/>
    <n v="20"/>
  </r>
  <r>
    <x v="164"/>
    <x v="8"/>
    <x v="13"/>
    <x v="5"/>
    <n v="9"/>
    <n v="1.9"/>
    <n v="8"/>
  </r>
  <r>
    <x v="165"/>
    <x v="9"/>
    <x v="13"/>
    <x v="5"/>
    <n v="9"/>
    <n v="1.5"/>
    <n v="16"/>
  </r>
  <r>
    <x v="0"/>
    <x v="0"/>
    <x v="0"/>
    <x v="6"/>
    <n v="0"/>
    <n v="2"/>
    <m/>
  </r>
  <r>
    <x v="1"/>
    <x v="1"/>
    <x v="0"/>
    <x v="6"/>
    <n v="1"/>
    <n v="1"/>
    <n v="62"/>
  </r>
  <r>
    <x v="2"/>
    <x v="2"/>
    <x v="0"/>
    <x v="6"/>
    <n v="1"/>
    <m/>
    <n v="52"/>
  </r>
  <r>
    <x v="3"/>
    <x v="3"/>
    <x v="0"/>
    <x v="6"/>
    <n v="0"/>
    <n v="1"/>
    <m/>
  </r>
  <r>
    <x v="4"/>
    <x v="4"/>
    <x v="0"/>
    <x v="6"/>
    <n v="0"/>
    <n v="1"/>
    <m/>
  </r>
  <r>
    <x v="5"/>
    <x v="5"/>
    <x v="0"/>
    <x v="6"/>
    <n v="0"/>
    <n v="2"/>
    <m/>
  </r>
  <r>
    <x v="6"/>
    <x v="6"/>
    <x v="0"/>
    <x v="6"/>
    <n v="0"/>
    <n v="2"/>
    <m/>
  </r>
  <r>
    <x v="7"/>
    <x v="7"/>
    <x v="0"/>
    <x v="6"/>
    <n v="0"/>
    <n v="2"/>
    <m/>
  </r>
  <r>
    <x v="8"/>
    <x v="8"/>
    <x v="0"/>
    <x v="6"/>
    <n v="0"/>
    <m/>
    <m/>
  </r>
  <r>
    <x v="9"/>
    <x v="9"/>
    <x v="0"/>
    <x v="6"/>
    <n v="0"/>
    <m/>
    <m/>
  </r>
  <r>
    <x v="10"/>
    <x v="10"/>
    <x v="0"/>
    <x v="6"/>
    <n v="0"/>
    <m/>
    <m/>
  </r>
  <r>
    <x v="11"/>
    <x v="11"/>
    <x v="0"/>
    <x v="6"/>
    <n v="0"/>
    <m/>
    <m/>
  </r>
  <r>
    <x v="12"/>
    <x v="0"/>
    <x v="1"/>
    <x v="6"/>
    <n v="0"/>
    <n v="5"/>
    <m/>
  </r>
  <r>
    <x v="13"/>
    <x v="1"/>
    <x v="1"/>
    <x v="6"/>
    <n v="0"/>
    <n v="2"/>
    <m/>
  </r>
  <r>
    <x v="14"/>
    <x v="2"/>
    <x v="1"/>
    <x v="6"/>
    <n v="0"/>
    <n v="0.5"/>
    <m/>
  </r>
  <r>
    <x v="15"/>
    <x v="3"/>
    <x v="1"/>
    <x v="6"/>
    <n v="0"/>
    <m/>
    <m/>
  </r>
  <r>
    <x v="16"/>
    <x v="4"/>
    <x v="1"/>
    <x v="6"/>
    <n v="0"/>
    <m/>
    <m/>
  </r>
  <r>
    <x v="17"/>
    <x v="5"/>
    <x v="1"/>
    <x v="6"/>
    <n v="0"/>
    <m/>
    <m/>
  </r>
  <r>
    <x v="18"/>
    <x v="6"/>
    <x v="1"/>
    <x v="6"/>
    <n v="0"/>
    <n v="0.6"/>
    <m/>
  </r>
  <r>
    <x v="19"/>
    <x v="7"/>
    <x v="1"/>
    <x v="6"/>
    <n v="1"/>
    <n v="1.3"/>
    <n v="2"/>
  </r>
  <r>
    <x v="20"/>
    <x v="8"/>
    <x v="1"/>
    <x v="6"/>
    <n v="0"/>
    <n v="1.3"/>
    <m/>
  </r>
  <r>
    <x v="21"/>
    <x v="9"/>
    <x v="1"/>
    <x v="6"/>
    <n v="0"/>
    <n v="1.3"/>
    <m/>
  </r>
  <r>
    <x v="22"/>
    <x v="10"/>
    <x v="1"/>
    <x v="6"/>
    <n v="0"/>
    <n v="1.3"/>
    <m/>
  </r>
  <r>
    <x v="23"/>
    <x v="11"/>
    <x v="1"/>
    <x v="6"/>
    <n v="0"/>
    <n v="1.3"/>
    <m/>
  </r>
  <r>
    <x v="24"/>
    <x v="0"/>
    <x v="2"/>
    <x v="6"/>
    <n v="0"/>
    <n v="1.3"/>
    <m/>
  </r>
  <r>
    <x v="25"/>
    <x v="1"/>
    <x v="2"/>
    <x v="6"/>
    <n v="0"/>
    <n v="1.5"/>
    <m/>
  </r>
  <r>
    <x v="26"/>
    <x v="2"/>
    <x v="2"/>
    <x v="6"/>
    <n v="0"/>
    <n v="2"/>
    <m/>
  </r>
  <r>
    <x v="27"/>
    <x v="3"/>
    <x v="2"/>
    <x v="6"/>
    <n v="0"/>
    <n v="3"/>
    <m/>
  </r>
  <r>
    <x v="28"/>
    <x v="4"/>
    <x v="2"/>
    <x v="6"/>
    <n v="0"/>
    <n v="2"/>
    <m/>
  </r>
  <r>
    <x v="29"/>
    <x v="5"/>
    <x v="2"/>
    <x v="6"/>
    <n v="0"/>
    <n v="2"/>
    <m/>
  </r>
  <r>
    <x v="30"/>
    <x v="6"/>
    <x v="2"/>
    <x v="6"/>
    <n v="0"/>
    <m/>
    <m/>
  </r>
  <r>
    <x v="31"/>
    <x v="7"/>
    <x v="2"/>
    <x v="6"/>
    <n v="0"/>
    <m/>
    <m/>
  </r>
  <r>
    <x v="32"/>
    <x v="8"/>
    <x v="2"/>
    <x v="6"/>
    <n v="0"/>
    <m/>
    <m/>
  </r>
  <r>
    <x v="33"/>
    <x v="9"/>
    <x v="2"/>
    <x v="6"/>
    <n v="0"/>
    <m/>
    <m/>
  </r>
  <r>
    <x v="34"/>
    <x v="10"/>
    <x v="2"/>
    <x v="6"/>
    <n v="0"/>
    <m/>
    <m/>
  </r>
  <r>
    <x v="35"/>
    <x v="11"/>
    <x v="2"/>
    <x v="6"/>
    <n v="0"/>
    <m/>
    <m/>
  </r>
  <r>
    <x v="36"/>
    <x v="0"/>
    <x v="3"/>
    <x v="6"/>
    <n v="0"/>
    <m/>
    <m/>
  </r>
  <r>
    <x v="37"/>
    <x v="1"/>
    <x v="3"/>
    <x v="6"/>
    <n v="0"/>
    <m/>
    <m/>
  </r>
  <r>
    <x v="38"/>
    <x v="2"/>
    <x v="3"/>
    <x v="6"/>
    <n v="0"/>
    <m/>
    <m/>
  </r>
  <r>
    <x v="39"/>
    <x v="3"/>
    <x v="3"/>
    <x v="6"/>
    <n v="0"/>
    <m/>
    <m/>
  </r>
  <r>
    <x v="40"/>
    <x v="4"/>
    <x v="3"/>
    <x v="6"/>
    <n v="0"/>
    <m/>
    <m/>
  </r>
  <r>
    <x v="41"/>
    <x v="5"/>
    <x v="3"/>
    <x v="6"/>
    <n v="0"/>
    <m/>
    <m/>
  </r>
  <r>
    <x v="42"/>
    <x v="6"/>
    <x v="3"/>
    <x v="6"/>
    <n v="0"/>
    <m/>
    <m/>
  </r>
  <r>
    <x v="43"/>
    <x v="7"/>
    <x v="3"/>
    <x v="6"/>
    <n v="0"/>
    <m/>
    <m/>
  </r>
  <r>
    <x v="44"/>
    <x v="8"/>
    <x v="3"/>
    <x v="6"/>
    <n v="0"/>
    <m/>
    <m/>
  </r>
  <r>
    <x v="45"/>
    <x v="9"/>
    <x v="3"/>
    <x v="6"/>
    <n v="0"/>
    <m/>
    <m/>
  </r>
  <r>
    <x v="46"/>
    <x v="10"/>
    <x v="3"/>
    <x v="6"/>
    <n v="0"/>
    <m/>
    <m/>
  </r>
  <r>
    <x v="47"/>
    <x v="11"/>
    <x v="3"/>
    <x v="6"/>
    <n v="0"/>
    <m/>
    <m/>
  </r>
  <r>
    <x v="48"/>
    <x v="0"/>
    <x v="4"/>
    <x v="6"/>
    <n v="0"/>
    <m/>
    <m/>
  </r>
  <r>
    <x v="49"/>
    <x v="1"/>
    <x v="4"/>
    <x v="6"/>
    <n v="0"/>
    <m/>
    <m/>
  </r>
  <r>
    <x v="50"/>
    <x v="2"/>
    <x v="4"/>
    <x v="6"/>
    <n v="0"/>
    <m/>
    <m/>
  </r>
  <r>
    <x v="51"/>
    <x v="3"/>
    <x v="4"/>
    <x v="6"/>
    <n v="0"/>
    <m/>
    <m/>
  </r>
  <r>
    <x v="52"/>
    <x v="4"/>
    <x v="4"/>
    <x v="6"/>
    <n v="0"/>
    <m/>
    <m/>
  </r>
  <r>
    <x v="53"/>
    <x v="5"/>
    <x v="4"/>
    <x v="6"/>
    <n v="0"/>
    <m/>
    <m/>
  </r>
  <r>
    <x v="54"/>
    <x v="6"/>
    <x v="4"/>
    <x v="6"/>
    <n v="0"/>
    <m/>
    <m/>
  </r>
  <r>
    <x v="55"/>
    <x v="7"/>
    <x v="4"/>
    <x v="6"/>
    <n v="0"/>
    <m/>
    <m/>
  </r>
  <r>
    <x v="56"/>
    <x v="8"/>
    <x v="4"/>
    <x v="6"/>
    <n v="0"/>
    <m/>
    <m/>
  </r>
  <r>
    <x v="57"/>
    <x v="9"/>
    <x v="4"/>
    <x v="6"/>
    <n v="0"/>
    <m/>
    <m/>
  </r>
  <r>
    <x v="58"/>
    <x v="10"/>
    <x v="4"/>
    <x v="6"/>
    <n v="0"/>
    <m/>
    <m/>
  </r>
  <r>
    <x v="59"/>
    <x v="11"/>
    <x v="4"/>
    <x v="6"/>
    <n v="0"/>
    <m/>
    <m/>
  </r>
  <r>
    <x v="60"/>
    <x v="0"/>
    <x v="5"/>
    <x v="6"/>
    <n v="0"/>
    <m/>
    <m/>
  </r>
  <r>
    <x v="61"/>
    <x v="1"/>
    <x v="5"/>
    <x v="6"/>
    <n v="0"/>
    <m/>
    <m/>
  </r>
  <r>
    <x v="62"/>
    <x v="2"/>
    <x v="5"/>
    <x v="6"/>
    <n v="0"/>
    <m/>
    <m/>
  </r>
  <r>
    <x v="63"/>
    <x v="3"/>
    <x v="5"/>
    <x v="6"/>
    <n v="0"/>
    <m/>
    <m/>
  </r>
  <r>
    <x v="64"/>
    <x v="4"/>
    <x v="5"/>
    <x v="6"/>
    <n v="0"/>
    <m/>
    <m/>
  </r>
  <r>
    <x v="65"/>
    <x v="5"/>
    <x v="5"/>
    <x v="6"/>
    <n v="0"/>
    <n v="2"/>
    <m/>
  </r>
  <r>
    <x v="66"/>
    <x v="6"/>
    <x v="5"/>
    <x v="6"/>
    <n v="0"/>
    <n v="2"/>
    <m/>
  </r>
  <r>
    <x v="67"/>
    <x v="7"/>
    <x v="5"/>
    <x v="6"/>
    <n v="1"/>
    <n v="1"/>
    <n v="367"/>
  </r>
  <r>
    <x v="68"/>
    <x v="8"/>
    <x v="5"/>
    <x v="6"/>
    <n v="0"/>
    <n v="1"/>
    <m/>
  </r>
  <r>
    <x v="69"/>
    <x v="9"/>
    <x v="5"/>
    <x v="6"/>
    <n v="1"/>
    <m/>
    <n v="1"/>
  </r>
  <r>
    <x v="70"/>
    <x v="10"/>
    <x v="5"/>
    <x v="6"/>
    <n v="0"/>
    <m/>
    <m/>
  </r>
  <r>
    <x v="71"/>
    <x v="11"/>
    <x v="5"/>
    <x v="6"/>
    <n v="0"/>
    <m/>
    <m/>
  </r>
  <r>
    <x v="72"/>
    <x v="0"/>
    <x v="6"/>
    <x v="6"/>
    <n v="0"/>
    <m/>
    <m/>
  </r>
  <r>
    <x v="73"/>
    <x v="1"/>
    <x v="6"/>
    <x v="6"/>
    <n v="0"/>
    <m/>
    <m/>
  </r>
  <r>
    <x v="74"/>
    <x v="2"/>
    <x v="6"/>
    <x v="6"/>
    <n v="0"/>
    <n v="1"/>
    <m/>
  </r>
  <r>
    <x v="75"/>
    <x v="3"/>
    <x v="6"/>
    <x v="6"/>
    <n v="0"/>
    <m/>
    <m/>
  </r>
  <r>
    <x v="76"/>
    <x v="4"/>
    <x v="6"/>
    <x v="6"/>
    <n v="1"/>
    <m/>
    <n v="4"/>
  </r>
  <r>
    <x v="77"/>
    <x v="5"/>
    <x v="6"/>
    <x v="6"/>
    <n v="0"/>
    <n v="1"/>
    <m/>
  </r>
  <r>
    <x v="78"/>
    <x v="6"/>
    <x v="6"/>
    <x v="6"/>
    <n v="0"/>
    <m/>
    <m/>
  </r>
  <r>
    <x v="79"/>
    <x v="7"/>
    <x v="6"/>
    <x v="6"/>
    <n v="0"/>
    <m/>
    <m/>
  </r>
  <r>
    <x v="80"/>
    <x v="8"/>
    <x v="6"/>
    <x v="6"/>
    <n v="1"/>
    <m/>
    <n v="49"/>
  </r>
  <r>
    <x v="81"/>
    <x v="9"/>
    <x v="6"/>
    <x v="6"/>
    <n v="0"/>
    <m/>
    <m/>
  </r>
  <r>
    <x v="82"/>
    <x v="10"/>
    <x v="6"/>
    <x v="6"/>
    <n v="0"/>
    <n v="1"/>
    <m/>
  </r>
  <r>
    <x v="83"/>
    <x v="11"/>
    <x v="6"/>
    <x v="6"/>
    <n v="0"/>
    <n v="1"/>
    <m/>
  </r>
  <r>
    <x v="84"/>
    <x v="0"/>
    <x v="7"/>
    <x v="6"/>
    <n v="0"/>
    <n v="1"/>
    <m/>
  </r>
  <r>
    <x v="85"/>
    <x v="1"/>
    <x v="7"/>
    <x v="6"/>
    <n v="0"/>
    <m/>
    <m/>
  </r>
  <r>
    <x v="86"/>
    <x v="2"/>
    <x v="7"/>
    <x v="6"/>
    <n v="0"/>
    <m/>
    <m/>
  </r>
  <r>
    <x v="87"/>
    <x v="3"/>
    <x v="7"/>
    <x v="6"/>
    <n v="0"/>
    <n v="1"/>
    <m/>
  </r>
  <r>
    <x v="88"/>
    <x v="4"/>
    <x v="7"/>
    <x v="6"/>
    <n v="0"/>
    <n v="1"/>
    <m/>
  </r>
  <r>
    <x v="89"/>
    <x v="5"/>
    <x v="7"/>
    <x v="6"/>
    <n v="0"/>
    <n v="1"/>
    <m/>
  </r>
  <r>
    <x v="90"/>
    <x v="6"/>
    <x v="7"/>
    <x v="6"/>
    <n v="0"/>
    <m/>
    <m/>
  </r>
  <r>
    <x v="91"/>
    <x v="7"/>
    <x v="7"/>
    <x v="6"/>
    <n v="0"/>
    <m/>
    <m/>
  </r>
  <r>
    <x v="92"/>
    <x v="8"/>
    <x v="7"/>
    <x v="6"/>
    <n v="0"/>
    <m/>
    <m/>
  </r>
  <r>
    <x v="93"/>
    <x v="9"/>
    <x v="7"/>
    <x v="6"/>
    <n v="0"/>
    <m/>
    <m/>
  </r>
  <r>
    <x v="94"/>
    <x v="10"/>
    <x v="7"/>
    <x v="6"/>
    <n v="0"/>
    <m/>
    <m/>
  </r>
  <r>
    <x v="95"/>
    <x v="11"/>
    <x v="7"/>
    <x v="6"/>
    <n v="1"/>
    <m/>
    <n v="184"/>
  </r>
  <r>
    <x v="96"/>
    <x v="0"/>
    <x v="8"/>
    <x v="6"/>
    <n v="0"/>
    <m/>
    <m/>
  </r>
  <r>
    <x v="97"/>
    <x v="1"/>
    <x v="8"/>
    <x v="6"/>
    <n v="0"/>
    <m/>
    <m/>
  </r>
  <r>
    <x v="98"/>
    <x v="2"/>
    <x v="8"/>
    <x v="6"/>
    <n v="0"/>
    <m/>
    <m/>
  </r>
  <r>
    <x v="99"/>
    <x v="3"/>
    <x v="8"/>
    <x v="6"/>
    <n v="0"/>
    <m/>
    <m/>
  </r>
  <r>
    <x v="100"/>
    <x v="4"/>
    <x v="8"/>
    <x v="6"/>
    <n v="0"/>
    <n v="1"/>
    <m/>
  </r>
  <r>
    <x v="101"/>
    <x v="5"/>
    <x v="8"/>
    <x v="6"/>
    <n v="0"/>
    <n v="1"/>
    <m/>
  </r>
  <r>
    <x v="102"/>
    <x v="6"/>
    <x v="8"/>
    <x v="6"/>
    <n v="0"/>
    <m/>
    <m/>
  </r>
  <r>
    <x v="103"/>
    <x v="7"/>
    <x v="8"/>
    <x v="6"/>
    <n v="1"/>
    <m/>
    <n v="86"/>
  </r>
  <r>
    <x v="104"/>
    <x v="8"/>
    <x v="8"/>
    <x v="6"/>
    <n v="0"/>
    <m/>
    <m/>
  </r>
  <r>
    <x v="105"/>
    <x v="9"/>
    <x v="8"/>
    <x v="6"/>
    <n v="0"/>
    <n v="1"/>
    <m/>
  </r>
  <r>
    <x v="106"/>
    <x v="10"/>
    <x v="8"/>
    <x v="6"/>
    <n v="0"/>
    <n v="1"/>
    <m/>
  </r>
  <r>
    <x v="107"/>
    <x v="11"/>
    <x v="8"/>
    <x v="6"/>
    <n v="1"/>
    <m/>
    <n v="0"/>
  </r>
  <r>
    <x v="108"/>
    <x v="0"/>
    <x v="9"/>
    <x v="6"/>
    <n v="0"/>
    <m/>
    <m/>
  </r>
  <r>
    <x v="109"/>
    <x v="1"/>
    <x v="9"/>
    <x v="6"/>
    <n v="0"/>
    <m/>
    <m/>
  </r>
  <r>
    <x v="110"/>
    <x v="2"/>
    <x v="9"/>
    <x v="6"/>
    <n v="0"/>
    <m/>
    <m/>
  </r>
  <r>
    <x v="111"/>
    <x v="3"/>
    <x v="9"/>
    <x v="6"/>
    <n v="0"/>
    <m/>
    <m/>
  </r>
  <r>
    <x v="112"/>
    <x v="4"/>
    <x v="9"/>
    <x v="6"/>
    <n v="0"/>
    <n v="1"/>
    <m/>
  </r>
  <r>
    <x v="113"/>
    <x v="5"/>
    <x v="9"/>
    <x v="6"/>
    <n v="0"/>
    <n v="1"/>
    <m/>
  </r>
  <r>
    <x v="114"/>
    <x v="6"/>
    <x v="9"/>
    <x v="6"/>
    <n v="0"/>
    <m/>
    <m/>
  </r>
  <r>
    <x v="115"/>
    <x v="7"/>
    <x v="9"/>
    <x v="6"/>
    <n v="1"/>
    <m/>
    <n v="80"/>
  </r>
  <r>
    <x v="116"/>
    <x v="8"/>
    <x v="9"/>
    <x v="6"/>
    <n v="0"/>
    <m/>
    <m/>
  </r>
  <r>
    <x v="117"/>
    <x v="9"/>
    <x v="9"/>
    <x v="6"/>
    <n v="0"/>
    <m/>
    <m/>
  </r>
  <r>
    <x v="118"/>
    <x v="10"/>
    <x v="9"/>
    <x v="6"/>
    <n v="0"/>
    <m/>
    <m/>
  </r>
  <r>
    <x v="119"/>
    <x v="11"/>
    <x v="9"/>
    <x v="6"/>
    <n v="0"/>
    <m/>
    <m/>
  </r>
  <r>
    <x v="120"/>
    <x v="0"/>
    <x v="10"/>
    <x v="6"/>
    <n v="0"/>
    <m/>
    <m/>
  </r>
  <r>
    <x v="121"/>
    <x v="1"/>
    <x v="10"/>
    <x v="6"/>
    <n v="0"/>
    <m/>
    <m/>
  </r>
  <r>
    <x v="122"/>
    <x v="2"/>
    <x v="10"/>
    <x v="6"/>
    <n v="1"/>
    <m/>
    <n v="7"/>
  </r>
  <r>
    <x v="123"/>
    <x v="3"/>
    <x v="10"/>
    <x v="6"/>
    <n v="1"/>
    <m/>
    <n v="3"/>
  </r>
  <r>
    <x v="124"/>
    <x v="4"/>
    <x v="10"/>
    <x v="6"/>
    <n v="0"/>
    <m/>
    <m/>
  </r>
  <r>
    <x v="125"/>
    <x v="5"/>
    <x v="10"/>
    <x v="6"/>
    <n v="0"/>
    <n v="1"/>
    <m/>
  </r>
  <r>
    <x v="126"/>
    <x v="6"/>
    <x v="10"/>
    <x v="6"/>
    <n v="0"/>
    <n v="1"/>
    <m/>
  </r>
  <r>
    <x v="127"/>
    <x v="7"/>
    <x v="10"/>
    <x v="6"/>
    <n v="0"/>
    <n v="1"/>
    <m/>
  </r>
  <r>
    <x v="128"/>
    <x v="8"/>
    <x v="10"/>
    <x v="6"/>
    <n v="0"/>
    <n v="1"/>
    <m/>
  </r>
  <r>
    <x v="129"/>
    <x v="9"/>
    <x v="10"/>
    <x v="6"/>
    <n v="1"/>
    <m/>
    <n v="93"/>
  </r>
  <r>
    <x v="130"/>
    <x v="10"/>
    <x v="10"/>
    <x v="6"/>
    <n v="1"/>
    <m/>
    <n v="13"/>
  </r>
  <r>
    <x v="131"/>
    <x v="11"/>
    <x v="10"/>
    <x v="6"/>
    <n v="0"/>
    <m/>
    <m/>
  </r>
  <r>
    <x v="132"/>
    <x v="0"/>
    <x v="11"/>
    <x v="6"/>
    <n v="1"/>
    <m/>
    <n v="5"/>
  </r>
  <r>
    <x v="133"/>
    <x v="1"/>
    <x v="11"/>
    <x v="6"/>
    <n v="0"/>
    <m/>
    <m/>
  </r>
  <r>
    <x v="134"/>
    <x v="2"/>
    <x v="11"/>
    <x v="6"/>
    <n v="1"/>
    <m/>
    <n v="2"/>
  </r>
  <r>
    <x v="135"/>
    <x v="3"/>
    <x v="11"/>
    <x v="6"/>
    <n v="0"/>
    <m/>
    <m/>
  </r>
  <r>
    <x v="136"/>
    <x v="4"/>
    <x v="11"/>
    <x v="6"/>
    <n v="0"/>
    <m/>
    <m/>
  </r>
  <r>
    <x v="137"/>
    <x v="5"/>
    <x v="11"/>
    <x v="6"/>
    <n v="0"/>
    <m/>
    <m/>
  </r>
  <r>
    <x v="138"/>
    <x v="6"/>
    <x v="11"/>
    <x v="6"/>
    <n v="1"/>
    <m/>
    <n v="4"/>
  </r>
  <r>
    <x v="139"/>
    <x v="7"/>
    <x v="11"/>
    <x v="6"/>
    <n v="0"/>
    <m/>
    <m/>
  </r>
  <r>
    <x v="140"/>
    <x v="8"/>
    <x v="11"/>
    <x v="6"/>
    <n v="0"/>
    <m/>
    <m/>
  </r>
  <r>
    <x v="141"/>
    <x v="9"/>
    <x v="11"/>
    <x v="6"/>
    <n v="0"/>
    <m/>
    <m/>
  </r>
  <r>
    <x v="142"/>
    <x v="10"/>
    <x v="11"/>
    <x v="6"/>
    <n v="0"/>
    <m/>
    <m/>
  </r>
  <r>
    <x v="143"/>
    <x v="11"/>
    <x v="11"/>
    <x v="6"/>
    <n v="0"/>
    <m/>
    <m/>
  </r>
  <r>
    <x v="144"/>
    <x v="0"/>
    <x v="12"/>
    <x v="6"/>
    <n v="0"/>
    <m/>
    <m/>
  </r>
  <r>
    <x v="145"/>
    <x v="1"/>
    <x v="12"/>
    <x v="6"/>
    <n v="0"/>
    <m/>
    <m/>
  </r>
  <r>
    <x v="146"/>
    <x v="2"/>
    <x v="12"/>
    <x v="6"/>
    <n v="0"/>
    <m/>
    <m/>
  </r>
  <r>
    <x v="147"/>
    <x v="3"/>
    <x v="12"/>
    <x v="6"/>
    <n v="0"/>
    <n v="1"/>
    <m/>
  </r>
  <r>
    <x v="148"/>
    <x v="4"/>
    <x v="12"/>
    <x v="6"/>
    <n v="0"/>
    <m/>
    <m/>
  </r>
  <r>
    <x v="149"/>
    <x v="5"/>
    <x v="12"/>
    <x v="6"/>
    <n v="0"/>
    <m/>
    <m/>
  </r>
  <r>
    <x v="150"/>
    <x v="6"/>
    <x v="12"/>
    <x v="6"/>
    <n v="0"/>
    <m/>
    <m/>
  </r>
  <r>
    <x v="151"/>
    <x v="7"/>
    <x v="12"/>
    <x v="6"/>
    <n v="0"/>
    <m/>
    <m/>
  </r>
  <r>
    <x v="152"/>
    <x v="8"/>
    <x v="12"/>
    <x v="6"/>
    <n v="0"/>
    <m/>
    <m/>
  </r>
  <r>
    <x v="153"/>
    <x v="9"/>
    <x v="12"/>
    <x v="6"/>
    <n v="0"/>
    <m/>
    <m/>
  </r>
  <r>
    <x v="154"/>
    <x v="10"/>
    <x v="12"/>
    <x v="6"/>
    <n v="0"/>
    <m/>
    <m/>
  </r>
  <r>
    <x v="155"/>
    <x v="11"/>
    <x v="12"/>
    <x v="6"/>
    <n v="0"/>
    <m/>
    <m/>
  </r>
  <r>
    <x v="156"/>
    <x v="0"/>
    <x v="13"/>
    <x v="6"/>
    <n v="0"/>
    <m/>
    <m/>
  </r>
  <r>
    <x v="157"/>
    <x v="1"/>
    <x v="13"/>
    <x v="6"/>
    <n v="0"/>
    <m/>
    <m/>
  </r>
  <r>
    <x v="158"/>
    <x v="2"/>
    <x v="13"/>
    <x v="6"/>
    <n v="0"/>
    <m/>
    <m/>
  </r>
  <r>
    <x v="159"/>
    <x v="3"/>
    <x v="13"/>
    <x v="6"/>
    <n v="0"/>
    <m/>
    <m/>
  </r>
  <r>
    <x v="160"/>
    <x v="4"/>
    <x v="13"/>
    <x v="6"/>
    <n v="0"/>
    <n v="0"/>
    <n v="0"/>
  </r>
  <r>
    <x v="161"/>
    <x v="5"/>
    <x v="13"/>
    <x v="6"/>
    <n v="0"/>
    <n v="0"/>
    <n v="0"/>
  </r>
  <r>
    <x v="162"/>
    <x v="6"/>
    <x v="13"/>
    <x v="6"/>
    <m/>
    <m/>
    <m/>
  </r>
  <r>
    <x v="164"/>
    <x v="8"/>
    <x v="13"/>
    <x v="6"/>
    <m/>
    <m/>
    <m/>
  </r>
  <r>
    <x v="165"/>
    <x v="9"/>
    <x v="13"/>
    <x v="6"/>
    <m/>
    <m/>
    <m/>
  </r>
  <r>
    <x v="0"/>
    <x v="0"/>
    <x v="0"/>
    <x v="7"/>
    <n v="0"/>
    <n v="9.3000000000000007"/>
    <m/>
  </r>
  <r>
    <x v="1"/>
    <x v="1"/>
    <x v="0"/>
    <x v="7"/>
    <n v="2"/>
    <n v="9.8000000000000007"/>
    <n v="77"/>
  </r>
  <r>
    <x v="2"/>
    <x v="2"/>
    <x v="0"/>
    <x v="7"/>
    <n v="1"/>
    <n v="7.5"/>
    <n v="63"/>
  </r>
  <r>
    <x v="3"/>
    <x v="3"/>
    <x v="0"/>
    <x v="7"/>
    <n v="0"/>
    <n v="6"/>
    <m/>
  </r>
  <r>
    <x v="4"/>
    <x v="4"/>
    <x v="0"/>
    <x v="7"/>
    <n v="0"/>
    <n v="5.6"/>
    <m/>
  </r>
  <r>
    <x v="5"/>
    <x v="5"/>
    <x v="0"/>
    <x v="7"/>
    <n v="1"/>
    <n v="5.3"/>
    <n v="78"/>
  </r>
  <r>
    <x v="6"/>
    <x v="6"/>
    <x v="0"/>
    <x v="7"/>
    <n v="0"/>
    <n v="6.1"/>
    <m/>
  </r>
  <r>
    <x v="7"/>
    <x v="7"/>
    <x v="0"/>
    <x v="7"/>
    <n v="0"/>
    <n v="4.5999999999999996"/>
    <m/>
  </r>
  <r>
    <x v="8"/>
    <x v="8"/>
    <x v="0"/>
    <x v="7"/>
    <n v="1"/>
    <n v="4.2"/>
    <n v="45"/>
  </r>
  <r>
    <x v="9"/>
    <x v="9"/>
    <x v="0"/>
    <x v="7"/>
    <n v="2"/>
    <n v="4.5"/>
    <n v="125"/>
  </r>
  <r>
    <x v="10"/>
    <x v="10"/>
    <x v="0"/>
    <x v="7"/>
    <n v="0"/>
    <n v="4.7"/>
    <m/>
  </r>
  <r>
    <x v="11"/>
    <x v="11"/>
    <x v="0"/>
    <x v="7"/>
    <n v="1"/>
    <n v="4.3"/>
    <n v="201"/>
  </r>
  <r>
    <x v="12"/>
    <x v="0"/>
    <x v="1"/>
    <x v="7"/>
    <n v="1"/>
    <n v="4.2"/>
    <n v="99"/>
  </r>
  <r>
    <x v="13"/>
    <x v="1"/>
    <x v="1"/>
    <x v="7"/>
    <n v="0"/>
    <n v="4.9000000000000004"/>
    <m/>
  </r>
  <r>
    <x v="14"/>
    <x v="2"/>
    <x v="1"/>
    <x v="7"/>
    <n v="1"/>
    <n v="6.6"/>
    <n v="305"/>
  </r>
  <r>
    <x v="15"/>
    <x v="3"/>
    <x v="1"/>
    <x v="7"/>
    <n v="0"/>
    <n v="8.5"/>
    <m/>
  </r>
  <r>
    <x v="16"/>
    <x v="4"/>
    <x v="1"/>
    <x v="7"/>
    <n v="0"/>
    <n v="9"/>
    <m/>
  </r>
  <r>
    <x v="17"/>
    <x v="5"/>
    <x v="1"/>
    <x v="7"/>
    <n v="0"/>
    <n v="10.9"/>
    <m/>
  </r>
  <r>
    <x v="18"/>
    <x v="6"/>
    <x v="1"/>
    <x v="7"/>
    <n v="0"/>
    <n v="10.4"/>
    <m/>
  </r>
  <r>
    <x v="19"/>
    <x v="7"/>
    <x v="1"/>
    <x v="7"/>
    <n v="0"/>
    <n v="12.3"/>
    <m/>
  </r>
  <r>
    <x v="20"/>
    <x v="8"/>
    <x v="1"/>
    <x v="7"/>
    <n v="0"/>
    <n v="12.8"/>
    <m/>
  </r>
  <r>
    <x v="21"/>
    <x v="9"/>
    <x v="1"/>
    <x v="7"/>
    <n v="0"/>
    <n v="15"/>
    <m/>
  </r>
  <r>
    <x v="22"/>
    <x v="10"/>
    <x v="1"/>
    <x v="7"/>
    <n v="1"/>
    <n v="13.9"/>
    <n v="96"/>
  </r>
  <r>
    <x v="23"/>
    <x v="11"/>
    <x v="1"/>
    <x v="7"/>
    <n v="0"/>
    <n v="14.5"/>
    <m/>
  </r>
  <r>
    <x v="24"/>
    <x v="0"/>
    <x v="2"/>
    <x v="7"/>
    <n v="0"/>
    <n v="19.600000000000001"/>
    <m/>
  </r>
  <r>
    <x v="25"/>
    <x v="1"/>
    <x v="2"/>
    <x v="7"/>
    <n v="0"/>
    <n v="23.3"/>
    <m/>
  </r>
  <r>
    <x v="26"/>
    <x v="2"/>
    <x v="2"/>
    <x v="7"/>
    <n v="0"/>
    <n v="30.3"/>
    <m/>
  </r>
  <r>
    <x v="27"/>
    <x v="3"/>
    <x v="2"/>
    <x v="7"/>
    <n v="1"/>
    <n v="25"/>
    <n v="29"/>
  </r>
  <r>
    <x v="28"/>
    <x v="4"/>
    <x v="2"/>
    <x v="7"/>
    <n v="0"/>
    <n v="23.8"/>
    <m/>
  </r>
  <r>
    <x v="29"/>
    <x v="5"/>
    <x v="2"/>
    <x v="7"/>
    <n v="1"/>
    <n v="20.8"/>
    <n v="280"/>
  </r>
  <r>
    <x v="30"/>
    <x v="6"/>
    <x v="2"/>
    <x v="7"/>
    <n v="2"/>
    <n v="19.600000000000001"/>
    <n v="143"/>
  </r>
  <r>
    <x v="31"/>
    <x v="7"/>
    <x v="2"/>
    <x v="7"/>
    <n v="0"/>
    <n v="20.6"/>
    <m/>
  </r>
  <r>
    <x v="32"/>
    <x v="8"/>
    <x v="2"/>
    <x v="7"/>
    <n v="1"/>
    <n v="18.600000000000001"/>
    <n v="56"/>
  </r>
  <r>
    <x v="33"/>
    <x v="9"/>
    <x v="2"/>
    <x v="7"/>
    <n v="0"/>
    <n v="19.3"/>
    <m/>
  </r>
  <r>
    <x v="34"/>
    <x v="10"/>
    <x v="2"/>
    <x v="7"/>
    <n v="0"/>
    <n v="23.6"/>
    <m/>
  </r>
  <r>
    <x v="35"/>
    <x v="11"/>
    <x v="2"/>
    <x v="7"/>
    <n v="0"/>
    <n v="17.3"/>
    <m/>
  </r>
  <r>
    <x v="36"/>
    <x v="0"/>
    <x v="3"/>
    <x v="7"/>
    <n v="0"/>
    <n v="16.2"/>
    <m/>
  </r>
  <r>
    <x v="37"/>
    <x v="1"/>
    <x v="3"/>
    <x v="7"/>
    <n v="1"/>
    <n v="13.8"/>
    <n v="121"/>
  </r>
  <r>
    <x v="38"/>
    <x v="2"/>
    <x v="3"/>
    <x v="7"/>
    <n v="0"/>
    <n v="10.7"/>
    <m/>
  </r>
  <r>
    <x v="39"/>
    <x v="3"/>
    <x v="3"/>
    <x v="7"/>
    <n v="0"/>
    <n v="15.9"/>
    <m/>
  </r>
  <r>
    <x v="40"/>
    <x v="4"/>
    <x v="3"/>
    <x v="7"/>
    <n v="0"/>
    <n v="20.5"/>
    <m/>
  </r>
  <r>
    <x v="41"/>
    <x v="5"/>
    <x v="3"/>
    <x v="7"/>
    <n v="0"/>
    <n v="26.5"/>
    <m/>
  </r>
  <r>
    <x v="42"/>
    <x v="6"/>
    <x v="3"/>
    <x v="7"/>
    <n v="2"/>
    <n v="27.5"/>
    <n v="67"/>
  </r>
  <r>
    <x v="43"/>
    <x v="7"/>
    <x v="3"/>
    <x v="7"/>
    <n v="0"/>
    <n v="20.9"/>
    <m/>
  </r>
  <r>
    <x v="44"/>
    <x v="8"/>
    <x v="3"/>
    <x v="7"/>
    <n v="1"/>
    <n v="24.2"/>
    <n v="10"/>
  </r>
  <r>
    <x v="45"/>
    <x v="9"/>
    <x v="3"/>
    <x v="7"/>
    <n v="1"/>
    <n v="27.5"/>
    <n v="66"/>
  </r>
  <r>
    <x v="46"/>
    <x v="10"/>
    <x v="3"/>
    <x v="7"/>
    <n v="0"/>
    <n v="25.3"/>
    <m/>
  </r>
  <r>
    <x v="47"/>
    <x v="11"/>
    <x v="3"/>
    <x v="7"/>
    <n v="0"/>
    <n v="22"/>
    <m/>
  </r>
  <r>
    <x v="48"/>
    <x v="0"/>
    <x v="4"/>
    <x v="7"/>
    <n v="0"/>
    <n v="37.4"/>
    <m/>
  </r>
  <r>
    <x v="49"/>
    <x v="1"/>
    <x v="4"/>
    <x v="7"/>
    <n v="1"/>
    <n v="40.5"/>
    <n v="133"/>
  </r>
  <r>
    <x v="50"/>
    <x v="2"/>
    <x v="4"/>
    <x v="7"/>
    <n v="0"/>
    <n v="41.1"/>
    <m/>
  </r>
  <r>
    <x v="51"/>
    <x v="3"/>
    <x v="4"/>
    <x v="7"/>
    <n v="3"/>
    <n v="38.799999999999997"/>
    <n v="77"/>
  </r>
  <r>
    <x v="52"/>
    <x v="4"/>
    <x v="4"/>
    <x v="7"/>
    <n v="0"/>
    <n v="25.7"/>
    <m/>
  </r>
  <r>
    <x v="53"/>
    <x v="5"/>
    <x v="4"/>
    <x v="7"/>
    <n v="0"/>
    <n v="26"/>
    <m/>
  </r>
  <r>
    <x v="54"/>
    <x v="6"/>
    <x v="4"/>
    <x v="7"/>
    <n v="1"/>
    <n v="20"/>
    <n v="42"/>
  </r>
  <r>
    <x v="55"/>
    <x v="7"/>
    <x v="4"/>
    <x v="7"/>
    <n v="0"/>
    <n v="21.6"/>
    <m/>
  </r>
  <r>
    <x v="56"/>
    <x v="8"/>
    <x v="4"/>
    <x v="7"/>
    <n v="0"/>
    <n v="20.399999999999999"/>
    <m/>
  </r>
  <r>
    <x v="57"/>
    <x v="9"/>
    <x v="4"/>
    <x v="7"/>
    <n v="0"/>
    <n v="19.2"/>
    <m/>
  </r>
  <r>
    <x v="58"/>
    <x v="10"/>
    <x v="4"/>
    <x v="7"/>
    <n v="0"/>
    <n v="15.9"/>
    <m/>
  </r>
  <r>
    <x v="59"/>
    <x v="11"/>
    <x v="4"/>
    <x v="7"/>
    <n v="0"/>
    <n v="17.2"/>
    <m/>
  </r>
  <r>
    <x v="60"/>
    <x v="0"/>
    <x v="5"/>
    <x v="7"/>
    <n v="1"/>
    <n v="17.2"/>
    <n v="6"/>
  </r>
  <r>
    <x v="61"/>
    <x v="1"/>
    <x v="5"/>
    <x v="7"/>
    <n v="0"/>
    <n v="17.399999999999999"/>
    <m/>
  </r>
  <r>
    <x v="62"/>
    <x v="2"/>
    <x v="5"/>
    <x v="7"/>
    <n v="0"/>
    <n v="18.7"/>
    <m/>
  </r>
  <r>
    <x v="63"/>
    <x v="3"/>
    <x v="5"/>
    <x v="7"/>
    <n v="0"/>
    <n v="20.8"/>
    <m/>
  </r>
  <r>
    <x v="64"/>
    <x v="4"/>
    <x v="5"/>
    <x v="7"/>
    <n v="1"/>
    <n v="22"/>
    <n v="120"/>
  </r>
  <r>
    <x v="65"/>
    <x v="5"/>
    <x v="5"/>
    <x v="7"/>
    <n v="1"/>
    <n v="21.6"/>
    <n v="42"/>
  </r>
  <r>
    <x v="66"/>
    <x v="6"/>
    <x v="5"/>
    <x v="7"/>
    <n v="0"/>
    <n v="23.3"/>
    <m/>
  </r>
  <r>
    <x v="67"/>
    <x v="7"/>
    <x v="5"/>
    <x v="7"/>
    <n v="2"/>
    <n v="25.2"/>
    <n v="12"/>
  </r>
  <r>
    <x v="68"/>
    <x v="8"/>
    <x v="5"/>
    <x v="7"/>
    <n v="0"/>
    <n v="21.6"/>
    <m/>
  </r>
  <r>
    <x v="69"/>
    <x v="9"/>
    <x v="5"/>
    <x v="7"/>
    <n v="1"/>
    <n v="19.5"/>
    <n v="46"/>
  </r>
  <r>
    <x v="70"/>
    <x v="10"/>
    <x v="5"/>
    <x v="7"/>
    <n v="0"/>
    <n v="18.5"/>
    <m/>
  </r>
  <r>
    <x v="71"/>
    <x v="11"/>
    <x v="5"/>
    <x v="7"/>
    <n v="1"/>
    <n v="14.3"/>
    <n v="95"/>
  </r>
  <r>
    <x v="72"/>
    <x v="0"/>
    <x v="6"/>
    <x v="7"/>
    <n v="1"/>
    <n v="13.4"/>
    <n v="79"/>
  </r>
  <r>
    <x v="73"/>
    <x v="1"/>
    <x v="6"/>
    <x v="7"/>
    <n v="0"/>
    <n v="15.1"/>
    <m/>
  </r>
  <r>
    <x v="74"/>
    <x v="2"/>
    <x v="6"/>
    <x v="7"/>
    <n v="0"/>
    <n v="10.199999999999999"/>
    <m/>
  </r>
  <r>
    <x v="75"/>
    <x v="3"/>
    <x v="6"/>
    <x v="7"/>
    <n v="1"/>
    <n v="9.4"/>
    <n v="13"/>
  </r>
  <r>
    <x v="76"/>
    <x v="4"/>
    <x v="6"/>
    <x v="7"/>
    <n v="1"/>
    <n v="9.4"/>
    <n v="23"/>
  </r>
  <r>
    <x v="77"/>
    <x v="5"/>
    <x v="6"/>
    <x v="7"/>
    <n v="2"/>
    <n v="11.3"/>
    <n v="22"/>
  </r>
  <r>
    <x v="78"/>
    <x v="6"/>
    <x v="6"/>
    <x v="7"/>
    <n v="0"/>
    <n v="9.1999999999999993"/>
    <m/>
  </r>
  <r>
    <x v="79"/>
    <x v="7"/>
    <x v="6"/>
    <x v="7"/>
    <n v="2"/>
    <n v="8.9"/>
    <n v="18"/>
  </r>
  <r>
    <x v="80"/>
    <x v="8"/>
    <x v="6"/>
    <x v="7"/>
    <n v="0"/>
    <n v="8.1999999999999993"/>
    <m/>
  </r>
  <r>
    <x v="81"/>
    <x v="9"/>
    <x v="6"/>
    <x v="7"/>
    <n v="1"/>
    <n v="8.3000000000000007"/>
    <n v="6"/>
  </r>
  <r>
    <x v="82"/>
    <x v="10"/>
    <x v="6"/>
    <x v="7"/>
    <n v="0"/>
    <n v="9.1999999999999993"/>
    <m/>
  </r>
  <r>
    <x v="83"/>
    <x v="11"/>
    <x v="6"/>
    <x v="7"/>
    <n v="0"/>
    <n v="8.6999999999999993"/>
    <m/>
  </r>
  <r>
    <x v="84"/>
    <x v="0"/>
    <x v="7"/>
    <x v="7"/>
    <n v="0"/>
    <n v="9.3000000000000007"/>
    <m/>
  </r>
  <r>
    <x v="85"/>
    <x v="1"/>
    <x v="7"/>
    <x v="7"/>
    <n v="0"/>
    <n v="9.1999999999999993"/>
    <m/>
  </r>
  <r>
    <x v="86"/>
    <x v="2"/>
    <x v="7"/>
    <x v="7"/>
    <n v="1"/>
    <n v="9.1"/>
    <n v="8"/>
  </r>
  <r>
    <x v="87"/>
    <x v="3"/>
    <x v="7"/>
    <x v="7"/>
    <n v="2"/>
    <n v="7.6"/>
    <n v="120"/>
  </r>
  <r>
    <x v="88"/>
    <x v="4"/>
    <x v="7"/>
    <x v="7"/>
    <n v="0"/>
    <n v="5.3"/>
    <m/>
  </r>
  <r>
    <x v="89"/>
    <x v="5"/>
    <x v="7"/>
    <x v="7"/>
    <n v="1"/>
    <n v="4.4000000000000004"/>
    <n v="87"/>
  </r>
  <r>
    <x v="90"/>
    <x v="6"/>
    <x v="7"/>
    <x v="7"/>
    <n v="0"/>
    <n v="4.5"/>
    <m/>
  </r>
  <r>
    <x v="91"/>
    <x v="7"/>
    <x v="7"/>
    <x v="7"/>
    <n v="1"/>
    <n v="4.3"/>
    <n v="160"/>
  </r>
  <r>
    <x v="92"/>
    <x v="8"/>
    <x v="7"/>
    <x v="7"/>
    <n v="0"/>
    <n v="4.9000000000000004"/>
    <m/>
  </r>
  <r>
    <x v="93"/>
    <x v="9"/>
    <x v="7"/>
    <x v="7"/>
    <n v="1"/>
    <n v="4.8"/>
    <n v="34"/>
  </r>
  <r>
    <x v="94"/>
    <x v="10"/>
    <x v="7"/>
    <x v="7"/>
    <n v="0"/>
    <n v="6.4"/>
    <m/>
  </r>
  <r>
    <x v="95"/>
    <x v="11"/>
    <x v="7"/>
    <x v="7"/>
    <n v="0"/>
    <n v="4.8"/>
    <m/>
  </r>
  <r>
    <x v="96"/>
    <x v="0"/>
    <x v="8"/>
    <x v="7"/>
    <n v="0"/>
    <n v="2.4"/>
    <m/>
  </r>
  <r>
    <x v="97"/>
    <x v="1"/>
    <x v="8"/>
    <x v="7"/>
    <n v="1"/>
    <n v="2.9"/>
    <n v="42"/>
  </r>
  <r>
    <x v="98"/>
    <x v="2"/>
    <x v="8"/>
    <x v="7"/>
    <n v="2"/>
    <n v="2.9"/>
    <n v="146"/>
  </r>
  <r>
    <x v="99"/>
    <x v="3"/>
    <x v="8"/>
    <x v="7"/>
    <n v="0"/>
    <n v="2.8"/>
    <m/>
  </r>
  <r>
    <x v="100"/>
    <x v="4"/>
    <x v="8"/>
    <x v="7"/>
    <n v="0"/>
    <n v="4.4000000000000004"/>
    <m/>
  </r>
  <r>
    <x v="101"/>
    <x v="5"/>
    <x v="8"/>
    <x v="7"/>
    <n v="1"/>
    <n v="6.5"/>
    <n v="36"/>
  </r>
  <r>
    <x v="102"/>
    <x v="6"/>
    <x v="8"/>
    <x v="7"/>
    <n v="0"/>
    <n v="5.2"/>
    <m/>
  </r>
  <r>
    <x v="103"/>
    <x v="7"/>
    <x v="8"/>
    <x v="7"/>
    <n v="1"/>
    <n v="5.2"/>
    <n v="18"/>
  </r>
  <r>
    <x v="104"/>
    <x v="8"/>
    <x v="8"/>
    <x v="7"/>
    <n v="0"/>
    <n v="4.0999999999999996"/>
    <m/>
  </r>
  <r>
    <x v="105"/>
    <x v="9"/>
    <x v="8"/>
    <x v="7"/>
    <n v="0"/>
    <n v="5.2"/>
    <m/>
  </r>
  <r>
    <x v="106"/>
    <x v="10"/>
    <x v="8"/>
    <x v="7"/>
    <n v="0"/>
    <n v="3.8"/>
    <m/>
  </r>
  <r>
    <x v="107"/>
    <x v="11"/>
    <x v="8"/>
    <x v="7"/>
    <n v="2"/>
    <n v="3.1"/>
    <n v="153"/>
  </r>
  <r>
    <x v="108"/>
    <x v="0"/>
    <x v="9"/>
    <x v="7"/>
    <n v="0"/>
    <n v="2.9"/>
    <m/>
  </r>
  <r>
    <x v="109"/>
    <x v="1"/>
    <x v="9"/>
    <x v="7"/>
    <n v="0"/>
    <n v="4.0999999999999996"/>
    <m/>
  </r>
  <r>
    <x v="110"/>
    <x v="2"/>
    <x v="9"/>
    <x v="7"/>
    <n v="0"/>
    <n v="5.3"/>
    <m/>
  </r>
  <r>
    <x v="111"/>
    <x v="3"/>
    <x v="9"/>
    <x v="7"/>
    <n v="1"/>
    <n v="4.4000000000000004"/>
    <n v="4"/>
  </r>
  <r>
    <x v="112"/>
    <x v="4"/>
    <x v="9"/>
    <x v="7"/>
    <n v="0"/>
    <n v="3.9"/>
    <m/>
  </r>
  <r>
    <x v="113"/>
    <x v="5"/>
    <x v="9"/>
    <x v="7"/>
    <n v="0"/>
    <n v="4.2"/>
    <m/>
  </r>
  <r>
    <x v="114"/>
    <x v="6"/>
    <x v="9"/>
    <x v="7"/>
    <n v="0"/>
    <n v="5.0999999999999996"/>
    <m/>
  </r>
  <r>
    <x v="115"/>
    <x v="7"/>
    <x v="9"/>
    <x v="7"/>
    <n v="0"/>
    <n v="4.8"/>
    <m/>
  </r>
  <r>
    <x v="116"/>
    <x v="8"/>
    <x v="9"/>
    <x v="7"/>
    <n v="0"/>
    <n v="5.8"/>
    <m/>
  </r>
  <r>
    <x v="117"/>
    <x v="9"/>
    <x v="9"/>
    <x v="7"/>
    <n v="0"/>
    <n v="3.8"/>
    <m/>
  </r>
  <r>
    <x v="118"/>
    <x v="10"/>
    <x v="9"/>
    <x v="7"/>
    <n v="0"/>
    <n v="2.4"/>
    <m/>
  </r>
  <r>
    <x v="119"/>
    <x v="11"/>
    <x v="9"/>
    <x v="7"/>
    <n v="1"/>
    <n v="3.1"/>
    <n v="33"/>
  </r>
  <r>
    <x v="120"/>
    <x v="0"/>
    <x v="10"/>
    <x v="7"/>
    <n v="1"/>
    <n v="2.2999999999999998"/>
    <n v="15"/>
  </r>
  <r>
    <x v="121"/>
    <x v="1"/>
    <x v="10"/>
    <x v="7"/>
    <n v="0"/>
    <n v="2.2999999999999998"/>
    <m/>
  </r>
  <r>
    <x v="122"/>
    <x v="2"/>
    <x v="10"/>
    <x v="7"/>
    <n v="4"/>
    <n v="1.5"/>
    <n v="32"/>
  </r>
  <r>
    <x v="123"/>
    <x v="3"/>
    <x v="10"/>
    <x v="7"/>
    <n v="3"/>
    <n v="3.2"/>
    <n v="9"/>
  </r>
  <r>
    <x v="124"/>
    <x v="4"/>
    <x v="10"/>
    <x v="7"/>
    <n v="2"/>
    <n v="3.4"/>
    <n v="3"/>
  </r>
  <r>
    <x v="125"/>
    <x v="5"/>
    <x v="10"/>
    <x v="7"/>
    <n v="0"/>
    <n v="3.5"/>
    <m/>
  </r>
  <r>
    <x v="126"/>
    <x v="6"/>
    <x v="10"/>
    <x v="7"/>
    <n v="1"/>
    <n v="3.3"/>
    <n v="5"/>
  </r>
  <r>
    <x v="127"/>
    <x v="7"/>
    <x v="10"/>
    <x v="7"/>
    <n v="1"/>
    <n v="3.1"/>
    <n v="7"/>
  </r>
  <r>
    <x v="128"/>
    <x v="8"/>
    <x v="10"/>
    <x v="7"/>
    <n v="0"/>
    <n v="1.7"/>
    <m/>
  </r>
  <r>
    <x v="129"/>
    <x v="9"/>
    <x v="10"/>
    <x v="7"/>
    <n v="0"/>
    <n v="2"/>
    <m/>
  </r>
  <r>
    <x v="130"/>
    <x v="10"/>
    <x v="10"/>
    <x v="7"/>
    <n v="3"/>
    <n v="1.9"/>
    <n v="7"/>
  </r>
  <r>
    <x v="131"/>
    <x v="11"/>
    <x v="10"/>
    <x v="7"/>
    <n v="0"/>
    <n v="0.9"/>
    <m/>
  </r>
  <r>
    <x v="132"/>
    <x v="0"/>
    <x v="11"/>
    <x v="7"/>
    <n v="2"/>
    <n v="0.6"/>
    <n v="26"/>
  </r>
  <r>
    <x v="133"/>
    <x v="1"/>
    <x v="11"/>
    <x v="7"/>
    <n v="1"/>
    <n v="1.4"/>
    <n v="29"/>
  </r>
  <r>
    <x v="134"/>
    <x v="2"/>
    <x v="11"/>
    <x v="7"/>
    <n v="0"/>
    <n v="1.8"/>
    <m/>
  </r>
  <r>
    <x v="135"/>
    <x v="3"/>
    <x v="11"/>
    <x v="7"/>
    <n v="0"/>
    <n v="1.6"/>
    <m/>
  </r>
  <r>
    <x v="136"/>
    <x v="4"/>
    <x v="11"/>
    <x v="7"/>
    <n v="0"/>
    <n v="1.2"/>
    <m/>
  </r>
  <r>
    <x v="137"/>
    <x v="5"/>
    <x v="11"/>
    <x v="7"/>
    <n v="0"/>
    <n v="1.3"/>
    <m/>
  </r>
  <r>
    <x v="138"/>
    <x v="6"/>
    <x v="11"/>
    <x v="7"/>
    <n v="2"/>
    <n v="1.5"/>
    <n v="3"/>
  </r>
  <r>
    <x v="139"/>
    <x v="7"/>
    <x v="11"/>
    <x v="7"/>
    <n v="1"/>
    <n v="1.6"/>
    <n v="95"/>
  </r>
  <r>
    <x v="140"/>
    <x v="8"/>
    <x v="11"/>
    <x v="7"/>
    <n v="0"/>
    <n v="2.5"/>
    <m/>
  </r>
  <r>
    <x v="141"/>
    <x v="9"/>
    <x v="11"/>
    <x v="7"/>
    <n v="1"/>
    <n v="2.2999999999999998"/>
    <n v="68"/>
  </r>
  <r>
    <x v="142"/>
    <x v="10"/>
    <x v="11"/>
    <x v="7"/>
    <n v="2"/>
    <n v="1.8"/>
    <n v="14"/>
  </r>
  <r>
    <x v="143"/>
    <x v="11"/>
    <x v="11"/>
    <x v="7"/>
    <n v="1"/>
    <n v="1.4"/>
    <n v="4"/>
  </r>
  <r>
    <x v="144"/>
    <x v="0"/>
    <x v="12"/>
    <x v="7"/>
    <n v="1"/>
    <n v="1.9"/>
    <n v="6"/>
  </r>
  <r>
    <x v="145"/>
    <x v="1"/>
    <x v="12"/>
    <x v="7"/>
    <n v="0"/>
    <n v="1.5"/>
    <m/>
  </r>
  <r>
    <x v="146"/>
    <x v="2"/>
    <x v="12"/>
    <x v="7"/>
    <n v="1"/>
    <n v="1.2"/>
    <n v="20"/>
  </r>
  <r>
    <x v="147"/>
    <x v="3"/>
    <x v="12"/>
    <x v="7"/>
    <n v="1"/>
    <n v="2.1"/>
    <n v="13"/>
  </r>
  <r>
    <x v="148"/>
    <x v="4"/>
    <x v="12"/>
    <x v="7"/>
    <n v="1"/>
    <n v="2.4"/>
    <n v="5"/>
  </r>
  <r>
    <x v="149"/>
    <x v="5"/>
    <x v="12"/>
    <x v="7"/>
    <n v="2"/>
    <n v="2.6"/>
    <n v="52"/>
  </r>
  <r>
    <x v="150"/>
    <x v="6"/>
    <x v="12"/>
    <x v="7"/>
    <n v="1"/>
    <n v="3.3"/>
    <n v="5"/>
  </r>
  <r>
    <x v="151"/>
    <x v="7"/>
    <x v="12"/>
    <x v="7"/>
    <n v="2"/>
    <n v="2.8"/>
    <n v="44"/>
  </r>
  <r>
    <x v="152"/>
    <x v="8"/>
    <x v="12"/>
    <x v="7"/>
    <n v="1"/>
    <n v="2.6"/>
    <n v="76"/>
  </r>
  <r>
    <x v="153"/>
    <x v="9"/>
    <x v="12"/>
    <x v="7"/>
    <n v="1"/>
    <n v="2.1"/>
    <n v="101"/>
  </r>
  <r>
    <x v="154"/>
    <x v="10"/>
    <x v="12"/>
    <x v="7"/>
    <n v="2"/>
    <n v="2.2000000000000002"/>
    <n v="39"/>
  </r>
  <r>
    <x v="155"/>
    <x v="11"/>
    <x v="12"/>
    <x v="7"/>
    <n v="0"/>
    <n v="1.8"/>
    <m/>
  </r>
  <r>
    <x v="156"/>
    <x v="0"/>
    <x v="13"/>
    <x v="7"/>
    <n v="0"/>
    <n v="1.9"/>
    <m/>
  </r>
  <r>
    <x v="157"/>
    <x v="1"/>
    <x v="13"/>
    <x v="7"/>
    <n v="0"/>
    <n v="1.3"/>
    <m/>
  </r>
  <r>
    <x v="158"/>
    <x v="2"/>
    <x v="13"/>
    <x v="7"/>
    <n v="2"/>
    <n v="0.9"/>
    <n v="29"/>
  </r>
  <r>
    <x v="159"/>
    <x v="3"/>
    <x v="13"/>
    <x v="7"/>
    <n v="1"/>
    <n v="2"/>
    <n v="2"/>
  </r>
  <r>
    <x v="160"/>
    <x v="4"/>
    <x v="13"/>
    <x v="7"/>
    <n v="1"/>
    <n v="2.2999999999999998"/>
    <n v="6"/>
  </r>
  <r>
    <x v="161"/>
    <x v="5"/>
    <x v="13"/>
    <x v="7"/>
    <n v="2"/>
    <n v="1.1000000000000001"/>
    <n v="10"/>
  </r>
  <r>
    <x v="162"/>
    <x v="6"/>
    <x v="13"/>
    <x v="7"/>
    <n v="2"/>
    <n v="2.5"/>
    <n v="8"/>
  </r>
  <r>
    <x v="164"/>
    <x v="8"/>
    <x v="13"/>
    <x v="7"/>
    <n v="1"/>
    <n v="0.5"/>
    <n v="46"/>
  </r>
  <r>
    <x v="165"/>
    <x v="9"/>
    <x v="13"/>
    <x v="7"/>
    <n v="2"/>
    <m/>
    <n v="115"/>
  </r>
  <r>
    <x v="0"/>
    <x v="0"/>
    <x v="0"/>
    <x v="8"/>
    <n v="4"/>
    <n v="3"/>
    <n v="62"/>
  </r>
  <r>
    <x v="1"/>
    <x v="1"/>
    <x v="0"/>
    <x v="8"/>
    <n v="6"/>
    <n v="2.1"/>
    <n v="50"/>
  </r>
  <r>
    <x v="2"/>
    <x v="2"/>
    <x v="0"/>
    <x v="8"/>
    <n v="8"/>
    <n v="3.4"/>
    <n v="20"/>
  </r>
  <r>
    <x v="3"/>
    <x v="3"/>
    <x v="0"/>
    <x v="8"/>
    <n v="6"/>
    <n v="3.6"/>
    <n v="32"/>
  </r>
  <r>
    <x v="4"/>
    <x v="4"/>
    <x v="0"/>
    <x v="8"/>
    <n v="10"/>
    <n v="4.2"/>
    <n v="44"/>
  </r>
  <r>
    <x v="5"/>
    <x v="5"/>
    <x v="0"/>
    <x v="8"/>
    <n v="10"/>
    <n v="3.6"/>
    <n v="42"/>
  </r>
  <r>
    <x v="6"/>
    <x v="6"/>
    <x v="0"/>
    <x v="8"/>
    <n v="13"/>
    <n v="4.2"/>
    <n v="54"/>
  </r>
  <r>
    <x v="7"/>
    <x v="7"/>
    <x v="0"/>
    <x v="8"/>
    <n v="5"/>
    <n v="6.1"/>
    <n v="20"/>
  </r>
  <r>
    <x v="8"/>
    <x v="8"/>
    <x v="0"/>
    <x v="8"/>
    <n v="8"/>
    <n v="6.8"/>
    <n v="24"/>
  </r>
  <r>
    <x v="9"/>
    <x v="9"/>
    <x v="0"/>
    <x v="8"/>
    <n v="3"/>
    <n v="6.8"/>
    <n v="69"/>
  </r>
  <r>
    <x v="10"/>
    <x v="10"/>
    <x v="0"/>
    <x v="8"/>
    <n v="6"/>
    <n v="5.8"/>
    <n v="94"/>
  </r>
  <r>
    <x v="11"/>
    <x v="11"/>
    <x v="0"/>
    <x v="8"/>
    <n v="5"/>
    <n v="5.3"/>
    <n v="118"/>
  </r>
  <r>
    <x v="12"/>
    <x v="0"/>
    <x v="1"/>
    <x v="8"/>
    <n v="4"/>
    <n v="5.3"/>
    <n v="94"/>
  </r>
  <r>
    <x v="13"/>
    <x v="1"/>
    <x v="1"/>
    <x v="8"/>
    <n v="5"/>
    <n v="6.1"/>
    <n v="42"/>
  </r>
  <r>
    <x v="14"/>
    <x v="2"/>
    <x v="1"/>
    <x v="8"/>
    <n v="4"/>
    <n v="6.3"/>
    <n v="63"/>
  </r>
  <r>
    <x v="15"/>
    <x v="3"/>
    <x v="1"/>
    <x v="8"/>
    <n v="6"/>
    <n v="6.5"/>
    <n v="65"/>
  </r>
  <r>
    <x v="16"/>
    <x v="4"/>
    <x v="1"/>
    <x v="8"/>
    <n v="9"/>
    <n v="8.3000000000000007"/>
    <n v="31"/>
  </r>
  <r>
    <x v="17"/>
    <x v="5"/>
    <x v="1"/>
    <x v="8"/>
    <n v="6"/>
    <n v="7.9"/>
    <n v="52"/>
  </r>
  <r>
    <x v="18"/>
    <x v="6"/>
    <x v="1"/>
    <x v="8"/>
    <n v="8"/>
    <n v="8.6"/>
    <n v="61"/>
  </r>
  <r>
    <x v="19"/>
    <x v="7"/>
    <x v="1"/>
    <x v="8"/>
    <n v="4"/>
    <n v="9.6"/>
    <n v="40"/>
  </r>
  <r>
    <x v="20"/>
    <x v="8"/>
    <x v="1"/>
    <x v="8"/>
    <n v="6"/>
    <n v="10.7"/>
    <n v="57"/>
  </r>
  <r>
    <x v="21"/>
    <x v="9"/>
    <x v="1"/>
    <x v="8"/>
    <n v="3"/>
    <n v="14.8"/>
    <n v="70"/>
  </r>
  <r>
    <x v="22"/>
    <x v="10"/>
    <x v="1"/>
    <x v="8"/>
    <n v="4"/>
    <n v="16"/>
    <n v="59"/>
  </r>
  <r>
    <x v="23"/>
    <x v="11"/>
    <x v="1"/>
    <x v="8"/>
    <n v="4"/>
    <n v="12.4"/>
    <n v="42"/>
  </r>
  <r>
    <x v="24"/>
    <x v="0"/>
    <x v="2"/>
    <x v="8"/>
    <n v="2"/>
    <n v="14.8"/>
    <n v="90"/>
  </r>
  <r>
    <x v="25"/>
    <x v="1"/>
    <x v="2"/>
    <x v="8"/>
    <n v="6"/>
    <n v="13.8"/>
    <n v="67"/>
  </r>
  <r>
    <x v="26"/>
    <x v="2"/>
    <x v="2"/>
    <x v="8"/>
    <n v="4"/>
    <n v="14.1"/>
    <n v="129"/>
  </r>
  <r>
    <x v="27"/>
    <x v="3"/>
    <x v="2"/>
    <x v="8"/>
    <n v="6"/>
    <n v="14"/>
    <n v="40"/>
  </r>
  <r>
    <x v="28"/>
    <x v="4"/>
    <x v="2"/>
    <x v="8"/>
    <n v="8"/>
    <n v="15.2"/>
    <n v="66"/>
  </r>
  <r>
    <x v="29"/>
    <x v="5"/>
    <x v="2"/>
    <x v="8"/>
    <n v="3"/>
    <n v="16.600000000000001"/>
    <n v="32"/>
  </r>
  <r>
    <x v="30"/>
    <x v="6"/>
    <x v="2"/>
    <x v="8"/>
    <n v="4"/>
    <n v="18"/>
    <n v="85"/>
  </r>
  <r>
    <x v="31"/>
    <x v="7"/>
    <x v="2"/>
    <x v="8"/>
    <n v="3"/>
    <n v="17.2"/>
    <n v="61"/>
  </r>
  <r>
    <x v="32"/>
    <x v="8"/>
    <x v="2"/>
    <x v="8"/>
    <n v="4"/>
    <n v="15.6"/>
    <n v="72"/>
  </r>
  <r>
    <x v="33"/>
    <x v="9"/>
    <x v="2"/>
    <x v="8"/>
    <n v="6"/>
    <n v="13.6"/>
    <n v="45"/>
  </r>
  <r>
    <x v="34"/>
    <x v="10"/>
    <x v="2"/>
    <x v="8"/>
    <n v="1"/>
    <n v="10.9"/>
    <n v="10"/>
  </r>
  <r>
    <x v="35"/>
    <x v="11"/>
    <x v="2"/>
    <x v="8"/>
    <n v="3"/>
    <n v="7.6"/>
    <n v="57"/>
  </r>
  <r>
    <x v="36"/>
    <x v="0"/>
    <x v="3"/>
    <x v="8"/>
    <n v="3"/>
    <n v="8.9"/>
    <n v="169"/>
  </r>
  <r>
    <x v="37"/>
    <x v="1"/>
    <x v="3"/>
    <x v="8"/>
    <n v="1"/>
    <n v="10.5"/>
    <n v="20"/>
  </r>
  <r>
    <x v="38"/>
    <x v="2"/>
    <x v="3"/>
    <x v="8"/>
    <n v="3"/>
    <n v="10"/>
    <n v="214"/>
  </r>
  <r>
    <x v="39"/>
    <x v="3"/>
    <x v="3"/>
    <x v="8"/>
    <n v="2"/>
    <n v="11.2"/>
    <n v="28"/>
  </r>
  <r>
    <x v="40"/>
    <x v="4"/>
    <x v="3"/>
    <x v="8"/>
    <n v="2"/>
    <n v="11.8"/>
    <n v="39"/>
  </r>
  <r>
    <x v="41"/>
    <x v="5"/>
    <x v="3"/>
    <x v="8"/>
    <n v="5"/>
    <n v="12.3"/>
    <n v="33"/>
  </r>
  <r>
    <x v="42"/>
    <x v="6"/>
    <x v="3"/>
    <x v="8"/>
    <n v="4"/>
    <n v="13.8"/>
    <n v="108"/>
  </r>
  <r>
    <x v="43"/>
    <x v="7"/>
    <x v="3"/>
    <x v="8"/>
    <n v="4"/>
    <n v="14.4"/>
    <n v="22"/>
  </r>
  <r>
    <x v="44"/>
    <x v="8"/>
    <x v="3"/>
    <x v="8"/>
    <n v="7"/>
    <n v="15.4"/>
    <n v="38"/>
  </r>
  <r>
    <x v="45"/>
    <x v="9"/>
    <x v="3"/>
    <x v="8"/>
    <n v="4"/>
    <n v="15"/>
    <n v="123"/>
  </r>
  <r>
    <x v="46"/>
    <x v="10"/>
    <x v="3"/>
    <x v="8"/>
    <n v="6"/>
    <n v="13.3"/>
    <n v="66"/>
  </r>
  <r>
    <x v="47"/>
    <x v="11"/>
    <x v="3"/>
    <x v="8"/>
    <n v="5"/>
    <n v="11.1"/>
    <n v="36"/>
  </r>
  <r>
    <x v="48"/>
    <x v="0"/>
    <x v="4"/>
    <x v="8"/>
    <n v="2"/>
    <n v="11.6"/>
    <n v="87"/>
  </r>
  <r>
    <x v="49"/>
    <x v="1"/>
    <x v="4"/>
    <x v="8"/>
    <n v="6"/>
    <n v="10.3"/>
    <n v="121"/>
  </r>
  <r>
    <x v="50"/>
    <x v="2"/>
    <x v="4"/>
    <x v="8"/>
    <n v="7"/>
    <n v="10.5"/>
    <n v="13"/>
  </r>
  <r>
    <x v="51"/>
    <x v="3"/>
    <x v="4"/>
    <x v="8"/>
    <n v="3"/>
    <n v="11.7"/>
    <n v="22"/>
  </r>
  <r>
    <x v="52"/>
    <x v="4"/>
    <x v="4"/>
    <x v="8"/>
    <n v="8"/>
    <n v="12"/>
    <n v="95"/>
  </r>
  <r>
    <x v="53"/>
    <x v="5"/>
    <x v="4"/>
    <x v="8"/>
    <n v="7"/>
    <n v="10.3"/>
    <n v="53"/>
  </r>
  <r>
    <x v="54"/>
    <x v="6"/>
    <x v="4"/>
    <x v="8"/>
    <n v="2"/>
    <n v="11"/>
    <n v="88"/>
  </r>
  <r>
    <x v="55"/>
    <x v="7"/>
    <x v="4"/>
    <x v="8"/>
    <n v="3"/>
    <n v="11.9"/>
    <n v="83"/>
  </r>
  <r>
    <x v="56"/>
    <x v="8"/>
    <x v="4"/>
    <x v="8"/>
    <n v="7"/>
    <n v="11.7"/>
    <n v="91"/>
  </r>
  <r>
    <x v="57"/>
    <x v="9"/>
    <x v="4"/>
    <x v="8"/>
    <n v="5"/>
    <n v="11.1"/>
    <n v="27"/>
  </r>
  <r>
    <x v="58"/>
    <x v="10"/>
    <x v="4"/>
    <x v="8"/>
    <n v="3"/>
    <n v="10.5"/>
    <n v="32"/>
  </r>
  <r>
    <x v="59"/>
    <x v="11"/>
    <x v="4"/>
    <x v="8"/>
    <n v="7"/>
    <n v="10.1"/>
    <n v="54"/>
  </r>
  <r>
    <x v="60"/>
    <x v="0"/>
    <x v="5"/>
    <x v="8"/>
    <n v="8"/>
    <n v="9.6"/>
    <n v="82"/>
  </r>
  <r>
    <x v="61"/>
    <x v="1"/>
    <x v="5"/>
    <x v="8"/>
    <n v="2"/>
    <n v="9.1999999999999993"/>
    <n v="10"/>
  </r>
  <r>
    <x v="62"/>
    <x v="2"/>
    <x v="5"/>
    <x v="8"/>
    <n v="6"/>
    <n v="8.8000000000000007"/>
    <n v="50"/>
  </r>
  <r>
    <x v="63"/>
    <x v="3"/>
    <x v="5"/>
    <x v="8"/>
    <n v="5"/>
    <n v="10.8"/>
    <n v="32"/>
  </r>
  <r>
    <x v="64"/>
    <x v="4"/>
    <x v="5"/>
    <x v="8"/>
    <n v="3"/>
    <n v="10.5"/>
    <n v="9"/>
  </r>
  <r>
    <x v="65"/>
    <x v="5"/>
    <x v="5"/>
    <x v="8"/>
    <n v="5"/>
    <n v="11.1"/>
    <n v="88"/>
  </r>
  <r>
    <x v="66"/>
    <x v="6"/>
    <x v="5"/>
    <x v="8"/>
    <n v="4"/>
    <n v="10.199999999999999"/>
    <n v="64"/>
  </r>
  <r>
    <x v="67"/>
    <x v="7"/>
    <x v="5"/>
    <x v="8"/>
    <n v="6"/>
    <n v="9.1999999999999993"/>
    <n v="58"/>
  </r>
  <r>
    <x v="68"/>
    <x v="8"/>
    <x v="5"/>
    <x v="8"/>
    <n v="3"/>
    <n v="10"/>
    <n v="2"/>
  </r>
  <r>
    <x v="69"/>
    <x v="9"/>
    <x v="5"/>
    <x v="8"/>
    <n v="4"/>
    <n v="10.9"/>
    <n v="157"/>
  </r>
  <r>
    <x v="70"/>
    <x v="10"/>
    <x v="5"/>
    <x v="8"/>
    <n v="1"/>
    <n v="8.8000000000000007"/>
    <n v="8"/>
  </r>
  <r>
    <x v="71"/>
    <x v="11"/>
    <x v="5"/>
    <x v="8"/>
    <n v="3"/>
    <n v="8.8000000000000007"/>
    <n v="80"/>
  </r>
  <r>
    <x v="72"/>
    <x v="0"/>
    <x v="6"/>
    <x v="8"/>
    <n v="4"/>
    <n v="8.9"/>
    <n v="88"/>
  </r>
  <r>
    <x v="73"/>
    <x v="1"/>
    <x v="6"/>
    <x v="8"/>
    <n v="3"/>
    <n v="8.1"/>
    <n v="60"/>
  </r>
  <r>
    <x v="74"/>
    <x v="2"/>
    <x v="6"/>
    <x v="8"/>
    <n v="5"/>
    <n v="8.5"/>
    <n v="25"/>
  </r>
  <r>
    <x v="75"/>
    <x v="3"/>
    <x v="6"/>
    <x v="8"/>
    <n v="1"/>
    <n v="7.5"/>
    <n v="47"/>
  </r>
  <r>
    <x v="76"/>
    <x v="4"/>
    <x v="6"/>
    <x v="8"/>
    <n v="9"/>
    <n v="8.4"/>
    <n v="44"/>
  </r>
  <r>
    <x v="77"/>
    <x v="5"/>
    <x v="6"/>
    <x v="8"/>
    <n v="4"/>
    <n v="9.6999999999999993"/>
    <n v="85"/>
  </r>
  <r>
    <x v="78"/>
    <x v="6"/>
    <x v="6"/>
    <x v="8"/>
    <n v="5"/>
    <n v="8.1999999999999993"/>
    <n v="19"/>
  </r>
  <r>
    <x v="79"/>
    <x v="7"/>
    <x v="6"/>
    <x v="8"/>
    <n v="9"/>
    <n v="9"/>
    <n v="23"/>
  </r>
  <r>
    <x v="80"/>
    <x v="8"/>
    <x v="6"/>
    <x v="8"/>
    <n v="5"/>
    <n v="8.1999999999999993"/>
    <n v="25"/>
  </r>
  <r>
    <x v="81"/>
    <x v="9"/>
    <x v="6"/>
    <x v="8"/>
    <n v="5"/>
    <n v="7.3"/>
    <n v="10"/>
  </r>
  <r>
    <x v="82"/>
    <x v="10"/>
    <x v="6"/>
    <x v="8"/>
    <n v="4"/>
    <n v="7.5"/>
    <n v="113"/>
  </r>
  <r>
    <x v="83"/>
    <x v="11"/>
    <x v="6"/>
    <x v="8"/>
    <n v="6"/>
    <n v="7.5"/>
    <n v="48"/>
  </r>
  <r>
    <x v="84"/>
    <x v="0"/>
    <x v="7"/>
    <x v="8"/>
    <n v="1"/>
    <n v="6.3"/>
    <n v="109"/>
  </r>
  <r>
    <x v="85"/>
    <x v="1"/>
    <x v="7"/>
    <x v="8"/>
    <n v="2"/>
    <n v="5.8"/>
    <n v="64"/>
  </r>
  <r>
    <x v="86"/>
    <x v="2"/>
    <x v="7"/>
    <x v="8"/>
    <n v="4"/>
    <n v="4.5"/>
    <n v="56"/>
  </r>
  <r>
    <x v="87"/>
    <x v="3"/>
    <x v="7"/>
    <x v="8"/>
    <n v="3"/>
    <n v="5.5"/>
    <n v="39"/>
  </r>
  <r>
    <x v="88"/>
    <x v="4"/>
    <x v="7"/>
    <x v="8"/>
    <n v="4"/>
    <n v="6.9"/>
    <n v="73"/>
  </r>
  <r>
    <x v="89"/>
    <x v="5"/>
    <x v="7"/>
    <x v="8"/>
    <n v="4"/>
    <n v="7.5"/>
    <n v="30"/>
  </r>
  <r>
    <x v="90"/>
    <x v="6"/>
    <x v="7"/>
    <x v="8"/>
    <n v="5"/>
    <n v="7.9"/>
    <n v="42"/>
  </r>
  <r>
    <x v="91"/>
    <x v="7"/>
    <x v="7"/>
    <x v="8"/>
    <n v="7"/>
    <n v="7.8"/>
    <n v="11"/>
  </r>
  <r>
    <x v="92"/>
    <x v="8"/>
    <x v="7"/>
    <x v="8"/>
    <n v="5"/>
    <n v="7.9"/>
    <n v="21"/>
  </r>
  <r>
    <x v="93"/>
    <x v="9"/>
    <x v="7"/>
    <x v="8"/>
    <n v="3"/>
    <n v="7.5"/>
    <n v="25"/>
  </r>
  <r>
    <x v="94"/>
    <x v="10"/>
    <x v="7"/>
    <x v="8"/>
    <n v="2"/>
    <n v="5.8"/>
    <n v="81"/>
  </r>
  <r>
    <x v="95"/>
    <x v="11"/>
    <x v="7"/>
    <x v="8"/>
    <n v="6"/>
    <n v="5.6"/>
    <n v="38"/>
  </r>
  <r>
    <x v="96"/>
    <x v="0"/>
    <x v="8"/>
    <x v="8"/>
    <n v="3"/>
    <n v="6"/>
    <n v="80"/>
  </r>
  <r>
    <x v="97"/>
    <x v="1"/>
    <x v="8"/>
    <x v="8"/>
    <n v="3"/>
    <n v="5.7"/>
    <n v="15"/>
  </r>
  <r>
    <x v="98"/>
    <x v="2"/>
    <x v="8"/>
    <x v="8"/>
    <n v="5"/>
    <n v="5.3"/>
    <n v="7"/>
  </r>
  <r>
    <x v="99"/>
    <x v="3"/>
    <x v="8"/>
    <x v="8"/>
    <n v="4"/>
    <n v="6"/>
    <n v="24"/>
  </r>
  <r>
    <x v="100"/>
    <x v="4"/>
    <x v="8"/>
    <x v="8"/>
    <n v="7"/>
    <n v="7.2"/>
    <n v="20"/>
  </r>
  <r>
    <x v="101"/>
    <x v="5"/>
    <x v="8"/>
    <x v="8"/>
    <n v="8"/>
    <n v="6.4"/>
    <n v="67"/>
  </r>
  <r>
    <x v="102"/>
    <x v="6"/>
    <x v="8"/>
    <x v="8"/>
    <n v="7"/>
    <n v="6.4"/>
    <n v="6"/>
  </r>
  <r>
    <x v="103"/>
    <x v="7"/>
    <x v="8"/>
    <x v="8"/>
    <n v="8"/>
    <n v="6.3"/>
    <n v="17"/>
  </r>
  <r>
    <x v="104"/>
    <x v="8"/>
    <x v="8"/>
    <x v="8"/>
    <n v="7"/>
    <n v="5"/>
    <n v="42"/>
  </r>
  <r>
    <x v="105"/>
    <x v="9"/>
    <x v="8"/>
    <x v="8"/>
    <n v="6"/>
    <n v="5.4"/>
    <n v="36"/>
  </r>
  <r>
    <x v="106"/>
    <x v="10"/>
    <x v="8"/>
    <x v="8"/>
    <n v="3"/>
    <n v="4.8"/>
    <n v="54"/>
  </r>
  <r>
    <x v="107"/>
    <x v="11"/>
    <x v="8"/>
    <x v="8"/>
    <n v="4"/>
    <n v="4"/>
    <n v="20"/>
  </r>
  <r>
    <x v="108"/>
    <x v="0"/>
    <x v="9"/>
    <x v="8"/>
    <n v="3"/>
    <n v="4.0999999999999996"/>
    <n v="7"/>
  </r>
  <r>
    <x v="109"/>
    <x v="1"/>
    <x v="9"/>
    <x v="8"/>
    <n v="4"/>
    <n v="3.2"/>
    <n v="44"/>
  </r>
  <r>
    <x v="110"/>
    <x v="2"/>
    <x v="9"/>
    <x v="8"/>
    <n v="9"/>
    <n v="4.4000000000000004"/>
    <n v="51"/>
  </r>
  <r>
    <x v="111"/>
    <x v="3"/>
    <x v="9"/>
    <x v="8"/>
    <n v="8"/>
    <n v="3.8"/>
    <n v="4"/>
  </r>
  <r>
    <x v="112"/>
    <x v="4"/>
    <x v="9"/>
    <x v="8"/>
    <n v="13"/>
    <n v="3.7"/>
    <n v="13"/>
  </r>
  <r>
    <x v="113"/>
    <x v="5"/>
    <x v="9"/>
    <x v="8"/>
    <n v="14"/>
    <n v="4"/>
    <n v="30"/>
  </r>
  <r>
    <x v="114"/>
    <x v="6"/>
    <x v="9"/>
    <x v="8"/>
    <n v="7"/>
    <n v="3.8"/>
    <n v="25"/>
  </r>
  <r>
    <x v="115"/>
    <x v="7"/>
    <x v="9"/>
    <x v="8"/>
    <n v="9"/>
    <n v="3"/>
    <n v="13"/>
  </r>
  <r>
    <x v="116"/>
    <x v="8"/>
    <x v="9"/>
    <x v="8"/>
    <n v="7"/>
    <n v="2.2999999999999998"/>
    <n v="27"/>
  </r>
  <r>
    <x v="117"/>
    <x v="9"/>
    <x v="9"/>
    <x v="8"/>
    <n v="6"/>
    <n v="2.5"/>
    <n v="7"/>
  </r>
  <r>
    <x v="118"/>
    <x v="10"/>
    <x v="9"/>
    <x v="8"/>
    <n v="4"/>
    <n v="2.2999999999999998"/>
    <n v="14"/>
  </r>
  <r>
    <x v="119"/>
    <x v="11"/>
    <x v="9"/>
    <x v="8"/>
    <n v="6"/>
    <n v="2.5"/>
    <n v="43"/>
  </r>
  <r>
    <x v="120"/>
    <x v="0"/>
    <x v="10"/>
    <x v="8"/>
    <n v="1"/>
    <n v="2.7"/>
    <n v="9"/>
  </r>
  <r>
    <x v="121"/>
    <x v="1"/>
    <x v="10"/>
    <x v="8"/>
    <n v="6"/>
    <n v="3.2"/>
    <n v="41"/>
  </r>
  <r>
    <x v="122"/>
    <x v="2"/>
    <x v="10"/>
    <x v="8"/>
    <n v="4"/>
    <n v="2.4"/>
    <n v="16"/>
  </r>
  <r>
    <x v="123"/>
    <x v="3"/>
    <x v="10"/>
    <x v="8"/>
    <n v="9"/>
    <n v="2.2999999999999998"/>
    <n v="9"/>
  </r>
  <r>
    <x v="124"/>
    <x v="4"/>
    <x v="10"/>
    <x v="8"/>
    <n v="8"/>
    <n v="2.8"/>
    <n v="37"/>
  </r>
  <r>
    <x v="125"/>
    <x v="5"/>
    <x v="10"/>
    <x v="8"/>
    <n v="4"/>
    <n v="3.1"/>
    <n v="12"/>
  </r>
  <r>
    <x v="126"/>
    <x v="6"/>
    <x v="10"/>
    <x v="8"/>
    <n v="8"/>
    <n v="3.2"/>
    <n v="6"/>
  </r>
  <r>
    <x v="127"/>
    <x v="7"/>
    <x v="10"/>
    <x v="8"/>
    <n v="9"/>
    <n v="2.9"/>
    <n v="10"/>
  </r>
  <r>
    <x v="128"/>
    <x v="8"/>
    <x v="10"/>
    <x v="8"/>
    <n v="10"/>
    <n v="2.8"/>
    <n v="23"/>
  </r>
  <r>
    <x v="129"/>
    <x v="9"/>
    <x v="10"/>
    <x v="8"/>
    <n v="3"/>
    <n v="2.2999999999999998"/>
    <n v="48"/>
  </r>
  <r>
    <x v="130"/>
    <x v="10"/>
    <x v="10"/>
    <x v="8"/>
    <n v="13"/>
    <n v="1.8"/>
    <n v="12"/>
  </r>
  <r>
    <x v="131"/>
    <x v="11"/>
    <x v="10"/>
    <x v="8"/>
    <n v="4"/>
    <n v="1.4"/>
    <n v="45"/>
  </r>
  <r>
    <x v="132"/>
    <x v="0"/>
    <x v="11"/>
    <x v="8"/>
    <n v="6"/>
    <n v="1.6"/>
    <n v="12"/>
  </r>
  <r>
    <x v="133"/>
    <x v="1"/>
    <x v="11"/>
    <x v="8"/>
    <n v="5"/>
    <n v="1.4"/>
    <n v="6"/>
  </r>
  <r>
    <x v="134"/>
    <x v="2"/>
    <x v="11"/>
    <x v="8"/>
    <n v="7"/>
    <n v="1.2"/>
    <n v="41"/>
  </r>
  <r>
    <x v="135"/>
    <x v="3"/>
    <x v="11"/>
    <x v="8"/>
    <n v="3"/>
    <n v="1.3"/>
    <n v="10"/>
  </r>
  <r>
    <x v="136"/>
    <x v="4"/>
    <x v="11"/>
    <x v="8"/>
    <n v="5"/>
    <n v="1.2"/>
    <n v="4"/>
  </r>
  <r>
    <x v="137"/>
    <x v="5"/>
    <x v="11"/>
    <x v="8"/>
    <n v="8"/>
    <n v="1.6"/>
    <n v="21"/>
  </r>
  <r>
    <x v="138"/>
    <x v="6"/>
    <x v="11"/>
    <x v="8"/>
    <n v="7"/>
    <n v="1.7"/>
    <n v="9"/>
  </r>
  <r>
    <x v="139"/>
    <x v="7"/>
    <x v="11"/>
    <x v="8"/>
    <n v="7"/>
    <n v="1.5"/>
    <n v="17"/>
  </r>
  <r>
    <x v="140"/>
    <x v="8"/>
    <x v="11"/>
    <x v="8"/>
    <n v="7"/>
    <n v="1"/>
    <n v="12"/>
  </r>
  <r>
    <x v="141"/>
    <x v="9"/>
    <x v="11"/>
    <x v="8"/>
    <n v="5"/>
    <n v="1.2"/>
    <n v="20"/>
  </r>
  <r>
    <x v="142"/>
    <x v="10"/>
    <x v="11"/>
    <x v="8"/>
    <n v="5"/>
    <n v="1.3"/>
    <n v="9"/>
  </r>
  <r>
    <x v="143"/>
    <x v="11"/>
    <x v="11"/>
    <x v="8"/>
    <n v="1"/>
    <n v="1.5"/>
    <n v="10"/>
  </r>
  <r>
    <x v="144"/>
    <x v="0"/>
    <x v="12"/>
    <x v="8"/>
    <n v="2"/>
    <n v="1.4"/>
    <n v="15"/>
  </r>
  <r>
    <x v="145"/>
    <x v="1"/>
    <x v="12"/>
    <x v="8"/>
    <n v="4"/>
    <n v="1.2"/>
    <n v="5"/>
  </r>
  <r>
    <x v="146"/>
    <x v="2"/>
    <x v="12"/>
    <x v="8"/>
    <n v="11"/>
    <n v="1.7"/>
    <n v="6"/>
  </r>
  <r>
    <x v="147"/>
    <x v="3"/>
    <x v="12"/>
    <x v="8"/>
    <n v="7"/>
    <n v="1.3"/>
    <n v="6"/>
  </r>
  <r>
    <x v="148"/>
    <x v="4"/>
    <x v="12"/>
    <x v="8"/>
    <n v="4"/>
    <n v="1.7"/>
    <n v="7"/>
  </r>
  <r>
    <x v="149"/>
    <x v="5"/>
    <x v="12"/>
    <x v="8"/>
    <n v="8"/>
    <n v="1.5"/>
    <n v="27"/>
  </r>
  <r>
    <x v="150"/>
    <x v="6"/>
    <x v="12"/>
    <x v="8"/>
    <n v="13"/>
    <n v="1.4"/>
    <n v="5"/>
  </r>
  <r>
    <x v="151"/>
    <x v="7"/>
    <x v="12"/>
    <x v="8"/>
    <n v="7"/>
    <n v="2.7"/>
    <n v="13"/>
  </r>
  <r>
    <x v="152"/>
    <x v="8"/>
    <x v="12"/>
    <x v="8"/>
    <n v="3"/>
    <n v="2.4"/>
    <n v="8"/>
  </r>
  <r>
    <x v="153"/>
    <x v="9"/>
    <x v="12"/>
    <x v="8"/>
    <n v="8"/>
    <n v="2.1"/>
    <n v="34"/>
  </r>
  <r>
    <x v="154"/>
    <x v="10"/>
    <x v="12"/>
    <x v="8"/>
    <n v="6"/>
    <n v="1.3"/>
    <n v="47"/>
  </r>
  <r>
    <x v="155"/>
    <x v="11"/>
    <x v="12"/>
    <x v="8"/>
    <n v="3"/>
    <n v="1.1000000000000001"/>
    <n v="85"/>
  </r>
  <r>
    <x v="156"/>
    <x v="0"/>
    <x v="13"/>
    <x v="8"/>
    <n v="6"/>
    <n v="1.4"/>
    <n v="20"/>
  </r>
  <r>
    <x v="157"/>
    <x v="1"/>
    <x v="13"/>
    <x v="8"/>
    <n v="6"/>
    <n v="1.3"/>
    <n v="19"/>
  </r>
  <r>
    <x v="158"/>
    <x v="2"/>
    <x v="13"/>
    <x v="8"/>
    <n v="8"/>
    <n v="1.2"/>
    <n v="66"/>
  </r>
  <r>
    <x v="159"/>
    <x v="3"/>
    <x v="13"/>
    <x v="8"/>
    <n v="7"/>
    <n v="0.9"/>
    <n v="39"/>
  </r>
  <r>
    <x v="160"/>
    <x v="4"/>
    <x v="13"/>
    <x v="8"/>
    <n v="10"/>
    <n v="2.2000000000000002"/>
    <n v="6"/>
  </r>
  <r>
    <x v="161"/>
    <x v="5"/>
    <x v="13"/>
    <x v="8"/>
    <n v="6"/>
    <n v="1.7"/>
    <n v="5"/>
  </r>
  <r>
    <x v="162"/>
    <x v="6"/>
    <x v="13"/>
    <x v="8"/>
    <n v="5"/>
    <n v="1.7"/>
    <n v="6"/>
  </r>
  <r>
    <x v="164"/>
    <x v="8"/>
    <x v="13"/>
    <x v="8"/>
    <n v="8"/>
    <n v="1.2"/>
    <n v="8"/>
  </r>
  <r>
    <x v="165"/>
    <x v="9"/>
    <x v="13"/>
    <x v="8"/>
    <n v="6"/>
    <n v="1.2"/>
    <n v="44"/>
  </r>
  <r>
    <x v="0"/>
    <x v="0"/>
    <x v="0"/>
    <x v="9"/>
    <n v="6"/>
    <n v="3"/>
    <n v="75"/>
  </r>
  <r>
    <x v="1"/>
    <x v="1"/>
    <x v="0"/>
    <x v="9"/>
    <n v="8"/>
    <n v="3.3"/>
    <n v="53"/>
  </r>
  <r>
    <x v="2"/>
    <x v="2"/>
    <x v="0"/>
    <x v="9"/>
    <n v="17"/>
    <n v="3.1"/>
    <n v="20"/>
  </r>
  <r>
    <x v="3"/>
    <x v="3"/>
    <x v="0"/>
    <x v="9"/>
    <n v="13"/>
    <n v="3.1"/>
    <n v="24"/>
  </r>
  <r>
    <x v="4"/>
    <x v="4"/>
    <x v="0"/>
    <x v="9"/>
    <n v="12"/>
    <n v="3.8"/>
    <n v="41"/>
  </r>
  <r>
    <x v="5"/>
    <x v="5"/>
    <x v="0"/>
    <x v="9"/>
    <n v="11"/>
    <n v="4.2"/>
    <n v="19"/>
  </r>
  <r>
    <x v="6"/>
    <x v="6"/>
    <x v="0"/>
    <x v="9"/>
    <n v="11"/>
    <n v="4.8"/>
    <n v="21"/>
  </r>
  <r>
    <x v="7"/>
    <x v="7"/>
    <x v="0"/>
    <x v="9"/>
    <n v="9"/>
    <n v="5.8"/>
    <n v="35"/>
  </r>
  <r>
    <x v="8"/>
    <x v="8"/>
    <x v="0"/>
    <x v="9"/>
    <n v="10"/>
    <n v="5.9"/>
    <n v="53"/>
  </r>
  <r>
    <x v="9"/>
    <x v="9"/>
    <x v="0"/>
    <x v="9"/>
    <n v="8"/>
    <n v="5.0999999999999996"/>
    <n v="59"/>
  </r>
  <r>
    <x v="10"/>
    <x v="10"/>
    <x v="0"/>
    <x v="9"/>
    <n v="10"/>
    <n v="4.5"/>
    <n v="39"/>
  </r>
  <r>
    <x v="11"/>
    <x v="11"/>
    <x v="0"/>
    <x v="9"/>
    <n v="7"/>
    <n v="4"/>
    <n v="87"/>
  </r>
  <r>
    <x v="12"/>
    <x v="0"/>
    <x v="1"/>
    <x v="9"/>
    <n v="6"/>
    <n v="3.8"/>
    <n v="84"/>
  </r>
  <r>
    <x v="13"/>
    <x v="1"/>
    <x v="1"/>
    <x v="9"/>
    <n v="10"/>
    <n v="3.7"/>
    <n v="78"/>
  </r>
  <r>
    <x v="14"/>
    <x v="2"/>
    <x v="1"/>
    <x v="9"/>
    <n v="21"/>
    <n v="3.9"/>
    <n v="35"/>
  </r>
  <r>
    <x v="15"/>
    <x v="3"/>
    <x v="1"/>
    <x v="9"/>
    <n v="13"/>
    <n v="3.2"/>
    <n v="75"/>
  </r>
  <r>
    <x v="16"/>
    <x v="4"/>
    <x v="1"/>
    <x v="9"/>
    <n v="9"/>
    <n v="4.5"/>
    <n v="19"/>
  </r>
  <r>
    <x v="17"/>
    <x v="5"/>
    <x v="1"/>
    <x v="9"/>
    <n v="14"/>
    <n v="3.8"/>
    <n v="38"/>
  </r>
  <r>
    <x v="18"/>
    <x v="6"/>
    <x v="1"/>
    <x v="9"/>
    <n v="14"/>
    <n v="4.7"/>
    <n v="34"/>
  </r>
  <r>
    <x v="19"/>
    <x v="7"/>
    <x v="1"/>
    <x v="9"/>
    <n v="5"/>
    <n v="4.5999999999999996"/>
    <n v="23"/>
  </r>
  <r>
    <x v="20"/>
    <x v="8"/>
    <x v="1"/>
    <x v="9"/>
    <n v="10"/>
    <n v="4.7"/>
    <n v="48"/>
  </r>
  <r>
    <x v="21"/>
    <x v="9"/>
    <x v="1"/>
    <x v="9"/>
    <n v="8"/>
    <n v="5.0999999999999996"/>
    <n v="25"/>
  </r>
  <r>
    <x v="22"/>
    <x v="10"/>
    <x v="1"/>
    <x v="9"/>
    <n v="2"/>
    <n v="5.3"/>
    <n v="104"/>
  </r>
  <r>
    <x v="23"/>
    <x v="11"/>
    <x v="1"/>
    <x v="9"/>
    <n v="5"/>
    <n v="4.7"/>
    <n v="28"/>
  </r>
  <r>
    <x v="24"/>
    <x v="0"/>
    <x v="2"/>
    <x v="9"/>
    <n v="2"/>
    <n v="5.7"/>
    <n v="61"/>
  </r>
  <r>
    <x v="25"/>
    <x v="1"/>
    <x v="2"/>
    <x v="9"/>
    <n v="2"/>
    <n v="5.6"/>
    <n v="76"/>
  </r>
  <r>
    <x v="26"/>
    <x v="2"/>
    <x v="2"/>
    <x v="9"/>
    <n v="9"/>
    <n v="5.7"/>
    <n v="57"/>
  </r>
  <r>
    <x v="27"/>
    <x v="3"/>
    <x v="2"/>
    <x v="9"/>
    <n v="9"/>
    <n v="5.9"/>
    <n v="21"/>
  </r>
  <r>
    <x v="28"/>
    <x v="4"/>
    <x v="2"/>
    <x v="9"/>
    <n v="5"/>
    <n v="5.4"/>
    <n v="61"/>
  </r>
  <r>
    <x v="29"/>
    <x v="5"/>
    <x v="2"/>
    <x v="9"/>
    <n v="7"/>
    <n v="6"/>
    <n v="89"/>
  </r>
  <r>
    <x v="30"/>
    <x v="6"/>
    <x v="2"/>
    <x v="9"/>
    <n v="4"/>
    <n v="6.5"/>
    <n v="83"/>
  </r>
  <r>
    <x v="31"/>
    <x v="7"/>
    <x v="2"/>
    <x v="9"/>
    <n v="6"/>
    <n v="6.8"/>
    <n v="55"/>
  </r>
  <r>
    <x v="32"/>
    <x v="8"/>
    <x v="2"/>
    <x v="9"/>
    <n v="5"/>
    <n v="6.2"/>
    <n v="37"/>
  </r>
  <r>
    <x v="33"/>
    <x v="9"/>
    <x v="2"/>
    <x v="9"/>
    <n v="4"/>
    <n v="6.8"/>
    <n v="116"/>
  </r>
  <r>
    <x v="34"/>
    <x v="10"/>
    <x v="2"/>
    <x v="9"/>
    <n v="3"/>
    <n v="6.9"/>
    <n v="114"/>
  </r>
  <r>
    <x v="35"/>
    <x v="11"/>
    <x v="2"/>
    <x v="9"/>
    <n v="1"/>
    <n v="6.6"/>
    <n v="174"/>
  </r>
  <r>
    <x v="36"/>
    <x v="0"/>
    <x v="3"/>
    <x v="9"/>
    <n v="4"/>
    <n v="6.8"/>
    <n v="127"/>
  </r>
  <r>
    <x v="37"/>
    <x v="1"/>
    <x v="3"/>
    <x v="9"/>
    <n v="0"/>
    <n v="5.8"/>
    <m/>
  </r>
  <r>
    <x v="38"/>
    <x v="2"/>
    <x v="3"/>
    <x v="9"/>
    <n v="5"/>
    <n v="8"/>
    <n v="89"/>
  </r>
  <r>
    <x v="39"/>
    <x v="3"/>
    <x v="3"/>
    <x v="9"/>
    <n v="5"/>
    <n v="7.4"/>
    <n v="37"/>
  </r>
  <r>
    <x v="40"/>
    <x v="4"/>
    <x v="3"/>
    <x v="9"/>
    <n v="5"/>
    <n v="7.5"/>
    <n v="18"/>
  </r>
  <r>
    <x v="41"/>
    <x v="5"/>
    <x v="3"/>
    <x v="9"/>
    <n v="6"/>
    <n v="8.3000000000000007"/>
    <n v="37"/>
  </r>
  <r>
    <x v="42"/>
    <x v="6"/>
    <x v="3"/>
    <x v="9"/>
    <n v="4"/>
    <n v="11.5"/>
    <n v="26"/>
  </r>
  <r>
    <x v="43"/>
    <x v="7"/>
    <x v="3"/>
    <x v="9"/>
    <n v="3"/>
    <n v="12"/>
    <n v="32"/>
  </r>
  <r>
    <x v="44"/>
    <x v="8"/>
    <x v="3"/>
    <x v="9"/>
    <n v="4"/>
    <n v="10.1"/>
    <n v="73"/>
  </r>
  <r>
    <x v="45"/>
    <x v="9"/>
    <x v="3"/>
    <x v="9"/>
    <n v="11"/>
    <n v="8.5"/>
    <n v="76"/>
  </r>
  <r>
    <x v="46"/>
    <x v="10"/>
    <x v="3"/>
    <x v="9"/>
    <n v="4"/>
    <n v="7.6"/>
    <n v="33"/>
  </r>
  <r>
    <x v="47"/>
    <x v="11"/>
    <x v="3"/>
    <x v="9"/>
    <n v="3"/>
    <n v="6.5"/>
    <n v="41"/>
  </r>
  <r>
    <x v="48"/>
    <x v="0"/>
    <x v="4"/>
    <x v="9"/>
    <n v="5"/>
    <n v="5.0999999999999996"/>
    <n v="35"/>
  </r>
  <r>
    <x v="49"/>
    <x v="1"/>
    <x v="4"/>
    <x v="9"/>
    <n v="4"/>
    <n v="6.4"/>
    <n v="59"/>
  </r>
  <r>
    <x v="50"/>
    <x v="2"/>
    <x v="4"/>
    <x v="9"/>
    <n v="6"/>
    <n v="5.0999999999999996"/>
    <n v="29"/>
  </r>
  <r>
    <x v="51"/>
    <x v="3"/>
    <x v="4"/>
    <x v="9"/>
    <n v="6"/>
    <n v="5.8"/>
    <n v="87"/>
  </r>
  <r>
    <x v="52"/>
    <x v="4"/>
    <x v="4"/>
    <x v="9"/>
    <n v="9"/>
    <n v="5.7"/>
    <n v="22"/>
  </r>
  <r>
    <x v="53"/>
    <x v="5"/>
    <x v="4"/>
    <x v="9"/>
    <n v="3"/>
    <n v="6"/>
    <n v="7"/>
  </r>
  <r>
    <x v="54"/>
    <x v="6"/>
    <x v="4"/>
    <x v="9"/>
    <n v="5"/>
    <n v="6.8"/>
    <n v="43"/>
  </r>
  <r>
    <x v="55"/>
    <x v="7"/>
    <x v="4"/>
    <x v="9"/>
    <n v="2"/>
    <n v="7.7"/>
    <n v="51"/>
  </r>
  <r>
    <x v="56"/>
    <x v="8"/>
    <x v="4"/>
    <x v="9"/>
    <n v="4"/>
    <n v="8.1"/>
    <n v="4"/>
  </r>
  <r>
    <x v="57"/>
    <x v="9"/>
    <x v="4"/>
    <x v="9"/>
    <n v="6"/>
    <n v="6.6"/>
    <n v="25"/>
  </r>
  <r>
    <x v="58"/>
    <x v="10"/>
    <x v="4"/>
    <x v="9"/>
    <n v="5"/>
    <n v="6.7"/>
    <n v="24"/>
  </r>
  <r>
    <x v="59"/>
    <x v="11"/>
    <x v="4"/>
    <x v="9"/>
    <n v="5"/>
    <n v="7.3"/>
    <n v="91"/>
  </r>
  <r>
    <x v="60"/>
    <x v="0"/>
    <x v="5"/>
    <x v="9"/>
    <n v="4"/>
    <n v="5.5"/>
    <n v="50"/>
  </r>
  <r>
    <x v="61"/>
    <x v="1"/>
    <x v="5"/>
    <x v="9"/>
    <n v="3"/>
    <n v="5.7"/>
    <n v="7"/>
  </r>
  <r>
    <x v="62"/>
    <x v="2"/>
    <x v="5"/>
    <x v="9"/>
    <n v="7"/>
    <n v="7.5"/>
    <n v="13"/>
  </r>
  <r>
    <x v="63"/>
    <x v="3"/>
    <x v="5"/>
    <x v="9"/>
    <n v="7"/>
    <n v="7.2"/>
    <n v="118"/>
  </r>
  <r>
    <x v="64"/>
    <x v="4"/>
    <x v="5"/>
    <x v="9"/>
    <n v="2"/>
    <n v="7.4"/>
    <n v="36"/>
  </r>
  <r>
    <x v="65"/>
    <x v="5"/>
    <x v="5"/>
    <x v="9"/>
    <n v="9"/>
    <n v="7.3"/>
    <n v="37"/>
  </r>
  <r>
    <x v="66"/>
    <x v="6"/>
    <x v="5"/>
    <x v="9"/>
    <n v="2"/>
    <n v="6.5"/>
    <n v="117"/>
  </r>
  <r>
    <x v="67"/>
    <x v="7"/>
    <x v="5"/>
    <x v="9"/>
    <n v="8"/>
    <n v="6.3"/>
    <n v="24"/>
  </r>
  <r>
    <x v="68"/>
    <x v="8"/>
    <x v="5"/>
    <x v="9"/>
    <n v="5"/>
    <n v="6.5"/>
    <n v="32"/>
  </r>
  <r>
    <x v="69"/>
    <x v="9"/>
    <x v="5"/>
    <x v="9"/>
    <n v="5"/>
    <n v="5.6"/>
    <n v="44"/>
  </r>
  <r>
    <x v="70"/>
    <x v="10"/>
    <x v="5"/>
    <x v="9"/>
    <n v="3"/>
    <n v="4.4000000000000004"/>
    <n v="75"/>
  </r>
  <r>
    <x v="71"/>
    <x v="11"/>
    <x v="5"/>
    <x v="9"/>
    <n v="6"/>
    <n v="4.0999999999999996"/>
    <n v="66"/>
  </r>
  <r>
    <x v="72"/>
    <x v="0"/>
    <x v="6"/>
    <x v="9"/>
    <n v="8"/>
    <n v="3.6"/>
    <n v="41"/>
  </r>
  <r>
    <x v="73"/>
    <x v="1"/>
    <x v="6"/>
    <x v="9"/>
    <n v="5"/>
    <n v="3.4"/>
    <n v="46"/>
  </r>
  <r>
    <x v="74"/>
    <x v="2"/>
    <x v="6"/>
    <x v="9"/>
    <n v="3"/>
    <n v="3.6"/>
    <n v="30"/>
  </r>
  <r>
    <x v="75"/>
    <x v="3"/>
    <x v="6"/>
    <x v="9"/>
    <n v="7"/>
    <n v="4.2"/>
    <n v="23"/>
  </r>
  <r>
    <x v="76"/>
    <x v="4"/>
    <x v="6"/>
    <x v="9"/>
    <n v="7"/>
    <n v="4.0999999999999996"/>
    <n v="4"/>
  </r>
  <r>
    <x v="77"/>
    <x v="5"/>
    <x v="6"/>
    <x v="9"/>
    <n v="11"/>
    <n v="5"/>
    <n v="10"/>
  </r>
  <r>
    <x v="78"/>
    <x v="6"/>
    <x v="6"/>
    <x v="9"/>
    <n v="7"/>
    <n v="4.3"/>
    <n v="6"/>
  </r>
  <r>
    <x v="79"/>
    <x v="7"/>
    <x v="6"/>
    <x v="9"/>
    <n v="11"/>
    <n v="3.2"/>
    <n v="9"/>
  </r>
  <r>
    <x v="80"/>
    <x v="8"/>
    <x v="6"/>
    <x v="9"/>
    <n v="6"/>
    <n v="3.6"/>
    <n v="50"/>
  </r>
  <r>
    <x v="81"/>
    <x v="9"/>
    <x v="6"/>
    <x v="9"/>
    <n v="7"/>
    <n v="2.7"/>
    <n v="70"/>
  </r>
  <r>
    <x v="82"/>
    <x v="10"/>
    <x v="6"/>
    <x v="9"/>
    <n v="5"/>
    <n v="2.5"/>
    <n v="4"/>
  </r>
  <r>
    <x v="83"/>
    <x v="11"/>
    <x v="6"/>
    <x v="9"/>
    <n v="5"/>
    <n v="2.6"/>
    <n v="29"/>
  </r>
  <r>
    <x v="84"/>
    <x v="0"/>
    <x v="7"/>
    <x v="9"/>
    <n v="6"/>
    <n v="3"/>
    <n v="6"/>
  </r>
  <r>
    <x v="85"/>
    <x v="1"/>
    <x v="7"/>
    <x v="9"/>
    <n v="2"/>
    <n v="3"/>
    <n v="65"/>
  </r>
  <r>
    <x v="86"/>
    <x v="2"/>
    <x v="7"/>
    <x v="9"/>
    <n v="4"/>
    <n v="2.5"/>
    <n v="29"/>
  </r>
  <r>
    <x v="87"/>
    <x v="3"/>
    <x v="7"/>
    <x v="9"/>
    <n v="9"/>
    <n v="2.8"/>
    <n v="41"/>
  </r>
  <r>
    <x v="88"/>
    <x v="4"/>
    <x v="7"/>
    <x v="9"/>
    <n v="9"/>
    <n v="3.6"/>
    <n v="37"/>
  </r>
  <r>
    <x v="89"/>
    <x v="5"/>
    <x v="7"/>
    <x v="9"/>
    <n v="10"/>
    <n v="5.0999999999999996"/>
    <n v="18"/>
  </r>
  <r>
    <x v="90"/>
    <x v="6"/>
    <x v="7"/>
    <x v="9"/>
    <n v="4"/>
    <n v="5.9"/>
    <n v="12"/>
  </r>
  <r>
    <x v="91"/>
    <x v="7"/>
    <x v="7"/>
    <x v="9"/>
    <n v="7"/>
    <n v="5.2"/>
    <n v="30"/>
  </r>
  <r>
    <x v="92"/>
    <x v="8"/>
    <x v="7"/>
    <x v="9"/>
    <n v="10"/>
    <n v="3.9"/>
    <n v="15"/>
  </r>
  <r>
    <x v="93"/>
    <x v="9"/>
    <x v="7"/>
    <x v="9"/>
    <n v="13"/>
    <n v="3.2"/>
    <n v="28"/>
  </r>
  <r>
    <x v="94"/>
    <x v="10"/>
    <x v="7"/>
    <x v="9"/>
    <n v="8"/>
    <n v="3"/>
    <n v="60"/>
  </r>
  <r>
    <x v="95"/>
    <x v="11"/>
    <x v="7"/>
    <x v="9"/>
    <n v="6"/>
    <n v="3.3"/>
    <n v="52"/>
  </r>
  <r>
    <x v="96"/>
    <x v="0"/>
    <x v="8"/>
    <x v="9"/>
    <n v="1"/>
    <n v="2.7"/>
    <n v="36"/>
  </r>
  <r>
    <x v="97"/>
    <x v="1"/>
    <x v="8"/>
    <x v="9"/>
    <n v="7"/>
    <n v="2.4"/>
    <n v="24"/>
  </r>
  <r>
    <x v="98"/>
    <x v="2"/>
    <x v="8"/>
    <x v="9"/>
    <n v="7"/>
    <n v="2.6"/>
    <n v="67"/>
  </r>
  <r>
    <x v="99"/>
    <x v="3"/>
    <x v="8"/>
    <x v="9"/>
    <n v="5"/>
    <n v="3.5"/>
    <n v="3"/>
  </r>
  <r>
    <x v="100"/>
    <x v="4"/>
    <x v="8"/>
    <x v="9"/>
    <n v="8"/>
    <n v="3"/>
    <n v="41"/>
  </r>
  <r>
    <x v="101"/>
    <x v="5"/>
    <x v="8"/>
    <x v="9"/>
    <n v="11"/>
    <n v="3.2"/>
    <n v="10"/>
  </r>
  <r>
    <x v="102"/>
    <x v="6"/>
    <x v="8"/>
    <x v="9"/>
    <n v="7"/>
    <n v="3.8"/>
    <n v="3"/>
  </r>
  <r>
    <x v="103"/>
    <x v="7"/>
    <x v="8"/>
    <x v="9"/>
    <n v="8"/>
    <n v="3.9"/>
    <n v="10"/>
  </r>
  <r>
    <x v="104"/>
    <x v="8"/>
    <x v="8"/>
    <x v="9"/>
    <n v="8"/>
    <n v="4.8"/>
    <n v="23"/>
  </r>
  <r>
    <x v="105"/>
    <x v="9"/>
    <x v="8"/>
    <x v="9"/>
    <n v="5"/>
    <n v="3.6"/>
    <n v="28"/>
  </r>
  <r>
    <x v="106"/>
    <x v="10"/>
    <x v="8"/>
    <x v="9"/>
    <n v="7"/>
    <n v="1.8"/>
    <n v="17"/>
  </r>
  <r>
    <x v="107"/>
    <x v="11"/>
    <x v="8"/>
    <x v="9"/>
    <n v="8"/>
    <n v="2.2000000000000002"/>
    <n v="36"/>
  </r>
  <r>
    <x v="108"/>
    <x v="0"/>
    <x v="9"/>
    <x v="9"/>
    <n v="4"/>
    <n v="1.5"/>
    <n v="24"/>
  </r>
  <r>
    <x v="109"/>
    <x v="1"/>
    <x v="9"/>
    <x v="9"/>
    <n v="7"/>
    <n v="2.5"/>
    <n v="42"/>
  </r>
  <r>
    <x v="110"/>
    <x v="2"/>
    <x v="9"/>
    <x v="9"/>
    <n v="5"/>
    <n v="1.9"/>
    <n v="36"/>
  </r>
  <r>
    <x v="111"/>
    <x v="3"/>
    <x v="9"/>
    <x v="9"/>
    <n v="8"/>
    <n v="2.4"/>
    <n v="8"/>
  </r>
  <r>
    <x v="112"/>
    <x v="4"/>
    <x v="9"/>
    <x v="9"/>
    <n v="8"/>
    <n v="3.1"/>
    <n v="18"/>
  </r>
  <r>
    <x v="113"/>
    <x v="5"/>
    <x v="9"/>
    <x v="9"/>
    <n v="9"/>
    <n v="3.2"/>
    <n v="7"/>
  </r>
  <r>
    <x v="114"/>
    <x v="6"/>
    <x v="9"/>
    <x v="9"/>
    <n v="18"/>
    <n v="2.8"/>
    <n v="11"/>
  </r>
  <r>
    <x v="115"/>
    <x v="7"/>
    <x v="9"/>
    <x v="9"/>
    <n v="15"/>
    <n v="2.2999999999999998"/>
    <n v="17"/>
  </r>
  <r>
    <x v="116"/>
    <x v="8"/>
    <x v="9"/>
    <x v="9"/>
    <n v="14"/>
    <n v="1.9"/>
    <n v="28"/>
  </r>
  <r>
    <x v="117"/>
    <x v="9"/>
    <x v="9"/>
    <x v="9"/>
    <n v="8"/>
    <n v="1.6"/>
    <n v="9"/>
  </r>
  <r>
    <x v="118"/>
    <x v="10"/>
    <x v="9"/>
    <x v="9"/>
    <n v="5"/>
    <n v="1.2"/>
    <n v="26"/>
  </r>
  <r>
    <x v="119"/>
    <x v="11"/>
    <x v="9"/>
    <x v="9"/>
    <n v="9"/>
    <n v="0.8"/>
    <n v="15"/>
  </r>
  <r>
    <x v="120"/>
    <x v="0"/>
    <x v="10"/>
    <x v="9"/>
    <n v="5"/>
    <n v="1.2"/>
    <n v="13"/>
  </r>
  <r>
    <x v="121"/>
    <x v="1"/>
    <x v="10"/>
    <x v="9"/>
    <n v="4"/>
    <n v="0.8"/>
    <n v="4"/>
  </r>
  <r>
    <x v="122"/>
    <x v="2"/>
    <x v="10"/>
    <x v="9"/>
    <n v="5"/>
    <n v="0.7"/>
    <n v="42"/>
  </r>
  <r>
    <x v="123"/>
    <x v="3"/>
    <x v="10"/>
    <x v="9"/>
    <n v="10"/>
    <n v="0.8"/>
    <n v="4"/>
  </r>
  <r>
    <x v="124"/>
    <x v="4"/>
    <x v="10"/>
    <x v="9"/>
    <n v="8"/>
    <n v="1.2"/>
    <n v="11"/>
  </r>
  <r>
    <x v="125"/>
    <x v="5"/>
    <x v="10"/>
    <x v="9"/>
    <n v="13"/>
    <n v="1.7"/>
    <n v="14"/>
  </r>
  <r>
    <x v="126"/>
    <x v="6"/>
    <x v="10"/>
    <x v="9"/>
    <n v="11"/>
    <n v="1.2"/>
    <n v="6"/>
  </r>
  <r>
    <x v="127"/>
    <x v="7"/>
    <x v="10"/>
    <x v="9"/>
    <n v="11"/>
    <n v="1.7"/>
    <n v="11"/>
  </r>
  <r>
    <x v="128"/>
    <x v="8"/>
    <x v="10"/>
    <x v="9"/>
    <n v="9"/>
    <n v="1.9"/>
    <n v="6"/>
  </r>
  <r>
    <x v="129"/>
    <x v="9"/>
    <x v="10"/>
    <x v="9"/>
    <n v="3"/>
    <n v="2.2999999999999998"/>
    <n v="5"/>
  </r>
  <r>
    <x v="130"/>
    <x v="10"/>
    <x v="10"/>
    <x v="9"/>
    <n v="4"/>
    <n v="1.3"/>
    <n v="30"/>
  </r>
  <r>
    <x v="131"/>
    <x v="11"/>
    <x v="10"/>
    <x v="9"/>
    <n v="6"/>
    <n v="0.9"/>
    <n v="8"/>
  </r>
  <r>
    <x v="132"/>
    <x v="0"/>
    <x v="11"/>
    <x v="9"/>
    <n v="5"/>
    <n v="1.1000000000000001"/>
    <n v="16"/>
  </r>
  <r>
    <x v="133"/>
    <x v="1"/>
    <x v="11"/>
    <x v="9"/>
    <n v="9"/>
    <n v="0.4"/>
    <n v="14"/>
  </r>
  <r>
    <x v="134"/>
    <x v="2"/>
    <x v="11"/>
    <x v="9"/>
    <n v="14"/>
    <n v="0.5"/>
    <n v="12"/>
  </r>
  <r>
    <x v="135"/>
    <x v="3"/>
    <x v="11"/>
    <x v="9"/>
    <n v="11"/>
    <n v="0.6"/>
    <n v="13"/>
  </r>
  <r>
    <x v="136"/>
    <x v="4"/>
    <x v="11"/>
    <x v="9"/>
    <n v="7"/>
    <n v="0.7"/>
    <n v="8"/>
  </r>
  <r>
    <x v="137"/>
    <x v="5"/>
    <x v="11"/>
    <x v="9"/>
    <n v="7"/>
    <n v="2"/>
    <n v="4"/>
  </r>
  <r>
    <x v="138"/>
    <x v="6"/>
    <x v="11"/>
    <x v="9"/>
    <n v="10"/>
    <n v="3.1"/>
    <n v="8"/>
  </r>
  <r>
    <x v="139"/>
    <x v="7"/>
    <x v="11"/>
    <x v="9"/>
    <n v="16"/>
    <n v="1.5"/>
    <n v="7"/>
  </r>
  <r>
    <x v="140"/>
    <x v="8"/>
    <x v="11"/>
    <x v="9"/>
    <n v="20"/>
    <n v="0.9"/>
    <n v="17"/>
  </r>
  <r>
    <x v="141"/>
    <x v="9"/>
    <x v="11"/>
    <x v="9"/>
    <n v="10"/>
    <n v="0.5"/>
    <n v="27"/>
  </r>
  <r>
    <x v="142"/>
    <x v="10"/>
    <x v="11"/>
    <x v="9"/>
    <n v="7"/>
    <n v="0.2"/>
    <n v="12"/>
  </r>
  <r>
    <x v="143"/>
    <x v="11"/>
    <x v="11"/>
    <x v="9"/>
    <n v="7"/>
    <n v="0.3"/>
    <n v="32"/>
  </r>
  <r>
    <x v="144"/>
    <x v="0"/>
    <x v="12"/>
    <x v="9"/>
    <n v="6"/>
    <n v="0.4"/>
    <n v="8"/>
  </r>
  <r>
    <x v="145"/>
    <x v="1"/>
    <x v="12"/>
    <x v="9"/>
    <n v="4"/>
    <n v="0.5"/>
    <n v="10"/>
  </r>
  <r>
    <x v="146"/>
    <x v="2"/>
    <x v="12"/>
    <x v="9"/>
    <n v="3"/>
    <n v="0.4"/>
    <n v="7"/>
  </r>
  <r>
    <x v="147"/>
    <x v="3"/>
    <x v="12"/>
    <x v="9"/>
    <n v="6"/>
    <n v="1.1000000000000001"/>
    <n v="5"/>
  </r>
  <r>
    <x v="148"/>
    <x v="4"/>
    <x v="12"/>
    <x v="9"/>
    <n v="13"/>
    <n v="0.6"/>
    <n v="4"/>
  </r>
  <r>
    <x v="149"/>
    <x v="5"/>
    <x v="12"/>
    <x v="9"/>
    <n v="11"/>
    <n v="1"/>
    <n v="5"/>
  </r>
  <r>
    <x v="150"/>
    <x v="6"/>
    <x v="12"/>
    <x v="9"/>
    <n v="8"/>
    <n v="1"/>
    <n v="5"/>
  </r>
  <r>
    <x v="151"/>
    <x v="7"/>
    <x v="12"/>
    <x v="9"/>
    <n v="9"/>
    <n v="1.6"/>
    <n v="7"/>
  </r>
  <r>
    <x v="152"/>
    <x v="8"/>
    <x v="12"/>
    <x v="9"/>
    <n v="9"/>
    <n v="1.5"/>
    <n v="9"/>
  </r>
  <r>
    <x v="153"/>
    <x v="9"/>
    <x v="12"/>
    <x v="9"/>
    <n v="5"/>
    <n v="0.7"/>
    <n v="37"/>
  </r>
  <r>
    <x v="154"/>
    <x v="10"/>
    <x v="12"/>
    <x v="9"/>
    <n v="13"/>
    <n v="0.9"/>
    <n v="22"/>
  </r>
  <r>
    <x v="155"/>
    <x v="11"/>
    <x v="12"/>
    <x v="9"/>
    <n v="8"/>
    <n v="0.7"/>
    <n v="12"/>
  </r>
  <r>
    <x v="156"/>
    <x v="0"/>
    <x v="13"/>
    <x v="9"/>
    <n v="3"/>
    <n v="0.6"/>
    <n v="66"/>
  </r>
  <r>
    <x v="157"/>
    <x v="1"/>
    <x v="13"/>
    <x v="9"/>
    <n v="4"/>
    <n v="0.6"/>
    <n v="4"/>
  </r>
  <r>
    <x v="158"/>
    <x v="2"/>
    <x v="13"/>
    <x v="9"/>
    <n v="6"/>
    <n v="0.7"/>
    <n v="9"/>
  </r>
  <r>
    <x v="159"/>
    <x v="3"/>
    <x v="13"/>
    <x v="9"/>
    <n v="8"/>
    <n v="1"/>
    <n v="4"/>
  </r>
  <r>
    <x v="160"/>
    <x v="4"/>
    <x v="13"/>
    <x v="9"/>
    <n v="7"/>
    <n v="0.9"/>
    <n v="4"/>
  </r>
  <r>
    <x v="161"/>
    <x v="5"/>
    <x v="13"/>
    <x v="9"/>
    <n v="13"/>
    <n v="0.8"/>
    <n v="4"/>
  </r>
  <r>
    <x v="162"/>
    <x v="6"/>
    <x v="13"/>
    <x v="9"/>
    <n v="7"/>
    <n v="1.4"/>
    <n v="11"/>
  </r>
  <r>
    <x v="164"/>
    <x v="8"/>
    <x v="13"/>
    <x v="9"/>
    <n v="9"/>
    <n v="1"/>
    <n v="12"/>
  </r>
  <r>
    <x v="165"/>
    <x v="9"/>
    <x v="13"/>
    <x v="9"/>
    <n v="6"/>
    <n v="0.8"/>
    <n v="12"/>
  </r>
  <r>
    <x v="0"/>
    <x v="0"/>
    <x v="0"/>
    <x v="10"/>
    <n v="5"/>
    <n v="1.9"/>
    <n v="15"/>
  </r>
  <r>
    <x v="1"/>
    <x v="1"/>
    <x v="0"/>
    <x v="10"/>
    <n v="9"/>
    <n v="2.5"/>
    <n v="56"/>
  </r>
  <r>
    <x v="2"/>
    <x v="2"/>
    <x v="0"/>
    <x v="10"/>
    <n v="7"/>
    <n v="2.6"/>
    <n v="59"/>
  </r>
  <r>
    <x v="3"/>
    <x v="3"/>
    <x v="0"/>
    <x v="10"/>
    <n v="7"/>
    <n v="2.5"/>
    <n v="46"/>
  </r>
  <r>
    <x v="4"/>
    <x v="4"/>
    <x v="0"/>
    <x v="10"/>
    <n v="12"/>
    <n v="2.9"/>
    <n v="37"/>
  </r>
  <r>
    <x v="5"/>
    <x v="5"/>
    <x v="0"/>
    <x v="10"/>
    <n v="11"/>
    <n v="2.2000000000000002"/>
    <n v="37"/>
  </r>
  <r>
    <x v="6"/>
    <x v="6"/>
    <x v="0"/>
    <x v="10"/>
    <n v="12"/>
    <n v="2.5"/>
    <n v="41"/>
  </r>
  <r>
    <x v="7"/>
    <x v="7"/>
    <x v="0"/>
    <x v="10"/>
    <n v="9"/>
    <n v="3"/>
    <n v="36"/>
  </r>
  <r>
    <x v="8"/>
    <x v="8"/>
    <x v="0"/>
    <x v="10"/>
    <n v="7"/>
    <n v="3.5"/>
    <n v="25"/>
  </r>
  <r>
    <x v="9"/>
    <x v="9"/>
    <x v="0"/>
    <x v="10"/>
    <n v="11"/>
    <n v="4"/>
    <n v="34"/>
  </r>
  <r>
    <x v="10"/>
    <x v="10"/>
    <x v="0"/>
    <x v="10"/>
    <n v="9"/>
    <n v="3.4"/>
    <n v="24"/>
  </r>
  <r>
    <x v="11"/>
    <x v="11"/>
    <x v="0"/>
    <x v="10"/>
    <n v="7"/>
    <n v="3.1"/>
    <n v="66"/>
  </r>
  <r>
    <x v="12"/>
    <x v="0"/>
    <x v="1"/>
    <x v="10"/>
    <n v="8"/>
    <n v="3.8"/>
    <n v="48"/>
  </r>
  <r>
    <x v="13"/>
    <x v="1"/>
    <x v="1"/>
    <x v="10"/>
    <n v="5"/>
    <n v="3.9"/>
    <n v="38"/>
  </r>
  <r>
    <x v="14"/>
    <x v="2"/>
    <x v="1"/>
    <x v="10"/>
    <n v="8"/>
    <n v="3.5"/>
    <n v="58"/>
  </r>
  <r>
    <x v="15"/>
    <x v="3"/>
    <x v="1"/>
    <x v="10"/>
    <n v="13"/>
    <n v="4"/>
    <n v="41"/>
  </r>
  <r>
    <x v="16"/>
    <x v="4"/>
    <x v="1"/>
    <x v="10"/>
    <n v="14"/>
    <n v="3.6"/>
    <n v="34"/>
  </r>
  <r>
    <x v="17"/>
    <x v="5"/>
    <x v="1"/>
    <x v="10"/>
    <n v="12"/>
    <n v="5"/>
    <n v="23"/>
  </r>
  <r>
    <x v="18"/>
    <x v="6"/>
    <x v="1"/>
    <x v="10"/>
    <n v="15"/>
    <n v="5.0999999999999996"/>
    <n v="28"/>
  </r>
  <r>
    <x v="19"/>
    <x v="7"/>
    <x v="1"/>
    <x v="10"/>
    <n v="7"/>
    <n v="5.7"/>
    <n v="31"/>
  </r>
  <r>
    <x v="20"/>
    <x v="8"/>
    <x v="1"/>
    <x v="10"/>
    <n v="4"/>
    <n v="6.2"/>
    <n v="63"/>
  </r>
  <r>
    <x v="21"/>
    <x v="9"/>
    <x v="1"/>
    <x v="10"/>
    <n v="5"/>
    <n v="6.7"/>
    <n v="48"/>
  </r>
  <r>
    <x v="22"/>
    <x v="10"/>
    <x v="1"/>
    <x v="10"/>
    <n v="7"/>
    <n v="5.9"/>
    <n v="32"/>
  </r>
  <r>
    <x v="23"/>
    <x v="11"/>
    <x v="1"/>
    <x v="10"/>
    <n v="4"/>
    <n v="4.4000000000000004"/>
    <n v="60"/>
  </r>
  <r>
    <x v="24"/>
    <x v="0"/>
    <x v="2"/>
    <x v="10"/>
    <n v="7"/>
    <n v="5.2"/>
    <n v="106"/>
  </r>
  <r>
    <x v="25"/>
    <x v="1"/>
    <x v="2"/>
    <x v="10"/>
    <n v="3"/>
    <n v="5.6"/>
    <n v="94"/>
  </r>
  <r>
    <x v="26"/>
    <x v="2"/>
    <x v="2"/>
    <x v="10"/>
    <n v="4"/>
    <n v="5.7"/>
    <n v="37"/>
  </r>
  <r>
    <x v="27"/>
    <x v="3"/>
    <x v="2"/>
    <x v="10"/>
    <n v="8"/>
    <n v="5.5"/>
    <n v="56"/>
  </r>
  <r>
    <x v="28"/>
    <x v="4"/>
    <x v="2"/>
    <x v="10"/>
    <n v="9"/>
    <n v="6.5"/>
    <n v="22"/>
  </r>
  <r>
    <x v="29"/>
    <x v="5"/>
    <x v="2"/>
    <x v="10"/>
    <n v="10"/>
    <n v="7.7"/>
    <n v="94"/>
  </r>
  <r>
    <x v="30"/>
    <x v="6"/>
    <x v="2"/>
    <x v="10"/>
    <n v="8"/>
    <n v="7.1"/>
    <n v="38"/>
  </r>
  <r>
    <x v="31"/>
    <x v="7"/>
    <x v="2"/>
    <x v="10"/>
    <n v="6"/>
    <n v="7.8"/>
    <n v="53"/>
  </r>
  <r>
    <x v="32"/>
    <x v="8"/>
    <x v="2"/>
    <x v="10"/>
    <n v="5"/>
    <n v="7.8"/>
    <n v="54"/>
  </r>
  <r>
    <x v="33"/>
    <x v="9"/>
    <x v="2"/>
    <x v="10"/>
    <n v="7"/>
    <n v="7.4"/>
    <n v="25"/>
  </r>
  <r>
    <x v="34"/>
    <x v="10"/>
    <x v="2"/>
    <x v="10"/>
    <n v="1"/>
    <n v="7.5"/>
    <n v="109"/>
  </r>
  <r>
    <x v="35"/>
    <x v="11"/>
    <x v="2"/>
    <x v="10"/>
    <n v="4"/>
    <n v="6.6"/>
    <n v="44"/>
  </r>
  <r>
    <x v="36"/>
    <x v="0"/>
    <x v="3"/>
    <x v="10"/>
    <n v="0"/>
    <n v="5.4"/>
    <m/>
  </r>
  <r>
    <x v="37"/>
    <x v="1"/>
    <x v="3"/>
    <x v="10"/>
    <n v="4"/>
    <n v="6.1"/>
    <n v="92"/>
  </r>
  <r>
    <x v="38"/>
    <x v="2"/>
    <x v="3"/>
    <x v="10"/>
    <n v="8"/>
    <n v="6.2"/>
    <n v="10"/>
  </r>
  <r>
    <x v="39"/>
    <x v="3"/>
    <x v="3"/>
    <x v="10"/>
    <n v="2"/>
    <n v="7.9"/>
    <n v="125"/>
  </r>
  <r>
    <x v="40"/>
    <x v="4"/>
    <x v="3"/>
    <x v="10"/>
    <n v="6"/>
    <n v="8.5"/>
    <n v="43"/>
  </r>
  <r>
    <x v="41"/>
    <x v="5"/>
    <x v="3"/>
    <x v="10"/>
    <n v="6"/>
    <n v="8.1999999999999993"/>
    <n v="37"/>
  </r>
  <r>
    <x v="42"/>
    <x v="6"/>
    <x v="3"/>
    <x v="10"/>
    <n v="7"/>
    <n v="9.9"/>
    <n v="33"/>
  </r>
  <r>
    <x v="43"/>
    <x v="7"/>
    <x v="3"/>
    <x v="10"/>
    <n v="9"/>
    <n v="10.3"/>
    <n v="34"/>
  </r>
  <r>
    <x v="44"/>
    <x v="8"/>
    <x v="3"/>
    <x v="10"/>
    <n v="2"/>
    <n v="9.3000000000000007"/>
    <n v="65"/>
  </r>
  <r>
    <x v="45"/>
    <x v="9"/>
    <x v="3"/>
    <x v="10"/>
    <n v="9"/>
    <n v="8.1"/>
    <n v="51"/>
  </r>
  <r>
    <x v="46"/>
    <x v="10"/>
    <x v="3"/>
    <x v="10"/>
    <n v="10"/>
    <n v="7"/>
    <n v="31"/>
  </r>
  <r>
    <x v="47"/>
    <x v="11"/>
    <x v="3"/>
    <x v="10"/>
    <n v="6"/>
    <n v="6.5"/>
    <n v="103"/>
  </r>
  <r>
    <x v="48"/>
    <x v="0"/>
    <x v="4"/>
    <x v="10"/>
    <n v="4"/>
    <n v="5.5"/>
    <n v="40"/>
  </r>
  <r>
    <x v="49"/>
    <x v="1"/>
    <x v="4"/>
    <x v="10"/>
    <n v="5"/>
    <n v="7.1"/>
    <n v="60"/>
  </r>
  <r>
    <x v="50"/>
    <x v="2"/>
    <x v="4"/>
    <x v="10"/>
    <n v="8"/>
    <n v="8.4"/>
    <n v="44"/>
  </r>
  <r>
    <x v="51"/>
    <x v="3"/>
    <x v="4"/>
    <x v="10"/>
    <n v="8"/>
    <n v="7.8"/>
    <n v="27"/>
  </r>
  <r>
    <x v="52"/>
    <x v="4"/>
    <x v="4"/>
    <x v="10"/>
    <n v="9"/>
    <n v="7.6"/>
    <n v="22"/>
  </r>
  <r>
    <x v="53"/>
    <x v="5"/>
    <x v="4"/>
    <x v="10"/>
    <n v="10"/>
    <n v="7.6"/>
    <n v="21"/>
  </r>
  <r>
    <x v="54"/>
    <x v="6"/>
    <x v="4"/>
    <x v="10"/>
    <n v="8"/>
    <n v="8.8000000000000007"/>
    <n v="44"/>
  </r>
  <r>
    <x v="55"/>
    <x v="7"/>
    <x v="4"/>
    <x v="10"/>
    <n v="8"/>
    <n v="7"/>
    <n v="23"/>
  </r>
  <r>
    <x v="56"/>
    <x v="8"/>
    <x v="4"/>
    <x v="10"/>
    <n v="10"/>
    <n v="7.2"/>
    <n v="23"/>
  </r>
  <r>
    <x v="57"/>
    <x v="9"/>
    <x v="4"/>
    <x v="10"/>
    <n v="5"/>
    <n v="7.1"/>
    <n v="56"/>
  </r>
  <r>
    <x v="58"/>
    <x v="10"/>
    <x v="4"/>
    <x v="10"/>
    <n v="9"/>
    <n v="6.7"/>
    <n v="83"/>
  </r>
  <r>
    <x v="59"/>
    <x v="11"/>
    <x v="4"/>
    <x v="10"/>
    <n v="4"/>
    <n v="7.7"/>
    <n v="25"/>
  </r>
  <r>
    <x v="60"/>
    <x v="0"/>
    <x v="5"/>
    <x v="10"/>
    <n v="2"/>
    <n v="7.4"/>
    <n v="103"/>
  </r>
  <r>
    <x v="61"/>
    <x v="1"/>
    <x v="5"/>
    <x v="10"/>
    <n v="6"/>
    <n v="6.5"/>
    <n v="106"/>
  </r>
  <r>
    <x v="62"/>
    <x v="2"/>
    <x v="5"/>
    <x v="10"/>
    <n v="9"/>
    <n v="6.7"/>
    <n v="101"/>
  </r>
  <r>
    <x v="63"/>
    <x v="3"/>
    <x v="5"/>
    <x v="10"/>
    <n v="6"/>
    <n v="6.1"/>
    <n v="45"/>
  </r>
  <r>
    <x v="64"/>
    <x v="4"/>
    <x v="5"/>
    <x v="10"/>
    <n v="7"/>
    <n v="5.2"/>
    <n v="50"/>
  </r>
  <r>
    <x v="65"/>
    <x v="5"/>
    <x v="5"/>
    <x v="10"/>
    <n v="9"/>
    <n v="7"/>
    <n v="89"/>
  </r>
  <r>
    <x v="66"/>
    <x v="6"/>
    <x v="5"/>
    <x v="10"/>
    <n v="7"/>
    <n v="6.7"/>
    <n v="35"/>
  </r>
  <r>
    <x v="67"/>
    <x v="7"/>
    <x v="5"/>
    <x v="10"/>
    <n v="13"/>
    <n v="6.3"/>
    <n v="58"/>
  </r>
  <r>
    <x v="68"/>
    <x v="8"/>
    <x v="5"/>
    <x v="10"/>
    <n v="7"/>
    <n v="6.2"/>
    <n v="64"/>
  </r>
  <r>
    <x v="69"/>
    <x v="9"/>
    <x v="5"/>
    <x v="10"/>
    <n v="3"/>
    <n v="6.6"/>
    <n v="26"/>
  </r>
  <r>
    <x v="70"/>
    <x v="10"/>
    <x v="5"/>
    <x v="10"/>
    <n v="3"/>
    <n v="5.3"/>
    <n v="8"/>
  </r>
  <r>
    <x v="71"/>
    <x v="11"/>
    <x v="5"/>
    <x v="10"/>
    <n v="6"/>
    <n v="4.5"/>
    <n v="46"/>
  </r>
  <r>
    <x v="72"/>
    <x v="0"/>
    <x v="6"/>
    <x v="10"/>
    <n v="8"/>
    <n v="5.6"/>
    <n v="96"/>
  </r>
  <r>
    <x v="73"/>
    <x v="1"/>
    <x v="6"/>
    <x v="10"/>
    <n v="2"/>
    <n v="4.0999999999999996"/>
    <n v="90"/>
  </r>
  <r>
    <x v="74"/>
    <x v="2"/>
    <x v="6"/>
    <x v="10"/>
    <n v="8"/>
    <n v="4.9000000000000004"/>
    <n v="11"/>
  </r>
  <r>
    <x v="75"/>
    <x v="3"/>
    <x v="6"/>
    <x v="10"/>
    <n v="7"/>
    <n v="5.5"/>
    <n v="87"/>
  </r>
  <r>
    <x v="76"/>
    <x v="4"/>
    <x v="6"/>
    <x v="10"/>
    <n v="4"/>
    <n v="6.4"/>
    <n v="39"/>
  </r>
  <r>
    <x v="77"/>
    <x v="5"/>
    <x v="6"/>
    <x v="10"/>
    <n v="1"/>
    <n v="5.3"/>
    <n v="63"/>
  </r>
  <r>
    <x v="78"/>
    <x v="6"/>
    <x v="6"/>
    <x v="10"/>
    <n v="13"/>
    <n v="4.5"/>
    <n v="24"/>
  </r>
  <r>
    <x v="79"/>
    <x v="7"/>
    <x v="6"/>
    <x v="10"/>
    <n v="7"/>
    <n v="5.5"/>
    <n v="11"/>
  </r>
  <r>
    <x v="80"/>
    <x v="8"/>
    <x v="6"/>
    <x v="10"/>
    <n v="4"/>
    <n v="5.6"/>
    <n v="66"/>
  </r>
  <r>
    <x v="81"/>
    <x v="9"/>
    <x v="6"/>
    <x v="10"/>
    <n v="7"/>
    <n v="5.0999999999999996"/>
    <n v="54"/>
  </r>
  <r>
    <x v="82"/>
    <x v="10"/>
    <x v="6"/>
    <x v="10"/>
    <n v="9"/>
    <n v="4.0999999999999996"/>
    <n v="19"/>
  </r>
  <r>
    <x v="83"/>
    <x v="11"/>
    <x v="6"/>
    <x v="10"/>
    <n v="4"/>
    <n v="3.9"/>
    <n v="60"/>
  </r>
  <r>
    <x v="84"/>
    <x v="0"/>
    <x v="7"/>
    <x v="10"/>
    <n v="6"/>
    <n v="3.8"/>
    <n v="31"/>
  </r>
  <r>
    <x v="85"/>
    <x v="1"/>
    <x v="7"/>
    <x v="10"/>
    <n v="6"/>
    <n v="4.4000000000000004"/>
    <n v="11"/>
  </r>
  <r>
    <x v="86"/>
    <x v="2"/>
    <x v="7"/>
    <x v="10"/>
    <n v="6"/>
    <n v="3.8"/>
    <n v="5"/>
  </r>
  <r>
    <x v="87"/>
    <x v="3"/>
    <x v="7"/>
    <x v="10"/>
    <n v="13"/>
    <n v="4.0999999999999996"/>
    <n v="10"/>
  </r>
  <r>
    <x v="88"/>
    <x v="4"/>
    <x v="7"/>
    <x v="10"/>
    <n v="7"/>
    <n v="4.2"/>
    <n v="16"/>
  </r>
  <r>
    <x v="89"/>
    <x v="5"/>
    <x v="7"/>
    <x v="10"/>
    <n v="7"/>
    <n v="4.5999999999999996"/>
    <n v="3"/>
  </r>
  <r>
    <x v="90"/>
    <x v="6"/>
    <x v="7"/>
    <x v="10"/>
    <n v="9"/>
    <n v="5.4"/>
    <n v="34"/>
  </r>
  <r>
    <x v="91"/>
    <x v="7"/>
    <x v="7"/>
    <x v="10"/>
    <n v="13"/>
    <n v="5"/>
    <n v="20"/>
  </r>
  <r>
    <x v="92"/>
    <x v="8"/>
    <x v="7"/>
    <x v="10"/>
    <n v="8"/>
    <n v="5.9"/>
    <n v="41"/>
  </r>
  <r>
    <x v="93"/>
    <x v="9"/>
    <x v="7"/>
    <x v="10"/>
    <n v="8"/>
    <n v="4.5"/>
    <n v="25"/>
  </r>
  <r>
    <x v="94"/>
    <x v="10"/>
    <x v="7"/>
    <x v="10"/>
    <n v="10"/>
    <n v="4.2"/>
    <n v="14"/>
  </r>
  <r>
    <x v="95"/>
    <x v="11"/>
    <x v="7"/>
    <x v="10"/>
    <n v="10"/>
    <n v="4.5999999999999996"/>
    <n v="44"/>
  </r>
  <r>
    <x v="96"/>
    <x v="0"/>
    <x v="8"/>
    <x v="10"/>
    <n v="3"/>
    <n v="3.1"/>
    <n v="6"/>
  </r>
  <r>
    <x v="97"/>
    <x v="1"/>
    <x v="8"/>
    <x v="10"/>
    <n v="7"/>
    <n v="3.2"/>
    <n v="111"/>
  </r>
  <r>
    <x v="98"/>
    <x v="2"/>
    <x v="8"/>
    <x v="10"/>
    <n v="13"/>
    <n v="3.4"/>
    <n v="65"/>
  </r>
  <r>
    <x v="99"/>
    <x v="3"/>
    <x v="8"/>
    <x v="10"/>
    <n v="11"/>
    <n v="3"/>
    <n v="15"/>
  </r>
  <r>
    <x v="100"/>
    <x v="4"/>
    <x v="8"/>
    <x v="10"/>
    <n v="18"/>
    <n v="3.1"/>
    <n v="22"/>
  </r>
  <r>
    <x v="101"/>
    <x v="5"/>
    <x v="8"/>
    <x v="10"/>
    <n v="16"/>
    <n v="2.8"/>
    <n v="21"/>
  </r>
  <r>
    <x v="102"/>
    <x v="6"/>
    <x v="8"/>
    <x v="10"/>
    <n v="13"/>
    <n v="3.5"/>
    <n v="25"/>
  </r>
  <r>
    <x v="103"/>
    <x v="7"/>
    <x v="8"/>
    <x v="10"/>
    <n v="13"/>
    <n v="3.7"/>
    <n v="18"/>
  </r>
  <r>
    <x v="104"/>
    <x v="8"/>
    <x v="8"/>
    <x v="10"/>
    <n v="10"/>
    <n v="3.2"/>
    <n v="38"/>
  </r>
  <r>
    <x v="105"/>
    <x v="9"/>
    <x v="8"/>
    <x v="10"/>
    <n v="11"/>
    <n v="2.7"/>
    <n v="60"/>
  </r>
  <r>
    <x v="106"/>
    <x v="10"/>
    <x v="8"/>
    <x v="10"/>
    <n v="10"/>
    <n v="2.5"/>
    <n v="44"/>
  </r>
  <r>
    <x v="107"/>
    <x v="11"/>
    <x v="8"/>
    <x v="10"/>
    <n v="6"/>
    <n v="2.2999999999999998"/>
    <n v="86"/>
  </r>
  <r>
    <x v="108"/>
    <x v="0"/>
    <x v="9"/>
    <x v="10"/>
    <n v="7"/>
    <n v="2.5"/>
    <n v="56"/>
  </r>
  <r>
    <x v="109"/>
    <x v="1"/>
    <x v="9"/>
    <x v="10"/>
    <n v="7"/>
    <n v="2.2999999999999998"/>
    <n v="28"/>
  </r>
  <r>
    <x v="110"/>
    <x v="2"/>
    <x v="9"/>
    <x v="10"/>
    <n v="15"/>
    <n v="2.2000000000000002"/>
    <n v="22"/>
  </r>
  <r>
    <x v="111"/>
    <x v="3"/>
    <x v="9"/>
    <x v="10"/>
    <n v="13"/>
    <n v="2.1"/>
    <n v="17"/>
  </r>
  <r>
    <x v="112"/>
    <x v="4"/>
    <x v="9"/>
    <x v="10"/>
    <n v="11"/>
    <n v="2.1"/>
    <n v="13"/>
  </r>
  <r>
    <x v="113"/>
    <x v="5"/>
    <x v="9"/>
    <x v="10"/>
    <n v="12"/>
    <n v="1.8"/>
    <n v="6"/>
  </r>
  <r>
    <x v="114"/>
    <x v="6"/>
    <x v="9"/>
    <x v="10"/>
    <n v="12"/>
    <n v="2"/>
    <n v="33"/>
  </r>
  <r>
    <x v="115"/>
    <x v="7"/>
    <x v="9"/>
    <x v="10"/>
    <n v="16"/>
    <n v="2.1"/>
    <n v="7"/>
  </r>
  <r>
    <x v="116"/>
    <x v="8"/>
    <x v="9"/>
    <x v="10"/>
    <n v="13"/>
    <n v="1.7"/>
    <n v="7"/>
  </r>
  <r>
    <x v="117"/>
    <x v="9"/>
    <x v="9"/>
    <x v="10"/>
    <n v="14"/>
    <n v="1.7"/>
    <n v="10"/>
  </r>
  <r>
    <x v="118"/>
    <x v="10"/>
    <x v="9"/>
    <x v="10"/>
    <n v="7"/>
    <n v="1.3"/>
    <n v="7"/>
  </r>
  <r>
    <x v="119"/>
    <x v="11"/>
    <x v="9"/>
    <x v="10"/>
    <n v="14"/>
    <n v="1.2"/>
    <n v="16"/>
  </r>
  <r>
    <x v="120"/>
    <x v="0"/>
    <x v="10"/>
    <x v="10"/>
    <n v="6"/>
    <n v="0.8"/>
    <n v="26"/>
  </r>
  <r>
    <x v="121"/>
    <x v="1"/>
    <x v="10"/>
    <x v="10"/>
    <n v="11"/>
    <n v="1.3"/>
    <n v="6"/>
  </r>
  <r>
    <x v="122"/>
    <x v="2"/>
    <x v="10"/>
    <x v="10"/>
    <n v="11"/>
    <n v="0.9"/>
    <n v="11"/>
  </r>
  <r>
    <x v="123"/>
    <x v="3"/>
    <x v="10"/>
    <x v="10"/>
    <n v="9"/>
    <n v="0.8"/>
    <n v="4"/>
  </r>
  <r>
    <x v="124"/>
    <x v="4"/>
    <x v="10"/>
    <x v="10"/>
    <n v="17"/>
    <n v="0.8"/>
    <n v="7"/>
  </r>
  <r>
    <x v="125"/>
    <x v="5"/>
    <x v="10"/>
    <x v="10"/>
    <n v="14"/>
    <n v="0.9"/>
    <n v="7"/>
  </r>
  <r>
    <x v="126"/>
    <x v="6"/>
    <x v="10"/>
    <x v="10"/>
    <n v="14"/>
    <n v="2.5"/>
    <n v="6"/>
  </r>
  <r>
    <x v="127"/>
    <x v="7"/>
    <x v="10"/>
    <x v="10"/>
    <n v="7"/>
    <n v="2.2000000000000002"/>
    <n v="6"/>
  </r>
  <r>
    <x v="128"/>
    <x v="8"/>
    <x v="10"/>
    <x v="10"/>
    <n v="23"/>
    <n v="2.1"/>
    <n v="18"/>
  </r>
  <r>
    <x v="129"/>
    <x v="9"/>
    <x v="10"/>
    <x v="10"/>
    <n v="12"/>
    <n v="1.2"/>
    <n v="17"/>
  </r>
  <r>
    <x v="130"/>
    <x v="10"/>
    <x v="10"/>
    <x v="10"/>
    <n v="11"/>
    <n v="1.2"/>
    <n v="13"/>
  </r>
  <r>
    <x v="131"/>
    <x v="11"/>
    <x v="10"/>
    <x v="10"/>
    <n v="9"/>
    <n v="0.8"/>
    <n v="89"/>
  </r>
  <r>
    <x v="132"/>
    <x v="0"/>
    <x v="11"/>
    <x v="10"/>
    <n v="8"/>
    <n v="1"/>
    <n v="50"/>
  </r>
  <r>
    <x v="133"/>
    <x v="1"/>
    <x v="11"/>
    <x v="10"/>
    <n v="7"/>
    <n v="0.9"/>
    <n v="40"/>
  </r>
  <r>
    <x v="134"/>
    <x v="2"/>
    <x v="11"/>
    <x v="10"/>
    <n v="15"/>
    <n v="0.7"/>
    <n v="7"/>
  </r>
  <r>
    <x v="135"/>
    <x v="3"/>
    <x v="11"/>
    <x v="10"/>
    <n v="9"/>
    <n v="0.9"/>
    <n v="6"/>
  </r>
  <r>
    <x v="136"/>
    <x v="4"/>
    <x v="11"/>
    <x v="10"/>
    <n v="16"/>
    <n v="1.1000000000000001"/>
    <n v="5"/>
  </r>
  <r>
    <x v="137"/>
    <x v="5"/>
    <x v="11"/>
    <x v="10"/>
    <n v="12"/>
    <n v="1.4"/>
    <n v="4"/>
  </r>
  <r>
    <x v="138"/>
    <x v="6"/>
    <x v="11"/>
    <x v="10"/>
    <n v="22"/>
    <n v="0.7"/>
    <n v="5"/>
  </r>
  <r>
    <x v="139"/>
    <x v="7"/>
    <x v="11"/>
    <x v="10"/>
    <n v="15"/>
    <n v="0.6"/>
    <n v="6"/>
  </r>
  <r>
    <x v="140"/>
    <x v="8"/>
    <x v="11"/>
    <x v="10"/>
    <n v="10"/>
    <n v="0.8"/>
    <n v="9"/>
  </r>
  <r>
    <x v="141"/>
    <x v="9"/>
    <x v="11"/>
    <x v="10"/>
    <n v="7"/>
    <n v="0.6"/>
    <n v="12"/>
  </r>
  <r>
    <x v="142"/>
    <x v="10"/>
    <x v="11"/>
    <x v="10"/>
    <n v="6"/>
    <n v="0.9"/>
    <n v="5"/>
  </r>
  <r>
    <x v="143"/>
    <x v="11"/>
    <x v="11"/>
    <x v="10"/>
    <n v="6"/>
    <n v="0.7"/>
    <n v="7"/>
  </r>
  <r>
    <x v="144"/>
    <x v="0"/>
    <x v="12"/>
    <x v="10"/>
    <n v="6"/>
    <n v="0.6"/>
    <n v="16"/>
  </r>
  <r>
    <x v="145"/>
    <x v="1"/>
    <x v="12"/>
    <x v="10"/>
    <n v="6"/>
    <n v="0.6"/>
    <n v="6"/>
  </r>
  <r>
    <x v="146"/>
    <x v="2"/>
    <x v="12"/>
    <x v="10"/>
    <n v="9"/>
    <n v="0.6"/>
    <n v="8"/>
  </r>
  <r>
    <x v="147"/>
    <x v="3"/>
    <x v="12"/>
    <x v="10"/>
    <n v="5"/>
    <n v="0.8"/>
    <n v="8"/>
  </r>
  <r>
    <x v="148"/>
    <x v="4"/>
    <x v="12"/>
    <x v="10"/>
    <n v="11"/>
    <n v="0.8"/>
    <n v="4"/>
  </r>
  <r>
    <x v="149"/>
    <x v="5"/>
    <x v="12"/>
    <x v="10"/>
    <n v="21"/>
    <n v="0.8"/>
    <n v="9"/>
  </r>
  <r>
    <x v="150"/>
    <x v="6"/>
    <x v="12"/>
    <x v="10"/>
    <n v="10"/>
    <n v="0.9"/>
    <n v="11"/>
  </r>
  <r>
    <x v="151"/>
    <x v="7"/>
    <x v="12"/>
    <x v="10"/>
    <n v="9"/>
    <n v="1.2"/>
    <n v="7"/>
  </r>
  <r>
    <x v="152"/>
    <x v="8"/>
    <x v="12"/>
    <x v="10"/>
    <n v="8"/>
    <n v="0.9"/>
    <n v="9"/>
  </r>
  <r>
    <x v="153"/>
    <x v="9"/>
    <x v="12"/>
    <x v="10"/>
    <n v="11"/>
    <n v="0.6"/>
    <n v="9"/>
  </r>
  <r>
    <x v="154"/>
    <x v="10"/>
    <x v="12"/>
    <x v="10"/>
    <n v="8"/>
    <n v="0.5"/>
    <n v="6"/>
  </r>
  <r>
    <x v="155"/>
    <x v="11"/>
    <x v="12"/>
    <x v="10"/>
    <n v="4"/>
    <n v="1"/>
    <n v="37"/>
  </r>
  <r>
    <x v="156"/>
    <x v="0"/>
    <x v="13"/>
    <x v="10"/>
    <n v="3"/>
    <n v="0.8"/>
    <n v="4"/>
  </r>
  <r>
    <x v="157"/>
    <x v="1"/>
    <x v="13"/>
    <x v="10"/>
    <n v="6"/>
    <n v="0.9"/>
    <n v="49"/>
  </r>
  <r>
    <x v="158"/>
    <x v="2"/>
    <x v="13"/>
    <x v="10"/>
    <n v="8"/>
    <n v="0.9"/>
    <n v="4"/>
  </r>
  <r>
    <x v="159"/>
    <x v="3"/>
    <x v="13"/>
    <x v="10"/>
    <n v="11"/>
    <n v="1"/>
    <n v="3"/>
  </r>
  <r>
    <x v="160"/>
    <x v="4"/>
    <x v="13"/>
    <x v="10"/>
    <n v="16"/>
    <n v="1.3"/>
    <n v="5"/>
  </r>
  <r>
    <x v="161"/>
    <x v="5"/>
    <x v="13"/>
    <x v="10"/>
    <n v="16"/>
    <n v="1.4"/>
    <n v="7"/>
  </r>
  <r>
    <x v="162"/>
    <x v="6"/>
    <x v="13"/>
    <x v="10"/>
    <n v="11"/>
    <n v="0.8"/>
    <n v="11"/>
  </r>
  <r>
    <x v="164"/>
    <x v="8"/>
    <x v="13"/>
    <x v="10"/>
    <n v="11"/>
    <n v="0.4"/>
    <n v="7"/>
  </r>
  <r>
    <x v="165"/>
    <x v="9"/>
    <x v="13"/>
    <x v="10"/>
    <n v="7"/>
    <n v="1.1000000000000001"/>
    <n v="4"/>
  </r>
  <r>
    <x v="0"/>
    <x v="0"/>
    <x v="0"/>
    <x v="11"/>
    <n v="3"/>
    <n v="2.5"/>
    <n v="33"/>
  </r>
  <r>
    <x v="1"/>
    <x v="1"/>
    <x v="0"/>
    <x v="11"/>
    <n v="7"/>
    <n v="3"/>
    <n v="40"/>
  </r>
  <r>
    <x v="2"/>
    <x v="2"/>
    <x v="0"/>
    <x v="11"/>
    <n v="11"/>
    <n v="2.9"/>
    <n v="23"/>
  </r>
  <r>
    <x v="3"/>
    <x v="3"/>
    <x v="0"/>
    <x v="11"/>
    <n v="8"/>
    <n v="3.9"/>
    <n v="34"/>
  </r>
  <r>
    <x v="4"/>
    <x v="4"/>
    <x v="0"/>
    <x v="11"/>
    <n v="9"/>
    <n v="3.5"/>
    <n v="38"/>
  </r>
  <r>
    <x v="5"/>
    <x v="5"/>
    <x v="0"/>
    <x v="11"/>
    <n v="18"/>
    <n v="3.6"/>
    <n v="48"/>
  </r>
  <r>
    <x v="6"/>
    <x v="6"/>
    <x v="0"/>
    <x v="11"/>
    <n v="13"/>
    <n v="3.2"/>
    <n v="43"/>
  </r>
  <r>
    <x v="7"/>
    <x v="7"/>
    <x v="0"/>
    <x v="11"/>
    <n v="10"/>
    <n v="3.1"/>
    <n v="64"/>
  </r>
  <r>
    <x v="8"/>
    <x v="8"/>
    <x v="0"/>
    <x v="11"/>
    <n v="13"/>
    <n v="3.5"/>
    <n v="34"/>
  </r>
  <r>
    <x v="9"/>
    <x v="9"/>
    <x v="0"/>
    <x v="11"/>
    <n v="9"/>
    <n v="3"/>
    <n v="57"/>
  </r>
  <r>
    <x v="10"/>
    <x v="10"/>
    <x v="0"/>
    <x v="11"/>
    <n v="6"/>
    <n v="4"/>
    <n v="26"/>
  </r>
  <r>
    <x v="11"/>
    <x v="11"/>
    <x v="0"/>
    <x v="11"/>
    <n v="5"/>
    <n v="2.9"/>
    <n v="43"/>
  </r>
  <r>
    <x v="12"/>
    <x v="0"/>
    <x v="1"/>
    <x v="11"/>
    <n v="4"/>
    <n v="3.2"/>
    <n v="75"/>
  </r>
  <r>
    <x v="13"/>
    <x v="1"/>
    <x v="1"/>
    <x v="11"/>
    <n v="5"/>
    <n v="4.2"/>
    <n v="34"/>
  </r>
  <r>
    <x v="14"/>
    <x v="2"/>
    <x v="1"/>
    <x v="11"/>
    <n v="4"/>
    <n v="4.5999999999999996"/>
    <n v="35"/>
  </r>
  <r>
    <x v="15"/>
    <x v="3"/>
    <x v="1"/>
    <x v="11"/>
    <n v="7"/>
    <n v="4.3"/>
    <n v="45"/>
  </r>
  <r>
    <x v="16"/>
    <x v="4"/>
    <x v="1"/>
    <x v="11"/>
    <n v="13"/>
    <n v="4.2"/>
    <n v="42"/>
  </r>
  <r>
    <x v="17"/>
    <x v="5"/>
    <x v="1"/>
    <x v="11"/>
    <n v="14"/>
    <n v="4.8"/>
    <n v="46"/>
  </r>
  <r>
    <x v="18"/>
    <x v="6"/>
    <x v="1"/>
    <x v="11"/>
    <n v="6"/>
    <n v="5.4"/>
    <n v="33"/>
  </r>
  <r>
    <x v="19"/>
    <x v="7"/>
    <x v="1"/>
    <x v="11"/>
    <n v="12"/>
    <n v="5.7"/>
    <n v="58"/>
  </r>
  <r>
    <x v="20"/>
    <x v="8"/>
    <x v="1"/>
    <x v="11"/>
    <n v="2"/>
    <n v="5.3"/>
    <n v="75"/>
  </r>
  <r>
    <x v="21"/>
    <x v="9"/>
    <x v="1"/>
    <x v="11"/>
    <n v="3"/>
    <n v="5.9"/>
    <n v="35"/>
  </r>
  <r>
    <x v="22"/>
    <x v="10"/>
    <x v="1"/>
    <x v="11"/>
    <n v="4"/>
    <n v="6.7"/>
    <n v="78"/>
  </r>
  <r>
    <x v="23"/>
    <x v="11"/>
    <x v="1"/>
    <x v="11"/>
    <n v="5"/>
    <n v="6.4"/>
    <n v="37"/>
  </r>
  <r>
    <x v="24"/>
    <x v="0"/>
    <x v="2"/>
    <x v="11"/>
    <n v="3"/>
    <n v="8.3000000000000007"/>
    <n v="42"/>
  </r>
  <r>
    <x v="25"/>
    <x v="1"/>
    <x v="2"/>
    <x v="11"/>
    <n v="4"/>
    <n v="8.3000000000000007"/>
    <n v="112"/>
  </r>
  <r>
    <x v="26"/>
    <x v="2"/>
    <x v="2"/>
    <x v="11"/>
    <n v="5"/>
    <n v="9.3000000000000007"/>
    <n v="43"/>
  </r>
  <r>
    <x v="27"/>
    <x v="3"/>
    <x v="2"/>
    <x v="11"/>
    <n v="6"/>
    <n v="9.3000000000000007"/>
    <n v="87"/>
  </r>
  <r>
    <x v="28"/>
    <x v="4"/>
    <x v="2"/>
    <x v="11"/>
    <n v="8"/>
    <n v="9"/>
    <n v="37"/>
  </r>
  <r>
    <x v="29"/>
    <x v="5"/>
    <x v="2"/>
    <x v="11"/>
    <n v="9"/>
    <n v="10.7"/>
    <n v="62"/>
  </r>
  <r>
    <x v="30"/>
    <x v="6"/>
    <x v="2"/>
    <x v="11"/>
    <n v="3"/>
    <n v="11.5"/>
    <n v="23"/>
  </r>
  <r>
    <x v="31"/>
    <x v="7"/>
    <x v="2"/>
    <x v="11"/>
    <n v="8"/>
    <n v="11.1"/>
    <n v="47"/>
  </r>
  <r>
    <x v="32"/>
    <x v="8"/>
    <x v="2"/>
    <x v="11"/>
    <n v="1"/>
    <n v="9.6999999999999993"/>
    <n v="286"/>
  </r>
  <r>
    <x v="33"/>
    <x v="9"/>
    <x v="2"/>
    <x v="11"/>
    <n v="4"/>
    <n v="9.8000000000000007"/>
    <n v="94"/>
  </r>
  <r>
    <x v="34"/>
    <x v="10"/>
    <x v="2"/>
    <x v="11"/>
    <n v="2"/>
    <n v="9.3000000000000007"/>
    <n v="97"/>
  </r>
  <r>
    <x v="35"/>
    <x v="11"/>
    <x v="2"/>
    <x v="11"/>
    <n v="4"/>
    <n v="8.3000000000000007"/>
    <n v="47"/>
  </r>
  <r>
    <x v="36"/>
    <x v="0"/>
    <x v="3"/>
    <x v="11"/>
    <n v="3"/>
    <n v="9.6"/>
    <n v="102"/>
  </r>
  <r>
    <x v="37"/>
    <x v="1"/>
    <x v="3"/>
    <x v="11"/>
    <n v="1"/>
    <n v="10.199999999999999"/>
    <n v="198"/>
  </r>
  <r>
    <x v="38"/>
    <x v="2"/>
    <x v="3"/>
    <x v="11"/>
    <n v="5"/>
    <n v="9.3000000000000007"/>
    <n v="89"/>
  </r>
  <r>
    <x v="39"/>
    <x v="3"/>
    <x v="3"/>
    <x v="11"/>
    <n v="9"/>
    <n v="10.1"/>
    <n v="86"/>
  </r>
  <r>
    <x v="40"/>
    <x v="4"/>
    <x v="3"/>
    <x v="11"/>
    <n v="6"/>
    <n v="10.7"/>
    <n v="41"/>
  </r>
  <r>
    <x v="41"/>
    <x v="5"/>
    <x v="3"/>
    <x v="11"/>
    <n v="11"/>
    <n v="8.1999999999999993"/>
    <n v="62"/>
  </r>
  <r>
    <x v="42"/>
    <x v="6"/>
    <x v="3"/>
    <x v="11"/>
    <n v="10"/>
    <n v="8"/>
    <n v="50"/>
  </r>
  <r>
    <x v="43"/>
    <x v="7"/>
    <x v="3"/>
    <x v="11"/>
    <n v="3"/>
    <n v="9"/>
    <n v="76"/>
  </r>
  <r>
    <x v="44"/>
    <x v="8"/>
    <x v="3"/>
    <x v="11"/>
    <n v="1"/>
    <n v="9.4"/>
    <n v="178"/>
  </r>
  <r>
    <x v="45"/>
    <x v="9"/>
    <x v="3"/>
    <x v="11"/>
    <n v="10"/>
    <n v="8.3000000000000007"/>
    <n v="52"/>
  </r>
  <r>
    <x v="46"/>
    <x v="10"/>
    <x v="3"/>
    <x v="11"/>
    <n v="6"/>
    <n v="7.7"/>
    <n v="93"/>
  </r>
  <r>
    <x v="47"/>
    <x v="11"/>
    <x v="3"/>
    <x v="11"/>
    <n v="3"/>
    <n v="7"/>
    <n v="60"/>
  </r>
  <r>
    <x v="48"/>
    <x v="0"/>
    <x v="4"/>
    <x v="11"/>
    <n v="4"/>
    <n v="7.2"/>
    <n v="60"/>
  </r>
  <r>
    <x v="49"/>
    <x v="1"/>
    <x v="4"/>
    <x v="11"/>
    <n v="3"/>
    <n v="6.5"/>
    <n v="10"/>
  </r>
  <r>
    <x v="50"/>
    <x v="2"/>
    <x v="4"/>
    <x v="11"/>
    <n v="8"/>
    <n v="7.8"/>
    <n v="68"/>
  </r>
  <r>
    <x v="51"/>
    <x v="3"/>
    <x v="4"/>
    <x v="11"/>
    <n v="8"/>
    <n v="7.8"/>
    <n v="29"/>
  </r>
  <r>
    <x v="52"/>
    <x v="4"/>
    <x v="4"/>
    <x v="11"/>
    <n v="8"/>
    <n v="9.5"/>
    <n v="38"/>
  </r>
  <r>
    <x v="53"/>
    <x v="5"/>
    <x v="4"/>
    <x v="11"/>
    <n v="3"/>
    <n v="9.8000000000000007"/>
    <n v="51"/>
  </r>
  <r>
    <x v="54"/>
    <x v="6"/>
    <x v="4"/>
    <x v="11"/>
    <n v="4"/>
    <n v="10.6"/>
    <n v="49"/>
  </r>
  <r>
    <x v="55"/>
    <x v="7"/>
    <x v="4"/>
    <x v="11"/>
    <n v="4"/>
    <n v="9.6999999999999993"/>
    <n v="47"/>
  </r>
  <r>
    <x v="56"/>
    <x v="8"/>
    <x v="4"/>
    <x v="11"/>
    <n v="7"/>
    <n v="8.8000000000000007"/>
    <n v="29"/>
  </r>
  <r>
    <x v="57"/>
    <x v="9"/>
    <x v="4"/>
    <x v="11"/>
    <n v="5"/>
    <n v="9.9"/>
    <n v="38"/>
  </r>
  <r>
    <x v="58"/>
    <x v="10"/>
    <x v="4"/>
    <x v="11"/>
    <n v="3"/>
    <n v="9.5"/>
    <n v="155"/>
  </r>
  <r>
    <x v="59"/>
    <x v="11"/>
    <x v="4"/>
    <x v="11"/>
    <n v="4"/>
    <n v="8.5"/>
    <n v="84"/>
  </r>
  <r>
    <x v="60"/>
    <x v="0"/>
    <x v="5"/>
    <x v="11"/>
    <n v="3"/>
    <n v="7.4"/>
    <n v="43"/>
  </r>
  <r>
    <x v="61"/>
    <x v="1"/>
    <x v="5"/>
    <x v="11"/>
    <n v="1"/>
    <n v="8.9"/>
    <n v="250"/>
  </r>
  <r>
    <x v="62"/>
    <x v="2"/>
    <x v="5"/>
    <x v="11"/>
    <n v="8"/>
    <n v="11.6"/>
    <n v="59"/>
  </r>
  <r>
    <x v="63"/>
    <x v="3"/>
    <x v="5"/>
    <x v="11"/>
    <n v="3"/>
    <n v="13.9"/>
    <n v="106"/>
  </r>
  <r>
    <x v="64"/>
    <x v="4"/>
    <x v="5"/>
    <x v="11"/>
    <n v="2"/>
    <n v="13.3"/>
    <n v="27"/>
  </r>
  <r>
    <x v="65"/>
    <x v="5"/>
    <x v="5"/>
    <x v="11"/>
    <n v="8"/>
    <n v="10.199999999999999"/>
    <n v="16"/>
  </r>
  <r>
    <x v="66"/>
    <x v="6"/>
    <x v="5"/>
    <x v="11"/>
    <n v="7"/>
    <n v="11.3"/>
    <n v="95"/>
  </r>
  <r>
    <x v="67"/>
    <x v="7"/>
    <x v="5"/>
    <x v="11"/>
    <n v="5"/>
    <n v="11.6"/>
    <n v="46"/>
  </r>
  <r>
    <x v="68"/>
    <x v="8"/>
    <x v="5"/>
    <x v="11"/>
    <n v="5"/>
    <n v="11.5"/>
    <n v="45"/>
  </r>
  <r>
    <x v="69"/>
    <x v="9"/>
    <x v="5"/>
    <x v="11"/>
    <n v="8"/>
    <n v="9.9"/>
    <n v="55"/>
  </r>
  <r>
    <x v="70"/>
    <x v="10"/>
    <x v="5"/>
    <x v="11"/>
    <n v="4"/>
    <n v="10"/>
    <n v="128"/>
  </r>
  <r>
    <x v="71"/>
    <x v="11"/>
    <x v="5"/>
    <x v="11"/>
    <n v="4"/>
    <n v="9.3000000000000007"/>
    <n v="66"/>
  </r>
  <r>
    <x v="72"/>
    <x v="0"/>
    <x v="6"/>
    <x v="11"/>
    <n v="1"/>
    <n v="7.9"/>
    <n v="7"/>
  </r>
  <r>
    <x v="73"/>
    <x v="1"/>
    <x v="6"/>
    <x v="11"/>
    <n v="8"/>
    <n v="6.6"/>
    <n v="108"/>
  </r>
  <r>
    <x v="74"/>
    <x v="2"/>
    <x v="6"/>
    <x v="11"/>
    <n v="10"/>
    <n v="5.5"/>
    <n v="110"/>
  </r>
  <r>
    <x v="75"/>
    <x v="3"/>
    <x v="6"/>
    <x v="11"/>
    <n v="4"/>
    <n v="4.9000000000000004"/>
    <n v="51"/>
  </r>
  <r>
    <x v="76"/>
    <x v="4"/>
    <x v="6"/>
    <x v="11"/>
    <n v="10"/>
    <n v="5"/>
    <n v="21"/>
  </r>
  <r>
    <x v="77"/>
    <x v="5"/>
    <x v="6"/>
    <x v="11"/>
    <n v="10"/>
    <n v="5.0999999999999996"/>
    <n v="62"/>
  </r>
  <r>
    <x v="78"/>
    <x v="6"/>
    <x v="6"/>
    <x v="11"/>
    <n v="7"/>
    <n v="4.7"/>
    <n v="34"/>
  </r>
  <r>
    <x v="79"/>
    <x v="7"/>
    <x v="6"/>
    <x v="11"/>
    <n v="2"/>
    <n v="4.3"/>
    <n v="183"/>
  </r>
  <r>
    <x v="80"/>
    <x v="8"/>
    <x v="6"/>
    <x v="11"/>
    <n v="7"/>
    <n v="4.2"/>
    <n v="44"/>
  </r>
  <r>
    <x v="81"/>
    <x v="9"/>
    <x v="6"/>
    <x v="11"/>
    <n v="9"/>
    <n v="4.7"/>
    <n v="24"/>
  </r>
  <r>
    <x v="82"/>
    <x v="10"/>
    <x v="6"/>
    <x v="11"/>
    <n v="6"/>
    <n v="3.3"/>
    <n v="20"/>
  </r>
  <r>
    <x v="83"/>
    <x v="11"/>
    <x v="6"/>
    <x v="11"/>
    <n v="10"/>
    <n v="3"/>
    <n v="34"/>
  </r>
  <r>
    <x v="84"/>
    <x v="0"/>
    <x v="7"/>
    <x v="11"/>
    <n v="7"/>
    <n v="3.3"/>
    <n v="19"/>
  </r>
  <r>
    <x v="85"/>
    <x v="1"/>
    <x v="7"/>
    <x v="11"/>
    <n v="3"/>
    <n v="3.8"/>
    <n v="126"/>
  </r>
  <r>
    <x v="86"/>
    <x v="2"/>
    <x v="7"/>
    <x v="11"/>
    <n v="11"/>
    <n v="3.2"/>
    <n v="8"/>
  </r>
  <r>
    <x v="87"/>
    <x v="3"/>
    <x v="7"/>
    <x v="11"/>
    <n v="7"/>
    <n v="3.3"/>
    <n v="13"/>
  </r>
  <r>
    <x v="88"/>
    <x v="4"/>
    <x v="7"/>
    <x v="11"/>
    <n v="14"/>
    <n v="3.6"/>
    <n v="13"/>
  </r>
  <r>
    <x v="89"/>
    <x v="5"/>
    <x v="7"/>
    <x v="11"/>
    <n v="8"/>
    <n v="3.4"/>
    <n v="6"/>
  </r>
  <r>
    <x v="90"/>
    <x v="6"/>
    <x v="7"/>
    <x v="11"/>
    <n v="6"/>
    <n v="5.3"/>
    <n v="81"/>
  </r>
  <r>
    <x v="91"/>
    <x v="7"/>
    <x v="7"/>
    <x v="11"/>
    <n v="4"/>
    <n v="4"/>
    <n v="17"/>
  </r>
  <r>
    <x v="92"/>
    <x v="8"/>
    <x v="7"/>
    <x v="11"/>
    <n v="11"/>
    <n v="3.9"/>
    <n v="25"/>
  </r>
  <r>
    <x v="93"/>
    <x v="9"/>
    <x v="7"/>
    <x v="11"/>
    <n v="13"/>
    <n v="3.9"/>
    <n v="26"/>
  </r>
  <r>
    <x v="94"/>
    <x v="10"/>
    <x v="7"/>
    <x v="11"/>
    <n v="6"/>
    <n v="4"/>
    <n v="22"/>
  </r>
  <r>
    <x v="95"/>
    <x v="11"/>
    <x v="7"/>
    <x v="11"/>
    <n v="10"/>
    <n v="2.8"/>
    <n v="30"/>
  </r>
  <r>
    <x v="96"/>
    <x v="0"/>
    <x v="8"/>
    <x v="11"/>
    <n v="5"/>
    <n v="2.6"/>
    <n v="98"/>
  </r>
  <r>
    <x v="97"/>
    <x v="1"/>
    <x v="8"/>
    <x v="11"/>
    <n v="8"/>
    <n v="2.1"/>
    <n v="37"/>
  </r>
  <r>
    <x v="98"/>
    <x v="2"/>
    <x v="8"/>
    <x v="11"/>
    <n v="13"/>
    <n v="1.6"/>
    <n v="24"/>
  </r>
  <r>
    <x v="99"/>
    <x v="3"/>
    <x v="8"/>
    <x v="11"/>
    <n v="6"/>
    <n v="2"/>
    <n v="12"/>
  </r>
  <r>
    <x v="100"/>
    <x v="4"/>
    <x v="8"/>
    <x v="11"/>
    <n v="6"/>
    <n v="2.5"/>
    <n v="9"/>
  </r>
  <r>
    <x v="101"/>
    <x v="5"/>
    <x v="8"/>
    <x v="11"/>
    <n v="7"/>
    <n v="3.4"/>
    <n v="3"/>
  </r>
  <r>
    <x v="102"/>
    <x v="6"/>
    <x v="8"/>
    <x v="11"/>
    <n v="3"/>
    <n v="3.5"/>
    <n v="39"/>
  </r>
  <r>
    <x v="103"/>
    <x v="7"/>
    <x v="8"/>
    <x v="11"/>
    <n v="9"/>
    <n v="3.3"/>
    <n v="16"/>
  </r>
  <r>
    <x v="104"/>
    <x v="8"/>
    <x v="8"/>
    <x v="11"/>
    <n v="10"/>
    <n v="3"/>
    <n v="35"/>
  </r>
  <r>
    <x v="105"/>
    <x v="9"/>
    <x v="8"/>
    <x v="11"/>
    <n v="9"/>
    <n v="3.5"/>
    <n v="63"/>
  </r>
  <r>
    <x v="106"/>
    <x v="10"/>
    <x v="8"/>
    <x v="11"/>
    <n v="8"/>
    <n v="3.6"/>
    <n v="33"/>
  </r>
  <r>
    <x v="107"/>
    <x v="11"/>
    <x v="8"/>
    <x v="11"/>
    <n v="6"/>
    <n v="3.8"/>
    <n v="75"/>
  </r>
  <r>
    <x v="108"/>
    <x v="0"/>
    <x v="9"/>
    <x v="11"/>
    <n v="5"/>
    <n v="3.5"/>
    <n v="27"/>
  </r>
  <r>
    <x v="109"/>
    <x v="1"/>
    <x v="9"/>
    <x v="11"/>
    <n v="5"/>
    <n v="3.5"/>
    <n v="21"/>
  </r>
  <r>
    <x v="110"/>
    <x v="2"/>
    <x v="9"/>
    <x v="11"/>
    <n v="12"/>
    <n v="3.2"/>
    <n v="11"/>
  </r>
  <r>
    <x v="111"/>
    <x v="3"/>
    <x v="9"/>
    <x v="11"/>
    <n v="10"/>
    <n v="2.9"/>
    <n v="5"/>
  </r>
  <r>
    <x v="112"/>
    <x v="4"/>
    <x v="9"/>
    <x v="11"/>
    <n v="11"/>
    <n v="3.3"/>
    <n v="8"/>
  </r>
  <r>
    <x v="113"/>
    <x v="5"/>
    <x v="9"/>
    <x v="11"/>
    <n v="12"/>
    <n v="3"/>
    <n v="27"/>
  </r>
  <r>
    <x v="114"/>
    <x v="6"/>
    <x v="9"/>
    <x v="11"/>
    <n v="13"/>
    <n v="2.8"/>
    <n v="27"/>
  </r>
  <r>
    <x v="115"/>
    <x v="7"/>
    <x v="9"/>
    <x v="11"/>
    <n v="8"/>
    <n v="3"/>
    <n v="31"/>
  </r>
  <r>
    <x v="116"/>
    <x v="8"/>
    <x v="9"/>
    <x v="11"/>
    <n v="12"/>
    <n v="2.6"/>
    <n v="19"/>
  </r>
  <r>
    <x v="117"/>
    <x v="9"/>
    <x v="9"/>
    <x v="11"/>
    <n v="8"/>
    <n v="2.8"/>
    <n v="5"/>
  </r>
  <r>
    <x v="118"/>
    <x v="10"/>
    <x v="9"/>
    <x v="11"/>
    <n v="4"/>
    <n v="2.4"/>
    <n v="96"/>
  </r>
  <r>
    <x v="119"/>
    <x v="11"/>
    <x v="9"/>
    <x v="11"/>
    <n v="12"/>
    <n v="1.8"/>
    <n v="20"/>
  </r>
  <r>
    <x v="120"/>
    <x v="0"/>
    <x v="10"/>
    <x v="11"/>
    <n v="7"/>
    <n v="1.5"/>
    <n v="14"/>
  </r>
  <r>
    <x v="121"/>
    <x v="1"/>
    <x v="10"/>
    <x v="11"/>
    <n v="9"/>
    <n v="1.5"/>
    <n v="20"/>
  </r>
  <r>
    <x v="122"/>
    <x v="2"/>
    <x v="10"/>
    <x v="11"/>
    <n v="9"/>
    <n v="1.6"/>
    <n v="16"/>
  </r>
  <r>
    <x v="123"/>
    <x v="3"/>
    <x v="10"/>
    <x v="11"/>
    <n v="9"/>
    <n v="1.9"/>
    <n v="17"/>
  </r>
  <r>
    <x v="124"/>
    <x v="4"/>
    <x v="10"/>
    <x v="11"/>
    <n v="9"/>
    <n v="1.8"/>
    <n v="8"/>
  </r>
  <r>
    <x v="125"/>
    <x v="5"/>
    <x v="10"/>
    <x v="11"/>
    <n v="10"/>
    <n v="2.6"/>
    <n v="17"/>
  </r>
  <r>
    <x v="126"/>
    <x v="6"/>
    <x v="10"/>
    <x v="11"/>
    <n v="7"/>
    <n v="2.7"/>
    <n v="8"/>
  </r>
  <r>
    <x v="127"/>
    <x v="7"/>
    <x v="10"/>
    <x v="11"/>
    <n v="14"/>
    <n v="2.5"/>
    <n v="8"/>
  </r>
  <r>
    <x v="128"/>
    <x v="8"/>
    <x v="10"/>
    <x v="11"/>
    <n v="15"/>
    <n v="3.2"/>
    <n v="16"/>
  </r>
  <r>
    <x v="129"/>
    <x v="9"/>
    <x v="10"/>
    <x v="11"/>
    <n v="5"/>
    <n v="2.7"/>
    <n v="8"/>
  </r>
  <r>
    <x v="130"/>
    <x v="10"/>
    <x v="10"/>
    <x v="11"/>
    <n v="12"/>
    <n v="2.5"/>
    <n v="19"/>
  </r>
  <r>
    <x v="131"/>
    <x v="11"/>
    <x v="10"/>
    <x v="11"/>
    <n v="8"/>
    <n v="1.3"/>
    <n v="41"/>
  </r>
  <r>
    <x v="132"/>
    <x v="0"/>
    <x v="11"/>
    <x v="11"/>
    <n v="7"/>
    <n v="0.8"/>
    <n v="51"/>
  </r>
  <r>
    <x v="133"/>
    <x v="1"/>
    <x v="11"/>
    <x v="11"/>
    <n v="2"/>
    <n v="1.2"/>
    <n v="26"/>
  </r>
  <r>
    <x v="134"/>
    <x v="2"/>
    <x v="11"/>
    <x v="11"/>
    <n v="9"/>
    <n v="1.2"/>
    <n v="45"/>
  </r>
  <r>
    <x v="135"/>
    <x v="3"/>
    <x v="11"/>
    <x v="11"/>
    <n v="9"/>
    <n v="1.2"/>
    <n v="5"/>
  </r>
  <r>
    <x v="136"/>
    <x v="4"/>
    <x v="11"/>
    <x v="11"/>
    <n v="8"/>
    <n v="1.3"/>
    <n v="11"/>
  </r>
  <r>
    <x v="137"/>
    <x v="5"/>
    <x v="11"/>
    <x v="11"/>
    <n v="13"/>
    <n v="1.5"/>
    <n v="9"/>
  </r>
  <r>
    <x v="138"/>
    <x v="6"/>
    <x v="11"/>
    <x v="11"/>
    <n v="5"/>
    <n v="1.5"/>
    <n v="11"/>
  </r>
  <r>
    <x v="139"/>
    <x v="7"/>
    <x v="11"/>
    <x v="11"/>
    <n v="9"/>
    <n v="1.6"/>
    <n v="10"/>
  </r>
  <r>
    <x v="140"/>
    <x v="8"/>
    <x v="11"/>
    <x v="11"/>
    <n v="15"/>
    <n v="1.5"/>
    <n v="12"/>
  </r>
  <r>
    <x v="141"/>
    <x v="9"/>
    <x v="11"/>
    <x v="11"/>
    <n v="6"/>
    <n v="1.6"/>
    <n v="25"/>
  </r>
  <r>
    <x v="142"/>
    <x v="10"/>
    <x v="11"/>
    <x v="11"/>
    <n v="5"/>
    <n v="1.6"/>
    <n v="23"/>
  </r>
  <r>
    <x v="143"/>
    <x v="11"/>
    <x v="11"/>
    <x v="11"/>
    <n v="10"/>
    <n v="1.3"/>
    <n v="17"/>
  </r>
  <r>
    <x v="144"/>
    <x v="0"/>
    <x v="12"/>
    <x v="11"/>
    <n v="8"/>
    <n v="0.7"/>
    <n v="19"/>
  </r>
  <r>
    <x v="145"/>
    <x v="1"/>
    <x v="12"/>
    <x v="11"/>
    <n v="9"/>
    <n v="0.7"/>
    <n v="32"/>
  </r>
  <r>
    <x v="146"/>
    <x v="2"/>
    <x v="12"/>
    <x v="11"/>
    <n v="3"/>
    <n v="1"/>
    <n v="26"/>
  </r>
  <r>
    <x v="147"/>
    <x v="3"/>
    <x v="12"/>
    <x v="11"/>
    <n v="10"/>
    <n v="0.7"/>
    <n v="7"/>
  </r>
  <r>
    <x v="148"/>
    <x v="4"/>
    <x v="12"/>
    <x v="11"/>
    <n v="7"/>
    <n v="1"/>
    <n v="4"/>
  </r>
  <r>
    <x v="149"/>
    <x v="5"/>
    <x v="12"/>
    <x v="11"/>
    <n v="10"/>
    <n v="1.5"/>
    <n v="6"/>
  </r>
  <r>
    <x v="150"/>
    <x v="6"/>
    <x v="12"/>
    <x v="11"/>
    <n v="7"/>
    <n v="1.7"/>
    <n v="7"/>
  </r>
  <r>
    <x v="151"/>
    <x v="7"/>
    <x v="12"/>
    <x v="11"/>
    <n v="12"/>
    <n v="1.5"/>
    <n v="19"/>
  </r>
  <r>
    <x v="152"/>
    <x v="8"/>
    <x v="12"/>
    <x v="11"/>
    <n v="9"/>
    <n v="1.3"/>
    <n v="30"/>
  </r>
  <r>
    <x v="153"/>
    <x v="9"/>
    <x v="12"/>
    <x v="11"/>
    <n v="13"/>
    <n v="1.2"/>
    <n v="6"/>
  </r>
  <r>
    <x v="154"/>
    <x v="10"/>
    <x v="12"/>
    <x v="11"/>
    <n v="6"/>
    <n v="0.9"/>
    <n v="38"/>
  </r>
  <r>
    <x v="155"/>
    <x v="11"/>
    <x v="12"/>
    <x v="11"/>
    <n v="6"/>
    <n v="1.3"/>
    <n v="12"/>
  </r>
  <r>
    <x v="156"/>
    <x v="0"/>
    <x v="13"/>
    <x v="11"/>
    <n v="1"/>
    <n v="1"/>
    <n v="7"/>
  </r>
  <r>
    <x v="157"/>
    <x v="1"/>
    <x v="13"/>
    <x v="11"/>
    <n v="9"/>
    <n v="1"/>
    <n v="22"/>
  </r>
  <r>
    <x v="158"/>
    <x v="2"/>
    <x v="13"/>
    <x v="11"/>
    <n v="5"/>
    <n v="1.1000000000000001"/>
    <n v="24"/>
  </r>
  <r>
    <x v="159"/>
    <x v="3"/>
    <x v="13"/>
    <x v="11"/>
    <n v="6"/>
    <n v="0.6"/>
    <n v="14"/>
  </r>
  <r>
    <x v="160"/>
    <x v="4"/>
    <x v="13"/>
    <x v="11"/>
    <n v="8"/>
    <n v="2.2000000000000002"/>
    <n v="10"/>
  </r>
  <r>
    <x v="161"/>
    <x v="5"/>
    <x v="13"/>
    <x v="11"/>
    <n v="9"/>
    <n v="2.2000000000000002"/>
    <n v="5"/>
  </r>
  <r>
    <x v="162"/>
    <x v="6"/>
    <x v="13"/>
    <x v="11"/>
    <n v="13"/>
    <n v="2.4"/>
    <n v="6"/>
  </r>
  <r>
    <x v="164"/>
    <x v="8"/>
    <x v="13"/>
    <x v="11"/>
    <n v="8"/>
    <n v="2"/>
    <n v="8"/>
  </r>
  <r>
    <x v="165"/>
    <x v="9"/>
    <x v="13"/>
    <x v="11"/>
    <n v="9"/>
    <n v="1.5"/>
    <n v="37"/>
  </r>
  <r>
    <x v="0"/>
    <x v="0"/>
    <x v="0"/>
    <x v="12"/>
    <n v="4"/>
    <n v="1.9"/>
    <n v="39"/>
  </r>
  <r>
    <x v="1"/>
    <x v="1"/>
    <x v="0"/>
    <x v="12"/>
    <n v="10"/>
    <n v="2.1"/>
    <n v="81"/>
  </r>
  <r>
    <x v="2"/>
    <x v="2"/>
    <x v="0"/>
    <x v="12"/>
    <n v="9"/>
    <n v="2.6"/>
    <n v="24"/>
  </r>
  <r>
    <x v="3"/>
    <x v="3"/>
    <x v="0"/>
    <x v="12"/>
    <n v="11"/>
    <n v="3"/>
    <n v="53"/>
  </r>
  <r>
    <x v="4"/>
    <x v="4"/>
    <x v="0"/>
    <x v="12"/>
    <n v="13"/>
    <n v="3"/>
    <n v="19"/>
  </r>
  <r>
    <x v="5"/>
    <x v="5"/>
    <x v="0"/>
    <x v="12"/>
    <n v="12"/>
    <n v="3.3"/>
    <n v="43"/>
  </r>
  <r>
    <x v="6"/>
    <x v="6"/>
    <x v="0"/>
    <x v="12"/>
    <n v="11"/>
    <n v="3.5"/>
    <n v="33"/>
  </r>
  <r>
    <x v="7"/>
    <x v="7"/>
    <x v="0"/>
    <x v="12"/>
    <n v="11"/>
    <n v="4.3"/>
    <n v="53"/>
  </r>
  <r>
    <x v="8"/>
    <x v="8"/>
    <x v="0"/>
    <x v="12"/>
    <n v="5"/>
    <n v="4.5"/>
    <n v="18"/>
  </r>
  <r>
    <x v="9"/>
    <x v="9"/>
    <x v="0"/>
    <x v="12"/>
    <n v="10"/>
    <n v="4.9000000000000004"/>
    <n v="77"/>
  </r>
  <r>
    <x v="10"/>
    <x v="10"/>
    <x v="0"/>
    <x v="12"/>
    <n v="7"/>
    <n v="5.0999999999999996"/>
    <n v="32"/>
  </r>
  <r>
    <x v="11"/>
    <x v="11"/>
    <x v="0"/>
    <x v="12"/>
    <n v="9"/>
    <n v="4.7"/>
    <n v="43"/>
  </r>
  <r>
    <x v="12"/>
    <x v="0"/>
    <x v="1"/>
    <x v="12"/>
    <n v="6"/>
    <n v="4.7"/>
    <n v="75"/>
  </r>
  <r>
    <x v="13"/>
    <x v="1"/>
    <x v="1"/>
    <x v="12"/>
    <n v="8"/>
    <n v="4.3"/>
    <n v="58"/>
  </r>
  <r>
    <x v="14"/>
    <x v="2"/>
    <x v="1"/>
    <x v="12"/>
    <n v="10"/>
    <n v="4.2"/>
    <n v="49"/>
  </r>
  <r>
    <x v="15"/>
    <x v="3"/>
    <x v="1"/>
    <x v="12"/>
    <n v="11"/>
    <n v="4.2"/>
    <n v="93"/>
  </r>
  <r>
    <x v="16"/>
    <x v="4"/>
    <x v="1"/>
    <x v="12"/>
    <n v="14"/>
    <n v="4.8"/>
    <n v="31"/>
  </r>
  <r>
    <x v="17"/>
    <x v="5"/>
    <x v="1"/>
    <x v="12"/>
    <n v="8"/>
    <n v="5.4"/>
    <n v="24"/>
  </r>
  <r>
    <x v="18"/>
    <x v="6"/>
    <x v="1"/>
    <x v="12"/>
    <n v="7"/>
    <n v="6.8"/>
    <n v="24"/>
  </r>
  <r>
    <x v="19"/>
    <x v="7"/>
    <x v="1"/>
    <x v="12"/>
    <n v="10"/>
    <n v="6.4"/>
    <n v="22"/>
  </r>
  <r>
    <x v="20"/>
    <x v="8"/>
    <x v="1"/>
    <x v="12"/>
    <n v="4"/>
    <n v="6.7"/>
    <n v="30"/>
  </r>
  <r>
    <x v="21"/>
    <x v="9"/>
    <x v="1"/>
    <x v="12"/>
    <n v="3"/>
    <n v="7.1"/>
    <n v="41"/>
  </r>
  <r>
    <x v="22"/>
    <x v="10"/>
    <x v="1"/>
    <x v="12"/>
    <n v="3"/>
    <n v="7.6"/>
    <n v="89"/>
  </r>
  <r>
    <x v="23"/>
    <x v="11"/>
    <x v="1"/>
    <x v="12"/>
    <n v="5"/>
    <n v="7.4"/>
    <n v="43"/>
  </r>
  <r>
    <x v="24"/>
    <x v="0"/>
    <x v="2"/>
    <x v="12"/>
    <n v="3"/>
    <n v="8.1"/>
    <n v="172"/>
  </r>
  <r>
    <x v="25"/>
    <x v="1"/>
    <x v="2"/>
    <x v="12"/>
    <n v="9"/>
    <n v="7.8"/>
    <n v="62"/>
  </r>
  <r>
    <x v="26"/>
    <x v="2"/>
    <x v="2"/>
    <x v="12"/>
    <n v="4"/>
    <n v="8.3000000000000007"/>
    <n v="95"/>
  </r>
  <r>
    <x v="27"/>
    <x v="3"/>
    <x v="2"/>
    <x v="12"/>
    <n v="6"/>
    <n v="8.8000000000000007"/>
    <n v="65"/>
  </r>
  <r>
    <x v="28"/>
    <x v="4"/>
    <x v="2"/>
    <x v="12"/>
    <n v="8"/>
    <n v="9.6"/>
    <n v="83"/>
  </r>
  <r>
    <x v="29"/>
    <x v="5"/>
    <x v="2"/>
    <x v="12"/>
    <n v="6"/>
    <n v="10.6"/>
    <n v="51"/>
  </r>
  <r>
    <x v="30"/>
    <x v="6"/>
    <x v="2"/>
    <x v="12"/>
    <n v="4"/>
    <n v="12.5"/>
    <n v="201"/>
  </r>
  <r>
    <x v="31"/>
    <x v="7"/>
    <x v="2"/>
    <x v="12"/>
    <n v="1"/>
    <n v="13"/>
    <n v="78"/>
  </r>
  <r>
    <x v="32"/>
    <x v="8"/>
    <x v="2"/>
    <x v="12"/>
    <n v="5"/>
    <n v="11.6"/>
    <n v="41"/>
  </r>
  <r>
    <x v="33"/>
    <x v="9"/>
    <x v="2"/>
    <x v="12"/>
    <n v="10"/>
    <n v="9.9"/>
    <n v="91"/>
  </r>
  <r>
    <x v="34"/>
    <x v="10"/>
    <x v="2"/>
    <x v="12"/>
    <n v="5"/>
    <n v="10.1"/>
    <n v="79"/>
  </r>
  <r>
    <x v="35"/>
    <x v="11"/>
    <x v="2"/>
    <x v="12"/>
    <n v="3"/>
    <n v="8.6999999999999993"/>
    <n v="49"/>
  </r>
  <r>
    <x v="36"/>
    <x v="0"/>
    <x v="3"/>
    <x v="12"/>
    <n v="0"/>
    <n v="8.8000000000000007"/>
    <m/>
  </r>
  <r>
    <x v="37"/>
    <x v="1"/>
    <x v="3"/>
    <x v="12"/>
    <n v="5"/>
    <n v="9.8000000000000007"/>
    <n v="71"/>
  </r>
  <r>
    <x v="38"/>
    <x v="2"/>
    <x v="3"/>
    <x v="12"/>
    <n v="4"/>
    <n v="9.9"/>
    <n v="103"/>
  </r>
  <r>
    <x v="39"/>
    <x v="3"/>
    <x v="3"/>
    <x v="12"/>
    <n v="3"/>
    <n v="10.1"/>
    <n v="29"/>
  </r>
  <r>
    <x v="40"/>
    <x v="4"/>
    <x v="3"/>
    <x v="12"/>
    <n v="4"/>
    <n v="11.3"/>
    <n v="53"/>
  </r>
  <r>
    <x v="41"/>
    <x v="5"/>
    <x v="3"/>
    <x v="12"/>
    <n v="9"/>
    <n v="10.3"/>
    <n v="29"/>
  </r>
  <r>
    <x v="42"/>
    <x v="6"/>
    <x v="3"/>
    <x v="12"/>
    <n v="12"/>
    <n v="9.9"/>
    <n v="86"/>
  </r>
  <r>
    <x v="43"/>
    <x v="7"/>
    <x v="3"/>
    <x v="12"/>
    <n v="10"/>
    <n v="9.9"/>
    <n v="27"/>
  </r>
  <r>
    <x v="44"/>
    <x v="8"/>
    <x v="3"/>
    <x v="12"/>
    <n v="3"/>
    <n v="9.5"/>
    <n v="77"/>
  </r>
  <r>
    <x v="45"/>
    <x v="9"/>
    <x v="3"/>
    <x v="12"/>
    <n v="7"/>
    <n v="8.3000000000000007"/>
    <n v="21"/>
  </r>
  <r>
    <x v="46"/>
    <x v="10"/>
    <x v="3"/>
    <x v="12"/>
    <n v="5"/>
    <n v="7.4"/>
    <n v="51"/>
  </r>
  <r>
    <x v="47"/>
    <x v="11"/>
    <x v="3"/>
    <x v="12"/>
    <n v="3"/>
    <n v="7.2"/>
    <n v="61"/>
  </r>
  <r>
    <x v="48"/>
    <x v="0"/>
    <x v="4"/>
    <x v="12"/>
    <n v="2"/>
    <n v="6.7"/>
    <n v="31"/>
  </r>
  <r>
    <x v="49"/>
    <x v="1"/>
    <x v="4"/>
    <x v="12"/>
    <n v="3"/>
    <n v="7.2"/>
    <n v="94"/>
  </r>
  <r>
    <x v="50"/>
    <x v="2"/>
    <x v="4"/>
    <x v="12"/>
    <n v="8"/>
    <n v="7.1"/>
    <n v="56"/>
  </r>
  <r>
    <x v="51"/>
    <x v="3"/>
    <x v="4"/>
    <x v="12"/>
    <n v="10"/>
    <n v="7.2"/>
    <n v="17"/>
  </r>
  <r>
    <x v="52"/>
    <x v="4"/>
    <x v="4"/>
    <x v="12"/>
    <n v="8"/>
    <n v="8.1999999999999993"/>
    <n v="54"/>
  </r>
  <r>
    <x v="53"/>
    <x v="5"/>
    <x v="4"/>
    <x v="12"/>
    <n v="11"/>
    <n v="9.3000000000000007"/>
    <n v="58"/>
  </r>
  <r>
    <x v="54"/>
    <x v="6"/>
    <x v="4"/>
    <x v="12"/>
    <n v="3"/>
    <n v="9.1"/>
    <n v="72"/>
  </r>
  <r>
    <x v="55"/>
    <x v="7"/>
    <x v="4"/>
    <x v="12"/>
    <n v="2"/>
    <n v="9.8000000000000007"/>
    <n v="26"/>
  </r>
  <r>
    <x v="56"/>
    <x v="8"/>
    <x v="4"/>
    <x v="12"/>
    <n v="5"/>
    <n v="9.4"/>
    <n v="134"/>
  </r>
  <r>
    <x v="57"/>
    <x v="9"/>
    <x v="4"/>
    <x v="12"/>
    <n v="9"/>
    <n v="9.3000000000000007"/>
    <n v="29"/>
  </r>
  <r>
    <x v="58"/>
    <x v="10"/>
    <x v="4"/>
    <x v="12"/>
    <n v="1"/>
    <n v="9"/>
    <n v="13"/>
  </r>
  <r>
    <x v="59"/>
    <x v="11"/>
    <x v="4"/>
    <x v="12"/>
    <n v="4"/>
    <n v="7.7"/>
    <n v="53"/>
  </r>
  <r>
    <x v="60"/>
    <x v="0"/>
    <x v="5"/>
    <x v="12"/>
    <n v="4"/>
    <n v="7.1"/>
    <n v="133"/>
  </r>
  <r>
    <x v="61"/>
    <x v="1"/>
    <x v="5"/>
    <x v="12"/>
    <n v="7"/>
    <n v="7.2"/>
    <n v="78"/>
  </r>
  <r>
    <x v="62"/>
    <x v="2"/>
    <x v="5"/>
    <x v="12"/>
    <n v="10"/>
    <n v="7.9"/>
    <n v="68"/>
  </r>
  <r>
    <x v="63"/>
    <x v="3"/>
    <x v="5"/>
    <x v="12"/>
    <n v="6"/>
    <n v="7.5"/>
    <n v="47"/>
  </r>
  <r>
    <x v="64"/>
    <x v="4"/>
    <x v="5"/>
    <x v="12"/>
    <n v="8"/>
    <n v="7.3"/>
    <n v="28"/>
  </r>
  <r>
    <x v="65"/>
    <x v="5"/>
    <x v="5"/>
    <x v="12"/>
    <n v="7"/>
    <n v="7.3"/>
    <n v="51"/>
  </r>
  <r>
    <x v="66"/>
    <x v="6"/>
    <x v="5"/>
    <x v="12"/>
    <n v="3"/>
    <n v="8"/>
    <n v="48"/>
  </r>
  <r>
    <x v="67"/>
    <x v="7"/>
    <x v="5"/>
    <x v="12"/>
    <n v="6"/>
    <n v="8"/>
    <n v="52"/>
  </r>
  <r>
    <x v="68"/>
    <x v="8"/>
    <x v="5"/>
    <x v="12"/>
    <n v="7"/>
    <n v="7.1"/>
    <n v="26"/>
  </r>
  <r>
    <x v="69"/>
    <x v="9"/>
    <x v="5"/>
    <x v="12"/>
    <n v="8"/>
    <n v="6.6"/>
    <n v="146"/>
  </r>
  <r>
    <x v="70"/>
    <x v="10"/>
    <x v="5"/>
    <x v="12"/>
    <n v="5"/>
    <n v="5.3"/>
    <n v="118"/>
  </r>
  <r>
    <x v="71"/>
    <x v="11"/>
    <x v="5"/>
    <x v="12"/>
    <n v="4"/>
    <n v="4.9000000000000004"/>
    <n v="126"/>
  </r>
  <r>
    <x v="72"/>
    <x v="0"/>
    <x v="6"/>
    <x v="12"/>
    <n v="4"/>
    <n v="4.7"/>
    <n v="23"/>
  </r>
  <r>
    <x v="73"/>
    <x v="1"/>
    <x v="6"/>
    <x v="12"/>
    <n v="6"/>
    <n v="5.0999999999999996"/>
    <n v="21"/>
  </r>
  <r>
    <x v="74"/>
    <x v="2"/>
    <x v="6"/>
    <x v="12"/>
    <n v="7"/>
    <n v="4.9000000000000004"/>
    <n v="41"/>
  </r>
  <r>
    <x v="75"/>
    <x v="3"/>
    <x v="6"/>
    <x v="12"/>
    <n v="8"/>
    <n v="4.9000000000000004"/>
    <n v="22"/>
  </r>
  <r>
    <x v="76"/>
    <x v="4"/>
    <x v="6"/>
    <x v="12"/>
    <n v="7"/>
    <n v="5.2"/>
    <n v="27"/>
  </r>
  <r>
    <x v="77"/>
    <x v="5"/>
    <x v="6"/>
    <x v="12"/>
    <n v="8"/>
    <n v="5.4"/>
    <n v="59"/>
  </r>
  <r>
    <x v="78"/>
    <x v="6"/>
    <x v="6"/>
    <x v="12"/>
    <n v="8"/>
    <n v="5.3"/>
    <n v="52"/>
  </r>
  <r>
    <x v="79"/>
    <x v="7"/>
    <x v="6"/>
    <x v="12"/>
    <n v="8"/>
    <n v="5.6"/>
    <n v="24"/>
  </r>
  <r>
    <x v="80"/>
    <x v="8"/>
    <x v="6"/>
    <x v="12"/>
    <n v="4"/>
    <n v="5.3"/>
    <n v="11"/>
  </r>
  <r>
    <x v="81"/>
    <x v="9"/>
    <x v="6"/>
    <x v="12"/>
    <n v="3"/>
    <n v="4.5"/>
    <n v="56"/>
  </r>
  <r>
    <x v="82"/>
    <x v="10"/>
    <x v="6"/>
    <x v="12"/>
    <n v="4"/>
    <n v="4.7"/>
    <n v="54"/>
  </r>
  <r>
    <x v="83"/>
    <x v="11"/>
    <x v="6"/>
    <x v="12"/>
    <n v="5"/>
    <n v="4"/>
    <n v="27"/>
  </r>
  <r>
    <x v="84"/>
    <x v="0"/>
    <x v="7"/>
    <x v="12"/>
    <n v="4"/>
    <n v="4.3"/>
    <n v="128"/>
  </r>
  <r>
    <x v="85"/>
    <x v="1"/>
    <x v="7"/>
    <x v="12"/>
    <n v="3"/>
    <n v="4.2"/>
    <n v="62"/>
  </r>
  <r>
    <x v="86"/>
    <x v="2"/>
    <x v="7"/>
    <x v="12"/>
    <n v="4"/>
    <n v="3.5"/>
    <n v="18"/>
  </r>
  <r>
    <x v="87"/>
    <x v="3"/>
    <x v="7"/>
    <x v="12"/>
    <n v="9"/>
    <n v="3.3"/>
    <n v="28"/>
  </r>
  <r>
    <x v="88"/>
    <x v="4"/>
    <x v="7"/>
    <x v="12"/>
    <n v="14"/>
    <n v="2.4"/>
    <n v="49"/>
  </r>
  <r>
    <x v="89"/>
    <x v="5"/>
    <x v="7"/>
    <x v="12"/>
    <n v="11"/>
    <n v="3.2"/>
    <n v="25"/>
  </r>
  <r>
    <x v="90"/>
    <x v="6"/>
    <x v="7"/>
    <x v="12"/>
    <n v="7"/>
    <n v="4"/>
    <n v="7"/>
  </r>
  <r>
    <x v="91"/>
    <x v="7"/>
    <x v="7"/>
    <x v="12"/>
    <n v="9"/>
    <n v="4.9000000000000004"/>
    <n v="6"/>
  </r>
  <r>
    <x v="92"/>
    <x v="8"/>
    <x v="7"/>
    <x v="12"/>
    <n v="6"/>
    <n v="4.0999999999999996"/>
    <n v="23"/>
  </r>
  <r>
    <x v="93"/>
    <x v="9"/>
    <x v="7"/>
    <x v="12"/>
    <n v="10"/>
    <n v="4.5999999999999996"/>
    <n v="17"/>
  </r>
  <r>
    <x v="94"/>
    <x v="10"/>
    <x v="7"/>
    <x v="12"/>
    <n v="4"/>
    <n v="3.4"/>
    <n v="13"/>
  </r>
  <r>
    <x v="95"/>
    <x v="11"/>
    <x v="7"/>
    <x v="12"/>
    <n v="3"/>
    <n v="3.9"/>
    <n v="77"/>
  </r>
  <r>
    <x v="96"/>
    <x v="0"/>
    <x v="8"/>
    <x v="12"/>
    <n v="5"/>
    <n v="3.8"/>
    <n v="23"/>
  </r>
  <r>
    <x v="97"/>
    <x v="1"/>
    <x v="8"/>
    <x v="12"/>
    <n v="5"/>
    <n v="3.1"/>
    <n v="117"/>
  </r>
  <r>
    <x v="98"/>
    <x v="2"/>
    <x v="8"/>
    <x v="12"/>
    <n v="7"/>
    <n v="3.3"/>
    <n v="115"/>
  </r>
  <r>
    <x v="99"/>
    <x v="3"/>
    <x v="8"/>
    <x v="12"/>
    <n v="8"/>
    <n v="3.8"/>
    <n v="22"/>
  </r>
  <r>
    <x v="100"/>
    <x v="4"/>
    <x v="8"/>
    <x v="12"/>
    <n v="9"/>
    <n v="4.8"/>
    <n v="53"/>
  </r>
  <r>
    <x v="101"/>
    <x v="5"/>
    <x v="8"/>
    <x v="12"/>
    <n v="8"/>
    <n v="5.3"/>
    <n v="12"/>
  </r>
  <r>
    <x v="102"/>
    <x v="6"/>
    <x v="8"/>
    <x v="12"/>
    <n v="7"/>
    <n v="5.0999999999999996"/>
    <n v="29"/>
  </r>
  <r>
    <x v="103"/>
    <x v="7"/>
    <x v="8"/>
    <x v="12"/>
    <n v="13"/>
    <n v="6.4"/>
    <n v="58"/>
  </r>
  <r>
    <x v="104"/>
    <x v="8"/>
    <x v="8"/>
    <x v="12"/>
    <n v="7"/>
    <n v="5.5"/>
    <n v="46"/>
  </r>
  <r>
    <x v="105"/>
    <x v="9"/>
    <x v="8"/>
    <x v="12"/>
    <n v="11"/>
    <n v="4.9000000000000004"/>
    <n v="40"/>
  </r>
  <r>
    <x v="106"/>
    <x v="10"/>
    <x v="8"/>
    <x v="12"/>
    <n v="5"/>
    <n v="4.5999999999999996"/>
    <n v="38"/>
  </r>
  <r>
    <x v="107"/>
    <x v="11"/>
    <x v="8"/>
    <x v="12"/>
    <n v="5"/>
    <n v="3.6"/>
    <n v="55"/>
  </r>
  <r>
    <x v="108"/>
    <x v="0"/>
    <x v="9"/>
    <x v="12"/>
    <n v="9"/>
    <n v="2.8"/>
    <n v="91"/>
  </r>
  <r>
    <x v="109"/>
    <x v="1"/>
    <x v="9"/>
    <x v="12"/>
    <n v="13"/>
    <n v="2.1"/>
    <n v="51"/>
  </r>
  <r>
    <x v="110"/>
    <x v="2"/>
    <x v="9"/>
    <x v="12"/>
    <n v="11"/>
    <n v="2.2000000000000002"/>
    <n v="30"/>
  </r>
  <r>
    <x v="111"/>
    <x v="3"/>
    <x v="9"/>
    <x v="12"/>
    <n v="9"/>
    <n v="2"/>
    <n v="18"/>
  </r>
  <r>
    <x v="112"/>
    <x v="4"/>
    <x v="9"/>
    <x v="12"/>
    <n v="12"/>
    <n v="2.6"/>
    <n v="27"/>
  </r>
  <r>
    <x v="113"/>
    <x v="5"/>
    <x v="9"/>
    <x v="12"/>
    <n v="13"/>
    <n v="2.2000000000000002"/>
    <n v="22"/>
  </r>
  <r>
    <x v="114"/>
    <x v="6"/>
    <x v="9"/>
    <x v="12"/>
    <n v="17"/>
    <n v="3.5"/>
    <n v="10"/>
  </r>
  <r>
    <x v="115"/>
    <x v="7"/>
    <x v="9"/>
    <x v="12"/>
    <n v="11"/>
    <n v="3.2"/>
    <n v="36"/>
  </r>
  <r>
    <x v="116"/>
    <x v="8"/>
    <x v="9"/>
    <x v="12"/>
    <n v="5"/>
    <n v="2.9"/>
    <n v="69"/>
  </r>
  <r>
    <x v="117"/>
    <x v="9"/>
    <x v="9"/>
    <x v="12"/>
    <n v="10"/>
    <n v="2.5"/>
    <n v="13"/>
  </r>
  <r>
    <x v="118"/>
    <x v="10"/>
    <x v="9"/>
    <x v="12"/>
    <n v="5"/>
    <n v="2.2999999999999998"/>
    <n v="80"/>
  </r>
  <r>
    <x v="119"/>
    <x v="11"/>
    <x v="9"/>
    <x v="12"/>
    <n v="7"/>
    <n v="1.7"/>
    <n v="55"/>
  </r>
  <r>
    <x v="120"/>
    <x v="0"/>
    <x v="10"/>
    <x v="12"/>
    <n v="8"/>
    <n v="1.5"/>
    <n v="61"/>
  </r>
  <r>
    <x v="121"/>
    <x v="1"/>
    <x v="10"/>
    <x v="12"/>
    <n v="7"/>
    <n v="1.6"/>
    <n v="65"/>
  </r>
  <r>
    <x v="122"/>
    <x v="2"/>
    <x v="10"/>
    <x v="12"/>
    <n v="8"/>
    <n v="1.7"/>
    <n v="9"/>
  </r>
  <r>
    <x v="123"/>
    <x v="3"/>
    <x v="10"/>
    <x v="12"/>
    <n v="16"/>
    <n v="1.5"/>
    <n v="11"/>
  </r>
  <r>
    <x v="124"/>
    <x v="4"/>
    <x v="10"/>
    <x v="12"/>
    <n v="9"/>
    <n v="1.1000000000000001"/>
    <n v="5"/>
  </r>
  <r>
    <x v="125"/>
    <x v="5"/>
    <x v="10"/>
    <x v="12"/>
    <n v="18"/>
    <n v="2.5"/>
    <n v="15"/>
  </r>
  <r>
    <x v="126"/>
    <x v="6"/>
    <x v="10"/>
    <x v="12"/>
    <n v="8"/>
    <n v="1.7"/>
    <n v="7"/>
  </r>
  <r>
    <x v="127"/>
    <x v="7"/>
    <x v="10"/>
    <x v="12"/>
    <n v="12"/>
    <n v="1.6"/>
    <n v="8"/>
  </r>
  <r>
    <x v="128"/>
    <x v="8"/>
    <x v="10"/>
    <x v="12"/>
    <n v="11"/>
    <n v="2.2000000000000002"/>
    <n v="21"/>
  </r>
  <r>
    <x v="129"/>
    <x v="9"/>
    <x v="10"/>
    <x v="12"/>
    <n v="6"/>
    <n v="1.7"/>
    <n v="31"/>
  </r>
  <r>
    <x v="130"/>
    <x v="10"/>
    <x v="10"/>
    <x v="12"/>
    <n v="6"/>
    <n v="1.6"/>
    <n v="17"/>
  </r>
  <r>
    <x v="131"/>
    <x v="11"/>
    <x v="10"/>
    <x v="12"/>
    <n v="9"/>
    <n v="1.4"/>
    <n v="20"/>
  </r>
  <r>
    <x v="132"/>
    <x v="0"/>
    <x v="11"/>
    <x v="12"/>
    <n v="6"/>
    <n v="0.9"/>
    <n v="36"/>
  </r>
  <r>
    <x v="133"/>
    <x v="1"/>
    <x v="11"/>
    <x v="12"/>
    <n v="10"/>
    <n v="0.8"/>
    <n v="7"/>
  </r>
  <r>
    <x v="134"/>
    <x v="2"/>
    <x v="11"/>
    <x v="12"/>
    <n v="16"/>
    <n v="1.1000000000000001"/>
    <n v="8"/>
  </r>
  <r>
    <x v="135"/>
    <x v="3"/>
    <x v="11"/>
    <x v="12"/>
    <n v="8"/>
    <n v="1.1000000000000001"/>
    <n v="8"/>
  </r>
  <r>
    <x v="136"/>
    <x v="4"/>
    <x v="11"/>
    <x v="12"/>
    <n v="12"/>
    <n v="1.5"/>
    <n v="5"/>
  </r>
  <r>
    <x v="137"/>
    <x v="5"/>
    <x v="11"/>
    <x v="12"/>
    <n v="9"/>
    <n v="1.7"/>
    <n v="6"/>
  </r>
  <r>
    <x v="138"/>
    <x v="6"/>
    <x v="11"/>
    <x v="12"/>
    <n v="17"/>
    <n v="1.5"/>
    <n v="6"/>
  </r>
  <r>
    <x v="139"/>
    <x v="7"/>
    <x v="11"/>
    <x v="12"/>
    <n v="20"/>
    <n v="1.3"/>
    <n v="12"/>
  </r>
  <r>
    <x v="140"/>
    <x v="8"/>
    <x v="11"/>
    <x v="12"/>
    <n v="14"/>
    <n v="1.7"/>
    <n v="11"/>
  </r>
  <r>
    <x v="141"/>
    <x v="9"/>
    <x v="11"/>
    <x v="12"/>
    <n v="11"/>
    <n v="1.6"/>
    <n v="6"/>
  </r>
  <r>
    <x v="142"/>
    <x v="10"/>
    <x v="11"/>
    <x v="12"/>
    <n v="11"/>
    <n v="1"/>
    <n v="16"/>
  </r>
  <r>
    <x v="143"/>
    <x v="11"/>
    <x v="11"/>
    <x v="12"/>
    <n v="11"/>
    <n v="0.5"/>
    <n v="35"/>
  </r>
  <r>
    <x v="144"/>
    <x v="0"/>
    <x v="12"/>
    <x v="12"/>
    <n v="8"/>
    <n v="0.4"/>
    <n v="6"/>
  </r>
  <r>
    <x v="145"/>
    <x v="1"/>
    <x v="12"/>
    <x v="12"/>
    <n v="7"/>
    <n v="0.7"/>
    <n v="88"/>
  </r>
  <r>
    <x v="146"/>
    <x v="2"/>
    <x v="12"/>
    <x v="12"/>
    <n v="6"/>
    <n v="0.6"/>
    <n v="5"/>
  </r>
  <r>
    <x v="147"/>
    <x v="3"/>
    <x v="12"/>
    <x v="12"/>
    <n v="13"/>
    <n v="0.8"/>
    <n v="14"/>
  </r>
  <r>
    <x v="148"/>
    <x v="4"/>
    <x v="12"/>
    <x v="12"/>
    <n v="9"/>
    <n v="1"/>
    <n v="6"/>
  </r>
  <r>
    <x v="149"/>
    <x v="5"/>
    <x v="12"/>
    <x v="12"/>
    <n v="12"/>
    <n v="1.4"/>
    <n v="7"/>
  </r>
  <r>
    <x v="150"/>
    <x v="6"/>
    <x v="12"/>
    <x v="12"/>
    <n v="5"/>
    <n v="1.3"/>
    <n v="5"/>
  </r>
  <r>
    <x v="151"/>
    <x v="7"/>
    <x v="12"/>
    <x v="12"/>
    <n v="14"/>
    <n v="1.3"/>
    <n v="6"/>
  </r>
  <r>
    <x v="152"/>
    <x v="8"/>
    <x v="12"/>
    <x v="12"/>
    <n v="13"/>
    <n v="1.2"/>
    <n v="16"/>
  </r>
  <r>
    <x v="153"/>
    <x v="9"/>
    <x v="12"/>
    <x v="12"/>
    <n v="9"/>
    <n v="2"/>
    <n v="24"/>
  </r>
  <r>
    <x v="154"/>
    <x v="10"/>
    <x v="12"/>
    <x v="12"/>
    <n v="9"/>
    <n v="1.3"/>
    <n v="34"/>
  </r>
  <r>
    <x v="155"/>
    <x v="11"/>
    <x v="12"/>
    <x v="12"/>
    <n v="7"/>
    <n v="1.1000000000000001"/>
    <n v="8"/>
  </r>
  <r>
    <x v="156"/>
    <x v="0"/>
    <x v="13"/>
    <x v="12"/>
    <n v="4"/>
    <n v="0.8"/>
    <n v="37"/>
  </r>
  <r>
    <x v="157"/>
    <x v="1"/>
    <x v="13"/>
    <x v="12"/>
    <n v="6"/>
    <n v="0.4"/>
    <n v="9"/>
  </r>
  <r>
    <x v="158"/>
    <x v="2"/>
    <x v="13"/>
    <x v="12"/>
    <n v="5"/>
    <n v="1"/>
    <n v="24"/>
  </r>
  <r>
    <x v="159"/>
    <x v="3"/>
    <x v="13"/>
    <x v="12"/>
    <n v="11"/>
    <n v="0.6"/>
    <n v="7"/>
  </r>
  <r>
    <x v="160"/>
    <x v="4"/>
    <x v="13"/>
    <x v="12"/>
    <n v="10"/>
    <n v="0.6"/>
    <n v="7"/>
  </r>
  <r>
    <x v="161"/>
    <x v="5"/>
    <x v="13"/>
    <x v="12"/>
    <n v="7"/>
    <n v="0.7"/>
    <n v="6"/>
  </r>
  <r>
    <x v="162"/>
    <x v="6"/>
    <x v="13"/>
    <x v="12"/>
    <n v="10"/>
    <n v="0.6"/>
    <n v="7"/>
  </r>
  <r>
    <x v="164"/>
    <x v="8"/>
    <x v="13"/>
    <x v="12"/>
    <n v="12"/>
    <n v="0.9"/>
    <n v="10"/>
  </r>
  <r>
    <x v="165"/>
    <x v="9"/>
    <x v="13"/>
    <x v="12"/>
    <n v="11"/>
    <n v="1.1000000000000001"/>
    <n v="5"/>
  </r>
  <r>
    <x v="0"/>
    <x v="0"/>
    <x v="0"/>
    <x v="13"/>
    <n v="7"/>
    <n v="2.7"/>
    <n v="34"/>
  </r>
  <r>
    <x v="1"/>
    <x v="1"/>
    <x v="0"/>
    <x v="13"/>
    <n v="6"/>
    <n v="3.1"/>
    <n v="47"/>
  </r>
  <r>
    <x v="2"/>
    <x v="2"/>
    <x v="0"/>
    <x v="13"/>
    <n v="18"/>
    <n v="2.9"/>
    <n v="30"/>
  </r>
  <r>
    <x v="3"/>
    <x v="3"/>
    <x v="0"/>
    <x v="13"/>
    <n v="9"/>
    <n v="2.4"/>
    <n v="33"/>
  </r>
  <r>
    <x v="4"/>
    <x v="4"/>
    <x v="0"/>
    <x v="13"/>
    <n v="17"/>
    <n v="2.8"/>
    <n v="25"/>
  </r>
  <r>
    <x v="5"/>
    <x v="5"/>
    <x v="0"/>
    <x v="13"/>
    <n v="9"/>
    <n v="3.3"/>
    <n v="18"/>
  </r>
  <r>
    <x v="6"/>
    <x v="6"/>
    <x v="0"/>
    <x v="13"/>
    <n v="7"/>
    <n v="3.7"/>
    <n v="28"/>
  </r>
  <r>
    <x v="7"/>
    <x v="7"/>
    <x v="0"/>
    <x v="13"/>
    <n v="13"/>
    <n v="3.6"/>
    <n v="37"/>
  </r>
  <r>
    <x v="8"/>
    <x v="8"/>
    <x v="0"/>
    <x v="13"/>
    <n v="9"/>
    <n v="4.3"/>
    <n v="40"/>
  </r>
  <r>
    <x v="9"/>
    <x v="9"/>
    <x v="0"/>
    <x v="13"/>
    <n v="9"/>
    <n v="4.5999999999999996"/>
    <n v="44"/>
  </r>
  <r>
    <x v="10"/>
    <x v="10"/>
    <x v="0"/>
    <x v="13"/>
    <n v="8"/>
    <n v="4.3"/>
    <n v="49"/>
  </r>
  <r>
    <x v="11"/>
    <x v="11"/>
    <x v="0"/>
    <x v="13"/>
    <n v="4"/>
    <n v="3.7"/>
    <n v="37"/>
  </r>
  <r>
    <x v="12"/>
    <x v="0"/>
    <x v="1"/>
    <x v="13"/>
    <n v="12"/>
    <n v="3.6"/>
    <n v="56"/>
  </r>
  <r>
    <x v="13"/>
    <x v="1"/>
    <x v="1"/>
    <x v="13"/>
    <n v="5"/>
    <n v="4.3"/>
    <n v="63"/>
  </r>
  <r>
    <x v="14"/>
    <x v="2"/>
    <x v="1"/>
    <x v="13"/>
    <n v="9"/>
    <n v="4.4000000000000004"/>
    <n v="64"/>
  </r>
  <r>
    <x v="15"/>
    <x v="3"/>
    <x v="1"/>
    <x v="13"/>
    <n v="11"/>
    <n v="5.2"/>
    <n v="24"/>
  </r>
  <r>
    <x v="16"/>
    <x v="4"/>
    <x v="1"/>
    <x v="13"/>
    <n v="13"/>
    <n v="6.6"/>
    <n v="36"/>
  </r>
  <r>
    <x v="17"/>
    <x v="5"/>
    <x v="1"/>
    <x v="13"/>
    <n v="10"/>
    <n v="7.5"/>
    <n v="29"/>
  </r>
  <r>
    <x v="18"/>
    <x v="6"/>
    <x v="1"/>
    <x v="13"/>
    <n v="9"/>
    <n v="8.4"/>
    <n v="22"/>
  </r>
  <r>
    <x v="19"/>
    <x v="7"/>
    <x v="1"/>
    <x v="13"/>
    <n v="9"/>
    <n v="9.1"/>
    <n v="38"/>
  </r>
  <r>
    <x v="20"/>
    <x v="8"/>
    <x v="1"/>
    <x v="13"/>
    <n v="7"/>
    <n v="8.1"/>
    <n v="32"/>
  </r>
  <r>
    <x v="21"/>
    <x v="9"/>
    <x v="1"/>
    <x v="13"/>
    <n v="8"/>
    <n v="7.3"/>
    <n v="59"/>
  </r>
  <r>
    <x v="22"/>
    <x v="10"/>
    <x v="1"/>
    <x v="13"/>
    <n v="5"/>
    <n v="7.1"/>
    <n v="34"/>
  </r>
  <r>
    <x v="23"/>
    <x v="11"/>
    <x v="1"/>
    <x v="13"/>
    <n v="6"/>
    <n v="6.8"/>
    <n v="69"/>
  </r>
  <r>
    <x v="24"/>
    <x v="0"/>
    <x v="2"/>
    <x v="13"/>
    <n v="3"/>
    <n v="6.6"/>
    <n v="75"/>
  </r>
  <r>
    <x v="25"/>
    <x v="1"/>
    <x v="2"/>
    <x v="13"/>
    <n v="5"/>
    <n v="5.9"/>
    <n v="27"/>
  </r>
  <r>
    <x v="26"/>
    <x v="2"/>
    <x v="2"/>
    <x v="13"/>
    <n v="5"/>
    <n v="6.2"/>
    <n v="21"/>
  </r>
  <r>
    <x v="27"/>
    <x v="3"/>
    <x v="2"/>
    <x v="13"/>
    <n v="6"/>
    <n v="6.4"/>
    <n v="26"/>
  </r>
  <r>
    <x v="28"/>
    <x v="4"/>
    <x v="2"/>
    <x v="13"/>
    <n v="9"/>
    <n v="6.9"/>
    <n v="50"/>
  </r>
  <r>
    <x v="29"/>
    <x v="5"/>
    <x v="2"/>
    <x v="13"/>
    <n v="9"/>
    <n v="7.8"/>
    <n v="38"/>
  </r>
  <r>
    <x v="30"/>
    <x v="6"/>
    <x v="2"/>
    <x v="13"/>
    <n v="6"/>
    <n v="7.9"/>
    <n v="62"/>
  </r>
  <r>
    <x v="31"/>
    <x v="7"/>
    <x v="2"/>
    <x v="13"/>
    <n v="5"/>
    <n v="8.8000000000000007"/>
    <n v="16"/>
  </r>
  <r>
    <x v="32"/>
    <x v="8"/>
    <x v="2"/>
    <x v="13"/>
    <n v="7"/>
    <n v="8.6999999999999993"/>
    <n v="42"/>
  </r>
  <r>
    <x v="33"/>
    <x v="9"/>
    <x v="2"/>
    <x v="13"/>
    <n v="5"/>
    <n v="7.9"/>
    <n v="69"/>
  </r>
  <r>
    <x v="34"/>
    <x v="10"/>
    <x v="2"/>
    <x v="13"/>
    <n v="1"/>
    <n v="7.8"/>
    <n v="161"/>
  </r>
  <r>
    <x v="35"/>
    <x v="11"/>
    <x v="2"/>
    <x v="13"/>
    <n v="3"/>
    <n v="6.3"/>
    <n v="24"/>
  </r>
  <r>
    <x v="36"/>
    <x v="0"/>
    <x v="3"/>
    <x v="13"/>
    <n v="4"/>
    <n v="7.2"/>
    <n v="156"/>
  </r>
  <r>
    <x v="37"/>
    <x v="1"/>
    <x v="3"/>
    <x v="13"/>
    <n v="4"/>
    <n v="7.8"/>
    <n v="70"/>
  </r>
  <r>
    <x v="38"/>
    <x v="2"/>
    <x v="3"/>
    <x v="13"/>
    <n v="3"/>
    <n v="8.5"/>
    <n v="59"/>
  </r>
  <r>
    <x v="39"/>
    <x v="3"/>
    <x v="3"/>
    <x v="13"/>
    <n v="3"/>
    <n v="7.9"/>
    <n v="48"/>
  </r>
  <r>
    <x v="40"/>
    <x v="4"/>
    <x v="3"/>
    <x v="13"/>
    <n v="3"/>
    <n v="7.7"/>
    <n v="11"/>
  </r>
  <r>
    <x v="41"/>
    <x v="5"/>
    <x v="3"/>
    <x v="13"/>
    <n v="14"/>
    <n v="7"/>
    <n v="105"/>
  </r>
  <r>
    <x v="42"/>
    <x v="6"/>
    <x v="3"/>
    <x v="13"/>
    <n v="5"/>
    <n v="8"/>
    <n v="38"/>
  </r>
  <r>
    <x v="43"/>
    <x v="7"/>
    <x v="3"/>
    <x v="13"/>
    <n v="8"/>
    <n v="9.1"/>
    <n v="37"/>
  </r>
  <r>
    <x v="44"/>
    <x v="8"/>
    <x v="3"/>
    <x v="13"/>
    <n v="9"/>
    <n v="9.1"/>
    <n v="55"/>
  </r>
  <r>
    <x v="45"/>
    <x v="9"/>
    <x v="3"/>
    <x v="13"/>
    <n v="5"/>
    <n v="7.7"/>
    <n v="16"/>
  </r>
  <r>
    <x v="46"/>
    <x v="10"/>
    <x v="3"/>
    <x v="13"/>
    <n v="14"/>
    <n v="8.1999999999999993"/>
    <n v="75"/>
  </r>
  <r>
    <x v="47"/>
    <x v="11"/>
    <x v="3"/>
    <x v="13"/>
    <n v="10"/>
    <n v="6.3"/>
    <n v="16"/>
  </r>
  <r>
    <x v="48"/>
    <x v="0"/>
    <x v="4"/>
    <x v="13"/>
    <n v="4"/>
    <n v="5.4"/>
    <n v="49"/>
  </r>
  <r>
    <x v="49"/>
    <x v="1"/>
    <x v="4"/>
    <x v="13"/>
    <n v="7"/>
    <n v="5.7"/>
    <n v="74"/>
  </r>
  <r>
    <x v="50"/>
    <x v="2"/>
    <x v="4"/>
    <x v="13"/>
    <n v="6"/>
    <n v="6.3"/>
    <n v="37"/>
  </r>
  <r>
    <x v="51"/>
    <x v="3"/>
    <x v="4"/>
    <x v="13"/>
    <n v="6"/>
    <n v="7.4"/>
    <n v="72"/>
  </r>
  <r>
    <x v="52"/>
    <x v="4"/>
    <x v="4"/>
    <x v="13"/>
    <n v="4"/>
    <n v="7.8"/>
    <n v="16"/>
  </r>
  <r>
    <x v="53"/>
    <x v="5"/>
    <x v="4"/>
    <x v="13"/>
    <n v="5"/>
    <n v="8.8000000000000007"/>
    <n v="52"/>
  </r>
  <r>
    <x v="54"/>
    <x v="6"/>
    <x v="4"/>
    <x v="13"/>
    <n v="2"/>
    <n v="9.4"/>
    <n v="72"/>
  </r>
  <r>
    <x v="55"/>
    <x v="7"/>
    <x v="4"/>
    <x v="13"/>
    <n v="5"/>
    <n v="8.6"/>
    <n v="87"/>
  </r>
  <r>
    <x v="56"/>
    <x v="8"/>
    <x v="4"/>
    <x v="13"/>
    <n v="3"/>
    <n v="8.9"/>
    <n v="21"/>
  </r>
  <r>
    <x v="57"/>
    <x v="9"/>
    <x v="4"/>
    <x v="13"/>
    <n v="4"/>
    <n v="10"/>
    <n v="76"/>
  </r>
  <r>
    <x v="58"/>
    <x v="10"/>
    <x v="4"/>
    <x v="13"/>
    <n v="1"/>
    <n v="9.6999999999999993"/>
    <n v="23"/>
  </r>
  <r>
    <x v="59"/>
    <x v="11"/>
    <x v="4"/>
    <x v="13"/>
    <n v="2"/>
    <n v="11.1"/>
    <n v="33"/>
  </r>
  <r>
    <x v="60"/>
    <x v="0"/>
    <x v="5"/>
    <x v="13"/>
    <n v="3"/>
    <n v="9.8000000000000007"/>
    <n v="72"/>
  </r>
  <r>
    <x v="61"/>
    <x v="1"/>
    <x v="5"/>
    <x v="13"/>
    <n v="4"/>
    <n v="11.7"/>
    <n v="71"/>
  </r>
  <r>
    <x v="62"/>
    <x v="2"/>
    <x v="5"/>
    <x v="13"/>
    <n v="3"/>
    <n v="11.3"/>
    <n v="30"/>
  </r>
  <r>
    <x v="63"/>
    <x v="3"/>
    <x v="5"/>
    <x v="13"/>
    <n v="6"/>
    <n v="10.8"/>
    <n v="39"/>
  </r>
  <r>
    <x v="64"/>
    <x v="4"/>
    <x v="5"/>
    <x v="13"/>
    <n v="7"/>
    <n v="11.5"/>
    <n v="14"/>
  </r>
  <r>
    <x v="65"/>
    <x v="5"/>
    <x v="5"/>
    <x v="13"/>
    <n v="6"/>
    <n v="8.6999999999999993"/>
    <n v="148"/>
  </r>
  <r>
    <x v="66"/>
    <x v="6"/>
    <x v="5"/>
    <x v="13"/>
    <n v="7"/>
    <n v="8.8000000000000007"/>
    <n v="28"/>
  </r>
  <r>
    <x v="67"/>
    <x v="7"/>
    <x v="5"/>
    <x v="13"/>
    <n v="5"/>
    <n v="10.6"/>
    <n v="35"/>
  </r>
  <r>
    <x v="68"/>
    <x v="8"/>
    <x v="5"/>
    <x v="13"/>
    <n v="6"/>
    <n v="10.199999999999999"/>
    <n v="82"/>
  </r>
  <r>
    <x v="69"/>
    <x v="9"/>
    <x v="5"/>
    <x v="13"/>
    <n v="8"/>
    <n v="9.1"/>
    <n v="89"/>
  </r>
  <r>
    <x v="70"/>
    <x v="10"/>
    <x v="5"/>
    <x v="13"/>
    <n v="8"/>
    <n v="8.6"/>
    <n v="42"/>
  </r>
  <r>
    <x v="71"/>
    <x v="11"/>
    <x v="5"/>
    <x v="13"/>
    <n v="8"/>
    <n v="6.8"/>
    <n v="36"/>
  </r>
  <r>
    <x v="72"/>
    <x v="0"/>
    <x v="6"/>
    <x v="13"/>
    <n v="3"/>
    <n v="6.3"/>
    <n v="32"/>
  </r>
  <r>
    <x v="73"/>
    <x v="1"/>
    <x v="6"/>
    <x v="13"/>
    <n v="5"/>
    <n v="6.5"/>
    <n v="32"/>
  </r>
  <r>
    <x v="74"/>
    <x v="2"/>
    <x v="6"/>
    <x v="13"/>
    <n v="7"/>
    <n v="5.9"/>
    <n v="90"/>
  </r>
  <r>
    <x v="75"/>
    <x v="3"/>
    <x v="6"/>
    <x v="13"/>
    <n v="6"/>
    <n v="5.7"/>
    <n v="28"/>
  </r>
  <r>
    <x v="76"/>
    <x v="4"/>
    <x v="6"/>
    <x v="13"/>
    <n v="6"/>
    <n v="5.7"/>
    <n v="73"/>
  </r>
  <r>
    <x v="77"/>
    <x v="5"/>
    <x v="6"/>
    <x v="13"/>
    <n v="8"/>
    <n v="4.8"/>
    <n v="67"/>
  </r>
  <r>
    <x v="78"/>
    <x v="6"/>
    <x v="6"/>
    <x v="13"/>
    <n v="11"/>
    <n v="4.8"/>
    <n v="51"/>
  </r>
  <r>
    <x v="79"/>
    <x v="7"/>
    <x v="6"/>
    <x v="13"/>
    <n v="4"/>
    <n v="5.4"/>
    <n v="27"/>
  </r>
  <r>
    <x v="80"/>
    <x v="8"/>
    <x v="6"/>
    <x v="13"/>
    <n v="5"/>
    <n v="4.4000000000000004"/>
    <n v="64"/>
  </r>
  <r>
    <x v="81"/>
    <x v="9"/>
    <x v="6"/>
    <x v="13"/>
    <n v="5"/>
    <n v="5.2"/>
    <n v="40"/>
  </r>
  <r>
    <x v="82"/>
    <x v="10"/>
    <x v="6"/>
    <x v="13"/>
    <n v="7"/>
    <n v="6.2"/>
    <n v="153"/>
  </r>
  <r>
    <x v="83"/>
    <x v="11"/>
    <x v="6"/>
    <x v="13"/>
    <n v="8"/>
    <n v="4.7"/>
    <n v="65"/>
  </r>
  <r>
    <x v="84"/>
    <x v="0"/>
    <x v="7"/>
    <x v="13"/>
    <n v="11"/>
    <n v="4.5"/>
    <n v="80"/>
  </r>
  <r>
    <x v="85"/>
    <x v="1"/>
    <x v="7"/>
    <x v="13"/>
    <n v="3"/>
    <n v="4.5999999999999996"/>
    <n v="121"/>
  </r>
  <r>
    <x v="86"/>
    <x v="2"/>
    <x v="7"/>
    <x v="13"/>
    <n v="10"/>
    <n v="3.6"/>
    <n v="13"/>
  </r>
  <r>
    <x v="87"/>
    <x v="3"/>
    <x v="7"/>
    <x v="13"/>
    <n v="10"/>
    <n v="3.4"/>
    <n v="84"/>
  </r>
  <r>
    <x v="88"/>
    <x v="4"/>
    <x v="7"/>
    <x v="13"/>
    <n v="10"/>
    <n v="3.3"/>
    <n v="24"/>
  </r>
  <r>
    <x v="89"/>
    <x v="5"/>
    <x v="7"/>
    <x v="13"/>
    <n v="4"/>
    <n v="3.9"/>
    <n v="17"/>
  </r>
  <r>
    <x v="90"/>
    <x v="6"/>
    <x v="7"/>
    <x v="13"/>
    <n v="10"/>
    <n v="3.7"/>
    <n v="7"/>
  </r>
  <r>
    <x v="91"/>
    <x v="7"/>
    <x v="7"/>
    <x v="13"/>
    <n v="5"/>
    <n v="4"/>
    <n v="46"/>
  </r>
  <r>
    <x v="92"/>
    <x v="8"/>
    <x v="7"/>
    <x v="13"/>
    <n v="7"/>
    <n v="3.8"/>
    <n v="41"/>
  </r>
  <r>
    <x v="93"/>
    <x v="9"/>
    <x v="7"/>
    <x v="13"/>
    <n v="11"/>
    <n v="3.1"/>
    <n v="21"/>
  </r>
  <r>
    <x v="94"/>
    <x v="10"/>
    <x v="7"/>
    <x v="13"/>
    <n v="8"/>
    <n v="3.2"/>
    <n v="45"/>
  </r>
  <r>
    <x v="95"/>
    <x v="11"/>
    <x v="7"/>
    <x v="13"/>
    <n v="8"/>
    <n v="2.9"/>
    <n v="25"/>
  </r>
  <r>
    <x v="96"/>
    <x v="0"/>
    <x v="8"/>
    <x v="13"/>
    <n v="7"/>
    <n v="3.6"/>
    <n v="55"/>
  </r>
  <r>
    <x v="97"/>
    <x v="1"/>
    <x v="8"/>
    <x v="13"/>
    <n v="5"/>
    <n v="4.4000000000000004"/>
    <n v="47"/>
  </r>
  <r>
    <x v="98"/>
    <x v="2"/>
    <x v="8"/>
    <x v="13"/>
    <n v="6"/>
    <n v="4.3"/>
    <n v="34"/>
  </r>
  <r>
    <x v="99"/>
    <x v="3"/>
    <x v="8"/>
    <x v="13"/>
    <n v="12"/>
    <n v="3.4"/>
    <n v="27"/>
  </r>
  <r>
    <x v="100"/>
    <x v="4"/>
    <x v="8"/>
    <x v="13"/>
    <n v="13"/>
    <n v="4.2"/>
    <n v="14"/>
  </r>
  <r>
    <x v="101"/>
    <x v="5"/>
    <x v="8"/>
    <x v="13"/>
    <n v="11"/>
    <n v="5"/>
    <n v="30"/>
  </r>
  <r>
    <x v="102"/>
    <x v="6"/>
    <x v="8"/>
    <x v="13"/>
    <n v="10"/>
    <n v="4.0999999999999996"/>
    <n v="32"/>
  </r>
  <r>
    <x v="103"/>
    <x v="7"/>
    <x v="8"/>
    <x v="13"/>
    <n v="12"/>
    <n v="3.9"/>
    <n v="67"/>
  </r>
  <r>
    <x v="104"/>
    <x v="8"/>
    <x v="8"/>
    <x v="13"/>
    <n v="11"/>
    <n v="3.3"/>
    <n v="39"/>
  </r>
  <r>
    <x v="105"/>
    <x v="9"/>
    <x v="8"/>
    <x v="13"/>
    <n v="10"/>
    <n v="3.8"/>
    <n v="59"/>
  </r>
  <r>
    <x v="106"/>
    <x v="10"/>
    <x v="8"/>
    <x v="13"/>
    <n v="9"/>
    <n v="3.2"/>
    <n v="56"/>
  </r>
  <r>
    <x v="107"/>
    <x v="11"/>
    <x v="8"/>
    <x v="13"/>
    <n v="11"/>
    <n v="3.2"/>
    <n v="18"/>
  </r>
  <r>
    <x v="108"/>
    <x v="0"/>
    <x v="9"/>
    <x v="13"/>
    <n v="6"/>
    <n v="2.6"/>
    <n v="47"/>
  </r>
  <r>
    <x v="109"/>
    <x v="1"/>
    <x v="9"/>
    <x v="13"/>
    <n v="7"/>
    <n v="2.4"/>
    <n v="36"/>
  </r>
  <r>
    <x v="110"/>
    <x v="2"/>
    <x v="9"/>
    <x v="13"/>
    <n v="12"/>
    <n v="2.2000000000000002"/>
    <n v="43"/>
  </r>
  <r>
    <x v="111"/>
    <x v="3"/>
    <x v="9"/>
    <x v="13"/>
    <n v="11"/>
    <n v="1.6"/>
    <n v="22"/>
  </r>
  <r>
    <x v="112"/>
    <x v="4"/>
    <x v="9"/>
    <x v="13"/>
    <n v="13"/>
    <n v="1.9"/>
    <n v="7"/>
  </r>
  <r>
    <x v="113"/>
    <x v="5"/>
    <x v="9"/>
    <x v="13"/>
    <n v="12"/>
    <n v="2.4"/>
    <n v="16"/>
  </r>
  <r>
    <x v="114"/>
    <x v="6"/>
    <x v="9"/>
    <x v="13"/>
    <n v="10"/>
    <n v="2"/>
    <n v="8"/>
  </r>
  <r>
    <x v="115"/>
    <x v="7"/>
    <x v="9"/>
    <x v="13"/>
    <n v="9"/>
    <n v="2.6"/>
    <n v="6"/>
  </r>
  <r>
    <x v="116"/>
    <x v="8"/>
    <x v="9"/>
    <x v="13"/>
    <n v="12"/>
    <n v="2.9"/>
    <n v="33"/>
  </r>
  <r>
    <x v="117"/>
    <x v="9"/>
    <x v="9"/>
    <x v="13"/>
    <n v="3"/>
    <n v="3.1"/>
    <n v="22"/>
  </r>
  <r>
    <x v="118"/>
    <x v="10"/>
    <x v="9"/>
    <x v="13"/>
    <n v="14"/>
    <n v="2.5"/>
    <n v="12"/>
  </r>
  <r>
    <x v="119"/>
    <x v="11"/>
    <x v="9"/>
    <x v="13"/>
    <n v="9"/>
    <n v="1.7"/>
    <n v="52"/>
  </r>
  <r>
    <x v="120"/>
    <x v="0"/>
    <x v="10"/>
    <x v="13"/>
    <n v="9"/>
    <n v="1.5"/>
    <n v="13"/>
  </r>
  <r>
    <x v="121"/>
    <x v="1"/>
    <x v="10"/>
    <x v="13"/>
    <n v="6"/>
    <n v="1.6"/>
    <n v="53"/>
  </r>
  <r>
    <x v="122"/>
    <x v="2"/>
    <x v="10"/>
    <x v="13"/>
    <n v="10"/>
    <n v="1.4"/>
    <n v="8"/>
  </r>
  <r>
    <x v="123"/>
    <x v="3"/>
    <x v="10"/>
    <x v="13"/>
    <n v="7"/>
    <n v="1.7"/>
    <n v="18"/>
  </r>
  <r>
    <x v="124"/>
    <x v="4"/>
    <x v="10"/>
    <x v="13"/>
    <n v="12"/>
    <n v="1.1000000000000001"/>
    <n v="6"/>
  </r>
  <r>
    <x v="125"/>
    <x v="5"/>
    <x v="10"/>
    <x v="13"/>
    <n v="17"/>
    <n v="1.8"/>
    <n v="6"/>
  </r>
  <r>
    <x v="126"/>
    <x v="6"/>
    <x v="10"/>
    <x v="13"/>
    <n v="17"/>
    <n v="2"/>
    <n v="11"/>
  </r>
  <r>
    <x v="127"/>
    <x v="7"/>
    <x v="10"/>
    <x v="13"/>
    <n v="13"/>
    <n v="2.1"/>
    <n v="8"/>
  </r>
  <r>
    <x v="128"/>
    <x v="8"/>
    <x v="10"/>
    <x v="13"/>
    <n v="12"/>
    <n v="2.2000000000000002"/>
    <n v="18"/>
  </r>
  <r>
    <x v="129"/>
    <x v="9"/>
    <x v="10"/>
    <x v="13"/>
    <n v="13"/>
    <n v="2"/>
    <n v="11"/>
  </r>
  <r>
    <x v="130"/>
    <x v="10"/>
    <x v="10"/>
    <x v="13"/>
    <n v="8"/>
    <n v="1.2"/>
    <n v="14"/>
  </r>
  <r>
    <x v="131"/>
    <x v="11"/>
    <x v="10"/>
    <x v="13"/>
    <n v="13"/>
    <n v="0.9"/>
    <n v="15"/>
  </r>
  <r>
    <x v="132"/>
    <x v="0"/>
    <x v="11"/>
    <x v="13"/>
    <n v="6"/>
    <n v="0.9"/>
    <n v="37"/>
  </r>
  <r>
    <x v="133"/>
    <x v="1"/>
    <x v="11"/>
    <x v="13"/>
    <n v="7"/>
    <n v="0.6"/>
    <n v="11"/>
  </r>
  <r>
    <x v="134"/>
    <x v="2"/>
    <x v="11"/>
    <x v="13"/>
    <n v="7"/>
    <n v="0.9"/>
    <n v="10"/>
  </r>
  <r>
    <x v="135"/>
    <x v="3"/>
    <x v="11"/>
    <x v="13"/>
    <n v="8"/>
    <n v="0.7"/>
    <n v="5"/>
  </r>
  <r>
    <x v="136"/>
    <x v="4"/>
    <x v="11"/>
    <x v="13"/>
    <n v="17"/>
    <n v="1.1000000000000001"/>
    <n v="4"/>
  </r>
  <r>
    <x v="137"/>
    <x v="5"/>
    <x v="11"/>
    <x v="13"/>
    <n v="15"/>
    <n v="1.5"/>
    <n v="7"/>
  </r>
  <r>
    <x v="138"/>
    <x v="6"/>
    <x v="11"/>
    <x v="13"/>
    <n v="13"/>
    <n v="1.5"/>
    <n v="6"/>
  </r>
  <r>
    <x v="139"/>
    <x v="7"/>
    <x v="11"/>
    <x v="13"/>
    <n v="15"/>
    <n v="1.6"/>
    <n v="6"/>
  </r>
  <r>
    <x v="140"/>
    <x v="8"/>
    <x v="11"/>
    <x v="13"/>
    <n v="11"/>
    <n v="1.4"/>
    <n v="8"/>
  </r>
  <r>
    <x v="141"/>
    <x v="9"/>
    <x v="11"/>
    <x v="13"/>
    <n v="9"/>
    <n v="0.9"/>
    <n v="5"/>
  </r>
  <r>
    <x v="142"/>
    <x v="10"/>
    <x v="11"/>
    <x v="13"/>
    <n v="9"/>
    <n v="0.9"/>
    <n v="58"/>
  </r>
  <r>
    <x v="143"/>
    <x v="11"/>
    <x v="11"/>
    <x v="13"/>
    <n v="6"/>
    <n v="0.9"/>
    <n v="11"/>
  </r>
  <r>
    <x v="144"/>
    <x v="0"/>
    <x v="12"/>
    <x v="13"/>
    <n v="10"/>
    <n v="0.4"/>
    <n v="22"/>
  </r>
  <r>
    <x v="145"/>
    <x v="1"/>
    <x v="12"/>
    <x v="13"/>
    <n v="7"/>
    <n v="0.4"/>
    <n v="38"/>
  </r>
  <r>
    <x v="146"/>
    <x v="2"/>
    <x v="12"/>
    <x v="13"/>
    <n v="4"/>
    <n v="0.2"/>
    <n v="23"/>
  </r>
  <r>
    <x v="147"/>
    <x v="3"/>
    <x v="12"/>
    <x v="13"/>
    <n v="7"/>
    <n v="0.4"/>
    <n v="5"/>
  </r>
  <r>
    <x v="148"/>
    <x v="4"/>
    <x v="12"/>
    <x v="13"/>
    <n v="12"/>
    <n v="0.9"/>
    <n v="4"/>
  </r>
  <r>
    <x v="149"/>
    <x v="5"/>
    <x v="12"/>
    <x v="13"/>
    <n v="17"/>
    <n v="0.9"/>
    <n v="6"/>
  </r>
  <r>
    <x v="150"/>
    <x v="6"/>
    <x v="12"/>
    <x v="13"/>
    <n v="8"/>
    <n v="1.6"/>
    <n v="5"/>
  </r>
  <r>
    <x v="151"/>
    <x v="7"/>
    <x v="12"/>
    <x v="13"/>
    <n v="15"/>
    <n v="2.1"/>
    <n v="7"/>
  </r>
  <r>
    <x v="152"/>
    <x v="8"/>
    <x v="12"/>
    <x v="13"/>
    <n v="9"/>
    <n v="1.6"/>
    <n v="11"/>
  </r>
  <r>
    <x v="153"/>
    <x v="9"/>
    <x v="12"/>
    <x v="13"/>
    <n v="20"/>
    <n v="1.4"/>
    <n v="20"/>
  </r>
  <r>
    <x v="154"/>
    <x v="10"/>
    <x v="12"/>
    <x v="13"/>
    <n v="9"/>
    <n v="0.9"/>
    <n v="18"/>
  </r>
  <r>
    <x v="155"/>
    <x v="11"/>
    <x v="12"/>
    <x v="13"/>
    <n v="10"/>
    <n v="1"/>
    <n v="11"/>
  </r>
  <r>
    <x v="156"/>
    <x v="0"/>
    <x v="13"/>
    <x v="13"/>
    <n v="9"/>
    <n v="1.3"/>
    <n v="14"/>
  </r>
  <r>
    <x v="157"/>
    <x v="1"/>
    <x v="13"/>
    <x v="13"/>
    <n v="8"/>
    <n v="0.7"/>
    <n v="7"/>
  </r>
  <r>
    <x v="158"/>
    <x v="2"/>
    <x v="13"/>
    <x v="13"/>
    <n v="10"/>
    <n v="0.6"/>
    <n v="17"/>
  </r>
  <r>
    <x v="159"/>
    <x v="3"/>
    <x v="13"/>
    <x v="13"/>
    <n v="8"/>
    <n v="0.6"/>
    <n v="5"/>
  </r>
  <r>
    <x v="160"/>
    <x v="4"/>
    <x v="13"/>
    <x v="13"/>
    <n v="14"/>
    <n v="0.8"/>
    <n v="6"/>
  </r>
  <r>
    <x v="161"/>
    <x v="5"/>
    <x v="13"/>
    <x v="13"/>
    <n v="8"/>
    <n v="0.6"/>
    <n v="4"/>
  </r>
  <r>
    <x v="162"/>
    <x v="6"/>
    <x v="13"/>
    <x v="13"/>
    <n v="12"/>
    <n v="1.1000000000000001"/>
    <n v="9"/>
  </r>
  <r>
    <x v="164"/>
    <x v="8"/>
    <x v="13"/>
    <x v="13"/>
    <n v="18"/>
    <n v="1.2"/>
    <n v="9"/>
  </r>
  <r>
    <x v="165"/>
    <x v="9"/>
    <x v="13"/>
    <x v="13"/>
    <n v="10"/>
    <n v="0.8"/>
    <n v="13"/>
  </r>
  <r>
    <x v="0"/>
    <x v="0"/>
    <x v="0"/>
    <x v="14"/>
    <n v="5"/>
    <n v="1.9"/>
    <n v="43"/>
  </r>
  <r>
    <x v="1"/>
    <x v="1"/>
    <x v="0"/>
    <x v="14"/>
    <n v="10"/>
    <n v="2.1"/>
    <n v="34"/>
  </r>
  <r>
    <x v="2"/>
    <x v="2"/>
    <x v="0"/>
    <x v="14"/>
    <n v="11"/>
    <n v="2.2000000000000002"/>
    <n v="21"/>
  </r>
  <r>
    <x v="3"/>
    <x v="3"/>
    <x v="0"/>
    <x v="14"/>
    <n v="6"/>
    <n v="2.7"/>
    <n v="25"/>
  </r>
  <r>
    <x v="4"/>
    <x v="4"/>
    <x v="0"/>
    <x v="14"/>
    <n v="16"/>
    <n v="2.6"/>
    <n v="39"/>
  </r>
  <r>
    <x v="5"/>
    <x v="5"/>
    <x v="0"/>
    <x v="14"/>
    <n v="9"/>
    <n v="2.2999999999999998"/>
    <n v="20"/>
  </r>
  <r>
    <x v="6"/>
    <x v="6"/>
    <x v="0"/>
    <x v="14"/>
    <n v="9"/>
    <n v="2.8"/>
    <n v="16"/>
  </r>
  <r>
    <x v="7"/>
    <x v="7"/>
    <x v="0"/>
    <x v="14"/>
    <n v="7"/>
    <n v="3.7"/>
    <n v="41"/>
  </r>
  <r>
    <x v="8"/>
    <x v="8"/>
    <x v="0"/>
    <x v="14"/>
    <n v="5"/>
    <n v="3.8"/>
    <n v="25"/>
  </r>
  <r>
    <x v="9"/>
    <x v="9"/>
    <x v="0"/>
    <x v="14"/>
    <n v="12"/>
    <n v="3.7"/>
    <n v="36"/>
  </r>
  <r>
    <x v="10"/>
    <x v="10"/>
    <x v="0"/>
    <x v="14"/>
    <n v="3"/>
    <n v="3.9"/>
    <n v="28"/>
  </r>
  <r>
    <x v="11"/>
    <x v="11"/>
    <x v="0"/>
    <x v="14"/>
    <n v="11"/>
    <n v="3"/>
    <n v="15"/>
  </r>
  <r>
    <x v="12"/>
    <x v="0"/>
    <x v="1"/>
    <x v="14"/>
    <n v="8"/>
    <n v="3.9"/>
    <n v="81"/>
  </r>
  <r>
    <x v="13"/>
    <x v="1"/>
    <x v="1"/>
    <x v="14"/>
    <n v="7"/>
    <n v="4.0999999999999996"/>
    <n v="48"/>
  </r>
  <r>
    <x v="14"/>
    <x v="2"/>
    <x v="1"/>
    <x v="14"/>
    <n v="9"/>
    <n v="4"/>
    <n v="27"/>
  </r>
  <r>
    <x v="15"/>
    <x v="3"/>
    <x v="1"/>
    <x v="14"/>
    <n v="17"/>
    <n v="3.7"/>
    <n v="30"/>
  </r>
  <r>
    <x v="16"/>
    <x v="4"/>
    <x v="1"/>
    <x v="14"/>
    <n v="11"/>
    <n v="4.7"/>
    <n v="49"/>
  </r>
  <r>
    <x v="17"/>
    <x v="5"/>
    <x v="1"/>
    <x v="14"/>
    <n v="9"/>
    <n v="5.0999999999999996"/>
    <n v="22"/>
  </r>
  <r>
    <x v="18"/>
    <x v="6"/>
    <x v="1"/>
    <x v="14"/>
    <n v="11"/>
    <n v="5.4"/>
    <n v="33"/>
  </r>
  <r>
    <x v="19"/>
    <x v="7"/>
    <x v="1"/>
    <x v="14"/>
    <n v="3"/>
    <n v="5.9"/>
    <n v="29"/>
  </r>
  <r>
    <x v="20"/>
    <x v="8"/>
    <x v="1"/>
    <x v="14"/>
    <n v="6"/>
    <n v="6.4"/>
    <n v="40"/>
  </r>
  <r>
    <x v="21"/>
    <x v="9"/>
    <x v="1"/>
    <x v="14"/>
    <n v="9"/>
    <n v="5.3"/>
    <n v="37"/>
  </r>
  <r>
    <x v="22"/>
    <x v="10"/>
    <x v="1"/>
    <x v="14"/>
    <n v="3"/>
    <n v="5.3"/>
    <n v="155"/>
  </r>
  <r>
    <x v="23"/>
    <x v="11"/>
    <x v="1"/>
    <x v="14"/>
    <n v="4"/>
    <n v="4.5"/>
    <n v="20"/>
  </r>
  <r>
    <x v="24"/>
    <x v="0"/>
    <x v="2"/>
    <x v="14"/>
    <n v="8"/>
    <n v="4.5999999999999996"/>
    <n v="127"/>
  </r>
  <r>
    <x v="25"/>
    <x v="1"/>
    <x v="2"/>
    <x v="14"/>
    <n v="4"/>
    <n v="6"/>
    <n v="50"/>
  </r>
  <r>
    <x v="26"/>
    <x v="2"/>
    <x v="2"/>
    <x v="14"/>
    <n v="7"/>
    <n v="5.0999999999999996"/>
    <n v="55"/>
  </r>
  <r>
    <x v="27"/>
    <x v="3"/>
    <x v="2"/>
    <x v="14"/>
    <n v="7"/>
    <n v="6.6"/>
    <n v="68"/>
  </r>
  <r>
    <x v="28"/>
    <x v="4"/>
    <x v="2"/>
    <x v="14"/>
    <n v="6"/>
    <n v="6.5"/>
    <n v="63"/>
  </r>
  <r>
    <x v="29"/>
    <x v="5"/>
    <x v="2"/>
    <x v="14"/>
    <n v="4"/>
    <n v="6.5"/>
    <n v="26"/>
  </r>
  <r>
    <x v="30"/>
    <x v="6"/>
    <x v="2"/>
    <x v="14"/>
    <n v="8"/>
    <n v="8"/>
    <n v="57"/>
  </r>
  <r>
    <x v="31"/>
    <x v="7"/>
    <x v="2"/>
    <x v="14"/>
    <n v="3"/>
    <n v="8"/>
    <n v="23"/>
  </r>
  <r>
    <x v="32"/>
    <x v="8"/>
    <x v="2"/>
    <x v="14"/>
    <n v="6"/>
    <n v="7.1"/>
    <n v="91"/>
  </r>
  <r>
    <x v="33"/>
    <x v="9"/>
    <x v="2"/>
    <x v="14"/>
    <n v="4"/>
    <n v="8.8000000000000007"/>
    <n v="39"/>
  </r>
  <r>
    <x v="34"/>
    <x v="10"/>
    <x v="2"/>
    <x v="14"/>
    <n v="2"/>
    <n v="8.3000000000000007"/>
    <n v="32"/>
  </r>
  <r>
    <x v="35"/>
    <x v="11"/>
    <x v="2"/>
    <x v="14"/>
    <n v="2"/>
    <n v="6.4"/>
    <n v="30"/>
  </r>
  <r>
    <x v="36"/>
    <x v="0"/>
    <x v="3"/>
    <x v="14"/>
    <n v="5"/>
    <n v="5.7"/>
    <n v="37"/>
  </r>
  <r>
    <x v="37"/>
    <x v="1"/>
    <x v="3"/>
    <x v="14"/>
    <n v="3"/>
    <n v="6.2"/>
    <n v="69"/>
  </r>
  <r>
    <x v="38"/>
    <x v="2"/>
    <x v="3"/>
    <x v="14"/>
    <n v="8"/>
    <n v="5.8"/>
    <n v="33"/>
  </r>
  <r>
    <x v="39"/>
    <x v="3"/>
    <x v="3"/>
    <x v="14"/>
    <n v="6"/>
    <n v="7.4"/>
    <n v="29"/>
  </r>
  <r>
    <x v="40"/>
    <x v="4"/>
    <x v="3"/>
    <x v="14"/>
    <n v="4"/>
    <n v="7.6"/>
    <n v="12"/>
  </r>
  <r>
    <x v="41"/>
    <x v="5"/>
    <x v="3"/>
    <x v="14"/>
    <n v="7"/>
    <n v="8.6"/>
    <n v="51"/>
  </r>
  <r>
    <x v="42"/>
    <x v="6"/>
    <x v="3"/>
    <x v="14"/>
    <n v="6"/>
    <n v="7.1"/>
    <n v="37"/>
  </r>
  <r>
    <x v="43"/>
    <x v="7"/>
    <x v="3"/>
    <x v="14"/>
    <n v="3"/>
    <n v="8.1999999999999993"/>
    <n v="84"/>
  </r>
  <r>
    <x v="44"/>
    <x v="8"/>
    <x v="3"/>
    <x v="14"/>
    <n v="6"/>
    <n v="6.8"/>
    <n v="51"/>
  </r>
  <r>
    <x v="45"/>
    <x v="9"/>
    <x v="3"/>
    <x v="14"/>
    <n v="11"/>
    <n v="6.8"/>
    <n v="46"/>
  </r>
  <r>
    <x v="46"/>
    <x v="10"/>
    <x v="3"/>
    <x v="14"/>
    <n v="6"/>
    <n v="7"/>
    <n v="44"/>
  </r>
  <r>
    <x v="47"/>
    <x v="11"/>
    <x v="3"/>
    <x v="14"/>
    <n v="7"/>
    <n v="7.1"/>
    <n v="48"/>
  </r>
  <r>
    <x v="48"/>
    <x v="0"/>
    <x v="4"/>
    <x v="14"/>
    <n v="4"/>
    <n v="6.5"/>
    <n v="27"/>
  </r>
  <r>
    <x v="49"/>
    <x v="1"/>
    <x v="4"/>
    <x v="14"/>
    <n v="7"/>
    <n v="7.6"/>
    <n v="23"/>
  </r>
  <r>
    <x v="50"/>
    <x v="2"/>
    <x v="4"/>
    <x v="14"/>
    <n v="6"/>
    <n v="7.6"/>
    <n v="62"/>
  </r>
  <r>
    <x v="51"/>
    <x v="3"/>
    <x v="4"/>
    <x v="14"/>
    <n v="6"/>
    <n v="6.2"/>
    <n v="50"/>
  </r>
  <r>
    <x v="52"/>
    <x v="4"/>
    <x v="4"/>
    <x v="14"/>
    <n v="5"/>
    <n v="7.2"/>
    <n v="43"/>
  </r>
  <r>
    <x v="53"/>
    <x v="5"/>
    <x v="4"/>
    <x v="14"/>
    <n v="8"/>
    <n v="5.4"/>
    <n v="16"/>
  </r>
  <r>
    <x v="54"/>
    <x v="6"/>
    <x v="4"/>
    <x v="14"/>
    <n v="5"/>
    <n v="5.3"/>
    <n v="47"/>
  </r>
  <r>
    <x v="55"/>
    <x v="7"/>
    <x v="4"/>
    <x v="14"/>
    <n v="9"/>
    <n v="4"/>
    <n v="19"/>
  </r>
  <r>
    <x v="56"/>
    <x v="8"/>
    <x v="4"/>
    <x v="14"/>
    <n v="6"/>
    <n v="5.5"/>
    <n v="49"/>
  </r>
  <r>
    <x v="57"/>
    <x v="9"/>
    <x v="4"/>
    <x v="14"/>
    <n v="1"/>
    <n v="6.7"/>
    <n v="195"/>
  </r>
  <r>
    <x v="58"/>
    <x v="10"/>
    <x v="4"/>
    <x v="14"/>
    <n v="4"/>
    <n v="6.6"/>
    <n v="18"/>
  </r>
  <r>
    <x v="59"/>
    <x v="11"/>
    <x v="4"/>
    <x v="14"/>
    <n v="1"/>
    <n v="6.7"/>
    <n v="105"/>
  </r>
  <r>
    <x v="60"/>
    <x v="0"/>
    <x v="5"/>
    <x v="14"/>
    <n v="5"/>
    <n v="6.7"/>
    <n v="28"/>
  </r>
  <r>
    <x v="61"/>
    <x v="1"/>
    <x v="5"/>
    <x v="14"/>
    <n v="2"/>
    <n v="7"/>
    <n v="57"/>
  </r>
  <r>
    <x v="62"/>
    <x v="2"/>
    <x v="5"/>
    <x v="14"/>
    <n v="5"/>
    <n v="8.1999999999999993"/>
    <n v="71"/>
  </r>
  <r>
    <x v="63"/>
    <x v="3"/>
    <x v="5"/>
    <x v="14"/>
    <n v="4"/>
    <n v="9.8000000000000007"/>
    <n v="48"/>
  </r>
  <r>
    <x v="64"/>
    <x v="4"/>
    <x v="5"/>
    <x v="14"/>
    <n v="7"/>
    <n v="10"/>
    <n v="40"/>
  </r>
  <r>
    <x v="65"/>
    <x v="5"/>
    <x v="5"/>
    <x v="14"/>
    <n v="4"/>
    <n v="9.4"/>
    <n v="49"/>
  </r>
  <r>
    <x v="66"/>
    <x v="6"/>
    <x v="5"/>
    <x v="14"/>
    <n v="6"/>
    <n v="8.3000000000000007"/>
    <n v="34"/>
  </r>
  <r>
    <x v="67"/>
    <x v="7"/>
    <x v="5"/>
    <x v="14"/>
    <n v="7"/>
    <n v="7.5"/>
    <n v="83"/>
  </r>
  <r>
    <x v="68"/>
    <x v="8"/>
    <x v="5"/>
    <x v="14"/>
    <n v="6"/>
    <n v="7.8"/>
    <n v="34"/>
  </r>
  <r>
    <x v="69"/>
    <x v="9"/>
    <x v="5"/>
    <x v="14"/>
    <n v="5"/>
    <n v="7.6"/>
    <n v="19"/>
  </r>
  <r>
    <x v="70"/>
    <x v="10"/>
    <x v="5"/>
    <x v="14"/>
    <n v="5"/>
    <n v="6.8"/>
    <n v="38"/>
  </r>
  <r>
    <x v="71"/>
    <x v="11"/>
    <x v="5"/>
    <x v="14"/>
    <n v="7"/>
    <n v="6.3"/>
    <n v="64"/>
  </r>
  <r>
    <x v="72"/>
    <x v="0"/>
    <x v="6"/>
    <x v="14"/>
    <n v="5"/>
    <n v="5.2"/>
    <n v="20"/>
  </r>
  <r>
    <x v="73"/>
    <x v="1"/>
    <x v="6"/>
    <x v="14"/>
    <n v="4"/>
    <n v="5.6"/>
    <n v="70"/>
  </r>
  <r>
    <x v="74"/>
    <x v="2"/>
    <x v="6"/>
    <x v="14"/>
    <n v="5"/>
    <n v="5.6"/>
    <n v="25"/>
  </r>
  <r>
    <x v="75"/>
    <x v="3"/>
    <x v="6"/>
    <x v="14"/>
    <n v="2"/>
    <n v="5.3"/>
    <n v="77"/>
  </r>
  <r>
    <x v="76"/>
    <x v="4"/>
    <x v="6"/>
    <x v="14"/>
    <n v="6"/>
    <n v="4.5"/>
    <n v="35"/>
  </r>
  <r>
    <x v="77"/>
    <x v="5"/>
    <x v="6"/>
    <x v="14"/>
    <n v="7"/>
    <n v="4.5999999999999996"/>
    <n v="66"/>
  </r>
  <r>
    <x v="78"/>
    <x v="6"/>
    <x v="6"/>
    <x v="14"/>
    <n v="8"/>
    <n v="4.5"/>
    <n v="72"/>
  </r>
  <r>
    <x v="79"/>
    <x v="7"/>
    <x v="6"/>
    <x v="14"/>
    <n v="5"/>
    <n v="5.5"/>
    <n v="33"/>
  </r>
  <r>
    <x v="80"/>
    <x v="8"/>
    <x v="6"/>
    <x v="14"/>
    <n v="2"/>
    <n v="4.3"/>
    <n v="17"/>
  </r>
  <r>
    <x v="81"/>
    <x v="9"/>
    <x v="6"/>
    <x v="14"/>
    <n v="9"/>
    <n v="4.2"/>
    <n v="23"/>
  </r>
  <r>
    <x v="82"/>
    <x v="10"/>
    <x v="6"/>
    <x v="14"/>
    <n v="4"/>
    <n v="5.6"/>
    <n v="32"/>
  </r>
  <r>
    <x v="83"/>
    <x v="11"/>
    <x v="6"/>
    <x v="14"/>
    <n v="2"/>
    <n v="5.0999999999999996"/>
    <n v="7"/>
  </r>
  <r>
    <x v="84"/>
    <x v="0"/>
    <x v="7"/>
    <x v="14"/>
    <n v="3"/>
    <n v="5.7"/>
    <n v="23"/>
  </r>
  <r>
    <x v="85"/>
    <x v="1"/>
    <x v="7"/>
    <x v="14"/>
    <n v="6"/>
    <n v="5.6"/>
    <n v="52"/>
  </r>
  <r>
    <x v="86"/>
    <x v="2"/>
    <x v="7"/>
    <x v="14"/>
    <n v="8"/>
    <n v="4.9000000000000004"/>
    <n v="19"/>
  </r>
  <r>
    <x v="87"/>
    <x v="3"/>
    <x v="7"/>
    <x v="14"/>
    <n v="4"/>
    <n v="4.8"/>
    <n v="69"/>
  </r>
  <r>
    <x v="88"/>
    <x v="4"/>
    <x v="7"/>
    <x v="14"/>
    <n v="9"/>
    <n v="6"/>
    <n v="8"/>
  </r>
  <r>
    <x v="89"/>
    <x v="5"/>
    <x v="7"/>
    <x v="14"/>
    <n v="9"/>
    <n v="6.5"/>
    <n v="16"/>
  </r>
  <r>
    <x v="90"/>
    <x v="6"/>
    <x v="7"/>
    <x v="14"/>
    <n v="5"/>
    <n v="6.9"/>
    <n v="44"/>
  </r>
  <r>
    <x v="91"/>
    <x v="7"/>
    <x v="7"/>
    <x v="14"/>
    <n v="5"/>
    <n v="6.4"/>
    <n v="32"/>
  </r>
  <r>
    <x v="92"/>
    <x v="8"/>
    <x v="7"/>
    <x v="14"/>
    <n v="5"/>
    <n v="6.9"/>
    <n v="13"/>
  </r>
  <r>
    <x v="93"/>
    <x v="9"/>
    <x v="7"/>
    <x v="14"/>
    <n v="6"/>
    <n v="8.1"/>
    <n v="68"/>
  </r>
  <r>
    <x v="94"/>
    <x v="10"/>
    <x v="7"/>
    <x v="14"/>
    <n v="3"/>
    <n v="7.7"/>
    <n v="6"/>
  </r>
  <r>
    <x v="95"/>
    <x v="11"/>
    <x v="7"/>
    <x v="14"/>
    <n v="4"/>
    <n v="7.6"/>
    <n v="35"/>
  </r>
  <r>
    <x v="96"/>
    <x v="0"/>
    <x v="8"/>
    <x v="14"/>
    <n v="3"/>
    <n v="7.1"/>
    <n v="21"/>
  </r>
  <r>
    <x v="97"/>
    <x v="1"/>
    <x v="8"/>
    <x v="14"/>
    <n v="3"/>
    <n v="6.9"/>
    <n v="37"/>
  </r>
  <r>
    <x v="98"/>
    <x v="2"/>
    <x v="8"/>
    <x v="14"/>
    <n v="8"/>
    <n v="5.6"/>
    <n v="20"/>
  </r>
  <r>
    <x v="99"/>
    <x v="3"/>
    <x v="8"/>
    <x v="14"/>
    <n v="7"/>
    <n v="4.0999999999999996"/>
    <n v="24"/>
  </r>
  <r>
    <x v="100"/>
    <x v="4"/>
    <x v="8"/>
    <x v="14"/>
    <n v="12"/>
    <n v="5.2"/>
    <n v="51"/>
  </r>
  <r>
    <x v="101"/>
    <x v="5"/>
    <x v="8"/>
    <x v="14"/>
    <n v="9"/>
    <n v="6.3"/>
    <n v="21"/>
  </r>
  <r>
    <x v="102"/>
    <x v="6"/>
    <x v="8"/>
    <x v="14"/>
    <n v="5"/>
    <n v="5.3"/>
    <n v="5"/>
  </r>
  <r>
    <x v="103"/>
    <x v="7"/>
    <x v="8"/>
    <x v="14"/>
    <n v="6"/>
    <n v="5.3"/>
    <n v="43"/>
  </r>
  <r>
    <x v="104"/>
    <x v="8"/>
    <x v="8"/>
    <x v="14"/>
    <n v="13"/>
    <n v="5.6"/>
    <n v="11"/>
  </r>
  <r>
    <x v="105"/>
    <x v="9"/>
    <x v="8"/>
    <x v="14"/>
    <n v="7"/>
    <n v="5.0999999999999996"/>
    <n v="132"/>
  </r>
  <r>
    <x v="106"/>
    <x v="10"/>
    <x v="8"/>
    <x v="14"/>
    <n v="7"/>
    <n v="3.8"/>
    <n v="27"/>
  </r>
  <r>
    <x v="107"/>
    <x v="11"/>
    <x v="8"/>
    <x v="14"/>
    <n v="10"/>
    <n v="3.2"/>
    <n v="37"/>
  </r>
  <r>
    <x v="108"/>
    <x v="0"/>
    <x v="9"/>
    <x v="14"/>
    <n v="7"/>
    <n v="2.9"/>
    <n v="54"/>
  </r>
  <r>
    <x v="109"/>
    <x v="1"/>
    <x v="9"/>
    <x v="14"/>
    <n v="7"/>
    <n v="3.6"/>
    <n v="14"/>
  </r>
  <r>
    <x v="110"/>
    <x v="2"/>
    <x v="9"/>
    <x v="14"/>
    <n v="7"/>
    <n v="3.7"/>
    <n v="80"/>
  </r>
  <r>
    <x v="111"/>
    <x v="3"/>
    <x v="9"/>
    <x v="14"/>
    <n v="8"/>
    <n v="3.1"/>
    <n v="17"/>
  </r>
  <r>
    <x v="112"/>
    <x v="4"/>
    <x v="9"/>
    <x v="14"/>
    <n v="17"/>
    <n v="3.3"/>
    <n v="16"/>
  </r>
  <r>
    <x v="113"/>
    <x v="5"/>
    <x v="9"/>
    <x v="14"/>
    <n v="6"/>
    <n v="2.8"/>
    <n v="6"/>
  </r>
  <r>
    <x v="114"/>
    <x v="6"/>
    <x v="9"/>
    <x v="14"/>
    <n v="13"/>
    <n v="2.5"/>
    <n v="9"/>
  </r>
  <r>
    <x v="115"/>
    <x v="7"/>
    <x v="9"/>
    <x v="14"/>
    <n v="10"/>
    <n v="2.6"/>
    <n v="17"/>
  </r>
  <r>
    <x v="116"/>
    <x v="8"/>
    <x v="9"/>
    <x v="14"/>
    <n v="17"/>
    <n v="2.6"/>
    <n v="11"/>
  </r>
  <r>
    <x v="117"/>
    <x v="9"/>
    <x v="9"/>
    <x v="14"/>
    <n v="6"/>
    <n v="2.2000000000000002"/>
    <n v="18"/>
  </r>
  <r>
    <x v="118"/>
    <x v="10"/>
    <x v="9"/>
    <x v="14"/>
    <n v="10"/>
    <n v="2"/>
    <n v="13"/>
  </r>
  <r>
    <x v="119"/>
    <x v="11"/>
    <x v="9"/>
    <x v="14"/>
    <n v="9"/>
    <n v="1.6"/>
    <n v="7"/>
  </r>
  <r>
    <x v="120"/>
    <x v="0"/>
    <x v="10"/>
    <x v="14"/>
    <n v="7"/>
    <n v="1.7"/>
    <n v="31"/>
  </r>
  <r>
    <x v="121"/>
    <x v="1"/>
    <x v="10"/>
    <x v="14"/>
    <n v="8"/>
    <n v="1.3"/>
    <n v="25"/>
  </r>
  <r>
    <x v="122"/>
    <x v="2"/>
    <x v="10"/>
    <x v="14"/>
    <n v="13"/>
    <n v="0.8"/>
    <n v="5"/>
  </r>
  <r>
    <x v="123"/>
    <x v="3"/>
    <x v="10"/>
    <x v="14"/>
    <n v="8"/>
    <n v="0.7"/>
    <n v="29"/>
  </r>
  <r>
    <x v="124"/>
    <x v="4"/>
    <x v="10"/>
    <x v="14"/>
    <n v="6"/>
    <n v="1.3"/>
    <n v="5"/>
  </r>
  <r>
    <x v="125"/>
    <x v="5"/>
    <x v="10"/>
    <x v="14"/>
    <n v="7"/>
    <n v="1.4"/>
    <n v="4"/>
  </r>
  <r>
    <x v="126"/>
    <x v="6"/>
    <x v="10"/>
    <x v="14"/>
    <n v="11"/>
    <n v="1.3"/>
    <n v="5"/>
  </r>
  <r>
    <x v="127"/>
    <x v="7"/>
    <x v="10"/>
    <x v="14"/>
    <n v="14"/>
    <n v="1.7"/>
    <n v="7"/>
  </r>
  <r>
    <x v="128"/>
    <x v="8"/>
    <x v="10"/>
    <x v="14"/>
    <n v="15"/>
    <n v="1.9"/>
    <n v="10"/>
  </r>
  <r>
    <x v="129"/>
    <x v="9"/>
    <x v="10"/>
    <x v="14"/>
    <n v="10"/>
    <n v="1.9"/>
    <n v="11"/>
  </r>
  <r>
    <x v="130"/>
    <x v="10"/>
    <x v="10"/>
    <x v="14"/>
    <n v="6"/>
    <n v="2.1"/>
    <n v="6"/>
  </r>
  <r>
    <x v="131"/>
    <x v="11"/>
    <x v="10"/>
    <x v="14"/>
    <n v="7"/>
    <n v="1.7"/>
    <n v="4"/>
  </r>
  <r>
    <x v="132"/>
    <x v="0"/>
    <x v="11"/>
    <x v="14"/>
    <n v="9"/>
    <n v="0.5"/>
    <n v="34"/>
  </r>
  <r>
    <x v="133"/>
    <x v="1"/>
    <x v="11"/>
    <x v="14"/>
    <n v="7"/>
    <n v="0.3"/>
    <n v="38"/>
  </r>
  <r>
    <x v="134"/>
    <x v="2"/>
    <x v="11"/>
    <x v="14"/>
    <n v="9"/>
    <n v="0.5"/>
    <n v="28"/>
  </r>
  <r>
    <x v="135"/>
    <x v="3"/>
    <x v="11"/>
    <x v="14"/>
    <n v="13"/>
    <n v="0.6"/>
    <n v="4"/>
  </r>
  <r>
    <x v="136"/>
    <x v="4"/>
    <x v="11"/>
    <x v="14"/>
    <n v="14"/>
    <n v="0.4"/>
    <n v="5"/>
  </r>
  <r>
    <x v="137"/>
    <x v="5"/>
    <x v="11"/>
    <x v="14"/>
    <n v="8"/>
    <n v="0.7"/>
    <n v="4"/>
  </r>
  <r>
    <x v="138"/>
    <x v="6"/>
    <x v="11"/>
    <x v="14"/>
    <n v="10"/>
    <n v="0.9"/>
    <n v="6"/>
  </r>
  <r>
    <x v="139"/>
    <x v="7"/>
    <x v="11"/>
    <x v="14"/>
    <n v="10"/>
    <n v="1.2"/>
    <n v="4"/>
  </r>
  <r>
    <x v="140"/>
    <x v="8"/>
    <x v="11"/>
    <x v="14"/>
    <n v="10"/>
    <n v="1.5"/>
    <n v="6"/>
  </r>
  <r>
    <x v="141"/>
    <x v="9"/>
    <x v="11"/>
    <x v="14"/>
    <n v="10"/>
    <n v="0.5"/>
    <n v="9"/>
  </r>
  <r>
    <x v="142"/>
    <x v="10"/>
    <x v="11"/>
    <x v="14"/>
    <n v="8"/>
    <n v="0.3"/>
    <n v="23"/>
  </r>
  <r>
    <x v="143"/>
    <x v="11"/>
    <x v="11"/>
    <x v="14"/>
    <n v="8"/>
    <n v="0.2"/>
    <n v="27"/>
  </r>
  <r>
    <x v="144"/>
    <x v="0"/>
    <x v="12"/>
    <x v="14"/>
    <n v="5"/>
    <n v="0.1"/>
    <n v="8"/>
  </r>
  <r>
    <x v="145"/>
    <x v="1"/>
    <x v="12"/>
    <x v="14"/>
    <n v="9"/>
    <n v="0.4"/>
    <n v="5"/>
  </r>
  <r>
    <x v="146"/>
    <x v="2"/>
    <x v="12"/>
    <x v="14"/>
    <n v="7"/>
    <n v="0.3"/>
    <n v="17"/>
  </r>
  <r>
    <x v="147"/>
    <x v="3"/>
    <x v="12"/>
    <x v="14"/>
    <n v="11"/>
    <n v="0.6"/>
    <n v="3"/>
  </r>
  <r>
    <x v="148"/>
    <x v="4"/>
    <x v="12"/>
    <x v="14"/>
    <n v="12"/>
    <n v="0.6"/>
    <n v="6"/>
  </r>
  <r>
    <x v="149"/>
    <x v="5"/>
    <x v="12"/>
    <x v="14"/>
    <n v="10"/>
    <n v="0.6"/>
    <n v="6"/>
  </r>
  <r>
    <x v="150"/>
    <x v="6"/>
    <x v="12"/>
    <x v="14"/>
    <n v="9"/>
    <n v="1.3"/>
    <n v="5"/>
  </r>
  <r>
    <x v="151"/>
    <x v="7"/>
    <x v="12"/>
    <x v="14"/>
    <n v="7"/>
    <n v="1.9"/>
    <n v="5"/>
  </r>
  <r>
    <x v="152"/>
    <x v="8"/>
    <x v="12"/>
    <x v="14"/>
    <n v="8"/>
    <n v="1.7"/>
    <n v="6"/>
  </r>
  <r>
    <x v="153"/>
    <x v="9"/>
    <x v="12"/>
    <x v="14"/>
    <n v="9"/>
    <n v="2.2000000000000002"/>
    <n v="10"/>
  </r>
  <r>
    <x v="154"/>
    <x v="10"/>
    <x v="12"/>
    <x v="14"/>
    <n v="6"/>
    <n v="1.6"/>
    <n v="34"/>
  </r>
  <r>
    <x v="155"/>
    <x v="11"/>
    <x v="12"/>
    <x v="14"/>
    <n v="4"/>
    <n v="1.1000000000000001"/>
    <n v="33"/>
  </r>
  <r>
    <x v="156"/>
    <x v="0"/>
    <x v="13"/>
    <x v="14"/>
    <n v="4"/>
    <n v="1.2"/>
    <n v="17"/>
  </r>
  <r>
    <x v="157"/>
    <x v="1"/>
    <x v="13"/>
    <x v="14"/>
    <n v="5"/>
    <n v="1.2"/>
    <n v="3"/>
  </r>
  <r>
    <x v="158"/>
    <x v="2"/>
    <x v="13"/>
    <x v="14"/>
    <n v="7"/>
    <n v="1.4"/>
    <n v="5"/>
  </r>
  <r>
    <x v="159"/>
    <x v="3"/>
    <x v="13"/>
    <x v="14"/>
    <n v="8"/>
    <n v="1.3"/>
    <n v="14"/>
  </r>
  <r>
    <x v="160"/>
    <x v="4"/>
    <x v="13"/>
    <x v="14"/>
    <n v="4"/>
    <n v="1.3"/>
    <n v="7"/>
  </r>
  <r>
    <x v="161"/>
    <x v="5"/>
    <x v="13"/>
    <x v="14"/>
    <n v="10"/>
    <n v="1.3"/>
    <n v="8"/>
  </r>
  <r>
    <x v="162"/>
    <x v="6"/>
    <x v="13"/>
    <x v="14"/>
    <n v="10"/>
    <n v="1.8"/>
    <n v="6"/>
  </r>
  <r>
    <x v="164"/>
    <x v="8"/>
    <x v="13"/>
    <x v="14"/>
    <n v="12"/>
    <n v="1.1000000000000001"/>
    <n v="6"/>
  </r>
  <r>
    <x v="165"/>
    <x v="9"/>
    <x v="13"/>
    <x v="14"/>
    <n v="8"/>
    <n v="1.5"/>
    <n v="21"/>
  </r>
  <r>
    <x v="0"/>
    <x v="0"/>
    <x v="0"/>
    <x v="15"/>
    <n v="3"/>
    <n v="3.4"/>
    <n v="27"/>
  </r>
  <r>
    <x v="1"/>
    <x v="1"/>
    <x v="0"/>
    <x v="15"/>
    <n v="4"/>
    <n v="3.7"/>
    <n v="48"/>
  </r>
  <r>
    <x v="2"/>
    <x v="2"/>
    <x v="0"/>
    <x v="15"/>
    <n v="9"/>
    <n v="4.2"/>
    <n v="36"/>
  </r>
  <r>
    <x v="3"/>
    <x v="3"/>
    <x v="0"/>
    <x v="15"/>
    <n v="7"/>
    <n v="3.8"/>
    <n v="42"/>
  </r>
  <r>
    <x v="4"/>
    <x v="4"/>
    <x v="0"/>
    <x v="15"/>
    <n v="9"/>
    <n v="3.5"/>
    <n v="16"/>
  </r>
  <r>
    <x v="5"/>
    <x v="5"/>
    <x v="0"/>
    <x v="15"/>
    <n v="9"/>
    <n v="4.4000000000000004"/>
    <n v="24"/>
  </r>
  <r>
    <x v="6"/>
    <x v="6"/>
    <x v="0"/>
    <x v="15"/>
    <n v="9"/>
    <n v="4.4000000000000004"/>
    <n v="40"/>
  </r>
  <r>
    <x v="7"/>
    <x v="7"/>
    <x v="0"/>
    <x v="15"/>
    <n v="5"/>
    <n v="4.2"/>
    <n v="20"/>
  </r>
  <r>
    <x v="8"/>
    <x v="8"/>
    <x v="0"/>
    <x v="15"/>
    <n v="7"/>
    <n v="4.8"/>
    <n v="17"/>
  </r>
  <r>
    <x v="9"/>
    <x v="9"/>
    <x v="0"/>
    <x v="15"/>
    <n v="9"/>
    <n v="4.3"/>
    <n v="36"/>
  </r>
  <r>
    <x v="10"/>
    <x v="10"/>
    <x v="0"/>
    <x v="15"/>
    <n v="9"/>
    <n v="4"/>
    <n v="68"/>
  </r>
  <r>
    <x v="11"/>
    <x v="11"/>
    <x v="0"/>
    <x v="15"/>
    <n v="7"/>
    <n v="4.3"/>
    <n v="58"/>
  </r>
  <r>
    <x v="12"/>
    <x v="0"/>
    <x v="1"/>
    <x v="15"/>
    <n v="3"/>
    <n v="5.0999999999999996"/>
    <n v="54"/>
  </r>
  <r>
    <x v="13"/>
    <x v="1"/>
    <x v="1"/>
    <x v="15"/>
    <n v="5"/>
    <n v="5.3"/>
    <n v="59"/>
  </r>
  <r>
    <x v="14"/>
    <x v="2"/>
    <x v="1"/>
    <x v="15"/>
    <n v="8"/>
    <n v="5.3"/>
    <n v="82"/>
  </r>
  <r>
    <x v="15"/>
    <x v="3"/>
    <x v="1"/>
    <x v="15"/>
    <n v="7"/>
    <n v="6"/>
    <n v="46"/>
  </r>
  <r>
    <x v="16"/>
    <x v="4"/>
    <x v="1"/>
    <x v="15"/>
    <n v="6"/>
    <n v="7.2"/>
    <n v="55"/>
  </r>
  <r>
    <x v="17"/>
    <x v="5"/>
    <x v="1"/>
    <x v="15"/>
    <n v="5"/>
    <n v="7.9"/>
    <n v="45"/>
  </r>
  <r>
    <x v="18"/>
    <x v="6"/>
    <x v="1"/>
    <x v="15"/>
    <n v="7"/>
    <n v="7.6"/>
    <n v="48"/>
  </r>
  <r>
    <x v="19"/>
    <x v="7"/>
    <x v="1"/>
    <x v="15"/>
    <n v="5"/>
    <n v="8.6999999999999993"/>
    <n v="12"/>
  </r>
  <r>
    <x v="20"/>
    <x v="8"/>
    <x v="1"/>
    <x v="15"/>
    <n v="5"/>
    <n v="10"/>
    <n v="102"/>
  </r>
  <r>
    <x v="21"/>
    <x v="9"/>
    <x v="1"/>
    <x v="15"/>
    <n v="3"/>
    <n v="12.3"/>
    <n v="67"/>
  </r>
  <r>
    <x v="22"/>
    <x v="10"/>
    <x v="1"/>
    <x v="15"/>
    <n v="1"/>
    <n v="11.7"/>
    <n v="30"/>
  </r>
  <r>
    <x v="23"/>
    <x v="11"/>
    <x v="1"/>
    <x v="15"/>
    <n v="4"/>
    <n v="8.8000000000000007"/>
    <n v="75"/>
  </r>
  <r>
    <x v="24"/>
    <x v="0"/>
    <x v="2"/>
    <x v="15"/>
    <n v="8"/>
    <n v="7.7"/>
    <n v="87"/>
  </r>
  <r>
    <x v="25"/>
    <x v="1"/>
    <x v="2"/>
    <x v="15"/>
    <n v="3"/>
    <n v="10.1"/>
    <n v="131"/>
  </r>
  <r>
    <x v="26"/>
    <x v="2"/>
    <x v="2"/>
    <x v="15"/>
    <n v="3"/>
    <n v="12"/>
    <n v="91"/>
  </r>
  <r>
    <x v="27"/>
    <x v="3"/>
    <x v="2"/>
    <x v="15"/>
    <n v="2"/>
    <n v="13.2"/>
    <n v="104"/>
  </r>
  <r>
    <x v="28"/>
    <x v="4"/>
    <x v="2"/>
    <x v="15"/>
    <n v="5"/>
    <n v="12.2"/>
    <n v="40"/>
  </r>
  <r>
    <x v="29"/>
    <x v="5"/>
    <x v="2"/>
    <x v="15"/>
    <n v="7"/>
    <n v="12.2"/>
    <n v="87"/>
  </r>
  <r>
    <x v="30"/>
    <x v="6"/>
    <x v="2"/>
    <x v="15"/>
    <n v="3"/>
    <n v="12.8"/>
    <n v="101"/>
  </r>
  <r>
    <x v="31"/>
    <x v="7"/>
    <x v="2"/>
    <x v="15"/>
    <n v="2"/>
    <n v="13.1"/>
    <n v="87"/>
  </r>
  <r>
    <x v="32"/>
    <x v="8"/>
    <x v="2"/>
    <x v="15"/>
    <n v="5"/>
    <n v="10.5"/>
    <n v="79"/>
  </r>
  <r>
    <x v="33"/>
    <x v="9"/>
    <x v="2"/>
    <x v="15"/>
    <n v="9"/>
    <n v="9.1999999999999993"/>
    <n v="44"/>
  </r>
  <r>
    <x v="34"/>
    <x v="10"/>
    <x v="2"/>
    <x v="15"/>
    <n v="3"/>
    <n v="9.4"/>
    <n v="22"/>
  </r>
  <r>
    <x v="35"/>
    <x v="11"/>
    <x v="2"/>
    <x v="15"/>
    <n v="4"/>
    <n v="9.6"/>
    <n v="85"/>
  </r>
  <r>
    <x v="36"/>
    <x v="0"/>
    <x v="3"/>
    <x v="15"/>
    <n v="2"/>
    <n v="9.5"/>
    <n v="59"/>
  </r>
  <r>
    <x v="37"/>
    <x v="1"/>
    <x v="3"/>
    <x v="15"/>
    <n v="2"/>
    <n v="7.6"/>
    <n v="87"/>
  </r>
  <r>
    <x v="38"/>
    <x v="2"/>
    <x v="3"/>
    <x v="15"/>
    <n v="8"/>
    <n v="7.2"/>
    <n v="32"/>
  </r>
  <r>
    <x v="39"/>
    <x v="3"/>
    <x v="3"/>
    <x v="15"/>
    <n v="5"/>
    <n v="6.7"/>
    <n v="34"/>
  </r>
  <r>
    <x v="40"/>
    <x v="4"/>
    <x v="3"/>
    <x v="15"/>
    <n v="2"/>
    <n v="7.7"/>
    <n v="113"/>
  </r>
  <r>
    <x v="41"/>
    <x v="5"/>
    <x v="3"/>
    <x v="15"/>
    <n v="4"/>
    <n v="8.6999999999999993"/>
    <n v="60"/>
  </r>
  <r>
    <x v="42"/>
    <x v="6"/>
    <x v="3"/>
    <x v="15"/>
    <n v="5"/>
    <n v="7.9"/>
    <n v="78"/>
  </r>
  <r>
    <x v="43"/>
    <x v="7"/>
    <x v="3"/>
    <x v="15"/>
    <n v="3"/>
    <n v="10"/>
    <n v="86"/>
  </r>
  <r>
    <x v="44"/>
    <x v="8"/>
    <x v="3"/>
    <x v="15"/>
    <n v="4"/>
    <n v="8.5"/>
    <n v="26"/>
  </r>
  <r>
    <x v="45"/>
    <x v="9"/>
    <x v="3"/>
    <x v="15"/>
    <n v="10"/>
    <n v="10"/>
    <n v="29"/>
  </r>
  <r>
    <x v="46"/>
    <x v="10"/>
    <x v="3"/>
    <x v="15"/>
    <n v="6"/>
    <n v="9.1999999999999993"/>
    <n v="88"/>
  </r>
  <r>
    <x v="47"/>
    <x v="11"/>
    <x v="3"/>
    <x v="15"/>
    <n v="3"/>
    <n v="8.9"/>
    <n v="36"/>
  </r>
  <r>
    <x v="48"/>
    <x v="0"/>
    <x v="4"/>
    <x v="15"/>
    <n v="6"/>
    <n v="7.6"/>
    <n v="64"/>
  </r>
  <r>
    <x v="49"/>
    <x v="1"/>
    <x v="4"/>
    <x v="15"/>
    <n v="5"/>
    <n v="8.8000000000000007"/>
    <n v="32"/>
  </r>
  <r>
    <x v="50"/>
    <x v="2"/>
    <x v="4"/>
    <x v="15"/>
    <n v="2"/>
    <n v="10"/>
    <n v="67"/>
  </r>
  <r>
    <x v="51"/>
    <x v="3"/>
    <x v="4"/>
    <x v="15"/>
    <n v="5"/>
    <n v="10.9"/>
    <n v="34"/>
  </r>
  <r>
    <x v="52"/>
    <x v="4"/>
    <x v="4"/>
    <x v="15"/>
    <n v="7"/>
    <n v="10.9"/>
    <n v="26"/>
  </r>
  <r>
    <x v="53"/>
    <x v="5"/>
    <x v="4"/>
    <x v="15"/>
    <n v="6"/>
    <n v="8.6"/>
    <n v="52"/>
  </r>
  <r>
    <x v="54"/>
    <x v="6"/>
    <x v="4"/>
    <x v="15"/>
    <n v="5"/>
    <n v="7.8"/>
    <n v="53"/>
  </r>
  <r>
    <x v="55"/>
    <x v="7"/>
    <x v="4"/>
    <x v="15"/>
    <n v="5"/>
    <n v="7.8"/>
    <n v="42"/>
  </r>
  <r>
    <x v="56"/>
    <x v="8"/>
    <x v="4"/>
    <x v="15"/>
    <n v="5"/>
    <n v="9"/>
    <n v="62"/>
  </r>
  <r>
    <x v="57"/>
    <x v="9"/>
    <x v="4"/>
    <x v="15"/>
    <n v="3"/>
    <n v="8.5"/>
    <n v="7"/>
  </r>
  <r>
    <x v="58"/>
    <x v="10"/>
    <x v="4"/>
    <x v="15"/>
    <n v="4"/>
    <n v="8.6999999999999993"/>
    <n v="81"/>
  </r>
  <r>
    <x v="59"/>
    <x v="11"/>
    <x v="4"/>
    <x v="15"/>
    <n v="5"/>
    <n v="8.1"/>
    <n v="56"/>
  </r>
  <r>
    <x v="60"/>
    <x v="0"/>
    <x v="5"/>
    <x v="15"/>
    <n v="3"/>
    <n v="7.1"/>
    <n v="21"/>
  </r>
  <r>
    <x v="61"/>
    <x v="1"/>
    <x v="5"/>
    <x v="15"/>
    <n v="6"/>
    <n v="7.5"/>
    <n v="50"/>
  </r>
  <r>
    <x v="62"/>
    <x v="2"/>
    <x v="5"/>
    <x v="15"/>
    <n v="5"/>
    <n v="6.8"/>
    <n v="5"/>
  </r>
  <r>
    <x v="63"/>
    <x v="3"/>
    <x v="5"/>
    <x v="15"/>
    <n v="4"/>
    <n v="7.5"/>
    <n v="88"/>
  </r>
  <r>
    <x v="64"/>
    <x v="4"/>
    <x v="5"/>
    <x v="15"/>
    <n v="4"/>
    <n v="6.6"/>
    <n v="90"/>
  </r>
  <r>
    <x v="65"/>
    <x v="5"/>
    <x v="5"/>
    <x v="15"/>
    <n v="3"/>
    <n v="6.8"/>
    <n v="23"/>
  </r>
  <r>
    <x v="66"/>
    <x v="6"/>
    <x v="5"/>
    <x v="15"/>
    <n v="6"/>
    <n v="7.3"/>
    <n v="64"/>
  </r>
  <r>
    <x v="67"/>
    <x v="7"/>
    <x v="5"/>
    <x v="15"/>
    <n v="3"/>
    <n v="8.6999999999999993"/>
    <n v="13"/>
  </r>
  <r>
    <x v="68"/>
    <x v="8"/>
    <x v="5"/>
    <x v="15"/>
    <n v="2"/>
    <n v="8.6999999999999993"/>
    <n v="253"/>
  </r>
  <r>
    <x v="69"/>
    <x v="9"/>
    <x v="5"/>
    <x v="15"/>
    <n v="3"/>
    <n v="9.1"/>
    <n v="33"/>
  </r>
  <r>
    <x v="70"/>
    <x v="10"/>
    <x v="5"/>
    <x v="15"/>
    <n v="4"/>
    <n v="7.4"/>
    <n v="62"/>
  </r>
  <r>
    <x v="71"/>
    <x v="11"/>
    <x v="5"/>
    <x v="15"/>
    <n v="6"/>
    <n v="7.6"/>
    <n v="102"/>
  </r>
  <r>
    <x v="72"/>
    <x v="0"/>
    <x v="6"/>
    <x v="15"/>
    <n v="5"/>
    <n v="7"/>
    <n v="59"/>
  </r>
  <r>
    <x v="73"/>
    <x v="1"/>
    <x v="6"/>
    <x v="15"/>
    <n v="4"/>
    <n v="7.7"/>
    <n v="79"/>
  </r>
  <r>
    <x v="74"/>
    <x v="2"/>
    <x v="6"/>
    <x v="15"/>
    <n v="4"/>
    <n v="9.1999999999999993"/>
    <n v="71"/>
  </r>
  <r>
    <x v="75"/>
    <x v="3"/>
    <x v="6"/>
    <x v="15"/>
    <n v="3"/>
    <n v="9.4"/>
    <n v="84"/>
  </r>
  <r>
    <x v="76"/>
    <x v="4"/>
    <x v="6"/>
    <x v="15"/>
    <n v="5"/>
    <n v="8.3000000000000007"/>
    <n v="90"/>
  </r>
  <r>
    <x v="77"/>
    <x v="5"/>
    <x v="6"/>
    <x v="15"/>
    <n v="6"/>
    <n v="8.3000000000000007"/>
    <n v="50"/>
  </r>
  <r>
    <x v="78"/>
    <x v="6"/>
    <x v="6"/>
    <x v="15"/>
    <n v="4"/>
    <n v="7.7"/>
    <n v="16"/>
  </r>
  <r>
    <x v="79"/>
    <x v="7"/>
    <x v="6"/>
    <x v="15"/>
    <n v="5"/>
    <n v="7.8"/>
    <n v="28"/>
  </r>
  <r>
    <x v="80"/>
    <x v="8"/>
    <x v="6"/>
    <x v="15"/>
    <n v="3"/>
    <n v="6"/>
    <n v="35"/>
  </r>
  <r>
    <x v="81"/>
    <x v="9"/>
    <x v="6"/>
    <x v="15"/>
    <n v="3"/>
    <n v="6"/>
    <n v="55"/>
  </r>
  <r>
    <x v="82"/>
    <x v="10"/>
    <x v="6"/>
    <x v="15"/>
    <n v="10"/>
    <n v="6.7"/>
    <n v="19"/>
  </r>
  <r>
    <x v="83"/>
    <x v="11"/>
    <x v="6"/>
    <x v="15"/>
    <n v="5"/>
    <n v="6.4"/>
    <n v="14"/>
  </r>
  <r>
    <x v="84"/>
    <x v="0"/>
    <x v="7"/>
    <x v="15"/>
    <n v="3"/>
    <n v="6.1"/>
    <n v="8"/>
  </r>
  <r>
    <x v="85"/>
    <x v="1"/>
    <x v="7"/>
    <x v="15"/>
    <n v="3"/>
    <n v="5.5"/>
    <n v="18"/>
  </r>
  <r>
    <x v="86"/>
    <x v="2"/>
    <x v="7"/>
    <x v="15"/>
    <n v="6"/>
    <n v="6"/>
    <n v="35"/>
  </r>
  <r>
    <x v="87"/>
    <x v="3"/>
    <x v="7"/>
    <x v="15"/>
    <n v="4"/>
    <n v="4.7"/>
    <n v="47"/>
  </r>
  <r>
    <x v="88"/>
    <x v="4"/>
    <x v="7"/>
    <x v="15"/>
    <n v="7"/>
    <n v="5.2"/>
    <n v="34"/>
  </r>
  <r>
    <x v="89"/>
    <x v="5"/>
    <x v="7"/>
    <x v="15"/>
    <n v="6"/>
    <n v="5.4"/>
    <n v="21"/>
  </r>
  <r>
    <x v="90"/>
    <x v="6"/>
    <x v="7"/>
    <x v="15"/>
    <n v="6"/>
    <n v="5.9"/>
    <n v="15"/>
  </r>
  <r>
    <x v="91"/>
    <x v="7"/>
    <x v="7"/>
    <x v="15"/>
    <n v="3"/>
    <n v="6.7"/>
    <n v="177"/>
  </r>
  <r>
    <x v="92"/>
    <x v="8"/>
    <x v="7"/>
    <x v="15"/>
    <n v="3"/>
    <n v="7.8"/>
    <n v="22"/>
  </r>
  <r>
    <x v="93"/>
    <x v="9"/>
    <x v="7"/>
    <x v="15"/>
    <n v="6"/>
    <n v="7.2"/>
    <n v="37"/>
  </r>
  <r>
    <x v="94"/>
    <x v="10"/>
    <x v="7"/>
    <x v="15"/>
    <n v="1"/>
    <n v="8.1999999999999993"/>
    <n v="42"/>
  </r>
  <r>
    <x v="95"/>
    <x v="11"/>
    <x v="7"/>
    <x v="15"/>
    <n v="3"/>
    <n v="7.8"/>
    <n v="10"/>
  </r>
  <r>
    <x v="96"/>
    <x v="0"/>
    <x v="8"/>
    <x v="15"/>
    <n v="3"/>
    <n v="9.1999999999999993"/>
    <n v="91"/>
  </r>
  <r>
    <x v="97"/>
    <x v="1"/>
    <x v="8"/>
    <x v="15"/>
    <n v="4"/>
    <n v="8.8000000000000007"/>
    <n v="25"/>
  </r>
  <r>
    <x v="98"/>
    <x v="2"/>
    <x v="8"/>
    <x v="15"/>
    <n v="7"/>
    <n v="6.5"/>
    <n v="61"/>
  </r>
  <r>
    <x v="99"/>
    <x v="3"/>
    <x v="8"/>
    <x v="15"/>
    <n v="4"/>
    <n v="6.2"/>
    <n v="39"/>
  </r>
  <r>
    <x v="100"/>
    <x v="4"/>
    <x v="8"/>
    <x v="15"/>
    <n v="6"/>
    <n v="6.4"/>
    <n v="28"/>
  </r>
  <r>
    <x v="101"/>
    <x v="5"/>
    <x v="8"/>
    <x v="15"/>
    <n v="8"/>
    <n v="6.9"/>
    <n v="16"/>
  </r>
  <r>
    <x v="102"/>
    <x v="6"/>
    <x v="8"/>
    <x v="15"/>
    <n v="9"/>
    <n v="6.9"/>
    <n v="28"/>
  </r>
  <r>
    <x v="103"/>
    <x v="7"/>
    <x v="8"/>
    <x v="15"/>
    <n v="5"/>
    <n v="6.9"/>
    <n v="38"/>
  </r>
  <r>
    <x v="104"/>
    <x v="8"/>
    <x v="8"/>
    <x v="15"/>
    <n v="5"/>
    <n v="7.1"/>
    <n v="19"/>
  </r>
  <r>
    <x v="105"/>
    <x v="9"/>
    <x v="8"/>
    <x v="15"/>
    <n v="7"/>
    <n v="6.2"/>
    <n v="29"/>
  </r>
  <r>
    <x v="106"/>
    <x v="10"/>
    <x v="8"/>
    <x v="15"/>
    <n v="7"/>
    <n v="4.9000000000000004"/>
    <n v="36"/>
  </r>
  <r>
    <x v="107"/>
    <x v="11"/>
    <x v="8"/>
    <x v="15"/>
    <n v="9"/>
    <n v="3.1"/>
    <n v="26"/>
  </r>
  <r>
    <x v="108"/>
    <x v="0"/>
    <x v="9"/>
    <x v="15"/>
    <n v="6"/>
    <n v="2.2000000000000002"/>
    <n v="71"/>
  </r>
  <r>
    <x v="109"/>
    <x v="1"/>
    <x v="9"/>
    <x v="15"/>
    <n v="6"/>
    <n v="2"/>
    <n v="60"/>
  </r>
  <r>
    <x v="110"/>
    <x v="2"/>
    <x v="9"/>
    <x v="15"/>
    <n v="5"/>
    <n v="1.9"/>
    <n v="132"/>
  </r>
  <r>
    <x v="111"/>
    <x v="3"/>
    <x v="9"/>
    <x v="15"/>
    <n v="6"/>
    <n v="2.4"/>
    <n v="58"/>
  </r>
  <r>
    <x v="112"/>
    <x v="4"/>
    <x v="9"/>
    <x v="15"/>
    <n v="4"/>
    <n v="2.4"/>
    <n v="24"/>
  </r>
  <r>
    <x v="113"/>
    <x v="5"/>
    <x v="9"/>
    <x v="15"/>
    <n v="10"/>
    <n v="2.2000000000000002"/>
    <n v="13"/>
  </r>
  <r>
    <x v="114"/>
    <x v="6"/>
    <x v="9"/>
    <x v="15"/>
    <n v="13"/>
    <n v="2.8"/>
    <n v="41"/>
  </r>
  <r>
    <x v="115"/>
    <x v="7"/>
    <x v="9"/>
    <x v="15"/>
    <n v="9"/>
    <n v="2.2999999999999998"/>
    <n v="13"/>
  </r>
  <r>
    <x v="116"/>
    <x v="8"/>
    <x v="9"/>
    <x v="15"/>
    <n v="6"/>
    <n v="2.6"/>
    <n v="19"/>
  </r>
  <r>
    <x v="117"/>
    <x v="9"/>
    <x v="9"/>
    <x v="15"/>
    <n v="7"/>
    <n v="2.4"/>
    <n v="15"/>
  </r>
  <r>
    <x v="118"/>
    <x v="10"/>
    <x v="9"/>
    <x v="15"/>
    <n v="3"/>
    <n v="2.1"/>
    <n v="4"/>
  </r>
  <r>
    <x v="119"/>
    <x v="11"/>
    <x v="9"/>
    <x v="15"/>
    <n v="7"/>
    <n v="2.2999999999999998"/>
    <n v="20"/>
  </r>
  <r>
    <x v="120"/>
    <x v="0"/>
    <x v="10"/>
    <x v="15"/>
    <n v="5"/>
    <n v="1.7"/>
    <n v="16"/>
  </r>
  <r>
    <x v="121"/>
    <x v="1"/>
    <x v="10"/>
    <x v="15"/>
    <n v="4"/>
    <n v="1.8"/>
    <n v="94"/>
  </r>
  <r>
    <x v="122"/>
    <x v="2"/>
    <x v="10"/>
    <x v="15"/>
    <n v="7"/>
    <n v="1.4"/>
    <n v="6"/>
  </r>
  <r>
    <x v="123"/>
    <x v="3"/>
    <x v="10"/>
    <x v="15"/>
    <n v="8"/>
    <n v="1.1000000000000001"/>
    <n v="8"/>
  </r>
  <r>
    <x v="124"/>
    <x v="4"/>
    <x v="10"/>
    <x v="15"/>
    <n v="5"/>
    <n v="1.4"/>
    <n v="10"/>
  </r>
  <r>
    <x v="125"/>
    <x v="5"/>
    <x v="10"/>
    <x v="15"/>
    <n v="7"/>
    <n v="2.4"/>
    <n v="8"/>
  </r>
  <r>
    <x v="126"/>
    <x v="6"/>
    <x v="10"/>
    <x v="15"/>
    <n v="8"/>
    <n v="2.9"/>
    <n v="4"/>
  </r>
  <r>
    <x v="127"/>
    <x v="7"/>
    <x v="10"/>
    <x v="15"/>
    <n v="8"/>
    <n v="2.1"/>
    <n v="9"/>
  </r>
  <r>
    <x v="128"/>
    <x v="8"/>
    <x v="10"/>
    <x v="15"/>
    <n v="5"/>
    <n v="2.7"/>
    <n v="3"/>
  </r>
  <r>
    <x v="129"/>
    <x v="9"/>
    <x v="10"/>
    <x v="15"/>
    <n v="8"/>
    <n v="2.4"/>
    <n v="17"/>
  </r>
  <r>
    <x v="130"/>
    <x v="10"/>
    <x v="10"/>
    <x v="15"/>
    <n v="5"/>
    <n v="2.1"/>
    <n v="19"/>
  </r>
  <r>
    <x v="131"/>
    <x v="11"/>
    <x v="10"/>
    <x v="15"/>
    <n v="5"/>
    <n v="2.5"/>
    <n v="24"/>
  </r>
  <r>
    <x v="132"/>
    <x v="0"/>
    <x v="11"/>
    <x v="15"/>
    <n v="5"/>
    <n v="1.6"/>
    <n v="6"/>
  </r>
  <r>
    <x v="133"/>
    <x v="1"/>
    <x v="11"/>
    <x v="15"/>
    <n v="8"/>
    <n v="1"/>
    <n v="32"/>
  </r>
  <r>
    <x v="134"/>
    <x v="2"/>
    <x v="11"/>
    <x v="15"/>
    <n v="8"/>
    <n v="1.3"/>
    <n v="6"/>
  </r>
  <r>
    <x v="135"/>
    <x v="3"/>
    <x v="11"/>
    <x v="15"/>
    <n v="6"/>
    <n v="1"/>
    <n v="13"/>
  </r>
  <r>
    <x v="136"/>
    <x v="4"/>
    <x v="11"/>
    <x v="15"/>
    <n v="10"/>
    <n v="1.2"/>
    <n v="5"/>
  </r>
  <r>
    <x v="137"/>
    <x v="5"/>
    <x v="11"/>
    <x v="15"/>
    <n v="10"/>
    <n v="1.5"/>
    <n v="5"/>
  </r>
  <r>
    <x v="138"/>
    <x v="6"/>
    <x v="11"/>
    <x v="15"/>
    <n v="6"/>
    <n v="1.9"/>
    <n v="6"/>
  </r>
  <r>
    <x v="139"/>
    <x v="7"/>
    <x v="11"/>
    <x v="15"/>
    <n v="5"/>
    <n v="1.7"/>
    <n v="15"/>
  </r>
  <r>
    <x v="140"/>
    <x v="8"/>
    <x v="11"/>
    <x v="15"/>
    <n v="5"/>
    <n v="1.3"/>
    <n v="17"/>
  </r>
  <r>
    <x v="141"/>
    <x v="9"/>
    <x v="11"/>
    <x v="15"/>
    <n v="9"/>
    <n v="0.8"/>
    <n v="27"/>
  </r>
  <r>
    <x v="142"/>
    <x v="10"/>
    <x v="11"/>
    <x v="15"/>
    <n v="10"/>
    <n v="0.3"/>
    <n v="14"/>
  </r>
  <r>
    <x v="143"/>
    <x v="11"/>
    <x v="11"/>
    <x v="15"/>
    <n v="7"/>
    <n v="0.6"/>
    <n v="15"/>
  </r>
  <r>
    <x v="144"/>
    <x v="0"/>
    <x v="12"/>
    <x v="15"/>
    <n v="4"/>
    <n v="1.2"/>
    <n v="3"/>
  </r>
  <r>
    <x v="145"/>
    <x v="1"/>
    <x v="12"/>
    <x v="15"/>
    <n v="3"/>
    <n v="0.4"/>
    <n v="11"/>
  </r>
  <r>
    <x v="146"/>
    <x v="2"/>
    <x v="12"/>
    <x v="15"/>
    <n v="5"/>
    <n v="0.7"/>
    <n v="4"/>
  </r>
  <r>
    <x v="147"/>
    <x v="3"/>
    <x v="12"/>
    <x v="15"/>
    <n v="4"/>
    <n v="1"/>
    <n v="4"/>
  </r>
  <r>
    <x v="148"/>
    <x v="4"/>
    <x v="12"/>
    <x v="15"/>
    <n v="9"/>
    <n v="1.4"/>
    <n v="5"/>
  </r>
  <r>
    <x v="149"/>
    <x v="5"/>
    <x v="12"/>
    <x v="15"/>
    <n v="10"/>
    <n v="1.2"/>
    <n v="6"/>
  </r>
  <r>
    <x v="150"/>
    <x v="6"/>
    <x v="12"/>
    <x v="15"/>
    <n v="7"/>
    <n v="1.2"/>
    <n v="8"/>
  </r>
  <r>
    <x v="151"/>
    <x v="7"/>
    <x v="12"/>
    <x v="15"/>
    <n v="3"/>
    <n v="2"/>
    <n v="8"/>
  </r>
  <r>
    <x v="152"/>
    <x v="8"/>
    <x v="12"/>
    <x v="15"/>
    <n v="6"/>
    <n v="2.2999999999999998"/>
    <n v="11"/>
  </r>
  <r>
    <x v="153"/>
    <x v="9"/>
    <x v="12"/>
    <x v="15"/>
    <n v="5"/>
    <n v="2.5"/>
    <n v="17"/>
  </r>
  <r>
    <x v="154"/>
    <x v="10"/>
    <x v="12"/>
    <x v="15"/>
    <n v="5"/>
    <n v="2.2000000000000002"/>
    <n v="18"/>
  </r>
  <r>
    <x v="155"/>
    <x v="11"/>
    <x v="12"/>
    <x v="15"/>
    <n v="7"/>
    <n v="1.3"/>
    <n v="21"/>
  </r>
  <r>
    <x v="156"/>
    <x v="0"/>
    <x v="13"/>
    <x v="15"/>
    <n v="4"/>
    <n v="1.1000000000000001"/>
    <n v="18"/>
  </r>
  <r>
    <x v="157"/>
    <x v="1"/>
    <x v="13"/>
    <x v="15"/>
    <n v="6"/>
    <n v="1.1000000000000001"/>
    <n v="37"/>
  </r>
  <r>
    <x v="158"/>
    <x v="2"/>
    <x v="13"/>
    <x v="15"/>
    <n v="6"/>
    <n v="1.4"/>
    <n v="11"/>
  </r>
  <r>
    <x v="159"/>
    <x v="3"/>
    <x v="13"/>
    <x v="15"/>
    <n v="6"/>
    <n v="0.9"/>
    <n v="13"/>
  </r>
  <r>
    <x v="160"/>
    <x v="4"/>
    <x v="13"/>
    <x v="15"/>
    <n v="5"/>
    <n v="0.8"/>
    <n v="6"/>
  </r>
  <r>
    <x v="161"/>
    <x v="5"/>
    <x v="13"/>
    <x v="15"/>
    <n v="7"/>
    <n v="0.7"/>
    <n v="8"/>
  </r>
  <r>
    <x v="162"/>
    <x v="6"/>
    <x v="13"/>
    <x v="15"/>
    <n v="5"/>
    <n v="0.9"/>
    <n v="5"/>
  </r>
  <r>
    <x v="164"/>
    <x v="8"/>
    <x v="13"/>
    <x v="15"/>
    <n v="4"/>
    <n v="2.1"/>
    <n v="6"/>
  </r>
  <r>
    <x v="165"/>
    <x v="9"/>
    <x v="13"/>
    <x v="15"/>
    <n v="13"/>
    <n v="0.3"/>
    <n v="6"/>
  </r>
  <r>
    <x v="0"/>
    <x v="0"/>
    <x v="0"/>
    <x v="16"/>
    <n v="1"/>
    <n v="14.6"/>
    <n v="55"/>
  </r>
  <r>
    <x v="1"/>
    <x v="1"/>
    <x v="0"/>
    <x v="16"/>
    <n v="1"/>
    <n v="13.2"/>
    <n v="0"/>
  </r>
  <r>
    <x v="2"/>
    <x v="2"/>
    <x v="0"/>
    <x v="16"/>
    <n v="2"/>
    <n v="13.6"/>
    <n v="59"/>
  </r>
  <r>
    <x v="3"/>
    <x v="3"/>
    <x v="0"/>
    <x v="16"/>
    <n v="3"/>
    <n v="12"/>
    <n v="50"/>
  </r>
  <r>
    <x v="4"/>
    <x v="4"/>
    <x v="0"/>
    <x v="16"/>
    <n v="1"/>
    <n v="13.1"/>
    <n v="0"/>
  </r>
  <r>
    <x v="5"/>
    <x v="5"/>
    <x v="0"/>
    <x v="16"/>
    <n v="0"/>
    <n v="13.2"/>
    <m/>
  </r>
  <r>
    <x v="6"/>
    <x v="6"/>
    <x v="0"/>
    <x v="16"/>
    <n v="2"/>
    <n v="13.8"/>
    <n v="19"/>
  </r>
  <r>
    <x v="7"/>
    <x v="7"/>
    <x v="0"/>
    <x v="16"/>
    <n v="4"/>
    <n v="11.9"/>
    <n v="40"/>
  </r>
  <r>
    <x v="8"/>
    <x v="8"/>
    <x v="0"/>
    <x v="16"/>
    <n v="1"/>
    <n v="8.1"/>
    <n v="17"/>
  </r>
  <r>
    <x v="9"/>
    <x v="9"/>
    <x v="0"/>
    <x v="16"/>
    <n v="1"/>
    <n v="10"/>
    <n v="31"/>
  </r>
  <r>
    <x v="10"/>
    <x v="10"/>
    <x v="0"/>
    <x v="16"/>
    <n v="0"/>
    <n v="9.8000000000000007"/>
    <m/>
  </r>
  <r>
    <x v="11"/>
    <x v="11"/>
    <x v="0"/>
    <x v="16"/>
    <n v="0"/>
    <n v="10"/>
    <m/>
  </r>
  <r>
    <x v="12"/>
    <x v="0"/>
    <x v="1"/>
    <x v="16"/>
    <n v="2"/>
    <n v="11.9"/>
    <n v="130"/>
  </r>
  <r>
    <x v="13"/>
    <x v="1"/>
    <x v="1"/>
    <x v="16"/>
    <n v="1"/>
    <n v="14.9"/>
    <n v="23"/>
  </r>
  <r>
    <x v="14"/>
    <x v="2"/>
    <x v="1"/>
    <x v="16"/>
    <n v="3"/>
    <n v="15.4"/>
    <n v="83"/>
  </r>
  <r>
    <x v="15"/>
    <x v="3"/>
    <x v="1"/>
    <x v="16"/>
    <n v="1"/>
    <n v="17.600000000000001"/>
    <n v="109"/>
  </r>
  <r>
    <x v="16"/>
    <x v="4"/>
    <x v="1"/>
    <x v="16"/>
    <n v="4"/>
    <n v="19.8"/>
    <n v="170"/>
  </r>
  <r>
    <x v="17"/>
    <x v="5"/>
    <x v="1"/>
    <x v="16"/>
    <n v="3"/>
    <n v="24"/>
    <n v="56"/>
  </r>
  <r>
    <x v="18"/>
    <x v="6"/>
    <x v="1"/>
    <x v="16"/>
    <n v="2"/>
    <n v="25.2"/>
    <n v="94"/>
  </r>
  <r>
    <x v="19"/>
    <x v="7"/>
    <x v="1"/>
    <x v="16"/>
    <n v="1"/>
    <n v="27.3"/>
    <n v="50"/>
  </r>
  <r>
    <x v="20"/>
    <x v="8"/>
    <x v="1"/>
    <x v="16"/>
    <n v="1"/>
    <n v="25.3"/>
    <n v="145"/>
  </r>
  <r>
    <x v="21"/>
    <x v="9"/>
    <x v="1"/>
    <x v="16"/>
    <n v="3"/>
    <n v="23.3"/>
    <n v="88"/>
  </r>
  <r>
    <x v="22"/>
    <x v="10"/>
    <x v="1"/>
    <x v="16"/>
    <n v="2"/>
    <n v="24.8"/>
    <n v="216"/>
  </r>
  <r>
    <x v="23"/>
    <x v="11"/>
    <x v="1"/>
    <x v="16"/>
    <n v="1"/>
    <n v="22.5"/>
    <n v="68"/>
  </r>
  <r>
    <x v="24"/>
    <x v="0"/>
    <x v="2"/>
    <x v="16"/>
    <n v="1"/>
    <n v="15.9"/>
    <n v="124"/>
  </r>
  <r>
    <x v="25"/>
    <x v="1"/>
    <x v="2"/>
    <x v="16"/>
    <n v="3"/>
    <n v="23.5"/>
    <n v="58"/>
  </r>
  <r>
    <x v="26"/>
    <x v="2"/>
    <x v="2"/>
    <x v="16"/>
    <n v="0"/>
    <n v="17.399999999999999"/>
    <m/>
  </r>
  <r>
    <x v="27"/>
    <x v="3"/>
    <x v="2"/>
    <x v="16"/>
    <n v="1"/>
    <n v="21"/>
    <n v="69"/>
  </r>
  <r>
    <x v="28"/>
    <x v="4"/>
    <x v="2"/>
    <x v="16"/>
    <n v="4"/>
    <n v="23.8"/>
    <n v="240"/>
  </r>
  <r>
    <x v="29"/>
    <x v="5"/>
    <x v="2"/>
    <x v="16"/>
    <n v="3"/>
    <n v="22.9"/>
    <n v="24"/>
  </r>
  <r>
    <x v="30"/>
    <x v="6"/>
    <x v="2"/>
    <x v="16"/>
    <n v="1"/>
    <n v="24.9"/>
    <n v="557"/>
  </r>
  <r>
    <x v="31"/>
    <x v="7"/>
    <x v="2"/>
    <x v="16"/>
    <n v="1"/>
    <n v="22"/>
    <n v="11"/>
  </r>
  <r>
    <x v="32"/>
    <x v="8"/>
    <x v="2"/>
    <x v="16"/>
    <n v="0"/>
    <n v="23"/>
    <m/>
  </r>
  <r>
    <x v="33"/>
    <x v="9"/>
    <x v="2"/>
    <x v="16"/>
    <n v="0"/>
    <n v="26.9"/>
    <m/>
  </r>
  <r>
    <x v="34"/>
    <x v="10"/>
    <x v="2"/>
    <x v="16"/>
    <n v="0"/>
    <n v="28"/>
    <m/>
  </r>
  <r>
    <x v="35"/>
    <x v="11"/>
    <x v="2"/>
    <x v="16"/>
    <n v="0"/>
    <n v="40.700000000000003"/>
    <m/>
  </r>
  <r>
    <x v="36"/>
    <x v="0"/>
    <x v="3"/>
    <x v="16"/>
    <n v="1"/>
    <n v="40"/>
    <n v="104"/>
  </r>
  <r>
    <x v="37"/>
    <x v="1"/>
    <x v="3"/>
    <x v="16"/>
    <n v="0"/>
    <n v="40"/>
    <m/>
  </r>
  <r>
    <x v="38"/>
    <x v="2"/>
    <x v="3"/>
    <x v="16"/>
    <n v="0"/>
    <n v="40.4"/>
    <m/>
  </r>
  <r>
    <x v="39"/>
    <x v="3"/>
    <x v="3"/>
    <x v="16"/>
    <n v="0"/>
    <n v="41.7"/>
    <m/>
  </r>
  <r>
    <x v="40"/>
    <x v="4"/>
    <x v="3"/>
    <x v="16"/>
    <n v="0"/>
    <n v="38.1"/>
    <m/>
  </r>
  <r>
    <x v="41"/>
    <x v="5"/>
    <x v="3"/>
    <x v="16"/>
    <n v="2"/>
    <n v="35.200000000000003"/>
    <n v="68"/>
  </r>
  <r>
    <x v="42"/>
    <x v="6"/>
    <x v="3"/>
    <x v="16"/>
    <n v="1"/>
    <n v="27"/>
    <n v="5"/>
  </r>
  <r>
    <x v="43"/>
    <x v="7"/>
    <x v="3"/>
    <x v="16"/>
    <n v="0"/>
    <n v="25.9"/>
    <m/>
  </r>
  <r>
    <x v="44"/>
    <x v="8"/>
    <x v="3"/>
    <x v="16"/>
    <n v="1"/>
    <n v="26.4"/>
    <n v="152"/>
  </r>
  <r>
    <x v="45"/>
    <x v="9"/>
    <x v="3"/>
    <x v="16"/>
    <n v="1"/>
    <n v="21.9"/>
    <n v="150"/>
  </r>
  <r>
    <x v="46"/>
    <x v="10"/>
    <x v="3"/>
    <x v="16"/>
    <n v="1"/>
    <n v="19.5"/>
    <n v="24"/>
  </r>
  <r>
    <x v="47"/>
    <x v="11"/>
    <x v="3"/>
    <x v="16"/>
    <n v="1"/>
    <n v="18.5"/>
    <n v="22"/>
  </r>
  <r>
    <x v="48"/>
    <x v="0"/>
    <x v="4"/>
    <x v="16"/>
    <n v="0"/>
    <n v="18.2"/>
    <m/>
  </r>
  <r>
    <x v="49"/>
    <x v="1"/>
    <x v="4"/>
    <x v="16"/>
    <n v="0"/>
    <n v="18.600000000000001"/>
    <m/>
  </r>
  <r>
    <x v="50"/>
    <x v="2"/>
    <x v="4"/>
    <x v="16"/>
    <n v="1"/>
    <n v="16.8"/>
    <n v="18"/>
  </r>
  <r>
    <x v="51"/>
    <x v="3"/>
    <x v="4"/>
    <x v="16"/>
    <n v="0"/>
    <n v="16.5"/>
    <m/>
  </r>
  <r>
    <x v="52"/>
    <x v="4"/>
    <x v="4"/>
    <x v="16"/>
    <n v="0"/>
    <n v="18.399999999999999"/>
    <m/>
  </r>
  <r>
    <x v="53"/>
    <x v="5"/>
    <x v="4"/>
    <x v="16"/>
    <n v="3"/>
    <n v="19"/>
    <n v="17"/>
  </r>
  <r>
    <x v="54"/>
    <x v="6"/>
    <x v="4"/>
    <x v="16"/>
    <n v="1"/>
    <n v="18.5"/>
    <n v="64"/>
  </r>
  <r>
    <x v="55"/>
    <x v="7"/>
    <x v="4"/>
    <x v="16"/>
    <n v="0"/>
    <n v="17"/>
    <m/>
  </r>
  <r>
    <x v="56"/>
    <x v="8"/>
    <x v="4"/>
    <x v="16"/>
    <n v="1"/>
    <n v="20.7"/>
    <n v="72"/>
  </r>
  <r>
    <x v="57"/>
    <x v="9"/>
    <x v="4"/>
    <x v="16"/>
    <n v="1"/>
    <n v="20.7"/>
    <n v="135"/>
  </r>
  <r>
    <x v="58"/>
    <x v="10"/>
    <x v="4"/>
    <x v="16"/>
    <n v="1"/>
    <n v="17.600000000000001"/>
    <n v="82"/>
  </r>
  <r>
    <x v="59"/>
    <x v="11"/>
    <x v="4"/>
    <x v="16"/>
    <n v="1"/>
    <n v="17.5"/>
    <n v="48"/>
  </r>
  <r>
    <x v="60"/>
    <x v="0"/>
    <x v="5"/>
    <x v="16"/>
    <n v="0"/>
    <n v="17.100000000000001"/>
    <m/>
  </r>
  <r>
    <x v="61"/>
    <x v="1"/>
    <x v="5"/>
    <x v="16"/>
    <n v="1"/>
    <n v="17"/>
    <n v="84"/>
  </r>
  <r>
    <x v="62"/>
    <x v="2"/>
    <x v="5"/>
    <x v="16"/>
    <n v="2"/>
    <n v="16.100000000000001"/>
    <n v="202"/>
  </r>
  <r>
    <x v="63"/>
    <x v="3"/>
    <x v="5"/>
    <x v="16"/>
    <n v="2"/>
    <n v="22.1"/>
    <n v="106"/>
  </r>
  <r>
    <x v="64"/>
    <x v="4"/>
    <x v="5"/>
    <x v="16"/>
    <n v="1"/>
    <n v="21.4"/>
    <n v="121"/>
  </r>
  <r>
    <x v="65"/>
    <x v="5"/>
    <x v="5"/>
    <x v="16"/>
    <n v="0"/>
    <n v="11.6"/>
    <m/>
  </r>
  <r>
    <x v="66"/>
    <x v="6"/>
    <x v="5"/>
    <x v="16"/>
    <n v="0"/>
    <n v="11.1"/>
    <m/>
  </r>
  <r>
    <x v="67"/>
    <x v="7"/>
    <x v="5"/>
    <x v="16"/>
    <n v="1"/>
    <n v="12"/>
    <n v="34"/>
  </r>
  <r>
    <x v="68"/>
    <x v="8"/>
    <x v="5"/>
    <x v="16"/>
    <n v="1"/>
    <n v="11.8"/>
    <n v="15"/>
  </r>
  <r>
    <x v="69"/>
    <x v="9"/>
    <x v="5"/>
    <x v="16"/>
    <n v="0"/>
    <n v="11.6"/>
    <m/>
  </r>
  <r>
    <x v="70"/>
    <x v="10"/>
    <x v="5"/>
    <x v="16"/>
    <n v="1"/>
    <n v="11.8"/>
    <n v="4"/>
  </r>
  <r>
    <x v="71"/>
    <x v="11"/>
    <x v="5"/>
    <x v="16"/>
    <n v="1"/>
    <n v="10.4"/>
    <n v="62"/>
  </r>
  <r>
    <x v="72"/>
    <x v="0"/>
    <x v="6"/>
    <x v="16"/>
    <n v="0"/>
    <n v="9.3000000000000007"/>
    <m/>
  </r>
  <r>
    <x v="73"/>
    <x v="1"/>
    <x v="6"/>
    <x v="16"/>
    <n v="1"/>
    <n v="9.4"/>
    <n v="25"/>
  </r>
  <r>
    <x v="74"/>
    <x v="2"/>
    <x v="6"/>
    <x v="16"/>
    <n v="1"/>
    <n v="10"/>
    <n v="4"/>
  </r>
  <r>
    <x v="75"/>
    <x v="3"/>
    <x v="6"/>
    <x v="16"/>
    <n v="1"/>
    <n v="7.5"/>
    <n v="9"/>
  </r>
  <r>
    <x v="76"/>
    <x v="4"/>
    <x v="6"/>
    <x v="16"/>
    <n v="1"/>
    <n v="6.2"/>
    <n v="35"/>
  </r>
  <r>
    <x v="77"/>
    <x v="5"/>
    <x v="6"/>
    <x v="16"/>
    <n v="2"/>
    <n v="9.1999999999999993"/>
    <n v="31"/>
  </r>
  <r>
    <x v="78"/>
    <x v="6"/>
    <x v="6"/>
    <x v="16"/>
    <n v="0"/>
    <n v="11.5"/>
    <m/>
  </r>
  <r>
    <x v="79"/>
    <x v="7"/>
    <x v="6"/>
    <x v="16"/>
    <n v="0"/>
    <n v="9.5"/>
    <m/>
  </r>
  <r>
    <x v="80"/>
    <x v="8"/>
    <x v="6"/>
    <x v="16"/>
    <n v="0"/>
    <n v="8.6999999999999993"/>
    <m/>
  </r>
  <r>
    <x v="81"/>
    <x v="9"/>
    <x v="6"/>
    <x v="16"/>
    <n v="2"/>
    <n v="6.6"/>
    <n v="93"/>
  </r>
  <r>
    <x v="82"/>
    <x v="10"/>
    <x v="6"/>
    <x v="16"/>
    <n v="0"/>
    <n v="7.9"/>
    <m/>
  </r>
  <r>
    <x v="83"/>
    <x v="11"/>
    <x v="6"/>
    <x v="16"/>
    <n v="3"/>
    <n v="7.7"/>
    <n v="60"/>
  </r>
  <r>
    <x v="84"/>
    <x v="0"/>
    <x v="7"/>
    <x v="16"/>
    <n v="1"/>
    <n v="7.5"/>
    <n v="9"/>
  </r>
  <r>
    <x v="85"/>
    <x v="1"/>
    <x v="7"/>
    <x v="16"/>
    <n v="1"/>
    <n v="7.8"/>
    <n v="160"/>
  </r>
  <r>
    <x v="86"/>
    <x v="2"/>
    <x v="7"/>
    <x v="16"/>
    <n v="1"/>
    <n v="7.6"/>
    <n v="7"/>
  </r>
  <r>
    <x v="87"/>
    <x v="3"/>
    <x v="7"/>
    <x v="16"/>
    <n v="1"/>
    <n v="7.2"/>
    <n v="3"/>
  </r>
  <r>
    <x v="88"/>
    <x v="4"/>
    <x v="7"/>
    <x v="16"/>
    <n v="3"/>
    <n v="8.6999999999999993"/>
    <n v="6"/>
  </r>
  <r>
    <x v="89"/>
    <x v="5"/>
    <x v="7"/>
    <x v="16"/>
    <n v="1"/>
    <n v="7.9"/>
    <n v="87"/>
  </r>
  <r>
    <x v="90"/>
    <x v="6"/>
    <x v="7"/>
    <x v="16"/>
    <n v="2"/>
    <n v="7.3"/>
    <n v="75"/>
  </r>
  <r>
    <x v="91"/>
    <x v="7"/>
    <x v="7"/>
    <x v="16"/>
    <n v="0"/>
    <n v="7.8"/>
    <m/>
  </r>
  <r>
    <x v="92"/>
    <x v="8"/>
    <x v="7"/>
    <x v="16"/>
    <n v="1"/>
    <n v="8.6999999999999993"/>
    <n v="42"/>
  </r>
  <r>
    <x v="93"/>
    <x v="9"/>
    <x v="7"/>
    <x v="16"/>
    <n v="1"/>
    <n v="8.6"/>
    <n v="54"/>
  </r>
  <r>
    <x v="94"/>
    <x v="10"/>
    <x v="7"/>
    <x v="16"/>
    <n v="1"/>
    <n v="8.8000000000000007"/>
    <n v="28"/>
  </r>
  <r>
    <x v="95"/>
    <x v="11"/>
    <x v="7"/>
    <x v="16"/>
    <n v="0"/>
    <n v="7.5"/>
    <m/>
  </r>
  <r>
    <x v="96"/>
    <x v="0"/>
    <x v="8"/>
    <x v="16"/>
    <n v="1"/>
    <n v="5.9"/>
    <n v="19"/>
  </r>
  <r>
    <x v="97"/>
    <x v="1"/>
    <x v="8"/>
    <x v="16"/>
    <n v="0"/>
    <n v="13.6"/>
    <m/>
  </r>
  <r>
    <x v="98"/>
    <x v="2"/>
    <x v="8"/>
    <x v="16"/>
    <n v="0"/>
    <n v="14"/>
    <m/>
  </r>
  <r>
    <x v="99"/>
    <x v="3"/>
    <x v="8"/>
    <x v="16"/>
    <n v="3"/>
    <n v="13.5"/>
    <n v="82"/>
  </r>
  <r>
    <x v="100"/>
    <x v="4"/>
    <x v="8"/>
    <x v="16"/>
    <n v="0"/>
    <n v="7.3"/>
    <m/>
  </r>
  <r>
    <x v="101"/>
    <x v="5"/>
    <x v="8"/>
    <x v="16"/>
    <n v="2"/>
    <n v="8.8000000000000007"/>
    <n v="35"/>
  </r>
  <r>
    <x v="102"/>
    <x v="6"/>
    <x v="8"/>
    <x v="16"/>
    <n v="3"/>
    <n v="8.6"/>
    <n v="27"/>
  </r>
  <r>
    <x v="103"/>
    <x v="7"/>
    <x v="8"/>
    <x v="16"/>
    <n v="0"/>
    <n v="7.9"/>
    <m/>
  </r>
  <r>
    <x v="104"/>
    <x v="8"/>
    <x v="8"/>
    <x v="16"/>
    <n v="3"/>
    <n v="8.9"/>
    <n v="75"/>
  </r>
  <r>
    <x v="105"/>
    <x v="9"/>
    <x v="8"/>
    <x v="16"/>
    <n v="0"/>
    <n v="7.8"/>
    <m/>
  </r>
  <r>
    <x v="106"/>
    <x v="10"/>
    <x v="8"/>
    <x v="16"/>
    <n v="1"/>
    <n v="6.2"/>
    <n v="94"/>
  </r>
  <r>
    <x v="107"/>
    <x v="11"/>
    <x v="8"/>
    <x v="16"/>
    <n v="3"/>
    <n v="6.2"/>
    <n v="22"/>
  </r>
  <r>
    <x v="108"/>
    <x v="0"/>
    <x v="9"/>
    <x v="16"/>
    <n v="0"/>
    <n v="6.5"/>
    <m/>
  </r>
  <r>
    <x v="109"/>
    <x v="1"/>
    <x v="9"/>
    <x v="16"/>
    <n v="0"/>
    <n v="6.6"/>
    <m/>
  </r>
  <r>
    <x v="110"/>
    <x v="2"/>
    <x v="9"/>
    <x v="16"/>
    <n v="1"/>
    <n v="6"/>
    <n v="144"/>
  </r>
  <r>
    <x v="111"/>
    <x v="3"/>
    <x v="9"/>
    <x v="16"/>
    <n v="3"/>
    <n v="5.9"/>
    <n v="21"/>
  </r>
  <r>
    <x v="112"/>
    <x v="4"/>
    <x v="9"/>
    <x v="16"/>
    <n v="1"/>
    <n v="5.9"/>
    <n v="8"/>
  </r>
  <r>
    <x v="113"/>
    <x v="5"/>
    <x v="9"/>
    <x v="16"/>
    <n v="0"/>
    <n v="4.5999999999999996"/>
    <m/>
  </r>
  <r>
    <x v="114"/>
    <x v="6"/>
    <x v="9"/>
    <x v="16"/>
    <n v="2"/>
    <n v="3.4"/>
    <n v="16"/>
  </r>
  <r>
    <x v="115"/>
    <x v="7"/>
    <x v="9"/>
    <x v="16"/>
    <n v="1"/>
    <n v="4.8"/>
    <n v="3"/>
  </r>
  <r>
    <x v="116"/>
    <x v="8"/>
    <x v="9"/>
    <x v="16"/>
    <n v="0"/>
    <n v="4.0999999999999996"/>
    <m/>
  </r>
  <r>
    <x v="117"/>
    <x v="9"/>
    <x v="9"/>
    <x v="16"/>
    <n v="2"/>
    <n v="3.8"/>
    <n v="23"/>
  </r>
  <r>
    <x v="118"/>
    <x v="10"/>
    <x v="9"/>
    <x v="16"/>
    <n v="2"/>
    <n v="4"/>
    <n v="24"/>
  </r>
  <r>
    <x v="119"/>
    <x v="11"/>
    <x v="9"/>
    <x v="16"/>
    <n v="0"/>
    <n v="2.8"/>
    <m/>
  </r>
  <r>
    <x v="120"/>
    <x v="0"/>
    <x v="10"/>
    <x v="16"/>
    <n v="1"/>
    <n v="2.6"/>
    <n v="2"/>
  </r>
  <r>
    <x v="121"/>
    <x v="1"/>
    <x v="10"/>
    <x v="16"/>
    <n v="1"/>
    <n v="2.9"/>
    <n v="5"/>
  </r>
  <r>
    <x v="122"/>
    <x v="2"/>
    <x v="10"/>
    <x v="16"/>
    <n v="0"/>
    <n v="3"/>
    <m/>
  </r>
  <r>
    <x v="123"/>
    <x v="3"/>
    <x v="10"/>
    <x v="16"/>
    <n v="2"/>
    <n v="4"/>
    <n v="9"/>
  </r>
  <r>
    <x v="124"/>
    <x v="4"/>
    <x v="10"/>
    <x v="16"/>
    <n v="2"/>
    <n v="4.5"/>
    <n v="16"/>
  </r>
  <r>
    <x v="125"/>
    <x v="5"/>
    <x v="10"/>
    <x v="16"/>
    <n v="2"/>
    <n v="3.2"/>
    <n v="4"/>
  </r>
  <r>
    <x v="126"/>
    <x v="6"/>
    <x v="10"/>
    <x v="16"/>
    <n v="0"/>
    <n v="3.3"/>
    <m/>
  </r>
  <r>
    <x v="127"/>
    <x v="7"/>
    <x v="10"/>
    <x v="16"/>
    <n v="2"/>
    <n v="3.5"/>
    <n v="12"/>
  </r>
  <r>
    <x v="128"/>
    <x v="8"/>
    <x v="10"/>
    <x v="16"/>
    <n v="0"/>
    <n v="3.1"/>
    <m/>
  </r>
  <r>
    <x v="129"/>
    <x v="9"/>
    <x v="10"/>
    <x v="16"/>
    <n v="1"/>
    <n v="2.5"/>
    <n v="85"/>
  </r>
  <r>
    <x v="130"/>
    <x v="10"/>
    <x v="10"/>
    <x v="16"/>
    <n v="2"/>
    <n v="2.9"/>
    <n v="64"/>
  </r>
  <r>
    <x v="131"/>
    <x v="11"/>
    <x v="10"/>
    <x v="16"/>
    <n v="0"/>
    <n v="2.6"/>
    <m/>
  </r>
  <r>
    <x v="132"/>
    <x v="0"/>
    <x v="11"/>
    <x v="16"/>
    <n v="1"/>
    <n v="2.6"/>
    <n v="3"/>
  </r>
  <r>
    <x v="133"/>
    <x v="1"/>
    <x v="11"/>
    <x v="16"/>
    <n v="2"/>
    <n v="3.1"/>
    <n v="35"/>
  </r>
  <r>
    <x v="134"/>
    <x v="2"/>
    <x v="11"/>
    <x v="16"/>
    <n v="1"/>
    <n v="1.7"/>
    <n v="7"/>
  </r>
  <r>
    <x v="135"/>
    <x v="3"/>
    <x v="11"/>
    <x v="16"/>
    <n v="1"/>
    <n v="0.9"/>
    <n v="0"/>
  </r>
  <r>
    <x v="136"/>
    <x v="4"/>
    <x v="11"/>
    <x v="16"/>
    <n v="3"/>
    <n v="1"/>
    <n v="7"/>
  </r>
  <r>
    <x v="137"/>
    <x v="5"/>
    <x v="11"/>
    <x v="16"/>
    <n v="1"/>
    <n v="1.4"/>
    <n v="24"/>
  </r>
  <r>
    <x v="138"/>
    <x v="6"/>
    <x v="11"/>
    <x v="16"/>
    <n v="1"/>
    <n v="2"/>
    <n v="14"/>
  </r>
  <r>
    <x v="139"/>
    <x v="7"/>
    <x v="11"/>
    <x v="16"/>
    <n v="2"/>
    <n v="2"/>
    <n v="11"/>
  </r>
  <r>
    <x v="140"/>
    <x v="8"/>
    <x v="11"/>
    <x v="16"/>
    <n v="4"/>
    <n v="2.2999999999999998"/>
    <n v="9"/>
  </r>
  <r>
    <x v="141"/>
    <x v="9"/>
    <x v="11"/>
    <x v="16"/>
    <n v="2"/>
    <n v="2.2000000000000002"/>
    <n v="15"/>
  </r>
  <r>
    <x v="142"/>
    <x v="10"/>
    <x v="11"/>
    <x v="16"/>
    <n v="1"/>
    <n v="1.8"/>
    <n v="203"/>
  </r>
  <r>
    <x v="143"/>
    <x v="11"/>
    <x v="11"/>
    <x v="16"/>
    <n v="0"/>
    <n v="0.6"/>
    <m/>
  </r>
  <r>
    <x v="144"/>
    <x v="0"/>
    <x v="12"/>
    <x v="16"/>
    <n v="1"/>
    <n v="0.2"/>
    <n v="37"/>
  </r>
  <r>
    <x v="145"/>
    <x v="1"/>
    <x v="12"/>
    <x v="16"/>
    <n v="1"/>
    <n v="1.1000000000000001"/>
    <n v="6"/>
  </r>
  <r>
    <x v="146"/>
    <x v="2"/>
    <x v="12"/>
    <x v="16"/>
    <n v="0"/>
    <n v="2.6"/>
    <m/>
  </r>
  <r>
    <x v="147"/>
    <x v="3"/>
    <x v="12"/>
    <x v="16"/>
    <n v="1"/>
    <n v="2.5"/>
    <n v="7"/>
  </r>
  <r>
    <x v="148"/>
    <x v="4"/>
    <x v="12"/>
    <x v="16"/>
    <n v="4"/>
    <n v="1.4"/>
    <n v="5"/>
  </r>
  <r>
    <x v="149"/>
    <x v="5"/>
    <x v="12"/>
    <x v="16"/>
    <n v="0"/>
    <n v="1.7"/>
    <m/>
  </r>
  <r>
    <x v="150"/>
    <x v="6"/>
    <x v="12"/>
    <x v="16"/>
    <n v="4"/>
    <n v="3.3"/>
    <n v="13"/>
  </r>
  <r>
    <x v="151"/>
    <x v="7"/>
    <x v="12"/>
    <x v="16"/>
    <n v="1"/>
    <n v="2.7"/>
    <n v="42"/>
  </r>
  <r>
    <x v="152"/>
    <x v="8"/>
    <x v="12"/>
    <x v="16"/>
    <n v="1"/>
    <n v="1.9"/>
    <n v="13"/>
  </r>
  <r>
    <x v="153"/>
    <x v="9"/>
    <x v="12"/>
    <x v="16"/>
    <n v="2"/>
    <n v="2.5"/>
    <n v="35"/>
  </r>
  <r>
    <x v="154"/>
    <x v="10"/>
    <x v="12"/>
    <x v="16"/>
    <n v="1"/>
    <n v="2.1"/>
    <n v="3"/>
  </r>
  <r>
    <x v="155"/>
    <x v="11"/>
    <x v="12"/>
    <x v="16"/>
    <n v="2"/>
    <n v="1.7"/>
    <n v="12"/>
  </r>
  <r>
    <x v="156"/>
    <x v="0"/>
    <x v="13"/>
    <x v="16"/>
    <n v="1"/>
    <n v="1.6"/>
    <n v="36"/>
  </r>
  <r>
    <x v="157"/>
    <x v="1"/>
    <x v="13"/>
    <x v="16"/>
    <n v="0"/>
    <n v="2.2000000000000002"/>
    <m/>
  </r>
  <r>
    <x v="158"/>
    <x v="2"/>
    <x v="13"/>
    <x v="16"/>
    <n v="1"/>
    <n v="1.6"/>
    <n v="3"/>
  </r>
  <r>
    <x v="159"/>
    <x v="3"/>
    <x v="13"/>
    <x v="16"/>
    <n v="2"/>
    <n v="1.5"/>
    <n v="25"/>
  </r>
  <r>
    <x v="160"/>
    <x v="4"/>
    <x v="13"/>
    <x v="16"/>
    <n v="0"/>
    <n v="2.5"/>
    <n v="0"/>
  </r>
  <r>
    <x v="161"/>
    <x v="5"/>
    <x v="13"/>
    <x v="16"/>
    <n v="0"/>
    <n v="3.9"/>
    <n v="13"/>
  </r>
  <r>
    <x v="162"/>
    <x v="6"/>
    <x v="13"/>
    <x v="16"/>
    <n v="2"/>
    <n v="3.3"/>
    <n v="9"/>
  </r>
  <r>
    <x v="164"/>
    <x v="8"/>
    <x v="13"/>
    <x v="16"/>
    <n v="5"/>
    <n v="2.6"/>
    <n v="7"/>
  </r>
  <r>
    <x v="165"/>
    <x v="9"/>
    <x v="13"/>
    <x v="16"/>
    <n v="3"/>
    <n v="1.2"/>
    <n v="10"/>
  </r>
  <r>
    <x v="0"/>
    <x v="0"/>
    <x v="0"/>
    <x v="17"/>
    <n v="4"/>
    <n v="5.0999999999999996"/>
    <n v="28"/>
  </r>
  <r>
    <x v="1"/>
    <x v="1"/>
    <x v="0"/>
    <x v="17"/>
    <n v="4"/>
    <n v="7"/>
    <n v="51"/>
  </r>
  <r>
    <x v="2"/>
    <x v="2"/>
    <x v="0"/>
    <x v="17"/>
    <n v="8"/>
    <n v="7.2"/>
    <n v="50"/>
  </r>
  <r>
    <x v="3"/>
    <x v="3"/>
    <x v="0"/>
    <x v="17"/>
    <n v="8"/>
    <n v="6.6"/>
    <n v="53"/>
  </r>
  <r>
    <x v="4"/>
    <x v="4"/>
    <x v="0"/>
    <x v="17"/>
    <n v="14"/>
    <n v="6.8"/>
    <n v="20"/>
  </r>
  <r>
    <x v="5"/>
    <x v="5"/>
    <x v="0"/>
    <x v="17"/>
    <n v="9"/>
    <n v="6.7"/>
    <n v="43"/>
  </r>
  <r>
    <x v="6"/>
    <x v="6"/>
    <x v="0"/>
    <x v="17"/>
    <n v="6"/>
    <n v="7.6"/>
    <n v="43"/>
  </r>
  <r>
    <x v="7"/>
    <x v="7"/>
    <x v="0"/>
    <x v="17"/>
    <n v="16"/>
    <n v="7.3"/>
    <n v="52"/>
  </r>
  <r>
    <x v="8"/>
    <x v="8"/>
    <x v="0"/>
    <x v="17"/>
    <n v="9"/>
    <n v="6.5"/>
    <n v="33"/>
  </r>
  <r>
    <x v="9"/>
    <x v="9"/>
    <x v="0"/>
    <x v="17"/>
    <n v="4"/>
    <n v="7.3"/>
    <n v="21"/>
  </r>
  <r>
    <x v="10"/>
    <x v="10"/>
    <x v="0"/>
    <x v="17"/>
    <n v="9"/>
    <n v="7.4"/>
    <n v="34"/>
  </r>
  <r>
    <x v="11"/>
    <x v="11"/>
    <x v="0"/>
    <x v="17"/>
    <n v="6"/>
    <n v="6.6"/>
    <n v="55"/>
  </r>
  <r>
    <x v="12"/>
    <x v="0"/>
    <x v="1"/>
    <x v="17"/>
    <n v="9"/>
    <n v="5.6"/>
    <n v="91"/>
  </r>
  <r>
    <x v="13"/>
    <x v="1"/>
    <x v="1"/>
    <x v="17"/>
    <n v="6"/>
    <n v="6.2"/>
    <n v="69"/>
  </r>
  <r>
    <x v="14"/>
    <x v="2"/>
    <x v="1"/>
    <x v="17"/>
    <n v="4"/>
    <n v="6.4"/>
    <n v="77"/>
  </r>
  <r>
    <x v="15"/>
    <x v="3"/>
    <x v="1"/>
    <x v="17"/>
    <n v="7"/>
    <n v="7"/>
    <n v="45"/>
  </r>
  <r>
    <x v="16"/>
    <x v="4"/>
    <x v="1"/>
    <x v="17"/>
    <n v="4"/>
    <n v="7.8"/>
    <n v="57"/>
  </r>
  <r>
    <x v="17"/>
    <x v="5"/>
    <x v="1"/>
    <x v="17"/>
    <n v="8"/>
    <n v="6.8"/>
    <n v="50"/>
  </r>
  <r>
    <x v="18"/>
    <x v="6"/>
    <x v="1"/>
    <x v="17"/>
    <n v="6"/>
    <n v="8.1"/>
    <n v="18"/>
  </r>
  <r>
    <x v="19"/>
    <x v="7"/>
    <x v="1"/>
    <x v="17"/>
    <n v="5"/>
    <n v="8.1"/>
    <n v="73"/>
  </r>
  <r>
    <x v="20"/>
    <x v="8"/>
    <x v="1"/>
    <x v="17"/>
    <n v="4"/>
    <n v="9.6"/>
    <n v="56"/>
  </r>
  <r>
    <x v="21"/>
    <x v="9"/>
    <x v="1"/>
    <x v="17"/>
    <n v="4"/>
    <n v="10"/>
    <n v="87"/>
  </r>
  <r>
    <x v="22"/>
    <x v="10"/>
    <x v="1"/>
    <x v="17"/>
    <n v="4"/>
    <n v="12"/>
    <n v="22"/>
  </r>
  <r>
    <x v="23"/>
    <x v="11"/>
    <x v="1"/>
    <x v="17"/>
    <n v="4"/>
    <n v="12.3"/>
    <n v="66"/>
  </r>
  <r>
    <x v="24"/>
    <x v="0"/>
    <x v="2"/>
    <x v="17"/>
    <n v="3"/>
    <n v="13"/>
    <n v="58"/>
  </r>
  <r>
    <x v="25"/>
    <x v="1"/>
    <x v="2"/>
    <x v="17"/>
    <n v="2"/>
    <n v="14.8"/>
    <n v="40"/>
  </r>
  <r>
    <x v="26"/>
    <x v="2"/>
    <x v="2"/>
    <x v="17"/>
    <n v="3"/>
    <n v="17.100000000000001"/>
    <n v="49"/>
  </r>
  <r>
    <x v="27"/>
    <x v="3"/>
    <x v="2"/>
    <x v="17"/>
    <n v="1"/>
    <n v="23.3"/>
    <n v="19"/>
  </r>
  <r>
    <x v="28"/>
    <x v="4"/>
    <x v="2"/>
    <x v="17"/>
    <n v="5"/>
    <n v="20.8"/>
    <n v="43"/>
  </r>
  <r>
    <x v="29"/>
    <x v="5"/>
    <x v="2"/>
    <x v="17"/>
    <n v="5"/>
    <n v="23.4"/>
    <n v="114"/>
  </r>
  <r>
    <x v="30"/>
    <x v="6"/>
    <x v="2"/>
    <x v="17"/>
    <n v="3"/>
    <n v="23.8"/>
    <n v="37"/>
  </r>
  <r>
    <x v="31"/>
    <x v="7"/>
    <x v="2"/>
    <x v="17"/>
    <n v="2"/>
    <n v="26.9"/>
    <n v="38"/>
  </r>
  <r>
    <x v="32"/>
    <x v="8"/>
    <x v="2"/>
    <x v="17"/>
    <n v="2"/>
    <n v="22.9"/>
    <n v="43"/>
  </r>
  <r>
    <x v="33"/>
    <x v="9"/>
    <x v="2"/>
    <x v="17"/>
    <n v="5"/>
    <n v="21.6"/>
    <n v="95"/>
  </r>
  <r>
    <x v="34"/>
    <x v="10"/>
    <x v="2"/>
    <x v="17"/>
    <n v="1"/>
    <n v="22.8"/>
    <n v="29"/>
  </r>
  <r>
    <x v="35"/>
    <x v="11"/>
    <x v="2"/>
    <x v="17"/>
    <n v="3"/>
    <n v="18.3"/>
    <n v="150"/>
  </r>
  <r>
    <x v="36"/>
    <x v="0"/>
    <x v="3"/>
    <x v="17"/>
    <n v="3"/>
    <n v="18.5"/>
    <n v="84"/>
  </r>
  <r>
    <x v="37"/>
    <x v="1"/>
    <x v="3"/>
    <x v="17"/>
    <n v="3"/>
    <n v="19.600000000000001"/>
    <n v="131"/>
  </r>
  <r>
    <x v="38"/>
    <x v="2"/>
    <x v="3"/>
    <x v="17"/>
    <n v="6"/>
    <n v="18.3"/>
    <n v="42"/>
  </r>
  <r>
    <x v="39"/>
    <x v="3"/>
    <x v="3"/>
    <x v="17"/>
    <n v="5"/>
    <n v="17.2"/>
    <n v="37"/>
  </r>
  <r>
    <x v="40"/>
    <x v="4"/>
    <x v="3"/>
    <x v="17"/>
    <n v="6"/>
    <n v="14.6"/>
    <n v="43"/>
  </r>
  <r>
    <x v="41"/>
    <x v="5"/>
    <x v="3"/>
    <x v="17"/>
    <n v="5"/>
    <n v="15.5"/>
    <n v="48"/>
  </r>
  <r>
    <x v="42"/>
    <x v="6"/>
    <x v="3"/>
    <x v="17"/>
    <n v="3"/>
    <n v="13.5"/>
    <n v="89"/>
  </r>
  <r>
    <x v="43"/>
    <x v="7"/>
    <x v="3"/>
    <x v="17"/>
    <n v="4"/>
    <n v="12.4"/>
    <n v="5"/>
  </r>
  <r>
    <x v="44"/>
    <x v="8"/>
    <x v="3"/>
    <x v="17"/>
    <n v="5"/>
    <n v="11.7"/>
    <n v="54"/>
  </r>
  <r>
    <x v="45"/>
    <x v="9"/>
    <x v="3"/>
    <x v="17"/>
    <n v="7"/>
    <n v="9.5"/>
    <n v="41"/>
  </r>
  <r>
    <x v="46"/>
    <x v="10"/>
    <x v="3"/>
    <x v="17"/>
    <n v="5"/>
    <n v="8.5"/>
    <n v="17"/>
  </r>
  <r>
    <x v="47"/>
    <x v="11"/>
    <x v="3"/>
    <x v="17"/>
    <n v="9"/>
    <n v="9.1999999999999993"/>
    <n v="22"/>
  </r>
  <r>
    <x v="48"/>
    <x v="0"/>
    <x v="4"/>
    <x v="17"/>
    <n v="2"/>
    <n v="10.3"/>
    <n v="167"/>
  </r>
  <r>
    <x v="49"/>
    <x v="1"/>
    <x v="4"/>
    <x v="17"/>
    <n v="3"/>
    <n v="10.6"/>
    <n v="21"/>
  </r>
  <r>
    <x v="50"/>
    <x v="2"/>
    <x v="4"/>
    <x v="17"/>
    <n v="8"/>
    <n v="9.6"/>
    <n v="56"/>
  </r>
  <r>
    <x v="51"/>
    <x v="3"/>
    <x v="4"/>
    <x v="17"/>
    <n v="10"/>
    <n v="8.1999999999999993"/>
    <n v="42"/>
  </r>
  <r>
    <x v="52"/>
    <x v="4"/>
    <x v="4"/>
    <x v="17"/>
    <n v="6"/>
    <n v="8.6"/>
    <n v="62"/>
  </r>
  <r>
    <x v="53"/>
    <x v="5"/>
    <x v="4"/>
    <x v="17"/>
    <n v="11"/>
    <n v="8.9"/>
    <n v="36"/>
  </r>
  <r>
    <x v="54"/>
    <x v="6"/>
    <x v="4"/>
    <x v="17"/>
    <n v="3"/>
    <n v="8.4"/>
    <n v="67"/>
  </r>
  <r>
    <x v="55"/>
    <x v="7"/>
    <x v="4"/>
    <x v="17"/>
    <n v="2"/>
    <n v="10.3"/>
    <n v="36"/>
  </r>
  <r>
    <x v="56"/>
    <x v="8"/>
    <x v="4"/>
    <x v="17"/>
    <n v="4"/>
    <n v="10.1"/>
    <n v="69"/>
  </r>
  <r>
    <x v="57"/>
    <x v="9"/>
    <x v="4"/>
    <x v="17"/>
    <n v="6"/>
    <n v="9.4"/>
    <n v="42"/>
  </r>
  <r>
    <x v="58"/>
    <x v="10"/>
    <x v="4"/>
    <x v="17"/>
    <n v="6"/>
    <n v="10.3"/>
    <n v="37"/>
  </r>
  <r>
    <x v="59"/>
    <x v="11"/>
    <x v="4"/>
    <x v="17"/>
    <n v="5"/>
    <n v="8.6999999999999993"/>
    <n v="34"/>
  </r>
  <r>
    <x v="60"/>
    <x v="0"/>
    <x v="5"/>
    <x v="17"/>
    <n v="12"/>
    <n v="7.1"/>
    <n v="43"/>
  </r>
  <r>
    <x v="61"/>
    <x v="1"/>
    <x v="5"/>
    <x v="17"/>
    <n v="4"/>
    <n v="8"/>
    <n v="31"/>
  </r>
  <r>
    <x v="62"/>
    <x v="2"/>
    <x v="5"/>
    <x v="17"/>
    <n v="4"/>
    <n v="9.5"/>
    <n v="171"/>
  </r>
  <r>
    <x v="63"/>
    <x v="3"/>
    <x v="5"/>
    <x v="17"/>
    <n v="4"/>
    <n v="11.1"/>
    <n v="11"/>
  </r>
  <r>
    <x v="64"/>
    <x v="4"/>
    <x v="5"/>
    <x v="17"/>
    <n v="7"/>
    <n v="10.8"/>
    <n v="21"/>
  </r>
  <r>
    <x v="65"/>
    <x v="5"/>
    <x v="5"/>
    <x v="17"/>
    <n v="7"/>
    <n v="10.1"/>
    <n v="15"/>
  </r>
  <r>
    <x v="66"/>
    <x v="6"/>
    <x v="5"/>
    <x v="17"/>
    <n v="4"/>
    <n v="11.2"/>
    <n v="68"/>
  </r>
  <r>
    <x v="67"/>
    <x v="7"/>
    <x v="5"/>
    <x v="17"/>
    <n v="5"/>
    <n v="10.3"/>
    <n v="82"/>
  </r>
  <r>
    <x v="68"/>
    <x v="8"/>
    <x v="5"/>
    <x v="17"/>
    <n v="8"/>
    <n v="9.9"/>
    <n v="65"/>
  </r>
  <r>
    <x v="69"/>
    <x v="9"/>
    <x v="5"/>
    <x v="17"/>
    <n v="5"/>
    <n v="7.8"/>
    <n v="60"/>
  </r>
  <r>
    <x v="70"/>
    <x v="10"/>
    <x v="5"/>
    <x v="17"/>
    <n v="9"/>
    <n v="7.4"/>
    <n v="144"/>
  </r>
  <r>
    <x v="71"/>
    <x v="11"/>
    <x v="5"/>
    <x v="17"/>
    <n v="6"/>
    <n v="7.4"/>
    <n v="94"/>
  </r>
  <r>
    <x v="72"/>
    <x v="0"/>
    <x v="6"/>
    <x v="17"/>
    <n v="3"/>
    <n v="7.1"/>
    <n v="75"/>
  </r>
  <r>
    <x v="73"/>
    <x v="1"/>
    <x v="6"/>
    <x v="17"/>
    <n v="7"/>
    <n v="6.6"/>
    <n v="22"/>
  </r>
  <r>
    <x v="74"/>
    <x v="2"/>
    <x v="6"/>
    <x v="17"/>
    <n v="6"/>
    <n v="5.5"/>
    <n v="108"/>
  </r>
  <r>
    <x v="75"/>
    <x v="3"/>
    <x v="6"/>
    <x v="17"/>
    <n v="7"/>
    <n v="5.3"/>
    <n v="44"/>
  </r>
  <r>
    <x v="76"/>
    <x v="4"/>
    <x v="6"/>
    <x v="17"/>
    <n v="5"/>
    <n v="5"/>
    <n v="72"/>
  </r>
  <r>
    <x v="77"/>
    <x v="5"/>
    <x v="6"/>
    <x v="17"/>
    <n v="6"/>
    <n v="6.1"/>
    <n v="69"/>
  </r>
  <r>
    <x v="78"/>
    <x v="6"/>
    <x v="6"/>
    <x v="17"/>
    <n v="3"/>
    <n v="6.2"/>
    <n v="141"/>
  </r>
  <r>
    <x v="79"/>
    <x v="7"/>
    <x v="6"/>
    <x v="17"/>
    <n v="4"/>
    <n v="6.8"/>
    <n v="26"/>
  </r>
  <r>
    <x v="80"/>
    <x v="8"/>
    <x v="6"/>
    <x v="17"/>
    <n v="4"/>
    <n v="6.6"/>
    <n v="28"/>
  </r>
  <r>
    <x v="81"/>
    <x v="9"/>
    <x v="6"/>
    <x v="17"/>
    <n v="1"/>
    <n v="7.7"/>
    <n v="30"/>
  </r>
  <r>
    <x v="82"/>
    <x v="10"/>
    <x v="6"/>
    <x v="17"/>
    <n v="3"/>
    <n v="7.9"/>
    <n v="85"/>
  </r>
  <r>
    <x v="83"/>
    <x v="11"/>
    <x v="6"/>
    <x v="17"/>
    <n v="4"/>
    <n v="7.3"/>
    <n v="39"/>
  </r>
  <r>
    <x v="84"/>
    <x v="0"/>
    <x v="7"/>
    <x v="17"/>
    <n v="6"/>
    <n v="6.5"/>
    <n v="83"/>
  </r>
  <r>
    <x v="85"/>
    <x v="1"/>
    <x v="7"/>
    <x v="17"/>
    <n v="4"/>
    <n v="6.9"/>
    <n v="26"/>
  </r>
  <r>
    <x v="86"/>
    <x v="2"/>
    <x v="7"/>
    <x v="17"/>
    <n v="7"/>
    <n v="6"/>
    <n v="33"/>
  </r>
  <r>
    <x v="87"/>
    <x v="3"/>
    <x v="7"/>
    <x v="17"/>
    <n v="7"/>
    <n v="5.3"/>
    <n v="26"/>
  </r>
  <r>
    <x v="88"/>
    <x v="4"/>
    <x v="7"/>
    <x v="17"/>
    <n v="8"/>
    <n v="8.5"/>
    <n v="64"/>
  </r>
  <r>
    <x v="89"/>
    <x v="5"/>
    <x v="7"/>
    <x v="17"/>
    <n v="3"/>
    <n v="8.5"/>
    <n v="56"/>
  </r>
  <r>
    <x v="90"/>
    <x v="6"/>
    <x v="7"/>
    <x v="17"/>
    <n v="3"/>
    <n v="7.6"/>
    <n v="6"/>
  </r>
  <r>
    <x v="91"/>
    <x v="7"/>
    <x v="7"/>
    <x v="17"/>
    <n v="11"/>
    <n v="7.7"/>
    <n v="63"/>
  </r>
  <r>
    <x v="92"/>
    <x v="8"/>
    <x v="7"/>
    <x v="17"/>
    <n v="3"/>
    <n v="7.5"/>
    <n v="29"/>
  </r>
  <r>
    <x v="93"/>
    <x v="9"/>
    <x v="7"/>
    <x v="17"/>
    <n v="6"/>
    <n v="6.8"/>
    <n v="40"/>
  </r>
  <r>
    <x v="94"/>
    <x v="10"/>
    <x v="7"/>
    <x v="17"/>
    <n v="4"/>
    <n v="7"/>
    <n v="9"/>
  </r>
  <r>
    <x v="95"/>
    <x v="11"/>
    <x v="7"/>
    <x v="17"/>
    <n v="6"/>
    <n v="7.3"/>
    <n v="54"/>
  </r>
  <r>
    <x v="96"/>
    <x v="0"/>
    <x v="8"/>
    <x v="17"/>
    <n v="6"/>
    <n v="6.9"/>
    <n v="41"/>
  </r>
  <r>
    <x v="97"/>
    <x v="1"/>
    <x v="8"/>
    <x v="17"/>
    <n v="7"/>
    <n v="6.9"/>
    <n v="88"/>
  </r>
  <r>
    <x v="98"/>
    <x v="2"/>
    <x v="8"/>
    <x v="17"/>
    <n v="4"/>
    <n v="7.9"/>
    <n v="52"/>
  </r>
  <r>
    <x v="99"/>
    <x v="3"/>
    <x v="8"/>
    <x v="17"/>
    <n v="8"/>
    <n v="7.9"/>
    <n v="44"/>
  </r>
  <r>
    <x v="100"/>
    <x v="4"/>
    <x v="8"/>
    <x v="17"/>
    <n v="7"/>
    <n v="6.8"/>
    <n v="84"/>
  </r>
  <r>
    <x v="101"/>
    <x v="5"/>
    <x v="8"/>
    <x v="17"/>
    <n v="8"/>
    <n v="7.2"/>
    <n v="20"/>
  </r>
  <r>
    <x v="102"/>
    <x v="6"/>
    <x v="8"/>
    <x v="17"/>
    <n v="4"/>
    <n v="7.2"/>
    <n v="9"/>
  </r>
  <r>
    <x v="103"/>
    <x v="7"/>
    <x v="8"/>
    <x v="17"/>
    <n v="8"/>
    <n v="6.5"/>
    <n v="19"/>
  </r>
  <r>
    <x v="104"/>
    <x v="8"/>
    <x v="8"/>
    <x v="17"/>
    <n v="10"/>
    <n v="6.9"/>
    <n v="43"/>
  </r>
  <r>
    <x v="105"/>
    <x v="9"/>
    <x v="8"/>
    <x v="17"/>
    <n v="7"/>
    <n v="4.8"/>
    <n v="72"/>
  </r>
  <r>
    <x v="106"/>
    <x v="10"/>
    <x v="8"/>
    <x v="17"/>
    <n v="6"/>
    <n v="4.4000000000000004"/>
    <n v="34"/>
  </r>
  <r>
    <x v="107"/>
    <x v="11"/>
    <x v="8"/>
    <x v="17"/>
    <n v="10"/>
    <n v="3.5"/>
    <n v="36"/>
  </r>
  <r>
    <x v="108"/>
    <x v="0"/>
    <x v="9"/>
    <x v="17"/>
    <n v="7"/>
    <n v="2.7"/>
    <n v="32"/>
  </r>
  <r>
    <x v="109"/>
    <x v="1"/>
    <x v="9"/>
    <x v="17"/>
    <n v="2"/>
    <n v="3.3"/>
    <n v="43"/>
  </r>
  <r>
    <x v="110"/>
    <x v="2"/>
    <x v="9"/>
    <x v="17"/>
    <n v="5"/>
    <n v="3.1"/>
    <n v="48"/>
  </r>
  <r>
    <x v="111"/>
    <x v="3"/>
    <x v="9"/>
    <x v="17"/>
    <n v="8"/>
    <n v="3.3"/>
    <n v="67"/>
  </r>
  <r>
    <x v="112"/>
    <x v="4"/>
    <x v="9"/>
    <x v="17"/>
    <n v="9"/>
    <n v="3.3"/>
    <n v="24"/>
  </r>
  <r>
    <x v="113"/>
    <x v="5"/>
    <x v="9"/>
    <x v="17"/>
    <n v="5"/>
    <n v="3.4"/>
    <n v="23"/>
  </r>
  <r>
    <x v="114"/>
    <x v="6"/>
    <x v="9"/>
    <x v="17"/>
    <n v="8"/>
    <n v="3.7"/>
    <n v="34"/>
  </r>
  <r>
    <x v="115"/>
    <x v="7"/>
    <x v="9"/>
    <x v="17"/>
    <n v="7"/>
    <n v="3.3"/>
    <n v="32"/>
  </r>
  <r>
    <x v="116"/>
    <x v="8"/>
    <x v="9"/>
    <x v="17"/>
    <n v="9"/>
    <n v="2.6"/>
    <n v="21"/>
  </r>
  <r>
    <x v="117"/>
    <x v="9"/>
    <x v="9"/>
    <x v="17"/>
    <n v="3"/>
    <n v="2.1"/>
    <n v="39"/>
  </r>
  <r>
    <x v="118"/>
    <x v="10"/>
    <x v="9"/>
    <x v="17"/>
    <n v="9"/>
    <n v="3"/>
    <n v="26"/>
  </r>
  <r>
    <x v="119"/>
    <x v="11"/>
    <x v="9"/>
    <x v="17"/>
    <n v="6"/>
    <n v="2.7"/>
    <n v="38"/>
  </r>
  <r>
    <x v="120"/>
    <x v="0"/>
    <x v="10"/>
    <x v="17"/>
    <n v="3"/>
    <n v="2"/>
    <n v="19"/>
  </r>
  <r>
    <x v="121"/>
    <x v="1"/>
    <x v="10"/>
    <x v="17"/>
    <n v="4"/>
    <n v="1.7"/>
    <n v="52"/>
  </r>
  <r>
    <x v="122"/>
    <x v="2"/>
    <x v="10"/>
    <x v="17"/>
    <n v="8"/>
    <n v="1.7"/>
    <n v="15"/>
  </r>
  <r>
    <x v="123"/>
    <x v="3"/>
    <x v="10"/>
    <x v="17"/>
    <n v="6"/>
    <n v="2.7"/>
    <n v="10"/>
  </r>
  <r>
    <x v="124"/>
    <x v="4"/>
    <x v="10"/>
    <x v="17"/>
    <n v="5"/>
    <n v="2.2000000000000002"/>
    <n v="16"/>
  </r>
  <r>
    <x v="125"/>
    <x v="5"/>
    <x v="10"/>
    <x v="17"/>
    <n v="7"/>
    <n v="2.4"/>
    <n v="7"/>
  </r>
  <r>
    <x v="126"/>
    <x v="6"/>
    <x v="10"/>
    <x v="17"/>
    <n v="9"/>
    <n v="2.7"/>
    <n v="6"/>
  </r>
  <r>
    <x v="127"/>
    <x v="7"/>
    <x v="10"/>
    <x v="17"/>
    <n v="11"/>
    <n v="2.2000000000000002"/>
    <n v="17"/>
  </r>
  <r>
    <x v="128"/>
    <x v="8"/>
    <x v="10"/>
    <x v="17"/>
    <n v="14"/>
    <n v="2.5"/>
    <n v="10"/>
  </r>
  <r>
    <x v="129"/>
    <x v="9"/>
    <x v="10"/>
    <x v="17"/>
    <n v="9"/>
    <n v="1.6"/>
    <n v="13"/>
  </r>
  <r>
    <x v="130"/>
    <x v="10"/>
    <x v="10"/>
    <x v="17"/>
    <n v="8"/>
    <n v="1.7"/>
    <n v="6"/>
  </r>
  <r>
    <x v="131"/>
    <x v="11"/>
    <x v="10"/>
    <x v="17"/>
    <n v="12"/>
    <n v="1.3"/>
    <n v="17"/>
  </r>
  <r>
    <x v="132"/>
    <x v="0"/>
    <x v="11"/>
    <x v="17"/>
    <n v="10"/>
    <n v="1.1000000000000001"/>
    <n v="14"/>
  </r>
  <r>
    <x v="133"/>
    <x v="1"/>
    <x v="11"/>
    <x v="17"/>
    <n v="6"/>
    <n v="0.8"/>
    <n v="19"/>
  </r>
  <r>
    <x v="134"/>
    <x v="2"/>
    <x v="11"/>
    <x v="17"/>
    <n v="5"/>
    <n v="1"/>
    <n v="19"/>
  </r>
  <r>
    <x v="135"/>
    <x v="3"/>
    <x v="11"/>
    <x v="17"/>
    <n v="10"/>
    <n v="0.9"/>
    <n v="6"/>
  </r>
  <r>
    <x v="136"/>
    <x v="4"/>
    <x v="11"/>
    <x v="17"/>
    <n v="6"/>
    <n v="1.2"/>
    <n v="22"/>
  </r>
  <r>
    <x v="137"/>
    <x v="5"/>
    <x v="11"/>
    <x v="17"/>
    <n v="7"/>
    <n v="1.3"/>
    <n v="7"/>
  </r>
  <r>
    <x v="138"/>
    <x v="6"/>
    <x v="11"/>
    <x v="17"/>
    <n v="14"/>
    <n v="1"/>
    <n v="8"/>
  </r>
  <r>
    <x v="139"/>
    <x v="7"/>
    <x v="11"/>
    <x v="17"/>
    <n v="15"/>
    <n v="1"/>
    <n v="6"/>
  </r>
  <r>
    <x v="140"/>
    <x v="8"/>
    <x v="11"/>
    <x v="17"/>
    <n v="10"/>
    <n v="1.3"/>
    <n v="19"/>
  </r>
  <r>
    <x v="141"/>
    <x v="9"/>
    <x v="11"/>
    <x v="17"/>
    <n v="4"/>
    <n v="1.2"/>
    <n v="16"/>
  </r>
  <r>
    <x v="142"/>
    <x v="10"/>
    <x v="11"/>
    <x v="17"/>
    <n v="8"/>
    <n v="0.9"/>
    <n v="8"/>
  </r>
  <r>
    <x v="143"/>
    <x v="11"/>
    <x v="11"/>
    <x v="17"/>
    <n v="7"/>
    <n v="1.1000000000000001"/>
    <n v="17"/>
  </r>
  <r>
    <x v="144"/>
    <x v="0"/>
    <x v="12"/>
    <x v="17"/>
    <n v="5"/>
    <n v="0.6"/>
    <n v="4"/>
  </r>
  <r>
    <x v="145"/>
    <x v="1"/>
    <x v="12"/>
    <x v="17"/>
    <n v="2"/>
    <n v="0.8"/>
    <n v="7"/>
  </r>
  <r>
    <x v="146"/>
    <x v="2"/>
    <x v="12"/>
    <x v="17"/>
    <n v="6"/>
    <n v="1.1000000000000001"/>
    <n v="4"/>
  </r>
  <r>
    <x v="147"/>
    <x v="3"/>
    <x v="12"/>
    <x v="17"/>
    <n v="7"/>
    <n v="1.2"/>
    <n v="5"/>
  </r>
  <r>
    <x v="148"/>
    <x v="4"/>
    <x v="12"/>
    <x v="17"/>
    <n v="13"/>
    <n v="1.5"/>
    <n v="5"/>
  </r>
  <r>
    <x v="149"/>
    <x v="5"/>
    <x v="12"/>
    <x v="17"/>
    <n v="5"/>
    <n v="2.7"/>
    <n v="2"/>
  </r>
  <r>
    <x v="150"/>
    <x v="6"/>
    <x v="12"/>
    <x v="17"/>
    <n v="3"/>
    <n v="3.3"/>
    <n v="5"/>
  </r>
  <r>
    <x v="151"/>
    <x v="7"/>
    <x v="12"/>
    <x v="17"/>
    <n v="4"/>
    <n v="4"/>
    <n v="7"/>
  </r>
  <r>
    <x v="152"/>
    <x v="8"/>
    <x v="12"/>
    <x v="17"/>
    <n v="7"/>
    <n v="3.2"/>
    <n v="6"/>
  </r>
  <r>
    <x v="153"/>
    <x v="9"/>
    <x v="12"/>
    <x v="17"/>
    <n v="12"/>
    <n v="3.6"/>
    <n v="11"/>
  </r>
  <r>
    <x v="154"/>
    <x v="10"/>
    <x v="12"/>
    <x v="17"/>
    <n v="15"/>
    <n v="3.5"/>
    <n v="12"/>
  </r>
  <r>
    <x v="155"/>
    <x v="11"/>
    <x v="12"/>
    <x v="17"/>
    <n v="3"/>
    <n v="2.2000000000000002"/>
    <n v="40"/>
  </r>
  <r>
    <x v="156"/>
    <x v="0"/>
    <x v="13"/>
    <x v="17"/>
    <n v="6"/>
    <n v="1.8"/>
    <n v="5"/>
  </r>
  <r>
    <x v="157"/>
    <x v="1"/>
    <x v="13"/>
    <x v="17"/>
    <n v="10"/>
    <n v="1.7"/>
    <n v="11"/>
  </r>
  <r>
    <x v="158"/>
    <x v="2"/>
    <x v="13"/>
    <x v="17"/>
    <n v="8"/>
    <n v="1.4"/>
    <n v="11"/>
  </r>
  <r>
    <x v="159"/>
    <x v="3"/>
    <x v="13"/>
    <x v="17"/>
    <n v="11"/>
    <n v="1.6"/>
    <n v="5"/>
  </r>
  <r>
    <x v="160"/>
    <x v="4"/>
    <x v="13"/>
    <x v="17"/>
    <n v="13"/>
    <n v="0.8"/>
    <n v="12"/>
  </r>
  <r>
    <x v="161"/>
    <x v="5"/>
    <x v="13"/>
    <x v="17"/>
    <n v="6"/>
    <n v="0.8"/>
    <n v="7"/>
  </r>
  <r>
    <x v="162"/>
    <x v="6"/>
    <x v="13"/>
    <x v="17"/>
    <n v="11"/>
    <n v="1.1000000000000001"/>
    <n v="6"/>
  </r>
  <r>
    <x v="164"/>
    <x v="8"/>
    <x v="13"/>
    <x v="17"/>
    <n v="8"/>
    <n v="1"/>
    <n v="6"/>
  </r>
  <r>
    <x v="165"/>
    <x v="9"/>
    <x v="13"/>
    <x v="17"/>
    <n v="12"/>
    <n v="0.5"/>
    <n v="13"/>
  </r>
  <r>
    <x v="0"/>
    <x v="0"/>
    <x v="0"/>
    <x v="18"/>
    <n v="4"/>
    <n v="2.8"/>
    <n v="41"/>
  </r>
  <r>
    <x v="1"/>
    <x v="1"/>
    <x v="0"/>
    <x v="18"/>
    <n v="6"/>
    <n v="3"/>
    <n v="82"/>
  </r>
  <r>
    <x v="2"/>
    <x v="2"/>
    <x v="0"/>
    <x v="18"/>
    <n v="2"/>
    <n v="2.9"/>
    <n v="38"/>
  </r>
  <r>
    <x v="3"/>
    <x v="3"/>
    <x v="0"/>
    <x v="18"/>
    <n v="16"/>
    <n v="3.1"/>
    <n v="24"/>
  </r>
  <r>
    <x v="4"/>
    <x v="4"/>
    <x v="0"/>
    <x v="18"/>
    <n v="10"/>
    <n v="3.7"/>
    <n v="34"/>
  </r>
  <r>
    <x v="5"/>
    <x v="5"/>
    <x v="0"/>
    <x v="18"/>
    <n v="8"/>
    <n v="3.9"/>
    <n v="13"/>
  </r>
  <r>
    <x v="6"/>
    <x v="6"/>
    <x v="0"/>
    <x v="18"/>
    <n v="11"/>
    <n v="5.3"/>
    <n v="52"/>
  </r>
  <r>
    <x v="7"/>
    <x v="7"/>
    <x v="0"/>
    <x v="18"/>
    <n v="10"/>
    <n v="5.0999999999999996"/>
    <n v="42"/>
  </r>
  <r>
    <x v="8"/>
    <x v="8"/>
    <x v="0"/>
    <x v="18"/>
    <n v="9"/>
    <n v="5.9"/>
    <n v="27"/>
  </r>
  <r>
    <x v="9"/>
    <x v="9"/>
    <x v="0"/>
    <x v="18"/>
    <n v="6"/>
    <n v="6.8"/>
    <n v="27"/>
  </r>
  <r>
    <x v="10"/>
    <x v="10"/>
    <x v="0"/>
    <x v="18"/>
    <n v="11"/>
    <n v="5.0999999999999996"/>
    <n v="48"/>
  </r>
  <r>
    <x v="11"/>
    <x v="11"/>
    <x v="0"/>
    <x v="18"/>
    <n v="5"/>
    <n v="3.7"/>
    <n v="83"/>
  </r>
  <r>
    <x v="12"/>
    <x v="0"/>
    <x v="1"/>
    <x v="18"/>
    <n v="6"/>
    <n v="4.2"/>
    <n v="58"/>
  </r>
  <r>
    <x v="13"/>
    <x v="1"/>
    <x v="1"/>
    <x v="18"/>
    <n v="5"/>
    <n v="3.9"/>
    <n v="74"/>
  </r>
  <r>
    <x v="14"/>
    <x v="2"/>
    <x v="1"/>
    <x v="18"/>
    <n v="6"/>
    <n v="3.3"/>
    <n v="61"/>
  </r>
  <r>
    <x v="15"/>
    <x v="3"/>
    <x v="1"/>
    <x v="18"/>
    <n v="6"/>
    <n v="5"/>
    <n v="27"/>
  </r>
  <r>
    <x v="16"/>
    <x v="4"/>
    <x v="1"/>
    <x v="18"/>
    <n v="6"/>
    <n v="5.9"/>
    <n v="31"/>
  </r>
  <r>
    <x v="17"/>
    <x v="5"/>
    <x v="1"/>
    <x v="18"/>
    <n v="8"/>
    <n v="7"/>
    <n v="24"/>
  </r>
  <r>
    <x v="18"/>
    <x v="6"/>
    <x v="1"/>
    <x v="18"/>
    <n v="6"/>
    <n v="6.4"/>
    <n v="42"/>
  </r>
  <r>
    <x v="19"/>
    <x v="7"/>
    <x v="1"/>
    <x v="18"/>
    <n v="8"/>
    <n v="7.7"/>
    <n v="64"/>
  </r>
  <r>
    <x v="20"/>
    <x v="8"/>
    <x v="1"/>
    <x v="18"/>
    <n v="5"/>
    <n v="6.9"/>
    <n v="66"/>
  </r>
  <r>
    <x v="21"/>
    <x v="9"/>
    <x v="1"/>
    <x v="18"/>
    <n v="6"/>
    <n v="6.8"/>
    <n v="63"/>
  </r>
  <r>
    <x v="22"/>
    <x v="10"/>
    <x v="1"/>
    <x v="18"/>
    <n v="3"/>
    <n v="7.4"/>
    <n v="32"/>
  </r>
  <r>
    <x v="23"/>
    <x v="11"/>
    <x v="1"/>
    <x v="18"/>
    <n v="2"/>
    <n v="7.5"/>
    <n v="62"/>
  </r>
  <r>
    <x v="24"/>
    <x v="0"/>
    <x v="2"/>
    <x v="18"/>
    <n v="3"/>
    <n v="7.1"/>
    <n v="47"/>
  </r>
  <r>
    <x v="25"/>
    <x v="1"/>
    <x v="2"/>
    <x v="18"/>
    <n v="5"/>
    <n v="10.4"/>
    <n v="122"/>
  </r>
  <r>
    <x v="26"/>
    <x v="2"/>
    <x v="2"/>
    <x v="18"/>
    <n v="4"/>
    <n v="10.8"/>
    <n v="149"/>
  </r>
  <r>
    <x v="27"/>
    <x v="3"/>
    <x v="2"/>
    <x v="18"/>
    <n v="7"/>
    <n v="11.3"/>
    <n v="24"/>
  </r>
  <r>
    <x v="28"/>
    <x v="4"/>
    <x v="2"/>
    <x v="18"/>
    <n v="10"/>
    <n v="11.6"/>
    <n v="63"/>
  </r>
  <r>
    <x v="29"/>
    <x v="5"/>
    <x v="2"/>
    <x v="18"/>
    <n v="7"/>
    <n v="11"/>
    <n v="29"/>
  </r>
  <r>
    <x v="30"/>
    <x v="6"/>
    <x v="2"/>
    <x v="18"/>
    <n v="4"/>
    <n v="12.9"/>
    <n v="50"/>
  </r>
  <r>
    <x v="31"/>
    <x v="7"/>
    <x v="2"/>
    <x v="18"/>
    <n v="6"/>
    <n v="11.9"/>
    <n v="50"/>
  </r>
  <r>
    <x v="32"/>
    <x v="8"/>
    <x v="2"/>
    <x v="18"/>
    <n v="8"/>
    <n v="12.8"/>
    <n v="68"/>
  </r>
  <r>
    <x v="33"/>
    <x v="9"/>
    <x v="2"/>
    <x v="18"/>
    <n v="3"/>
    <n v="11.8"/>
    <n v="19"/>
  </r>
  <r>
    <x v="34"/>
    <x v="10"/>
    <x v="2"/>
    <x v="18"/>
    <n v="3"/>
    <n v="11.3"/>
    <n v="31"/>
  </r>
  <r>
    <x v="35"/>
    <x v="11"/>
    <x v="2"/>
    <x v="18"/>
    <n v="1"/>
    <n v="9.4"/>
    <n v="152"/>
  </r>
  <r>
    <x v="36"/>
    <x v="0"/>
    <x v="3"/>
    <x v="18"/>
    <n v="3"/>
    <n v="10"/>
    <n v="125"/>
  </r>
  <r>
    <x v="37"/>
    <x v="1"/>
    <x v="3"/>
    <x v="18"/>
    <n v="1"/>
    <n v="10.8"/>
    <n v="4"/>
  </r>
  <r>
    <x v="38"/>
    <x v="2"/>
    <x v="3"/>
    <x v="18"/>
    <n v="3"/>
    <n v="11.6"/>
    <n v="154"/>
  </r>
  <r>
    <x v="39"/>
    <x v="3"/>
    <x v="3"/>
    <x v="18"/>
    <n v="8"/>
    <n v="10.4"/>
    <n v="70"/>
  </r>
  <r>
    <x v="40"/>
    <x v="4"/>
    <x v="3"/>
    <x v="18"/>
    <n v="4"/>
    <n v="13.5"/>
    <n v="159"/>
  </r>
  <r>
    <x v="41"/>
    <x v="5"/>
    <x v="3"/>
    <x v="18"/>
    <n v="9"/>
    <n v="13.4"/>
    <n v="55"/>
  </r>
  <r>
    <x v="42"/>
    <x v="6"/>
    <x v="3"/>
    <x v="18"/>
    <n v="10"/>
    <n v="13.6"/>
    <n v="74"/>
  </r>
  <r>
    <x v="43"/>
    <x v="7"/>
    <x v="3"/>
    <x v="18"/>
    <n v="3"/>
    <n v="12.6"/>
    <n v="61"/>
  </r>
  <r>
    <x v="44"/>
    <x v="8"/>
    <x v="3"/>
    <x v="18"/>
    <n v="4"/>
    <n v="10.8"/>
    <n v="34"/>
  </r>
  <r>
    <x v="45"/>
    <x v="9"/>
    <x v="3"/>
    <x v="18"/>
    <n v="10"/>
    <n v="11.3"/>
    <n v="50"/>
  </r>
  <r>
    <x v="46"/>
    <x v="10"/>
    <x v="3"/>
    <x v="18"/>
    <n v="0"/>
    <n v="12"/>
    <m/>
  </r>
  <r>
    <x v="47"/>
    <x v="11"/>
    <x v="3"/>
    <x v="18"/>
    <n v="3"/>
    <n v="9.9"/>
    <n v="92"/>
  </r>
  <r>
    <x v="48"/>
    <x v="0"/>
    <x v="4"/>
    <x v="18"/>
    <n v="3"/>
    <n v="9.6999999999999993"/>
    <n v="21"/>
  </r>
  <r>
    <x v="49"/>
    <x v="1"/>
    <x v="4"/>
    <x v="18"/>
    <n v="4"/>
    <n v="9.6"/>
    <n v="44"/>
  </r>
  <r>
    <x v="50"/>
    <x v="2"/>
    <x v="4"/>
    <x v="18"/>
    <n v="5"/>
    <n v="10.5"/>
    <n v="31"/>
  </r>
  <r>
    <x v="51"/>
    <x v="3"/>
    <x v="4"/>
    <x v="18"/>
    <n v="5"/>
    <n v="11.4"/>
    <n v="6"/>
  </r>
  <r>
    <x v="52"/>
    <x v="4"/>
    <x v="4"/>
    <x v="18"/>
    <n v="2"/>
    <n v="15.5"/>
    <n v="47"/>
  </r>
  <r>
    <x v="53"/>
    <x v="5"/>
    <x v="4"/>
    <x v="18"/>
    <n v="6"/>
    <n v="16.100000000000001"/>
    <n v="77"/>
  </r>
  <r>
    <x v="54"/>
    <x v="6"/>
    <x v="4"/>
    <x v="18"/>
    <n v="3"/>
    <n v="14.8"/>
    <n v="170"/>
  </r>
  <r>
    <x v="55"/>
    <x v="7"/>
    <x v="4"/>
    <x v="18"/>
    <n v="3"/>
    <n v="15.5"/>
    <n v="55"/>
  </r>
  <r>
    <x v="56"/>
    <x v="8"/>
    <x v="4"/>
    <x v="18"/>
    <n v="4"/>
    <n v="14.6"/>
    <n v="75"/>
  </r>
  <r>
    <x v="57"/>
    <x v="9"/>
    <x v="4"/>
    <x v="18"/>
    <n v="5"/>
    <n v="13.4"/>
    <n v="25"/>
  </r>
  <r>
    <x v="58"/>
    <x v="10"/>
    <x v="4"/>
    <x v="18"/>
    <n v="5"/>
    <n v="11.8"/>
    <n v="66"/>
  </r>
  <r>
    <x v="59"/>
    <x v="11"/>
    <x v="4"/>
    <x v="18"/>
    <n v="5"/>
    <n v="12.6"/>
    <n v="31"/>
  </r>
  <r>
    <x v="60"/>
    <x v="0"/>
    <x v="5"/>
    <x v="18"/>
    <n v="1"/>
    <n v="12.9"/>
    <n v="94"/>
  </r>
  <r>
    <x v="61"/>
    <x v="1"/>
    <x v="5"/>
    <x v="18"/>
    <n v="3"/>
    <n v="12.8"/>
    <n v="114"/>
  </r>
  <r>
    <x v="62"/>
    <x v="2"/>
    <x v="5"/>
    <x v="18"/>
    <n v="5"/>
    <n v="11.8"/>
    <n v="30"/>
  </r>
  <r>
    <x v="63"/>
    <x v="3"/>
    <x v="5"/>
    <x v="18"/>
    <n v="5"/>
    <n v="11.6"/>
    <n v="85"/>
  </r>
  <r>
    <x v="64"/>
    <x v="4"/>
    <x v="5"/>
    <x v="18"/>
    <n v="5"/>
    <n v="11.8"/>
    <n v="73"/>
  </r>
  <r>
    <x v="65"/>
    <x v="5"/>
    <x v="5"/>
    <x v="18"/>
    <n v="7"/>
    <n v="12.5"/>
    <n v="27"/>
  </r>
  <r>
    <x v="66"/>
    <x v="6"/>
    <x v="5"/>
    <x v="18"/>
    <n v="7"/>
    <n v="13.1"/>
    <n v="78"/>
  </r>
  <r>
    <x v="67"/>
    <x v="7"/>
    <x v="5"/>
    <x v="18"/>
    <n v="4"/>
    <n v="13"/>
    <n v="29"/>
  </r>
  <r>
    <x v="68"/>
    <x v="8"/>
    <x v="5"/>
    <x v="18"/>
    <n v="3"/>
    <n v="13.4"/>
    <n v="63"/>
  </r>
  <r>
    <x v="69"/>
    <x v="9"/>
    <x v="5"/>
    <x v="18"/>
    <n v="6"/>
    <n v="11.8"/>
    <n v="90"/>
  </r>
  <r>
    <x v="70"/>
    <x v="10"/>
    <x v="5"/>
    <x v="18"/>
    <n v="4"/>
    <n v="11.7"/>
    <n v="86"/>
  </r>
  <r>
    <x v="71"/>
    <x v="11"/>
    <x v="5"/>
    <x v="18"/>
    <n v="7"/>
    <n v="9.9"/>
    <n v="36"/>
  </r>
  <r>
    <x v="72"/>
    <x v="0"/>
    <x v="6"/>
    <x v="18"/>
    <n v="6"/>
    <n v="8.1"/>
    <n v="73"/>
  </r>
  <r>
    <x v="73"/>
    <x v="1"/>
    <x v="6"/>
    <x v="18"/>
    <n v="4"/>
    <n v="6.9"/>
    <n v="164"/>
  </r>
  <r>
    <x v="74"/>
    <x v="2"/>
    <x v="6"/>
    <x v="18"/>
    <n v="11"/>
    <n v="7.6"/>
    <n v="38"/>
  </r>
  <r>
    <x v="75"/>
    <x v="3"/>
    <x v="6"/>
    <x v="18"/>
    <n v="5"/>
    <n v="8.1"/>
    <n v="69"/>
  </r>
  <r>
    <x v="76"/>
    <x v="4"/>
    <x v="6"/>
    <x v="18"/>
    <n v="4"/>
    <n v="7.9"/>
    <n v="24"/>
  </r>
  <r>
    <x v="77"/>
    <x v="5"/>
    <x v="6"/>
    <x v="18"/>
    <n v="9"/>
    <n v="8.1"/>
    <n v="16"/>
  </r>
  <r>
    <x v="78"/>
    <x v="6"/>
    <x v="6"/>
    <x v="18"/>
    <n v="6"/>
    <n v="6.6"/>
    <n v="16"/>
  </r>
  <r>
    <x v="79"/>
    <x v="7"/>
    <x v="6"/>
    <x v="18"/>
    <n v="8"/>
    <n v="6.6"/>
    <n v="78"/>
  </r>
  <r>
    <x v="80"/>
    <x v="8"/>
    <x v="6"/>
    <x v="18"/>
    <n v="5"/>
    <n v="5.5"/>
    <n v="59"/>
  </r>
  <r>
    <x v="81"/>
    <x v="9"/>
    <x v="6"/>
    <x v="18"/>
    <n v="11"/>
    <n v="5.4"/>
    <n v="29"/>
  </r>
  <r>
    <x v="82"/>
    <x v="10"/>
    <x v="6"/>
    <x v="18"/>
    <n v="6"/>
    <n v="4.7"/>
    <n v="9"/>
  </r>
  <r>
    <x v="83"/>
    <x v="11"/>
    <x v="6"/>
    <x v="18"/>
    <n v="6"/>
    <n v="4.3"/>
    <n v="57"/>
  </r>
  <r>
    <x v="84"/>
    <x v="0"/>
    <x v="7"/>
    <x v="18"/>
    <n v="5"/>
    <n v="4"/>
    <n v="193"/>
  </r>
  <r>
    <x v="85"/>
    <x v="1"/>
    <x v="7"/>
    <x v="18"/>
    <n v="3"/>
    <n v="5"/>
    <n v="49"/>
  </r>
  <r>
    <x v="86"/>
    <x v="2"/>
    <x v="7"/>
    <x v="18"/>
    <n v="3"/>
    <n v="5"/>
    <n v="59"/>
  </r>
  <r>
    <x v="87"/>
    <x v="3"/>
    <x v="7"/>
    <x v="18"/>
    <n v="8"/>
    <n v="4.5999999999999996"/>
    <n v="26"/>
  </r>
  <r>
    <x v="88"/>
    <x v="4"/>
    <x v="7"/>
    <x v="18"/>
    <n v="9"/>
    <n v="5.8"/>
    <n v="39"/>
  </r>
  <r>
    <x v="89"/>
    <x v="5"/>
    <x v="7"/>
    <x v="18"/>
    <n v="2"/>
    <n v="6.3"/>
    <n v="30"/>
  </r>
  <r>
    <x v="90"/>
    <x v="6"/>
    <x v="7"/>
    <x v="18"/>
    <n v="9"/>
    <n v="5.4"/>
    <n v="20"/>
  </r>
  <r>
    <x v="91"/>
    <x v="7"/>
    <x v="7"/>
    <x v="18"/>
    <n v="9"/>
    <n v="5.4"/>
    <n v="22"/>
  </r>
  <r>
    <x v="92"/>
    <x v="8"/>
    <x v="7"/>
    <x v="18"/>
    <n v="5"/>
    <n v="6.6"/>
    <n v="48"/>
  </r>
  <r>
    <x v="93"/>
    <x v="9"/>
    <x v="7"/>
    <x v="18"/>
    <n v="8"/>
    <n v="5.4"/>
    <n v="42"/>
  </r>
  <r>
    <x v="94"/>
    <x v="10"/>
    <x v="7"/>
    <x v="18"/>
    <n v="6"/>
    <n v="5.8"/>
    <n v="52"/>
  </r>
  <r>
    <x v="95"/>
    <x v="11"/>
    <x v="7"/>
    <x v="18"/>
    <n v="3"/>
    <n v="5.8"/>
    <n v="20"/>
  </r>
  <r>
    <x v="96"/>
    <x v="0"/>
    <x v="8"/>
    <x v="18"/>
    <n v="3"/>
    <n v="5.0999999999999996"/>
    <n v="78"/>
  </r>
  <r>
    <x v="97"/>
    <x v="1"/>
    <x v="8"/>
    <x v="18"/>
    <n v="6"/>
    <n v="5.2"/>
    <n v="47"/>
  </r>
  <r>
    <x v="98"/>
    <x v="2"/>
    <x v="8"/>
    <x v="18"/>
    <n v="8"/>
    <n v="5.0999999999999996"/>
    <n v="12"/>
  </r>
  <r>
    <x v="99"/>
    <x v="3"/>
    <x v="8"/>
    <x v="18"/>
    <n v="8"/>
    <n v="4.7"/>
    <n v="23"/>
  </r>
  <r>
    <x v="100"/>
    <x v="4"/>
    <x v="8"/>
    <x v="18"/>
    <n v="10"/>
    <n v="5.0999999999999996"/>
    <n v="36"/>
  </r>
  <r>
    <x v="101"/>
    <x v="5"/>
    <x v="8"/>
    <x v="18"/>
    <n v="9"/>
    <n v="4.8"/>
    <n v="3"/>
  </r>
  <r>
    <x v="102"/>
    <x v="6"/>
    <x v="8"/>
    <x v="18"/>
    <n v="12"/>
    <n v="4.8"/>
    <n v="16"/>
  </r>
  <r>
    <x v="103"/>
    <x v="7"/>
    <x v="8"/>
    <x v="18"/>
    <n v="7"/>
    <n v="5.8"/>
    <n v="9"/>
  </r>
  <r>
    <x v="104"/>
    <x v="8"/>
    <x v="8"/>
    <x v="18"/>
    <n v="1"/>
    <n v="5.4"/>
    <n v="82"/>
  </r>
  <r>
    <x v="105"/>
    <x v="9"/>
    <x v="8"/>
    <x v="18"/>
    <n v="9"/>
    <n v="5.5"/>
    <n v="40"/>
  </r>
  <r>
    <x v="106"/>
    <x v="10"/>
    <x v="8"/>
    <x v="18"/>
    <n v="5"/>
    <n v="4.7"/>
    <n v="21"/>
  </r>
  <r>
    <x v="107"/>
    <x v="11"/>
    <x v="8"/>
    <x v="18"/>
    <n v="3"/>
    <n v="4.2"/>
    <n v="30"/>
  </r>
  <r>
    <x v="108"/>
    <x v="0"/>
    <x v="9"/>
    <x v="18"/>
    <n v="3"/>
    <n v="4.8"/>
    <n v="5"/>
  </r>
  <r>
    <x v="109"/>
    <x v="1"/>
    <x v="9"/>
    <x v="18"/>
    <n v="4"/>
    <n v="4.3"/>
    <n v="14"/>
  </r>
  <r>
    <x v="110"/>
    <x v="2"/>
    <x v="9"/>
    <x v="18"/>
    <n v="5"/>
    <n v="4.3"/>
    <n v="46"/>
  </r>
  <r>
    <x v="111"/>
    <x v="3"/>
    <x v="9"/>
    <x v="18"/>
    <n v="13"/>
    <n v="4.3"/>
    <n v="41"/>
  </r>
  <r>
    <x v="112"/>
    <x v="4"/>
    <x v="9"/>
    <x v="18"/>
    <n v="9"/>
    <n v="4.5999999999999996"/>
    <n v="27"/>
  </r>
  <r>
    <x v="113"/>
    <x v="5"/>
    <x v="9"/>
    <x v="18"/>
    <n v="10"/>
    <n v="5"/>
    <n v="10"/>
  </r>
  <r>
    <x v="114"/>
    <x v="6"/>
    <x v="9"/>
    <x v="18"/>
    <n v="12"/>
    <n v="4.2"/>
    <n v="19"/>
  </r>
  <r>
    <x v="115"/>
    <x v="7"/>
    <x v="9"/>
    <x v="18"/>
    <n v="14"/>
    <n v="4.5999999999999996"/>
    <n v="21"/>
  </r>
  <r>
    <x v="116"/>
    <x v="8"/>
    <x v="9"/>
    <x v="18"/>
    <n v="7"/>
    <n v="3.9"/>
    <n v="15"/>
  </r>
  <r>
    <x v="117"/>
    <x v="9"/>
    <x v="9"/>
    <x v="18"/>
    <n v="8"/>
    <n v="3.2"/>
    <n v="43"/>
  </r>
  <r>
    <x v="118"/>
    <x v="10"/>
    <x v="9"/>
    <x v="18"/>
    <n v="8"/>
    <n v="3.2"/>
    <n v="20"/>
  </r>
  <r>
    <x v="119"/>
    <x v="11"/>
    <x v="9"/>
    <x v="18"/>
    <n v="10"/>
    <n v="2.5"/>
    <n v="35"/>
  </r>
  <r>
    <x v="120"/>
    <x v="0"/>
    <x v="10"/>
    <x v="18"/>
    <n v="4"/>
    <n v="2.2000000000000002"/>
    <n v="98"/>
  </r>
  <r>
    <x v="121"/>
    <x v="1"/>
    <x v="10"/>
    <x v="18"/>
    <n v="9"/>
    <n v="1.8"/>
    <n v="13"/>
  </r>
  <r>
    <x v="122"/>
    <x v="2"/>
    <x v="10"/>
    <x v="18"/>
    <n v="13"/>
    <n v="2"/>
    <n v="10"/>
  </r>
  <r>
    <x v="123"/>
    <x v="3"/>
    <x v="10"/>
    <x v="18"/>
    <n v="7"/>
    <n v="2.2999999999999998"/>
    <n v="4"/>
  </r>
  <r>
    <x v="124"/>
    <x v="4"/>
    <x v="10"/>
    <x v="18"/>
    <n v="8"/>
    <n v="2.2000000000000002"/>
    <n v="21"/>
  </r>
  <r>
    <x v="125"/>
    <x v="5"/>
    <x v="10"/>
    <x v="18"/>
    <n v="20"/>
    <n v="2.6"/>
    <n v="14"/>
  </r>
  <r>
    <x v="126"/>
    <x v="6"/>
    <x v="10"/>
    <x v="18"/>
    <n v="9"/>
    <n v="2.4"/>
    <n v="6"/>
  </r>
  <r>
    <x v="127"/>
    <x v="7"/>
    <x v="10"/>
    <x v="18"/>
    <n v="12"/>
    <n v="2.7"/>
    <n v="15"/>
  </r>
  <r>
    <x v="128"/>
    <x v="8"/>
    <x v="10"/>
    <x v="18"/>
    <n v="11"/>
    <n v="2.6"/>
    <n v="12"/>
  </r>
  <r>
    <x v="129"/>
    <x v="9"/>
    <x v="10"/>
    <x v="18"/>
    <n v="3"/>
    <n v="2"/>
    <n v="5"/>
  </r>
  <r>
    <x v="130"/>
    <x v="10"/>
    <x v="10"/>
    <x v="18"/>
    <n v="11"/>
    <n v="1.7"/>
    <n v="13"/>
  </r>
  <r>
    <x v="131"/>
    <x v="11"/>
    <x v="10"/>
    <x v="18"/>
    <n v="10"/>
    <n v="1.4"/>
    <n v="21"/>
  </r>
  <r>
    <x v="132"/>
    <x v="0"/>
    <x v="11"/>
    <x v="18"/>
    <n v="6"/>
    <n v="0.9"/>
    <n v="27"/>
  </r>
  <r>
    <x v="133"/>
    <x v="1"/>
    <x v="11"/>
    <x v="18"/>
    <n v="2"/>
    <n v="1.5"/>
    <n v="108"/>
  </r>
  <r>
    <x v="134"/>
    <x v="2"/>
    <x v="11"/>
    <x v="18"/>
    <n v="7"/>
    <n v="1.8"/>
    <n v="12"/>
  </r>
  <r>
    <x v="135"/>
    <x v="3"/>
    <x v="11"/>
    <x v="18"/>
    <n v="6"/>
    <n v="1.6"/>
    <n v="5"/>
  </r>
  <r>
    <x v="136"/>
    <x v="4"/>
    <x v="11"/>
    <x v="18"/>
    <n v="9"/>
    <n v="2.2000000000000002"/>
    <n v="8"/>
  </r>
  <r>
    <x v="137"/>
    <x v="5"/>
    <x v="11"/>
    <x v="18"/>
    <n v="5"/>
    <n v="2.8"/>
    <n v="7"/>
  </r>
  <r>
    <x v="138"/>
    <x v="6"/>
    <x v="11"/>
    <x v="18"/>
    <n v="12"/>
    <n v="2.8"/>
    <n v="8"/>
  </r>
  <r>
    <x v="139"/>
    <x v="7"/>
    <x v="11"/>
    <x v="18"/>
    <n v="10"/>
    <n v="2.8"/>
    <n v="15"/>
  </r>
  <r>
    <x v="140"/>
    <x v="8"/>
    <x v="11"/>
    <x v="18"/>
    <n v="8"/>
    <n v="2.7"/>
    <n v="30"/>
  </r>
  <r>
    <x v="141"/>
    <x v="9"/>
    <x v="11"/>
    <x v="18"/>
    <n v="9"/>
    <n v="2.5"/>
    <n v="9"/>
  </r>
  <r>
    <x v="142"/>
    <x v="10"/>
    <x v="11"/>
    <x v="18"/>
    <n v="7"/>
    <n v="1.7"/>
    <n v="21"/>
  </r>
  <r>
    <x v="143"/>
    <x v="11"/>
    <x v="11"/>
    <x v="18"/>
    <n v="9"/>
    <n v="1.4"/>
    <n v="61"/>
  </r>
  <r>
    <x v="144"/>
    <x v="0"/>
    <x v="12"/>
    <x v="18"/>
    <n v="6"/>
    <n v="1.1000000000000001"/>
    <n v="18"/>
  </r>
  <r>
    <x v="145"/>
    <x v="1"/>
    <x v="12"/>
    <x v="18"/>
    <n v="6"/>
    <n v="1"/>
    <n v="35"/>
  </r>
  <r>
    <x v="146"/>
    <x v="2"/>
    <x v="12"/>
    <x v="18"/>
    <n v="8"/>
    <n v="1.2"/>
    <n v="23"/>
  </r>
  <r>
    <x v="147"/>
    <x v="3"/>
    <x v="12"/>
    <x v="18"/>
    <n v="12"/>
    <n v="1.8"/>
    <n v="4"/>
  </r>
  <r>
    <x v="148"/>
    <x v="4"/>
    <x v="12"/>
    <x v="18"/>
    <n v="14"/>
    <n v="1.5"/>
    <n v="7"/>
  </r>
  <r>
    <x v="149"/>
    <x v="5"/>
    <x v="12"/>
    <x v="18"/>
    <n v="12"/>
    <n v="1.4"/>
    <n v="6"/>
  </r>
  <r>
    <x v="150"/>
    <x v="6"/>
    <x v="12"/>
    <x v="18"/>
    <n v="6"/>
    <n v="1.8"/>
    <n v="20"/>
  </r>
  <r>
    <x v="151"/>
    <x v="7"/>
    <x v="12"/>
    <x v="18"/>
    <n v="11"/>
    <n v="2"/>
    <n v="6"/>
  </r>
  <r>
    <x v="152"/>
    <x v="8"/>
    <x v="12"/>
    <x v="18"/>
    <n v="10"/>
    <n v="2.4"/>
    <n v="17"/>
  </r>
  <r>
    <x v="153"/>
    <x v="9"/>
    <x v="12"/>
    <x v="18"/>
    <n v="10"/>
    <n v="2.8"/>
    <n v="16"/>
  </r>
  <r>
    <x v="154"/>
    <x v="10"/>
    <x v="12"/>
    <x v="18"/>
    <n v="11"/>
    <n v="2.4"/>
    <n v="35"/>
  </r>
  <r>
    <x v="155"/>
    <x v="11"/>
    <x v="12"/>
    <x v="18"/>
    <n v="10"/>
    <n v="1.7"/>
    <n v="11"/>
  </r>
  <r>
    <x v="156"/>
    <x v="0"/>
    <x v="13"/>
    <x v="18"/>
    <n v="5"/>
    <n v="1.4"/>
    <n v="54"/>
  </r>
  <r>
    <x v="157"/>
    <x v="1"/>
    <x v="13"/>
    <x v="18"/>
    <n v="8"/>
    <n v="1.3"/>
    <n v="7"/>
  </r>
  <r>
    <x v="158"/>
    <x v="2"/>
    <x v="13"/>
    <x v="18"/>
    <n v="9"/>
    <n v="0.8"/>
    <n v="25"/>
  </r>
  <r>
    <x v="159"/>
    <x v="3"/>
    <x v="13"/>
    <x v="18"/>
    <n v="6"/>
    <n v="0.7"/>
    <n v="4"/>
  </r>
  <r>
    <x v="160"/>
    <x v="4"/>
    <x v="13"/>
    <x v="18"/>
    <n v="9"/>
    <n v="0.7"/>
    <n v="9"/>
  </r>
  <r>
    <x v="161"/>
    <x v="5"/>
    <x v="13"/>
    <x v="18"/>
    <n v="9"/>
    <n v="0.8"/>
    <n v="9"/>
  </r>
  <r>
    <x v="162"/>
    <x v="6"/>
    <x v="13"/>
    <x v="18"/>
    <n v="8"/>
    <n v="0.9"/>
    <n v="5"/>
  </r>
  <r>
    <x v="164"/>
    <x v="8"/>
    <x v="13"/>
    <x v="18"/>
    <n v="5"/>
    <n v="2"/>
    <n v="4"/>
  </r>
  <r>
    <x v="165"/>
    <x v="9"/>
    <x v="13"/>
    <x v="18"/>
    <n v="13"/>
    <n v="1"/>
    <n v="16"/>
  </r>
  <r>
    <x v="0"/>
    <x v="0"/>
    <x v="0"/>
    <x v="19"/>
    <n v="7"/>
    <n v="2.4"/>
    <n v="45"/>
  </r>
  <r>
    <x v="1"/>
    <x v="1"/>
    <x v="0"/>
    <x v="19"/>
    <n v="4"/>
    <n v="3"/>
    <n v="38"/>
  </r>
  <r>
    <x v="2"/>
    <x v="2"/>
    <x v="0"/>
    <x v="19"/>
    <n v="8"/>
    <n v="3.5"/>
    <n v="21"/>
  </r>
  <r>
    <x v="3"/>
    <x v="3"/>
    <x v="0"/>
    <x v="19"/>
    <n v="10"/>
    <n v="3.8"/>
    <n v="43"/>
  </r>
  <r>
    <x v="4"/>
    <x v="4"/>
    <x v="0"/>
    <x v="19"/>
    <n v="11"/>
    <n v="4.9000000000000004"/>
    <n v="23"/>
  </r>
  <r>
    <x v="5"/>
    <x v="5"/>
    <x v="0"/>
    <x v="19"/>
    <n v="16"/>
    <n v="5.5"/>
    <n v="25"/>
  </r>
  <r>
    <x v="6"/>
    <x v="6"/>
    <x v="0"/>
    <x v="19"/>
    <n v="9"/>
    <n v="4.7"/>
    <n v="55"/>
  </r>
  <r>
    <x v="7"/>
    <x v="7"/>
    <x v="0"/>
    <x v="19"/>
    <n v="16"/>
    <n v="4.5"/>
    <n v="37"/>
  </r>
  <r>
    <x v="8"/>
    <x v="8"/>
    <x v="0"/>
    <x v="19"/>
    <n v="11"/>
    <n v="4.3"/>
    <n v="50"/>
  </r>
  <r>
    <x v="9"/>
    <x v="9"/>
    <x v="0"/>
    <x v="19"/>
    <n v="13"/>
    <n v="3.8"/>
    <n v="44"/>
  </r>
  <r>
    <x v="10"/>
    <x v="10"/>
    <x v="0"/>
    <x v="19"/>
    <n v="11"/>
    <n v="4.0999999999999996"/>
    <n v="78"/>
  </r>
  <r>
    <x v="11"/>
    <x v="11"/>
    <x v="0"/>
    <x v="19"/>
    <n v="7"/>
    <n v="4"/>
    <n v="34"/>
  </r>
  <r>
    <x v="12"/>
    <x v="0"/>
    <x v="1"/>
    <x v="19"/>
    <n v="10"/>
    <n v="3.4"/>
    <n v="36"/>
  </r>
  <r>
    <x v="13"/>
    <x v="1"/>
    <x v="1"/>
    <x v="19"/>
    <n v="9"/>
    <n v="2.9"/>
    <n v="73"/>
  </r>
  <r>
    <x v="14"/>
    <x v="2"/>
    <x v="1"/>
    <x v="19"/>
    <n v="6"/>
    <n v="4.3"/>
    <n v="175"/>
  </r>
  <r>
    <x v="15"/>
    <x v="3"/>
    <x v="1"/>
    <x v="19"/>
    <n v="7"/>
    <n v="4.4000000000000004"/>
    <n v="105"/>
  </r>
  <r>
    <x v="16"/>
    <x v="4"/>
    <x v="1"/>
    <x v="19"/>
    <n v="10"/>
    <n v="5.6"/>
    <n v="22"/>
  </r>
  <r>
    <x v="17"/>
    <x v="5"/>
    <x v="1"/>
    <x v="19"/>
    <n v="8"/>
    <n v="6"/>
    <n v="61"/>
  </r>
  <r>
    <x v="18"/>
    <x v="6"/>
    <x v="1"/>
    <x v="19"/>
    <n v="6"/>
    <n v="7.2"/>
    <n v="42"/>
  </r>
  <r>
    <x v="19"/>
    <x v="7"/>
    <x v="1"/>
    <x v="19"/>
    <n v="10"/>
    <n v="6.7"/>
    <n v="79"/>
  </r>
  <r>
    <x v="20"/>
    <x v="8"/>
    <x v="1"/>
    <x v="19"/>
    <n v="7"/>
    <n v="7.6"/>
    <n v="61"/>
  </r>
  <r>
    <x v="21"/>
    <x v="9"/>
    <x v="1"/>
    <x v="19"/>
    <n v="4"/>
    <n v="9.9"/>
    <n v="137"/>
  </r>
  <r>
    <x v="22"/>
    <x v="10"/>
    <x v="1"/>
    <x v="19"/>
    <n v="4"/>
    <n v="10.6"/>
    <n v="152"/>
  </r>
  <r>
    <x v="23"/>
    <x v="11"/>
    <x v="1"/>
    <x v="19"/>
    <n v="3"/>
    <n v="10.7"/>
    <n v="46"/>
  </r>
  <r>
    <x v="24"/>
    <x v="0"/>
    <x v="2"/>
    <x v="19"/>
    <n v="4"/>
    <n v="11.6"/>
    <n v="125"/>
  </r>
  <r>
    <x v="25"/>
    <x v="1"/>
    <x v="2"/>
    <x v="19"/>
    <n v="4"/>
    <n v="13.9"/>
    <n v="57"/>
  </r>
  <r>
    <x v="26"/>
    <x v="2"/>
    <x v="2"/>
    <x v="19"/>
    <n v="8"/>
    <n v="11.6"/>
    <n v="114"/>
  </r>
  <r>
    <x v="27"/>
    <x v="3"/>
    <x v="2"/>
    <x v="19"/>
    <n v="10"/>
    <n v="10.9"/>
    <n v="31"/>
  </r>
  <r>
    <x v="28"/>
    <x v="4"/>
    <x v="2"/>
    <x v="19"/>
    <n v="5"/>
    <n v="13.3"/>
    <n v="70"/>
  </r>
  <r>
    <x v="29"/>
    <x v="5"/>
    <x v="2"/>
    <x v="19"/>
    <n v="6"/>
    <n v="14.8"/>
    <n v="109"/>
  </r>
  <r>
    <x v="30"/>
    <x v="6"/>
    <x v="2"/>
    <x v="19"/>
    <n v="4"/>
    <n v="18.100000000000001"/>
    <n v="32"/>
  </r>
  <r>
    <x v="31"/>
    <x v="7"/>
    <x v="2"/>
    <x v="19"/>
    <n v="1"/>
    <n v="19.5"/>
    <n v="183"/>
  </r>
  <r>
    <x v="32"/>
    <x v="8"/>
    <x v="2"/>
    <x v="19"/>
    <n v="8"/>
    <n v="19.899999999999999"/>
    <n v="57"/>
  </r>
  <r>
    <x v="33"/>
    <x v="9"/>
    <x v="2"/>
    <x v="19"/>
    <n v="1"/>
    <n v="20.6"/>
    <n v="2"/>
  </r>
  <r>
    <x v="34"/>
    <x v="10"/>
    <x v="2"/>
    <x v="19"/>
    <n v="5"/>
    <n v="14.8"/>
    <n v="58"/>
  </r>
  <r>
    <x v="35"/>
    <x v="11"/>
    <x v="2"/>
    <x v="19"/>
    <n v="6"/>
    <n v="12.6"/>
    <n v="123"/>
  </r>
  <r>
    <x v="36"/>
    <x v="0"/>
    <x v="3"/>
    <x v="19"/>
    <n v="2"/>
    <n v="13.6"/>
    <n v="119"/>
  </r>
  <r>
    <x v="37"/>
    <x v="1"/>
    <x v="3"/>
    <x v="19"/>
    <n v="5"/>
    <n v="14.4"/>
    <n v="33"/>
  </r>
  <r>
    <x v="38"/>
    <x v="2"/>
    <x v="3"/>
    <x v="19"/>
    <n v="7"/>
    <n v="18.100000000000001"/>
    <n v="121"/>
  </r>
  <r>
    <x v="39"/>
    <x v="3"/>
    <x v="3"/>
    <x v="19"/>
    <n v="1"/>
    <n v="19.2"/>
    <n v="10"/>
  </r>
  <r>
    <x v="40"/>
    <x v="4"/>
    <x v="3"/>
    <x v="19"/>
    <n v="3"/>
    <n v="17.899999999999999"/>
    <n v="69"/>
  </r>
  <r>
    <x v="41"/>
    <x v="5"/>
    <x v="3"/>
    <x v="19"/>
    <n v="2"/>
    <n v="18"/>
    <n v="33"/>
  </r>
  <r>
    <x v="42"/>
    <x v="6"/>
    <x v="3"/>
    <x v="19"/>
    <n v="7"/>
    <n v="17.3"/>
    <n v="31"/>
  </r>
  <r>
    <x v="43"/>
    <x v="7"/>
    <x v="3"/>
    <x v="19"/>
    <n v="7"/>
    <n v="17.8"/>
    <n v="69"/>
  </r>
  <r>
    <x v="44"/>
    <x v="8"/>
    <x v="3"/>
    <x v="19"/>
    <n v="5"/>
    <n v="14.5"/>
    <n v="8"/>
  </r>
  <r>
    <x v="45"/>
    <x v="9"/>
    <x v="3"/>
    <x v="19"/>
    <n v="12"/>
    <n v="15.1"/>
    <n v="44"/>
  </r>
  <r>
    <x v="46"/>
    <x v="10"/>
    <x v="3"/>
    <x v="19"/>
    <n v="4"/>
    <n v="14.2"/>
    <n v="136"/>
  </r>
  <r>
    <x v="47"/>
    <x v="11"/>
    <x v="3"/>
    <x v="19"/>
    <n v="5"/>
    <n v="11.8"/>
    <n v="26"/>
  </r>
  <r>
    <x v="48"/>
    <x v="0"/>
    <x v="4"/>
    <x v="19"/>
    <n v="5"/>
    <n v="11.7"/>
    <n v="60"/>
  </r>
  <r>
    <x v="49"/>
    <x v="1"/>
    <x v="4"/>
    <x v="19"/>
    <n v="2"/>
    <n v="12.5"/>
    <n v="35"/>
  </r>
  <r>
    <x v="50"/>
    <x v="2"/>
    <x v="4"/>
    <x v="19"/>
    <n v="9"/>
    <n v="11.7"/>
    <n v="19"/>
  </r>
  <r>
    <x v="51"/>
    <x v="3"/>
    <x v="4"/>
    <x v="19"/>
    <n v="8"/>
    <n v="12.6"/>
    <n v="30"/>
  </r>
  <r>
    <x v="52"/>
    <x v="4"/>
    <x v="4"/>
    <x v="19"/>
    <n v="6"/>
    <n v="12.3"/>
    <n v="39"/>
  </r>
  <r>
    <x v="53"/>
    <x v="5"/>
    <x v="4"/>
    <x v="19"/>
    <n v="8"/>
    <n v="11.5"/>
    <n v="59"/>
  </r>
  <r>
    <x v="54"/>
    <x v="6"/>
    <x v="4"/>
    <x v="19"/>
    <n v="1"/>
    <n v="14"/>
    <n v="30"/>
  </r>
  <r>
    <x v="55"/>
    <x v="7"/>
    <x v="4"/>
    <x v="19"/>
    <n v="5"/>
    <n v="15.7"/>
    <n v="80"/>
  </r>
  <r>
    <x v="56"/>
    <x v="8"/>
    <x v="4"/>
    <x v="19"/>
    <n v="5"/>
    <n v="14.3"/>
    <n v="50"/>
  </r>
  <r>
    <x v="57"/>
    <x v="9"/>
    <x v="4"/>
    <x v="19"/>
    <n v="5"/>
    <n v="12.9"/>
    <n v="40"/>
  </r>
  <r>
    <x v="58"/>
    <x v="10"/>
    <x v="4"/>
    <x v="19"/>
    <n v="5"/>
    <n v="12.7"/>
    <n v="71"/>
  </r>
  <r>
    <x v="59"/>
    <x v="11"/>
    <x v="4"/>
    <x v="19"/>
    <n v="7"/>
    <n v="13.1"/>
    <n v="173"/>
  </r>
  <r>
    <x v="60"/>
    <x v="0"/>
    <x v="5"/>
    <x v="19"/>
    <n v="5"/>
    <n v="11.8"/>
    <n v="20"/>
  </r>
  <r>
    <x v="61"/>
    <x v="1"/>
    <x v="5"/>
    <x v="19"/>
    <n v="4"/>
    <n v="13.1"/>
    <n v="74"/>
  </r>
  <r>
    <x v="62"/>
    <x v="2"/>
    <x v="5"/>
    <x v="19"/>
    <n v="4"/>
    <n v="12.7"/>
    <n v="40"/>
  </r>
  <r>
    <x v="63"/>
    <x v="3"/>
    <x v="5"/>
    <x v="19"/>
    <n v="6"/>
    <n v="14.6"/>
    <n v="43"/>
  </r>
  <r>
    <x v="64"/>
    <x v="4"/>
    <x v="5"/>
    <x v="19"/>
    <n v="11"/>
    <n v="14.5"/>
    <n v="70"/>
  </r>
  <r>
    <x v="65"/>
    <x v="5"/>
    <x v="5"/>
    <x v="19"/>
    <n v="5"/>
    <n v="11.7"/>
    <n v="31"/>
  </r>
  <r>
    <x v="66"/>
    <x v="6"/>
    <x v="5"/>
    <x v="19"/>
    <n v="8"/>
    <n v="12.1"/>
    <n v="61"/>
  </r>
  <r>
    <x v="67"/>
    <x v="7"/>
    <x v="5"/>
    <x v="19"/>
    <n v="7"/>
    <n v="10.7"/>
    <n v="25"/>
  </r>
  <r>
    <x v="68"/>
    <x v="8"/>
    <x v="5"/>
    <x v="19"/>
    <n v="10"/>
    <n v="11"/>
    <n v="66"/>
  </r>
  <r>
    <x v="69"/>
    <x v="9"/>
    <x v="5"/>
    <x v="19"/>
    <n v="2"/>
    <n v="10.1"/>
    <n v="14"/>
  </r>
  <r>
    <x v="70"/>
    <x v="10"/>
    <x v="5"/>
    <x v="19"/>
    <n v="3"/>
    <n v="10"/>
    <n v="84"/>
  </r>
  <r>
    <x v="71"/>
    <x v="11"/>
    <x v="5"/>
    <x v="19"/>
    <n v="3"/>
    <n v="7.6"/>
    <n v="17"/>
  </r>
  <r>
    <x v="72"/>
    <x v="0"/>
    <x v="6"/>
    <x v="19"/>
    <n v="6"/>
    <n v="6.7"/>
    <n v="43"/>
  </r>
  <r>
    <x v="73"/>
    <x v="1"/>
    <x v="6"/>
    <x v="19"/>
    <n v="6"/>
    <n v="7.9"/>
    <n v="83"/>
  </r>
  <r>
    <x v="74"/>
    <x v="2"/>
    <x v="6"/>
    <x v="19"/>
    <n v="2"/>
    <n v="7.9"/>
    <n v="39"/>
  </r>
  <r>
    <x v="75"/>
    <x v="3"/>
    <x v="6"/>
    <x v="19"/>
    <n v="5"/>
    <n v="6.9"/>
    <n v="76"/>
  </r>
  <r>
    <x v="76"/>
    <x v="4"/>
    <x v="6"/>
    <x v="19"/>
    <n v="6"/>
    <n v="7.1"/>
    <n v="14"/>
  </r>
  <r>
    <x v="77"/>
    <x v="5"/>
    <x v="6"/>
    <x v="19"/>
    <n v="9"/>
    <n v="8"/>
    <n v="39"/>
  </r>
  <r>
    <x v="78"/>
    <x v="6"/>
    <x v="6"/>
    <x v="19"/>
    <n v="9"/>
    <n v="7.7"/>
    <n v="31"/>
  </r>
  <r>
    <x v="79"/>
    <x v="7"/>
    <x v="6"/>
    <x v="19"/>
    <n v="10"/>
    <n v="7"/>
    <n v="45"/>
  </r>
  <r>
    <x v="80"/>
    <x v="8"/>
    <x v="6"/>
    <x v="19"/>
    <n v="15"/>
    <n v="6.4"/>
    <n v="54"/>
  </r>
  <r>
    <x v="81"/>
    <x v="9"/>
    <x v="6"/>
    <x v="19"/>
    <n v="13"/>
    <n v="5.6"/>
    <n v="35"/>
  </r>
  <r>
    <x v="82"/>
    <x v="10"/>
    <x v="6"/>
    <x v="19"/>
    <n v="6"/>
    <n v="5.2"/>
    <n v="53"/>
  </r>
  <r>
    <x v="83"/>
    <x v="11"/>
    <x v="6"/>
    <x v="19"/>
    <n v="3"/>
    <n v="4.5999999999999996"/>
    <n v="19"/>
  </r>
  <r>
    <x v="84"/>
    <x v="0"/>
    <x v="7"/>
    <x v="19"/>
    <n v="9"/>
    <n v="5.0999999999999996"/>
    <n v="99"/>
  </r>
  <r>
    <x v="85"/>
    <x v="1"/>
    <x v="7"/>
    <x v="19"/>
    <n v="9"/>
    <n v="3.7"/>
    <n v="20"/>
  </r>
  <r>
    <x v="86"/>
    <x v="2"/>
    <x v="7"/>
    <x v="19"/>
    <n v="8"/>
    <n v="4"/>
    <n v="49"/>
  </r>
  <r>
    <x v="87"/>
    <x v="3"/>
    <x v="7"/>
    <x v="19"/>
    <n v="13"/>
    <n v="4.5"/>
    <n v="22"/>
  </r>
  <r>
    <x v="88"/>
    <x v="4"/>
    <x v="7"/>
    <x v="19"/>
    <n v="8"/>
    <n v="5.0999999999999996"/>
    <n v="14"/>
  </r>
  <r>
    <x v="89"/>
    <x v="5"/>
    <x v="7"/>
    <x v="19"/>
    <n v="14"/>
    <n v="5.4"/>
    <n v="24"/>
  </r>
  <r>
    <x v="90"/>
    <x v="6"/>
    <x v="7"/>
    <x v="19"/>
    <n v="10"/>
    <n v="5.9"/>
    <n v="39"/>
  </r>
  <r>
    <x v="91"/>
    <x v="7"/>
    <x v="7"/>
    <x v="19"/>
    <n v="13"/>
    <n v="5.4"/>
    <n v="38"/>
  </r>
  <r>
    <x v="92"/>
    <x v="8"/>
    <x v="7"/>
    <x v="19"/>
    <n v="8"/>
    <n v="5.0999999999999996"/>
    <n v="30"/>
  </r>
  <r>
    <x v="93"/>
    <x v="9"/>
    <x v="7"/>
    <x v="19"/>
    <n v="8"/>
    <n v="5.9"/>
    <n v="67"/>
  </r>
  <r>
    <x v="94"/>
    <x v="10"/>
    <x v="7"/>
    <x v="19"/>
    <n v="4"/>
    <n v="6.3"/>
    <n v="31"/>
  </r>
  <r>
    <x v="95"/>
    <x v="11"/>
    <x v="7"/>
    <x v="19"/>
    <n v="5"/>
    <n v="4.0999999999999996"/>
    <n v="54"/>
  </r>
  <r>
    <x v="96"/>
    <x v="0"/>
    <x v="8"/>
    <x v="19"/>
    <n v="10"/>
    <n v="4"/>
    <n v="61"/>
  </r>
  <r>
    <x v="97"/>
    <x v="1"/>
    <x v="8"/>
    <x v="19"/>
    <n v="5"/>
    <n v="4.5"/>
    <n v="106"/>
  </r>
  <r>
    <x v="98"/>
    <x v="2"/>
    <x v="8"/>
    <x v="19"/>
    <n v="8"/>
    <n v="4.4000000000000004"/>
    <n v="11"/>
  </r>
  <r>
    <x v="99"/>
    <x v="3"/>
    <x v="8"/>
    <x v="19"/>
    <n v="8"/>
    <n v="4.5999999999999996"/>
    <n v="105"/>
  </r>
  <r>
    <x v="100"/>
    <x v="4"/>
    <x v="8"/>
    <x v="19"/>
    <n v="9"/>
    <n v="5"/>
    <n v="76"/>
  </r>
  <r>
    <x v="101"/>
    <x v="5"/>
    <x v="8"/>
    <x v="19"/>
    <n v="13"/>
    <n v="5"/>
    <n v="12"/>
  </r>
  <r>
    <x v="102"/>
    <x v="6"/>
    <x v="8"/>
    <x v="19"/>
    <n v="7"/>
    <n v="5.4"/>
    <n v="98"/>
  </r>
  <r>
    <x v="103"/>
    <x v="7"/>
    <x v="8"/>
    <x v="19"/>
    <n v="16"/>
    <n v="5.9"/>
    <n v="13"/>
  </r>
  <r>
    <x v="104"/>
    <x v="8"/>
    <x v="8"/>
    <x v="19"/>
    <n v="12"/>
    <n v="5.0999999999999996"/>
    <n v="26"/>
  </r>
  <r>
    <x v="105"/>
    <x v="9"/>
    <x v="8"/>
    <x v="19"/>
    <n v="17"/>
    <n v="4.8"/>
    <n v="37"/>
  </r>
  <r>
    <x v="106"/>
    <x v="10"/>
    <x v="8"/>
    <x v="19"/>
    <n v="7"/>
    <n v="4.2"/>
    <n v="65"/>
  </r>
  <r>
    <x v="107"/>
    <x v="11"/>
    <x v="8"/>
    <x v="19"/>
    <n v="11"/>
    <n v="3.7"/>
    <n v="61"/>
  </r>
  <r>
    <x v="108"/>
    <x v="0"/>
    <x v="9"/>
    <x v="19"/>
    <n v="6"/>
    <n v="4"/>
    <n v="51"/>
  </r>
  <r>
    <x v="109"/>
    <x v="1"/>
    <x v="9"/>
    <x v="19"/>
    <n v="3"/>
    <n v="3.7"/>
    <n v="34"/>
  </r>
  <r>
    <x v="110"/>
    <x v="2"/>
    <x v="9"/>
    <x v="19"/>
    <n v="8"/>
    <n v="4.5999999999999996"/>
    <n v="89"/>
  </r>
  <r>
    <x v="111"/>
    <x v="3"/>
    <x v="9"/>
    <x v="19"/>
    <n v="9"/>
    <n v="3.5"/>
    <n v="42"/>
  </r>
  <r>
    <x v="112"/>
    <x v="4"/>
    <x v="9"/>
    <x v="19"/>
    <n v="18"/>
    <n v="3.5"/>
    <n v="21"/>
  </r>
  <r>
    <x v="113"/>
    <x v="5"/>
    <x v="9"/>
    <x v="19"/>
    <n v="16"/>
    <n v="3.9"/>
    <n v="28"/>
  </r>
  <r>
    <x v="114"/>
    <x v="6"/>
    <x v="9"/>
    <x v="19"/>
    <n v="10"/>
    <n v="4.9000000000000004"/>
    <n v="23"/>
  </r>
  <r>
    <x v="115"/>
    <x v="7"/>
    <x v="9"/>
    <x v="19"/>
    <n v="6"/>
    <n v="6.1"/>
    <n v="10"/>
  </r>
  <r>
    <x v="116"/>
    <x v="8"/>
    <x v="9"/>
    <x v="19"/>
    <n v="4"/>
    <n v="5.8"/>
    <n v="46"/>
  </r>
  <r>
    <x v="117"/>
    <x v="9"/>
    <x v="9"/>
    <x v="19"/>
    <n v="4"/>
    <n v="5.3"/>
    <n v="56"/>
  </r>
  <r>
    <x v="118"/>
    <x v="10"/>
    <x v="9"/>
    <x v="19"/>
    <n v="5"/>
    <n v="5.2"/>
    <n v="50"/>
  </r>
  <r>
    <x v="119"/>
    <x v="11"/>
    <x v="9"/>
    <x v="19"/>
    <n v="8"/>
    <n v="4.3"/>
    <n v="28"/>
  </r>
  <r>
    <x v="120"/>
    <x v="0"/>
    <x v="10"/>
    <x v="19"/>
    <n v="9"/>
    <n v="3.1"/>
    <n v="47"/>
  </r>
  <r>
    <x v="121"/>
    <x v="1"/>
    <x v="10"/>
    <x v="19"/>
    <n v="6"/>
    <n v="3.7"/>
    <n v="19"/>
  </r>
  <r>
    <x v="122"/>
    <x v="2"/>
    <x v="10"/>
    <x v="19"/>
    <n v="7"/>
    <n v="3.3"/>
    <n v="15"/>
  </r>
  <r>
    <x v="123"/>
    <x v="3"/>
    <x v="10"/>
    <x v="19"/>
    <n v="7"/>
    <n v="3.3"/>
    <n v="11"/>
  </r>
  <r>
    <x v="124"/>
    <x v="4"/>
    <x v="10"/>
    <x v="19"/>
    <n v="17"/>
    <n v="4.4000000000000004"/>
    <n v="13"/>
  </r>
  <r>
    <x v="125"/>
    <x v="5"/>
    <x v="10"/>
    <x v="19"/>
    <n v="12"/>
    <n v="4.4000000000000004"/>
    <n v="14"/>
  </r>
  <r>
    <x v="126"/>
    <x v="6"/>
    <x v="10"/>
    <x v="19"/>
    <n v="10"/>
    <n v="5"/>
    <n v="9"/>
  </r>
  <r>
    <x v="127"/>
    <x v="7"/>
    <x v="10"/>
    <x v="19"/>
    <n v="20"/>
    <n v="4.9000000000000004"/>
    <n v="11"/>
  </r>
  <r>
    <x v="128"/>
    <x v="8"/>
    <x v="10"/>
    <x v="19"/>
    <n v="8"/>
    <n v="4.3"/>
    <n v="8"/>
  </r>
  <r>
    <x v="129"/>
    <x v="9"/>
    <x v="10"/>
    <x v="19"/>
    <n v="12"/>
    <n v="3"/>
    <n v="24"/>
  </r>
  <r>
    <x v="130"/>
    <x v="10"/>
    <x v="10"/>
    <x v="19"/>
    <n v="13"/>
    <n v="2.5"/>
    <n v="42"/>
  </r>
  <r>
    <x v="131"/>
    <x v="11"/>
    <x v="10"/>
    <x v="19"/>
    <n v="12"/>
    <n v="1.5"/>
    <n v="48"/>
  </r>
  <r>
    <x v="132"/>
    <x v="0"/>
    <x v="11"/>
    <x v="19"/>
    <n v="10"/>
    <n v="1.7"/>
    <n v="13"/>
  </r>
  <r>
    <x v="133"/>
    <x v="1"/>
    <x v="11"/>
    <x v="19"/>
    <n v="3"/>
    <n v="1.9"/>
    <n v="6"/>
  </r>
  <r>
    <x v="134"/>
    <x v="2"/>
    <x v="11"/>
    <x v="19"/>
    <n v="8"/>
    <n v="1.8"/>
    <n v="17"/>
  </r>
  <r>
    <x v="135"/>
    <x v="3"/>
    <x v="11"/>
    <x v="19"/>
    <n v="11"/>
    <n v="1.7"/>
    <n v="15"/>
  </r>
  <r>
    <x v="136"/>
    <x v="4"/>
    <x v="11"/>
    <x v="19"/>
    <n v="13"/>
    <n v="1.5"/>
    <n v="7"/>
  </r>
  <r>
    <x v="137"/>
    <x v="5"/>
    <x v="11"/>
    <x v="19"/>
    <n v="14"/>
    <n v="1.5"/>
    <n v="8"/>
  </r>
  <r>
    <x v="138"/>
    <x v="6"/>
    <x v="11"/>
    <x v="19"/>
    <n v="13"/>
    <n v="1.9"/>
    <n v="5"/>
  </r>
  <r>
    <x v="139"/>
    <x v="7"/>
    <x v="11"/>
    <x v="19"/>
    <n v="18"/>
    <n v="1.8"/>
    <n v="9"/>
  </r>
  <r>
    <x v="140"/>
    <x v="8"/>
    <x v="11"/>
    <x v="19"/>
    <n v="13"/>
    <n v="2.1"/>
    <n v="7"/>
  </r>
  <r>
    <x v="141"/>
    <x v="9"/>
    <x v="11"/>
    <x v="19"/>
    <n v="12"/>
    <n v="1.6"/>
    <n v="19"/>
  </r>
  <r>
    <x v="142"/>
    <x v="10"/>
    <x v="11"/>
    <x v="19"/>
    <n v="6"/>
    <n v="1.5"/>
    <n v="7"/>
  </r>
  <r>
    <x v="143"/>
    <x v="11"/>
    <x v="11"/>
    <x v="19"/>
    <n v="8"/>
    <n v="1.6"/>
    <n v="38"/>
  </r>
  <r>
    <x v="144"/>
    <x v="0"/>
    <x v="12"/>
    <x v="19"/>
    <n v="2"/>
    <n v="1.5"/>
    <n v="6"/>
  </r>
  <r>
    <x v="145"/>
    <x v="1"/>
    <x v="12"/>
    <x v="19"/>
    <n v="2"/>
    <n v="1.3"/>
    <n v="79"/>
  </r>
  <r>
    <x v="146"/>
    <x v="2"/>
    <x v="12"/>
    <x v="19"/>
    <n v="7"/>
    <n v="2.1"/>
    <n v="7"/>
  </r>
  <r>
    <x v="147"/>
    <x v="3"/>
    <x v="12"/>
    <x v="19"/>
    <n v="9"/>
    <n v="2"/>
    <n v="5"/>
  </r>
  <r>
    <x v="148"/>
    <x v="4"/>
    <x v="12"/>
    <x v="19"/>
    <n v="16"/>
    <n v="2.6"/>
    <n v="6"/>
  </r>
  <r>
    <x v="149"/>
    <x v="5"/>
    <x v="12"/>
    <x v="19"/>
    <n v="15"/>
    <n v="2.7"/>
    <n v="13"/>
  </r>
  <r>
    <x v="150"/>
    <x v="6"/>
    <x v="12"/>
    <x v="19"/>
    <n v="18"/>
    <n v="2.6"/>
    <n v="7"/>
  </r>
  <r>
    <x v="151"/>
    <x v="7"/>
    <x v="12"/>
    <x v="19"/>
    <n v="9"/>
    <n v="3.4"/>
    <n v="18"/>
  </r>
  <r>
    <x v="152"/>
    <x v="8"/>
    <x v="12"/>
    <x v="19"/>
    <n v="7"/>
    <n v="3.3"/>
    <n v="10"/>
  </r>
  <r>
    <x v="153"/>
    <x v="9"/>
    <x v="12"/>
    <x v="19"/>
    <n v="11"/>
    <n v="3.2"/>
    <n v="10"/>
  </r>
  <r>
    <x v="154"/>
    <x v="10"/>
    <x v="12"/>
    <x v="19"/>
    <n v="8"/>
    <n v="2.9"/>
    <n v="26"/>
  </r>
  <r>
    <x v="155"/>
    <x v="11"/>
    <x v="12"/>
    <x v="19"/>
    <n v="6"/>
    <n v="2.4"/>
    <n v="3"/>
  </r>
  <r>
    <x v="156"/>
    <x v="0"/>
    <x v="13"/>
    <x v="19"/>
    <n v="2"/>
    <n v="2.2999999999999998"/>
    <n v="3"/>
  </r>
  <r>
    <x v="157"/>
    <x v="1"/>
    <x v="13"/>
    <x v="19"/>
    <n v="10"/>
    <n v="2.2000000000000002"/>
    <n v="14"/>
  </r>
  <r>
    <x v="158"/>
    <x v="2"/>
    <x v="13"/>
    <x v="19"/>
    <n v="10"/>
    <n v="2"/>
    <n v="16"/>
  </r>
  <r>
    <x v="159"/>
    <x v="3"/>
    <x v="13"/>
    <x v="19"/>
    <n v="15"/>
    <n v="2.2000000000000002"/>
    <n v="6"/>
  </r>
  <r>
    <x v="160"/>
    <x v="4"/>
    <x v="13"/>
    <x v="19"/>
    <n v="7"/>
    <n v="3.1"/>
    <n v="25"/>
  </r>
  <r>
    <x v="161"/>
    <x v="5"/>
    <x v="13"/>
    <x v="19"/>
    <n v="11"/>
    <n v="2.2999999999999998"/>
    <n v="10"/>
  </r>
  <r>
    <x v="162"/>
    <x v="6"/>
    <x v="13"/>
    <x v="19"/>
    <n v="15"/>
    <n v="2.2000000000000002"/>
    <n v="6"/>
  </r>
  <r>
    <x v="164"/>
    <x v="8"/>
    <x v="13"/>
    <x v="19"/>
    <n v="13"/>
    <n v="2.1"/>
    <n v="27"/>
  </r>
  <r>
    <x v="165"/>
    <x v="9"/>
    <x v="13"/>
    <x v="19"/>
    <n v="15"/>
    <n v="2"/>
    <n v="8"/>
  </r>
  <r>
    <x v="0"/>
    <x v="0"/>
    <x v="0"/>
    <x v="20"/>
    <n v="8"/>
    <n v="2.1"/>
    <n v="78"/>
  </r>
  <r>
    <x v="1"/>
    <x v="1"/>
    <x v="0"/>
    <x v="20"/>
    <n v="10"/>
    <n v="2.2000000000000002"/>
    <n v="37"/>
  </r>
  <r>
    <x v="2"/>
    <x v="2"/>
    <x v="0"/>
    <x v="20"/>
    <n v="9"/>
    <n v="2.1"/>
    <n v="71"/>
  </r>
  <r>
    <x v="3"/>
    <x v="3"/>
    <x v="0"/>
    <x v="20"/>
    <n v="7"/>
    <n v="2.4"/>
    <n v="53"/>
  </r>
  <r>
    <x v="4"/>
    <x v="4"/>
    <x v="0"/>
    <x v="20"/>
    <n v="7"/>
    <n v="2.2999999999999998"/>
    <n v="17"/>
  </r>
  <r>
    <x v="5"/>
    <x v="5"/>
    <x v="0"/>
    <x v="20"/>
    <n v="18"/>
    <n v="3.3"/>
    <n v="48"/>
  </r>
  <r>
    <x v="6"/>
    <x v="6"/>
    <x v="0"/>
    <x v="20"/>
    <n v="6"/>
    <n v="3.4"/>
    <n v="38"/>
  </r>
  <r>
    <x v="7"/>
    <x v="7"/>
    <x v="0"/>
    <x v="20"/>
    <n v="16"/>
    <n v="3.3"/>
    <n v="38"/>
  </r>
  <r>
    <x v="8"/>
    <x v="8"/>
    <x v="0"/>
    <x v="20"/>
    <n v="11"/>
    <n v="3.8"/>
    <n v="46"/>
  </r>
  <r>
    <x v="9"/>
    <x v="9"/>
    <x v="0"/>
    <x v="20"/>
    <n v="12"/>
    <n v="3.6"/>
    <n v="49"/>
  </r>
  <r>
    <x v="10"/>
    <x v="10"/>
    <x v="0"/>
    <x v="20"/>
    <n v="8"/>
    <n v="2.8"/>
    <n v="45"/>
  </r>
  <r>
    <x v="11"/>
    <x v="11"/>
    <x v="0"/>
    <x v="20"/>
    <n v="3"/>
    <n v="2.7"/>
    <n v="42"/>
  </r>
  <r>
    <x v="12"/>
    <x v="0"/>
    <x v="1"/>
    <x v="20"/>
    <n v="5"/>
    <n v="3.3"/>
    <n v="70"/>
  </r>
  <r>
    <x v="13"/>
    <x v="1"/>
    <x v="1"/>
    <x v="20"/>
    <n v="4"/>
    <n v="3.8"/>
    <n v="29"/>
  </r>
  <r>
    <x v="14"/>
    <x v="2"/>
    <x v="1"/>
    <x v="20"/>
    <n v="8"/>
    <n v="3.9"/>
    <n v="39"/>
  </r>
  <r>
    <x v="15"/>
    <x v="3"/>
    <x v="1"/>
    <x v="20"/>
    <n v="9"/>
    <n v="4.7"/>
    <n v="85"/>
  </r>
  <r>
    <x v="16"/>
    <x v="4"/>
    <x v="1"/>
    <x v="20"/>
    <n v="9"/>
    <n v="5.3"/>
    <n v="51"/>
  </r>
  <r>
    <x v="17"/>
    <x v="5"/>
    <x v="1"/>
    <x v="20"/>
    <n v="12"/>
    <n v="6"/>
    <n v="29"/>
  </r>
  <r>
    <x v="18"/>
    <x v="6"/>
    <x v="1"/>
    <x v="20"/>
    <n v="11"/>
    <n v="6.5"/>
    <n v="45"/>
  </r>
  <r>
    <x v="19"/>
    <x v="7"/>
    <x v="1"/>
    <x v="20"/>
    <n v="14"/>
    <n v="7"/>
    <n v="57"/>
  </r>
  <r>
    <x v="20"/>
    <x v="8"/>
    <x v="1"/>
    <x v="20"/>
    <n v="3"/>
    <n v="7.2"/>
    <n v="36"/>
  </r>
  <r>
    <x v="21"/>
    <x v="9"/>
    <x v="1"/>
    <x v="20"/>
    <n v="5"/>
    <n v="7.5"/>
    <n v="97"/>
  </r>
  <r>
    <x v="22"/>
    <x v="10"/>
    <x v="1"/>
    <x v="20"/>
    <n v="8"/>
    <n v="7.3"/>
    <n v="102"/>
  </r>
  <r>
    <x v="23"/>
    <x v="11"/>
    <x v="1"/>
    <x v="20"/>
    <n v="4"/>
    <n v="6.7"/>
    <n v="68"/>
  </r>
  <r>
    <x v="24"/>
    <x v="0"/>
    <x v="2"/>
    <x v="20"/>
    <n v="5"/>
    <n v="6.2"/>
    <n v="135"/>
  </r>
  <r>
    <x v="25"/>
    <x v="1"/>
    <x v="2"/>
    <x v="20"/>
    <n v="4"/>
    <n v="7.1"/>
    <n v="131"/>
  </r>
  <r>
    <x v="26"/>
    <x v="2"/>
    <x v="2"/>
    <x v="20"/>
    <n v="6"/>
    <n v="7"/>
    <n v="67"/>
  </r>
  <r>
    <x v="27"/>
    <x v="3"/>
    <x v="2"/>
    <x v="20"/>
    <n v="10"/>
    <n v="7.9"/>
    <n v="29"/>
  </r>
  <r>
    <x v="28"/>
    <x v="4"/>
    <x v="2"/>
    <x v="20"/>
    <n v="4"/>
    <n v="7.8"/>
    <n v="58"/>
  </r>
  <r>
    <x v="29"/>
    <x v="5"/>
    <x v="2"/>
    <x v="20"/>
    <n v="3"/>
    <n v="10"/>
    <n v="77"/>
  </r>
  <r>
    <x v="30"/>
    <x v="6"/>
    <x v="2"/>
    <x v="20"/>
    <n v="4"/>
    <n v="10.9"/>
    <n v="9"/>
  </r>
  <r>
    <x v="31"/>
    <x v="7"/>
    <x v="2"/>
    <x v="20"/>
    <n v="8"/>
    <n v="11.9"/>
    <n v="84"/>
  </r>
  <r>
    <x v="32"/>
    <x v="8"/>
    <x v="2"/>
    <x v="20"/>
    <n v="5"/>
    <n v="13.9"/>
    <n v="42"/>
  </r>
  <r>
    <x v="33"/>
    <x v="9"/>
    <x v="2"/>
    <x v="20"/>
    <n v="2"/>
    <n v="11.2"/>
    <n v="111"/>
  </r>
  <r>
    <x v="34"/>
    <x v="10"/>
    <x v="2"/>
    <x v="20"/>
    <n v="5"/>
    <n v="11.3"/>
    <n v="88"/>
  </r>
  <r>
    <x v="35"/>
    <x v="11"/>
    <x v="2"/>
    <x v="20"/>
    <n v="1"/>
    <n v="11.8"/>
    <n v="128"/>
  </r>
  <r>
    <x v="36"/>
    <x v="0"/>
    <x v="3"/>
    <x v="20"/>
    <n v="4"/>
    <n v="14.6"/>
    <n v="125"/>
  </r>
  <r>
    <x v="37"/>
    <x v="1"/>
    <x v="3"/>
    <x v="20"/>
    <n v="1"/>
    <n v="16.2"/>
    <n v="3"/>
  </r>
  <r>
    <x v="38"/>
    <x v="2"/>
    <x v="3"/>
    <x v="20"/>
    <n v="7"/>
    <n v="18.2"/>
    <n v="61"/>
  </r>
  <r>
    <x v="39"/>
    <x v="3"/>
    <x v="3"/>
    <x v="20"/>
    <n v="4"/>
    <n v="16.2"/>
    <n v="31"/>
  </r>
  <r>
    <x v="40"/>
    <x v="4"/>
    <x v="3"/>
    <x v="20"/>
    <n v="8"/>
    <n v="16.2"/>
    <n v="105"/>
  </r>
  <r>
    <x v="41"/>
    <x v="5"/>
    <x v="3"/>
    <x v="20"/>
    <n v="11"/>
    <n v="16.100000000000001"/>
    <n v="73"/>
  </r>
  <r>
    <x v="42"/>
    <x v="6"/>
    <x v="3"/>
    <x v="20"/>
    <n v="6"/>
    <n v="14.5"/>
    <n v="49"/>
  </r>
  <r>
    <x v="43"/>
    <x v="7"/>
    <x v="3"/>
    <x v="20"/>
    <n v="8"/>
    <n v="13.2"/>
    <n v="91"/>
  </r>
  <r>
    <x v="44"/>
    <x v="8"/>
    <x v="3"/>
    <x v="20"/>
    <n v="6"/>
    <n v="13.7"/>
    <n v="60"/>
  </r>
  <r>
    <x v="45"/>
    <x v="9"/>
    <x v="3"/>
    <x v="20"/>
    <n v="4"/>
    <n v="11.7"/>
    <n v="70"/>
  </r>
  <r>
    <x v="46"/>
    <x v="10"/>
    <x v="3"/>
    <x v="20"/>
    <n v="6"/>
    <n v="12.7"/>
    <n v="43"/>
  </r>
  <r>
    <x v="47"/>
    <x v="11"/>
    <x v="3"/>
    <x v="20"/>
    <n v="4"/>
    <n v="12.1"/>
    <n v="133"/>
  </r>
  <r>
    <x v="48"/>
    <x v="0"/>
    <x v="4"/>
    <x v="20"/>
    <n v="3"/>
    <n v="9.1"/>
    <n v="119"/>
  </r>
  <r>
    <x v="49"/>
    <x v="1"/>
    <x v="4"/>
    <x v="20"/>
    <n v="4"/>
    <n v="10.4"/>
    <n v="86"/>
  </r>
  <r>
    <x v="50"/>
    <x v="2"/>
    <x v="4"/>
    <x v="20"/>
    <n v="8"/>
    <n v="13"/>
    <n v="76"/>
  </r>
  <r>
    <x v="51"/>
    <x v="3"/>
    <x v="4"/>
    <x v="20"/>
    <n v="6"/>
    <n v="13.2"/>
    <n v="32"/>
  </r>
  <r>
    <x v="52"/>
    <x v="4"/>
    <x v="4"/>
    <x v="20"/>
    <n v="9"/>
    <n v="11.3"/>
    <n v="17"/>
  </r>
  <r>
    <x v="53"/>
    <x v="5"/>
    <x v="4"/>
    <x v="20"/>
    <n v="6"/>
    <n v="10.199999999999999"/>
    <n v="45"/>
  </r>
  <r>
    <x v="54"/>
    <x v="6"/>
    <x v="4"/>
    <x v="20"/>
    <n v="13"/>
    <n v="9.9"/>
    <n v="64"/>
  </r>
  <r>
    <x v="55"/>
    <x v="7"/>
    <x v="4"/>
    <x v="20"/>
    <n v="5"/>
    <n v="11"/>
    <n v="159"/>
  </r>
  <r>
    <x v="56"/>
    <x v="8"/>
    <x v="4"/>
    <x v="20"/>
    <n v="4"/>
    <n v="9.6999999999999993"/>
    <n v="72"/>
  </r>
  <r>
    <x v="57"/>
    <x v="9"/>
    <x v="4"/>
    <x v="20"/>
    <n v="2"/>
    <n v="9.6"/>
    <n v="46"/>
  </r>
  <r>
    <x v="58"/>
    <x v="10"/>
    <x v="4"/>
    <x v="20"/>
    <n v="5"/>
    <n v="10.199999999999999"/>
    <n v="29"/>
  </r>
  <r>
    <x v="59"/>
    <x v="11"/>
    <x v="4"/>
    <x v="20"/>
    <n v="7"/>
    <n v="10"/>
    <n v="23"/>
  </r>
  <r>
    <x v="60"/>
    <x v="0"/>
    <x v="5"/>
    <x v="20"/>
    <n v="5"/>
    <n v="10"/>
    <n v="16"/>
  </r>
  <r>
    <x v="61"/>
    <x v="1"/>
    <x v="5"/>
    <x v="20"/>
    <n v="4"/>
    <n v="9.1"/>
    <n v="32"/>
  </r>
  <r>
    <x v="62"/>
    <x v="2"/>
    <x v="5"/>
    <x v="20"/>
    <n v="5"/>
    <n v="8.8000000000000007"/>
    <n v="82"/>
  </r>
  <r>
    <x v="63"/>
    <x v="3"/>
    <x v="5"/>
    <x v="20"/>
    <n v="5"/>
    <n v="9.3000000000000007"/>
    <n v="48"/>
  </r>
  <r>
    <x v="64"/>
    <x v="4"/>
    <x v="5"/>
    <x v="20"/>
    <n v="9"/>
    <n v="9.8000000000000007"/>
    <n v="65"/>
  </r>
  <r>
    <x v="65"/>
    <x v="5"/>
    <x v="5"/>
    <x v="20"/>
    <n v="11"/>
    <n v="8.1999999999999993"/>
    <n v="78"/>
  </r>
  <r>
    <x v="66"/>
    <x v="6"/>
    <x v="5"/>
    <x v="20"/>
    <n v="11"/>
    <n v="8.1999999999999993"/>
    <n v="35"/>
  </r>
  <r>
    <x v="67"/>
    <x v="7"/>
    <x v="5"/>
    <x v="20"/>
    <n v="5"/>
    <n v="8"/>
    <n v="11"/>
  </r>
  <r>
    <x v="68"/>
    <x v="8"/>
    <x v="5"/>
    <x v="20"/>
    <n v="12"/>
    <n v="7.3"/>
    <n v="10"/>
  </r>
  <r>
    <x v="69"/>
    <x v="9"/>
    <x v="5"/>
    <x v="20"/>
    <n v="6"/>
    <n v="6.4"/>
    <n v="18"/>
  </r>
  <r>
    <x v="70"/>
    <x v="10"/>
    <x v="5"/>
    <x v="20"/>
    <n v="5"/>
    <n v="7.1"/>
    <n v="37"/>
  </r>
  <r>
    <x v="71"/>
    <x v="11"/>
    <x v="5"/>
    <x v="20"/>
    <n v="4"/>
    <n v="7.5"/>
    <n v="120"/>
  </r>
  <r>
    <x v="72"/>
    <x v="0"/>
    <x v="6"/>
    <x v="20"/>
    <n v="3"/>
    <n v="6.7"/>
    <n v="106"/>
  </r>
  <r>
    <x v="73"/>
    <x v="1"/>
    <x v="6"/>
    <x v="20"/>
    <n v="7"/>
    <n v="6.2"/>
    <n v="43"/>
  </r>
  <r>
    <x v="74"/>
    <x v="2"/>
    <x v="6"/>
    <x v="20"/>
    <n v="14"/>
    <n v="5.4"/>
    <n v="28"/>
  </r>
  <r>
    <x v="75"/>
    <x v="3"/>
    <x v="6"/>
    <x v="20"/>
    <n v="9"/>
    <n v="4.5999999999999996"/>
    <n v="9"/>
  </r>
  <r>
    <x v="76"/>
    <x v="4"/>
    <x v="6"/>
    <x v="20"/>
    <n v="10"/>
    <n v="5.3"/>
    <n v="42"/>
  </r>
  <r>
    <x v="77"/>
    <x v="5"/>
    <x v="6"/>
    <x v="20"/>
    <n v="9"/>
    <n v="4.5"/>
    <n v="24"/>
  </r>
  <r>
    <x v="78"/>
    <x v="6"/>
    <x v="6"/>
    <x v="20"/>
    <n v="14"/>
    <n v="4.7"/>
    <n v="68"/>
  </r>
  <r>
    <x v="79"/>
    <x v="7"/>
    <x v="6"/>
    <x v="20"/>
    <n v="8"/>
    <n v="5.0999999999999996"/>
    <n v="24"/>
  </r>
  <r>
    <x v="80"/>
    <x v="8"/>
    <x v="6"/>
    <x v="20"/>
    <n v="10"/>
    <n v="5.0999999999999996"/>
    <n v="10"/>
  </r>
  <r>
    <x v="81"/>
    <x v="9"/>
    <x v="6"/>
    <x v="20"/>
    <n v="5"/>
    <n v="4"/>
    <n v="14"/>
  </r>
  <r>
    <x v="82"/>
    <x v="10"/>
    <x v="6"/>
    <x v="20"/>
    <n v="11"/>
    <n v="3.5"/>
    <n v="23"/>
  </r>
  <r>
    <x v="83"/>
    <x v="11"/>
    <x v="6"/>
    <x v="20"/>
    <n v="11"/>
    <n v="2.7"/>
    <n v="7"/>
  </r>
  <r>
    <x v="84"/>
    <x v="0"/>
    <x v="7"/>
    <x v="20"/>
    <n v="5"/>
    <n v="3.3"/>
    <n v="26"/>
  </r>
  <r>
    <x v="85"/>
    <x v="1"/>
    <x v="7"/>
    <x v="20"/>
    <n v="7"/>
    <n v="3.1"/>
    <n v="48"/>
  </r>
  <r>
    <x v="86"/>
    <x v="2"/>
    <x v="7"/>
    <x v="20"/>
    <n v="8"/>
    <n v="3.1"/>
    <n v="41"/>
  </r>
  <r>
    <x v="87"/>
    <x v="3"/>
    <x v="7"/>
    <x v="20"/>
    <n v="11"/>
    <n v="3.3"/>
    <n v="18"/>
  </r>
  <r>
    <x v="88"/>
    <x v="4"/>
    <x v="7"/>
    <x v="20"/>
    <n v="9"/>
    <n v="3.5"/>
    <n v="41"/>
  </r>
  <r>
    <x v="89"/>
    <x v="5"/>
    <x v="7"/>
    <x v="20"/>
    <n v="7"/>
    <n v="3.3"/>
    <n v="4"/>
  </r>
  <r>
    <x v="90"/>
    <x v="6"/>
    <x v="7"/>
    <x v="20"/>
    <n v="7"/>
    <n v="3.9"/>
    <n v="35"/>
  </r>
  <r>
    <x v="91"/>
    <x v="7"/>
    <x v="7"/>
    <x v="20"/>
    <n v="18"/>
    <n v="3.6"/>
    <n v="8"/>
  </r>
  <r>
    <x v="92"/>
    <x v="8"/>
    <x v="7"/>
    <x v="20"/>
    <n v="5"/>
    <n v="3.1"/>
    <n v="19"/>
  </r>
  <r>
    <x v="93"/>
    <x v="9"/>
    <x v="7"/>
    <x v="20"/>
    <n v="11"/>
    <n v="3.3"/>
    <n v="44"/>
  </r>
  <r>
    <x v="94"/>
    <x v="10"/>
    <x v="7"/>
    <x v="20"/>
    <n v="9"/>
    <n v="2.9"/>
    <n v="60"/>
  </r>
  <r>
    <x v="95"/>
    <x v="11"/>
    <x v="7"/>
    <x v="20"/>
    <n v="7"/>
    <n v="3"/>
    <n v="20"/>
  </r>
  <r>
    <x v="96"/>
    <x v="0"/>
    <x v="8"/>
    <x v="20"/>
    <n v="9"/>
    <n v="3"/>
    <n v="36"/>
  </r>
  <r>
    <x v="97"/>
    <x v="1"/>
    <x v="8"/>
    <x v="20"/>
    <n v="7"/>
    <n v="3.3"/>
    <n v="9"/>
  </r>
  <r>
    <x v="98"/>
    <x v="2"/>
    <x v="8"/>
    <x v="20"/>
    <n v="10"/>
    <n v="3.3"/>
    <n v="43"/>
  </r>
  <r>
    <x v="99"/>
    <x v="3"/>
    <x v="8"/>
    <x v="20"/>
    <n v="10"/>
    <n v="4.0999999999999996"/>
    <n v="13"/>
  </r>
  <r>
    <x v="100"/>
    <x v="4"/>
    <x v="8"/>
    <x v="20"/>
    <n v="9"/>
    <n v="4.4000000000000004"/>
    <n v="10"/>
  </r>
  <r>
    <x v="101"/>
    <x v="5"/>
    <x v="8"/>
    <x v="20"/>
    <n v="11"/>
    <n v="4.5"/>
    <n v="15"/>
  </r>
  <r>
    <x v="102"/>
    <x v="6"/>
    <x v="8"/>
    <x v="20"/>
    <n v="12"/>
    <n v="4.7"/>
    <n v="22"/>
  </r>
  <r>
    <x v="103"/>
    <x v="7"/>
    <x v="8"/>
    <x v="20"/>
    <n v="8"/>
    <n v="6.6"/>
    <n v="22"/>
  </r>
  <r>
    <x v="104"/>
    <x v="8"/>
    <x v="8"/>
    <x v="20"/>
    <n v="7"/>
    <n v="6.3"/>
    <n v="10"/>
  </r>
  <r>
    <x v="105"/>
    <x v="9"/>
    <x v="8"/>
    <x v="20"/>
    <n v="17"/>
    <n v="5.2"/>
    <n v="28"/>
  </r>
  <r>
    <x v="106"/>
    <x v="10"/>
    <x v="8"/>
    <x v="20"/>
    <n v="9"/>
    <n v="4.5999999999999996"/>
    <n v="21"/>
  </r>
  <r>
    <x v="107"/>
    <x v="11"/>
    <x v="8"/>
    <x v="20"/>
    <n v="14"/>
    <n v="3.5"/>
    <n v="54"/>
  </r>
  <r>
    <x v="108"/>
    <x v="0"/>
    <x v="9"/>
    <x v="20"/>
    <n v="8"/>
    <n v="3.3"/>
    <n v="81"/>
  </r>
  <r>
    <x v="109"/>
    <x v="1"/>
    <x v="9"/>
    <x v="20"/>
    <n v="12"/>
    <n v="2.8"/>
    <n v="112"/>
  </r>
  <r>
    <x v="110"/>
    <x v="2"/>
    <x v="9"/>
    <x v="20"/>
    <n v="7"/>
    <n v="2.6"/>
    <n v="76"/>
  </r>
  <r>
    <x v="111"/>
    <x v="3"/>
    <x v="9"/>
    <x v="20"/>
    <n v="10"/>
    <n v="3"/>
    <n v="42"/>
  </r>
  <r>
    <x v="112"/>
    <x v="4"/>
    <x v="9"/>
    <x v="20"/>
    <n v="14"/>
    <n v="4.3"/>
    <n v="8"/>
  </r>
  <r>
    <x v="113"/>
    <x v="5"/>
    <x v="9"/>
    <x v="20"/>
    <n v="13"/>
    <n v="3.4"/>
    <n v="12"/>
  </r>
  <r>
    <x v="114"/>
    <x v="6"/>
    <x v="9"/>
    <x v="20"/>
    <n v="19"/>
    <n v="3.5"/>
    <n v="27"/>
  </r>
  <r>
    <x v="115"/>
    <x v="7"/>
    <x v="9"/>
    <x v="20"/>
    <n v="23"/>
    <n v="2.9"/>
    <n v="19"/>
  </r>
  <r>
    <x v="116"/>
    <x v="8"/>
    <x v="9"/>
    <x v="20"/>
    <n v="14"/>
    <n v="3"/>
    <n v="21"/>
  </r>
  <r>
    <x v="117"/>
    <x v="9"/>
    <x v="9"/>
    <x v="20"/>
    <n v="9"/>
    <n v="2.9"/>
    <n v="41"/>
  </r>
  <r>
    <x v="118"/>
    <x v="10"/>
    <x v="9"/>
    <x v="20"/>
    <n v="11"/>
    <n v="2.2999999999999998"/>
    <n v="53"/>
  </r>
  <r>
    <x v="119"/>
    <x v="11"/>
    <x v="9"/>
    <x v="20"/>
    <n v="18"/>
    <n v="1.7"/>
    <n v="27"/>
  </r>
  <r>
    <x v="120"/>
    <x v="0"/>
    <x v="10"/>
    <x v="20"/>
    <n v="11"/>
    <n v="2"/>
    <n v="43"/>
  </r>
  <r>
    <x v="121"/>
    <x v="1"/>
    <x v="10"/>
    <x v="20"/>
    <n v="6"/>
    <n v="1.7"/>
    <n v="51"/>
  </r>
  <r>
    <x v="122"/>
    <x v="2"/>
    <x v="10"/>
    <x v="20"/>
    <n v="11"/>
    <n v="1.1000000000000001"/>
    <n v="9"/>
  </r>
  <r>
    <x v="123"/>
    <x v="3"/>
    <x v="10"/>
    <x v="20"/>
    <n v="17"/>
    <n v="1.3"/>
    <n v="6"/>
  </r>
  <r>
    <x v="124"/>
    <x v="4"/>
    <x v="10"/>
    <x v="20"/>
    <n v="11"/>
    <n v="1.5"/>
    <n v="10"/>
  </r>
  <r>
    <x v="125"/>
    <x v="5"/>
    <x v="10"/>
    <x v="20"/>
    <n v="22"/>
    <n v="1.8"/>
    <n v="6"/>
  </r>
  <r>
    <x v="126"/>
    <x v="6"/>
    <x v="10"/>
    <x v="20"/>
    <n v="17"/>
    <n v="2"/>
    <n v="6"/>
  </r>
  <r>
    <x v="127"/>
    <x v="7"/>
    <x v="10"/>
    <x v="20"/>
    <n v="25"/>
    <n v="2"/>
    <n v="12"/>
  </r>
  <r>
    <x v="128"/>
    <x v="8"/>
    <x v="10"/>
    <x v="20"/>
    <n v="18"/>
    <n v="2"/>
    <n v="5"/>
  </r>
  <r>
    <x v="129"/>
    <x v="9"/>
    <x v="10"/>
    <x v="20"/>
    <n v="12"/>
    <n v="2.1"/>
    <n v="6"/>
  </r>
  <r>
    <x v="130"/>
    <x v="10"/>
    <x v="10"/>
    <x v="20"/>
    <n v="12"/>
    <n v="1.8"/>
    <n v="31"/>
  </r>
  <r>
    <x v="131"/>
    <x v="11"/>
    <x v="10"/>
    <x v="20"/>
    <n v="10"/>
    <n v="1.3"/>
    <n v="41"/>
  </r>
  <r>
    <x v="132"/>
    <x v="0"/>
    <x v="11"/>
    <x v="20"/>
    <n v="11"/>
    <n v="1"/>
    <n v="46"/>
  </r>
  <r>
    <x v="133"/>
    <x v="1"/>
    <x v="11"/>
    <x v="20"/>
    <n v="9"/>
    <n v="1"/>
    <n v="25"/>
  </r>
  <r>
    <x v="134"/>
    <x v="2"/>
    <x v="11"/>
    <x v="20"/>
    <n v="9"/>
    <n v="1.2"/>
    <n v="82"/>
  </r>
  <r>
    <x v="135"/>
    <x v="3"/>
    <x v="11"/>
    <x v="20"/>
    <n v="8"/>
    <n v="1.2"/>
    <n v="5"/>
  </r>
  <r>
    <x v="136"/>
    <x v="4"/>
    <x v="11"/>
    <x v="20"/>
    <n v="12"/>
    <n v="1.2"/>
    <n v="5"/>
  </r>
  <r>
    <x v="137"/>
    <x v="5"/>
    <x v="11"/>
    <x v="20"/>
    <n v="18"/>
    <n v="1.7"/>
    <n v="6"/>
  </r>
  <r>
    <x v="138"/>
    <x v="6"/>
    <x v="11"/>
    <x v="20"/>
    <n v="14"/>
    <n v="1.8"/>
    <n v="5"/>
  </r>
  <r>
    <x v="139"/>
    <x v="7"/>
    <x v="11"/>
    <x v="20"/>
    <n v="17"/>
    <n v="1.8"/>
    <n v="13"/>
  </r>
  <r>
    <x v="140"/>
    <x v="8"/>
    <x v="11"/>
    <x v="20"/>
    <n v="16"/>
    <n v="1.9"/>
    <n v="12"/>
  </r>
  <r>
    <x v="141"/>
    <x v="9"/>
    <x v="11"/>
    <x v="20"/>
    <n v="10"/>
    <n v="1.7"/>
    <n v="9"/>
  </r>
  <r>
    <x v="142"/>
    <x v="10"/>
    <x v="11"/>
    <x v="20"/>
    <n v="10"/>
    <n v="1.2"/>
    <n v="24"/>
  </r>
  <r>
    <x v="143"/>
    <x v="11"/>
    <x v="11"/>
    <x v="20"/>
    <n v="16"/>
    <n v="1.1000000000000001"/>
    <n v="15"/>
  </r>
  <r>
    <x v="144"/>
    <x v="0"/>
    <x v="12"/>
    <x v="20"/>
    <n v="6"/>
    <n v="0.9"/>
    <n v="17"/>
  </r>
  <r>
    <x v="145"/>
    <x v="1"/>
    <x v="12"/>
    <x v="20"/>
    <n v="3"/>
    <n v="1"/>
    <n v="35"/>
  </r>
  <r>
    <x v="146"/>
    <x v="2"/>
    <x v="12"/>
    <x v="20"/>
    <n v="10"/>
    <n v="1.3"/>
    <n v="26"/>
  </r>
  <r>
    <x v="147"/>
    <x v="3"/>
    <x v="12"/>
    <x v="20"/>
    <n v="7"/>
    <n v="1.4"/>
    <n v="9"/>
  </r>
  <r>
    <x v="148"/>
    <x v="4"/>
    <x v="12"/>
    <x v="20"/>
    <n v="16"/>
    <n v="1.6"/>
    <n v="7"/>
  </r>
  <r>
    <x v="149"/>
    <x v="5"/>
    <x v="12"/>
    <x v="20"/>
    <n v="12"/>
    <n v="1.8"/>
    <n v="11"/>
  </r>
  <r>
    <x v="150"/>
    <x v="6"/>
    <x v="12"/>
    <x v="20"/>
    <n v="19"/>
    <n v="1.9"/>
    <n v="18"/>
  </r>
  <r>
    <x v="151"/>
    <x v="7"/>
    <x v="12"/>
    <x v="20"/>
    <n v="21"/>
    <n v="1.5"/>
    <n v="7"/>
  </r>
  <r>
    <x v="152"/>
    <x v="8"/>
    <x v="12"/>
    <x v="20"/>
    <n v="13"/>
    <n v="1.6"/>
    <n v="11"/>
  </r>
  <r>
    <x v="153"/>
    <x v="9"/>
    <x v="12"/>
    <x v="20"/>
    <n v="11"/>
    <n v="2"/>
    <n v="22"/>
  </r>
  <r>
    <x v="154"/>
    <x v="10"/>
    <x v="12"/>
    <x v="20"/>
    <n v="7"/>
    <n v="0.9"/>
    <n v="24"/>
  </r>
  <r>
    <x v="155"/>
    <x v="11"/>
    <x v="12"/>
    <x v="20"/>
    <n v="12"/>
    <n v="0.7"/>
    <n v="30"/>
  </r>
  <r>
    <x v="156"/>
    <x v="0"/>
    <x v="13"/>
    <x v="20"/>
    <n v="2"/>
    <n v="0.6"/>
    <n v="38"/>
  </r>
  <r>
    <x v="157"/>
    <x v="1"/>
    <x v="13"/>
    <x v="20"/>
    <n v="5"/>
    <n v="1.1000000000000001"/>
    <n v="2"/>
  </r>
  <r>
    <x v="158"/>
    <x v="2"/>
    <x v="13"/>
    <x v="20"/>
    <n v="10"/>
    <n v="0.5"/>
    <n v="8"/>
  </r>
  <r>
    <x v="159"/>
    <x v="3"/>
    <x v="13"/>
    <x v="20"/>
    <n v="13"/>
    <n v="0.6"/>
    <n v="16"/>
  </r>
  <r>
    <x v="160"/>
    <x v="4"/>
    <x v="13"/>
    <x v="20"/>
    <n v="17"/>
    <n v="0.8"/>
    <n v="5"/>
  </r>
  <r>
    <x v="161"/>
    <x v="5"/>
    <x v="13"/>
    <x v="20"/>
    <n v="17"/>
    <n v="1.3"/>
    <n v="5"/>
  </r>
  <r>
    <x v="162"/>
    <x v="6"/>
    <x v="13"/>
    <x v="20"/>
    <n v="10"/>
    <n v="1.1000000000000001"/>
    <n v="7"/>
  </r>
  <r>
    <x v="164"/>
    <x v="8"/>
    <x v="13"/>
    <x v="20"/>
    <n v="19"/>
    <n v="0.9"/>
    <n v="4"/>
  </r>
  <r>
    <x v="165"/>
    <x v="9"/>
    <x v="13"/>
    <x v="20"/>
    <n v="9"/>
    <n v="0.8"/>
    <n v="4"/>
  </r>
  <r>
    <x v="0"/>
    <x v="0"/>
    <x v="0"/>
    <x v="21"/>
    <n v="10"/>
    <n v="4.4000000000000004"/>
    <n v="38"/>
  </r>
  <r>
    <x v="1"/>
    <x v="1"/>
    <x v="0"/>
    <x v="21"/>
    <n v="13"/>
    <n v="4.5999999999999996"/>
    <n v="141"/>
  </r>
  <r>
    <x v="2"/>
    <x v="2"/>
    <x v="0"/>
    <x v="21"/>
    <n v="14"/>
    <n v="5.4"/>
    <n v="39"/>
  </r>
  <r>
    <x v="3"/>
    <x v="3"/>
    <x v="0"/>
    <x v="21"/>
    <n v="13"/>
    <n v="5.8"/>
    <n v="32"/>
  </r>
  <r>
    <x v="4"/>
    <x v="4"/>
    <x v="0"/>
    <x v="21"/>
    <n v="23"/>
    <n v="6.5"/>
    <n v="48"/>
  </r>
  <r>
    <x v="5"/>
    <x v="5"/>
    <x v="0"/>
    <x v="21"/>
    <n v="25"/>
    <n v="6.3"/>
    <n v="35"/>
  </r>
  <r>
    <x v="6"/>
    <x v="6"/>
    <x v="0"/>
    <x v="21"/>
    <n v="16"/>
    <n v="5.7"/>
    <n v="30"/>
  </r>
  <r>
    <x v="7"/>
    <x v="7"/>
    <x v="0"/>
    <x v="21"/>
    <n v="20"/>
    <n v="5.5"/>
    <n v="60"/>
  </r>
  <r>
    <x v="8"/>
    <x v="8"/>
    <x v="0"/>
    <x v="21"/>
    <n v="19"/>
    <n v="6"/>
    <n v="53"/>
  </r>
  <r>
    <x v="9"/>
    <x v="9"/>
    <x v="0"/>
    <x v="21"/>
    <n v="14"/>
    <n v="6.5"/>
    <n v="55"/>
  </r>
  <r>
    <x v="10"/>
    <x v="10"/>
    <x v="0"/>
    <x v="21"/>
    <n v="13"/>
    <n v="6.5"/>
    <n v="31"/>
  </r>
  <r>
    <x v="11"/>
    <x v="11"/>
    <x v="0"/>
    <x v="21"/>
    <n v="17"/>
    <n v="6"/>
    <n v="68"/>
  </r>
  <r>
    <x v="12"/>
    <x v="0"/>
    <x v="1"/>
    <x v="21"/>
    <n v="12"/>
    <n v="6.1"/>
    <n v="89"/>
  </r>
  <r>
    <x v="13"/>
    <x v="1"/>
    <x v="1"/>
    <x v="21"/>
    <n v="11"/>
    <n v="6.9"/>
    <n v="188"/>
  </r>
  <r>
    <x v="14"/>
    <x v="2"/>
    <x v="1"/>
    <x v="21"/>
    <n v="18"/>
    <n v="6.9"/>
    <n v="110"/>
  </r>
  <r>
    <x v="15"/>
    <x v="3"/>
    <x v="1"/>
    <x v="21"/>
    <n v="18"/>
    <n v="6.4"/>
    <n v="56"/>
  </r>
  <r>
    <x v="16"/>
    <x v="4"/>
    <x v="1"/>
    <x v="21"/>
    <n v="20"/>
    <n v="6.6"/>
    <n v="45"/>
  </r>
  <r>
    <x v="17"/>
    <x v="5"/>
    <x v="1"/>
    <x v="21"/>
    <n v="20"/>
    <n v="7"/>
    <n v="38"/>
  </r>
  <r>
    <x v="18"/>
    <x v="6"/>
    <x v="1"/>
    <x v="21"/>
    <n v="21"/>
    <n v="6.9"/>
    <n v="53"/>
  </r>
  <r>
    <x v="19"/>
    <x v="7"/>
    <x v="1"/>
    <x v="21"/>
    <n v="21"/>
    <n v="6.9"/>
    <n v="85"/>
  </r>
  <r>
    <x v="20"/>
    <x v="8"/>
    <x v="1"/>
    <x v="21"/>
    <n v="10"/>
    <n v="6.4"/>
    <n v="69"/>
  </r>
  <r>
    <x v="21"/>
    <x v="9"/>
    <x v="1"/>
    <x v="21"/>
    <n v="10"/>
    <n v="6.9"/>
    <n v="31"/>
  </r>
  <r>
    <x v="22"/>
    <x v="10"/>
    <x v="1"/>
    <x v="21"/>
    <n v="8"/>
    <n v="6.2"/>
    <n v="93"/>
  </r>
  <r>
    <x v="23"/>
    <x v="11"/>
    <x v="1"/>
    <x v="21"/>
    <n v="14"/>
    <n v="5.3"/>
    <n v="57"/>
  </r>
  <r>
    <x v="24"/>
    <x v="0"/>
    <x v="2"/>
    <x v="21"/>
    <n v="8"/>
    <n v="5.3"/>
    <n v="85"/>
  </r>
  <r>
    <x v="25"/>
    <x v="1"/>
    <x v="2"/>
    <x v="21"/>
    <n v="11"/>
    <n v="6.2"/>
    <n v="107"/>
  </r>
  <r>
    <x v="26"/>
    <x v="2"/>
    <x v="2"/>
    <x v="21"/>
    <n v="4"/>
    <n v="6.4"/>
    <n v="123"/>
  </r>
  <r>
    <x v="27"/>
    <x v="3"/>
    <x v="2"/>
    <x v="21"/>
    <n v="9"/>
    <n v="7.5"/>
    <n v="249"/>
  </r>
  <r>
    <x v="28"/>
    <x v="4"/>
    <x v="2"/>
    <x v="21"/>
    <n v="8"/>
    <n v="8.8000000000000007"/>
    <n v="136"/>
  </r>
  <r>
    <x v="29"/>
    <x v="5"/>
    <x v="2"/>
    <x v="21"/>
    <n v="7"/>
    <n v="9.3000000000000007"/>
    <n v="90"/>
  </r>
  <r>
    <x v="30"/>
    <x v="6"/>
    <x v="2"/>
    <x v="21"/>
    <n v="6"/>
    <n v="11.2"/>
    <n v="71"/>
  </r>
  <r>
    <x v="31"/>
    <x v="7"/>
    <x v="2"/>
    <x v="21"/>
    <n v="13"/>
    <n v="9.6"/>
    <n v="57"/>
  </r>
  <r>
    <x v="32"/>
    <x v="8"/>
    <x v="2"/>
    <x v="21"/>
    <n v="8"/>
    <n v="8.6999999999999993"/>
    <n v="72"/>
  </r>
  <r>
    <x v="33"/>
    <x v="9"/>
    <x v="2"/>
    <x v="21"/>
    <n v="12"/>
    <n v="7.6"/>
    <n v="106"/>
  </r>
  <r>
    <x v="34"/>
    <x v="10"/>
    <x v="2"/>
    <x v="21"/>
    <n v="3"/>
    <n v="7.6"/>
    <n v="19"/>
  </r>
  <r>
    <x v="35"/>
    <x v="11"/>
    <x v="2"/>
    <x v="21"/>
    <n v="7"/>
    <n v="7.1"/>
    <n v="37"/>
  </r>
  <r>
    <x v="36"/>
    <x v="0"/>
    <x v="3"/>
    <x v="21"/>
    <n v="2"/>
    <n v="8.1"/>
    <n v="192"/>
  </r>
  <r>
    <x v="37"/>
    <x v="1"/>
    <x v="3"/>
    <x v="21"/>
    <n v="5"/>
    <n v="8"/>
    <n v="76"/>
  </r>
  <r>
    <x v="38"/>
    <x v="2"/>
    <x v="3"/>
    <x v="21"/>
    <n v="5"/>
    <n v="8.3000000000000007"/>
    <n v="35"/>
  </r>
  <r>
    <x v="39"/>
    <x v="3"/>
    <x v="3"/>
    <x v="21"/>
    <n v="4"/>
    <n v="8.9"/>
    <n v="68"/>
  </r>
  <r>
    <x v="40"/>
    <x v="4"/>
    <x v="3"/>
    <x v="21"/>
    <n v="8"/>
    <n v="11.2"/>
    <n v="50"/>
  </r>
  <r>
    <x v="41"/>
    <x v="5"/>
    <x v="3"/>
    <x v="21"/>
    <n v="3"/>
    <n v="11.2"/>
    <n v="42"/>
  </r>
  <r>
    <x v="42"/>
    <x v="6"/>
    <x v="3"/>
    <x v="21"/>
    <n v="12"/>
    <n v="11.9"/>
    <n v="67"/>
  </r>
  <r>
    <x v="43"/>
    <x v="7"/>
    <x v="3"/>
    <x v="21"/>
    <n v="5"/>
    <n v="13.4"/>
    <n v="224"/>
  </r>
  <r>
    <x v="44"/>
    <x v="8"/>
    <x v="3"/>
    <x v="21"/>
    <n v="4"/>
    <n v="15.5"/>
    <n v="94"/>
  </r>
  <r>
    <x v="45"/>
    <x v="9"/>
    <x v="3"/>
    <x v="21"/>
    <n v="14"/>
    <n v="12.7"/>
    <n v="76"/>
  </r>
  <r>
    <x v="46"/>
    <x v="10"/>
    <x v="3"/>
    <x v="21"/>
    <n v="14"/>
    <n v="11.8"/>
    <n v="90"/>
  </r>
  <r>
    <x v="47"/>
    <x v="11"/>
    <x v="3"/>
    <x v="21"/>
    <n v="7"/>
    <n v="10.6"/>
    <n v="181"/>
  </r>
  <r>
    <x v="48"/>
    <x v="0"/>
    <x v="4"/>
    <x v="21"/>
    <n v="4"/>
    <n v="9.8000000000000007"/>
    <n v="182"/>
  </r>
  <r>
    <x v="49"/>
    <x v="1"/>
    <x v="4"/>
    <x v="21"/>
    <n v="5"/>
    <n v="10.8"/>
    <n v="23"/>
  </r>
  <r>
    <x v="50"/>
    <x v="2"/>
    <x v="4"/>
    <x v="21"/>
    <n v="6"/>
    <n v="11.7"/>
    <n v="112"/>
  </r>
  <r>
    <x v="51"/>
    <x v="3"/>
    <x v="4"/>
    <x v="21"/>
    <n v="9"/>
    <n v="10.7"/>
    <n v="72"/>
  </r>
  <r>
    <x v="52"/>
    <x v="4"/>
    <x v="4"/>
    <x v="21"/>
    <n v="9"/>
    <n v="12.4"/>
    <n v="32"/>
  </r>
  <r>
    <x v="53"/>
    <x v="5"/>
    <x v="4"/>
    <x v="21"/>
    <n v="11"/>
    <n v="11.5"/>
    <n v="35"/>
  </r>
  <r>
    <x v="54"/>
    <x v="6"/>
    <x v="4"/>
    <x v="21"/>
    <n v="5"/>
    <n v="12.6"/>
    <n v="20"/>
  </r>
  <r>
    <x v="55"/>
    <x v="7"/>
    <x v="4"/>
    <x v="21"/>
    <n v="2"/>
    <n v="11.1"/>
    <n v="58"/>
  </r>
  <r>
    <x v="56"/>
    <x v="8"/>
    <x v="4"/>
    <x v="21"/>
    <n v="13"/>
    <n v="9.6"/>
    <n v="82"/>
  </r>
  <r>
    <x v="57"/>
    <x v="9"/>
    <x v="4"/>
    <x v="21"/>
    <n v="7"/>
    <n v="11.3"/>
    <n v="32"/>
  </r>
  <r>
    <x v="58"/>
    <x v="10"/>
    <x v="4"/>
    <x v="21"/>
    <n v="6"/>
    <n v="10.1"/>
    <n v="46"/>
  </r>
  <r>
    <x v="59"/>
    <x v="11"/>
    <x v="4"/>
    <x v="21"/>
    <n v="5"/>
    <n v="10.199999999999999"/>
    <n v="48"/>
  </r>
  <r>
    <x v="60"/>
    <x v="0"/>
    <x v="5"/>
    <x v="21"/>
    <n v="8"/>
    <n v="8.6999999999999993"/>
    <n v="80"/>
  </r>
  <r>
    <x v="61"/>
    <x v="1"/>
    <x v="5"/>
    <x v="21"/>
    <n v="4"/>
    <n v="9.4"/>
    <n v="107"/>
  </r>
  <r>
    <x v="62"/>
    <x v="2"/>
    <x v="5"/>
    <x v="21"/>
    <n v="11"/>
    <n v="10.4"/>
    <n v="61"/>
  </r>
  <r>
    <x v="63"/>
    <x v="3"/>
    <x v="5"/>
    <x v="21"/>
    <n v="8"/>
    <n v="11.7"/>
    <n v="56"/>
  </r>
  <r>
    <x v="64"/>
    <x v="4"/>
    <x v="5"/>
    <x v="21"/>
    <n v="11"/>
    <n v="11.2"/>
    <n v="71"/>
  </r>
  <r>
    <x v="65"/>
    <x v="5"/>
    <x v="5"/>
    <x v="21"/>
    <n v="3"/>
    <n v="11.1"/>
    <n v="11"/>
  </r>
  <r>
    <x v="66"/>
    <x v="6"/>
    <x v="5"/>
    <x v="21"/>
    <n v="8"/>
    <n v="11.7"/>
    <n v="74"/>
  </r>
  <r>
    <x v="67"/>
    <x v="7"/>
    <x v="5"/>
    <x v="21"/>
    <n v="7"/>
    <n v="11.5"/>
    <n v="11"/>
  </r>
  <r>
    <x v="68"/>
    <x v="8"/>
    <x v="5"/>
    <x v="21"/>
    <n v="5"/>
    <n v="11.3"/>
    <n v="21"/>
  </r>
  <r>
    <x v="69"/>
    <x v="9"/>
    <x v="5"/>
    <x v="21"/>
    <n v="6"/>
    <n v="10.6"/>
    <n v="29"/>
  </r>
  <r>
    <x v="70"/>
    <x v="10"/>
    <x v="5"/>
    <x v="21"/>
    <n v="7"/>
    <n v="10.6"/>
    <n v="75"/>
  </r>
  <r>
    <x v="71"/>
    <x v="11"/>
    <x v="5"/>
    <x v="21"/>
    <n v="5"/>
    <n v="8.5"/>
    <n v="103"/>
  </r>
  <r>
    <x v="72"/>
    <x v="0"/>
    <x v="6"/>
    <x v="21"/>
    <n v="5"/>
    <n v="7.4"/>
    <n v="96"/>
  </r>
  <r>
    <x v="73"/>
    <x v="1"/>
    <x v="6"/>
    <x v="21"/>
    <n v="12"/>
    <n v="7.2"/>
    <n v="62"/>
  </r>
  <r>
    <x v="74"/>
    <x v="2"/>
    <x v="6"/>
    <x v="21"/>
    <n v="8"/>
    <n v="6.6"/>
    <n v="46"/>
  </r>
  <r>
    <x v="75"/>
    <x v="3"/>
    <x v="6"/>
    <x v="21"/>
    <n v="9"/>
    <n v="6.7"/>
    <n v="38"/>
  </r>
  <r>
    <x v="76"/>
    <x v="4"/>
    <x v="6"/>
    <x v="21"/>
    <n v="11"/>
    <n v="6.9"/>
    <n v="50"/>
  </r>
  <r>
    <x v="77"/>
    <x v="5"/>
    <x v="6"/>
    <x v="21"/>
    <n v="9"/>
    <n v="6.6"/>
    <n v="65"/>
  </r>
  <r>
    <x v="78"/>
    <x v="6"/>
    <x v="6"/>
    <x v="21"/>
    <n v="7"/>
    <n v="6.2"/>
    <n v="14"/>
  </r>
  <r>
    <x v="79"/>
    <x v="7"/>
    <x v="6"/>
    <x v="21"/>
    <n v="9"/>
    <n v="6.7"/>
    <n v="21"/>
  </r>
  <r>
    <x v="80"/>
    <x v="8"/>
    <x v="6"/>
    <x v="21"/>
    <n v="11"/>
    <n v="5.9"/>
    <n v="74"/>
  </r>
  <r>
    <x v="81"/>
    <x v="9"/>
    <x v="6"/>
    <x v="21"/>
    <n v="10"/>
    <n v="5.0999999999999996"/>
    <n v="37"/>
  </r>
  <r>
    <x v="82"/>
    <x v="10"/>
    <x v="6"/>
    <x v="21"/>
    <n v="14"/>
    <n v="4.8"/>
    <n v="40"/>
  </r>
  <r>
    <x v="83"/>
    <x v="11"/>
    <x v="6"/>
    <x v="21"/>
    <n v="7"/>
    <n v="4.5"/>
    <n v="58"/>
  </r>
  <r>
    <x v="84"/>
    <x v="0"/>
    <x v="7"/>
    <x v="21"/>
    <n v="4"/>
    <n v="4.9000000000000004"/>
    <n v="28"/>
  </r>
  <r>
    <x v="85"/>
    <x v="1"/>
    <x v="7"/>
    <x v="21"/>
    <n v="7"/>
    <n v="5.3"/>
    <n v="50"/>
  </r>
  <r>
    <x v="86"/>
    <x v="2"/>
    <x v="7"/>
    <x v="21"/>
    <n v="13"/>
    <n v="4"/>
    <n v="45"/>
  </r>
  <r>
    <x v="87"/>
    <x v="3"/>
    <x v="7"/>
    <x v="21"/>
    <n v="10"/>
    <n v="4.9000000000000004"/>
    <n v="28"/>
  </r>
  <r>
    <x v="88"/>
    <x v="4"/>
    <x v="7"/>
    <x v="21"/>
    <n v="15"/>
    <n v="4.8"/>
    <n v="61"/>
  </r>
  <r>
    <x v="89"/>
    <x v="5"/>
    <x v="7"/>
    <x v="21"/>
    <n v="7"/>
    <n v="4.0999999999999996"/>
    <n v="53"/>
  </r>
  <r>
    <x v="90"/>
    <x v="6"/>
    <x v="7"/>
    <x v="21"/>
    <n v="8"/>
    <n v="4.8"/>
    <n v="17"/>
  </r>
  <r>
    <x v="91"/>
    <x v="7"/>
    <x v="7"/>
    <x v="21"/>
    <n v="12"/>
    <n v="5.9"/>
    <n v="25"/>
  </r>
  <r>
    <x v="92"/>
    <x v="8"/>
    <x v="7"/>
    <x v="21"/>
    <n v="8"/>
    <n v="5.3"/>
    <n v="13"/>
  </r>
  <r>
    <x v="93"/>
    <x v="9"/>
    <x v="7"/>
    <x v="21"/>
    <n v="10"/>
    <n v="5.2"/>
    <n v="19"/>
  </r>
  <r>
    <x v="94"/>
    <x v="10"/>
    <x v="7"/>
    <x v="21"/>
    <n v="9"/>
    <n v="4.9000000000000004"/>
    <n v="11"/>
  </r>
  <r>
    <x v="95"/>
    <x v="11"/>
    <x v="7"/>
    <x v="21"/>
    <n v="6"/>
    <n v="4"/>
    <n v="57"/>
  </r>
  <r>
    <x v="96"/>
    <x v="0"/>
    <x v="8"/>
    <x v="21"/>
    <n v="11"/>
    <n v="3.6"/>
    <n v="16"/>
  </r>
  <r>
    <x v="97"/>
    <x v="1"/>
    <x v="8"/>
    <x v="21"/>
    <n v="6"/>
    <n v="3.6"/>
    <n v="6"/>
  </r>
  <r>
    <x v="98"/>
    <x v="2"/>
    <x v="8"/>
    <x v="21"/>
    <n v="3"/>
    <n v="4.7"/>
    <n v="109"/>
  </r>
  <r>
    <x v="99"/>
    <x v="3"/>
    <x v="8"/>
    <x v="21"/>
    <n v="7"/>
    <n v="4.8"/>
    <n v="117"/>
  </r>
  <r>
    <x v="100"/>
    <x v="4"/>
    <x v="8"/>
    <x v="21"/>
    <n v="17"/>
    <n v="5.8"/>
    <n v="13"/>
  </r>
  <r>
    <x v="101"/>
    <x v="5"/>
    <x v="8"/>
    <x v="21"/>
    <n v="10"/>
    <n v="7.1"/>
    <n v="16"/>
  </r>
  <r>
    <x v="102"/>
    <x v="6"/>
    <x v="8"/>
    <x v="21"/>
    <n v="12"/>
    <n v="6.1"/>
    <n v="21"/>
  </r>
  <r>
    <x v="103"/>
    <x v="7"/>
    <x v="8"/>
    <x v="21"/>
    <n v="12"/>
    <n v="6.6"/>
    <n v="55"/>
  </r>
  <r>
    <x v="104"/>
    <x v="8"/>
    <x v="8"/>
    <x v="21"/>
    <n v="8"/>
    <n v="5.8"/>
    <n v="61"/>
  </r>
  <r>
    <x v="105"/>
    <x v="9"/>
    <x v="8"/>
    <x v="21"/>
    <n v="13"/>
    <n v="6"/>
    <n v="45"/>
  </r>
  <r>
    <x v="106"/>
    <x v="10"/>
    <x v="8"/>
    <x v="21"/>
    <n v="8"/>
    <n v="5.2"/>
    <n v="79"/>
  </r>
  <r>
    <x v="107"/>
    <x v="11"/>
    <x v="8"/>
    <x v="21"/>
    <n v="13"/>
    <n v="4.9000000000000004"/>
    <n v="43"/>
  </r>
  <r>
    <x v="108"/>
    <x v="0"/>
    <x v="9"/>
    <x v="21"/>
    <n v="9"/>
    <n v="4.8"/>
    <n v="116"/>
  </r>
  <r>
    <x v="109"/>
    <x v="1"/>
    <x v="9"/>
    <x v="21"/>
    <n v="8"/>
    <n v="3.8"/>
    <n v="33"/>
  </r>
  <r>
    <x v="110"/>
    <x v="2"/>
    <x v="9"/>
    <x v="21"/>
    <n v="13"/>
    <n v="2.8"/>
    <n v="83"/>
  </r>
  <r>
    <x v="111"/>
    <x v="3"/>
    <x v="9"/>
    <x v="21"/>
    <n v="17"/>
    <n v="3.7"/>
    <n v="40"/>
  </r>
  <r>
    <x v="112"/>
    <x v="4"/>
    <x v="9"/>
    <x v="21"/>
    <n v="10"/>
    <n v="3.9"/>
    <n v="89"/>
  </r>
  <r>
    <x v="113"/>
    <x v="5"/>
    <x v="9"/>
    <x v="21"/>
    <n v="14"/>
    <n v="4.0999999999999996"/>
    <n v="21"/>
  </r>
  <r>
    <x v="114"/>
    <x v="6"/>
    <x v="9"/>
    <x v="21"/>
    <n v="11"/>
    <n v="3.9"/>
    <n v="10"/>
  </r>
  <r>
    <x v="115"/>
    <x v="7"/>
    <x v="9"/>
    <x v="21"/>
    <n v="20"/>
    <n v="3.8"/>
    <n v="20"/>
  </r>
  <r>
    <x v="116"/>
    <x v="8"/>
    <x v="9"/>
    <x v="21"/>
    <n v="12"/>
    <n v="3.9"/>
    <n v="38"/>
  </r>
  <r>
    <x v="117"/>
    <x v="9"/>
    <x v="9"/>
    <x v="21"/>
    <n v="6"/>
    <n v="3.3"/>
    <n v="43"/>
  </r>
  <r>
    <x v="118"/>
    <x v="10"/>
    <x v="9"/>
    <x v="21"/>
    <n v="7"/>
    <n v="2.8"/>
    <n v="45"/>
  </r>
  <r>
    <x v="119"/>
    <x v="11"/>
    <x v="9"/>
    <x v="21"/>
    <n v="22"/>
    <n v="1.9"/>
    <n v="42"/>
  </r>
  <r>
    <x v="120"/>
    <x v="0"/>
    <x v="10"/>
    <x v="21"/>
    <n v="9"/>
    <n v="2.1"/>
    <n v="8"/>
  </r>
  <r>
    <x v="121"/>
    <x v="1"/>
    <x v="10"/>
    <x v="21"/>
    <n v="8"/>
    <n v="1.6"/>
    <n v="68"/>
  </r>
  <r>
    <x v="122"/>
    <x v="2"/>
    <x v="10"/>
    <x v="21"/>
    <n v="12"/>
    <n v="1.6"/>
    <n v="24"/>
  </r>
  <r>
    <x v="123"/>
    <x v="3"/>
    <x v="10"/>
    <x v="21"/>
    <n v="15"/>
    <n v="1.7"/>
    <n v="9"/>
  </r>
  <r>
    <x v="124"/>
    <x v="4"/>
    <x v="10"/>
    <x v="21"/>
    <n v="19"/>
    <n v="1.5"/>
    <n v="9"/>
  </r>
  <r>
    <x v="125"/>
    <x v="5"/>
    <x v="10"/>
    <x v="21"/>
    <n v="32"/>
    <n v="1.7"/>
    <n v="11"/>
  </r>
  <r>
    <x v="126"/>
    <x v="6"/>
    <x v="10"/>
    <x v="21"/>
    <n v="14"/>
    <n v="2"/>
    <n v="13"/>
  </r>
  <r>
    <x v="127"/>
    <x v="7"/>
    <x v="10"/>
    <x v="21"/>
    <n v="14"/>
    <n v="2.1"/>
    <n v="8"/>
  </r>
  <r>
    <x v="128"/>
    <x v="8"/>
    <x v="10"/>
    <x v="21"/>
    <n v="12"/>
    <n v="2.1"/>
    <n v="9"/>
  </r>
  <r>
    <x v="129"/>
    <x v="9"/>
    <x v="10"/>
    <x v="21"/>
    <n v="12"/>
    <n v="1.8"/>
    <n v="8"/>
  </r>
  <r>
    <x v="130"/>
    <x v="10"/>
    <x v="10"/>
    <x v="21"/>
    <n v="5"/>
    <n v="2.2999999999999998"/>
    <n v="36"/>
  </r>
  <r>
    <x v="131"/>
    <x v="11"/>
    <x v="10"/>
    <x v="21"/>
    <n v="10"/>
    <n v="1.9"/>
    <n v="21"/>
  </r>
  <r>
    <x v="132"/>
    <x v="0"/>
    <x v="11"/>
    <x v="21"/>
    <n v="6"/>
    <n v="1.6"/>
    <n v="44"/>
  </r>
  <r>
    <x v="133"/>
    <x v="1"/>
    <x v="11"/>
    <x v="21"/>
    <n v="6"/>
    <n v="1.8"/>
    <n v="34"/>
  </r>
  <r>
    <x v="134"/>
    <x v="2"/>
    <x v="11"/>
    <x v="21"/>
    <n v="12"/>
    <n v="1.9"/>
    <n v="10"/>
  </r>
  <r>
    <x v="135"/>
    <x v="3"/>
    <x v="11"/>
    <x v="21"/>
    <n v="11"/>
    <n v="1.7"/>
    <n v="4"/>
  </r>
  <r>
    <x v="136"/>
    <x v="4"/>
    <x v="11"/>
    <x v="21"/>
    <n v="14"/>
    <n v="2"/>
    <n v="8"/>
  </r>
  <r>
    <x v="137"/>
    <x v="5"/>
    <x v="11"/>
    <x v="21"/>
    <n v="17"/>
    <n v="3"/>
    <n v="7"/>
  </r>
  <r>
    <x v="138"/>
    <x v="6"/>
    <x v="11"/>
    <x v="21"/>
    <n v="17"/>
    <n v="3.3"/>
    <n v="8"/>
  </r>
  <r>
    <x v="139"/>
    <x v="7"/>
    <x v="11"/>
    <x v="21"/>
    <n v="18"/>
    <n v="2.6"/>
    <n v="9"/>
  </r>
  <r>
    <x v="140"/>
    <x v="8"/>
    <x v="11"/>
    <x v="21"/>
    <n v="16"/>
    <n v="1.8"/>
    <n v="15"/>
  </r>
  <r>
    <x v="141"/>
    <x v="9"/>
    <x v="11"/>
    <x v="21"/>
    <n v="15"/>
    <n v="2.1"/>
    <n v="36"/>
  </r>
  <r>
    <x v="142"/>
    <x v="10"/>
    <x v="11"/>
    <x v="21"/>
    <n v="11"/>
    <n v="1.3"/>
    <n v="17"/>
  </r>
  <r>
    <x v="143"/>
    <x v="11"/>
    <x v="11"/>
    <x v="21"/>
    <n v="11"/>
    <n v="1.3"/>
    <n v="26"/>
  </r>
  <r>
    <x v="144"/>
    <x v="0"/>
    <x v="12"/>
    <x v="21"/>
    <n v="6"/>
    <n v="1"/>
    <n v="35"/>
  </r>
  <r>
    <x v="145"/>
    <x v="1"/>
    <x v="12"/>
    <x v="21"/>
    <n v="15"/>
    <n v="1"/>
    <n v="23"/>
  </r>
  <r>
    <x v="146"/>
    <x v="2"/>
    <x v="12"/>
    <x v="21"/>
    <n v="9"/>
    <n v="1.4"/>
    <n v="10"/>
  </r>
  <r>
    <x v="147"/>
    <x v="3"/>
    <x v="12"/>
    <x v="21"/>
    <n v="8"/>
    <n v="1.5"/>
    <n v="10"/>
  </r>
  <r>
    <x v="148"/>
    <x v="4"/>
    <x v="12"/>
    <x v="21"/>
    <n v="20"/>
    <n v="1.4"/>
    <n v="15"/>
  </r>
  <r>
    <x v="149"/>
    <x v="5"/>
    <x v="12"/>
    <x v="21"/>
    <n v="24"/>
    <n v="1.7"/>
    <n v="10"/>
  </r>
  <r>
    <x v="150"/>
    <x v="6"/>
    <x v="12"/>
    <x v="21"/>
    <n v="21"/>
    <n v="1.4"/>
    <n v="13"/>
  </r>
  <r>
    <x v="151"/>
    <x v="7"/>
    <x v="12"/>
    <x v="21"/>
    <n v="18"/>
    <n v="2.2000000000000002"/>
    <n v="4"/>
  </r>
  <r>
    <x v="152"/>
    <x v="8"/>
    <x v="12"/>
    <x v="21"/>
    <n v="11"/>
    <n v="1.9"/>
    <n v="13"/>
  </r>
  <r>
    <x v="153"/>
    <x v="9"/>
    <x v="12"/>
    <x v="21"/>
    <n v="8"/>
    <n v="1.8"/>
    <n v="35"/>
  </r>
  <r>
    <x v="154"/>
    <x v="10"/>
    <x v="12"/>
    <x v="21"/>
    <n v="9"/>
    <n v="2.1"/>
    <n v="37"/>
  </r>
  <r>
    <x v="155"/>
    <x v="11"/>
    <x v="12"/>
    <x v="21"/>
    <n v="7"/>
    <n v="1.8"/>
    <n v="12"/>
  </r>
  <r>
    <x v="156"/>
    <x v="0"/>
    <x v="13"/>
    <x v="21"/>
    <n v="10"/>
    <n v="1.8"/>
    <n v="20"/>
  </r>
  <r>
    <x v="157"/>
    <x v="1"/>
    <x v="13"/>
    <x v="21"/>
    <n v="13"/>
    <n v="1.8"/>
    <n v="19"/>
  </r>
  <r>
    <x v="158"/>
    <x v="2"/>
    <x v="13"/>
    <x v="21"/>
    <n v="17"/>
    <n v="1.5"/>
    <n v="19"/>
  </r>
  <r>
    <x v="159"/>
    <x v="3"/>
    <x v="13"/>
    <x v="21"/>
    <n v="21"/>
    <n v="1"/>
    <n v="6"/>
  </r>
  <r>
    <x v="160"/>
    <x v="4"/>
    <x v="13"/>
    <x v="21"/>
    <n v="17"/>
    <n v="1.9"/>
    <n v="5"/>
  </r>
  <r>
    <x v="161"/>
    <x v="5"/>
    <x v="13"/>
    <x v="21"/>
    <n v="15"/>
    <n v="1.9"/>
    <n v="7"/>
  </r>
  <r>
    <x v="162"/>
    <x v="6"/>
    <x v="13"/>
    <x v="21"/>
    <n v="16"/>
    <n v="1.7"/>
    <n v="10"/>
  </r>
  <r>
    <x v="164"/>
    <x v="8"/>
    <x v="13"/>
    <x v="21"/>
    <n v="22"/>
    <n v="1.7"/>
    <n v="13"/>
  </r>
  <r>
    <x v="165"/>
    <x v="9"/>
    <x v="13"/>
    <x v="21"/>
    <n v="16"/>
    <n v="1.1000000000000001"/>
    <n v="14"/>
  </r>
  <r>
    <x v="0"/>
    <x v="0"/>
    <x v="0"/>
    <x v="22"/>
    <n v="4"/>
    <n v="3.1"/>
    <n v="42"/>
  </r>
  <r>
    <x v="1"/>
    <x v="1"/>
    <x v="0"/>
    <x v="22"/>
    <n v="8"/>
    <n v="3.1"/>
    <n v="51"/>
  </r>
  <r>
    <x v="2"/>
    <x v="2"/>
    <x v="0"/>
    <x v="22"/>
    <n v="9"/>
    <n v="2.7"/>
    <n v="24"/>
  </r>
  <r>
    <x v="3"/>
    <x v="3"/>
    <x v="0"/>
    <x v="22"/>
    <n v="9"/>
    <n v="2.9"/>
    <n v="49"/>
  </r>
  <r>
    <x v="4"/>
    <x v="4"/>
    <x v="0"/>
    <x v="22"/>
    <n v="11"/>
    <n v="3.2"/>
    <n v="15"/>
  </r>
  <r>
    <x v="5"/>
    <x v="5"/>
    <x v="0"/>
    <x v="22"/>
    <n v="9"/>
    <n v="4.5999999999999996"/>
    <n v="19"/>
  </r>
  <r>
    <x v="6"/>
    <x v="6"/>
    <x v="0"/>
    <x v="22"/>
    <n v="12"/>
    <n v="4.5999999999999996"/>
    <n v="38"/>
  </r>
  <r>
    <x v="7"/>
    <x v="7"/>
    <x v="0"/>
    <x v="22"/>
    <n v="9"/>
    <n v="5.0999999999999996"/>
    <n v="19"/>
  </r>
  <r>
    <x v="8"/>
    <x v="8"/>
    <x v="0"/>
    <x v="22"/>
    <n v="9"/>
    <n v="4.9000000000000004"/>
    <n v="23"/>
  </r>
  <r>
    <x v="9"/>
    <x v="9"/>
    <x v="0"/>
    <x v="22"/>
    <n v="5"/>
    <n v="5.4"/>
    <n v="49"/>
  </r>
  <r>
    <x v="10"/>
    <x v="10"/>
    <x v="0"/>
    <x v="22"/>
    <n v="4"/>
    <n v="5.5"/>
    <n v="64"/>
  </r>
  <r>
    <x v="11"/>
    <x v="11"/>
    <x v="0"/>
    <x v="22"/>
    <n v="6"/>
    <n v="5.0999999999999996"/>
    <n v="105"/>
  </r>
  <r>
    <x v="12"/>
    <x v="0"/>
    <x v="1"/>
    <x v="22"/>
    <n v="6"/>
    <n v="5.0999999999999996"/>
    <n v="42"/>
  </r>
  <r>
    <x v="13"/>
    <x v="1"/>
    <x v="1"/>
    <x v="22"/>
    <n v="7"/>
    <n v="5.5"/>
    <n v="165"/>
  </r>
  <r>
    <x v="14"/>
    <x v="2"/>
    <x v="1"/>
    <x v="22"/>
    <n v="10"/>
    <n v="6"/>
    <n v="55"/>
  </r>
  <r>
    <x v="15"/>
    <x v="3"/>
    <x v="1"/>
    <x v="22"/>
    <n v="3"/>
    <n v="6.4"/>
    <n v="68"/>
  </r>
  <r>
    <x v="16"/>
    <x v="4"/>
    <x v="1"/>
    <x v="22"/>
    <n v="13"/>
    <n v="6.4"/>
    <n v="39"/>
  </r>
  <r>
    <x v="17"/>
    <x v="5"/>
    <x v="1"/>
    <x v="22"/>
    <n v="10"/>
    <n v="7.5"/>
    <n v="52"/>
  </r>
  <r>
    <x v="18"/>
    <x v="6"/>
    <x v="1"/>
    <x v="22"/>
    <n v="7"/>
    <n v="8.4"/>
    <n v="22"/>
  </r>
  <r>
    <x v="19"/>
    <x v="7"/>
    <x v="1"/>
    <x v="22"/>
    <n v="7"/>
    <n v="8.6"/>
    <n v="58"/>
  </r>
  <r>
    <x v="20"/>
    <x v="8"/>
    <x v="1"/>
    <x v="22"/>
    <n v="4"/>
    <n v="9.1999999999999993"/>
    <n v="54"/>
  </r>
  <r>
    <x v="21"/>
    <x v="9"/>
    <x v="1"/>
    <x v="22"/>
    <n v="2"/>
    <n v="8.3000000000000007"/>
    <n v="19"/>
  </r>
  <r>
    <x v="22"/>
    <x v="10"/>
    <x v="1"/>
    <x v="22"/>
    <n v="7"/>
    <n v="7.5"/>
    <n v="76"/>
  </r>
  <r>
    <x v="23"/>
    <x v="11"/>
    <x v="1"/>
    <x v="22"/>
    <n v="3"/>
    <n v="7.3"/>
    <n v="45"/>
  </r>
  <r>
    <x v="24"/>
    <x v="0"/>
    <x v="2"/>
    <x v="22"/>
    <n v="6"/>
    <n v="6.7"/>
    <n v="44"/>
  </r>
  <r>
    <x v="25"/>
    <x v="1"/>
    <x v="2"/>
    <x v="22"/>
    <n v="5"/>
    <n v="9.4"/>
    <n v="132"/>
  </r>
  <r>
    <x v="26"/>
    <x v="2"/>
    <x v="2"/>
    <x v="22"/>
    <n v="2"/>
    <n v="10.9"/>
    <n v="73"/>
  </r>
  <r>
    <x v="27"/>
    <x v="3"/>
    <x v="2"/>
    <x v="22"/>
    <n v="6"/>
    <n v="10.7"/>
    <n v="26"/>
  </r>
  <r>
    <x v="28"/>
    <x v="4"/>
    <x v="2"/>
    <x v="22"/>
    <n v="4"/>
    <n v="11.3"/>
    <n v="37"/>
  </r>
  <r>
    <x v="29"/>
    <x v="5"/>
    <x v="2"/>
    <x v="22"/>
    <n v="13"/>
    <n v="11"/>
    <n v="88"/>
  </r>
  <r>
    <x v="30"/>
    <x v="6"/>
    <x v="2"/>
    <x v="22"/>
    <n v="5"/>
    <n v="10.6"/>
    <n v="27"/>
  </r>
  <r>
    <x v="31"/>
    <x v="7"/>
    <x v="2"/>
    <x v="22"/>
    <n v="0"/>
    <n v="9.1999999999999993"/>
    <m/>
  </r>
  <r>
    <x v="32"/>
    <x v="8"/>
    <x v="2"/>
    <x v="22"/>
    <n v="6"/>
    <n v="7.8"/>
    <n v="124"/>
  </r>
  <r>
    <x v="33"/>
    <x v="9"/>
    <x v="2"/>
    <x v="22"/>
    <n v="5"/>
    <n v="7.2"/>
    <n v="91"/>
  </r>
  <r>
    <x v="34"/>
    <x v="10"/>
    <x v="2"/>
    <x v="22"/>
    <n v="2"/>
    <n v="7.8"/>
    <n v="65"/>
  </r>
  <r>
    <x v="35"/>
    <x v="11"/>
    <x v="2"/>
    <x v="22"/>
    <n v="5"/>
    <n v="7.1"/>
    <n v="15"/>
  </r>
  <r>
    <x v="36"/>
    <x v="0"/>
    <x v="3"/>
    <x v="22"/>
    <n v="3"/>
    <n v="8.1999999999999993"/>
    <n v="71"/>
  </r>
  <r>
    <x v="37"/>
    <x v="1"/>
    <x v="3"/>
    <x v="22"/>
    <n v="2"/>
    <n v="8.1"/>
    <n v="56"/>
  </r>
  <r>
    <x v="38"/>
    <x v="2"/>
    <x v="3"/>
    <x v="22"/>
    <n v="3"/>
    <n v="9.3000000000000007"/>
    <n v="17"/>
  </r>
  <r>
    <x v="39"/>
    <x v="3"/>
    <x v="3"/>
    <x v="22"/>
    <n v="1"/>
    <n v="9.6999999999999993"/>
    <n v="54"/>
  </r>
  <r>
    <x v="40"/>
    <x v="4"/>
    <x v="3"/>
    <x v="22"/>
    <n v="6"/>
    <n v="9.1"/>
    <n v="157"/>
  </r>
  <r>
    <x v="41"/>
    <x v="5"/>
    <x v="3"/>
    <x v="22"/>
    <n v="8"/>
    <n v="9.3000000000000007"/>
    <n v="65"/>
  </r>
  <r>
    <x v="42"/>
    <x v="6"/>
    <x v="3"/>
    <x v="22"/>
    <n v="6"/>
    <n v="9.4"/>
    <n v="84"/>
  </r>
  <r>
    <x v="43"/>
    <x v="7"/>
    <x v="3"/>
    <x v="22"/>
    <n v="5"/>
    <n v="8.1999999999999993"/>
    <n v="25"/>
  </r>
  <r>
    <x v="44"/>
    <x v="8"/>
    <x v="3"/>
    <x v="22"/>
    <n v="8"/>
    <n v="7"/>
    <n v="49"/>
  </r>
  <r>
    <x v="45"/>
    <x v="9"/>
    <x v="3"/>
    <x v="22"/>
    <n v="5"/>
    <n v="8.4"/>
    <n v="70"/>
  </r>
  <r>
    <x v="46"/>
    <x v="10"/>
    <x v="3"/>
    <x v="22"/>
    <n v="6"/>
    <n v="8.6"/>
    <n v="40"/>
  </r>
  <r>
    <x v="47"/>
    <x v="11"/>
    <x v="3"/>
    <x v="22"/>
    <n v="3"/>
    <n v="7.9"/>
    <n v="27"/>
  </r>
  <r>
    <x v="48"/>
    <x v="0"/>
    <x v="4"/>
    <x v="22"/>
    <n v="5"/>
    <n v="5.7"/>
    <n v="78"/>
  </r>
  <r>
    <x v="49"/>
    <x v="1"/>
    <x v="4"/>
    <x v="22"/>
    <n v="9"/>
    <n v="6.2"/>
    <n v="80"/>
  </r>
  <r>
    <x v="50"/>
    <x v="2"/>
    <x v="4"/>
    <x v="22"/>
    <n v="4"/>
    <n v="5.4"/>
    <n v="47"/>
  </r>
  <r>
    <x v="51"/>
    <x v="3"/>
    <x v="4"/>
    <x v="22"/>
    <n v="6"/>
    <n v="5.3"/>
    <n v="36"/>
  </r>
  <r>
    <x v="52"/>
    <x v="4"/>
    <x v="4"/>
    <x v="22"/>
    <n v="6"/>
    <n v="5.9"/>
    <n v="38"/>
  </r>
  <r>
    <x v="53"/>
    <x v="5"/>
    <x v="4"/>
    <x v="22"/>
    <n v="1"/>
    <n v="6.6"/>
    <n v="9"/>
  </r>
  <r>
    <x v="54"/>
    <x v="6"/>
    <x v="4"/>
    <x v="22"/>
    <n v="5"/>
    <n v="6.1"/>
    <n v="80"/>
  </r>
  <r>
    <x v="55"/>
    <x v="7"/>
    <x v="4"/>
    <x v="22"/>
    <n v="5"/>
    <n v="6.5"/>
    <n v="18"/>
  </r>
  <r>
    <x v="56"/>
    <x v="8"/>
    <x v="4"/>
    <x v="22"/>
    <n v="2"/>
    <n v="8.4"/>
    <n v="151"/>
  </r>
  <r>
    <x v="57"/>
    <x v="9"/>
    <x v="4"/>
    <x v="22"/>
    <n v="3"/>
    <n v="7.3"/>
    <n v="44"/>
  </r>
  <r>
    <x v="58"/>
    <x v="10"/>
    <x v="4"/>
    <x v="22"/>
    <n v="6"/>
    <n v="6.6"/>
    <n v="70"/>
  </r>
  <r>
    <x v="59"/>
    <x v="11"/>
    <x v="4"/>
    <x v="22"/>
    <n v="2"/>
    <n v="6.7"/>
    <n v="38"/>
  </r>
  <r>
    <x v="60"/>
    <x v="0"/>
    <x v="5"/>
    <x v="22"/>
    <n v="3"/>
    <n v="6.8"/>
    <n v="60"/>
  </r>
  <r>
    <x v="61"/>
    <x v="1"/>
    <x v="5"/>
    <x v="22"/>
    <n v="2"/>
    <n v="7.3"/>
    <n v="84"/>
  </r>
  <r>
    <x v="62"/>
    <x v="2"/>
    <x v="5"/>
    <x v="22"/>
    <n v="6"/>
    <n v="7.9"/>
    <n v="69"/>
  </r>
  <r>
    <x v="63"/>
    <x v="3"/>
    <x v="5"/>
    <x v="22"/>
    <n v="5"/>
    <n v="8.3000000000000007"/>
    <n v="24"/>
  </r>
  <r>
    <x v="64"/>
    <x v="4"/>
    <x v="5"/>
    <x v="22"/>
    <n v="5"/>
    <n v="8.3000000000000007"/>
    <n v="90"/>
  </r>
  <r>
    <x v="65"/>
    <x v="5"/>
    <x v="5"/>
    <x v="22"/>
    <n v="4"/>
    <n v="7.2"/>
    <n v="62"/>
  </r>
  <r>
    <x v="66"/>
    <x v="6"/>
    <x v="5"/>
    <x v="22"/>
    <n v="6"/>
    <n v="7.6"/>
    <n v="31"/>
  </r>
  <r>
    <x v="67"/>
    <x v="7"/>
    <x v="5"/>
    <x v="22"/>
    <n v="6"/>
    <n v="8"/>
    <n v="94"/>
  </r>
  <r>
    <x v="68"/>
    <x v="8"/>
    <x v="5"/>
    <x v="22"/>
    <n v="4"/>
    <n v="5.0999999999999996"/>
    <n v="48"/>
  </r>
  <r>
    <x v="69"/>
    <x v="9"/>
    <x v="5"/>
    <x v="22"/>
    <n v="7"/>
    <n v="4.7"/>
    <n v="46"/>
  </r>
  <r>
    <x v="70"/>
    <x v="10"/>
    <x v="5"/>
    <x v="22"/>
    <n v="3"/>
    <n v="5.2"/>
    <n v="7"/>
  </r>
  <r>
    <x v="71"/>
    <x v="11"/>
    <x v="5"/>
    <x v="22"/>
    <n v="3"/>
    <n v="6.5"/>
    <n v="17"/>
  </r>
  <r>
    <x v="72"/>
    <x v="0"/>
    <x v="6"/>
    <x v="22"/>
    <n v="1"/>
    <n v="6"/>
    <n v="75"/>
  </r>
  <r>
    <x v="73"/>
    <x v="1"/>
    <x v="6"/>
    <x v="22"/>
    <n v="7"/>
    <n v="5.2"/>
    <n v="56"/>
  </r>
  <r>
    <x v="74"/>
    <x v="2"/>
    <x v="6"/>
    <x v="22"/>
    <n v="5"/>
    <n v="5.9"/>
    <n v="9"/>
  </r>
  <r>
    <x v="75"/>
    <x v="3"/>
    <x v="6"/>
    <x v="22"/>
    <n v="6"/>
    <n v="5.7"/>
    <n v="62"/>
  </r>
  <r>
    <x v="76"/>
    <x v="4"/>
    <x v="6"/>
    <x v="22"/>
    <n v="8"/>
    <n v="5.7"/>
    <n v="45"/>
  </r>
  <r>
    <x v="77"/>
    <x v="5"/>
    <x v="6"/>
    <x v="22"/>
    <n v="2"/>
    <n v="5.7"/>
    <n v="12"/>
  </r>
  <r>
    <x v="78"/>
    <x v="6"/>
    <x v="6"/>
    <x v="22"/>
    <n v="7"/>
    <n v="4.8"/>
    <n v="25"/>
  </r>
  <r>
    <x v="79"/>
    <x v="7"/>
    <x v="6"/>
    <x v="22"/>
    <n v="4"/>
    <n v="5"/>
    <n v="52"/>
  </r>
  <r>
    <x v="80"/>
    <x v="8"/>
    <x v="6"/>
    <x v="22"/>
    <n v="5"/>
    <n v="5.3"/>
    <n v="134"/>
  </r>
  <r>
    <x v="81"/>
    <x v="9"/>
    <x v="6"/>
    <x v="22"/>
    <n v="5"/>
    <n v="4.5999999999999996"/>
    <n v="59"/>
  </r>
  <r>
    <x v="82"/>
    <x v="10"/>
    <x v="6"/>
    <x v="22"/>
    <n v="2"/>
    <n v="4.2"/>
    <n v="51"/>
  </r>
  <r>
    <x v="83"/>
    <x v="11"/>
    <x v="6"/>
    <x v="22"/>
    <n v="7"/>
    <n v="3.9"/>
    <n v="46"/>
  </r>
  <r>
    <x v="84"/>
    <x v="0"/>
    <x v="7"/>
    <x v="22"/>
    <n v="1"/>
    <n v="4.4000000000000004"/>
    <n v="154"/>
  </r>
  <r>
    <x v="85"/>
    <x v="1"/>
    <x v="7"/>
    <x v="22"/>
    <n v="5"/>
    <n v="3.8"/>
    <n v="6"/>
  </r>
  <r>
    <x v="86"/>
    <x v="2"/>
    <x v="7"/>
    <x v="22"/>
    <n v="1"/>
    <n v="3.2"/>
    <n v="4"/>
  </r>
  <r>
    <x v="87"/>
    <x v="3"/>
    <x v="7"/>
    <x v="22"/>
    <n v="10"/>
    <n v="3.9"/>
    <n v="12"/>
  </r>
  <r>
    <x v="88"/>
    <x v="4"/>
    <x v="7"/>
    <x v="22"/>
    <n v="7"/>
    <n v="4.4000000000000004"/>
    <n v="23"/>
  </r>
  <r>
    <x v="89"/>
    <x v="5"/>
    <x v="7"/>
    <x v="22"/>
    <n v="5"/>
    <n v="4.4000000000000004"/>
    <n v="40"/>
  </r>
  <r>
    <x v="90"/>
    <x v="6"/>
    <x v="7"/>
    <x v="22"/>
    <n v="9"/>
    <n v="4.5999999999999996"/>
    <n v="35"/>
  </r>
  <r>
    <x v="91"/>
    <x v="7"/>
    <x v="7"/>
    <x v="22"/>
    <n v="12"/>
    <n v="5"/>
    <n v="12"/>
  </r>
  <r>
    <x v="92"/>
    <x v="8"/>
    <x v="7"/>
    <x v="22"/>
    <n v="3"/>
    <n v="4.7"/>
    <n v="7"/>
  </r>
  <r>
    <x v="93"/>
    <x v="9"/>
    <x v="7"/>
    <x v="22"/>
    <n v="6"/>
    <n v="4.0999999999999996"/>
    <n v="63"/>
  </r>
  <r>
    <x v="94"/>
    <x v="10"/>
    <x v="7"/>
    <x v="22"/>
    <n v="3"/>
    <n v="4.5999999999999996"/>
    <n v="39"/>
  </r>
  <r>
    <x v="95"/>
    <x v="11"/>
    <x v="7"/>
    <x v="22"/>
    <n v="4"/>
    <n v="4.5999999999999996"/>
    <n v="35"/>
  </r>
  <r>
    <x v="96"/>
    <x v="0"/>
    <x v="8"/>
    <x v="22"/>
    <n v="4"/>
    <n v="3.3"/>
    <n v="103"/>
  </r>
  <r>
    <x v="97"/>
    <x v="1"/>
    <x v="8"/>
    <x v="22"/>
    <n v="9"/>
    <n v="3.9"/>
    <n v="56"/>
  </r>
  <r>
    <x v="98"/>
    <x v="2"/>
    <x v="8"/>
    <x v="22"/>
    <n v="6"/>
    <n v="3.1"/>
    <n v="117"/>
  </r>
  <r>
    <x v="99"/>
    <x v="3"/>
    <x v="8"/>
    <x v="22"/>
    <n v="10"/>
    <n v="3.8"/>
    <n v="50"/>
  </r>
  <r>
    <x v="100"/>
    <x v="4"/>
    <x v="8"/>
    <x v="22"/>
    <n v="8"/>
    <n v="3.3"/>
    <n v="12"/>
  </r>
  <r>
    <x v="101"/>
    <x v="5"/>
    <x v="8"/>
    <x v="22"/>
    <n v="3"/>
    <n v="4"/>
    <n v="79"/>
  </r>
  <r>
    <x v="102"/>
    <x v="6"/>
    <x v="8"/>
    <x v="22"/>
    <n v="8"/>
    <n v="4.9000000000000004"/>
    <n v="30"/>
  </r>
  <r>
    <x v="103"/>
    <x v="7"/>
    <x v="8"/>
    <x v="22"/>
    <n v="6"/>
    <n v="4.7"/>
    <n v="14"/>
  </r>
  <r>
    <x v="104"/>
    <x v="8"/>
    <x v="8"/>
    <x v="22"/>
    <n v="8"/>
    <n v="4.8"/>
    <n v="12"/>
  </r>
  <r>
    <x v="105"/>
    <x v="9"/>
    <x v="8"/>
    <x v="22"/>
    <n v="5"/>
    <n v="4.0999999999999996"/>
    <n v="76"/>
  </r>
  <r>
    <x v="106"/>
    <x v="10"/>
    <x v="8"/>
    <x v="22"/>
    <n v="8"/>
    <n v="3.3"/>
    <n v="35"/>
  </r>
  <r>
    <x v="107"/>
    <x v="11"/>
    <x v="8"/>
    <x v="22"/>
    <n v="7"/>
    <n v="2"/>
    <n v="105"/>
  </r>
  <r>
    <x v="108"/>
    <x v="0"/>
    <x v="9"/>
    <x v="22"/>
    <n v="7"/>
    <n v="1.7"/>
    <n v="125"/>
  </r>
  <r>
    <x v="109"/>
    <x v="1"/>
    <x v="9"/>
    <x v="22"/>
    <n v="4"/>
    <n v="0.7"/>
    <n v="41"/>
  </r>
  <r>
    <x v="110"/>
    <x v="2"/>
    <x v="9"/>
    <x v="22"/>
    <n v="9"/>
    <n v="0.9"/>
    <n v="42"/>
  </r>
  <r>
    <x v="111"/>
    <x v="3"/>
    <x v="9"/>
    <x v="22"/>
    <n v="10"/>
    <n v="1.2"/>
    <n v="10"/>
  </r>
  <r>
    <x v="112"/>
    <x v="4"/>
    <x v="9"/>
    <x v="22"/>
    <n v="9"/>
    <n v="1.4"/>
    <n v="8"/>
  </r>
  <r>
    <x v="113"/>
    <x v="5"/>
    <x v="9"/>
    <x v="22"/>
    <n v="4"/>
    <n v="1.7"/>
    <n v="17"/>
  </r>
  <r>
    <x v="114"/>
    <x v="6"/>
    <x v="9"/>
    <x v="22"/>
    <n v="3"/>
    <n v="1.8"/>
    <n v="16"/>
  </r>
  <r>
    <x v="115"/>
    <x v="7"/>
    <x v="9"/>
    <x v="22"/>
    <n v="5"/>
    <n v="2.9"/>
    <n v="28"/>
  </r>
  <r>
    <x v="116"/>
    <x v="8"/>
    <x v="9"/>
    <x v="22"/>
    <n v="0"/>
    <n v="3.8"/>
    <m/>
  </r>
  <r>
    <x v="117"/>
    <x v="9"/>
    <x v="9"/>
    <x v="22"/>
    <n v="4"/>
    <n v="3.3"/>
    <n v="17"/>
  </r>
  <r>
    <x v="118"/>
    <x v="10"/>
    <x v="9"/>
    <x v="22"/>
    <n v="5"/>
    <n v="2.8"/>
    <n v="12"/>
  </r>
  <r>
    <x v="119"/>
    <x v="11"/>
    <x v="9"/>
    <x v="22"/>
    <n v="9"/>
    <n v="2.6"/>
    <n v="16"/>
  </r>
  <r>
    <x v="120"/>
    <x v="0"/>
    <x v="10"/>
    <x v="22"/>
    <n v="2"/>
    <n v="1.6"/>
    <n v="36"/>
  </r>
  <r>
    <x v="121"/>
    <x v="1"/>
    <x v="10"/>
    <x v="22"/>
    <n v="6"/>
    <n v="1.9"/>
    <n v="36"/>
  </r>
  <r>
    <x v="122"/>
    <x v="2"/>
    <x v="10"/>
    <x v="22"/>
    <n v="9"/>
    <n v="1.1000000000000001"/>
    <n v="11"/>
  </r>
  <r>
    <x v="123"/>
    <x v="3"/>
    <x v="10"/>
    <x v="22"/>
    <n v="8"/>
    <n v="1.6"/>
    <n v="5"/>
  </r>
  <r>
    <x v="124"/>
    <x v="4"/>
    <x v="10"/>
    <x v="22"/>
    <n v="4"/>
    <n v="1.7"/>
    <n v="4"/>
  </r>
  <r>
    <x v="125"/>
    <x v="5"/>
    <x v="10"/>
    <x v="22"/>
    <n v="8"/>
    <n v="2"/>
    <n v="6"/>
  </r>
  <r>
    <x v="126"/>
    <x v="6"/>
    <x v="10"/>
    <x v="22"/>
    <n v="9"/>
    <n v="2.2000000000000002"/>
    <n v="8"/>
  </r>
  <r>
    <x v="127"/>
    <x v="7"/>
    <x v="10"/>
    <x v="22"/>
    <n v="10"/>
    <n v="1.8"/>
    <n v="14"/>
  </r>
  <r>
    <x v="128"/>
    <x v="8"/>
    <x v="10"/>
    <x v="22"/>
    <n v="6"/>
    <n v="1.1000000000000001"/>
    <n v="42"/>
  </r>
  <r>
    <x v="129"/>
    <x v="9"/>
    <x v="10"/>
    <x v="22"/>
    <n v="10"/>
    <n v="2.5"/>
    <n v="36"/>
  </r>
  <r>
    <x v="130"/>
    <x v="10"/>
    <x v="10"/>
    <x v="22"/>
    <n v="5"/>
    <n v="1.6"/>
    <n v="19"/>
  </r>
  <r>
    <x v="131"/>
    <x v="11"/>
    <x v="10"/>
    <x v="22"/>
    <n v="11"/>
    <n v="1"/>
    <n v="20"/>
  </r>
  <r>
    <x v="132"/>
    <x v="0"/>
    <x v="11"/>
    <x v="22"/>
    <n v="7"/>
    <n v="1.8"/>
    <n v="46"/>
  </r>
  <r>
    <x v="133"/>
    <x v="1"/>
    <x v="11"/>
    <x v="22"/>
    <n v="5"/>
    <n v="2"/>
    <n v="11"/>
  </r>
  <r>
    <x v="134"/>
    <x v="2"/>
    <x v="11"/>
    <x v="22"/>
    <n v="10"/>
    <n v="1.5"/>
    <n v="11"/>
  </r>
  <r>
    <x v="135"/>
    <x v="3"/>
    <x v="11"/>
    <x v="22"/>
    <n v="9"/>
    <n v="1.3"/>
    <n v="23"/>
  </r>
  <r>
    <x v="136"/>
    <x v="4"/>
    <x v="11"/>
    <x v="22"/>
    <n v="7"/>
    <n v="2"/>
    <n v="30"/>
  </r>
  <r>
    <x v="137"/>
    <x v="5"/>
    <x v="11"/>
    <x v="22"/>
    <n v="16"/>
    <n v="1.7"/>
    <n v="5"/>
  </r>
  <r>
    <x v="138"/>
    <x v="6"/>
    <x v="11"/>
    <x v="22"/>
    <n v="14"/>
    <n v="1.7"/>
    <n v="9"/>
  </r>
  <r>
    <x v="139"/>
    <x v="7"/>
    <x v="11"/>
    <x v="22"/>
    <n v="14"/>
    <n v="2"/>
    <n v="7"/>
  </r>
  <r>
    <x v="140"/>
    <x v="8"/>
    <x v="11"/>
    <x v="22"/>
    <n v="19"/>
    <n v="1.7"/>
    <n v="9"/>
  </r>
  <r>
    <x v="141"/>
    <x v="9"/>
    <x v="11"/>
    <x v="22"/>
    <n v="17"/>
    <n v="1.4"/>
    <n v="34"/>
  </r>
  <r>
    <x v="142"/>
    <x v="10"/>
    <x v="11"/>
    <x v="22"/>
    <n v="16"/>
    <n v="1.3"/>
    <n v="16"/>
  </r>
  <r>
    <x v="143"/>
    <x v="11"/>
    <x v="11"/>
    <x v="22"/>
    <n v="11"/>
    <n v="1.4"/>
    <n v="14"/>
  </r>
  <r>
    <x v="144"/>
    <x v="0"/>
    <x v="12"/>
    <x v="22"/>
    <n v="5"/>
    <n v="0.8"/>
    <n v="53"/>
  </r>
  <r>
    <x v="145"/>
    <x v="1"/>
    <x v="12"/>
    <x v="22"/>
    <n v="8"/>
    <n v="0.6"/>
    <n v="19"/>
  </r>
  <r>
    <x v="146"/>
    <x v="2"/>
    <x v="12"/>
    <x v="22"/>
    <n v="13"/>
    <n v="0.3"/>
    <n v="16"/>
  </r>
  <r>
    <x v="147"/>
    <x v="3"/>
    <x v="12"/>
    <x v="22"/>
    <n v="8"/>
    <n v="0.3"/>
    <n v="33"/>
  </r>
  <r>
    <x v="148"/>
    <x v="4"/>
    <x v="12"/>
    <x v="22"/>
    <n v="10"/>
    <n v="0.7"/>
    <n v="21"/>
  </r>
  <r>
    <x v="149"/>
    <x v="5"/>
    <x v="12"/>
    <x v="22"/>
    <n v="9"/>
    <n v="1.1000000000000001"/>
    <n v="5"/>
  </r>
  <r>
    <x v="150"/>
    <x v="6"/>
    <x v="12"/>
    <x v="22"/>
    <n v="8"/>
    <n v="0.9"/>
    <n v="7"/>
  </r>
  <r>
    <x v="151"/>
    <x v="7"/>
    <x v="12"/>
    <x v="22"/>
    <n v="16"/>
    <n v="1.8"/>
    <n v="4"/>
  </r>
  <r>
    <x v="152"/>
    <x v="8"/>
    <x v="12"/>
    <x v="22"/>
    <n v="2"/>
    <n v="2.2999999999999998"/>
    <n v="26"/>
  </r>
  <r>
    <x v="153"/>
    <x v="9"/>
    <x v="12"/>
    <x v="22"/>
    <n v="10"/>
    <n v="1.1000000000000001"/>
    <n v="4"/>
  </r>
  <r>
    <x v="154"/>
    <x v="10"/>
    <x v="12"/>
    <x v="22"/>
    <n v="12"/>
    <n v="0.7"/>
    <n v="38"/>
  </r>
  <r>
    <x v="155"/>
    <x v="11"/>
    <x v="12"/>
    <x v="22"/>
    <n v="4"/>
    <n v="0.5"/>
    <n v="62"/>
  </r>
  <r>
    <x v="156"/>
    <x v="0"/>
    <x v="13"/>
    <x v="22"/>
    <n v="1"/>
    <n v="0.4"/>
    <n v="4"/>
  </r>
  <r>
    <x v="157"/>
    <x v="1"/>
    <x v="13"/>
    <x v="22"/>
    <n v="3"/>
    <n v="0.5"/>
    <n v="139"/>
  </r>
  <r>
    <x v="158"/>
    <x v="2"/>
    <x v="13"/>
    <x v="22"/>
    <n v="3"/>
    <n v="0.9"/>
    <n v="18"/>
  </r>
  <r>
    <x v="159"/>
    <x v="3"/>
    <x v="13"/>
    <x v="22"/>
    <n v="3"/>
    <n v="0.6"/>
    <n v="6"/>
  </r>
  <r>
    <x v="160"/>
    <x v="4"/>
    <x v="13"/>
    <x v="22"/>
    <n v="9"/>
    <n v="0.8"/>
    <n v="11"/>
  </r>
  <r>
    <x v="161"/>
    <x v="5"/>
    <x v="13"/>
    <x v="22"/>
    <n v="11"/>
    <n v="0.6"/>
    <n v="7"/>
  </r>
  <r>
    <x v="162"/>
    <x v="6"/>
    <x v="13"/>
    <x v="22"/>
    <n v="8"/>
    <n v="0.8"/>
    <n v="9"/>
  </r>
  <r>
    <x v="164"/>
    <x v="8"/>
    <x v="13"/>
    <x v="22"/>
    <n v="6"/>
    <n v="1.2"/>
    <n v="12"/>
  </r>
  <r>
    <x v="165"/>
    <x v="9"/>
    <x v="13"/>
    <x v="22"/>
    <n v="11"/>
    <n v="1.1000000000000001"/>
    <n v="9"/>
  </r>
  <r>
    <x v="0"/>
    <x v="0"/>
    <x v="0"/>
    <x v="23"/>
    <n v="3"/>
    <n v="2.2999999999999998"/>
    <n v="89"/>
  </r>
  <r>
    <x v="1"/>
    <x v="1"/>
    <x v="0"/>
    <x v="23"/>
    <n v="7"/>
    <n v="2.2000000000000002"/>
    <n v="20"/>
  </r>
  <r>
    <x v="2"/>
    <x v="2"/>
    <x v="0"/>
    <x v="23"/>
    <n v="9"/>
    <n v="2.7"/>
    <n v="63"/>
  </r>
  <r>
    <x v="3"/>
    <x v="3"/>
    <x v="0"/>
    <x v="23"/>
    <n v="5"/>
    <n v="2.7"/>
    <n v="77"/>
  </r>
  <r>
    <x v="4"/>
    <x v="4"/>
    <x v="0"/>
    <x v="23"/>
    <n v="11"/>
    <n v="4.7"/>
    <n v="29"/>
  </r>
  <r>
    <x v="5"/>
    <x v="5"/>
    <x v="0"/>
    <x v="23"/>
    <n v="13"/>
    <n v="4.8"/>
    <n v="34"/>
  </r>
  <r>
    <x v="6"/>
    <x v="6"/>
    <x v="0"/>
    <x v="23"/>
    <n v="14"/>
    <n v="5.0999999999999996"/>
    <n v="27"/>
  </r>
  <r>
    <x v="7"/>
    <x v="7"/>
    <x v="0"/>
    <x v="23"/>
    <n v="13"/>
    <n v="5.5"/>
    <n v="34"/>
  </r>
  <r>
    <x v="8"/>
    <x v="8"/>
    <x v="0"/>
    <x v="23"/>
    <n v="9"/>
    <n v="5.8"/>
    <n v="45"/>
  </r>
  <r>
    <x v="9"/>
    <x v="9"/>
    <x v="0"/>
    <x v="23"/>
    <n v="6"/>
    <n v="5.9"/>
    <n v="36"/>
  </r>
  <r>
    <x v="10"/>
    <x v="10"/>
    <x v="0"/>
    <x v="23"/>
    <n v="14"/>
    <n v="4.2"/>
    <n v="71"/>
  </r>
  <r>
    <x v="11"/>
    <x v="11"/>
    <x v="0"/>
    <x v="23"/>
    <n v="5"/>
    <n v="4.0999999999999996"/>
    <n v="76"/>
  </r>
  <r>
    <x v="12"/>
    <x v="0"/>
    <x v="1"/>
    <x v="23"/>
    <n v="11"/>
    <n v="3.4"/>
    <n v="90"/>
  </r>
  <r>
    <x v="13"/>
    <x v="1"/>
    <x v="1"/>
    <x v="23"/>
    <n v="7"/>
    <n v="5.3"/>
    <n v="40"/>
  </r>
  <r>
    <x v="14"/>
    <x v="2"/>
    <x v="1"/>
    <x v="23"/>
    <n v="5"/>
    <n v="5.0999999999999996"/>
    <n v="21"/>
  </r>
  <r>
    <x v="15"/>
    <x v="3"/>
    <x v="1"/>
    <x v="23"/>
    <n v="11"/>
    <n v="6.4"/>
    <n v="33"/>
  </r>
  <r>
    <x v="16"/>
    <x v="4"/>
    <x v="1"/>
    <x v="23"/>
    <n v="11"/>
    <n v="7"/>
    <n v="48"/>
  </r>
  <r>
    <x v="17"/>
    <x v="5"/>
    <x v="1"/>
    <x v="23"/>
    <n v="10"/>
    <n v="8.8000000000000007"/>
    <n v="27"/>
  </r>
  <r>
    <x v="18"/>
    <x v="6"/>
    <x v="1"/>
    <x v="23"/>
    <n v="7"/>
    <n v="9.1999999999999993"/>
    <n v="18"/>
  </r>
  <r>
    <x v="19"/>
    <x v="7"/>
    <x v="1"/>
    <x v="23"/>
    <n v="4"/>
    <n v="10.5"/>
    <n v="24"/>
  </r>
  <r>
    <x v="20"/>
    <x v="8"/>
    <x v="1"/>
    <x v="23"/>
    <n v="7"/>
    <n v="10.7"/>
    <n v="87"/>
  </r>
  <r>
    <x v="21"/>
    <x v="9"/>
    <x v="1"/>
    <x v="23"/>
    <n v="10"/>
    <n v="10.5"/>
    <n v="71"/>
  </r>
  <r>
    <x v="22"/>
    <x v="10"/>
    <x v="1"/>
    <x v="23"/>
    <n v="3"/>
    <n v="10.199999999999999"/>
    <n v="64"/>
  </r>
  <r>
    <x v="23"/>
    <x v="11"/>
    <x v="1"/>
    <x v="23"/>
    <n v="4"/>
    <n v="9.5"/>
    <n v="55"/>
  </r>
  <r>
    <x v="24"/>
    <x v="0"/>
    <x v="2"/>
    <x v="23"/>
    <n v="3"/>
    <n v="9"/>
    <n v="207"/>
  </r>
  <r>
    <x v="25"/>
    <x v="1"/>
    <x v="2"/>
    <x v="23"/>
    <n v="5"/>
    <n v="11.3"/>
    <n v="107"/>
  </r>
  <r>
    <x v="26"/>
    <x v="2"/>
    <x v="2"/>
    <x v="23"/>
    <n v="4"/>
    <n v="11.4"/>
    <n v="112"/>
  </r>
  <r>
    <x v="27"/>
    <x v="3"/>
    <x v="2"/>
    <x v="23"/>
    <n v="10"/>
    <n v="10.3"/>
    <n v="58"/>
  </r>
  <r>
    <x v="28"/>
    <x v="4"/>
    <x v="2"/>
    <x v="23"/>
    <n v="15"/>
    <n v="10.4"/>
    <n v="77"/>
  </r>
  <r>
    <x v="29"/>
    <x v="5"/>
    <x v="2"/>
    <x v="23"/>
    <n v="6"/>
    <n v="9.1"/>
    <n v="57"/>
  </r>
  <r>
    <x v="30"/>
    <x v="6"/>
    <x v="2"/>
    <x v="23"/>
    <n v="12"/>
    <n v="10.4"/>
    <n v="70"/>
  </r>
  <r>
    <x v="31"/>
    <x v="7"/>
    <x v="2"/>
    <x v="23"/>
    <n v="4"/>
    <n v="10.6"/>
    <n v="49"/>
  </r>
  <r>
    <x v="32"/>
    <x v="8"/>
    <x v="2"/>
    <x v="23"/>
    <n v="2"/>
    <n v="11.4"/>
    <n v="85"/>
  </r>
  <r>
    <x v="33"/>
    <x v="9"/>
    <x v="2"/>
    <x v="23"/>
    <n v="5"/>
    <n v="11.6"/>
    <n v="89"/>
  </r>
  <r>
    <x v="34"/>
    <x v="10"/>
    <x v="2"/>
    <x v="23"/>
    <n v="5"/>
    <n v="10"/>
    <n v="117"/>
  </r>
  <r>
    <x v="35"/>
    <x v="11"/>
    <x v="2"/>
    <x v="23"/>
    <n v="7"/>
    <n v="9.9"/>
    <n v="78"/>
  </r>
  <r>
    <x v="36"/>
    <x v="0"/>
    <x v="3"/>
    <x v="23"/>
    <n v="3"/>
    <n v="8.6"/>
    <n v="61"/>
  </r>
  <r>
    <x v="37"/>
    <x v="1"/>
    <x v="3"/>
    <x v="23"/>
    <n v="4"/>
    <n v="8.6999999999999993"/>
    <n v="63"/>
  </r>
  <r>
    <x v="38"/>
    <x v="2"/>
    <x v="3"/>
    <x v="23"/>
    <n v="10"/>
    <n v="8.9"/>
    <n v="42"/>
  </r>
  <r>
    <x v="39"/>
    <x v="3"/>
    <x v="3"/>
    <x v="23"/>
    <n v="7"/>
    <n v="8.1"/>
    <n v="30"/>
  </r>
  <r>
    <x v="40"/>
    <x v="4"/>
    <x v="3"/>
    <x v="23"/>
    <n v="8"/>
    <n v="9.1"/>
    <n v="49"/>
  </r>
  <r>
    <x v="41"/>
    <x v="5"/>
    <x v="3"/>
    <x v="23"/>
    <n v="5"/>
    <n v="12"/>
    <n v="13"/>
  </r>
  <r>
    <x v="42"/>
    <x v="6"/>
    <x v="3"/>
    <x v="23"/>
    <n v="4"/>
    <n v="12.1"/>
    <n v="98"/>
  </r>
  <r>
    <x v="43"/>
    <x v="7"/>
    <x v="3"/>
    <x v="23"/>
    <n v="9"/>
    <n v="12.5"/>
    <n v="58"/>
  </r>
  <r>
    <x v="44"/>
    <x v="8"/>
    <x v="3"/>
    <x v="23"/>
    <n v="6"/>
    <n v="10.8"/>
    <n v="52"/>
  </r>
  <r>
    <x v="45"/>
    <x v="9"/>
    <x v="3"/>
    <x v="23"/>
    <n v="5"/>
    <n v="9.6999999999999993"/>
    <n v="45"/>
  </r>
  <r>
    <x v="46"/>
    <x v="10"/>
    <x v="3"/>
    <x v="23"/>
    <n v="10"/>
    <n v="8.4"/>
    <n v="43"/>
  </r>
  <r>
    <x v="47"/>
    <x v="11"/>
    <x v="3"/>
    <x v="23"/>
    <n v="10"/>
    <n v="7.9"/>
    <n v="89"/>
  </r>
  <r>
    <x v="48"/>
    <x v="0"/>
    <x v="4"/>
    <x v="23"/>
    <n v="2"/>
    <n v="7.8"/>
    <n v="161"/>
  </r>
  <r>
    <x v="49"/>
    <x v="1"/>
    <x v="4"/>
    <x v="23"/>
    <n v="3"/>
    <n v="8.6999999999999993"/>
    <n v="59"/>
  </r>
  <r>
    <x v="50"/>
    <x v="2"/>
    <x v="4"/>
    <x v="23"/>
    <n v="9"/>
    <n v="7.3"/>
    <n v="93"/>
  </r>
  <r>
    <x v="51"/>
    <x v="3"/>
    <x v="4"/>
    <x v="23"/>
    <n v="7"/>
    <n v="8.6"/>
    <n v="204"/>
  </r>
  <r>
    <x v="52"/>
    <x v="4"/>
    <x v="4"/>
    <x v="23"/>
    <n v="6"/>
    <n v="10.6"/>
    <n v="55"/>
  </r>
  <r>
    <x v="53"/>
    <x v="5"/>
    <x v="4"/>
    <x v="23"/>
    <n v="6"/>
    <n v="11.5"/>
    <n v="68"/>
  </r>
  <r>
    <x v="54"/>
    <x v="6"/>
    <x v="4"/>
    <x v="23"/>
    <n v="4"/>
    <n v="10.9"/>
    <n v="54"/>
  </r>
  <r>
    <x v="55"/>
    <x v="7"/>
    <x v="4"/>
    <x v="23"/>
    <n v="7"/>
    <n v="9.9"/>
    <n v="61"/>
  </r>
  <r>
    <x v="56"/>
    <x v="8"/>
    <x v="4"/>
    <x v="23"/>
    <n v="9"/>
    <n v="10.199999999999999"/>
    <n v="77"/>
  </r>
  <r>
    <x v="57"/>
    <x v="9"/>
    <x v="4"/>
    <x v="23"/>
    <n v="2"/>
    <n v="10.4"/>
    <n v="65"/>
  </r>
  <r>
    <x v="58"/>
    <x v="10"/>
    <x v="4"/>
    <x v="23"/>
    <n v="6"/>
    <n v="9.3000000000000007"/>
    <n v="23"/>
  </r>
  <r>
    <x v="59"/>
    <x v="11"/>
    <x v="4"/>
    <x v="23"/>
    <n v="11"/>
    <n v="9.5"/>
    <n v="60"/>
  </r>
  <r>
    <x v="60"/>
    <x v="0"/>
    <x v="5"/>
    <x v="23"/>
    <n v="4"/>
    <n v="9.1999999999999993"/>
    <n v="68"/>
  </r>
  <r>
    <x v="61"/>
    <x v="1"/>
    <x v="5"/>
    <x v="23"/>
    <n v="6"/>
    <n v="8.6999999999999993"/>
    <n v="38"/>
  </r>
  <r>
    <x v="62"/>
    <x v="2"/>
    <x v="5"/>
    <x v="23"/>
    <n v="7"/>
    <n v="9.6"/>
    <n v="31"/>
  </r>
  <r>
    <x v="63"/>
    <x v="3"/>
    <x v="5"/>
    <x v="23"/>
    <n v="2"/>
    <n v="9.6"/>
    <n v="10"/>
  </r>
  <r>
    <x v="64"/>
    <x v="4"/>
    <x v="5"/>
    <x v="23"/>
    <n v="9"/>
    <n v="11.1"/>
    <n v="25"/>
  </r>
  <r>
    <x v="65"/>
    <x v="5"/>
    <x v="5"/>
    <x v="23"/>
    <n v="8"/>
    <n v="10"/>
    <n v="47"/>
  </r>
  <r>
    <x v="66"/>
    <x v="6"/>
    <x v="5"/>
    <x v="23"/>
    <n v="6"/>
    <n v="10.1"/>
    <n v="71"/>
  </r>
  <r>
    <x v="67"/>
    <x v="7"/>
    <x v="5"/>
    <x v="23"/>
    <n v="8"/>
    <n v="9.6"/>
    <n v="22"/>
  </r>
  <r>
    <x v="68"/>
    <x v="8"/>
    <x v="5"/>
    <x v="23"/>
    <n v="10"/>
    <n v="8.6999999999999993"/>
    <n v="79"/>
  </r>
  <r>
    <x v="69"/>
    <x v="9"/>
    <x v="5"/>
    <x v="23"/>
    <n v="3"/>
    <n v="8.5"/>
    <n v="40"/>
  </r>
  <r>
    <x v="70"/>
    <x v="10"/>
    <x v="5"/>
    <x v="23"/>
    <n v="10"/>
    <n v="8.1"/>
    <n v="55"/>
  </r>
  <r>
    <x v="71"/>
    <x v="11"/>
    <x v="5"/>
    <x v="23"/>
    <n v="4"/>
    <n v="7.2"/>
    <n v="121"/>
  </r>
  <r>
    <x v="72"/>
    <x v="0"/>
    <x v="6"/>
    <x v="23"/>
    <n v="4"/>
    <n v="5.8"/>
    <n v="92"/>
  </r>
  <r>
    <x v="73"/>
    <x v="1"/>
    <x v="6"/>
    <x v="23"/>
    <n v="7"/>
    <n v="5.4"/>
    <n v="10"/>
  </r>
  <r>
    <x v="74"/>
    <x v="2"/>
    <x v="6"/>
    <x v="23"/>
    <n v="6"/>
    <n v="6.5"/>
    <n v="91"/>
  </r>
  <r>
    <x v="75"/>
    <x v="3"/>
    <x v="6"/>
    <x v="23"/>
    <n v="6"/>
    <n v="7"/>
    <n v="47"/>
  </r>
  <r>
    <x v="76"/>
    <x v="4"/>
    <x v="6"/>
    <x v="23"/>
    <n v="3"/>
    <n v="6.3"/>
    <n v="30"/>
  </r>
  <r>
    <x v="77"/>
    <x v="5"/>
    <x v="6"/>
    <x v="23"/>
    <n v="7"/>
    <n v="6.4"/>
    <n v="46"/>
  </r>
  <r>
    <x v="78"/>
    <x v="6"/>
    <x v="6"/>
    <x v="23"/>
    <n v="6"/>
    <n v="7.4"/>
    <n v="18"/>
  </r>
  <r>
    <x v="79"/>
    <x v="7"/>
    <x v="6"/>
    <x v="23"/>
    <n v="5"/>
    <n v="6.8"/>
    <n v="25"/>
  </r>
  <r>
    <x v="80"/>
    <x v="8"/>
    <x v="6"/>
    <x v="23"/>
    <n v="4"/>
    <n v="7.8"/>
    <n v="53"/>
  </r>
  <r>
    <x v="81"/>
    <x v="9"/>
    <x v="6"/>
    <x v="23"/>
    <n v="9"/>
    <n v="7.6"/>
    <n v="48"/>
  </r>
  <r>
    <x v="82"/>
    <x v="10"/>
    <x v="6"/>
    <x v="23"/>
    <n v="9"/>
    <n v="6.4"/>
    <n v="34"/>
  </r>
  <r>
    <x v="83"/>
    <x v="11"/>
    <x v="6"/>
    <x v="23"/>
    <n v="11"/>
    <n v="5.9"/>
    <n v="58"/>
  </r>
  <r>
    <x v="84"/>
    <x v="0"/>
    <x v="7"/>
    <x v="23"/>
    <n v="3"/>
    <n v="5.0999999999999996"/>
    <n v="85"/>
  </r>
  <r>
    <x v="85"/>
    <x v="1"/>
    <x v="7"/>
    <x v="23"/>
    <n v="5"/>
    <n v="5"/>
    <n v="11"/>
  </r>
  <r>
    <x v="86"/>
    <x v="2"/>
    <x v="7"/>
    <x v="23"/>
    <n v="8"/>
    <n v="4.9000000000000004"/>
    <n v="109"/>
  </r>
  <r>
    <x v="87"/>
    <x v="3"/>
    <x v="7"/>
    <x v="23"/>
    <n v="9"/>
    <n v="5.2"/>
    <n v="14"/>
  </r>
  <r>
    <x v="88"/>
    <x v="4"/>
    <x v="7"/>
    <x v="23"/>
    <n v="11"/>
    <n v="5.8"/>
    <n v="17"/>
  </r>
  <r>
    <x v="89"/>
    <x v="5"/>
    <x v="7"/>
    <x v="23"/>
    <n v="13"/>
    <n v="5.0999999999999996"/>
    <n v="30"/>
  </r>
  <r>
    <x v="90"/>
    <x v="6"/>
    <x v="7"/>
    <x v="23"/>
    <n v="9"/>
    <n v="5.0999999999999996"/>
    <n v="17"/>
  </r>
  <r>
    <x v="91"/>
    <x v="7"/>
    <x v="7"/>
    <x v="23"/>
    <n v="9"/>
    <n v="4.0999999999999996"/>
    <n v="12"/>
  </r>
  <r>
    <x v="92"/>
    <x v="8"/>
    <x v="7"/>
    <x v="23"/>
    <n v="10"/>
    <n v="4.3"/>
    <n v="35"/>
  </r>
  <r>
    <x v="93"/>
    <x v="9"/>
    <x v="7"/>
    <x v="23"/>
    <n v="8"/>
    <n v="4"/>
    <n v="61"/>
  </r>
  <r>
    <x v="94"/>
    <x v="10"/>
    <x v="7"/>
    <x v="23"/>
    <n v="0"/>
    <n v="4.0999999999999996"/>
    <m/>
  </r>
  <r>
    <x v="95"/>
    <x v="11"/>
    <x v="7"/>
    <x v="23"/>
    <n v="7"/>
    <n v="3.1"/>
    <n v="37"/>
  </r>
  <r>
    <x v="96"/>
    <x v="0"/>
    <x v="8"/>
    <x v="23"/>
    <n v="9"/>
    <n v="3.1"/>
    <n v="44"/>
  </r>
  <r>
    <x v="97"/>
    <x v="1"/>
    <x v="8"/>
    <x v="23"/>
    <n v="6"/>
    <n v="3.4"/>
    <n v="63"/>
  </r>
  <r>
    <x v="98"/>
    <x v="2"/>
    <x v="8"/>
    <x v="23"/>
    <n v="8"/>
    <n v="3.3"/>
    <n v="65"/>
  </r>
  <r>
    <x v="99"/>
    <x v="3"/>
    <x v="8"/>
    <x v="23"/>
    <n v="9"/>
    <n v="3.8"/>
    <n v="10"/>
  </r>
  <r>
    <x v="100"/>
    <x v="4"/>
    <x v="8"/>
    <x v="23"/>
    <n v="9"/>
    <n v="4.5"/>
    <n v="32"/>
  </r>
  <r>
    <x v="101"/>
    <x v="5"/>
    <x v="8"/>
    <x v="23"/>
    <n v="5"/>
    <n v="5"/>
    <n v="28"/>
  </r>
  <r>
    <x v="102"/>
    <x v="6"/>
    <x v="8"/>
    <x v="23"/>
    <n v="15"/>
    <n v="4.4000000000000004"/>
    <n v="21"/>
  </r>
  <r>
    <x v="103"/>
    <x v="7"/>
    <x v="8"/>
    <x v="23"/>
    <n v="11"/>
    <n v="4.0999999999999996"/>
    <n v="16"/>
  </r>
  <r>
    <x v="104"/>
    <x v="8"/>
    <x v="8"/>
    <x v="23"/>
    <n v="15"/>
    <n v="3"/>
    <n v="45"/>
  </r>
  <r>
    <x v="105"/>
    <x v="9"/>
    <x v="8"/>
    <x v="23"/>
    <n v="13"/>
    <n v="3.5"/>
    <n v="56"/>
  </r>
  <r>
    <x v="106"/>
    <x v="10"/>
    <x v="8"/>
    <x v="23"/>
    <n v="4"/>
    <n v="3"/>
    <n v="82"/>
  </r>
  <r>
    <x v="107"/>
    <x v="11"/>
    <x v="8"/>
    <x v="23"/>
    <n v="9"/>
    <n v="2.4"/>
    <n v="28"/>
  </r>
  <r>
    <x v="108"/>
    <x v="0"/>
    <x v="9"/>
    <x v="23"/>
    <n v="7"/>
    <n v="1.6"/>
    <n v="50"/>
  </r>
  <r>
    <x v="109"/>
    <x v="1"/>
    <x v="9"/>
    <x v="23"/>
    <n v="11"/>
    <n v="2.2000000000000002"/>
    <n v="27"/>
  </r>
  <r>
    <x v="110"/>
    <x v="2"/>
    <x v="9"/>
    <x v="23"/>
    <n v="9"/>
    <n v="2.6"/>
    <n v="26"/>
  </r>
  <r>
    <x v="111"/>
    <x v="3"/>
    <x v="9"/>
    <x v="23"/>
    <n v="8"/>
    <n v="2.4"/>
    <n v="9"/>
  </r>
  <r>
    <x v="112"/>
    <x v="4"/>
    <x v="9"/>
    <x v="23"/>
    <n v="19"/>
    <n v="2.9"/>
    <n v="13"/>
  </r>
  <r>
    <x v="113"/>
    <x v="5"/>
    <x v="9"/>
    <x v="23"/>
    <n v="8"/>
    <n v="3.4"/>
    <n v="8"/>
  </r>
  <r>
    <x v="114"/>
    <x v="6"/>
    <x v="9"/>
    <x v="23"/>
    <n v="12"/>
    <n v="4.2"/>
    <n v="23"/>
  </r>
  <r>
    <x v="115"/>
    <x v="7"/>
    <x v="9"/>
    <x v="23"/>
    <n v="7"/>
    <n v="4.3"/>
    <n v="18"/>
  </r>
  <r>
    <x v="116"/>
    <x v="8"/>
    <x v="9"/>
    <x v="23"/>
    <n v="11"/>
    <n v="4.5"/>
    <n v="27"/>
  </r>
  <r>
    <x v="117"/>
    <x v="9"/>
    <x v="9"/>
    <x v="23"/>
    <n v="11"/>
    <n v="3.8"/>
    <n v="34"/>
  </r>
  <r>
    <x v="118"/>
    <x v="10"/>
    <x v="9"/>
    <x v="23"/>
    <n v="10"/>
    <n v="3.6"/>
    <n v="47"/>
  </r>
  <r>
    <x v="119"/>
    <x v="11"/>
    <x v="9"/>
    <x v="23"/>
    <n v="16"/>
    <n v="3.1"/>
    <n v="34"/>
  </r>
  <r>
    <x v="120"/>
    <x v="0"/>
    <x v="10"/>
    <x v="23"/>
    <n v="4"/>
    <n v="3"/>
    <n v="113"/>
  </r>
  <r>
    <x v="121"/>
    <x v="1"/>
    <x v="10"/>
    <x v="23"/>
    <n v="8"/>
    <n v="2.2000000000000002"/>
    <n v="55"/>
  </r>
  <r>
    <x v="122"/>
    <x v="2"/>
    <x v="10"/>
    <x v="23"/>
    <n v="16"/>
    <n v="2.1"/>
    <n v="60"/>
  </r>
  <r>
    <x v="123"/>
    <x v="3"/>
    <x v="10"/>
    <x v="23"/>
    <n v="10"/>
    <n v="2.4"/>
    <n v="22"/>
  </r>
  <r>
    <x v="124"/>
    <x v="4"/>
    <x v="10"/>
    <x v="23"/>
    <n v="14"/>
    <n v="2.2999999999999998"/>
    <n v="21"/>
  </r>
  <r>
    <x v="125"/>
    <x v="5"/>
    <x v="10"/>
    <x v="23"/>
    <n v="18"/>
    <n v="2.6"/>
    <n v="12"/>
  </r>
  <r>
    <x v="126"/>
    <x v="6"/>
    <x v="10"/>
    <x v="23"/>
    <n v="15"/>
    <n v="2.2999999999999998"/>
    <n v="9"/>
  </r>
  <r>
    <x v="127"/>
    <x v="7"/>
    <x v="10"/>
    <x v="23"/>
    <n v="15"/>
    <n v="2.4"/>
    <n v="14"/>
  </r>
  <r>
    <x v="128"/>
    <x v="8"/>
    <x v="10"/>
    <x v="23"/>
    <n v="18"/>
    <n v="2.7"/>
    <n v="21"/>
  </r>
  <r>
    <x v="129"/>
    <x v="9"/>
    <x v="10"/>
    <x v="23"/>
    <n v="10"/>
    <n v="2.2000000000000002"/>
    <n v="13"/>
  </r>
  <r>
    <x v="130"/>
    <x v="10"/>
    <x v="10"/>
    <x v="23"/>
    <n v="11"/>
    <n v="2"/>
    <n v="19"/>
  </r>
  <r>
    <x v="131"/>
    <x v="11"/>
    <x v="10"/>
    <x v="23"/>
    <n v="14"/>
    <n v="2"/>
    <n v="24"/>
  </r>
  <r>
    <x v="132"/>
    <x v="0"/>
    <x v="11"/>
    <x v="23"/>
    <n v="13"/>
    <n v="1.4"/>
    <n v="30"/>
  </r>
  <r>
    <x v="133"/>
    <x v="1"/>
    <x v="11"/>
    <x v="23"/>
    <n v="7"/>
    <n v="1"/>
    <n v="63"/>
  </r>
  <r>
    <x v="134"/>
    <x v="2"/>
    <x v="11"/>
    <x v="23"/>
    <n v="18"/>
    <n v="1.5"/>
    <n v="24"/>
  </r>
  <r>
    <x v="135"/>
    <x v="3"/>
    <x v="11"/>
    <x v="23"/>
    <n v="9"/>
    <n v="1.4"/>
    <n v="10"/>
  </r>
  <r>
    <x v="136"/>
    <x v="4"/>
    <x v="11"/>
    <x v="23"/>
    <n v="11"/>
    <n v="1.6"/>
    <n v="12"/>
  </r>
  <r>
    <x v="137"/>
    <x v="5"/>
    <x v="11"/>
    <x v="23"/>
    <n v="12"/>
    <n v="2.2000000000000002"/>
    <n v="5"/>
  </r>
  <r>
    <x v="138"/>
    <x v="6"/>
    <x v="11"/>
    <x v="23"/>
    <n v="16"/>
    <n v="1.9"/>
    <n v="19"/>
  </r>
  <r>
    <x v="139"/>
    <x v="7"/>
    <x v="11"/>
    <x v="23"/>
    <n v="17"/>
    <n v="2.1"/>
    <n v="9"/>
  </r>
  <r>
    <x v="140"/>
    <x v="8"/>
    <x v="11"/>
    <x v="23"/>
    <n v="20"/>
    <n v="1.6"/>
    <n v="7"/>
  </r>
  <r>
    <x v="141"/>
    <x v="9"/>
    <x v="11"/>
    <x v="23"/>
    <n v="15"/>
    <n v="1.5"/>
    <n v="9"/>
  </r>
  <r>
    <x v="142"/>
    <x v="10"/>
    <x v="11"/>
    <x v="23"/>
    <n v="6"/>
    <n v="1.5"/>
    <n v="8"/>
  </r>
  <r>
    <x v="143"/>
    <x v="11"/>
    <x v="11"/>
    <x v="23"/>
    <n v="12"/>
    <n v="1"/>
    <n v="24"/>
  </r>
  <r>
    <x v="144"/>
    <x v="0"/>
    <x v="12"/>
    <x v="23"/>
    <n v="8"/>
    <n v="1"/>
    <n v="24"/>
  </r>
  <r>
    <x v="145"/>
    <x v="1"/>
    <x v="12"/>
    <x v="23"/>
    <n v="11"/>
    <n v="1"/>
    <n v="9"/>
  </r>
  <r>
    <x v="146"/>
    <x v="2"/>
    <x v="12"/>
    <x v="23"/>
    <n v="16"/>
    <n v="0.9"/>
    <n v="11"/>
  </r>
  <r>
    <x v="147"/>
    <x v="3"/>
    <x v="12"/>
    <x v="23"/>
    <n v="11"/>
    <n v="1.2"/>
    <n v="10"/>
  </r>
  <r>
    <x v="148"/>
    <x v="4"/>
    <x v="12"/>
    <x v="23"/>
    <n v="16"/>
    <n v="1.8"/>
    <n v="6"/>
  </r>
  <r>
    <x v="149"/>
    <x v="5"/>
    <x v="12"/>
    <x v="23"/>
    <n v="20"/>
    <n v="2.1"/>
    <n v="7"/>
  </r>
  <r>
    <x v="150"/>
    <x v="6"/>
    <x v="12"/>
    <x v="23"/>
    <n v="16"/>
    <n v="2"/>
    <n v="17"/>
  </r>
  <r>
    <x v="151"/>
    <x v="7"/>
    <x v="12"/>
    <x v="23"/>
    <n v="16"/>
    <n v="2.4"/>
    <n v="13"/>
  </r>
  <r>
    <x v="152"/>
    <x v="8"/>
    <x v="12"/>
    <x v="23"/>
    <n v="10"/>
    <n v="2.8"/>
    <n v="19"/>
  </r>
  <r>
    <x v="153"/>
    <x v="9"/>
    <x v="12"/>
    <x v="23"/>
    <n v="12"/>
    <n v="2"/>
    <n v="30"/>
  </r>
  <r>
    <x v="154"/>
    <x v="10"/>
    <x v="12"/>
    <x v="23"/>
    <n v="11"/>
    <n v="1.9"/>
    <n v="33"/>
  </r>
  <r>
    <x v="155"/>
    <x v="11"/>
    <x v="12"/>
    <x v="23"/>
    <n v="8"/>
    <n v="1.8"/>
    <n v="20"/>
  </r>
  <r>
    <x v="156"/>
    <x v="0"/>
    <x v="13"/>
    <x v="23"/>
    <n v="11"/>
    <n v="1.5"/>
    <n v="44"/>
  </r>
  <r>
    <x v="157"/>
    <x v="1"/>
    <x v="13"/>
    <x v="23"/>
    <n v="8"/>
    <n v="0.8"/>
    <n v="14"/>
  </r>
  <r>
    <x v="158"/>
    <x v="2"/>
    <x v="13"/>
    <x v="23"/>
    <n v="19"/>
    <n v="1.2"/>
    <n v="7"/>
  </r>
  <r>
    <x v="159"/>
    <x v="3"/>
    <x v="13"/>
    <x v="23"/>
    <n v="14"/>
    <n v="1.1000000000000001"/>
    <n v="6"/>
  </r>
  <r>
    <x v="160"/>
    <x v="4"/>
    <x v="13"/>
    <x v="23"/>
    <n v="15"/>
    <n v="1.1000000000000001"/>
    <n v="7"/>
  </r>
  <r>
    <x v="161"/>
    <x v="5"/>
    <x v="13"/>
    <x v="23"/>
    <n v="18"/>
    <n v="1"/>
    <n v="6"/>
  </r>
  <r>
    <x v="162"/>
    <x v="6"/>
    <x v="13"/>
    <x v="23"/>
    <n v="13"/>
    <n v="0.4"/>
    <n v="9"/>
  </r>
  <r>
    <x v="164"/>
    <x v="8"/>
    <x v="13"/>
    <x v="23"/>
    <n v="14"/>
    <n v="0.6"/>
    <n v="20"/>
  </r>
  <r>
    <x v="165"/>
    <x v="9"/>
    <x v="13"/>
    <x v="23"/>
    <n v="12"/>
    <n v="0.9"/>
    <n v="8"/>
  </r>
  <r>
    <x v="0"/>
    <x v="0"/>
    <x v="0"/>
    <x v="24"/>
    <n v="5"/>
    <n v="3.7"/>
    <n v="66"/>
  </r>
  <r>
    <x v="1"/>
    <x v="1"/>
    <x v="0"/>
    <x v="24"/>
    <n v="9"/>
    <n v="3.7"/>
    <n v="31"/>
  </r>
  <r>
    <x v="2"/>
    <x v="2"/>
    <x v="0"/>
    <x v="24"/>
    <n v="7"/>
    <n v="3.6"/>
    <n v="38"/>
  </r>
  <r>
    <x v="3"/>
    <x v="3"/>
    <x v="0"/>
    <x v="24"/>
    <n v="8"/>
    <n v="3.8"/>
    <n v="40"/>
  </r>
  <r>
    <x v="4"/>
    <x v="4"/>
    <x v="0"/>
    <x v="24"/>
    <n v="4"/>
    <n v="4.0999999999999996"/>
    <n v="33"/>
  </r>
  <r>
    <x v="5"/>
    <x v="5"/>
    <x v="0"/>
    <x v="24"/>
    <n v="10"/>
    <n v="3.8"/>
    <n v="57"/>
  </r>
  <r>
    <x v="6"/>
    <x v="6"/>
    <x v="0"/>
    <x v="24"/>
    <n v="10"/>
    <n v="4.3"/>
    <n v="18"/>
  </r>
  <r>
    <x v="7"/>
    <x v="7"/>
    <x v="0"/>
    <x v="24"/>
    <n v="10"/>
    <n v="4.9000000000000004"/>
    <n v="25"/>
  </r>
  <r>
    <x v="8"/>
    <x v="8"/>
    <x v="0"/>
    <x v="24"/>
    <n v="9"/>
    <n v="4.4000000000000004"/>
    <n v="48"/>
  </r>
  <r>
    <x v="9"/>
    <x v="9"/>
    <x v="0"/>
    <x v="24"/>
    <n v="10"/>
    <n v="4.4000000000000004"/>
    <n v="38"/>
  </r>
  <r>
    <x v="10"/>
    <x v="10"/>
    <x v="0"/>
    <x v="24"/>
    <n v="9"/>
    <n v="3.8"/>
    <n v="55"/>
  </r>
  <r>
    <x v="11"/>
    <x v="11"/>
    <x v="0"/>
    <x v="24"/>
    <n v="8"/>
    <n v="3.6"/>
    <n v="58"/>
  </r>
  <r>
    <x v="12"/>
    <x v="0"/>
    <x v="1"/>
    <x v="24"/>
    <n v="3"/>
    <n v="4.7"/>
    <n v="111"/>
  </r>
  <r>
    <x v="13"/>
    <x v="1"/>
    <x v="1"/>
    <x v="24"/>
    <n v="2"/>
    <n v="5.3"/>
    <n v="51"/>
  </r>
  <r>
    <x v="14"/>
    <x v="2"/>
    <x v="1"/>
    <x v="24"/>
    <n v="8"/>
    <n v="5.2"/>
    <n v="66"/>
  </r>
  <r>
    <x v="15"/>
    <x v="3"/>
    <x v="1"/>
    <x v="24"/>
    <n v="4"/>
    <n v="6.7"/>
    <n v="31"/>
  </r>
  <r>
    <x v="16"/>
    <x v="4"/>
    <x v="1"/>
    <x v="24"/>
    <n v="5"/>
    <n v="7.1"/>
    <n v="38"/>
  </r>
  <r>
    <x v="17"/>
    <x v="5"/>
    <x v="1"/>
    <x v="24"/>
    <n v="2"/>
    <n v="8.6"/>
    <n v="18"/>
  </r>
  <r>
    <x v="18"/>
    <x v="6"/>
    <x v="1"/>
    <x v="24"/>
    <n v="1"/>
    <n v="8.6"/>
    <n v="76"/>
  </r>
  <r>
    <x v="19"/>
    <x v="7"/>
    <x v="1"/>
    <x v="24"/>
    <n v="7"/>
    <n v="9.6999999999999993"/>
    <n v="37"/>
  </r>
  <r>
    <x v="20"/>
    <x v="8"/>
    <x v="1"/>
    <x v="24"/>
    <n v="4"/>
    <n v="10.7"/>
    <n v="46"/>
  </r>
  <r>
    <x v="21"/>
    <x v="9"/>
    <x v="1"/>
    <x v="24"/>
    <n v="4"/>
    <n v="11.8"/>
    <n v="65"/>
  </r>
  <r>
    <x v="22"/>
    <x v="10"/>
    <x v="1"/>
    <x v="24"/>
    <n v="6"/>
    <n v="12"/>
    <n v="21"/>
  </r>
  <r>
    <x v="23"/>
    <x v="11"/>
    <x v="1"/>
    <x v="24"/>
    <n v="4"/>
    <n v="11.7"/>
    <n v="49"/>
  </r>
  <r>
    <x v="24"/>
    <x v="0"/>
    <x v="2"/>
    <x v="24"/>
    <n v="2"/>
    <n v="14.2"/>
    <n v="49"/>
  </r>
  <r>
    <x v="25"/>
    <x v="1"/>
    <x v="2"/>
    <x v="24"/>
    <n v="4"/>
    <n v="13.1"/>
    <n v="71"/>
  </r>
  <r>
    <x v="26"/>
    <x v="2"/>
    <x v="2"/>
    <x v="24"/>
    <n v="7"/>
    <n v="13.8"/>
    <n v="39"/>
  </r>
  <r>
    <x v="27"/>
    <x v="3"/>
    <x v="2"/>
    <x v="24"/>
    <n v="2"/>
    <n v="14"/>
    <n v="55"/>
  </r>
  <r>
    <x v="28"/>
    <x v="4"/>
    <x v="2"/>
    <x v="24"/>
    <n v="4"/>
    <n v="14.4"/>
    <n v="63"/>
  </r>
  <r>
    <x v="29"/>
    <x v="5"/>
    <x v="2"/>
    <x v="24"/>
    <n v="5"/>
    <n v="10.6"/>
    <n v="72"/>
  </r>
  <r>
    <x v="30"/>
    <x v="6"/>
    <x v="2"/>
    <x v="24"/>
    <n v="8"/>
    <n v="13"/>
    <n v="57"/>
  </r>
  <r>
    <x v="31"/>
    <x v="7"/>
    <x v="2"/>
    <x v="24"/>
    <n v="5"/>
    <n v="12"/>
    <n v="55"/>
  </r>
  <r>
    <x v="32"/>
    <x v="8"/>
    <x v="2"/>
    <x v="24"/>
    <n v="5"/>
    <n v="10.5"/>
    <n v="35"/>
  </r>
  <r>
    <x v="33"/>
    <x v="9"/>
    <x v="2"/>
    <x v="24"/>
    <n v="7"/>
    <n v="11.2"/>
    <n v="40"/>
  </r>
  <r>
    <x v="34"/>
    <x v="10"/>
    <x v="2"/>
    <x v="24"/>
    <n v="4"/>
    <n v="11.3"/>
    <n v="74"/>
  </r>
  <r>
    <x v="35"/>
    <x v="11"/>
    <x v="2"/>
    <x v="24"/>
    <n v="2"/>
    <n v="11.2"/>
    <n v="62"/>
  </r>
  <r>
    <x v="36"/>
    <x v="0"/>
    <x v="3"/>
    <x v="24"/>
    <n v="4"/>
    <n v="11.1"/>
    <n v="79"/>
  </r>
  <r>
    <x v="37"/>
    <x v="1"/>
    <x v="3"/>
    <x v="24"/>
    <n v="4"/>
    <n v="11.8"/>
    <n v="14"/>
  </r>
  <r>
    <x v="38"/>
    <x v="2"/>
    <x v="3"/>
    <x v="24"/>
    <n v="9"/>
    <n v="10.7"/>
    <n v="42"/>
  </r>
  <r>
    <x v="39"/>
    <x v="3"/>
    <x v="3"/>
    <x v="24"/>
    <n v="4"/>
    <n v="11.3"/>
    <n v="41"/>
  </r>
  <r>
    <x v="40"/>
    <x v="4"/>
    <x v="3"/>
    <x v="24"/>
    <n v="6"/>
    <n v="11.6"/>
    <n v="85"/>
  </r>
  <r>
    <x v="41"/>
    <x v="5"/>
    <x v="3"/>
    <x v="24"/>
    <n v="6"/>
    <n v="11.8"/>
    <n v="74"/>
  </r>
  <r>
    <x v="42"/>
    <x v="6"/>
    <x v="3"/>
    <x v="24"/>
    <n v="5"/>
    <n v="9.6999999999999993"/>
    <n v="19"/>
  </r>
  <r>
    <x v="43"/>
    <x v="7"/>
    <x v="3"/>
    <x v="24"/>
    <n v="5"/>
    <n v="10.4"/>
    <n v="30"/>
  </r>
  <r>
    <x v="44"/>
    <x v="8"/>
    <x v="3"/>
    <x v="24"/>
    <n v="8"/>
    <n v="10.3"/>
    <n v="31"/>
  </r>
  <r>
    <x v="45"/>
    <x v="9"/>
    <x v="3"/>
    <x v="24"/>
    <n v="6"/>
    <n v="9.5"/>
    <n v="62"/>
  </r>
  <r>
    <x v="46"/>
    <x v="10"/>
    <x v="3"/>
    <x v="24"/>
    <n v="7"/>
    <n v="11"/>
    <n v="47"/>
  </r>
  <r>
    <x v="47"/>
    <x v="11"/>
    <x v="3"/>
    <x v="24"/>
    <n v="3"/>
    <n v="8.6"/>
    <n v="36"/>
  </r>
  <r>
    <x v="48"/>
    <x v="0"/>
    <x v="4"/>
    <x v="24"/>
    <n v="4"/>
    <n v="8.1999999999999993"/>
    <n v="55"/>
  </r>
  <r>
    <x v="49"/>
    <x v="1"/>
    <x v="4"/>
    <x v="24"/>
    <n v="3"/>
    <n v="8.1999999999999993"/>
    <n v="30"/>
  </r>
  <r>
    <x v="50"/>
    <x v="2"/>
    <x v="4"/>
    <x v="24"/>
    <n v="3"/>
    <n v="9.3000000000000007"/>
    <n v="67"/>
  </r>
  <r>
    <x v="51"/>
    <x v="3"/>
    <x v="4"/>
    <x v="24"/>
    <n v="6"/>
    <n v="11.1"/>
    <n v="81"/>
  </r>
  <r>
    <x v="52"/>
    <x v="4"/>
    <x v="4"/>
    <x v="24"/>
    <n v="3"/>
    <n v="11"/>
    <n v="24"/>
  </r>
  <r>
    <x v="53"/>
    <x v="5"/>
    <x v="4"/>
    <x v="24"/>
    <n v="6"/>
    <n v="11.3"/>
    <n v="91"/>
  </r>
  <r>
    <x v="54"/>
    <x v="6"/>
    <x v="4"/>
    <x v="24"/>
    <n v="3"/>
    <n v="13.3"/>
    <n v="37"/>
  </r>
  <r>
    <x v="55"/>
    <x v="7"/>
    <x v="4"/>
    <x v="24"/>
    <n v="11"/>
    <n v="11.7"/>
    <n v="34"/>
  </r>
  <r>
    <x v="56"/>
    <x v="8"/>
    <x v="4"/>
    <x v="24"/>
    <n v="4"/>
    <n v="13.1"/>
    <n v="62"/>
  </r>
  <r>
    <x v="57"/>
    <x v="9"/>
    <x v="4"/>
    <x v="24"/>
    <n v="4"/>
    <n v="13.1"/>
    <n v="64"/>
  </r>
  <r>
    <x v="58"/>
    <x v="10"/>
    <x v="4"/>
    <x v="24"/>
    <n v="3"/>
    <n v="13.1"/>
    <n v="29"/>
  </r>
  <r>
    <x v="59"/>
    <x v="11"/>
    <x v="4"/>
    <x v="24"/>
    <n v="4"/>
    <n v="13.5"/>
    <n v="60"/>
  </r>
  <r>
    <x v="60"/>
    <x v="0"/>
    <x v="5"/>
    <x v="24"/>
    <n v="2"/>
    <n v="12.4"/>
    <n v="50"/>
  </r>
  <r>
    <x v="61"/>
    <x v="1"/>
    <x v="5"/>
    <x v="24"/>
    <n v="1"/>
    <n v="13.2"/>
    <n v="24"/>
  </r>
  <r>
    <x v="62"/>
    <x v="2"/>
    <x v="5"/>
    <x v="24"/>
    <n v="3"/>
    <n v="11"/>
    <n v="11"/>
  </r>
  <r>
    <x v="63"/>
    <x v="3"/>
    <x v="5"/>
    <x v="24"/>
    <n v="8"/>
    <n v="10.199999999999999"/>
    <n v="143"/>
  </r>
  <r>
    <x v="64"/>
    <x v="4"/>
    <x v="5"/>
    <x v="24"/>
    <n v="9"/>
    <n v="11"/>
    <n v="35"/>
  </r>
  <r>
    <x v="65"/>
    <x v="5"/>
    <x v="5"/>
    <x v="24"/>
    <n v="7"/>
    <n v="12"/>
    <n v="30"/>
  </r>
  <r>
    <x v="66"/>
    <x v="6"/>
    <x v="5"/>
    <x v="24"/>
    <n v="1"/>
    <n v="12.4"/>
    <n v="27"/>
  </r>
  <r>
    <x v="67"/>
    <x v="7"/>
    <x v="5"/>
    <x v="24"/>
    <n v="7"/>
    <n v="13.3"/>
    <n v="122"/>
  </r>
  <r>
    <x v="68"/>
    <x v="8"/>
    <x v="5"/>
    <x v="24"/>
    <n v="7"/>
    <n v="12.7"/>
    <n v="21"/>
  </r>
  <r>
    <x v="69"/>
    <x v="9"/>
    <x v="5"/>
    <x v="24"/>
    <n v="2"/>
    <n v="13.3"/>
    <n v="106"/>
  </r>
  <r>
    <x v="70"/>
    <x v="10"/>
    <x v="5"/>
    <x v="24"/>
    <n v="5"/>
    <n v="13.6"/>
    <n v="40"/>
  </r>
  <r>
    <x v="71"/>
    <x v="11"/>
    <x v="5"/>
    <x v="24"/>
    <n v="1"/>
    <n v="10.9"/>
    <n v="84"/>
  </r>
  <r>
    <x v="72"/>
    <x v="0"/>
    <x v="6"/>
    <x v="24"/>
    <n v="8"/>
    <n v="11.2"/>
    <n v="54"/>
  </r>
  <r>
    <x v="73"/>
    <x v="1"/>
    <x v="6"/>
    <x v="24"/>
    <n v="5"/>
    <n v="10.4"/>
    <n v="40"/>
  </r>
  <r>
    <x v="74"/>
    <x v="2"/>
    <x v="6"/>
    <x v="24"/>
    <n v="4"/>
    <n v="8.1999999999999993"/>
    <n v="43"/>
  </r>
  <r>
    <x v="75"/>
    <x v="3"/>
    <x v="6"/>
    <x v="24"/>
    <n v="10"/>
    <n v="8.6999999999999993"/>
    <n v="11"/>
  </r>
  <r>
    <x v="76"/>
    <x v="4"/>
    <x v="6"/>
    <x v="24"/>
    <n v="4"/>
    <n v="6.9"/>
    <n v="43"/>
  </r>
  <r>
    <x v="77"/>
    <x v="5"/>
    <x v="6"/>
    <x v="24"/>
    <n v="9"/>
    <n v="7.1"/>
    <n v="66"/>
  </r>
  <r>
    <x v="78"/>
    <x v="6"/>
    <x v="6"/>
    <x v="24"/>
    <n v="6"/>
    <n v="6.3"/>
    <n v="96"/>
  </r>
  <r>
    <x v="79"/>
    <x v="7"/>
    <x v="6"/>
    <x v="24"/>
    <n v="9"/>
    <n v="6.2"/>
    <n v="30"/>
  </r>
  <r>
    <x v="80"/>
    <x v="8"/>
    <x v="6"/>
    <x v="24"/>
    <n v="3"/>
    <n v="5.9"/>
    <n v="88"/>
  </r>
  <r>
    <x v="81"/>
    <x v="9"/>
    <x v="6"/>
    <x v="24"/>
    <n v="7"/>
    <n v="7"/>
    <n v="43"/>
  </r>
  <r>
    <x v="82"/>
    <x v="10"/>
    <x v="6"/>
    <x v="24"/>
    <n v="5"/>
    <n v="6.5"/>
    <n v="35"/>
  </r>
  <r>
    <x v="83"/>
    <x v="11"/>
    <x v="6"/>
    <x v="24"/>
    <n v="3"/>
    <n v="5.9"/>
    <n v="9"/>
  </r>
  <r>
    <x v="84"/>
    <x v="0"/>
    <x v="7"/>
    <x v="24"/>
    <n v="3"/>
    <n v="5.3"/>
    <n v="43"/>
  </r>
  <r>
    <x v="85"/>
    <x v="1"/>
    <x v="7"/>
    <x v="24"/>
    <n v="3"/>
    <n v="6.5"/>
    <n v="36"/>
  </r>
  <r>
    <x v="86"/>
    <x v="2"/>
    <x v="7"/>
    <x v="24"/>
    <n v="6"/>
    <n v="7"/>
    <n v="41"/>
  </r>
  <r>
    <x v="87"/>
    <x v="3"/>
    <x v="7"/>
    <x v="24"/>
    <n v="3"/>
    <n v="7.1"/>
    <n v="93"/>
  </r>
  <r>
    <x v="88"/>
    <x v="4"/>
    <x v="7"/>
    <x v="24"/>
    <n v="4"/>
    <n v="6.6"/>
    <n v="54"/>
  </r>
  <r>
    <x v="89"/>
    <x v="5"/>
    <x v="7"/>
    <x v="24"/>
    <n v="8"/>
    <n v="5.8"/>
    <n v="26"/>
  </r>
  <r>
    <x v="90"/>
    <x v="6"/>
    <x v="7"/>
    <x v="24"/>
    <n v="13"/>
    <n v="6.5"/>
    <n v="39"/>
  </r>
  <r>
    <x v="91"/>
    <x v="7"/>
    <x v="7"/>
    <x v="24"/>
    <n v="8"/>
    <n v="5.4"/>
    <n v="23"/>
  </r>
  <r>
    <x v="92"/>
    <x v="8"/>
    <x v="7"/>
    <x v="24"/>
    <n v="8"/>
    <n v="5.6"/>
    <n v="35"/>
  </r>
  <r>
    <x v="93"/>
    <x v="9"/>
    <x v="7"/>
    <x v="24"/>
    <n v="7"/>
    <n v="5.2"/>
    <n v="30"/>
  </r>
  <r>
    <x v="94"/>
    <x v="10"/>
    <x v="7"/>
    <x v="24"/>
    <n v="4"/>
    <n v="5.2"/>
    <n v="9"/>
  </r>
  <r>
    <x v="95"/>
    <x v="11"/>
    <x v="7"/>
    <x v="24"/>
    <n v="6"/>
    <n v="5.4"/>
    <n v="42"/>
  </r>
  <r>
    <x v="96"/>
    <x v="0"/>
    <x v="8"/>
    <x v="24"/>
    <n v="1"/>
    <n v="5.4"/>
    <n v="75"/>
  </r>
  <r>
    <x v="97"/>
    <x v="1"/>
    <x v="8"/>
    <x v="24"/>
    <n v="6"/>
    <n v="5.4"/>
    <n v="32"/>
  </r>
  <r>
    <x v="98"/>
    <x v="2"/>
    <x v="8"/>
    <x v="24"/>
    <n v="8"/>
    <n v="5.4"/>
    <n v="35"/>
  </r>
  <r>
    <x v="99"/>
    <x v="3"/>
    <x v="8"/>
    <x v="24"/>
    <n v="7"/>
    <n v="5"/>
    <n v="49"/>
  </r>
  <r>
    <x v="100"/>
    <x v="4"/>
    <x v="8"/>
    <x v="24"/>
    <n v="7"/>
    <n v="4.5"/>
    <n v="12"/>
  </r>
  <r>
    <x v="101"/>
    <x v="5"/>
    <x v="8"/>
    <x v="24"/>
    <n v="7"/>
    <n v="4.4000000000000004"/>
    <n v="36"/>
  </r>
  <r>
    <x v="102"/>
    <x v="6"/>
    <x v="8"/>
    <x v="24"/>
    <n v="9"/>
    <n v="4.7"/>
    <n v="42"/>
  </r>
  <r>
    <x v="103"/>
    <x v="7"/>
    <x v="8"/>
    <x v="24"/>
    <n v="6"/>
    <n v="5.8"/>
    <n v="14"/>
  </r>
  <r>
    <x v="104"/>
    <x v="8"/>
    <x v="8"/>
    <x v="24"/>
    <n v="5"/>
    <n v="4.8"/>
    <n v="14"/>
  </r>
  <r>
    <x v="105"/>
    <x v="9"/>
    <x v="8"/>
    <x v="24"/>
    <n v="8"/>
    <n v="5.5"/>
    <n v="34"/>
  </r>
  <r>
    <x v="106"/>
    <x v="10"/>
    <x v="8"/>
    <x v="24"/>
    <n v="4"/>
    <n v="4.8"/>
    <n v="78"/>
  </r>
  <r>
    <x v="107"/>
    <x v="11"/>
    <x v="8"/>
    <x v="24"/>
    <n v="7"/>
    <n v="3.7"/>
    <n v="40"/>
  </r>
  <r>
    <x v="108"/>
    <x v="0"/>
    <x v="9"/>
    <x v="24"/>
    <n v="9"/>
    <n v="3.8"/>
    <n v="41"/>
  </r>
  <r>
    <x v="109"/>
    <x v="1"/>
    <x v="9"/>
    <x v="24"/>
    <n v="6"/>
    <n v="4"/>
    <n v="54"/>
  </r>
  <r>
    <x v="110"/>
    <x v="2"/>
    <x v="9"/>
    <x v="24"/>
    <n v="7"/>
    <n v="4"/>
    <n v="28"/>
  </r>
  <r>
    <x v="111"/>
    <x v="3"/>
    <x v="9"/>
    <x v="24"/>
    <n v="11"/>
    <n v="3.9"/>
    <n v="31"/>
  </r>
  <r>
    <x v="112"/>
    <x v="4"/>
    <x v="9"/>
    <x v="24"/>
    <n v="9"/>
    <n v="3.8"/>
    <n v="6"/>
  </r>
  <r>
    <x v="113"/>
    <x v="5"/>
    <x v="9"/>
    <x v="24"/>
    <n v="13"/>
    <n v="4"/>
    <n v="18"/>
  </r>
  <r>
    <x v="114"/>
    <x v="6"/>
    <x v="9"/>
    <x v="24"/>
    <n v="10"/>
    <n v="3.4"/>
    <n v="26"/>
  </r>
  <r>
    <x v="115"/>
    <x v="7"/>
    <x v="9"/>
    <x v="24"/>
    <n v="7"/>
    <n v="4.2"/>
    <n v="21"/>
  </r>
  <r>
    <x v="116"/>
    <x v="8"/>
    <x v="9"/>
    <x v="24"/>
    <n v="5"/>
    <n v="4.5999999999999996"/>
    <n v="33"/>
  </r>
  <r>
    <x v="117"/>
    <x v="9"/>
    <x v="9"/>
    <x v="24"/>
    <n v="5"/>
    <n v="3.7"/>
    <n v="6"/>
  </r>
  <r>
    <x v="118"/>
    <x v="10"/>
    <x v="9"/>
    <x v="24"/>
    <n v="7"/>
    <n v="3.6"/>
    <n v="11"/>
  </r>
  <r>
    <x v="119"/>
    <x v="11"/>
    <x v="9"/>
    <x v="24"/>
    <n v="10"/>
    <n v="1.8"/>
    <n v="25"/>
  </r>
  <r>
    <x v="120"/>
    <x v="0"/>
    <x v="10"/>
    <x v="24"/>
    <n v="12"/>
    <n v="1.5"/>
    <n v="37"/>
  </r>
  <r>
    <x v="121"/>
    <x v="1"/>
    <x v="10"/>
    <x v="24"/>
    <n v="5"/>
    <n v="2.2000000000000002"/>
    <n v="18"/>
  </r>
  <r>
    <x v="122"/>
    <x v="2"/>
    <x v="10"/>
    <x v="24"/>
    <n v="8"/>
    <n v="2.4"/>
    <n v="13"/>
  </r>
  <r>
    <x v="123"/>
    <x v="3"/>
    <x v="10"/>
    <x v="24"/>
    <n v="8"/>
    <n v="2.9"/>
    <n v="17"/>
  </r>
  <r>
    <x v="124"/>
    <x v="4"/>
    <x v="10"/>
    <x v="24"/>
    <n v="7"/>
    <n v="3.3"/>
    <n v="26"/>
  </r>
  <r>
    <x v="125"/>
    <x v="5"/>
    <x v="10"/>
    <x v="24"/>
    <n v="6"/>
    <n v="2.8"/>
    <n v="9"/>
  </r>
  <r>
    <x v="126"/>
    <x v="6"/>
    <x v="10"/>
    <x v="24"/>
    <n v="9"/>
    <n v="2.2000000000000002"/>
    <n v="15"/>
  </r>
  <r>
    <x v="127"/>
    <x v="7"/>
    <x v="10"/>
    <x v="24"/>
    <n v="12"/>
    <n v="2"/>
    <n v="15"/>
  </r>
  <r>
    <x v="128"/>
    <x v="8"/>
    <x v="10"/>
    <x v="24"/>
    <n v="8"/>
    <n v="2.5"/>
    <n v="15"/>
  </r>
  <r>
    <x v="129"/>
    <x v="9"/>
    <x v="10"/>
    <x v="24"/>
    <n v="8"/>
    <n v="2.2000000000000002"/>
    <n v="8"/>
  </r>
  <r>
    <x v="130"/>
    <x v="10"/>
    <x v="10"/>
    <x v="24"/>
    <n v="9"/>
    <n v="2.1"/>
    <n v="18"/>
  </r>
  <r>
    <x v="131"/>
    <x v="11"/>
    <x v="10"/>
    <x v="24"/>
    <n v="7"/>
    <n v="1.9"/>
    <n v="20"/>
  </r>
  <r>
    <x v="132"/>
    <x v="0"/>
    <x v="11"/>
    <x v="24"/>
    <n v="3"/>
    <n v="1.6"/>
    <n v="31"/>
  </r>
  <r>
    <x v="133"/>
    <x v="1"/>
    <x v="11"/>
    <x v="24"/>
    <n v="5"/>
    <n v="1.9"/>
    <n v="23"/>
  </r>
  <r>
    <x v="134"/>
    <x v="2"/>
    <x v="11"/>
    <x v="24"/>
    <n v="6"/>
    <n v="1.4"/>
    <n v="37"/>
  </r>
  <r>
    <x v="135"/>
    <x v="3"/>
    <x v="11"/>
    <x v="24"/>
    <n v="12"/>
    <n v="1.8"/>
    <n v="11"/>
  </r>
  <r>
    <x v="136"/>
    <x v="4"/>
    <x v="11"/>
    <x v="24"/>
    <n v="3"/>
    <n v="1.8"/>
    <n v="7"/>
  </r>
  <r>
    <x v="137"/>
    <x v="5"/>
    <x v="11"/>
    <x v="24"/>
    <n v="13"/>
    <n v="2.2999999999999998"/>
    <n v="6"/>
  </r>
  <r>
    <x v="138"/>
    <x v="6"/>
    <x v="11"/>
    <x v="24"/>
    <n v="9"/>
    <n v="2.9"/>
    <n v="5"/>
  </r>
  <r>
    <x v="139"/>
    <x v="7"/>
    <x v="11"/>
    <x v="24"/>
    <n v="9"/>
    <n v="3.8"/>
    <n v="4"/>
  </r>
  <r>
    <x v="140"/>
    <x v="8"/>
    <x v="11"/>
    <x v="24"/>
    <n v="5"/>
    <n v="4.3"/>
    <n v="19"/>
  </r>
  <r>
    <x v="141"/>
    <x v="9"/>
    <x v="11"/>
    <x v="24"/>
    <n v="3"/>
    <n v="3.3"/>
    <n v="19"/>
  </r>
  <r>
    <x v="142"/>
    <x v="10"/>
    <x v="11"/>
    <x v="24"/>
    <n v="11"/>
    <n v="2.9"/>
    <n v="15"/>
  </r>
  <r>
    <x v="143"/>
    <x v="11"/>
    <x v="11"/>
    <x v="24"/>
    <n v="5"/>
    <n v="2"/>
    <n v="33"/>
  </r>
  <r>
    <x v="144"/>
    <x v="0"/>
    <x v="12"/>
    <x v="24"/>
    <n v="10"/>
    <n v="1.8"/>
    <n v="46"/>
  </r>
  <r>
    <x v="145"/>
    <x v="1"/>
    <x v="12"/>
    <x v="24"/>
    <n v="11"/>
    <n v="1.9"/>
    <n v="9"/>
  </r>
  <r>
    <x v="146"/>
    <x v="2"/>
    <x v="12"/>
    <x v="24"/>
    <n v="8"/>
    <n v="1.8"/>
    <n v="38"/>
  </r>
  <r>
    <x v="147"/>
    <x v="3"/>
    <x v="12"/>
    <x v="24"/>
    <n v="6"/>
    <n v="1.3"/>
    <n v="5"/>
  </r>
  <r>
    <x v="148"/>
    <x v="4"/>
    <x v="12"/>
    <x v="24"/>
    <n v="12"/>
    <n v="2"/>
    <n v="4"/>
  </r>
  <r>
    <x v="149"/>
    <x v="5"/>
    <x v="12"/>
    <x v="24"/>
    <n v="10"/>
    <n v="2.5"/>
    <n v="11"/>
  </r>
  <r>
    <x v="150"/>
    <x v="6"/>
    <x v="12"/>
    <x v="24"/>
    <n v="11"/>
    <n v="2.2999999999999998"/>
    <n v="6"/>
  </r>
  <r>
    <x v="151"/>
    <x v="7"/>
    <x v="12"/>
    <x v="24"/>
    <n v="13"/>
    <n v="2.7"/>
    <n v="15"/>
  </r>
  <r>
    <x v="152"/>
    <x v="8"/>
    <x v="12"/>
    <x v="24"/>
    <n v="10"/>
    <n v="2.8"/>
    <n v="9"/>
  </r>
  <r>
    <x v="153"/>
    <x v="9"/>
    <x v="12"/>
    <x v="24"/>
    <n v="7"/>
    <n v="2.5"/>
    <n v="29"/>
  </r>
  <r>
    <x v="154"/>
    <x v="10"/>
    <x v="12"/>
    <x v="24"/>
    <n v="7"/>
    <n v="2.5"/>
    <n v="28"/>
  </r>
  <r>
    <x v="155"/>
    <x v="11"/>
    <x v="12"/>
    <x v="24"/>
    <n v="6"/>
    <n v="2.5"/>
    <n v="38"/>
  </r>
  <r>
    <x v="156"/>
    <x v="0"/>
    <x v="13"/>
    <x v="24"/>
    <n v="9"/>
    <n v="2.5"/>
    <n v="20"/>
  </r>
  <r>
    <x v="157"/>
    <x v="1"/>
    <x v="13"/>
    <x v="24"/>
    <n v="4"/>
    <n v="2.2000000000000002"/>
    <n v="18"/>
  </r>
  <r>
    <x v="158"/>
    <x v="2"/>
    <x v="13"/>
    <x v="24"/>
    <n v="7"/>
    <n v="2"/>
    <n v="12"/>
  </r>
  <r>
    <x v="159"/>
    <x v="3"/>
    <x v="13"/>
    <x v="24"/>
    <n v="7"/>
    <n v="1.3"/>
    <n v="8"/>
  </r>
  <r>
    <x v="160"/>
    <x v="4"/>
    <x v="13"/>
    <x v="24"/>
    <n v="10"/>
    <n v="1.3"/>
    <n v="6"/>
  </r>
  <r>
    <x v="161"/>
    <x v="5"/>
    <x v="13"/>
    <x v="24"/>
    <n v="9"/>
    <n v="1.3"/>
    <n v="5"/>
  </r>
  <r>
    <x v="162"/>
    <x v="6"/>
    <x v="13"/>
    <x v="24"/>
    <n v="10"/>
    <n v="1"/>
    <n v="8"/>
  </r>
  <r>
    <x v="164"/>
    <x v="8"/>
    <x v="13"/>
    <x v="24"/>
    <n v="11"/>
    <n v="0.4"/>
    <n v="20"/>
  </r>
  <r>
    <x v="165"/>
    <x v="9"/>
    <x v="13"/>
    <x v="24"/>
    <n v="8"/>
    <n v="1.1000000000000001"/>
    <n v="39"/>
  </r>
  <r>
    <x v="0"/>
    <x v="0"/>
    <x v="0"/>
    <x v="25"/>
    <n v="7"/>
    <n v="2.4"/>
    <n v="47"/>
  </r>
  <r>
    <x v="1"/>
    <x v="1"/>
    <x v="0"/>
    <x v="25"/>
    <n v="16"/>
    <n v="2"/>
    <n v="52"/>
  </r>
  <r>
    <x v="2"/>
    <x v="2"/>
    <x v="0"/>
    <x v="25"/>
    <n v="19"/>
    <n v="2.9"/>
    <n v="35"/>
  </r>
  <r>
    <x v="3"/>
    <x v="3"/>
    <x v="0"/>
    <x v="25"/>
    <n v="10"/>
    <n v="2.7"/>
    <n v="33"/>
  </r>
  <r>
    <x v="4"/>
    <x v="4"/>
    <x v="0"/>
    <x v="25"/>
    <n v="18"/>
    <n v="3.9"/>
    <n v="39"/>
  </r>
  <r>
    <x v="5"/>
    <x v="5"/>
    <x v="0"/>
    <x v="25"/>
    <n v="18"/>
    <n v="5.0999999999999996"/>
    <n v="34"/>
  </r>
  <r>
    <x v="6"/>
    <x v="6"/>
    <x v="0"/>
    <x v="25"/>
    <n v="7"/>
    <n v="5.0999999999999996"/>
    <n v="18"/>
  </r>
  <r>
    <x v="7"/>
    <x v="7"/>
    <x v="0"/>
    <x v="25"/>
    <n v="17"/>
    <n v="5.2"/>
    <n v="54"/>
  </r>
  <r>
    <x v="8"/>
    <x v="8"/>
    <x v="0"/>
    <x v="25"/>
    <n v="16"/>
    <n v="5.9"/>
    <n v="52"/>
  </r>
  <r>
    <x v="9"/>
    <x v="9"/>
    <x v="0"/>
    <x v="25"/>
    <n v="14"/>
    <n v="5.0999999999999996"/>
    <n v="39"/>
  </r>
  <r>
    <x v="10"/>
    <x v="10"/>
    <x v="0"/>
    <x v="25"/>
    <n v="12"/>
    <n v="4.5999999999999996"/>
    <n v="60"/>
  </r>
  <r>
    <x v="11"/>
    <x v="11"/>
    <x v="0"/>
    <x v="25"/>
    <n v="19"/>
    <n v="4.2"/>
    <n v="44"/>
  </r>
  <r>
    <x v="12"/>
    <x v="0"/>
    <x v="1"/>
    <x v="25"/>
    <n v="7"/>
    <n v="5"/>
    <n v="61"/>
  </r>
  <r>
    <x v="13"/>
    <x v="1"/>
    <x v="1"/>
    <x v="25"/>
    <n v="9"/>
    <n v="5.4"/>
    <n v="120"/>
  </r>
  <r>
    <x v="14"/>
    <x v="2"/>
    <x v="1"/>
    <x v="25"/>
    <n v="16"/>
    <n v="5.0999999999999996"/>
    <n v="43"/>
  </r>
  <r>
    <x v="15"/>
    <x v="3"/>
    <x v="1"/>
    <x v="25"/>
    <n v="14"/>
    <n v="6.7"/>
    <n v="39"/>
  </r>
  <r>
    <x v="16"/>
    <x v="4"/>
    <x v="1"/>
    <x v="25"/>
    <n v="9"/>
    <n v="7.1"/>
    <n v="47"/>
  </r>
  <r>
    <x v="17"/>
    <x v="5"/>
    <x v="1"/>
    <x v="25"/>
    <n v="12"/>
    <n v="6.2"/>
    <n v="34"/>
  </r>
  <r>
    <x v="18"/>
    <x v="6"/>
    <x v="1"/>
    <x v="25"/>
    <n v="14"/>
    <n v="6.5"/>
    <n v="74"/>
  </r>
  <r>
    <x v="19"/>
    <x v="7"/>
    <x v="1"/>
    <x v="25"/>
    <n v="8"/>
    <n v="7.3"/>
    <n v="61"/>
  </r>
  <r>
    <x v="20"/>
    <x v="8"/>
    <x v="1"/>
    <x v="25"/>
    <n v="9"/>
    <n v="7.4"/>
    <n v="81"/>
  </r>
  <r>
    <x v="21"/>
    <x v="9"/>
    <x v="1"/>
    <x v="25"/>
    <n v="8"/>
    <n v="8"/>
    <n v="62"/>
  </r>
  <r>
    <x v="22"/>
    <x v="10"/>
    <x v="1"/>
    <x v="25"/>
    <n v="2"/>
    <n v="7.5"/>
    <n v="162"/>
  </r>
  <r>
    <x v="23"/>
    <x v="11"/>
    <x v="1"/>
    <x v="25"/>
    <n v="5"/>
    <n v="7.2"/>
    <n v="91"/>
  </r>
  <r>
    <x v="24"/>
    <x v="0"/>
    <x v="2"/>
    <x v="25"/>
    <n v="6"/>
    <n v="8.9"/>
    <n v="73"/>
  </r>
  <r>
    <x v="25"/>
    <x v="1"/>
    <x v="2"/>
    <x v="25"/>
    <n v="4"/>
    <n v="8.9"/>
    <n v="202"/>
  </r>
  <r>
    <x v="26"/>
    <x v="2"/>
    <x v="2"/>
    <x v="25"/>
    <n v="10"/>
    <n v="9"/>
    <n v="121"/>
  </r>
  <r>
    <x v="27"/>
    <x v="3"/>
    <x v="2"/>
    <x v="25"/>
    <n v="11"/>
    <n v="12.1"/>
    <n v="44"/>
  </r>
  <r>
    <x v="28"/>
    <x v="4"/>
    <x v="2"/>
    <x v="25"/>
    <n v="3"/>
    <n v="14.8"/>
    <n v="34"/>
  </r>
  <r>
    <x v="29"/>
    <x v="5"/>
    <x v="2"/>
    <x v="25"/>
    <n v="6"/>
    <n v="14.4"/>
    <n v="68"/>
  </r>
  <r>
    <x v="30"/>
    <x v="6"/>
    <x v="2"/>
    <x v="25"/>
    <n v="15"/>
    <n v="14.7"/>
    <n v="56"/>
  </r>
  <r>
    <x v="31"/>
    <x v="7"/>
    <x v="2"/>
    <x v="25"/>
    <n v="5"/>
    <n v="16.399999999999999"/>
    <n v="61"/>
  </r>
  <r>
    <x v="32"/>
    <x v="8"/>
    <x v="2"/>
    <x v="25"/>
    <n v="11"/>
    <n v="16.100000000000001"/>
    <n v="35"/>
  </r>
  <r>
    <x v="33"/>
    <x v="9"/>
    <x v="2"/>
    <x v="25"/>
    <n v="7"/>
    <n v="13.2"/>
    <n v="55"/>
  </r>
  <r>
    <x v="34"/>
    <x v="10"/>
    <x v="2"/>
    <x v="25"/>
    <n v="6"/>
    <n v="12.1"/>
    <n v="130"/>
  </r>
  <r>
    <x v="35"/>
    <x v="11"/>
    <x v="2"/>
    <x v="25"/>
    <n v="11"/>
    <n v="10.4"/>
    <n v="35"/>
  </r>
  <r>
    <x v="36"/>
    <x v="0"/>
    <x v="3"/>
    <x v="25"/>
    <n v="2"/>
    <n v="10.3"/>
    <n v="183"/>
  </r>
  <r>
    <x v="37"/>
    <x v="1"/>
    <x v="3"/>
    <x v="25"/>
    <n v="3"/>
    <n v="10.6"/>
    <n v="186"/>
  </r>
  <r>
    <x v="38"/>
    <x v="2"/>
    <x v="3"/>
    <x v="25"/>
    <n v="5"/>
    <n v="12"/>
    <n v="76"/>
  </r>
  <r>
    <x v="39"/>
    <x v="3"/>
    <x v="3"/>
    <x v="25"/>
    <n v="5"/>
    <n v="12.8"/>
    <n v="38"/>
  </r>
  <r>
    <x v="40"/>
    <x v="4"/>
    <x v="3"/>
    <x v="25"/>
    <n v="10"/>
    <n v="11.6"/>
    <n v="38"/>
  </r>
  <r>
    <x v="41"/>
    <x v="5"/>
    <x v="3"/>
    <x v="25"/>
    <n v="9"/>
    <n v="11.3"/>
    <n v="61"/>
  </r>
  <r>
    <x v="42"/>
    <x v="6"/>
    <x v="3"/>
    <x v="25"/>
    <n v="13"/>
    <n v="9.8000000000000007"/>
    <n v="98"/>
  </r>
  <r>
    <x v="43"/>
    <x v="7"/>
    <x v="3"/>
    <x v="25"/>
    <n v="11"/>
    <n v="9.8000000000000007"/>
    <n v="26"/>
  </r>
  <r>
    <x v="44"/>
    <x v="8"/>
    <x v="3"/>
    <x v="25"/>
    <n v="14"/>
    <n v="9.1"/>
    <n v="82"/>
  </r>
  <r>
    <x v="45"/>
    <x v="9"/>
    <x v="3"/>
    <x v="25"/>
    <n v="15"/>
    <n v="9"/>
    <n v="42"/>
  </r>
  <r>
    <x v="46"/>
    <x v="10"/>
    <x v="3"/>
    <x v="25"/>
    <n v="7"/>
    <n v="9.1999999999999993"/>
    <n v="37"/>
  </r>
  <r>
    <x v="47"/>
    <x v="11"/>
    <x v="3"/>
    <x v="25"/>
    <n v="10"/>
    <n v="7.5"/>
    <n v="152"/>
  </r>
  <r>
    <x v="48"/>
    <x v="0"/>
    <x v="4"/>
    <x v="25"/>
    <n v="11"/>
    <n v="7.3"/>
    <n v="75"/>
  </r>
  <r>
    <x v="49"/>
    <x v="1"/>
    <x v="4"/>
    <x v="25"/>
    <n v="9"/>
    <n v="7.1"/>
    <n v="62"/>
  </r>
  <r>
    <x v="50"/>
    <x v="2"/>
    <x v="4"/>
    <x v="25"/>
    <n v="9"/>
    <n v="6.6"/>
    <n v="61"/>
  </r>
  <r>
    <x v="51"/>
    <x v="3"/>
    <x v="4"/>
    <x v="25"/>
    <n v="7"/>
    <n v="6.5"/>
    <n v="24"/>
  </r>
  <r>
    <x v="52"/>
    <x v="4"/>
    <x v="4"/>
    <x v="25"/>
    <n v="13"/>
    <n v="6.6"/>
    <n v="33"/>
  </r>
  <r>
    <x v="53"/>
    <x v="5"/>
    <x v="4"/>
    <x v="25"/>
    <n v="12"/>
    <n v="7.1"/>
    <n v="62"/>
  </r>
  <r>
    <x v="54"/>
    <x v="6"/>
    <x v="4"/>
    <x v="25"/>
    <n v="4"/>
    <n v="7.6"/>
    <n v="45"/>
  </r>
  <r>
    <x v="55"/>
    <x v="7"/>
    <x v="4"/>
    <x v="25"/>
    <n v="12"/>
    <n v="7.9"/>
    <n v="74"/>
  </r>
  <r>
    <x v="56"/>
    <x v="8"/>
    <x v="4"/>
    <x v="25"/>
    <n v="6"/>
    <n v="8.3000000000000007"/>
    <n v="81"/>
  </r>
  <r>
    <x v="57"/>
    <x v="9"/>
    <x v="4"/>
    <x v="25"/>
    <n v="4"/>
    <n v="7.7"/>
    <n v="55"/>
  </r>
  <r>
    <x v="58"/>
    <x v="10"/>
    <x v="4"/>
    <x v="25"/>
    <n v="13"/>
    <n v="6.4"/>
    <n v="105"/>
  </r>
  <r>
    <x v="59"/>
    <x v="11"/>
    <x v="4"/>
    <x v="25"/>
    <n v="15"/>
    <n v="6.8"/>
    <n v="67"/>
  </r>
  <r>
    <x v="60"/>
    <x v="0"/>
    <x v="5"/>
    <x v="25"/>
    <n v="2"/>
    <n v="6.3"/>
    <n v="154"/>
  </r>
  <r>
    <x v="61"/>
    <x v="1"/>
    <x v="5"/>
    <x v="25"/>
    <n v="7"/>
    <n v="6.3"/>
    <n v="41"/>
  </r>
  <r>
    <x v="62"/>
    <x v="2"/>
    <x v="5"/>
    <x v="25"/>
    <n v="11"/>
    <n v="7.2"/>
    <n v="76"/>
  </r>
  <r>
    <x v="63"/>
    <x v="3"/>
    <x v="5"/>
    <x v="25"/>
    <n v="6"/>
    <n v="7.1"/>
    <n v="81"/>
  </r>
  <r>
    <x v="64"/>
    <x v="4"/>
    <x v="5"/>
    <x v="25"/>
    <n v="14"/>
    <n v="6.4"/>
    <n v="59"/>
  </r>
  <r>
    <x v="65"/>
    <x v="5"/>
    <x v="5"/>
    <x v="25"/>
    <n v="14"/>
    <n v="6"/>
    <n v="40"/>
  </r>
  <r>
    <x v="66"/>
    <x v="6"/>
    <x v="5"/>
    <x v="25"/>
    <n v="7"/>
    <n v="5.2"/>
    <n v="66"/>
  </r>
  <r>
    <x v="67"/>
    <x v="7"/>
    <x v="5"/>
    <x v="25"/>
    <n v="5"/>
    <n v="5.0999999999999996"/>
    <n v="8"/>
  </r>
  <r>
    <x v="68"/>
    <x v="8"/>
    <x v="5"/>
    <x v="25"/>
    <n v="12"/>
    <n v="5.4"/>
    <n v="136"/>
  </r>
  <r>
    <x v="69"/>
    <x v="9"/>
    <x v="5"/>
    <x v="25"/>
    <n v="2"/>
    <n v="6.2"/>
    <n v="55"/>
  </r>
  <r>
    <x v="70"/>
    <x v="10"/>
    <x v="5"/>
    <x v="25"/>
    <n v="1"/>
    <n v="6.7"/>
    <n v="3"/>
  </r>
  <r>
    <x v="71"/>
    <x v="11"/>
    <x v="5"/>
    <x v="25"/>
    <n v="8"/>
    <n v="5.5"/>
    <n v="85"/>
  </r>
  <r>
    <x v="72"/>
    <x v="0"/>
    <x v="6"/>
    <x v="25"/>
    <n v="6"/>
    <n v="5.5"/>
    <n v="30"/>
  </r>
  <r>
    <x v="73"/>
    <x v="1"/>
    <x v="6"/>
    <x v="25"/>
    <n v="11"/>
    <n v="6.9"/>
    <n v="21"/>
  </r>
  <r>
    <x v="74"/>
    <x v="2"/>
    <x v="6"/>
    <x v="25"/>
    <n v="7"/>
    <n v="5.5"/>
    <n v="68"/>
  </r>
  <r>
    <x v="75"/>
    <x v="3"/>
    <x v="6"/>
    <x v="25"/>
    <n v="9"/>
    <n v="5.9"/>
    <n v="73"/>
  </r>
  <r>
    <x v="76"/>
    <x v="4"/>
    <x v="6"/>
    <x v="25"/>
    <n v="9"/>
    <n v="5.2"/>
    <n v="33"/>
  </r>
  <r>
    <x v="77"/>
    <x v="5"/>
    <x v="6"/>
    <x v="25"/>
    <n v="10"/>
    <n v="6.1"/>
    <n v="29"/>
  </r>
  <r>
    <x v="78"/>
    <x v="6"/>
    <x v="6"/>
    <x v="25"/>
    <n v="11"/>
    <n v="6"/>
    <n v="33"/>
  </r>
  <r>
    <x v="79"/>
    <x v="7"/>
    <x v="6"/>
    <x v="25"/>
    <n v="7"/>
    <n v="6.3"/>
    <n v="22"/>
  </r>
  <r>
    <x v="80"/>
    <x v="8"/>
    <x v="6"/>
    <x v="25"/>
    <n v="5"/>
    <n v="7.2"/>
    <n v="76"/>
  </r>
  <r>
    <x v="81"/>
    <x v="9"/>
    <x v="6"/>
    <x v="25"/>
    <n v="6"/>
    <n v="7.1"/>
    <n v="50"/>
  </r>
  <r>
    <x v="82"/>
    <x v="10"/>
    <x v="6"/>
    <x v="25"/>
    <n v="7"/>
    <n v="7.8"/>
    <n v="35"/>
  </r>
  <r>
    <x v="83"/>
    <x v="11"/>
    <x v="6"/>
    <x v="25"/>
    <n v="9"/>
    <n v="7.3"/>
    <n v="23"/>
  </r>
  <r>
    <x v="84"/>
    <x v="0"/>
    <x v="7"/>
    <x v="25"/>
    <n v="10"/>
    <n v="7.1"/>
    <n v="98"/>
  </r>
  <r>
    <x v="85"/>
    <x v="1"/>
    <x v="7"/>
    <x v="25"/>
    <n v="4"/>
    <n v="7"/>
    <n v="39"/>
  </r>
  <r>
    <x v="86"/>
    <x v="2"/>
    <x v="7"/>
    <x v="25"/>
    <n v="4"/>
    <n v="6.8"/>
    <n v="62"/>
  </r>
  <r>
    <x v="87"/>
    <x v="3"/>
    <x v="7"/>
    <x v="25"/>
    <n v="14"/>
    <n v="7.1"/>
    <n v="19"/>
  </r>
  <r>
    <x v="88"/>
    <x v="4"/>
    <x v="7"/>
    <x v="25"/>
    <n v="14"/>
    <n v="7.2"/>
    <n v="31"/>
  </r>
  <r>
    <x v="89"/>
    <x v="5"/>
    <x v="7"/>
    <x v="25"/>
    <n v="8"/>
    <n v="7.2"/>
    <n v="42"/>
  </r>
  <r>
    <x v="90"/>
    <x v="6"/>
    <x v="7"/>
    <x v="25"/>
    <n v="15"/>
    <n v="7.8"/>
    <n v="30"/>
  </r>
  <r>
    <x v="91"/>
    <x v="7"/>
    <x v="7"/>
    <x v="25"/>
    <n v="9"/>
    <n v="8.5"/>
    <n v="51"/>
  </r>
  <r>
    <x v="92"/>
    <x v="8"/>
    <x v="7"/>
    <x v="25"/>
    <n v="6"/>
    <n v="8.5"/>
    <n v="59"/>
  </r>
  <r>
    <x v="93"/>
    <x v="9"/>
    <x v="7"/>
    <x v="25"/>
    <n v="11"/>
    <n v="5.9"/>
    <n v="30"/>
  </r>
  <r>
    <x v="94"/>
    <x v="10"/>
    <x v="7"/>
    <x v="25"/>
    <n v="15"/>
    <n v="5.8"/>
    <n v="40"/>
  </r>
  <r>
    <x v="95"/>
    <x v="11"/>
    <x v="7"/>
    <x v="25"/>
    <n v="11"/>
    <n v="6.1"/>
    <n v="66"/>
  </r>
  <r>
    <x v="96"/>
    <x v="0"/>
    <x v="8"/>
    <x v="25"/>
    <n v="4"/>
    <n v="4.5999999999999996"/>
    <n v="54"/>
  </r>
  <r>
    <x v="97"/>
    <x v="1"/>
    <x v="8"/>
    <x v="25"/>
    <n v="12"/>
    <n v="4.3"/>
    <n v="35"/>
  </r>
  <r>
    <x v="98"/>
    <x v="2"/>
    <x v="8"/>
    <x v="25"/>
    <n v="12"/>
    <n v="5.4"/>
    <n v="47"/>
  </r>
  <r>
    <x v="99"/>
    <x v="3"/>
    <x v="8"/>
    <x v="25"/>
    <n v="15"/>
    <n v="4.9000000000000004"/>
    <n v="8"/>
  </r>
  <r>
    <x v="100"/>
    <x v="4"/>
    <x v="8"/>
    <x v="25"/>
    <n v="18"/>
    <n v="5.6"/>
    <n v="34"/>
  </r>
  <r>
    <x v="101"/>
    <x v="5"/>
    <x v="8"/>
    <x v="25"/>
    <n v="16"/>
    <n v="5"/>
    <n v="24"/>
  </r>
  <r>
    <x v="102"/>
    <x v="6"/>
    <x v="8"/>
    <x v="25"/>
    <n v="12"/>
    <n v="4.5999999999999996"/>
    <n v="50"/>
  </r>
  <r>
    <x v="103"/>
    <x v="7"/>
    <x v="8"/>
    <x v="25"/>
    <n v="18"/>
    <n v="4.2"/>
    <n v="15"/>
  </r>
  <r>
    <x v="104"/>
    <x v="8"/>
    <x v="8"/>
    <x v="25"/>
    <n v="19"/>
    <n v="4"/>
    <n v="33"/>
  </r>
  <r>
    <x v="105"/>
    <x v="9"/>
    <x v="8"/>
    <x v="25"/>
    <n v="11"/>
    <n v="4.0999999999999996"/>
    <n v="79"/>
  </r>
  <r>
    <x v="106"/>
    <x v="10"/>
    <x v="8"/>
    <x v="25"/>
    <n v="11"/>
    <n v="4.4000000000000004"/>
    <n v="19"/>
  </r>
  <r>
    <x v="107"/>
    <x v="11"/>
    <x v="8"/>
    <x v="25"/>
    <n v="10"/>
    <n v="3.8"/>
    <n v="67"/>
  </r>
  <r>
    <x v="108"/>
    <x v="0"/>
    <x v="9"/>
    <x v="25"/>
    <n v="5"/>
    <n v="3.9"/>
    <n v="15"/>
  </r>
  <r>
    <x v="109"/>
    <x v="1"/>
    <x v="9"/>
    <x v="25"/>
    <n v="10"/>
    <n v="3.6"/>
    <n v="100"/>
  </r>
  <r>
    <x v="110"/>
    <x v="2"/>
    <x v="9"/>
    <x v="25"/>
    <n v="12"/>
    <n v="3.3"/>
    <n v="41"/>
  </r>
  <r>
    <x v="111"/>
    <x v="3"/>
    <x v="9"/>
    <x v="25"/>
    <n v="15"/>
    <n v="3.9"/>
    <n v="64"/>
  </r>
  <r>
    <x v="112"/>
    <x v="4"/>
    <x v="9"/>
    <x v="25"/>
    <n v="12"/>
    <n v="3.6"/>
    <n v="65"/>
  </r>
  <r>
    <x v="113"/>
    <x v="5"/>
    <x v="9"/>
    <x v="25"/>
    <n v="18"/>
    <n v="3.6"/>
    <n v="17"/>
  </r>
  <r>
    <x v="114"/>
    <x v="6"/>
    <x v="9"/>
    <x v="25"/>
    <n v="24"/>
    <n v="3.5"/>
    <n v="12"/>
  </r>
  <r>
    <x v="115"/>
    <x v="7"/>
    <x v="9"/>
    <x v="25"/>
    <n v="22"/>
    <n v="3.8"/>
    <n v="33"/>
  </r>
  <r>
    <x v="116"/>
    <x v="8"/>
    <x v="9"/>
    <x v="25"/>
    <n v="26"/>
    <n v="3.5"/>
    <n v="37"/>
  </r>
  <r>
    <x v="117"/>
    <x v="9"/>
    <x v="9"/>
    <x v="25"/>
    <n v="14"/>
    <n v="3.2"/>
    <n v="38"/>
  </r>
  <r>
    <x v="118"/>
    <x v="10"/>
    <x v="9"/>
    <x v="25"/>
    <n v="12"/>
    <n v="3"/>
    <n v="26"/>
  </r>
  <r>
    <x v="119"/>
    <x v="11"/>
    <x v="9"/>
    <x v="25"/>
    <n v="15"/>
    <n v="3.1"/>
    <n v="30"/>
  </r>
  <r>
    <x v="120"/>
    <x v="0"/>
    <x v="10"/>
    <x v="25"/>
    <n v="6"/>
    <n v="2.2999999999999998"/>
    <n v="50"/>
  </r>
  <r>
    <x v="121"/>
    <x v="1"/>
    <x v="10"/>
    <x v="25"/>
    <n v="12"/>
    <n v="1.8"/>
    <n v="66"/>
  </r>
  <r>
    <x v="122"/>
    <x v="2"/>
    <x v="10"/>
    <x v="25"/>
    <n v="11"/>
    <n v="1.6"/>
    <n v="48"/>
  </r>
  <r>
    <x v="123"/>
    <x v="3"/>
    <x v="10"/>
    <x v="25"/>
    <n v="14"/>
    <n v="2.4"/>
    <n v="24"/>
  </r>
  <r>
    <x v="124"/>
    <x v="4"/>
    <x v="10"/>
    <x v="25"/>
    <n v="25"/>
    <n v="2.8"/>
    <n v="21"/>
  </r>
  <r>
    <x v="125"/>
    <x v="5"/>
    <x v="10"/>
    <x v="25"/>
    <n v="14"/>
    <n v="2.6"/>
    <n v="6"/>
  </r>
  <r>
    <x v="126"/>
    <x v="6"/>
    <x v="10"/>
    <x v="25"/>
    <n v="15"/>
    <n v="2.9"/>
    <n v="12"/>
  </r>
  <r>
    <x v="127"/>
    <x v="7"/>
    <x v="10"/>
    <x v="25"/>
    <n v="18"/>
    <n v="3.6"/>
    <n v="18"/>
  </r>
  <r>
    <x v="128"/>
    <x v="8"/>
    <x v="10"/>
    <x v="25"/>
    <n v="15"/>
    <n v="3.5"/>
    <n v="13"/>
  </r>
  <r>
    <x v="129"/>
    <x v="9"/>
    <x v="10"/>
    <x v="25"/>
    <n v="15"/>
    <n v="3.1"/>
    <n v="11"/>
  </r>
  <r>
    <x v="130"/>
    <x v="10"/>
    <x v="10"/>
    <x v="25"/>
    <n v="14"/>
    <n v="2.2999999999999998"/>
    <n v="18"/>
  </r>
  <r>
    <x v="131"/>
    <x v="11"/>
    <x v="10"/>
    <x v="25"/>
    <n v="14"/>
    <n v="2.5"/>
    <n v="30"/>
  </r>
  <r>
    <x v="132"/>
    <x v="0"/>
    <x v="11"/>
    <x v="25"/>
    <n v="13"/>
    <n v="1.8"/>
    <n v="34"/>
  </r>
  <r>
    <x v="133"/>
    <x v="1"/>
    <x v="11"/>
    <x v="25"/>
    <n v="10"/>
    <n v="1.7"/>
    <n v="6"/>
  </r>
  <r>
    <x v="134"/>
    <x v="2"/>
    <x v="11"/>
    <x v="25"/>
    <n v="20"/>
    <n v="1.5"/>
    <n v="14"/>
  </r>
  <r>
    <x v="135"/>
    <x v="3"/>
    <x v="11"/>
    <x v="25"/>
    <n v="16"/>
    <n v="2.1"/>
    <n v="13"/>
  </r>
  <r>
    <x v="136"/>
    <x v="4"/>
    <x v="11"/>
    <x v="25"/>
    <n v="23"/>
    <n v="2.2000000000000002"/>
    <n v="9"/>
  </r>
  <r>
    <x v="137"/>
    <x v="5"/>
    <x v="11"/>
    <x v="25"/>
    <n v="21"/>
    <n v="2.6"/>
    <n v="8"/>
  </r>
  <r>
    <x v="138"/>
    <x v="6"/>
    <x v="11"/>
    <x v="25"/>
    <n v="16"/>
    <n v="2.6"/>
    <n v="10"/>
  </r>
  <r>
    <x v="139"/>
    <x v="7"/>
    <x v="11"/>
    <x v="25"/>
    <n v="25"/>
    <n v="2.7"/>
    <n v="8"/>
  </r>
  <r>
    <x v="140"/>
    <x v="8"/>
    <x v="11"/>
    <x v="25"/>
    <n v="19"/>
    <n v="2.9"/>
    <n v="24"/>
  </r>
  <r>
    <x v="141"/>
    <x v="9"/>
    <x v="11"/>
    <x v="25"/>
    <n v="14"/>
    <n v="2.2999999999999998"/>
    <n v="32"/>
  </r>
  <r>
    <x v="142"/>
    <x v="10"/>
    <x v="11"/>
    <x v="25"/>
    <n v="18"/>
    <n v="1.6"/>
    <n v="41"/>
  </r>
  <r>
    <x v="143"/>
    <x v="11"/>
    <x v="11"/>
    <x v="25"/>
    <n v="15"/>
    <n v="1.5"/>
    <n v="22"/>
  </r>
  <r>
    <x v="144"/>
    <x v="0"/>
    <x v="12"/>
    <x v="25"/>
    <n v="11"/>
    <n v="1.2"/>
    <n v="43"/>
  </r>
  <r>
    <x v="145"/>
    <x v="1"/>
    <x v="12"/>
    <x v="25"/>
    <n v="15"/>
    <n v="1.2"/>
    <n v="30"/>
  </r>
  <r>
    <x v="146"/>
    <x v="2"/>
    <x v="12"/>
    <x v="25"/>
    <n v="12"/>
    <n v="1.1000000000000001"/>
    <n v="17"/>
  </r>
  <r>
    <x v="147"/>
    <x v="3"/>
    <x v="12"/>
    <x v="25"/>
    <n v="18"/>
    <n v="1.2"/>
    <n v="10"/>
  </r>
  <r>
    <x v="148"/>
    <x v="4"/>
    <x v="12"/>
    <x v="25"/>
    <n v="20"/>
    <n v="1.7"/>
    <n v="6"/>
  </r>
  <r>
    <x v="149"/>
    <x v="5"/>
    <x v="12"/>
    <x v="25"/>
    <n v="15"/>
    <n v="1.8"/>
    <n v="7"/>
  </r>
  <r>
    <x v="150"/>
    <x v="6"/>
    <x v="12"/>
    <x v="25"/>
    <n v="24"/>
    <n v="2"/>
    <n v="12"/>
  </r>
  <r>
    <x v="151"/>
    <x v="7"/>
    <x v="12"/>
    <x v="25"/>
    <n v="22"/>
    <n v="2.2999999999999998"/>
    <n v="12"/>
  </r>
  <r>
    <x v="152"/>
    <x v="8"/>
    <x v="12"/>
    <x v="25"/>
    <n v="19"/>
    <n v="2"/>
    <n v="10"/>
  </r>
  <r>
    <x v="153"/>
    <x v="9"/>
    <x v="12"/>
    <x v="25"/>
    <n v="15"/>
    <n v="2.4"/>
    <n v="7"/>
  </r>
  <r>
    <x v="154"/>
    <x v="10"/>
    <x v="12"/>
    <x v="25"/>
    <n v="16"/>
    <n v="2.2999999999999998"/>
    <n v="10"/>
  </r>
  <r>
    <x v="155"/>
    <x v="11"/>
    <x v="12"/>
    <x v="25"/>
    <n v="15"/>
    <n v="1.9"/>
    <n v="23"/>
  </r>
  <r>
    <x v="156"/>
    <x v="0"/>
    <x v="13"/>
    <x v="25"/>
    <n v="11"/>
    <n v="1.4"/>
    <n v="16"/>
  </r>
  <r>
    <x v="157"/>
    <x v="1"/>
    <x v="13"/>
    <x v="25"/>
    <n v="12"/>
    <n v="1.4"/>
    <n v="46"/>
  </r>
  <r>
    <x v="158"/>
    <x v="2"/>
    <x v="13"/>
    <x v="25"/>
    <n v="11"/>
    <n v="0.7"/>
    <n v="18"/>
  </r>
  <r>
    <x v="159"/>
    <x v="3"/>
    <x v="13"/>
    <x v="25"/>
    <n v="22"/>
    <n v="0.4"/>
    <n v="6"/>
  </r>
  <r>
    <x v="160"/>
    <x v="4"/>
    <x v="13"/>
    <x v="25"/>
    <n v="18"/>
    <n v="0.8"/>
    <n v="9"/>
  </r>
  <r>
    <x v="161"/>
    <x v="5"/>
    <x v="13"/>
    <x v="25"/>
    <n v="22"/>
    <n v="1.2"/>
    <n v="4"/>
  </r>
  <r>
    <x v="162"/>
    <x v="6"/>
    <x v="13"/>
    <x v="25"/>
    <n v="17"/>
    <n v="1.3"/>
    <n v="6"/>
  </r>
  <r>
    <x v="164"/>
    <x v="8"/>
    <x v="13"/>
    <x v="25"/>
    <n v="12"/>
    <n v="1.3"/>
    <n v="11"/>
  </r>
  <r>
    <x v="165"/>
    <x v="9"/>
    <x v="13"/>
    <x v="25"/>
    <n v="20"/>
    <n v="1.6"/>
    <n v="15"/>
  </r>
  <r>
    <x v="0"/>
    <x v="0"/>
    <x v="0"/>
    <x v="26"/>
    <n v="2"/>
    <n v="2.6"/>
    <n v="48"/>
  </r>
  <r>
    <x v="1"/>
    <x v="1"/>
    <x v="0"/>
    <x v="26"/>
    <n v="5"/>
    <n v="3.3"/>
    <n v="86"/>
  </r>
  <r>
    <x v="2"/>
    <x v="2"/>
    <x v="0"/>
    <x v="26"/>
    <n v="8"/>
    <n v="4.2"/>
    <n v="25"/>
  </r>
  <r>
    <x v="3"/>
    <x v="3"/>
    <x v="0"/>
    <x v="26"/>
    <n v="4"/>
    <n v="5.5"/>
    <n v="30"/>
  </r>
  <r>
    <x v="4"/>
    <x v="4"/>
    <x v="0"/>
    <x v="26"/>
    <n v="7"/>
    <n v="5.4"/>
    <n v="48"/>
  </r>
  <r>
    <x v="5"/>
    <x v="5"/>
    <x v="0"/>
    <x v="26"/>
    <n v="13"/>
    <n v="4.8"/>
    <n v="49"/>
  </r>
  <r>
    <x v="6"/>
    <x v="6"/>
    <x v="0"/>
    <x v="26"/>
    <n v="7"/>
    <n v="5.0999999999999996"/>
    <n v="28"/>
  </r>
  <r>
    <x v="7"/>
    <x v="7"/>
    <x v="0"/>
    <x v="26"/>
    <n v="13"/>
    <n v="5.0999999999999996"/>
    <n v="51"/>
  </r>
  <r>
    <x v="8"/>
    <x v="8"/>
    <x v="0"/>
    <x v="26"/>
    <n v="10"/>
    <n v="5.0999999999999996"/>
    <n v="23"/>
  </r>
  <r>
    <x v="9"/>
    <x v="9"/>
    <x v="0"/>
    <x v="26"/>
    <n v="7"/>
    <n v="6.1"/>
    <n v="35"/>
  </r>
  <r>
    <x v="10"/>
    <x v="10"/>
    <x v="0"/>
    <x v="26"/>
    <n v="9"/>
    <n v="5.8"/>
    <n v="65"/>
  </r>
  <r>
    <x v="11"/>
    <x v="11"/>
    <x v="0"/>
    <x v="26"/>
    <n v="4"/>
    <n v="5.3"/>
    <n v="38"/>
  </r>
  <r>
    <x v="12"/>
    <x v="0"/>
    <x v="1"/>
    <x v="26"/>
    <n v="3"/>
    <n v="6.8"/>
    <n v="54"/>
  </r>
  <r>
    <x v="13"/>
    <x v="1"/>
    <x v="1"/>
    <x v="26"/>
    <n v="7"/>
    <n v="7"/>
    <n v="100"/>
  </r>
  <r>
    <x v="14"/>
    <x v="2"/>
    <x v="1"/>
    <x v="26"/>
    <n v="7"/>
    <n v="7.7"/>
    <n v="47"/>
  </r>
  <r>
    <x v="15"/>
    <x v="3"/>
    <x v="1"/>
    <x v="26"/>
    <n v="4"/>
    <n v="8.3000000000000007"/>
    <n v="41"/>
  </r>
  <r>
    <x v="16"/>
    <x v="4"/>
    <x v="1"/>
    <x v="26"/>
    <n v="4"/>
    <n v="9.9"/>
    <n v="36"/>
  </r>
  <r>
    <x v="17"/>
    <x v="5"/>
    <x v="1"/>
    <x v="26"/>
    <n v="13"/>
    <n v="9.6"/>
    <n v="34"/>
  </r>
  <r>
    <x v="18"/>
    <x v="6"/>
    <x v="1"/>
    <x v="26"/>
    <n v="10"/>
    <n v="9.8000000000000007"/>
    <n v="60"/>
  </r>
  <r>
    <x v="19"/>
    <x v="7"/>
    <x v="1"/>
    <x v="26"/>
    <n v="8"/>
    <n v="13.5"/>
    <n v="56"/>
  </r>
  <r>
    <x v="20"/>
    <x v="8"/>
    <x v="1"/>
    <x v="26"/>
    <n v="5"/>
    <n v="12.9"/>
    <n v="79"/>
  </r>
  <r>
    <x v="21"/>
    <x v="9"/>
    <x v="1"/>
    <x v="26"/>
    <n v="1"/>
    <n v="14.4"/>
    <n v="45"/>
  </r>
  <r>
    <x v="22"/>
    <x v="10"/>
    <x v="1"/>
    <x v="26"/>
    <n v="6"/>
    <n v="13.6"/>
    <n v="82"/>
  </r>
  <r>
    <x v="23"/>
    <x v="11"/>
    <x v="1"/>
    <x v="26"/>
    <n v="4"/>
    <n v="12.9"/>
    <n v="116"/>
  </r>
  <r>
    <x v="24"/>
    <x v="0"/>
    <x v="2"/>
    <x v="26"/>
    <n v="2"/>
    <n v="12"/>
    <n v="143"/>
  </r>
  <r>
    <x v="25"/>
    <x v="1"/>
    <x v="2"/>
    <x v="26"/>
    <n v="4"/>
    <n v="13.3"/>
    <n v="61"/>
  </r>
  <r>
    <x v="26"/>
    <x v="2"/>
    <x v="2"/>
    <x v="26"/>
    <n v="3"/>
    <n v="12.9"/>
    <n v="45"/>
  </r>
  <r>
    <x v="27"/>
    <x v="3"/>
    <x v="2"/>
    <x v="26"/>
    <n v="7"/>
    <n v="14.5"/>
    <n v="83"/>
  </r>
  <r>
    <x v="28"/>
    <x v="4"/>
    <x v="2"/>
    <x v="26"/>
    <n v="2"/>
    <n v="16.399999999999999"/>
    <n v="112"/>
  </r>
  <r>
    <x v="29"/>
    <x v="5"/>
    <x v="2"/>
    <x v="26"/>
    <n v="3"/>
    <n v="18.399999999999999"/>
    <n v="36"/>
  </r>
  <r>
    <x v="30"/>
    <x v="6"/>
    <x v="2"/>
    <x v="26"/>
    <n v="4"/>
    <n v="19.7"/>
    <n v="44"/>
  </r>
  <r>
    <x v="31"/>
    <x v="7"/>
    <x v="2"/>
    <x v="26"/>
    <n v="11"/>
    <n v="18.2"/>
    <n v="58"/>
  </r>
  <r>
    <x v="32"/>
    <x v="8"/>
    <x v="2"/>
    <x v="26"/>
    <n v="2"/>
    <n v="19.2"/>
    <n v="92"/>
  </r>
  <r>
    <x v="33"/>
    <x v="9"/>
    <x v="2"/>
    <x v="26"/>
    <n v="2"/>
    <n v="16.8"/>
    <n v="132"/>
  </r>
  <r>
    <x v="34"/>
    <x v="10"/>
    <x v="2"/>
    <x v="26"/>
    <n v="6"/>
    <n v="12.8"/>
    <n v="90"/>
  </r>
  <r>
    <x v="35"/>
    <x v="11"/>
    <x v="2"/>
    <x v="26"/>
    <n v="5"/>
    <n v="13.9"/>
    <n v="80"/>
  </r>
  <r>
    <x v="36"/>
    <x v="0"/>
    <x v="3"/>
    <x v="26"/>
    <n v="7"/>
    <n v="13.7"/>
    <n v="88"/>
  </r>
  <r>
    <x v="37"/>
    <x v="1"/>
    <x v="3"/>
    <x v="26"/>
    <n v="3"/>
    <n v="17.2"/>
    <n v="71"/>
  </r>
  <r>
    <x v="38"/>
    <x v="2"/>
    <x v="3"/>
    <x v="26"/>
    <n v="1"/>
    <n v="17.8"/>
    <n v="65"/>
  </r>
  <r>
    <x v="39"/>
    <x v="3"/>
    <x v="3"/>
    <x v="26"/>
    <n v="1"/>
    <n v="19.100000000000001"/>
    <n v="37"/>
  </r>
  <r>
    <x v="40"/>
    <x v="4"/>
    <x v="3"/>
    <x v="26"/>
    <n v="5"/>
    <n v="18.600000000000001"/>
    <n v="57"/>
  </r>
  <r>
    <x v="41"/>
    <x v="5"/>
    <x v="3"/>
    <x v="26"/>
    <n v="3"/>
    <n v="19.100000000000001"/>
    <n v="33"/>
  </r>
  <r>
    <x v="42"/>
    <x v="6"/>
    <x v="3"/>
    <x v="26"/>
    <n v="6"/>
    <n v="19.3"/>
    <n v="128"/>
  </r>
  <r>
    <x v="43"/>
    <x v="7"/>
    <x v="3"/>
    <x v="26"/>
    <n v="5"/>
    <n v="23"/>
    <n v="58"/>
  </r>
  <r>
    <x v="44"/>
    <x v="8"/>
    <x v="3"/>
    <x v="26"/>
    <n v="6"/>
    <n v="18.100000000000001"/>
    <n v="134"/>
  </r>
  <r>
    <x v="45"/>
    <x v="9"/>
    <x v="3"/>
    <x v="26"/>
    <n v="12"/>
    <n v="19"/>
    <n v="112"/>
  </r>
  <r>
    <x v="46"/>
    <x v="10"/>
    <x v="3"/>
    <x v="26"/>
    <n v="4"/>
    <n v="17.899999999999999"/>
    <n v="182"/>
  </r>
  <r>
    <x v="47"/>
    <x v="11"/>
    <x v="3"/>
    <x v="26"/>
    <n v="7"/>
    <n v="15.6"/>
    <n v="44"/>
  </r>
  <r>
    <x v="48"/>
    <x v="0"/>
    <x v="4"/>
    <x v="26"/>
    <n v="4"/>
    <n v="16.100000000000001"/>
    <n v="133"/>
  </r>
  <r>
    <x v="49"/>
    <x v="1"/>
    <x v="4"/>
    <x v="26"/>
    <n v="0"/>
    <n v="15.6"/>
    <m/>
  </r>
  <r>
    <x v="50"/>
    <x v="2"/>
    <x v="4"/>
    <x v="26"/>
    <n v="2"/>
    <n v="14"/>
    <n v="57"/>
  </r>
  <r>
    <x v="51"/>
    <x v="3"/>
    <x v="4"/>
    <x v="26"/>
    <n v="5"/>
    <n v="13.4"/>
    <n v="63"/>
  </r>
  <r>
    <x v="52"/>
    <x v="4"/>
    <x v="4"/>
    <x v="26"/>
    <n v="9"/>
    <n v="15.5"/>
    <n v="25"/>
  </r>
  <r>
    <x v="53"/>
    <x v="5"/>
    <x v="4"/>
    <x v="26"/>
    <n v="7"/>
    <n v="13.1"/>
    <n v="26"/>
  </r>
  <r>
    <x v="54"/>
    <x v="6"/>
    <x v="4"/>
    <x v="26"/>
    <n v="3"/>
    <n v="15.3"/>
    <n v="44"/>
  </r>
  <r>
    <x v="55"/>
    <x v="7"/>
    <x v="4"/>
    <x v="26"/>
    <n v="5"/>
    <n v="15.3"/>
    <n v="23"/>
  </r>
  <r>
    <x v="56"/>
    <x v="8"/>
    <x v="4"/>
    <x v="26"/>
    <n v="3"/>
    <n v="19.100000000000001"/>
    <n v="35"/>
  </r>
  <r>
    <x v="57"/>
    <x v="9"/>
    <x v="4"/>
    <x v="26"/>
    <n v="5"/>
    <n v="17.100000000000001"/>
    <n v="121"/>
  </r>
  <r>
    <x v="58"/>
    <x v="10"/>
    <x v="4"/>
    <x v="26"/>
    <n v="4"/>
    <n v="17.600000000000001"/>
    <n v="39"/>
  </r>
  <r>
    <x v="59"/>
    <x v="11"/>
    <x v="4"/>
    <x v="26"/>
    <n v="4"/>
    <n v="15"/>
    <n v="179"/>
  </r>
  <r>
    <x v="60"/>
    <x v="0"/>
    <x v="5"/>
    <x v="26"/>
    <n v="4"/>
    <n v="13.6"/>
    <n v="73"/>
  </r>
  <r>
    <x v="61"/>
    <x v="1"/>
    <x v="5"/>
    <x v="26"/>
    <n v="2"/>
    <n v="13.8"/>
    <n v="264"/>
  </r>
  <r>
    <x v="62"/>
    <x v="2"/>
    <x v="5"/>
    <x v="26"/>
    <n v="6"/>
    <n v="17.600000000000001"/>
    <n v="47"/>
  </r>
  <r>
    <x v="63"/>
    <x v="3"/>
    <x v="5"/>
    <x v="26"/>
    <n v="3"/>
    <n v="18.100000000000001"/>
    <n v="19"/>
  </r>
  <r>
    <x v="64"/>
    <x v="4"/>
    <x v="5"/>
    <x v="26"/>
    <n v="6"/>
    <n v="19.899999999999999"/>
    <n v="46"/>
  </r>
  <r>
    <x v="65"/>
    <x v="5"/>
    <x v="5"/>
    <x v="26"/>
    <n v="9"/>
    <n v="22"/>
    <n v="25"/>
  </r>
  <r>
    <x v="66"/>
    <x v="6"/>
    <x v="5"/>
    <x v="26"/>
    <n v="5"/>
    <n v="17.100000000000001"/>
    <n v="26"/>
  </r>
  <r>
    <x v="67"/>
    <x v="7"/>
    <x v="5"/>
    <x v="26"/>
    <n v="8"/>
    <n v="15.8"/>
    <n v="26"/>
  </r>
  <r>
    <x v="68"/>
    <x v="8"/>
    <x v="5"/>
    <x v="26"/>
    <n v="5"/>
    <n v="13.7"/>
    <n v="148"/>
  </r>
  <r>
    <x v="69"/>
    <x v="9"/>
    <x v="5"/>
    <x v="26"/>
    <n v="6"/>
    <n v="13.9"/>
    <n v="36"/>
  </r>
  <r>
    <x v="70"/>
    <x v="10"/>
    <x v="5"/>
    <x v="26"/>
    <n v="8"/>
    <n v="13.1"/>
    <n v="32"/>
  </r>
  <r>
    <x v="71"/>
    <x v="11"/>
    <x v="5"/>
    <x v="26"/>
    <n v="4"/>
    <n v="12"/>
    <n v="85"/>
  </r>
  <r>
    <x v="72"/>
    <x v="0"/>
    <x v="6"/>
    <x v="26"/>
    <n v="1"/>
    <n v="13.3"/>
    <n v="133"/>
  </r>
  <r>
    <x v="73"/>
    <x v="1"/>
    <x v="6"/>
    <x v="26"/>
    <n v="0"/>
    <n v="13.5"/>
    <m/>
  </r>
  <r>
    <x v="74"/>
    <x v="2"/>
    <x v="6"/>
    <x v="26"/>
    <n v="1"/>
    <n v="13"/>
    <n v="130"/>
  </r>
  <r>
    <x v="75"/>
    <x v="3"/>
    <x v="6"/>
    <x v="26"/>
    <n v="3"/>
    <n v="12.8"/>
    <n v="40"/>
  </r>
  <r>
    <x v="76"/>
    <x v="4"/>
    <x v="6"/>
    <x v="26"/>
    <n v="10"/>
    <n v="11.8"/>
    <n v="50"/>
  </r>
  <r>
    <x v="77"/>
    <x v="5"/>
    <x v="6"/>
    <x v="26"/>
    <n v="9"/>
    <n v="15.8"/>
    <n v="35"/>
  </r>
  <r>
    <x v="78"/>
    <x v="6"/>
    <x v="6"/>
    <x v="26"/>
    <n v="5"/>
    <n v="15.2"/>
    <n v="89"/>
  </r>
  <r>
    <x v="79"/>
    <x v="7"/>
    <x v="6"/>
    <x v="26"/>
    <n v="7"/>
    <n v="12.6"/>
    <n v="28"/>
  </r>
  <r>
    <x v="80"/>
    <x v="8"/>
    <x v="6"/>
    <x v="26"/>
    <n v="4"/>
    <n v="11.1"/>
    <n v="47"/>
  </r>
  <r>
    <x v="81"/>
    <x v="9"/>
    <x v="6"/>
    <x v="26"/>
    <n v="12"/>
    <n v="10.8"/>
    <n v="81"/>
  </r>
  <r>
    <x v="82"/>
    <x v="10"/>
    <x v="6"/>
    <x v="26"/>
    <n v="9"/>
    <n v="9.4"/>
    <n v="62"/>
  </r>
  <r>
    <x v="83"/>
    <x v="11"/>
    <x v="6"/>
    <x v="26"/>
    <n v="6"/>
    <n v="7.6"/>
    <n v="63"/>
  </r>
  <r>
    <x v="84"/>
    <x v="0"/>
    <x v="7"/>
    <x v="26"/>
    <n v="4"/>
    <n v="6.1"/>
    <n v="194"/>
  </r>
  <r>
    <x v="85"/>
    <x v="1"/>
    <x v="7"/>
    <x v="26"/>
    <n v="7"/>
    <n v="6.1"/>
    <n v="52"/>
  </r>
  <r>
    <x v="86"/>
    <x v="2"/>
    <x v="7"/>
    <x v="26"/>
    <n v="5"/>
    <n v="5.7"/>
    <n v="34"/>
  </r>
  <r>
    <x v="87"/>
    <x v="3"/>
    <x v="7"/>
    <x v="26"/>
    <n v="8"/>
    <n v="5.7"/>
    <n v="35"/>
  </r>
  <r>
    <x v="88"/>
    <x v="4"/>
    <x v="7"/>
    <x v="26"/>
    <n v="9"/>
    <n v="6.3"/>
    <n v="36"/>
  </r>
  <r>
    <x v="89"/>
    <x v="5"/>
    <x v="7"/>
    <x v="26"/>
    <n v="6"/>
    <n v="6.2"/>
    <n v="85"/>
  </r>
  <r>
    <x v="90"/>
    <x v="6"/>
    <x v="7"/>
    <x v="26"/>
    <n v="8"/>
    <n v="6.5"/>
    <n v="109"/>
  </r>
  <r>
    <x v="91"/>
    <x v="7"/>
    <x v="7"/>
    <x v="26"/>
    <n v="10"/>
    <n v="6.8"/>
    <n v="19"/>
  </r>
  <r>
    <x v="92"/>
    <x v="8"/>
    <x v="7"/>
    <x v="26"/>
    <n v="3"/>
    <n v="6.8"/>
    <n v="92"/>
  </r>
  <r>
    <x v="93"/>
    <x v="9"/>
    <x v="7"/>
    <x v="26"/>
    <n v="2"/>
    <n v="6.6"/>
    <n v="67"/>
  </r>
  <r>
    <x v="94"/>
    <x v="10"/>
    <x v="7"/>
    <x v="26"/>
    <n v="9"/>
    <n v="6.4"/>
    <n v="42"/>
  </r>
  <r>
    <x v="95"/>
    <x v="11"/>
    <x v="7"/>
    <x v="26"/>
    <n v="6"/>
    <n v="5.7"/>
    <n v="11"/>
  </r>
  <r>
    <x v="96"/>
    <x v="0"/>
    <x v="8"/>
    <x v="26"/>
    <n v="1"/>
    <n v="6.5"/>
    <n v="70"/>
  </r>
  <r>
    <x v="97"/>
    <x v="1"/>
    <x v="8"/>
    <x v="26"/>
    <n v="6"/>
    <n v="6.5"/>
    <n v="14"/>
  </r>
  <r>
    <x v="98"/>
    <x v="2"/>
    <x v="8"/>
    <x v="26"/>
    <n v="4"/>
    <n v="7.2"/>
    <n v="39"/>
  </r>
  <r>
    <x v="99"/>
    <x v="3"/>
    <x v="8"/>
    <x v="26"/>
    <n v="5"/>
    <n v="10"/>
    <n v="117"/>
  </r>
  <r>
    <x v="100"/>
    <x v="4"/>
    <x v="8"/>
    <x v="26"/>
    <n v="4"/>
    <n v="10.8"/>
    <n v="41"/>
  </r>
  <r>
    <x v="101"/>
    <x v="5"/>
    <x v="8"/>
    <x v="26"/>
    <n v="4"/>
    <n v="11.5"/>
    <n v="21"/>
  </r>
  <r>
    <x v="102"/>
    <x v="6"/>
    <x v="8"/>
    <x v="26"/>
    <n v="10"/>
    <n v="12.5"/>
    <n v="18"/>
  </r>
  <r>
    <x v="103"/>
    <x v="7"/>
    <x v="8"/>
    <x v="26"/>
    <n v="8"/>
    <n v="11.1"/>
    <n v="37"/>
  </r>
  <r>
    <x v="104"/>
    <x v="8"/>
    <x v="8"/>
    <x v="26"/>
    <n v="7"/>
    <n v="11.6"/>
    <n v="22"/>
  </r>
  <r>
    <x v="105"/>
    <x v="9"/>
    <x v="8"/>
    <x v="26"/>
    <n v="4"/>
    <n v="11.2"/>
    <n v="35"/>
  </r>
  <r>
    <x v="106"/>
    <x v="10"/>
    <x v="8"/>
    <x v="26"/>
    <n v="7"/>
    <n v="10.5"/>
    <n v="31"/>
  </r>
  <r>
    <x v="107"/>
    <x v="11"/>
    <x v="8"/>
    <x v="26"/>
    <n v="7"/>
    <n v="8.1999999999999993"/>
    <n v="39"/>
  </r>
  <r>
    <x v="108"/>
    <x v="0"/>
    <x v="9"/>
    <x v="26"/>
    <n v="6"/>
    <n v="6.8"/>
    <n v="89"/>
  </r>
  <r>
    <x v="109"/>
    <x v="1"/>
    <x v="9"/>
    <x v="26"/>
    <n v="9"/>
    <n v="6.4"/>
    <n v="24"/>
  </r>
  <r>
    <x v="110"/>
    <x v="2"/>
    <x v="9"/>
    <x v="26"/>
    <n v="6"/>
    <n v="6.4"/>
    <n v="138"/>
  </r>
  <r>
    <x v="111"/>
    <x v="3"/>
    <x v="9"/>
    <x v="26"/>
    <n v="13"/>
    <n v="6.8"/>
    <n v="31"/>
  </r>
  <r>
    <x v="112"/>
    <x v="4"/>
    <x v="9"/>
    <x v="26"/>
    <n v="7"/>
    <n v="7"/>
    <n v="25"/>
  </r>
  <r>
    <x v="113"/>
    <x v="5"/>
    <x v="9"/>
    <x v="26"/>
    <n v="15"/>
    <n v="6.3"/>
    <n v="26"/>
  </r>
  <r>
    <x v="114"/>
    <x v="6"/>
    <x v="9"/>
    <x v="26"/>
    <n v="16"/>
    <n v="4.7"/>
    <n v="44"/>
  </r>
  <r>
    <x v="115"/>
    <x v="7"/>
    <x v="9"/>
    <x v="26"/>
    <n v="12"/>
    <n v="4.7"/>
    <n v="45"/>
  </r>
  <r>
    <x v="116"/>
    <x v="8"/>
    <x v="9"/>
    <x v="26"/>
    <n v="10"/>
    <n v="5"/>
    <n v="60"/>
  </r>
  <r>
    <x v="117"/>
    <x v="9"/>
    <x v="9"/>
    <x v="26"/>
    <n v="5"/>
    <n v="5.4"/>
    <n v="13"/>
  </r>
  <r>
    <x v="118"/>
    <x v="10"/>
    <x v="9"/>
    <x v="26"/>
    <n v="2"/>
    <n v="5.0999999999999996"/>
    <n v="131"/>
  </r>
  <r>
    <x v="119"/>
    <x v="11"/>
    <x v="9"/>
    <x v="26"/>
    <n v="8"/>
    <n v="4.2"/>
    <n v="24"/>
  </r>
  <r>
    <x v="120"/>
    <x v="0"/>
    <x v="10"/>
    <x v="26"/>
    <n v="10"/>
    <n v="3.7"/>
    <n v="130"/>
  </r>
  <r>
    <x v="121"/>
    <x v="1"/>
    <x v="10"/>
    <x v="26"/>
    <n v="3"/>
    <n v="4.3"/>
    <n v="56"/>
  </r>
  <r>
    <x v="122"/>
    <x v="2"/>
    <x v="10"/>
    <x v="26"/>
    <n v="9"/>
    <n v="4.8"/>
    <n v="158"/>
  </r>
  <r>
    <x v="123"/>
    <x v="3"/>
    <x v="10"/>
    <x v="26"/>
    <n v="4"/>
    <n v="5.6"/>
    <n v="25"/>
  </r>
  <r>
    <x v="124"/>
    <x v="4"/>
    <x v="10"/>
    <x v="26"/>
    <n v="10"/>
    <n v="5.7"/>
    <n v="33"/>
  </r>
  <r>
    <x v="125"/>
    <x v="5"/>
    <x v="10"/>
    <x v="26"/>
    <n v="7"/>
    <n v="6.8"/>
    <n v="63"/>
  </r>
  <r>
    <x v="126"/>
    <x v="6"/>
    <x v="10"/>
    <x v="26"/>
    <n v="9"/>
    <n v="7"/>
    <n v="25"/>
  </r>
  <r>
    <x v="127"/>
    <x v="7"/>
    <x v="10"/>
    <x v="26"/>
    <n v="10"/>
    <n v="6.9"/>
    <n v="18"/>
  </r>
  <r>
    <x v="128"/>
    <x v="8"/>
    <x v="10"/>
    <x v="26"/>
    <n v="7"/>
    <n v="5.8"/>
    <n v="19"/>
  </r>
  <r>
    <x v="129"/>
    <x v="9"/>
    <x v="10"/>
    <x v="26"/>
    <n v="15"/>
    <n v="5"/>
    <n v="40"/>
  </r>
  <r>
    <x v="130"/>
    <x v="10"/>
    <x v="10"/>
    <x v="26"/>
    <n v="4"/>
    <n v="3.5"/>
    <n v="37"/>
  </r>
  <r>
    <x v="131"/>
    <x v="11"/>
    <x v="10"/>
    <x v="26"/>
    <n v="7"/>
    <n v="3.6"/>
    <n v="16"/>
  </r>
  <r>
    <x v="132"/>
    <x v="0"/>
    <x v="11"/>
    <x v="26"/>
    <n v="10"/>
    <n v="3"/>
    <n v="75"/>
  </r>
  <r>
    <x v="133"/>
    <x v="1"/>
    <x v="11"/>
    <x v="26"/>
    <n v="4"/>
    <n v="2.7"/>
    <n v="36"/>
  </r>
  <r>
    <x v="134"/>
    <x v="2"/>
    <x v="11"/>
    <x v="26"/>
    <n v="8"/>
    <n v="3.3"/>
    <n v="14"/>
  </r>
  <r>
    <x v="135"/>
    <x v="3"/>
    <x v="11"/>
    <x v="26"/>
    <n v="11"/>
    <n v="4.0999999999999996"/>
    <n v="27"/>
  </r>
  <r>
    <x v="136"/>
    <x v="4"/>
    <x v="11"/>
    <x v="26"/>
    <n v="11"/>
    <n v="4.2"/>
    <n v="16"/>
  </r>
  <r>
    <x v="137"/>
    <x v="5"/>
    <x v="11"/>
    <x v="26"/>
    <n v="16"/>
    <n v="4.8"/>
    <n v="13"/>
  </r>
  <r>
    <x v="138"/>
    <x v="6"/>
    <x v="11"/>
    <x v="26"/>
    <n v="9"/>
    <n v="3.8"/>
    <n v="23"/>
  </r>
  <r>
    <x v="139"/>
    <x v="7"/>
    <x v="11"/>
    <x v="26"/>
    <n v="12"/>
    <n v="3.8"/>
    <n v="59"/>
  </r>
  <r>
    <x v="140"/>
    <x v="8"/>
    <x v="11"/>
    <x v="26"/>
    <n v="13"/>
    <n v="4"/>
    <n v="39"/>
  </r>
  <r>
    <x v="141"/>
    <x v="9"/>
    <x v="11"/>
    <x v="26"/>
    <n v="9"/>
    <n v="4"/>
    <n v="66"/>
  </r>
  <r>
    <x v="142"/>
    <x v="10"/>
    <x v="11"/>
    <x v="26"/>
    <n v="6"/>
    <n v="3"/>
    <n v="53"/>
  </r>
  <r>
    <x v="143"/>
    <x v="11"/>
    <x v="11"/>
    <x v="26"/>
    <n v="9"/>
    <n v="2.4"/>
    <n v="20"/>
  </r>
  <r>
    <x v="144"/>
    <x v="0"/>
    <x v="12"/>
    <x v="26"/>
    <n v="6"/>
    <n v="2.1"/>
    <n v="55"/>
  </r>
  <r>
    <x v="145"/>
    <x v="1"/>
    <x v="12"/>
    <x v="26"/>
    <n v="8"/>
    <n v="2.7"/>
    <n v="102"/>
  </r>
  <r>
    <x v="146"/>
    <x v="2"/>
    <x v="12"/>
    <x v="26"/>
    <n v="8"/>
    <n v="2.5"/>
    <n v="93"/>
  </r>
  <r>
    <x v="147"/>
    <x v="3"/>
    <x v="12"/>
    <x v="26"/>
    <n v="10"/>
    <n v="2.6"/>
    <n v="13"/>
  </r>
  <r>
    <x v="148"/>
    <x v="4"/>
    <x v="12"/>
    <x v="26"/>
    <n v="6"/>
    <n v="3.1"/>
    <n v="63"/>
  </r>
  <r>
    <x v="149"/>
    <x v="5"/>
    <x v="12"/>
    <x v="26"/>
    <n v="9"/>
    <n v="3.8"/>
    <n v="14"/>
  </r>
  <r>
    <x v="150"/>
    <x v="6"/>
    <x v="12"/>
    <x v="26"/>
    <n v="7"/>
    <n v="3.5"/>
    <n v="19"/>
  </r>
  <r>
    <x v="151"/>
    <x v="7"/>
    <x v="12"/>
    <x v="26"/>
    <n v="13"/>
    <n v="3.8"/>
    <n v="29"/>
  </r>
  <r>
    <x v="152"/>
    <x v="8"/>
    <x v="12"/>
    <x v="26"/>
    <n v="13"/>
    <n v="3.3"/>
    <n v="27"/>
  </r>
  <r>
    <x v="153"/>
    <x v="9"/>
    <x v="12"/>
    <x v="26"/>
    <n v="17"/>
    <n v="3"/>
    <n v="36"/>
  </r>
  <r>
    <x v="154"/>
    <x v="10"/>
    <x v="12"/>
    <x v="26"/>
    <n v="9"/>
    <n v="3.2"/>
    <n v="36"/>
  </r>
  <r>
    <x v="155"/>
    <x v="11"/>
    <x v="12"/>
    <x v="26"/>
    <n v="12"/>
    <n v="2.5"/>
    <n v="10"/>
  </r>
  <r>
    <x v="156"/>
    <x v="0"/>
    <x v="13"/>
    <x v="26"/>
    <n v="13"/>
    <n v="2.6"/>
    <n v="43"/>
  </r>
  <r>
    <x v="157"/>
    <x v="1"/>
    <x v="13"/>
    <x v="26"/>
    <n v="6"/>
    <n v="2.4"/>
    <n v="53"/>
  </r>
  <r>
    <x v="158"/>
    <x v="2"/>
    <x v="13"/>
    <x v="26"/>
    <n v="8"/>
    <n v="2.7"/>
    <n v="13"/>
  </r>
  <r>
    <x v="159"/>
    <x v="3"/>
    <x v="13"/>
    <x v="26"/>
    <n v="2"/>
    <n v="2.4"/>
    <n v="10"/>
  </r>
  <r>
    <x v="160"/>
    <x v="4"/>
    <x v="13"/>
    <x v="26"/>
    <n v="16"/>
    <n v="3.4"/>
    <n v="28"/>
  </r>
  <r>
    <x v="161"/>
    <x v="5"/>
    <x v="13"/>
    <x v="26"/>
    <n v="9"/>
    <n v="2.4"/>
    <n v="5"/>
  </r>
  <r>
    <x v="162"/>
    <x v="6"/>
    <x v="13"/>
    <x v="26"/>
    <n v="19"/>
    <n v="2.4"/>
    <n v="40"/>
  </r>
  <r>
    <x v="164"/>
    <x v="8"/>
    <x v="13"/>
    <x v="26"/>
    <n v="12"/>
    <n v="1.9"/>
    <n v="16"/>
  </r>
  <r>
    <x v="165"/>
    <x v="9"/>
    <x v="13"/>
    <x v="26"/>
    <n v="10"/>
    <n v="2.4"/>
    <n v="66"/>
  </r>
  <r>
    <x v="0"/>
    <x v="0"/>
    <x v="0"/>
    <x v="27"/>
    <n v="4"/>
    <n v="1.8"/>
    <n v="59"/>
  </r>
  <r>
    <x v="1"/>
    <x v="1"/>
    <x v="0"/>
    <x v="27"/>
    <n v="3"/>
    <n v="1.8"/>
    <n v="73"/>
  </r>
  <r>
    <x v="2"/>
    <x v="2"/>
    <x v="0"/>
    <x v="27"/>
    <n v="4"/>
    <n v="1.2"/>
    <n v="27"/>
  </r>
  <r>
    <x v="3"/>
    <x v="3"/>
    <x v="0"/>
    <x v="27"/>
    <n v="5"/>
    <n v="1.5"/>
    <n v="46"/>
  </r>
  <r>
    <x v="4"/>
    <x v="4"/>
    <x v="0"/>
    <x v="27"/>
    <n v="6"/>
    <n v="2.2000000000000002"/>
    <n v="19"/>
  </r>
  <r>
    <x v="5"/>
    <x v="5"/>
    <x v="0"/>
    <x v="27"/>
    <n v="4"/>
    <n v="2.2999999999999998"/>
    <n v="43"/>
  </r>
  <r>
    <x v="6"/>
    <x v="6"/>
    <x v="0"/>
    <x v="27"/>
    <n v="2"/>
    <n v="4.8"/>
    <n v="30"/>
  </r>
  <r>
    <x v="7"/>
    <x v="7"/>
    <x v="0"/>
    <x v="27"/>
    <n v="2"/>
    <n v="5.7"/>
    <n v="2"/>
  </r>
  <r>
    <x v="8"/>
    <x v="8"/>
    <x v="0"/>
    <x v="27"/>
    <n v="3"/>
    <n v="6.5"/>
    <n v="48"/>
  </r>
  <r>
    <x v="9"/>
    <x v="9"/>
    <x v="0"/>
    <x v="27"/>
    <n v="4"/>
    <n v="7.5"/>
    <n v="54"/>
  </r>
  <r>
    <x v="10"/>
    <x v="10"/>
    <x v="0"/>
    <x v="27"/>
    <n v="2"/>
    <n v="5.7"/>
    <n v="10"/>
  </r>
  <r>
    <x v="11"/>
    <x v="11"/>
    <x v="0"/>
    <x v="27"/>
    <n v="5"/>
    <n v="4.3"/>
    <n v="95"/>
  </r>
  <r>
    <x v="12"/>
    <x v="0"/>
    <x v="1"/>
    <x v="27"/>
    <n v="4"/>
    <n v="6.1"/>
    <n v="42"/>
  </r>
  <r>
    <x v="13"/>
    <x v="1"/>
    <x v="1"/>
    <x v="27"/>
    <n v="2"/>
    <n v="8.8000000000000007"/>
    <n v="10"/>
  </r>
  <r>
    <x v="14"/>
    <x v="2"/>
    <x v="1"/>
    <x v="27"/>
    <n v="0"/>
    <n v="10.199999999999999"/>
    <m/>
  </r>
  <r>
    <x v="15"/>
    <x v="3"/>
    <x v="1"/>
    <x v="27"/>
    <n v="3"/>
    <n v="10.8"/>
    <n v="64"/>
  </r>
  <r>
    <x v="16"/>
    <x v="4"/>
    <x v="1"/>
    <x v="27"/>
    <n v="4"/>
    <n v="9.1"/>
    <n v="66"/>
  </r>
  <r>
    <x v="17"/>
    <x v="5"/>
    <x v="1"/>
    <x v="27"/>
    <n v="4"/>
    <n v="11"/>
    <n v="35"/>
  </r>
  <r>
    <x v="18"/>
    <x v="6"/>
    <x v="1"/>
    <x v="27"/>
    <n v="4"/>
    <n v="10.3"/>
    <n v="89"/>
  </r>
  <r>
    <x v="19"/>
    <x v="7"/>
    <x v="1"/>
    <x v="27"/>
    <n v="3"/>
    <n v="10.3"/>
    <n v="17"/>
  </r>
  <r>
    <x v="20"/>
    <x v="8"/>
    <x v="1"/>
    <x v="27"/>
    <n v="2"/>
    <n v="11.8"/>
    <n v="77"/>
  </r>
  <r>
    <x v="21"/>
    <x v="9"/>
    <x v="1"/>
    <x v="27"/>
    <n v="3"/>
    <n v="12"/>
    <n v="143"/>
  </r>
  <r>
    <x v="22"/>
    <x v="10"/>
    <x v="1"/>
    <x v="27"/>
    <n v="1"/>
    <n v="14"/>
    <n v="33"/>
  </r>
  <r>
    <x v="23"/>
    <x v="11"/>
    <x v="1"/>
    <x v="27"/>
    <n v="0"/>
    <n v="12"/>
    <m/>
  </r>
  <r>
    <x v="24"/>
    <x v="0"/>
    <x v="2"/>
    <x v="27"/>
    <n v="3"/>
    <n v="11.1"/>
    <n v="79"/>
  </r>
  <r>
    <x v="25"/>
    <x v="1"/>
    <x v="2"/>
    <x v="27"/>
    <n v="1"/>
    <n v="11.8"/>
    <n v="121"/>
  </r>
  <r>
    <x v="26"/>
    <x v="2"/>
    <x v="2"/>
    <x v="27"/>
    <n v="1"/>
    <n v="13.4"/>
    <n v="16"/>
  </r>
  <r>
    <x v="27"/>
    <x v="3"/>
    <x v="2"/>
    <x v="27"/>
    <n v="4"/>
    <n v="12.5"/>
    <n v="59"/>
  </r>
  <r>
    <x v="28"/>
    <x v="4"/>
    <x v="2"/>
    <x v="27"/>
    <n v="2"/>
    <n v="13.4"/>
    <n v="63"/>
  </r>
  <r>
    <x v="29"/>
    <x v="5"/>
    <x v="2"/>
    <x v="27"/>
    <n v="6"/>
    <n v="11.6"/>
    <n v="35"/>
  </r>
  <r>
    <x v="30"/>
    <x v="6"/>
    <x v="2"/>
    <x v="27"/>
    <n v="8"/>
    <n v="9"/>
    <n v="76"/>
  </r>
  <r>
    <x v="31"/>
    <x v="7"/>
    <x v="2"/>
    <x v="27"/>
    <n v="1"/>
    <n v="11"/>
    <n v="31"/>
  </r>
  <r>
    <x v="32"/>
    <x v="8"/>
    <x v="2"/>
    <x v="27"/>
    <n v="4"/>
    <n v="11.3"/>
    <n v="70"/>
  </r>
  <r>
    <x v="33"/>
    <x v="9"/>
    <x v="2"/>
    <x v="27"/>
    <n v="2"/>
    <n v="11.3"/>
    <n v="115"/>
  </r>
  <r>
    <x v="34"/>
    <x v="10"/>
    <x v="2"/>
    <x v="27"/>
    <n v="1"/>
    <n v="11.4"/>
    <n v="63"/>
  </r>
  <r>
    <x v="35"/>
    <x v="11"/>
    <x v="2"/>
    <x v="27"/>
    <n v="0"/>
    <n v="9.1999999999999993"/>
    <m/>
  </r>
  <r>
    <x v="36"/>
    <x v="0"/>
    <x v="3"/>
    <x v="27"/>
    <n v="3"/>
    <n v="10"/>
    <n v="20"/>
  </r>
  <r>
    <x v="37"/>
    <x v="1"/>
    <x v="3"/>
    <x v="27"/>
    <n v="1"/>
    <n v="11.9"/>
    <n v="221"/>
  </r>
  <r>
    <x v="38"/>
    <x v="2"/>
    <x v="3"/>
    <x v="27"/>
    <n v="1"/>
    <n v="10.8"/>
    <n v="2"/>
  </r>
  <r>
    <x v="39"/>
    <x v="3"/>
    <x v="3"/>
    <x v="27"/>
    <n v="1"/>
    <n v="11.3"/>
    <n v="174"/>
  </r>
  <r>
    <x v="40"/>
    <x v="4"/>
    <x v="3"/>
    <x v="27"/>
    <n v="6"/>
    <n v="13.8"/>
    <n v="88"/>
  </r>
  <r>
    <x v="41"/>
    <x v="5"/>
    <x v="3"/>
    <x v="27"/>
    <n v="1"/>
    <n v="12.9"/>
    <n v="141"/>
  </r>
  <r>
    <x v="42"/>
    <x v="6"/>
    <x v="3"/>
    <x v="27"/>
    <n v="3"/>
    <n v="11.3"/>
    <n v="86"/>
  </r>
  <r>
    <x v="43"/>
    <x v="7"/>
    <x v="3"/>
    <x v="27"/>
    <n v="5"/>
    <n v="8.8000000000000007"/>
    <n v="62"/>
  </r>
  <r>
    <x v="44"/>
    <x v="8"/>
    <x v="3"/>
    <x v="27"/>
    <n v="2"/>
    <n v="6.4"/>
    <n v="7"/>
  </r>
  <r>
    <x v="45"/>
    <x v="9"/>
    <x v="3"/>
    <x v="27"/>
    <n v="4"/>
    <n v="6.1"/>
    <n v="17"/>
  </r>
  <r>
    <x v="46"/>
    <x v="10"/>
    <x v="3"/>
    <x v="27"/>
    <n v="4"/>
    <n v="6.6"/>
    <n v="115"/>
  </r>
  <r>
    <x v="47"/>
    <x v="11"/>
    <x v="3"/>
    <x v="27"/>
    <n v="3"/>
    <n v="5.9"/>
    <n v="24"/>
  </r>
  <r>
    <x v="48"/>
    <x v="0"/>
    <x v="4"/>
    <x v="27"/>
    <n v="0"/>
    <n v="7"/>
    <m/>
  </r>
  <r>
    <x v="49"/>
    <x v="1"/>
    <x v="4"/>
    <x v="27"/>
    <n v="2"/>
    <n v="8.6999999999999993"/>
    <n v="8"/>
  </r>
  <r>
    <x v="50"/>
    <x v="2"/>
    <x v="4"/>
    <x v="27"/>
    <n v="2"/>
    <n v="9.3000000000000007"/>
    <n v="48"/>
  </r>
  <r>
    <x v="51"/>
    <x v="3"/>
    <x v="4"/>
    <x v="27"/>
    <n v="5"/>
    <n v="10.3"/>
    <n v="120"/>
  </r>
  <r>
    <x v="52"/>
    <x v="4"/>
    <x v="4"/>
    <x v="27"/>
    <n v="4"/>
    <n v="8.8000000000000007"/>
    <n v="35"/>
  </r>
  <r>
    <x v="53"/>
    <x v="5"/>
    <x v="4"/>
    <x v="27"/>
    <n v="1"/>
    <n v="9.4"/>
    <n v="44"/>
  </r>
  <r>
    <x v="54"/>
    <x v="6"/>
    <x v="4"/>
    <x v="27"/>
    <n v="5"/>
    <n v="8.3000000000000007"/>
    <n v="15"/>
  </r>
  <r>
    <x v="55"/>
    <x v="7"/>
    <x v="4"/>
    <x v="27"/>
    <n v="4"/>
    <n v="7.8"/>
    <n v="44"/>
  </r>
  <r>
    <x v="56"/>
    <x v="8"/>
    <x v="4"/>
    <x v="27"/>
    <n v="3"/>
    <n v="8.4"/>
    <n v="74"/>
  </r>
  <r>
    <x v="57"/>
    <x v="9"/>
    <x v="4"/>
    <x v="27"/>
    <n v="6"/>
    <n v="7.3"/>
    <n v="83"/>
  </r>
  <r>
    <x v="58"/>
    <x v="10"/>
    <x v="4"/>
    <x v="27"/>
    <n v="4"/>
    <n v="7.4"/>
    <n v="22"/>
  </r>
  <r>
    <x v="59"/>
    <x v="11"/>
    <x v="4"/>
    <x v="27"/>
    <n v="0"/>
    <n v="7"/>
    <m/>
  </r>
  <r>
    <x v="60"/>
    <x v="0"/>
    <x v="5"/>
    <x v="27"/>
    <n v="0"/>
    <n v="7.8"/>
    <m/>
  </r>
  <r>
    <x v="61"/>
    <x v="1"/>
    <x v="5"/>
    <x v="27"/>
    <n v="0"/>
    <n v="6.9"/>
    <m/>
  </r>
  <r>
    <x v="62"/>
    <x v="2"/>
    <x v="5"/>
    <x v="27"/>
    <n v="2"/>
    <n v="8.6"/>
    <n v="100"/>
  </r>
  <r>
    <x v="63"/>
    <x v="3"/>
    <x v="5"/>
    <x v="27"/>
    <n v="3"/>
    <n v="7.5"/>
    <n v="109"/>
  </r>
  <r>
    <x v="64"/>
    <x v="4"/>
    <x v="5"/>
    <x v="27"/>
    <n v="7"/>
    <n v="8.4"/>
    <n v="63"/>
  </r>
  <r>
    <x v="65"/>
    <x v="5"/>
    <x v="5"/>
    <x v="27"/>
    <n v="3"/>
    <n v="7.8"/>
    <n v="53"/>
  </r>
  <r>
    <x v="66"/>
    <x v="6"/>
    <x v="5"/>
    <x v="27"/>
    <n v="1"/>
    <n v="8.5"/>
    <n v="36"/>
  </r>
  <r>
    <x v="67"/>
    <x v="7"/>
    <x v="5"/>
    <x v="27"/>
    <n v="1"/>
    <n v="9.1999999999999993"/>
    <n v="139"/>
  </r>
  <r>
    <x v="68"/>
    <x v="8"/>
    <x v="5"/>
    <x v="27"/>
    <n v="2"/>
    <n v="9.6"/>
    <n v="91"/>
  </r>
  <r>
    <x v="69"/>
    <x v="9"/>
    <x v="5"/>
    <x v="27"/>
    <n v="4"/>
    <n v="9.1999999999999993"/>
    <n v="62"/>
  </r>
  <r>
    <x v="70"/>
    <x v="10"/>
    <x v="5"/>
    <x v="27"/>
    <n v="4"/>
    <n v="7.9"/>
    <n v="75"/>
  </r>
  <r>
    <x v="71"/>
    <x v="11"/>
    <x v="5"/>
    <x v="27"/>
    <n v="4"/>
    <n v="7.8"/>
    <n v="84"/>
  </r>
  <r>
    <x v="72"/>
    <x v="0"/>
    <x v="6"/>
    <x v="27"/>
    <n v="2"/>
    <n v="6.9"/>
    <n v="83"/>
  </r>
  <r>
    <x v="73"/>
    <x v="1"/>
    <x v="6"/>
    <x v="27"/>
    <n v="4"/>
    <n v="8.1"/>
    <n v="59"/>
  </r>
  <r>
    <x v="74"/>
    <x v="2"/>
    <x v="6"/>
    <x v="27"/>
    <n v="3"/>
    <n v="7.8"/>
    <n v="64"/>
  </r>
  <r>
    <x v="75"/>
    <x v="3"/>
    <x v="6"/>
    <x v="27"/>
    <n v="1"/>
    <n v="8.1999999999999993"/>
    <n v="73"/>
  </r>
  <r>
    <x v="76"/>
    <x v="4"/>
    <x v="6"/>
    <x v="27"/>
    <n v="2"/>
    <n v="9.1999999999999993"/>
    <n v="164"/>
  </r>
  <r>
    <x v="77"/>
    <x v="5"/>
    <x v="6"/>
    <x v="27"/>
    <n v="3"/>
    <n v="7.9"/>
    <n v="139"/>
  </r>
  <r>
    <x v="78"/>
    <x v="6"/>
    <x v="6"/>
    <x v="27"/>
    <n v="4"/>
    <n v="9.1999999999999993"/>
    <n v="9"/>
  </r>
  <r>
    <x v="79"/>
    <x v="7"/>
    <x v="6"/>
    <x v="27"/>
    <n v="4"/>
    <n v="10.6"/>
    <n v="14"/>
  </r>
  <r>
    <x v="80"/>
    <x v="8"/>
    <x v="6"/>
    <x v="27"/>
    <n v="3"/>
    <n v="9.1999999999999993"/>
    <n v="58"/>
  </r>
  <r>
    <x v="81"/>
    <x v="9"/>
    <x v="6"/>
    <x v="27"/>
    <n v="2"/>
    <n v="8.6999999999999993"/>
    <n v="81"/>
  </r>
  <r>
    <x v="82"/>
    <x v="10"/>
    <x v="6"/>
    <x v="27"/>
    <n v="6"/>
    <n v="8.9"/>
    <n v="95"/>
  </r>
  <r>
    <x v="83"/>
    <x v="11"/>
    <x v="6"/>
    <x v="27"/>
    <n v="0"/>
    <n v="7.7"/>
    <m/>
  </r>
  <r>
    <x v="84"/>
    <x v="0"/>
    <x v="7"/>
    <x v="27"/>
    <n v="2"/>
    <n v="6.4"/>
    <n v="34"/>
  </r>
  <r>
    <x v="85"/>
    <x v="1"/>
    <x v="7"/>
    <x v="27"/>
    <n v="4"/>
    <n v="7.3"/>
    <n v="26"/>
  </r>
  <r>
    <x v="86"/>
    <x v="2"/>
    <x v="7"/>
    <x v="27"/>
    <n v="1"/>
    <n v="6.8"/>
    <n v="6"/>
  </r>
  <r>
    <x v="87"/>
    <x v="3"/>
    <x v="7"/>
    <x v="27"/>
    <n v="9"/>
    <n v="7.1"/>
    <n v="14"/>
  </r>
  <r>
    <x v="88"/>
    <x v="4"/>
    <x v="7"/>
    <x v="27"/>
    <n v="0"/>
    <n v="8"/>
    <m/>
  </r>
  <r>
    <x v="89"/>
    <x v="5"/>
    <x v="7"/>
    <x v="27"/>
    <n v="5"/>
    <n v="8.4"/>
    <n v="37"/>
  </r>
  <r>
    <x v="90"/>
    <x v="6"/>
    <x v="7"/>
    <x v="27"/>
    <n v="3"/>
    <n v="8.6999999999999993"/>
    <n v="10"/>
  </r>
  <r>
    <x v="91"/>
    <x v="7"/>
    <x v="7"/>
    <x v="27"/>
    <n v="2"/>
    <n v="7.9"/>
    <n v="50"/>
  </r>
  <r>
    <x v="92"/>
    <x v="8"/>
    <x v="7"/>
    <x v="27"/>
    <n v="6"/>
    <n v="6.9"/>
    <n v="22"/>
  </r>
  <r>
    <x v="93"/>
    <x v="9"/>
    <x v="7"/>
    <x v="27"/>
    <n v="6"/>
    <n v="6.3"/>
    <n v="43"/>
  </r>
  <r>
    <x v="94"/>
    <x v="10"/>
    <x v="7"/>
    <x v="27"/>
    <n v="3"/>
    <n v="5.6"/>
    <n v="37"/>
  </r>
  <r>
    <x v="95"/>
    <x v="11"/>
    <x v="7"/>
    <x v="27"/>
    <n v="3"/>
    <n v="5.5"/>
    <n v="14"/>
  </r>
  <r>
    <x v="96"/>
    <x v="0"/>
    <x v="8"/>
    <x v="27"/>
    <n v="2"/>
    <n v="6.3"/>
    <n v="206"/>
  </r>
  <r>
    <x v="97"/>
    <x v="1"/>
    <x v="8"/>
    <x v="27"/>
    <n v="2"/>
    <n v="5.9"/>
    <n v="120"/>
  </r>
  <r>
    <x v="98"/>
    <x v="2"/>
    <x v="8"/>
    <x v="27"/>
    <n v="5"/>
    <n v="6.4"/>
    <n v="46"/>
  </r>
  <r>
    <x v="99"/>
    <x v="3"/>
    <x v="8"/>
    <x v="27"/>
    <n v="1"/>
    <n v="5.0999999999999996"/>
    <n v="77"/>
  </r>
  <r>
    <x v="100"/>
    <x v="4"/>
    <x v="8"/>
    <x v="27"/>
    <n v="5"/>
    <n v="6.1"/>
    <n v="39"/>
  </r>
  <r>
    <x v="101"/>
    <x v="5"/>
    <x v="8"/>
    <x v="27"/>
    <n v="5"/>
    <n v="6.6"/>
    <n v="14"/>
  </r>
  <r>
    <x v="102"/>
    <x v="6"/>
    <x v="8"/>
    <x v="27"/>
    <n v="6"/>
    <n v="7"/>
    <n v="38"/>
  </r>
  <r>
    <x v="103"/>
    <x v="7"/>
    <x v="8"/>
    <x v="27"/>
    <n v="1"/>
    <n v="6"/>
    <n v="15"/>
  </r>
  <r>
    <x v="104"/>
    <x v="8"/>
    <x v="8"/>
    <x v="27"/>
    <n v="7"/>
    <n v="6.1"/>
    <n v="25"/>
  </r>
  <r>
    <x v="105"/>
    <x v="9"/>
    <x v="8"/>
    <x v="27"/>
    <n v="5"/>
    <n v="6.5"/>
    <n v="49"/>
  </r>
  <r>
    <x v="106"/>
    <x v="10"/>
    <x v="8"/>
    <x v="27"/>
    <n v="2"/>
    <n v="4.8"/>
    <n v="30"/>
  </r>
  <r>
    <x v="107"/>
    <x v="11"/>
    <x v="8"/>
    <x v="27"/>
    <n v="8"/>
    <n v="4.0999999999999996"/>
    <n v="56"/>
  </r>
  <r>
    <x v="108"/>
    <x v="0"/>
    <x v="9"/>
    <x v="27"/>
    <n v="3"/>
    <n v="3.5"/>
    <n v="52"/>
  </r>
  <r>
    <x v="109"/>
    <x v="1"/>
    <x v="9"/>
    <x v="27"/>
    <n v="2"/>
    <n v="2.7"/>
    <n v="62"/>
  </r>
  <r>
    <x v="110"/>
    <x v="2"/>
    <x v="9"/>
    <x v="27"/>
    <n v="10"/>
    <n v="3.1"/>
    <n v="82"/>
  </r>
  <r>
    <x v="111"/>
    <x v="3"/>
    <x v="9"/>
    <x v="27"/>
    <n v="4"/>
    <n v="3.1"/>
    <n v="22"/>
  </r>
  <r>
    <x v="112"/>
    <x v="4"/>
    <x v="9"/>
    <x v="27"/>
    <n v="3"/>
    <n v="3"/>
    <n v="17"/>
  </r>
  <r>
    <x v="113"/>
    <x v="5"/>
    <x v="9"/>
    <x v="27"/>
    <n v="4"/>
    <n v="3.1"/>
    <n v="12"/>
  </r>
  <r>
    <x v="114"/>
    <x v="6"/>
    <x v="9"/>
    <x v="27"/>
    <n v="8"/>
    <n v="5.3"/>
    <n v="11"/>
  </r>
  <r>
    <x v="115"/>
    <x v="7"/>
    <x v="9"/>
    <x v="27"/>
    <n v="6"/>
    <n v="5.3"/>
    <n v="61"/>
  </r>
  <r>
    <x v="116"/>
    <x v="8"/>
    <x v="9"/>
    <x v="27"/>
    <n v="3"/>
    <n v="4.8"/>
    <n v="42"/>
  </r>
  <r>
    <x v="117"/>
    <x v="9"/>
    <x v="9"/>
    <x v="27"/>
    <n v="4"/>
    <n v="5.2"/>
    <n v="13"/>
  </r>
  <r>
    <x v="118"/>
    <x v="10"/>
    <x v="9"/>
    <x v="27"/>
    <n v="5"/>
    <n v="4.3"/>
    <n v="39"/>
  </r>
  <r>
    <x v="119"/>
    <x v="11"/>
    <x v="9"/>
    <x v="27"/>
    <n v="6"/>
    <n v="2.8"/>
    <n v="9"/>
  </r>
  <r>
    <x v="120"/>
    <x v="0"/>
    <x v="10"/>
    <x v="27"/>
    <n v="4"/>
    <n v="2.5"/>
    <n v="42"/>
  </r>
  <r>
    <x v="121"/>
    <x v="1"/>
    <x v="10"/>
    <x v="27"/>
    <n v="5"/>
    <n v="1.6"/>
    <n v="54"/>
  </r>
  <r>
    <x v="122"/>
    <x v="2"/>
    <x v="10"/>
    <x v="27"/>
    <n v="11"/>
    <n v="2.2999999999999998"/>
    <n v="19"/>
  </r>
  <r>
    <x v="123"/>
    <x v="3"/>
    <x v="10"/>
    <x v="27"/>
    <n v="10"/>
    <n v="2.7"/>
    <n v="9"/>
  </r>
  <r>
    <x v="124"/>
    <x v="4"/>
    <x v="10"/>
    <x v="27"/>
    <n v="9"/>
    <n v="4.3"/>
    <n v="11"/>
  </r>
  <r>
    <x v="125"/>
    <x v="5"/>
    <x v="10"/>
    <x v="27"/>
    <n v="4"/>
    <n v="2.2999999999999998"/>
    <n v="21"/>
  </r>
  <r>
    <x v="126"/>
    <x v="6"/>
    <x v="10"/>
    <x v="27"/>
    <n v="12"/>
    <n v="2"/>
    <n v="17"/>
  </r>
  <r>
    <x v="127"/>
    <x v="7"/>
    <x v="10"/>
    <x v="27"/>
    <n v="5"/>
    <n v="1.8"/>
    <n v="41"/>
  </r>
  <r>
    <x v="128"/>
    <x v="8"/>
    <x v="10"/>
    <x v="27"/>
    <n v="5"/>
    <n v="2.1"/>
    <n v="4"/>
  </r>
  <r>
    <x v="129"/>
    <x v="9"/>
    <x v="10"/>
    <x v="27"/>
    <n v="2"/>
    <n v="1.8"/>
    <n v="21"/>
  </r>
  <r>
    <x v="130"/>
    <x v="10"/>
    <x v="10"/>
    <x v="27"/>
    <n v="8"/>
    <n v="2"/>
    <n v="7"/>
  </r>
  <r>
    <x v="131"/>
    <x v="11"/>
    <x v="10"/>
    <x v="27"/>
    <n v="6"/>
    <n v="1.5"/>
    <n v="5"/>
  </r>
  <r>
    <x v="132"/>
    <x v="0"/>
    <x v="11"/>
    <x v="27"/>
    <n v="7"/>
    <n v="1.7"/>
    <n v="46"/>
  </r>
  <r>
    <x v="133"/>
    <x v="1"/>
    <x v="11"/>
    <x v="27"/>
    <n v="3"/>
    <n v="2.1"/>
    <n v="67"/>
  </r>
  <r>
    <x v="134"/>
    <x v="2"/>
    <x v="11"/>
    <x v="27"/>
    <n v="4"/>
    <n v="1.9"/>
    <n v="11"/>
  </r>
  <r>
    <x v="135"/>
    <x v="3"/>
    <x v="11"/>
    <x v="27"/>
    <n v="7"/>
    <n v="2.7"/>
    <n v="4"/>
  </r>
  <r>
    <x v="136"/>
    <x v="4"/>
    <x v="11"/>
    <x v="27"/>
    <n v="8"/>
    <n v="2.5"/>
    <n v="6"/>
  </r>
  <r>
    <x v="137"/>
    <x v="5"/>
    <x v="11"/>
    <x v="27"/>
    <n v="13"/>
    <n v="2.2999999999999998"/>
    <n v="12"/>
  </r>
  <r>
    <x v="138"/>
    <x v="6"/>
    <x v="11"/>
    <x v="27"/>
    <n v="10"/>
    <n v="2.2999999999999998"/>
    <n v="29"/>
  </r>
  <r>
    <x v="139"/>
    <x v="7"/>
    <x v="11"/>
    <x v="27"/>
    <n v="7"/>
    <n v="3.1"/>
    <n v="10"/>
  </r>
  <r>
    <x v="140"/>
    <x v="8"/>
    <x v="11"/>
    <x v="27"/>
    <n v="5"/>
    <n v="4.0999999999999996"/>
    <n v="18"/>
  </r>
  <r>
    <x v="141"/>
    <x v="9"/>
    <x v="11"/>
    <x v="27"/>
    <n v="7"/>
    <n v="3.2"/>
    <n v="15"/>
  </r>
  <r>
    <x v="142"/>
    <x v="10"/>
    <x v="11"/>
    <x v="27"/>
    <n v="8"/>
    <n v="2.5"/>
    <n v="16"/>
  </r>
  <r>
    <x v="143"/>
    <x v="11"/>
    <x v="11"/>
    <x v="27"/>
    <n v="11"/>
    <n v="2.2999999999999998"/>
    <n v="26"/>
  </r>
  <r>
    <x v="144"/>
    <x v="0"/>
    <x v="12"/>
    <x v="27"/>
    <n v="6"/>
    <n v="2.4"/>
    <n v="21"/>
  </r>
  <r>
    <x v="145"/>
    <x v="1"/>
    <x v="12"/>
    <x v="27"/>
    <n v="7"/>
    <n v="1.4"/>
    <n v="31"/>
  </r>
  <r>
    <x v="146"/>
    <x v="2"/>
    <x v="12"/>
    <x v="27"/>
    <n v="10"/>
    <n v="1"/>
    <n v="22"/>
  </r>
  <r>
    <x v="147"/>
    <x v="3"/>
    <x v="12"/>
    <x v="27"/>
    <n v="6"/>
    <n v="1.5"/>
    <n v="17"/>
  </r>
  <r>
    <x v="148"/>
    <x v="4"/>
    <x v="12"/>
    <x v="27"/>
    <n v="4"/>
    <n v="1.8"/>
    <n v="6"/>
  </r>
  <r>
    <x v="149"/>
    <x v="5"/>
    <x v="12"/>
    <x v="27"/>
    <n v="8"/>
    <n v="2.2000000000000002"/>
    <n v="8"/>
  </r>
  <r>
    <x v="150"/>
    <x v="6"/>
    <x v="12"/>
    <x v="27"/>
    <n v="4"/>
    <n v="2.9"/>
    <n v="7"/>
  </r>
  <r>
    <x v="151"/>
    <x v="7"/>
    <x v="12"/>
    <x v="27"/>
    <n v="5"/>
    <n v="2.8"/>
    <n v="32"/>
  </r>
  <r>
    <x v="152"/>
    <x v="8"/>
    <x v="12"/>
    <x v="27"/>
    <n v="6"/>
    <n v="2.9"/>
    <n v="36"/>
  </r>
  <r>
    <x v="153"/>
    <x v="9"/>
    <x v="12"/>
    <x v="27"/>
    <n v="6"/>
    <n v="1.9"/>
    <n v="15"/>
  </r>
  <r>
    <x v="154"/>
    <x v="10"/>
    <x v="12"/>
    <x v="27"/>
    <n v="6"/>
    <n v="1.7"/>
    <n v="22"/>
  </r>
  <r>
    <x v="155"/>
    <x v="11"/>
    <x v="12"/>
    <x v="27"/>
    <n v="6"/>
    <n v="1.3"/>
    <n v="5"/>
  </r>
  <r>
    <x v="156"/>
    <x v="0"/>
    <x v="13"/>
    <x v="27"/>
    <n v="4"/>
    <n v="0.9"/>
    <n v="12"/>
  </r>
  <r>
    <x v="157"/>
    <x v="1"/>
    <x v="13"/>
    <x v="27"/>
    <n v="2"/>
    <n v="0.6"/>
    <n v="27"/>
  </r>
  <r>
    <x v="158"/>
    <x v="2"/>
    <x v="13"/>
    <x v="27"/>
    <n v="5"/>
    <n v="1.9"/>
    <n v="16"/>
  </r>
  <r>
    <x v="159"/>
    <x v="3"/>
    <x v="13"/>
    <x v="27"/>
    <n v="5"/>
    <n v="1.4"/>
    <n v="3"/>
  </r>
  <r>
    <x v="160"/>
    <x v="4"/>
    <x v="13"/>
    <x v="27"/>
    <n v="4"/>
    <n v="1.4"/>
    <n v="14"/>
  </r>
  <r>
    <x v="161"/>
    <x v="5"/>
    <x v="13"/>
    <x v="27"/>
    <n v="2"/>
    <n v="0.9"/>
    <n v="18"/>
  </r>
  <r>
    <x v="162"/>
    <x v="6"/>
    <x v="13"/>
    <x v="27"/>
    <n v="10"/>
    <n v="0.9"/>
    <n v="8"/>
  </r>
  <r>
    <x v="164"/>
    <x v="8"/>
    <x v="13"/>
    <x v="27"/>
    <n v="9"/>
    <n v="0.7"/>
    <n v="12"/>
  </r>
  <r>
    <x v="165"/>
    <x v="9"/>
    <x v="13"/>
    <x v="27"/>
    <n v="12"/>
    <n v="1.3"/>
    <n v="6"/>
  </r>
  <r>
    <x v="0"/>
    <x v="0"/>
    <x v="0"/>
    <x v="28"/>
    <n v="3"/>
    <n v="6"/>
    <n v="142"/>
  </r>
  <r>
    <x v="1"/>
    <x v="1"/>
    <x v="0"/>
    <x v="28"/>
    <n v="2"/>
    <n v="4.9000000000000004"/>
    <n v="65"/>
  </r>
  <r>
    <x v="2"/>
    <x v="2"/>
    <x v="0"/>
    <x v="28"/>
    <n v="2"/>
    <n v="5.6"/>
    <n v="54"/>
  </r>
  <r>
    <x v="3"/>
    <x v="3"/>
    <x v="0"/>
    <x v="28"/>
    <n v="0"/>
    <n v="6.2"/>
    <m/>
  </r>
  <r>
    <x v="4"/>
    <x v="4"/>
    <x v="0"/>
    <x v="28"/>
    <n v="3"/>
    <n v="8"/>
    <n v="21"/>
  </r>
  <r>
    <x v="5"/>
    <x v="5"/>
    <x v="0"/>
    <x v="28"/>
    <n v="2"/>
    <n v="9"/>
    <n v="21"/>
  </r>
  <r>
    <x v="6"/>
    <x v="6"/>
    <x v="0"/>
    <x v="28"/>
    <n v="2"/>
    <n v="8.5"/>
    <n v="45"/>
  </r>
  <r>
    <x v="7"/>
    <x v="7"/>
    <x v="0"/>
    <x v="28"/>
    <n v="1"/>
    <n v="7.7"/>
    <n v="30"/>
  </r>
  <r>
    <x v="8"/>
    <x v="8"/>
    <x v="0"/>
    <x v="28"/>
    <n v="3"/>
    <n v="6.1"/>
    <n v="59"/>
  </r>
  <r>
    <x v="9"/>
    <x v="9"/>
    <x v="0"/>
    <x v="28"/>
    <n v="6"/>
    <n v="8.8000000000000007"/>
    <n v="49"/>
  </r>
  <r>
    <x v="10"/>
    <x v="10"/>
    <x v="0"/>
    <x v="28"/>
    <n v="2"/>
    <n v="9.1999999999999993"/>
    <n v="33"/>
  </r>
  <r>
    <x v="11"/>
    <x v="11"/>
    <x v="0"/>
    <x v="28"/>
    <n v="1"/>
    <n v="8.1"/>
    <n v="18"/>
  </r>
  <r>
    <x v="12"/>
    <x v="0"/>
    <x v="1"/>
    <x v="28"/>
    <n v="2"/>
    <n v="8.9"/>
    <n v="152"/>
  </r>
  <r>
    <x v="13"/>
    <x v="1"/>
    <x v="1"/>
    <x v="28"/>
    <n v="1"/>
    <n v="9.6"/>
    <n v="79"/>
  </r>
  <r>
    <x v="14"/>
    <x v="2"/>
    <x v="1"/>
    <x v="28"/>
    <n v="4"/>
    <n v="9.1"/>
    <n v="31"/>
  </r>
  <r>
    <x v="15"/>
    <x v="3"/>
    <x v="1"/>
    <x v="28"/>
    <n v="2"/>
    <n v="9.6"/>
    <n v="113"/>
  </r>
  <r>
    <x v="16"/>
    <x v="4"/>
    <x v="1"/>
    <x v="28"/>
    <n v="7"/>
    <n v="9.3000000000000007"/>
    <n v="43"/>
  </r>
  <r>
    <x v="17"/>
    <x v="5"/>
    <x v="1"/>
    <x v="28"/>
    <n v="1"/>
    <n v="10.1"/>
    <n v="4"/>
  </r>
  <r>
    <x v="18"/>
    <x v="6"/>
    <x v="1"/>
    <x v="28"/>
    <n v="3"/>
    <n v="8.9"/>
    <n v="21"/>
  </r>
  <r>
    <x v="19"/>
    <x v="7"/>
    <x v="1"/>
    <x v="28"/>
    <n v="1"/>
    <n v="9.1999999999999993"/>
    <n v="72"/>
  </r>
  <r>
    <x v="20"/>
    <x v="8"/>
    <x v="1"/>
    <x v="28"/>
    <n v="0"/>
    <n v="8.6"/>
    <m/>
  </r>
  <r>
    <x v="21"/>
    <x v="9"/>
    <x v="1"/>
    <x v="28"/>
    <n v="2"/>
    <n v="8"/>
    <n v="101"/>
  </r>
  <r>
    <x v="22"/>
    <x v="10"/>
    <x v="1"/>
    <x v="28"/>
    <n v="1"/>
    <n v="7.5"/>
    <n v="80"/>
  </r>
  <r>
    <x v="23"/>
    <x v="11"/>
    <x v="1"/>
    <x v="28"/>
    <n v="1"/>
    <n v="6.8"/>
    <n v="128"/>
  </r>
  <r>
    <x v="24"/>
    <x v="0"/>
    <x v="2"/>
    <x v="28"/>
    <n v="1"/>
    <n v="7.1"/>
    <n v="13"/>
  </r>
  <r>
    <x v="25"/>
    <x v="1"/>
    <x v="2"/>
    <x v="28"/>
    <n v="1"/>
    <n v="6"/>
    <n v="133"/>
  </r>
  <r>
    <x v="26"/>
    <x v="2"/>
    <x v="2"/>
    <x v="28"/>
    <n v="5"/>
    <n v="7.1"/>
    <n v="43"/>
  </r>
  <r>
    <x v="27"/>
    <x v="3"/>
    <x v="2"/>
    <x v="28"/>
    <n v="0"/>
    <n v="11.8"/>
    <m/>
  </r>
  <r>
    <x v="28"/>
    <x v="4"/>
    <x v="2"/>
    <x v="28"/>
    <n v="0"/>
    <n v="12.7"/>
    <m/>
  </r>
  <r>
    <x v="29"/>
    <x v="5"/>
    <x v="2"/>
    <x v="28"/>
    <n v="1"/>
    <n v="11.4"/>
    <n v="45"/>
  </r>
  <r>
    <x v="30"/>
    <x v="6"/>
    <x v="2"/>
    <x v="28"/>
    <n v="0"/>
    <n v="13"/>
    <m/>
  </r>
  <r>
    <x v="31"/>
    <x v="7"/>
    <x v="2"/>
    <x v="28"/>
    <n v="2"/>
    <n v="14.7"/>
    <n v="73"/>
  </r>
  <r>
    <x v="32"/>
    <x v="8"/>
    <x v="2"/>
    <x v="28"/>
    <n v="0"/>
    <n v="17.2"/>
    <m/>
  </r>
  <r>
    <x v="33"/>
    <x v="9"/>
    <x v="2"/>
    <x v="28"/>
    <n v="0"/>
    <n v="19.8"/>
    <m/>
  </r>
  <r>
    <x v="34"/>
    <x v="10"/>
    <x v="2"/>
    <x v="28"/>
    <n v="1"/>
    <n v="20.6"/>
    <n v="42"/>
  </r>
  <r>
    <x v="35"/>
    <x v="11"/>
    <x v="2"/>
    <x v="28"/>
    <n v="2"/>
    <n v="16.8"/>
    <n v="153"/>
  </r>
  <r>
    <x v="36"/>
    <x v="0"/>
    <x v="3"/>
    <x v="28"/>
    <n v="2"/>
    <n v="17.2"/>
    <n v="32"/>
  </r>
  <r>
    <x v="37"/>
    <x v="1"/>
    <x v="3"/>
    <x v="28"/>
    <n v="0"/>
    <n v="19.7"/>
    <m/>
  </r>
  <r>
    <x v="38"/>
    <x v="2"/>
    <x v="3"/>
    <x v="28"/>
    <n v="0"/>
    <n v="21"/>
    <m/>
  </r>
  <r>
    <x v="39"/>
    <x v="3"/>
    <x v="3"/>
    <x v="28"/>
    <n v="0"/>
    <n v="21.6"/>
    <m/>
  </r>
  <r>
    <x v="40"/>
    <x v="4"/>
    <x v="3"/>
    <x v="28"/>
    <n v="1"/>
    <n v="18.600000000000001"/>
    <n v="3"/>
  </r>
  <r>
    <x v="41"/>
    <x v="5"/>
    <x v="3"/>
    <x v="28"/>
    <n v="0"/>
    <n v="20.7"/>
    <m/>
  </r>
  <r>
    <x v="42"/>
    <x v="6"/>
    <x v="3"/>
    <x v="28"/>
    <n v="1"/>
    <n v="16.399999999999999"/>
    <n v="238"/>
  </r>
  <r>
    <x v="43"/>
    <x v="7"/>
    <x v="3"/>
    <x v="28"/>
    <n v="3"/>
    <n v="14"/>
    <n v="49"/>
  </r>
  <r>
    <x v="44"/>
    <x v="8"/>
    <x v="3"/>
    <x v="28"/>
    <n v="1"/>
    <n v="12.1"/>
    <n v="7"/>
  </r>
  <r>
    <x v="45"/>
    <x v="9"/>
    <x v="3"/>
    <x v="28"/>
    <n v="2"/>
    <n v="11.8"/>
    <n v="43"/>
  </r>
  <r>
    <x v="46"/>
    <x v="10"/>
    <x v="3"/>
    <x v="28"/>
    <n v="4"/>
    <n v="10.8"/>
    <n v="42"/>
  </r>
  <r>
    <x v="47"/>
    <x v="11"/>
    <x v="3"/>
    <x v="28"/>
    <n v="2"/>
    <n v="12.6"/>
    <n v="12"/>
  </r>
  <r>
    <x v="48"/>
    <x v="0"/>
    <x v="4"/>
    <x v="28"/>
    <n v="0"/>
    <n v="13.5"/>
    <m/>
  </r>
  <r>
    <x v="49"/>
    <x v="1"/>
    <x v="4"/>
    <x v="28"/>
    <n v="2"/>
    <n v="15.9"/>
    <n v="107"/>
  </r>
  <r>
    <x v="50"/>
    <x v="2"/>
    <x v="4"/>
    <x v="28"/>
    <n v="0"/>
    <n v="15.9"/>
    <m/>
  </r>
  <r>
    <x v="51"/>
    <x v="3"/>
    <x v="4"/>
    <x v="28"/>
    <n v="2"/>
    <n v="21.7"/>
    <n v="118"/>
  </r>
  <r>
    <x v="52"/>
    <x v="4"/>
    <x v="4"/>
    <x v="28"/>
    <n v="0"/>
    <n v="25.6"/>
    <m/>
  </r>
  <r>
    <x v="53"/>
    <x v="5"/>
    <x v="4"/>
    <x v="28"/>
    <n v="1"/>
    <n v="26.1"/>
    <n v="14"/>
  </r>
  <r>
    <x v="54"/>
    <x v="6"/>
    <x v="4"/>
    <x v="28"/>
    <n v="1"/>
    <n v="21.5"/>
    <n v="58"/>
  </r>
  <r>
    <x v="55"/>
    <x v="7"/>
    <x v="4"/>
    <x v="28"/>
    <n v="2"/>
    <n v="22.8"/>
    <n v="61"/>
  </r>
  <r>
    <x v="56"/>
    <x v="8"/>
    <x v="4"/>
    <x v="28"/>
    <n v="2"/>
    <n v="24.7"/>
    <n v="66"/>
  </r>
  <r>
    <x v="57"/>
    <x v="9"/>
    <x v="4"/>
    <x v="28"/>
    <n v="2"/>
    <n v="21.1"/>
    <n v="55"/>
  </r>
  <r>
    <x v="58"/>
    <x v="10"/>
    <x v="4"/>
    <x v="28"/>
    <n v="2"/>
    <n v="18.899999999999999"/>
    <n v="112"/>
  </r>
  <r>
    <x v="59"/>
    <x v="11"/>
    <x v="4"/>
    <x v="28"/>
    <n v="3"/>
    <n v="18.5"/>
    <n v="47"/>
  </r>
  <r>
    <x v="60"/>
    <x v="0"/>
    <x v="5"/>
    <x v="28"/>
    <n v="0"/>
    <n v="16.8"/>
    <m/>
  </r>
  <r>
    <x v="61"/>
    <x v="1"/>
    <x v="5"/>
    <x v="28"/>
    <n v="1"/>
    <n v="15.3"/>
    <n v="91"/>
  </r>
  <r>
    <x v="62"/>
    <x v="2"/>
    <x v="5"/>
    <x v="28"/>
    <n v="3"/>
    <n v="12.8"/>
    <n v="23"/>
  </r>
  <r>
    <x v="63"/>
    <x v="3"/>
    <x v="5"/>
    <x v="28"/>
    <n v="4"/>
    <n v="11.7"/>
    <n v="113"/>
  </r>
  <r>
    <x v="64"/>
    <x v="4"/>
    <x v="5"/>
    <x v="28"/>
    <n v="1"/>
    <n v="10.6"/>
    <n v="17"/>
  </r>
  <r>
    <x v="65"/>
    <x v="5"/>
    <x v="5"/>
    <x v="28"/>
    <n v="1"/>
    <n v="12.6"/>
    <n v="0"/>
  </r>
  <r>
    <x v="66"/>
    <x v="6"/>
    <x v="5"/>
    <x v="28"/>
    <n v="3"/>
    <n v="13"/>
    <n v="89"/>
  </r>
  <r>
    <x v="67"/>
    <x v="7"/>
    <x v="5"/>
    <x v="28"/>
    <n v="3"/>
    <n v="11.8"/>
    <n v="22"/>
  </r>
  <r>
    <x v="68"/>
    <x v="8"/>
    <x v="5"/>
    <x v="28"/>
    <n v="1"/>
    <n v="11"/>
    <n v="8"/>
  </r>
  <r>
    <x v="69"/>
    <x v="9"/>
    <x v="5"/>
    <x v="28"/>
    <n v="5"/>
    <n v="8.5"/>
    <n v="18"/>
  </r>
  <r>
    <x v="70"/>
    <x v="10"/>
    <x v="5"/>
    <x v="28"/>
    <n v="2"/>
    <n v="5.7"/>
    <n v="47"/>
  </r>
  <r>
    <x v="71"/>
    <x v="11"/>
    <x v="5"/>
    <x v="28"/>
    <n v="0"/>
    <n v="5.7"/>
    <m/>
  </r>
  <r>
    <x v="72"/>
    <x v="0"/>
    <x v="6"/>
    <x v="28"/>
    <n v="1"/>
    <n v="5.4"/>
    <n v="133"/>
  </r>
  <r>
    <x v="73"/>
    <x v="1"/>
    <x v="6"/>
    <x v="28"/>
    <n v="0"/>
    <n v="5.2"/>
    <m/>
  </r>
  <r>
    <x v="74"/>
    <x v="2"/>
    <x v="6"/>
    <x v="28"/>
    <n v="1"/>
    <n v="5.2"/>
    <n v="13"/>
  </r>
  <r>
    <x v="75"/>
    <x v="3"/>
    <x v="6"/>
    <x v="28"/>
    <n v="2"/>
    <n v="7.2"/>
    <n v="24"/>
  </r>
  <r>
    <x v="76"/>
    <x v="4"/>
    <x v="6"/>
    <x v="28"/>
    <n v="2"/>
    <n v="8"/>
    <n v="66"/>
  </r>
  <r>
    <x v="77"/>
    <x v="5"/>
    <x v="6"/>
    <x v="28"/>
    <n v="2"/>
    <n v="6.3"/>
    <n v="26"/>
  </r>
  <r>
    <x v="78"/>
    <x v="6"/>
    <x v="6"/>
    <x v="28"/>
    <n v="0"/>
    <n v="5.5"/>
    <m/>
  </r>
  <r>
    <x v="79"/>
    <x v="7"/>
    <x v="6"/>
    <x v="28"/>
    <n v="4"/>
    <n v="4.2"/>
    <n v="33"/>
  </r>
  <r>
    <x v="80"/>
    <x v="8"/>
    <x v="6"/>
    <x v="28"/>
    <n v="2"/>
    <n v="5.2"/>
    <n v="18"/>
  </r>
  <r>
    <x v="81"/>
    <x v="9"/>
    <x v="6"/>
    <x v="28"/>
    <n v="2"/>
    <n v="4.8"/>
    <n v="100"/>
  </r>
  <r>
    <x v="82"/>
    <x v="10"/>
    <x v="6"/>
    <x v="28"/>
    <n v="1"/>
    <n v="5"/>
    <n v="28"/>
  </r>
  <r>
    <x v="83"/>
    <x v="11"/>
    <x v="6"/>
    <x v="28"/>
    <n v="2"/>
    <n v="3.6"/>
    <n v="64"/>
  </r>
  <r>
    <x v="84"/>
    <x v="0"/>
    <x v="7"/>
    <x v="28"/>
    <n v="0"/>
    <n v="3.3"/>
    <m/>
  </r>
  <r>
    <x v="85"/>
    <x v="1"/>
    <x v="7"/>
    <x v="28"/>
    <n v="0"/>
    <n v="5"/>
    <m/>
  </r>
  <r>
    <x v="86"/>
    <x v="2"/>
    <x v="7"/>
    <x v="28"/>
    <n v="0"/>
    <n v="4.5"/>
    <m/>
  </r>
  <r>
    <x v="87"/>
    <x v="3"/>
    <x v="7"/>
    <x v="28"/>
    <n v="1"/>
    <n v="3.3"/>
    <n v="42"/>
  </r>
  <r>
    <x v="88"/>
    <x v="4"/>
    <x v="7"/>
    <x v="28"/>
    <n v="4"/>
    <n v="3"/>
    <n v="34"/>
  </r>
  <r>
    <x v="89"/>
    <x v="5"/>
    <x v="7"/>
    <x v="28"/>
    <n v="2"/>
    <n v="4.0999999999999996"/>
    <n v="18"/>
  </r>
  <r>
    <x v="90"/>
    <x v="6"/>
    <x v="7"/>
    <x v="28"/>
    <n v="1"/>
    <n v="2.9"/>
    <n v="31"/>
  </r>
  <r>
    <x v="91"/>
    <x v="7"/>
    <x v="7"/>
    <x v="28"/>
    <n v="0"/>
    <n v="4.7"/>
    <m/>
  </r>
  <r>
    <x v="92"/>
    <x v="8"/>
    <x v="7"/>
    <x v="28"/>
    <n v="2"/>
    <n v="5.8"/>
    <n v="9"/>
  </r>
  <r>
    <x v="93"/>
    <x v="9"/>
    <x v="7"/>
    <x v="28"/>
    <n v="0"/>
    <n v="7.6"/>
    <m/>
  </r>
  <r>
    <x v="94"/>
    <x v="10"/>
    <x v="7"/>
    <x v="28"/>
    <n v="1"/>
    <n v="6.3"/>
    <n v="17"/>
  </r>
  <r>
    <x v="95"/>
    <x v="11"/>
    <x v="7"/>
    <x v="28"/>
    <n v="1"/>
    <n v="5"/>
    <n v="6"/>
  </r>
  <r>
    <x v="96"/>
    <x v="0"/>
    <x v="8"/>
    <x v="28"/>
    <n v="1"/>
    <n v="5.9"/>
    <n v="5"/>
  </r>
  <r>
    <x v="97"/>
    <x v="1"/>
    <x v="8"/>
    <x v="28"/>
    <n v="0"/>
    <n v="7.6"/>
    <m/>
  </r>
  <r>
    <x v="98"/>
    <x v="2"/>
    <x v="8"/>
    <x v="28"/>
    <n v="1"/>
    <n v="7"/>
    <n v="9"/>
  </r>
  <r>
    <x v="99"/>
    <x v="3"/>
    <x v="8"/>
    <x v="28"/>
    <n v="1"/>
    <n v="9.6"/>
    <n v="18"/>
  </r>
  <r>
    <x v="100"/>
    <x v="4"/>
    <x v="8"/>
    <x v="28"/>
    <n v="3"/>
    <n v="7.8"/>
    <n v="88"/>
  </r>
  <r>
    <x v="101"/>
    <x v="5"/>
    <x v="8"/>
    <x v="28"/>
    <n v="2"/>
    <n v="8.4"/>
    <n v="146"/>
  </r>
  <r>
    <x v="102"/>
    <x v="6"/>
    <x v="8"/>
    <x v="28"/>
    <n v="2"/>
    <n v="10.5"/>
    <n v="53"/>
  </r>
  <r>
    <x v="103"/>
    <x v="7"/>
    <x v="8"/>
    <x v="28"/>
    <n v="3"/>
    <n v="9.1"/>
    <n v="50"/>
  </r>
  <r>
    <x v="104"/>
    <x v="8"/>
    <x v="8"/>
    <x v="28"/>
    <n v="1"/>
    <n v="9.6"/>
    <n v="140"/>
  </r>
  <r>
    <x v="105"/>
    <x v="9"/>
    <x v="8"/>
    <x v="28"/>
    <n v="2"/>
    <n v="6.9"/>
    <n v="35"/>
  </r>
  <r>
    <x v="106"/>
    <x v="10"/>
    <x v="8"/>
    <x v="28"/>
    <n v="1"/>
    <n v="6.1"/>
    <n v="31"/>
  </r>
  <r>
    <x v="107"/>
    <x v="11"/>
    <x v="8"/>
    <x v="28"/>
    <n v="0"/>
    <n v="5.3"/>
    <m/>
  </r>
  <r>
    <x v="108"/>
    <x v="0"/>
    <x v="9"/>
    <x v="28"/>
    <n v="1"/>
    <n v="6.7"/>
    <n v="86"/>
  </r>
  <r>
    <x v="109"/>
    <x v="1"/>
    <x v="9"/>
    <x v="28"/>
    <n v="1"/>
    <n v="9.5"/>
    <n v="85"/>
  </r>
  <r>
    <x v="110"/>
    <x v="2"/>
    <x v="9"/>
    <x v="28"/>
    <n v="0"/>
    <n v="13"/>
    <m/>
  </r>
  <r>
    <x v="111"/>
    <x v="3"/>
    <x v="9"/>
    <x v="28"/>
    <n v="2"/>
    <n v="8.3000000000000007"/>
    <n v="14"/>
  </r>
  <r>
    <x v="112"/>
    <x v="4"/>
    <x v="9"/>
    <x v="28"/>
    <n v="4"/>
    <n v="9.4"/>
    <n v="20"/>
  </r>
  <r>
    <x v="113"/>
    <x v="5"/>
    <x v="9"/>
    <x v="28"/>
    <n v="4"/>
    <n v="9"/>
    <n v="72"/>
  </r>
  <r>
    <x v="114"/>
    <x v="6"/>
    <x v="9"/>
    <x v="28"/>
    <n v="3"/>
    <n v="10"/>
    <n v="43"/>
  </r>
  <r>
    <x v="115"/>
    <x v="7"/>
    <x v="9"/>
    <x v="28"/>
    <n v="1"/>
    <n v="7.6"/>
    <n v="87"/>
  </r>
  <r>
    <x v="116"/>
    <x v="8"/>
    <x v="9"/>
    <x v="28"/>
    <n v="4"/>
    <n v="5.8"/>
    <n v="11"/>
  </r>
  <r>
    <x v="117"/>
    <x v="9"/>
    <x v="9"/>
    <x v="28"/>
    <n v="3"/>
    <n v="5.5"/>
    <n v="54"/>
  </r>
  <r>
    <x v="118"/>
    <x v="10"/>
    <x v="9"/>
    <x v="28"/>
    <n v="3"/>
    <n v="6"/>
    <n v="65"/>
  </r>
  <r>
    <x v="119"/>
    <x v="11"/>
    <x v="9"/>
    <x v="28"/>
    <n v="0"/>
    <n v="4.7"/>
    <m/>
  </r>
  <r>
    <x v="120"/>
    <x v="0"/>
    <x v="10"/>
    <x v="28"/>
    <n v="2"/>
    <n v="4.4000000000000004"/>
    <n v="45"/>
  </r>
  <r>
    <x v="121"/>
    <x v="1"/>
    <x v="10"/>
    <x v="28"/>
    <n v="0"/>
    <n v="4.5999999999999996"/>
    <m/>
  </r>
  <r>
    <x v="122"/>
    <x v="2"/>
    <x v="10"/>
    <x v="28"/>
    <n v="1"/>
    <n v="4.5999999999999996"/>
    <n v="14"/>
  </r>
  <r>
    <x v="123"/>
    <x v="3"/>
    <x v="10"/>
    <x v="28"/>
    <n v="3"/>
    <n v="5.9"/>
    <n v="51"/>
  </r>
  <r>
    <x v="124"/>
    <x v="4"/>
    <x v="10"/>
    <x v="28"/>
    <n v="0"/>
    <n v="5.3"/>
    <m/>
  </r>
  <r>
    <x v="125"/>
    <x v="5"/>
    <x v="10"/>
    <x v="28"/>
    <n v="4"/>
    <n v="5.9"/>
    <n v="6"/>
  </r>
  <r>
    <x v="126"/>
    <x v="6"/>
    <x v="10"/>
    <x v="28"/>
    <n v="3"/>
    <n v="6.5"/>
    <n v="19"/>
  </r>
  <r>
    <x v="127"/>
    <x v="7"/>
    <x v="10"/>
    <x v="28"/>
    <n v="2"/>
    <n v="6"/>
    <n v="101"/>
  </r>
  <r>
    <x v="128"/>
    <x v="8"/>
    <x v="10"/>
    <x v="28"/>
    <n v="5"/>
    <n v="6.4"/>
    <n v="17"/>
  </r>
  <r>
    <x v="129"/>
    <x v="9"/>
    <x v="10"/>
    <x v="28"/>
    <n v="2"/>
    <n v="5.4"/>
    <n v="15"/>
  </r>
  <r>
    <x v="130"/>
    <x v="10"/>
    <x v="10"/>
    <x v="28"/>
    <n v="7"/>
    <n v="5.0999999999999996"/>
    <n v="20"/>
  </r>
  <r>
    <x v="131"/>
    <x v="11"/>
    <x v="10"/>
    <x v="28"/>
    <n v="4"/>
    <n v="3.6"/>
    <n v="79"/>
  </r>
  <r>
    <x v="132"/>
    <x v="0"/>
    <x v="11"/>
    <x v="28"/>
    <n v="3"/>
    <n v="2"/>
    <n v="19"/>
  </r>
  <r>
    <x v="133"/>
    <x v="1"/>
    <x v="11"/>
    <x v="28"/>
    <n v="2"/>
    <n v="2.2999999999999998"/>
    <n v="8"/>
  </r>
  <r>
    <x v="134"/>
    <x v="2"/>
    <x v="11"/>
    <x v="28"/>
    <n v="7"/>
    <n v="2.7"/>
    <n v="14"/>
  </r>
  <r>
    <x v="135"/>
    <x v="3"/>
    <x v="11"/>
    <x v="28"/>
    <n v="1"/>
    <n v="2.2999999999999998"/>
    <n v="61"/>
  </r>
  <r>
    <x v="136"/>
    <x v="4"/>
    <x v="11"/>
    <x v="28"/>
    <n v="9"/>
    <n v="3.3"/>
    <n v="7"/>
  </r>
  <r>
    <x v="137"/>
    <x v="5"/>
    <x v="11"/>
    <x v="28"/>
    <n v="4"/>
    <n v="4.4000000000000004"/>
    <n v="21"/>
  </r>
  <r>
    <x v="138"/>
    <x v="6"/>
    <x v="11"/>
    <x v="28"/>
    <n v="1"/>
    <n v="2.9"/>
    <n v="4"/>
  </r>
  <r>
    <x v="139"/>
    <x v="7"/>
    <x v="11"/>
    <x v="28"/>
    <n v="8"/>
    <n v="2.2000000000000002"/>
    <n v="23"/>
  </r>
  <r>
    <x v="140"/>
    <x v="8"/>
    <x v="11"/>
    <x v="28"/>
    <n v="3"/>
    <n v="2.8"/>
    <n v="15"/>
  </r>
  <r>
    <x v="141"/>
    <x v="9"/>
    <x v="11"/>
    <x v="28"/>
    <n v="2"/>
    <n v="2.9"/>
    <n v="63"/>
  </r>
  <r>
    <x v="142"/>
    <x v="10"/>
    <x v="11"/>
    <x v="28"/>
    <n v="2"/>
    <n v="2.5"/>
    <n v="11"/>
  </r>
  <r>
    <x v="143"/>
    <x v="11"/>
    <x v="11"/>
    <x v="28"/>
    <n v="3"/>
    <n v="2.8"/>
    <n v="34"/>
  </r>
  <r>
    <x v="144"/>
    <x v="0"/>
    <x v="12"/>
    <x v="28"/>
    <n v="0"/>
    <n v="2.6"/>
    <m/>
  </r>
  <r>
    <x v="145"/>
    <x v="1"/>
    <x v="12"/>
    <x v="28"/>
    <n v="3"/>
    <n v="2"/>
    <n v="26"/>
  </r>
  <r>
    <x v="146"/>
    <x v="2"/>
    <x v="12"/>
    <x v="28"/>
    <n v="1"/>
    <n v="1.5"/>
    <n v="67"/>
  </r>
  <r>
    <x v="147"/>
    <x v="3"/>
    <x v="12"/>
    <x v="28"/>
    <n v="5"/>
    <n v="2.2999999999999998"/>
    <n v="7"/>
  </r>
  <r>
    <x v="148"/>
    <x v="4"/>
    <x v="12"/>
    <x v="28"/>
    <n v="2"/>
    <n v="2.1"/>
    <n v="35"/>
  </r>
  <r>
    <x v="149"/>
    <x v="5"/>
    <x v="12"/>
    <x v="28"/>
    <n v="5"/>
    <n v="1.9"/>
    <n v="8"/>
  </r>
  <r>
    <x v="150"/>
    <x v="6"/>
    <x v="12"/>
    <x v="28"/>
    <n v="1"/>
    <n v="4.0999999999999996"/>
    <n v="3"/>
  </r>
  <r>
    <x v="151"/>
    <x v="7"/>
    <x v="12"/>
    <x v="28"/>
    <n v="2"/>
    <n v="3.6"/>
    <n v="27"/>
  </r>
  <r>
    <x v="152"/>
    <x v="8"/>
    <x v="12"/>
    <x v="28"/>
    <n v="1"/>
    <n v="3.6"/>
    <n v="54"/>
  </r>
  <r>
    <x v="153"/>
    <x v="9"/>
    <x v="12"/>
    <x v="28"/>
    <n v="3"/>
    <n v="2.9"/>
    <n v="22"/>
  </r>
  <r>
    <x v="154"/>
    <x v="10"/>
    <x v="12"/>
    <x v="28"/>
    <n v="0"/>
    <n v="3.9"/>
    <m/>
  </r>
  <r>
    <x v="155"/>
    <x v="11"/>
    <x v="12"/>
    <x v="28"/>
    <n v="4"/>
    <n v="3.6"/>
    <n v="71"/>
  </r>
  <r>
    <x v="156"/>
    <x v="0"/>
    <x v="13"/>
    <x v="28"/>
    <n v="3"/>
    <n v="2.6"/>
    <n v="48"/>
  </r>
  <r>
    <x v="157"/>
    <x v="1"/>
    <x v="13"/>
    <x v="28"/>
    <n v="2"/>
    <n v="2.7"/>
    <n v="3"/>
  </r>
  <r>
    <x v="158"/>
    <x v="2"/>
    <x v="13"/>
    <x v="28"/>
    <n v="1"/>
    <n v="2"/>
    <n v="73"/>
  </r>
  <r>
    <x v="159"/>
    <x v="3"/>
    <x v="13"/>
    <x v="28"/>
    <n v="4"/>
    <n v="1.9"/>
    <n v="91"/>
  </r>
  <r>
    <x v="160"/>
    <x v="4"/>
    <x v="13"/>
    <x v="28"/>
    <n v="8"/>
    <n v="1.1000000000000001"/>
    <n v="9"/>
  </r>
  <r>
    <x v="161"/>
    <x v="5"/>
    <x v="13"/>
    <x v="28"/>
    <n v="0"/>
    <n v="0.4"/>
    <n v="0"/>
  </r>
  <r>
    <x v="162"/>
    <x v="6"/>
    <x v="13"/>
    <x v="28"/>
    <n v="1"/>
    <n v="1.8"/>
    <n v="75"/>
  </r>
  <r>
    <x v="164"/>
    <x v="8"/>
    <x v="13"/>
    <x v="28"/>
    <m/>
    <n v="2.2000000000000002"/>
    <n v="17"/>
  </r>
  <r>
    <x v="165"/>
    <x v="9"/>
    <x v="13"/>
    <x v="28"/>
    <n v="1"/>
    <n v="0.7"/>
    <n v="16"/>
  </r>
  <r>
    <x v="0"/>
    <x v="0"/>
    <x v="0"/>
    <x v="29"/>
    <n v="23"/>
    <n v="1.5"/>
    <n v="0"/>
  </r>
  <r>
    <x v="1"/>
    <x v="1"/>
    <x v="0"/>
    <x v="29"/>
    <n v="23"/>
    <n v="1.5"/>
    <n v="0"/>
  </r>
  <r>
    <x v="2"/>
    <x v="2"/>
    <x v="0"/>
    <x v="29"/>
    <n v="31"/>
    <n v="1.7"/>
    <n v="0"/>
  </r>
  <r>
    <x v="3"/>
    <x v="3"/>
    <x v="0"/>
    <x v="29"/>
    <n v="24"/>
    <n v="2.1"/>
    <n v="5"/>
  </r>
  <r>
    <x v="4"/>
    <x v="4"/>
    <x v="0"/>
    <x v="29"/>
    <n v="34"/>
    <n v="2.2999999999999998"/>
    <n v="0"/>
  </r>
  <r>
    <x v="5"/>
    <x v="5"/>
    <x v="0"/>
    <x v="29"/>
    <n v="37"/>
    <n v="3"/>
    <n v="0"/>
  </r>
  <r>
    <x v="6"/>
    <x v="6"/>
    <x v="0"/>
    <x v="29"/>
    <n v="20"/>
    <n v="3.4"/>
    <n v="19"/>
  </r>
  <r>
    <x v="7"/>
    <x v="7"/>
    <x v="0"/>
    <x v="29"/>
    <n v="29"/>
    <n v="2.9"/>
    <n v="50"/>
  </r>
  <r>
    <x v="8"/>
    <x v="8"/>
    <x v="0"/>
    <x v="29"/>
    <n v="26"/>
    <n v="3.1"/>
    <n v="29"/>
  </r>
  <r>
    <x v="9"/>
    <x v="9"/>
    <x v="0"/>
    <x v="29"/>
    <n v="25"/>
    <n v="3.2"/>
    <n v="20"/>
  </r>
  <r>
    <x v="10"/>
    <x v="10"/>
    <x v="0"/>
    <x v="29"/>
    <n v="22"/>
    <n v="2.8"/>
    <n v="36"/>
  </r>
  <r>
    <x v="11"/>
    <x v="11"/>
    <x v="0"/>
    <x v="29"/>
    <n v="14"/>
    <n v="2.5"/>
    <n v="14"/>
  </r>
  <r>
    <x v="12"/>
    <x v="0"/>
    <x v="1"/>
    <x v="29"/>
    <n v="21"/>
    <n v="2.5"/>
    <n v="0"/>
  </r>
  <r>
    <x v="13"/>
    <x v="1"/>
    <x v="1"/>
    <x v="29"/>
    <n v="20"/>
    <n v="2.4"/>
    <n v="0"/>
  </r>
  <r>
    <x v="14"/>
    <x v="2"/>
    <x v="1"/>
    <x v="29"/>
    <n v="25"/>
    <n v="2.8"/>
    <n v="8"/>
  </r>
  <r>
    <x v="15"/>
    <x v="3"/>
    <x v="1"/>
    <x v="29"/>
    <n v="18"/>
    <n v="2.7"/>
    <n v="7"/>
  </r>
  <r>
    <x v="16"/>
    <x v="4"/>
    <x v="1"/>
    <x v="29"/>
    <n v="22"/>
    <n v="2.8"/>
    <n v="16"/>
  </r>
  <r>
    <x v="17"/>
    <x v="5"/>
    <x v="1"/>
    <x v="29"/>
    <n v="44"/>
    <n v="2.4"/>
    <n v="6"/>
  </r>
  <r>
    <x v="18"/>
    <x v="6"/>
    <x v="1"/>
    <x v="29"/>
    <n v="22"/>
    <n v="2"/>
    <n v="26"/>
  </r>
  <r>
    <x v="19"/>
    <x v="7"/>
    <x v="1"/>
    <x v="29"/>
    <n v="37"/>
    <n v="2.6"/>
    <n v="28"/>
  </r>
  <r>
    <x v="20"/>
    <x v="8"/>
    <x v="1"/>
    <x v="29"/>
    <n v="11"/>
    <n v="2.6"/>
    <n v="0"/>
  </r>
  <r>
    <x v="21"/>
    <x v="9"/>
    <x v="1"/>
    <x v="29"/>
    <n v="34"/>
    <n v="2.2000000000000002"/>
    <n v="13"/>
  </r>
  <r>
    <x v="22"/>
    <x v="10"/>
    <x v="1"/>
    <x v="29"/>
    <n v="11"/>
    <n v="2.2999999999999998"/>
    <n v="16"/>
  </r>
  <r>
    <x v="23"/>
    <x v="11"/>
    <x v="1"/>
    <x v="29"/>
    <n v="10"/>
    <n v="2.2999999999999998"/>
    <n v="33"/>
  </r>
  <r>
    <x v="24"/>
    <x v="0"/>
    <x v="2"/>
    <x v="29"/>
    <n v="4"/>
    <n v="2.9"/>
    <n v="0"/>
  </r>
  <r>
    <x v="25"/>
    <x v="1"/>
    <x v="2"/>
    <x v="29"/>
    <n v="11"/>
    <n v="3.8"/>
    <n v="0"/>
  </r>
  <r>
    <x v="26"/>
    <x v="2"/>
    <x v="2"/>
    <x v="29"/>
    <n v="26"/>
    <n v="3.9"/>
    <n v="0"/>
  </r>
  <r>
    <x v="27"/>
    <x v="3"/>
    <x v="2"/>
    <x v="29"/>
    <n v="34"/>
    <n v="3.9"/>
    <n v="0"/>
  </r>
  <r>
    <x v="28"/>
    <x v="4"/>
    <x v="2"/>
    <x v="29"/>
    <n v="30"/>
    <n v="3.8"/>
    <n v="38"/>
  </r>
  <r>
    <x v="29"/>
    <x v="5"/>
    <x v="2"/>
    <x v="29"/>
    <n v="40"/>
    <n v="3.3"/>
    <n v="12"/>
  </r>
  <r>
    <x v="30"/>
    <x v="6"/>
    <x v="2"/>
    <x v="29"/>
    <n v="20"/>
    <n v="3.2"/>
    <n v="27"/>
  </r>
  <r>
    <x v="31"/>
    <x v="7"/>
    <x v="2"/>
    <x v="29"/>
    <n v="21"/>
    <n v="3.6"/>
    <n v="0"/>
  </r>
  <r>
    <x v="32"/>
    <x v="8"/>
    <x v="2"/>
    <x v="29"/>
    <n v="11"/>
    <n v="3.4"/>
    <n v="0"/>
  </r>
  <r>
    <x v="33"/>
    <x v="9"/>
    <x v="2"/>
    <x v="29"/>
    <n v="18"/>
    <n v="4"/>
    <n v="7"/>
  </r>
  <r>
    <x v="34"/>
    <x v="10"/>
    <x v="2"/>
    <x v="29"/>
    <n v="12"/>
    <n v="4.3"/>
    <n v="2"/>
  </r>
  <r>
    <x v="35"/>
    <x v="11"/>
    <x v="2"/>
    <x v="29"/>
    <n v="9"/>
    <n v="3.7"/>
    <n v="0"/>
  </r>
  <r>
    <x v="36"/>
    <x v="0"/>
    <x v="3"/>
    <x v="29"/>
    <n v="11"/>
    <n v="4"/>
    <n v="52"/>
  </r>
  <r>
    <x v="37"/>
    <x v="1"/>
    <x v="3"/>
    <x v="29"/>
    <n v="12"/>
    <n v="4.9000000000000004"/>
    <n v="7"/>
  </r>
  <r>
    <x v="38"/>
    <x v="2"/>
    <x v="3"/>
    <x v="29"/>
    <n v="9"/>
    <n v="4.8"/>
    <n v="8"/>
  </r>
  <r>
    <x v="39"/>
    <x v="3"/>
    <x v="3"/>
    <x v="29"/>
    <n v="12"/>
    <n v="5.5"/>
    <n v="34"/>
  </r>
  <r>
    <x v="40"/>
    <x v="4"/>
    <x v="3"/>
    <x v="29"/>
    <n v="12"/>
    <n v="5.2"/>
    <n v="25"/>
  </r>
  <r>
    <x v="41"/>
    <x v="5"/>
    <x v="3"/>
    <x v="29"/>
    <n v="21"/>
    <n v="5"/>
    <n v="32"/>
  </r>
  <r>
    <x v="42"/>
    <x v="6"/>
    <x v="3"/>
    <x v="29"/>
    <n v="17"/>
    <n v="5.3"/>
    <n v="12"/>
  </r>
  <r>
    <x v="43"/>
    <x v="7"/>
    <x v="3"/>
    <x v="29"/>
    <n v="6"/>
    <n v="5.6"/>
    <n v="75"/>
  </r>
  <r>
    <x v="44"/>
    <x v="8"/>
    <x v="3"/>
    <x v="29"/>
    <n v="16"/>
    <n v="6"/>
    <n v="11"/>
  </r>
  <r>
    <x v="45"/>
    <x v="9"/>
    <x v="3"/>
    <x v="29"/>
    <n v="14"/>
    <n v="6"/>
    <n v="24"/>
  </r>
  <r>
    <x v="46"/>
    <x v="10"/>
    <x v="3"/>
    <x v="29"/>
    <n v="18"/>
    <n v="6.2"/>
    <n v="48"/>
  </r>
  <r>
    <x v="47"/>
    <x v="11"/>
    <x v="3"/>
    <x v="29"/>
    <n v="13"/>
    <n v="4.9000000000000004"/>
    <n v="0"/>
  </r>
  <r>
    <x v="48"/>
    <x v="0"/>
    <x v="4"/>
    <x v="29"/>
    <n v="5"/>
    <n v="4"/>
    <n v="0"/>
  </r>
  <r>
    <x v="49"/>
    <x v="1"/>
    <x v="4"/>
    <x v="29"/>
    <n v="10"/>
    <n v="4.7"/>
    <n v="0"/>
  </r>
  <r>
    <x v="50"/>
    <x v="2"/>
    <x v="4"/>
    <x v="29"/>
    <n v="16"/>
    <n v="5.3"/>
    <n v="43"/>
  </r>
  <r>
    <x v="51"/>
    <x v="3"/>
    <x v="4"/>
    <x v="29"/>
    <n v="11"/>
    <n v="5.3"/>
    <n v="44"/>
  </r>
  <r>
    <x v="52"/>
    <x v="4"/>
    <x v="4"/>
    <x v="29"/>
    <n v="11"/>
    <n v="5"/>
    <n v="5"/>
  </r>
  <r>
    <x v="53"/>
    <x v="5"/>
    <x v="4"/>
    <x v="29"/>
    <n v="21"/>
    <n v="5.2"/>
    <n v="9"/>
  </r>
  <r>
    <x v="54"/>
    <x v="6"/>
    <x v="4"/>
    <x v="29"/>
    <n v="18"/>
    <n v="5.5"/>
    <n v="31"/>
  </r>
  <r>
    <x v="55"/>
    <x v="7"/>
    <x v="4"/>
    <x v="29"/>
    <n v="13"/>
    <n v="4.9000000000000004"/>
    <n v="4"/>
  </r>
  <r>
    <x v="56"/>
    <x v="8"/>
    <x v="4"/>
    <x v="29"/>
    <n v="16"/>
    <n v="4.3"/>
    <n v="31"/>
  </r>
  <r>
    <x v="57"/>
    <x v="9"/>
    <x v="4"/>
    <x v="29"/>
    <n v="9"/>
    <n v="4.2"/>
    <n v="1"/>
  </r>
  <r>
    <x v="58"/>
    <x v="10"/>
    <x v="4"/>
    <x v="29"/>
    <n v="6"/>
    <n v="4"/>
    <n v="0"/>
  </r>
  <r>
    <x v="59"/>
    <x v="11"/>
    <x v="4"/>
    <x v="29"/>
    <n v="19"/>
    <n v="3.6"/>
    <n v="102"/>
  </r>
  <r>
    <x v="60"/>
    <x v="0"/>
    <x v="5"/>
    <x v="29"/>
    <n v="11"/>
    <n v="3.1"/>
    <n v="0"/>
  </r>
  <r>
    <x v="61"/>
    <x v="1"/>
    <x v="5"/>
    <x v="29"/>
    <n v="10"/>
    <n v="3.5"/>
    <n v="57"/>
  </r>
  <r>
    <x v="62"/>
    <x v="2"/>
    <x v="5"/>
    <x v="29"/>
    <n v="18"/>
    <n v="3.5"/>
    <n v="22"/>
  </r>
  <r>
    <x v="63"/>
    <x v="3"/>
    <x v="5"/>
    <x v="29"/>
    <n v="6"/>
    <n v="4.4000000000000004"/>
    <n v="13"/>
  </r>
  <r>
    <x v="64"/>
    <x v="4"/>
    <x v="5"/>
    <x v="29"/>
    <n v="12"/>
    <n v="4.8"/>
    <n v="18"/>
  </r>
  <r>
    <x v="65"/>
    <x v="5"/>
    <x v="5"/>
    <x v="29"/>
    <n v="15"/>
    <n v="5.7"/>
    <n v="19"/>
  </r>
  <r>
    <x v="66"/>
    <x v="6"/>
    <x v="5"/>
    <x v="29"/>
    <n v="15"/>
    <n v="5.4"/>
    <n v="41"/>
  </r>
  <r>
    <x v="67"/>
    <x v="7"/>
    <x v="5"/>
    <x v="29"/>
    <n v="10"/>
    <n v="4.3"/>
    <n v="43"/>
  </r>
  <r>
    <x v="68"/>
    <x v="8"/>
    <x v="5"/>
    <x v="29"/>
    <n v="12"/>
    <n v="3.2"/>
    <n v="45"/>
  </r>
  <r>
    <x v="69"/>
    <x v="9"/>
    <x v="5"/>
    <x v="29"/>
    <n v="13"/>
    <n v="4.2"/>
    <n v="56"/>
  </r>
  <r>
    <x v="70"/>
    <x v="10"/>
    <x v="5"/>
    <x v="29"/>
    <n v="9"/>
    <n v="4.3"/>
    <n v="19"/>
  </r>
  <r>
    <x v="71"/>
    <x v="11"/>
    <x v="5"/>
    <x v="29"/>
    <n v="6"/>
    <n v="4.0999999999999996"/>
    <n v="98"/>
  </r>
  <r>
    <x v="72"/>
    <x v="0"/>
    <x v="6"/>
    <x v="29"/>
    <n v="7"/>
    <n v="4"/>
    <n v="63"/>
  </r>
  <r>
    <x v="73"/>
    <x v="1"/>
    <x v="6"/>
    <x v="29"/>
    <n v="7"/>
    <n v="4.3"/>
    <n v="85"/>
  </r>
  <r>
    <x v="74"/>
    <x v="2"/>
    <x v="6"/>
    <x v="29"/>
    <n v="9"/>
    <n v="4.5999999999999996"/>
    <n v="84"/>
  </r>
  <r>
    <x v="75"/>
    <x v="3"/>
    <x v="6"/>
    <x v="29"/>
    <n v="5"/>
    <n v="4.5999999999999996"/>
    <n v="34"/>
  </r>
  <r>
    <x v="76"/>
    <x v="4"/>
    <x v="6"/>
    <x v="29"/>
    <n v="12"/>
    <n v="5"/>
    <n v="19"/>
  </r>
  <r>
    <x v="77"/>
    <x v="5"/>
    <x v="6"/>
    <x v="29"/>
    <n v="9"/>
    <n v="4.4000000000000004"/>
    <n v="25"/>
  </r>
  <r>
    <x v="78"/>
    <x v="6"/>
    <x v="6"/>
    <x v="29"/>
    <n v="10"/>
    <n v="4.5999999999999996"/>
    <n v="25"/>
  </r>
  <r>
    <x v="79"/>
    <x v="7"/>
    <x v="6"/>
    <x v="29"/>
    <n v="7"/>
    <n v="5"/>
    <n v="8"/>
  </r>
  <r>
    <x v="80"/>
    <x v="8"/>
    <x v="6"/>
    <x v="29"/>
    <n v="4"/>
    <n v="5.2"/>
    <n v="76"/>
  </r>
  <r>
    <x v="81"/>
    <x v="9"/>
    <x v="6"/>
    <x v="29"/>
    <n v="4"/>
    <n v="4.5999999999999996"/>
    <n v="29"/>
  </r>
  <r>
    <x v="82"/>
    <x v="10"/>
    <x v="6"/>
    <x v="29"/>
    <n v="8"/>
    <n v="4.2"/>
    <n v="40"/>
  </r>
  <r>
    <x v="83"/>
    <x v="11"/>
    <x v="6"/>
    <x v="29"/>
    <n v="4"/>
    <n v="4"/>
    <n v="51"/>
  </r>
  <r>
    <x v="84"/>
    <x v="0"/>
    <x v="7"/>
    <x v="29"/>
    <n v="3"/>
    <n v="5.6"/>
    <n v="29"/>
  </r>
  <r>
    <x v="85"/>
    <x v="1"/>
    <x v="7"/>
    <x v="29"/>
    <n v="4"/>
    <n v="6.7"/>
    <n v="32"/>
  </r>
  <r>
    <x v="86"/>
    <x v="2"/>
    <x v="7"/>
    <x v="29"/>
    <n v="5"/>
    <n v="6.6"/>
    <n v="39"/>
  </r>
  <r>
    <x v="87"/>
    <x v="3"/>
    <x v="7"/>
    <x v="29"/>
    <n v="7"/>
    <n v="7.2"/>
    <n v="30"/>
  </r>
  <r>
    <x v="88"/>
    <x v="4"/>
    <x v="7"/>
    <x v="29"/>
    <n v="17"/>
    <n v="6.4"/>
    <n v="22"/>
  </r>
  <r>
    <x v="89"/>
    <x v="5"/>
    <x v="7"/>
    <x v="29"/>
    <n v="15"/>
    <n v="5"/>
    <n v="24"/>
  </r>
  <r>
    <x v="90"/>
    <x v="6"/>
    <x v="7"/>
    <x v="29"/>
    <n v="17"/>
    <n v="5.6"/>
    <n v="33"/>
  </r>
  <r>
    <x v="91"/>
    <x v="7"/>
    <x v="7"/>
    <x v="29"/>
    <n v="9"/>
    <n v="5.2"/>
    <n v="13"/>
  </r>
  <r>
    <x v="92"/>
    <x v="8"/>
    <x v="7"/>
    <x v="29"/>
    <n v="13"/>
    <n v="4.5999999999999996"/>
    <n v="53"/>
  </r>
  <r>
    <x v="93"/>
    <x v="9"/>
    <x v="7"/>
    <x v="29"/>
    <n v="10"/>
    <n v="4.2"/>
    <n v="32"/>
  </r>
  <r>
    <x v="94"/>
    <x v="10"/>
    <x v="7"/>
    <x v="29"/>
    <n v="10"/>
    <n v="3.5"/>
    <n v="25"/>
  </r>
  <r>
    <x v="95"/>
    <x v="11"/>
    <x v="7"/>
    <x v="29"/>
    <n v="8"/>
    <n v="2.8"/>
    <n v="62"/>
  </r>
  <r>
    <x v="96"/>
    <x v="0"/>
    <x v="8"/>
    <x v="29"/>
    <n v="5"/>
    <n v="2.8"/>
    <n v="118"/>
  </r>
  <r>
    <x v="97"/>
    <x v="1"/>
    <x v="8"/>
    <x v="29"/>
    <n v="6"/>
    <n v="3.5"/>
    <n v="92"/>
  </r>
  <r>
    <x v="98"/>
    <x v="2"/>
    <x v="8"/>
    <x v="29"/>
    <n v="8"/>
    <n v="4.7"/>
    <n v="28"/>
  </r>
  <r>
    <x v="99"/>
    <x v="3"/>
    <x v="8"/>
    <x v="29"/>
    <n v="5"/>
    <n v="4.7"/>
    <n v="7"/>
  </r>
  <r>
    <x v="100"/>
    <x v="4"/>
    <x v="8"/>
    <x v="29"/>
    <n v="21"/>
    <n v="6"/>
    <n v="27"/>
  </r>
  <r>
    <x v="101"/>
    <x v="5"/>
    <x v="8"/>
    <x v="29"/>
    <n v="8"/>
    <n v="6.8"/>
    <n v="15"/>
  </r>
  <r>
    <x v="102"/>
    <x v="6"/>
    <x v="8"/>
    <x v="29"/>
    <n v="8"/>
    <n v="5.9"/>
    <n v="22"/>
  </r>
  <r>
    <x v="103"/>
    <x v="7"/>
    <x v="8"/>
    <x v="29"/>
    <n v="13"/>
    <n v="5.8"/>
    <n v="34"/>
  </r>
  <r>
    <x v="104"/>
    <x v="8"/>
    <x v="8"/>
    <x v="29"/>
    <n v="9"/>
    <n v="5.8"/>
    <n v="61"/>
  </r>
  <r>
    <x v="105"/>
    <x v="9"/>
    <x v="8"/>
    <x v="29"/>
    <n v="9"/>
    <n v="5.4"/>
    <n v="46"/>
  </r>
  <r>
    <x v="106"/>
    <x v="10"/>
    <x v="8"/>
    <x v="29"/>
    <n v="8"/>
    <n v="5.2"/>
    <n v="29"/>
  </r>
  <r>
    <x v="107"/>
    <x v="11"/>
    <x v="8"/>
    <x v="29"/>
    <n v="4"/>
    <n v="3.7"/>
    <n v="50"/>
  </r>
  <r>
    <x v="108"/>
    <x v="0"/>
    <x v="9"/>
    <x v="29"/>
    <n v="9"/>
    <n v="3.9"/>
    <n v="88"/>
  </r>
  <r>
    <x v="109"/>
    <x v="1"/>
    <x v="9"/>
    <x v="29"/>
    <n v="7"/>
    <n v="3.3"/>
    <n v="97"/>
  </r>
  <r>
    <x v="110"/>
    <x v="2"/>
    <x v="9"/>
    <x v="29"/>
    <n v="12"/>
    <n v="3"/>
    <n v="55"/>
  </r>
  <r>
    <x v="111"/>
    <x v="3"/>
    <x v="9"/>
    <x v="29"/>
    <n v="14"/>
    <n v="3"/>
    <n v="25"/>
  </r>
  <r>
    <x v="112"/>
    <x v="4"/>
    <x v="9"/>
    <x v="29"/>
    <n v="18"/>
    <n v="3"/>
    <n v="15"/>
  </r>
  <r>
    <x v="113"/>
    <x v="5"/>
    <x v="9"/>
    <x v="29"/>
    <n v="14"/>
    <n v="3.4"/>
    <n v="35"/>
  </r>
  <r>
    <x v="114"/>
    <x v="6"/>
    <x v="9"/>
    <x v="29"/>
    <n v="24"/>
    <n v="2.7"/>
    <n v="37"/>
  </r>
  <r>
    <x v="115"/>
    <x v="7"/>
    <x v="9"/>
    <x v="29"/>
    <n v="12"/>
    <n v="2.9"/>
    <n v="63"/>
  </r>
  <r>
    <x v="116"/>
    <x v="8"/>
    <x v="9"/>
    <x v="29"/>
    <n v="8"/>
    <n v="2.5"/>
    <n v="62"/>
  </r>
  <r>
    <x v="117"/>
    <x v="9"/>
    <x v="9"/>
    <x v="29"/>
    <n v="13"/>
    <n v="2.2000000000000002"/>
    <n v="42"/>
  </r>
  <r>
    <x v="118"/>
    <x v="10"/>
    <x v="9"/>
    <x v="29"/>
    <n v="7"/>
    <n v="1.9"/>
    <n v="64"/>
  </r>
  <r>
    <x v="119"/>
    <x v="11"/>
    <x v="9"/>
    <x v="29"/>
    <n v="11"/>
    <n v="1.5"/>
    <n v="29"/>
  </r>
  <r>
    <x v="120"/>
    <x v="0"/>
    <x v="10"/>
    <x v="29"/>
    <n v="13"/>
    <n v="1.4"/>
    <n v="44"/>
  </r>
  <r>
    <x v="121"/>
    <x v="1"/>
    <x v="10"/>
    <x v="29"/>
    <n v="8"/>
    <n v="1.8"/>
    <n v="13"/>
  </r>
  <r>
    <x v="122"/>
    <x v="2"/>
    <x v="10"/>
    <x v="29"/>
    <n v="14"/>
    <n v="1.4"/>
    <n v="28"/>
  </r>
  <r>
    <x v="123"/>
    <x v="3"/>
    <x v="10"/>
    <x v="29"/>
    <n v="13"/>
    <n v="1.8"/>
    <n v="27"/>
  </r>
  <r>
    <x v="124"/>
    <x v="4"/>
    <x v="10"/>
    <x v="29"/>
    <n v="14"/>
    <n v="2"/>
    <n v="8"/>
  </r>
  <r>
    <x v="125"/>
    <x v="5"/>
    <x v="10"/>
    <x v="29"/>
    <n v="23"/>
    <n v="2"/>
    <n v="14"/>
  </r>
  <r>
    <x v="126"/>
    <x v="6"/>
    <x v="10"/>
    <x v="29"/>
    <n v="19"/>
    <n v="1.3"/>
    <n v="15"/>
  </r>
  <r>
    <x v="127"/>
    <x v="7"/>
    <x v="10"/>
    <x v="29"/>
    <n v="23"/>
    <n v="1.7"/>
    <n v="13"/>
  </r>
  <r>
    <x v="128"/>
    <x v="8"/>
    <x v="10"/>
    <x v="29"/>
    <n v="15"/>
    <n v="1.2"/>
    <n v="33"/>
  </r>
  <r>
    <x v="129"/>
    <x v="9"/>
    <x v="10"/>
    <x v="29"/>
    <n v="9"/>
    <n v="0.9"/>
    <n v="12"/>
  </r>
  <r>
    <x v="130"/>
    <x v="10"/>
    <x v="10"/>
    <x v="29"/>
    <n v="13"/>
    <n v="0.7"/>
    <n v="10"/>
  </r>
  <r>
    <x v="131"/>
    <x v="11"/>
    <x v="10"/>
    <x v="29"/>
    <n v="11"/>
    <n v="0.8"/>
    <n v="21"/>
  </r>
  <r>
    <x v="132"/>
    <x v="0"/>
    <x v="11"/>
    <x v="29"/>
    <n v="12"/>
    <n v="0.6"/>
    <n v="22"/>
  </r>
  <r>
    <x v="133"/>
    <x v="1"/>
    <x v="11"/>
    <x v="29"/>
    <n v="6"/>
    <n v="0.5"/>
    <n v="10"/>
  </r>
  <r>
    <x v="134"/>
    <x v="2"/>
    <x v="11"/>
    <x v="29"/>
    <n v="9"/>
    <n v="1"/>
    <n v="31"/>
  </r>
  <r>
    <x v="135"/>
    <x v="3"/>
    <x v="11"/>
    <x v="29"/>
    <n v="17"/>
    <n v="1.2"/>
    <n v="4"/>
  </r>
  <r>
    <x v="136"/>
    <x v="4"/>
    <x v="11"/>
    <x v="29"/>
    <n v="26"/>
    <n v="1.2"/>
    <n v="6"/>
  </r>
  <r>
    <x v="137"/>
    <x v="5"/>
    <x v="11"/>
    <x v="29"/>
    <n v="31"/>
    <n v="1.8"/>
    <n v="6"/>
  </r>
  <r>
    <x v="138"/>
    <x v="6"/>
    <x v="11"/>
    <x v="29"/>
    <n v="25"/>
    <n v="1.4"/>
    <n v="6"/>
  </r>
  <r>
    <x v="139"/>
    <x v="7"/>
    <x v="11"/>
    <x v="29"/>
    <n v="23"/>
    <n v="0.9"/>
    <n v="18"/>
  </r>
  <r>
    <x v="140"/>
    <x v="8"/>
    <x v="11"/>
    <x v="29"/>
    <n v="18"/>
    <n v="0.6"/>
    <n v="20"/>
  </r>
  <r>
    <x v="141"/>
    <x v="9"/>
    <x v="11"/>
    <x v="29"/>
    <n v="12"/>
    <n v="0.6"/>
    <n v="16"/>
  </r>
  <r>
    <x v="142"/>
    <x v="10"/>
    <x v="11"/>
    <x v="29"/>
    <n v="11"/>
    <n v="0.5"/>
    <n v="12"/>
  </r>
  <r>
    <x v="143"/>
    <x v="11"/>
    <x v="11"/>
    <x v="29"/>
    <n v="3"/>
    <n v="0.4"/>
    <n v="68"/>
  </r>
  <r>
    <x v="144"/>
    <x v="0"/>
    <x v="12"/>
    <x v="29"/>
    <n v="14"/>
    <n v="0.4"/>
    <n v="8"/>
  </r>
  <r>
    <x v="145"/>
    <x v="1"/>
    <x v="12"/>
    <x v="29"/>
    <n v="9"/>
    <n v="0.3"/>
    <n v="15"/>
  </r>
  <r>
    <x v="146"/>
    <x v="2"/>
    <x v="12"/>
    <x v="29"/>
    <n v="18"/>
    <n v="0.7"/>
    <n v="4"/>
  </r>
  <r>
    <x v="147"/>
    <x v="3"/>
    <x v="12"/>
    <x v="29"/>
    <n v="16"/>
    <n v="0.5"/>
    <n v="6"/>
  </r>
  <r>
    <x v="148"/>
    <x v="4"/>
    <x v="12"/>
    <x v="29"/>
    <n v="27"/>
    <n v="1.2"/>
    <n v="5"/>
  </r>
  <r>
    <x v="149"/>
    <x v="5"/>
    <x v="12"/>
    <x v="29"/>
    <n v="24"/>
    <n v="0.9"/>
    <n v="4"/>
  </r>
  <r>
    <x v="150"/>
    <x v="6"/>
    <x v="12"/>
    <x v="29"/>
    <n v="42"/>
    <n v="1.1000000000000001"/>
    <n v="6"/>
  </r>
  <r>
    <x v="151"/>
    <x v="7"/>
    <x v="12"/>
    <x v="29"/>
    <n v="25"/>
    <n v="1.1000000000000001"/>
    <n v="15"/>
  </r>
  <r>
    <x v="152"/>
    <x v="8"/>
    <x v="12"/>
    <x v="29"/>
    <n v="20"/>
    <n v="0.7"/>
    <n v="12"/>
  </r>
  <r>
    <x v="153"/>
    <x v="9"/>
    <x v="12"/>
    <x v="29"/>
    <n v="24"/>
    <n v="0.4"/>
    <n v="14"/>
  </r>
  <r>
    <x v="154"/>
    <x v="10"/>
    <x v="12"/>
    <x v="29"/>
    <n v="8"/>
    <n v="0.4"/>
    <n v="5"/>
  </r>
  <r>
    <x v="155"/>
    <x v="11"/>
    <x v="12"/>
    <x v="29"/>
    <n v="4"/>
    <n v="0.5"/>
    <n v="10"/>
  </r>
  <r>
    <x v="156"/>
    <x v="0"/>
    <x v="13"/>
    <x v="29"/>
    <n v="10"/>
    <n v="0.6"/>
    <n v="8"/>
  </r>
  <r>
    <x v="157"/>
    <x v="1"/>
    <x v="13"/>
    <x v="29"/>
    <n v="7"/>
    <n v="0.7"/>
    <n v="5"/>
  </r>
  <r>
    <x v="158"/>
    <x v="2"/>
    <x v="13"/>
    <x v="29"/>
    <n v="12"/>
    <n v="0.5"/>
    <n v="8"/>
  </r>
  <r>
    <x v="159"/>
    <x v="3"/>
    <x v="13"/>
    <x v="29"/>
    <n v="24"/>
    <n v="0.5"/>
    <n v="6"/>
  </r>
  <r>
    <x v="160"/>
    <x v="4"/>
    <x v="13"/>
    <x v="29"/>
    <n v="28"/>
    <n v="0.7"/>
    <n v="3"/>
  </r>
  <r>
    <x v="161"/>
    <x v="5"/>
    <x v="13"/>
    <x v="29"/>
    <n v="19"/>
    <n v="0.4"/>
    <n v="4"/>
  </r>
  <r>
    <x v="162"/>
    <x v="6"/>
    <x v="13"/>
    <x v="29"/>
    <n v="23"/>
    <n v="0.4"/>
    <n v="7"/>
  </r>
  <r>
    <x v="164"/>
    <x v="8"/>
    <x v="13"/>
    <x v="29"/>
    <n v="20"/>
    <n v="0.4"/>
    <n v="5"/>
  </r>
  <r>
    <x v="165"/>
    <x v="9"/>
    <x v="13"/>
    <x v="29"/>
    <n v="17"/>
    <n v="0.3"/>
    <n v="3"/>
  </r>
  <r>
    <x v="0"/>
    <x v="0"/>
    <x v="0"/>
    <x v="30"/>
    <n v="6"/>
    <n v="3.6"/>
    <n v="41"/>
  </r>
  <r>
    <x v="1"/>
    <x v="1"/>
    <x v="0"/>
    <x v="30"/>
    <n v="7"/>
    <n v="2.7"/>
    <n v="74"/>
  </r>
  <r>
    <x v="2"/>
    <x v="2"/>
    <x v="0"/>
    <x v="30"/>
    <n v="8"/>
    <n v="4.0999999999999996"/>
    <n v="75"/>
  </r>
  <r>
    <x v="3"/>
    <x v="3"/>
    <x v="0"/>
    <x v="30"/>
    <n v="12"/>
    <n v="4.9000000000000004"/>
    <n v="40"/>
  </r>
  <r>
    <x v="4"/>
    <x v="4"/>
    <x v="0"/>
    <x v="30"/>
    <n v="13"/>
    <n v="5.2"/>
    <n v="19"/>
  </r>
  <r>
    <x v="5"/>
    <x v="5"/>
    <x v="0"/>
    <x v="30"/>
    <n v="14"/>
    <n v="5.6"/>
    <n v="27"/>
  </r>
  <r>
    <x v="6"/>
    <x v="6"/>
    <x v="0"/>
    <x v="30"/>
    <n v="7"/>
    <n v="5.3"/>
    <n v="43"/>
  </r>
  <r>
    <x v="7"/>
    <x v="7"/>
    <x v="0"/>
    <x v="30"/>
    <n v="15"/>
    <n v="6.1"/>
    <n v="67"/>
  </r>
  <r>
    <x v="8"/>
    <x v="8"/>
    <x v="0"/>
    <x v="30"/>
    <n v="9"/>
    <n v="6"/>
    <n v="33"/>
  </r>
  <r>
    <x v="9"/>
    <x v="9"/>
    <x v="0"/>
    <x v="30"/>
    <n v="13"/>
    <n v="6.3"/>
    <n v="36"/>
  </r>
  <r>
    <x v="10"/>
    <x v="10"/>
    <x v="0"/>
    <x v="30"/>
    <n v="8"/>
    <n v="6.2"/>
    <n v="27"/>
  </r>
  <r>
    <x v="11"/>
    <x v="11"/>
    <x v="0"/>
    <x v="30"/>
    <n v="8"/>
    <n v="5.6"/>
    <n v="48"/>
  </r>
  <r>
    <x v="12"/>
    <x v="0"/>
    <x v="1"/>
    <x v="30"/>
    <n v="2"/>
    <n v="6"/>
    <n v="319"/>
  </r>
  <r>
    <x v="13"/>
    <x v="1"/>
    <x v="1"/>
    <x v="30"/>
    <n v="7"/>
    <n v="5.7"/>
    <n v="92"/>
  </r>
  <r>
    <x v="14"/>
    <x v="2"/>
    <x v="1"/>
    <x v="30"/>
    <n v="10"/>
    <n v="6.1"/>
    <n v="32"/>
  </r>
  <r>
    <x v="15"/>
    <x v="3"/>
    <x v="1"/>
    <x v="30"/>
    <n v="6"/>
    <n v="6.7"/>
    <n v="124"/>
  </r>
  <r>
    <x v="16"/>
    <x v="4"/>
    <x v="1"/>
    <x v="30"/>
    <n v="7"/>
    <n v="7.6"/>
    <n v="13"/>
  </r>
  <r>
    <x v="17"/>
    <x v="5"/>
    <x v="1"/>
    <x v="30"/>
    <n v="12"/>
    <n v="8.5"/>
    <n v="63"/>
  </r>
  <r>
    <x v="18"/>
    <x v="6"/>
    <x v="1"/>
    <x v="30"/>
    <n v="3"/>
    <n v="9.5"/>
    <n v="36"/>
  </r>
  <r>
    <x v="19"/>
    <x v="7"/>
    <x v="1"/>
    <x v="30"/>
    <n v="8"/>
    <n v="10.1"/>
    <n v="50"/>
  </r>
  <r>
    <x v="20"/>
    <x v="8"/>
    <x v="1"/>
    <x v="30"/>
    <n v="7"/>
    <n v="11.4"/>
    <n v="36"/>
  </r>
  <r>
    <x v="21"/>
    <x v="9"/>
    <x v="1"/>
    <x v="30"/>
    <n v="7"/>
    <n v="11.6"/>
    <n v="99"/>
  </r>
  <r>
    <x v="22"/>
    <x v="10"/>
    <x v="1"/>
    <x v="30"/>
    <n v="5"/>
    <n v="11.9"/>
    <n v="46"/>
  </r>
  <r>
    <x v="23"/>
    <x v="11"/>
    <x v="1"/>
    <x v="30"/>
    <n v="7"/>
    <n v="10"/>
    <n v="77"/>
  </r>
  <r>
    <x v="24"/>
    <x v="0"/>
    <x v="2"/>
    <x v="30"/>
    <n v="3"/>
    <n v="9"/>
    <n v="273"/>
  </r>
  <r>
    <x v="25"/>
    <x v="1"/>
    <x v="2"/>
    <x v="30"/>
    <n v="8"/>
    <n v="11"/>
    <n v="129"/>
  </r>
  <r>
    <x v="26"/>
    <x v="2"/>
    <x v="2"/>
    <x v="30"/>
    <n v="7"/>
    <n v="11.9"/>
    <n v="131"/>
  </r>
  <r>
    <x v="27"/>
    <x v="3"/>
    <x v="2"/>
    <x v="30"/>
    <n v="6"/>
    <n v="13.4"/>
    <n v="33"/>
  </r>
  <r>
    <x v="28"/>
    <x v="4"/>
    <x v="2"/>
    <x v="30"/>
    <n v="5"/>
    <n v="11.9"/>
    <n v="44"/>
  </r>
  <r>
    <x v="29"/>
    <x v="5"/>
    <x v="2"/>
    <x v="30"/>
    <n v="8"/>
    <n v="12"/>
    <n v="36"/>
  </r>
  <r>
    <x v="30"/>
    <x v="6"/>
    <x v="2"/>
    <x v="30"/>
    <n v="9"/>
    <n v="13.6"/>
    <n v="37"/>
  </r>
  <r>
    <x v="31"/>
    <x v="7"/>
    <x v="2"/>
    <x v="30"/>
    <n v="6"/>
    <n v="13.8"/>
    <n v="73"/>
  </r>
  <r>
    <x v="32"/>
    <x v="8"/>
    <x v="2"/>
    <x v="30"/>
    <n v="1"/>
    <n v="13.3"/>
    <n v="19"/>
  </r>
  <r>
    <x v="33"/>
    <x v="9"/>
    <x v="2"/>
    <x v="30"/>
    <n v="2"/>
    <n v="13.8"/>
    <n v="79"/>
  </r>
  <r>
    <x v="34"/>
    <x v="10"/>
    <x v="2"/>
    <x v="30"/>
    <n v="6"/>
    <n v="12.8"/>
    <n v="91"/>
  </r>
  <r>
    <x v="35"/>
    <x v="11"/>
    <x v="2"/>
    <x v="30"/>
    <n v="3"/>
    <n v="12.1"/>
    <n v="123"/>
  </r>
  <r>
    <x v="36"/>
    <x v="0"/>
    <x v="3"/>
    <x v="30"/>
    <n v="3"/>
    <n v="12.9"/>
    <n v="61"/>
  </r>
  <r>
    <x v="37"/>
    <x v="1"/>
    <x v="3"/>
    <x v="30"/>
    <n v="2"/>
    <n v="14.2"/>
    <n v="224"/>
  </r>
  <r>
    <x v="38"/>
    <x v="2"/>
    <x v="3"/>
    <x v="30"/>
    <n v="6"/>
    <n v="13.4"/>
    <n v="26"/>
  </r>
  <r>
    <x v="39"/>
    <x v="3"/>
    <x v="3"/>
    <x v="30"/>
    <n v="7"/>
    <n v="14.6"/>
    <n v="93"/>
  </r>
  <r>
    <x v="40"/>
    <x v="4"/>
    <x v="3"/>
    <x v="30"/>
    <n v="3"/>
    <n v="17.5"/>
    <n v="68"/>
  </r>
  <r>
    <x v="41"/>
    <x v="5"/>
    <x v="3"/>
    <x v="30"/>
    <n v="4"/>
    <n v="17.2"/>
    <n v="173"/>
  </r>
  <r>
    <x v="42"/>
    <x v="6"/>
    <x v="3"/>
    <x v="30"/>
    <n v="7"/>
    <n v="15.7"/>
    <n v="127"/>
  </r>
  <r>
    <x v="43"/>
    <x v="7"/>
    <x v="3"/>
    <x v="30"/>
    <n v="8"/>
    <n v="18.399999999999999"/>
    <n v="65"/>
  </r>
  <r>
    <x v="44"/>
    <x v="8"/>
    <x v="3"/>
    <x v="30"/>
    <n v="4"/>
    <n v="17.3"/>
    <n v="101"/>
  </r>
  <r>
    <x v="45"/>
    <x v="9"/>
    <x v="3"/>
    <x v="30"/>
    <n v="3"/>
    <n v="14.9"/>
    <n v="132"/>
  </r>
  <r>
    <x v="46"/>
    <x v="10"/>
    <x v="3"/>
    <x v="30"/>
    <n v="9"/>
    <n v="13.9"/>
    <n v="35"/>
  </r>
  <r>
    <x v="47"/>
    <x v="11"/>
    <x v="3"/>
    <x v="30"/>
    <n v="4"/>
    <n v="12.2"/>
    <n v="62"/>
  </r>
  <r>
    <x v="48"/>
    <x v="0"/>
    <x v="4"/>
    <x v="30"/>
    <n v="2"/>
    <n v="11.2"/>
    <n v="69"/>
  </r>
  <r>
    <x v="49"/>
    <x v="1"/>
    <x v="4"/>
    <x v="30"/>
    <n v="7"/>
    <n v="12.6"/>
    <n v="21"/>
  </r>
  <r>
    <x v="50"/>
    <x v="2"/>
    <x v="4"/>
    <x v="30"/>
    <n v="3"/>
    <n v="14.1"/>
    <n v="41"/>
  </r>
  <r>
    <x v="51"/>
    <x v="3"/>
    <x v="4"/>
    <x v="30"/>
    <n v="8"/>
    <n v="12.6"/>
    <n v="90"/>
  </r>
  <r>
    <x v="52"/>
    <x v="4"/>
    <x v="4"/>
    <x v="30"/>
    <n v="3"/>
    <n v="12.7"/>
    <n v="504"/>
  </r>
  <r>
    <x v="53"/>
    <x v="5"/>
    <x v="4"/>
    <x v="30"/>
    <n v="14"/>
    <n v="13"/>
    <n v="106"/>
  </r>
  <r>
    <x v="54"/>
    <x v="6"/>
    <x v="4"/>
    <x v="30"/>
    <n v="10"/>
    <n v="13.3"/>
    <n v="46"/>
  </r>
  <r>
    <x v="55"/>
    <x v="7"/>
    <x v="4"/>
    <x v="30"/>
    <n v="8"/>
    <n v="12.3"/>
    <n v="56"/>
  </r>
  <r>
    <x v="56"/>
    <x v="8"/>
    <x v="4"/>
    <x v="30"/>
    <n v="8"/>
    <n v="12.3"/>
    <n v="75"/>
  </r>
  <r>
    <x v="57"/>
    <x v="9"/>
    <x v="4"/>
    <x v="30"/>
    <n v="3"/>
    <n v="13.6"/>
    <n v="68"/>
  </r>
  <r>
    <x v="58"/>
    <x v="10"/>
    <x v="4"/>
    <x v="30"/>
    <n v="7"/>
    <n v="13.4"/>
    <n v="132"/>
  </r>
  <r>
    <x v="59"/>
    <x v="11"/>
    <x v="4"/>
    <x v="30"/>
    <n v="2"/>
    <n v="12.6"/>
    <n v="23"/>
  </r>
  <r>
    <x v="60"/>
    <x v="0"/>
    <x v="5"/>
    <x v="30"/>
    <n v="4"/>
    <n v="12"/>
    <n v="55"/>
  </r>
  <r>
    <x v="61"/>
    <x v="1"/>
    <x v="5"/>
    <x v="30"/>
    <n v="4"/>
    <n v="13.7"/>
    <n v="58"/>
  </r>
  <r>
    <x v="62"/>
    <x v="2"/>
    <x v="5"/>
    <x v="30"/>
    <n v="4"/>
    <n v="14.4"/>
    <n v="125"/>
  </r>
  <r>
    <x v="63"/>
    <x v="3"/>
    <x v="5"/>
    <x v="30"/>
    <n v="3"/>
    <n v="12.9"/>
    <n v="30"/>
  </r>
  <r>
    <x v="64"/>
    <x v="4"/>
    <x v="5"/>
    <x v="30"/>
    <n v="10"/>
    <n v="12.9"/>
    <n v="58"/>
  </r>
  <r>
    <x v="65"/>
    <x v="5"/>
    <x v="5"/>
    <x v="30"/>
    <n v="8"/>
    <n v="13.1"/>
    <n v="52"/>
  </r>
  <r>
    <x v="66"/>
    <x v="6"/>
    <x v="5"/>
    <x v="30"/>
    <n v="7"/>
    <n v="12.6"/>
    <n v="75"/>
  </r>
  <r>
    <x v="67"/>
    <x v="7"/>
    <x v="5"/>
    <x v="30"/>
    <n v="5"/>
    <n v="11.3"/>
    <n v="15"/>
  </r>
  <r>
    <x v="68"/>
    <x v="8"/>
    <x v="5"/>
    <x v="30"/>
    <n v="8"/>
    <n v="12.3"/>
    <n v="28"/>
  </r>
  <r>
    <x v="69"/>
    <x v="9"/>
    <x v="5"/>
    <x v="30"/>
    <n v="7"/>
    <n v="11.1"/>
    <n v="118"/>
  </r>
  <r>
    <x v="70"/>
    <x v="10"/>
    <x v="5"/>
    <x v="30"/>
    <n v="6"/>
    <n v="10.8"/>
    <n v="29"/>
  </r>
  <r>
    <x v="71"/>
    <x v="11"/>
    <x v="5"/>
    <x v="30"/>
    <n v="5"/>
    <n v="9.8000000000000007"/>
    <n v="100"/>
  </r>
  <r>
    <x v="72"/>
    <x v="0"/>
    <x v="6"/>
    <x v="30"/>
    <n v="5"/>
    <n v="8.9"/>
    <n v="82"/>
  </r>
  <r>
    <x v="73"/>
    <x v="1"/>
    <x v="6"/>
    <x v="30"/>
    <n v="6"/>
    <n v="7.9"/>
    <n v="46"/>
  </r>
  <r>
    <x v="74"/>
    <x v="2"/>
    <x v="6"/>
    <x v="30"/>
    <n v="9"/>
    <n v="7.5"/>
    <n v="48"/>
  </r>
  <r>
    <x v="75"/>
    <x v="3"/>
    <x v="6"/>
    <x v="30"/>
    <n v="6"/>
    <n v="8.8000000000000007"/>
    <n v="105"/>
  </r>
  <r>
    <x v="76"/>
    <x v="4"/>
    <x v="6"/>
    <x v="30"/>
    <n v="5"/>
    <n v="8.8000000000000007"/>
    <n v="14"/>
  </r>
  <r>
    <x v="77"/>
    <x v="5"/>
    <x v="6"/>
    <x v="30"/>
    <n v="7"/>
    <n v="8.4"/>
    <n v="74"/>
  </r>
  <r>
    <x v="78"/>
    <x v="6"/>
    <x v="6"/>
    <x v="30"/>
    <n v="6"/>
    <n v="7.2"/>
    <n v="60"/>
  </r>
  <r>
    <x v="79"/>
    <x v="7"/>
    <x v="6"/>
    <x v="30"/>
    <n v="12"/>
    <n v="7.3"/>
    <n v="13"/>
  </r>
  <r>
    <x v="80"/>
    <x v="8"/>
    <x v="6"/>
    <x v="30"/>
    <n v="9"/>
    <n v="6.9"/>
    <n v="27"/>
  </r>
  <r>
    <x v="81"/>
    <x v="9"/>
    <x v="6"/>
    <x v="30"/>
    <n v="7"/>
    <n v="6.8"/>
    <n v="37"/>
  </r>
  <r>
    <x v="82"/>
    <x v="10"/>
    <x v="6"/>
    <x v="30"/>
    <n v="7"/>
    <n v="6.9"/>
    <n v="58"/>
  </r>
  <r>
    <x v="83"/>
    <x v="11"/>
    <x v="6"/>
    <x v="30"/>
    <n v="6"/>
    <n v="6.6"/>
    <n v="35"/>
  </r>
  <r>
    <x v="84"/>
    <x v="0"/>
    <x v="7"/>
    <x v="30"/>
    <n v="6"/>
    <n v="6.2"/>
    <n v="90"/>
  </r>
  <r>
    <x v="85"/>
    <x v="1"/>
    <x v="7"/>
    <x v="30"/>
    <n v="5"/>
    <n v="6.4"/>
    <n v="140"/>
  </r>
  <r>
    <x v="86"/>
    <x v="2"/>
    <x v="7"/>
    <x v="30"/>
    <n v="6"/>
    <n v="6.1"/>
    <n v="130"/>
  </r>
  <r>
    <x v="87"/>
    <x v="3"/>
    <x v="7"/>
    <x v="30"/>
    <n v="8"/>
    <n v="6.5"/>
    <n v="12"/>
  </r>
  <r>
    <x v="88"/>
    <x v="4"/>
    <x v="7"/>
    <x v="30"/>
    <n v="8"/>
    <n v="6.2"/>
    <n v="13"/>
  </r>
  <r>
    <x v="89"/>
    <x v="5"/>
    <x v="7"/>
    <x v="30"/>
    <n v="12"/>
    <n v="7.6"/>
    <n v="35"/>
  </r>
  <r>
    <x v="90"/>
    <x v="6"/>
    <x v="7"/>
    <x v="30"/>
    <n v="11"/>
    <n v="8"/>
    <n v="75"/>
  </r>
  <r>
    <x v="91"/>
    <x v="7"/>
    <x v="7"/>
    <x v="30"/>
    <n v="13"/>
    <n v="7.8"/>
    <n v="21"/>
  </r>
  <r>
    <x v="92"/>
    <x v="8"/>
    <x v="7"/>
    <x v="30"/>
    <n v="7"/>
    <n v="6.9"/>
    <n v="30"/>
  </r>
  <r>
    <x v="93"/>
    <x v="9"/>
    <x v="7"/>
    <x v="30"/>
    <n v="10"/>
    <n v="5.8"/>
    <n v="24"/>
  </r>
  <r>
    <x v="94"/>
    <x v="10"/>
    <x v="7"/>
    <x v="30"/>
    <n v="6"/>
    <n v="5.5"/>
    <n v="36"/>
  </r>
  <r>
    <x v="95"/>
    <x v="11"/>
    <x v="7"/>
    <x v="30"/>
    <n v="6"/>
    <n v="5.2"/>
    <n v="57"/>
  </r>
  <r>
    <x v="96"/>
    <x v="0"/>
    <x v="8"/>
    <x v="30"/>
    <n v="5"/>
    <n v="5.5"/>
    <n v="29"/>
  </r>
  <r>
    <x v="97"/>
    <x v="1"/>
    <x v="8"/>
    <x v="30"/>
    <n v="4"/>
    <n v="5"/>
    <n v="57"/>
  </r>
  <r>
    <x v="98"/>
    <x v="2"/>
    <x v="8"/>
    <x v="30"/>
    <n v="8"/>
    <n v="4.8"/>
    <n v="17"/>
  </r>
  <r>
    <x v="99"/>
    <x v="3"/>
    <x v="8"/>
    <x v="30"/>
    <n v="8"/>
    <n v="5.4"/>
    <n v="71"/>
  </r>
  <r>
    <x v="100"/>
    <x v="4"/>
    <x v="8"/>
    <x v="30"/>
    <n v="9"/>
    <n v="5.9"/>
    <n v="116"/>
  </r>
  <r>
    <x v="101"/>
    <x v="5"/>
    <x v="8"/>
    <x v="30"/>
    <n v="6"/>
    <n v="6.8"/>
    <n v="29"/>
  </r>
  <r>
    <x v="102"/>
    <x v="6"/>
    <x v="8"/>
    <x v="30"/>
    <n v="9"/>
    <n v="6.5"/>
    <n v="40"/>
  </r>
  <r>
    <x v="103"/>
    <x v="7"/>
    <x v="8"/>
    <x v="30"/>
    <n v="11"/>
    <n v="5.3"/>
    <n v="31"/>
  </r>
  <r>
    <x v="104"/>
    <x v="8"/>
    <x v="8"/>
    <x v="30"/>
    <n v="12"/>
    <n v="5.7"/>
    <n v="42"/>
  </r>
  <r>
    <x v="105"/>
    <x v="9"/>
    <x v="8"/>
    <x v="30"/>
    <n v="8"/>
    <n v="5.0999999999999996"/>
    <n v="37"/>
  </r>
  <r>
    <x v="106"/>
    <x v="10"/>
    <x v="8"/>
    <x v="30"/>
    <n v="5"/>
    <n v="5.0999999999999996"/>
    <n v="26"/>
  </r>
  <r>
    <x v="107"/>
    <x v="11"/>
    <x v="8"/>
    <x v="30"/>
    <n v="12"/>
    <n v="3.9"/>
    <n v="42"/>
  </r>
  <r>
    <x v="108"/>
    <x v="0"/>
    <x v="9"/>
    <x v="30"/>
    <n v="6"/>
    <n v="4.2"/>
    <n v="71"/>
  </r>
  <r>
    <x v="109"/>
    <x v="1"/>
    <x v="9"/>
    <x v="30"/>
    <n v="7"/>
    <n v="4.0999999999999996"/>
    <n v="48"/>
  </r>
  <r>
    <x v="110"/>
    <x v="2"/>
    <x v="9"/>
    <x v="30"/>
    <n v="6"/>
    <n v="4.4000000000000004"/>
    <n v="56"/>
  </r>
  <r>
    <x v="111"/>
    <x v="3"/>
    <x v="9"/>
    <x v="30"/>
    <n v="11"/>
    <n v="4.5999999999999996"/>
    <n v="48"/>
  </r>
  <r>
    <x v="112"/>
    <x v="4"/>
    <x v="9"/>
    <x v="30"/>
    <n v="13"/>
    <n v="4.3"/>
    <n v="33"/>
  </r>
  <r>
    <x v="113"/>
    <x v="5"/>
    <x v="9"/>
    <x v="30"/>
    <n v="12"/>
    <n v="3.4"/>
    <n v="25"/>
  </r>
  <r>
    <x v="114"/>
    <x v="6"/>
    <x v="9"/>
    <x v="30"/>
    <n v="8"/>
    <n v="4.4000000000000004"/>
    <n v="14"/>
  </r>
  <r>
    <x v="115"/>
    <x v="7"/>
    <x v="9"/>
    <x v="30"/>
    <n v="12"/>
    <n v="4.4000000000000004"/>
    <n v="23"/>
  </r>
  <r>
    <x v="116"/>
    <x v="8"/>
    <x v="9"/>
    <x v="30"/>
    <n v="7"/>
    <n v="4.5999999999999996"/>
    <n v="52"/>
  </r>
  <r>
    <x v="117"/>
    <x v="9"/>
    <x v="9"/>
    <x v="30"/>
    <n v="10"/>
    <n v="5.4"/>
    <n v="55"/>
  </r>
  <r>
    <x v="118"/>
    <x v="10"/>
    <x v="9"/>
    <x v="30"/>
    <n v="4"/>
    <n v="5.3"/>
    <n v="51"/>
  </r>
  <r>
    <x v="119"/>
    <x v="11"/>
    <x v="9"/>
    <x v="30"/>
    <n v="5"/>
    <n v="4.7"/>
    <n v="26"/>
  </r>
  <r>
    <x v="120"/>
    <x v="0"/>
    <x v="10"/>
    <x v="30"/>
    <n v="8"/>
    <n v="4.9000000000000004"/>
    <n v="53"/>
  </r>
  <r>
    <x v="121"/>
    <x v="1"/>
    <x v="10"/>
    <x v="30"/>
    <n v="6"/>
    <n v="5"/>
    <n v="45"/>
  </r>
  <r>
    <x v="122"/>
    <x v="2"/>
    <x v="10"/>
    <x v="30"/>
    <n v="7"/>
    <n v="4.5"/>
    <n v="57"/>
  </r>
  <r>
    <x v="123"/>
    <x v="3"/>
    <x v="10"/>
    <x v="30"/>
    <n v="10"/>
    <n v="3.5"/>
    <n v="26"/>
  </r>
  <r>
    <x v="124"/>
    <x v="4"/>
    <x v="10"/>
    <x v="30"/>
    <n v="16"/>
    <n v="4.0999999999999996"/>
    <n v="65"/>
  </r>
  <r>
    <x v="125"/>
    <x v="5"/>
    <x v="10"/>
    <x v="30"/>
    <n v="18"/>
    <n v="2.9"/>
    <n v="24"/>
  </r>
  <r>
    <x v="126"/>
    <x v="6"/>
    <x v="10"/>
    <x v="30"/>
    <n v="16"/>
    <n v="2.9"/>
    <n v="17"/>
  </r>
  <r>
    <x v="127"/>
    <x v="7"/>
    <x v="10"/>
    <x v="30"/>
    <n v="16"/>
    <n v="3.6"/>
    <n v="17"/>
  </r>
  <r>
    <x v="128"/>
    <x v="8"/>
    <x v="10"/>
    <x v="30"/>
    <n v="7"/>
    <n v="3.5"/>
    <n v="12"/>
  </r>
  <r>
    <x v="129"/>
    <x v="9"/>
    <x v="10"/>
    <x v="30"/>
    <n v="11"/>
    <n v="3.6"/>
    <n v="9"/>
  </r>
  <r>
    <x v="130"/>
    <x v="10"/>
    <x v="10"/>
    <x v="30"/>
    <n v="7"/>
    <n v="3"/>
    <n v="24"/>
  </r>
  <r>
    <x v="131"/>
    <x v="11"/>
    <x v="10"/>
    <x v="30"/>
    <n v="14"/>
    <n v="2.7"/>
    <n v="14"/>
  </r>
  <r>
    <x v="132"/>
    <x v="0"/>
    <x v="11"/>
    <x v="30"/>
    <n v="10"/>
    <n v="2.9"/>
    <n v="59"/>
  </r>
  <r>
    <x v="133"/>
    <x v="1"/>
    <x v="11"/>
    <x v="30"/>
    <n v="7"/>
    <n v="2.6"/>
    <n v="12"/>
  </r>
  <r>
    <x v="134"/>
    <x v="2"/>
    <x v="11"/>
    <x v="30"/>
    <n v="17"/>
    <n v="3.1"/>
    <n v="30"/>
  </r>
  <r>
    <x v="135"/>
    <x v="3"/>
    <x v="11"/>
    <x v="30"/>
    <n v="8"/>
    <n v="2.9"/>
    <n v="33"/>
  </r>
  <r>
    <x v="136"/>
    <x v="4"/>
    <x v="11"/>
    <x v="30"/>
    <n v="18"/>
    <n v="2.7"/>
    <n v="12"/>
  </r>
  <r>
    <x v="137"/>
    <x v="5"/>
    <x v="11"/>
    <x v="30"/>
    <n v="19"/>
    <n v="2.8"/>
    <n v="10"/>
  </r>
  <r>
    <x v="138"/>
    <x v="6"/>
    <x v="11"/>
    <x v="30"/>
    <n v="19"/>
    <n v="2.9"/>
    <n v="17"/>
  </r>
  <r>
    <x v="139"/>
    <x v="7"/>
    <x v="11"/>
    <x v="30"/>
    <n v="14"/>
    <n v="2.9"/>
    <n v="8"/>
  </r>
  <r>
    <x v="140"/>
    <x v="8"/>
    <x v="11"/>
    <x v="30"/>
    <n v="13"/>
    <n v="2.4"/>
    <n v="29"/>
  </r>
  <r>
    <x v="141"/>
    <x v="9"/>
    <x v="11"/>
    <x v="30"/>
    <n v="11"/>
    <n v="2.8"/>
    <n v="18"/>
  </r>
  <r>
    <x v="142"/>
    <x v="10"/>
    <x v="11"/>
    <x v="30"/>
    <n v="9"/>
    <n v="2.5"/>
    <n v="7"/>
  </r>
  <r>
    <x v="143"/>
    <x v="11"/>
    <x v="11"/>
    <x v="30"/>
    <n v="6"/>
    <n v="2.7"/>
    <n v="75"/>
  </r>
  <r>
    <x v="144"/>
    <x v="0"/>
    <x v="12"/>
    <x v="30"/>
    <n v="5"/>
    <n v="2.8"/>
    <n v="39"/>
  </r>
  <r>
    <x v="145"/>
    <x v="1"/>
    <x v="12"/>
    <x v="30"/>
    <n v="9"/>
    <n v="2.5"/>
    <n v="28"/>
  </r>
  <r>
    <x v="146"/>
    <x v="2"/>
    <x v="12"/>
    <x v="30"/>
    <n v="16"/>
    <n v="2.7"/>
    <n v="12"/>
  </r>
  <r>
    <x v="147"/>
    <x v="3"/>
    <x v="12"/>
    <x v="30"/>
    <n v="13"/>
    <n v="3.6"/>
    <n v="5"/>
  </r>
  <r>
    <x v="148"/>
    <x v="4"/>
    <x v="12"/>
    <x v="30"/>
    <n v="9"/>
    <n v="4.0999999999999996"/>
    <n v="6"/>
  </r>
  <r>
    <x v="149"/>
    <x v="5"/>
    <x v="12"/>
    <x v="30"/>
    <n v="12"/>
    <n v="4.5"/>
    <n v="17"/>
  </r>
  <r>
    <x v="150"/>
    <x v="6"/>
    <x v="12"/>
    <x v="30"/>
    <n v="12"/>
    <n v="3.9"/>
    <n v="13"/>
  </r>
  <r>
    <x v="151"/>
    <x v="7"/>
    <x v="12"/>
    <x v="30"/>
    <n v="15"/>
    <n v="3.7"/>
    <n v="7"/>
  </r>
  <r>
    <x v="152"/>
    <x v="8"/>
    <x v="12"/>
    <x v="30"/>
    <n v="18"/>
    <n v="4.3"/>
    <n v="22"/>
  </r>
  <r>
    <x v="153"/>
    <x v="9"/>
    <x v="12"/>
    <x v="30"/>
    <n v="6"/>
    <n v="4.0999999999999996"/>
    <n v="24"/>
  </r>
  <r>
    <x v="154"/>
    <x v="10"/>
    <x v="12"/>
    <x v="30"/>
    <n v="11"/>
    <n v="3.5"/>
    <n v="8"/>
  </r>
  <r>
    <x v="155"/>
    <x v="11"/>
    <x v="12"/>
    <x v="30"/>
    <n v="14"/>
    <n v="2.9"/>
    <n v="61"/>
  </r>
  <r>
    <x v="156"/>
    <x v="0"/>
    <x v="13"/>
    <x v="30"/>
    <n v="13"/>
    <n v="2.7"/>
    <n v="30"/>
  </r>
  <r>
    <x v="157"/>
    <x v="1"/>
    <x v="13"/>
    <x v="30"/>
    <n v="10"/>
    <n v="2.6"/>
    <n v="54"/>
  </r>
  <r>
    <x v="158"/>
    <x v="2"/>
    <x v="13"/>
    <x v="30"/>
    <n v="16"/>
    <n v="2.2000000000000002"/>
    <n v="18"/>
  </r>
  <r>
    <x v="159"/>
    <x v="3"/>
    <x v="13"/>
    <x v="30"/>
    <n v="21"/>
    <n v="2.2999999999999998"/>
    <n v="6"/>
  </r>
  <r>
    <x v="160"/>
    <x v="4"/>
    <x v="13"/>
    <x v="30"/>
    <n v="10"/>
    <n v="2.2000000000000002"/>
    <n v="25"/>
  </r>
  <r>
    <x v="161"/>
    <x v="5"/>
    <x v="13"/>
    <x v="30"/>
    <n v="16"/>
    <n v="1.8"/>
    <n v="14"/>
  </r>
  <r>
    <x v="162"/>
    <x v="6"/>
    <x v="13"/>
    <x v="30"/>
    <n v="23"/>
    <n v="1.8"/>
    <n v="13"/>
  </r>
  <r>
    <x v="164"/>
    <x v="8"/>
    <x v="13"/>
    <x v="30"/>
    <n v="17"/>
    <n v="1.4"/>
    <n v="14"/>
  </r>
  <r>
    <x v="165"/>
    <x v="9"/>
    <x v="13"/>
    <x v="30"/>
    <n v="11"/>
    <n v="1.2"/>
    <n v="11"/>
  </r>
  <r>
    <x v="0"/>
    <x v="0"/>
    <x v="0"/>
    <x v="31"/>
    <n v="7"/>
    <n v="3.5"/>
    <n v="41"/>
  </r>
  <r>
    <x v="1"/>
    <x v="1"/>
    <x v="0"/>
    <x v="31"/>
    <n v="15"/>
    <n v="2.9"/>
    <n v="29"/>
  </r>
  <r>
    <x v="2"/>
    <x v="2"/>
    <x v="0"/>
    <x v="31"/>
    <n v="15"/>
    <n v="3.3"/>
    <n v="42"/>
  </r>
  <r>
    <x v="3"/>
    <x v="3"/>
    <x v="0"/>
    <x v="31"/>
    <n v="9"/>
    <n v="2.8"/>
    <n v="38"/>
  </r>
  <r>
    <x v="4"/>
    <x v="4"/>
    <x v="0"/>
    <x v="31"/>
    <n v="8"/>
    <n v="3.7"/>
    <n v="34"/>
  </r>
  <r>
    <x v="5"/>
    <x v="5"/>
    <x v="0"/>
    <x v="31"/>
    <n v="12"/>
    <n v="3.4"/>
    <n v="31"/>
  </r>
  <r>
    <x v="6"/>
    <x v="6"/>
    <x v="0"/>
    <x v="31"/>
    <n v="12"/>
    <n v="3.3"/>
    <n v="33"/>
  </r>
  <r>
    <x v="7"/>
    <x v="7"/>
    <x v="0"/>
    <x v="31"/>
    <n v="7"/>
    <n v="4"/>
    <n v="38"/>
  </r>
  <r>
    <x v="8"/>
    <x v="8"/>
    <x v="0"/>
    <x v="31"/>
    <n v="9"/>
    <n v="4.4000000000000004"/>
    <n v="18"/>
  </r>
  <r>
    <x v="9"/>
    <x v="9"/>
    <x v="0"/>
    <x v="31"/>
    <n v="7"/>
    <n v="5.5"/>
    <n v="66"/>
  </r>
  <r>
    <x v="10"/>
    <x v="10"/>
    <x v="0"/>
    <x v="31"/>
    <n v="7"/>
    <n v="5.0999999999999996"/>
    <n v="20"/>
  </r>
  <r>
    <x v="11"/>
    <x v="11"/>
    <x v="0"/>
    <x v="31"/>
    <n v="7"/>
    <n v="3.3"/>
    <n v="32"/>
  </r>
  <r>
    <x v="12"/>
    <x v="0"/>
    <x v="1"/>
    <x v="31"/>
    <n v="7"/>
    <n v="5.0999999999999996"/>
    <n v="9"/>
  </r>
  <r>
    <x v="13"/>
    <x v="1"/>
    <x v="1"/>
    <x v="31"/>
    <n v="4"/>
    <n v="6.1"/>
    <n v="105"/>
  </r>
  <r>
    <x v="14"/>
    <x v="2"/>
    <x v="1"/>
    <x v="31"/>
    <n v="10"/>
    <n v="6.8"/>
    <n v="42"/>
  </r>
  <r>
    <x v="15"/>
    <x v="3"/>
    <x v="1"/>
    <x v="31"/>
    <n v="6"/>
    <n v="7.5"/>
    <n v="58"/>
  </r>
  <r>
    <x v="16"/>
    <x v="4"/>
    <x v="1"/>
    <x v="31"/>
    <n v="10"/>
    <n v="8.9"/>
    <n v="59"/>
  </r>
  <r>
    <x v="17"/>
    <x v="5"/>
    <x v="1"/>
    <x v="31"/>
    <n v="4"/>
    <n v="10"/>
    <n v="55"/>
  </r>
  <r>
    <x v="18"/>
    <x v="6"/>
    <x v="1"/>
    <x v="31"/>
    <n v="8"/>
    <n v="9.6999999999999993"/>
    <n v="65"/>
  </r>
  <r>
    <x v="19"/>
    <x v="7"/>
    <x v="1"/>
    <x v="31"/>
    <n v="6"/>
    <n v="11.4"/>
    <n v="37"/>
  </r>
  <r>
    <x v="20"/>
    <x v="8"/>
    <x v="1"/>
    <x v="31"/>
    <n v="3"/>
    <n v="11.9"/>
    <n v="150"/>
  </r>
  <r>
    <x v="21"/>
    <x v="9"/>
    <x v="1"/>
    <x v="31"/>
    <n v="6"/>
    <n v="11.9"/>
    <n v="64"/>
  </r>
  <r>
    <x v="22"/>
    <x v="10"/>
    <x v="1"/>
    <x v="31"/>
    <n v="4"/>
    <n v="12"/>
    <n v="28"/>
  </r>
  <r>
    <x v="23"/>
    <x v="11"/>
    <x v="1"/>
    <x v="31"/>
    <n v="7"/>
    <n v="9.9"/>
    <n v="198"/>
  </r>
  <r>
    <x v="24"/>
    <x v="0"/>
    <x v="2"/>
    <x v="31"/>
    <n v="7"/>
    <n v="9.8000000000000007"/>
    <n v="70"/>
  </r>
  <r>
    <x v="25"/>
    <x v="1"/>
    <x v="2"/>
    <x v="31"/>
    <n v="5"/>
    <n v="11"/>
    <n v="112"/>
  </r>
  <r>
    <x v="26"/>
    <x v="2"/>
    <x v="2"/>
    <x v="31"/>
    <n v="5"/>
    <n v="11.7"/>
    <n v="47"/>
  </r>
  <r>
    <x v="27"/>
    <x v="3"/>
    <x v="2"/>
    <x v="31"/>
    <n v="4"/>
    <n v="12.4"/>
    <n v="62"/>
  </r>
  <r>
    <x v="28"/>
    <x v="4"/>
    <x v="2"/>
    <x v="31"/>
    <n v="4"/>
    <n v="13.7"/>
    <n v="75"/>
  </r>
  <r>
    <x v="29"/>
    <x v="5"/>
    <x v="2"/>
    <x v="31"/>
    <n v="5"/>
    <n v="14.2"/>
    <n v="35"/>
  </r>
  <r>
    <x v="30"/>
    <x v="6"/>
    <x v="2"/>
    <x v="31"/>
    <n v="2"/>
    <n v="15.2"/>
    <n v="34"/>
  </r>
  <r>
    <x v="31"/>
    <x v="7"/>
    <x v="2"/>
    <x v="31"/>
    <n v="6"/>
    <n v="15.4"/>
    <n v="54"/>
  </r>
  <r>
    <x v="32"/>
    <x v="8"/>
    <x v="2"/>
    <x v="31"/>
    <n v="10"/>
    <n v="12.6"/>
    <n v="57"/>
  </r>
  <r>
    <x v="33"/>
    <x v="9"/>
    <x v="2"/>
    <x v="31"/>
    <n v="4"/>
    <n v="11.6"/>
    <n v="24"/>
  </r>
  <r>
    <x v="34"/>
    <x v="10"/>
    <x v="2"/>
    <x v="31"/>
    <n v="6"/>
    <n v="11.3"/>
    <n v="29"/>
  </r>
  <r>
    <x v="35"/>
    <x v="11"/>
    <x v="2"/>
    <x v="31"/>
    <n v="4"/>
    <n v="10.1"/>
    <n v="85"/>
  </r>
  <r>
    <x v="36"/>
    <x v="0"/>
    <x v="3"/>
    <x v="31"/>
    <n v="3"/>
    <n v="9.9"/>
    <n v="90"/>
  </r>
  <r>
    <x v="37"/>
    <x v="1"/>
    <x v="3"/>
    <x v="31"/>
    <n v="2"/>
    <n v="9.5"/>
    <n v="141"/>
  </r>
  <r>
    <x v="38"/>
    <x v="2"/>
    <x v="3"/>
    <x v="31"/>
    <n v="2"/>
    <n v="9.6"/>
    <n v="30"/>
  </r>
  <r>
    <x v="39"/>
    <x v="3"/>
    <x v="3"/>
    <x v="31"/>
    <n v="2"/>
    <n v="10.8"/>
    <n v="61"/>
  </r>
  <r>
    <x v="40"/>
    <x v="4"/>
    <x v="3"/>
    <x v="31"/>
    <n v="2"/>
    <n v="11.3"/>
    <n v="86"/>
  </r>
  <r>
    <x v="41"/>
    <x v="5"/>
    <x v="3"/>
    <x v="31"/>
    <n v="9"/>
    <n v="10.5"/>
    <n v="141"/>
  </r>
  <r>
    <x v="42"/>
    <x v="6"/>
    <x v="3"/>
    <x v="31"/>
    <n v="5"/>
    <n v="11.5"/>
    <n v="8"/>
  </r>
  <r>
    <x v="43"/>
    <x v="7"/>
    <x v="3"/>
    <x v="31"/>
    <n v="5"/>
    <n v="11.5"/>
    <n v="34"/>
  </r>
  <r>
    <x v="44"/>
    <x v="8"/>
    <x v="3"/>
    <x v="31"/>
    <n v="7"/>
    <n v="12.7"/>
    <n v="38"/>
  </r>
  <r>
    <x v="45"/>
    <x v="9"/>
    <x v="3"/>
    <x v="31"/>
    <n v="5"/>
    <n v="14"/>
    <n v="60"/>
  </r>
  <r>
    <x v="46"/>
    <x v="10"/>
    <x v="3"/>
    <x v="31"/>
    <n v="7"/>
    <n v="11.7"/>
    <n v="20"/>
  </r>
  <r>
    <x v="47"/>
    <x v="11"/>
    <x v="3"/>
    <x v="31"/>
    <n v="5"/>
    <n v="10"/>
    <n v="21"/>
  </r>
  <r>
    <x v="48"/>
    <x v="0"/>
    <x v="4"/>
    <x v="31"/>
    <n v="4"/>
    <n v="10.3"/>
    <n v="15"/>
  </r>
  <r>
    <x v="49"/>
    <x v="1"/>
    <x v="4"/>
    <x v="31"/>
    <n v="0"/>
    <n v="11.5"/>
    <m/>
  </r>
  <r>
    <x v="50"/>
    <x v="2"/>
    <x v="4"/>
    <x v="31"/>
    <n v="6"/>
    <n v="10.7"/>
    <n v="37"/>
  </r>
  <r>
    <x v="51"/>
    <x v="3"/>
    <x v="4"/>
    <x v="31"/>
    <n v="8"/>
    <n v="9.3000000000000007"/>
    <n v="85"/>
  </r>
  <r>
    <x v="52"/>
    <x v="4"/>
    <x v="4"/>
    <x v="31"/>
    <n v="7"/>
    <n v="8.6999999999999993"/>
    <n v="52"/>
  </r>
  <r>
    <x v="53"/>
    <x v="5"/>
    <x v="4"/>
    <x v="31"/>
    <n v="6"/>
    <n v="9.3000000000000007"/>
    <n v="97"/>
  </r>
  <r>
    <x v="54"/>
    <x v="6"/>
    <x v="4"/>
    <x v="31"/>
    <n v="1"/>
    <n v="9.8000000000000007"/>
    <n v="82"/>
  </r>
  <r>
    <x v="55"/>
    <x v="7"/>
    <x v="4"/>
    <x v="31"/>
    <n v="0"/>
    <n v="10.5"/>
    <m/>
  </r>
  <r>
    <x v="56"/>
    <x v="8"/>
    <x v="4"/>
    <x v="31"/>
    <n v="1"/>
    <n v="10.1"/>
    <n v="74"/>
  </r>
  <r>
    <x v="57"/>
    <x v="9"/>
    <x v="4"/>
    <x v="31"/>
    <n v="4"/>
    <n v="11.4"/>
    <n v="28"/>
  </r>
  <r>
    <x v="58"/>
    <x v="10"/>
    <x v="4"/>
    <x v="31"/>
    <n v="3"/>
    <n v="12.4"/>
    <n v="11"/>
  </r>
  <r>
    <x v="59"/>
    <x v="11"/>
    <x v="4"/>
    <x v="31"/>
    <n v="4"/>
    <n v="12"/>
    <n v="71"/>
  </r>
  <r>
    <x v="60"/>
    <x v="0"/>
    <x v="5"/>
    <x v="31"/>
    <n v="3"/>
    <n v="11.8"/>
    <n v="83"/>
  </r>
  <r>
    <x v="61"/>
    <x v="1"/>
    <x v="5"/>
    <x v="31"/>
    <n v="3"/>
    <n v="13.3"/>
    <n v="26"/>
  </r>
  <r>
    <x v="62"/>
    <x v="2"/>
    <x v="5"/>
    <x v="31"/>
    <n v="4"/>
    <n v="12.6"/>
    <n v="76"/>
  </r>
  <r>
    <x v="63"/>
    <x v="3"/>
    <x v="5"/>
    <x v="31"/>
    <n v="4"/>
    <n v="12.9"/>
    <n v="86"/>
  </r>
  <r>
    <x v="64"/>
    <x v="4"/>
    <x v="5"/>
    <x v="31"/>
    <n v="5"/>
    <n v="11.2"/>
    <n v="61"/>
  </r>
  <r>
    <x v="65"/>
    <x v="5"/>
    <x v="5"/>
    <x v="31"/>
    <n v="3"/>
    <n v="12.4"/>
    <n v="142"/>
  </r>
  <r>
    <x v="66"/>
    <x v="6"/>
    <x v="5"/>
    <x v="31"/>
    <n v="11"/>
    <n v="10.9"/>
    <n v="64"/>
  </r>
  <r>
    <x v="67"/>
    <x v="7"/>
    <x v="5"/>
    <x v="31"/>
    <n v="9"/>
    <n v="9.6"/>
    <n v="29"/>
  </r>
  <r>
    <x v="68"/>
    <x v="8"/>
    <x v="5"/>
    <x v="31"/>
    <n v="5"/>
    <n v="8.9"/>
    <n v="54"/>
  </r>
  <r>
    <x v="69"/>
    <x v="9"/>
    <x v="5"/>
    <x v="31"/>
    <n v="5"/>
    <n v="8.5"/>
    <n v="50"/>
  </r>
  <r>
    <x v="70"/>
    <x v="10"/>
    <x v="5"/>
    <x v="31"/>
    <n v="4"/>
    <n v="7.9"/>
    <n v="42"/>
  </r>
  <r>
    <x v="71"/>
    <x v="11"/>
    <x v="5"/>
    <x v="31"/>
    <n v="5"/>
    <n v="7.6"/>
    <n v="89"/>
  </r>
  <r>
    <x v="72"/>
    <x v="0"/>
    <x v="6"/>
    <x v="31"/>
    <n v="2"/>
    <n v="7.9"/>
    <n v="69"/>
  </r>
  <r>
    <x v="73"/>
    <x v="1"/>
    <x v="6"/>
    <x v="31"/>
    <n v="6"/>
    <n v="7.7"/>
    <n v="78"/>
  </r>
  <r>
    <x v="74"/>
    <x v="2"/>
    <x v="6"/>
    <x v="31"/>
    <n v="6"/>
    <n v="6.8"/>
    <n v="24"/>
  </r>
  <r>
    <x v="75"/>
    <x v="3"/>
    <x v="6"/>
    <x v="31"/>
    <n v="7"/>
    <n v="6.8"/>
    <n v="32"/>
  </r>
  <r>
    <x v="76"/>
    <x v="4"/>
    <x v="6"/>
    <x v="31"/>
    <n v="7"/>
    <n v="7"/>
    <n v="42"/>
  </r>
  <r>
    <x v="77"/>
    <x v="5"/>
    <x v="6"/>
    <x v="31"/>
    <n v="4"/>
    <n v="6.7"/>
    <n v="116"/>
  </r>
  <r>
    <x v="78"/>
    <x v="6"/>
    <x v="6"/>
    <x v="31"/>
    <n v="4"/>
    <n v="8.1"/>
    <n v="83"/>
  </r>
  <r>
    <x v="79"/>
    <x v="7"/>
    <x v="6"/>
    <x v="31"/>
    <n v="5"/>
    <n v="8.5"/>
    <n v="16"/>
  </r>
  <r>
    <x v="80"/>
    <x v="8"/>
    <x v="6"/>
    <x v="31"/>
    <n v="2"/>
    <n v="9"/>
    <n v="11"/>
  </r>
  <r>
    <x v="81"/>
    <x v="9"/>
    <x v="6"/>
    <x v="31"/>
    <n v="3"/>
    <n v="7.9"/>
    <n v="24"/>
  </r>
  <r>
    <x v="82"/>
    <x v="10"/>
    <x v="6"/>
    <x v="31"/>
    <n v="5"/>
    <n v="7.1"/>
    <n v="46"/>
  </r>
  <r>
    <x v="83"/>
    <x v="11"/>
    <x v="6"/>
    <x v="31"/>
    <n v="7"/>
    <n v="5.9"/>
    <n v="54"/>
  </r>
  <r>
    <x v="84"/>
    <x v="0"/>
    <x v="7"/>
    <x v="31"/>
    <n v="4"/>
    <n v="7.1"/>
    <n v="70"/>
  </r>
  <r>
    <x v="85"/>
    <x v="1"/>
    <x v="7"/>
    <x v="31"/>
    <n v="3"/>
    <n v="6.7"/>
    <n v="71"/>
  </r>
  <r>
    <x v="86"/>
    <x v="2"/>
    <x v="7"/>
    <x v="31"/>
    <n v="11"/>
    <n v="6.1"/>
    <n v="56"/>
  </r>
  <r>
    <x v="87"/>
    <x v="3"/>
    <x v="7"/>
    <x v="31"/>
    <n v="5"/>
    <n v="5.7"/>
    <n v="33"/>
  </r>
  <r>
    <x v="88"/>
    <x v="4"/>
    <x v="7"/>
    <x v="31"/>
    <n v="4"/>
    <n v="5.9"/>
    <n v="82"/>
  </r>
  <r>
    <x v="89"/>
    <x v="5"/>
    <x v="7"/>
    <x v="31"/>
    <n v="7"/>
    <n v="6.3"/>
    <n v="42"/>
  </r>
  <r>
    <x v="90"/>
    <x v="6"/>
    <x v="7"/>
    <x v="31"/>
    <n v="7"/>
    <n v="5.0999999999999996"/>
    <n v="24"/>
  </r>
  <r>
    <x v="91"/>
    <x v="7"/>
    <x v="7"/>
    <x v="31"/>
    <n v="10"/>
    <n v="4.5"/>
    <n v="21"/>
  </r>
  <r>
    <x v="92"/>
    <x v="8"/>
    <x v="7"/>
    <x v="31"/>
    <n v="7"/>
    <n v="3.9"/>
    <n v="19"/>
  </r>
  <r>
    <x v="93"/>
    <x v="9"/>
    <x v="7"/>
    <x v="31"/>
    <n v="15"/>
    <n v="4.2"/>
    <n v="17"/>
  </r>
  <r>
    <x v="94"/>
    <x v="10"/>
    <x v="7"/>
    <x v="31"/>
    <n v="5"/>
    <n v="4.8"/>
    <n v="26"/>
  </r>
  <r>
    <x v="95"/>
    <x v="11"/>
    <x v="7"/>
    <x v="31"/>
    <n v="9"/>
    <n v="5"/>
    <n v="22"/>
  </r>
  <r>
    <x v="96"/>
    <x v="0"/>
    <x v="8"/>
    <x v="31"/>
    <n v="1"/>
    <n v="4.4000000000000004"/>
    <n v="13"/>
  </r>
  <r>
    <x v="97"/>
    <x v="1"/>
    <x v="8"/>
    <x v="31"/>
    <n v="8"/>
    <n v="4.7"/>
    <n v="24"/>
  </r>
  <r>
    <x v="98"/>
    <x v="2"/>
    <x v="8"/>
    <x v="31"/>
    <n v="7"/>
    <n v="4.5"/>
    <n v="82"/>
  </r>
  <r>
    <x v="99"/>
    <x v="3"/>
    <x v="8"/>
    <x v="31"/>
    <n v="6"/>
    <n v="3.9"/>
    <n v="40"/>
  </r>
  <r>
    <x v="100"/>
    <x v="4"/>
    <x v="8"/>
    <x v="31"/>
    <n v="9"/>
    <n v="4.2"/>
    <n v="42"/>
  </r>
  <r>
    <x v="101"/>
    <x v="5"/>
    <x v="8"/>
    <x v="31"/>
    <n v="9"/>
    <n v="3.5"/>
    <n v="20"/>
  </r>
  <r>
    <x v="102"/>
    <x v="6"/>
    <x v="8"/>
    <x v="31"/>
    <n v="9"/>
    <n v="4.7"/>
    <n v="21"/>
  </r>
  <r>
    <x v="103"/>
    <x v="7"/>
    <x v="8"/>
    <x v="31"/>
    <n v="6"/>
    <n v="4.9000000000000004"/>
    <n v="22"/>
  </r>
  <r>
    <x v="104"/>
    <x v="8"/>
    <x v="8"/>
    <x v="31"/>
    <n v="6"/>
    <n v="4.8"/>
    <n v="24"/>
  </r>
  <r>
    <x v="105"/>
    <x v="9"/>
    <x v="8"/>
    <x v="31"/>
    <n v="13"/>
    <n v="5.5"/>
    <n v="32"/>
  </r>
  <r>
    <x v="106"/>
    <x v="10"/>
    <x v="8"/>
    <x v="31"/>
    <n v="4"/>
    <n v="5.5"/>
    <n v="77"/>
  </r>
  <r>
    <x v="107"/>
    <x v="11"/>
    <x v="8"/>
    <x v="31"/>
    <n v="4"/>
    <n v="5.5"/>
    <n v="38"/>
  </r>
  <r>
    <x v="108"/>
    <x v="0"/>
    <x v="9"/>
    <x v="31"/>
    <n v="3"/>
    <n v="5.8"/>
    <n v="35"/>
  </r>
  <r>
    <x v="109"/>
    <x v="1"/>
    <x v="9"/>
    <x v="31"/>
    <n v="7"/>
    <n v="5"/>
    <n v="50"/>
  </r>
  <r>
    <x v="110"/>
    <x v="2"/>
    <x v="9"/>
    <x v="31"/>
    <n v="10"/>
    <n v="4.9000000000000004"/>
    <n v="9"/>
  </r>
  <r>
    <x v="111"/>
    <x v="3"/>
    <x v="9"/>
    <x v="31"/>
    <n v="11"/>
    <n v="4.8"/>
    <n v="38"/>
  </r>
  <r>
    <x v="112"/>
    <x v="4"/>
    <x v="9"/>
    <x v="31"/>
    <n v="6"/>
    <n v="4.4000000000000004"/>
    <n v="22"/>
  </r>
  <r>
    <x v="113"/>
    <x v="5"/>
    <x v="9"/>
    <x v="31"/>
    <n v="12"/>
    <n v="4.5"/>
    <n v="56"/>
  </r>
  <r>
    <x v="114"/>
    <x v="6"/>
    <x v="9"/>
    <x v="31"/>
    <n v="8"/>
    <n v="3.9"/>
    <n v="31"/>
  </r>
  <r>
    <x v="115"/>
    <x v="7"/>
    <x v="9"/>
    <x v="31"/>
    <n v="9"/>
    <n v="3.6"/>
    <n v="37"/>
  </r>
  <r>
    <x v="116"/>
    <x v="8"/>
    <x v="9"/>
    <x v="31"/>
    <n v="12"/>
    <n v="3.7"/>
    <n v="7"/>
  </r>
  <r>
    <x v="117"/>
    <x v="9"/>
    <x v="9"/>
    <x v="31"/>
    <n v="11"/>
    <n v="4.3"/>
    <n v="32"/>
  </r>
  <r>
    <x v="118"/>
    <x v="10"/>
    <x v="9"/>
    <x v="31"/>
    <n v="8"/>
    <n v="4.0999999999999996"/>
    <n v="7"/>
  </r>
  <r>
    <x v="119"/>
    <x v="11"/>
    <x v="9"/>
    <x v="31"/>
    <n v="5"/>
    <n v="3.4"/>
    <n v="40"/>
  </r>
  <r>
    <x v="120"/>
    <x v="0"/>
    <x v="10"/>
    <x v="31"/>
    <n v="6"/>
    <n v="3.7"/>
    <n v="20"/>
  </r>
  <r>
    <x v="121"/>
    <x v="1"/>
    <x v="10"/>
    <x v="31"/>
    <n v="5"/>
    <n v="3.3"/>
    <n v="10"/>
  </r>
  <r>
    <x v="122"/>
    <x v="2"/>
    <x v="10"/>
    <x v="31"/>
    <n v="6"/>
    <n v="3.3"/>
    <n v="17"/>
  </r>
  <r>
    <x v="123"/>
    <x v="3"/>
    <x v="10"/>
    <x v="31"/>
    <n v="8"/>
    <n v="3.7"/>
    <n v="21"/>
  </r>
  <r>
    <x v="124"/>
    <x v="4"/>
    <x v="10"/>
    <x v="31"/>
    <n v="10"/>
    <n v="3.7"/>
    <n v="24"/>
  </r>
  <r>
    <x v="125"/>
    <x v="5"/>
    <x v="10"/>
    <x v="31"/>
    <n v="10"/>
    <n v="2.7"/>
    <n v="8"/>
  </r>
  <r>
    <x v="126"/>
    <x v="6"/>
    <x v="10"/>
    <x v="31"/>
    <n v="10"/>
    <n v="3.5"/>
    <n v="6"/>
  </r>
  <r>
    <x v="127"/>
    <x v="7"/>
    <x v="10"/>
    <x v="31"/>
    <n v="11"/>
    <n v="3.6"/>
    <n v="9"/>
  </r>
  <r>
    <x v="128"/>
    <x v="8"/>
    <x v="10"/>
    <x v="31"/>
    <n v="13"/>
    <n v="3.6"/>
    <n v="13"/>
  </r>
  <r>
    <x v="129"/>
    <x v="9"/>
    <x v="10"/>
    <x v="31"/>
    <n v="7"/>
    <n v="2.9"/>
    <n v="20"/>
  </r>
  <r>
    <x v="130"/>
    <x v="10"/>
    <x v="10"/>
    <x v="31"/>
    <n v="15"/>
    <n v="2.2999999999999998"/>
    <n v="19"/>
  </r>
  <r>
    <x v="131"/>
    <x v="11"/>
    <x v="10"/>
    <x v="31"/>
    <n v="7"/>
    <n v="1.6"/>
    <n v="13"/>
  </r>
  <r>
    <x v="132"/>
    <x v="0"/>
    <x v="11"/>
    <x v="31"/>
    <n v="16"/>
    <n v="1.6"/>
    <n v="20"/>
  </r>
  <r>
    <x v="133"/>
    <x v="1"/>
    <x v="11"/>
    <x v="31"/>
    <n v="12"/>
    <n v="1.2"/>
    <n v="8"/>
  </r>
  <r>
    <x v="134"/>
    <x v="2"/>
    <x v="11"/>
    <x v="31"/>
    <n v="12"/>
    <n v="1.7"/>
    <n v="6"/>
  </r>
  <r>
    <x v="135"/>
    <x v="3"/>
    <x v="11"/>
    <x v="31"/>
    <n v="10"/>
    <n v="1.7"/>
    <n v="7"/>
  </r>
  <r>
    <x v="136"/>
    <x v="4"/>
    <x v="11"/>
    <x v="31"/>
    <n v="10"/>
    <n v="1.9"/>
    <n v="5"/>
  </r>
  <r>
    <x v="137"/>
    <x v="5"/>
    <x v="11"/>
    <x v="31"/>
    <n v="11"/>
    <n v="1.8"/>
    <n v="7"/>
  </r>
  <r>
    <x v="138"/>
    <x v="6"/>
    <x v="11"/>
    <x v="31"/>
    <n v="10"/>
    <n v="2.1"/>
    <n v="14"/>
  </r>
  <r>
    <x v="139"/>
    <x v="7"/>
    <x v="11"/>
    <x v="31"/>
    <n v="11"/>
    <n v="2.1"/>
    <n v="10"/>
  </r>
  <r>
    <x v="140"/>
    <x v="8"/>
    <x v="11"/>
    <x v="31"/>
    <n v="11"/>
    <n v="2.2000000000000002"/>
    <n v="16"/>
  </r>
  <r>
    <x v="141"/>
    <x v="9"/>
    <x v="11"/>
    <x v="31"/>
    <n v="15"/>
    <n v="1.6"/>
    <n v="9"/>
  </r>
  <r>
    <x v="142"/>
    <x v="10"/>
    <x v="11"/>
    <x v="31"/>
    <n v="10"/>
    <n v="1.6"/>
    <n v="13"/>
  </r>
  <r>
    <x v="143"/>
    <x v="11"/>
    <x v="11"/>
    <x v="31"/>
    <n v="13"/>
    <n v="1.7"/>
    <n v="11"/>
  </r>
  <r>
    <x v="144"/>
    <x v="0"/>
    <x v="12"/>
    <x v="31"/>
    <n v="4"/>
    <n v="1.3"/>
    <n v="47"/>
  </r>
  <r>
    <x v="145"/>
    <x v="1"/>
    <x v="12"/>
    <x v="31"/>
    <n v="10"/>
    <n v="1.3"/>
    <n v="20"/>
  </r>
  <r>
    <x v="146"/>
    <x v="2"/>
    <x v="12"/>
    <x v="31"/>
    <n v="13"/>
    <n v="1.5"/>
    <n v="4"/>
  </r>
  <r>
    <x v="147"/>
    <x v="3"/>
    <x v="12"/>
    <x v="31"/>
    <n v="13"/>
    <n v="1.1000000000000001"/>
    <n v="6"/>
  </r>
  <r>
    <x v="148"/>
    <x v="4"/>
    <x v="12"/>
    <x v="31"/>
    <n v="13"/>
    <n v="1.4"/>
    <n v="6"/>
  </r>
  <r>
    <x v="149"/>
    <x v="5"/>
    <x v="12"/>
    <x v="31"/>
    <n v="8"/>
    <n v="1.9"/>
    <n v="10"/>
  </r>
  <r>
    <x v="150"/>
    <x v="6"/>
    <x v="12"/>
    <x v="31"/>
    <n v="10"/>
    <n v="1.8"/>
    <n v="6"/>
  </r>
  <r>
    <x v="151"/>
    <x v="7"/>
    <x v="12"/>
    <x v="31"/>
    <n v="9"/>
    <n v="2.2000000000000002"/>
    <n v="6"/>
  </r>
  <r>
    <x v="152"/>
    <x v="8"/>
    <x v="12"/>
    <x v="31"/>
    <n v="8"/>
    <n v="2.2999999999999998"/>
    <n v="25"/>
  </r>
  <r>
    <x v="153"/>
    <x v="9"/>
    <x v="12"/>
    <x v="31"/>
    <n v="14"/>
    <n v="2.5"/>
    <n v="19"/>
  </r>
  <r>
    <x v="154"/>
    <x v="10"/>
    <x v="12"/>
    <x v="31"/>
    <n v="12"/>
    <n v="2.2000000000000002"/>
    <n v="20"/>
  </r>
  <r>
    <x v="155"/>
    <x v="11"/>
    <x v="12"/>
    <x v="31"/>
    <n v="9"/>
    <n v="1.2"/>
    <n v="28"/>
  </r>
  <r>
    <x v="156"/>
    <x v="0"/>
    <x v="13"/>
    <x v="31"/>
    <n v="9"/>
    <n v="1.5"/>
    <n v="15"/>
  </r>
  <r>
    <x v="157"/>
    <x v="1"/>
    <x v="13"/>
    <x v="31"/>
    <n v="8"/>
    <n v="1.2"/>
    <n v="6"/>
  </r>
  <r>
    <x v="158"/>
    <x v="2"/>
    <x v="13"/>
    <x v="31"/>
    <n v="12"/>
    <n v="1.2"/>
    <n v="7"/>
  </r>
  <r>
    <x v="159"/>
    <x v="3"/>
    <x v="13"/>
    <x v="31"/>
    <n v="10"/>
    <n v="1.1000000000000001"/>
    <n v="7"/>
  </r>
  <r>
    <x v="160"/>
    <x v="4"/>
    <x v="13"/>
    <x v="31"/>
    <n v="11"/>
    <n v="0.9"/>
    <n v="5"/>
  </r>
  <r>
    <x v="161"/>
    <x v="5"/>
    <x v="13"/>
    <x v="31"/>
    <n v="14"/>
    <n v="0.5"/>
    <n v="5"/>
  </r>
  <r>
    <x v="162"/>
    <x v="6"/>
    <x v="13"/>
    <x v="31"/>
    <n v="12"/>
    <n v="0.6"/>
    <n v="11"/>
  </r>
  <r>
    <x v="164"/>
    <x v="8"/>
    <x v="13"/>
    <x v="31"/>
    <n v="11"/>
    <n v="0.6"/>
    <n v="7"/>
  </r>
  <r>
    <x v="165"/>
    <x v="9"/>
    <x v="13"/>
    <x v="31"/>
    <n v="6"/>
    <n v="1.2"/>
    <n v="11"/>
  </r>
  <r>
    <x v="0"/>
    <x v="0"/>
    <x v="0"/>
    <x v="32"/>
    <n v="1"/>
    <n v="1.9"/>
    <n v="88"/>
  </r>
  <r>
    <x v="1"/>
    <x v="1"/>
    <x v="0"/>
    <x v="32"/>
    <n v="1"/>
    <n v="2.2000000000000002"/>
    <n v="38"/>
  </r>
  <r>
    <x v="2"/>
    <x v="2"/>
    <x v="0"/>
    <x v="32"/>
    <n v="4"/>
    <n v="1.2"/>
    <n v="44"/>
  </r>
  <r>
    <x v="3"/>
    <x v="3"/>
    <x v="0"/>
    <x v="32"/>
    <n v="2"/>
    <n v="0.7"/>
    <n v="63"/>
  </r>
  <r>
    <x v="4"/>
    <x v="4"/>
    <x v="0"/>
    <x v="32"/>
    <n v="1"/>
    <n v="2.5"/>
    <n v="14"/>
  </r>
  <r>
    <x v="5"/>
    <x v="5"/>
    <x v="0"/>
    <x v="32"/>
    <n v="1"/>
    <n v="3.8"/>
    <n v="11"/>
  </r>
  <r>
    <x v="6"/>
    <x v="6"/>
    <x v="0"/>
    <x v="32"/>
    <n v="2"/>
    <n v="3.9"/>
    <n v="30"/>
  </r>
  <r>
    <x v="7"/>
    <x v="7"/>
    <x v="0"/>
    <x v="32"/>
    <n v="1"/>
    <n v="3.3"/>
    <n v="62"/>
  </r>
  <r>
    <x v="8"/>
    <x v="8"/>
    <x v="0"/>
    <x v="32"/>
    <n v="1"/>
    <n v="2.8"/>
    <n v="75"/>
  </r>
  <r>
    <x v="9"/>
    <x v="9"/>
    <x v="0"/>
    <x v="32"/>
    <n v="2"/>
    <n v="3.8"/>
    <n v="53"/>
  </r>
  <r>
    <x v="10"/>
    <x v="10"/>
    <x v="0"/>
    <x v="32"/>
    <n v="0"/>
    <n v="3.8"/>
    <m/>
  </r>
  <r>
    <x v="11"/>
    <x v="11"/>
    <x v="0"/>
    <x v="32"/>
    <n v="2"/>
    <n v="3"/>
    <n v="21"/>
  </r>
  <r>
    <x v="12"/>
    <x v="0"/>
    <x v="1"/>
    <x v="32"/>
    <n v="4"/>
    <n v="4.7"/>
    <n v="19"/>
  </r>
  <r>
    <x v="13"/>
    <x v="1"/>
    <x v="1"/>
    <x v="32"/>
    <n v="1"/>
    <n v="4.7"/>
    <n v="26"/>
  </r>
  <r>
    <x v="14"/>
    <x v="2"/>
    <x v="1"/>
    <x v="32"/>
    <n v="2"/>
    <n v="6.4"/>
    <n v="39"/>
  </r>
  <r>
    <x v="15"/>
    <x v="3"/>
    <x v="1"/>
    <x v="32"/>
    <n v="2"/>
    <n v="6"/>
    <n v="5"/>
  </r>
  <r>
    <x v="16"/>
    <x v="4"/>
    <x v="1"/>
    <x v="32"/>
    <n v="2"/>
    <n v="8.3000000000000007"/>
    <n v="54"/>
  </r>
  <r>
    <x v="17"/>
    <x v="5"/>
    <x v="1"/>
    <x v="32"/>
    <n v="0"/>
    <n v="5.6"/>
    <m/>
  </r>
  <r>
    <x v="18"/>
    <x v="6"/>
    <x v="1"/>
    <x v="32"/>
    <n v="2"/>
    <n v="8.6999999999999993"/>
    <n v="45"/>
  </r>
  <r>
    <x v="19"/>
    <x v="7"/>
    <x v="1"/>
    <x v="32"/>
    <n v="0"/>
    <n v="10.1"/>
    <m/>
  </r>
  <r>
    <x v="20"/>
    <x v="8"/>
    <x v="1"/>
    <x v="32"/>
    <n v="0"/>
    <n v="10.5"/>
    <m/>
  </r>
  <r>
    <x v="21"/>
    <x v="9"/>
    <x v="1"/>
    <x v="32"/>
    <n v="0"/>
    <n v="9.4"/>
    <m/>
  </r>
  <r>
    <x v="22"/>
    <x v="10"/>
    <x v="1"/>
    <x v="32"/>
    <n v="1"/>
    <n v="10.4"/>
    <n v="172"/>
  </r>
  <r>
    <x v="23"/>
    <x v="11"/>
    <x v="1"/>
    <x v="32"/>
    <n v="1"/>
    <n v="12.7"/>
    <n v="36"/>
  </r>
  <r>
    <x v="24"/>
    <x v="0"/>
    <x v="2"/>
    <x v="32"/>
    <n v="0"/>
    <n v="13.8"/>
    <m/>
  </r>
  <r>
    <x v="25"/>
    <x v="1"/>
    <x v="2"/>
    <x v="32"/>
    <n v="1"/>
    <n v="17.5"/>
    <n v="116"/>
  </r>
  <r>
    <x v="26"/>
    <x v="2"/>
    <x v="2"/>
    <x v="32"/>
    <n v="0"/>
    <n v="14"/>
    <m/>
  </r>
  <r>
    <x v="27"/>
    <x v="3"/>
    <x v="2"/>
    <x v="32"/>
    <n v="2"/>
    <n v="15.9"/>
    <n v="41"/>
  </r>
  <r>
    <x v="28"/>
    <x v="4"/>
    <x v="2"/>
    <x v="32"/>
    <n v="5"/>
    <n v="10.4"/>
    <n v="24"/>
  </r>
  <r>
    <x v="29"/>
    <x v="5"/>
    <x v="2"/>
    <x v="32"/>
    <n v="1"/>
    <n v="11"/>
    <n v="225"/>
  </r>
  <r>
    <x v="30"/>
    <x v="6"/>
    <x v="2"/>
    <x v="32"/>
    <n v="1"/>
    <n v="10"/>
    <n v="189"/>
  </r>
  <r>
    <x v="31"/>
    <x v="7"/>
    <x v="2"/>
    <x v="32"/>
    <n v="0"/>
    <n v="10.4"/>
    <m/>
  </r>
  <r>
    <x v="32"/>
    <x v="8"/>
    <x v="2"/>
    <x v="32"/>
    <n v="0"/>
    <n v="10.4"/>
    <m/>
  </r>
  <r>
    <x v="33"/>
    <x v="9"/>
    <x v="2"/>
    <x v="32"/>
    <n v="2"/>
    <n v="10.6"/>
    <n v="30"/>
  </r>
  <r>
    <x v="34"/>
    <x v="10"/>
    <x v="2"/>
    <x v="32"/>
    <n v="1"/>
    <n v="12.3"/>
    <n v="25"/>
  </r>
  <r>
    <x v="35"/>
    <x v="11"/>
    <x v="2"/>
    <x v="32"/>
    <n v="1"/>
    <n v="9.4"/>
    <n v="80"/>
  </r>
  <r>
    <x v="36"/>
    <x v="0"/>
    <x v="3"/>
    <x v="32"/>
    <n v="1"/>
    <n v="9.1999999999999993"/>
    <n v="20"/>
  </r>
  <r>
    <x v="37"/>
    <x v="1"/>
    <x v="3"/>
    <x v="32"/>
    <n v="0"/>
    <n v="8.9"/>
    <m/>
  </r>
  <r>
    <x v="38"/>
    <x v="2"/>
    <x v="3"/>
    <x v="32"/>
    <n v="2"/>
    <n v="12.9"/>
    <n v="81"/>
  </r>
  <r>
    <x v="39"/>
    <x v="3"/>
    <x v="3"/>
    <x v="32"/>
    <n v="0"/>
    <n v="10"/>
    <m/>
  </r>
  <r>
    <x v="40"/>
    <x v="4"/>
    <x v="3"/>
    <x v="32"/>
    <n v="2"/>
    <n v="14.1"/>
    <n v="51"/>
  </r>
  <r>
    <x v="41"/>
    <x v="5"/>
    <x v="3"/>
    <x v="32"/>
    <n v="3"/>
    <n v="12.8"/>
    <n v="44"/>
  </r>
  <r>
    <x v="42"/>
    <x v="6"/>
    <x v="3"/>
    <x v="32"/>
    <n v="0"/>
    <n v="13.5"/>
    <m/>
  </r>
  <r>
    <x v="43"/>
    <x v="7"/>
    <x v="3"/>
    <x v="32"/>
    <n v="0"/>
    <n v="8.9"/>
    <m/>
  </r>
  <r>
    <x v="44"/>
    <x v="8"/>
    <x v="3"/>
    <x v="32"/>
    <n v="1"/>
    <n v="11.6"/>
    <n v="168"/>
  </r>
  <r>
    <x v="45"/>
    <x v="9"/>
    <x v="3"/>
    <x v="32"/>
    <n v="1"/>
    <n v="8.8000000000000007"/>
    <n v="84"/>
  </r>
  <r>
    <x v="46"/>
    <x v="10"/>
    <x v="3"/>
    <x v="32"/>
    <n v="2"/>
    <n v="7"/>
    <n v="34"/>
  </r>
  <r>
    <x v="47"/>
    <x v="11"/>
    <x v="3"/>
    <x v="32"/>
    <n v="4"/>
    <n v="7"/>
    <n v="55"/>
  </r>
  <r>
    <x v="48"/>
    <x v="0"/>
    <x v="4"/>
    <x v="32"/>
    <n v="0"/>
    <n v="7.5"/>
    <m/>
  </r>
  <r>
    <x v="49"/>
    <x v="1"/>
    <x v="4"/>
    <x v="32"/>
    <n v="1"/>
    <n v="8.9"/>
    <n v="81"/>
  </r>
  <r>
    <x v="50"/>
    <x v="2"/>
    <x v="4"/>
    <x v="32"/>
    <n v="1"/>
    <n v="7.4"/>
    <n v="47"/>
  </r>
  <r>
    <x v="51"/>
    <x v="3"/>
    <x v="4"/>
    <x v="32"/>
    <n v="2"/>
    <n v="9"/>
    <n v="168"/>
  </r>
  <r>
    <x v="52"/>
    <x v="4"/>
    <x v="4"/>
    <x v="32"/>
    <n v="2"/>
    <n v="6.4"/>
    <n v="78"/>
  </r>
  <r>
    <x v="53"/>
    <x v="5"/>
    <x v="4"/>
    <x v="32"/>
    <n v="1"/>
    <n v="7.7"/>
    <n v="43"/>
  </r>
  <r>
    <x v="54"/>
    <x v="6"/>
    <x v="4"/>
    <x v="32"/>
    <n v="1"/>
    <n v="8.6"/>
    <n v="29"/>
  </r>
  <r>
    <x v="55"/>
    <x v="7"/>
    <x v="4"/>
    <x v="32"/>
    <n v="1"/>
    <n v="8.9"/>
    <n v="23"/>
  </r>
  <r>
    <x v="56"/>
    <x v="8"/>
    <x v="4"/>
    <x v="32"/>
    <n v="1"/>
    <n v="7.6"/>
    <n v="62"/>
  </r>
  <r>
    <x v="57"/>
    <x v="9"/>
    <x v="4"/>
    <x v="32"/>
    <n v="2"/>
    <n v="9.5"/>
    <n v="85"/>
  </r>
  <r>
    <x v="58"/>
    <x v="10"/>
    <x v="4"/>
    <x v="32"/>
    <n v="1"/>
    <n v="10.8"/>
    <n v="74"/>
  </r>
  <r>
    <x v="59"/>
    <x v="11"/>
    <x v="4"/>
    <x v="32"/>
    <n v="1"/>
    <n v="10.6"/>
    <n v="46"/>
  </r>
  <r>
    <x v="60"/>
    <x v="0"/>
    <x v="5"/>
    <x v="32"/>
    <n v="0"/>
    <n v="11.8"/>
    <m/>
  </r>
  <r>
    <x v="61"/>
    <x v="1"/>
    <x v="5"/>
    <x v="32"/>
    <n v="0"/>
    <n v="11.7"/>
    <m/>
  </r>
  <r>
    <x v="62"/>
    <x v="2"/>
    <x v="5"/>
    <x v="32"/>
    <n v="0"/>
    <n v="12.3"/>
    <m/>
  </r>
  <r>
    <x v="63"/>
    <x v="3"/>
    <x v="5"/>
    <x v="32"/>
    <n v="0"/>
    <n v="16.7"/>
    <m/>
  </r>
  <r>
    <x v="64"/>
    <x v="4"/>
    <x v="5"/>
    <x v="32"/>
    <n v="1"/>
    <n v="16.7"/>
    <n v="83"/>
  </r>
  <r>
    <x v="65"/>
    <x v="5"/>
    <x v="5"/>
    <x v="32"/>
    <n v="4"/>
    <n v="12"/>
    <n v="112"/>
  </r>
  <r>
    <x v="66"/>
    <x v="6"/>
    <x v="5"/>
    <x v="32"/>
    <n v="1"/>
    <n v="9"/>
    <n v="106"/>
  </r>
  <r>
    <x v="67"/>
    <x v="7"/>
    <x v="5"/>
    <x v="32"/>
    <n v="0"/>
    <n v="9"/>
    <m/>
  </r>
  <r>
    <x v="68"/>
    <x v="8"/>
    <x v="5"/>
    <x v="32"/>
    <n v="2"/>
    <n v="8.6"/>
    <n v="42"/>
  </r>
  <r>
    <x v="69"/>
    <x v="9"/>
    <x v="5"/>
    <x v="32"/>
    <n v="0"/>
    <n v="9"/>
    <m/>
  </r>
  <r>
    <x v="70"/>
    <x v="10"/>
    <x v="5"/>
    <x v="32"/>
    <n v="0"/>
    <n v="7.8"/>
    <m/>
  </r>
  <r>
    <x v="71"/>
    <x v="11"/>
    <x v="5"/>
    <x v="32"/>
    <n v="1"/>
    <n v="7.2"/>
    <n v="104"/>
  </r>
  <r>
    <x v="72"/>
    <x v="0"/>
    <x v="6"/>
    <x v="32"/>
    <n v="0"/>
    <n v="6.3"/>
    <m/>
  </r>
  <r>
    <x v="73"/>
    <x v="1"/>
    <x v="6"/>
    <x v="32"/>
    <n v="1"/>
    <n v="6.5"/>
    <n v="116"/>
  </r>
  <r>
    <x v="74"/>
    <x v="2"/>
    <x v="6"/>
    <x v="32"/>
    <n v="2"/>
    <n v="5.8"/>
    <n v="362"/>
  </r>
  <r>
    <x v="75"/>
    <x v="3"/>
    <x v="6"/>
    <x v="32"/>
    <n v="1"/>
    <n v="6.6"/>
    <n v="447"/>
  </r>
  <r>
    <x v="76"/>
    <x v="4"/>
    <x v="6"/>
    <x v="32"/>
    <n v="2"/>
    <n v="7.2"/>
    <n v="42"/>
  </r>
  <r>
    <x v="77"/>
    <x v="5"/>
    <x v="6"/>
    <x v="32"/>
    <n v="3"/>
    <n v="7.6"/>
    <n v="61"/>
  </r>
  <r>
    <x v="78"/>
    <x v="6"/>
    <x v="6"/>
    <x v="32"/>
    <n v="1"/>
    <n v="11.9"/>
    <n v="10"/>
  </r>
  <r>
    <x v="79"/>
    <x v="7"/>
    <x v="6"/>
    <x v="32"/>
    <n v="2"/>
    <n v="11.1"/>
    <n v="19"/>
  </r>
  <r>
    <x v="80"/>
    <x v="8"/>
    <x v="6"/>
    <x v="32"/>
    <n v="1"/>
    <n v="10"/>
    <n v="14"/>
  </r>
  <r>
    <x v="81"/>
    <x v="9"/>
    <x v="6"/>
    <x v="32"/>
    <n v="0"/>
    <n v="8.9"/>
    <m/>
  </r>
  <r>
    <x v="82"/>
    <x v="10"/>
    <x v="6"/>
    <x v="32"/>
    <n v="1"/>
    <n v="9.5"/>
    <n v="9"/>
  </r>
  <r>
    <x v="83"/>
    <x v="11"/>
    <x v="6"/>
    <x v="32"/>
    <n v="1"/>
    <n v="8.1999999999999993"/>
    <n v="38"/>
  </r>
  <r>
    <x v="84"/>
    <x v="0"/>
    <x v="7"/>
    <x v="32"/>
    <n v="1"/>
    <n v="6.5"/>
    <n v="4"/>
  </r>
  <r>
    <x v="85"/>
    <x v="1"/>
    <x v="7"/>
    <x v="32"/>
    <n v="3"/>
    <n v="4.7"/>
    <n v="75"/>
  </r>
  <r>
    <x v="86"/>
    <x v="2"/>
    <x v="7"/>
    <x v="32"/>
    <n v="2"/>
    <n v="5.9"/>
    <n v="69"/>
  </r>
  <r>
    <x v="87"/>
    <x v="3"/>
    <x v="7"/>
    <x v="32"/>
    <n v="0"/>
    <n v="5.5"/>
    <m/>
  </r>
  <r>
    <x v="88"/>
    <x v="4"/>
    <x v="7"/>
    <x v="32"/>
    <n v="1"/>
    <n v="3.9"/>
    <n v="17"/>
  </r>
  <r>
    <x v="89"/>
    <x v="5"/>
    <x v="7"/>
    <x v="32"/>
    <n v="3"/>
    <n v="4.4000000000000004"/>
    <n v="16"/>
  </r>
  <r>
    <x v="90"/>
    <x v="6"/>
    <x v="7"/>
    <x v="32"/>
    <n v="1"/>
    <n v="4.0999999999999996"/>
    <n v="41"/>
  </r>
  <r>
    <x v="91"/>
    <x v="7"/>
    <x v="7"/>
    <x v="32"/>
    <n v="2"/>
    <n v="6"/>
    <n v="4"/>
  </r>
  <r>
    <x v="92"/>
    <x v="8"/>
    <x v="7"/>
    <x v="32"/>
    <n v="1"/>
    <n v="6.7"/>
    <n v="56"/>
  </r>
  <r>
    <x v="93"/>
    <x v="9"/>
    <x v="7"/>
    <x v="32"/>
    <n v="4"/>
    <n v="6.6"/>
    <n v="15"/>
  </r>
  <r>
    <x v="94"/>
    <x v="10"/>
    <x v="7"/>
    <x v="32"/>
    <n v="3"/>
    <n v="6.5"/>
    <n v="26"/>
  </r>
  <r>
    <x v="95"/>
    <x v="11"/>
    <x v="7"/>
    <x v="32"/>
    <n v="3"/>
    <n v="6.6"/>
    <n v="23"/>
  </r>
  <r>
    <x v="96"/>
    <x v="0"/>
    <x v="8"/>
    <x v="32"/>
    <n v="2"/>
    <n v="7.5"/>
    <n v="99"/>
  </r>
  <r>
    <x v="97"/>
    <x v="1"/>
    <x v="8"/>
    <x v="32"/>
    <n v="3"/>
    <n v="6.6"/>
    <n v="51"/>
  </r>
  <r>
    <x v="98"/>
    <x v="2"/>
    <x v="8"/>
    <x v="32"/>
    <n v="2"/>
    <n v="6.6"/>
    <n v="74"/>
  </r>
  <r>
    <x v="99"/>
    <x v="3"/>
    <x v="8"/>
    <x v="32"/>
    <n v="0"/>
    <n v="6.1"/>
    <m/>
  </r>
  <r>
    <x v="100"/>
    <x v="4"/>
    <x v="8"/>
    <x v="32"/>
    <n v="2"/>
    <n v="7.5"/>
    <n v="29"/>
  </r>
  <r>
    <x v="101"/>
    <x v="5"/>
    <x v="8"/>
    <x v="32"/>
    <n v="2"/>
    <n v="5.7"/>
    <n v="116"/>
  </r>
  <r>
    <x v="102"/>
    <x v="6"/>
    <x v="8"/>
    <x v="32"/>
    <n v="1"/>
    <n v="5.4"/>
    <n v="87"/>
  </r>
  <r>
    <x v="103"/>
    <x v="7"/>
    <x v="8"/>
    <x v="32"/>
    <n v="1"/>
    <n v="5"/>
    <n v="22"/>
  </r>
  <r>
    <x v="104"/>
    <x v="8"/>
    <x v="8"/>
    <x v="32"/>
    <n v="0"/>
    <n v="6.4"/>
    <m/>
  </r>
  <r>
    <x v="105"/>
    <x v="9"/>
    <x v="8"/>
    <x v="32"/>
    <n v="1"/>
    <n v="7.1"/>
    <n v="70"/>
  </r>
  <r>
    <x v="106"/>
    <x v="10"/>
    <x v="8"/>
    <x v="32"/>
    <n v="1"/>
    <n v="5.2"/>
    <n v="97"/>
  </r>
  <r>
    <x v="107"/>
    <x v="11"/>
    <x v="8"/>
    <x v="32"/>
    <n v="1"/>
    <n v="5.7"/>
    <n v="51"/>
  </r>
  <r>
    <x v="108"/>
    <x v="0"/>
    <x v="9"/>
    <x v="32"/>
    <n v="1"/>
    <n v="5.6"/>
    <n v="19"/>
  </r>
  <r>
    <x v="109"/>
    <x v="1"/>
    <x v="9"/>
    <x v="32"/>
    <n v="1"/>
    <n v="9.4"/>
    <n v="5"/>
  </r>
  <r>
    <x v="110"/>
    <x v="2"/>
    <x v="9"/>
    <x v="32"/>
    <n v="2"/>
    <n v="10.4"/>
    <n v="87"/>
  </r>
  <r>
    <x v="111"/>
    <x v="3"/>
    <x v="9"/>
    <x v="32"/>
    <n v="1"/>
    <n v="10"/>
    <n v="102"/>
  </r>
  <r>
    <x v="112"/>
    <x v="4"/>
    <x v="9"/>
    <x v="32"/>
    <n v="2"/>
    <n v="9.5"/>
    <n v="34"/>
  </r>
  <r>
    <x v="113"/>
    <x v="5"/>
    <x v="9"/>
    <x v="32"/>
    <n v="2"/>
    <n v="8"/>
    <n v="168"/>
  </r>
  <r>
    <x v="114"/>
    <x v="6"/>
    <x v="9"/>
    <x v="32"/>
    <n v="3"/>
    <n v="4.8"/>
    <n v="42"/>
  </r>
  <r>
    <x v="115"/>
    <x v="7"/>
    <x v="9"/>
    <x v="32"/>
    <n v="5"/>
    <n v="3.3"/>
    <n v="29"/>
  </r>
  <r>
    <x v="116"/>
    <x v="8"/>
    <x v="9"/>
    <x v="32"/>
    <n v="4"/>
    <n v="2.2999999999999998"/>
    <n v="29"/>
  </r>
  <r>
    <x v="117"/>
    <x v="9"/>
    <x v="9"/>
    <x v="32"/>
    <n v="1"/>
    <n v="3.5"/>
    <n v="12"/>
  </r>
  <r>
    <x v="118"/>
    <x v="10"/>
    <x v="9"/>
    <x v="32"/>
    <n v="1"/>
    <n v="4.5999999999999996"/>
    <n v="23"/>
  </r>
  <r>
    <x v="119"/>
    <x v="11"/>
    <x v="9"/>
    <x v="32"/>
    <n v="2"/>
    <n v="3.3"/>
    <n v="12"/>
  </r>
  <r>
    <x v="120"/>
    <x v="0"/>
    <x v="10"/>
    <x v="32"/>
    <n v="3"/>
    <n v="3.4"/>
    <n v="27"/>
  </r>
  <r>
    <x v="121"/>
    <x v="1"/>
    <x v="10"/>
    <x v="32"/>
    <n v="1"/>
    <n v="3.7"/>
    <n v="24"/>
  </r>
  <r>
    <x v="122"/>
    <x v="2"/>
    <x v="10"/>
    <x v="32"/>
    <n v="2"/>
    <n v="2.2999999999999998"/>
    <n v="49"/>
  </r>
  <r>
    <x v="123"/>
    <x v="3"/>
    <x v="10"/>
    <x v="32"/>
    <n v="3"/>
    <n v="1.7"/>
    <n v="9"/>
  </r>
  <r>
    <x v="124"/>
    <x v="4"/>
    <x v="10"/>
    <x v="32"/>
    <n v="5"/>
    <n v="1.9"/>
    <n v="21"/>
  </r>
  <r>
    <x v="125"/>
    <x v="5"/>
    <x v="10"/>
    <x v="32"/>
    <n v="1"/>
    <n v="2"/>
    <n v="29"/>
  </r>
  <r>
    <x v="126"/>
    <x v="6"/>
    <x v="10"/>
    <x v="32"/>
    <n v="2"/>
    <n v="2.6"/>
    <n v="38"/>
  </r>
  <r>
    <x v="127"/>
    <x v="7"/>
    <x v="10"/>
    <x v="32"/>
    <n v="2"/>
    <n v="1.9"/>
    <n v="8"/>
  </r>
  <r>
    <x v="128"/>
    <x v="8"/>
    <x v="10"/>
    <x v="32"/>
    <n v="3"/>
    <n v="1.9"/>
    <n v="57"/>
  </r>
  <r>
    <x v="129"/>
    <x v="9"/>
    <x v="10"/>
    <x v="32"/>
    <n v="1"/>
    <n v="2.4"/>
    <n v="140"/>
  </r>
  <r>
    <x v="130"/>
    <x v="10"/>
    <x v="10"/>
    <x v="32"/>
    <n v="0"/>
    <n v="2.8"/>
    <m/>
  </r>
  <r>
    <x v="131"/>
    <x v="11"/>
    <x v="10"/>
    <x v="32"/>
    <n v="3"/>
    <n v="3"/>
    <n v="43"/>
  </r>
  <r>
    <x v="132"/>
    <x v="0"/>
    <x v="11"/>
    <x v="32"/>
    <n v="0"/>
    <n v="2"/>
    <m/>
  </r>
  <r>
    <x v="133"/>
    <x v="1"/>
    <x v="11"/>
    <x v="32"/>
    <n v="1"/>
    <n v="2.2999999999999998"/>
    <n v="40"/>
  </r>
  <r>
    <x v="134"/>
    <x v="2"/>
    <x v="11"/>
    <x v="32"/>
    <n v="5"/>
    <n v="1.7"/>
    <n v="4"/>
  </r>
  <r>
    <x v="135"/>
    <x v="3"/>
    <x v="11"/>
    <x v="32"/>
    <n v="1"/>
    <n v="2.2999999999999998"/>
    <n v="1"/>
  </r>
  <r>
    <x v="136"/>
    <x v="4"/>
    <x v="11"/>
    <x v="32"/>
    <n v="5"/>
    <n v="2.8"/>
    <n v="10"/>
  </r>
  <r>
    <x v="137"/>
    <x v="5"/>
    <x v="11"/>
    <x v="32"/>
    <n v="4"/>
    <n v="2.8"/>
    <n v="9"/>
  </r>
  <r>
    <x v="138"/>
    <x v="6"/>
    <x v="11"/>
    <x v="32"/>
    <n v="4"/>
    <n v="2.7"/>
    <n v="18"/>
  </r>
  <r>
    <x v="139"/>
    <x v="7"/>
    <x v="11"/>
    <x v="32"/>
    <n v="4"/>
    <n v="2.8"/>
    <n v="23"/>
  </r>
  <r>
    <x v="140"/>
    <x v="8"/>
    <x v="11"/>
    <x v="32"/>
    <n v="1"/>
    <n v="2.7"/>
    <n v="8"/>
  </r>
  <r>
    <x v="141"/>
    <x v="9"/>
    <x v="11"/>
    <x v="32"/>
    <n v="2"/>
    <n v="1.4"/>
    <n v="20"/>
  </r>
  <r>
    <x v="142"/>
    <x v="10"/>
    <x v="11"/>
    <x v="32"/>
    <n v="3"/>
    <n v="1.1000000000000001"/>
    <n v="9"/>
  </r>
  <r>
    <x v="143"/>
    <x v="11"/>
    <x v="11"/>
    <x v="32"/>
    <n v="5"/>
    <n v="0.5"/>
    <n v="10"/>
  </r>
  <r>
    <x v="144"/>
    <x v="0"/>
    <x v="12"/>
    <x v="32"/>
    <n v="4"/>
    <n v="1.1000000000000001"/>
    <n v="4"/>
  </r>
  <r>
    <x v="145"/>
    <x v="1"/>
    <x v="12"/>
    <x v="32"/>
    <n v="1"/>
    <n v="0.9"/>
    <n v="10"/>
  </r>
  <r>
    <x v="146"/>
    <x v="2"/>
    <x v="12"/>
    <x v="32"/>
    <n v="1"/>
    <n v="0.9"/>
    <n v="6"/>
  </r>
  <r>
    <x v="147"/>
    <x v="3"/>
    <x v="12"/>
    <x v="32"/>
    <n v="2"/>
    <n v="1.2"/>
    <n v="13"/>
  </r>
  <r>
    <x v="148"/>
    <x v="4"/>
    <x v="12"/>
    <x v="32"/>
    <n v="1"/>
    <n v="1.7"/>
    <n v="44"/>
  </r>
  <r>
    <x v="149"/>
    <x v="5"/>
    <x v="12"/>
    <x v="32"/>
    <n v="0"/>
    <n v="1.5"/>
    <m/>
  </r>
  <r>
    <x v="150"/>
    <x v="6"/>
    <x v="12"/>
    <x v="32"/>
    <n v="0"/>
    <n v="1.5"/>
    <m/>
  </r>
  <r>
    <x v="151"/>
    <x v="7"/>
    <x v="12"/>
    <x v="32"/>
    <n v="5"/>
    <n v="2.1"/>
    <n v="7"/>
  </r>
  <r>
    <x v="152"/>
    <x v="8"/>
    <x v="12"/>
    <x v="32"/>
    <n v="1"/>
    <n v="3"/>
    <n v="6"/>
  </r>
  <r>
    <x v="153"/>
    <x v="9"/>
    <x v="12"/>
    <x v="32"/>
    <n v="1"/>
    <n v="3.4"/>
    <n v="48"/>
  </r>
  <r>
    <x v="154"/>
    <x v="10"/>
    <x v="12"/>
    <x v="32"/>
    <n v="1"/>
    <n v="4.4000000000000004"/>
    <n v="3"/>
  </r>
  <r>
    <x v="155"/>
    <x v="11"/>
    <x v="12"/>
    <x v="32"/>
    <n v="2"/>
    <n v="3.1"/>
    <n v="24"/>
  </r>
  <r>
    <x v="156"/>
    <x v="0"/>
    <x v="13"/>
    <x v="32"/>
    <n v="0"/>
    <n v="4.0999999999999996"/>
    <m/>
  </r>
  <r>
    <x v="157"/>
    <x v="1"/>
    <x v="13"/>
    <x v="32"/>
    <n v="1"/>
    <n v="3.1"/>
    <n v="13"/>
  </r>
  <r>
    <x v="158"/>
    <x v="2"/>
    <x v="13"/>
    <x v="32"/>
    <n v="0"/>
    <n v="3"/>
    <m/>
  </r>
  <r>
    <x v="159"/>
    <x v="3"/>
    <x v="13"/>
    <x v="32"/>
    <n v="3"/>
    <n v="1.2"/>
    <n v="4"/>
  </r>
  <r>
    <x v="160"/>
    <x v="4"/>
    <x v="13"/>
    <x v="32"/>
    <n v="2"/>
    <n v="1"/>
    <n v="9"/>
  </r>
  <r>
    <x v="161"/>
    <x v="5"/>
    <x v="13"/>
    <x v="32"/>
    <n v="2"/>
    <n v="1.6"/>
    <n v="155"/>
  </r>
  <r>
    <x v="162"/>
    <x v="6"/>
    <x v="13"/>
    <x v="32"/>
    <n v="1"/>
    <n v="0.6"/>
    <n v="5"/>
  </r>
  <r>
    <x v="164"/>
    <x v="8"/>
    <x v="13"/>
    <x v="32"/>
    <n v="2"/>
    <n v="1.7"/>
    <n v="18"/>
  </r>
  <r>
    <x v="165"/>
    <x v="9"/>
    <x v="13"/>
    <x v="32"/>
    <m/>
    <n v="0.6"/>
    <m/>
  </r>
  <r>
    <x v="0"/>
    <x v="0"/>
    <x v="0"/>
    <x v="33"/>
    <n v="7"/>
    <n v="1.8"/>
    <n v="45"/>
  </r>
  <r>
    <x v="1"/>
    <x v="1"/>
    <x v="0"/>
    <x v="33"/>
    <n v="6"/>
    <n v="1.7"/>
    <n v="45"/>
  </r>
  <r>
    <x v="2"/>
    <x v="2"/>
    <x v="0"/>
    <x v="33"/>
    <n v="9"/>
    <n v="2.2999999999999998"/>
    <n v="51"/>
  </r>
  <r>
    <x v="3"/>
    <x v="3"/>
    <x v="0"/>
    <x v="33"/>
    <n v="3"/>
    <n v="3.1"/>
    <n v="44"/>
  </r>
  <r>
    <x v="4"/>
    <x v="4"/>
    <x v="0"/>
    <x v="33"/>
    <n v="17"/>
    <n v="2.6"/>
    <n v="19"/>
  </r>
  <r>
    <x v="5"/>
    <x v="5"/>
    <x v="0"/>
    <x v="33"/>
    <n v="9"/>
    <n v="4.0999999999999996"/>
    <n v="23"/>
  </r>
  <r>
    <x v="6"/>
    <x v="6"/>
    <x v="0"/>
    <x v="33"/>
    <n v="8"/>
    <n v="4.7"/>
    <n v="17"/>
  </r>
  <r>
    <x v="7"/>
    <x v="7"/>
    <x v="0"/>
    <x v="33"/>
    <n v="13"/>
    <n v="4.4000000000000004"/>
    <n v="32"/>
  </r>
  <r>
    <x v="8"/>
    <x v="8"/>
    <x v="0"/>
    <x v="33"/>
    <n v="15"/>
    <n v="3.7"/>
    <n v="28"/>
  </r>
  <r>
    <x v="9"/>
    <x v="9"/>
    <x v="0"/>
    <x v="33"/>
    <n v="13"/>
    <n v="4.4000000000000004"/>
    <n v="31"/>
  </r>
  <r>
    <x v="10"/>
    <x v="10"/>
    <x v="0"/>
    <x v="33"/>
    <n v="8"/>
    <n v="4"/>
    <n v="50"/>
  </r>
  <r>
    <x v="11"/>
    <x v="11"/>
    <x v="0"/>
    <x v="33"/>
    <n v="8"/>
    <n v="3.3"/>
    <n v="51"/>
  </r>
  <r>
    <x v="12"/>
    <x v="0"/>
    <x v="1"/>
    <x v="33"/>
    <n v="8"/>
    <n v="3.3"/>
    <n v="38"/>
  </r>
  <r>
    <x v="13"/>
    <x v="1"/>
    <x v="1"/>
    <x v="33"/>
    <n v="8"/>
    <n v="3"/>
    <n v="54"/>
  </r>
  <r>
    <x v="14"/>
    <x v="2"/>
    <x v="1"/>
    <x v="33"/>
    <n v="8"/>
    <n v="3.1"/>
    <n v="32"/>
  </r>
  <r>
    <x v="15"/>
    <x v="3"/>
    <x v="1"/>
    <x v="33"/>
    <n v="7"/>
    <n v="3.3"/>
    <n v="17"/>
  </r>
  <r>
    <x v="16"/>
    <x v="4"/>
    <x v="1"/>
    <x v="33"/>
    <n v="14"/>
    <n v="5"/>
    <n v="37"/>
  </r>
  <r>
    <x v="17"/>
    <x v="5"/>
    <x v="1"/>
    <x v="33"/>
    <n v="7"/>
    <n v="5.0999999999999996"/>
    <n v="28"/>
  </r>
  <r>
    <x v="18"/>
    <x v="6"/>
    <x v="1"/>
    <x v="33"/>
    <n v="10"/>
    <n v="5.0999999999999996"/>
    <n v="39"/>
  </r>
  <r>
    <x v="19"/>
    <x v="7"/>
    <x v="1"/>
    <x v="33"/>
    <n v="8"/>
    <n v="6.3"/>
    <n v="51"/>
  </r>
  <r>
    <x v="20"/>
    <x v="8"/>
    <x v="1"/>
    <x v="33"/>
    <n v="6"/>
    <n v="7.2"/>
    <n v="37"/>
  </r>
  <r>
    <x v="21"/>
    <x v="9"/>
    <x v="1"/>
    <x v="33"/>
    <n v="9"/>
    <n v="7.5"/>
    <n v="37"/>
  </r>
  <r>
    <x v="22"/>
    <x v="10"/>
    <x v="1"/>
    <x v="33"/>
    <n v="3"/>
    <n v="9.1"/>
    <n v="70"/>
  </r>
  <r>
    <x v="23"/>
    <x v="11"/>
    <x v="1"/>
    <x v="33"/>
    <n v="2"/>
    <n v="7.6"/>
    <n v="80"/>
  </r>
  <r>
    <x v="24"/>
    <x v="0"/>
    <x v="2"/>
    <x v="33"/>
    <n v="4"/>
    <n v="7.9"/>
    <n v="79"/>
  </r>
  <r>
    <x v="25"/>
    <x v="1"/>
    <x v="2"/>
    <x v="33"/>
    <n v="3"/>
    <n v="7.7"/>
    <n v="34"/>
  </r>
  <r>
    <x v="26"/>
    <x v="2"/>
    <x v="2"/>
    <x v="33"/>
    <n v="3"/>
    <n v="10.1"/>
    <n v="34"/>
  </r>
  <r>
    <x v="27"/>
    <x v="3"/>
    <x v="2"/>
    <x v="33"/>
    <n v="7"/>
    <n v="10.199999999999999"/>
    <n v="30"/>
  </r>
  <r>
    <x v="28"/>
    <x v="4"/>
    <x v="2"/>
    <x v="33"/>
    <n v="8"/>
    <n v="11"/>
    <n v="69"/>
  </r>
  <r>
    <x v="29"/>
    <x v="5"/>
    <x v="2"/>
    <x v="33"/>
    <n v="3"/>
    <n v="13"/>
    <n v="27"/>
  </r>
  <r>
    <x v="30"/>
    <x v="6"/>
    <x v="2"/>
    <x v="33"/>
    <n v="4"/>
    <n v="12.3"/>
    <n v="50"/>
  </r>
  <r>
    <x v="31"/>
    <x v="7"/>
    <x v="2"/>
    <x v="33"/>
    <n v="5"/>
    <n v="13.9"/>
    <n v="83"/>
  </r>
  <r>
    <x v="32"/>
    <x v="8"/>
    <x v="2"/>
    <x v="33"/>
    <n v="6"/>
    <n v="12.3"/>
    <n v="42"/>
  </r>
  <r>
    <x v="33"/>
    <x v="9"/>
    <x v="2"/>
    <x v="33"/>
    <n v="5"/>
    <n v="16"/>
    <n v="31"/>
  </r>
  <r>
    <x v="34"/>
    <x v="10"/>
    <x v="2"/>
    <x v="33"/>
    <n v="6"/>
    <n v="14.6"/>
    <n v="80"/>
  </r>
  <r>
    <x v="35"/>
    <x v="11"/>
    <x v="2"/>
    <x v="33"/>
    <n v="3"/>
    <n v="11.4"/>
    <n v="16"/>
  </r>
  <r>
    <x v="36"/>
    <x v="0"/>
    <x v="3"/>
    <x v="33"/>
    <n v="4"/>
    <n v="11.4"/>
    <n v="62"/>
  </r>
  <r>
    <x v="37"/>
    <x v="1"/>
    <x v="3"/>
    <x v="33"/>
    <n v="2"/>
    <n v="11.2"/>
    <n v="198"/>
  </r>
  <r>
    <x v="38"/>
    <x v="2"/>
    <x v="3"/>
    <x v="33"/>
    <n v="3"/>
    <n v="12"/>
    <n v="125"/>
  </r>
  <r>
    <x v="39"/>
    <x v="3"/>
    <x v="3"/>
    <x v="33"/>
    <n v="5"/>
    <n v="12.4"/>
    <n v="26"/>
  </r>
  <r>
    <x v="40"/>
    <x v="4"/>
    <x v="3"/>
    <x v="33"/>
    <n v="4"/>
    <n v="12.4"/>
    <n v="68"/>
  </r>
  <r>
    <x v="41"/>
    <x v="5"/>
    <x v="3"/>
    <x v="33"/>
    <n v="6"/>
    <n v="10.7"/>
    <n v="86"/>
  </r>
  <r>
    <x v="42"/>
    <x v="6"/>
    <x v="3"/>
    <x v="33"/>
    <n v="11"/>
    <n v="11.3"/>
    <n v="43"/>
  </r>
  <r>
    <x v="43"/>
    <x v="7"/>
    <x v="3"/>
    <x v="33"/>
    <n v="6"/>
    <n v="12.4"/>
    <n v="47"/>
  </r>
  <r>
    <x v="44"/>
    <x v="8"/>
    <x v="3"/>
    <x v="33"/>
    <n v="4"/>
    <n v="11.5"/>
    <n v="56"/>
  </r>
  <r>
    <x v="45"/>
    <x v="9"/>
    <x v="3"/>
    <x v="33"/>
    <n v="6"/>
    <n v="9.8000000000000007"/>
    <n v="56"/>
  </r>
  <r>
    <x v="46"/>
    <x v="10"/>
    <x v="3"/>
    <x v="33"/>
    <n v="8"/>
    <n v="9.9"/>
    <n v="59"/>
  </r>
  <r>
    <x v="47"/>
    <x v="11"/>
    <x v="3"/>
    <x v="33"/>
    <n v="5"/>
    <n v="9.9"/>
    <n v="52"/>
  </r>
  <r>
    <x v="48"/>
    <x v="0"/>
    <x v="4"/>
    <x v="33"/>
    <n v="3"/>
    <n v="9.1999999999999993"/>
    <n v="37"/>
  </r>
  <r>
    <x v="49"/>
    <x v="1"/>
    <x v="4"/>
    <x v="33"/>
    <n v="8"/>
    <n v="7.4"/>
    <n v="71"/>
  </r>
  <r>
    <x v="50"/>
    <x v="2"/>
    <x v="4"/>
    <x v="33"/>
    <n v="19"/>
    <n v="6.9"/>
    <n v="52"/>
  </r>
  <r>
    <x v="51"/>
    <x v="3"/>
    <x v="4"/>
    <x v="33"/>
    <n v="10"/>
    <n v="5.0999999999999996"/>
    <n v="64"/>
  </r>
  <r>
    <x v="52"/>
    <x v="4"/>
    <x v="4"/>
    <x v="33"/>
    <n v="6"/>
    <n v="6.9"/>
    <n v="95"/>
  </r>
  <r>
    <x v="53"/>
    <x v="5"/>
    <x v="4"/>
    <x v="33"/>
    <n v="6"/>
    <n v="9.3000000000000007"/>
    <n v="26"/>
  </r>
  <r>
    <x v="54"/>
    <x v="6"/>
    <x v="4"/>
    <x v="33"/>
    <n v="7"/>
    <n v="8.9"/>
    <n v="17"/>
  </r>
  <r>
    <x v="55"/>
    <x v="7"/>
    <x v="4"/>
    <x v="33"/>
    <n v="5"/>
    <n v="9.1"/>
    <n v="67"/>
  </r>
  <r>
    <x v="56"/>
    <x v="8"/>
    <x v="4"/>
    <x v="33"/>
    <n v="5"/>
    <n v="9.6999999999999993"/>
    <n v="98"/>
  </r>
  <r>
    <x v="57"/>
    <x v="9"/>
    <x v="4"/>
    <x v="33"/>
    <n v="3"/>
    <n v="10.6"/>
    <n v="81"/>
  </r>
  <r>
    <x v="58"/>
    <x v="10"/>
    <x v="4"/>
    <x v="33"/>
    <n v="2"/>
    <n v="9.4"/>
    <n v="25"/>
  </r>
  <r>
    <x v="59"/>
    <x v="11"/>
    <x v="4"/>
    <x v="33"/>
    <n v="5"/>
    <n v="9.1999999999999993"/>
    <n v="19"/>
  </r>
  <r>
    <x v="60"/>
    <x v="0"/>
    <x v="5"/>
    <x v="33"/>
    <n v="7"/>
    <n v="10.199999999999999"/>
    <n v="36"/>
  </r>
  <r>
    <x v="61"/>
    <x v="1"/>
    <x v="5"/>
    <x v="33"/>
    <n v="1"/>
    <n v="11.5"/>
    <n v="114"/>
  </r>
  <r>
    <x v="62"/>
    <x v="2"/>
    <x v="5"/>
    <x v="33"/>
    <n v="6"/>
    <n v="11.3"/>
    <n v="49"/>
  </r>
  <r>
    <x v="63"/>
    <x v="3"/>
    <x v="5"/>
    <x v="33"/>
    <n v="7"/>
    <n v="12.6"/>
    <n v="22"/>
  </r>
  <r>
    <x v="64"/>
    <x v="4"/>
    <x v="5"/>
    <x v="33"/>
    <n v="8"/>
    <n v="9.8000000000000007"/>
    <n v="64"/>
  </r>
  <r>
    <x v="65"/>
    <x v="5"/>
    <x v="5"/>
    <x v="33"/>
    <n v="7"/>
    <n v="10.5"/>
    <n v="59"/>
  </r>
  <r>
    <x v="66"/>
    <x v="6"/>
    <x v="5"/>
    <x v="33"/>
    <n v="5"/>
    <n v="10"/>
    <n v="67"/>
  </r>
  <r>
    <x v="67"/>
    <x v="7"/>
    <x v="5"/>
    <x v="33"/>
    <n v="3"/>
    <n v="10.1"/>
    <n v="16"/>
  </r>
  <r>
    <x v="68"/>
    <x v="8"/>
    <x v="5"/>
    <x v="33"/>
    <n v="0"/>
    <n v="11.8"/>
    <m/>
  </r>
  <r>
    <x v="69"/>
    <x v="9"/>
    <x v="5"/>
    <x v="33"/>
    <n v="4"/>
    <n v="11.4"/>
    <n v="76"/>
  </r>
  <r>
    <x v="70"/>
    <x v="10"/>
    <x v="5"/>
    <x v="33"/>
    <n v="7"/>
    <n v="12.2"/>
    <n v="45"/>
  </r>
  <r>
    <x v="71"/>
    <x v="11"/>
    <x v="5"/>
    <x v="33"/>
    <n v="5"/>
    <n v="10.5"/>
    <n v="47"/>
  </r>
  <r>
    <x v="72"/>
    <x v="0"/>
    <x v="6"/>
    <x v="33"/>
    <n v="7"/>
    <n v="10.6"/>
    <n v="61"/>
  </r>
  <r>
    <x v="73"/>
    <x v="1"/>
    <x v="6"/>
    <x v="33"/>
    <n v="7"/>
    <n v="7.5"/>
    <n v="48"/>
  </r>
  <r>
    <x v="74"/>
    <x v="2"/>
    <x v="6"/>
    <x v="33"/>
    <n v="4"/>
    <n v="8.5"/>
    <n v="84"/>
  </r>
  <r>
    <x v="75"/>
    <x v="3"/>
    <x v="6"/>
    <x v="33"/>
    <n v="7"/>
    <n v="7.9"/>
    <n v="12"/>
  </r>
  <r>
    <x v="76"/>
    <x v="4"/>
    <x v="6"/>
    <x v="33"/>
    <n v="6"/>
    <n v="6.7"/>
    <n v="41"/>
  </r>
  <r>
    <x v="77"/>
    <x v="5"/>
    <x v="6"/>
    <x v="33"/>
    <n v="5"/>
    <n v="6.2"/>
    <n v="40"/>
  </r>
  <r>
    <x v="78"/>
    <x v="6"/>
    <x v="6"/>
    <x v="33"/>
    <n v="8"/>
    <n v="5.4"/>
    <n v="30"/>
  </r>
  <r>
    <x v="79"/>
    <x v="7"/>
    <x v="6"/>
    <x v="33"/>
    <n v="6"/>
    <n v="5"/>
    <n v="41"/>
  </r>
  <r>
    <x v="80"/>
    <x v="8"/>
    <x v="6"/>
    <x v="33"/>
    <n v="2"/>
    <n v="5.7"/>
    <n v="27"/>
  </r>
  <r>
    <x v="81"/>
    <x v="9"/>
    <x v="6"/>
    <x v="33"/>
    <n v="5"/>
    <n v="7.6"/>
    <n v="19"/>
  </r>
  <r>
    <x v="82"/>
    <x v="10"/>
    <x v="6"/>
    <x v="33"/>
    <n v="5"/>
    <n v="6.1"/>
    <n v="111"/>
  </r>
  <r>
    <x v="83"/>
    <x v="11"/>
    <x v="6"/>
    <x v="33"/>
    <n v="6"/>
    <n v="6.1"/>
    <n v="96"/>
  </r>
  <r>
    <x v="84"/>
    <x v="0"/>
    <x v="7"/>
    <x v="33"/>
    <n v="4"/>
    <n v="5.7"/>
    <n v="32"/>
  </r>
  <r>
    <x v="85"/>
    <x v="1"/>
    <x v="7"/>
    <x v="33"/>
    <n v="5"/>
    <n v="6.4"/>
    <n v="35"/>
  </r>
  <r>
    <x v="86"/>
    <x v="2"/>
    <x v="7"/>
    <x v="33"/>
    <n v="4"/>
    <n v="6.3"/>
    <n v="26"/>
  </r>
  <r>
    <x v="87"/>
    <x v="3"/>
    <x v="7"/>
    <x v="33"/>
    <n v="5"/>
    <n v="6.6"/>
    <n v="18"/>
  </r>
  <r>
    <x v="88"/>
    <x v="4"/>
    <x v="7"/>
    <x v="33"/>
    <n v="13"/>
    <n v="5.8"/>
    <n v="28"/>
  </r>
  <r>
    <x v="89"/>
    <x v="5"/>
    <x v="7"/>
    <x v="33"/>
    <n v="7"/>
    <n v="5.9"/>
    <n v="41"/>
  </r>
  <r>
    <x v="90"/>
    <x v="6"/>
    <x v="7"/>
    <x v="33"/>
    <n v="9"/>
    <n v="5.6"/>
    <n v="38"/>
  </r>
  <r>
    <x v="91"/>
    <x v="7"/>
    <x v="7"/>
    <x v="33"/>
    <n v="12"/>
    <n v="5.7"/>
    <n v="17"/>
  </r>
  <r>
    <x v="92"/>
    <x v="8"/>
    <x v="7"/>
    <x v="33"/>
    <n v="6"/>
    <n v="5.6"/>
    <n v="44"/>
  </r>
  <r>
    <x v="93"/>
    <x v="9"/>
    <x v="7"/>
    <x v="33"/>
    <n v="8"/>
    <n v="4.5999999999999996"/>
    <n v="22"/>
  </r>
  <r>
    <x v="94"/>
    <x v="10"/>
    <x v="7"/>
    <x v="33"/>
    <n v="9"/>
    <n v="5.3"/>
    <n v="96"/>
  </r>
  <r>
    <x v="95"/>
    <x v="11"/>
    <x v="7"/>
    <x v="33"/>
    <n v="3"/>
    <n v="3.7"/>
    <n v="19"/>
  </r>
  <r>
    <x v="96"/>
    <x v="0"/>
    <x v="8"/>
    <x v="33"/>
    <n v="4"/>
    <n v="3.8"/>
    <n v="43"/>
  </r>
  <r>
    <x v="97"/>
    <x v="1"/>
    <x v="8"/>
    <x v="33"/>
    <n v="8"/>
    <n v="3.8"/>
    <n v="29"/>
  </r>
  <r>
    <x v="98"/>
    <x v="2"/>
    <x v="8"/>
    <x v="33"/>
    <n v="10"/>
    <n v="2.6"/>
    <n v="28"/>
  </r>
  <r>
    <x v="99"/>
    <x v="3"/>
    <x v="8"/>
    <x v="33"/>
    <n v="12"/>
    <n v="2.7"/>
    <n v="34"/>
  </r>
  <r>
    <x v="100"/>
    <x v="4"/>
    <x v="8"/>
    <x v="33"/>
    <n v="6"/>
    <n v="3.4"/>
    <n v="19"/>
  </r>
  <r>
    <x v="101"/>
    <x v="5"/>
    <x v="8"/>
    <x v="33"/>
    <n v="5"/>
    <n v="3.9"/>
    <n v="33"/>
  </r>
  <r>
    <x v="102"/>
    <x v="6"/>
    <x v="8"/>
    <x v="33"/>
    <n v="5"/>
    <n v="5.2"/>
    <n v="6"/>
  </r>
  <r>
    <x v="103"/>
    <x v="7"/>
    <x v="8"/>
    <x v="33"/>
    <n v="5"/>
    <n v="5.9"/>
    <n v="14"/>
  </r>
  <r>
    <x v="104"/>
    <x v="8"/>
    <x v="8"/>
    <x v="33"/>
    <n v="3"/>
    <n v="6.3"/>
    <n v="75"/>
  </r>
  <r>
    <x v="105"/>
    <x v="9"/>
    <x v="8"/>
    <x v="33"/>
    <n v="6"/>
    <n v="5.6"/>
    <n v="68"/>
  </r>
  <r>
    <x v="106"/>
    <x v="10"/>
    <x v="8"/>
    <x v="33"/>
    <n v="10"/>
    <n v="4.5999999999999996"/>
    <n v="24"/>
  </r>
  <r>
    <x v="107"/>
    <x v="11"/>
    <x v="8"/>
    <x v="33"/>
    <n v="10"/>
    <n v="3.6"/>
    <n v="64"/>
  </r>
  <r>
    <x v="108"/>
    <x v="0"/>
    <x v="9"/>
    <x v="33"/>
    <n v="6"/>
    <n v="3"/>
    <n v="70"/>
  </r>
  <r>
    <x v="109"/>
    <x v="1"/>
    <x v="9"/>
    <x v="33"/>
    <n v="2"/>
    <n v="4"/>
    <n v="52"/>
  </r>
  <r>
    <x v="110"/>
    <x v="2"/>
    <x v="9"/>
    <x v="33"/>
    <n v="5"/>
    <n v="4.4000000000000004"/>
    <n v="44"/>
  </r>
  <r>
    <x v="111"/>
    <x v="3"/>
    <x v="9"/>
    <x v="33"/>
    <n v="9"/>
    <n v="3.7"/>
    <n v="25"/>
  </r>
  <r>
    <x v="112"/>
    <x v="4"/>
    <x v="9"/>
    <x v="33"/>
    <n v="5"/>
    <n v="3.1"/>
    <n v="34"/>
  </r>
  <r>
    <x v="113"/>
    <x v="5"/>
    <x v="9"/>
    <x v="33"/>
    <n v="11"/>
    <n v="2.2000000000000002"/>
    <n v="37"/>
  </r>
  <r>
    <x v="114"/>
    <x v="6"/>
    <x v="9"/>
    <x v="33"/>
    <n v="12"/>
    <n v="2.7"/>
    <n v="19"/>
  </r>
  <r>
    <x v="115"/>
    <x v="7"/>
    <x v="9"/>
    <x v="33"/>
    <n v="8"/>
    <n v="2.2999999999999998"/>
    <n v="8"/>
  </r>
  <r>
    <x v="116"/>
    <x v="8"/>
    <x v="9"/>
    <x v="33"/>
    <n v="17"/>
    <n v="2.2999999999999998"/>
    <n v="18"/>
  </r>
  <r>
    <x v="117"/>
    <x v="9"/>
    <x v="9"/>
    <x v="33"/>
    <n v="6"/>
    <n v="2.9"/>
    <n v="16"/>
  </r>
  <r>
    <x v="118"/>
    <x v="10"/>
    <x v="9"/>
    <x v="33"/>
    <n v="4"/>
    <n v="3.5"/>
    <n v="14"/>
  </r>
  <r>
    <x v="119"/>
    <x v="11"/>
    <x v="9"/>
    <x v="33"/>
    <n v="6"/>
    <n v="2.4"/>
    <n v="11"/>
  </r>
  <r>
    <x v="120"/>
    <x v="0"/>
    <x v="10"/>
    <x v="33"/>
    <n v="10"/>
    <n v="2.8"/>
    <n v="27"/>
  </r>
  <r>
    <x v="121"/>
    <x v="1"/>
    <x v="10"/>
    <x v="33"/>
    <n v="8"/>
    <n v="2.2999999999999998"/>
    <n v="43"/>
  </r>
  <r>
    <x v="122"/>
    <x v="2"/>
    <x v="10"/>
    <x v="33"/>
    <n v="13"/>
    <n v="1.6"/>
    <n v="16"/>
  </r>
  <r>
    <x v="123"/>
    <x v="3"/>
    <x v="10"/>
    <x v="33"/>
    <n v="8"/>
    <n v="2.2000000000000002"/>
    <n v="9"/>
  </r>
  <r>
    <x v="124"/>
    <x v="4"/>
    <x v="10"/>
    <x v="33"/>
    <n v="7"/>
    <n v="1.6"/>
    <n v="16"/>
  </r>
  <r>
    <x v="125"/>
    <x v="5"/>
    <x v="10"/>
    <x v="33"/>
    <n v="16"/>
    <n v="1.4"/>
    <n v="7"/>
  </r>
  <r>
    <x v="126"/>
    <x v="6"/>
    <x v="10"/>
    <x v="33"/>
    <n v="12"/>
    <n v="2.2999999999999998"/>
    <n v="7"/>
  </r>
  <r>
    <x v="127"/>
    <x v="7"/>
    <x v="10"/>
    <x v="33"/>
    <n v="6"/>
    <n v="2.9"/>
    <n v="5"/>
  </r>
  <r>
    <x v="128"/>
    <x v="8"/>
    <x v="10"/>
    <x v="33"/>
    <n v="9"/>
    <n v="3.2"/>
    <n v="7"/>
  </r>
  <r>
    <x v="129"/>
    <x v="9"/>
    <x v="10"/>
    <x v="33"/>
    <n v="6"/>
    <n v="4.0999999999999996"/>
    <n v="36"/>
  </r>
  <r>
    <x v="130"/>
    <x v="10"/>
    <x v="10"/>
    <x v="33"/>
    <n v="9"/>
    <n v="3.3"/>
    <n v="24"/>
  </r>
  <r>
    <x v="131"/>
    <x v="11"/>
    <x v="10"/>
    <x v="33"/>
    <n v="7"/>
    <n v="2.6"/>
    <n v="25"/>
  </r>
  <r>
    <x v="132"/>
    <x v="0"/>
    <x v="11"/>
    <x v="33"/>
    <n v="9"/>
    <n v="1.9"/>
    <n v="52"/>
  </r>
  <r>
    <x v="133"/>
    <x v="1"/>
    <x v="11"/>
    <x v="33"/>
    <n v="10"/>
    <n v="2"/>
    <n v="44"/>
  </r>
  <r>
    <x v="134"/>
    <x v="2"/>
    <x v="11"/>
    <x v="33"/>
    <n v="5"/>
    <n v="1.2"/>
    <n v="6"/>
  </r>
  <r>
    <x v="135"/>
    <x v="3"/>
    <x v="11"/>
    <x v="33"/>
    <n v="10"/>
    <n v="1.4"/>
    <n v="42"/>
  </r>
  <r>
    <x v="136"/>
    <x v="4"/>
    <x v="11"/>
    <x v="33"/>
    <n v="13"/>
    <n v="1.7"/>
    <n v="7"/>
  </r>
  <r>
    <x v="137"/>
    <x v="5"/>
    <x v="11"/>
    <x v="33"/>
    <n v="12"/>
    <n v="1.7"/>
    <n v="7"/>
  </r>
  <r>
    <x v="138"/>
    <x v="6"/>
    <x v="11"/>
    <x v="33"/>
    <n v="13"/>
    <n v="1.8"/>
    <n v="9"/>
  </r>
  <r>
    <x v="139"/>
    <x v="7"/>
    <x v="11"/>
    <x v="33"/>
    <n v="11"/>
    <n v="1.8"/>
    <n v="6"/>
  </r>
  <r>
    <x v="140"/>
    <x v="8"/>
    <x v="11"/>
    <x v="33"/>
    <n v="9"/>
    <n v="1.7"/>
    <n v="10"/>
  </r>
  <r>
    <x v="141"/>
    <x v="9"/>
    <x v="11"/>
    <x v="33"/>
    <n v="12"/>
    <n v="1.3"/>
    <n v="10"/>
  </r>
  <r>
    <x v="142"/>
    <x v="10"/>
    <x v="11"/>
    <x v="33"/>
    <n v="9"/>
    <n v="1.3"/>
    <n v="18"/>
  </r>
  <r>
    <x v="143"/>
    <x v="11"/>
    <x v="11"/>
    <x v="33"/>
    <n v="6"/>
    <n v="0.7"/>
    <n v="34"/>
  </r>
  <r>
    <x v="144"/>
    <x v="0"/>
    <x v="12"/>
    <x v="33"/>
    <n v="11"/>
    <n v="0.5"/>
    <n v="16"/>
  </r>
  <r>
    <x v="145"/>
    <x v="1"/>
    <x v="12"/>
    <x v="33"/>
    <n v="11"/>
    <n v="0.5"/>
    <n v="11"/>
  </r>
  <r>
    <x v="146"/>
    <x v="2"/>
    <x v="12"/>
    <x v="33"/>
    <n v="10"/>
    <n v="0.8"/>
    <n v="10"/>
  </r>
  <r>
    <x v="147"/>
    <x v="3"/>
    <x v="12"/>
    <x v="33"/>
    <n v="9"/>
    <n v="0.8"/>
    <n v="4"/>
  </r>
  <r>
    <x v="148"/>
    <x v="4"/>
    <x v="12"/>
    <x v="33"/>
    <n v="8"/>
    <n v="1.2"/>
    <n v="5"/>
  </r>
  <r>
    <x v="149"/>
    <x v="5"/>
    <x v="12"/>
    <x v="33"/>
    <n v="11"/>
    <n v="1.1000000000000001"/>
    <n v="6"/>
  </r>
  <r>
    <x v="150"/>
    <x v="6"/>
    <x v="12"/>
    <x v="33"/>
    <n v="11"/>
    <n v="1.5"/>
    <n v="5"/>
  </r>
  <r>
    <x v="151"/>
    <x v="7"/>
    <x v="12"/>
    <x v="33"/>
    <n v="8"/>
    <n v="1.8"/>
    <n v="5"/>
  </r>
  <r>
    <x v="152"/>
    <x v="8"/>
    <x v="12"/>
    <x v="33"/>
    <n v="5"/>
    <n v="1.8"/>
    <n v="5"/>
  </r>
  <r>
    <x v="153"/>
    <x v="9"/>
    <x v="12"/>
    <x v="33"/>
    <n v="10"/>
    <n v="1.9"/>
    <n v="23"/>
  </r>
  <r>
    <x v="154"/>
    <x v="10"/>
    <x v="12"/>
    <x v="33"/>
    <n v="10"/>
    <n v="2.2999999999999998"/>
    <n v="16"/>
  </r>
  <r>
    <x v="155"/>
    <x v="11"/>
    <x v="12"/>
    <x v="33"/>
    <n v="5"/>
    <n v="1.4"/>
    <n v="19"/>
  </r>
  <r>
    <x v="156"/>
    <x v="0"/>
    <x v="13"/>
    <x v="33"/>
    <n v="10"/>
    <n v="0.7"/>
    <n v="19"/>
  </r>
  <r>
    <x v="157"/>
    <x v="1"/>
    <x v="13"/>
    <x v="33"/>
    <n v="5"/>
    <n v="0.5"/>
    <n v="57"/>
  </r>
  <r>
    <x v="158"/>
    <x v="2"/>
    <x v="13"/>
    <x v="33"/>
    <n v="9"/>
    <n v="0.7"/>
    <n v="6"/>
  </r>
  <r>
    <x v="159"/>
    <x v="3"/>
    <x v="13"/>
    <x v="33"/>
    <n v="10"/>
    <n v="1"/>
    <n v="4"/>
  </r>
  <r>
    <x v="160"/>
    <x v="4"/>
    <x v="13"/>
    <x v="33"/>
    <n v="12"/>
    <n v="0.3"/>
    <n v="6"/>
  </r>
  <r>
    <x v="161"/>
    <x v="5"/>
    <x v="13"/>
    <x v="33"/>
    <n v="12"/>
    <n v="1"/>
    <n v="6"/>
  </r>
  <r>
    <x v="162"/>
    <x v="6"/>
    <x v="13"/>
    <x v="33"/>
    <n v="10"/>
    <n v="0.9"/>
    <n v="4"/>
  </r>
  <r>
    <x v="164"/>
    <x v="8"/>
    <x v="13"/>
    <x v="33"/>
    <n v="12"/>
    <n v="1.9"/>
    <n v="7"/>
  </r>
  <r>
    <x v="165"/>
    <x v="9"/>
    <x v="13"/>
    <x v="33"/>
    <n v="10"/>
    <n v="1.4"/>
    <n v="11"/>
  </r>
  <r>
    <x v="0"/>
    <x v="0"/>
    <x v="0"/>
    <x v="34"/>
    <n v="0"/>
    <n v="1.4"/>
    <m/>
  </r>
  <r>
    <x v="1"/>
    <x v="1"/>
    <x v="0"/>
    <x v="34"/>
    <n v="0"/>
    <n v="2.1"/>
    <m/>
  </r>
  <r>
    <x v="2"/>
    <x v="2"/>
    <x v="0"/>
    <x v="34"/>
    <n v="1"/>
    <n v="1.4"/>
    <n v="36"/>
  </r>
  <r>
    <x v="3"/>
    <x v="3"/>
    <x v="0"/>
    <x v="34"/>
    <n v="2"/>
    <n v="3"/>
    <n v="44"/>
  </r>
  <r>
    <x v="4"/>
    <x v="4"/>
    <x v="0"/>
    <x v="34"/>
    <n v="1"/>
    <n v="3.7"/>
    <n v="28"/>
  </r>
  <r>
    <x v="5"/>
    <x v="5"/>
    <x v="0"/>
    <x v="34"/>
    <n v="2"/>
    <n v="5"/>
    <n v="8"/>
  </r>
  <r>
    <x v="6"/>
    <x v="6"/>
    <x v="0"/>
    <x v="34"/>
    <n v="1"/>
    <n v="4.5999999999999996"/>
    <n v="0"/>
  </r>
  <r>
    <x v="7"/>
    <x v="7"/>
    <x v="0"/>
    <x v="34"/>
    <n v="3"/>
    <n v="4"/>
    <n v="25"/>
  </r>
  <r>
    <x v="8"/>
    <x v="8"/>
    <x v="0"/>
    <x v="34"/>
    <n v="4"/>
    <n v="3.5"/>
    <n v="28"/>
  </r>
  <r>
    <x v="9"/>
    <x v="9"/>
    <x v="0"/>
    <x v="34"/>
    <n v="1"/>
    <n v="4.0999999999999996"/>
    <n v="25"/>
  </r>
  <r>
    <x v="10"/>
    <x v="10"/>
    <x v="0"/>
    <x v="34"/>
    <n v="2"/>
    <n v="3.8"/>
    <n v="59"/>
  </r>
  <r>
    <x v="11"/>
    <x v="11"/>
    <x v="0"/>
    <x v="34"/>
    <n v="0"/>
    <n v="6.3"/>
    <m/>
  </r>
  <r>
    <x v="12"/>
    <x v="0"/>
    <x v="1"/>
    <x v="34"/>
    <n v="1"/>
    <n v="8.6"/>
    <n v="42"/>
  </r>
  <r>
    <x v="13"/>
    <x v="1"/>
    <x v="1"/>
    <x v="34"/>
    <n v="2"/>
    <n v="6.1"/>
    <n v="100"/>
  </r>
  <r>
    <x v="14"/>
    <x v="2"/>
    <x v="1"/>
    <x v="34"/>
    <n v="1"/>
    <n v="5.0999999999999996"/>
    <n v="11"/>
  </r>
  <r>
    <x v="15"/>
    <x v="3"/>
    <x v="1"/>
    <x v="34"/>
    <n v="0"/>
    <n v="6.7"/>
    <m/>
  </r>
  <r>
    <x v="16"/>
    <x v="4"/>
    <x v="1"/>
    <x v="34"/>
    <n v="2"/>
    <n v="5.6"/>
    <n v="25"/>
  </r>
  <r>
    <x v="17"/>
    <x v="5"/>
    <x v="1"/>
    <x v="34"/>
    <n v="4"/>
    <n v="7.2"/>
    <n v="40"/>
  </r>
  <r>
    <x v="18"/>
    <x v="6"/>
    <x v="1"/>
    <x v="34"/>
    <n v="0"/>
    <n v="7.4"/>
    <m/>
  </r>
  <r>
    <x v="19"/>
    <x v="7"/>
    <x v="1"/>
    <x v="34"/>
    <n v="1"/>
    <n v="6.7"/>
    <n v="29"/>
  </r>
  <r>
    <x v="20"/>
    <x v="8"/>
    <x v="1"/>
    <x v="34"/>
    <n v="3"/>
    <n v="7"/>
    <n v="45"/>
  </r>
  <r>
    <x v="21"/>
    <x v="9"/>
    <x v="1"/>
    <x v="34"/>
    <n v="1"/>
    <n v="8.6999999999999993"/>
    <n v="91"/>
  </r>
  <r>
    <x v="22"/>
    <x v="10"/>
    <x v="1"/>
    <x v="34"/>
    <n v="1"/>
    <n v="9.9"/>
    <n v="74"/>
  </r>
  <r>
    <x v="23"/>
    <x v="11"/>
    <x v="1"/>
    <x v="34"/>
    <n v="4"/>
    <n v="8"/>
    <n v="20"/>
  </r>
  <r>
    <x v="24"/>
    <x v="0"/>
    <x v="2"/>
    <x v="34"/>
    <n v="0"/>
    <n v="8.4"/>
    <m/>
  </r>
  <r>
    <x v="25"/>
    <x v="1"/>
    <x v="2"/>
    <x v="34"/>
    <n v="3"/>
    <n v="9.6999999999999993"/>
    <n v="108"/>
  </r>
  <r>
    <x v="26"/>
    <x v="2"/>
    <x v="2"/>
    <x v="34"/>
    <n v="2"/>
    <n v="11.6"/>
    <n v="39"/>
  </r>
  <r>
    <x v="27"/>
    <x v="3"/>
    <x v="2"/>
    <x v="34"/>
    <n v="2"/>
    <n v="11.6"/>
    <n v="70"/>
  </r>
  <r>
    <x v="28"/>
    <x v="4"/>
    <x v="2"/>
    <x v="34"/>
    <n v="2"/>
    <n v="12.1"/>
    <n v="107"/>
  </r>
  <r>
    <x v="29"/>
    <x v="5"/>
    <x v="2"/>
    <x v="34"/>
    <n v="1"/>
    <n v="8.9"/>
    <n v="52"/>
  </r>
  <r>
    <x v="30"/>
    <x v="6"/>
    <x v="2"/>
    <x v="34"/>
    <n v="1"/>
    <n v="9.6999999999999993"/>
    <n v="56"/>
  </r>
  <r>
    <x v="31"/>
    <x v="7"/>
    <x v="2"/>
    <x v="34"/>
    <n v="0"/>
    <n v="9.9"/>
    <m/>
  </r>
  <r>
    <x v="32"/>
    <x v="8"/>
    <x v="2"/>
    <x v="34"/>
    <n v="4"/>
    <n v="9.3000000000000007"/>
    <n v="40"/>
  </r>
  <r>
    <x v="33"/>
    <x v="9"/>
    <x v="2"/>
    <x v="34"/>
    <n v="2"/>
    <n v="10"/>
    <n v="105"/>
  </r>
  <r>
    <x v="34"/>
    <x v="10"/>
    <x v="2"/>
    <x v="34"/>
    <n v="0"/>
    <n v="8.8000000000000007"/>
    <m/>
  </r>
  <r>
    <x v="35"/>
    <x v="11"/>
    <x v="2"/>
    <x v="34"/>
    <n v="0"/>
    <n v="7.9"/>
    <m/>
  </r>
  <r>
    <x v="36"/>
    <x v="0"/>
    <x v="3"/>
    <x v="34"/>
    <n v="1"/>
    <n v="7.5"/>
    <n v="56"/>
  </r>
  <r>
    <x v="37"/>
    <x v="1"/>
    <x v="3"/>
    <x v="34"/>
    <n v="0"/>
    <n v="9.4"/>
    <m/>
  </r>
  <r>
    <x v="38"/>
    <x v="2"/>
    <x v="3"/>
    <x v="34"/>
    <n v="3"/>
    <n v="7.2"/>
    <n v="26"/>
  </r>
  <r>
    <x v="39"/>
    <x v="3"/>
    <x v="3"/>
    <x v="34"/>
    <n v="1"/>
    <n v="10.199999999999999"/>
    <n v="6"/>
  </r>
  <r>
    <x v="40"/>
    <x v="4"/>
    <x v="3"/>
    <x v="34"/>
    <n v="0"/>
    <n v="8.5"/>
    <m/>
  </r>
  <r>
    <x v="41"/>
    <x v="5"/>
    <x v="3"/>
    <x v="34"/>
    <n v="3"/>
    <n v="7.7"/>
    <n v="11"/>
  </r>
  <r>
    <x v="42"/>
    <x v="6"/>
    <x v="3"/>
    <x v="34"/>
    <n v="1"/>
    <n v="9.6999999999999993"/>
    <n v="158"/>
  </r>
  <r>
    <x v="43"/>
    <x v="7"/>
    <x v="3"/>
    <x v="34"/>
    <n v="1"/>
    <n v="10.5"/>
    <n v="205"/>
  </r>
  <r>
    <x v="44"/>
    <x v="8"/>
    <x v="3"/>
    <x v="34"/>
    <n v="0"/>
    <n v="11"/>
    <m/>
  </r>
  <r>
    <x v="45"/>
    <x v="9"/>
    <x v="3"/>
    <x v="34"/>
    <n v="1"/>
    <n v="12"/>
    <n v="77"/>
  </r>
  <r>
    <x v="46"/>
    <x v="10"/>
    <x v="3"/>
    <x v="34"/>
    <n v="0"/>
    <n v="11.5"/>
    <m/>
  </r>
  <r>
    <x v="47"/>
    <x v="11"/>
    <x v="3"/>
    <x v="34"/>
    <n v="1"/>
    <n v="8.9"/>
    <n v="79"/>
  </r>
  <r>
    <x v="48"/>
    <x v="0"/>
    <x v="4"/>
    <x v="34"/>
    <n v="0"/>
    <n v="9.5"/>
    <m/>
  </r>
  <r>
    <x v="49"/>
    <x v="1"/>
    <x v="4"/>
    <x v="34"/>
    <n v="1"/>
    <n v="10.6"/>
    <n v="31"/>
  </r>
  <r>
    <x v="50"/>
    <x v="2"/>
    <x v="4"/>
    <x v="34"/>
    <n v="2"/>
    <n v="10.6"/>
    <n v="101"/>
  </r>
  <r>
    <x v="51"/>
    <x v="3"/>
    <x v="4"/>
    <x v="34"/>
    <n v="3"/>
    <n v="12.5"/>
    <n v="22"/>
  </r>
  <r>
    <x v="52"/>
    <x v="4"/>
    <x v="4"/>
    <x v="34"/>
    <n v="1"/>
    <n v="24"/>
    <n v="13"/>
  </r>
  <r>
    <x v="53"/>
    <x v="5"/>
    <x v="4"/>
    <x v="34"/>
    <n v="1"/>
    <n v="27.4"/>
    <n v="10"/>
  </r>
  <r>
    <x v="54"/>
    <x v="6"/>
    <x v="4"/>
    <x v="34"/>
    <n v="1"/>
    <n v="19.399999999999999"/>
    <n v="71"/>
  </r>
  <r>
    <x v="55"/>
    <x v="7"/>
    <x v="4"/>
    <x v="34"/>
    <n v="0"/>
    <n v="19.399999999999999"/>
    <m/>
  </r>
  <r>
    <x v="56"/>
    <x v="8"/>
    <x v="4"/>
    <x v="34"/>
    <n v="1"/>
    <n v="18.3"/>
    <n v="24"/>
  </r>
  <r>
    <x v="57"/>
    <x v="9"/>
    <x v="4"/>
    <x v="34"/>
    <n v="2"/>
    <n v="18.100000000000001"/>
    <n v="115"/>
  </r>
  <r>
    <x v="58"/>
    <x v="10"/>
    <x v="4"/>
    <x v="34"/>
    <n v="1"/>
    <n v="15"/>
    <n v="29"/>
  </r>
  <r>
    <x v="59"/>
    <x v="11"/>
    <x v="4"/>
    <x v="34"/>
    <n v="0"/>
    <n v="13.5"/>
    <m/>
  </r>
  <r>
    <x v="60"/>
    <x v="0"/>
    <x v="5"/>
    <x v="34"/>
    <n v="0"/>
    <n v="17.2"/>
    <m/>
  </r>
  <r>
    <x v="61"/>
    <x v="1"/>
    <x v="5"/>
    <x v="34"/>
    <n v="1"/>
    <n v="20.7"/>
    <n v="70"/>
  </r>
  <r>
    <x v="62"/>
    <x v="2"/>
    <x v="5"/>
    <x v="34"/>
    <n v="0"/>
    <n v="19.600000000000001"/>
    <m/>
  </r>
  <r>
    <x v="63"/>
    <x v="3"/>
    <x v="5"/>
    <x v="34"/>
    <n v="1"/>
    <n v="14.7"/>
    <n v="236"/>
  </r>
  <r>
    <x v="64"/>
    <x v="4"/>
    <x v="5"/>
    <x v="34"/>
    <n v="3"/>
    <n v="15.9"/>
    <n v="32"/>
  </r>
  <r>
    <x v="65"/>
    <x v="5"/>
    <x v="5"/>
    <x v="34"/>
    <n v="1"/>
    <n v="14.8"/>
    <n v="14"/>
  </r>
  <r>
    <x v="66"/>
    <x v="6"/>
    <x v="5"/>
    <x v="34"/>
    <n v="1"/>
    <n v="16.7"/>
    <n v="69"/>
  </r>
  <r>
    <x v="67"/>
    <x v="7"/>
    <x v="5"/>
    <x v="34"/>
    <n v="2"/>
    <n v="16.7"/>
    <n v="12"/>
  </r>
  <r>
    <x v="68"/>
    <x v="8"/>
    <x v="5"/>
    <x v="34"/>
    <n v="1"/>
    <n v="16.100000000000001"/>
    <n v="32"/>
  </r>
  <r>
    <x v="69"/>
    <x v="9"/>
    <x v="5"/>
    <x v="34"/>
    <n v="1"/>
    <n v="12.5"/>
    <n v="89"/>
  </r>
  <r>
    <x v="70"/>
    <x v="10"/>
    <x v="5"/>
    <x v="34"/>
    <n v="0"/>
    <n v="18"/>
    <m/>
  </r>
  <r>
    <x v="71"/>
    <x v="11"/>
    <x v="5"/>
    <x v="34"/>
    <n v="1"/>
    <n v="12.4"/>
    <n v="31"/>
  </r>
  <r>
    <x v="72"/>
    <x v="0"/>
    <x v="6"/>
    <x v="34"/>
    <n v="0"/>
    <n v="12.4"/>
    <m/>
  </r>
  <r>
    <x v="73"/>
    <x v="1"/>
    <x v="6"/>
    <x v="34"/>
    <n v="1"/>
    <n v="10.5"/>
    <n v="118"/>
  </r>
  <r>
    <x v="74"/>
    <x v="2"/>
    <x v="6"/>
    <x v="34"/>
    <n v="1"/>
    <n v="10"/>
    <n v="324"/>
  </r>
  <r>
    <x v="75"/>
    <x v="3"/>
    <x v="6"/>
    <x v="34"/>
    <n v="0"/>
    <n v="12"/>
    <m/>
  </r>
  <r>
    <x v="76"/>
    <x v="4"/>
    <x v="6"/>
    <x v="34"/>
    <n v="0"/>
    <n v="12"/>
    <m/>
  </r>
  <r>
    <x v="77"/>
    <x v="5"/>
    <x v="6"/>
    <x v="34"/>
    <n v="1"/>
    <n v="11.7"/>
    <n v="113"/>
  </r>
  <r>
    <x v="78"/>
    <x v="6"/>
    <x v="6"/>
    <x v="34"/>
    <n v="0"/>
    <n v="10.3"/>
    <m/>
  </r>
  <r>
    <x v="79"/>
    <x v="7"/>
    <x v="6"/>
    <x v="34"/>
    <n v="0"/>
    <n v="10.7"/>
    <m/>
  </r>
  <r>
    <x v="80"/>
    <x v="8"/>
    <x v="6"/>
    <x v="34"/>
    <n v="1"/>
    <n v="9"/>
    <n v="5"/>
  </r>
  <r>
    <x v="81"/>
    <x v="9"/>
    <x v="6"/>
    <x v="34"/>
    <n v="0"/>
    <n v="9"/>
    <m/>
  </r>
  <r>
    <x v="82"/>
    <x v="10"/>
    <x v="6"/>
    <x v="34"/>
    <n v="0"/>
    <n v="7.5"/>
    <m/>
  </r>
  <r>
    <x v="83"/>
    <x v="11"/>
    <x v="6"/>
    <x v="34"/>
    <n v="1"/>
    <n v="6.8"/>
    <n v="15"/>
  </r>
  <r>
    <x v="84"/>
    <x v="0"/>
    <x v="7"/>
    <x v="34"/>
    <n v="0"/>
    <n v="5.6"/>
    <m/>
  </r>
  <r>
    <x v="85"/>
    <x v="1"/>
    <x v="7"/>
    <x v="34"/>
    <n v="1"/>
    <n v="6.8"/>
    <n v="46"/>
  </r>
  <r>
    <x v="86"/>
    <x v="2"/>
    <x v="7"/>
    <x v="34"/>
    <n v="0"/>
    <n v="9.8000000000000007"/>
    <m/>
  </r>
  <r>
    <x v="87"/>
    <x v="3"/>
    <x v="7"/>
    <x v="34"/>
    <n v="2"/>
    <n v="9.6"/>
    <n v="15"/>
  </r>
  <r>
    <x v="88"/>
    <x v="4"/>
    <x v="7"/>
    <x v="34"/>
    <n v="1"/>
    <n v="10.1"/>
    <n v="10"/>
  </r>
  <r>
    <x v="89"/>
    <x v="5"/>
    <x v="7"/>
    <x v="34"/>
    <n v="0"/>
    <n v="9.5"/>
    <m/>
  </r>
  <r>
    <x v="90"/>
    <x v="6"/>
    <x v="7"/>
    <x v="34"/>
    <n v="2"/>
    <n v="7.6"/>
    <n v="38"/>
  </r>
  <r>
    <x v="91"/>
    <x v="7"/>
    <x v="7"/>
    <x v="34"/>
    <n v="1"/>
    <n v="7"/>
    <n v="11"/>
  </r>
  <r>
    <x v="92"/>
    <x v="8"/>
    <x v="7"/>
    <x v="34"/>
    <n v="1"/>
    <n v="6.9"/>
    <n v="0"/>
  </r>
  <r>
    <x v="93"/>
    <x v="9"/>
    <x v="7"/>
    <x v="34"/>
    <n v="2"/>
    <n v="6.5"/>
    <n v="111"/>
  </r>
  <r>
    <x v="94"/>
    <x v="10"/>
    <x v="7"/>
    <x v="34"/>
    <n v="1"/>
    <n v="5.9"/>
    <n v="17"/>
  </r>
  <r>
    <x v="95"/>
    <x v="11"/>
    <x v="7"/>
    <x v="34"/>
    <n v="0"/>
    <n v="6.4"/>
    <m/>
  </r>
  <r>
    <x v="96"/>
    <x v="0"/>
    <x v="8"/>
    <x v="34"/>
    <n v="0"/>
    <n v="4.8"/>
    <m/>
  </r>
  <r>
    <x v="97"/>
    <x v="1"/>
    <x v="8"/>
    <x v="34"/>
    <n v="0"/>
    <n v="5.6"/>
    <m/>
  </r>
  <r>
    <x v="98"/>
    <x v="2"/>
    <x v="8"/>
    <x v="34"/>
    <n v="1"/>
    <n v="6"/>
    <n v="14"/>
  </r>
  <r>
    <x v="99"/>
    <x v="3"/>
    <x v="8"/>
    <x v="34"/>
    <n v="3"/>
    <n v="6.5"/>
    <n v="4"/>
  </r>
  <r>
    <x v="100"/>
    <x v="4"/>
    <x v="8"/>
    <x v="34"/>
    <n v="1"/>
    <n v="5.5"/>
    <n v="4"/>
  </r>
  <r>
    <x v="101"/>
    <x v="5"/>
    <x v="8"/>
    <x v="34"/>
    <n v="1"/>
    <n v="6.7"/>
    <n v="12"/>
  </r>
  <r>
    <x v="102"/>
    <x v="6"/>
    <x v="8"/>
    <x v="34"/>
    <n v="1"/>
    <n v="5.7"/>
    <n v="472"/>
  </r>
  <r>
    <x v="103"/>
    <x v="7"/>
    <x v="8"/>
    <x v="34"/>
    <n v="2"/>
    <n v="6.7"/>
    <n v="30"/>
  </r>
  <r>
    <x v="104"/>
    <x v="8"/>
    <x v="8"/>
    <x v="34"/>
    <n v="3"/>
    <n v="7.3"/>
    <n v="6"/>
  </r>
  <r>
    <x v="105"/>
    <x v="9"/>
    <x v="8"/>
    <x v="34"/>
    <n v="3"/>
    <n v="7.7"/>
    <n v="21"/>
  </r>
  <r>
    <x v="106"/>
    <x v="10"/>
    <x v="8"/>
    <x v="34"/>
    <n v="2"/>
    <n v="4.8"/>
    <n v="68"/>
  </r>
  <r>
    <x v="107"/>
    <x v="11"/>
    <x v="8"/>
    <x v="34"/>
    <n v="4"/>
    <n v="4.5999999999999996"/>
    <n v="17"/>
  </r>
  <r>
    <x v="108"/>
    <x v="0"/>
    <x v="9"/>
    <x v="34"/>
    <n v="0"/>
    <n v="4.5999999999999996"/>
    <m/>
  </r>
  <r>
    <x v="109"/>
    <x v="1"/>
    <x v="9"/>
    <x v="34"/>
    <n v="0"/>
    <n v="5.6"/>
    <m/>
  </r>
  <r>
    <x v="110"/>
    <x v="2"/>
    <x v="9"/>
    <x v="34"/>
    <n v="1"/>
    <n v="5.2"/>
    <n v="121"/>
  </r>
  <r>
    <x v="111"/>
    <x v="3"/>
    <x v="9"/>
    <x v="34"/>
    <n v="3"/>
    <n v="5.3"/>
    <n v="7"/>
  </r>
  <r>
    <x v="112"/>
    <x v="4"/>
    <x v="9"/>
    <x v="34"/>
    <n v="2"/>
    <n v="6.4"/>
    <n v="124"/>
  </r>
  <r>
    <x v="113"/>
    <x v="5"/>
    <x v="9"/>
    <x v="34"/>
    <n v="2"/>
    <n v="6.4"/>
    <n v="5"/>
  </r>
  <r>
    <x v="114"/>
    <x v="6"/>
    <x v="9"/>
    <x v="34"/>
    <n v="0"/>
    <n v="4.0999999999999996"/>
    <m/>
  </r>
  <r>
    <x v="115"/>
    <x v="7"/>
    <x v="9"/>
    <x v="34"/>
    <n v="1"/>
    <n v="4.3"/>
    <n v="4"/>
  </r>
  <r>
    <x v="116"/>
    <x v="8"/>
    <x v="9"/>
    <x v="34"/>
    <n v="5"/>
    <n v="3.8"/>
    <n v="87"/>
  </r>
  <r>
    <x v="117"/>
    <x v="9"/>
    <x v="9"/>
    <x v="34"/>
    <n v="4"/>
    <n v="4.2"/>
    <n v="14"/>
  </r>
  <r>
    <x v="118"/>
    <x v="10"/>
    <x v="9"/>
    <x v="34"/>
    <n v="1"/>
    <n v="3.5"/>
    <n v="13"/>
  </r>
  <r>
    <x v="119"/>
    <x v="11"/>
    <x v="9"/>
    <x v="34"/>
    <n v="1"/>
    <n v="1.9"/>
    <n v="63"/>
  </r>
  <r>
    <x v="120"/>
    <x v="0"/>
    <x v="10"/>
    <x v="34"/>
    <n v="4"/>
    <n v="1.2"/>
    <n v="36"/>
  </r>
  <r>
    <x v="121"/>
    <x v="1"/>
    <x v="10"/>
    <x v="34"/>
    <n v="3"/>
    <n v="2.2999999999999998"/>
    <n v="62"/>
  </r>
  <r>
    <x v="122"/>
    <x v="2"/>
    <x v="10"/>
    <x v="34"/>
    <n v="1"/>
    <n v="1.3"/>
    <n v="17"/>
  </r>
  <r>
    <x v="123"/>
    <x v="3"/>
    <x v="10"/>
    <x v="34"/>
    <n v="3"/>
    <n v="1.7"/>
    <n v="30"/>
  </r>
  <r>
    <x v="124"/>
    <x v="4"/>
    <x v="10"/>
    <x v="34"/>
    <n v="1"/>
    <n v="3.4"/>
    <n v="38"/>
  </r>
  <r>
    <x v="125"/>
    <x v="5"/>
    <x v="10"/>
    <x v="34"/>
    <n v="0"/>
    <n v="3.1"/>
    <m/>
  </r>
  <r>
    <x v="126"/>
    <x v="6"/>
    <x v="10"/>
    <x v="34"/>
    <n v="3"/>
    <n v="5.7"/>
    <n v="4"/>
  </r>
  <r>
    <x v="127"/>
    <x v="7"/>
    <x v="10"/>
    <x v="34"/>
    <n v="1"/>
    <n v="4"/>
    <n v="2"/>
  </r>
  <r>
    <x v="128"/>
    <x v="8"/>
    <x v="10"/>
    <x v="34"/>
    <n v="2"/>
    <n v="4.4000000000000004"/>
    <n v="21"/>
  </r>
  <r>
    <x v="129"/>
    <x v="9"/>
    <x v="10"/>
    <x v="34"/>
    <n v="1"/>
    <n v="5.5"/>
    <n v="86"/>
  </r>
  <r>
    <x v="130"/>
    <x v="10"/>
    <x v="10"/>
    <x v="34"/>
    <n v="0"/>
    <n v="2.9"/>
    <m/>
  </r>
  <r>
    <x v="131"/>
    <x v="11"/>
    <x v="10"/>
    <x v="34"/>
    <n v="1"/>
    <n v="3.3"/>
    <n v="17"/>
  </r>
  <r>
    <x v="132"/>
    <x v="0"/>
    <x v="11"/>
    <x v="34"/>
    <n v="2"/>
    <n v="2.1"/>
    <n v="35"/>
  </r>
  <r>
    <x v="133"/>
    <x v="1"/>
    <x v="11"/>
    <x v="34"/>
    <n v="2"/>
    <n v="2.4"/>
    <n v="64"/>
  </r>
  <r>
    <x v="134"/>
    <x v="2"/>
    <x v="11"/>
    <x v="34"/>
    <n v="0"/>
    <n v="4.0999999999999996"/>
    <m/>
  </r>
  <r>
    <x v="135"/>
    <x v="3"/>
    <x v="11"/>
    <x v="34"/>
    <n v="0"/>
    <n v="4.3"/>
    <m/>
  </r>
  <r>
    <x v="136"/>
    <x v="4"/>
    <x v="11"/>
    <x v="34"/>
    <n v="2"/>
    <n v="3.7"/>
    <n v="21"/>
  </r>
  <r>
    <x v="137"/>
    <x v="5"/>
    <x v="11"/>
    <x v="34"/>
    <n v="6"/>
    <n v="3.2"/>
    <n v="5"/>
  </r>
  <r>
    <x v="138"/>
    <x v="6"/>
    <x v="11"/>
    <x v="34"/>
    <n v="3"/>
    <n v="3.3"/>
    <n v="7"/>
  </r>
  <r>
    <x v="139"/>
    <x v="7"/>
    <x v="11"/>
    <x v="34"/>
    <n v="1"/>
    <n v="2.6"/>
    <n v="17"/>
  </r>
  <r>
    <x v="140"/>
    <x v="8"/>
    <x v="11"/>
    <x v="34"/>
    <n v="4"/>
    <n v="3.5"/>
    <n v="4"/>
  </r>
  <r>
    <x v="141"/>
    <x v="9"/>
    <x v="11"/>
    <x v="34"/>
    <n v="4"/>
    <n v="2.2999999999999998"/>
    <n v="5"/>
  </r>
  <r>
    <x v="142"/>
    <x v="10"/>
    <x v="11"/>
    <x v="34"/>
    <n v="1"/>
    <n v="2"/>
    <n v="11"/>
  </r>
  <r>
    <x v="143"/>
    <x v="11"/>
    <x v="11"/>
    <x v="34"/>
    <n v="4"/>
    <n v="1.7"/>
    <n v="42"/>
  </r>
  <r>
    <x v="144"/>
    <x v="0"/>
    <x v="12"/>
    <x v="34"/>
    <n v="4"/>
    <n v="1.7"/>
    <n v="45"/>
  </r>
  <r>
    <x v="145"/>
    <x v="1"/>
    <x v="12"/>
    <x v="34"/>
    <n v="2"/>
    <n v="0.9"/>
    <n v="102"/>
  </r>
  <r>
    <x v="146"/>
    <x v="2"/>
    <x v="12"/>
    <x v="34"/>
    <n v="3"/>
    <n v="0.5"/>
    <n v="5"/>
  </r>
  <r>
    <x v="147"/>
    <x v="3"/>
    <x v="12"/>
    <x v="34"/>
    <n v="5"/>
    <n v="1.1000000000000001"/>
    <n v="2"/>
  </r>
  <r>
    <x v="148"/>
    <x v="4"/>
    <x v="12"/>
    <x v="34"/>
    <n v="1"/>
    <n v="0.5"/>
    <n v="17"/>
  </r>
  <r>
    <x v="149"/>
    <x v="5"/>
    <x v="12"/>
    <x v="34"/>
    <n v="1"/>
    <n v="1"/>
    <n v="8"/>
  </r>
  <r>
    <x v="150"/>
    <x v="6"/>
    <x v="12"/>
    <x v="34"/>
    <n v="2"/>
    <n v="1.5"/>
    <n v="10"/>
  </r>
  <r>
    <x v="151"/>
    <x v="7"/>
    <x v="12"/>
    <x v="34"/>
    <n v="6"/>
    <n v="2.5"/>
    <n v="8"/>
  </r>
  <r>
    <x v="152"/>
    <x v="8"/>
    <x v="12"/>
    <x v="34"/>
    <n v="10"/>
    <n v="2.6"/>
    <n v="5"/>
  </r>
  <r>
    <x v="153"/>
    <x v="9"/>
    <x v="12"/>
    <x v="34"/>
    <n v="3"/>
    <n v="3"/>
    <n v="21"/>
  </r>
  <r>
    <x v="154"/>
    <x v="10"/>
    <x v="12"/>
    <x v="34"/>
    <n v="3"/>
    <n v="3.9"/>
    <n v="27"/>
  </r>
  <r>
    <x v="155"/>
    <x v="11"/>
    <x v="12"/>
    <x v="34"/>
    <n v="3"/>
    <n v="2.6"/>
    <n v="5"/>
  </r>
  <r>
    <x v="156"/>
    <x v="0"/>
    <x v="13"/>
    <x v="34"/>
    <n v="5"/>
    <n v="1.7"/>
    <n v="60"/>
  </r>
  <r>
    <x v="157"/>
    <x v="1"/>
    <x v="13"/>
    <x v="34"/>
    <n v="5"/>
    <n v="1.5"/>
    <n v="18"/>
  </r>
  <r>
    <x v="158"/>
    <x v="2"/>
    <x v="13"/>
    <x v="34"/>
    <n v="2"/>
    <n v="0.8"/>
    <n v="29"/>
  </r>
  <r>
    <x v="159"/>
    <x v="3"/>
    <x v="13"/>
    <x v="34"/>
    <n v="4"/>
    <n v="0.6"/>
    <n v="18"/>
  </r>
  <r>
    <x v="160"/>
    <x v="4"/>
    <x v="13"/>
    <x v="34"/>
    <n v="1"/>
    <n v="0"/>
    <n v="181"/>
  </r>
  <r>
    <x v="161"/>
    <x v="5"/>
    <x v="13"/>
    <x v="34"/>
    <n v="4"/>
    <n v="0.5"/>
    <n v="3"/>
  </r>
  <r>
    <x v="162"/>
    <x v="6"/>
    <x v="13"/>
    <x v="34"/>
    <n v="2"/>
    <n v="1.4"/>
    <n v="8"/>
  </r>
  <r>
    <x v="164"/>
    <x v="8"/>
    <x v="13"/>
    <x v="34"/>
    <n v="1"/>
    <n v="1.3"/>
    <n v="3"/>
  </r>
  <r>
    <x v="165"/>
    <x v="9"/>
    <x v="13"/>
    <x v="34"/>
    <m/>
    <n v="1.5"/>
    <m/>
  </r>
  <r>
    <x v="0"/>
    <x v="0"/>
    <x v="0"/>
    <x v="35"/>
    <n v="4"/>
    <n v="1.7"/>
    <n v="56"/>
  </r>
  <r>
    <x v="1"/>
    <x v="1"/>
    <x v="0"/>
    <x v="35"/>
    <n v="7"/>
    <n v="2.5"/>
    <n v="57"/>
  </r>
  <r>
    <x v="2"/>
    <x v="2"/>
    <x v="0"/>
    <x v="35"/>
    <n v="8"/>
    <n v="2.1"/>
    <n v="43"/>
  </r>
  <r>
    <x v="3"/>
    <x v="3"/>
    <x v="0"/>
    <x v="35"/>
    <n v="8"/>
    <n v="2.1"/>
    <n v="38"/>
  </r>
  <r>
    <x v="4"/>
    <x v="4"/>
    <x v="0"/>
    <x v="35"/>
    <n v="11"/>
    <n v="2.2000000000000002"/>
    <n v="22"/>
  </r>
  <r>
    <x v="5"/>
    <x v="5"/>
    <x v="0"/>
    <x v="35"/>
    <n v="3"/>
    <n v="3.4"/>
    <n v="17"/>
  </r>
  <r>
    <x v="6"/>
    <x v="6"/>
    <x v="0"/>
    <x v="35"/>
    <n v="7"/>
    <n v="3.7"/>
    <n v="75"/>
  </r>
  <r>
    <x v="7"/>
    <x v="7"/>
    <x v="0"/>
    <x v="35"/>
    <n v="7"/>
    <n v="4.3"/>
    <n v="17"/>
  </r>
  <r>
    <x v="8"/>
    <x v="8"/>
    <x v="0"/>
    <x v="35"/>
    <n v="7"/>
    <n v="4.5999999999999996"/>
    <n v="50"/>
  </r>
  <r>
    <x v="9"/>
    <x v="9"/>
    <x v="0"/>
    <x v="35"/>
    <n v="3"/>
    <n v="5.6"/>
    <n v="27"/>
  </r>
  <r>
    <x v="10"/>
    <x v="10"/>
    <x v="0"/>
    <x v="35"/>
    <n v="0"/>
    <n v="6.2"/>
    <m/>
  </r>
  <r>
    <x v="11"/>
    <x v="11"/>
    <x v="0"/>
    <x v="35"/>
    <n v="7"/>
    <n v="4.2"/>
    <n v="46"/>
  </r>
  <r>
    <x v="12"/>
    <x v="0"/>
    <x v="1"/>
    <x v="35"/>
    <n v="8"/>
    <n v="4.3"/>
    <n v="65"/>
  </r>
  <r>
    <x v="13"/>
    <x v="1"/>
    <x v="1"/>
    <x v="35"/>
    <n v="5"/>
    <n v="4.0999999999999996"/>
    <n v="35"/>
  </r>
  <r>
    <x v="14"/>
    <x v="2"/>
    <x v="1"/>
    <x v="35"/>
    <n v="7"/>
    <n v="3.9"/>
    <n v="20"/>
  </r>
  <r>
    <x v="15"/>
    <x v="3"/>
    <x v="1"/>
    <x v="35"/>
    <n v="10"/>
    <n v="5.0999999999999996"/>
    <n v="21"/>
  </r>
  <r>
    <x v="16"/>
    <x v="4"/>
    <x v="1"/>
    <x v="35"/>
    <n v="8"/>
    <n v="5.3"/>
    <n v="41"/>
  </r>
  <r>
    <x v="17"/>
    <x v="5"/>
    <x v="1"/>
    <x v="35"/>
    <n v="2"/>
    <n v="5.7"/>
    <n v="97"/>
  </r>
  <r>
    <x v="18"/>
    <x v="6"/>
    <x v="1"/>
    <x v="35"/>
    <n v="3"/>
    <n v="6.1"/>
    <n v="69"/>
  </r>
  <r>
    <x v="19"/>
    <x v="7"/>
    <x v="1"/>
    <x v="35"/>
    <n v="6"/>
    <n v="4.7"/>
    <n v="28"/>
  </r>
  <r>
    <x v="20"/>
    <x v="8"/>
    <x v="1"/>
    <x v="35"/>
    <n v="4"/>
    <n v="5.0999999999999996"/>
    <n v="26"/>
  </r>
  <r>
    <x v="21"/>
    <x v="9"/>
    <x v="1"/>
    <x v="35"/>
    <n v="4"/>
    <n v="5.7"/>
    <n v="120"/>
  </r>
  <r>
    <x v="22"/>
    <x v="10"/>
    <x v="1"/>
    <x v="35"/>
    <n v="3"/>
    <n v="5.6"/>
    <n v="84"/>
  </r>
  <r>
    <x v="23"/>
    <x v="11"/>
    <x v="1"/>
    <x v="35"/>
    <n v="3"/>
    <n v="6.5"/>
    <n v="40"/>
  </r>
  <r>
    <x v="24"/>
    <x v="0"/>
    <x v="2"/>
    <x v="35"/>
    <n v="2"/>
    <n v="6.9"/>
    <n v="74"/>
  </r>
  <r>
    <x v="25"/>
    <x v="1"/>
    <x v="2"/>
    <x v="35"/>
    <n v="2"/>
    <n v="6.9"/>
    <n v="98"/>
  </r>
  <r>
    <x v="26"/>
    <x v="2"/>
    <x v="2"/>
    <x v="35"/>
    <n v="5"/>
    <n v="8.5"/>
    <n v="30"/>
  </r>
  <r>
    <x v="27"/>
    <x v="3"/>
    <x v="2"/>
    <x v="35"/>
    <n v="4"/>
    <n v="8.3000000000000007"/>
    <n v="89"/>
  </r>
  <r>
    <x v="28"/>
    <x v="4"/>
    <x v="2"/>
    <x v="35"/>
    <n v="4"/>
    <n v="8.9"/>
    <n v="103"/>
  </r>
  <r>
    <x v="29"/>
    <x v="5"/>
    <x v="2"/>
    <x v="35"/>
    <n v="3"/>
    <n v="7.8"/>
    <n v="62"/>
  </r>
  <r>
    <x v="30"/>
    <x v="6"/>
    <x v="2"/>
    <x v="35"/>
    <n v="2"/>
    <n v="9"/>
    <n v="34"/>
  </r>
  <r>
    <x v="31"/>
    <x v="7"/>
    <x v="2"/>
    <x v="35"/>
    <n v="5"/>
    <n v="10.3"/>
    <n v="46"/>
  </r>
  <r>
    <x v="32"/>
    <x v="8"/>
    <x v="2"/>
    <x v="35"/>
    <n v="4"/>
    <n v="9.1"/>
    <n v="67"/>
  </r>
  <r>
    <x v="33"/>
    <x v="9"/>
    <x v="2"/>
    <x v="35"/>
    <n v="2"/>
    <n v="9.5"/>
    <n v="90"/>
  </r>
  <r>
    <x v="34"/>
    <x v="10"/>
    <x v="2"/>
    <x v="35"/>
    <n v="3"/>
    <n v="9"/>
    <n v="96"/>
  </r>
  <r>
    <x v="35"/>
    <x v="11"/>
    <x v="2"/>
    <x v="35"/>
    <n v="0"/>
    <n v="8.5"/>
    <m/>
  </r>
  <r>
    <x v="36"/>
    <x v="0"/>
    <x v="3"/>
    <x v="35"/>
    <n v="1"/>
    <n v="8.1999999999999993"/>
    <n v="287"/>
  </r>
  <r>
    <x v="37"/>
    <x v="1"/>
    <x v="3"/>
    <x v="35"/>
    <n v="1"/>
    <n v="8.9"/>
    <n v="203"/>
  </r>
  <r>
    <x v="38"/>
    <x v="2"/>
    <x v="3"/>
    <x v="35"/>
    <n v="1"/>
    <n v="9.4"/>
    <n v="138"/>
  </r>
  <r>
    <x v="39"/>
    <x v="3"/>
    <x v="3"/>
    <x v="35"/>
    <n v="4"/>
    <n v="9.6999999999999993"/>
    <n v="21"/>
  </r>
  <r>
    <x v="40"/>
    <x v="4"/>
    <x v="3"/>
    <x v="35"/>
    <n v="4"/>
    <n v="8.8000000000000007"/>
    <n v="65"/>
  </r>
  <r>
    <x v="41"/>
    <x v="5"/>
    <x v="3"/>
    <x v="35"/>
    <n v="5"/>
    <n v="8.8000000000000007"/>
    <n v="70"/>
  </r>
  <r>
    <x v="42"/>
    <x v="6"/>
    <x v="3"/>
    <x v="35"/>
    <n v="2"/>
    <n v="8.3000000000000007"/>
    <n v="53"/>
  </r>
  <r>
    <x v="43"/>
    <x v="7"/>
    <x v="3"/>
    <x v="35"/>
    <n v="2"/>
    <n v="9.1"/>
    <n v="411"/>
  </r>
  <r>
    <x v="44"/>
    <x v="8"/>
    <x v="3"/>
    <x v="35"/>
    <n v="7"/>
    <n v="7.8"/>
    <n v="19"/>
  </r>
  <r>
    <x v="45"/>
    <x v="9"/>
    <x v="3"/>
    <x v="35"/>
    <n v="7"/>
    <n v="6.4"/>
    <n v="43"/>
  </r>
  <r>
    <x v="46"/>
    <x v="10"/>
    <x v="3"/>
    <x v="35"/>
    <n v="3"/>
    <n v="7.3"/>
    <n v="55"/>
  </r>
  <r>
    <x v="47"/>
    <x v="11"/>
    <x v="3"/>
    <x v="35"/>
    <n v="2"/>
    <n v="7.9"/>
    <n v="36"/>
  </r>
  <r>
    <x v="48"/>
    <x v="0"/>
    <x v="4"/>
    <x v="35"/>
    <n v="3"/>
    <n v="7.9"/>
    <n v="52"/>
  </r>
  <r>
    <x v="49"/>
    <x v="1"/>
    <x v="4"/>
    <x v="35"/>
    <n v="4"/>
    <n v="7.7"/>
    <n v="74"/>
  </r>
  <r>
    <x v="50"/>
    <x v="2"/>
    <x v="4"/>
    <x v="35"/>
    <n v="1"/>
    <n v="6.8"/>
    <n v="28"/>
  </r>
  <r>
    <x v="51"/>
    <x v="3"/>
    <x v="4"/>
    <x v="35"/>
    <n v="4"/>
    <n v="6.1"/>
    <n v="75"/>
  </r>
  <r>
    <x v="52"/>
    <x v="4"/>
    <x v="4"/>
    <x v="35"/>
    <n v="2"/>
    <n v="6.4"/>
    <n v="57"/>
  </r>
  <r>
    <x v="53"/>
    <x v="5"/>
    <x v="4"/>
    <x v="35"/>
    <n v="4"/>
    <n v="5.5"/>
    <n v="87"/>
  </r>
  <r>
    <x v="54"/>
    <x v="6"/>
    <x v="4"/>
    <x v="35"/>
    <n v="1"/>
    <n v="6.5"/>
    <n v="139"/>
  </r>
  <r>
    <x v="55"/>
    <x v="7"/>
    <x v="4"/>
    <x v="35"/>
    <n v="3"/>
    <n v="7.6"/>
    <n v="34"/>
  </r>
  <r>
    <x v="56"/>
    <x v="8"/>
    <x v="4"/>
    <x v="35"/>
    <n v="4"/>
    <n v="7.9"/>
    <n v="93"/>
  </r>
  <r>
    <x v="57"/>
    <x v="9"/>
    <x v="4"/>
    <x v="35"/>
    <n v="3"/>
    <n v="8.3000000000000007"/>
    <n v="56"/>
  </r>
  <r>
    <x v="58"/>
    <x v="10"/>
    <x v="4"/>
    <x v="35"/>
    <n v="3"/>
    <n v="9.1"/>
    <n v="30"/>
  </r>
  <r>
    <x v="59"/>
    <x v="11"/>
    <x v="4"/>
    <x v="35"/>
    <n v="1"/>
    <n v="9"/>
    <n v="52"/>
  </r>
  <r>
    <x v="60"/>
    <x v="0"/>
    <x v="5"/>
    <x v="35"/>
    <n v="1"/>
    <n v="8.6999999999999993"/>
    <n v="44"/>
  </r>
  <r>
    <x v="61"/>
    <x v="1"/>
    <x v="5"/>
    <x v="35"/>
    <n v="2"/>
    <n v="8.5"/>
    <n v="96"/>
  </r>
  <r>
    <x v="62"/>
    <x v="2"/>
    <x v="5"/>
    <x v="35"/>
    <n v="6"/>
    <n v="8.1999999999999993"/>
    <n v="92"/>
  </r>
  <r>
    <x v="63"/>
    <x v="3"/>
    <x v="5"/>
    <x v="35"/>
    <n v="4"/>
    <n v="9.1"/>
    <n v="38"/>
  </r>
  <r>
    <x v="64"/>
    <x v="4"/>
    <x v="5"/>
    <x v="35"/>
    <n v="2"/>
    <n v="10.5"/>
    <n v="60"/>
  </r>
  <r>
    <x v="65"/>
    <x v="5"/>
    <x v="5"/>
    <x v="35"/>
    <n v="5"/>
    <n v="9.6999999999999993"/>
    <n v="39"/>
  </r>
  <r>
    <x v="66"/>
    <x v="6"/>
    <x v="5"/>
    <x v="35"/>
    <n v="2"/>
    <n v="7.5"/>
    <n v="17"/>
  </r>
  <r>
    <x v="67"/>
    <x v="7"/>
    <x v="5"/>
    <x v="35"/>
    <n v="6"/>
    <n v="6.1"/>
    <n v="38"/>
  </r>
  <r>
    <x v="68"/>
    <x v="8"/>
    <x v="5"/>
    <x v="35"/>
    <n v="4"/>
    <n v="6"/>
    <n v="37"/>
  </r>
  <r>
    <x v="69"/>
    <x v="9"/>
    <x v="5"/>
    <x v="35"/>
    <n v="6"/>
    <n v="5.3"/>
    <n v="44"/>
  </r>
  <r>
    <x v="70"/>
    <x v="10"/>
    <x v="5"/>
    <x v="35"/>
    <n v="3"/>
    <n v="5.9"/>
    <n v="71"/>
  </r>
  <r>
    <x v="71"/>
    <x v="11"/>
    <x v="5"/>
    <x v="35"/>
    <n v="4"/>
    <n v="4.2"/>
    <n v="18"/>
  </r>
  <r>
    <x v="72"/>
    <x v="0"/>
    <x v="6"/>
    <x v="35"/>
    <n v="2"/>
    <n v="5"/>
    <n v="27"/>
  </r>
  <r>
    <x v="73"/>
    <x v="1"/>
    <x v="6"/>
    <x v="35"/>
    <n v="2"/>
    <n v="4.2"/>
    <n v="102"/>
  </r>
  <r>
    <x v="74"/>
    <x v="2"/>
    <x v="6"/>
    <x v="35"/>
    <n v="6"/>
    <n v="4.0999999999999996"/>
    <n v="14"/>
  </r>
  <r>
    <x v="75"/>
    <x v="3"/>
    <x v="6"/>
    <x v="35"/>
    <n v="1"/>
    <n v="4.0999999999999996"/>
    <n v="3"/>
  </r>
  <r>
    <x v="76"/>
    <x v="4"/>
    <x v="6"/>
    <x v="35"/>
    <n v="4"/>
    <n v="4.3"/>
    <n v="11"/>
  </r>
  <r>
    <x v="77"/>
    <x v="5"/>
    <x v="6"/>
    <x v="35"/>
    <n v="3"/>
    <n v="3.7"/>
    <n v="71"/>
  </r>
  <r>
    <x v="78"/>
    <x v="6"/>
    <x v="6"/>
    <x v="35"/>
    <n v="8"/>
    <n v="4.5999999999999996"/>
    <n v="19"/>
  </r>
  <r>
    <x v="79"/>
    <x v="7"/>
    <x v="6"/>
    <x v="35"/>
    <n v="1"/>
    <n v="5.2"/>
    <n v="18"/>
  </r>
  <r>
    <x v="80"/>
    <x v="8"/>
    <x v="6"/>
    <x v="35"/>
    <n v="5"/>
    <n v="5.0999999999999996"/>
    <n v="60"/>
  </r>
  <r>
    <x v="81"/>
    <x v="9"/>
    <x v="6"/>
    <x v="35"/>
    <n v="3"/>
    <n v="5.2"/>
    <n v="29"/>
  </r>
  <r>
    <x v="82"/>
    <x v="10"/>
    <x v="6"/>
    <x v="35"/>
    <n v="4"/>
    <n v="5.3"/>
    <n v="36"/>
  </r>
  <r>
    <x v="83"/>
    <x v="11"/>
    <x v="6"/>
    <x v="35"/>
    <n v="2"/>
    <n v="6.3"/>
    <n v="41"/>
  </r>
  <r>
    <x v="84"/>
    <x v="0"/>
    <x v="7"/>
    <x v="35"/>
    <n v="2"/>
    <n v="5.5"/>
    <n v="8"/>
  </r>
  <r>
    <x v="85"/>
    <x v="1"/>
    <x v="7"/>
    <x v="35"/>
    <n v="2"/>
    <n v="4.0999999999999996"/>
    <n v="100"/>
  </r>
  <r>
    <x v="86"/>
    <x v="2"/>
    <x v="7"/>
    <x v="35"/>
    <n v="7"/>
    <n v="3.4"/>
    <n v="71"/>
  </r>
  <r>
    <x v="87"/>
    <x v="3"/>
    <x v="7"/>
    <x v="35"/>
    <n v="3"/>
    <n v="4.5999999999999996"/>
    <n v="16"/>
  </r>
  <r>
    <x v="88"/>
    <x v="4"/>
    <x v="7"/>
    <x v="35"/>
    <n v="2"/>
    <n v="4.5"/>
    <n v="8"/>
  </r>
  <r>
    <x v="89"/>
    <x v="5"/>
    <x v="7"/>
    <x v="35"/>
    <n v="2"/>
    <n v="2.9"/>
    <n v="45"/>
  </r>
  <r>
    <x v="90"/>
    <x v="6"/>
    <x v="7"/>
    <x v="35"/>
    <n v="9"/>
    <n v="3.3"/>
    <n v="31"/>
  </r>
  <r>
    <x v="91"/>
    <x v="7"/>
    <x v="7"/>
    <x v="35"/>
    <n v="4"/>
    <n v="4"/>
    <n v="32"/>
  </r>
  <r>
    <x v="92"/>
    <x v="8"/>
    <x v="7"/>
    <x v="35"/>
    <n v="2"/>
    <n v="4.7"/>
    <n v="3"/>
  </r>
  <r>
    <x v="93"/>
    <x v="9"/>
    <x v="7"/>
    <x v="35"/>
    <n v="5"/>
    <n v="5"/>
    <n v="9"/>
  </r>
  <r>
    <x v="94"/>
    <x v="10"/>
    <x v="7"/>
    <x v="35"/>
    <n v="7"/>
    <n v="4.9000000000000004"/>
    <n v="18"/>
  </r>
  <r>
    <x v="95"/>
    <x v="11"/>
    <x v="7"/>
    <x v="35"/>
    <n v="5"/>
    <n v="4"/>
    <n v="88"/>
  </r>
  <r>
    <x v="96"/>
    <x v="0"/>
    <x v="8"/>
    <x v="35"/>
    <n v="3"/>
    <n v="4.4000000000000004"/>
    <n v="27"/>
  </r>
  <r>
    <x v="97"/>
    <x v="1"/>
    <x v="8"/>
    <x v="35"/>
    <n v="4"/>
    <n v="5.5"/>
    <n v="46"/>
  </r>
  <r>
    <x v="98"/>
    <x v="2"/>
    <x v="8"/>
    <x v="35"/>
    <n v="1"/>
    <n v="4.8"/>
    <n v="111"/>
  </r>
  <r>
    <x v="99"/>
    <x v="3"/>
    <x v="8"/>
    <x v="35"/>
    <n v="6"/>
    <n v="3.4"/>
    <n v="35"/>
  </r>
  <r>
    <x v="100"/>
    <x v="4"/>
    <x v="8"/>
    <x v="35"/>
    <n v="4"/>
    <n v="5.3"/>
    <n v="4"/>
  </r>
  <r>
    <x v="101"/>
    <x v="5"/>
    <x v="8"/>
    <x v="35"/>
    <n v="7"/>
    <n v="3.5"/>
    <n v="46"/>
  </r>
  <r>
    <x v="102"/>
    <x v="6"/>
    <x v="8"/>
    <x v="35"/>
    <n v="5"/>
    <n v="6"/>
    <n v="11"/>
  </r>
  <r>
    <x v="103"/>
    <x v="7"/>
    <x v="8"/>
    <x v="35"/>
    <n v="2"/>
    <n v="4.8"/>
    <n v="56"/>
  </r>
  <r>
    <x v="104"/>
    <x v="8"/>
    <x v="8"/>
    <x v="35"/>
    <n v="3"/>
    <n v="3.6"/>
    <n v="54"/>
  </r>
  <r>
    <x v="105"/>
    <x v="9"/>
    <x v="8"/>
    <x v="35"/>
    <n v="9"/>
    <n v="3.3"/>
    <n v="20"/>
  </r>
  <r>
    <x v="106"/>
    <x v="10"/>
    <x v="8"/>
    <x v="35"/>
    <n v="2"/>
    <n v="2.8"/>
    <n v="114"/>
  </r>
  <r>
    <x v="107"/>
    <x v="11"/>
    <x v="8"/>
    <x v="35"/>
    <n v="4"/>
    <n v="2.5"/>
    <n v="64"/>
  </r>
  <r>
    <x v="108"/>
    <x v="0"/>
    <x v="9"/>
    <x v="35"/>
    <n v="5"/>
    <n v="3"/>
    <n v="19"/>
  </r>
  <r>
    <x v="109"/>
    <x v="1"/>
    <x v="9"/>
    <x v="35"/>
    <n v="3"/>
    <n v="2.9"/>
    <n v="68"/>
  </r>
  <r>
    <x v="110"/>
    <x v="2"/>
    <x v="9"/>
    <x v="35"/>
    <n v="3"/>
    <n v="2"/>
    <n v="66"/>
  </r>
  <r>
    <x v="111"/>
    <x v="3"/>
    <x v="9"/>
    <x v="35"/>
    <n v="6"/>
    <n v="2.7"/>
    <n v="68"/>
  </r>
  <r>
    <x v="112"/>
    <x v="4"/>
    <x v="9"/>
    <x v="35"/>
    <n v="3"/>
    <n v="2.4"/>
    <n v="5"/>
  </r>
  <r>
    <x v="113"/>
    <x v="5"/>
    <x v="9"/>
    <x v="35"/>
    <n v="5"/>
    <n v="2.2000000000000002"/>
    <n v="9"/>
  </r>
  <r>
    <x v="114"/>
    <x v="6"/>
    <x v="9"/>
    <x v="35"/>
    <n v="6"/>
    <n v="2.1"/>
    <n v="38"/>
  </r>
  <r>
    <x v="115"/>
    <x v="7"/>
    <x v="9"/>
    <x v="35"/>
    <n v="5"/>
    <n v="3.6"/>
    <n v="9"/>
  </r>
  <r>
    <x v="116"/>
    <x v="8"/>
    <x v="9"/>
    <x v="35"/>
    <n v="2"/>
    <n v="3.5"/>
    <n v="11"/>
  </r>
  <r>
    <x v="117"/>
    <x v="9"/>
    <x v="9"/>
    <x v="35"/>
    <n v="8"/>
    <n v="2.8"/>
    <n v="12"/>
  </r>
  <r>
    <x v="118"/>
    <x v="10"/>
    <x v="9"/>
    <x v="35"/>
    <n v="3"/>
    <n v="2.2999999999999998"/>
    <n v="6"/>
  </r>
  <r>
    <x v="119"/>
    <x v="11"/>
    <x v="9"/>
    <x v="35"/>
    <n v="7"/>
    <n v="1.9"/>
    <n v="10"/>
  </r>
  <r>
    <x v="120"/>
    <x v="0"/>
    <x v="10"/>
    <x v="35"/>
    <n v="3"/>
    <n v="1.2"/>
    <n v="15"/>
  </r>
  <r>
    <x v="121"/>
    <x v="1"/>
    <x v="10"/>
    <x v="35"/>
    <n v="4"/>
    <n v="1.6"/>
    <n v="17"/>
  </r>
  <r>
    <x v="122"/>
    <x v="2"/>
    <x v="10"/>
    <x v="35"/>
    <n v="4"/>
    <n v="1.6"/>
    <n v="26"/>
  </r>
  <r>
    <x v="123"/>
    <x v="3"/>
    <x v="10"/>
    <x v="35"/>
    <n v="7"/>
    <n v="1.3"/>
    <n v="3"/>
  </r>
  <r>
    <x v="124"/>
    <x v="4"/>
    <x v="10"/>
    <x v="35"/>
    <n v="11"/>
    <n v="1.5"/>
    <n v="15"/>
  </r>
  <r>
    <x v="125"/>
    <x v="5"/>
    <x v="10"/>
    <x v="35"/>
    <n v="10"/>
    <n v="1.6"/>
    <n v="9"/>
  </r>
  <r>
    <x v="126"/>
    <x v="6"/>
    <x v="10"/>
    <x v="35"/>
    <n v="6"/>
    <n v="2.2000000000000002"/>
    <n v="8"/>
  </r>
  <r>
    <x v="127"/>
    <x v="7"/>
    <x v="10"/>
    <x v="35"/>
    <n v="6"/>
    <n v="1.8"/>
    <n v="6"/>
  </r>
  <r>
    <x v="128"/>
    <x v="8"/>
    <x v="10"/>
    <x v="35"/>
    <n v="5"/>
    <n v="1.5"/>
    <n v="9"/>
  </r>
  <r>
    <x v="129"/>
    <x v="9"/>
    <x v="10"/>
    <x v="35"/>
    <n v="8"/>
    <n v="1.3"/>
    <n v="24"/>
  </r>
  <r>
    <x v="130"/>
    <x v="10"/>
    <x v="10"/>
    <x v="35"/>
    <n v="5"/>
    <n v="1.3"/>
    <n v="114"/>
  </r>
  <r>
    <x v="131"/>
    <x v="11"/>
    <x v="10"/>
    <x v="35"/>
    <n v="4"/>
    <n v="1"/>
    <n v="35"/>
  </r>
  <r>
    <x v="132"/>
    <x v="0"/>
    <x v="11"/>
    <x v="35"/>
    <n v="10"/>
    <n v="1.5"/>
    <n v="26"/>
  </r>
  <r>
    <x v="133"/>
    <x v="1"/>
    <x v="11"/>
    <x v="35"/>
    <n v="7"/>
    <n v="0.8"/>
    <n v="18"/>
  </r>
  <r>
    <x v="134"/>
    <x v="2"/>
    <x v="11"/>
    <x v="35"/>
    <n v="8"/>
    <n v="0.4"/>
    <n v="34"/>
  </r>
  <r>
    <x v="135"/>
    <x v="3"/>
    <x v="11"/>
    <x v="35"/>
    <n v="1"/>
    <n v="0.6"/>
    <n v="0"/>
  </r>
  <r>
    <x v="136"/>
    <x v="4"/>
    <x v="11"/>
    <x v="35"/>
    <n v="6"/>
    <n v="1.8"/>
    <n v="17"/>
  </r>
  <r>
    <x v="137"/>
    <x v="5"/>
    <x v="11"/>
    <x v="35"/>
    <n v="3"/>
    <n v="1.4"/>
    <n v="6"/>
  </r>
  <r>
    <x v="138"/>
    <x v="6"/>
    <x v="11"/>
    <x v="35"/>
    <n v="7"/>
    <n v="1.5"/>
    <n v="5"/>
  </r>
  <r>
    <x v="139"/>
    <x v="7"/>
    <x v="11"/>
    <x v="35"/>
    <n v="7"/>
    <n v="2"/>
    <n v="7"/>
  </r>
  <r>
    <x v="140"/>
    <x v="8"/>
    <x v="11"/>
    <x v="35"/>
    <n v="4"/>
    <n v="1.7"/>
    <n v="17"/>
  </r>
  <r>
    <x v="141"/>
    <x v="9"/>
    <x v="11"/>
    <x v="35"/>
    <n v="3"/>
    <n v="2"/>
    <n v="26"/>
  </r>
  <r>
    <x v="142"/>
    <x v="10"/>
    <x v="11"/>
    <x v="35"/>
    <n v="4"/>
    <n v="2.1"/>
    <n v="28"/>
  </r>
  <r>
    <x v="143"/>
    <x v="11"/>
    <x v="11"/>
    <x v="35"/>
    <n v="11"/>
    <n v="2"/>
    <n v="7"/>
  </r>
  <r>
    <x v="144"/>
    <x v="0"/>
    <x v="12"/>
    <x v="35"/>
    <n v="6"/>
    <n v="0.9"/>
    <n v="37"/>
  </r>
  <r>
    <x v="145"/>
    <x v="1"/>
    <x v="12"/>
    <x v="35"/>
    <n v="5"/>
    <n v="0.4"/>
    <n v="15"/>
  </r>
  <r>
    <x v="146"/>
    <x v="2"/>
    <x v="12"/>
    <x v="35"/>
    <n v="4"/>
    <n v="1.1000000000000001"/>
    <n v="11"/>
  </r>
  <r>
    <x v="147"/>
    <x v="3"/>
    <x v="12"/>
    <x v="35"/>
    <n v="8"/>
    <n v="0.2"/>
    <n v="5"/>
  </r>
  <r>
    <x v="148"/>
    <x v="4"/>
    <x v="12"/>
    <x v="35"/>
    <n v="7"/>
    <n v="1"/>
    <n v="7"/>
  </r>
  <r>
    <x v="149"/>
    <x v="5"/>
    <x v="12"/>
    <x v="35"/>
    <n v="5"/>
    <n v="1"/>
    <n v="4"/>
  </r>
  <r>
    <x v="150"/>
    <x v="6"/>
    <x v="12"/>
    <x v="35"/>
    <n v="7"/>
    <n v="1.3"/>
    <n v="13"/>
  </r>
  <r>
    <x v="151"/>
    <x v="7"/>
    <x v="12"/>
    <x v="35"/>
    <n v="6"/>
    <n v="1.3"/>
    <n v="5"/>
  </r>
  <r>
    <x v="152"/>
    <x v="8"/>
    <x v="12"/>
    <x v="35"/>
    <n v="5"/>
    <n v="2.2000000000000002"/>
    <n v="6"/>
  </r>
  <r>
    <x v="153"/>
    <x v="9"/>
    <x v="12"/>
    <x v="35"/>
    <n v="9"/>
    <n v="1.4"/>
    <n v="7"/>
  </r>
  <r>
    <x v="154"/>
    <x v="10"/>
    <x v="12"/>
    <x v="35"/>
    <n v="7"/>
    <n v="1.6"/>
    <n v="8"/>
  </r>
  <r>
    <x v="155"/>
    <x v="11"/>
    <x v="12"/>
    <x v="35"/>
    <n v="5"/>
    <n v="1.5"/>
    <n v="13"/>
  </r>
  <r>
    <x v="156"/>
    <x v="0"/>
    <x v="13"/>
    <x v="35"/>
    <n v="3"/>
    <n v="1.7"/>
    <n v="40"/>
  </r>
  <r>
    <x v="157"/>
    <x v="1"/>
    <x v="13"/>
    <x v="35"/>
    <n v="6"/>
    <n v="1.2"/>
    <n v="7"/>
  </r>
  <r>
    <x v="158"/>
    <x v="2"/>
    <x v="13"/>
    <x v="35"/>
    <n v="8"/>
    <n v="1.1000000000000001"/>
    <n v="15"/>
  </r>
  <r>
    <x v="159"/>
    <x v="3"/>
    <x v="13"/>
    <x v="35"/>
    <n v="7"/>
    <n v="0.8"/>
    <n v="4"/>
  </r>
  <r>
    <x v="160"/>
    <x v="4"/>
    <x v="13"/>
    <x v="35"/>
    <n v="2"/>
    <n v="0.9"/>
    <n v="10"/>
  </r>
  <r>
    <x v="161"/>
    <x v="5"/>
    <x v="13"/>
    <x v="35"/>
    <n v="2"/>
    <n v="1"/>
    <n v="9"/>
  </r>
  <r>
    <x v="162"/>
    <x v="6"/>
    <x v="13"/>
    <x v="35"/>
    <n v="7"/>
    <n v="0.8"/>
    <n v="8"/>
  </r>
  <r>
    <x v="164"/>
    <x v="8"/>
    <x v="13"/>
    <x v="35"/>
    <n v="6"/>
    <n v="1.2"/>
    <n v="17"/>
  </r>
  <r>
    <x v="165"/>
    <x v="9"/>
    <x v="13"/>
    <x v="35"/>
    <n v="7"/>
    <n v="1"/>
    <n v="12"/>
  </r>
  <r>
    <x v="0"/>
    <x v="0"/>
    <x v="0"/>
    <x v="36"/>
    <n v="9"/>
    <n v="2.1"/>
    <n v="37"/>
  </r>
  <r>
    <x v="1"/>
    <x v="1"/>
    <x v="0"/>
    <x v="36"/>
    <n v="2"/>
    <n v="1.8"/>
    <n v="54"/>
  </r>
  <r>
    <x v="2"/>
    <x v="2"/>
    <x v="0"/>
    <x v="36"/>
    <n v="8"/>
    <n v="2.2999999999999998"/>
    <n v="35"/>
  </r>
  <r>
    <x v="3"/>
    <x v="3"/>
    <x v="0"/>
    <x v="36"/>
    <n v="2"/>
    <n v="3.1"/>
    <n v="84"/>
  </r>
  <r>
    <x v="4"/>
    <x v="4"/>
    <x v="0"/>
    <x v="36"/>
    <n v="8"/>
    <n v="3.9"/>
    <n v="21"/>
  </r>
  <r>
    <x v="5"/>
    <x v="5"/>
    <x v="0"/>
    <x v="36"/>
    <n v="7"/>
    <n v="4.3"/>
    <n v="46"/>
  </r>
  <r>
    <x v="6"/>
    <x v="6"/>
    <x v="0"/>
    <x v="36"/>
    <n v="3"/>
    <n v="4.5"/>
    <n v="17"/>
  </r>
  <r>
    <x v="7"/>
    <x v="7"/>
    <x v="0"/>
    <x v="36"/>
    <n v="7"/>
    <n v="4.5"/>
    <n v="24"/>
  </r>
  <r>
    <x v="8"/>
    <x v="8"/>
    <x v="0"/>
    <x v="36"/>
    <n v="6"/>
    <n v="3.2"/>
    <n v="44"/>
  </r>
  <r>
    <x v="9"/>
    <x v="9"/>
    <x v="0"/>
    <x v="36"/>
    <n v="4"/>
    <n v="3.4"/>
    <n v="48"/>
  </r>
  <r>
    <x v="10"/>
    <x v="10"/>
    <x v="0"/>
    <x v="36"/>
    <n v="4"/>
    <n v="3"/>
    <n v="36"/>
  </r>
  <r>
    <x v="11"/>
    <x v="11"/>
    <x v="0"/>
    <x v="36"/>
    <n v="4"/>
    <n v="3.4"/>
    <n v="117"/>
  </r>
  <r>
    <x v="12"/>
    <x v="0"/>
    <x v="1"/>
    <x v="36"/>
    <n v="2"/>
    <n v="5.0999999999999996"/>
    <n v="75"/>
  </r>
  <r>
    <x v="13"/>
    <x v="1"/>
    <x v="1"/>
    <x v="36"/>
    <n v="1"/>
    <n v="6"/>
    <n v="33"/>
  </r>
  <r>
    <x v="14"/>
    <x v="2"/>
    <x v="1"/>
    <x v="36"/>
    <n v="4"/>
    <n v="5.5"/>
    <n v="48"/>
  </r>
  <r>
    <x v="15"/>
    <x v="3"/>
    <x v="1"/>
    <x v="36"/>
    <n v="5"/>
    <n v="5.5"/>
    <n v="67"/>
  </r>
  <r>
    <x v="16"/>
    <x v="4"/>
    <x v="1"/>
    <x v="36"/>
    <n v="7"/>
    <n v="7.4"/>
    <n v="18"/>
  </r>
  <r>
    <x v="17"/>
    <x v="5"/>
    <x v="1"/>
    <x v="36"/>
    <n v="4"/>
    <n v="8"/>
    <n v="36"/>
  </r>
  <r>
    <x v="18"/>
    <x v="6"/>
    <x v="1"/>
    <x v="36"/>
    <n v="5"/>
    <n v="10.3"/>
    <n v="43"/>
  </r>
  <r>
    <x v="19"/>
    <x v="7"/>
    <x v="1"/>
    <x v="36"/>
    <n v="4"/>
    <n v="9.8000000000000007"/>
    <n v="59"/>
  </r>
  <r>
    <x v="20"/>
    <x v="8"/>
    <x v="1"/>
    <x v="36"/>
    <n v="5"/>
    <n v="10.8"/>
    <n v="43"/>
  </r>
  <r>
    <x v="21"/>
    <x v="9"/>
    <x v="1"/>
    <x v="36"/>
    <n v="5"/>
    <n v="9.6"/>
    <n v="57"/>
  </r>
  <r>
    <x v="22"/>
    <x v="10"/>
    <x v="1"/>
    <x v="36"/>
    <n v="5"/>
    <n v="8"/>
    <n v="66"/>
  </r>
  <r>
    <x v="23"/>
    <x v="11"/>
    <x v="1"/>
    <x v="36"/>
    <n v="3"/>
    <n v="8"/>
    <n v="96"/>
  </r>
  <r>
    <x v="24"/>
    <x v="0"/>
    <x v="2"/>
    <x v="36"/>
    <n v="2"/>
    <n v="8.9"/>
    <n v="70"/>
  </r>
  <r>
    <x v="25"/>
    <x v="1"/>
    <x v="2"/>
    <x v="36"/>
    <n v="0"/>
    <n v="9.4"/>
    <m/>
  </r>
  <r>
    <x v="26"/>
    <x v="2"/>
    <x v="2"/>
    <x v="36"/>
    <n v="2"/>
    <n v="11.1"/>
    <n v="81"/>
  </r>
  <r>
    <x v="27"/>
    <x v="3"/>
    <x v="2"/>
    <x v="36"/>
    <n v="1"/>
    <n v="13.5"/>
    <n v="47"/>
  </r>
  <r>
    <x v="28"/>
    <x v="4"/>
    <x v="2"/>
    <x v="36"/>
    <n v="3"/>
    <n v="14.2"/>
    <n v="87"/>
  </r>
  <r>
    <x v="29"/>
    <x v="5"/>
    <x v="2"/>
    <x v="36"/>
    <n v="7"/>
    <n v="14.2"/>
    <n v="99"/>
  </r>
  <r>
    <x v="30"/>
    <x v="6"/>
    <x v="2"/>
    <x v="36"/>
    <n v="0"/>
    <n v="12"/>
    <m/>
  </r>
  <r>
    <x v="31"/>
    <x v="7"/>
    <x v="2"/>
    <x v="36"/>
    <n v="3"/>
    <n v="8.1999999999999993"/>
    <n v="41"/>
  </r>
  <r>
    <x v="32"/>
    <x v="8"/>
    <x v="2"/>
    <x v="36"/>
    <n v="4"/>
    <n v="10.5"/>
    <n v="75"/>
  </r>
  <r>
    <x v="33"/>
    <x v="9"/>
    <x v="2"/>
    <x v="36"/>
    <n v="3"/>
    <n v="8.9"/>
    <n v="102"/>
  </r>
  <r>
    <x v="34"/>
    <x v="10"/>
    <x v="2"/>
    <x v="36"/>
    <n v="7"/>
    <n v="9.3000000000000007"/>
    <n v="57"/>
  </r>
  <r>
    <x v="35"/>
    <x v="11"/>
    <x v="2"/>
    <x v="36"/>
    <n v="1"/>
    <n v="7.3"/>
    <n v="10"/>
  </r>
  <r>
    <x v="36"/>
    <x v="0"/>
    <x v="3"/>
    <x v="36"/>
    <n v="1"/>
    <n v="7"/>
    <n v="67"/>
  </r>
  <r>
    <x v="37"/>
    <x v="1"/>
    <x v="3"/>
    <x v="36"/>
    <n v="1"/>
    <n v="6.9"/>
    <n v="40"/>
  </r>
  <r>
    <x v="38"/>
    <x v="2"/>
    <x v="3"/>
    <x v="36"/>
    <n v="3"/>
    <n v="4.5999999999999996"/>
    <n v="40"/>
  </r>
  <r>
    <x v="39"/>
    <x v="3"/>
    <x v="3"/>
    <x v="36"/>
    <n v="3"/>
    <n v="5.4"/>
    <n v="46"/>
  </r>
  <r>
    <x v="40"/>
    <x v="4"/>
    <x v="3"/>
    <x v="36"/>
    <n v="0"/>
    <n v="5.4"/>
    <m/>
  </r>
  <r>
    <x v="41"/>
    <x v="5"/>
    <x v="3"/>
    <x v="36"/>
    <n v="4"/>
    <n v="6.5"/>
    <n v="89"/>
  </r>
  <r>
    <x v="42"/>
    <x v="6"/>
    <x v="3"/>
    <x v="36"/>
    <n v="2"/>
    <n v="8.3000000000000007"/>
    <n v="3"/>
  </r>
  <r>
    <x v="43"/>
    <x v="7"/>
    <x v="3"/>
    <x v="36"/>
    <n v="1"/>
    <n v="8.5"/>
    <n v="11"/>
  </r>
  <r>
    <x v="44"/>
    <x v="8"/>
    <x v="3"/>
    <x v="36"/>
    <n v="5"/>
    <n v="6.8"/>
    <n v="11"/>
  </r>
  <r>
    <x v="45"/>
    <x v="9"/>
    <x v="3"/>
    <x v="36"/>
    <n v="6"/>
    <n v="6.7"/>
    <n v="25"/>
  </r>
  <r>
    <x v="46"/>
    <x v="10"/>
    <x v="3"/>
    <x v="36"/>
    <n v="3"/>
    <n v="5.9"/>
    <n v="31"/>
  </r>
  <r>
    <x v="47"/>
    <x v="11"/>
    <x v="3"/>
    <x v="36"/>
    <n v="2"/>
    <n v="5.6"/>
    <n v="19"/>
  </r>
  <r>
    <x v="48"/>
    <x v="0"/>
    <x v="4"/>
    <x v="36"/>
    <n v="0"/>
    <n v="6"/>
    <m/>
  </r>
  <r>
    <x v="49"/>
    <x v="1"/>
    <x v="4"/>
    <x v="36"/>
    <n v="1"/>
    <n v="6.9"/>
    <n v="238"/>
  </r>
  <r>
    <x v="50"/>
    <x v="2"/>
    <x v="4"/>
    <x v="36"/>
    <n v="1"/>
    <n v="8.1999999999999993"/>
    <n v="7"/>
  </r>
  <r>
    <x v="51"/>
    <x v="3"/>
    <x v="4"/>
    <x v="36"/>
    <n v="3"/>
    <n v="7.2"/>
    <n v="25"/>
  </r>
  <r>
    <x v="52"/>
    <x v="4"/>
    <x v="4"/>
    <x v="36"/>
    <n v="3"/>
    <n v="8.9"/>
    <n v="28"/>
  </r>
  <r>
    <x v="53"/>
    <x v="5"/>
    <x v="4"/>
    <x v="36"/>
    <n v="2"/>
    <n v="6.6"/>
    <n v="101"/>
  </r>
  <r>
    <x v="54"/>
    <x v="6"/>
    <x v="4"/>
    <x v="36"/>
    <n v="4"/>
    <n v="6.6"/>
    <n v="40"/>
  </r>
  <r>
    <x v="55"/>
    <x v="7"/>
    <x v="4"/>
    <x v="36"/>
    <n v="3"/>
    <n v="4.8"/>
    <n v="84"/>
  </r>
  <r>
    <x v="56"/>
    <x v="8"/>
    <x v="4"/>
    <x v="36"/>
    <n v="1"/>
    <n v="5.3"/>
    <n v="15"/>
  </r>
  <r>
    <x v="57"/>
    <x v="9"/>
    <x v="4"/>
    <x v="36"/>
    <n v="3"/>
    <n v="6"/>
    <n v="17"/>
  </r>
  <r>
    <x v="58"/>
    <x v="10"/>
    <x v="4"/>
    <x v="36"/>
    <n v="1"/>
    <n v="7.9"/>
    <n v="14"/>
  </r>
  <r>
    <x v="59"/>
    <x v="11"/>
    <x v="4"/>
    <x v="36"/>
    <n v="2"/>
    <n v="8"/>
    <n v="23"/>
  </r>
  <r>
    <x v="60"/>
    <x v="0"/>
    <x v="5"/>
    <x v="36"/>
    <n v="1"/>
    <n v="8.5"/>
    <n v="82"/>
  </r>
  <r>
    <x v="61"/>
    <x v="1"/>
    <x v="5"/>
    <x v="36"/>
    <n v="3"/>
    <n v="10.199999999999999"/>
    <n v="102"/>
  </r>
  <r>
    <x v="62"/>
    <x v="2"/>
    <x v="5"/>
    <x v="36"/>
    <n v="0"/>
    <n v="9.9"/>
    <m/>
  </r>
  <r>
    <x v="63"/>
    <x v="3"/>
    <x v="5"/>
    <x v="36"/>
    <n v="3"/>
    <n v="11.8"/>
    <n v="19"/>
  </r>
  <r>
    <x v="64"/>
    <x v="4"/>
    <x v="5"/>
    <x v="36"/>
    <n v="1"/>
    <n v="11.4"/>
    <n v="47"/>
  </r>
  <r>
    <x v="65"/>
    <x v="5"/>
    <x v="5"/>
    <x v="36"/>
    <n v="6"/>
    <n v="9.4"/>
    <n v="43"/>
  </r>
  <r>
    <x v="66"/>
    <x v="6"/>
    <x v="5"/>
    <x v="36"/>
    <n v="3"/>
    <n v="11"/>
    <n v="53"/>
  </r>
  <r>
    <x v="67"/>
    <x v="7"/>
    <x v="5"/>
    <x v="36"/>
    <n v="2"/>
    <n v="11.4"/>
    <n v="35"/>
  </r>
  <r>
    <x v="68"/>
    <x v="8"/>
    <x v="5"/>
    <x v="36"/>
    <n v="0"/>
    <n v="12.1"/>
    <m/>
  </r>
  <r>
    <x v="69"/>
    <x v="9"/>
    <x v="5"/>
    <x v="36"/>
    <n v="6"/>
    <n v="6.4"/>
    <n v="38"/>
  </r>
  <r>
    <x v="70"/>
    <x v="10"/>
    <x v="5"/>
    <x v="36"/>
    <n v="3"/>
    <n v="7"/>
    <n v="38"/>
  </r>
  <r>
    <x v="71"/>
    <x v="11"/>
    <x v="5"/>
    <x v="36"/>
    <n v="3"/>
    <n v="9.1"/>
    <n v="45"/>
  </r>
  <r>
    <x v="72"/>
    <x v="0"/>
    <x v="6"/>
    <x v="36"/>
    <n v="3"/>
    <n v="6.9"/>
    <n v="25"/>
  </r>
  <r>
    <x v="73"/>
    <x v="1"/>
    <x v="6"/>
    <x v="36"/>
    <n v="2"/>
    <n v="8.1999999999999993"/>
    <n v="25"/>
  </r>
  <r>
    <x v="74"/>
    <x v="2"/>
    <x v="6"/>
    <x v="36"/>
    <n v="4"/>
    <n v="7.5"/>
    <n v="27"/>
  </r>
  <r>
    <x v="75"/>
    <x v="3"/>
    <x v="6"/>
    <x v="36"/>
    <n v="0"/>
    <n v="7.4"/>
    <m/>
  </r>
  <r>
    <x v="76"/>
    <x v="4"/>
    <x v="6"/>
    <x v="36"/>
    <n v="3"/>
    <n v="6.5"/>
    <n v="49"/>
  </r>
  <r>
    <x v="77"/>
    <x v="5"/>
    <x v="6"/>
    <x v="36"/>
    <n v="4"/>
    <n v="6.1"/>
    <n v="35"/>
  </r>
  <r>
    <x v="78"/>
    <x v="6"/>
    <x v="6"/>
    <x v="36"/>
    <n v="1"/>
    <n v="5.0999999999999996"/>
    <n v="4"/>
  </r>
  <r>
    <x v="79"/>
    <x v="7"/>
    <x v="6"/>
    <x v="36"/>
    <n v="4"/>
    <n v="6"/>
    <n v="42"/>
  </r>
  <r>
    <x v="80"/>
    <x v="8"/>
    <x v="6"/>
    <x v="36"/>
    <n v="4"/>
    <n v="6.9"/>
    <n v="83"/>
  </r>
  <r>
    <x v="81"/>
    <x v="9"/>
    <x v="6"/>
    <x v="36"/>
    <n v="2"/>
    <n v="6.2"/>
    <n v="23"/>
  </r>
  <r>
    <x v="82"/>
    <x v="10"/>
    <x v="6"/>
    <x v="36"/>
    <n v="0"/>
    <n v="6.5"/>
    <m/>
  </r>
  <r>
    <x v="83"/>
    <x v="11"/>
    <x v="6"/>
    <x v="36"/>
    <n v="4"/>
    <n v="4.9000000000000004"/>
    <n v="39"/>
  </r>
  <r>
    <x v="84"/>
    <x v="0"/>
    <x v="7"/>
    <x v="36"/>
    <n v="3"/>
    <n v="5.0999999999999996"/>
    <n v="61"/>
  </r>
  <r>
    <x v="85"/>
    <x v="1"/>
    <x v="7"/>
    <x v="36"/>
    <n v="4"/>
    <n v="3.9"/>
    <n v="39"/>
  </r>
  <r>
    <x v="86"/>
    <x v="2"/>
    <x v="7"/>
    <x v="36"/>
    <n v="6"/>
    <n v="3.1"/>
    <n v="22"/>
  </r>
  <r>
    <x v="87"/>
    <x v="3"/>
    <x v="7"/>
    <x v="36"/>
    <n v="3"/>
    <n v="1.9"/>
    <n v="14"/>
  </r>
  <r>
    <x v="88"/>
    <x v="4"/>
    <x v="7"/>
    <x v="36"/>
    <n v="5"/>
    <n v="2.9"/>
    <n v="6"/>
  </r>
  <r>
    <x v="89"/>
    <x v="5"/>
    <x v="7"/>
    <x v="36"/>
    <n v="1"/>
    <n v="4.3"/>
    <n v="121"/>
  </r>
  <r>
    <x v="90"/>
    <x v="6"/>
    <x v="7"/>
    <x v="36"/>
    <n v="6"/>
    <n v="2.8"/>
    <n v="26"/>
  </r>
  <r>
    <x v="91"/>
    <x v="7"/>
    <x v="7"/>
    <x v="36"/>
    <n v="5"/>
    <n v="3.6"/>
    <n v="14"/>
  </r>
  <r>
    <x v="92"/>
    <x v="8"/>
    <x v="7"/>
    <x v="36"/>
    <n v="8"/>
    <n v="3.9"/>
    <n v="26"/>
  </r>
  <r>
    <x v="93"/>
    <x v="9"/>
    <x v="7"/>
    <x v="36"/>
    <n v="1"/>
    <n v="3.9"/>
    <n v="3"/>
  </r>
  <r>
    <x v="94"/>
    <x v="10"/>
    <x v="7"/>
    <x v="36"/>
    <n v="7"/>
    <n v="4.4000000000000004"/>
    <n v="12"/>
  </r>
  <r>
    <x v="95"/>
    <x v="11"/>
    <x v="7"/>
    <x v="36"/>
    <n v="4"/>
    <n v="4.3"/>
    <n v="44"/>
  </r>
  <r>
    <x v="96"/>
    <x v="0"/>
    <x v="8"/>
    <x v="36"/>
    <n v="3"/>
    <n v="5.0999999999999996"/>
    <n v="30"/>
  </r>
  <r>
    <x v="97"/>
    <x v="1"/>
    <x v="8"/>
    <x v="36"/>
    <n v="2"/>
    <n v="5.0999999999999996"/>
    <n v="110"/>
  </r>
  <r>
    <x v="98"/>
    <x v="2"/>
    <x v="8"/>
    <x v="36"/>
    <n v="3"/>
    <n v="4.0999999999999996"/>
    <n v="26"/>
  </r>
  <r>
    <x v="99"/>
    <x v="3"/>
    <x v="8"/>
    <x v="36"/>
    <n v="7"/>
    <n v="3.8"/>
    <n v="12"/>
  </r>
  <r>
    <x v="100"/>
    <x v="4"/>
    <x v="8"/>
    <x v="36"/>
    <n v="6"/>
    <n v="2.6"/>
    <n v="66"/>
  </r>
  <r>
    <x v="101"/>
    <x v="5"/>
    <x v="8"/>
    <x v="36"/>
    <n v="3"/>
    <n v="3.1"/>
    <n v="72"/>
  </r>
  <r>
    <x v="102"/>
    <x v="6"/>
    <x v="8"/>
    <x v="36"/>
    <n v="6"/>
    <n v="4.5999999999999996"/>
    <n v="27"/>
  </r>
  <r>
    <x v="103"/>
    <x v="7"/>
    <x v="8"/>
    <x v="36"/>
    <n v="3"/>
    <n v="5.5"/>
    <n v="35"/>
  </r>
  <r>
    <x v="104"/>
    <x v="8"/>
    <x v="8"/>
    <x v="36"/>
    <n v="2"/>
    <n v="4.7"/>
    <n v="58"/>
  </r>
  <r>
    <x v="105"/>
    <x v="9"/>
    <x v="8"/>
    <x v="36"/>
    <n v="8"/>
    <n v="4.8"/>
    <n v="41"/>
  </r>
  <r>
    <x v="106"/>
    <x v="10"/>
    <x v="8"/>
    <x v="36"/>
    <n v="5"/>
    <n v="3.3"/>
    <n v="29"/>
  </r>
  <r>
    <x v="107"/>
    <x v="11"/>
    <x v="8"/>
    <x v="36"/>
    <n v="8"/>
    <n v="2.2000000000000002"/>
    <n v="52"/>
  </r>
  <r>
    <x v="108"/>
    <x v="0"/>
    <x v="9"/>
    <x v="36"/>
    <n v="3"/>
    <n v="2"/>
    <n v="20"/>
  </r>
  <r>
    <x v="109"/>
    <x v="1"/>
    <x v="9"/>
    <x v="36"/>
    <n v="2"/>
    <n v="2.4"/>
    <n v="21"/>
  </r>
  <r>
    <x v="110"/>
    <x v="2"/>
    <x v="9"/>
    <x v="36"/>
    <n v="2"/>
    <n v="3.2"/>
    <n v="6"/>
  </r>
  <r>
    <x v="111"/>
    <x v="3"/>
    <x v="9"/>
    <x v="36"/>
    <n v="3"/>
    <n v="3.9"/>
    <n v="10"/>
  </r>
  <r>
    <x v="112"/>
    <x v="4"/>
    <x v="9"/>
    <x v="36"/>
    <n v="6"/>
    <n v="4.2"/>
    <n v="57"/>
  </r>
  <r>
    <x v="113"/>
    <x v="5"/>
    <x v="9"/>
    <x v="36"/>
    <n v="6"/>
    <n v="2.8"/>
    <n v="34"/>
  </r>
  <r>
    <x v="114"/>
    <x v="6"/>
    <x v="9"/>
    <x v="36"/>
    <n v="9"/>
    <n v="2.2000000000000002"/>
    <n v="11"/>
  </r>
  <r>
    <x v="115"/>
    <x v="7"/>
    <x v="9"/>
    <x v="36"/>
    <n v="2"/>
    <n v="2.5"/>
    <n v="30"/>
  </r>
  <r>
    <x v="116"/>
    <x v="8"/>
    <x v="9"/>
    <x v="36"/>
    <n v="2"/>
    <n v="3.2"/>
    <n v="5"/>
  </r>
  <r>
    <x v="117"/>
    <x v="9"/>
    <x v="9"/>
    <x v="36"/>
    <n v="0"/>
    <n v="2.2999999999999998"/>
    <m/>
  </r>
  <r>
    <x v="118"/>
    <x v="10"/>
    <x v="9"/>
    <x v="36"/>
    <n v="1"/>
    <n v="2.2999999999999998"/>
    <n v="7"/>
  </r>
  <r>
    <x v="119"/>
    <x v="11"/>
    <x v="9"/>
    <x v="36"/>
    <n v="3"/>
    <n v="2.6"/>
    <n v="9"/>
  </r>
  <r>
    <x v="120"/>
    <x v="0"/>
    <x v="10"/>
    <x v="36"/>
    <n v="5"/>
    <n v="1.7"/>
    <n v="30"/>
  </r>
  <r>
    <x v="121"/>
    <x v="1"/>
    <x v="10"/>
    <x v="36"/>
    <n v="3"/>
    <n v="2.1"/>
    <n v="131"/>
  </r>
  <r>
    <x v="122"/>
    <x v="2"/>
    <x v="10"/>
    <x v="36"/>
    <n v="0"/>
    <n v="2.2000000000000002"/>
    <m/>
  </r>
  <r>
    <x v="123"/>
    <x v="3"/>
    <x v="10"/>
    <x v="36"/>
    <n v="3"/>
    <n v="2.5"/>
    <n v="13"/>
  </r>
  <r>
    <x v="124"/>
    <x v="4"/>
    <x v="10"/>
    <x v="36"/>
    <n v="2"/>
    <n v="1.7"/>
    <n v="6"/>
  </r>
  <r>
    <x v="125"/>
    <x v="5"/>
    <x v="10"/>
    <x v="36"/>
    <n v="3"/>
    <n v="3.5"/>
    <n v="3"/>
  </r>
  <r>
    <x v="126"/>
    <x v="6"/>
    <x v="10"/>
    <x v="36"/>
    <n v="4"/>
    <n v="2.1"/>
    <n v="5"/>
  </r>
  <r>
    <x v="127"/>
    <x v="7"/>
    <x v="10"/>
    <x v="36"/>
    <n v="8"/>
    <n v="3.7"/>
    <n v="11"/>
  </r>
  <r>
    <x v="128"/>
    <x v="8"/>
    <x v="10"/>
    <x v="36"/>
    <n v="5"/>
    <n v="3.5"/>
    <n v="19"/>
  </r>
  <r>
    <x v="129"/>
    <x v="9"/>
    <x v="10"/>
    <x v="36"/>
    <n v="9"/>
    <n v="3.4"/>
    <n v="12"/>
  </r>
  <r>
    <x v="130"/>
    <x v="10"/>
    <x v="10"/>
    <x v="36"/>
    <n v="6"/>
    <n v="1.5"/>
    <n v="16"/>
  </r>
  <r>
    <x v="131"/>
    <x v="11"/>
    <x v="10"/>
    <x v="36"/>
    <n v="4"/>
    <n v="0.5"/>
    <n v="17"/>
  </r>
  <r>
    <x v="132"/>
    <x v="0"/>
    <x v="11"/>
    <x v="36"/>
    <n v="7"/>
    <n v="1.1000000000000001"/>
    <n v="30"/>
  </r>
  <r>
    <x v="133"/>
    <x v="1"/>
    <x v="11"/>
    <x v="36"/>
    <n v="4"/>
    <n v="0.3"/>
    <n v="16"/>
  </r>
  <r>
    <x v="134"/>
    <x v="2"/>
    <x v="11"/>
    <x v="36"/>
    <n v="5"/>
    <n v="0.2"/>
    <n v="13"/>
  </r>
  <r>
    <x v="135"/>
    <x v="3"/>
    <x v="11"/>
    <x v="36"/>
    <n v="6"/>
    <n v="0.8"/>
    <n v="7"/>
  </r>
  <r>
    <x v="136"/>
    <x v="4"/>
    <x v="11"/>
    <x v="36"/>
    <n v="7"/>
    <n v="1.4"/>
    <n v="5"/>
  </r>
  <r>
    <x v="137"/>
    <x v="5"/>
    <x v="11"/>
    <x v="36"/>
    <n v="7"/>
    <n v="0.9"/>
    <n v="7"/>
  </r>
  <r>
    <x v="138"/>
    <x v="6"/>
    <x v="11"/>
    <x v="36"/>
    <n v="5"/>
    <n v="0.9"/>
    <n v="4"/>
  </r>
  <r>
    <x v="139"/>
    <x v="7"/>
    <x v="11"/>
    <x v="36"/>
    <n v="4"/>
    <n v="0.9"/>
    <n v="29"/>
  </r>
  <r>
    <x v="140"/>
    <x v="8"/>
    <x v="11"/>
    <x v="36"/>
    <n v="4"/>
    <n v="1"/>
    <n v="3"/>
  </r>
  <r>
    <x v="141"/>
    <x v="9"/>
    <x v="11"/>
    <x v="36"/>
    <n v="9"/>
    <n v="0.9"/>
    <n v="6"/>
  </r>
  <r>
    <x v="142"/>
    <x v="10"/>
    <x v="11"/>
    <x v="36"/>
    <n v="4"/>
    <n v="0.3"/>
    <n v="10"/>
  </r>
  <r>
    <x v="143"/>
    <x v="11"/>
    <x v="11"/>
    <x v="36"/>
    <n v="5"/>
    <n v="0.2"/>
    <n v="33"/>
  </r>
  <r>
    <x v="144"/>
    <x v="0"/>
    <x v="12"/>
    <x v="36"/>
    <n v="2"/>
    <n v="0.7"/>
    <n v="46"/>
  </r>
  <r>
    <x v="145"/>
    <x v="1"/>
    <x v="12"/>
    <x v="36"/>
    <n v="1"/>
    <n v="0.9"/>
    <n v="73"/>
  </r>
  <r>
    <x v="146"/>
    <x v="2"/>
    <x v="12"/>
    <x v="36"/>
    <n v="6"/>
    <n v="1.3"/>
    <n v="11"/>
  </r>
  <r>
    <x v="147"/>
    <x v="3"/>
    <x v="12"/>
    <x v="36"/>
    <n v="4"/>
    <n v="0.6"/>
    <n v="3"/>
  </r>
  <r>
    <x v="148"/>
    <x v="4"/>
    <x v="12"/>
    <x v="36"/>
    <n v="4"/>
    <n v="0.9"/>
    <n v="8"/>
  </r>
  <r>
    <x v="149"/>
    <x v="5"/>
    <x v="12"/>
    <x v="36"/>
    <n v="6"/>
    <n v="0.9"/>
    <n v="6"/>
  </r>
  <r>
    <x v="150"/>
    <x v="6"/>
    <x v="12"/>
    <x v="36"/>
    <n v="5"/>
    <n v="1.2"/>
    <n v="6"/>
  </r>
  <r>
    <x v="151"/>
    <x v="7"/>
    <x v="12"/>
    <x v="36"/>
    <n v="8"/>
    <n v="1.5"/>
    <n v="6"/>
  </r>
  <r>
    <x v="152"/>
    <x v="8"/>
    <x v="12"/>
    <x v="36"/>
    <n v="2"/>
    <n v="1.9"/>
    <n v="7"/>
  </r>
  <r>
    <x v="153"/>
    <x v="9"/>
    <x v="12"/>
    <x v="36"/>
    <n v="8"/>
    <n v="1.7"/>
    <n v="11"/>
  </r>
  <r>
    <x v="154"/>
    <x v="10"/>
    <x v="12"/>
    <x v="36"/>
    <n v="3"/>
    <n v="1.5"/>
    <n v="29"/>
  </r>
  <r>
    <x v="155"/>
    <x v="11"/>
    <x v="12"/>
    <x v="36"/>
    <n v="4"/>
    <n v="1.7"/>
    <n v="13"/>
  </r>
  <r>
    <x v="156"/>
    <x v="0"/>
    <x v="13"/>
    <x v="36"/>
    <n v="4"/>
    <n v="1.3"/>
    <n v="24"/>
  </r>
  <r>
    <x v="157"/>
    <x v="1"/>
    <x v="13"/>
    <x v="36"/>
    <n v="4"/>
    <n v="1.2"/>
    <n v="52"/>
  </r>
  <r>
    <x v="158"/>
    <x v="2"/>
    <x v="13"/>
    <x v="36"/>
    <n v="7"/>
    <n v="0.6"/>
    <n v="4"/>
  </r>
  <r>
    <x v="159"/>
    <x v="3"/>
    <x v="13"/>
    <x v="36"/>
    <n v="5"/>
    <n v="1"/>
    <n v="9"/>
  </r>
  <r>
    <x v="160"/>
    <x v="4"/>
    <x v="13"/>
    <x v="36"/>
    <n v="4"/>
    <n v="1.3"/>
    <n v="5"/>
  </r>
  <r>
    <x v="161"/>
    <x v="5"/>
    <x v="13"/>
    <x v="36"/>
    <n v="7"/>
    <n v="0.6"/>
    <n v="5"/>
  </r>
  <r>
    <x v="162"/>
    <x v="6"/>
    <x v="13"/>
    <x v="36"/>
    <n v="3"/>
    <n v="0.6"/>
    <n v="8"/>
  </r>
  <r>
    <x v="164"/>
    <x v="8"/>
    <x v="13"/>
    <x v="36"/>
    <n v="2"/>
    <n v="0.8"/>
    <n v="7"/>
  </r>
  <r>
    <x v="165"/>
    <x v="9"/>
    <x v="13"/>
    <x v="36"/>
    <n v="5"/>
    <n v="0.8"/>
    <n v="10"/>
  </r>
  <r>
    <x v="0"/>
    <x v="0"/>
    <x v="0"/>
    <x v="37"/>
    <n v="10"/>
    <n v="2.2000000000000002"/>
    <n v="46"/>
  </r>
  <r>
    <x v="1"/>
    <x v="1"/>
    <x v="0"/>
    <x v="37"/>
    <n v="12"/>
    <n v="2.2000000000000002"/>
    <n v="29"/>
  </r>
  <r>
    <x v="2"/>
    <x v="2"/>
    <x v="0"/>
    <x v="37"/>
    <n v="17"/>
    <n v="2.6"/>
    <n v="25"/>
  </r>
  <r>
    <x v="3"/>
    <x v="3"/>
    <x v="0"/>
    <x v="37"/>
    <n v="18"/>
    <n v="3.6"/>
    <n v="21"/>
  </r>
  <r>
    <x v="4"/>
    <x v="4"/>
    <x v="0"/>
    <x v="37"/>
    <n v="29"/>
    <n v="3.3"/>
    <n v="28"/>
  </r>
  <r>
    <x v="5"/>
    <x v="5"/>
    <x v="0"/>
    <x v="37"/>
    <n v="22"/>
    <n v="3.6"/>
    <n v="26"/>
  </r>
  <r>
    <x v="6"/>
    <x v="6"/>
    <x v="0"/>
    <x v="37"/>
    <n v="25"/>
    <n v="3.4"/>
    <n v="36"/>
  </r>
  <r>
    <x v="7"/>
    <x v="7"/>
    <x v="0"/>
    <x v="37"/>
    <n v="20"/>
    <n v="4"/>
    <n v="39"/>
  </r>
  <r>
    <x v="8"/>
    <x v="8"/>
    <x v="0"/>
    <x v="37"/>
    <n v="21"/>
    <n v="4.2"/>
    <n v="41"/>
  </r>
  <r>
    <x v="9"/>
    <x v="9"/>
    <x v="0"/>
    <x v="37"/>
    <n v="19"/>
    <n v="4.0999999999999996"/>
    <n v="43"/>
  </r>
  <r>
    <x v="10"/>
    <x v="10"/>
    <x v="0"/>
    <x v="37"/>
    <n v="21"/>
    <n v="4.0999999999999996"/>
    <n v="46"/>
  </r>
  <r>
    <x v="11"/>
    <x v="11"/>
    <x v="0"/>
    <x v="37"/>
    <n v="12"/>
    <n v="2.8"/>
    <n v="58"/>
  </r>
  <r>
    <x v="12"/>
    <x v="0"/>
    <x v="1"/>
    <x v="37"/>
    <n v="9"/>
    <n v="3"/>
    <n v="42"/>
  </r>
  <r>
    <x v="13"/>
    <x v="1"/>
    <x v="1"/>
    <x v="37"/>
    <n v="8"/>
    <n v="3.4"/>
    <n v="97"/>
  </r>
  <r>
    <x v="14"/>
    <x v="2"/>
    <x v="1"/>
    <x v="37"/>
    <n v="14"/>
    <n v="3.8"/>
    <n v="42"/>
  </r>
  <r>
    <x v="15"/>
    <x v="3"/>
    <x v="1"/>
    <x v="37"/>
    <n v="11"/>
    <n v="4.0999999999999996"/>
    <n v="25"/>
  </r>
  <r>
    <x v="16"/>
    <x v="4"/>
    <x v="1"/>
    <x v="37"/>
    <n v="19"/>
    <n v="4.7"/>
    <n v="44"/>
  </r>
  <r>
    <x v="17"/>
    <x v="5"/>
    <x v="1"/>
    <x v="37"/>
    <n v="13"/>
    <n v="4.9000000000000004"/>
    <n v="35"/>
  </r>
  <r>
    <x v="18"/>
    <x v="6"/>
    <x v="1"/>
    <x v="37"/>
    <n v="14"/>
    <n v="5.3"/>
    <n v="47"/>
  </r>
  <r>
    <x v="19"/>
    <x v="7"/>
    <x v="1"/>
    <x v="37"/>
    <n v="17"/>
    <n v="5.5"/>
    <n v="60"/>
  </r>
  <r>
    <x v="20"/>
    <x v="8"/>
    <x v="1"/>
    <x v="37"/>
    <n v="11"/>
    <n v="6.9"/>
    <n v="47"/>
  </r>
  <r>
    <x v="21"/>
    <x v="9"/>
    <x v="1"/>
    <x v="37"/>
    <n v="8"/>
    <n v="7.6"/>
    <n v="33"/>
  </r>
  <r>
    <x v="22"/>
    <x v="10"/>
    <x v="1"/>
    <x v="37"/>
    <n v="7"/>
    <n v="7.7"/>
    <n v="49"/>
  </r>
  <r>
    <x v="23"/>
    <x v="11"/>
    <x v="1"/>
    <x v="37"/>
    <n v="4"/>
    <n v="6"/>
    <n v="62"/>
  </r>
  <r>
    <x v="24"/>
    <x v="0"/>
    <x v="2"/>
    <x v="37"/>
    <n v="6"/>
    <n v="7.8"/>
    <n v="19"/>
  </r>
  <r>
    <x v="25"/>
    <x v="1"/>
    <x v="2"/>
    <x v="37"/>
    <n v="5"/>
    <n v="8.6999999999999993"/>
    <n v="81"/>
  </r>
  <r>
    <x v="26"/>
    <x v="2"/>
    <x v="2"/>
    <x v="37"/>
    <n v="10"/>
    <n v="9"/>
    <n v="53"/>
  </r>
  <r>
    <x v="27"/>
    <x v="3"/>
    <x v="2"/>
    <x v="37"/>
    <n v="9"/>
    <n v="9.1999999999999993"/>
    <n v="44"/>
  </r>
  <r>
    <x v="28"/>
    <x v="4"/>
    <x v="2"/>
    <x v="37"/>
    <n v="12"/>
    <n v="11.3"/>
    <n v="47"/>
  </r>
  <r>
    <x v="29"/>
    <x v="5"/>
    <x v="2"/>
    <x v="37"/>
    <n v="10"/>
    <n v="10.6"/>
    <n v="32"/>
  </r>
  <r>
    <x v="30"/>
    <x v="6"/>
    <x v="2"/>
    <x v="37"/>
    <n v="18"/>
    <n v="9.9"/>
    <n v="61"/>
  </r>
  <r>
    <x v="31"/>
    <x v="7"/>
    <x v="2"/>
    <x v="37"/>
    <n v="11"/>
    <n v="9.1"/>
    <n v="53"/>
  </r>
  <r>
    <x v="32"/>
    <x v="8"/>
    <x v="2"/>
    <x v="37"/>
    <n v="14"/>
    <n v="9.1"/>
    <n v="73"/>
  </r>
  <r>
    <x v="33"/>
    <x v="9"/>
    <x v="2"/>
    <x v="37"/>
    <n v="6"/>
    <n v="9.1999999999999993"/>
    <n v="38"/>
  </r>
  <r>
    <x v="34"/>
    <x v="10"/>
    <x v="2"/>
    <x v="37"/>
    <n v="8"/>
    <n v="8.1"/>
    <n v="24"/>
  </r>
  <r>
    <x v="35"/>
    <x v="11"/>
    <x v="2"/>
    <x v="37"/>
    <n v="10"/>
    <n v="7.6"/>
    <n v="85"/>
  </r>
  <r>
    <x v="36"/>
    <x v="0"/>
    <x v="3"/>
    <x v="37"/>
    <n v="2"/>
    <n v="7.9"/>
    <n v="79"/>
  </r>
  <r>
    <x v="37"/>
    <x v="1"/>
    <x v="3"/>
    <x v="37"/>
    <n v="6"/>
    <n v="8.1999999999999993"/>
    <n v="65"/>
  </r>
  <r>
    <x v="38"/>
    <x v="2"/>
    <x v="3"/>
    <x v="37"/>
    <n v="9"/>
    <n v="8.6"/>
    <n v="59"/>
  </r>
  <r>
    <x v="39"/>
    <x v="3"/>
    <x v="3"/>
    <x v="37"/>
    <n v="6"/>
    <n v="9.3000000000000007"/>
    <n v="48"/>
  </r>
  <r>
    <x v="40"/>
    <x v="4"/>
    <x v="3"/>
    <x v="37"/>
    <n v="5"/>
    <n v="10"/>
    <n v="93"/>
  </r>
  <r>
    <x v="41"/>
    <x v="5"/>
    <x v="3"/>
    <x v="37"/>
    <n v="7"/>
    <n v="9.6999999999999993"/>
    <n v="57"/>
  </r>
  <r>
    <x v="42"/>
    <x v="6"/>
    <x v="3"/>
    <x v="37"/>
    <n v="14"/>
    <n v="9.3000000000000007"/>
    <n v="23"/>
  </r>
  <r>
    <x v="43"/>
    <x v="7"/>
    <x v="3"/>
    <x v="37"/>
    <n v="12"/>
    <n v="8.5"/>
    <n v="43"/>
  </r>
  <r>
    <x v="44"/>
    <x v="8"/>
    <x v="3"/>
    <x v="37"/>
    <n v="12"/>
    <n v="8.6"/>
    <n v="36"/>
  </r>
  <r>
    <x v="45"/>
    <x v="9"/>
    <x v="3"/>
    <x v="37"/>
    <n v="11"/>
    <n v="8.5"/>
    <n v="34"/>
  </r>
  <r>
    <x v="46"/>
    <x v="10"/>
    <x v="3"/>
    <x v="37"/>
    <n v="14"/>
    <n v="8.6"/>
    <n v="51"/>
  </r>
  <r>
    <x v="47"/>
    <x v="11"/>
    <x v="3"/>
    <x v="37"/>
    <n v="10"/>
    <n v="7.1"/>
    <n v="45"/>
  </r>
  <r>
    <x v="48"/>
    <x v="0"/>
    <x v="4"/>
    <x v="37"/>
    <n v="4"/>
    <n v="7.2"/>
    <n v="66"/>
  </r>
  <r>
    <x v="49"/>
    <x v="1"/>
    <x v="4"/>
    <x v="37"/>
    <n v="11"/>
    <n v="6.4"/>
    <n v="40"/>
  </r>
  <r>
    <x v="50"/>
    <x v="2"/>
    <x v="4"/>
    <x v="37"/>
    <n v="15"/>
    <n v="6.2"/>
    <n v="48"/>
  </r>
  <r>
    <x v="51"/>
    <x v="3"/>
    <x v="4"/>
    <x v="37"/>
    <n v="10"/>
    <n v="5.3"/>
    <n v="32"/>
  </r>
  <r>
    <x v="52"/>
    <x v="4"/>
    <x v="4"/>
    <x v="37"/>
    <n v="11"/>
    <n v="6.4"/>
    <n v="22"/>
  </r>
  <r>
    <x v="53"/>
    <x v="5"/>
    <x v="4"/>
    <x v="37"/>
    <n v="15"/>
    <n v="7"/>
    <n v="14"/>
  </r>
  <r>
    <x v="54"/>
    <x v="6"/>
    <x v="4"/>
    <x v="37"/>
    <n v="11"/>
    <n v="7.4"/>
    <n v="33"/>
  </r>
  <r>
    <x v="55"/>
    <x v="7"/>
    <x v="4"/>
    <x v="37"/>
    <n v="7"/>
    <n v="7.3"/>
    <n v="41"/>
  </r>
  <r>
    <x v="56"/>
    <x v="8"/>
    <x v="4"/>
    <x v="37"/>
    <n v="7"/>
    <n v="7.2"/>
    <n v="76"/>
  </r>
  <r>
    <x v="57"/>
    <x v="9"/>
    <x v="4"/>
    <x v="37"/>
    <n v="7"/>
    <n v="7.5"/>
    <n v="24"/>
  </r>
  <r>
    <x v="58"/>
    <x v="10"/>
    <x v="4"/>
    <x v="37"/>
    <n v="9"/>
    <n v="6.6"/>
    <n v="17"/>
  </r>
  <r>
    <x v="59"/>
    <x v="11"/>
    <x v="4"/>
    <x v="37"/>
    <n v="15"/>
    <n v="5.7"/>
    <n v="54"/>
  </r>
  <r>
    <x v="60"/>
    <x v="0"/>
    <x v="5"/>
    <x v="37"/>
    <n v="5"/>
    <n v="4.9000000000000004"/>
    <n v="29"/>
  </r>
  <r>
    <x v="61"/>
    <x v="1"/>
    <x v="5"/>
    <x v="37"/>
    <n v="9"/>
    <n v="5.6"/>
    <n v="16"/>
  </r>
  <r>
    <x v="62"/>
    <x v="2"/>
    <x v="5"/>
    <x v="37"/>
    <n v="6"/>
    <n v="7.2"/>
    <n v="30"/>
  </r>
  <r>
    <x v="63"/>
    <x v="3"/>
    <x v="5"/>
    <x v="37"/>
    <n v="10"/>
    <n v="8.6"/>
    <n v="52"/>
  </r>
  <r>
    <x v="64"/>
    <x v="4"/>
    <x v="5"/>
    <x v="37"/>
    <n v="10"/>
    <n v="8.8000000000000007"/>
    <n v="97"/>
  </r>
  <r>
    <x v="65"/>
    <x v="5"/>
    <x v="5"/>
    <x v="37"/>
    <n v="8"/>
    <n v="9.6"/>
    <n v="44"/>
  </r>
  <r>
    <x v="66"/>
    <x v="6"/>
    <x v="5"/>
    <x v="37"/>
    <n v="5"/>
    <n v="7.8"/>
    <n v="48"/>
  </r>
  <r>
    <x v="67"/>
    <x v="7"/>
    <x v="5"/>
    <x v="37"/>
    <n v="11"/>
    <n v="7"/>
    <n v="46"/>
  </r>
  <r>
    <x v="68"/>
    <x v="8"/>
    <x v="5"/>
    <x v="37"/>
    <n v="14"/>
    <n v="6.6"/>
    <n v="56"/>
  </r>
  <r>
    <x v="69"/>
    <x v="9"/>
    <x v="5"/>
    <x v="37"/>
    <n v="11"/>
    <n v="6.3"/>
    <n v="81"/>
  </r>
  <r>
    <x v="70"/>
    <x v="10"/>
    <x v="5"/>
    <x v="37"/>
    <n v="12"/>
    <n v="6.8"/>
    <n v="68"/>
  </r>
  <r>
    <x v="71"/>
    <x v="11"/>
    <x v="5"/>
    <x v="37"/>
    <n v="14"/>
    <n v="6.5"/>
    <n v="43"/>
  </r>
  <r>
    <x v="72"/>
    <x v="0"/>
    <x v="6"/>
    <x v="37"/>
    <n v="10"/>
    <n v="5.9"/>
    <n v="47"/>
  </r>
  <r>
    <x v="73"/>
    <x v="1"/>
    <x v="6"/>
    <x v="37"/>
    <n v="12"/>
    <n v="5.5"/>
    <n v="42"/>
  </r>
  <r>
    <x v="74"/>
    <x v="2"/>
    <x v="6"/>
    <x v="37"/>
    <n v="14"/>
    <n v="4.9000000000000004"/>
    <n v="65"/>
  </r>
  <r>
    <x v="75"/>
    <x v="3"/>
    <x v="6"/>
    <x v="37"/>
    <n v="15"/>
    <n v="4.5"/>
    <n v="32"/>
  </r>
  <r>
    <x v="76"/>
    <x v="4"/>
    <x v="6"/>
    <x v="37"/>
    <n v="8"/>
    <n v="4.2"/>
    <n v="37"/>
  </r>
  <r>
    <x v="77"/>
    <x v="5"/>
    <x v="6"/>
    <x v="37"/>
    <n v="8"/>
    <n v="4.2"/>
    <n v="13"/>
  </r>
  <r>
    <x v="78"/>
    <x v="6"/>
    <x v="6"/>
    <x v="37"/>
    <n v="8"/>
    <n v="4.9000000000000004"/>
    <n v="27"/>
  </r>
  <r>
    <x v="79"/>
    <x v="7"/>
    <x v="6"/>
    <x v="37"/>
    <n v="14"/>
    <n v="5.0999999999999996"/>
    <n v="31"/>
  </r>
  <r>
    <x v="80"/>
    <x v="8"/>
    <x v="6"/>
    <x v="37"/>
    <n v="12"/>
    <n v="6.4"/>
    <n v="15"/>
  </r>
  <r>
    <x v="81"/>
    <x v="9"/>
    <x v="6"/>
    <x v="37"/>
    <n v="14"/>
    <n v="7"/>
    <n v="22"/>
  </r>
  <r>
    <x v="82"/>
    <x v="10"/>
    <x v="6"/>
    <x v="37"/>
    <n v="8"/>
    <n v="5.0999999999999996"/>
    <n v="31"/>
  </r>
  <r>
    <x v="83"/>
    <x v="11"/>
    <x v="6"/>
    <x v="37"/>
    <n v="16"/>
    <n v="5.4"/>
    <n v="38"/>
  </r>
  <r>
    <x v="84"/>
    <x v="0"/>
    <x v="7"/>
    <x v="37"/>
    <n v="15"/>
    <n v="5.2"/>
    <n v="35"/>
  </r>
  <r>
    <x v="85"/>
    <x v="1"/>
    <x v="7"/>
    <x v="37"/>
    <n v="9"/>
    <n v="5.5"/>
    <n v="43"/>
  </r>
  <r>
    <x v="86"/>
    <x v="2"/>
    <x v="7"/>
    <x v="37"/>
    <n v="10"/>
    <n v="4.5999999999999996"/>
    <n v="20"/>
  </r>
  <r>
    <x v="87"/>
    <x v="3"/>
    <x v="7"/>
    <x v="37"/>
    <n v="17"/>
    <n v="4.8"/>
    <n v="16"/>
  </r>
  <r>
    <x v="88"/>
    <x v="4"/>
    <x v="7"/>
    <x v="37"/>
    <n v="16"/>
    <n v="4.9000000000000004"/>
    <n v="20"/>
  </r>
  <r>
    <x v="89"/>
    <x v="5"/>
    <x v="7"/>
    <x v="37"/>
    <n v="12"/>
    <n v="4"/>
    <n v="46"/>
  </r>
  <r>
    <x v="90"/>
    <x v="6"/>
    <x v="7"/>
    <x v="37"/>
    <n v="22"/>
    <n v="4.2"/>
    <n v="11"/>
  </r>
  <r>
    <x v="91"/>
    <x v="7"/>
    <x v="7"/>
    <x v="37"/>
    <n v="18"/>
    <n v="4.2"/>
    <n v="21"/>
  </r>
  <r>
    <x v="92"/>
    <x v="8"/>
    <x v="7"/>
    <x v="37"/>
    <n v="15"/>
    <n v="4.3"/>
    <n v="21"/>
  </r>
  <r>
    <x v="93"/>
    <x v="9"/>
    <x v="7"/>
    <x v="37"/>
    <n v="12"/>
    <n v="4.0999999999999996"/>
    <n v="35"/>
  </r>
  <r>
    <x v="94"/>
    <x v="10"/>
    <x v="7"/>
    <x v="37"/>
    <n v="8"/>
    <n v="4.7"/>
    <n v="27"/>
  </r>
  <r>
    <x v="95"/>
    <x v="11"/>
    <x v="7"/>
    <x v="37"/>
    <n v="8"/>
    <n v="4.3"/>
    <n v="27"/>
  </r>
  <r>
    <x v="96"/>
    <x v="0"/>
    <x v="8"/>
    <x v="37"/>
    <n v="9"/>
    <n v="4.2"/>
    <n v="30"/>
  </r>
  <r>
    <x v="97"/>
    <x v="1"/>
    <x v="8"/>
    <x v="37"/>
    <n v="12"/>
    <n v="4.7"/>
    <n v="34"/>
  </r>
  <r>
    <x v="98"/>
    <x v="2"/>
    <x v="8"/>
    <x v="37"/>
    <n v="10"/>
    <n v="4"/>
    <n v="47"/>
  </r>
  <r>
    <x v="99"/>
    <x v="3"/>
    <x v="8"/>
    <x v="37"/>
    <n v="20"/>
    <n v="3.1"/>
    <n v="25"/>
  </r>
  <r>
    <x v="100"/>
    <x v="4"/>
    <x v="8"/>
    <x v="37"/>
    <n v="14"/>
    <n v="3.3"/>
    <n v="34"/>
  </r>
  <r>
    <x v="101"/>
    <x v="5"/>
    <x v="8"/>
    <x v="37"/>
    <n v="15"/>
    <n v="3.9"/>
    <n v="33"/>
  </r>
  <r>
    <x v="102"/>
    <x v="6"/>
    <x v="8"/>
    <x v="37"/>
    <n v="10"/>
    <n v="4.0999999999999996"/>
    <n v="45"/>
  </r>
  <r>
    <x v="103"/>
    <x v="7"/>
    <x v="8"/>
    <x v="37"/>
    <n v="15"/>
    <n v="4.2"/>
    <n v="28"/>
  </r>
  <r>
    <x v="104"/>
    <x v="8"/>
    <x v="8"/>
    <x v="37"/>
    <n v="9"/>
    <n v="4"/>
    <n v="35"/>
  </r>
  <r>
    <x v="105"/>
    <x v="9"/>
    <x v="8"/>
    <x v="37"/>
    <n v="16"/>
    <n v="4.0999999999999996"/>
    <n v="27"/>
  </r>
  <r>
    <x v="106"/>
    <x v="10"/>
    <x v="8"/>
    <x v="37"/>
    <n v="12"/>
    <n v="3.8"/>
    <n v="17"/>
  </r>
  <r>
    <x v="107"/>
    <x v="11"/>
    <x v="8"/>
    <x v="37"/>
    <n v="10"/>
    <n v="3.5"/>
    <n v="17"/>
  </r>
  <r>
    <x v="108"/>
    <x v="0"/>
    <x v="9"/>
    <x v="37"/>
    <n v="17"/>
    <n v="4.0999999999999996"/>
    <n v="35"/>
  </r>
  <r>
    <x v="109"/>
    <x v="1"/>
    <x v="9"/>
    <x v="37"/>
    <n v="9"/>
    <n v="3.3"/>
    <n v="31"/>
  </r>
  <r>
    <x v="110"/>
    <x v="2"/>
    <x v="9"/>
    <x v="37"/>
    <n v="14"/>
    <n v="3.1"/>
    <n v="33"/>
  </r>
  <r>
    <x v="111"/>
    <x v="3"/>
    <x v="9"/>
    <x v="37"/>
    <n v="18"/>
    <n v="2.6"/>
    <n v="29"/>
  </r>
  <r>
    <x v="112"/>
    <x v="4"/>
    <x v="9"/>
    <x v="37"/>
    <n v="13"/>
    <n v="3"/>
    <n v="26"/>
  </r>
  <r>
    <x v="113"/>
    <x v="5"/>
    <x v="9"/>
    <x v="37"/>
    <n v="12"/>
    <n v="3"/>
    <n v="40"/>
  </r>
  <r>
    <x v="114"/>
    <x v="6"/>
    <x v="9"/>
    <x v="37"/>
    <n v="20"/>
    <n v="2.4"/>
    <n v="8"/>
  </r>
  <r>
    <x v="115"/>
    <x v="7"/>
    <x v="9"/>
    <x v="37"/>
    <n v="21"/>
    <n v="2.8"/>
    <n v="16"/>
  </r>
  <r>
    <x v="116"/>
    <x v="8"/>
    <x v="9"/>
    <x v="37"/>
    <n v="11"/>
    <n v="2.7"/>
    <n v="9"/>
  </r>
  <r>
    <x v="117"/>
    <x v="9"/>
    <x v="9"/>
    <x v="37"/>
    <n v="13"/>
    <n v="2.4"/>
    <n v="18"/>
  </r>
  <r>
    <x v="118"/>
    <x v="10"/>
    <x v="9"/>
    <x v="37"/>
    <n v="16"/>
    <n v="1.9"/>
    <n v="16"/>
  </r>
  <r>
    <x v="119"/>
    <x v="11"/>
    <x v="9"/>
    <x v="37"/>
    <n v="17"/>
    <n v="1.7"/>
    <n v="24"/>
  </r>
  <r>
    <x v="120"/>
    <x v="0"/>
    <x v="10"/>
    <x v="37"/>
    <n v="13"/>
    <n v="1.8"/>
    <n v="21"/>
  </r>
  <r>
    <x v="121"/>
    <x v="1"/>
    <x v="10"/>
    <x v="37"/>
    <n v="10"/>
    <n v="1.6"/>
    <n v="27"/>
  </r>
  <r>
    <x v="122"/>
    <x v="2"/>
    <x v="10"/>
    <x v="37"/>
    <n v="16"/>
    <n v="1.6"/>
    <n v="34"/>
  </r>
  <r>
    <x v="123"/>
    <x v="3"/>
    <x v="10"/>
    <x v="37"/>
    <n v="15"/>
    <n v="1.5"/>
    <n v="10"/>
  </r>
  <r>
    <x v="124"/>
    <x v="4"/>
    <x v="10"/>
    <x v="37"/>
    <n v="19"/>
    <n v="2"/>
    <n v="6"/>
  </r>
  <r>
    <x v="125"/>
    <x v="5"/>
    <x v="10"/>
    <x v="37"/>
    <n v="12"/>
    <n v="1.7"/>
    <n v="8"/>
  </r>
  <r>
    <x v="126"/>
    <x v="6"/>
    <x v="10"/>
    <x v="37"/>
    <n v="13"/>
    <n v="1.8"/>
    <n v="8"/>
  </r>
  <r>
    <x v="127"/>
    <x v="7"/>
    <x v="10"/>
    <x v="37"/>
    <n v="17"/>
    <n v="2"/>
    <n v="5"/>
  </r>
  <r>
    <x v="128"/>
    <x v="8"/>
    <x v="10"/>
    <x v="37"/>
    <n v="17"/>
    <n v="2.9"/>
    <n v="9"/>
  </r>
  <r>
    <x v="129"/>
    <x v="9"/>
    <x v="10"/>
    <x v="37"/>
    <n v="18"/>
    <n v="2.9"/>
    <n v="10"/>
  </r>
  <r>
    <x v="130"/>
    <x v="10"/>
    <x v="10"/>
    <x v="37"/>
    <n v="12"/>
    <n v="2.4"/>
    <n v="10"/>
  </r>
  <r>
    <x v="131"/>
    <x v="11"/>
    <x v="10"/>
    <x v="37"/>
    <n v="11"/>
    <n v="2.1"/>
    <n v="30"/>
  </r>
  <r>
    <x v="132"/>
    <x v="0"/>
    <x v="11"/>
    <x v="37"/>
    <n v="14"/>
    <n v="1.8"/>
    <n v="26"/>
  </r>
  <r>
    <x v="133"/>
    <x v="1"/>
    <x v="11"/>
    <x v="37"/>
    <n v="12"/>
    <n v="1.4"/>
    <n v="48"/>
  </r>
  <r>
    <x v="134"/>
    <x v="2"/>
    <x v="11"/>
    <x v="37"/>
    <n v="20"/>
    <n v="1.3"/>
    <n v="7"/>
  </r>
  <r>
    <x v="135"/>
    <x v="3"/>
    <x v="11"/>
    <x v="37"/>
    <n v="12"/>
    <n v="1.6"/>
    <n v="12"/>
  </r>
  <r>
    <x v="136"/>
    <x v="4"/>
    <x v="11"/>
    <x v="37"/>
    <n v="14"/>
    <n v="1.3"/>
    <n v="4"/>
  </r>
  <r>
    <x v="137"/>
    <x v="5"/>
    <x v="11"/>
    <x v="37"/>
    <n v="27"/>
    <n v="1.5"/>
    <n v="10"/>
  </r>
  <r>
    <x v="138"/>
    <x v="6"/>
    <x v="11"/>
    <x v="37"/>
    <n v="23"/>
    <n v="2.1"/>
    <n v="4"/>
  </r>
  <r>
    <x v="139"/>
    <x v="7"/>
    <x v="11"/>
    <x v="37"/>
    <n v="17"/>
    <n v="1.6"/>
    <n v="6"/>
  </r>
  <r>
    <x v="140"/>
    <x v="8"/>
    <x v="11"/>
    <x v="37"/>
    <n v="23"/>
    <n v="1.3"/>
    <n v="11"/>
  </r>
  <r>
    <x v="141"/>
    <x v="9"/>
    <x v="11"/>
    <x v="37"/>
    <n v="15"/>
    <n v="1.3"/>
    <n v="23"/>
  </r>
  <r>
    <x v="142"/>
    <x v="10"/>
    <x v="11"/>
    <x v="37"/>
    <n v="13"/>
    <n v="0.9"/>
    <n v="6"/>
  </r>
  <r>
    <x v="143"/>
    <x v="11"/>
    <x v="11"/>
    <x v="37"/>
    <n v="12"/>
    <n v="0.8"/>
    <n v="13"/>
  </r>
  <r>
    <x v="144"/>
    <x v="0"/>
    <x v="12"/>
    <x v="37"/>
    <n v="15"/>
    <n v="0.6"/>
    <n v="8"/>
  </r>
  <r>
    <x v="145"/>
    <x v="1"/>
    <x v="12"/>
    <x v="37"/>
    <n v="14"/>
    <n v="0.6"/>
    <n v="5"/>
  </r>
  <r>
    <x v="146"/>
    <x v="2"/>
    <x v="12"/>
    <x v="37"/>
    <n v="21"/>
    <n v="0.6"/>
    <n v="6"/>
  </r>
  <r>
    <x v="147"/>
    <x v="3"/>
    <x v="12"/>
    <x v="37"/>
    <n v="25"/>
    <n v="0.4"/>
    <n v="6"/>
  </r>
  <r>
    <x v="148"/>
    <x v="4"/>
    <x v="12"/>
    <x v="37"/>
    <n v="17"/>
    <n v="0.6"/>
    <n v="5"/>
  </r>
  <r>
    <x v="149"/>
    <x v="5"/>
    <x v="12"/>
    <x v="37"/>
    <n v="16"/>
    <n v="0.8"/>
    <n v="6"/>
  </r>
  <r>
    <x v="150"/>
    <x v="6"/>
    <x v="12"/>
    <x v="37"/>
    <n v="15"/>
    <n v="1"/>
    <n v="8"/>
  </r>
  <r>
    <x v="151"/>
    <x v="7"/>
    <x v="12"/>
    <x v="37"/>
    <n v="12"/>
    <n v="1.7"/>
    <n v="5"/>
  </r>
  <r>
    <x v="152"/>
    <x v="8"/>
    <x v="12"/>
    <x v="37"/>
    <n v="14"/>
    <n v="1.6"/>
    <n v="8"/>
  </r>
  <r>
    <x v="153"/>
    <x v="9"/>
    <x v="12"/>
    <x v="37"/>
    <n v="19"/>
    <n v="1.2"/>
    <n v="8"/>
  </r>
  <r>
    <x v="154"/>
    <x v="10"/>
    <x v="12"/>
    <x v="37"/>
    <n v="15"/>
    <n v="0.9"/>
    <n v="12"/>
  </r>
  <r>
    <x v="155"/>
    <x v="11"/>
    <x v="12"/>
    <x v="37"/>
    <n v="15"/>
    <n v="0.9"/>
    <n v="9"/>
  </r>
  <r>
    <x v="156"/>
    <x v="0"/>
    <x v="13"/>
    <x v="37"/>
    <n v="7"/>
    <n v="0.7"/>
    <n v="10"/>
  </r>
  <r>
    <x v="157"/>
    <x v="1"/>
    <x v="13"/>
    <x v="37"/>
    <n v="17"/>
    <n v="0.4"/>
    <n v="13"/>
  </r>
  <r>
    <x v="158"/>
    <x v="2"/>
    <x v="13"/>
    <x v="37"/>
    <n v="7"/>
    <n v="0.6"/>
    <n v="28"/>
  </r>
  <r>
    <x v="159"/>
    <x v="3"/>
    <x v="13"/>
    <x v="37"/>
    <n v="11"/>
    <n v="0.5"/>
    <n v="7"/>
  </r>
  <r>
    <x v="160"/>
    <x v="4"/>
    <x v="13"/>
    <x v="37"/>
    <n v="12"/>
    <n v="0.6"/>
    <n v="4"/>
  </r>
  <r>
    <x v="161"/>
    <x v="5"/>
    <x v="13"/>
    <x v="37"/>
    <n v="27"/>
    <n v="0.9"/>
    <n v="4"/>
  </r>
  <r>
    <x v="162"/>
    <x v="6"/>
    <x v="13"/>
    <x v="37"/>
    <n v="10"/>
    <n v="1.2"/>
    <n v="7"/>
  </r>
  <r>
    <x v="164"/>
    <x v="8"/>
    <x v="13"/>
    <x v="37"/>
    <n v="26"/>
    <n v="1.3"/>
    <n v="7"/>
  </r>
  <r>
    <x v="165"/>
    <x v="9"/>
    <x v="13"/>
    <x v="37"/>
    <n v="25"/>
    <n v="0.8"/>
    <n v="6"/>
  </r>
  <r>
    <x v="0"/>
    <x v="0"/>
    <x v="0"/>
    <x v="38"/>
    <n v="10"/>
    <n v="1.8"/>
    <n v="48"/>
  </r>
  <r>
    <x v="1"/>
    <x v="1"/>
    <x v="0"/>
    <x v="38"/>
    <n v="9"/>
    <n v="1.5"/>
    <n v="17"/>
  </r>
  <r>
    <x v="2"/>
    <x v="2"/>
    <x v="0"/>
    <x v="38"/>
    <n v="10"/>
    <n v="1.5"/>
    <n v="54"/>
  </r>
  <r>
    <x v="3"/>
    <x v="3"/>
    <x v="0"/>
    <x v="38"/>
    <n v="12"/>
    <n v="1.7"/>
    <n v="25"/>
  </r>
  <r>
    <x v="4"/>
    <x v="4"/>
    <x v="0"/>
    <x v="38"/>
    <n v="14"/>
    <n v="2.2999999999999998"/>
    <n v="18"/>
  </r>
  <r>
    <x v="5"/>
    <x v="5"/>
    <x v="0"/>
    <x v="38"/>
    <n v="13"/>
    <n v="2.1"/>
    <n v="30"/>
  </r>
  <r>
    <x v="6"/>
    <x v="6"/>
    <x v="0"/>
    <x v="38"/>
    <n v="15"/>
    <n v="2.4"/>
    <n v="24"/>
  </r>
  <r>
    <x v="7"/>
    <x v="7"/>
    <x v="0"/>
    <x v="38"/>
    <n v="12"/>
    <n v="2.9"/>
    <n v="18"/>
  </r>
  <r>
    <x v="8"/>
    <x v="8"/>
    <x v="0"/>
    <x v="38"/>
    <n v="14"/>
    <n v="3.1"/>
    <n v="31"/>
  </r>
  <r>
    <x v="9"/>
    <x v="9"/>
    <x v="0"/>
    <x v="38"/>
    <n v="5"/>
    <n v="4.0999999999999996"/>
    <n v="17"/>
  </r>
  <r>
    <x v="10"/>
    <x v="10"/>
    <x v="0"/>
    <x v="38"/>
    <n v="15"/>
    <n v="3.2"/>
    <n v="24"/>
  </r>
  <r>
    <x v="11"/>
    <x v="11"/>
    <x v="0"/>
    <x v="38"/>
    <n v="8"/>
    <n v="2.4"/>
    <n v="37"/>
  </r>
  <r>
    <x v="12"/>
    <x v="0"/>
    <x v="1"/>
    <x v="38"/>
    <n v="9"/>
    <n v="2.8"/>
    <n v="43"/>
  </r>
  <r>
    <x v="13"/>
    <x v="1"/>
    <x v="1"/>
    <x v="38"/>
    <n v="5"/>
    <n v="3.1"/>
    <n v="40"/>
  </r>
  <r>
    <x v="14"/>
    <x v="2"/>
    <x v="1"/>
    <x v="38"/>
    <n v="5"/>
    <n v="2.9"/>
    <n v="59"/>
  </r>
  <r>
    <x v="15"/>
    <x v="3"/>
    <x v="1"/>
    <x v="38"/>
    <n v="7"/>
    <n v="4"/>
    <n v="33"/>
  </r>
  <r>
    <x v="16"/>
    <x v="4"/>
    <x v="1"/>
    <x v="38"/>
    <n v="11"/>
    <n v="4.2"/>
    <n v="24"/>
  </r>
  <r>
    <x v="17"/>
    <x v="5"/>
    <x v="1"/>
    <x v="38"/>
    <n v="12"/>
    <n v="4.9000000000000004"/>
    <n v="42"/>
  </r>
  <r>
    <x v="18"/>
    <x v="6"/>
    <x v="1"/>
    <x v="38"/>
    <n v="9"/>
    <n v="5"/>
    <n v="48"/>
  </r>
  <r>
    <x v="19"/>
    <x v="7"/>
    <x v="1"/>
    <x v="38"/>
    <n v="8"/>
    <n v="6.3"/>
    <n v="57"/>
  </r>
  <r>
    <x v="20"/>
    <x v="8"/>
    <x v="1"/>
    <x v="38"/>
    <n v="6"/>
    <n v="6.7"/>
    <n v="61"/>
  </r>
  <r>
    <x v="21"/>
    <x v="9"/>
    <x v="1"/>
    <x v="38"/>
    <n v="4"/>
    <n v="6.8"/>
    <n v="22"/>
  </r>
  <r>
    <x v="22"/>
    <x v="10"/>
    <x v="1"/>
    <x v="38"/>
    <n v="4"/>
    <n v="7.7"/>
    <n v="31"/>
  </r>
  <r>
    <x v="23"/>
    <x v="11"/>
    <x v="1"/>
    <x v="38"/>
    <n v="8"/>
    <n v="5.8"/>
    <n v="48"/>
  </r>
  <r>
    <x v="24"/>
    <x v="0"/>
    <x v="2"/>
    <x v="38"/>
    <n v="1"/>
    <n v="8.1"/>
    <n v="106"/>
  </r>
  <r>
    <x v="25"/>
    <x v="1"/>
    <x v="2"/>
    <x v="38"/>
    <n v="6"/>
    <n v="7.2"/>
    <n v="36"/>
  </r>
  <r>
    <x v="26"/>
    <x v="2"/>
    <x v="2"/>
    <x v="38"/>
    <n v="5"/>
    <n v="8.6999999999999993"/>
    <n v="56"/>
  </r>
  <r>
    <x v="27"/>
    <x v="3"/>
    <x v="2"/>
    <x v="38"/>
    <n v="6"/>
    <n v="8.1"/>
    <n v="84"/>
  </r>
  <r>
    <x v="28"/>
    <x v="4"/>
    <x v="2"/>
    <x v="38"/>
    <n v="6"/>
    <n v="8.8000000000000007"/>
    <n v="103"/>
  </r>
  <r>
    <x v="29"/>
    <x v="5"/>
    <x v="2"/>
    <x v="38"/>
    <n v="7"/>
    <n v="9.5"/>
    <n v="41"/>
  </r>
  <r>
    <x v="30"/>
    <x v="6"/>
    <x v="2"/>
    <x v="38"/>
    <n v="6"/>
    <n v="8.6999999999999993"/>
    <n v="125"/>
  </r>
  <r>
    <x v="31"/>
    <x v="7"/>
    <x v="2"/>
    <x v="38"/>
    <n v="10"/>
    <n v="7.2"/>
    <n v="32"/>
  </r>
  <r>
    <x v="32"/>
    <x v="8"/>
    <x v="2"/>
    <x v="38"/>
    <n v="7"/>
    <n v="6.1"/>
    <n v="65"/>
  </r>
  <r>
    <x v="33"/>
    <x v="9"/>
    <x v="2"/>
    <x v="38"/>
    <n v="7"/>
    <n v="5.4"/>
    <n v="70"/>
  </r>
  <r>
    <x v="34"/>
    <x v="10"/>
    <x v="2"/>
    <x v="38"/>
    <n v="4"/>
    <n v="6.3"/>
    <n v="34"/>
  </r>
  <r>
    <x v="35"/>
    <x v="11"/>
    <x v="2"/>
    <x v="38"/>
    <n v="2"/>
    <n v="6.8"/>
    <n v="36"/>
  </r>
  <r>
    <x v="36"/>
    <x v="0"/>
    <x v="3"/>
    <x v="38"/>
    <n v="1"/>
    <n v="6.7"/>
    <n v="95"/>
  </r>
  <r>
    <x v="37"/>
    <x v="1"/>
    <x v="3"/>
    <x v="38"/>
    <n v="6"/>
    <n v="7.3"/>
    <n v="50"/>
  </r>
  <r>
    <x v="38"/>
    <x v="2"/>
    <x v="3"/>
    <x v="38"/>
    <n v="3"/>
    <n v="7.9"/>
    <n v="70"/>
  </r>
  <r>
    <x v="39"/>
    <x v="3"/>
    <x v="3"/>
    <x v="38"/>
    <n v="5"/>
    <n v="6.6"/>
    <n v="92"/>
  </r>
  <r>
    <x v="40"/>
    <x v="4"/>
    <x v="3"/>
    <x v="38"/>
    <n v="7"/>
    <n v="7.5"/>
    <n v="45"/>
  </r>
  <r>
    <x v="41"/>
    <x v="5"/>
    <x v="3"/>
    <x v="38"/>
    <n v="3"/>
    <n v="7"/>
    <n v="121"/>
  </r>
  <r>
    <x v="42"/>
    <x v="6"/>
    <x v="3"/>
    <x v="38"/>
    <n v="8"/>
    <n v="7.5"/>
    <n v="51"/>
  </r>
  <r>
    <x v="43"/>
    <x v="7"/>
    <x v="3"/>
    <x v="38"/>
    <n v="8"/>
    <n v="8.1999999999999993"/>
    <n v="59"/>
  </r>
  <r>
    <x v="44"/>
    <x v="8"/>
    <x v="3"/>
    <x v="38"/>
    <n v="9"/>
    <n v="8.3000000000000007"/>
    <n v="65"/>
  </r>
  <r>
    <x v="45"/>
    <x v="9"/>
    <x v="3"/>
    <x v="38"/>
    <n v="7"/>
    <n v="6.7"/>
    <n v="23"/>
  </r>
  <r>
    <x v="46"/>
    <x v="10"/>
    <x v="3"/>
    <x v="38"/>
    <n v="11"/>
    <n v="7.5"/>
    <n v="34"/>
  </r>
  <r>
    <x v="47"/>
    <x v="11"/>
    <x v="3"/>
    <x v="38"/>
    <n v="5"/>
    <n v="7.7"/>
    <n v="13"/>
  </r>
  <r>
    <x v="48"/>
    <x v="0"/>
    <x v="4"/>
    <x v="38"/>
    <n v="5"/>
    <n v="7.7"/>
    <n v="56"/>
  </r>
  <r>
    <x v="49"/>
    <x v="1"/>
    <x v="4"/>
    <x v="38"/>
    <n v="3"/>
    <n v="8.3000000000000007"/>
    <n v="21"/>
  </r>
  <r>
    <x v="50"/>
    <x v="2"/>
    <x v="4"/>
    <x v="38"/>
    <n v="8"/>
    <n v="6.7"/>
    <n v="46"/>
  </r>
  <r>
    <x v="51"/>
    <x v="3"/>
    <x v="4"/>
    <x v="38"/>
    <n v="9"/>
    <n v="5.7"/>
    <n v="78"/>
  </r>
  <r>
    <x v="52"/>
    <x v="4"/>
    <x v="4"/>
    <x v="38"/>
    <n v="6"/>
    <n v="5.5"/>
    <n v="74"/>
  </r>
  <r>
    <x v="53"/>
    <x v="5"/>
    <x v="4"/>
    <x v="38"/>
    <n v="11"/>
    <n v="6"/>
    <n v="37"/>
  </r>
  <r>
    <x v="54"/>
    <x v="6"/>
    <x v="4"/>
    <x v="38"/>
    <n v="3"/>
    <n v="7.1"/>
    <n v="67"/>
  </r>
  <r>
    <x v="55"/>
    <x v="7"/>
    <x v="4"/>
    <x v="38"/>
    <n v="5"/>
    <n v="7.4"/>
    <n v="120"/>
  </r>
  <r>
    <x v="56"/>
    <x v="8"/>
    <x v="4"/>
    <x v="38"/>
    <n v="7"/>
    <n v="7.8"/>
    <n v="42"/>
  </r>
  <r>
    <x v="57"/>
    <x v="9"/>
    <x v="4"/>
    <x v="38"/>
    <n v="5"/>
    <n v="8.1999999999999993"/>
    <n v="36"/>
  </r>
  <r>
    <x v="58"/>
    <x v="10"/>
    <x v="4"/>
    <x v="38"/>
    <n v="3"/>
    <n v="7.5"/>
    <n v="36"/>
  </r>
  <r>
    <x v="59"/>
    <x v="11"/>
    <x v="4"/>
    <x v="38"/>
    <n v="4"/>
    <n v="7.8"/>
    <n v="16"/>
  </r>
  <r>
    <x v="60"/>
    <x v="0"/>
    <x v="5"/>
    <x v="38"/>
    <n v="1"/>
    <n v="8.1999999999999993"/>
    <n v="139"/>
  </r>
  <r>
    <x v="61"/>
    <x v="1"/>
    <x v="5"/>
    <x v="38"/>
    <n v="3"/>
    <n v="9.4"/>
    <n v="37"/>
  </r>
  <r>
    <x v="62"/>
    <x v="2"/>
    <x v="5"/>
    <x v="38"/>
    <n v="3"/>
    <n v="10"/>
    <n v="169"/>
  </r>
  <r>
    <x v="63"/>
    <x v="3"/>
    <x v="5"/>
    <x v="38"/>
    <n v="9"/>
    <n v="12"/>
    <n v="41"/>
  </r>
  <r>
    <x v="64"/>
    <x v="4"/>
    <x v="5"/>
    <x v="38"/>
    <n v="3"/>
    <n v="13"/>
    <n v="69"/>
  </r>
  <r>
    <x v="65"/>
    <x v="5"/>
    <x v="5"/>
    <x v="38"/>
    <n v="6"/>
    <n v="11.3"/>
    <n v="78"/>
  </r>
  <r>
    <x v="66"/>
    <x v="6"/>
    <x v="5"/>
    <x v="38"/>
    <n v="5"/>
    <n v="9.4"/>
    <n v="48"/>
  </r>
  <r>
    <x v="67"/>
    <x v="7"/>
    <x v="5"/>
    <x v="38"/>
    <n v="5"/>
    <n v="7.9"/>
    <n v="105"/>
  </r>
  <r>
    <x v="68"/>
    <x v="8"/>
    <x v="5"/>
    <x v="38"/>
    <n v="6"/>
    <n v="7.3"/>
    <n v="59"/>
  </r>
  <r>
    <x v="69"/>
    <x v="9"/>
    <x v="5"/>
    <x v="38"/>
    <n v="6"/>
    <n v="8.1"/>
    <n v="24"/>
  </r>
  <r>
    <x v="70"/>
    <x v="10"/>
    <x v="5"/>
    <x v="38"/>
    <n v="5"/>
    <n v="6.6"/>
    <n v="16"/>
  </r>
  <r>
    <x v="71"/>
    <x v="11"/>
    <x v="5"/>
    <x v="38"/>
    <n v="5"/>
    <n v="5.6"/>
    <n v="34"/>
  </r>
  <r>
    <x v="72"/>
    <x v="0"/>
    <x v="6"/>
    <x v="38"/>
    <n v="7"/>
    <n v="5.8"/>
    <n v="66"/>
  </r>
  <r>
    <x v="73"/>
    <x v="1"/>
    <x v="6"/>
    <x v="38"/>
    <n v="9"/>
    <n v="5.3"/>
    <n v="85"/>
  </r>
  <r>
    <x v="74"/>
    <x v="2"/>
    <x v="6"/>
    <x v="38"/>
    <n v="8"/>
    <n v="5.3"/>
    <n v="108"/>
  </r>
  <r>
    <x v="75"/>
    <x v="3"/>
    <x v="6"/>
    <x v="38"/>
    <n v="6"/>
    <n v="5.0999999999999996"/>
    <n v="53"/>
  </r>
  <r>
    <x v="76"/>
    <x v="4"/>
    <x v="6"/>
    <x v="38"/>
    <n v="6"/>
    <n v="6.2"/>
    <n v="61"/>
  </r>
  <r>
    <x v="77"/>
    <x v="5"/>
    <x v="6"/>
    <x v="38"/>
    <n v="3"/>
    <n v="5.3"/>
    <n v="42"/>
  </r>
  <r>
    <x v="78"/>
    <x v="6"/>
    <x v="6"/>
    <x v="38"/>
    <n v="2"/>
    <n v="4.5"/>
    <n v="38"/>
  </r>
  <r>
    <x v="79"/>
    <x v="7"/>
    <x v="6"/>
    <x v="38"/>
    <n v="4"/>
    <n v="5.2"/>
    <n v="41"/>
  </r>
  <r>
    <x v="80"/>
    <x v="8"/>
    <x v="6"/>
    <x v="38"/>
    <n v="7"/>
    <n v="5.7"/>
    <n v="4"/>
  </r>
  <r>
    <x v="81"/>
    <x v="9"/>
    <x v="6"/>
    <x v="38"/>
    <n v="2"/>
    <n v="6.4"/>
    <n v="8"/>
  </r>
  <r>
    <x v="82"/>
    <x v="10"/>
    <x v="6"/>
    <x v="38"/>
    <n v="6"/>
    <n v="7"/>
    <n v="20"/>
  </r>
  <r>
    <x v="83"/>
    <x v="11"/>
    <x v="6"/>
    <x v="38"/>
    <n v="5"/>
    <n v="5.8"/>
    <n v="43"/>
  </r>
  <r>
    <x v="84"/>
    <x v="0"/>
    <x v="7"/>
    <x v="38"/>
    <n v="7"/>
    <n v="6.8"/>
    <n v="36"/>
  </r>
  <r>
    <x v="85"/>
    <x v="1"/>
    <x v="7"/>
    <x v="38"/>
    <n v="5"/>
    <n v="6.2"/>
    <n v="40"/>
  </r>
  <r>
    <x v="86"/>
    <x v="2"/>
    <x v="7"/>
    <x v="38"/>
    <n v="12"/>
    <n v="4.0999999999999996"/>
    <n v="24"/>
  </r>
  <r>
    <x v="87"/>
    <x v="3"/>
    <x v="7"/>
    <x v="38"/>
    <n v="12"/>
    <n v="3.8"/>
    <n v="45"/>
  </r>
  <r>
    <x v="88"/>
    <x v="4"/>
    <x v="7"/>
    <x v="38"/>
    <n v="14"/>
    <n v="2.9"/>
    <n v="43"/>
  </r>
  <r>
    <x v="89"/>
    <x v="5"/>
    <x v="7"/>
    <x v="38"/>
    <n v="9"/>
    <n v="3.7"/>
    <n v="14"/>
  </r>
  <r>
    <x v="90"/>
    <x v="6"/>
    <x v="7"/>
    <x v="38"/>
    <n v="10"/>
    <n v="3.5"/>
    <n v="12"/>
  </r>
  <r>
    <x v="91"/>
    <x v="7"/>
    <x v="7"/>
    <x v="38"/>
    <n v="18"/>
    <n v="3.2"/>
    <n v="28"/>
  </r>
  <r>
    <x v="92"/>
    <x v="8"/>
    <x v="7"/>
    <x v="38"/>
    <n v="9"/>
    <n v="3.1"/>
    <n v="20"/>
  </r>
  <r>
    <x v="93"/>
    <x v="9"/>
    <x v="7"/>
    <x v="38"/>
    <n v="9"/>
    <n v="3.8"/>
    <n v="10"/>
  </r>
  <r>
    <x v="94"/>
    <x v="10"/>
    <x v="7"/>
    <x v="38"/>
    <n v="7"/>
    <n v="3.6"/>
    <n v="20"/>
  </r>
  <r>
    <x v="95"/>
    <x v="11"/>
    <x v="7"/>
    <x v="38"/>
    <n v="10"/>
    <n v="3.4"/>
    <n v="56"/>
  </r>
  <r>
    <x v="96"/>
    <x v="0"/>
    <x v="8"/>
    <x v="38"/>
    <n v="4"/>
    <n v="3.1"/>
    <n v="74"/>
  </r>
  <r>
    <x v="97"/>
    <x v="1"/>
    <x v="8"/>
    <x v="38"/>
    <n v="6"/>
    <n v="3"/>
    <n v="55"/>
  </r>
  <r>
    <x v="98"/>
    <x v="2"/>
    <x v="8"/>
    <x v="38"/>
    <n v="10"/>
    <n v="3"/>
    <n v="65"/>
  </r>
  <r>
    <x v="99"/>
    <x v="3"/>
    <x v="8"/>
    <x v="38"/>
    <n v="5"/>
    <n v="3"/>
    <n v="17"/>
  </r>
  <r>
    <x v="100"/>
    <x v="4"/>
    <x v="8"/>
    <x v="38"/>
    <n v="16"/>
    <n v="2.9"/>
    <n v="26"/>
  </r>
  <r>
    <x v="101"/>
    <x v="5"/>
    <x v="8"/>
    <x v="38"/>
    <n v="12"/>
    <n v="3.6"/>
    <n v="46"/>
  </r>
  <r>
    <x v="102"/>
    <x v="6"/>
    <x v="8"/>
    <x v="38"/>
    <n v="6"/>
    <n v="4.7"/>
    <n v="17"/>
  </r>
  <r>
    <x v="103"/>
    <x v="7"/>
    <x v="8"/>
    <x v="38"/>
    <n v="8"/>
    <n v="4.5"/>
    <n v="19"/>
  </r>
  <r>
    <x v="104"/>
    <x v="8"/>
    <x v="8"/>
    <x v="38"/>
    <n v="9"/>
    <n v="3.6"/>
    <n v="19"/>
  </r>
  <r>
    <x v="105"/>
    <x v="9"/>
    <x v="8"/>
    <x v="38"/>
    <n v="7"/>
    <n v="3.8"/>
    <n v="55"/>
  </r>
  <r>
    <x v="106"/>
    <x v="10"/>
    <x v="8"/>
    <x v="38"/>
    <n v="8"/>
    <n v="2.6"/>
    <n v="53"/>
  </r>
  <r>
    <x v="107"/>
    <x v="11"/>
    <x v="8"/>
    <x v="38"/>
    <n v="5"/>
    <n v="2.2000000000000002"/>
    <n v="26"/>
  </r>
  <r>
    <x v="108"/>
    <x v="0"/>
    <x v="9"/>
    <x v="38"/>
    <n v="3"/>
    <n v="2.7"/>
    <n v="105"/>
  </r>
  <r>
    <x v="109"/>
    <x v="1"/>
    <x v="9"/>
    <x v="38"/>
    <n v="3"/>
    <n v="3.5"/>
    <n v="13"/>
  </r>
  <r>
    <x v="110"/>
    <x v="2"/>
    <x v="9"/>
    <x v="38"/>
    <n v="6"/>
    <n v="2.8"/>
    <n v="44"/>
  </r>
  <r>
    <x v="111"/>
    <x v="3"/>
    <x v="9"/>
    <x v="38"/>
    <n v="11"/>
    <n v="2.5"/>
    <n v="19"/>
  </r>
  <r>
    <x v="112"/>
    <x v="4"/>
    <x v="9"/>
    <x v="38"/>
    <n v="12"/>
    <n v="2.6"/>
    <n v="34"/>
  </r>
  <r>
    <x v="113"/>
    <x v="5"/>
    <x v="9"/>
    <x v="38"/>
    <n v="12"/>
    <n v="2.1"/>
    <n v="13"/>
  </r>
  <r>
    <x v="114"/>
    <x v="6"/>
    <x v="9"/>
    <x v="38"/>
    <n v="15"/>
    <n v="3.1"/>
    <n v="12"/>
  </r>
  <r>
    <x v="115"/>
    <x v="7"/>
    <x v="9"/>
    <x v="38"/>
    <n v="10"/>
    <n v="3.4"/>
    <n v="11"/>
  </r>
  <r>
    <x v="116"/>
    <x v="8"/>
    <x v="9"/>
    <x v="38"/>
    <n v="13"/>
    <n v="2.9"/>
    <n v="12"/>
  </r>
  <r>
    <x v="117"/>
    <x v="9"/>
    <x v="9"/>
    <x v="38"/>
    <n v="8"/>
    <n v="2.6"/>
    <n v="33"/>
  </r>
  <r>
    <x v="118"/>
    <x v="10"/>
    <x v="9"/>
    <x v="38"/>
    <n v="10"/>
    <n v="2.1"/>
    <n v="14"/>
  </r>
  <r>
    <x v="119"/>
    <x v="11"/>
    <x v="9"/>
    <x v="38"/>
    <n v="10"/>
    <n v="1.4"/>
    <n v="11"/>
  </r>
  <r>
    <x v="120"/>
    <x v="0"/>
    <x v="10"/>
    <x v="38"/>
    <n v="10"/>
    <n v="1.7"/>
    <n v="20"/>
  </r>
  <r>
    <x v="121"/>
    <x v="1"/>
    <x v="10"/>
    <x v="38"/>
    <n v="11"/>
    <n v="1"/>
    <n v="46"/>
  </r>
  <r>
    <x v="122"/>
    <x v="2"/>
    <x v="10"/>
    <x v="38"/>
    <n v="12"/>
    <n v="1.2"/>
    <n v="27"/>
  </r>
  <r>
    <x v="123"/>
    <x v="3"/>
    <x v="10"/>
    <x v="38"/>
    <n v="10"/>
    <n v="1"/>
    <n v="8"/>
  </r>
  <r>
    <x v="124"/>
    <x v="4"/>
    <x v="10"/>
    <x v="38"/>
    <n v="9"/>
    <n v="1.1000000000000001"/>
    <n v="13"/>
  </r>
  <r>
    <x v="125"/>
    <x v="5"/>
    <x v="10"/>
    <x v="38"/>
    <n v="13"/>
    <n v="1.2"/>
    <n v="5"/>
  </r>
  <r>
    <x v="126"/>
    <x v="6"/>
    <x v="10"/>
    <x v="38"/>
    <n v="10"/>
    <n v="1.9"/>
    <n v="5"/>
  </r>
  <r>
    <x v="127"/>
    <x v="7"/>
    <x v="10"/>
    <x v="38"/>
    <n v="11"/>
    <n v="2.1"/>
    <n v="5"/>
  </r>
  <r>
    <x v="128"/>
    <x v="8"/>
    <x v="10"/>
    <x v="38"/>
    <n v="11"/>
    <n v="1.4"/>
    <n v="10"/>
  </r>
  <r>
    <x v="129"/>
    <x v="9"/>
    <x v="10"/>
    <x v="38"/>
    <n v="11"/>
    <n v="1.1000000000000001"/>
    <n v="11"/>
  </r>
  <r>
    <x v="130"/>
    <x v="10"/>
    <x v="10"/>
    <x v="38"/>
    <n v="13"/>
    <n v="1.2"/>
    <n v="28"/>
  </r>
  <r>
    <x v="131"/>
    <x v="11"/>
    <x v="10"/>
    <x v="38"/>
    <n v="9"/>
    <n v="1.2"/>
    <n v="23"/>
  </r>
  <r>
    <x v="132"/>
    <x v="0"/>
    <x v="11"/>
    <x v="38"/>
    <n v="7"/>
    <n v="1.1000000000000001"/>
    <n v="20"/>
  </r>
  <r>
    <x v="133"/>
    <x v="1"/>
    <x v="11"/>
    <x v="38"/>
    <n v="3"/>
    <n v="1"/>
    <n v="20"/>
  </r>
  <r>
    <x v="134"/>
    <x v="2"/>
    <x v="11"/>
    <x v="38"/>
    <n v="10"/>
    <n v="1.1000000000000001"/>
    <n v="23"/>
  </r>
  <r>
    <x v="135"/>
    <x v="3"/>
    <x v="11"/>
    <x v="38"/>
    <n v="9"/>
    <n v="1"/>
    <n v="5"/>
  </r>
  <r>
    <x v="136"/>
    <x v="4"/>
    <x v="11"/>
    <x v="38"/>
    <n v="13"/>
    <n v="1.2"/>
    <n v="4"/>
  </r>
  <r>
    <x v="137"/>
    <x v="5"/>
    <x v="11"/>
    <x v="38"/>
    <n v="16"/>
    <n v="1"/>
    <n v="6"/>
  </r>
  <r>
    <x v="138"/>
    <x v="6"/>
    <x v="11"/>
    <x v="38"/>
    <n v="15"/>
    <n v="1.4"/>
    <n v="4"/>
  </r>
  <r>
    <x v="139"/>
    <x v="7"/>
    <x v="11"/>
    <x v="38"/>
    <n v="12"/>
    <n v="1.4"/>
    <n v="6"/>
  </r>
  <r>
    <x v="140"/>
    <x v="8"/>
    <x v="11"/>
    <x v="38"/>
    <n v="14"/>
    <n v="1.9"/>
    <n v="9"/>
  </r>
  <r>
    <x v="141"/>
    <x v="9"/>
    <x v="11"/>
    <x v="38"/>
    <n v="17"/>
    <n v="1.9"/>
    <n v="7"/>
  </r>
  <r>
    <x v="142"/>
    <x v="10"/>
    <x v="11"/>
    <x v="38"/>
    <n v="12"/>
    <n v="1"/>
    <n v="12"/>
  </r>
  <r>
    <x v="143"/>
    <x v="11"/>
    <x v="11"/>
    <x v="38"/>
    <n v="13"/>
    <n v="0.9"/>
    <n v="15"/>
  </r>
  <r>
    <x v="144"/>
    <x v="0"/>
    <x v="12"/>
    <x v="38"/>
    <n v="13"/>
    <n v="1"/>
    <n v="7"/>
  </r>
  <r>
    <x v="145"/>
    <x v="1"/>
    <x v="12"/>
    <x v="38"/>
    <n v="13"/>
    <n v="0.4"/>
    <n v="6"/>
  </r>
  <r>
    <x v="146"/>
    <x v="2"/>
    <x v="12"/>
    <x v="38"/>
    <n v="11"/>
    <n v="0.3"/>
    <n v="7"/>
  </r>
  <r>
    <x v="147"/>
    <x v="3"/>
    <x v="12"/>
    <x v="38"/>
    <n v="15"/>
    <n v="0.3"/>
    <n v="3"/>
  </r>
  <r>
    <x v="148"/>
    <x v="4"/>
    <x v="12"/>
    <x v="38"/>
    <n v="11"/>
    <n v="0.4"/>
    <n v="4"/>
  </r>
  <r>
    <x v="149"/>
    <x v="5"/>
    <x v="12"/>
    <x v="38"/>
    <n v="16"/>
    <n v="0.7"/>
    <n v="8"/>
  </r>
  <r>
    <x v="150"/>
    <x v="6"/>
    <x v="12"/>
    <x v="38"/>
    <n v="10"/>
    <n v="1.3"/>
    <n v="6"/>
  </r>
  <r>
    <x v="151"/>
    <x v="7"/>
    <x v="12"/>
    <x v="38"/>
    <n v="9"/>
    <n v="1.6"/>
    <n v="9"/>
  </r>
  <r>
    <x v="152"/>
    <x v="8"/>
    <x v="12"/>
    <x v="38"/>
    <n v="12"/>
    <n v="1.5"/>
    <n v="7"/>
  </r>
  <r>
    <x v="153"/>
    <x v="9"/>
    <x v="12"/>
    <x v="38"/>
    <n v="10"/>
    <n v="1.6"/>
    <n v="10"/>
  </r>
  <r>
    <x v="154"/>
    <x v="10"/>
    <x v="12"/>
    <x v="38"/>
    <n v="10"/>
    <n v="2.1"/>
    <n v="9"/>
  </r>
  <r>
    <x v="155"/>
    <x v="11"/>
    <x v="12"/>
    <x v="38"/>
    <n v="7"/>
    <n v="0.7"/>
    <n v="43"/>
  </r>
  <r>
    <x v="156"/>
    <x v="0"/>
    <x v="13"/>
    <x v="38"/>
    <n v="12"/>
    <n v="1.1000000000000001"/>
    <n v="17"/>
  </r>
  <r>
    <x v="157"/>
    <x v="1"/>
    <x v="13"/>
    <x v="38"/>
    <n v="7"/>
    <n v="0.7"/>
    <n v="14"/>
  </r>
  <r>
    <x v="158"/>
    <x v="2"/>
    <x v="13"/>
    <x v="38"/>
    <n v="10"/>
    <n v="0.7"/>
    <n v="20"/>
  </r>
  <r>
    <x v="159"/>
    <x v="3"/>
    <x v="13"/>
    <x v="38"/>
    <n v="9"/>
    <n v="0.8"/>
    <n v="9"/>
  </r>
  <r>
    <x v="160"/>
    <x v="4"/>
    <x v="13"/>
    <x v="38"/>
    <n v="7"/>
    <n v="1.1000000000000001"/>
    <n v="3"/>
  </r>
  <r>
    <x v="161"/>
    <x v="5"/>
    <x v="13"/>
    <x v="38"/>
    <n v="11"/>
    <n v="0.7"/>
    <n v="5"/>
  </r>
  <r>
    <x v="162"/>
    <x v="6"/>
    <x v="13"/>
    <x v="38"/>
    <n v="13"/>
    <n v="0.9"/>
    <n v="9"/>
  </r>
  <r>
    <x v="164"/>
    <x v="8"/>
    <x v="13"/>
    <x v="38"/>
    <n v="8"/>
    <n v="1.6"/>
    <n v="10"/>
  </r>
  <r>
    <x v="165"/>
    <x v="9"/>
    <x v="13"/>
    <x v="38"/>
    <n v="9"/>
    <n v="1.3"/>
    <n v="10"/>
  </r>
  <r>
    <x v="0"/>
    <x v="0"/>
    <x v="0"/>
    <x v="39"/>
    <n v="2"/>
    <n v="2.5"/>
    <n v="49"/>
  </r>
  <r>
    <x v="1"/>
    <x v="1"/>
    <x v="0"/>
    <x v="39"/>
    <n v="6"/>
    <n v="2.7"/>
    <n v="44"/>
  </r>
  <r>
    <x v="2"/>
    <x v="2"/>
    <x v="0"/>
    <x v="39"/>
    <n v="23"/>
    <n v="2.2999999999999998"/>
    <n v="27"/>
  </r>
  <r>
    <x v="3"/>
    <x v="3"/>
    <x v="0"/>
    <x v="39"/>
    <n v="16"/>
    <n v="2"/>
    <n v="35"/>
  </r>
  <r>
    <x v="4"/>
    <x v="4"/>
    <x v="0"/>
    <x v="39"/>
    <n v="14"/>
    <n v="2.2000000000000002"/>
    <n v="25"/>
  </r>
  <r>
    <x v="5"/>
    <x v="5"/>
    <x v="0"/>
    <x v="39"/>
    <n v="19"/>
    <n v="2.2000000000000002"/>
    <n v="39"/>
  </r>
  <r>
    <x v="6"/>
    <x v="6"/>
    <x v="0"/>
    <x v="39"/>
    <n v="10"/>
    <n v="3.4"/>
    <n v="24"/>
  </r>
  <r>
    <x v="7"/>
    <x v="7"/>
    <x v="0"/>
    <x v="39"/>
    <n v="9"/>
    <n v="4"/>
    <n v="14"/>
  </r>
  <r>
    <x v="8"/>
    <x v="8"/>
    <x v="0"/>
    <x v="39"/>
    <n v="9"/>
    <n v="5.2"/>
    <n v="29"/>
  </r>
  <r>
    <x v="9"/>
    <x v="9"/>
    <x v="0"/>
    <x v="39"/>
    <n v="9"/>
    <n v="4.8"/>
    <n v="45"/>
  </r>
  <r>
    <x v="10"/>
    <x v="10"/>
    <x v="0"/>
    <x v="39"/>
    <n v="10"/>
    <n v="5.2"/>
    <n v="96"/>
  </r>
  <r>
    <x v="11"/>
    <x v="11"/>
    <x v="0"/>
    <x v="39"/>
    <n v="8"/>
    <n v="3.9"/>
    <n v="57"/>
  </r>
  <r>
    <x v="12"/>
    <x v="0"/>
    <x v="1"/>
    <x v="39"/>
    <n v="9"/>
    <n v="4.5999999999999996"/>
    <n v="48"/>
  </r>
  <r>
    <x v="13"/>
    <x v="1"/>
    <x v="1"/>
    <x v="39"/>
    <n v="8"/>
    <n v="4.5"/>
    <n v="74"/>
  </r>
  <r>
    <x v="14"/>
    <x v="2"/>
    <x v="1"/>
    <x v="39"/>
    <n v="10"/>
    <n v="5.3"/>
    <n v="41"/>
  </r>
  <r>
    <x v="15"/>
    <x v="3"/>
    <x v="1"/>
    <x v="39"/>
    <n v="11"/>
    <n v="6.8"/>
    <n v="64"/>
  </r>
  <r>
    <x v="16"/>
    <x v="4"/>
    <x v="1"/>
    <x v="39"/>
    <n v="11"/>
    <n v="7.4"/>
    <n v="47"/>
  </r>
  <r>
    <x v="17"/>
    <x v="5"/>
    <x v="1"/>
    <x v="39"/>
    <n v="13"/>
    <n v="7.4"/>
    <n v="30"/>
  </r>
  <r>
    <x v="18"/>
    <x v="6"/>
    <x v="1"/>
    <x v="39"/>
    <n v="8"/>
    <n v="7.3"/>
    <n v="43"/>
  </r>
  <r>
    <x v="19"/>
    <x v="7"/>
    <x v="1"/>
    <x v="39"/>
    <n v="17"/>
    <n v="7.1"/>
    <n v="91"/>
  </r>
  <r>
    <x v="20"/>
    <x v="8"/>
    <x v="1"/>
    <x v="39"/>
    <n v="8"/>
    <n v="6.2"/>
    <n v="78"/>
  </r>
  <r>
    <x v="21"/>
    <x v="9"/>
    <x v="1"/>
    <x v="39"/>
    <n v="10"/>
    <n v="6.8"/>
    <n v="45"/>
  </r>
  <r>
    <x v="22"/>
    <x v="10"/>
    <x v="1"/>
    <x v="39"/>
    <n v="6"/>
    <n v="5.9"/>
    <n v="102"/>
  </r>
  <r>
    <x v="23"/>
    <x v="11"/>
    <x v="1"/>
    <x v="39"/>
    <n v="6"/>
    <n v="5.8"/>
    <n v="89"/>
  </r>
  <r>
    <x v="24"/>
    <x v="0"/>
    <x v="2"/>
    <x v="39"/>
    <n v="1"/>
    <n v="7.1"/>
    <n v="26"/>
  </r>
  <r>
    <x v="25"/>
    <x v="1"/>
    <x v="2"/>
    <x v="39"/>
    <n v="2"/>
    <n v="8"/>
    <n v="42"/>
  </r>
  <r>
    <x v="26"/>
    <x v="2"/>
    <x v="2"/>
    <x v="39"/>
    <n v="2"/>
    <n v="9.1"/>
    <n v="51"/>
  </r>
  <r>
    <x v="27"/>
    <x v="3"/>
    <x v="2"/>
    <x v="39"/>
    <n v="3"/>
    <n v="9.1"/>
    <n v="69"/>
  </r>
  <r>
    <x v="28"/>
    <x v="4"/>
    <x v="2"/>
    <x v="39"/>
    <n v="6"/>
    <n v="10.1"/>
    <n v="60"/>
  </r>
  <r>
    <x v="29"/>
    <x v="5"/>
    <x v="2"/>
    <x v="39"/>
    <n v="7"/>
    <n v="12.5"/>
    <n v="97"/>
  </r>
  <r>
    <x v="30"/>
    <x v="6"/>
    <x v="2"/>
    <x v="39"/>
    <n v="5"/>
    <n v="11.7"/>
    <n v="44"/>
  </r>
  <r>
    <x v="31"/>
    <x v="7"/>
    <x v="2"/>
    <x v="39"/>
    <n v="4"/>
    <n v="13.6"/>
    <n v="127"/>
  </r>
  <r>
    <x v="32"/>
    <x v="8"/>
    <x v="2"/>
    <x v="39"/>
    <n v="8"/>
    <n v="13.5"/>
    <n v="112"/>
  </r>
  <r>
    <x v="33"/>
    <x v="9"/>
    <x v="2"/>
    <x v="39"/>
    <n v="1"/>
    <n v="13.6"/>
    <n v="95"/>
  </r>
  <r>
    <x v="34"/>
    <x v="10"/>
    <x v="2"/>
    <x v="39"/>
    <n v="1"/>
    <n v="15.2"/>
    <n v="25"/>
  </r>
  <r>
    <x v="35"/>
    <x v="11"/>
    <x v="2"/>
    <x v="39"/>
    <n v="3"/>
    <n v="13"/>
    <n v="5"/>
  </r>
  <r>
    <x v="36"/>
    <x v="0"/>
    <x v="3"/>
    <x v="39"/>
    <n v="4"/>
    <n v="12.2"/>
    <n v="151"/>
  </r>
  <r>
    <x v="37"/>
    <x v="1"/>
    <x v="3"/>
    <x v="39"/>
    <n v="6"/>
    <n v="14.5"/>
    <n v="60"/>
  </r>
  <r>
    <x v="38"/>
    <x v="2"/>
    <x v="3"/>
    <x v="39"/>
    <n v="6"/>
    <n v="11.6"/>
    <n v="18"/>
  </r>
  <r>
    <x v="39"/>
    <x v="3"/>
    <x v="3"/>
    <x v="39"/>
    <n v="6"/>
    <n v="11.4"/>
    <n v="12"/>
  </r>
  <r>
    <x v="40"/>
    <x v="4"/>
    <x v="3"/>
    <x v="39"/>
    <n v="5"/>
    <n v="10.3"/>
    <n v="96"/>
  </r>
  <r>
    <x v="41"/>
    <x v="5"/>
    <x v="3"/>
    <x v="39"/>
    <n v="9"/>
    <n v="8.3000000000000007"/>
    <n v="43"/>
  </r>
  <r>
    <x v="42"/>
    <x v="6"/>
    <x v="3"/>
    <x v="39"/>
    <n v="7"/>
    <n v="8.4"/>
    <n v="80"/>
  </r>
  <r>
    <x v="43"/>
    <x v="7"/>
    <x v="3"/>
    <x v="39"/>
    <n v="8"/>
    <n v="7.9"/>
    <n v="106"/>
  </r>
  <r>
    <x v="44"/>
    <x v="8"/>
    <x v="3"/>
    <x v="39"/>
    <n v="10"/>
    <n v="6.7"/>
    <n v="44"/>
  </r>
  <r>
    <x v="45"/>
    <x v="9"/>
    <x v="3"/>
    <x v="39"/>
    <n v="8"/>
    <n v="7.4"/>
    <n v="20"/>
  </r>
  <r>
    <x v="46"/>
    <x v="10"/>
    <x v="3"/>
    <x v="39"/>
    <n v="5"/>
    <n v="7.6"/>
    <n v="76"/>
  </r>
  <r>
    <x v="47"/>
    <x v="11"/>
    <x v="3"/>
    <x v="39"/>
    <n v="7"/>
    <n v="6.6"/>
    <n v="42"/>
  </r>
  <r>
    <x v="48"/>
    <x v="0"/>
    <x v="4"/>
    <x v="39"/>
    <n v="4"/>
    <n v="6.4"/>
    <n v="25"/>
  </r>
  <r>
    <x v="49"/>
    <x v="1"/>
    <x v="4"/>
    <x v="39"/>
    <n v="5"/>
    <n v="6.9"/>
    <n v="80"/>
  </r>
  <r>
    <x v="50"/>
    <x v="2"/>
    <x v="4"/>
    <x v="39"/>
    <n v="8"/>
    <n v="8.1999999999999993"/>
    <n v="47"/>
  </r>
  <r>
    <x v="51"/>
    <x v="3"/>
    <x v="4"/>
    <x v="39"/>
    <n v="9"/>
    <n v="7.1"/>
    <n v="57"/>
  </r>
  <r>
    <x v="52"/>
    <x v="4"/>
    <x v="4"/>
    <x v="39"/>
    <n v="7"/>
    <n v="7.2"/>
    <n v="33"/>
  </r>
  <r>
    <x v="53"/>
    <x v="5"/>
    <x v="4"/>
    <x v="39"/>
    <n v="7"/>
    <n v="7"/>
    <n v="70"/>
  </r>
  <r>
    <x v="54"/>
    <x v="6"/>
    <x v="4"/>
    <x v="39"/>
    <n v="5"/>
    <n v="8.4"/>
    <n v="35"/>
  </r>
  <r>
    <x v="55"/>
    <x v="7"/>
    <x v="4"/>
    <x v="39"/>
    <n v="6"/>
    <n v="8.9"/>
    <n v="102"/>
  </r>
  <r>
    <x v="56"/>
    <x v="8"/>
    <x v="4"/>
    <x v="39"/>
    <n v="2"/>
    <n v="9.3000000000000007"/>
    <n v="71"/>
  </r>
  <r>
    <x v="57"/>
    <x v="9"/>
    <x v="4"/>
    <x v="39"/>
    <n v="7"/>
    <n v="7.6"/>
    <n v="13"/>
  </r>
  <r>
    <x v="58"/>
    <x v="10"/>
    <x v="4"/>
    <x v="39"/>
    <n v="5"/>
    <n v="7.8"/>
    <n v="23"/>
  </r>
  <r>
    <x v="59"/>
    <x v="11"/>
    <x v="4"/>
    <x v="39"/>
    <n v="8"/>
    <n v="6.7"/>
    <n v="38"/>
  </r>
  <r>
    <x v="60"/>
    <x v="0"/>
    <x v="5"/>
    <x v="39"/>
    <n v="5"/>
    <n v="7.4"/>
    <n v="13"/>
  </r>
  <r>
    <x v="61"/>
    <x v="1"/>
    <x v="5"/>
    <x v="39"/>
    <n v="6"/>
    <n v="8.6"/>
    <n v="47"/>
  </r>
  <r>
    <x v="62"/>
    <x v="2"/>
    <x v="5"/>
    <x v="39"/>
    <n v="6"/>
    <n v="8.5"/>
    <n v="30"/>
  </r>
  <r>
    <x v="63"/>
    <x v="3"/>
    <x v="5"/>
    <x v="39"/>
    <n v="5"/>
    <n v="8.9"/>
    <n v="37"/>
  </r>
  <r>
    <x v="64"/>
    <x v="4"/>
    <x v="5"/>
    <x v="39"/>
    <n v="9"/>
    <n v="7.7"/>
    <n v="44"/>
  </r>
  <r>
    <x v="65"/>
    <x v="5"/>
    <x v="5"/>
    <x v="39"/>
    <n v="6"/>
    <n v="8.1"/>
    <n v="64"/>
  </r>
  <r>
    <x v="66"/>
    <x v="6"/>
    <x v="5"/>
    <x v="39"/>
    <n v="2"/>
    <n v="8"/>
    <n v="120"/>
  </r>
  <r>
    <x v="67"/>
    <x v="7"/>
    <x v="5"/>
    <x v="39"/>
    <n v="14"/>
    <n v="6.8"/>
    <n v="44"/>
  </r>
  <r>
    <x v="68"/>
    <x v="8"/>
    <x v="5"/>
    <x v="39"/>
    <n v="8"/>
    <n v="5.5"/>
    <n v="56"/>
  </r>
  <r>
    <x v="69"/>
    <x v="9"/>
    <x v="5"/>
    <x v="39"/>
    <n v="13"/>
    <n v="6"/>
    <n v="35"/>
  </r>
  <r>
    <x v="70"/>
    <x v="10"/>
    <x v="5"/>
    <x v="39"/>
    <n v="6"/>
    <n v="5.8"/>
    <n v="33"/>
  </r>
  <r>
    <x v="71"/>
    <x v="11"/>
    <x v="5"/>
    <x v="39"/>
    <n v="10"/>
    <n v="6.6"/>
    <n v="31"/>
  </r>
  <r>
    <x v="72"/>
    <x v="0"/>
    <x v="6"/>
    <x v="39"/>
    <n v="5"/>
    <n v="5.7"/>
    <n v="43"/>
  </r>
  <r>
    <x v="73"/>
    <x v="1"/>
    <x v="6"/>
    <x v="39"/>
    <n v="5"/>
    <n v="6.9"/>
    <n v="33"/>
  </r>
  <r>
    <x v="74"/>
    <x v="2"/>
    <x v="6"/>
    <x v="39"/>
    <n v="5"/>
    <n v="5.6"/>
    <n v="92"/>
  </r>
  <r>
    <x v="75"/>
    <x v="3"/>
    <x v="6"/>
    <x v="39"/>
    <n v="6"/>
    <n v="4.5999999999999996"/>
    <n v="32"/>
  </r>
  <r>
    <x v="76"/>
    <x v="4"/>
    <x v="6"/>
    <x v="39"/>
    <n v="8"/>
    <n v="4"/>
    <n v="37"/>
  </r>
  <r>
    <x v="77"/>
    <x v="5"/>
    <x v="6"/>
    <x v="39"/>
    <n v="8"/>
    <n v="4.9000000000000004"/>
    <n v="54"/>
  </r>
  <r>
    <x v="78"/>
    <x v="6"/>
    <x v="6"/>
    <x v="39"/>
    <n v="4"/>
    <n v="5.4"/>
    <n v="19"/>
  </r>
  <r>
    <x v="79"/>
    <x v="7"/>
    <x v="6"/>
    <x v="39"/>
    <n v="10"/>
    <n v="5.3"/>
    <n v="28"/>
  </r>
  <r>
    <x v="80"/>
    <x v="8"/>
    <x v="6"/>
    <x v="39"/>
    <n v="8"/>
    <n v="5.7"/>
    <n v="12"/>
  </r>
  <r>
    <x v="81"/>
    <x v="9"/>
    <x v="6"/>
    <x v="39"/>
    <n v="7"/>
    <n v="5.5"/>
    <n v="49"/>
  </r>
  <r>
    <x v="82"/>
    <x v="10"/>
    <x v="6"/>
    <x v="39"/>
    <n v="9"/>
    <n v="5"/>
    <n v="35"/>
  </r>
  <r>
    <x v="83"/>
    <x v="11"/>
    <x v="6"/>
    <x v="39"/>
    <n v="7"/>
    <n v="5"/>
    <n v="60"/>
  </r>
  <r>
    <x v="84"/>
    <x v="0"/>
    <x v="7"/>
    <x v="39"/>
    <n v="7"/>
    <n v="4.9000000000000004"/>
    <n v="32"/>
  </r>
  <r>
    <x v="85"/>
    <x v="1"/>
    <x v="7"/>
    <x v="39"/>
    <n v="3"/>
    <n v="4.5999999999999996"/>
    <n v="10"/>
  </r>
  <r>
    <x v="86"/>
    <x v="2"/>
    <x v="7"/>
    <x v="39"/>
    <n v="11"/>
    <n v="4.5999999999999996"/>
    <n v="26"/>
  </r>
  <r>
    <x v="87"/>
    <x v="3"/>
    <x v="7"/>
    <x v="39"/>
    <n v="7"/>
    <n v="5.7"/>
    <n v="22"/>
  </r>
  <r>
    <x v="88"/>
    <x v="4"/>
    <x v="7"/>
    <x v="39"/>
    <n v="8"/>
    <n v="6.3"/>
    <n v="32"/>
  </r>
  <r>
    <x v="89"/>
    <x v="5"/>
    <x v="7"/>
    <x v="39"/>
    <n v="5"/>
    <n v="5.4"/>
    <n v="5"/>
  </r>
  <r>
    <x v="90"/>
    <x v="6"/>
    <x v="7"/>
    <x v="39"/>
    <n v="10"/>
    <n v="4.5"/>
    <n v="24"/>
  </r>
  <r>
    <x v="91"/>
    <x v="7"/>
    <x v="7"/>
    <x v="39"/>
    <n v="16"/>
    <n v="4.5"/>
    <n v="25"/>
  </r>
  <r>
    <x v="92"/>
    <x v="8"/>
    <x v="7"/>
    <x v="39"/>
    <n v="6"/>
    <n v="5.6"/>
    <n v="34"/>
  </r>
  <r>
    <x v="93"/>
    <x v="9"/>
    <x v="7"/>
    <x v="39"/>
    <n v="4"/>
    <n v="4.5"/>
    <n v="24"/>
  </r>
  <r>
    <x v="94"/>
    <x v="10"/>
    <x v="7"/>
    <x v="39"/>
    <n v="10"/>
    <n v="5"/>
    <n v="27"/>
  </r>
  <r>
    <x v="95"/>
    <x v="11"/>
    <x v="7"/>
    <x v="39"/>
    <n v="6"/>
    <n v="3.4"/>
    <n v="45"/>
  </r>
  <r>
    <x v="96"/>
    <x v="0"/>
    <x v="8"/>
    <x v="39"/>
    <n v="12"/>
    <n v="3.2"/>
    <n v="15"/>
  </r>
  <r>
    <x v="97"/>
    <x v="1"/>
    <x v="8"/>
    <x v="39"/>
    <n v="4"/>
    <n v="3.3"/>
    <n v="47"/>
  </r>
  <r>
    <x v="98"/>
    <x v="2"/>
    <x v="8"/>
    <x v="39"/>
    <n v="9"/>
    <n v="3.5"/>
    <n v="24"/>
  </r>
  <r>
    <x v="99"/>
    <x v="3"/>
    <x v="8"/>
    <x v="39"/>
    <n v="7"/>
    <n v="3.4"/>
    <n v="6"/>
  </r>
  <r>
    <x v="100"/>
    <x v="4"/>
    <x v="8"/>
    <x v="39"/>
    <n v="16"/>
    <n v="4.3"/>
    <n v="21"/>
  </r>
  <r>
    <x v="101"/>
    <x v="5"/>
    <x v="8"/>
    <x v="39"/>
    <n v="7"/>
    <n v="3.4"/>
    <n v="21"/>
  </r>
  <r>
    <x v="102"/>
    <x v="6"/>
    <x v="8"/>
    <x v="39"/>
    <n v="12"/>
    <n v="3.2"/>
    <n v="20"/>
  </r>
  <r>
    <x v="103"/>
    <x v="7"/>
    <x v="8"/>
    <x v="39"/>
    <n v="13"/>
    <n v="3.6"/>
    <n v="30"/>
  </r>
  <r>
    <x v="104"/>
    <x v="8"/>
    <x v="8"/>
    <x v="39"/>
    <n v="9"/>
    <n v="3.2"/>
    <n v="9"/>
  </r>
  <r>
    <x v="105"/>
    <x v="9"/>
    <x v="8"/>
    <x v="39"/>
    <n v="7"/>
    <n v="3.2"/>
    <n v="40"/>
  </r>
  <r>
    <x v="106"/>
    <x v="10"/>
    <x v="8"/>
    <x v="39"/>
    <n v="5"/>
    <n v="2.8"/>
    <n v="55"/>
  </r>
  <r>
    <x v="107"/>
    <x v="11"/>
    <x v="8"/>
    <x v="39"/>
    <n v="6"/>
    <n v="3.7"/>
    <n v="36"/>
  </r>
  <r>
    <x v="108"/>
    <x v="0"/>
    <x v="9"/>
    <x v="39"/>
    <n v="4"/>
    <n v="4.0999999999999996"/>
    <n v="33"/>
  </r>
  <r>
    <x v="109"/>
    <x v="1"/>
    <x v="9"/>
    <x v="39"/>
    <n v="6"/>
    <n v="3.7"/>
    <n v="7"/>
  </r>
  <r>
    <x v="110"/>
    <x v="2"/>
    <x v="9"/>
    <x v="39"/>
    <n v="6"/>
    <n v="3.8"/>
    <n v="39"/>
  </r>
  <r>
    <x v="111"/>
    <x v="3"/>
    <x v="9"/>
    <x v="39"/>
    <n v="11"/>
    <n v="3.3"/>
    <n v="60"/>
  </r>
  <r>
    <x v="112"/>
    <x v="4"/>
    <x v="9"/>
    <x v="39"/>
    <n v="10"/>
    <n v="3.6"/>
    <n v="41"/>
  </r>
  <r>
    <x v="113"/>
    <x v="5"/>
    <x v="9"/>
    <x v="39"/>
    <n v="11"/>
    <n v="3.7"/>
    <n v="10"/>
  </r>
  <r>
    <x v="114"/>
    <x v="6"/>
    <x v="9"/>
    <x v="39"/>
    <n v="16"/>
    <n v="3.3"/>
    <n v="14"/>
  </r>
  <r>
    <x v="115"/>
    <x v="7"/>
    <x v="9"/>
    <x v="39"/>
    <n v="12"/>
    <n v="3.8"/>
    <n v="34"/>
  </r>
  <r>
    <x v="116"/>
    <x v="8"/>
    <x v="9"/>
    <x v="39"/>
    <n v="11"/>
    <n v="4.3"/>
    <n v="32"/>
  </r>
  <r>
    <x v="117"/>
    <x v="9"/>
    <x v="9"/>
    <x v="39"/>
    <n v="8"/>
    <n v="2.5"/>
    <n v="21"/>
  </r>
  <r>
    <x v="118"/>
    <x v="10"/>
    <x v="9"/>
    <x v="39"/>
    <n v="18"/>
    <n v="2.4"/>
    <n v="28"/>
  </r>
  <r>
    <x v="119"/>
    <x v="11"/>
    <x v="9"/>
    <x v="39"/>
    <n v="9"/>
    <n v="2.2000000000000002"/>
    <n v="10"/>
  </r>
  <r>
    <x v="120"/>
    <x v="0"/>
    <x v="10"/>
    <x v="39"/>
    <n v="6"/>
    <n v="2.2000000000000002"/>
    <n v="19"/>
  </r>
  <r>
    <x v="121"/>
    <x v="1"/>
    <x v="10"/>
    <x v="39"/>
    <n v="11"/>
    <n v="1.4"/>
    <n v="21"/>
  </r>
  <r>
    <x v="122"/>
    <x v="2"/>
    <x v="10"/>
    <x v="39"/>
    <n v="14"/>
    <n v="1.5"/>
    <n v="16"/>
  </r>
  <r>
    <x v="123"/>
    <x v="3"/>
    <x v="10"/>
    <x v="39"/>
    <n v="10"/>
    <n v="1.6"/>
    <n v="14"/>
  </r>
  <r>
    <x v="124"/>
    <x v="4"/>
    <x v="10"/>
    <x v="39"/>
    <n v="10"/>
    <n v="2.4"/>
    <n v="8"/>
  </r>
  <r>
    <x v="125"/>
    <x v="5"/>
    <x v="10"/>
    <x v="39"/>
    <n v="8"/>
    <n v="2.7"/>
    <n v="7"/>
  </r>
  <r>
    <x v="126"/>
    <x v="6"/>
    <x v="10"/>
    <x v="39"/>
    <n v="6"/>
    <n v="3"/>
    <n v="11"/>
  </r>
  <r>
    <x v="127"/>
    <x v="7"/>
    <x v="10"/>
    <x v="39"/>
    <n v="18"/>
    <n v="3.1"/>
    <n v="16"/>
  </r>
  <r>
    <x v="128"/>
    <x v="8"/>
    <x v="10"/>
    <x v="39"/>
    <n v="16"/>
    <n v="3.3"/>
    <n v="10"/>
  </r>
  <r>
    <x v="129"/>
    <x v="9"/>
    <x v="10"/>
    <x v="39"/>
    <n v="12"/>
    <n v="3.1"/>
    <n v="12"/>
  </r>
  <r>
    <x v="130"/>
    <x v="10"/>
    <x v="10"/>
    <x v="39"/>
    <n v="14"/>
    <n v="2.8"/>
    <n v="19"/>
  </r>
  <r>
    <x v="131"/>
    <x v="11"/>
    <x v="10"/>
    <x v="39"/>
    <n v="13"/>
    <n v="2.7"/>
    <n v="17"/>
  </r>
  <r>
    <x v="132"/>
    <x v="0"/>
    <x v="11"/>
    <x v="39"/>
    <n v="8"/>
    <n v="2"/>
    <n v="13"/>
  </r>
  <r>
    <x v="133"/>
    <x v="1"/>
    <x v="11"/>
    <x v="39"/>
    <n v="12"/>
    <n v="2.2000000000000002"/>
    <n v="15"/>
  </r>
  <r>
    <x v="134"/>
    <x v="2"/>
    <x v="11"/>
    <x v="39"/>
    <n v="10"/>
    <n v="2.4"/>
    <n v="7"/>
  </r>
  <r>
    <x v="135"/>
    <x v="3"/>
    <x v="11"/>
    <x v="39"/>
    <n v="13"/>
    <n v="1.6"/>
    <n v="7"/>
  </r>
  <r>
    <x v="136"/>
    <x v="4"/>
    <x v="11"/>
    <x v="39"/>
    <n v="19"/>
    <n v="1.8"/>
    <n v="11"/>
  </r>
  <r>
    <x v="137"/>
    <x v="5"/>
    <x v="11"/>
    <x v="39"/>
    <n v="14"/>
    <n v="1.5"/>
    <n v="10"/>
  </r>
  <r>
    <x v="138"/>
    <x v="6"/>
    <x v="11"/>
    <x v="39"/>
    <n v="14"/>
    <n v="2"/>
    <n v="7"/>
  </r>
  <r>
    <x v="139"/>
    <x v="7"/>
    <x v="11"/>
    <x v="39"/>
    <n v="19"/>
    <n v="1.7"/>
    <n v="10"/>
  </r>
  <r>
    <x v="140"/>
    <x v="8"/>
    <x v="11"/>
    <x v="39"/>
    <n v="16"/>
    <n v="2"/>
    <n v="11"/>
  </r>
  <r>
    <x v="141"/>
    <x v="9"/>
    <x v="11"/>
    <x v="39"/>
    <n v="17"/>
    <n v="2.2000000000000002"/>
    <n v="13"/>
  </r>
  <r>
    <x v="142"/>
    <x v="10"/>
    <x v="11"/>
    <x v="39"/>
    <n v="9"/>
    <n v="2.1"/>
    <n v="13"/>
  </r>
  <r>
    <x v="143"/>
    <x v="11"/>
    <x v="11"/>
    <x v="39"/>
    <n v="16"/>
    <n v="1.4"/>
    <n v="21"/>
  </r>
  <r>
    <x v="144"/>
    <x v="0"/>
    <x v="12"/>
    <x v="39"/>
    <n v="18"/>
    <n v="1.2"/>
    <n v="21"/>
  </r>
  <r>
    <x v="145"/>
    <x v="1"/>
    <x v="12"/>
    <x v="39"/>
    <n v="15"/>
    <n v="0.7"/>
    <n v="8"/>
  </r>
  <r>
    <x v="146"/>
    <x v="2"/>
    <x v="12"/>
    <x v="39"/>
    <n v="17"/>
    <n v="0.7"/>
    <n v="5"/>
  </r>
  <r>
    <x v="147"/>
    <x v="3"/>
    <x v="12"/>
    <x v="39"/>
    <n v="8"/>
    <n v="0.6"/>
    <n v="10"/>
  </r>
  <r>
    <x v="148"/>
    <x v="4"/>
    <x v="12"/>
    <x v="39"/>
    <n v="15"/>
    <n v="0.8"/>
    <n v="5"/>
  </r>
  <r>
    <x v="149"/>
    <x v="5"/>
    <x v="12"/>
    <x v="39"/>
    <n v="13"/>
    <n v="1.1000000000000001"/>
    <n v="5"/>
  </r>
  <r>
    <x v="150"/>
    <x v="6"/>
    <x v="12"/>
    <x v="39"/>
    <n v="12"/>
    <n v="1.6"/>
    <n v="5"/>
  </r>
  <r>
    <x v="151"/>
    <x v="7"/>
    <x v="12"/>
    <x v="39"/>
    <n v="11"/>
    <n v="1.8"/>
    <n v="9"/>
  </r>
  <r>
    <x v="152"/>
    <x v="8"/>
    <x v="12"/>
    <x v="39"/>
    <n v="15"/>
    <n v="1.6"/>
    <n v="15"/>
  </r>
  <r>
    <x v="153"/>
    <x v="9"/>
    <x v="12"/>
    <x v="39"/>
    <n v="17"/>
    <n v="1.1000000000000001"/>
    <n v="16"/>
  </r>
  <r>
    <x v="154"/>
    <x v="10"/>
    <x v="12"/>
    <x v="39"/>
    <n v="12"/>
    <n v="1"/>
    <n v="22"/>
  </r>
  <r>
    <x v="155"/>
    <x v="11"/>
    <x v="12"/>
    <x v="39"/>
    <n v="10"/>
    <n v="0.8"/>
    <n v="28"/>
  </r>
  <r>
    <x v="156"/>
    <x v="0"/>
    <x v="13"/>
    <x v="39"/>
    <n v="5"/>
    <n v="1.1000000000000001"/>
    <n v="18"/>
  </r>
  <r>
    <x v="157"/>
    <x v="1"/>
    <x v="13"/>
    <x v="39"/>
    <n v="7"/>
    <n v="1"/>
    <n v="4"/>
  </r>
  <r>
    <x v="158"/>
    <x v="2"/>
    <x v="13"/>
    <x v="39"/>
    <n v="13"/>
    <n v="1.2"/>
    <n v="13"/>
  </r>
  <r>
    <x v="159"/>
    <x v="3"/>
    <x v="13"/>
    <x v="39"/>
    <n v="13"/>
    <n v="1"/>
    <n v="7"/>
  </r>
  <r>
    <x v="160"/>
    <x v="4"/>
    <x v="13"/>
    <x v="39"/>
    <n v="14"/>
    <n v="1.6"/>
    <n v="7"/>
  </r>
  <r>
    <x v="161"/>
    <x v="5"/>
    <x v="13"/>
    <x v="39"/>
    <n v="10"/>
    <n v="1.3"/>
    <n v="3"/>
  </r>
  <r>
    <x v="162"/>
    <x v="6"/>
    <x v="13"/>
    <x v="39"/>
    <n v="16"/>
    <n v="1.2"/>
    <n v="6"/>
  </r>
  <r>
    <x v="164"/>
    <x v="8"/>
    <x v="13"/>
    <x v="39"/>
    <n v="15"/>
    <n v="1.8"/>
    <n v="11"/>
  </r>
  <r>
    <x v="165"/>
    <x v="9"/>
    <x v="13"/>
    <x v="39"/>
    <n v="11"/>
    <n v="1.3"/>
    <n v="9"/>
  </r>
  <r>
    <x v="0"/>
    <x v="0"/>
    <x v="0"/>
    <x v="40"/>
    <n v="3"/>
    <n v="4.2"/>
    <n v="86"/>
  </r>
  <r>
    <x v="1"/>
    <x v="1"/>
    <x v="0"/>
    <x v="40"/>
    <n v="4"/>
    <n v="4.2"/>
    <n v="27"/>
  </r>
  <r>
    <x v="2"/>
    <x v="2"/>
    <x v="0"/>
    <x v="40"/>
    <n v="6"/>
    <n v="3.6"/>
    <n v="25"/>
  </r>
  <r>
    <x v="3"/>
    <x v="3"/>
    <x v="0"/>
    <x v="40"/>
    <n v="3"/>
    <n v="3.6"/>
    <n v="42"/>
  </r>
  <r>
    <x v="4"/>
    <x v="4"/>
    <x v="0"/>
    <x v="40"/>
    <n v="5"/>
    <n v="4.8"/>
    <n v="39"/>
  </r>
  <r>
    <x v="5"/>
    <x v="5"/>
    <x v="0"/>
    <x v="40"/>
    <n v="3"/>
    <n v="4.4000000000000004"/>
    <n v="51"/>
  </r>
  <r>
    <x v="6"/>
    <x v="6"/>
    <x v="0"/>
    <x v="40"/>
    <n v="2"/>
    <n v="2.9"/>
    <n v="21"/>
  </r>
  <r>
    <x v="7"/>
    <x v="7"/>
    <x v="0"/>
    <x v="40"/>
    <n v="5"/>
    <n v="3.7"/>
    <n v="30"/>
  </r>
  <r>
    <x v="8"/>
    <x v="8"/>
    <x v="0"/>
    <x v="40"/>
    <n v="1"/>
    <n v="6.6"/>
    <n v="71"/>
  </r>
  <r>
    <x v="9"/>
    <x v="9"/>
    <x v="0"/>
    <x v="40"/>
    <n v="5"/>
    <n v="6.9"/>
    <n v="37"/>
  </r>
  <r>
    <x v="10"/>
    <x v="10"/>
    <x v="0"/>
    <x v="40"/>
    <n v="1"/>
    <n v="7.5"/>
    <n v="67"/>
  </r>
  <r>
    <x v="11"/>
    <x v="11"/>
    <x v="0"/>
    <x v="40"/>
    <n v="0"/>
    <n v="7.8"/>
    <m/>
  </r>
  <r>
    <x v="12"/>
    <x v="0"/>
    <x v="1"/>
    <x v="40"/>
    <n v="2"/>
    <n v="8"/>
    <n v="86"/>
  </r>
  <r>
    <x v="13"/>
    <x v="1"/>
    <x v="1"/>
    <x v="40"/>
    <n v="2"/>
    <n v="10.5"/>
    <n v="54"/>
  </r>
  <r>
    <x v="14"/>
    <x v="2"/>
    <x v="1"/>
    <x v="40"/>
    <n v="0"/>
    <n v="11.5"/>
    <m/>
  </r>
  <r>
    <x v="15"/>
    <x v="3"/>
    <x v="1"/>
    <x v="40"/>
    <n v="0"/>
    <n v="12.9"/>
    <m/>
  </r>
  <r>
    <x v="16"/>
    <x v="4"/>
    <x v="1"/>
    <x v="40"/>
    <n v="3"/>
    <n v="12.6"/>
    <n v="16"/>
  </r>
  <r>
    <x v="17"/>
    <x v="5"/>
    <x v="1"/>
    <x v="40"/>
    <n v="6"/>
    <n v="12"/>
    <n v="54"/>
  </r>
  <r>
    <x v="18"/>
    <x v="6"/>
    <x v="1"/>
    <x v="40"/>
    <n v="3"/>
    <n v="11.8"/>
    <n v="49"/>
  </r>
  <r>
    <x v="19"/>
    <x v="7"/>
    <x v="1"/>
    <x v="40"/>
    <n v="2"/>
    <n v="10.9"/>
    <n v="68"/>
  </r>
  <r>
    <x v="20"/>
    <x v="8"/>
    <x v="1"/>
    <x v="40"/>
    <n v="0"/>
    <n v="13.1"/>
    <m/>
  </r>
  <r>
    <x v="21"/>
    <x v="9"/>
    <x v="1"/>
    <x v="40"/>
    <n v="1"/>
    <n v="14.2"/>
    <n v="100"/>
  </r>
  <r>
    <x v="22"/>
    <x v="10"/>
    <x v="1"/>
    <x v="40"/>
    <n v="1"/>
    <n v="15.5"/>
    <n v="53"/>
  </r>
  <r>
    <x v="23"/>
    <x v="11"/>
    <x v="1"/>
    <x v="40"/>
    <n v="0"/>
    <n v="13.9"/>
    <m/>
  </r>
  <r>
    <x v="24"/>
    <x v="0"/>
    <x v="2"/>
    <x v="40"/>
    <n v="1"/>
    <n v="16.7"/>
    <n v="76"/>
  </r>
  <r>
    <x v="25"/>
    <x v="1"/>
    <x v="2"/>
    <x v="40"/>
    <n v="2"/>
    <n v="14.6"/>
    <n v="118"/>
  </r>
  <r>
    <x v="26"/>
    <x v="2"/>
    <x v="2"/>
    <x v="40"/>
    <n v="4"/>
    <n v="15.9"/>
    <n v="44"/>
  </r>
  <r>
    <x v="27"/>
    <x v="3"/>
    <x v="2"/>
    <x v="40"/>
    <n v="1"/>
    <n v="19.3"/>
    <n v="55"/>
  </r>
  <r>
    <x v="28"/>
    <x v="4"/>
    <x v="2"/>
    <x v="40"/>
    <n v="0"/>
    <n v="22"/>
    <m/>
  </r>
  <r>
    <x v="29"/>
    <x v="5"/>
    <x v="2"/>
    <x v="40"/>
    <n v="3"/>
    <n v="19.899999999999999"/>
    <n v="163"/>
  </r>
  <r>
    <x v="30"/>
    <x v="6"/>
    <x v="2"/>
    <x v="40"/>
    <n v="1"/>
    <n v="16.600000000000001"/>
    <n v="38"/>
  </r>
  <r>
    <x v="31"/>
    <x v="7"/>
    <x v="2"/>
    <x v="40"/>
    <n v="2"/>
    <n v="17.100000000000001"/>
    <n v="121"/>
  </r>
  <r>
    <x v="32"/>
    <x v="8"/>
    <x v="2"/>
    <x v="40"/>
    <n v="1"/>
    <n v="16.3"/>
    <n v="185"/>
  </r>
  <r>
    <x v="33"/>
    <x v="9"/>
    <x v="2"/>
    <x v="40"/>
    <n v="1"/>
    <n v="13.3"/>
    <n v="127"/>
  </r>
  <r>
    <x v="34"/>
    <x v="10"/>
    <x v="2"/>
    <x v="40"/>
    <n v="0"/>
    <n v="15"/>
    <m/>
  </r>
  <r>
    <x v="35"/>
    <x v="11"/>
    <x v="2"/>
    <x v="40"/>
    <n v="1"/>
    <n v="14.5"/>
    <n v="154"/>
  </r>
  <r>
    <x v="36"/>
    <x v="0"/>
    <x v="3"/>
    <x v="40"/>
    <n v="0"/>
    <n v="14"/>
    <m/>
  </r>
  <r>
    <x v="37"/>
    <x v="1"/>
    <x v="3"/>
    <x v="40"/>
    <n v="1"/>
    <n v="15.9"/>
    <n v="37"/>
  </r>
  <r>
    <x v="38"/>
    <x v="2"/>
    <x v="3"/>
    <x v="40"/>
    <n v="2"/>
    <n v="19.5"/>
    <n v="53"/>
  </r>
  <r>
    <x v="39"/>
    <x v="3"/>
    <x v="3"/>
    <x v="40"/>
    <n v="1"/>
    <n v="17.100000000000001"/>
    <n v="68"/>
  </r>
  <r>
    <x v="40"/>
    <x v="4"/>
    <x v="3"/>
    <x v="40"/>
    <n v="2"/>
    <n v="20"/>
    <n v="100"/>
  </r>
  <r>
    <x v="41"/>
    <x v="5"/>
    <x v="3"/>
    <x v="40"/>
    <n v="3"/>
    <n v="13.3"/>
    <n v="85"/>
  </r>
  <r>
    <x v="42"/>
    <x v="6"/>
    <x v="3"/>
    <x v="40"/>
    <n v="2"/>
    <n v="12.2"/>
    <n v="59"/>
  </r>
  <r>
    <x v="43"/>
    <x v="7"/>
    <x v="3"/>
    <x v="40"/>
    <n v="2"/>
    <n v="8.9"/>
    <n v="133"/>
  </r>
  <r>
    <x v="44"/>
    <x v="8"/>
    <x v="3"/>
    <x v="40"/>
    <n v="3"/>
    <n v="7.6"/>
    <n v="42"/>
  </r>
  <r>
    <x v="45"/>
    <x v="9"/>
    <x v="3"/>
    <x v="40"/>
    <n v="1"/>
    <n v="9.1999999999999993"/>
    <n v="91"/>
  </r>
  <r>
    <x v="46"/>
    <x v="10"/>
    <x v="3"/>
    <x v="40"/>
    <n v="1"/>
    <n v="9.6999999999999993"/>
    <n v="5"/>
  </r>
  <r>
    <x v="47"/>
    <x v="11"/>
    <x v="3"/>
    <x v="40"/>
    <n v="0"/>
    <n v="8.3000000000000007"/>
    <m/>
  </r>
  <r>
    <x v="48"/>
    <x v="0"/>
    <x v="4"/>
    <x v="40"/>
    <n v="2"/>
    <n v="10.4"/>
    <n v="19"/>
  </r>
  <r>
    <x v="49"/>
    <x v="1"/>
    <x v="4"/>
    <x v="40"/>
    <n v="0"/>
    <n v="11.3"/>
    <m/>
  </r>
  <r>
    <x v="50"/>
    <x v="2"/>
    <x v="4"/>
    <x v="40"/>
    <n v="6"/>
    <n v="9.3000000000000007"/>
    <n v="108"/>
  </r>
  <r>
    <x v="51"/>
    <x v="3"/>
    <x v="4"/>
    <x v="40"/>
    <n v="1"/>
    <n v="8.1999999999999993"/>
    <n v="8"/>
  </r>
  <r>
    <x v="52"/>
    <x v="4"/>
    <x v="4"/>
    <x v="40"/>
    <n v="2"/>
    <n v="9.3000000000000007"/>
    <n v="60"/>
  </r>
  <r>
    <x v="53"/>
    <x v="5"/>
    <x v="4"/>
    <x v="40"/>
    <n v="4"/>
    <n v="9.6999999999999993"/>
    <n v="111"/>
  </r>
  <r>
    <x v="54"/>
    <x v="6"/>
    <x v="4"/>
    <x v="40"/>
    <n v="2"/>
    <n v="8.6"/>
    <n v="11"/>
  </r>
  <r>
    <x v="55"/>
    <x v="7"/>
    <x v="4"/>
    <x v="40"/>
    <n v="1"/>
    <n v="11.3"/>
    <n v="12"/>
  </r>
  <r>
    <x v="56"/>
    <x v="8"/>
    <x v="4"/>
    <x v="40"/>
    <n v="0"/>
    <n v="12.4"/>
    <m/>
  </r>
  <r>
    <x v="57"/>
    <x v="9"/>
    <x v="4"/>
    <x v="40"/>
    <n v="1"/>
    <n v="12.2"/>
    <n v="27"/>
  </r>
  <r>
    <x v="58"/>
    <x v="10"/>
    <x v="4"/>
    <x v="40"/>
    <n v="1"/>
    <n v="9.1"/>
    <n v="85"/>
  </r>
  <r>
    <x v="59"/>
    <x v="11"/>
    <x v="4"/>
    <x v="40"/>
    <n v="1"/>
    <n v="8.9"/>
    <n v="123"/>
  </r>
  <r>
    <x v="60"/>
    <x v="0"/>
    <x v="5"/>
    <x v="40"/>
    <n v="0"/>
    <n v="8.5"/>
    <m/>
  </r>
  <r>
    <x v="61"/>
    <x v="1"/>
    <x v="5"/>
    <x v="40"/>
    <n v="1"/>
    <n v="10.6"/>
    <n v="28"/>
  </r>
  <r>
    <x v="62"/>
    <x v="2"/>
    <x v="5"/>
    <x v="40"/>
    <n v="2"/>
    <n v="9.1"/>
    <n v="43"/>
  </r>
  <r>
    <x v="63"/>
    <x v="3"/>
    <x v="5"/>
    <x v="40"/>
    <n v="4"/>
    <n v="10.7"/>
    <n v="39"/>
  </r>
  <r>
    <x v="64"/>
    <x v="4"/>
    <x v="5"/>
    <x v="40"/>
    <n v="2"/>
    <n v="11.4"/>
    <n v="59"/>
  </r>
  <r>
    <x v="65"/>
    <x v="5"/>
    <x v="5"/>
    <x v="40"/>
    <n v="3"/>
    <n v="10.6"/>
    <n v="22"/>
  </r>
  <r>
    <x v="66"/>
    <x v="6"/>
    <x v="5"/>
    <x v="40"/>
    <n v="4"/>
    <n v="9.6"/>
    <n v="29"/>
  </r>
  <r>
    <x v="67"/>
    <x v="7"/>
    <x v="5"/>
    <x v="40"/>
    <n v="1"/>
    <n v="9.9"/>
    <n v="5"/>
  </r>
  <r>
    <x v="68"/>
    <x v="8"/>
    <x v="5"/>
    <x v="40"/>
    <n v="2"/>
    <n v="8.4"/>
    <n v="43"/>
  </r>
  <r>
    <x v="69"/>
    <x v="9"/>
    <x v="5"/>
    <x v="40"/>
    <n v="3"/>
    <n v="6.8"/>
    <n v="58"/>
  </r>
  <r>
    <x v="70"/>
    <x v="10"/>
    <x v="5"/>
    <x v="40"/>
    <n v="1"/>
    <n v="5.5"/>
    <n v="16"/>
  </r>
  <r>
    <x v="71"/>
    <x v="11"/>
    <x v="5"/>
    <x v="40"/>
    <n v="0"/>
    <n v="5.5"/>
    <m/>
  </r>
  <r>
    <x v="72"/>
    <x v="0"/>
    <x v="6"/>
    <x v="40"/>
    <n v="0"/>
    <n v="4.8"/>
    <m/>
  </r>
  <r>
    <x v="73"/>
    <x v="1"/>
    <x v="6"/>
    <x v="40"/>
    <n v="2"/>
    <n v="4.4000000000000004"/>
    <n v="31"/>
  </r>
  <r>
    <x v="74"/>
    <x v="2"/>
    <x v="6"/>
    <x v="40"/>
    <n v="3"/>
    <n v="4.5"/>
    <n v="9"/>
  </r>
  <r>
    <x v="75"/>
    <x v="3"/>
    <x v="6"/>
    <x v="40"/>
    <n v="1"/>
    <n v="4.5"/>
    <n v="29"/>
  </r>
  <r>
    <x v="76"/>
    <x v="4"/>
    <x v="6"/>
    <x v="40"/>
    <n v="3"/>
    <n v="5.7"/>
    <n v="76"/>
  </r>
  <r>
    <x v="77"/>
    <x v="5"/>
    <x v="6"/>
    <x v="40"/>
    <n v="0"/>
    <n v="6.6"/>
    <m/>
  </r>
  <r>
    <x v="78"/>
    <x v="6"/>
    <x v="6"/>
    <x v="40"/>
    <n v="2"/>
    <n v="4.8"/>
    <n v="27"/>
  </r>
  <r>
    <x v="79"/>
    <x v="7"/>
    <x v="6"/>
    <x v="40"/>
    <n v="2"/>
    <n v="6.2"/>
    <n v="45"/>
  </r>
  <r>
    <x v="80"/>
    <x v="8"/>
    <x v="6"/>
    <x v="40"/>
    <n v="2"/>
    <n v="7.1"/>
    <n v="28"/>
  </r>
  <r>
    <x v="81"/>
    <x v="9"/>
    <x v="6"/>
    <x v="40"/>
    <n v="4"/>
    <n v="5.5"/>
    <n v="16"/>
  </r>
  <r>
    <x v="82"/>
    <x v="10"/>
    <x v="6"/>
    <x v="40"/>
    <n v="3"/>
    <n v="6.5"/>
    <n v="12"/>
  </r>
  <r>
    <x v="83"/>
    <x v="11"/>
    <x v="6"/>
    <x v="40"/>
    <n v="0"/>
    <n v="4.7"/>
    <m/>
  </r>
  <r>
    <x v="84"/>
    <x v="0"/>
    <x v="7"/>
    <x v="40"/>
    <n v="1"/>
    <n v="2.2000000000000002"/>
    <n v="53"/>
  </r>
  <r>
    <x v="85"/>
    <x v="1"/>
    <x v="7"/>
    <x v="40"/>
    <n v="5"/>
    <n v="1.4"/>
    <n v="79"/>
  </r>
  <r>
    <x v="86"/>
    <x v="2"/>
    <x v="7"/>
    <x v="40"/>
    <n v="1"/>
    <n v="1.9"/>
    <n v="45"/>
  </r>
  <r>
    <x v="87"/>
    <x v="3"/>
    <x v="7"/>
    <x v="40"/>
    <n v="1"/>
    <n v="2.9"/>
    <n v="2"/>
  </r>
  <r>
    <x v="88"/>
    <x v="4"/>
    <x v="7"/>
    <x v="40"/>
    <n v="2"/>
    <n v="3.4"/>
    <n v="3"/>
  </r>
  <r>
    <x v="89"/>
    <x v="5"/>
    <x v="7"/>
    <x v="40"/>
    <n v="0"/>
    <n v="3.3"/>
    <m/>
  </r>
  <r>
    <x v="90"/>
    <x v="6"/>
    <x v="7"/>
    <x v="40"/>
    <n v="2"/>
    <n v="3.8"/>
    <n v="16"/>
  </r>
  <r>
    <x v="91"/>
    <x v="7"/>
    <x v="7"/>
    <x v="40"/>
    <n v="3"/>
    <n v="2.4"/>
    <n v="13"/>
  </r>
  <r>
    <x v="92"/>
    <x v="8"/>
    <x v="7"/>
    <x v="40"/>
    <n v="6"/>
    <n v="4"/>
    <n v="28"/>
  </r>
  <r>
    <x v="93"/>
    <x v="9"/>
    <x v="7"/>
    <x v="40"/>
    <n v="0"/>
    <n v="3.5"/>
    <m/>
  </r>
  <r>
    <x v="94"/>
    <x v="10"/>
    <x v="7"/>
    <x v="40"/>
    <n v="3"/>
    <n v="4.2"/>
    <n v="71"/>
  </r>
  <r>
    <x v="95"/>
    <x v="11"/>
    <x v="7"/>
    <x v="40"/>
    <n v="0"/>
    <n v="5.2"/>
    <m/>
  </r>
  <r>
    <x v="96"/>
    <x v="0"/>
    <x v="8"/>
    <x v="40"/>
    <n v="3"/>
    <n v="5"/>
    <n v="19"/>
  </r>
  <r>
    <x v="97"/>
    <x v="1"/>
    <x v="8"/>
    <x v="40"/>
    <n v="0"/>
    <n v="5.2"/>
    <m/>
  </r>
  <r>
    <x v="98"/>
    <x v="2"/>
    <x v="8"/>
    <x v="40"/>
    <n v="4"/>
    <n v="4.2"/>
    <n v="75"/>
  </r>
  <r>
    <x v="99"/>
    <x v="3"/>
    <x v="8"/>
    <x v="40"/>
    <n v="1"/>
    <n v="3.6"/>
    <n v="7"/>
  </r>
  <r>
    <x v="100"/>
    <x v="4"/>
    <x v="8"/>
    <x v="40"/>
    <n v="3"/>
    <n v="3.7"/>
    <n v="34"/>
  </r>
  <r>
    <x v="101"/>
    <x v="5"/>
    <x v="8"/>
    <x v="40"/>
    <n v="3"/>
    <n v="3.7"/>
    <n v="16"/>
  </r>
  <r>
    <x v="102"/>
    <x v="6"/>
    <x v="8"/>
    <x v="40"/>
    <n v="4"/>
    <n v="2.8"/>
    <n v="28"/>
  </r>
  <r>
    <x v="103"/>
    <x v="7"/>
    <x v="8"/>
    <x v="40"/>
    <n v="3"/>
    <n v="4.7"/>
    <n v="2"/>
  </r>
  <r>
    <x v="104"/>
    <x v="8"/>
    <x v="8"/>
    <x v="40"/>
    <n v="2"/>
    <n v="7.3"/>
    <n v="57"/>
  </r>
  <r>
    <x v="105"/>
    <x v="9"/>
    <x v="8"/>
    <x v="40"/>
    <n v="1"/>
    <n v="5"/>
    <n v="195"/>
  </r>
  <r>
    <x v="106"/>
    <x v="10"/>
    <x v="8"/>
    <x v="40"/>
    <n v="3"/>
    <n v="3.3"/>
    <n v="46"/>
  </r>
  <r>
    <x v="107"/>
    <x v="11"/>
    <x v="8"/>
    <x v="40"/>
    <n v="3"/>
    <n v="3.1"/>
    <n v="69"/>
  </r>
  <r>
    <x v="108"/>
    <x v="0"/>
    <x v="9"/>
    <x v="40"/>
    <n v="2"/>
    <n v="3.3"/>
    <n v="34"/>
  </r>
  <r>
    <x v="109"/>
    <x v="1"/>
    <x v="9"/>
    <x v="40"/>
    <n v="0"/>
    <n v="4.5999999999999996"/>
    <m/>
  </r>
  <r>
    <x v="110"/>
    <x v="2"/>
    <x v="9"/>
    <x v="40"/>
    <n v="3"/>
    <n v="5.7"/>
    <n v="71"/>
  </r>
  <r>
    <x v="111"/>
    <x v="3"/>
    <x v="9"/>
    <x v="40"/>
    <n v="6"/>
    <n v="3.7"/>
    <n v="13"/>
  </r>
  <r>
    <x v="112"/>
    <x v="4"/>
    <x v="9"/>
    <x v="40"/>
    <n v="4"/>
    <n v="3.8"/>
    <n v="53"/>
  </r>
  <r>
    <x v="113"/>
    <x v="5"/>
    <x v="9"/>
    <x v="40"/>
    <n v="0"/>
    <n v="4.2"/>
    <m/>
  </r>
  <r>
    <x v="114"/>
    <x v="6"/>
    <x v="9"/>
    <x v="40"/>
    <n v="2"/>
    <n v="3.9"/>
    <n v="20"/>
  </r>
  <r>
    <x v="115"/>
    <x v="7"/>
    <x v="9"/>
    <x v="40"/>
    <n v="1"/>
    <n v="4.5"/>
    <n v="83"/>
  </r>
  <r>
    <x v="116"/>
    <x v="8"/>
    <x v="9"/>
    <x v="40"/>
    <n v="3"/>
    <n v="3.7"/>
    <n v="99"/>
  </r>
  <r>
    <x v="117"/>
    <x v="9"/>
    <x v="9"/>
    <x v="40"/>
    <n v="3"/>
    <n v="4.4000000000000004"/>
    <n v="31"/>
  </r>
  <r>
    <x v="118"/>
    <x v="10"/>
    <x v="9"/>
    <x v="40"/>
    <n v="4"/>
    <n v="4"/>
    <n v="26"/>
  </r>
  <r>
    <x v="119"/>
    <x v="11"/>
    <x v="9"/>
    <x v="40"/>
    <n v="1"/>
    <n v="3.2"/>
    <n v="35"/>
  </r>
  <r>
    <x v="120"/>
    <x v="0"/>
    <x v="10"/>
    <x v="40"/>
    <n v="2"/>
    <n v="0.9"/>
    <n v="24"/>
  </r>
  <r>
    <x v="121"/>
    <x v="1"/>
    <x v="10"/>
    <x v="40"/>
    <n v="4"/>
    <n v="1.2"/>
    <n v="32"/>
  </r>
  <r>
    <x v="122"/>
    <x v="2"/>
    <x v="10"/>
    <x v="40"/>
    <n v="3"/>
    <n v="2.7"/>
    <n v="47"/>
  </r>
  <r>
    <x v="123"/>
    <x v="3"/>
    <x v="10"/>
    <x v="40"/>
    <n v="0"/>
    <n v="3.3"/>
    <m/>
  </r>
  <r>
    <x v="124"/>
    <x v="4"/>
    <x v="10"/>
    <x v="40"/>
    <n v="8"/>
    <n v="3"/>
    <n v="6"/>
  </r>
  <r>
    <x v="125"/>
    <x v="5"/>
    <x v="10"/>
    <x v="40"/>
    <n v="5"/>
    <n v="3"/>
    <n v="13"/>
  </r>
  <r>
    <x v="126"/>
    <x v="6"/>
    <x v="10"/>
    <x v="40"/>
    <n v="2"/>
    <n v="2.9"/>
    <n v="11"/>
  </r>
  <r>
    <x v="127"/>
    <x v="7"/>
    <x v="10"/>
    <x v="40"/>
    <n v="4"/>
    <n v="2.4"/>
    <n v="9"/>
  </r>
  <r>
    <x v="128"/>
    <x v="8"/>
    <x v="10"/>
    <x v="40"/>
    <n v="2"/>
    <n v="2.2999999999999998"/>
    <n v="29"/>
  </r>
  <r>
    <x v="129"/>
    <x v="9"/>
    <x v="10"/>
    <x v="40"/>
    <n v="0"/>
    <n v="1.4"/>
    <m/>
  </r>
  <r>
    <x v="130"/>
    <x v="10"/>
    <x v="10"/>
    <x v="40"/>
    <n v="3"/>
    <n v="1.9"/>
    <n v="7"/>
  </r>
  <r>
    <x v="131"/>
    <x v="11"/>
    <x v="10"/>
    <x v="40"/>
    <n v="4"/>
    <n v="1"/>
    <n v="22"/>
  </r>
  <r>
    <x v="132"/>
    <x v="0"/>
    <x v="11"/>
    <x v="40"/>
    <n v="1"/>
    <n v="1.2"/>
    <n v="39"/>
  </r>
  <r>
    <x v="133"/>
    <x v="1"/>
    <x v="11"/>
    <x v="40"/>
    <n v="4"/>
    <n v="0.9"/>
    <n v="18"/>
  </r>
  <r>
    <x v="134"/>
    <x v="2"/>
    <x v="11"/>
    <x v="40"/>
    <n v="4"/>
    <n v="1"/>
    <n v="25"/>
  </r>
  <r>
    <x v="135"/>
    <x v="3"/>
    <x v="11"/>
    <x v="40"/>
    <n v="4"/>
    <n v="0.9"/>
    <n v="9"/>
  </r>
  <r>
    <x v="136"/>
    <x v="4"/>
    <x v="11"/>
    <x v="40"/>
    <n v="6"/>
    <n v="1.1000000000000001"/>
    <n v="5"/>
  </r>
  <r>
    <x v="137"/>
    <x v="5"/>
    <x v="11"/>
    <x v="40"/>
    <n v="0"/>
    <n v="1.6"/>
    <m/>
  </r>
  <r>
    <x v="138"/>
    <x v="6"/>
    <x v="11"/>
    <x v="40"/>
    <n v="2"/>
    <n v="1.7"/>
    <n v="4"/>
  </r>
  <r>
    <x v="139"/>
    <x v="7"/>
    <x v="11"/>
    <x v="40"/>
    <n v="7"/>
    <n v="1.8"/>
    <n v="7"/>
  </r>
  <r>
    <x v="140"/>
    <x v="8"/>
    <x v="11"/>
    <x v="40"/>
    <n v="8"/>
    <n v="1.5"/>
    <n v="11"/>
  </r>
  <r>
    <x v="141"/>
    <x v="9"/>
    <x v="11"/>
    <x v="40"/>
    <n v="4"/>
    <n v="1.7"/>
    <n v="10"/>
  </r>
  <r>
    <x v="142"/>
    <x v="10"/>
    <x v="11"/>
    <x v="40"/>
    <n v="2"/>
    <n v="1.8"/>
    <n v="69"/>
  </r>
  <r>
    <x v="143"/>
    <x v="11"/>
    <x v="11"/>
    <x v="40"/>
    <n v="4"/>
    <n v="2.1"/>
    <n v="16"/>
  </r>
  <r>
    <x v="144"/>
    <x v="0"/>
    <x v="12"/>
    <x v="40"/>
    <n v="3"/>
    <n v="1.2"/>
    <n v="7"/>
  </r>
  <r>
    <x v="145"/>
    <x v="1"/>
    <x v="12"/>
    <x v="40"/>
    <n v="5"/>
    <n v="1.3"/>
    <n v="10"/>
  </r>
  <r>
    <x v="146"/>
    <x v="2"/>
    <x v="12"/>
    <x v="40"/>
    <n v="3"/>
    <n v="1"/>
    <n v="9"/>
  </r>
  <r>
    <x v="147"/>
    <x v="3"/>
    <x v="12"/>
    <x v="40"/>
    <n v="5"/>
    <n v="1.4"/>
    <n v="2"/>
  </r>
  <r>
    <x v="148"/>
    <x v="4"/>
    <x v="12"/>
    <x v="40"/>
    <n v="3"/>
    <n v="0.5"/>
    <n v="4"/>
  </r>
  <r>
    <x v="149"/>
    <x v="5"/>
    <x v="12"/>
    <x v="40"/>
    <n v="5"/>
    <n v="1.6"/>
    <n v="7"/>
  </r>
  <r>
    <x v="150"/>
    <x v="6"/>
    <x v="12"/>
    <x v="40"/>
    <n v="4"/>
    <n v="1.4"/>
    <n v="6"/>
  </r>
  <r>
    <x v="151"/>
    <x v="7"/>
    <x v="12"/>
    <x v="40"/>
    <n v="5"/>
    <n v="1.7"/>
    <n v="6"/>
  </r>
  <r>
    <x v="152"/>
    <x v="8"/>
    <x v="12"/>
    <x v="40"/>
    <n v="4"/>
    <n v="2"/>
    <n v="31"/>
  </r>
  <r>
    <x v="153"/>
    <x v="9"/>
    <x v="12"/>
    <x v="40"/>
    <n v="4"/>
    <n v="1.1000000000000001"/>
    <n v="35"/>
  </r>
  <r>
    <x v="154"/>
    <x v="10"/>
    <x v="12"/>
    <x v="40"/>
    <n v="9"/>
    <n v="0.7"/>
    <n v="33"/>
  </r>
  <r>
    <x v="155"/>
    <x v="11"/>
    <x v="12"/>
    <x v="40"/>
    <n v="5"/>
    <n v="0.4"/>
    <n v="31"/>
  </r>
  <r>
    <x v="156"/>
    <x v="0"/>
    <x v="13"/>
    <x v="40"/>
    <n v="3"/>
    <n v="1.9"/>
    <n v="5"/>
  </r>
  <r>
    <x v="157"/>
    <x v="1"/>
    <x v="13"/>
    <x v="40"/>
    <n v="1"/>
    <n v="1.2"/>
    <n v="0"/>
  </r>
  <r>
    <x v="158"/>
    <x v="2"/>
    <x v="13"/>
    <x v="40"/>
    <n v="1"/>
    <n v="1.8"/>
    <n v="7"/>
  </r>
  <r>
    <x v="159"/>
    <x v="3"/>
    <x v="13"/>
    <x v="40"/>
    <n v="1"/>
    <n v="1.2"/>
    <n v="4"/>
  </r>
  <r>
    <x v="160"/>
    <x v="4"/>
    <x v="13"/>
    <x v="40"/>
    <n v="4"/>
    <n v="1.1000000000000001"/>
    <n v="18"/>
  </r>
  <r>
    <x v="161"/>
    <x v="5"/>
    <x v="13"/>
    <x v="40"/>
    <n v="4"/>
    <n v="0.3"/>
    <n v="4"/>
  </r>
  <r>
    <x v="162"/>
    <x v="6"/>
    <x v="13"/>
    <x v="40"/>
    <n v="3"/>
    <m/>
    <n v="14"/>
  </r>
  <r>
    <x v="164"/>
    <x v="8"/>
    <x v="13"/>
    <x v="40"/>
    <n v="4"/>
    <n v="0.3"/>
    <n v="11"/>
  </r>
  <r>
    <x v="165"/>
    <x v="9"/>
    <x v="13"/>
    <x v="40"/>
    <n v="3"/>
    <n v="0.3"/>
    <n v="4"/>
  </r>
  <r>
    <x v="0"/>
    <x v="0"/>
    <x v="0"/>
    <x v="41"/>
    <n v="7"/>
    <n v="2.2000000000000002"/>
    <n v="54"/>
  </r>
  <r>
    <x v="1"/>
    <x v="1"/>
    <x v="0"/>
    <x v="41"/>
    <n v="8"/>
    <n v="2.2000000000000002"/>
    <n v="54"/>
  </r>
  <r>
    <x v="2"/>
    <x v="2"/>
    <x v="0"/>
    <x v="41"/>
    <n v="8"/>
    <n v="3"/>
    <n v="33"/>
  </r>
  <r>
    <x v="3"/>
    <x v="3"/>
    <x v="0"/>
    <x v="41"/>
    <n v="7"/>
    <n v="2.7"/>
    <n v="40"/>
  </r>
  <r>
    <x v="4"/>
    <x v="4"/>
    <x v="0"/>
    <x v="41"/>
    <n v="11"/>
    <n v="2.7"/>
    <n v="13"/>
  </r>
  <r>
    <x v="5"/>
    <x v="5"/>
    <x v="0"/>
    <x v="41"/>
    <n v="5"/>
    <n v="3.8"/>
    <n v="44"/>
  </r>
  <r>
    <x v="6"/>
    <x v="6"/>
    <x v="0"/>
    <x v="41"/>
    <n v="8"/>
    <n v="4.2"/>
    <n v="29"/>
  </r>
  <r>
    <x v="7"/>
    <x v="7"/>
    <x v="0"/>
    <x v="41"/>
    <n v="8"/>
    <n v="5.3"/>
    <n v="25"/>
  </r>
  <r>
    <x v="8"/>
    <x v="8"/>
    <x v="0"/>
    <x v="41"/>
    <n v="7"/>
    <n v="5.8"/>
    <n v="49"/>
  </r>
  <r>
    <x v="9"/>
    <x v="9"/>
    <x v="0"/>
    <x v="41"/>
    <n v="2"/>
    <n v="6.7"/>
    <n v="31"/>
  </r>
  <r>
    <x v="10"/>
    <x v="10"/>
    <x v="0"/>
    <x v="41"/>
    <n v="2"/>
    <n v="6.3"/>
    <n v="71"/>
  </r>
  <r>
    <x v="11"/>
    <x v="11"/>
    <x v="0"/>
    <x v="41"/>
    <n v="8"/>
    <n v="5.6"/>
    <n v="44"/>
  </r>
  <r>
    <x v="12"/>
    <x v="0"/>
    <x v="1"/>
    <x v="41"/>
    <n v="5"/>
    <n v="5.6"/>
    <n v="89"/>
  </r>
  <r>
    <x v="13"/>
    <x v="1"/>
    <x v="1"/>
    <x v="41"/>
    <n v="4"/>
    <n v="7.5"/>
    <n v="38"/>
  </r>
  <r>
    <x v="14"/>
    <x v="2"/>
    <x v="1"/>
    <x v="41"/>
    <n v="8"/>
    <n v="6.7"/>
    <n v="82"/>
  </r>
  <r>
    <x v="15"/>
    <x v="3"/>
    <x v="1"/>
    <x v="41"/>
    <n v="8"/>
    <n v="7.7"/>
    <n v="51"/>
  </r>
  <r>
    <x v="16"/>
    <x v="4"/>
    <x v="1"/>
    <x v="41"/>
    <n v="9"/>
    <n v="7.4"/>
    <n v="63"/>
  </r>
  <r>
    <x v="17"/>
    <x v="5"/>
    <x v="1"/>
    <x v="41"/>
    <n v="12"/>
    <n v="7.8"/>
    <n v="30"/>
  </r>
  <r>
    <x v="18"/>
    <x v="6"/>
    <x v="1"/>
    <x v="41"/>
    <n v="3"/>
    <n v="7.6"/>
    <n v="63"/>
  </r>
  <r>
    <x v="19"/>
    <x v="7"/>
    <x v="1"/>
    <x v="41"/>
    <n v="4"/>
    <n v="9.5"/>
    <n v="101"/>
  </r>
  <r>
    <x v="20"/>
    <x v="8"/>
    <x v="1"/>
    <x v="41"/>
    <n v="3"/>
    <n v="9.6999999999999993"/>
    <n v="51"/>
  </r>
  <r>
    <x v="21"/>
    <x v="9"/>
    <x v="1"/>
    <x v="41"/>
    <n v="5"/>
    <n v="8.8000000000000007"/>
    <n v="35"/>
  </r>
  <r>
    <x v="22"/>
    <x v="10"/>
    <x v="1"/>
    <x v="41"/>
    <n v="3"/>
    <n v="7.3"/>
    <n v="46"/>
  </r>
  <r>
    <x v="23"/>
    <x v="11"/>
    <x v="1"/>
    <x v="41"/>
    <n v="5"/>
    <n v="7.8"/>
    <n v="61"/>
  </r>
  <r>
    <x v="24"/>
    <x v="0"/>
    <x v="2"/>
    <x v="41"/>
    <n v="6"/>
    <n v="8.3000000000000007"/>
    <n v="56"/>
  </r>
  <r>
    <x v="25"/>
    <x v="1"/>
    <x v="2"/>
    <x v="41"/>
    <n v="5"/>
    <n v="8.6"/>
    <n v="134"/>
  </r>
  <r>
    <x v="26"/>
    <x v="2"/>
    <x v="2"/>
    <x v="41"/>
    <n v="2"/>
    <n v="12"/>
    <n v="130"/>
  </r>
  <r>
    <x v="27"/>
    <x v="3"/>
    <x v="2"/>
    <x v="41"/>
    <n v="6"/>
    <n v="14.4"/>
    <n v="57"/>
  </r>
  <r>
    <x v="28"/>
    <x v="4"/>
    <x v="2"/>
    <x v="41"/>
    <n v="2"/>
    <n v="15.6"/>
    <n v="79"/>
  </r>
  <r>
    <x v="29"/>
    <x v="5"/>
    <x v="2"/>
    <x v="41"/>
    <n v="4"/>
    <n v="14.8"/>
    <n v="69"/>
  </r>
  <r>
    <x v="30"/>
    <x v="6"/>
    <x v="2"/>
    <x v="41"/>
    <n v="5"/>
    <n v="15.7"/>
    <n v="62"/>
  </r>
  <r>
    <x v="31"/>
    <x v="7"/>
    <x v="2"/>
    <x v="41"/>
    <n v="5"/>
    <n v="14.9"/>
    <n v="22"/>
  </r>
  <r>
    <x v="32"/>
    <x v="8"/>
    <x v="2"/>
    <x v="41"/>
    <n v="4"/>
    <n v="13.1"/>
    <n v="73"/>
  </r>
  <r>
    <x v="33"/>
    <x v="9"/>
    <x v="2"/>
    <x v="41"/>
    <n v="5"/>
    <n v="14"/>
    <n v="70"/>
  </r>
  <r>
    <x v="34"/>
    <x v="10"/>
    <x v="2"/>
    <x v="41"/>
    <n v="4"/>
    <n v="13.4"/>
    <n v="52"/>
  </r>
  <r>
    <x v="35"/>
    <x v="11"/>
    <x v="2"/>
    <x v="41"/>
    <n v="3"/>
    <n v="11.8"/>
    <n v="24"/>
  </r>
  <r>
    <x v="36"/>
    <x v="0"/>
    <x v="3"/>
    <x v="41"/>
    <n v="3"/>
    <n v="11.3"/>
    <n v="60"/>
  </r>
  <r>
    <x v="37"/>
    <x v="1"/>
    <x v="3"/>
    <x v="41"/>
    <n v="1"/>
    <n v="12.5"/>
    <n v="9"/>
  </r>
  <r>
    <x v="38"/>
    <x v="2"/>
    <x v="3"/>
    <x v="41"/>
    <n v="8"/>
    <n v="11.1"/>
    <n v="66"/>
  </r>
  <r>
    <x v="39"/>
    <x v="3"/>
    <x v="3"/>
    <x v="41"/>
    <n v="4"/>
    <n v="10.1"/>
    <n v="105"/>
  </r>
  <r>
    <x v="40"/>
    <x v="4"/>
    <x v="3"/>
    <x v="41"/>
    <n v="3"/>
    <n v="13.1"/>
    <n v="55"/>
  </r>
  <r>
    <x v="41"/>
    <x v="5"/>
    <x v="3"/>
    <x v="41"/>
    <n v="4"/>
    <n v="14.3"/>
    <n v="24"/>
  </r>
  <r>
    <x v="42"/>
    <x v="6"/>
    <x v="3"/>
    <x v="41"/>
    <n v="6"/>
    <n v="13"/>
    <n v="104"/>
  </r>
  <r>
    <x v="43"/>
    <x v="7"/>
    <x v="3"/>
    <x v="41"/>
    <n v="6"/>
    <n v="10.9"/>
    <n v="109"/>
  </r>
  <r>
    <x v="44"/>
    <x v="8"/>
    <x v="3"/>
    <x v="41"/>
    <n v="9"/>
    <n v="10.7"/>
    <n v="43"/>
  </r>
  <r>
    <x v="45"/>
    <x v="9"/>
    <x v="3"/>
    <x v="41"/>
    <n v="11"/>
    <n v="8.3000000000000007"/>
    <n v="20"/>
  </r>
  <r>
    <x v="46"/>
    <x v="10"/>
    <x v="3"/>
    <x v="41"/>
    <n v="5"/>
    <n v="9.6999999999999993"/>
    <n v="57"/>
  </r>
  <r>
    <x v="47"/>
    <x v="11"/>
    <x v="3"/>
    <x v="41"/>
    <n v="4"/>
    <n v="7.7"/>
    <n v="40"/>
  </r>
  <r>
    <x v="48"/>
    <x v="0"/>
    <x v="4"/>
    <x v="41"/>
    <n v="2"/>
    <n v="8.3000000000000007"/>
    <n v="27"/>
  </r>
  <r>
    <x v="49"/>
    <x v="1"/>
    <x v="4"/>
    <x v="41"/>
    <n v="5"/>
    <n v="9.6999999999999993"/>
    <n v="89"/>
  </r>
  <r>
    <x v="50"/>
    <x v="2"/>
    <x v="4"/>
    <x v="41"/>
    <n v="5"/>
    <n v="9.4"/>
    <n v="29"/>
  </r>
  <r>
    <x v="51"/>
    <x v="3"/>
    <x v="4"/>
    <x v="41"/>
    <n v="4"/>
    <n v="7.9"/>
    <n v="28"/>
  </r>
  <r>
    <x v="52"/>
    <x v="4"/>
    <x v="4"/>
    <x v="41"/>
    <n v="9"/>
    <n v="7"/>
    <n v="15"/>
  </r>
  <r>
    <x v="53"/>
    <x v="5"/>
    <x v="4"/>
    <x v="41"/>
    <n v="6"/>
    <n v="6.5"/>
    <n v="47"/>
  </r>
  <r>
    <x v="54"/>
    <x v="6"/>
    <x v="4"/>
    <x v="41"/>
    <n v="6"/>
    <n v="6.9"/>
    <n v="105"/>
  </r>
  <r>
    <x v="55"/>
    <x v="7"/>
    <x v="4"/>
    <x v="41"/>
    <n v="6"/>
    <n v="7.1"/>
    <n v="21"/>
  </r>
  <r>
    <x v="56"/>
    <x v="8"/>
    <x v="4"/>
    <x v="41"/>
    <n v="4"/>
    <n v="7.1"/>
    <n v="16"/>
  </r>
  <r>
    <x v="57"/>
    <x v="9"/>
    <x v="4"/>
    <x v="41"/>
    <n v="6"/>
    <n v="8.3000000000000007"/>
    <n v="33"/>
  </r>
  <r>
    <x v="58"/>
    <x v="10"/>
    <x v="4"/>
    <x v="41"/>
    <n v="4"/>
    <n v="7.7"/>
    <n v="68"/>
  </r>
  <r>
    <x v="59"/>
    <x v="11"/>
    <x v="4"/>
    <x v="41"/>
    <n v="3"/>
    <n v="7.5"/>
    <n v="53"/>
  </r>
  <r>
    <x v="60"/>
    <x v="0"/>
    <x v="5"/>
    <x v="41"/>
    <n v="3"/>
    <n v="8.5"/>
    <n v="47"/>
  </r>
  <r>
    <x v="61"/>
    <x v="1"/>
    <x v="5"/>
    <x v="41"/>
    <n v="1"/>
    <n v="8.3000000000000007"/>
    <n v="8"/>
  </r>
  <r>
    <x v="62"/>
    <x v="2"/>
    <x v="5"/>
    <x v="41"/>
    <n v="6"/>
    <n v="10.8"/>
    <n v="43"/>
  </r>
  <r>
    <x v="63"/>
    <x v="3"/>
    <x v="5"/>
    <x v="41"/>
    <n v="5"/>
    <n v="12"/>
    <n v="103"/>
  </r>
  <r>
    <x v="64"/>
    <x v="4"/>
    <x v="5"/>
    <x v="41"/>
    <n v="4"/>
    <n v="11.2"/>
    <n v="97"/>
  </r>
  <r>
    <x v="65"/>
    <x v="5"/>
    <x v="5"/>
    <x v="41"/>
    <n v="7"/>
    <n v="9.4"/>
    <n v="36"/>
  </r>
  <r>
    <x v="66"/>
    <x v="6"/>
    <x v="5"/>
    <x v="41"/>
    <n v="5"/>
    <n v="10.5"/>
    <n v="33"/>
  </r>
  <r>
    <x v="67"/>
    <x v="7"/>
    <x v="5"/>
    <x v="41"/>
    <n v="4"/>
    <n v="11.8"/>
    <n v="63"/>
  </r>
  <r>
    <x v="68"/>
    <x v="8"/>
    <x v="5"/>
    <x v="41"/>
    <n v="4"/>
    <n v="8.6999999999999993"/>
    <n v="24"/>
  </r>
  <r>
    <x v="69"/>
    <x v="9"/>
    <x v="5"/>
    <x v="41"/>
    <n v="4"/>
    <n v="7.8"/>
    <n v="50"/>
  </r>
  <r>
    <x v="70"/>
    <x v="10"/>
    <x v="5"/>
    <x v="41"/>
    <n v="8"/>
    <n v="8.1"/>
    <n v="44"/>
  </r>
  <r>
    <x v="71"/>
    <x v="11"/>
    <x v="5"/>
    <x v="41"/>
    <n v="2"/>
    <n v="8"/>
    <n v="12"/>
  </r>
  <r>
    <x v="72"/>
    <x v="0"/>
    <x v="6"/>
    <x v="41"/>
    <n v="4"/>
    <n v="7.8"/>
    <n v="28"/>
  </r>
  <r>
    <x v="73"/>
    <x v="1"/>
    <x v="6"/>
    <x v="41"/>
    <n v="6"/>
    <n v="6.2"/>
    <n v="65"/>
  </r>
  <r>
    <x v="74"/>
    <x v="2"/>
    <x v="6"/>
    <x v="41"/>
    <n v="8"/>
    <n v="5.4"/>
    <n v="36"/>
  </r>
  <r>
    <x v="75"/>
    <x v="3"/>
    <x v="6"/>
    <x v="41"/>
    <n v="2"/>
    <n v="5.5"/>
    <n v="105"/>
  </r>
  <r>
    <x v="76"/>
    <x v="4"/>
    <x v="6"/>
    <x v="41"/>
    <n v="5"/>
    <n v="5.3"/>
    <n v="60"/>
  </r>
  <r>
    <x v="77"/>
    <x v="5"/>
    <x v="6"/>
    <x v="41"/>
    <n v="4"/>
    <n v="7.4"/>
    <n v="54"/>
  </r>
  <r>
    <x v="78"/>
    <x v="6"/>
    <x v="6"/>
    <x v="41"/>
    <n v="4"/>
    <n v="5.7"/>
    <n v="35"/>
  </r>
  <r>
    <x v="79"/>
    <x v="7"/>
    <x v="6"/>
    <x v="41"/>
    <n v="7"/>
    <n v="5.5"/>
    <n v="14"/>
  </r>
  <r>
    <x v="80"/>
    <x v="8"/>
    <x v="6"/>
    <x v="41"/>
    <n v="1"/>
    <n v="5.5"/>
    <n v="96"/>
  </r>
  <r>
    <x v="81"/>
    <x v="9"/>
    <x v="6"/>
    <x v="41"/>
    <n v="11"/>
    <n v="5.3"/>
    <n v="31"/>
  </r>
  <r>
    <x v="82"/>
    <x v="10"/>
    <x v="6"/>
    <x v="41"/>
    <n v="3"/>
    <n v="4.5"/>
    <n v="29"/>
  </r>
  <r>
    <x v="83"/>
    <x v="11"/>
    <x v="6"/>
    <x v="41"/>
    <n v="3"/>
    <n v="5"/>
    <n v="29"/>
  </r>
  <r>
    <x v="84"/>
    <x v="0"/>
    <x v="7"/>
    <x v="41"/>
    <n v="2"/>
    <n v="5.4"/>
    <n v="20"/>
  </r>
  <r>
    <x v="85"/>
    <x v="1"/>
    <x v="7"/>
    <x v="41"/>
    <n v="3"/>
    <n v="6.3"/>
    <n v="19"/>
  </r>
  <r>
    <x v="86"/>
    <x v="2"/>
    <x v="7"/>
    <x v="41"/>
    <n v="7"/>
    <n v="5.6"/>
    <n v="32"/>
  </r>
  <r>
    <x v="87"/>
    <x v="3"/>
    <x v="7"/>
    <x v="41"/>
    <n v="8"/>
    <n v="6.5"/>
    <n v="57"/>
  </r>
  <r>
    <x v="88"/>
    <x v="4"/>
    <x v="7"/>
    <x v="41"/>
    <n v="5"/>
    <n v="5.3"/>
    <n v="10"/>
  </r>
  <r>
    <x v="89"/>
    <x v="5"/>
    <x v="7"/>
    <x v="41"/>
    <n v="8"/>
    <n v="7.4"/>
    <n v="25"/>
  </r>
  <r>
    <x v="90"/>
    <x v="6"/>
    <x v="7"/>
    <x v="41"/>
    <n v="9"/>
    <n v="8"/>
    <n v="14"/>
  </r>
  <r>
    <x v="91"/>
    <x v="7"/>
    <x v="7"/>
    <x v="41"/>
    <n v="10"/>
    <n v="7.6"/>
    <n v="12"/>
  </r>
  <r>
    <x v="92"/>
    <x v="8"/>
    <x v="7"/>
    <x v="41"/>
    <n v="5"/>
    <n v="7"/>
    <n v="26"/>
  </r>
  <r>
    <x v="93"/>
    <x v="9"/>
    <x v="7"/>
    <x v="41"/>
    <n v="9"/>
    <n v="6.2"/>
    <n v="76"/>
  </r>
  <r>
    <x v="94"/>
    <x v="10"/>
    <x v="7"/>
    <x v="41"/>
    <n v="9"/>
    <n v="5.3"/>
    <n v="52"/>
  </r>
  <r>
    <x v="95"/>
    <x v="11"/>
    <x v="7"/>
    <x v="41"/>
    <n v="7"/>
    <n v="4.4000000000000004"/>
    <n v="22"/>
  </r>
  <r>
    <x v="96"/>
    <x v="0"/>
    <x v="8"/>
    <x v="41"/>
    <n v="7"/>
    <n v="3.9"/>
    <n v="24"/>
  </r>
  <r>
    <x v="97"/>
    <x v="1"/>
    <x v="8"/>
    <x v="41"/>
    <n v="5"/>
    <n v="4"/>
    <n v="68"/>
  </r>
  <r>
    <x v="98"/>
    <x v="2"/>
    <x v="8"/>
    <x v="41"/>
    <n v="7"/>
    <n v="3.9"/>
    <n v="40"/>
  </r>
  <r>
    <x v="99"/>
    <x v="3"/>
    <x v="8"/>
    <x v="41"/>
    <n v="5"/>
    <n v="5.0999999999999996"/>
    <n v="64"/>
  </r>
  <r>
    <x v="100"/>
    <x v="4"/>
    <x v="8"/>
    <x v="41"/>
    <n v="5"/>
    <n v="4.5999999999999996"/>
    <n v="65"/>
  </r>
  <r>
    <x v="101"/>
    <x v="5"/>
    <x v="8"/>
    <x v="41"/>
    <n v="8"/>
    <n v="3.8"/>
    <n v="9"/>
  </r>
  <r>
    <x v="102"/>
    <x v="6"/>
    <x v="8"/>
    <x v="41"/>
    <n v="13"/>
    <n v="4.5"/>
    <n v="17"/>
  </r>
  <r>
    <x v="103"/>
    <x v="7"/>
    <x v="8"/>
    <x v="41"/>
    <n v="5"/>
    <n v="4.2"/>
    <n v="33"/>
  </r>
  <r>
    <x v="104"/>
    <x v="8"/>
    <x v="8"/>
    <x v="41"/>
    <n v="8"/>
    <n v="4.5999999999999996"/>
    <n v="28"/>
  </r>
  <r>
    <x v="105"/>
    <x v="9"/>
    <x v="8"/>
    <x v="41"/>
    <n v="11"/>
    <n v="3.7"/>
    <n v="54"/>
  </r>
  <r>
    <x v="106"/>
    <x v="10"/>
    <x v="8"/>
    <x v="41"/>
    <n v="7"/>
    <n v="4.3"/>
    <n v="18"/>
  </r>
  <r>
    <x v="107"/>
    <x v="11"/>
    <x v="8"/>
    <x v="41"/>
    <n v="7"/>
    <n v="3.8"/>
    <n v="25"/>
  </r>
  <r>
    <x v="108"/>
    <x v="0"/>
    <x v="9"/>
    <x v="41"/>
    <n v="5"/>
    <n v="3.6"/>
    <n v="98"/>
  </r>
  <r>
    <x v="109"/>
    <x v="1"/>
    <x v="9"/>
    <x v="41"/>
    <n v="6"/>
    <n v="2.9"/>
    <n v="15"/>
  </r>
  <r>
    <x v="110"/>
    <x v="2"/>
    <x v="9"/>
    <x v="41"/>
    <n v="8"/>
    <n v="2.9"/>
    <n v="50"/>
  </r>
  <r>
    <x v="111"/>
    <x v="3"/>
    <x v="9"/>
    <x v="41"/>
    <n v="4"/>
    <n v="2.6"/>
    <n v="6"/>
  </r>
  <r>
    <x v="112"/>
    <x v="4"/>
    <x v="9"/>
    <x v="41"/>
    <n v="8"/>
    <n v="2.4"/>
    <n v="53"/>
  </r>
  <r>
    <x v="113"/>
    <x v="5"/>
    <x v="9"/>
    <x v="41"/>
    <n v="8"/>
    <n v="2.9"/>
    <n v="11"/>
  </r>
  <r>
    <x v="114"/>
    <x v="6"/>
    <x v="9"/>
    <x v="41"/>
    <n v="11"/>
    <n v="3.4"/>
    <n v="8"/>
  </r>
  <r>
    <x v="115"/>
    <x v="7"/>
    <x v="9"/>
    <x v="41"/>
    <n v="5"/>
    <n v="3.9"/>
    <n v="40"/>
  </r>
  <r>
    <x v="116"/>
    <x v="8"/>
    <x v="9"/>
    <x v="41"/>
    <n v="3"/>
    <n v="3"/>
    <n v="6"/>
  </r>
  <r>
    <x v="117"/>
    <x v="9"/>
    <x v="9"/>
    <x v="41"/>
    <n v="12"/>
    <n v="3.5"/>
    <n v="37"/>
  </r>
  <r>
    <x v="118"/>
    <x v="10"/>
    <x v="9"/>
    <x v="41"/>
    <n v="4"/>
    <n v="4"/>
    <n v="55"/>
  </r>
  <r>
    <x v="119"/>
    <x v="11"/>
    <x v="9"/>
    <x v="41"/>
    <n v="4"/>
    <n v="3.1"/>
    <n v="7"/>
  </r>
  <r>
    <x v="120"/>
    <x v="0"/>
    <x v="10"/>
    <x v="41"/>
    <n v="6"/>
    <n v="4"/>
    <n v="14"/>
  </r>
  <r>
    <x v="121"/>
    <x v="1"/>
    <x v="10"/>
    <x v="41"/>
    <n v="12"/>
    <n v="3.6"/>
    <n v="10"/>
  </r>
  <r>
    <x v="122"/>
    <x v="2"/>
    <x v="10"/>
    <x v="41"/>
    <n v="8"/>
    <n v="3.1"/>
    <n v="10"/>
  </r>
  <r>
    <x v="123"/>
    <x v="3"/>
    <x v="10"/>
    <x v="41"/>
    <n v="9"/>
    <n v="2.4"/>
    <n v="8"/>
  </r>
  <r>
    <x v="124"/>
    <x v="4"/>
    <x v="10"/>
    <x v="41"/>
    <n v="10"/>
    <n v="3"/>
    <n v="5"/>
  </r>
  <r>
    <x v="125"/>
    <x v="5"/>
    <x v="10"/>
    <x v="41"/>
    <n v="5"/>
    <n v="3.4"/>
    <n v="8"/>
  </r>
  <r>
    <x v="126"/>
    <x v="6"/>
    <x v="10"/>
    <x v="41"/>
    <n v="8"/>
    <n v="2.9"/>
    <n v="15"/>
  </r>
  <r>
    <x v="127"/>
    <x v="7"/>
    <x v="10"/>
    <x v="41"/>
    <n v="11"/>
    <n v="2.5"/>
    <n v="12"/>
  </r>
  <r>
    <x v="128"/>
    <x v="8"/>
    <x v="10"/>
    <x v="41"/>
    <n v="8"/>
    <n v="2.1"/>
    <n v="12"/>
  </r>
  <r>
    <x v="129"/>
    <x v="9"/>
    <x v="10"/>
    <x v="41"/>
    <n v="10"/>
    <n v="2.2000000000000002"/>
    <n v="23"/>
  </r>
  <r>
    <x v="130"/>
    <x v="10"/>
    <x v="10"/>
    <x v="41"/>
    <n v="10"/>
    <n v="2.2999999999999998"/>
    <n v="17"/>
  </r>
  <r>
    <x v="131"/>
    <x v="11"/>
    <x v="10"/>
    <x v="41"/>
    <n v="6"/>
    <n v="1.5"/>
    <n v="12"/>
  </r>
  <r>
    <x v="132"/>
    <x v="0"/>
    <x v="11"/>
    <x v="41"/>
    <n v="11"/>
    <n v="1.4"/>
    <n v="21"/>
  </r>
  <r>
    <x v="133"/>
    <x v="1"/>
    <x v="11"/>
    <x v="41"/>
    <n v="7"/>
    <n v="1.3"/>
    <n v="50"/>
  </r>
  <r>
    <x v="134"/>
    <x v="2"/>
    <x v="11"/>
    <x v="41"/>
    <n v="9"/>
    <n v="2"/>
    <n v="46"/>
  </r>
  <r>
    <x v="135"/>
    <x v="3"/>
    <x v="11"/>
    <x v="41"/>
    <n v="9"/>
    <n v="1.6"/>
    <n v="5"/>
  </r>
  <r>
    <x v="136"/>
    <x v="4"/>
    <x v="11"/>
    <x v="41"/>
    <n v="14"/>
    <n v="1.4"/>
    <n v="8"/>
  </r>
  <r>
    <x v="137"/>
    <x v="5"/>
    <x v="11"/>
    <x v="41"/>
    <n v="16"/>
    <n v="2.2999999999999998"/>
    <n v="13"/>
  </r>
  <r>
    <x v="138"/>
    <x v="6"/>
    <x v="11"/>
    <x v="41"/>
    <n v="8"/>
    <n v="1.9"/>
    <n v="6"/>
  </r>
  <r>
    <x v="139"/>
    <x v="7"/>
    <x v="11"/>
    <x v="41"/>
    <n v="13"/>
    <n v="1.8"/>
    <n v="7"/>
  </r>
  <r>
    <x v="140"/>
    <x v="8"/>
    <x v="11"/>
    <x v="41"/>
    <n v="10"/>
    <n v="2.6"/>
    <n v="9"/>
  </r>
  <r>
    <x v="141"/>
    <x v="9"/>
    <x v="11"/>
    <x v="41"/>
    <n v="4"/>
    <n v="2.2000000000000002"/>
    <n v="37"/>
  </r>
  <r>
    <x v="142"/>
    <x v="10"/>
    <x v="11"/>
    <x v="41"/>
    <n v="15"/>
    <n v="1.7"/>
    <n v="11"/>
  </r>
  <r>
    <x v="143"/>
    <x v="11"/>
    <x v="11"/>
    <x v="41"/>
    <n v="12"/>
    <n v="1.1000000000000001"/>
    <n v="6"/>
  </r>
  <r>
    <x v="144"/>
    <x v="0"/>
    <x v="12"/>
    <x v="41"/>
    <n v="4"/>
    <n v="1.6"/>
    <n v="55"/>
  </r>
  <r>
    <x v="145"/>
    <x v="1"/>
    <x v="12"/>
    <x v="41"/>
    <n v="7"/>
    <n v="1.6"/>
    <n v="14"/>
  </r>
  <r>
    <x v="146"/>
    <x v="2"/>
    <x v="12"/>
    <x v="41"/>
    <n v="5"/>
    <n v="1.5"/>
    <n v="6"/>
  </r>
  <r>
    <x v="147"/>
    <x v="3"/>
    <x v="12"/>
    <x v="41"/>
    <n v="9"/>
    <n v="0.8"/>
    <n v="7"/>
  </r>
  <r>
    <x v="148"/>
    <x v="4"/>
    <x v="12"/>
    <x v="41"/>
    <n v="10"/>
    <n v="1"/>
    <n v="18"/>
  </r>
  <r>
    <x v="149"/>
    <x v="5"/>
    <x v="12"/>
    <x v="41"/>
    <n v="5"/>
    <n v="2.1"/>
    <n v="3"/>
  </r>
  <r>
    <x v="150"/>
    <x v="6"/>
    <x v="12"/>
    <x v="41"/>
    <n v="8"/>
    <n v="2.5"/>
    <n v="11"/>
  </r>
  <r>
    <x v="151"/>
    <x v="7"/>
    <x v="12"/>
    <x v="41"/>
    <n v="7"/>
    <n v="2.7"/>
    <n v="9"/>
  </r>
  <r>
    <x v="152"/>
    <x v="8"/>
    <x v="12"/>
    <x v="41"/>
    <n v="9"/>
    <n v="2.8"/>
    <n v="5"/>
  </r>
  <r>
    <x v="153"/>
    <x v="9"/>
    <x v="12"/>
    <x v="41"/>
    <n v="5"/>
    <n v="2.2000000000000002"/>
    <n v="40"/>
  </r>
  <r>
    <x v="154"/>
    <x v="10"/>
    <x v="12"/>
    <x v="41"/>
    <n v="6"/>
    <n v="1.6"/>
    <n v="14"/>
  </r>
  <r>
    <x v="155"/>
    <x v="11"/>
    <x v="12"/>
    <x v="41"/>
    <n v="9"/>
    <n v="1.3"/>
    <n v="8"/>
  </r>
  <r>
    <x v="156"/>
    <x v="0"/>
    <x v="13"/>
    <x v="41"/>
    <n v="4"/>
    <n v="1.7"/>
    <n v="21"/>
  </r>
  <r>
    <x v="157"/>
    <x v="1"/>
    <x v="13"/>
    <x v="41"/>
    <n v="7"/>
    <n v="1.1000000000000001"/>
    <n v="5"/>
  </r>
  <r>
    <x v="158"/>
    <x v="2"/>
    <x v="13"/>
    <x v="41"/>
    <n v="6"/>
    <n v="1.2"/>
    <n v="13"/>
  </r>
  <r>
    <x v="159"/>
    <x v="3"/>
    <x v="13"/>
    <x v="41"/>
    <n v="2"/>
    <n v="1.9"/>
    <n v="4"/>
  </r>
  <r>
    <x v="160"/>
    <x v="4"/>
    <x v="13"/>
    <x v="41"/>
    <n v="4"/>
    <n v="1.3"/>
    <n v="4"/>
  </r>
  <r>
    <x v="161"/>
    <x v="5"/>
    <x v="13"/>
    <x v="41"/>
    <n v="12"/>
    <n v="1.3"/>
    <n v="8"/>
  </r>
  <r>
    <x v="162"/>
    <x v="6"/>
    <x v="13"/>
    <x v="41"/>
    <n v="7"/>
    <n v="1.6"/>
    <n v="5"/>
  </r>
  <r>
    <x v="164"/>
    <x v="8"/>
    <x v="13"/>
    <x v="41"/>
    <n v="9"/>
    <n v="1.5"/>
    <n v="5"/>
  </r>
  <r>
    <x v="165"/>
    <x v="9"/>
    <x v="13"/>
    <x v="41"/>
    <n v="8"/>
    <n v="0.9"/>
    <n v="14"/>
  </r>
  <r>
    <x v="0"/>
    <x v="0"/>
    <x v="0"/>
    <x v="42"/>
    <n v="3"/>
    <n v="3.1"/>
    <n v="40"/>
  </r>
  <r>
    <x v="1"/>
    <x v="1"/>
    <x v="0"/>
    <x v="42"/>
    <n v="1"/>
    <n v="3"/>
    <n v="72"/>
  </r>
  <r>
    <x v="2"/>
    <x v="2"/>
    <x v="0"/>
    <x v="42"/>
    <n v="12"/>
    <n v="3.6"/>
    <n v="16"/>
  </r>
  <r>
    <x v="3"/>
    <x v="3"/>
    <x v="0"/>
    <x v="42"/>
    <n v="5"/>
    <n v="3.6"/>
    <n v="59"/>
  </r>
  <r>
    <x v="4"/>
    <x v="4"/>
    <x v="0"/>
    <x v="42"/>
    <n v="5"/>
    <n v="3.9"/>
    <n v="25"/>
  </r>
  <r>
    <x v="5"/>
    <x v="5"/>
    <x v="0"/>
    <x v="42"/>
    <n v="5"/>
    <n v="2.6"/>
    <n v="44"/>
  </r>
  <r>
    <x v="6"/>
    <x v="6"/>
    <x v="0"/>
    <x v="42"/>
    <n v="8"/>
    <n v="2.6"/>
    <n v="24"/>
  </r>
  <r>
    <x v="7"/>
    <x v="7"/>
    <x v="0"/>
    <x v="42"/>
    <n v="7"/>
    <n v="4.0999999999999996"/>
    <n v="47"/>
  </r>
  <r>
    <x v="8"/>
    <x v="8"/>
    <x v="0"/>
    <x v="42"/>
    <n v="2"/>
    <n v="4"/>
    <n v="27"/>
  </r>
  <r>
    <x v="9"/>
    <x v="9"/>
    <x v="0"/>
    <x v="42"/>
    <n v="3"/>
    <n v="3.7"/>
    <n v="22"/>
  </r>
  <r>
    <x v="10"/>
    <x v="10"/>
    <x v="0"/>
    <x v="42"/>
    <n v="9"/>
    <n v="3.6"/>
    <n v="47"/>
  </r>
  <r>
    <x v="11"/>
    <x v="11"/>
    <x v="0"/>
    <x v="42"/>
    <n v="1"/>
    <n v="3.3"/>
    <n v="107"/>
  </r>
  <r>
    <x v="12"/>
    <x v="0"/>
    <x v="1"/>
    <x v="42"/>
    <n v="1"/>
    <n v="3.6"/>
    <n v="8"/>
  </r>
  <r>
    <x v="13"/>
    <x v="1"/>
    <x v="1"/>
    <x v="42"/>
    <n v="2"/>
    <n v="4.4000000000000004"/>
    <n v="21"/>
  </r>
  <r>
    <x v="14"/>
    <x v="2"/>
    <x v="1"/>
    <x v="42"/>
    <n v="3"/>
    <n v="4.2"/>
    <n v="18"/>
  </r>
  <r>
    <x v="15"/>
    <x v="3"/>
    <x v="1"/>
    <x v="42"/>
    <n v="6"/>
    <n v="4.2"/>
    <n v="99"/>
  </r>
  <r>
    <x v="16"/>
    <x v="4"/>
    <x v="1"/>
    <x v="42"/>
    <n v="2"/>
    <n v="6"/>
    <n v="107"/>
  </r>
  <r>
    <x v="17"/>
    <x v="5"/>
    <x v="1"/>
    <x v="42"/>
    <n v="5"/>
    <n v="6.3"/>
    <n v="33"/>
  </r>
  <r>
    <x v="18"/>
    <x v="6"/>
    <x v="1"/>
    <x v="42"/>
    <n v="4"/>
    <n v="6.9"/>
    <n v="15"/>
  </r>
  <r>
    <x v="19"/>
    <x v="7"/>
    <x v="1"/>
    <x v="42"/>
    <n v="2"/>
    <n v="6.6"/>
    <n v="45"/>
  </r>
  <r>
    <x v="20"/>
    <x v="8"/>
    <x v="1"/>
    <x v="42"/>
    <n v="2"/>
    <n v="5.0999999999999996"/>
    <n v="121"/>
  </r>
  <r>
    <x v="21"/>
    <x v="9"/>
    <x v="1"/>
    <x v="42"/>
    <n v="5"/>
    <n v="6"/>
    <n v="51"/>
  </r>
  <r>
    <x v="22"/>
    <x v="10"/>
    <x v="1"/>
    <x v="42"/>
    <n v="2"/>
    <n v="6.3"/>
    <n v="91"/>
  </r>
  <r>
    <x v="23"/>
    <x v="11"/>
    <x v="1"/>
    <x v="42"/>
    <n v="1"/>
    <n v="6.9"/>
    <n v="26"/>
  </r>
  <r>
    <x v="24"/>
    <x v="0"/>
    <x v="2"/>
    <x v="42"/>
    <n v="1"/>
    <n v="8.1"/>
    <n v="66"/>
  </r>
  <r>
    <x v="25"/>
    <x v="1"/>
    <x v="2"/>
    <x v="42"/>
    <n v="2"/>
    <n v="7.8"/>
    <n v="91"/>
  </r>
  <r>
    <x v="26"/>
    <x v="2"/>
    <x v="2"/>
    <x v="42"/>
    <n v="2"/>
    <n v="8.1999999999999993"/>
    <n v="102"/>
  </r>
  <r>
    <x v="27"/>
    <x v="3"/>
    <x v="2"/>
    <x v="42"/>
    <n v="0"/>
    <n v="14.6"/>
    <m/>
  </r>
  <r>
    <x v="28"/>
    <x v="4"/>
    <x v="2"/>
    <x v="42"/>
    <n v="1"/>
    <n v="16.2"/>
    <n v="400"/>
  </r>
  <r>
    <x v="29"/>
    <x v="5"/>
    <x v="2"/>
    <x v="42"/>
    <n v="2"/>
    <n v="17.100000000000001"/>
    <n v="30"/>
  </r>
  <r>
    <x v="30"/>
    <x v="6"/>
    <x v="2"/>
    <x v="42"/>
    <n v="4"/>
    <n v="15.6"/>
    <n v="111"/>
  </r>
  <r>
    <x v="31"/>
    <x v="7"/>
    <x v="2"/>
    <x v="42"/>
    <n v="1"/>
    <n v="13.6"/>
    <n v="122"/>
  </r>
  <r>
    <x v="32"/>
    <x v="8"/>
    <x v="2"/>
    <x v="42"/>
    <n v="4"/>
    <n v="14.4"/>
    <n v="48"/>
  </r>
  <r>
    <x v="33"/>
    <x v="9"/>
    <x v="2"/>
    <x v="42"/>
    <n v="3"/>
    <n v="12.2"/>
    <n v="17"/>
  </r>
  <r>
    <x v="34"/>
    <x v="10"/>
    <x v="2"/>
    <x v="42"/>
    <n v="5"/>
    <n v="12.9"/>
    <n v="18"/>
  </r>
  <r>
    <x v="35"/>
    <x v="11"/>
    <x v="2"/>
    <x v="42"/>
    <n v="1"/>
    <n v="11.7"/>
    <n v="7"/>
  </r>
  <r>
    <x v="36"/>
    <x v="0"/>
    <x v="3"/>
    <x v="42"/>
    <n v="3"/>
    <n v="8.9"/>
    <n v="70"/>
  </r>
  <r>
    <x v="37"/>
    <x v="1"/>
    <x v="3"/>
    <x v="42"/>
    <n v="1"/>
    <n v="10.3"/>
    <n v="4"/>
  </r>
  <r>
    <x v="38"/>
    <x v="2"/>
    <x v="3"/>
    <x v="42"/>
    <n v="4"/>
    <n v="11.5"/>
    <n v="58"/>
  </r>
  <r>
    <x v="39"/>
    <x v="3"/>
    <x v="3"/>
    <x v="42"/>
    <n v="2"/>
    <n v="12.5"/>
    <n v="91"/>
  </r>
  <r>
    <x v="40"/>
    <x v="4"/>
    <x v="3"/>
    <x v="42"/>
    <n v="3"/>
    <n v="11"/>
    <n v="83"/>
  </r>
  <r>
    <x v="41"/>
    <x v="5"/>
    <x v="3"/>
    <x v="42"/>
    <n v="3"/>
    <n v="8.8000000000000007"/>
    <n v="93"/>
  </r>
  <r>
    <x v="42"/>
    <x v="6"/>
    <x v="3"/>
    <x v="42"/>
    <n v="2"/>
    <n v="10.1"/>
    <n v="73"/>
  </r>
  <r>
    <x v="43"/>
    <x v="7"/>
    <x v="3"/>
    <x v="42"/>
    <n v="2"/>
    <n v="10.4"/>
    <n v="48"/>
  </r>
  <r>
    <x v="44"/>
    <x v="8"/>
    <x v="3"/>
    <x v="42"/>
    <n v="7"/>
    <n v="10.7"/>
    <n v="78"/>
  </r>
  <r>
    <x v="45"/>
    <x v="9"/>
    <x v="3"/>
    <x v="42"/>
    <n v="2"/>
    <n v="11.3"/>
    <n v="8"/>
  </r>
  <r>
    <x v="46"/>
    <x v="10"/>
    <x v="3"/>
    <x v="42"/>
    <n v="2"/>
    <n v="9.8000000000000007"/>
    <n v="103"/>
  </r>
  <r>
    <x v="47"/>
    <x v="11"/>
    <x v="3"/>
    <x v="42"/>
    <n v="2"/>
    <n v="9.1999999999999993"/>
    <n v="45"/>
  </r>
  <r>
    <x v="48"/>
    <x v="0"/>
    <x v="4"/>
    <x v="42"/>
    <n v="3"/>
    <n v="8.6999999999999993"/>
    <n v="54"/>
  </r>
  <r>
    <x v="49"/>
    <x v="1"/>
    <x v="4"/>
    <x v="42"/>
    <n v="5"/>
    <n v="7.9"/>
    <n v="53"/>
  </r>
  <r>
    <x v="50"/>
    <x v="2"/>
    <x v="4"/>
    <x v="42"/>
    <n v="2"/>
    <n v="7.2"/>
    <n v="106"/>
  </r>
  <r>
    <x v="51"/>
    <x v="3"/>
    <x v="4"/>
    <x v="42"/>
    <n v="1"/>
    <n v="7.5"/>
    <n v="165"/>
  </r>
  <r>
    <x v="52"/>
    <x v="4"/>
    <x v="4"/>
    <x v="42"/>
    <n v="0"/>
    <n v="8.6"/>
    <m/>
  </r>
  <r>
    <x v="53"/>
    <x v="5"/>
    <x v="4"/>
    <x v="42"/>
    <n v="3"/>
    <n v="9.6"/>
    <n v="11"/>
  </r>
  <r>
    <x v="54"/>
    <x v="6"/>
    <x v="4"/>
    <x v="42"/>
    <n v="1"/>
    <n v="9.3000000000000007"/>
    <n v="11"/>
  </r>
  <r>
    <x v="55"/>
    <x v="7"/>
    <x v="4"/>
    <x v="42"/>
    <n v="4"/>
    <n v="10"/>
    <n v="26"/>
  </r>
  <r>
    <x v="56"/>
    <x v="8"/>
    <x v="4"/>
    <x v="42"/>
    <n v="2"/>
    <n v="9.1999999999999993"/>
    <n v="19"/>
  </r>
  <r>
    <x v="57"/>
    <x v="9"/>
    <x v="4"/>
    <x v="42"/>
    <n v="3"/>
    <n v="8.8000000000000007"/>
    <n v="57"/>
  </r>
  <r>
    <x v="58"/>
    <x v="10"/>
    <x v="4"/>
    <x v="42"/>
    <n v="2"/>
    <n v="12.9"/>
    <n v="47"/>
  </r>
  <r>
    <x v="59"/>
    <x v="11"/>
    <x v="4"/>
    <x v="42"/>
    <n v="2"/>
    <n v="13.8"/>
    <n v="61"/>
  </r>
  <r>
    <x v="60"/>
    <x v="0"/>
    <x v="5"/>
    <x v="42"/>
    <n v="1"/>
    <n v="15.8"/>
    <n v="9"/>
  </r>
  <r>
    <x v="61"/>
    <x v="1"/>
    <x v="5"/>
    <x v="42"/>
    <n v="2"/>
    <n v="13.6"/>
    <n v="9"/>
  </r>
  <r>
    <x v="62"/>
    <x v="2"/>
    <x v="5"/>
    <x v="42"/>
    <n v="2"/>
    <n v="19"/>
    <n v="52"/>
  </r>
  <r>
    <x v="63"/>
    <x v="3"/>
    <x v="5"/>
    <x v="42"/>
    <n v="1"/>
    <n v="20.399999999999999"/>
    <n v="32"/>
  </r>
  <r>
    <x v="64"/>
    <x v="4"/>
    <x v="5"/>
    <x v="42"/>
    <n v="0"/>
    <n v="14.3"/>
    <m/>
  </r>
  <r>
    <x v="65"/>
    <x v="5"/>
    <x v="5"/>
    <x v="42"/>
    <n v="7"/>
    <n v="12.1"/>
    <n v="49"/>
  </r>
  <r>
    <x v="66"/>
    <x v="6"/>
    <x v="5"/>
    <x v="42"/>
    <n v="5"/>
    <n v="11"/>
    <n v="23"/>
  </r>
  <r>
    <x v="67"/>
    <x v="7"/>
    <x v="5"/>
    <x v="42"/>
    <n v="0"/>
    <n v="12.9"/>
    <m/>
  </r>
  <r>
    <x v="68"/>
    <x v="8"/>
    <x v="5"/>
    <x v="42"/>
    <n v="4"/>
    <n v="13.9"/>
    <n v="179"/>
  </r>
  <r>
    <x v="69"/>
    <x v="9"/>
    <x v="5"/>
    <x v="42"/>
    <n v="3"/>
    <n v="10.3"/>
    <n v="12"/>
  </r>
  <r>
    <x v="70"/>
    <x v="10"/>
    <x v="5"/>
    <x v="42"/>
    <n v="4"/>
    <n v="9.6999999999999993"/>
    <n v="59"/>
  </r>
  <r>
    <x v="71"/>
    <x v="11"/>
    <x v="5"/>
    <x v="42"/>
    <n v="4"/>
    <n v="9.1"/>
    <n v="65"/>
  </r>
  <r>
    <x v="72"/>
    <x v="0"/>
    <x v="6"/>
    <x v="42"/>
    <n v="3"/>
    <n v="8.5"/>
    <n v="32"/>
  </r>
  <r>
    <x v="73"/>
    <x v="1"/>
    <x v="6"/>
    <x v="42"/>
    <n v="2"/>
    <n v="8.4"/>
    <n v="77"/>
  </r>
  <r>
    <x v="74"/>
    <x v="2"/>
    <x v="6"/>
    <x v="42"/>
    <n v="5"/>
    <n v="7"/>
    <n v="56"/>
  </r>
  <r>
    <x v="75"/>
    <x v="3"/>
    <x v="6"/>
    <x v="42"/>
    <n v="1"/>
    <n v="5.4"/>
    <n v="91"/>
  </r>
  <r>
    <x v="76"/>
    <x v="4"/>
    <x v="6"/>
    <x v="42"/>
    <n v="6"/>
    <n v="5.9"/>
    <n v="61"/>
  </r>
  <r>
    <x v="77"/>
    <x v="5"/>
    <x v="6"/>
    <x v="42"/>
    <n v="5"/>
    <n v="7.7"/>
    <n v="104"/>
  </r>
  <r>
    <x v="78"/>
    <x v="6"/>
    <x v="6"/>
    <x v="42"/>
    <n v="2"/>
    <n v="7.9"/>
    <n v="108"/>
  </r>
  <r>
    <x v="79"/>
    <x v="7"/>
    <x v="6"/>
    <x v="42"/>
    <n v="2"/>
    <n v="7.8"/>
    <n v="15"/>
  </r>
  <r>
    <x v="80"/>
    <x v="8"/>
    <x v="6"/>
    <x v="42"/>
    <n v="2"/>
    <n v="7.4"/>
    <n v="31"/>
  </r>
  <r>
    <x v="81"/>
    <x v="9"/>
    <x v="6"/>
    <x v="42"/>
    <n v="3"/>
    <n v="6.3"/>
    <n v="22"/>
  </r>
  <r>
    <x v="82"/>
    <x v="10"/>
    <x v="6"/>
    <x v="42"/>
    <n v="7"/>
    <n v="5.7"/>
    <n v="19"/>
  </r>
  <r>
    <x v="83"/>
    <x v="11"/>
    <x v="6"/>
    <x v="42"/>
    <n v="3"/>
    <n v="5.7"/>
    <n v="36"/>
  </r>
  <r>
    <x v="84"/>
    <x v="0"/>
    <x v="7"/>
    <x v="42"/>
    <n v="3"/>
    <n v="7"/>
    <n v="14"/>
  </r>
  <r>
    <x v="85"/>
    <x v="1"/>
    <x v="7"/>
    <x v="42"/>
    <n v="2"/>
    <n v="6.7"/>
    <n v="24"/>
  </r>
  <r>
    <x v="86"/>
    <x v="2"/>
    <x v="7"/>
    <x v="42"/>
    <n v="1"/>
    <n v="7.2"/>
    <n v="54"/>
  </r>
  <r>
    <x v="87"/>
    <x v="3"/>
    <x v="7"/>
    <x v="42"/>
    <n v="3"/>
    <n v="7.1"/>
    <n v="31"/>
  </r>
  <r>
    <x v="88"/>
    <x v="4"/>
    <x v="7"/>
    <x v="42"/>
    <n v="6"/>
    <n v="6.2"/>
    <n v="18"/>
  </r>
  <r>
    <x v="89"/>
    <x v="5"/>
    <x v="7"/>
    <x v="42"/>
    <n v="4"/>
    <n v="5.6"/>
    <n v="69"/>
  </r>
  <r>
    <x v="90"/>
    <x v="6"/>
    <x v="7"/>
    <x v="42"/>
    <n v="3"/>
    <n v="4.9000000000000004"/>
    <n v="20"/>
  </r>
  <r>
    <x v="91"/>
    <x v="7"/>
    <x v="7"/>
    <x v="42"/>
    <n v="4"/>
    <n v="4.8"/>
    <n v="34"/>
  </r>
  <r>
    <x v="92"/>
    <x v="8"/>
    <x v="7"/>
    <x v="42"/>
    <n v="3"/>
    <n v="4.7"/>
    <n v="22"/>
  </r>
  <r>
    <x v="93"/>
    <x v="9"/>
    <x v="7"/>
    <x v="42"/>
    <n v="5"/>
    <n v="4.5999999999999996"/>
    <n v="21"/>
  </r>
  <r>
    <x v="94"/>
    <x v="10"/>
    <x v="7"/>
    <x v="42"/>
    <n v="2"/>
    <n v="5.5"/>
    <n v="78"/>
  </r>
  <r>
    <x v="95"/>
    <x v="11"/>
    <x v="7"/>
    <x v="42"/>
    <n v="5"/>
    <n v="4.7"/>
    <n v="14"/>
  </r>
  <r>
    <x v="96"/>
    <x v="0"/>
    <x v="8"/>
    <x v="42"/>
    <n v="2"/>
    <n v="5.2"/>
    <n v="83"/>
  </r>
  <r>
    <x v="97"/>
    <x v="1"/>
    <x v="8"/>
    <x v="42"/>
    <n v="0"/>
    <n v="6.5"/>
    <m/>
  </r>
  <r>
    <x v="98"/>
    <x v="2"/>
    <x v="8"/>
    <x v="42"/>
    <n v="2"/>
    <n v="7.4"/>
    <n v="63"/>
  </r>
  <r>
    <x v="99"/>
    <x v="3"/>
    <x v="8"/>
    <x v="42"/>
    <n v="3"/>
    <n v="5.9"/>
    <n v="8"/>
  </r>
  <r>
    <x v="100"/>
    <x v="4"/>
    <x v="8"/>
    <x v="42"/>
    <n v="1"/>
    <n v="4.4000000000000004"/>
    <n v="237"/>
  </r>
  <r>
    <x v="101"/>
    <x v="5"/>
    <x v="8"/>
    <x v="42"/>
    <n v="7"/>
    <n v="5.6"/>
    <n v="55"/>
  </r>
  <r>
    <x v="102"/>
    <x v="6"/>
    <x v="8"/>
    <x v="42"/>
    <n v="7"/>
    <n v="3.6"/>
    <n v="13"/>
  </r>
  <r>
    <x v="103"/>
    <x v="7"/>
    <x v="8"/>
    <x v="42"/>
    <n v="3"/>
    <n v="5"/>
    <n v="32"/>
  </r>
  <r>
    <x v="104"/>
    <x v="8"/>
    <x v="8"/>
    <x v="42"/>
    <n v="2"/>
    <n v="3.7"/>
    <n v="36"/>
  </r>
  <r>
    <x v="105"/>
    <x v="9"/>
    <x v="8"/>
    <x v="42"/>
    <n v="3"/>
    <n v="3.5"/>
    <n v="29"/>
  </r>
  <r>
    <x v="106"/>
    <x v="10"/>
    <x v="8"/>
    <x v="42"/>
    <n v="3"/>
    <n v="3.5"/>
    <n v="53"/>
  </r>
  <r>
    <x v="107"/>
    <x v="11"/>
    <x v="8"/>
    <x v="42"/>
    <n v="5"/>
    <n v="3.2"/>
    <n v="18"/>
  </r>
  <r>
    <x v="108"/>
    <x v="0"/>
    <x v="9"/>
    <x v="42"/>
    <n v="2"/>
    <n v="2.9"/>
    <n v="24"/>
  </r>
  <r>
    <x v="109"/>
    <x v="1"/>
    <x v="9"/>
    <x v="42"/>
    <n v="2"/>
    <n v="4.7"/>
    <n v="85"/>
  </r>
  <r>
    <x v="110"/>
    <x v="2"/>
    <x v="9"/>
    <x v="42"/>
    <n v="1"/>
    <n v="3.4"/>
    <n v="46"/>
  </r>
  <r>
    <x v="111"/>
    <x v="3"/>
    <x v="9"/>
    <x v="42"/>
    <n v="3"/>
    <n v="3.8"/>
    <n v="22"/>
  </r>
  <r>
    <x v="112"/>
    <x v="4"/>
    <x v="9"/>
    <x v="42"/>
    <n v="6"/>
    <n v="5.5"/>
    <n v="41"/>
  </r>
  <r>
    <x v="113"/>
    <x v="5"/>
    <x v="9"/>
    <x v="42"/>
    <n v="2"/>
    <n v="3.9"/>
    <n v="33"/>
  </r>
  <r>
    <x v="114"/>
    <x v="6"/>
    <x v="9"/>
    <x v="42"/>
    <n v="9"/>
    <n v="3.4"/>
    <n v="6"/>
  </r>
  <r>
    <x v="115"/>
    <x v="7"/>
    <x v="9"/>
    <x v="42"/>
    <n v="5"/>
    <n v="3.5"/>
    <n v="80"/>
  </r>
  <r>
    <x v="116"/>
    <x v="8"/>
    <x v="9"/>
    <x v="42"/>
    <n v="2"/>
    <n v="2.1"/>
    <n v="48"/>
  </r>
  <r>
    <x v="117"/>
    <x v="9"/>
    <x v="9"/>
    <x v="42"/>
    <n v="8"/>
    <n v="2.4"/>
    <n v="16"/>
  </r>
  <r>
    <x v="118"/>
    <x v="10"/>
    <x v="9"/>
    <x v="42"/>
    <n v="1"/>
    <n v="2.8"/>
    <n v="5"/>
  </r>
  <r>
    <x v="119"/>
    <x v="11"/>
    <x v="9"/>
    <x v="42"/>
    <n v="5"/>
    <n v="2.1"/>
    <n v="42"/>
  </r>
  <r>
    <x v="120"/>
    <x v="0"/>
    <x v="10"/>
    <x v="42"/>
    <n v="3"/>
    <n v="2"/>
    <n v="31"/>
  </r>
  <r>
    <x v="121"/>
    <x v="1"/>
    <x v="10"/>
    <x v="42"/>
    <n v="3"/>
    <n v="1.7"/>
    <n v="11"/>
  </r>
  <r>
    <x v="122"/>
    <x v="2"/>
    <x v="10"/>
    <x v="42"/>
    <n v="5"/>
    <n v="2.2000000000000002"/>
    <n v="28"/>
  </r>
  <r>
    <x v="123"/>
    <x v="3"/>
    <x v="10"/>
    <x v="42"/>
    <n v="3"/>
    <n v="1.7"/>
    <n v="14"/>
  </r>
  <r>
    <x v="124"/>
    <x v="4"/>
    <x v="10"/>
    <x v="42"/>
    <n v="9"/>
    <n v="1.7"/>
    <n v="4"/>
  </r>
  <r>
    <x v="125"/>
    <x v="5"/>
    <x v="10"/>
    <x v="42"/>
    <n v="6"/>
    <n v="2.5"/>
    <n v="18"/>
  </r>
  <r>
    <x v="126"/>
    <x v="6"/>
    <x v="10"/>
    <x v="42"/>
    <n v="3"/>
    <n v="1.7"/>
    <n v="6"/>
  </r>
  <r>
    <x v="127"/>
    <x v="7"/>
    <x v="10"/>
    <x v="42"/>
    <n v="4"/>
    <n v="2.2999999999999998"/>
    <n v="21"/>
  </r>
  <r>
    <x v="128"/>
    <x v="8"/>
    <x v="10"/>
    <x v="42"/>
    <n v="4"/>
    <n v="3.3"/>
    <n v="4"/>
  </r>
  <r>
    <x v="129"/>
    <x v="9"/>
    <x v="10"/>
    <x v="42"/>
    <n v="2"/>
    <n v="3"/>
    <n v="30"/>
  </r>
  <r>
    <x v="130"/>
    <x v="10"/>
    <x v="10"/>
    <x v="42"/>
    <n v="4"/>
    <n v="2.8"/>
    <n v="17"/>
  </r>
  <r>
    <x v="131"/>
    <x v="11"/>
    <x v="10"/>
    <x v="42"/>
    <n v="3"/>
    <n v="2.8"/>
    <n v="38"/>
  </r>
  <r>
    <x v="132"/>
    <x v="0"/>
    <x v="11"/>
    <x v="42"/>
    <n v="5"/>
    <n v="2.8"/>
    <n v="9"/>
  </r>
  <r>
    <x v="133"/>
    <x v="1"/>
    <x v="11"/>
    <x v="42"/>
    <n v="2"/>
    <n v="2.2000000000000002"/>
    <n v="9"/>
  </r>
  <r>
    <x v="134"/>
    <x v="2"/>
    <x v="11"/>
    <x v="42"/>
    <n v="2"/>
    <n v="3.6"/>
    <n v="82"/>
  </r>
  <r>
    <x v="135"/>
    <x v="3"/>
    <x v="11"/>
    <x v="42"/>
    <n v="2"/>
    <n v="3.5"/>
    <n v="8"/>
  </r>
  <r>
    <x v="136"/>
    <x v="4"/>
    <x v="11"/>
    <x v="42"/>
    <n v="4"/>
    <n v="3.5"/>
    <n v="5"/>
  </r>
  <r>
    <x v="137"/>
    <x v="5"/>
    <x v="11"/>
    <x v="42"/>
    <n v="5"/>
    <n v="3.7"/>
    <n v="5"/>
  </r>
  <r>
    <x v="138"/>
    <x v="6"/>
    <x v="11"/>
    <x v="42"/>
    <n v="5"/>
    <n v="4.5"/>
    <n v="7"/>
  </r>
  <r>
    <x v="139"/>
    <x v="7"/>
    <x v="11"/>
    <x v="42"/>
    <n v="7"/>
    <n v="4.8"/>
    <n v="13"/>
  </r>
  <r>
    <x v="140"/>
    <x v="8"/>
    <x v="11"/>
    <x v="42"/>
    <n v="5"/>
    <n v="4.4000000000000004"/>
    <n v="8"/>
  </r>
  <r>
    <x v="141"/>
    <x v="9"/>
    <x v="11"/>
    <x v="42"/>
    <n v="4"/>
    <n v="4.0999999999999996"/>
    <n v="34"/>
  </r>
  <r>
    <x v="142"/>
    <x v="10"/>
    <x v="11"/>
    <x v="42"/>
    <n v="3"/>
    <n v="2.4"/>
    <n v="31"/>
  </r>
  <r>
    <x v="143"/>
    <x v="11"/>
    <x v="11"/>
    <x v="42"/>
    <n v="2"/>
    <n v="2.6"/>
    <n v="24"/>
  </r>
  <r>
    <x v="144"/>
    <x v="0"/>
    <x v="12"/>
    <x v="42"/>
    <n v="5"/>
    <n v="4.4000000000000004"/>
    <n v="12"/>
  </r>
  <r>
    <x v="145"/>
    <x v="1"/>
    <x v="12"/>
    <x v="42"/>
    <n v="4"/>
    <n v="3.9"/>
    <n v="11"/>
  </r>
  <r>
    <x v="146"/>
    <x v="2"/>
    <x v="12"/>
    <x v="42"/>
    <n v="7"/>
    <n v="1.9"/>
    <n v="12"/>
  </r>
  <r>
    <x v="147"/>
    <x v="3"/>
    <x v="12"/>
    <x v="42"/>
    <n v="5"/>
    <n v="2"/>
    <n v="6"/>
  </r>
  <r>
    <x v="148"/>
    <x v="4"/>
    <x v="12"/>
    <x v="42"/>
    <n v="4"/>
    <n v="1.8"/>
    <n v="7"/>
  </r>
  <r>
    <x v="149"/>
    <x v="5"/>
    <x v="12"/>
    <x v="42"/>
    <n v="5"/>
    <n v="1.7"/>
    <n v="4"/>
  </r>
  <r>
    <x v="150"/>
    <x v="6"/>
    <x v="12"/>
    <x v="42"/>
    <n v="4"/>
    <n v="2"/>
    <n v="8"/>
  </r>
  <r>
    <x v="151"/>
    <x v="7"/>
    <x v="12"/>
    <x v="42"/>
    <n v="5"/>
    <n v="3.5"/>
    <n v="4"/>
  </r>
  <r>
    <x v="152"/>
    <x v="8"/>
    <x v="12"/>
    <x v="42"/>
    <n v="6"/>
    <n v="3.6"/>
    <n v="16"/>
  </r>
  <r>
    <x v="153"/>
    <x v="9"/>
    <x v="12"/>
    <x v="42"/>
    <n v="6"/>
    <n v="3.5"/>
    <n v="26"/>
  </r>
  <r>
    <x v="154"/>
    <x v="10"/>
    <x v="12"/>
    <x v="42"/>
    <n v="6"/>
    <n v="2.4"/>
    <n v="29"/>
  </r>
  <r>
    <x v="155"/>
    <x v="11"/>
    <x v="12"/>
    <x v="42"/>
    <n v="8"/>
    <n v="1.6"/>
    <n v="23"/>
  </r>
  <r>
    <x v="156"/>
    <x v="0"/>
    <x v="13"/>
    <x v="42"/>
    <n v="6"/>
    <n v="1.8"/>
    <n v="23"/>
  </r>
  <r>
    <x v="157"/>
    <x v="1"/>
    <x v="13"/>
    <x v="42"/>
    <n v="1"/>
    <n v="1.8"/>
    <n v="39"/>
  </r>
  <r>
    <x v="158"/>
    <x v="2"/>
    <x v="13"/>
    <x v="42"/>
    <n v="3"/>
    <n v="1.8"/>
    <n v="7"/>
  </r>
  <r>
    <x v="159"/>
    <x v="3"/>
    <x v="13"/>
    <x v="42"/>
    <n v="6"/>
    <n v="0.9"/>
    <n v="11"/>
  </r>
  <r>
    <x v="160"/>
    <x v="4"/>
    <x v="13"/>
    <x v="42"/>
    <n v="3"/>
    <n v="0.2"/>
    <n v="15"/>
  </r>
  <r>
    <x v="161"/>
    <x v="5"/>
    <x v="13"/>
    <x v="42"/>
    <n v="5"/>
    <n v="1.5"/>
    <n v="4"/>
  </r>
  <r>
    <x v="162"/>
    <x v="6"/>
    <x v="13"/>
    <x v="42"/>
    <n v="8"/>
    <n v="1.3"/>
    <n v="5"/>
  </r>
  <r>
    <x v="164"/>
    <x v="8"/>
    <x v="13"/>
    <x v="42"/>
    <n v="5"/>
    <n v="0.9"/>
    <n v="8"/>
  </r>
  <r>
    <x v="165"/>
    <x v="9"/>
    <x v="13"/>
    <x v="42"/>
    <n v="2"/>
    <n v="1.8"/>
    <n v="55"/>
  </r>
  <r>
    <x v="0"/>
    <x v="0"/>
    <x v="0"/>
    <x v="43"/>
    <n v="0"/>
    <n v="1"/>
    <m/>
  </r>
  <r>
    <x v="1"/>
    <x v="1"/>
    <x v="0"/>
    <x v="43"/>
    <n v="1"/>
    <n v="1.3"/>
    <n v="48"/>
  </r>
  <r>
    <x v="2"/>
    <x v="2"/>
    <x v="0"/>
    <x v="43"/>
    <n v="1"/>
    <n v="1.9"/>
    <n v="28"/>
  </r>
  <r>
    <x v="3"/>
    <x v="3"/>
    <x v="0"/>
    <x v="43"/>
    <n v="0"/>
    <n v="3.9"/>
    <m/>
  </r>
  <r>
    <x v="4"/>
    <x v="4"/>
    <x v="0"/>
    <x v="43"/>
    <n v="2"/>
    <n v="1.2"/>
    <n v="43"/>
  </r>
  <r>
    <x v="5"/>
    <x v="5"/>
    <x v="0"/>
    <x v="43"/>
    <n v="4"/>
    <n v="1"/>
    <n v="11"/>
  </r>
  <r>
    <x v="6"/>
    <x v="6"/>
    <x v="0"/>
    <x v="43"/>
    <n v="8"/>
    <n v="1.3"/>
    <n v="0"/>
  </r>
  <r>
    <x v="7"/>
    <x v="7"/>
    <x v="0"/>
    <x v="43"/>
    <n v="3"/>
    <n v="1.4"/>
    <n v="0"/>
  </r>
  <r>
    <x v="8"/>
    <x v="8"/>
    <x v="0"/>
    <x v="43"/>
    <n v="11"/>
    <n v="0.7"/>
    <n v="0"/>
  </r>
  <r>
    <x v="9"/>
    <x v="9"/>
    <x v="0"/>
    <x v="43"/>
    <n v="12"/>
    <n v="0.9"/>
    <n v="0"/>
  </r>
  <r>
    <x v="10"/>
    <x v="10"/>
    <x v="0"/>
    <x v="43"/>
    <n v="9"/>
    <n v="1"/>
    <n v="0"/>
  </r>
  <r>
    <x v="11"/>
    <x v="11"/>
    <x v="0"/>
    <x v="43"/>
    <n v="13"/>
    <n v="0.9"/>
    <n v="0"/>
  </r>
  <r>
    <x v="12"/>
    <x v="0"/>
    <x v="1"/>
    <x v="43"/>
    <n v="11"/>
    <n v="1"/>
    <n v="0"/>
  </r>
  <r>
    <x v="13"/>
    <x v="1"/>
    <x v="1"/>
    <x v="43"/>
    <n v="6"/>
    <n v="1.2"/>
    <n v="0"/>
  </r>
  <r>
    <x v="14"/>
    <x v="2"/>
    <x v="1"/>
    <x v="43"/>
    <n v="3"/>
    <n v="1.5"/>
    <n v="0"/>
  </r>
  <r>
    <x v="15"/>
    <x v="3"/>
    <x v="1"/>
    <x v="43"/>
    <n v="1"/>
    <n v="1.3"/>
    <n v="154"/>
  </r>
  <r>
    <x v="16"/>
    <x v="4"/>
    <x v="1"/>
    <x v="43"/>
    <n v="1"/>
    <n v="1.9"/>
    <n v="0"/>
  </r>
  <r>
    <x v="17"/>
    <x v="5"/>
    <x v="1"/>
    <x v="43"/>
    <n v="1"/>
    <n v="1.7"/>
    <n v="122"/>
  </r>
  <r>
    <x v="18"/>
    <x v="6"/>
    <x v="1"/>
    <x v="43"/>
    <n v="4"/>
    <n v="1.2"/>
    <n v="35"/>
  </r>
  <r>
    <x v="19"/>
    <x v="7"/>
    <x v="1"/>
    <x v="43"/>
    <n v="1"/>
    <n v="2.7"/>
    <n v="146"/>
  </r>
  <r>
    <x v="20"/>
    <x v="8"/>
    <x v="1"/>
    <x v="43"/>
    <n v="4"/>
    <n v="4.2"/>
    <n v="1"/>
  </r>
  <r>
    <x v="21"/>
    <x v="9"/>
    <x v="1"/>
    <x v="43"/>
    <n v="3"/>
    <n v="4.3"/>
    <n v="18"/>
  </r>
  <r>
    <x v="22"/>
    <x v="10"/>
    <x v="1"/>
    <x v="43"/>
    <n v="0"/>
    <n v="7"/>
    <m/>
  </r>
  <r>
    <x v="23"/>
    <x v="11"/>
    <x v="1"/>
    <x v="43"/>
    <n v="1"/>
    <n v="6"/>
    <n v="51"/>
  </r>
  <r>
    <x v="24"/>
    <x v="0"/>
    <x v="2"/>
    <x v="43"/>
    <n v="0"/>
    <n v="6.5"/>
    <m/>
  </r>
  <r>
    <x v="25"/>
    <x v="1"/>
    <x v="2"/>
    <x v="43"/>
    <n v="0"/>
    <n v="6.1"/>
    <m/>
  </r>
  <r>
    <x v="26"/>
    <x v="2"/>
    <x v="2"/>
    <x v="43"/>
    <n v="0"/>
    <n v="6.9"/>
    <m/>
  </r>
  <r>
    <x v="27"/>
    <x v="3"/>
    <x v="2"/>
    <x v="43"/>
    <n v="0"/>
    <n v="9.4"/>
    <m/>
  </r>
  <r>
    <x v="28"/>
    <x v="4"/>
    <x v="2"/>
    <x v="43"/>
    <n v="0"/>
    <n v="8.3000000000000007"/>
    <m/>
  </r>
  <r>
    <x v="29"/>
    <x v="5"/>
    <x v="2"/>
    <x v="43"/>
    <n v="0"/>
    <n v="6.3"/>
    <m/>
  </r>
  <r>
    <x v="30"/>
    <x v="6"/>
    <x v="2"/>
    <x v="43"/>
    <n v="0"/>
    <n v="7.5"/>
    <m/>
  </r>
  <r>
    <x v="31"/>
    <x v="7"/>
    <x v="2"/>
    <x v="43"/>
    <n v="0"/>
    <n v="6"/>
    <m/>
  </r>
  <r>
    <x v="32"/>
    <x v="8"/>
    <x v="2"/>
    <x v="43"/>
    <n v="0"/>
    <n v="8"/>
    <m/>
  </r>
  <r>
    <x v="33"/>
    <x v="9"/>
    <x v="2"/>
    <x v="43"/>
    <n v="0"/>
    <n v="7"/>
    <m/>
  </r>
  <r>
    <x v="34"/>
    <x v="10"/>
    <x v="2"/>
    <x v="43"/>
    <n v="1"/>
    <n v="7"/>
    <n v="40"/>
  </r>
  <r>
    <x v="35"/>
    <x v="11"/>
    <x v="2"/>
    <x v="43"/>
    <n v="2"/>
    <n v="7"/>
    <n v="82"/>
  </r>
  <r>
    <x v="36"/>
    <x v="0"/>
    <x v="3"/>
    <x v="43"/>
    <n v="0"/>
    <n v="7"/>
    <m/>
  </r>
  <r>
    <x v="37"/>
    <x v="1"/>
    <x v="3"/>
    <x v="43"/>
    <n v="1"/>
    <n v="8"/>
    <n v="56"/>
  </r>
  <r>
    <x v="38"/>
    <x v="2"/>
    <x v="3"/>
    <x v="43"/>
    <n v="0"/>
    <n v="8"/>
    <m/>
  </r>
  <r>
    <x v="39"/>
    <x v="3"/>
    <x v="3"/>
    <x v="43"/>
    <n v="0"/>
    <n v="8"/>
    <m/>
  </r>
  <r>
    <x v="40"/>
    <x v="4"/>
    <x v="3"/>
    <x v="43"/>
    <n v="0"/>
    <n v="5"/>
    <m/>
  </r>
  <r>
    <x v="41"/>
    <x v="5"/>
    <x v="3"/>
    <x v="43"/>
    <n v="0"/>
    <n v="7"/>
    <m/>
  </r>
  <r>
    <x v="42"/>
    <x v="6"/>
    <x v="3"/>
    <x v="43"/>
    <n v="1"/>
    <n v="4.2"/>
    <n v="6"/>
  </r>
  <r>
    <x v="43"/>
    <x v="7"/>
    <x v="3"/>
    <x v="43"/>
    <n v="1"/>
    <n v="3.4"/>
    <n v="12"/>
  </r>
  <r>
    <x v="44"/>
    <x v="8"/>
    <x v="3"/>
    <x v="43"/>
    <n v="1"/>
    <n v="3.4"/>
    <n v="71"/>
  </r>
  <r>
    <x v="45"/>
    <x v="9"/>
    <x v="3"/>
    <x v="43"/>
    <n v="0"/>
    <n v="4.3"/>
    <m/>
  </r>
  <r>
    <x v="46"/>
    <x v="10"/>
    <x v="3"/>
    <x v="43"/>
    <n v="0"/>
    <n v="5.0999999999999996"/>
    <m/>
  </r>
  <r>
    <x v="47"/>
    <x v="11"/>
    <x v="3"/>
    <x v="43"/>
    <n v="2"/>
    <n v="5"/>
    <n v="99"/>
  </r>
  <r>
    <x v="48"/>
    <x v="0"/>
    <x v="4"/>
    <x v="43"/>
    <n v="0"/>
    <n v="5.6"/>
    <m/>
  </r>
  <r>
    <x v="49"/>
    <x v="1"/>
    <x v="4"/>
    <x v="43"/>
    <n v="0"/>
    <n v="3.1"/>
    <m/>
  </r>
  <r>
    <x v="50"/>
    <x v="2"/>
    <x v="4"/>
    <x v="43"/>
    <n v="2"/>
    <n v="1.3"/>
    <n v="37"/>
  </r>
  <r>
    <x v="51"/>
    <x v="3"/>
    <x v="4"/>
    <x v="43"/>
    <n v="1"/>
    <n v="2"/>
    <n v="133"/>
  </r>
  <r>
    <x v="52"/>
    <x v="4"/>
    <x v="4"/>
    <x v="43"/>
    <n v="0"/>
    <n v="3.5"/>
    <m/>
  </r>
  <r>
    <x v="53"/>
    <x v="5"/>
    <x v="4"/>
    <x v="43"/>
    <n v="1"/>
    <n v="4.4000000000000004"/>
    <n v="8"/>
  </r>
  <r>
    <x v="54"/>
    <x v="6"/>
    <x v="4"/>
    <x v="43"/>
    <n v="1"/>
    <n v="5.4"/>
    <n v="16"/>
  </r>
  <r>
    <x v="55"/>
    <x v="7"/>
    <x v="4"/>
    <x v="43"/>
    <n v="0"/>
    <n v="6"/>
    <m/>
  </r>
  <r>
    <x v="56"/>
    <x v="8"/>
    <x v="4"/>
    <x v="43"/>
    <n v="1"/>
    <n v="4.9000000000000004"/>
    <n v="91"/>
  </r>
  <r>
    <x v="57"/>
    <x v="9"/>
    <x v="4"/>
    <x v="43"/>
    <n v="0"/>
    <n v="5.3"/>
    <m/>
  </r>
  <r>
    <x v="58"/>
    <x v="10"/>
    <x v="4"/>
    <x v="43"/>
    <n v="1"/>
    <n v="7.3"/>
    <n v="11"/>
  </r>
  <r>
    <x v="59"/>
    <x v="11"/>
    <x v="4"/>
    <x v="43"/>
    <n v="0"/>
    <n v="7.3"/>
    <m/>
  </r>
  <r>
    <x v="60"/>
    <x v="0"/>
    <x v="5"/>
    <x v="43"/>
    <n v="1"/>
    <n v="6.4"/>
    <n v="99"/>
  </r>
  <r>
    <x v="61"/>
    <x v="1"/>
    <x v="5"/>
    <x v="43"/>
    <n v="0"/>
    <n v="5.0999999999999996"/>
    <m/>
  </r>
  <r>
    <x v="62"/>
    <x v="2"/>
    <x v="5"/>
    <x v="43"/>
    <n v="5"/>
    <n v="5.0999999999999996"/>
    <n v="30"/>
  </r>
  <r>
    <x v="63"/>
    <x v="3"/>
    <x v="5"/>
    <x v="43"/>
    <n v="1"/>
    <n v="4.9000000000000004"/>
    <n v="54"/>
  </r>
  <r>
    <x v="64"/>
    <x v="4"/>
    <x v="5"/>
    <x v="43"/>
    <n v="1"/>
    <n v="2.9"/>
    <n v="14"/>
  </r>
  <r>
    <x v="65"/>
    <x v="5"/>
    <x v="5"/>
    <x v="43"/>
    <n v="2"/>
    <n v="3.4"/>
    <n v="124"/>
  </r>
  <r>
    <x v="66"/>
    <x v="6"/>
    <x v="5"/>
    <x v="43"/>
    <n v="1"/>
    <n v="4.5999999999999996"/>
    <n v="247"/>
  </r>
  <r>
    <x v="67"/>
    <x v="7"/>
    <x v="5"/>
    <x v="43"/>
    <n v="1"/>
    <n v="5.7"/>
    <n v="13"/>
  </r>
  <r>
    <x v="68"/>
    <x v="8"/>
    <x v="5"/>
    <x v="43"/>
    <n v="0"/>
    <n v="7"/>
    <m/>
  </r>
  <r>
    <x v="69"/>
    <x v="9"/>
    <x v="5"/>
    <x v="43"/>
    <n v="1"/>
    <n v="7.4"/>
    <n v="34"/>
  </r>
  <r>
    <x v="70"/>
    <x v="10"/>
    <x v="5"/>
    <x v="43"/>
    <n v="0"/>
    <n v="6.9"/>
    <m/>
  </r>
  <r>
    <x v="71"/>
    <x v="11"/>
    <x v="5"/>
    <x v="43"/>
    <n v="1"/>
    <n v="5.7"/>
    <n v="119"/>
  </r>
  <r>
    <x v="72"/>
    <x v="0"/>
    <x v="6"/>
    <x v="43"/>
    <n v="0"/>
    <n v="4.7"/>
    <m/>
  </r>
  <r>
    <x v="73"/>
    <x v="1"/>
    <x v="6"/>
    <x v="43"/>
    <n v="1"/>
    <n v="5.0999999999999996"/>
    <n v="164"/>
  </r>
  <r>
    <x v="74"/>
    <x v="2"/>
    <x v="6"/>
    <x v="43"/>
    <n v="1"/>
    <n v="4.2"/>
    <n v="46"/>
  </r>
  <r>
    <x v="75"/>
    <x v="3"/>
    <x v="6"/>
    <x v="43"/>
    <n v="1"/>
    <n v="5"/>
    <n v="84"/>
  </r>
  <r>
    <x v="76"/>
    <x v="4"/>
    <x v="6"/>
    <x v="43"/>
    <n v="0"/>
    <n v="6"/>
    <m/>
  </r>
  <r>
    <x v="77"/>
    <x v="5"/>
    <x v="6"/>
    <x v="43"/>
    <n v="1"/>
    <n v="6"/>
    <n v="9"/>
  </r>
  <r>
    <x v="78"/>
    <x v="6"/>
    <x v="6"/>
    <x v="43"/>
    <n v="0"/>
    <n v="4"/>
    <m/>
  </r>
  <r>
    <x v="79"/>
    <x v="7"/>
    <x v="6"/>
    <x v="43"/>
    <n v="2"/>
    <n v="6.4"/>
    <n v="54"/>
  </r>
  <r>
    <x v="80"/>
    <x v="8"/>
    <x v="6"/>
    <x v="43"/>
    <n v="0"/>
    <n v="3.3"/>
    <m/>
  </r>
  <r>
    <x v="81"/>
    <x v="9"/>
    <x v="6"/>
    <x v="43"/>
    <n v="2"/>
    <n v="3.3"/>
    <n v="62"/>
  </r>
  <r>
    <x v="82"/>
    <x v="10"/>
    <x v="6"/>
    <x v="43"/>
    <n v="0"/>
    <n v="2.8"/>
    <m/>
  </r>
  <r>
    <x v="83"/>
    <x v="11"/>
    <x v="6"/>
    <x v="43"/>
    <n v="1"/>
    <n v="6"/>
    <n v="0"/>
  </r>
  <r>
    <x v="84"/>
    <x v="0"/>
    <x v="7"/>
    <x v="43"/>
    <n v="2"/>
    <n v="3.5"/>
    <n v="97"/>
  </r>
  <r>
    <x v="85"/>
    <x v="1"/>
    <x v="7"/>
    <x v="43"/>
    <n v="2"/>
    <n v="3.2"/>
    <n v="192"/>
  </r>
  <r>
    <x v="86"/>
    <x v="2"/>
    <x v="7"/>
    <x v="43"/>
    <n v="2"/>
    <n v="1.6"/>
    <n v="8"/>
  </r>
  <r>
    <x v="87"/>
    <x v="3"/>
    <x v="7"/>
    <x v="43"/>
    <n v="2"/>
    <n v="2.7"/>
    <n v="68"/>
  </r>
  <r>
    <x v="88"/>
    <x v="4"/>
    <x v="7"/>
    <x v="43"/>
    <n v="3"/>
    <n v="1.4"/>
    <n v="84"/>
  </r>
  <r>
    <x v="89"/>
    <x v="5"/>
    <x v="7"/>
    <x v="43"/>
    <n v="3"/>
    <n v="1.4"/>
    <n v="51"/>
  </r>
  <r>
    <x v="90"/>
    <x v="6"/>
    <x v="7"/>
    <x v="43"/>
    <n v="2"/>
    <n v="1"/>
    <n v="41"/>
  </r>
  <r>
    <x v="91"/>
    <x v="7"/>
    <x v="7"/>
    <x v="43"/>
    <n v="1"/>
    <n v="1.8"/>
    <n v="21"/>
  </r>
  <r>
    <x v="92"/>
    <x v="8"/>
    <x v="7"/>
    <x v="43"/>
    <n v="0"/>
    <n v="1.6"/>
    <m/>
  </r>
  <r>
    <x v="93"/>
    <x v="9"/>
    <x v="7"/>
    <x v="43"/>
    <n v="1"/>
    <n v="1.1000000000000001"/>
    <n v="47"/>
  </r>
  <r>
    <x v="94"/>
    <x v="10"/>
    <x v="7"/>
    <x v="43"/>
    <n v="0"/>
    <n v="0.5"/>
    <m/>
  </r>
  <r>
    <x v="95"/>
    <x v="11"/>
    <x v="7"/>
    <x v="43"/>
    <n v="0"/>
    <n v="1.6"/>
    <m/>
  </r>
  <r>
    <x v="96"/>
    <x v="0"/>
    <x v="8"/>
    <x v="43"/>
    <n v="0"/>
    <n v="1.6"/>
    <m/>
  </r>
  <r>
    <x v="97"/>
    <x v="1"/>
    <x v="8"/>
    <x v="43"/>
    <n v="0"/>
    <n v="1.1000000000000001"/>
    <m/>
  </r>
  <r>
    <x v="98"/>
    <x v="2"/>
    <x v="8"/>
    <x v="43"/>
    <n v="1"/>
    <n v="3.8"/>
    <n v="89"/>
  </r>
  <r>
    <x v="99"/>
    <x v="3"/>
    <x v="8"/>
    <x v="43"/>
    <n v="1"/>
    <n v="4.5"/>
    <n v="35"/>
  </r>
  <r>
    <x v="100"/>
    <x v="4"/>
    <x v="8"/>
    <x v="43"/>
    <n v="1"/>
    <n v="2.5"/>
    <n v="53"/>
  </r>
  <r>
    <x v="101"/>
    <x v="5"/>
    <x v="8"/>
    <x v="43"/>
    <n v="1"/>
    <n v="7"/>
    <n v="23"/>
  </r>
  <r>
    <x v="102"/>
    <x v="6"/>
    <x v="8"/>
    <x v="43"/>
    <n v="3"/>
    <n v="5"/>
    <n v="28"/>
  </r>
  <r>
    <x v="103"/>
    <x v="7"/>
    <x v="8"/>
    <x v="43"/>
    <n v="2"/>
    <n v="3.8"/>
    <n v="37"/>
  </r>
  <r>
    <x v="104"/>
    <x v="8"/>
    <x v="8"/>
    <x v="43"/>
    <n v="7"/>
    <n v="5.5"/>
    <n v="65"/>
  </r>
  <r>
    <x v="105"/>
    <x v="9"/>
    <x v="8"/>
    <x v="43"/>
    <n v="4"/>
    <n v="5.3"/>
    <n v="35"/>
  </r>
  <r>
    <x v="106"/>
    <x v="10"/>
    <x v="8"/>
    <x v="43"/>
    <n v="1"/>
    <n v="9"/>
    <n v="157"/>
  </r>
  <r>
    <x v="107"/>
    <x v="11"/>
    <x v="8"/>
    <x v="43"/>
    <n v="2"/>
    <n v="4.3"/>
    <n v="26"/>
  </r>
  <r>
    <x v="108"/>
    <x v="0"/>
    <x v="9"/>
    <x v="43"/>
    <n v="8"/>
    <n v="4.9000000000000004"/>
    <n v="39"/>
  </r>
  <r>
    <x v="109"/>
    <x v="1"/>
    <x v="9"/>
    <x v="43"/>
    <n v="10"/>
    <n v="2.8"/>
    <n v="46"/>
  </r>
  <r>
    <x v="110"/>
    <x v="2"/>
    <x v="9"/>
    <x v="43"/>
    <n v="10"/>
    <n v="2.8"/>
    <n v="46"/>
  </r>
  <r>
    <x v="111"/>
    <x v="3"/>
    <x v="9"/>
    <x v="43"/>
    <n v="8"/>
    <n v="3.5"/>
    <n v="74"/>
  </r>
  <r>
    <x v="112"/>
    <x v="4"/>
    <x v="9"/>
    <x v="43"/>
    <n v="6"/>
    <n v="2.5"/>
    <n v="21"/>
  </r>
  <r>
    <x v="113"/>
    <x v="5"/>
    <x v="9"/>
    <x v="43"/>
    <n v="11"/>
    <n v="1.8"/>
    <n v="25"/>
  </r>
  <r>
    <x v="114"/>
    <x v="6"/>
    <x v="9"/>
    <x v="43"/>
    <n v="12"/>
    <n v="2.2999999999999998"/>
    <n v="28"/>
  </r>
  <r>
    <x v="115"/>
    <x v="7"/>
    <x v="9"/>
    <x v="43"/>
    <n v="4"/>
    <n v="1.7"/>
    <n v="41"/>
  </r>
  <r>
    <x v="116"/>
    <x v="8"/>
    <x v="9"/>
    <x v="43"/>
    <n v="11"/>
    <n v="1.5"/>
    <n v="7"/>
  </r>
  <r>
    <x v="117"/>
    <x v="9"/>
    <x v="9"/>
    <x v="43"/>
    <n v="7"/>
    <n v="1.3"/>
    <n v="37"/>
  </r>
  <r>
    <x v="118"/>
    <x v="10"/>
    <x v="9"/>
    <x v="43"/>
    <n v="3"/>
    <n v="2.1"/>
    <n v="4"/>
  </r>
  <r>
    <x v="119"/>
    <x v="11"/>
    <x v="9"/>
    <x v="43"/>
    <n v="8"/>
    <n v="1.8"/>
    <n v="1"/>
  </r>
  <r>
    <x v="120"/>
    <x v="0"/>
    <x v="10"/>
    <x v="43"/>
    <n v="5"/>
    <n v="1"/>
    <n v="27"/>
  </r>
  <r>
    <x v="121"/>
    <x v="1"/>
    <x v="10"/>
    <x v="43"/>
    <n v="5"/>
    <n v="0.4"/>
    <n v="32"/>
  </r>
  <r>
    <x v="122"/>
    <x v="2"/>
    <x v="10"/>
    <x v="43"/>
    <n v="12"/>
    <n v="0.6"/>
    <n v="84"/>
  </r>
  <r>
    <x v="123"/>
    <x v="3"/>
    <x v="10"/>
    <x v="43"/>
    <n v="5"/>
    <n v="0.5"/>
    <n v="20"/>
  </r>
  <r>
    <x v="124"/>
    <x v="4"/>
    <x v="10"/>
    <x v="43"/>
    <n v="4"/>
    <n v="0.7"/>
    <n v="25"/>
  </r>
  <r>
    <x v="125"/>
    <x v="5"/>
    <x v="10"/>
    <x v="43"/>
    <n v="2"/>
    <n v="0.4"/>
    <n v="44"/>
  </r>
  <r>
    <x v="126"/>
    <x v="6"/>
    <x v="10"/>
    <x v="43"/>
    <n v="1"/>
    <n v="0.8"/>
    <n v="1"/>
  </r>
  <r>
    <x v="127"/>
    <x v="7"/>
    <x v="10"/>
    <x v="43"/>
    <n v="2"/>
    <n v="0.5"/>
    <n v="11"/>
  </r>
  <r>
    <x v="128"/>
    <x v="8"/>
    <x v="10"/>
    <x v="43"/>
    <n v="2"/>
    <n v="1.2"/>
    <n v="18"/>
  </r>
  <r>
    <x v="129"/>
    <x v="9"/>
    <x v="10"/>
    <x v="43"/>
    <n v="1"/>
    <n v="1.4"/>
    <n v="6"/>
  </r>
  <r>
    <x v="130"/>
    <x v="10"/>
    <x v="10"/>
    <x v="43"/>
    <n v="1"/>
    <n v="1.4"/>
    <n v="2"/>
  </r>
  <r>
    <x v="131"/>
    <x v="11"/>
    <x v="10"/>
    <x v="43"/>
    <n v="4"/>
    <n v="0.3"/>
    <n v="47"/>
  </r>
  <r>
    <x v="132"/>
    <x v="0"/>
    <x v="11"/>
    <x v="43"/>
    <n v="1"/>
    <n v="0.7"/>
    <n v="28"/>
  </r>
  <r>
    <x v="133"/>
    <x v="1"/>
    <x v="11"/>
    <x v="43"/>
    <n v="2"/>
    <m/>
    <n v="39"/>
  </r>
  <r>
    <x v="134"/>
    <x v="2"/>
    <x v="11"/>
    <x v="43"/>
    <n v="2"/>
    <m/>
    <n v="19"/>
  </r>
  <r>
    <x v="135"/>
    <x v="3"/>
    <x v="11"/>
    <x v="43"/>
    <n v="3"/>
    <m/>
    <n v="5"/>
  </r>
  <r>
    <x v="136"/>
    <x v="4"/>
    <x v="11"/>
    <x v="43"/>
    <n v="2"/>
    <n v="0.4"/>
    <n v="16"/>
  </r>
  <r>
    <x v="137"/>
    <x v="5"/>
    <x v="11"/>
    <x v="43"/>
    <n v="5"/>
    <n v="0.8"/>
    <n v="5"/>
  </r>
  <r>
    <x v="138"/>
    <x v="6"/>
    <x v="11"/>
    <x v="43"/>
    <n v="4"/>
    <n v="0.8"/>
    <n v="5"/>
  </r>
  <r>
    <x v="139"/>
    <x v="7"/>
    <x v="11"/>
    <x v="43"/>
    <n v="2"/>
    <n v="1.1000000000000001"/>
    <n v="14"/>
  </r>
  <r>
    <x v="140"/>
    <x v="8"/>
    <x v="11"/>
    <x v="43"/>
    <n v="0"/>
    <n v="1.3"/>
    <m/>
  </r>
  <r>
    <x v="141"/>
    <x v="9"/>
    <x v="11"/>
    <x v="43"/>
    <n v="4"/>
    <n v="0.6"/>
    <n v="7"/>
  </r>
  <r>
    <x v="142"/>
    <x v="10"/>
    <x v="11"/>
    <x v="43"/>
    <n v="5"/>
    <n v="1"/>
    <n v="11"/>
  </r>
  <r>
    <x v="143"/>
    <x v="11"/>
    <x v="11"/>
    <x v="43"/>
    <n v="0"/>
    <n v="0.4"/>
    <m/>
  </r>
  <r>
    <x v="144"/>
    <x v="0"/>
    <x v="12"/>
    <x v="43"/>
    <n v="1"/>
    <n v="0.7"/>
    <n v="18"/>
  </r>
  <r>
    <x v="145"/>
    <x v="1"/>
    <x v="12"/>
    <x v="43"/>
    <n v="0"/>
    <n v="0.3"/>
    <m/>
  </r>
  <r>
    <x v="146"/>
    <x v="2"/>
    <x v="12"/>
    <x v="43"/>
    <n v="0"/>
    <n v="0.3"/>
    <m/>
  </r>
  <r>
    <x v="147"/>
    <x v="3"/>
    <x v="12"/>
    <x v="43"/>
    <n v="3"/>
    <n v="0.3"/>
    <n v="4"/>
  </r>
  <r>
    <x v="148"/>
    <x v="4"/>
    <x v="12"/>
    <x v="43"/>
    <n v="3"/>
    <m/>
    <n v="4"/>
  </r>
  <r>
    <x v="149"/>
    <x v="5"/>
    <x v="12"/>
    <x v="43"/>
    <n v="1"/>
    <n v="1.5"/>
    <n v="18"/>
  </r>
  <r>
    <x v="150"/>
    <x v="6"/>
    <x v="12"/>
    <x v="43"/>
    <n v="3"/>
    <n v="0.7"/>
    <n v="9"/>
  </r>
  <r>
    <x v="151"/>
    <x v="7"/>
    <x v="12"/>
    <x v="43"/>
    <n v="3"/>
    <n v="1.6"/>
    <n v="4"/>
  </r>
  <r>
    <x v="152"/>
    <x v="8"/>
    <x v="12"/>
    <x v="43"/>
    <n v="2"/>
    <n v="0.8"/>
    <n v="33"/>
  </r>
  <r>
    <x v="153"/>
    <x v="9"/>
    <x v="12"/>
    <x v="43"/>
    <n v="2"/>
    <n v="1.4"/>
    <n v="18"/>
  </r>
  <r>
    <x v="154"/>
    <x v="10"/>
    <x v="12"/>
    <x v="43"/>
    <n v="1"/>
    <n v="2.4"/>
    <n v="7"/>
  </r>
  <r>
    <x v="155"/>
    <x v="11"/>
    <x v="12"/>
    <x v="43"/>
    <n v="4"/>
    <n v="0.8"/>
    <n v="15"/>
  </r>
  <r>
    <x v="156"/>
    <x v="0"/>
    <x v="13"/>
    <x v="43"/>
    <n v="3"/>
    <n v="0.8"/>
    <n v="3"/>
  </r>
  <r>
    <x v="157"/>
    <x v="1"/>
    <x v="13"/>
    <x v="43"/>
    <n v="2"/>
    <n v="0.4"/>
    <n v="30"/>
  </r>
  <r>
    <x v="158"/>
    <x v="2"/>
    <x v="13"/>
    <x v="43"/>
    <n v="1"/>
    <m/>
    <n v="10"/>
  </r>
  <r>
    <x v="159"/>
    <x v="3"/>
    <x v="13"/>
    <x v="43"/>
    <n v="3"/>
    <n v="0.5"/>
    <n v="21"/>
  </r>
  <r>
    <x v="160"/>
    <x v="4"/>
    <x v="13"/>
    <x v="43"/>
    <n v="2"/>
    <n v="0"/>
    <n v="4"/>
  </r>
  <r>
    <x v="161"/>
    <x v="5"/>
    <x v="13"/>
    <x v="43"/>
    <n v="1"/>
    <n v="0.4"/>
    <n v="1"/>
  </r>
  <r>
    <x v="162"/>
    <x v="6"/>
    <x v="13"/>
    <x v="43"/>
    <n v="1"/>
    <n v="1"/>
    <n v="6"/>
  </r>
  <r>
    <x v="164"/>
    <x v="8"/>
    <x v="13"/>
    <x v="43"/>
    <n v="2"/>
    <n v="1.3"/>
    <n v="10"/>
  </r>
  <r>
    <x v="165"/>
    <x v="9"/>
    <x v="13"/>
    <x v="43"/>
    <n v="1"/>
    <n v="0.4"/>
    <n v="10"/>
  </r>
  <r>
    <x v="0"/>
    <x v="0"/>
    <x v="0"/>
    <x v="44"/>
    <n v="5"/>
    <n v="2.2999999999999998"/>
    <n v="11"/>
  </r>
  <r>
    <x v="1"/>
    <x v="1"/>
    <x v="0"/>
    <x v="44"/>
    <n v="5"/>
    <n v="2.5"/>
    <n v="35"/>
  </r>
  <r>
    <x v="2"/>
    <x v="2"/>
    <x v="0"/>
    <x v="44"/>
    <n v="10"/>
    <n v="2.8"/>
    <n v="22"/>
  </r>
  <r>
    <x v="3"/>
    <x v="3"/>
    <x v="0"/>
    <x v="44"/>
    <n v="12"/>
    <n v="2.5"/>
    <n v="25"/>
  </r>
  <r>
    <x v="4"/>
    <x v="4"/>
    <x v="0"/>
    <x v="44"/>
    <n v="12"/>
    <n v="2.7"/>
    <n v="38"/>
  </r>
  <r>
    <x v="5"/>
    <x v="5"/>
    <x v="0"/>
    <x v="44"/>
    <n v="11"/>
    <n v="2.7"/>
    <n v="17"/>
  </r>
  <r>
    <x v="6"/>
    <x v="6"/>
    <x v="0"/>
    <x v="44"/>
    <n v="3"/>
    <n v="2.9"/>
    <n v="18"/>
  </r>
  <r>
    <x v="7"/>
    <x v="7"/>
    <x v="0"/>
    <x v="44"/>
    <n v="8"/>
    <n v="3.7"/>
    <n v="52"/>
  </r>
  <r>
    <x v="8"/>
    <x v="8"/>
    <x v="0"/>
    <x v="44"/>
    <n v="11"/>
    <n v="5.3"/>
    <n v="41"/>
  </r>
  <r>
    <x v="9"/>
    <x v="9"/>
    <x v="0"/>
    <x v="44"/>
    <n v="7"/>
    <n v="5.0999999999999996"/>
    <n v="28"/>
  </r>
  <r>
    <x v="10"/>
    <x v="10"/>
    <x v="0"/>
    <x v="44"/>
    <n v="9"/>
    <n v="5.6"/>
    <n v="56"/>
  </r>
  <r>
    <x v="11"/>
    <x v="11"/>
    <x v="0"/>
    <x v="44"/>
    <n v="5"/>
    <n v="5.4"/>
    <n v="68"/>
  </r>
  <r>
    <x v="12"/>
    <x v="0"/>
    <x v="1"/>
    <x v="44"/>
    <n v="5"/>
    <n v="5"/>
    <n v="54"/>
  </r>
  <r>
    <x v="13"/>
    <x v="1"/>
    <x v="1"/>
    <x v="44"/>
    <n v="12"/>
    <n v="5.8"/>
    <n v="53"/>
  </r>
  <r>
    <x v="14"/>
    <x v="2"/>
    <x v="1"/>
    <x v="44"/>
    <n v="12"/>
    <n v="5.3"/>
    <n v="28"/>
  </r>
  <r>
    <x v="15"/>
    <x v="3"/>
    <x v="1"/>
    <x v="44"/>
    <n v="10"/>
    <n v="7.3"/>
    <n v="82"/>
  </r>
  <r>
    <x v="16"/>
    <x v="4"/>
    <x v="1"/>
    <x v="44"/>
    <n v="16"/>
    <n v="7.8"/>
    <n v="40"/>
  </r>
  <r>
    <x v="17"/>
    <x v="5"/>
    <x v="1"/>
    <x v="44"/>
    <n v="10"/>
    <n v="7.8"/>
    <n v="52"/>
  </r>
  <r>
    <x v="18"/>
    <x v="6"/>
    <x v="1"/>
    <x v="44"/>
    <n v="8"/>
    <n v="8.3000000000000007"/>
    <n v="84"/>
  </r>
  <r>
    <x v="19"/>
    <x v="7"/>
    <x v="1"/>
    <x v="44"/>
    <n v="6"/>
    <n v="10"/>
    <n v="93"/>
  </r>
  <r>
    <x v="20"/>
    <x v="8"/>
    <x v="1"/>
    <x v="44"/>
    <n v="6"/>
    <n v="10.4"/>
    <n v="128"/>
  </r>
  <r>
    <x v="21"/>
    <x v="9"/>
    <x v="1"/>
    <x v="44"/>
    <n v="4"/>
    <n v="11.2"/>
    <n v="97"/>
  </r>
  <r>
    <x v="22"/>
    <x v="10"/>
    <x v="1"/>
    <x v="44"/>
    <n v="5"/>
    <n v="11.5"/>
    <n v="59"/>
  </r>
  <r>
    <x v="23"/>
    <x v="11"/>
    <x v="1"/>
    <x v="44"/>
    <n v="2"/>
    <n v="10.3"/>
    <n v="263"/>
  </r>
  <r>
    <x v="24"/>
    <x v="0"/>
    <x v="2"/>
    <x v="44"/>
    <n v="4"/>
    <n v="12.3"/>
    <n v="34"/>
  </r>
  <r>
    <x v="25"/>
    <x v="1"/>
    <x v="2"/>
    <x v="44"/>
    <n v="4"/>
    <n v="13.1"/>
    <n v="48"/>
  </r>
  <r>
    <x v="26"/>
    <x v="2"/>
    <x v="2"/>
    <x v="44"/>
    <n v="8"/>
    <n v="14.4"/>
    <n v="84"/>
  </r>
  <r>
    <x v="27"/>
    <x v="3"/>
    <x v="2"/>
    <x v="44"/>
    <n v="4"/>
    <n v="14.6"/>
    <n v="101"/>
  </r>
  <r>
    <x v="28"/>
    <x v="4"/>
    <x v="2"/>
    <x v="44"/>
    <n v="7"/>
    <n v="15.5"/>
    <n v="203"/>
  </r>
  <r>
    <x v="29"/>
    <x v="5"/>
    <x v="2"/>
    <x v="44"/>
    <n v="6"/>
    <n v="14.9"/>
    <n v="61"/>
  </r>
  <r>
    <x v="30"/>
    <x v="6"/>
    <x v="2"/>
    <x v="44"/>
    <n v="4"/>
    <n v="16.7"/>
    <n v="81"/>
  </r>
  <r>
    <x v="31"/>
    <x v="7"/>
    <x v="2"/>
    <x v="44"/>
    <n v="5"/>
    <n v="16.5"/>
    <n v="30"/>
  </r>
  <r>
    <x v="32"/>
    <x v="8"/>
    <x v="2"/>
    <x v="44"/>
    <n v="5"/>
    <n v="16.899999999999999"/>
    <n v="86"/>
  </r>
  <r>
    <x v="33"/>
    <x v="9"/>
    <x v="2"/>
    <x v="44"/>
    <n v="8"/>
    <n v="13.2"/>
    <n v="41"/>
  </r>
  <r>
    <x v="34"/>
    <x v="10"/>
    <x v="2"/>
    <x v="44"/>
    <n v="3"/>
    <n v="11.4"/>
    <n v="75"/>
  </r>
  <r>
    <x v="35"/>
    <x v="11"/>
    <x v="2"/>
    <x v="44"/>
    <n v="4"/>
    <n v="9.3000000000000007"/>
    <n v="99"/>
  </r>
  <r>
    <x v="36"/>
    <x v="0"/>
    <x v="3"/>
    <x v="44"/>
    <n v="4"/>
    <n v="8.6"/>
    <n v="85"/>
  </r>
  <r>
    <x v="37"/>
    <x v="1"/>
    <x v="3"/>
    <x v="44"/>
    <n v="5"/>
    <n v="9.1"/>
    <n v="96"/>
  </r>
  <r>
    <x v="38"/>
    <x v="2"/>
    <x v="3"/>
    <x v="44"/>
    <n v="0"/>
    <n v="19.7"/>
    <m/>
  </r>
  <r>
    <x v="39"/>
    <x v="3"/>
    <x v="3"/>
    <x v="44"/>
    <n v="6"/>
    <n v="19.600000000000001"/>
    <n v="26"/>
  </r>
  <r>
    <x v="40"/>
    <x v="4"/>
    <x v="3"/>
    <x v="44"/>
    <n v="9"/>
    <n v="14.3"/>
    <n v="28"/>
  </r>
  <r>
    <x v="41"/>
    <x v="5"/>
    <x v="3"/>
    <x v="44"/>
    <n v="12"/>
    <n v="14.7"/>
    <n v="32"/>
  </r>
  <r>
    <x v="42"/>
    <x v="6"/>
    <x v="3"/>
    <x v="44"/>
    <n v="7"/>
    <n v="14.9"/>
    <n v="66"/>
  </r>
  <r>
    <x v="43"/>
    <x v="7"/>
    <x v="3"/>
    <x v="44"/>
    <n v="4"/>
    <n v="15.6"/>
    <n v="41"/>
  </r>
  <r>
    <x v="44"/>
    <x v="8"/>
    <x v="3"/>
    <x v="44"/>
    <n v="8"/>
    <n v="11.4"/>
    <n v="29"/>
  </r>
  <r>
    <x v="45"/>
    <x v="9"/>
    <x v="3"/>
    <x v="44"/>
    <n v="10"/>
    <n v="10.8"/>
    <n v="41"/>
  </r>
  <r>
    <x v="46"/>
    <x v="10"/>
    <x v="3"/>
    <x v="44"/>
    <n v="9"/>
    <n v="9.6999999999999993"/>
    <n v="54"/>
  </r>
  <r>
    <x v="47"/>
    <x v="11"/>
    <x v="3"/>
    <x v="44"/>
    <n v="13"/>
    <n v="9.8000000000000007"/>
    <n v="72"/>
  </r>
  <r>
    <x v="48"/>
    <x v="0"/>
    <x v="4"/>
    <x v="44"/>
    <n v="4"/>
    <n v="12.8"/>
    <n v="91"/>
  </r>
  <r>
    <x v="49"/>
    <x v="1"/>
    <x v="4"/>
    <x v="44"/>
    <n v="0"/>
    <n v="7.6"/>
    <m/>
  </r>
  <r>
    <x v="50"/>
    <x v="2"/>
    <x v="4"/>
    <x v="44"/>
    <n v="8"/>
    <n v="8.4"/>
    <n v="65"/>
  </r>
  <r>
    <x v="51"/>
    <x v="3"/>
    <x v="4"/>
    <x v="44"/>
    <n v="7"/>
    <n v="6.3"/>
    <n v="53"/>
  </r>
  <r>
    <x v="52"/>
    <x v="4"/>
    <x v="4"/>
    <x v="44"/>
    <n v="13"/>
    <n v="7.3"/>
    <n v="39"/>
  </r>
  <r>
    <x v="53"/>
    <x v="5"/>
    <x v="4"/>
    <x v="44"/>
    <n v="14"/>
    <n v="8.8000000000000007"/>
    <n v="15"/>
  </r>
  <r>
    <x v="54"/>
    <x v="6"/>
    <x v="4"/>
    <x v="44"/>
    <n v="7"/>
    <n v="8.5"/>
    <n v="117"/>
  </r>
  <r>
    <x v="55"/>
    <x v="7"/>
    <x v="4"/>
    <x v="44"/>
    <n v="7"/>
    <n v="8.3000000000000007"/>
    <n v="28"/>
  </r>
  <r>
    <x v="56"/>
    <x v="8"/>
    <x v="4"/>
    <x v="44"/>
    <n v="8"/>
    <n v="8.3000000000000007"/>
    <n v="56"/>
  </r>
  <r>
    <x v="57"/>
    <x v="9"/>
    <x v="4"/>
    <x v="44"/>
    <n v="9"/>
    <n v="8.6999999999999993"/>
    <n v="72"/>
  </r>
  <r>
    <x v="58"/>
    <x v="10"/>
    <x v="4"/>
    <x v="44"/>
    <n v="8"/>
    <n v="9.1"/>
    <n v="32"/>
  </r>
  <r>
    <x v="59"/>
    <x v="11"/>
    <x v="4"/>
    <x v="44"/>
    <n v="4"/>
    <n v="7.4"/>
    <n v="104"/>
  </r>
  <r>
    <x v="60"/>
    <x v="0"/>
    <x v="5"/>
    <x v="44"/>
    <n v="4"/>
    <n v="7.6"/>
    <n v="116"/>
  </r>
  <r>
    <x v="61"/>
    <x v="1"/>
    <x v="5"/>
    <x v="44"/>
    <n v="6"/>
    <n v="8.1999999999999993"/>
    <n v="37"/>
  </r>
  <r>
    <x v="62"/>
    <x v="2"/>
    <x v="5"/>
    <x v="44"/>
    <n v="4"/>
    <n v="9.6"/>
    <n v="93"/>
  </r>
  <r>
    <x v="63"/>
    <x v="3"/>
    <x v="5"/>
    <x v="44"/>
    <n v="8"/>
    <n v="10.9"/>
    <n v="46"/>
  </r>
  <r>
    <x v="64"/>
    <x v="4"/>
    <x v="5"/>
    <x v="44"/>
    <n v="5"/>
    <n v="10.7"/>
    <n v="323"/>
  </r>
  <r>
    <x v="65"/>
    <x v="5"/>
    <x v="5"/>
    <x v="44"/>
    <n v="9"/>
    <n v="10.6"/>
    <n v="13"/>
  </r>
  <r>
    <x v="66"/>
    <x v="6"/>
    <x v="5"/>
    <x v="44"/>
    <n v="10"/>
    <n v="10.7"/>
    <n v="81"/>
  </r>
  <r>
    <x v="67"/>
    <x v="7"/>
    <x v="5"/>
    <x v="44"/>
    <n v="8"/>
    <n v="9.1999999999999993"/>
    <n v="117"/>
  </r>
  <r>
    <x v="68"/>
    <x v="8"/>
    <x v="5"/>
    <x v="44"/>
    <n v="11"/>
    <n v="9.4"/>
    <n v="115"/>
  </r>
  <r>
    <x v="69"/>
    <x v="9"/>
    <x v="5"/>
    <x v="44"/>
    <n v="6"/>
    <n v="8.6"/>
    <n v="31"/>
  </r>
  <r>
    <x v="70"/>
    <x v="10"/>
    <x v="5"/>
    <x v="44"/>
    <n v="5"/>
    <n v="8.6"/>
    <n v="35"/>
  </r>
  <r>
    <x v="71"/>
    <x v="11"/>
    <x v="5"/>
    <x v="44"/>
    <n v="6"/>
    <n v="8.1"/>
    <n v="47"/>
  </r>
  <r>
    <x v="72"/>
    <x v="0"/>
    <x v="6"/>
    <x v="44"/>
    <n v="5"/>
    <n v="7.2"/>
    <n v="98"/>
  </r>
  <r>
    <x v="73"/>
    <x v="1"/>
    <x v="6"/>
    <x v="44"/>
    <n v="5"/>
    <n v="6.3"/>
    <n v="34"/>
  </r>
  <r>
    <x v="74"/>
    <x v="2"/>
    <x v="6"/>
    <x v="44"/>
    <n v="12"/>
    <n v="6"/>
    <n v="14"/>
  </r>
  <r>
    <x v="75"/>
    <x v="3"/>
    <x v="6"/>
    <x v="44"/>
    <n v="5"/>
    <n v="6.5"/>
    <n v="85"/>
  </r>
  <r>
    <x v="76"/>
    <x v="4"/>
    <x v="6"/>
    <x v="44"/>
    <n v="10"/>
    <n v="6.5"/>
    <n v="57"/>
  </r>
  <r>
    <x v="77"/>
    <x v="5"/>
    <x v="6"/>
    <x v="44"/>
    <n v="9"/>
    <n v="5.8"/>
    <n v="93"/>
  </r>
  <r>
    <x v="78"/>
    <x v="6"/>
    <x v="6"/>
    <x v="44"/>
    <n v="9"/>
    <n v="5"/>
    <n v="89"/>
  </r>
  <r>
    <x v="79"/>
    <x v="7"/>
    <x v="6"/>
    <x v="44"/>
    <n v="8"/>
    <n v="4.5999999999999996"/>
    <n v="10"/>
  </r>
  <r>
    <x v="80"/>
    <x v="8"/>
    <x v="6"/>
    <x v="44"/>
    <n v="8"/>
    <n v="5.0999999999999996"/>
    <n v="104"/>
  </r>
  <r>
    <x v="81"/>
    <x v="9"/>
    <x v="6"/>
    <x v="44"/>
    <n v="6"/>
    <n v="4.4000000000000004"/>
    <n v="66"/>
  </r>
  <r>
    <x v="82"/>
    <x v="10"/>
    <x v="6"/>
    <x v="44"/>
    <n v="9"/>
    <n v="3.6"/>
    <n v="27"/>
  </r>
  <r>
    <x v="83"/>
    <x v="11"/>
    <x v="6"/>
    <x v="44"/>
    <n v="5"/>
    <n v="3.8"/>
    <n v="13"/>
  </r>
  <r>
    <x v="84"/>
    <x v="0"/>
    <x v="7"/>
    <x v="44"/>
    <n v="5"/>
    <n v="4.9000000000000004"/>
    <n v="54"/>
  </r>
  <r>
    <x v="85"/>
    <x v="1"/>
    <x v="7"/>
    <x v="44"/>
    <n v="8"/>
    <n v="4.9000000000000004"/>
    <n v="29"/>
  </r>
  <r>
    <x v="86"/>
    <x v="2"/>
    <x v="7"/>
    <x v="44"/>
    <n v="7"/>
    <n v="4.5"/>
    <n v="38"/>
  </r>
  <r>
    <x v="87"/>
    <x v="3"/>
    <x v="7"/>
    <x v="44"/>
    <n v="7"/>
    <n v="4.4000000000000004"/>
    <n v="20"/>
  </r>
  <r>
    <x v="88"/>
    <x v="4"/>
    <x v="7"/>
    <x v="44"/>
    <n v="8"/>
    <n v="5.2"/>
    <n v="21"/>
  </r>
  <r>
    <x v="89"/>
    <x v="5"/>
    <x v="7"/>
    <x v="44"/>
    <n v="7"/>
    <n v="5.5"/>
    <n v="13"/>
  </r>
  <r>
    <x v="90"/>
    <x v="6"/>
    <x v="7"/>
    <x v="44"/>
    <n v="10"/>
    <n v="6.1"/>
    <n v="8"/>
  </r>
  <r>
    <x v="91"/>
    <x v="7"/>
    <x v="7"/>
    <x v="44"/>
    <n v="10"/>
    <n v="7.1"/>
    <n v="18"/>
  </r>
  <r>
    <x v="92"/>
    <x v="8"/>
    <x v="7"/>
    <x v="44"/>
    <n v="9"/>
    <n v="6.4"/>
    <n v="22"/>
  </r>
  <r>
    <x v="93"/>
    <x v="9"/>
    <x v="7"/>
    <x v="44"/>
    <n v="10"/>
    <n v="6.5"/>
    <n v="23"/>
  </r>
  <r>
    <x v="94"/>
    <x v="10"/>
    <x v="7"/>
    <x v="44"/>
    <n v="10"/>
    <n v="5.5"/>
    <n v="30"/>
  </r>
  <r>
    <x v="95"/>
    <x v="11"/>
    <x v="7"/>
    <x v="44"/>
    <n v="8"/>
    <n v="4.9000000000000004"/>
    <n v="35"/>
  </r>
  <r>
    <x v="96"/>
    <x v="0"/>
    <x v="8"/>
    <x v="44"/>
    <n v="7"/>
    <n v="4.3"/>
    <n v="11"/>
  </r>
  <r>
    <x v="97"/>
    <x v="1"/>
    <x v="8"/>
    <x v="44"/>
    <n v="5"/>
    <n v="4.5"/>
    <n v="13"/>
  </r>
  <r>
    <x v="98"/>
    <x v="2"/>
    <x v="8"/>
    <x v="44"/>
    <n v="11"/>
    <n v="3.9"/>
    <n v="47"/>
  </r>
  <r>
    <x v="99"/>
    <x v="3"/>
    <x v="8"/>
    <x v="44"/>
    <n v="13"/>
    <n v="4"/>
    <n v="55"/>
  </r>
  <r>
    <x v="100"/>
    <x v="4"/>
    <x v="8"/>
    <x v="44"/>
    <n v="11"/>
    <n v="3.4"/>
    <n v="50"/>
  </r>
  <r>
    <x v="101"/>
    <x v="5"/>
    <x v="8"/>
    <x v="44"/>
    <n v="14"/>
    <n v="3.6"/>
    <n v="13"/>
  </r>
  <r>
    <x v="102"/>
    <x v="6"/>
    <x v="8"/>
    <x v="44"/>
    <n v="7"/>
    <n v="4.0999999999999996"/>
    <n v="20"/>
  </r>
  <r>
    <x v="103"/>
    <x v="7"/>
    <x v="8"/>
    <x v="44"/>
    <n v="8"/>
    <n v="4.5"/>
    <n v="34"/>
  </r>
  <r>
    <x v="104"/>
    <x v="8"/>
    <x v="8"/>
    <x v="44"/>
    <n v="9"/>
    <n v="3.9"/>
    <n v="43"/>
  </r>
  <r>
    <x v="105"/>
    <x v="9"/>
    <x v="8"/>
    <x v="44"/>
    <n v="9"/>
    <n v="4.8"/>
    <n v="16"/>
  </r>
  <r>
    <x v="106"/>
    <x v="10"/>
    <x v="8"/>
    <x v="44"/>
    <n v="4"/>
    <n v="4"/>
    <n v="30"/>
  </r>
  <r>
    <x v="107"/>
    <x v="11"/>
    <x v="8"/>
    <x v="44"/>
    <n v="7"/>
    <n v="3.8"/>
    <n v="41"/>
  </r>
  <r>
    <x v="108"/>
    <x v="0"/>
    <x v="9"/>
    <x v="44"/>
    <n v="6"/>
    <n v="3.6"/>
    <n v="14"/>
  </r>
  <r>
    <x v="109"/>
    <x v="1"/>
    <x v="9"/>
    <x v="44"/>
    <n v="7"/>
    <n v="4.5"/>
    <n v="18"/>
  </r>
  <r>
    <x v="110"/>
    <x v="2"/>
    <x v="9"/>
    <x v="44"/>
    <n v="8"/>
    <n v="5"/>
    <n v="60"/>
  </r>
  <r>
    <x v="111"/>
    <x v="3"/>
    <x v="9"/>
    <x v="44"/>
    <n v="8"/>
    <n v="4.9000000000000004"/>
    <n v="19"/>
  </r>
  <r>
    <x v="112"/>
    <x v="4"/>
    <x v="9"/>
    <x v="44"/>
    <n v="6"/>
    <n v="5.4"/>
    <n v="67"/>
  </r>
  <r>
    <x v="113"/>
    <x v="5"/>
    <x v="9"/>
    <x v="44"/>
    <n v="4"/>
    <n v="4.5999999999999996"/>
    <n v="56"/>
  </r>
  <r>
    <x v="114"/>
    <x v="6"/>
    <x v="9"/>
    <x v="44"/>
    <n v="13"/>
    <n v="4.3"/>
    <n v="15"/>
  </r>
  <r>
    <x v="115"/>
    <x v="7"/>
    <x v="9"/>
    <x v="44"/>
    <n v="10"/>
    <n v="3.5"/>
    <n v="16"/>
  </r>
  <r>
    <x v="116"/>
    <x v="8"/>
    <x v="9"/>
    <x v="44"/>
    <n v="12"/>
    <n v="3.1"/>
    <n v="33"/>
  </r>
  <r>
    <x v="117"/>
    <x v="9"/>
    <x v="9"/>
    <x v="44"/>
    <n v="11"/>
    <n v="2.8"/>
    <n v="69"/>
  </r>
  <r>
    <x v="118"/>
    <x v="10"/>
    <x v="9"/>
    <x v="44"/>
    <n v="6"/>
    <n v="1.5"/>
    <n v="16"/>
  </r>
  <r>
    <x v="119"/>
    <x v="11"/>
    <x v="9"/>
    <x v="44"/>
    <n v="18"/>
    <n v="1.9"/>
    <n v="21"/>
  </r>
  <r>
    <x v="120"/>
    <x v="0"/>
    <x v="10"/>
    <x v="44"/>
    <n v="5"/>
    <n v="2.2000000000000002"/>
    <n v="47"/>
  </r>
  <r>
    <x v="121"/>
    <x v="1"/>
    <x v="10"/>
    <x v="44"/>
    <n v="6"/>
    <n v="1.5"/>
    <n v="33"/>
  </r>
  <r>
    <x v="122"/>
    <x v="2"/>
    <x v="10"/>
    <x v="44"/>
    <n v="9"/>
    <n v="1.4"/>
    <n v="10"/>
  </r>
  <r>
    <x v="123"/>
    <x v="3"/>
    <x v="10"/>
    <x v="44"/>
    <n v="8"/>
    <n v="1.4"/>
    <n v="17"/>
  </r>
  <r>
    <x v="124"/>
    <x v="4"/>
    <x v="10"/>
    <x v="44"/>
    <n v="11"/>
    <n v="1.9"/>
    <n v="6"/>
  </r>
  <r>
    <x v="125"/>
    <x v="5"/>
    <x v="10"/>
    <x v="44"/>
    <n v="8"/>
    <n v="2"/>
    <n v="15"/>
  </r>
  <r>
    <x v="126"/>
    <x v="6"/>
    <x v="10"/>
    <x v="44"/>
    <n v="4"/>
    <n v="2.5"/>
    <n v="5"/>
  </r>
  <r>
    <x v="127"/>
    <x v="7"/>
    <x v="10"/>
    <x v="44"/>
    <n v="8"/>
    <n v="3.4"/>
    <n v="12"/>
  </r>
  <r>
    <x v="128"/>
    <x v="8"/>
    <x v="10"/>
    <x v="44"/>
    <n v="8"/>
    <n v="3.6"/>
    <n v="13"/>
  </r>
  <r>
    <x v="129"/>
    <x v="9"/>
    <x v="10"/>
    <x v="44"/>
    <n v="7"/>
    <n v="2.5"/>
    <n v="25"/>
  </r>
  <r>
    <x v="130"/>
    <x v="10"/>
    <x v="10"/>
    <x v="44"/>
    <n v="7"/>
    <n v="2"/>
    <n v="24"/>
  </r>
  <r>
    <x v="131"/>
    <x v="11"/>
    <x v="10"/>
    <x v="44"/>
    <n v="15"/>
    <n v="1.6"/>
    <n v="41"/>
  </r>
  <r>
    <x v="132"/>
    <x v="0"/>
    <x v="11"/>
    <x v="44"/>
    <n v="9"/>
    <n v="1.4"/>
    <n v="24"/>
  </r>
  <r>
    <x v="133"/>
    <x v="1"/>
    <x v="11"/>
    <x v="44"/>
    <n v="11"/>
    <n v="1.3"/>
    <n v="5"/>
  </r>
  <r>
    <x v="134"/>
    <x v="2"/>
    <x v="11"/>
    <x v="44"/>
    <n v="9"/>
    <n v="1"/>
    <n v="5"/>
  </r>
  <r>
    <x v="135"/>
    <x v="3"/>
    <x v="11"/>
    <x v="44"/>
    <n v="10"/>
    <n v="1"/>
    <n v="5"/>
  </r>
  <r>
    <x v="136"/>
    <x v="4"/>
    <x v="11"/>
    <x v="44"/>
    <n v="10"/>
    <n v="1.3"/>
    <n v="4"/>
  </r>
  <r>
    <x v="137"/>
    <x v="5"/>
    <x v="11"/>
    <x v="44"/>
    <n v="9"/>
    <n v="1.6"/>
    <n v="9"/>
  </r>
  <r>
    <x v="138"/>
    <x v="6"/>
    <x v="11"/>
    <x v="44"/>
    <n v="10"/>
    <n v="1.7"/>
    <n v="9"/>
  </r>
  <r>
    <x v="139"/>
    <x v="7"/>
    <x v="11"/>
    <x v="44"/>
    <n v="13"/>
    <n v="1.3"/>
    <n v="5"/>
  </r>
  <r>
    <x v="140"/>
    <x v="8"/>
    <x v="11"/>
    <x v="44"/>
    <n v="12"/>
    <n v="1.5"/>
    <n v="8"/>
  </r>
  <r>
    <x v="141"/>
    <x v="9"/>
    <x v="11"/>
    <x v="44"/>
    <n v="13"/>
    <n v="2"/>
    <n v="10"/>
  </r>
  <r>
    <x v="142"/>
    <x v="10"/>
    <x v="11"/>
    <x v="44"/>
    <n v="9"/>
    <n v="1.3"/>
    <n v="5"/>
  </r>
  <r>
    <x v="143"/>
    <x v="11"/>
    <x v="11"/>
    <x v="44"/>
    <n v="9"/>
    <n v="0.8"/>
    <n v="7"/>
  </r>
  <r>
    <x v="144"/>
    <x v="0"/>
    <x v="12"/>
    <x v="44"/>
    <n v="6"/>
    <n v="0.5"/>
    <n v="21"/>
  </r>
  <r>
    <x v="145"/>
    <x v="1"/>
    <x v="12"/>
    <x v="44"/>
    <n v="6"/>
    <n v="0.5"/>
    <n v="28"/>
  </r>
  <r>
    <x v="146"/>
    <x v="2"/>
    <x v="12"/>
    <x v="44"/>
    <n v="4"/>
    <n v="1"/>
    <n v="11"/>
  </r>
  <r>
    <x v="147"/>
    <x v="3"/>
    <x v="12"/>
    <x v="44"/>
    <n v="9"/>
    <n v="0.3"/>
    <n v="4"/>
  </r>
  <r>
    <x v="148"/>
    <x v="4"/>
    <x v="12"/>
    <x v="44"/>
    <n v="10"/>
    <n v="0.7"/>
    <n v="5"/>
  </r>
  <r>
    <x v="149"/>
    <x v="5"/>
    <x v="12"/>
    <x v="44"/>
    <n v="13"/>
    <n v="1.1000000000000001"/>
    <n v="4"/>
  </r>
  <r>
    <x v="150"/>
    <x v="6"/>
    <x v="12"/>
    <x v="44"/>
    <n v="10"/>
    <n v="1.5"/>
    <n v="5"/>
  </r>
  <r>
    <x v="151"/>
    <x v="7"/>
    <x v="12"/>
    <x v="44"/>
    <n v="12"/>
    <n v="1.5"/>
    <n v="10"/>
  </r>
  <r>
    <x v="152"/>
    <x v="8"/>
    <x v="12"/>
    <x v="44"/>
    <n v="3"/>
    <n v="1.4"/>
    <n v="14"/>
  </r>
  <r>
    <x v="153"/>
    <x v="9"/>
    <x v="12"/>
    <x v="44"/>
    <n v="13"/>
    <n v="1.3"/>
    <n v="22"/>
  </r>
  <r>
    <x v="154"/>
    <x v="10"/>
    <x v="12"/>
    <x v="44"/>
    <n v="8"/>
    <n v="1.2"/>
    <n v="8"/>
  </r>
  <r>
    <x v="155"/>
    <x v="11"/>
    <x v="12"/>
    <x v="44"/>
    <n v="9"/>
    <n v="0.8"/>
    <n v="15"/>
  </r>
  <r>
    <x v="156"/>
    <x v="0"/>
    <x v="13"/>
    <x v="44"/>
    <n v="6"/>
    <n v="1.5"/>
    <n v="11"/>
  </r>
  <r>
    <x v="157"/>
    <x v="1"/>
    <x v="13"/>
    <x v="44"/>
    <n v="8"/>
    <n v="1.3"/>
    <n v="22"/>
  </r>
  <r>
    <x v="158"/>
    <x v="2"/>
    <x v="13"/>
    <x v="44"/>
    <n v="11"/>
    <n v="1.3"/>
    <n v="10"/>
  </r>
  <r>
    <x v="159"/>
    <x v="3"/>
    <x v="13"/>
    <x v="44"/>
    <n v="13"/>
    <n v="1.8"/>
    <n v="12"/>
  </r>
  <r>
    <x v="160"/>
    <x v="4"/>
    <x v="13"/>
    <x v="44"/>
    <n v="15"/>
    <n v="1.5"/>
    <n v="5"/>
  </r>
  <r>
    <x v="161"/>
    <x v="5"/>
    <x v="13"/>
    <x v="44"/>
    <n v="14"/>
    <n v="1.2"/>
    <n v="6"/>
  </r>
  <r>
    <x v="162"/>
    <x v="6"/>
    <x v="13"/>
    <x v="44"/>
    <n v="20"/>
    <n v="0.7"/>
    <n v="3"/>
  </r>
  <r>
    <x v="164"/>
    <x v="8"/>
    <x v="13"/>
    <x v="44"/>
    <n v="4"/>
    <n v="1"/>
    <n v="25"/>
  </r>
  <r>
    <x v="165"/>
    <x v="9"/>
    <x v="13"/>
    <x v="44"/>
    <n v="10"/>
    <n v="1.1000000000000001"/>
    <n v="12"/>
  </r>
  <r>
    <x v="0"/>
    <x v="0"/>
    <x v="0"/>
    <x v="45"/>
    <n v="6"/>
    <n v="2.5"/>
    <n v="66"/>
  </r>
  <r>
    <x v="1"/>
    <x v="1"/>
    <x v="0"/>
    <x v="45"/>
    <n v="5"/>
    <n v="2.1"/>
    <n v="40"/>
  </r>
  <r>
    <x v="2"/>
    <x v="2"/>
    <x v="0"/>
    <x v="45"/>
    <n v="9"/>
    <n v="2.5"/>
    <n v="32"/>
  </r>
  <r>
    <x v="3"/>
    <x v="3"/>
    <x v="0"/>
    <x v="45"/>
    <n v="9"/>
    <n v="2.5"/>
    <n v="21"/>
  </r>
  <r>
    <x v="4"/>
    <x v="4"/>
    <x v="0"/>
    <x v="45"/>
    <n v="15"/>
    <n v="3.1"/>
    <n v="30"/>
  </r>
  <r>
    <x v="5"/>
    <x v="5"/>
    <x v="0"/>
    <x v="45"/>
    <n v="14"/>
    <n v="2.9"/>
    <n v="41"/>
  </r>
  <r>
    <x v="6"/>
    <x v="6"/>
    <x v="0"/>
    <x v="45"/>
    <n v="8"/>
    <n v="3.6"/>
    <n v="43"/>
  </r>
  <r>
    <x v="7"/>
    <x v="7"/>
    <x v="0"/>
    <x v="45"/>
    <n v="8"/>
    <n v="4.2"/>
    <n v="20"/>
  </r>
  <r>
    <x v="8"/>
    <x v="8"/>
    <x v="0"/>
    <x v="45"/>
    <n v="14"/>
    <n v="3.8"/>
    <n v="35"/>
  </r>
  <r>
    <x v="9"/>
    <x v="9"/>
    <x v="0"/>
    <x v="45"/>
    <n v="5"/>
    <n v="3.5"/>
    <n v="40"/>
  </r>
  <r>
    <x v="10"/>
    <x v="10"/>
    <x v="0"/>
    <x v="45"/>
    <n v="11"/>
    <n v="4"/>
    <n v="63"/>
  </r>
  <r>
    <x v="11"/>
    <x v="11"/>
    <x v="0"/>
    <x v="45"/>
    <n v="6"/>
    <n v="4"/>
    <n v="65"/>
  </r>
  <r>
    <x v="12"/>
    <x v="0"/>
    <x v="1"/>
    <x v="45"/>
    <n v="10"/>
    <n v="3.6"/>
    <n v="62"/>
  </r>
  <r>
    <x v="13"/>
    <x v="1"/>
    <x v="1"/>
    <x v="45"/>
    <n v="5"/>
    <n v="3.5"/>
    <n v="31"/>
  </r>
  <r>
    <x v="14"/>
    <x v="2"/>
    <x v="1"/>
    <x v="45"/>
    <n v="10"/>
    <n v="3.2"/>
    <n v="71"/>
  </r>
  <r>
    <x v="15"/>
    <x v="3"/>
    <x v="1"/>
    <x v="45"/>
    <n v="8"/>
    <n v="4.2"/>
    <n v="28"/>
  </r>
  <r>
    <x v="16"/>
    <x v="4"/>
    <x v="1"/>
    <x v="45"/>
    <n v="8"/>
    <n v="5.4"/>
    <n v="14"/>
  </r>
  <r>
    <x v="17"/>
    <x v="5"/>
    <x v="1"/>
    <x v="45"/>
    <n v="11"/>
    <n v="6.2"/>
    <n v="39"/>
  </r>
  <r>
    <x v="18"/>
    <x v="6"/>
    <x v="1"/>
    <x v="45"/>
    <n v="9"/>
    <n v="6"/>
    <n v="29"/>
  </r>
  <r>
    <x v="19"/>
    <x v="7"/>
    <x v="1"/>
    <x v="45"/>
    <n v="6"/>
    <n v="6.5"/>
    <n v="50"/>
  </r>
  <r>
    <x v="20"/>
    <x v="8"/>
    <x v="1"/>
    <x v="45"/>
    <n v="6"/>
    <n v="5.9"/>
    <n v="32"/>
  </r>
  <r>
    <x v="21"/>
    <x v="9"/>
    <x v="1"/>
    <x v="45"/>
    <n v="4"/>
    <n v="6.6"/>
    <n v="71"/>
  </r>
  <r>
    <x v="22"/>
    <x v="10"/>
    <x v="1"/>
    <x v="45"/>
    <n v="9"/>
    <n v="7.2"/>
    <n v="93"/>
  </r>
  <r>
    <x v="23"/>
    <x v="11"/>
    <x v="1"/>
    <x v="45"/>
    <n v="2"/>
    <n v="7.8"/>
    <n v="131"/>
  </r>
  <r>
    <x v="24"/>
    <x v="0"/>
    <x v="2"/>
    <x v="45"/>
    <n v="7"/>
    <n v="7.8"/>
    <n v="83"/>
  </r>
  <r>
    <x v="25"/>
    <x v="1"/>
    <x v="2"/>
    <x v="45"/>
    <n v="3"/>
    <n v="9.1"/>
    <n v="53"/>
  </r>
  <r>
    <x v="26"/>
    <x v="2"/>
    <x v="2"/>
    <x v="45"/>
    <n v="3"/>
    <n v="11"/>
    <n v="82"/>
  </r>
  <r>
    <x v="27"/>
    <x v="3"/>
    <x v="2"/>
    <x v="45"/>
    <n v="4"/>
    <n v="11.8"/>
    <n v="51"/>
  </r>
  <r>
    <x v="28"/>
    <x v="4"/>
    <x v="2"/>
    <x v="45"/>
    <n v="8"/>
    <n v="10.9"/>
    <n v="56"/>
  </r>
  <r>
    <x v="29"/>
    <x v="5"/>
    <x v="2"/>
    <x v="45"/>
    <n v="9"/>
    <n v="10.5"/>
    <n v="93"/>
  </r>
  <r>
    <x v="30"/>
    <x v="6"/>
    <x v="2"/>
    <x v="45"/>
    <n v="4"/>
    <n v="11.3"/>
    <n v="54"/>
  </r>
  <r>
    <x v="31"/>
    <x v="7"/>
    <x v="2"/>
    <x v="45"/>
    <n v="2"/>
    <n v="12.2"/>
    <n v="67"/>
  </r>
  <r>
    <x v="32"/>
    <x v="8"/>
    <x v="2"/>
    <x v="45"/>
    <n v="4"/>
    <n v="11.8"/>
    <n v="62"/>
  </r>
  <r>
    <x v="33"/>
    <x v="9"/>
    <x v="2"/>
    <x v="45"/>
    <n v="6"/>
    <n v="10.9"/>
    <n v="49"/>
  </r>
  <r>
    <x v="34"/>
    <x v="10"/>
    <x v="2"/>
    <x v="45"/>
    <n v="4"/>
    <n v="10.3"/>
    <n v="54"/>
  </r>
  <r>
    <x v="35"/>
    <x v="11"/>
    <x v="2"/>
    <x v="45"/>
    <n v="4"/>
    <n v="8.5"/>
    <n v="128"/>
  </r>
  <r>
    <x v="36"/>
    <x v="0"/>
    <x v="3"/>
    <x v="45"/>
    <n v="0"/>
    <n v="8.9"/>
    <m/>
  </r>
  <r>
    <x v="37"/>
    <x v="1"/>
    <x v="3"/>
    <x v="45"/>
    <n v="4"/>
    <n v="7.9"/>
    <n v="56"/>
  </r>
  <r>
    <x v="38"/>
    <x v="2"/>
    <x v="3"/>
    <x v="45"/>
    <n v="6"/>
    <n v="6.8"/>
    <n v="50"/>
  </r>
  <r>
    <x v="39"/>
    <x v="3"/>
    <x v="3"/>
    <x v="45"/>
    <n v="9"/>
    <n v="7"/>
    <n v="70"/>
  </r>
  <r>
    <x v="40"/>
    <x v="4"/>
    <x v="3"/>
    <x v="45"/>
    <n v="4"/>
    <n v="9.5"/>
    <n v="34"/>
  </r>
  <r>
    <x v="41"/>
    <x v="5"/>
    <x v="3"/>
    <x v="45"/>
    <n v="4"/>
    <n v="8.1"/>
    <n v="43"/>
  </r>
  <r>
    <x v="42"/>
    <x v="6"/>
    <x v="3"/>
    <x v="45"/>
    <n v="9"/>
    <n v="6.4"/>
    <n v="61"/>
  </r>
  <r>
    <x v="43"/>
    <x v="7"/>
    <x v="3"/>
    <x v="45"/>
    <n v="12"/>
    <n v="7.5"/>
    <n v="25"/>
  </r>
  <r>
    <x v="44"/>
    <x v="8"/>
    <x v="3"/>
    <x v="45"/>
    <n v="4"/>
    <n v="6.5"/>
    <n v="49"/>
  </r>
  <r>
    <x v="45"/>
    <x v="9"/>
    <x v="3"/>
    <x v="45"/>
    <n v="8"/>
    <n v="6.9"/>
    <n v="85"/>
  </r>
  <r>
    <x v="46"/>
    <x v="10"/>
    <x v="3"/>
    <x v="45"/>
    <n v="10"/>
    <n v="5.9"/>
    <n v="56"/>
  </r>
  <r>
    <x v="47"/>
    <x v="11"/>
    <x v="3"/>
    <x v="45"/>
    <n v="9"/>
    <n v="6.4"/>
    <n v="41"/>
  </r>
  <r>
    <x v="48"/>
    <x v="0"/>
    <x v="4"/>
    <x v="45"/>
    <n v="5"/>
    <n v="5.9"/>
    <n v="80"/>
  </r>
  <r>
    <x v="49"/>
    <x v="1"/>
    <x v="4"/>
    <x v="45"/>
    <n v="5"/>
    <n v="6.5"/>
    <n v="48"/>
  </r>
  <r>
    <x v="50"/>
    <x v="2"/>
    <x v="4"/>
    <x v="45"/>
    <n v="5"/>
    <n v="7.9"/>
    <n v="14"/>
  </r>
  <r>
    <x v="51"/>
    <x v="3"/>
    <x v="4"/>
    <x v="45"/>
    <n v="6"/>
    <n v="8.6"/>
    <n v="82"/>
  </r>
  <r>
    <x v="52"/>
    <x v="4"/>
    <x v="4"/>
    <x v="45"/>
    <n v="1"/>
    <n v="8.6999999999999993"/>
    <n v="5"/>
  </r>
  <r>
    <x v="53"/>
    <x v="5"/>
    <x v="4"/>
    <x v="45"/>
    <n v="4"/>
    <n v="10.7"/>
    <n v="22"/>
  </r>
  <r>
    <x v="54"/>
    <x v="6"/>
    <x v="4"/>
    <x v="45"/>
    <n v="11"/>
    <n v="10.1"/>
    <n v="55"/>
  </r>
  <r>
    <x v="55"/>
    <x v="7"/>
    <x v="4"/>
    <x v="45"/>
    <n v="4"/>
    <n v="9"/>
    <n v="30"/>
  </r>
  <r>
    <x v="56"/>
    <x v="8"/>
    <x v="4"/>
    <x v="45"/>
    <n v="3"/>
    <n v="9.6999999999999993"/>
    <n v="58"/>
  </r>
  <r>
    <x v="57"/>
    <x v="9"/>
    <x v="4"/>
    <x v="45"/>
    <n v="2"/>
    <n v="8.9"/>
    <n v="52"/>
  </r>
  <r>
    <x v="58"/>
    <x v="10"/>
    <x v="4"/>
    <x v="45"/>
    <n v="8"/>
    <n v="9.8000000000000007"/>
    <n v="111"/>
  </r>
  <r>
    <x v="59"/>
    <x v="11"/>
    <x v="4"/>
    <x v="45"/>
    <n v="6"/>
    <n v="10"/>
    <n v="15"/>
  </r>
  <r>
    <x v="60"/>
    <x v="0"/>
    <x v="5"/>
    <x v="45"/>
    <n v="5"/>
    <n v="10.1"/>
    <n v="27"/>
  </r>
  <r>
    <x v="61"/>
    <x v="1"/>
    <x v="5"/>
    <x v="45"/>
    <n v="0"/>
    <n v="9"/>
    <m/>
  </r>
  <r>
    <x v="62"/>
    <x v="2"/>
    <x v="5"/>
    <x v="45"/>
    <n v="4"/>
    <n v="9.6"/>
    <n v="40"/>
  </r>
  <r>
    <x v="63"/>
    <x v="3"/>
    <x v="5"/>
    <x v="45"/>
    <n v="6"/>
    <n v="9.8000000000000007"/>
    <n v="46"/>
  </r>
  <r>
    <x v="64"/>
    <x v="4"/>
    <x v="5"/>
    <x v="45"/>
    <n v="7"/>
    <n v="9.6999999999999993"/>
    <n v="64"/>
  </r>
  <r>
    <x v="65"/>
    <x v="5"/>
    <x v="5"/>
    <x v="45"/>
    <n v="5"/>
    <n v="9.6"/>
    <n v="22"/>
  </r>
  <r>
    <x v="66"/>
    <x v="6"/>
    <x v="5"/>
    <x v="45"/>
    <n v="4"/>
    <n v="9.9"/>
    <n v="91"/>
  </r>
  <r>
    <x v="67"/>
    <x v="7"/>
    <x v="5"/>
    <x v="45"/>
    <n v="5"/>
    <n v="9.3000000000000007"/>
    <n v="59"/>
  </r>
  <r>
    <x v="68"/>
    <x v="8"/>
    <x v="5"/>
    <x v="45"/>
    <n v="5"/>
    <n v="8.6999999999999993"/>
    <n v="20"/>
  </r>
  <r>
    <x v="69"/>
    <x v="9"/>
    <x v="5"/>
    <x v="45"/>
    <n v="5"/>
    <n v="5.5"/>
    <n v="66"/>
  </r>
  <r>
    <x v="70"/>
    <x v="10"/>
    <x v="5"/>
    <x v="45"/>
    <n v="4"/>
    <n v="5.7"/>
    <n v="47"/>
  </r>
  <r>
    <x v="71"/>
    <x v="11"/>
    <x v="5"/>
    <x v="45"/>
    <n v="8"/>
    <n v="5.7"/>
    <n v="51"/>
  </r>
  <r>
    <x v="72"/>
    <x v="0"/>
    <x v="6"/>
    <x v="45"/>
    <n v="4"/>
    <n v="4.5999999999999996"/>
    <n v="61"/>
  </r>
  <r>
    <x v="73"/>
    <x v="1"/>
    <x v="6"/>
    <x v="45"/>
    <n v="5"/>
    <n v="4.5"/>
    <n v="51"/>
  </r>
  <r>
    <x v="74"/>
    <x v="2"/>
    <x v="6"/>
    <x v="45"/>
    <n v="5"/>
    <n v="4.0999999999999996"/>
    <n v="58"/>
  </r>
  <r>
    <x v="75"/>
    <x v="3"/>
    <x v="6"/>
    <x v="45"/>
    <n v="7"/>
    <n v="4.0999999999999996"/>
    <n v="43"/>
  </r>
  <r>
    <x v="76"/>
    <x v="4"/>
    <x v="6"/>
    <x v="45"/>
    <n v="6"/>
    <n v="3.2"/>
    <n v="62"/>
  </r>
  <r>
    <x v="77"/>
    <x v="5"/>
    <x v="6"/>
    <x v="45"/>
    <n v="5"/>
    <n v="3.4"/>
    <n v="14"/>
  </r>
  <r>
    <x v="78"/>
    <x v="6"/>
    <x v="6"/>
    <x v="45"/>
    <n v="6"/>
    <n v="2.7"/>
    <n v="16"/>
  </r>
  <r>
    <x v="79"/>
    <x v="7"/>
    <x v="6"/>
    <x v="45"/>
    <n v="9"/>
    <n v="3"/>
    <n v="18"/>
  </r>
  <r>
    <x v="80"/>
    <x v="8"/>
    <x v="6"/>
    <x v="45"/>
    <n v="1"/>
    <n v="3.3"/>
    <n v="45"/>
  </r>
  <r>
    <x v="81"/>
    <x v="9"/>
    <x v="6"/>
    <x v="45"/>
    <n v="3"/>
    <n v="4.0999999999999996"/>
    <n v="9"/>
  </r>
  <r>
    <x v="82"/>
    <x v="10"/>
    <x v="6"/>
    <x v="45"/>
    <n v="6"/>
    <n v="4.5"/>
    <n v="21"/>
  </r>
  <r>
    <x v="83"/>
    <x v="11"/>
    <x v="6"/>
    <x v="45"/>
    <n v="3"/>
    <n v="4.0999999999999996"/>
    <n v="49"/>
  </r>
  <r>
    <x v="84"/>
    <x v="0"/>
    <x v="7"/>
    <x v="45"/>
    <n v="1"/>
    <n v="4.9000000000000004"/>
    <n v="42"/>
  </r>
  <r>
    <x v="85"/>
    <x v="1"/>
    <x v="7"/>
    <x v="45"/>
    <n v="7"/>
    <n v="3.9"/>
    <n v="36"/>
  </r>
  <r>
    <x v="86"/>
    <x v="2"/>
    <x v="7"/>
    <x v="45"/>
    <n v="6"/>
    <n v="5.6"/>
    <n v="16"/>
  </r>
  <r>
    <x v="87"/>
    <x v="3"/>
    <x v="7"/>
    <x v="45"/>
    <n v="3"/>
    <n v="6.6"/>
    <n v="64"/>
  </r>
  <r>
    <x v="88"/>
    <x v="4"/>
    <x v="7"/>
    <x v="45"/>
    <n v="8"/>
    <n v="7.4"/>
    <n v="13"/>
  </r>
  <r>
    <x v="89"/>
    <x v="5"/>
    <x v="7"/>
    <x v="45"/>
    <n v="9"/>
    <n v="5.9"/>
    <n v="42"/>
  </r>
  <r>
    <x v="90"/>
    <x v="6"/>
    <x v="7"/>
    <x v="45"/>
    <n v="6"/>
    <n v="4.2"/>
    <n v="56"/>
  </r>
  <r>
    <x v="91"/>
    <x v="7"/>
    <x v="7"/>
    <x v="45"/>
    <n v="14"/>
    <n v="3.9"/>
    <n v="53"/>
  </r>
  <r>
    <x v="92"/>
    <x v="8"/>
    <x v="7"/>
    <x v="45"/>
    <n v="6"/>
    <n v="3.9"/>
    <n v="27"/>
  </r>
  <r>
    <x v="93"/>
    <x v="9"/>
    <x v="7"/>
    <x v="45"/>
    <n v="5"/>
    <n v="5.8"/>
    <n v="28"/>
  </r>
  <r>
    <x v="94"/>
    <x v="10"/>
    <x v="7"/>
    <x v="45"/>
    <n v="5"/>
    <n v="5.3"/>
    <n v="46"/>
  </r>
  <r>
    <x v="95"/>
    <x v="11"/>
    <x v="7"/>
    <x v="45"/>
    <n v="4"/>
    <n v="4.3"/>
    <n v="54"/>
  </r>
  <r>
    <x v="96"/>
    <x v="0"/>
    <x v="8"/>
    <x v="45"/>
    <n v="6"/>
    <n v="3.8"/>
    <n v="41"/>
  </r>
  <r>
    <x v="97"/>
    <x v="1"/>
    <x v="8"/>
    <x v="45"/>
    <n v="3"/>
    <n v="3.2"/>
    <n v="25"/>
  </r>
  <r>
    <x v="98"/>
    <x v="2"/>
    <x v="8"/>
    <x v="45"/>
    <n v="6"/>
    <n v="3.4"/>
    <n v="40"/>
  </r>
  <r>
    <x v="99"/>
    <x v="3"/>
    <x v="8"/>
    <x v="45"/>
    <n v="3"/>
    <n v="3.4"/>
    <n v="28"/>
  </r>
  <r>
    <x v="100"/>
    <x v="4"/>
    <x v="8"/>
    <x v="45"/>
    <n v="10"/>
    <n v="3.5"/>
    <n v="47"/>
  </r>
  <r>
    <x v="101"/>
    <x v="5"/>
    <x v="8"/>
    <x v="45"/>
    <n v="8"/>
    <n v="3.3"/>
    <n v="19"/>
  </r>
  <r>
    <x v="102"/>
    <x v="6"/>
    <x v="8"/>
    <x v="45"/>
    <n v="5"/>
    <n v="3.7"/>
    <n v="15"/>
  </r>
  <r>
    <x v="103"/>
    <x v="7"/>
    <x v="8"/>
    <x v="45"/>
    <n v="10"/>
    <n v="4.3"/>
    <n v="40"/>
  </r>
  <r>
    <x v="104"/>
    <x v="8"/>
    <x v="8"/>
    <x v="45"/>
    <n v="4"/>
    <n v="4.2"/>
    <n v="26"/>
  </r>
  <r>
    <x v="105"/>
    <x v="9"/>
    <x v="8"/>
    <x v="45"/>
    <n v="7"/>
    <n v="3.2"/>
    <n v="14"/>
  </r>
  <r>
    <x v="106"/>
    <x v="10"/>
    <x v="8"/>
    <x v="45"/>
    <n v="9"/>
    <n v="3.3"/>
    <n v="37"/>
  </r>
  <r>
    <x v="107"/>
    <x v="11"/>
    <x v="8"/>
    <x v="45"/>
    <n v="6"/>
    <n v="3.4"/>
    <n v="46"/>
  </r>
  <r>
    <x v="108"/>
    <x v="0"/>
    <x v="9"/>
    <x v="45"/>
    <n v="5"/>
    <n v="3.1"/>
    <n v="22"/>
  </r>
  <r>
    <x v="109"/>
    <x v="1"/>
    <x v="9"/>
    <x v="45"/>
    <n v="7"/>
    <n v="3.1"/>
    <n v="11"/>
  </r>
  <r>
    <x v="110"/>
    <x v="2"/>
    <x v="9"/>
    <x v="45"/>
    <n v="7"/>
    <n v="3.1"/>
    <n v="31"/>
  </r>
  <r>
    <x v="111"/>
    <x v="3"/>
    <x v="9"/>
    <x v="45"/>
    <n v="8"/>
    <n v="3.7"/>
    <n v="35"/>
  </r>
  <r>
    <x v="112"/>
    <x v="4"/>
    <x v="9"/>
    <x v="45"/>
    <n v="11"/>
    <n v="3.6"/>
    <n v="12"/>
  </r>
  <r>
    <x v="113"/>
    <x v="5"/>
    <x v="9"/>
    <x v="45"/>
    <n v="9"/>
    <n v="2.5"/>
    <n v="10"/>
  </r>
  <r>
    <x v="114"/>
    <x v="6"/>
    <x v="9"/>
    <x v="45"/>
    <n v="11"/>
    <n v="3.6"/>
    <n v="14"/>
  </r>
  <r>
    <x v="115"/>
    <x v="7"/>
    <x v="9"/>
    <x v="45"/>
    <n v="8"/>
    <n v="3.4"/>
    <n v="10"/>
  </r>
  <r>
    <x v="116"/>
    <x v="8"/>
    <x v="9"/>
    <x v="45"/>
    <n v="12"/>
    <n v="2.7"/>
    <n v="12"/>
  </r>
  <r>
    <x v="117"/>
    <x v="9"/>
    <x v="9"/>
    <x v="45"/>
    <n v="17"/>
    <n v="3.2"/>
    <n v="17"/>
  </r>
  <r>
    <x v="118"/>
    <x v="10"/>
    <x v="9"/>
    <x v="45"/>
    <n v="3"/>
    <n v="2.5"/>
    <n v="8"/>
  </r>
  <r>
    <x v="119"/>
    <x v="11"/>
    <x v="9"/>
    <x v="45"/>
    <n v="9"/>
    <n v="1.3"/>
    <n v="67"/>
  </r>
  <r>
    <x v="120"/>
    <x v="0"/>
    <x v="10"/>
    <x v="45"/>
    <n v="6"/>
    <n v="1.3"/>
    <n v="27"/>
  </r>
  <r>
    <x v="121"/>
    <x v="1"/>
    <x v="10"/>
    <x v="45"/>
    <n v="6"/>
    <n v="1.1000000000000001"/>
    <n v="31"/>
  </r>
  <r>
    <x v="122"/>
    <x v="2"/>
    <x v="10"/>
    <x v="45"/>
    <n v="7"/>
    <n v="1.4"/>
    <n v="49"/>
  </r>
  <r>
    <x v="123"/>
    <x v="3"/>
    <x v="10"/>
    <x v="45"/>
    <n v="10"/>
    <n v="1.1000000000000001"/>
    <n v="6"/>
  </r>
  <r>
    <x v="124"/>
    <x v="4"/>
    <x v="10"/>
    <x v="45"/>
    <n v="11"/>
    <n v="1.5"/>
    <n v="7"/>
  </r>
  <r>
    <x v="125"/>
    <x v="5"/>
    <x v="10"/>
    <x v="45"/>
    <n v="13"/>
    <n v="1.8"/>
    <n v="6"/>
  </r>
  <r>
    <x v="126"/>
    <x v="6"/>
    <x v="10"/>
    <x v="45"/>
    <n v="8"/>
    <n v="2.5"/>
    <n v="7"/>
  </r>
  <r>
    <x v="127"/>
    <x v="7"/>
    <x v="10"/>
    <x v="45"/>
    <n v="9"/>
    <n v="2.2000000000000002"/>
    <n v="13"/>
  </r>
  <r>
    <x v="128"/>
    <x v="8"/>
    <x v="10"/>
    <x v="45"/>
    <n v="15"/>
    <n v="2.6"/>
    <n v="7"/>
  </r>
  <r>
    <x v="129"/>
    <x v="9"/>
    <x v="10"/>
    <x v="45"/>
    <n v="9"/>
    <n v="2.8"/>
    <n v="9"/>
  </r>
  <r>
    <x v="130"/>
    <x v="10"/>
    <x v="10"/>
    <x v="45"/>
    <n v="8"/>
    <n v="2.5"/>
    <n v="34"/>
  </r>
  <r>
    <x v="131"/>
    <x v="11"/>
    <x v="10"/>
    <x v="45"/>
    <n v="11"/>
    <n v="1.3"/>
    <n v="13"/>
  </r>
  <r>
    <x v="132"/>
    <x v="0"/>
    <x v="11"/>
    <x v="45"/>
    <n v="13"/>
    <n v="1.2"/>
    <n v="19"/>
  </r>
  <r>
    <x v="133"/>
    <x v="1"/>
    <x v="11"/>
    <x v="45"/>
    <n v="11"/>
    <n v="1.1000000000000001"/>
    <n v="14"/>
  </r>
  <r>
    <x v="134"/>
    <x v="2"/>
    <x v="11"/>
    <x v="45"/>
    <n v="8"/>
    <n v="0.6"/>
    <n v="30"/>
  </r>
  <r>
    <x v="135"/>
    <x v="3"/>
    <x v="11"/>
    <x v="45"/>
    <n v="12"/>
    <n v="0.8"/>
    <n v="5"/>
  </r>
  <r>
    <x v="136"/>
    <x v="4"/>
    <x v="11"/>
    <x v="45"/>
    <n v="14"/>
    <n v="0.9"/>
    <n v="6"/>
  </r>
  <r>
    <x v="137"/>
    <x v="5"/>
    <x v="11"/>
    <x v="45"/>
    <n v="15"/>
    <n v="0.9"/>
    <n v="6"/>
  </r>
  <r>
    <x v="138"/>
    <x v="6"/>
    <x v="11"/>
    <x v="45"/>
    <n v="12"/>
    <n v="1"/>
    <n v="18"/>
  </r>
  <r>
    <x v="139"/>
    <x v="7"/>
    <x v="11"/>
    <x v="45"/>
    <n v="20"/>
    <n v="1.1000000000000001"/>
    <n v="6"/>
  </r>
  <r>
    <x v="140"/>
    <x v="8"/>
    <x v="11"/>
    <x v="45"/>
    <n v="8"/>
    <n v="1.3"/>
    <n v="11"/>
  </r>
  <r>
    <x v="141"/>
    <x v="9"/>
    <x v="11"/>
    <x v="45"/>
    <n v="9"/>
    <n v="0.5"/>
    <n v="8"/>
  </r>
  <r>
    <x v="142"/>
    <x v="10"/>
    <x v="11"/>
    <x v="45"/>
    <n v="16"/>
    <n v="1.2"/>
    <n v="13"/>
  </r>
  <r>
    <x v="143"/>
    <x v="11"/>
    <x v="11"/>
    <x v="45"/>
    <n v="10"/>
    <n v="0.6"/>
    <n v="13"/>
  </r>
  <r>
    <x v="144"/>
    <x v="0"/>
    <x v="12"/>
    <x v="45"/>
    <n v="9"/>
    <n v="0.3"/>
    <n v="11"/>
  </r>
  <r>
    <x v="145"/>
    <x v="1"/>
    <x v="12"/>
    <x v="45"/>
    <n v="9"/>
    <n v="0.6"/>
    <n v="18"/>
  </r>
  <r>
    <x v="146"/>
    <x v="2"/>
    <x v="12"/>
    <x v="45"/>
    <n v="5"/>
    <n v="0.4"/>
    <n v="5"/>
  </r>
  <r>
    <x v="147"/>
    <x v="3"/>
    <x v="12"/>
    <x v="45"/>
    <n v="13"/>
    <n v="0.6"/>
    <n v="4"/>
  </r>
  <r>
    <x v="148"/>
    <x v="4"/>
    <x v="12"/>
    <x v="45"/>
    <n v="8"/>
    <n v="0.6"/>
    <n v="5"/>
  </r>
  <r>
    <x v="149"/>
    <x v="5"/>
    <x v="12"/>
    <x v="45"/>
    <n v="9"/>
    <n v="0.8"/>
    <n v="4"/>
  </r>
  <r>
    <x v="150"/>
    <x v="6"/>
    <x v="12"/>
    <x v="45"/>
    <n v="11"/>
    <n v="1"/>
    <n v="5"/>
  </r>
  <r>
    <x v="151"/>
    <x v="7"/>
    <x v="12"/>
    <x v="45"/>
    <n v="7"/>
    <n v="1.3"/>
    <n v="13"/>
  </r>
  <r>
    <x v="152"/>
    <x v="8"/>
    <x v="12"/>
    <x v="45"/>
    <n v="9"/>
    <n v="1.7"/>
    <n v="7"/>
  </r>
  <r>
    <x v="153"/>
    <x v="9"/>
    <x v="12"/>
    <x v="45"/>
    <n v="6"/>
    <n v="1.6"/>
    <n v="8"/>
  </r>
  <r>
    <x v="154"/>
    <x v="10"/>
    <x v="12"/>
    <x v="45"/>
    <n v="8"/>
    <n v="1.9"/>
    <n v="22"/>
  </r>
  <r>
    <x v="155"/>
    <x v="11"/>
    <x v="12"/>
    <x v="45"/>
    <n v="7"/>
    <n v="1.5"/>
    <n v="11"/>
  </r>
  <r>
    <x v="156"/>
    <x v="0"/>
    <x v="13"/>
    <x v="45"/>
    <n v="9"/>
    <n v="1.2"/>
    <n v="6"/>
  </r>
  <r>
    <x v="157"/>
    <x v="1"/>
    <x v="13"/>
    <x v="45"/>
    <n v="10"/>
    <n v="1.3"/>
    <n v="12"/>
  </r>
  <r>
    <x v="158"/>
    <x v="2"/>
    <x v="13"/>
    <x v="45"/>
    <n v="4"/>
    <n v="0.8"/>
    <n v="13"/>
  </r>
  <r>
    <x v="159"/>
    <x v="3"/>
    <x v="13"/>
    <x v="45"/>
    <n v="15"/>
    <n v="0.7"/>
    <n v="5"/>
  </r>
  <r>
    <x v="160"/>
    <x v="4"/>
    <x v="13"/>
    <x v="45"/>
    <n v="9"/>
    <n v="1"/>
    <n v="5"/>
  </r>
  <r>
    <x v="161"/>
    <x v="5"/>
    <x v="13"/>
    <x v="45"/>
    <n v="6"/>
    <n v="0.7"/>
    <n v="7"/>
  </r>
  <r>
    <x v="162"/>
    <x v="6"/>
    <x v="13"/>
    <x v="45"/>
    <n v="7"/>
    <n v="0.3"/>
    <n v="5"/>
  </r>
  <r>
    <x v="164"/>
    <x v="8"/>
    <x v="13"/>
    <x v="45"/>
    <n v="8"/>
    <n v="0.8"/>
    <n v="7"/>
  </r>
  <r>
    <x v="165"/>
    <x v="9"/>
    <x v="13"/>
    <x v="45"/>
    <n v="12"/>
    <n v="0.9"/>
    <n v="12"/>
  </r>
  <r>
    <x v="0"/>
    <x v="0"/>
    <x v="0"/>
    <x v="46"/>
    <n v="6"/>
    <n v="2.4"/>
    <n v="54"/>
  </r>
  <r>
    <x v="1"/>
    <x v="1"/>
    <x v="0"/>
    <x v="46"/>
    <n v="12"/>
    <n v="2.1"/>
    <n v="26"/>
  </r>
  <r>
    <x v="2"/>
    <x v="2"/>
    <x v="0"/>
    <x v="46"/>
    <n v="12"/>
    <n v="2.4"/>
    <n v="44"/>
  </r>
  <r>
    <x v="3"/>
    <x v="3"/>
    <x v="0"/>
    <x v="46"/>
    <n v="9"/>
    <n v="1.9"/>
    <n v="40"/>
  </r>
  <r>
    <x v="4"/>
    <x v="4"/>
    <x v="0"/>
    <x v="46"/>
    <n v="12"/>
    <n v="1.7"/>
    <n v="23"/>
  </r>
  <r>
    <x v="5"/>
    <x v="5"/>
    <x v="0"/>
    <x v="46"/>
    <n v="18"/>
    <n v="2.2999999999999998"/>
    <n v="13"/>
  </r>
  <r>
    <x v="6"/>
    <x v="6"/>
    <x v="0"/>
    <x v="46"/>
    <n v="5"/>
    <n v="2.7"/>
    <n v="44"/>
  </r>
  <r>
    <x v="7"/>
    <x v="7"/>
    <x v="0"/>
    <x v="46"/>
    <n v="10"/>
    <n v="2.9"/>
    <n v="27"/>
  </r>
  <r>
    <x v="8"/>
    <x v="8"/>
    <x v="0"/>
    <x v="46"/>
    <n v="9"/>
    <n v="3.4"/>
    <n v="26"/>
  </r>
  <r>
    <x v="9"/>
    <x v="9"/>
    <x v="0"/>
    <x v="46"/>
    <n v="5"/>
    <n v="4"/>
    <n v="18"/>
  </r>
  <r>
    <x v="10"/>
    <x v="10"/>
    <x v="0"/>
    <x v="46"/>
    <n v="8"/>
    <n v="3.5"/>
    <n v="47"/>
  </r>
  <r>
    <x v="11"/>
    <x v="11"/>
    <x v="0"/>
    <x v="46"/>
    <n v="5"/>
    <n v="3.6"/>
    <n v="45"/>
  </r>
  <r>
    <x v="12"/>
    <x v="0"/>
    <x v="1"/>
    <x v="46"/>
    <n v="7"/>
    <n v="3.9"/>
    <n v="73"/>
  </r>
  <r>
    <x v="13"/>
    <x v="1"/>
    <x v="1"/>
    <x v="46"/>
    <n v="2"/>
    <n v="5.0999999999999996"/>
    <n v="93"/>
  </r>
  <r>
    <x v="14"/>
    <x v="2"/>
    <x v="1"/>
    <x v="46"/>
    <n v="8"/>
    <n v="5.8"/>
    <n v="58"/>
  </r>
  <r>
    <x v="15"/>
    <x v="3"/>
    <x v="1"/>
    <x v="46"/>
    <n v="8"/>
    <n v="6.4"/>
    <n v="36"/>
  </r>
  <r>
    <x v="16"/>
    <x v="4"/>
    <x v="1"/>
    <x v="46"/>
    <n v="7"/>
    <n v="7.8"/>
    <n v="42"/>
  </r>
  <r>
    <x v="17"/>
    <x v="5"/>
    <x v="1"/>
    <x v="46"/>
    <n v="5"/>
    <n v="8.9"/>
    <n v="78"/>
  </r>
  <r>
    <x v="18"/>
    <x v="6"/>
    <x v="1"/>
    <x v="46"/>
    <n v="10"/>
    <n v="8.8000000000000007"/>
    <n v="75"/>
  </r>
  <r>
    <x v="19"/>
    <x v="7"/>
    <x v="1"/>
    <x v="46"/>
    <n v="7"/>
    <n v="8.6999999999999993"/>
    <n v="40"/>
  </r>
  <r>
    <x v="20"/>
    <x v="8"/>
    <x v="1"/>
    <x v="46"/>
    <n v="2"/>
    <n v="8.6999999999999993"/>
    <n v="117"/>
  </r>
  <r>
    <x v="21"/>
    <x v="9"/>
    <x v="1"/>
    <x v="46"/>
    <n v="6"/>
    <n v="8.6"/>
    <n v="88"/>
  </r>
  <r>
    <x v="22"/>
    <x v="10"/>
    <x v="1"/>
    <x v="46"/>
    <n v="2"/>
    <n v="9"/>
    <n v="48"/>
  </r>
  <r>
    <x v="23"/>
    <x v="11"/>
    <x v="1"/>
    <x v="46"/>
    <n v="7"/>
    <n v="7.8"/>
    <n v="92"/>
  </r>
  <r>
    <x v="24"/>
    <x v="0"/>
    <x v="2"/>
    <x v="46"/>
    <n v="5"/>
    <n v="7"/>
    <n v="93"/>
  </r>
  <r>
    <x v="25"/>
    <x v="1"/>
    <x v="2"/>
    <x v="46"/>
    <n v="3"/>
    <n v="6.4"/>
    <n v="122"/>
  </r>
  <r>
    <x v="26"/>
    <x v="2"/>
    <x v="2"/>
    <x v="46"/>
    <n v="5"/>
    <n v="7.2"/>
    <n v="105"/>
  </r>
  <r>
    <x v="27"/>
    <x v="3"/>
    <x v="2"/>
    <x v="46"/>
    <n v="4"/>
    <n v="8.1999999999999993"/>
    <n v="65"/>
  </r>
  <r>
    <x v="28"/>
    <x v="4"/>
    <x v="2"/>
    <x v="46"/>
    <n v="5"/>
    <n v="9.6"/>
    <n v="24"/>
  </r>
  <r>
    <x v="29"/>
    <x v="5"/>
    <x v="2"/>
    <x v="46"/>
    <n v="4"/>
    <n v="11"/>
    <n v="21"/>
  </r>
  <r>
    <x v="30"/>
    <x v="6"/>
    <x v="2"/>
    <x v="46"/>
    <n v="3"/>
    <n v="11.8"/>
    <n v="189"/>
  </r>
  <r>
    <x v="31"/>
    <x v="7"/>
    <x v="2"/>
    <x v="46"/>
    <n v="4"/>
    <n v="10.5"/>
    <n v="37"/>
  </r>
  <r>
    <x v="32"/>
    <x v="8"/>
    <x v="2"/>
    <x v="46"/>
    <n v="10"/>
    <n v="10.1"/>
    <n v="29"/>
  </r>
  <r>
    <x v="33"/>
    <x v="9"/>
    <x v="2"/>
    <x v="46"/>
    <n v="6"/>
    <n v="10.199999999999999"/>
    <n v="82"/>
  </r>
  <r>
    <x v="34"/>
    <x v="10"/>
    <x v="2"/>
    <x v="46"/>
    <n v="3"/>
    <n v="10.6"/>
    <n v="63"/>
  </r>
  <r>
    <x v="35"/>
    <x v="11"/>
    <x v="2"/>
    <x v="46"/>
    <n v="5"/>
    <n v="9.5"/>
    <n v="116"/>
  </r>
  <r>
    <x v="36"/>
    <x v="0"/>
    <x v="3"/>
    <x v="46"/>
    <n v="4"/>
    <n v="10"/>
    <n v="23"/>
  </r>
  <r>
    <x v="37"/>
    <x v="1"/>
    <x v="3"/>
    <x v="46"/>
    <n v="0"/>
    <n v="10.1"/>
    <m/>
  </r>
  <r>
    <x v="38"/>
    <x v="2"/>
    <x v="3"/>
    <x v="46"/>
    <n v="2"/>
    <n v="10.6"/>
    <n v="120"/>
  </r>
  <r>
    <x v="39"/>
    <x v="3"/>
    <x v="3"/>
    <x v="46"/>
    <n v="4"/>
    <n v="9.5"/>
    <n v="22"/>
  </r>
  <r>
    <x v="40"/>
    <x v="4"/>
    <x v="3"/>
    <x v="46"/>
    <n v="7"/>
    <n v="10.3"/>
    <n v="27"/>
  </r>
  <r>
    <x v="41"/>
    <x v="5"/>
    <x v="3"/>
    <x v="46"/>
    <n v="4"/>
    <n v="11.3"/>
    <n v="76"/>
  </r>
  <r>
    <x v="42"/>
    <x v="6"/>
    <x v="3"/>
    <x v="46"/>
    <n v="5"/>
    <n v="12.5"/>
    <n v="33"/>
  </r>
  <r>
    <x v="43"/>
    <x v="7"/>
    <x v="3"/>
    <x v="46"/>
    <n v="6"/>
    <n v="13.4"/>
    <n v="49"/>
  </r>
  <r>
    <x v="44"/>
    <x v="8"/>
    <x v="3"/>
    <x v="46"/>
    <n v="5"/>
    <n v="10.3"/>
    <n v="60"/>
  </r>
  <r>
    <x v="45"/>
    <x v="9"/>
    <x v="3"/>
    <x v="46"/>
    <n v="9"/>
    <n v="8.1"/>
    <n v="100"/>
  </r>
  <r>
    <x v="46"/>
    <x v="10"/>
    <x v="3"/>
    <x v="46"/>
    <n v="4"/>
    <n v="8.1999999999999993"/>
    <n v="116"/>
  </r>
  <r>
    <x v="47"/>
    <x v="11"/>
    <x v="3"/>
    <x v="46"/>
    <n v="7"/>
    <n v="8.3000000000000007"/>
    <n v="56"/>
  </r>
  <r>
    <x v="48"/>
    <x v="0"/>
    <x v="4"/>
    <x v="46"/>
    <n v="3"/>
    <n v="10.1"/>
    <n v="51"/>
  </r>
  <r>
    <x v="49"/>
    <x v="1"/>
    <x v="4"/>
    <x v="46"/>
    <n v="4"/>
    <n v="9.9"/>
    <n v="25"/>
  </r>
  <r>
    <x v="50"/>
    <x v="2"/>
    <x v="4"/>
    <x v="46"/>
    <n v="6"/>
    <n v="9.5"/>
    <n v="104"/>
  </r>
  <r>
    <x v="51"/>
    <x v="3"/>
    <x v="4"/>
    <x v="46"/>
    <n v="6"/>
    <n v="7"/>
    <n v="38"/>
  </r>
  <r>
    <x v="52"/>
    <x v="4"/>
    <x v="4"/>
    <x v="46"/>
    <n v="10"/>
    <n v="5.8"/>
    <n v="55"/>
  </r>
  <r>
    <x v="53"/>
    <x v="5"/>
    <x v="4"/>
    <x v="46"/>
    <n v="8"/>
    <n v="5.8"/>
    <n v="24"/>
  </r>
  <r>
    <x v="54"/>
    <x v="6"/>
    <x v="4"/>
    <x v="46"/>
    <n v="3"/>
    <n v="5.3"/>
    <n v="36"/>
  </r>
  <r>
    <x v="55"/>
    <x v="7"/>
    <x v="4"/>
    <x v="46"/>
    <n v="5"/>
    <n v="6"/>
    <n v="34"/>
  </r>
  <r>
    <x v="56"/>
    <x v="8"/>
    <x v="4"/>
    <x v="46"/>
    <n v="3"/>
    <n v="6.4"/>
    <n v="46"/>
  </r>
  <r>
    <x v="57"/>
    <x v="9"/>
    <x v="4"/>
    <x v="46"/>
    <n v="3"/>
    <n v="7.9"/>
    <n v="22"/>
  </r>
  <r>
    <x v="58"/>
    <x v="10"/>
    <x v="4"/>
    <x v="46"/>
    <n v="5"/>
    <n v="8"/>
    <n v="55"/>
  </r>
  <r>
    <x v="59"/>
    <x v="11"/>
    <x v="4"/>
    <x v="46"/>
    <n v="3"/>
    <n v="7.1"/>
    <n v="100"/>
  </r>
  <r>
    <x v="60"/>
    <x v="0"/>
    <x v="5"/>
    <x v="46"/>
    <n v="2"/>
    <n v="6.3"/>
    <n v="25"/>
  </r>
  <r>
    <x v="61"/>
    <x v="1"/>
    <x v="5"/>
    <x v="46"/>
    <n v="1"/>
    <n v="6.3"/>
    <n v="50"/>
  </r>
  <r>
    <x v="62"/>
    <x v="2"/>
    <x v="5"/>
    <x v="46"/>
    <n v="8"/>
    <n v="8.4"/>
    <n v="21"/>
  </r>
  <r>
    <x v="63"/>
    <x v="3"/>
    <x v="5"/>
    <x v="46"/>
    <n v="3"/>
    <n v="11.7"/>
    <n v="49"/>
  </r>
  <r>
    <x v="64"/>
    <x v="4"/>
    <x v="5"/>
    <x v="46"/>
    <n v="3"/>
    <n v="12.5"/>
    <n v="92"/>
  </r>
  <r>
    <x v="65"/>
    <x v="5"/>
    <x v="5"/>
    <x v="46"/>
    <n v="3"/>
    <n v="12.9"/>
    <n v="59"/>
  </r>
  <r>
    <x v="66"/>
    <x v="6"/>
    <x v="5"/>
    <x v="46"/>
    <n v="5"/>
    <n v="10.6"/>
    <n v="21"/>
  </r>
  <r>
    <x v="67"/>
    <x v="7"/>
    <x v="5"/>
    <x v="46"/>
    <n v="5"/>
    <n v="9.8000000000000007"/>
    <n v="44"/>
  </r>
  <r>
    <x v="68"/>
    <x v="8"/>
    <x v="5"/>
    <x v="46"/>
    <n v="7"/>
    <n v="8.4"/>
    <n v="35"/>
  </r>
  <r>
    <x v="69"/>
    <x v="9"/>
    <x v="5"/>
    <x v="46"/>
    <n v="5"/>
    <n v="7.7"/>
    <n v="35"/>
  </r>
  <r>
    <x v="70"/>
    <x v="10"/>
    <x v="5"/>
    <x v="46"/>
    <n v="8"/>
    <n v="8.3000000000000007"/>
    <n v="28"/>
  </r>
  <r>
    <x v="71"/>
    <x v="11"/>
    <x v="5"/>
    <x v="46"/>
    <n v="4"/>
    <n v="6.9"/>
    <n v="31"/>
  </r>
  <r>
    <x v="72"/>
    <x v="0"/>
    <x v="6"/>
    <x v="46"/>
    <n v="3"/>
    <n v="6.9"/>
    <n v="123"/>
  </r>
  <r>
    <x v="73"/>
    <x v="1"/>
    <x v="6"/>
    <x v="46"/>
    <n v="5"/>
    <n v="5.6"/>
    <n v="29"/>
  </r>
  <r>
    <x v="74"/>
    <x v="2"/>
    <x v="6"/>
    <x v="46"/>
    <n v="8"/>
    <n v="4.9000000000000004"/>
    <n v="60"/>
  </r>
  <r>
    <x v="75"/>
    <x v="3"/>
    <x v="6"/>
    <x v="46"/>
    <n v="6"/>
    <n v="4.2"/>
    <n v="76"/>
  </r>
  <r>
    <x v="76"/>
    <x v="4"/>
    <x v="6"/>
    <x v="46"/>
    <n v="10"/>
    <n v="4.5"/>
    <n v="38"/>
  </r>
  <r>
    <x v="77"/>
    <x v="5"/>
    <x v="6"/>
    <x v="46"/>
    <n v="5"/>
    <n v="5.4"/>
    <n v="72"/>
  </r>
  <r>
    <x v="78"/>
    <x v="6"/>
    <x v="6"/>
    <x v="46"/>
    <n v="3"/>
    <n v="4.8"/>
    <n v="35"/>
  </r>
  <r>
    <x v="79"/>
    <x v="7"/>
    <x v="6"/>
    <x v="46"/>
    <n v="7"/>
    <n v="5.6"/>
    <n v="26"/>
  </r>
  <r>
    <x v="80"/>
    <x v="8"/>
    <x v="6"/>
    <x v="46"/>
    <n v="4"/>
    <n v="5.9"/>
    <n v="24"/>
  </r>
  <r>
    <x v="81"/>
    <x v="9"/>
    <x v="6"/>
    <x v="46"/>
    <n v="2"/>
    <n v="4.4000000000000004"/>
    <n v="23"/>
  </r>
  <r>
    <x v="82"/>
    <x v="10"/>
    <x v="6"/>
    <x v="46"/>
    <n v="7"/>
    <n v="3.9"/>
    <n v="16"/>
  </r>
  <r>
    <x v="83"/>
    <x v="11"/>
    <x v="6"/>
    <x v="46"/>
    <n v="6"/>
    <n v="3.4"/>
    <n v="41"/>
  </r>
  <r>
    <x v="84"/>
    <x v="0"/>
    <x v="7"/>
    <x v="46"/>
    <n v="4"/>
    <n v="2.7"/>
    <n v="91"/>
  </r>
  <r>
    <x v="85"/>
    <x v="1"/>
    <x v="7"/>
    <x v="46"/>
    <n v="5"/>
    <n v="3.8"/>
    <n v="28"/>
  </r>
  <r>
    <x v="86"/>
    <x v="2"/>
    <x v="7"/>
    <x v="46"/>
    <n v="4"/>
    <n v="3.6"/>
    <n v="19"/>
  </r>
  <r>
    <x v="87"/>
    <x v="3"/>
    <x v="7"/>
    <x v="46"/>
    <n v="7"/>
    <n v="3.8"/>
    <n v="29"/>
  </r>
  <r>
    <x v="88"/>
    <x v="4"/>
    <x v="7"/>
    <x v="46"/>
    <n v="6"/>
    <n v="3.7"/>
    <n v="14"/>
  </r>
  <r>
    <x v="89"/>
    <x v="5"/>
    <x v="7"/>
    <x v="46"/>
    <n v="5"/>
    <n v="3.4"/>
    <n v="69"/>
  </r>
  <r>
    <x v="90"/>
    <x v="6"/>
    <x v="7"/>
    <x v="46"/>
    <n v="8"/>
    <n v="4.7"/>
    <n v="19"/>
  </r>
  <r>
    <x v="91"/>
    <x v="7"/>
    <x v="7"/>
    <x v="46"/>
    <n v="10"/>
    <n v="4.3"/>
    <n v="6"/>
  </r>
  <r>
    <x v="92"/>
    <x v="8"/>
    <x v="7"/>
    <x v="46"/>
    <n v="6"/>
    <n v="5.4"/>
    <n v="13"/>
  </r>
  <r>
    <x v="93"/>
    <x v="9"/>
    <x v="7"/>
    <x v="46"/>
    <n v="5"/>
    <n v="5.9"/>
    <n v="25"/>
  </r>
  <r>
    <x v="94"/>
    <x v="10"/>
    <x v="7"/>
    <x v="46"/>
    <n v="8"/>
    <n v="5.5"/>
    <n v="52"/>
  </r>
  <r>
    <x v="95"/>
    <x v="11"/>
    <x v="7"/>
    <x v="46"/>
    <n v="6"/>
    <n v="5.7"/>
    <n v="23"/>
  </r>
  <r>
    <x v="96"/>
    <x v="0"/>
    <x v="8"/>
    <x v="46"/>
    <n v="6"/>
    <n v="4.3"/>
    <n v="62"/>
  </r>
  <r>
    <x v="97"/>
    <x v="1"/>
    <x v="8"/>
    <x v="46"/>
    <n v="8"/>
    <n v="3.4"/>
    <n v="41"/>
  </r>
  <r>
    <x v="98"/>
    <x v="2"/>
    <x v="8"/>
    <x v="46"/>
    <n v="8"/>
    <n v="3.4"/>
    <n v="20"/>
  </r>
  <r>
    <x v="99"/>
    <x v="3"/>
    <x v="8"/>
    <x v="46"/>
    <n v="9"/>
    <n v="2.9"/>
    <n v="42"/>
  </r>
  <r>
    <x v="100"/>
    <x v="4"/>
    <x v="8"/>
    <x v="46"/>
    <n v="11"/>
    <n v="3.4"/>
    <n v="35"/>
  </r>
  <r>
    <x v="101"/>
    <x v="5"/>
    <x v="8"/>
    <x v="46"/>
    <n v="8"/>
    <n v="3.4"/>
    <n v="16"/>
  </r>
  <r>
    <x v="102"/>
    <x v="6"/>
    <x v="8"/>
    <x v="46"/>
    <n v="9"/>
    <n v="3.9"/>
    <n v="21"/>
  </r>
  <r>
    <x v="103"/>
    <x v="7"/>
    <x v="8"/>
    <x v="46"/>
    <n v="7"/>
    <n v="4.2"/>
    <n v="12"/>
  </r>
  <r>
    <x v="104"/>
    <x v="8"/>
    <x v="8"/>
    <x v="46"/>
    <n v="4"/>
    <n v="3.8"/>
    <n v="19"/>
  </r>
  <r>
    <x v="105"/>
    <x v="9"/>
    <x v="8"/>
    <x v="46"/>
    <n v="10"/>
    <n v="3.9"/>
    <n v="34"/>
  </r>
  <r>
    <x v="106"/>
    <x v="10"/>
    <x v="8"/>
    <x v="46"/>
    <n v="7"/>
    <n v="3.5"/>
    <n v="23"/>
  </r>
  <r>
    <x v="107"/>
    <x v="11"/>
    <x v="8"/>
    <x v="46"/>
    <n v="4"/>
    <n v="3.2"/>
    <n v="27"/>
  </r>
  <r>
    <x v="108"/>
    <x v="0"/>
    <x v="9"/>
    <x v="46"/>
    <n v="6"/>
    <n v="3.3"/>
    <n v="96"/>
  </r>
  <r>
    <x v="109"/>
    <x v="1"/>
    <x v="9"/>
    <x v="46"/>
    <n v="5"/>
    <n v="3.4"/>
    <n v="11"/>
  </r>
  <r>
    <x v="110"/>
    <x v="2"/>
    <x v="9"/>
    <x v="46"/>
    <n v="5"/>
    <n v="3.5"/>
    <n v="39"/>
  </r>
  <r>
    <x v="111"/>
    <x v="3"/>
    <x v="9"/>
    <x v="46"/>
    <n v="16"/>
    <n v="3.2"/>
    <n v="14"/>
  </r>
  <r>
    <x v="112"/>
    <x v="4"/>
    <x v="9"/>
    <x v="46"/>
    <n v="8"/>
    <n v="2.4"/>
    <n v="12"/>
  </r>
  <r>
    <x v="113"/>
    <x v="5"/>
    <x v="9"/>
    <x v="46"/>
    <n v="14"/>
    <n v="2.7"/>
    <n v="19"/>
  </r>
  <r>
    <x v="114"/>
    <x v="6"/>
    <x v="9"/>
    <x v="46"/>
    <n v="10"/>
    <n v="3.7"/>
    <n v="27"/>
  </r>
  <r>
    <x v="115"/>
    <x v="7"/>
    <x v="9"/>
    <x v="46"/>
    <n v="4"/>
    <n v="3.6"/>
    <n v="7"/>
  </r>
  <r>
    <x v="116"/>
    <x v="8"/>
    <x v="9"/>
    <x v="46"/>
    <n v="12"/>
    <n v="2.7"/>
    <n v="38"/>
  </r>
  <r>
    <x v="117"/>
    <x v="9"/>
    <x v="9"/>
    <x v="46"/>
    <n v="13"/>
    <n v="2.9"/>
    <n v="39"/>
  </r>
  <r>
    <x v="118"/>
    <x v="10"/>
    <x v="9"/>
    <x v="46"/>
    <n v="11"/>
    <n v="2.5"/>
    <n v="11"/>
  </r>
  <r>
    <x v="119"/>
    <x v="11"/>
    <x v="9"/>
    <x v="46"/>
    <n v="8"/>
    <n v="2.6"/>
    <n v="8"/>
  </r>
  <r>
    <x v="120"/>
    <x v="0"/>
    <x v="10"/>
    <x v="46"/>
    <n v="6"/>
    <n v="1.8"/>
    <n v="55"/>
  </r>
  <r>
    <x v="121"/>
    <x v="1"/>
    <x v="10"/>
    <x v="46"/>
    <n v="14"/>
    <n v="1.8"/>
    <n v="48"/>
  </r>
  <r>
    <x v="122"/>
    <x v="2"/>
    <x v="10"/>
    <x v="46"/>
    <n v="11"/>
    <n v="1.4"/>
    <n v="6"/>
  </r>
  <r>
    <x v="123"/>
    <x v="3"/>
    <x v="10"/>
    <x v="46"/>
    <n v="14"/>
    <n v="1"/>
    <n v="20"/>
  </r>
  <r>
    <x v="124"/>
    <x v="4"/>
    <x v="10"/>
    <x v="46"/>
    <n v="11"/>
    <n v="1.2"/>
    <n v="6"/>
  </r>
  <r>
    <x v="125"/>
    <x v="5"/>
    <x v="10"/>
    <x v="46"/>
    <n v="12"/>
    <n v="1.1000000000000001"/>
    <n v="5"/>
  </r>
  <r>
    <x v="126"/>
    <x v="6"/>
    <x v="10"/>
    <x v="46"/>
    <n v="16"/>
    <n v="1.1000000000000001"/>
    <n v="7"/>
  </r>
  <r>
    <x v="127"/>
    <x v="7"/>
    <x v="10"/>
    <x v="46"/>
    <n v="11"/>
    <n v="1.8"/>
    <n v="7"/>
  </r>
  <r>
    <x v="128"/>
    <x v="8"/>
    <x v="10"/>
    <x v="46"/>
    <n v="8"/>
    <n v="2.2000000000000002"/>
    <n v="10"/>
  </r>
  <r>
    <x v="129"/>
    <x v="9"/>
    <x v="10"/>
    <x v="46"/>
    <n v="10"/>
    <n v="2.1"/>
    <n v="8"/>
  </r>
  <r>
    <x v="130"/>
    <x v="10"/>
    <x v="10"/>
    <x v="46"/>
    <n v="8"/>
    <n v="1.8"/>
    <n v="12"/>
  </r>
  <r>
    <x v="131"/>
    <x v="11"/>
    <x v="10"/>
    <x v="46"/>
    <n v="13"/>
    <n v="1.5"/>
    <n v="11"/>
  </r>
  <r>
    <x v="132"/>
    <x v="0"/>
    <x v="11"/>
    <x v="46"/>
    <n v="16"/>
    <n v="1.3"/>
    <n v="23"/>
  </r>
  <r>
    <x v="133"/>
    <x v="1"/>
    <x v="11"/>
    <x v="46"/>
    <n v="9"/>
    <n v="1.1000000000000001"/>
    <n v="15"/>
  </r>
  <r>
    <x v="134"/>
    <x v="2"/>
    <x v="11"/>
    <x v="46"/>
    <n v="14"/>
    <n v="1.3"/>
    <n v="11"/>
  </r>
  <r>
    <x v="135"/>
    <x v="3"/>
    <x v="11"/>
    <x v="46"/>
    <n v="9"/>
    <n v="1.3"/>
    <n v="5"/>
  </r>
  <r>
    <x v="136"/>
    <x v="4"/>
    <x v="11"/>
    <x v="46"/>
    <n v="13"/>
    <n v="1.5"/>
    <n v="7"/>
  </r>
  <r>
    <x v="137"/>
    <x v="5"/>
    <x v="11"/>
    <x v="46"/>
    <n v="14"/>
    <n v="1.5"/>
    <n v="6"/>
  </r>
  <r>
    <x v="138"/>
    <x v="6"/>
    <x v="11"/>
    <x v="46"/>
    <n v="8"/>
    <n v="1.4"/>
    <n v="6"/>
  </r>
  <r>
    <x v="139"/>
    <x v="7"/>
    <x v="11"/>
    <x v="46"/>
    <n v="16"/>
    <n v="1.5"/>
    <n v="5"/>
  </r>
  <r>
    <x v="140"/>
    <x v="8"/>
    <x v="11"/>
    <x v="46"/>
    <n v="8"/>
    <n v="1.9"/>
    <n v="10"/>
  </r>
  <r>
    <x v="141"/>
    <x v="9"/>
    <x v="11"/>
    <x v="46"/>
    <n v="6"/>
    <n v="1.2"/>
    <n v="19"/>
  </r>
  <r>
    <x v="142"/>
    <x v="10"/>
    <x v="11"/>
    <x v="46"/>
    <n v="8"/>
    <n v="1.9"/>
    <n v="9"/>
  </r>
  <r>
    <x v="143"/>
    <x v="11"/>
    <x v="11"/>
    <x v="46"/>
    <n v="5"/>
    <n v="1"/>
    <n v="21"/>
  </r>
  <r>
    <x v="144"/>
    <x v="0"/>
    <x v="12"/>
    <x v="46"/>
    <n v="8"/>
    <n v="1.2"/>
    <n v="24"/>
  </r>
  <r>
    <x v="145"/>
    <x v="1"/>
    <x v="12"/>
    <x v="46"/>
    <n v="15"/>
    <n v="1"/>
    <n v="5"/>
  </r>
  <r>
    <x v="146"/>
    <x v="2"/>
    <x v="12"/>
    <x v="46"/>
    <n v="12"/>
    <n v="0.6"/>
    <n v="9"/>
  </r>
  <r>
    <x v="147"/>
    <x v="3"/>
    <x v="12"/>
    <x v="46"/>
    <n v="10"/>
    <n v="1.1000000000000001"/>
    <n v="8"/>
  </r>
  <r>
    <x v="148"/>
    <x v="4"/>
    <x v="12"/>
    <x v="46"/>
    <n v="12"/>
    <n v="0.8"/>
    <n v="4"/>
  </r>
  <r>
    <x v="149"/>
    <x v="5"/>
    <x v="12"/>
    <x v="46"/>
    <n v="11"/>
    <n v="1.4"/>
    <n v="4"/>
  </r>
  <r>
    <x v="150"/>
    <x v="6"/>
    <x v="12"/>
    <x v="46"/>
    <n v="10"/>
    <n v="1.3"/>
    <n v="5"/>
  </r>
  <r>
    <x v="151"/>
    <x v="7"/>
    <x v="12"/>
    <x v="46"/>
    <n v="11"/>
    <n v="1.8"/>
    <n v="6"/>
  </r>
  <r>
    <x v="152"/>
    <x v="8"/>
    <x v="12"/>
    <x v="46"/>
    <n v="10"/>
    <n v="1.4"/>
    <n v="10"/>
  </r>
  <r>
    <x v="153"/>
    <x v="9"/>
    <x v="12"/>
    <x v="46"/>
    <n v="12"/>
    <n v="1.4"/>
    <n v="12"/>
  </r>
  <r>
    <x v="154"/>
    <x v="10"/>
    <x v="12"/>
    <x v="46"/>
    <n v="11"/>
    <n v="1.1000000000000001"/>
    <n v="9"/>
  </r>
  <r>
    <x v="155"/>
    <x v="11"/>
    <x v="12"/>
    <x v="46"/>
    <n v="7"/>
    <n v="0.7"/>
    <n v="16"/>
  </r>
  <r>
    <x v="156"/>
    <x v="0"/>
    <x v="13"/>
    <x v="46"/>
    <n v="10"/>
    <n v="1.1000000000000001"/>
    <n v="26"/>
  </r>
  <r>
    <x v="157"/>
    <x v="1"/>
    <x v="13"/>
    <x v="46"/>
    <n v="5"/>
    <n v="0.9"/>
    <n v="75"/>
  </r>
  <r>
    <x v="158"/>
    <x v="2"/>
    <x v="13"/>
    <x v="46"/>
    <n v="5"/>
    <n v="1.3"/>
    <n v="14"/>
  </r>
  <r>
    <x v="159"/>
    <x v="3"/>
    <x v="13"/>
    <x v="46"/>
    <n v="8"/>
    <n v="0.9"/>
    <n v="5"/>
  </r>
  <r>
    <x v="160"/>
    <x v="4"/>
    <x v="13"/>
    <x v="46"/>
    <n v="12"/>
    <n v="1.5"/>
    <n v="7"/>
  </r>
  <r>
    <x v="161"/>
    <x v="5"/>
    <x v="13"/>
    <x v="46"/>
    <n v="11"/>
    <n v="1"/>
    <n v="5"/>
  </r>
  <r>
    <x v="162"/>
    <x v="6"/>
    <x v="13"/>
    <x v="46"/>
    <n v="15"/>
    <n v="1.9"/>
    <n v="4"/>
  </r>
  <r>
    <x v="164"/>
    <x v="8"/>
    <x v="13"/>
    <x v="46"/>
    <n v="12"/>
    <n v="1.2"/>
    <n v="7"/>
  </r>
  <r>
    <x v="165"/>
    <x v="9"/>
    <x v="13"/>
    <x v="46"/>
    <n v="16"/>
    <n v="1.2"/>
    <n v="12"/>
  </r>
  <r>
    <x v="0"/>
    <x v="0"/>
    <x v="0"/>
    <x v="47"/>
    <n v="11"/>
    <n v="2.2999999999999998"/>
    <n v="31"/>
  </r>
  <r>
    <x v="1"/>
    <x v="1"/>
    <x v="0"/>
    <x v="47"/>
    <n v="7"/>
    <n v="1.8"/>
    <n v="73"/>
  </r>
  <r>
    <x v="2"/>
    <x v="2"/>
    <x v="0"/>
    <x v="47"/>
    <n v="12"/>
    <n v="2.2999999999999998"/>
    <n v="37"/>
  </r>
  <r>
    <x v="3"/>
    <x v="3"/>
    <x v="0"/>
    <x v="47"/>
    <n v="12"/>
    <n v="2.1"/>
    <n v="17"/>
  </r>
  <r>
    <x v="4"/>
    <x v="4"/>
    <x v="0"/>
    <x v="47"/>
    <n v="5"/>
    <n v="2.4"/>
    <n v="21"/>
  </r>
  <r>
    <x v="5"/>
    <x v="5"/>
    <x v="0"/>
    <x v="47"/>
    <n v="17"/>
    <n v="3.2"/>
    <n v="25"/>
  </r>
  <r>
    <x v="6"/>
    <x v="6"/>
    <x v="0"/>
    <x v="47"/>
    <n v="15"/>
    <n v="3.3"/>
    <n v="34"/>
  </r>
  <r>
    <x v="7"/>
    <x v="7"/>
    <x v="0"/>
    <x v="47"/>
    <n v="8"/>
    <n v="3.9"/>
    <n v="19"/>
  </r>
  <r>
    <x v="8"/>
    <x v="8"/>
    <x v="0"/>
    <x v="47"/>
    <n v="14"/>
    <n v="4.7"/>
    <n v="27"/>
  </r>
  <r>
    <x v="9"/>
    <x v="9"/>
    <x v="0"/>
    <x v="47"/>
    <n v="6"/>
    <n v="3.8"/>
    <n v="54"/>
  </r>
  <r>
    <x v="10"/>
    <x v="10"/>
    <x v="0"/>
    <x v="47"/>
    <n v="15"/>
    <n v="5.6"/>
    <n v="49"/>
  </r>
  <r>
    <x v="11"/>
    <x v="11"/>
    <x v="0"/>
    <x v="47"/>
    <n v="10"/>
    <n v="5.7"/>
    <n v="64"/>
  </r>
  <r>
    <x v="12"/>
    <x v="0"/>
    <x v="1"/>
    <x v="47"/>
    <n v="4"/>
    <n v="5.5"/>
    <n v="62"/>
  </r>
  <r>
    <x v="13"/>
    <x v="1"/>
    <x v="1"/>
    <x v="47"/>
    <n v="5"/>
    <n v="6"/>
    <n v="21"/>
  </r>
  <r>
    <x v="14"/>
    <x v="2"/>
    <x v="1"/>
    <x v="47"/>
    <n v="11"/>
    <n v="6.1"/>
    <n v="28"/>
  </r>
  <r>
    <x v="15"/>
    <x v="3"/>
    <x v="1"/>
    <x v="47"/>
    <n v="14"/>
    <n v="5.3"/>
    <n v="72"/>
  </r>
  <r>
    <x v="16"/>
    <x v="4"/>
    <x v="1"/>
    <x v="47"/>
    <n v="11"/>
    <n v="7.3"/>
    <n v="47"/>
  </r>
  <r>
    <x v="17"/>
    <x v="5"/>
    <x v="1"/>
    <x v="47"/>
    <n v="13"/>
    <n v="8.1999999999999993"/>
    <n v="68"/>
  </r>
  <r>
    <x v="18"/>
    <x v="6"/>
    <x v="1"/>
    <x v="47"/>
    <n v="10"/>
    <n v="8.5"/>
    <n v="83"/>
  </r>
  <r>
    <x v="19"/>
    <x v="7"/>
    <x v="1"/>
    <x v="47"/>
    <n v="7"/>
    <n v="7.7"/>
    <n v="27"/>
  </r>
  <r>
    <x v="20"/>
    <x v="8"/>
    <x v="1"/>
    <x v="47"/>
    <n v="9"/>
    <n v="7.7"/>
    <n v="67"/>
  </r>
  <r>
    <x v="21"/>
    <x v="9"/>
    <x v="1"/>
    <x v="47"/>
    <n v="10"/>
    <n v="8"/>
    <n v="85"/>
  </r>
  <r>
    <x v="22"/>
    <x v="10"/>
    <x v="1"/>
    <x v="47"/>
    <n v="11"/>
    <n v="8.4"/>
    <n v="62"/>
  </r>
  <r>
    <x v="23"/>
    <x v="11"/>
    <x v="1"/>
    <x v="47"/>
    <n v="7"/>
    <n v="7.8"/>
    <n v="89"/>
  </r>
  <r>
    <x v="24"/>
    <x v="0"/>
    <x v="2"/>
    <x v="47"/>
    <n v="4"/>
    <n v="9.1999999999999993"/>
    <n v="99"/>
  </r>
  <r>
    <x v="25"/>
    <x v="1"/>
    <x v="2"/>
    <x v="47"/>
    <n v="4"/>
    <n v="10.1"/>
    <n v="49"/>
  </r>
  <r>
    <x v="26"/>
    <x v="2"/>
    <x v="2"/>
    <x v="47"/>
    <n v="5"/>
    <n v="9.6"/>
    <n v="25"/>
  </r>
  <r>
    <x v="27"/>
    <x v="3"/>
    <x v="2"/>
    <x v="47"/>
    <n v="11"/>
    <n v="13.2"/>
    <n v="68"/>
  </r>
  <r>
    <x v="28"/>
    <x v="4"/>
    <x v="2"/>
    <x v="47"/>
    <n v="9"/>
    <n v="12.8"/>
    <n v="60"/>
  </r>
  <r>
    <x v="29"/>
    <x v="5"/>
    <x v="2"/>
    <x v="47"/>
    <n v="12"/>
    <n v="11.8"/>
    <n v="79"/>
  </r>
  <r>
    <x v="30"/>
    <x v="6"/>
    <x v="2"/>
    <x v="47"/>
    <n v="8"/>
    <n v="13"/>
    <n v="53"/>
  </r>
  <r>
    <x v="31"/>
    <x v="7"/>
    <x v="2"/>
    <x v="47"/>
    <n v="5"/>
    <n v="12.3"/>
    <n v="58"/>
  </r>
  <r>
    <x v="32"/>
    <x v="8"/>
    <x v="2"/>
    <x v="47"/>
    <n v="13"/>
    <n v="10.5"/>
    <n v="81"/>
  </r>
  <r>
    <x v="33"/>
    <x v="9"/>
    <x v="2"/>
    <x v="47"/>
    <n v="6"/>
    <n v="10.9"/>
    <n v="96"/>
  </r>
  <r>
    <x v="34"/>
    <x v="10"/>
    <x v="2"/>
    <x v="47"/>
    <n v="4"/>
    <n v="10.4"/>
    <n v="38"/>
  </r>
  <r>
    <x v="35"/>
    <x v="11"/>
    <x v="2"/>
    <x v="47"/>
    <n v="9"/>
    <n v="7.8"/>
    <n v="102"/>
  </r>
  <r>
    <x v="36"/>
    <x v="0"/>
    <x v="3"/>
    <x v="47"/>
    <n v="7"/>
    <n v="8"/>
    <n v="57"/>
  </r>
  <r>
    <x v="37"/>
    <x v="1"/>
    <x v="3"/>
    <x v="47"/>
    <n v="3"/>
    <n v="8.9"/>
    <n v="17"/>
  </r>
  <r>
    <x v="38"/>
    <x v="2"/>
    <x v="3"/>
    <x v="47"/>
    <n v="6"/>
    <n v="10.7"/>
    <n v="52"/>
  </r>
  <r>
    <x v="39"/>
    <x v="3"/>
    <x v="3"/>
    <x v="47"/>
    <n v="6"/>
    <n v="10"/>
    <n v="66"/>
  </r>
  <r>
    <x v="40"/>
    <x v="4"/>
    <x v="3"/>
    <x v="47"/>
    <n v="13"/>
    <n v="9.1"/>
    <n v="50"/>
  </r>
  <r>
    <x v="41"/>
    <x v="5"/>
    <x v="3"/>
    <x v="47"/>
    <n v="12"/>
    <n v="7.2"/>
    <n v="31"/>
  </r>
  <r>
    <x v="42"/>
    <x v="6"/>
    <x v="3"/>
    <x v="47"/>
    <n v="14"/>
    <n v="9.6"/>
    <n v="13"/>
  </r>
  <r>
    <x v="43"/>
    <x v="7"/>
    <x v="3"/>
    <x v="47"/>
    <n v="8"/>
    <n v="9.1999999999999993"/>
    <n v="27"/>
  </r>
  <r>
    <x v="44"/>
    <x v="8"/>
    <x v="3"/>
    <x v="47"/>
    <n v="8"/>
    <n v="8.5"/>
    <n v="60"/>
  </r>
  <r>
    <x v="45"/>
    <x v="9"/>
    <x v="3"/>
    <x v="47"/>
    <n v="14"/>
    <n v="7.3"/>
    <n v="30"/>
  </r>
  <r>
    <x v="46"/>
    <x v="10"/>
    <x v="3"/>
    <x v="47"/>
    <n v="12"/>
    <n v="7.3"/>
    <n v="23"/>
  </r>
  <r>
    <x v="47"/>
    <x v="11"/>
    <x v="3"/>
    <x v="47"/>
    <n v="14"/>
    <n v="4.8"/>
    <n v="51"/>
  </r>
  <r>
    <x v="48"/>
    <x v="0"/>
    <x v="4"/>
    <x v="47"/>
    <n v="5"/>
    <n v="5.6"/>
    <n v="34"/>
  </r>
  <r>
    <x v="49"/>
    <x v="1"/>
    <x v="4"/>
    <x v="47"/>
    <n v="6"/>
    <n v="5"/>
    <n v="57"/>
  </r>
  <r>
    <x v="50"/>
    <x v="2"/>
    <x v="4"/>
    <x v="47"/>
    <n v="15"/>
    <n v="4.4000000000000004"/>
    <n v="48"/>
  </r>
  <r>
    <x v="51"/>
    <x v="3"/>
    <x v="4"/>
    <x v="47"/>
    <n v="15"/>
    <n v="3.4"/>
    <n v="40"/>
  </r>
  <r>
    <x v="52"/>
    <x v="4"/>
    <x v="4"/>
    <x v="47"/>
    <n v="8"/>
    <n v="3.3"/>
    <n v="25"/>
  </r>
  <r>
    <x v="53"/>
    <x v="5"/>
    <x v="4"/>
    <x v="47"/>
    <n v="10"/>
    <n v="4"/>
    <n v="133"/>
  </r>
  <r>
    <x v="54"/>
    <x v="6"/>
    <x v="4"/>
    <x v="47"/>
    <n v="6"/>
    <n v="4.2"/>
    <n v="37"/>
  </r>
  <r>
    <x v="55"/>
    <x v="7"/>
    <x v="4"/>
    <x v="47"/>
    <n v="10"/>
    <n v="4.8"/>
    <n v="33"/>
  </r>
  <r>
    <x v="56"/>
    <x v="8"/>
    <x v="4"/>
    <x v="47"/>
    <n v="3"/>
    <n v="5.6"/>
    <n v="22"/>
  </r>
  <r>
    <x v="57"/>
    <x v="9"/>
    <x v="4"/>
    <x v="47"/>
    <n v="5"/>
    <n v="6.3"/>
    <n v="91"/>
  </r>
  <r>
    <x v="58"/>
    <x v="10"/>
    <x v="4"/>
    <x v="47"/>
    <n v="9"/>
    <n v="6"/>
    <n v="19"/>
  </r>
  <r>
    <x v="59"/>
    <x v="11"/>
    <x v="4"/>
    <x v="47"/>
    <n v="5"/>
    <n v="6.9"/>
    <n v="65"/>
  </r>
  <r>
    <x v="60"/>
    <x v="0"/>
    <x v="5"/>
    <x v="47"/>
    <n v="6"/>
    <n v="6.2"/>
    <n v="23"/>
  </r>
  <r>
    <x v="61"/>
    <x v="1"/>
    <x v="5"/>
    <x v="47"/>
    <n v="7"/>
    <n v="7.5"/>
    <n v="58"/>
  </r>
  <r>
    <x v="62"/>
    <x v="2"/>
    <x v="5"/>
    <x v="47"/>
    <n v="5"/>
    <n v="9.3000000000000007"/>
    <n v="92"/>
  </r>
  <r>
    <x v="63"/>
    <x v="3"/>
    <x v="5"/>
    <x v="47"/>
    <n v="2"/>
    <n v="13.6"/>
    <n v="78"/>
  </r>
  <r>
    <x v="64"/>
    <x v="4"/>
    <x v="5"/>
    <x v="47"/>
    <n v="9"/>
    <n v="11.7"/>
    <n v="64"/>
  </r>
  <r>
    <x v="65"/>
    <x v="5"/>
    <x v="5"/>
    <x v="47"/>
    <n v="7"/>
    <n v="11.5"/>
    <n v="44"/>
  </r>
  <r>
    <x v="66"/>
    <x v="6"/>
    <x v="5"/>
    <x v="47"/>
    <n v="8"/>
    <n v="9.8000000000000007"/>
    <n v="50"/>
  </r>
  <r>
    <x v="67"/>
    <x v="7"/>
    <x v="5"/>
    <x v="47"/>
    <n v="14"/>
    <n v="8.1999999999999993"/>
    <n v="66"/>
  </r>
  <r>
    <x v="68"/>
    <x v="8"/>
    <x v="5"/>
    <x v="47"/>
    <n v="4"/>
    <n v="8.1"/>
    <n v="15"/>
  </r>
  <r>
    <x v="69"/>
    <x v="9"/>
    <x v="5"/>
    <x v="47"/>
    <n v="9"/>
    <n v="7.8"/>
    <n v="107"/>
  </r>
  <r>
    <x v="70"/>
    <x v="10"/>
    <x v="5"/>
    <x v="47"/>
    <n v="4"/>
    <n v="7.4"/>
    <n v="33"/>
  </r>
  <r>
    <x v="71"/>
    <x v="11"/>
    <x v="5"/>
    <x v="47"/>
    <n v="10"/>
    <n v="6.6"/>
    <n v="50"/>
  </r>
  <r>
    <x v="72"/>
    <x v="0"/>
    <x v="6"/>
    <x v="47"/>
    <n v="7"/>
    <n v="7.3"/>
    <n v="102"/>
  </r>
  <r>
    <x v="73"/>
    <x v="1"/>
    <x v="6"/>
    <x v="47"/>
    <n v="10"/>
    <n v="6.5"/>
    <n v="43"/>
  </r>
  <r>
    <x v="74"/>
    <x v="2"/>
    <x v="6"/>
    <x v="47"/>
    <n v="14"/>
    <n v="5.4"/>
    <n v="59"/>
  </r>
  <r>
    <x v="75"/>
    <x v="3"/>
    <x v="6"/>
    <x v="47"/>
    <n v="6"/>
    <n v="5.4"/>
    <n v="59"/>
  </r>
  <r>
    <x v="76"/>
    <x v="4"/>
    <x v="6"/>
    <x v="47"/>
    <n v="9"/>
    <n v="5.7"/>
    <n v="66"/>
  </r>
  <r>
    <x v="77"/>
    <x v="5"/>
    <x v="6"/>
    <x v="47"/>
    <n v="9"/>
    <n v="4.8"/>
    <n v="11"/>
  </r>
  <r>
    <x v="78"/>
    <x v="6"/>
    <x v="6"/>
    <x v="47"/>
    <n v="9"/>
    <n v="4.5"/>
    <n v="33"/>
  </r>
  <r>
    <x v="79"/>
    <x v="7"/>
    <x v="6"/>
    <x v="47"/>
    <n v="6"/>
    <n v="4.9000000000000004"/>
    <n v="29"/>
  </r>
  <r>
    <x v="80"/>
    <x v="8"/>
    <x v="6"/>
    <x v="47"/>
    <n v="4"/>
    <n v="4.5"/>
    <n v="49"/>
  </r>
  <r>
    <x v="81"/>
    <x v="9"/>
    <x v="6"/>
    <x v="47"/>
    <n v="10"/>
    <n v="4.4000000000000004"/>
    <n v="30"/>
  </r>
  <r>
    <x v="82"/>
    <x v="10"/>
    <x v="6"/>
    <x v="47"/>
    <n v="9"/>
    <n v="4.5"/>
    <n v="31"/>
  </r>
  <r>
    <x v="83"/>
    <x v="11"/>
    <x v="6"/>
    <x v="47"/>
    <n v="11"/>
    <n v="4.2"/>
    <n v="22"/>
  </r>
  <r>
    <x v="84"/>
    <x v="0"/>
    <x v="7"/>
    <x v="47"/>
    <n v="8"/>
    <n v="3.6"/>
    <n v="43"/>
  </r>
  <r>
    <x v="85"/>
    <x v="1"/>
    <x v="7"/>
    <x v="47"/>
    <n v="8"/>
    <n v="3.6"/>
    <n v="48"/>
  </r>
  <r>
    <x v="86"/>
    <x v="2"/>
    <x v="7"/>
    <x v="47"/>
    <n v="11"/>
    <n v="4.0999999999999996"/>
    <n v="17"/>
  </r>
  <r>
    <x v="87"/>
    <x v="3"/>
    <x v="7"/>
    <x v="47"/>
    <n v="10"/>
    <n v="3"/>
    <n v="87"/>
  </r>
  <r>
    <x v="88"/>
    <x v="4"/>
    <x v="7"/>
    <x v="47"/>
    <n v="9"/>
    <n v="2.9"/>
    <n v="20"/>
  </r>
  <r>
    <x v="89"/>
    <x v="5"/>
    <x v="7"/>
    <x v="47"/>
    <n v="10"/>
    <n v="3.1"/>
    <n v="24"/>
  </r>
  <r>
    <x v="90"/>
    <x v="6"/>
    <x v="7"/>
    <x v="47"/>
    <n v="12"/>
    <n v="2.8"/>
    <n v="17"/>
  </r>
  <r>
    <x v="91"/>
    <x v="7"/>
    <x v="7"/>
    <x v="47"/>
    <n v="14"/>
    <n v="3.3"/>
    <n v="13"/>
  </r>
  <r>
    <x v="92"/>
    <x v="8"/>
    <x v="7"/>
    <x v="47"/>
    <n v="7"/>
    <n v="4.9000000000000004"/>
    <n v="19"/>
  </r>
  <r>
    <x v="93"/>
    <x v="9"/>
    <x v="7"/>
    <x v="47"/>
    <n v="21"/>
    <n v="4.7"/>
    <n v="5"/>
  </r>
  <r>
    <x v="94"/>
    <x v="10"/>
    <x v="7"/>
    <x v="47"/>
    <n v="11"/>
    <n v="3.8"/>
    <n v="31"/>
  </r>
  <r>
    <x v="95"/>
    <x v="11"/>
    <x v="7"/>
    <x v="47"/>
    <n v="14"/>
    <n v="4.0999999999999996"/>
    <n v="40"/>
  </r>
  <r>
    <x v="96"/>
    <x v="0"/>
    <x v="8"/>
    <x v="47"/>
    <n v="11"/>
    <n v="4"/>
    <n v="43"/>
  </r>
  <r>
    <x v="97"/>
    <x v="1"/>
    <x v="8"/>
    <x v="47"/>
    <n v="11"/>
    <n v="3.4"/>
    <n v="33"/>
  </r>
  <r>
    <x v="98"/>
    <x v="2"/>
    <x v="8"/>
    <x v="47"/>
    <n v="15"/>
    <n v="3.6"/>
    <n v="31"/>
  </r>
  <r>
    <x v="99"/>
    <x v="3"/>
    <x v="8"/>
    <x v="47"/>
    <n v="16"/>
    <n v="3.5"/>
    <n v="17"/>
  </r>
  <r>
    <x v="100"/>
    <x v="4"/>
    <x v="8"/>
    <x v="47"/>
    <n v="22"/>
    <n v="3"/>
    <n v="13"/>
  </r>
  <r>
    <x v="101"/>
    <x v="5"/>
    <x v="8"/>
    <x v="47"/>
    <n v="21"/>
    <n v="3"/>
    <n v="19"/>
  </r>
  <r>
    <x v="102"/>
    <x v="6"/>
    <x v="8"/>
    <x v="47"/>
    <n v="21"/>
    <n v="3"/>
    <n v="13"/>
  </r>
  <r>
    <x v="103"/>
    <x v="7"/>
    <x v="8"/>
    <x v="47"/>
    <n v="17"/>
    <n v="2.6"/>
    <n v="24"/>
  </r>
  <r>
    <x v="104"/>
    <x v="8"/>
    <x v="8"/>
    <x v="47"/>
    <n v="13"/>
    <n v="2.2000000000000002"/>
    <n v="40"/>
  </r>
  <r>
    <x v="105"/>
    <x v="9"/>
    <x v="8"/>
    <x v="47"/>
    <n v="16"/>
    <n v="2"/>
    <n v="39"/>
  </r>
  <r>
    <x v="106"/>
    <x v="10"/>
    <x v="8"/>
    <x v="47"/>
    <n v="13"/>
    <n v="1.5"/>
    <n v="79"/>
  </r>
  <r>
    <x v="107"/>
    <x v="11"/>
    <x v="8"/>
    <x v="47"/>
    <n v="20"/>
    <n v="1"/>
    <n v="40"/>
  </r>
  <r>
    <x v="108"/>
    <x v="0"/>
    <x v="9"/>
    <x v="47"/>
    <n v="8"/>
    <n v="1.2"/>
    <n v="35"/>
  </r>
  <r>
    <x v="109"/>
    <x v="1"/>
    <x v="9"/>
    <x v="47"/>
    <n v="9"/>
    <n v="1.6"/>
    <n v="52"/>
  </r>
  <r>
    <x v="110"/>
    <x v="2"/>
    <x v="9"/>
    <x v="47"/>
    <n v="5"/>
    <n v="1.5"/>
    <n v="13"/>
  </r>
  <r>
    <x v="111"/>
    <x v="3"/>
    <x v="9"/>
    <x v="47"/>
    <n v="14"/>
    <n v="1.5"/>
    <n v="16"/>
  </r>
  <r>
    <x v="112"/>
    <x v="4"/>
    <x v="9"/>
    <x v="47"/>
    <n v="10"/>
    <n v="2.2000000000000002"/>
    <n v="4"/>
  </r>
  <r>
    <x v="113"/>
    <x v="5"/>
    <x v="9"/>
    <x v="47"/>
    <n v="7"/>
    <n v="2.8"/>
    <n v="10"/>
  </r>
  <r>
    <x v="114"/>
    <x v="6"/>
    <x v="9"/>
    <x v="47"/>
    <n v="7"/>
    <n v="2.6"/>
    <n v="13"/>
  </r>
  <r>
    <x v="115"/>
    <x v="7"/>
    <x v="9"/>
    <x v="47"/>
    <n v="8"/>
    <n v="2.9"/>
    <n v="13"/>
  </r>
  <r>
    <x v="116"/>
    <x v="8"/>
    <x v="9"/>
    <x v="47"/>
    <n v="10"/>
    <n v="2.9"/>
    <n v="17"/>
  </r>
  <r>
    <x v="117"/>
    <x v="9"/>
    <x v="9"/>
    <x v="47"/>
    <n v="13"/>
    <n v="4.3"/>
    <n v="20"/>
  </r>
  <r>
    <x v="118"/>
    <x v="10"/>
    <x v="9"/>
    <x v="47"/>
    <n v="4"/>
    <n v="3.5"/>
    <n v="23"/>
  </r>
  <r>
    <x v="119"/>
    <x v="11"/>
    <x v="9"/>
    <x v="47"/>
    <n v="13"/>
    <n v="2.4"/>
    <n v="13"/>
  </r>
  <r>
    <x v="120"/>
    <x v="0"/>
    <x v="10"/>
    <x v="47"/>
    <n v="16"/>
    <n v="2.2999999999999998"/>
    <n v="30"/>
  </r>
  <r>
    <x v="121"/>
    <x v="1"/>
    <x v="10"/>
    <x v="47"/>
    <n v="10"/>
    <n v="2.6"/>
    <n v="50"/>
  </r>
  <r>
    <x v="122"/>
    <x v="2"/>
    <x v="10"/>
    <x v="47"/>
    <n v="16"/>
    <n v="2.4"/>
    <n v="22"/>
  </r>
  <r>
    <x v="123"/>
    <x v="3"/>
    <x v="10"/>
    <x v="47"/>
    <n v="13"/>
    <n v="2.5"/>
    <n v="7"/>
  </r>
  <r>
    <x v="124"/>
    <x v="4"/>
    <x v="10"/>
    <x v="47"/>
    <n v="12"/>
    <n v="2.2000000000000002"/>
    <n v="10"/>
  </r>
  <r>
    <x v="125"/>
    <x v="5"/>
    <x v="10"/>
    <x v="47"/>
    <n v="13"/>
    <n v="2.2999999999999998"/>
    <n v="5"/>
  </r>
  <r>
    <x v="126"/>
    <x v="6"/>
    <x v="10"/>
    <x v="47"/>
    <n v="14"/>
    <n v="2.4"/>
    <n v="10"/>
  </r>
  <r>
    <x v="127"/>
    <x v="7"/>
    <x v="10"/>
    <x v="47"/>
    <n v="10"/>
    <n v="2.4"/>
    <n v="15"/>
  </r>
  <r>
    <x v="128"/>
    <x v="8"/>
    <x v="10"/>
    <x v="47"/>
    <n v="11"/>
    <n v="3.3"/>
    <n v="9"/>
  </r>
  <r>
    <x v="129"/>
    <x v="9"/>
    <x v="10"/>
    <x v="47"/>
    <n v="10"/>
    <n v="3.4"/>
    <n v="15"/>
  </r>
  <r>
    <x v="130"/>
    <x v="10"/>
    <x v="10"/>
    <x v="47"/>
    <n v="10"/>
    <n v="2.5"/>
    <n v="14"/>
  </r>
  <r>
    <x v="131"/>
    <x v="11"/>
    <x v="10"/>
    <x v="47"/>
    <n v="14"/>
    <n v="1.7"/>
    <n v="19"/>
  </r>
  <r>
    <x v="132"/>
    <x v="0"/>
    <x v="11"/>
    <x v="47"/>
    <n v="12"/>
    <n v="1.7"/>
    <n v="24"/>
  </r>
  <r>
    <x v="133"/>
    <x v="1"/>
    <x v="11"/>
    <x v="47"/>
    <n v="9"/>
    <n v="1.4"/>
    <n v="60"/>
  </r>
  <r>
    <x v="134"/>
    <x v="2"/>
    <x v="11"/>
    <x v="47"/>
    <n v="18"/>
    <n v="1.6"/>
    <n v="7"/>
  </r>
  <r>
    <x v="135"/>
    <x v="3"/>
    <x v="11"/>
    <x v="47"/>
    <n v="12"/>
    <n v="1.6"/>
    <n v="5"/>
  </r>
  <r>
    <x v="136"/>
    <x v="4"/>
    <x v="11"/>
    <x v="47"/>
    <n v="19"/>
    <n v="1.6"/>
    <n v="6"/>
  </r>
  <r>
    <x v="137"/>
    <x v="5"/>
    <x v="11"/>
    <x v="47"/>
    <n v="16"/>
    <n v="1.8"/>
    <n v="6"/>
  </r>
  <r>
    <x v="138"/>
    <x v="6"/>
    <x v="11"/>
    <x v="47"/>
    <n v="14"/>
    <n v="1.3"/>
    <n v="5"/>
  </r>
  <r>
    <x v="139"/>
    <x v="7"/>
    <x v="11"/>
    <x v="47"/>
    <n v="18"/>
    <n v="1.7"/>
    <n v="8"/>
  </r>
  <r>
    <x v="140"/>
    <x v="8"/>
    <x v="11"/>
    <x v="47"/>
    <n v="12"/>
    <n v="1.5"/>
    <n v="13"/>
  </r>
  <r>
    <x v="141"/>
    <x v="9"/>
    <x v="11"/>
    <x v="47"/>
    <n v="20"/>
    <n v="1.1000000000000001"/>
    <n v="7"/>
  </r>
  <r>
    <x v="142"/>
    <x v="10"/>
    <x v="11"/>
    <x v="47"/>
    <n v="20"/>
    <n v="1.2"/>
    <n v="17"/>
  </r>
  <r>
    <x v="143"/>
    <x v="11"/>
    <x v="11"/>
    <x v="47"/>
    <n v="15"/>
    <n v="1"/>
    <n v="7"/>
  </r>
  <r>
    <x v="144"/>
    <x v="0"/>
    <x v="12"/>
    <x v="47"/>
    <n v="13"/>
    <n v="1.3"/>
    <n v="12"/>
  </r>
  <r>
    <x v="145"/>
    <x v="1"/>
    <x v="12"/>
    <x v="47"/>
    <n v="6"/>
    <n v="0.6"/>
    <n v="7"/>
  </r>
  <r>
    <x v="146"/>
    <x v="2"/>
    <x v="12"/>
    <x v="47"/>
    <n v="21"/>
    <n v="0.9"/>
    <n v="20"/>
  </r>
  <r>
    <x v="147"/>
    <x v="3"/>
    <x v="12"/>
    <x v="47"/>
    <n v="13"/>
    <n v="0.4"/>
    <n v="8"/>
  </r>
  <r>
    <x v="148"/>
    <x v="4"/>
    <x v="12"/>
    <x v="47"/>
    <n v="21"/>
    <n v="0.4"/>
    <n v="7"/>
  </r>
  <r>
    <x v="149"/>
    <x v="5"/>
    <x v="12"/>
    <x v="47"/>
    <n v="15"/>
    <n v="0.7"/>
    <n v="7"/>
  </r>
  <r>
    <x v="150"/>
    <x v="6"/>
    <x v="12"/>
    <x v="47"/>
    <n v="10"/>
    <n v="1.1000000000000001"/>
    <n v="5"/>
  </r>
  <r>
    <x v="151"/>
    <x v="7"/>
    <x v="12"/>
    <x v="47"/>
    <n v="15"/>
    <n v="1.2"/>
    <n v="7"/>
  </r>
  <r>
    <x v="152"/>
    <x v="8"/>
    <x v="12"/>
    <x v="47"/>
    <n v="12"/>
    <n v="1.4"/>
    <n v="10"/>
  </r>
  <r>
    <x v="153"/>
    <x v="9"/>
    <x v="12"/>
    <x v="47"/>
    <n v="12"/>
    <n v="1.1000000000000001"/>
    <n v="13"/>
  </r>
  <r>
    <x v="154"/>
    <x v="10"/>
    <x v="12"/>
    <x v="47"/>
    <n v="12"/>
    <n v="1.1000000000000001"/>
    <n v="32"/>
  </r>
  <r>
    <x v="155"/>
    <x v="11"/>
    <x v="12"/>
    <x v="47"/>
    <n v="9"/>
    <n v="1"/>
    <n v="14"/>
  </r>
  <r>
    <x v="156"/>
    <x v="0"/>
    <x v="13"/>
    <x v="47"/>
    <n v="6"/>
    <n v="0.8"/>
    <n v="7"/>
  </r>
  <r>
    <x v="157"/>
    <x v="1"/>
    <x v="13"/>
    <x v="47"/>
    <n v="13"/>
    <n v="0.7"/>
    <n v="5"/>
  </r>
  <r>
    <x v="158"/>
    <x v="2"/>
    <x v="13"/>
    <x v="47"/>
    <n v="13"/>
    <n v="0.5"/>
    <n v="6"/>
  </r>
  <r>
    <x v="159"/>
    <x v="3"/>
    <x v="13"/>
    <x v="47"/>
    <n v="15"/>
    <n v="0.2"/>
    <n v="4"/>
  </r>
  <r>
    <x v="160"/>
    <x v="4"/>
    <x v="13"/>
    <x v="47"/>
    <n v="9"/>
    <n v="0.6"/>
    <n v="2"/>
  </r>
  <r>
    <x v="161"/>
    <x v="5"/>
    <x v="13"/>
    <x v="47"/>
    <n v="13"/>
    <n v="0.9"/>
    <n v="4"/>
  </r>
  <r>
    <x v="162"/>
    <x v="6"/>
    <x v="13"/>
    <x v="47"/>
    <n v="2"/>
    <n v="0.4"/>
    <n v="6"/>
  </r>
  <r>
    <x v="164"/>
    <x v="8"/>
    <x v="13"/>
    <x v="47"/>
    <n v="13"/>
    <n v="0.7"/>
    <n v="6"/>
  </r>
  <r>
    <x v="165"/>
    <x v="9"/>
    <x v="13"/>
    <x v="47"/>
    <n v="3"/>
    <n v="1.1000000000000001"/>
    <n v="11"/>
  </r>
  <r>
    <x v="0"/>
    <x v="0"/>
    <x v="0"/>
    <x v="48"/>
    <n v="8"/>
    <n v="2.4"/>
    <n v="38"/>
  </r>
  <r>
    <x v="1"/>
    <x v="1"/>
    <x v="0"/>
    <x v="48"/>
    <n v="3"/>
    <n v="3.1"/>
    <n v="49"/>
  </r>
  <r>
    <x v="2"/>
    <x v="2"/>
    <x v="0"/>
    <x v="48"/>
    <n v="11"/>
    <n v="2.8"/>
    <n v="45"/>
  </r>
  <r>
    <x v="3"/>
    <x v="3"/>
    <x v="0"/>
    <x v="48"/>
    <n v="17"/>
    <n v="2.9"/>
    <n v="22"/>
  </r>
  <r>
    <x v="4"/>
    <x v="4"/>
    <x v="0"/>
    <x v="48"/>
    <n v="18"/>
    <n v="3.2"/>
    <n v="17"/>
  </r>
  <r>
    <x v="5"/>
    <x v="5"/>
    <x v="0"/>
    <x v="48"/>
    <n v="10"/>
    <n v="3.8"/>
    <n v="24"/>
  </r>
  <r>
    <x v="6"/>
    <x v="6"/>
    <x v="0"/>
    <x v="48"/>
    <n v="12"/>
    <n v="4.0999999999999996"/>
    <n v="40"/>
  </r>
  <r>
    <x v="7"/>
    <x v="7"/>
    <x v="0"/>
    <x v="48"/>
    <n v="8"/>
    <n v="5"/>
    <n v="27"/>
  </r>
  <r>
    <x v="8"/>
    <x v="8"/>
    <x v="0"/>
    <x v="48"/>
    <n v="11"/>
    <n v="5"/>
    <n v="28"/>
  </r>
  <r>
    <x v="9"/>
    <x v="9"/>
    <x v="0"/>
    <x v="48"/>
    <n v="8"/>
    <n v="4.7"/>
    <n v="45"/>
  </r>
  <r>
    <x v="10"/>
    <x v="10"/>
    <x v="0"/>
    <x v="48"/>
    <n v="4"/>
    <n v="5.2"/>
    <n v="38"/>
  </r>
  <r>
    <x v="11"/>
    <x v="11"/>
    <x v="0"/>
    <x v="48"/>
    <n v="7"/>
    <n v="4.2"/>
    <n v="40"/>
  </r>
  <r>
    <x v="12"/>
    <x v="0"/>
    <x v="1"/>
    <x v="48"/>
    <n v="7"/>
    <n v="4.5999999999999996"/>
    <n v="39"/>
  </r>
  <r>
    <x v="13"/>
    <x v="1"/>
    <x v="1"/>
    <x v="48"/>
    <n v="8"/>
    <n v="4.4000000000000004"/>
    <n v="31"/>
  </r>
  <r>
    <x v="14"/>
    <x v="2"/>
    <x v="1"/>
    <x v="48"/>
    <n v="4"/>
    <n v="5.4"/>
    <n v="54"/>
  </r>
  <r>
    <x v="15"/>
    <x v="3"/>
    <x v="1"/>
    <x v="48"/>
    <n v="10"/>
    <n v="6.5"/>
    <n v="47"/>
  </r>
  <r>
    <x v="16"/>
    <x v="4"/>
    <x v="1"/>
    <x v="48"/>
    <n v="8"/>
    <n v="7.6"/>
    <n v="51"/>
  </r>
  <r>
    <x v="17"/>
    <x v="5"/>
    <x v="1"/>
    <x v="48"/>
    <n v="4"/>
    <n v="8.6"/>
    <n v="33"/>
  </r>
  <r>
    <x v="18"/>
    <x v="6"/>
    <x v="1"/>
    <x v="48"/>
    <n v="14"/>
    <n v="7"/>
    <n v="62"/>
  </r>
  <r>
    <x v="19"/>
    <x v="7"/>
    <x v="1"/>
    <x v="48"/>
    <n v="12"/>
    <n v="7.2"/>
    <n v="39"/>
  </r>
  <r>
    <x v="20"/>
    <x v="8"/>
    <x v="1"/>
    <x v="48"/>
    <n v="11"/>
    <n v="9.1999999999999993"/>
    <n v="83"/>
  </r>
  <r>
    <x v="21"/>
    <x v="9"/>
    <x v="1"/>
    <x v="48"/>
    <n v="5"/>
    <n v="9.1"/>
    <n v="125"/>
  </r>
  <r>
    <x v="22"/>
    <x v="10"/>
    <x v="1"/>
    <x v="48"/>
    <n v="5"/>
    <n v="8.1"/>
    <n v="112"/>
  </r>
  <r>
    <x v="23"/>
    <x v="11"/>
    <x v="1"/>
    <x v="48"/>
    <n v="3"/>
    <n v="6.9"/>
    <n v="87"/>
  </r>
  <r>
    <x v="24"/>
    <x v="0"/>
    <x v="2"/>
    <x v="48"/>
    <n v="4"/>
    <n v="6.6"/>
    <n v="87"/>
  </r>
  <r>
    <x v="25"/>
    <x v="1"/>
    <x v="2"/>
    <x v="48"/>
    <n v="5"/>
    <n v="8.9"/>
    <n v="37"/>
  </r>
  <r>
    <x v="26"/>
    <x v="2"/>
    <x v="2"/>
    <x v="48"/>
    <n v="7"/>
    <n v="9.3000000000000007"/>
    <n v="49"/>
  </r>
  <r>
    <x v="27"/>
    <x v="3"/>
    <x v="2"/>
    <x v="48"/>
    <n v="3"/>
    <n v="10.199999999999999"/>
    <n v="102"/>
  </r>
  <r>
    <x v="28"/>
    <x v="4"/>
    <x v="2"/>
    <x v="48"/>
    <n v="4"/>
    <n v="11.7"/>
    <n v="58"/>
  </r>
  <r>
    <x v="29"/>
    <x v="5"/>
    <x v="2"/>
    <x v="48"/>
    <n v="5"/>
    <n v="12.1"/>
    <n v="91"/>
  </r>
  <r>
    <x v="30"/>
    <x v="6"/>
    <x v="2"/>
    <x v="48"/>
    <n v="9"/>
    <n v="13.2"/>
    <n v="33"/>
  </r>
  <r>
    <x v="31"/>
    <x v="7"/>
    <x v="2"/>
    <x v="48"/>
    <n v="3"/>
    <n v="15.9"/>
    <n v="17"/>
  </r>
  <r>
    <x v="32"/>
    <x v="8"/>
    <x v="2"/>
    <x v="48"/>
    <n v="5"/>
    <n v="16.399999999999999"/>
    <n v="73"/>
  </r>
  <r>
    <x v="33"/>
    <x v="9"/>
    <x v="2"/>
    <x v="48"/>
    <n v="5"/>
    <n v="14.2"/>
    <n v="58"/>
  </r>
  <r>
    <x v="34"/>
    <x v="10"/>
    <x v="2"/>
    <x v="48"/>
    <n v="3"/>
    <n v="16.899999999999999"/>
    <n v="64"/>
  </r>
  <r>
    <x v="35"/>
    <x v="11"/>
    <x v="2"/>
    <x v="48"/>
    <n v="5"/>
    <n v="14.8"/>
    <n v="37"/>
  </r>
  <r>
    <x v="36"/>
    <x v="0"/>
    <x v="3"/>
    <x v="48"/>
    <n v="2"/>
    <n v="16.399999999999999"/>
    <n v="12"/>
  </r>
  <r>
    <x v="37"/>
    <x v="1"/>
    <x v="3"/>
    <x v="48"/>
    <n v="3"/>
    <n v="16"/>
    <n v="131"/>
  </r>
  <r>
    <x v="38"/>
    <x v="2"/>
    <x v="3"/>
    <x v="48"/>
    <n v="3"/>
    <n v="14.9"/>
    <n v="64"/>
  </r>
  <r>
    <x v="39"/>
    <x v="3"/>
    <x v="3"/>
    <x v="48"/>
    <n v="3"/>
    <n v="13.6"/>
    <n v="134"/>
  </r>
  <r>
    <x v="40"/>
    <x v="4"/>
    <x v="3"/>
    <x v="48"/>
    <n v="7"/>
    <n v="12.4"/>
    <n v="68"/>
  </r>
  <r>
    <x v="41"/>
    <x v="5"/>
    <x v="3"/>
    <x v="48"/>
    <n v="15"/>
    <n v="9.8000000000000007"/>
    <n v="128"/>
  </r>
  <r>
    <x v="42"/>
    <x v="6"/>
    <x v="3"/>
    <x v="48"/>
    <n v="6"/>
    <n v="11.7"/>
    <n v="76"/>
  </r>
  <r>
    <x v="43"/>
    <x v="7"/>
    <x v="3"/>
    <x v="48"/>
    <n v="7"/>
    <n v="13.1"/>
    <n v="48"/>
  </r>
  <r>
    <x v="44"/>
    <x v="8"/>
    <x v="3"/>
    <x v="48"/>
    <n v="7"/>
    <n v="12.2"/>
    <n v="40"/>
  </r>
  <r>
    <x v="45"/>
    <x v="9"/>
    <x v="3"/>
    <x v="48"/>
    <n v="4"/>
    <n v="11.2"/>
    <n v="84"/>
  </r>
  <r>
    <x v="46"/>
    <x v="10"/>
    <x v="3"/>
    <x v="48"/>
    <n v="6"/>
    <n v="10.4"/>
    <n v="71"/>
  </r>
  <r>
    <x v="47"/>
    <x v="11"/>
    <x v="3"/>
    <x v="48"/>
    <n v="7"/>
    <n v="10.199999999999999"/>
    <n v="59"/>
  </r>
  <r>
    <x v="48"/>
    <x v="0"/>
    <x v="4"/>
    <x v="48"/>
    <n v="4"/>
    <n v="10.1"/>
    <n v="9"/>
  </r>
  <r>
    <x v="49"/>
    <x v="1"/>
    <x v="4"/>
    <x v="48"/>
    <n v="3"/>
    <n v="8.6999999999999993"/>
    <n v="67"/>
  </r>
  <r>
    <x v="50"/>
    <x v="2"/>
    <x v="4"/>
    <x v="48"/>
    <n v="7"/>
    <n v="8.3000000000000007"/>
    <n v="38"/>
  </r>
  <r>
    <x v="51"/>
    <x v="3"/>
    <x v="4"/>
    <x v="48"/>
    <n v="5"/>
    <n v="8.6999999999999993"/>
    <n v="32"/>
  </r>
  <r>
    <x v="52"/>
    <x v="4"/>
    <x v="4"/>
    <x v="48"/>
    <n v="6"/>
    <n v="8.5"/>
    <n v="48"/>
  </r>
  <r>
    <x v="53"/>
    <x v="5"/>
    <x v="4"/>
    <x v="48"/>
    <n v="11"/>
    <n v="10.4"/>
    <n v="38"/>
  </r>
  <r>
    <x v="54"/>
    <x v="6"/>
    <x v="4"/>
    <x v="48"/>
    <n v="6"/>
    <n v="9.1999999999999993"/>
    <n v="60"/>
  </r>
  <r>
    <x v="55"/>
    <x v="7"/>
    <x v="4"/>
    <x v="48"/>
    <n v="3"/>
    <n v="8.3000000000000007"/>
    <n v="22"/>
  </r>
  <r>
    <x v="56"/>
    <x v="8"/>
    <x v="4"/>
    <x v="48"/>
    <n v="4"/>
    <n v="8.6"/>
    <n v="251"/>
  </r>
  <r>
    <x v="57"/>
    <x v="9"/>
    <x v="4"/>
    <x v="48"/>
    <n v="5"/>
    <n v="9.4"/>
    <n v="32"/>
  </r>
  <r>
    <x v="58"/>
    <x v="10"/>
    <x v="4"/>
    <x v="48"/>
    <n v="7"/>
    <n v="8.1"/>
    <n v="52"/>
  </r>
  <r>
    <x v="59"/>
    <x v="11"/>
    <x v="4"/>
    <x v="48"/>
    <n v="11"/>
    <n v="8.5"/>
    <n v="39"/>
  </r>
  <r>
    <x v="60"/>
    <x v="0"/>
    <x v="5"/>
    <x v="48"/>
    <n v="8"/>
    <n v="6.9"/>
    <n v="58"/>
  </r>
  <r>
    <x v="61"/>
    <x v="1"/>
    <x v="5"/>
    <x v="48"/>
    <n v="5"/>
    <n v="7.8"/>
    <n v="70"/>
  </r>
  <r>
    <x v="62"/>
    <x v="2"/>
    <x v="5"/>
    <x v="48"/>
    <n v="5"/>
    <n v="6.3"/>
    <n v="61"/>
  </r>
  <r>
    <x v="63"/>
    <x v="3"/>
    <x v="5"/>
    <x v="48"/>
    <n v="7"/>
    <n v="7.4"/>
    <n v="22"/>
  </r>
  <r>
    <x v="64"/>
    <x v="4"/>
    <x v="5"/>
    <x v="48"/>
    <n v="6"/>
    <n v="8"/>
    <n v="85"/>
  </r>
  <r>
    <x v="65"/>
    <x v="5"/>
    <x v="5"/>
    <x v="48"/>
    <n v="10"/>
    <n v="6.9"/>
    <n v="38"/>
  </r>
  <r>
    <x v="66"/>
    <x v="6"/>
    <x v="5"/>
    <x v="48"/>
    <n v="4"/>
    <n v="7.4"/>
    <n v="63"/>
  </r>
  <r>
    <x v="67"/>
    <x v="7"/>
    <x v="5"/>
    <x v="48"/>
    <n v="7"/>
    <n v="8.5"/>
    <n v="106"/>
  </r>
  <r>
    <x v="68"/>
    <x v="8"/>
    <x v="5"/>
    <x v="48"/>
    <n v="5"/>
    <n v="9"/>
    <n v="91"/>
  </r>
  <r>
    <x v="69"/>
    <x v="9"/>
    <x v="5"/>
    <x v="48"/>
    <n v="6"/>
    <n v="7.5"/>
    <n v="128"/>
  </r>
  <r>
    <x v="70"/>
    <x v="10"/>
    <x v="5"/>
    <x v="48"/>
    <n v="7"/>
    <n v="8.1"/>
    <n v="45"/>
  </r>
  <r>
    <x v="71"/>
    <x v="11"/>
    <x v="5"/>
    <x v="48"/>
    <n v="9"/>
    <n v="7.9"/>
    <n v="60"/>
  </r>
  <r>
    <x v="72"/>
    <x v="0"/>
    <x v="6"/>
    <x v="48"/>
    <n v="8"/>
    <n v="8.1999999999999993"/>
    <n v="55"/>
  </r>
  <r>
    <x v="73"/>
    <x v="1"/>
    <x v="6"/>
    <x v="48"/>
    <n v="5"/>
    <n v="7.4"/>
    <n v="28"/>
  </r>
  <r>
    <x v="74"/>
    <x v="2"/>
    <x v="6"/>
    <x v="48"/>
    <n v="6"/>
    <n v="7.4"/>
    <n v="66"/>
  </r>
  <r>
    <x v="75"/>
    <x v="3"/>
    <x v="6"/>
    <x v="48"/>
    <n v="8"/>
    <n v="7.3"/>
    <n v="49"/>
  </r>
  <r>
    <x v="76"/>
    <x v="4"/>
    <x v="6"/>
    <x v="48"/>
    <n v="6"/>
    <n v="6.1"/>
    <n v="23"/>
  </r>
  <r>
    <x v="77"/>
    <x v="5"/>
    <x v="6"/>
    <x v="48"/>
    <n v="10"/>
    <n v="6.7"/>
    <n v="43"/>
  </r>
  <r>
    <x v="78"/>
    <x v="6"/>
    <x v="6"/>
    <x v="48"/>
    <n v="9"/>
    <n v="5.7"/>
    <n v="48"/>
  </r>
  <r>
    <x v="79"/>
    <x v="7"/>
    <x v="6"/>
    <x v="48"/>
    <n v="7"/>
    <n v="7"/>
    <n v="28"/>
  </r>
  <r>
    <x v="80"/>
    <x v="8"/>
    <x v="6"/>
    <x v="48"/>
    <n v="4"/>
    <n v="6.6"/>
    <n v="54"/>
  </r>
  <r>
    <x v="81"/>
    <x v="9"/>
    <x v="6"/>
    <x v="48"/>
    <n v="9"/>
    <n v="6.5"/>
    <n v="35"/>
  </r>
  <r>
    <x v="82"/>
    <x v="10"/>
    <x v="6"/>
    <x v="48"/>
    <n v="6"/>
    <n v="6.3"/>
    <n v="44"/>
  </r>
  <r>
    <x v="83"/>
    <x v="11"/>
    <x v="6"/>
    <x v="48"/>
    <n v="3"/>
    <n v="6.3"/>
    <n v="20"/>
  </r>
  <r>
    <x v="84"/>
    <x v="0"/>
    <x v="7"/>
    <x v="48"/>
    <n v="7"/>
    <n v="5.4"/>
    <n v="38"/>
  </r>
  <r>
    <x v="85"/>
    <x v="1"/>
    <x v="7"/>
    <x v="48"/>
    <n v="4"/>
    <n v="4.9000000000000004"/>
    <n v="16"/>
  </r>
  <r>
    <x v="86"/>
    <x v="2"/>
    <x v="7"/>
    <x v="48"/>
    <n v="3"/>
    <n v="4.9000000000000004"/>
    <n v="11"/>
  </r>
  <r>
    <x v="87"/>
    <x v="3"/>
    <x v="7"/>
    <x v="48"/>
    <n v="6"/>
    <n v="4.0999999999999996"/>
    <n v="31"/>
  </r>
  <r>
    <x v="88"/>
    <x v="4"/>
    <x v="7"/>
    <x v="48"/>
    <n v="9"/>
    <n v="4.4000000000000004"/>
    <n v="45"/>
  </r>
  <r>
    <x v="89"/>
    <x v="5"/>
    <x v="7"/>
    <x v="48"/>
    <n v="14"/>
    <n v="4.0999999999999996"/>
    <n v="16"/>
  </r>
  <r>
    <x v="90"/>
    <x v="6"/>
    <x v="7"/>
    <x v="48"/>
    <n v="13"/>
    <n v="3.7"/>
    <n v="16"/>
  </r>
  <r>
    <x v="91"/>
    <x v="7"/>
    <x v="7"/>
    <x v="48"/>
    <n v="10"/>
    <n v="3.4"/>
    <n v="39"/>
  </r>
  <r>
    <x v="92"/>
    <x v="8"/>
    <x v="7"/>
    <x v="48"/>
    <n v="6"/>
    <n v="3.7"/>
    <n v="12"/>
  </r>
  <r>
    <x v="93"/>
    <x v="9"/>
    <x v="7"/>
    <x v="48"/>
    <n v="6"/>
    <n v="4"/>
    <n v="12"/>
  </r>
  <r>
    <x v="94"/>
    <x v="10"/>
    <x v="7"/>
    <x v="48"/>
    <n v="11"/>
    <n v="4.3"/>
    <n v="24"/>
  </r>
  <r>
    <x v="95"/>
    <x v="11"/>
    <x v="7"/>
    <x v="48"/>
    <n v="5"/>
    <n v="4.9000000000000004"/>
    <n v="36"/>
  </r>
  <r>
    <x v="96"/>
    <x v="0"/>
    <x v="8"/>
    <x v="48"/>
    <n v="5"/>
    <n v="4.2"/>
    <n v="35"/>
  </r>
  <r>
    <x v="97"/>
    <x v="1"/>
    <x v="8"/>
    <x v="48"/>
    <n v="5"/>
    <n v="4.9000000000000004"/>
    <n v="73"/>
  </r>
  <r>
    <x v="98"/>
    <x v="2"/>
    <x v="8"/>
    <x v="48"/>
    <n v="4"/>
    <n v="4"/>
    <n v="46"/>
  </r>
  <r>
    <x v="99"/>
    <x v="3"/>
    <x v="8"/>
    <x v="48"/>
    <n v="13"/>
    <n v="3.9"/>
    <n v="40"/>
  </r>
  <r>
    <x v="100"/>
    <x v="4"/>
    <x v="8"/>
    <x v="48"/>
    <n v="8"/>
    <n v="3.7"/>
    <n v="20"/>
  </r>
  <r>
    <x v="101"/>
    <x v="5"/>
    <x v="8"/>
    <x v="48"/>
    <n v="7"/>
    <n v="4.3"/>
    <n v="66"/>
  </r>
  <r>
    <x v="102"/>
    <x v="6"/>
    <x v="8"/>
    <x v="48"/>
    <n v="9"/>
    <n v="5"/>
    <n v="10"/>
  </r>
  <r>
    <x v="103"/>
    <x v="7"/>
    <x v="8"/>
    <x v="48"/>
    <n v="4"/>
    <n v="4.9000000000000004"/>
    <n v="61"/>
  </r>
  <r>
    <x v="104"/>
    <x v="8"/>
    <x v="8"/>
    <x v="48"/>
    <n v="10"/>
    <n v="5.4"/>
    <n v="20"/>
  </r>
  <r>
    <x v="105"/>
    <x v="9"/>
    <x v="8"/>
    <x v="48"/>
    <n v="12"/>
    <n v="5.7"/>
    <n v="46"/>
  </r>
  <r>
    <x v="106"/>
    <x v="10"/>
    <x v="8"/>
    <x v="48"/>
    <n v="4"/>
    <n v="5.3"/>
    <n v="17"/>
  </r>
  <r>
    <x v="107"/>
    <x v="11"/>
    <x v="8"/>
    <x v="48"/>
    <n v="12"/>
    <n v="4.5"/>
    <n v="24"/>
  </r>
  <r>
    <x v="108"/>
    <x v="0"/>
    <x v="9"/>
    <x v="48"/>
    <n v="5"/>
    <n v="4.4000000000000004"/>
    <n v="25"/>
  </r>
  <r>
    <x v="109"/>
    <x v="1"/>
    <x v="9"/>
    <x v="48"/>
    <n v="5"/>
    <n v="3.2"/>
    <n v="63"/>
  </r>
  <r>
    <x v="110"/>
    <x v="2"/>
    <x v="9"/>
    <x v="48"/>
    <n v="17"/>
    <n v="3.7"/>
    <n v="22"/>
  </r>
  <r>
    <x v="111"/>
    <x v="3"/>
    <x v="9"/>
    <x v="48"/>
    <n v="8"/>
    <n v="4"/>
    <n v="25"/>
  </r>
  <r>
    <x v="112"/>
    <x v="4"/>
    <x v="9"/>
    <x v="48"/>
    <n v="11"/>
    <n v="3.7"/>
    <n v="16"/>
  </r>
  <r>
    <x v="113"/>
    <x v="5"/>
    <x v="9"/>
    <x v="48"/>
    <n v="9"/>
    <n v="3"/>
    <n v="21"/>
  </r>
  <r>
    <x v="114"/>
    <x v="6"/>
    <x v="9"/>
    <x v="48"/>
    <n v="7"/>
    <n v="3.1"/>
    <n v="15"/>
  </r>
  <r>
    <x v="115"/>
    <x v="7"/>
    <x v="9"/>
    <x v="48"/>
    <n v="10"/>
    <n v="3.5"/>
    <n v="17"/>
  </r>
  <r>
    <x v="116"/>
    <x v="8"/>
    <x v="9"/>
    <x v="48"/>
    <n v="8"/>
    <n v="2.9"/>
    <n v="22"/>
  </r>
  <r>
    <x v="117"/>
    <x v="9"/>
    <x v="9"/>
    <x v="48"/>
    <n v="7"/>
    <n v="3.7"/>
    <n v="20"/>
  </r>
  <r>
    <x v="118"/>
    <x v="10"/>
    <x v="9"/>
    <x v="48"/>
    <n v="7"/>
    <n v="4.3"/>
    <n v="11"/>
  </r>
  <r>
    <x v="119"/>
    <x v="11"/>
    <x v="9"/>
    <x v="48"/>
    <n v="13"/>
    <n v="3"/>
    <n v="13"/>
  </r>
  <r>
    <x v="120"/>
    <x v="0"/>
    <x v="10"/>
    <x v="48"/>
    <n v="7"/>
    <n v="3.5"/>
    <n v="19"/>
  </r>
  <r>
    <x v="121"/>
    <x v="1"/>
    <x v="10"/>
    <x v="48"/>
    <n v="9"/>
    <n v="2.7"/>
    <n v="51"/>
  </r>
  <r>
    <x v="122"/>
    <x v="2"/>
    <x v="10"/>
    <x v="48"/>
    <n v="13"/>
    <n v="2.2999999999999998"/>
    <n v="30"/>
  </r>
  <r>
    <x v="123"/>
    <x v="3"/>
    <x v="10"/>
    <x v="48"/>
    <n v="18"/>
    <n v="2.2999999999999998"/>
    <n v="20"/>
  </r>
  <r>
    <x v="124"/>
    <x v="4"/>
    <x v="10"/>
    <x v="48"/>
    <n v="14"/>
    <n v="2.2000000000000002"/>
    <n v="7"/>
  </r>
  <r>
    <x v="125"/>
    <x v="5"/>
    <x v="10"/>
    <x v="48"/>
    <n v="10"/>
    <n v="2.2999999999999998"/>
    <n v="19"/>
  </r>
  <r>
    <x v="126"/>
    <x v="6"/>
    <x v="10"/>
    <x v="48"/>
    <n v="10"/>
    <n v="2.8"/>
    <n v="19"/>
  </r>
  <r>
    <x v="127"/>
    <x v="7"/>
    <x v="10"/>
    <x v="48"/>
    <n v="18"/>
    <n v="2.4"/>
    <n v="9"/>
  </r>
  <r>
    <x v="128"/>
    <x v="8"/>
    <x v="10"/>
    <x v="48"/>
    <n v="17"/>
    <n v="2.8"/>
    <n v="12"/>
  </r>
  <r>
    <x v="129"/>
    <x v="9"/>
    <x v="10"/>
    <x v="48"/>
    <n v="8"/>
    <n v="2.8"/>
    <n v="19"/>
  </r>
  <r>
    <x v="130"/>
    <x v="10"/>
    <x v="10"/>
    <x v="48"/>
    <n v="9"/>
    <n v="2"/>
    <n v="10"/>
  </r>
  <r>
    <x v="131"/>
    <x v="11"/>
    <x v="10"/>
    <x v="48"/>
    <n v="17"/>
    <n v="2"/>
    <n v="22"/>
  </r>
  <r>
    <x v="132"/>
    <x v="0"/>
    <x v="11"/>
    <x v="48"/>
    <n v="10"/>
    <n v="1.8"/>
    <n v="55"/>
  </r>
  <r>
    <x v="133"/>
    <x v="1"/>
    <x v="11"/>
    <x v="48"/>
    <n v="5"/>
    <n v="1.7"/>
    <n v="27"/>
  </r>
  <r>
    <x v="134"/>
    <x v="2"/>
    <x v="11"/>
    <x v="48"/>
    <n v="12"/>
    <n v="2.2000000000000002"/>
    <n v="11"/>
  </r>
  <r>
    <x v="135"/>
    <x v="3"/>
    <x v="11"/>
    <x v="48"/>
    <n v="7"/>
    <n v="2.1"/>
    <n v="4"/>
  </r>
  <r>
    <x v="136"/>
    <x v="4"/>
    <x v="11"/>
    <x v="48"/>
    <n v="14"/>
    <n v="1.4"/>
    <n v="10"/>
  </r>
  <r>
    <x v="137"/>
    <x v="5"/>
    <x v="11"/>
    <x v="48"/>
    <n v="11"/>
    <n v="1.7"/>
    <n v="48"/>
  </r>
  <r>
    <x v="138"/>
    <x v="6"/>
    <x v="11"/>
    <x v="48"/>
    <n v="12"/>
    <n v="2.2999999999999998"/>
    <n v="9"/>
  </r>
  <r>
    <x v="139"/>
    <x v="7"/>
    <x v="11"/>
    <x v="48"/>
    <n v="14"/>
    <n v="2.2999999999999998"/>
    <n v="9"/>
  </r>
  <r>
    <x v="140"/>
    <x v="8"/>
    <x v="11"/>
    <x v="48"/>
    <n v="8"/>
    <n v="2.2999999999999998"/>
    <n v="13"/>
  </r>
  <r>
    <x v="141"/>
    <x v="9"/>
    <x v="11"/>
    <x v="48"/>
    <n v="14"/>
    <n v="2"/>
    <n v="24"/>
  </r>
  <r>
    <x v="142"/>
    <x v="10"/>
    <x v="11"/>
    <x v="48"/>
    <n v="19"/>
    <n v="2"/>
    <n v="6"/>
  </r>
  <r>
    <x v="143"/>
    <x v="11"/>
    <x v="11"/>
    <x v="48"/>
    <n v="9"/>
    <n v="1.3"/>
    <n v="13"/>
  </r>
  <r>
    <x v="144"/>
    <x v="0"/>
    <x v="12"/>
    <x v="48"/>
    <n v="11"/>
    <n v="0.7"/>
    <n v="22"/>
  </r>
  <r>
    <x v="145"/>
    <x v="1"/>
    <x v="12"/>
    <x v="48"/>
    <n v="14"/>
    <n v="0.8"/>
    <n v="18"/>
  </r>
  <r>
    <x v="146"/>
    <x v="2"/>
    <x v="12"/>
    <x v="48"/>
    <n v="9"/>
    <n v="1.1000000000000001"/>
    <n v="4"/>
  </r>
  <r>
    <x v="147"/>
    <x v="3"/>
    <x v="12"/>
    <x v="48"/>
    <n v="13"/>
    <n v="0.9"/>
    <n v="5"/>
  </r>
  <r>
    <x v="148"/>
    <x v="4"/>
    <x v="12"/>
    <x v="48"/>
    <n v="17"/>
    <n v="0.6"/>
    <n v="5"/>
  </r>
  <r>
    <x v="149"/>
    <x v="5"/>
    <x v="12"/>
    <x v="48"/>
    <n v="11"/>
    <n v="0.7"/>
    <n v="5"/>
  </r>
  <r>
    <x v="150"/>
    <x v="6"/>
    <x v="12"/>
    <x v="48"/>
    <n v="16"/>
    <n v="0.9"/>
    <n v="6"/>
  </r>
  <r>
    <x v="151"/>
    <x v="7"/>
    <x v="12"/>
    <x v="48"/>
    <n v="9"/>
    <n v="1.2"/>
    <n v="16"/>
  </r>
  <r>
    <x v="152"/>
    <x v="8"/>
    <x v="12"/>
    <x v="48"/>
    <n v="8"/>
    <n v="1"/>
    <n v="11"/>
  </r>
  <r>
    <x v="153"/>
    <x v="9"/>
    <x v="12"/>
    <x v="48"/>
    <n v="11"/>
    <n v="1.2"/>
    <n v="6"/>
  </r>
  <r>
    <x v="154"/>
    <x v="10"/>
    <x v="12"/>
    <x v="48"/>
    <n v="9"/>
    <n v="1.5"/>
    <n v="13"/>
  </r>
  <r>
    <x v="155"/>
    <x v="11"/>
    <x v="12"/>
    <x v="48"/>
    <n v="8"/>
    <n v="1.4"/>
    <n v="17"/>
  </r>
  <r>
    <x v="156"/>
    <x v="0"/>
    <x v="13"/>
    <x v="48"/>
    <n v="6"/>
    <n v="1.5"/>
    <n v="19"/>
  </r>
  <r>
    <x v="157"/>
    <x v="1"/>
    <x v="13"/>
    <x v="48"/>
    <n v="8"/>
    <n v="0.5"/>
    <n v="20"/>
  </r>
  <r>
    <x v="158"/>
    <x v="2"/>
    <x v="13"/>
    <x v="48"/>
    <n v="7"/>
    <n v="0.9"/>
    <n v="4"/>
  </r>
  <r>
    <x v="159"/>
    <x v="3"/>
    <x v="13"/>
    <x v="48"/>
    <n v="12"/>
    <n v="1.2"/>
    <n v="5"/>
  </r>
  <r>
    <x v="160"/>
    <x v="4"/>
    <x v="13"/>
    <x v="48"/>
    <n v="8"/>
    <n v="0.8"/>
    <n v="5"/>
  </r>
  <r>
    <x v="161"/>
    <x v="5"/>
    <x v="13"/>
    <x v="48"/>
    <n v="11"/>
    <n v="1.4"/>
    <n v="7"/>
  </r>
  <r>
    <x v="162"/>
    <x v="6"/>
    <x v="13"/>
    <x v="48"/>
    <n v="12"/>
    <n v="1.9"/>
    <n v="11"/>
  </r>
  <r>
    <x v="164"/>
    <x v="8"/>
    <x v="13"/>
    <x v="48"/>
    <n v="19"/>
    <n v="1.8"/>
    <n v="7"/>
  </r>
  <r>
    <x v="165"/>
    <x v="9"/>
    <x v="13"/>
    <x v="48"/>
    <n v="18"/>
    <n v="1.4"/>
    <n v="13"/>
  </r>
  <r>
    <x v="0"/>
    <x v="0"/>
    <x v="0"/>
    <x v="49"/>
    <n v="6"/>
    <n v="1.8"/>
    <n v="54"/>
  </r>
  <r>
    <x v="1"/>
    <x v="1"/>
    <x v="0"/>
    <x v="49"/>
    <n v="9"/>
    <n v="1.9"/>
    <n v="19"/>
  </r>
  <r>
    <x v="2"/>
    <x v="2"/>
    <x v="0"/>
    <x v="49"/>
    <n v="8"/>
    <n v="2.6"/>
    <n v="28"/>
  </r>
  <r>
    <x v="3"/>
    <x v="3"/>
    <x v="0"/>
    <x v="49"/>
    <n v="8"/>
    <n v="3.8"/>
    <n v="31"/>
  </r>
  <r>
    <x v="4"/>
    <x v="4"/>
    <x v="0"/>
    <x v="49"/>
    <n v="6"/>
    <n v="4.9000000000000004"/>
    <n v="26"/>
  </r>
  <r>
    <x v="5"/>
    <x v="5"/>
    <x v="0"/>
    <x v="49"/>
    <n v="8"/>
    <n v="4.7"/>
    <n v="31"/>
  </r>
  <r>
    <x v="6"/>
    <x v="6"/>
    <x v="0"/>
    <x v="49"/>
    <n v="13"/>
    <n v="5.9"/>
    <n v="21"/>
  </r>
  <r>
    <x v="7"/>
    <x v="7"/>
    <x v="0"/>
    <x v="49"/>
    <n v="19"/>
    <n v="5.6"/>
    <n v="30"/>
  </r>
  <r>
    <x v="8"/>
    <x v="8"/>
    <x v="0"/>
    <x v="49"/>
    <n v="10"/>
    <n v="6"/>
    <n v="25"/>
  </r>
  <r>
    <x v="9"/>
    <x v="9"/>
    <x v="0"/>
    <x v="49"/>
    <n v="9"/>
    <n v="5.6"/>
    <n v="65"/>
  </r>
  <r>
    <x v="10"/>
    <x v="10"/>
    <x v="0"/>
    <x v="49"/>
    <n v="13"/>
    <n v="5.6"/>
    <n v="32"/>
  </r>
  <r>
    <x v="11"/>
    <x v="11"/>
    <x v="0"/>
    <x v="49"/>
    <n v="7"/>
    <n v="6.1"/>
    <n v="44"/>
  </r>
  <r>
    <x v="12"/>
    <x v="0"/>
    <x v="1"/>
    <x v="49"/>
    <n v="5"/>
    <n v="6.2"/>
    <n v="111"/>
  </r>
  <r>
    <x v="13"/>
    <x v="1"/>
    <x v="1"/>
    <x v="49"/>
    <n v="6"/>
    <n v="6.8"/>
    <n v="106"/>
  </r>
  <r>
    <x v="14"/>
    <x v="2"/>
    <x v="1"/>
    <x v="49"/>
    <n v="11"/>
    <n v="6.5"/>
    <n v="92"/>
  </r>
  <r>
    <x v="15"/>
    <x v="3"/>
    <x v="1"/>
    <x v="49"/>
    <n v="10"/>
    <n v="7.1"/>
    <n v="64"/>
  </r>
  <r>
    <x v="16"/>
    <x v="4"/>
    <x v="1"/>
    <x v="49"/>
    <n v="5"/>
    <n v="11"/>
    <n v="126"/>
  </r>
  <r>
    <x v="17"/>
    <x v="5"/>
    <x v="1"/>
    <x v="49"/>
    <n v="11"/>
    <n v="12.2"/>
    <n v="56"/>
  </r>
  <r>
    <x v="18"/>
    <x v="6"/>
    <x v="1"/>
    <x v="49"/>
    <n v="8"/>
    <n v="13.4"/>
    <n v="38"/>
  </r>
  <r>
    <x v="19"/>
    <x v="7"/>
    <x v="1"/>
    <x v="49"/>
    <n v="9"/>
    <n v="14.9"/>
    <n v="39"/>
  </r>
  <r>
    <x v="20"/>
    <x v="8"/>
    <x v="1"/>
    <x v="49"/>
    <n v="9"/>
    <n v="15.5"/>
    <n v="69"/>
  </r>
  <r>
    <x v="21"/>
    <x v="9"/>
    <x v="1"/>
    <x v="49"/>
    <n v="5"/>
    <n v="15.3"/>
    <n v="25"/>
  </r>
  <r>
    <x v="22"/>
    <x v="10"/>
    <x v="1"/>
    <x v="49"/>
    <n v="6"/>
    <n v="15.2"/>
    <n v="56"/>
  </r>
  <r>
    <x v="23"/>
    <x v="11"/>
    <x v="1"/>
    <x v="49"/>
    <n v="12"/>
    <n v="10.8"/>
    <n v="104"/>
  </r>
  <r>
    <x v="24"/>
    <x v="0"/>
    <x v="2"/>
    <x v="49"/>
    <n v="3"/>
    <n v="12.4"/>
    <n v="60"/>
  </r>
  <r>
    <x v="25"/>
    <x v="1"/>
    <x v="2"/>
    <x v="49"/>
    <n v="2"/>
    <n v="14.8"/>
    <n v="151"/>
  </r>
  <r>
    <x v="26"/>
    <x v="2"/>
    <x v="2"/>
    <x v="49"/>
    <n v="2"/>
    <n v="16.899999999999999"/>
    <n v="127"/>
  </r>
  <r>
    <x v="27"/>
    <x v="3"/>
    <x v="2"/>
    <x v="49"/>
    <n v="5"/>
    <n v="17.7"/>
    <n v="22"/>
  </r>
  <r>
    <x v="28"/>
    <x v="4"/>
    <x v="2"/>
    <x v="49"/>
    <n v="4"/>
    <n v="15.3"/>
    <n v="42"/>
  </r>
  <r>
    <x v="29"/>
    <x v="5"/>
    <x v="2"/>
    <x v="49"/>
    <n v="4"/>
    <n v="16.399999999999999"/>
    <n v="70"/>
  </r>
  <r>
    <x v="30"/>
    <x v="6"/>
    <x v="2"/>
    <x v="49"/>
    <n v="5"/>
    <n v="15.7"/>
    <n v="58"/>
  </r>
  <r>
    <x v="31"/>
    <x v="7"/>
    <x v="2"/>
    <x v="49"/>
    <n v="10"/>
    <n v="16.5"/>
    <n v="29"/>
  </r>
  <r>
    <x v="32"/>
    <x v="8"/>
    <x v="2"/>
    <x v="49"/>
    <n v="5"/>
    <n v="17.8"/>
    <n v="95"/>
  </r>
  <r>
    <x v="33"/>
    <x v="9"/>
    <x v="2"/>
    <x v="49"/>
    <n v="1"/>
    <n v="18.2"/>
    <n v="64"/>
  </r>
  <r>
    <x v="34"/>
    <x v="10"/>
    <x v="2"/>
    <x v="49"/>
    <n v="6"/>
    <n v="18.5"/>
    <n v="52"/>
  </r>
  <r>
    <x v="35"/>
    <x v="11"/>
    <x v="2"/>
    <x v="49"/>
    <n v="6"/>
    <n v="19.399999999999999"/>
    <n v="116"/>
  </r>
  <r>
    <x v="36"/>
    <x v="0"/>
    <x v="3"/>
    <x v="49"/>
    <n v="2"/>
    <n v="13.7"/>
    <n v="143"/>
  </r>
  <r>
    <x v="37"/>
    <x v="1"/>
    <x v="3"/>
    <x v="49"/>
    <n v="10"/>
    <n v="12.6"/>
    <n v="89"/>
  </r>
  <r>
    <x v="38"/>
    <x v="2"/>
    <x v="3"/>
    <x v="49"/>
    <n v="10"/>
    <n v="13.7"/>
    <n v="49"/>
  </r>
  <r>
    <x v="39"/>
    <x v="3"/>
    <x v="3"/>
    <x v="49"/>
    <n v="6"/>
    <n v="12.4"/>
    <n v="70"/>
  </r>
  <r>
    <x v="40"/>
    <x v="4"/>
    <x v="3"/>
    <x v="49"/>
    <n v="5"/>
    <n v="9.6"/>
    <n v="40"/>
  </r>
  <r>
    <x v="41"/>
    <x v="5"/>
    <x v="3"/>
    <x v="49"/>
    <n v="11"/>
    <n v="8.8000000000000007"/>
    <n v="24"/>
  </r>
  <r>
    <x v="42"/>
    <x v="6"/>
    <x v="3"/>
    <x v="49"/>
    <n v="14"/>
    <n v="9.1"/>
    <n v="47"/>
  </r>
  <r>
    <x v="43"/>
    <x v="7"/>
    <x v="3"/>
    <x v="49"/>
    <n v="8"/>
    <n v="8"/>
    <n v="20"/>
  </r>
  <r>
    <x v="44"/>
    <x v="8"/>
    <x v="3"/>
    <x v="49"/>
    <n v="7"/>
    <n v="7.7"/>
    <n v="42"/>
  </r>
  <r>
    <x v="45"/>
    <x v="9"/>
    <x v="3"/>
    <x v="49"/>
    <n v="9"/>
    <n v="7.1"/>
    <n v="35"/>
  </r>
  <r>
    <x v="46"/>
    <x v="10"/>
    <x v="3"/>
    <x v="49"/>
    <n v="4"/>
    <n v="5.5"/>
    <n v="25"/>
  </r>
  <r>
    <x v="47"/>
    <x v="11"/>
    <x v="3"/>
    <x v="49"/>
    <n v="7"/>
    <n v="4.5"/>
    <n v="34"/>
  </r>
  <r>
    <x v="48"/>
    <x v="0"/>
    <x v="4"/>
    <x v="49"/>
    <n v="2"/>
    <n v="5.9"/>
    <n v="51"/>
  </r>
  <r>
    <x v="49"/>
    <x v="1"/>
    <x v="4"/>
    <x v="49"/>
    <n v="5"/>
    <n v="5.8"/>
    <n v="36"/>
  </r>
  <r>
    <x v="50"/>
    <x v="2"/>
    <x v="4"/>
    <x v="49"/>
    <n v="12"/>
    <n v="6.1"/>
    <n v="53"/>
  </r>
  <r>
    <x v="51"/>
    <x v="3"/>
    <x v="4"/>
    <x v="49"/>
    <n v="5"/>
    <n v="7.5"/>
    <n v="34"/>
  </r>
  <r>
    <x v="52"/>
    <x v="4"/>
    <x v="4"/>
    <x v="49"/>
    <n v="3"/>
    <n v="8.4"/>
    <n v="104"/>
  </r>
  <r>
    <x v="53"/>
    <x v="5"/>
    <x v="4"/>
    <x v="49"/>
    <n v="9"/>
    <n v="9.4"/>
    <n v="19"/>
  </r>
  <r>
    <x v="54"/>
    <x v="6"/>
    <x v="4"/>
    <x v="49"/>
    <n v="3"/>
    <n v="10.3"/>
    <n v="111"/>
  </r>
  <r>
    <x v="55"/>
    <x v="7"/>
    <x v="4"/>
    <x v="49"/>
    <n v="4"/>
    <n v="11"/>
    <n v="96"/>
  </r>
  <r>
    <x v="56"/>
    <x v="8"/>
    <x v="4"/>
    <x v="49"/>
    <n v="6"/>
    <n v="10.8"/>
    <n v="73"/>
  </r>
  <r>
    <x v="57"/>
    <x v="9"/>
    <x v="4"/>
    <x v="49"/>
    <n v="3"/>
    <n v="10.8"/>
    <n v="74"/>
  </r>
  <r>
    <x v="58"/>
    <x v="10"/>
    <x v="4"/>
    <x v="49"/>
    <n v="10"/>
    <n v="10.7"/>
    <n v="46"/>
  </r>
  <r>
    <x v="59"/>
    <x v="11"/>
    <x v="4"/>
    <x v="49"/>
    <n v="7"/>
    <n v="11.3"/>
    <n v="24"/>
  </r>
  <r>
    <x v="60"/>
    <x v="0"/>
    <x v="5"/>
    <x v="49"/>
    <n v="2"/>
    <n v="13.8"/>
    <n v="89"/>
  </r>
  <r>
    <x v="61"/>
    <x v="1"/>
    <x v="5"/>
    <x v="49"/>
    <n v="2"/>
    <n v="12.9"/>
    <n v="221"/>
  </r>
  <r>
    <x v="62"/>
    <x v="2"/>
    <x v="5"/>
    <x v="49"/>
    <n v="4"/>
    <n v="13.8"/>
    <n v="97"/>
  </r>
  <r>
    <x v="63"/>
    <x v="3"/>
    <x v="5"/>
    <x v="49"/>
    <n v="7"/>
    <n v="12.3"/>
    <n v="27"/>
  </r>
  <r>
    <x v="64"/>
    <x v="4"/>
    <x v="5"/>
    <x v="49"/>
    <n v="8"/>
    <n v="13"/>
    <n v="21"/>
  </r>
  <r>
    <x v="65"/>
    <x v="5"/>
    <x v="5"/>
    <x v="49"/>
    <n v="10"/>
    <n v="14.1"/>
    <n v="35"/>
  </r>
  <r>
    <x v="66"/>
    <x v="6"/>
    <x v="5"/>
    <x v="49"/>
    <n v="8"/>
    <n v="10.7"/>
    <n v="59"/>
  </r>
  <r>
    <x v="67"/>
    <x v="7"/>
    <x v="5"/>
    <x v="49"/>
    <n v="9"/>
    <n v="12.6"/>
    <n v="30"/>
  </r>
  <r>
    <x v="68"/>
    <x v="8"/>
    <x v="5"/>
    <x v="49"/>
    <n v="12"/>
    <n v="10.9"/>
    <n v="103"/>
  </r>
  <r>
    <x v="69"/>
    <x v="9"/>
    <x v="5"/>
    <x v="49"/>
    <n v="8"/>
    <n v="11.7"/>
    <n v="53"/>
  </r>
  <r>
    <x v="70"/>
    <x v="10"/>
    <x v="5"/>
    <x v="49"/>
    <n v="4"/>
    <n v="10.5"/>
    <n v="81"/>
  </r>
  <r>
    <x v="71"/>
    <x v="11"/>
    <x v="5"/>
    <x v="49"/>
    <n v="13"/>
    <n v="9.6"/>
    <n v="27"/>
  </r>
  <r>
    <x v="72"/>
    <x v="0"/>
    <x v="6"/>
    <x v="49"/>
    <n v="5"/>
    <n v="7.8"/>
    <n v="53"/>
  </r>
  <r>
    <x v="73"/>
    <x v="1"/>
    <x v="6"/>
    <x v="49"/>
    <n v="10"/>
    <n v="7.3"/>
    <n v="47"/>
  </r>
  <r>
    <x v="74"/>
    <x v="2"/>
    <x v="6"/>
    <x v="49"/>
    <n v="9"/>
    <n v="5.7"/>
    <n v="33"/>
  </r>
  <r>
    <x v="75"/>
    <x v="3"/>
    <x v="6"/>
    <x v="49"/>
    <n v="2"/>
    <n v="6.1"/>
    <n v="56"/>
  </r>
  <r>
    <x v="76"/>
    <x v="4"/>
    <x v="6"/>
    <x v="49"/>
    <n v="11"/>
    <n v="5.3"/>
    <n v="35"/>
  </r>
  <r>
    <x v="77"/>
    <x v="5"/>
    <x v="6"/>
    <x v="49"/>
    <n v="10"/>
    <n v="5.7"/>
    <n v="39"/>
  </r>
  <r>
    <x v="78"/>
    <x v="6"/>
    <x v="6"/>
    <x v="49"/>
    <n v="3"/>
    <n v="5.4"/>
    <n v="60"/>
  </r>
  <r>
    <x v="79"/>
    <x v="7"/>
    <x v="6"/>
    <x v="49"/>
    <n v="6"/>
    <n v="5.5"/>
    <n v="57"/>
  </r>
  <r>
    <x v="80"/>
    <x v="8"/>
    <x v="6"/>
    <x v="49"/>
    <n v="4"/>
    <n v="5.8"/>
    <n v="30"/>
  </r>
  <r>
    <x v="81"/>
    <x v="9"/>
    <x v="6"/>
    <x v="49"/>
    <n v="6"/>
    <n v="5.6"/>
    <n v="39"/>
  </r>
  <r>
    <x v="82"/>
    <x v="10"/>
    <x v="6"/>
    <x v="49"/>
    <n v="6"/>
    <n v="6.1"/>
    <n v="15"/>
  </r>
  <r>
    <x v="83"/>
    <x v="11"/>
    <x v="6"/>
    <x v="49"/>
    <n v="6"/>
    <n v="5.9"/>
    <n v="46"/>
  </r>
  <r>
    <x v="84"/>
    <x v="0"/>
    <x v="7"/>
    <x v="49"/>
    <n v="5"/>
    <n v="5.7"/>
    <n v="49"/>
  </r>
  <r>
    <x v="85"/>
    <x v="1"/>
    <x v="7"/>
    <x v="49"/>
    <n v="7"/>
    <n v="5.2"/>
    <n v="21"/>
  </r>
  <r>
    <x v="86"/>
    <x v="2"/>
    <x v="7"/>
    <x v="49"/>
    <n v="11"/>
    <n v="4.9000000000000004"/>
    <n v="21"/>
  </r>
  <r>
    <x v="87"/>
    <x v="3"/>
    <x v="7"/>
    <x v="49"/>
    <n v="6"/>
    <n v="5.5"/>
    <n v="146"/>
  </r>
  <r>
    <x v="88"/>
    <x v="4"/>
    <x v="7"/>
    <x v="49"/>
    <n v="6"/>
    <n v="3.9"/>
    <n v="25"/>
  </r>
  <r>
    <x v="89"/>
    <x v="5"/>
    <x v="7"/>
    <x v="49"/>
    <n v="12"/>
    <n v="4.8"/>
    <n v="30"/>
  </r>
  <r>
    <x v="90"/>
    <x v="6"/>
    <x v="7"/>
    <x v="49"/>
    <n v="10"/>
    <n v="5"/>
    <n v="6"/>
  </r>
  <r>
    <x v="91"/>
    <x v="7"/>
    <x v="7"/>
    <x v="49"/>
    <n v="10"/>
    <n v="5.0999999999999996"/>
    <n v="9"/>
  </r>
  <r>
    <x v="92"/>
    <x v="8"/>
    <x v="7"/>
    <x v="49"/>
    <n v="8"/>
    <n v="5.6"/>
    <n v="12"/>
  </r>
  <r>
    <x v="93"/>
    <x v="9"/>
    <x v="7"/>
    <x v="49"/>
    <n v="7"/>
    <n v="5.6"/>
    <n v="24"/>
  </r>
  <r>
    <x v="94"/>
    <x v="10"/>
    <x v="7"/>
    <x v="49"/>
    <n v="10"/>
    <n v="5.6"/>
    <n v="27"/>
  </r>
  <r>
    <x v="95"/>
    <x v="11"/>
    <x v="7"/>
    <x v="49"/>
    <n v="8"/>
    <n v="4.9000000000000004"/>
    <n v="26"/>
  </r>
  <r>
    <x v="96"/>
    <x v="0"/>
    <x v="8"/>
    <x v="49"/>
    <n v="8"/>
    <n v="4.2"/>
    <n v="31"/>
  </r>
  <r>
    <x v="97"/>
    <x v="1"/>
    <x v="8"/>
    <x v="49"/>
    <n v="12"/>
    <n v="5.0999999999999996"/>
    <n v="27"/>
  </r>
  <r>
    <x v="98"/>
    <x v="2"/>
    <x v="8"/>
    <x v="49"/>
    <n v="6"/>
    <n v="5.0999999999999996"/>
    <n v="8"/>
  </r>
  <r>
    <x v="99"/>
    <x v="3"/>
    <x v="8"/>
    <x v="49"/>
    <n v="7"/>
    <n v="5.5"/>
    <n v="9"/>
  </r>
  <r>
    <x v="100"/>
    <x v="4"/>
    <x v="8"/>
    <x v="49"/>
    <n v="12"/>
    <n v="5.8"/>
    <n v="21"/>
  </r>
  <r>
    <x v="101"/>
    <x v="5"/>
    <x v="8"/>
    <x v="49"/>
    <n v="8"/>
    <n v="5.8"/>
    <n v="28"/>
  </r>
  <r>
    <x v="102"/>
    <x v="6"/>
    <x v="8"/>
    <x v="49"/>
    <n v="10"/>
    <n v="6.2"/>
    <n v="20"/>
  </r>
  <r>
    <x v="103"/>
    <x v="7"/>
    <x v="8"/>
    <x v="49"/>
    <n v="13"/>
    <n v="4.7"/>
    <n v="50"/>
  </r>
  <r>
    <x v="104"/>
    <x v="8"/>
    <x v="8"/>
    <x v="49"/>
    <n v="16"/>
    <n v="4.5999999999999996"/>
    <n v="34"/>
  </r>
  <r>
    <x v="105"/>
    <x v="9"/>
    <x v="8"/>
    <x v="49"/>
    <n v="8"/>
    <n v="3.9"/>
    <n v="15"/>
  </r>
  <r>
    <x v="106"/>
    <x v="10"/>
    <x v="8"/>
    <x v="49"/>
    <n v="11"/>
    <n v="4"/>
    <n v="29"/>
  </r>
  <r>
    <x v="107"/>
    <x v="11"/>
    <x v="8"/>
    <x v="49"/>
    <n v="16"/>
    <n v="3.1"/>
    <n v="16"/>
  </r>
  <r>
    <x v="108"/>
    <x v="0"/>
    <x v="9"/>
    <x v="49"/>
    <n v="8"/>
    <n v="3.3"/>
    <n v="23"/>
  </r>
  <r>
    <x v="109"/>
    <x v="1"/>
    <x v="9"/>
    <x v="49"/>
    <n v="6"/>
    <n v="3.3"/>
    <n v="55"/>
  </r>
  <r>
    <x v="110"/>
    <x v="2"/>
    <x v="9"/>
    <x v="49"/>
    <n v="8"/>
    <n v="3.3"/>
    <n v="27"/>
  </r>
  <r>
    <x v="111"/>
    <x v="3"/>
    <x v="9"/>
    <x v="49"/>
    <n v="6"/>
    <n v="3.2"/>
    <n v="13"/>
  </r>
  <r>
    <x v="112"/>
    <x v="4"/>
    <x v="9"/>
    <x v="49"/>
    <n v="6"/>
    <n v="4.4000000000000004"/>
    <n v="16"/>
  </r>
  <r>
    <x v="113"/>
    <x v="5"/>
    <x v="9"/>
    <x v="49"/>
    <n v="14"/>
    <n v="4.5999999999999996"/>
    <n v="11"/>
  </r>
  <r>
    <x v="114"/>
    <x v="6"/>
    <x v="9"/>
    <x v="49"/>
    <n v="11"/>
    <n v="4.2"/>
    <n v="10"/>
  </r>
  <r>
    <x v="115"/>
    <x v="7"/>
    <x v="9"/>
    <x v="49"/>
    <n v="8"/>
    <n v="3.8"/>
    <n v="24"/>
  </r>
  <r>
    <x v="116"/>
    <x v="8"/>
    <x v="9"/>
    <x v="49"/>
    <n v="14"/>
    <n v="4"/>
    <n v="15"/>
  </r>
  <r>
    <x v="117"/>
    <x v="9"/>
    <x v="9"/>
    <x v="49"/>
    <n v="13"/>
    <n v="4.0999999999999996"/>
    <n v="5"/>
  </r>
  <r>
    <x v="118"/>
    <x v="10"/>
    <x v="9"/>
    <x v="49"/>
    <n v="9"/>
    <n v="3.9"/>
    <n v="12"/>
  </r>
  <r>
    <x v="119"/>
    <x v="11"/>
    <x v="9"/>
    <x v="49"/>
    <n v="8"/>
    <n v="3.2"/>
    <n v="12"/>
  </r>
  <r>
    <x v="120"/>
    <x v="0"/>
    <x v="10"/>
    <x v="49"/>
    <n v="13"/>
    <n v="2.6"/>
    <n v="25"/>
  </r>
  <r>
    <x v="121"/>
    <x v="1"/>
    <x v="10"/>
    <x v="49"/>
    <n v="10"/>
    <n v="2.6"/>
    <n v="37"/>
  </r>
  <r>
    <x v="122"/>
    <x v="2"/>
    <x v="10"/>
    <x v="49"/>
    <n v="12"/>
    <n v="2.8"/>
    <n v="31"/>
  </r>
  <r>
    <x v="123"/>
    <x v="3"/>
    <x v="10"/>
    <x v="49"/>
    <n v="9"/>
    <n v="2.7"/>
    <n v="24"/>
  </r>
  <r>
    <x v="124"/>
    <x v="4"/>
    <x v="10"/>
    <x v="49"/>
    <n v="12"/>
    <n v="2.9"/>
    <n v="8"/>
  </r>
  <r>
    <x v="125"/>
    <x v="5"/>
    <x v="10"/>
    <x v="49"/>
    <n v="9"/>
    <n v="3.1"/>
    <n v="6"/>
  </r>
  <r>
    <x v="126"/>
    <x v="6"/>
    <x v="10"/>
    <x v="49"/>
    <n v="10"/>
    <n v="2.9"/>
    <n v="17"/>
  </r>
  <r>
    <x v="127"/>
    <x v="7"/>
    <x v="10"/>
    <x v="49"/>
    <n v="16"/>
    <n v="3"/>
    <n v="8"/>
  </r>
  <r>
    <x v="128"/>
    <x v="8"/>
    <x v="10"/>
    <x v="49"/>
    <n v="15"/>
    <n v="2.4"/>
    <n v="23"/>
  </r>
  <r>
    <x v="129"/>
    <x v="9"/>
    <x v="10"/>
    <x v="49"/>
    <n v="9"/>
    <n v="2.7"/>
    <n v="23"/>
  </r>
  <r>
    <x v="130"/>
    <x v="10"/>
    <x v="10"/>
    <x v="49"/>
    <n v="10"/>
    <n v="2.2000000000000002"/>
    <n v="18"/>
  </r>
  <r>
    <x v="131"/>
    <x v="11"/>
    <x v="10"/>
    <x v="49"/>
    <n v="13"/>
    <n v="1.5"/>
    <n v="23"/>
  </r>
  <r>
    <x v="132"/>
    <x v="0"/>
    <x v="11"/>
    <x v="49"/>
    <n v="21"/>
    <n v="1.6"/>
    <n v="18"/>
  </r>
  <r>
    <x v="133"/>
    <x v="1"/>
    <x v="11"/>
    <x v="49"/>
    <n v="8"/>
    <n v="1.1000000000000001"/>
    <n v="15"/>
  </r>
  <r>
    <x v="134"/>
    <x v="2"/>
    <x v="11"/>
    <x v="49"/>
    <n v="8"/>
    <n v="1.4"/>
    <n v="7"/>
  </r>
  <r>
    <x v="135"/>
    <x v="3"/>
    <x v="11"/>
    <x v="49"/>
    <n v="16"/>
    <n v="1.6"/>
    <n v="17"/>
  </r>
  <r>
    <x v="136"/>
    <x v="4"/>
    <x v="11"/>
    <x v="49"/>
    <n v="19"/>
    <n v="1.8"/>
    <n v="5"/>
  </r>
  <r>
    <x v="137"/>
    <x v="5"/>
    <x v="11"/>
    <x v="49"/>
    <n v="19"/>
    <n v="1.8"/>
    <n v="8"/>
  </r>
  <r>
    <x v="138"/>
    <x v="6"/>
    <x v="11"/>
    <x v="49"/>
    <n v="10"/>
    <n v="2.2999999999999998"/>
    <n v="8"/>
  </r>
  <r>
    <x v="139"/>
    <x v="7"/>
    <x v="11"/>
    <x v="49"/>
    <n v="18"/>
    <n v="2.6"/>
    <n v="11"/>
  </r>
  <r>
    <x v="140"/>
    <x v="8"/>
    <x v="11"/>
    <x v="49"/>
    <n v="13"/>
    <n v="2.1"/>
    <n v="7"/>
  </r>
  <r>
    <x v="141"/>
    <x v="9"/>
    <x v="11"/>
    <x v="49"/>
    <n v="16"/>
    <n v="2.2999999999999998"/>
    <n v="20"/>
  </r>
  <r>
    <x v="142"/>
    <x v="10"/>
    <x v="11"/>
    <x v="49"/>
    <n v="6"/>
    <n v="1.9"/>
    <n v="32"/>
  </r>
  <r>
    <x v="143"/>
    <x v="11"/>
    <x v="11"/>
    <x v="49"/>
    <n v="11"/>
    <n v="1.3"/>
    <n v="40"/>
  </r>
  <r>
    <x v="144"/>
    <x v="0"/>
    <x v="12"/>
    <x v="49"/>
    <n v="11"/>
    <n v="1.7"/>
    <n v="48"/>
  </r>
  <r>
    <x v="145"/>
    <x v="1"/>
    <x v="12"/>
    <x v="49"/>
    <n v="8"/>
    <n v="1.7"/>
    <n v="7"/>
  </r>
  <r>
    <x v="146"/>
    <x v="2"/>
    <x v="12"/>
    <x v="49"/>
    <n v="11"/>
    <n v="1.3"/>
    <n v="5"/>
  </r>
  <r>
    <x v="147"/>
    <x v="3"/>
    <x v="12"/>
    <x v="49"/>
    <n v="16"/>
    <n v="0.9"/>
    <n v="11"/>
  </r>
  <r>
    <x v="148"/>
    <x v="4"/>
    <x v="12"/>
    <x v="49"/>
    <n v="13"/>
    <n v="1.4"/>
    <n v="7"/>
  </r>
  <r>
    <x v="149"/>
    <x v="5"/>
    <x v="12"/>
    <x v="49"/>
    <n v="12"/>
    <n v="2"/>
    <n v="5"/>
  </r>
  <r>
    <x v="150"/>
    <x v="6"/>
    <x v="12"/>
    <x v="49"/>
    <n v="18"/>
    <n v="1.8"/>
    <n v="6"/>
  </r>
  <r>
    <x v="151"/>
    <x v="7"/>
    <x v="12"/>
    <x v="49"/>
    <n v="16"/>
    <n v="1.7"/>
    <n v="6"/>
  </r>
  <r>
    <x v="152"/>
    <x v="8"/>
    <x v="12"/>
    <x v="49"/>
    <n v="13"/>
    <n v="1.9"/>
    <n v="15"/>
  </r>
  <r>
    <x v="153"/>
    <x v="9"/>
    <x v="12"/>
    <x v="49"/>
    <n v="10"/>
    <n v="2"/>
    <n v="12"/>
  </r>
  <r>
    <x v="154"/>
    <x v="10"/>
    <x v="12"/>
    <x v="49"/>
    <n v="18"/>
    <n v="1.6"/>
    <n v="14"/>
  </r>
  <r>
    <x v="155"/>
    <x v="11"/>
    <x v="12"/>
    <x v="49"/>
    <n v="4"/>
    <n v="1.3"/>
    <n v="35"/>
  </r>
  <r>
    <x v="156"/>
    <x v="0"/>
    <x v="13"/>
    <x v="49"/>
    <n v="8"/>
    <n v="1.3"/>
    <n v="24"/>
  </r>
  <r>
    <x v="157"/>
    <x v="1"/>
    <x v="13"/>
    <x v="49"/>
    <n v="9"/>
    <n v="1.1000000000000001"/>
    <n v="16"/>
  </r>
  <r>
    <x v="158"/>
    <x v="2"/>
    <x v="13"/>
    <x v="49"/>
    <n v="6"/>
    <n v="1.1000000000000001"/>
    <n v="6"/>
  </r>
  <r>
    <x v="159"/>
    <x v="3"/>
    <x v="13"/>
    <x v="49"/>
    <n v="11"/>
    <n v="1.1000000000000001"/>
    <n v="7"/>
  </r>
  <r>
    <x v="160"/>
    <x v="4"/>
    <x v="13"/>
    <x v="49"/>
    <n v="8"/>
    <n v="0.9"/>
    <n v="8"/>
  </r>
  <r>
    <x v="161"/>
    <x v="5"/>
    <x v="13"/>
    <x v="49"/>
    <n v="12"/>
    <n v="0.9"/>
    <n v="4"/>
  </r>
  <r>
    <x v="162"/>
    <x v="6"/>
    <x v="13"/>
    <x v="49"/>
    <n v="17"/>
    <n v="1.1000000000000001"/>
    <n v="8"/>
  </r>
  <r>
    <x v="164"/>
    <x v="8"/>
    <x v="13"/>
    <x v="49"/>
    <n v="12"/>
    <n v="1.5"/>
    <n v="8"/>
  </r>
  <r>
    <x v="165"/>
    <x v="9"/>
    <x v="13"/>
    <x v="49"/>
    <n v="13"/>
    <n v="1.2"/>
    <n v="8"/>
  </r>
  <r>
    <x v="0"/>
    <x v="0"/>
    <x v="0"/>
    <x v="50"/>
    <n v="18"/>
    <n v="3.7"/>
    <n v="33"/>
  </r>
  <r>
    <x v="1"/>
    <x v="1"/>
    <x v="0"/>
    <x v="50"/>
    <n v="17"/>
    <n v="3.3"/>
    <n v="38"/>
  </r>
  <r>
    <x v="2"/>
    <x v="2"/>
    <x v="0"/>
    <x v="50"/>
    <n v="18"/>
    <n v="4"/>
    <n v="25"/>
  </r>
  <r>
    <x v="3"/>
    <x v="3"/>
    <x v="0"/>
    <x v="50"/>
    <n v="20"/>
    <n v="3.7"/>
    <n v="13"/>
  </r>
  <r>
    <x v="4"/>
    <x v="4"/>
    <x v="0"/>
    <x v="50"/>
    <n v="24"/>
    <n v="3.4"/>
    <n v="43"/>
  </r>
  <r>
    <x v="5"/>
    <x v="5"/>
    <x v="0"/>
    <x v="50"/>
    <n v="13"/>
    <n v="3.7"/>
    <n v="19"/>
  </r>
  <r>
    <x v="6"/>
    <x v="6"/>
    <x v="0"/>
    <x v="50"/>
    <n v="20"/>
    <n v="3.4"/>
    <n v="35"/>
  </r>
  <r>
    <x v="7"/>
    <x v="7"/>
    <x v="0"/>
    <x v="50"/>
    <n v="24"/>
    <n v="4.2"/>
    <n v="53"/>
  </r>
  <r>
    <x v="8"/>
    <x v="8"/>
    <x v="0"/>
    <x v="50"/>
    <n v="11"/>
    <n v="3.2"/>
    <n v="38"/>
  </r>
  <r>
    <x v="9"/>
    <x v="9"/>
    <x v="0"/>
    <x v="50"/>
    <n v="15"/>
    <n v="3.4"/>
    <n v="40"/>
  </r>
  <r>
    <x v="10"/>
    <x v="10"/>
    <x v="0"/>
    <x v="50"/>
    <n v="13"/>
    <n v="3.2"/>
    <n v="42"/>
  </r>
  <r>
    <x v="11"/>
    <x v="11"/>
    <x v="0"/>
    <x v="50"/>
    <n v="21"/>
    <n v="3.4"/>
    <n v="0"/>
  </r>
  <r>
    <x v="12"/>
    <x v="0"/>
    <x v="1"/>
    <x v="50"/>
    <n v="5"/>
    <n v="3.8"/>
    <n v="28"/>
  </r>
  <r>
    <x v="13"/>
    <x v="1"/>
    <x v="1"/>
    <x v="50"/>
    <n v="7"/>
    <n v="4.8"/>
    <n v="85"/>
  </r>
  <r>
    <x v="14"/>
    <x v="2"/>
    <x v="1"/>
    <x v="50"/>
    <n v="15"/>
    <n v="5.7"/>
    <n v="48"/>
  </r>
  <r>
    <x v="15"/>
    <x v="3"/>
    <x v="1"/>
    <x v="50"/>
    <n v="12"/>
    <n v="6.7"/>
    <n v="20"/>
  </r>
  <r>
    <x v="16"/>
    <x v="4"/>
    <x v="1"/>
    <x v="50"/>
    <n v="10"/>
    <n v="7.4"/>
    <n v="42"/>
  </r>
  <r>
    <x v="17"/>
    <x v="5"/>
    <x v="1"/>
    <x v="50"/>
    <n v="6"/>
    <n v="7.1"/>
    <n v="74"/>
  </r>
  <r>
    <x v="18"/>
    <x v="6"/>
    <x v="1"/>
    <x v="50"/>
    <n v="9"/>
    <n v="7.9"/>
    <n v="63"/>
  </r>
  <r>
    <x v="19"/>
    <x v="7"/>
    <x v="1"/>
    <x v="50"/>
    <n v="9"/>
    <n v="8.5"/>
    <n v="19"/>
  </r>
  <r>
    <x v="20"/>
    <x v="8"/>
    <x v="1"/>
    <x v="50"/>
    <n v="2"/>
    <n v="10"/>
    <n v="107"/>
  </r>
  <r>
    <x v="21"/>
    <x v="9"/>
    <x v="1"/>
    <x v="50"/>
    <n v="5"/>
    <n v="9.9"/>
    <n v="24"/>
  </r>
  <r>
    <x v="22"/>
    <x v="10"/>
    <x v="1"/>
    <x v="50"/>
    <n v="6"/>
    <n v="10.3"/>
    <n v="82"/>
  </r>
  <r>
    <x v="23"/>
    <x v="11"/>
    <x v="1"/>
    <x v="50"/>
    <n v="6"/>
    <n v="9.9"/>
    <n v="87"/>
  </r>
  <r>
    <x v="24"/>
    <x v="0"/>
    <x v="2"/>
    <x v="50"/>
    <n v="4"/>
    <n v="10.199999999999999"/>
    <n v="118"/>
  </r>
  <r>
    <x v="25"/>
    <x v="1"/>
    <x v="2"/>
    <x v="50"/>
    <n v="5"/>
    <n v="11.5"/>
    <n v="125"/>
  </r>
  <r>
    <x v="26"/>
    <x v="2"/>
    <x v="2"/>
    <x v="50"/>
    <n v="5"/>
    <n v="12.7"/>
    <n v="43"/>
  </r>
  <r>
    <x v="27"/>
    <x v="3"/>
    <x v="2"/>
    <x v="50"/>
    <n v="7"/>
    <n v="13"/>
    <n v="60"/>
  </r>
  <r>
    <x v="28"/>
    <x v="4"/>
    <x v="2"/>
    <x v="50"/>
    <n v="6"/>
    <n v="13.4"/>
    <n v="129"/>
  </r>
  <r>
    <x v="29"/>
    <x v="5"/>
    <x v="2"/>
    <x v="50"/>
    <n v="6"/>
    <n v="12.6"/>
    <n v="130"/>
  </r>
  <r>
    <x v="30"/>
    <x v="6"/>
    <x v="2"/>
    <x v="50"/>
    <n v="4"/>
    <n v="12.7"/>
    <n v="42"/>
  </r>
  <r>
    <x v="31"/>
    <x v="7"/>
    <x v="2"/>
    <x v="50"/>
    <n v="7"/>
    <n v="11.7"/>
    <n v="64"/>
  </r>
  <r>
    <x v="32"/>
    <x v="8"/>
    <x v="2"/>
    <x v="50"/>
    <n v="9"/>
    <n v="11.4"/>
    <n v="98"/>
  </r>
  <r>
    <x v="33"/>
    <x v="9"/>
    <x v="2"/>
    <x v="50"/>
    <n v="14"/>
    <n v="10.8"/>
    <n v="47"/>
  </r>
  <r>
    <x v="34"/>
    <x v="10"/>
    <x v="2"/>
    <x v="50"/>
    <n v="3"/>
    <n v="11.1"/>
    <n v="169"/>
  </r>
  <r>
    <x v="35"/>
    <x v="11"/>
    <x v="2"/>
    <x v="50"/>
    <n v="3"/>
    <n v="10"/>
    <n v="76"/>
  </r>
  <r>
    <x v="36"/>
    <x v="0"/>
    <x v="3"/>
    <x v="50"/>
    <n v="2"/>
    <n v="9.9"/>
    <n v="98"/>
  </r>
  <r>
    <x v="37"/>
    <x v="1"/>
    <x v="3"/>
    <x v="50"/>
    <n v="6"/>
    <n v="10.1"/>
    <n v="39"/>
  </r>
  <r>
    <x v="38"/>
    <x v="2"/>
    <x v="3"/>
    <x v="50"/>
    <n v="5"/>
    <n v="10.3"/>
    <n v="66"/>
  </r>
  <r>
    <x v="39"/>
    <x v="3"/>
    <x v="3"/>
    <x v="50"/>
    <n v="8"/>
    <n v="9.9"/>
    <n v="71"/>
  </r>
  <r>
    <x v="40"/>
    <x v="4"/>
    <x v="3"/>
    <x v="50"/>
    <n v="4"/>
    <n v="8.1999999999999993"/>
    <n v="180"/>
  </r>
  <r>
    <x v="41"/>
    <x v="5"/>
    <x v="3"/>
    <x v="50"/>
    <n v="11"/>
    <n v="9"/>
    <n v="57"/>
  </r>
  <r>
    <x v="42"/>
    <x v="6"/>
    <x v="3"/>
    <x v="50"/>
    <n v="8"/>
    <n v="10.199999999999999"/>
    <n v="40"/>
  </r>
  <r>
    <x v="43"/>
    <x v="7"/>
    <x v="3"/>
    <x v="50"/>
    <n v="8"/>
    <n v="10.199999999999999"/>
    <n v="57"/>
  </r>
  <r>
    <x v="44"/>
    <x v="8"/>
    <x v="3"/>
    <x v="50"/>
    <n v="7"/>
    <n v="12.2"/>
    <n v="45"/>
  </r>
  <r>
    <x v="45"/>
    <x v="9"/>
    <x v="3"/>
    <x v="50"/>
    <n v="15"/>
    <n v="10.1"/>
    <n v="53"/>
  </r>
  <r>
    <x v="46"/>
    <x v="10"/>
    <x v="3"/>
    <x v="50"/>
    <n v="5"/>
    <n v="9.8000000000000007"/>
    <n v="35"/>
  </r>
  <r>
    <x v="47"/>
    <x v="11"/>
    <x v="3"/>
    <x v="50"/>
    <n v="6"/>
    <n v="9.4"/>
    <n v="36"/>
  </r>
  <r>
    <x v="48"/>
    <x v="0"/>
    <x v="4"/>
    <x v="50"/>
    <n v="6"/>
    <n v="10.1"/>
    <n v="32"/>
  </r>
  <r>
    <x v="49"/>
    <x v="1"/>
    <x v="4"/>
    <x v="50"/>
    <n v="7"/>
    <n v="9.4"/>
    <n v="52"/>
  </r>
  <r>
    <x v="50"/>
    <x v="2"/>
    <x v="4"/>
    <x v="50"/>
    <n v="6"/>
    <n v="9.1"/>
    <n v="36"/>
  </r>
  <r>
    <x v="51"/>
    <x v="3"/>
    <x v="4"/>
    <x v="50"/>
    <n v="5"/>
    <n v="10"/>
    <n v="55"/>
  </r>
  <r>
    <x v="52"/>
    <x v="4"/>
    <x v="4"/>
    <x v="50"/>
    <n v="7"/>
    <n v="11.2"/>
    <n v="48"/>
  </r>
  <r>
    <x v="53"/>
    <x v="5"/>
    <x v="4"/>
    <x v="50"/>
    <n v="9"/>
    <n v="12.2"/>
    <n v="85"/>
  </r>
  <r>
    <x v="54"/>
    <x v="6"/>
    <x v="4"/>
    <x v="50"/>
    <n v="6"/>
    <n v="12.7"/>
    <n v="41"/>
  </r>
  <r>
    <x v="55"/>
    <x v="7"/>
    <x v="4"/>
    <x v="50"/>
    <n v="6"/>
    <n v="15.2"/>
    <n v="77"/>
  </r>
  <r>
    <x v="56"/>
    <x v="8"/>
    <x v="4"/>
    <x v="50"/>
    <n v="4"/>
    <n v="16"/>
    <n v="96"/>
  </r>
  <r>
    <x v="57"/>
    <x v="9"/>
    <x v="4"/>
    <x v="50"/>
    <n v="3"/>
    <n v="15.5"/>
    <n v="101"/>
  </r>
  <r>
    <x v="58"/>
    <x v="10"/>
    <x v="4"/>
    <x v="50"/>
    <n v="6"/>
    <n v="16.399999999999999"/>
    <n v="50"/>
  </r>
  <r>
    <x v="59"/>
    <x v="11"/>
    <x v="4"/>
    <x v="50"/>
    <n v="15"/>
    <n v="14.7"/>
    <n v="35"/>
  </r>
  <r>
    <x v="60"/>
    <x v="0"/>
    <x v="5"/>
    <x v="50"/>
    <n v="5"/>
    <n v="14.4"/>
    <n v="21"/>
  </r>
  <r>
    <x v="61"/>
    <x v="1"/>
    <x v="5"/>
    <x v="50"/>
    <n v="9"/>
    <n v="11.1"/>
    <n v="39"/>
  </r>
  <r>
    <x v="62"/>
    <x v="2"/>
    <x v="5"/>
    <x v="50"/>
    <n v="13"/>
    <n v="10.9"/>
    <n v="50"/>
  </r>
  <r>
    <x v="63"/>
    <x v="3"/>
    <x v="5"/>
    <x v="50"/>
    <n v="12"/>
    <n v="10.3"/>
    <n v="84"/>
  </r>
  <r>
    <x v="64"/>
    <x v="4"/>
    <x v="5"/>
    <x v="50"/>
    <n v="2"/>
    <n v="10.9"/>
    <n v="43"/>
  </r>
  <r>
    <x v="65"/>
    <x v="5"/>
    <x v="5"/>
    <x v="50"/>
    <n v="8"/>
    <n v="10.4"/>
    <n v="37"/>
  </r>
  <r>
    <x v="66"/>
    <x v="6"/>
    <x v="5"/>
    <x v="50"/>
    <n v="8"/>
    <n v="9.3000000000000007"/>
    <n v="71"/>
  </r>
  <r>
    <x v="67"/>
    <x v="7"/>
    <x v="5"/>
    <x v="50"/>
    <n v="7"/>
    <n v="9.3000000000000007"/>
    <n v="84"/>
  </r>
  <r>
    <x v="68"/>
    <x v="8"/>
    <x v="5"/>
    <x v="50"/>
    <n v="3"/>
    <n v="8.6"/>
    <n v="14"/>
  </r>
  <r>
    <x v="69"/>
    <x v="9"/>
    <x v="5"/>
    <x v="50"/>
    <n v="6"/>
    <n v="8.9"/>
    <n v="32"/>
  </r>
  <r>
    <x v="70"/>
    <x v="10"/>
    <x v="5"/>
    <x v="50"/>
    <n v="4"/>
    <n v="9"/>
    <n v="27"/>
  </r>
  <r>
    <x v="71"/>
    <x v="11"/>
    <x v="5"/>
    <x v="50"/>
    <n v="8"/>
    <n v="7.9"/>
    <n v="46"/>
  </r>
  <r>
    <x v="72"/>
    <x v="0"/>
    <x v="6"/>
    <x v="50"/>
    <n v="5"/>
    <n v="8.3000000000000007"/>
    <n v="20"/>
  </r>
  <r>
    <x v="73"/>
    <x v="1"/>
    <x v="6"/>
    <x v="50"/>
    <n v="7"/>
    <n v="8.1999999999999993"/>
    <n v="27"/>
  </r>
  <r>
    <x v="74"/>
    <x v="2"/>
    <x v="6"/>
    <x v="50"/>
    <n v="12"/>
    <n v="8.5"/>
    <n v="53"/>
  </r>
  <r>
    <x v="75"/>
    <x v="3"/>
    <x v="6"/>
    <x v="50"/>
    <n v="9"/>
    <n v="8.6"/>
    <n v="51"/>
  </r>
  <r>
    <x v="76"/>
    <x v="4"/>
    <x v="6"/>
    <x v="50"/>
    <n v="12"/>
    <n v="9.1999999999999993"/>
    <n v="68"/>
  </r>
  <r>
    <x v="77"/>
    <x v="5"/>
    <x v="6"/>
    <x v="50"/>
    <n v="8"/>
    <n v="9.3000000000000007"/>
    <n v="48"/>
  </r>
  <r>
    <x v="78"/>
    <x v="6"/>
    <x v="6"/>
    <x v="50"/>
    <n v="13"/>
    <n v="9.4"/>
    <n v="45"/>
  </r>
  <r>
    <x v="79"/>
    <x v="7"/>
    <x v="6"/>
    <x v="50"/>
    <n v="10"/>
    <n v="9.1"/>
    <n v="90"/>
  </r>
  <r>
    <x v="80"/>
    <x v="8"/>
    <x v="6"/>
    <x v="50"/>
    <n v="9"/>
    <n v="8.1999999999999993"/>
    <n v="61"/>
  </r>
  <r>
    <x v="81"/>
    <x v="9"/>
    <x v="6"/>
    <x v="50"/>
    <n v="5"/>
    <n v="8.6999999999999993"/>
    <n v="56"/>
  </r>
  <r>
    <x v="82"/>
    <x v="10"/>
    <x v="6"/>
    <x v="50"/>
    <n v="11"/>
    <n v="8.4"/>
    <n v="38"/>
  </r>
  <r>
    <x v="83"/>
    <x v="11"/>
    <x v="6"/>
    <x v="50"/>
    <n v="9"/>
    <n v="7.6"/>
    <n v="44"/>
  </r>
  <r>
    <x v="84"/>
    <x v="0"/>
    <x v="7"/>
    <x v="50"/>
    <n v="6"/>
    <n v="7.7"/>
    <n v="28"/>
  </r>
  <r>
    <x v="85"/>
    <x v="1"/>
    <x v="7"/>
    <x v="50"/>
    <n v="9"/>
    <n v="8.6999999999999993"/>
    <n v="27"/>
  </r>
  <r>
    <x v="86"/>
    <x v="2"/>
    <x v="7"/>
    <x v="50"/>
    <n v="8"/>
    <n v="8.6999999999999993"/>
    <n v="38"/>
  </r>
  <r>
    <x v="87"/>
    <x v="3"/>
    <x v="7"/>
    <x v="50"/>
    <n v="9"/>
    <n v="7.7"/>
    <n v="18"/>
  </r>
  <r>
    <x v="88"/>
    <x v="4"/>
    <x v="7"/>
    <x v="50"/>
    <n v="10"/>
    <n v="7.1"/>
    <n v="44"/>
  </r>
  <r>
    <x v="89"/>
    <x v="5"/>
    <x v="7"/>
    <x v="50"/>
    <n v="9"/>
    <n v="6.7"/>
    <n v="14"/>
  </r>
  <r>
    <x v="90"/>
    <x v="6"/>
    <x v="7"/>
    <x v="50"/>
    <n v="11"/>
    <n v="6.6"/>
    <n v="34"/>
  </r>
  <r>
    <x v="91"/>
    <x v="7"/>
    <x v="7"/>
    <x v="50"/>
    <n v="9"/>
    <n v="7.3"/>
    <n v="11"/>
  </r>
  <r>
    <x v="92"/>
    <x v="8"/>
    <x v="7"/>
    <x v="50"/>
    <n v="7"/>
    <n v="7.7"/>
    <n v="10"/>
  </r>
  <r>
    <x v="93"/>
    <x v="9"/>
    <x v="7"/>
    <x v="50"/>
    <n v="6"/>
    <n v="7"/>
    <n v="54"/>
  </r>
  <r>
    <x v="94"/>
    <x v="10"/>
    <x v="7"/>
    <x v="50"/>
    <n v="11"/>
    <n v="6.6"/>
    <n v="21"/>
  </r>
  <r>
    <x v="95"/>
    <x v="11"/>
    <x v="7"/>
    <x v="50"/>
    <n v="11"/>
    <n v="6.8"/>
    <n v="26"/>
  </r>
  <r>
    <x v="96"/>
    <x v="0"/>
    <x v="8"/>
    <x v="50"/>
    <n v="5"/>
    <n v="7.1"/>
    <n v="34"/>
  </r>
  <r>
    <x v="97"/>
    <x v="1"/>
    <x v="8"/>
    <x v="50"/>
    <n v="7"/>
    <n v="6.1"/>
    <n v="52"/>
  </r>
  <r>
    <x v="98"/>
    <x v="2"/>
    <x v="8"/>
    <x v="50"/>
    <n v="11"/>
    <n v="5.9"/>
    <n v="114"/>
  </r>
  <r>
    <x v="99"/>
    <x v="3"/>
    <x v="8"/>
    <x v="50"/>
    <n v="12"/>
    <n v="4.9000000000000004"/>
    <n v="31"/>
  </r>
  <r>
    <x v="100"/>
    <x v="4"/>
    <x v="8"/>
    <x v="50"/>
    <n v="11"/>
    <n v="5.5"/>
    <n v="33"/>
  </r>
  <r>
    <x v="101"/>
    <x v="5"/>
    <x v="8"/>
    <x v="50"/>
    <n v="11"/>
    <n v="5.6"/>
    <n v="34"/>
  </r>
  <r>
    <x v="102"/>
    <x v="6"/>
    <x v="8"/>
    <x v="50"/>
    <n v="15"/>
    <n v="6"/>
    <n v="16"/>
  </r>
  <r>
    <x v="103"/>
    <x v="7"/>
    <x v="8"/>
    <x v="50"/>
    <n v="14"/>
    <n v="6.1"/>
    <n v="15"/>
  </r>
  <r>
    <x v="104"/>
    <x v="8"/>
    <x v="8"/>
    <x v="50"/>
    <n v="11"/>
    <n v="5.3"/>
    <n v="28"/>
  </r>
  <r>
    <x v="105"/>
    <x v="9"/>
    <x v="8"/>
    <x v="50"/>
    <n v="7"/>
    <n v="5.4"/>
    <n v="48"/>
  </r>
  <r>
    <x v="106"/>
    <x v="10"/>
    <x v="8"/>
    <x v="50"/>
    <n v="4"/>
    <n v="4.9000000000000004"/>
    <n v="48"/>
  </r>
  <r>
    <x v="107"/>
    <x v="11"/>
    <x v="8"/>
    <x v="50"/>
    <n v="10"/>
    <n v="5.2"/>
    <n v="82"/>
  </r>
  <r>
    <x v="108"/>
    <x v="0"/>
    <x v="9"/>
    <x v="50"/>
    <n v="7"/>
    <n v="5.4"/>
    <n v="39"/>
  </r>
  <r>
    <x v="109"/>
    <x v="1"/>
    <x v="9"/>
    <x v="50"/>
    <n v="4"/>
    <n v="4.5"/>
    <n v="88"/>
  </r>
  <r>
    <x v="110"/>
    <x v="2"/>
    <x v="9"/>
    <x v="50"/>
    <n v="8"/>
    <n v="3.9"/>
    <n v="35"/>
  </r>
  <r>
    <x v="111"/>
    <x v="3"/>
    <x v="9"/>
    <x v="50"/>
    <n v="8"/>
    <n v="3.3"/>
    <n v="30"/>
  </r>
  <r>
    <x v="112"/>
    <x v="4"/>
    <x v="9"/>
    <x v="50"/>
    <n v="11"/>
    <n v="4.0999999999999996"/>
    <n v="94"/>
  </r>
  <r>
    <x v="113"/>
    <x v="5"/>
    <x v="9"/>
    <x v="50"/>
    <n v="11"/>
    <n v="4.7"/>
    <n v="17"/>
  </r>
  <r>
    <x v="114"/>
    <x v="6"/>
    <x v="9"/>
    <x v="50"/>
    <n v="5"/>
    <n v="4.7"/>
    <n v="32"/>
  </r>
  <r>
    <x v="115"/>
    <x v="7"/>
    <x v="9"/>
    <x v="50"/>
    <n v="9"/>
    <n v="4.5999999999999996"/>
    <n v="39"/>
  </r>
  <r>
    <x v="116"/>
    <x v="8"/>
    <x v="9"/>
    <x v="50"/>
    <n v="12"/>
    <n v="5.0999999999999996"/>
    <n v="19"/>
  </r>
  <r>
    <x v="117"/>
    <x v="9"/>
    <x v="9"/>
    <x v="50"/>
    <n v="14"/>
    <n v="4.9000000000000004"/>
    <n v="21"/>
  </r>
  <r>
    <x v="118"/>
    <x v="10"/>
    <x v="9"/>
    <x v="50"/>
    <n v="6"/>
    <n v="4.7"/>
    <n v="16"/>
  </r>
  <r>
    <x v="119"/>
    <x v="11"/>
    <x v="9"/>
    <x v="50"/>
    <n v="8"/>
    <n v="3.5"/>
    <n v="27"/>
  </r>
  <r>
    <x v="120"/>
    <x v="0"/>
    <x v="10"/>
    <x v="50"/>
    <n v="12"/>
    <n v="3.5"/>
    <n v="47"/>
  </r>
  <r>
    <x v="121"/>
    <x v="1"/>
    <x v="10"/>
    <x v="50"/>
    <n v="6"/>
    <n v="3.2"/>
    <n v="23"/>
  </r>
  <r>
    <x v="122"/>
    <x v="2"/>
    <x v="10"/>
    <x v="50"/>
    <n v="12"/>
    <n v="3.4"/>
    <n v="6"/>
  </r>
  <r>
    <x v="123"/>
    <x v="3"/>
    <x v="10"/>
    <x v="50"/>
    <n v="8"/>
    <n v="3"/>
    <n v="5"/>
  </r>
  <r>
    <x v="124"/>
    <x v="4"/>
    <x v="10"/>
    <x v="50"/>
    <n v="10"/>
    <n v="3.9"/>
    <n v="11"/>
  </r>
  <r>
    <x v="125"/>
    <x v="5"/>
    <x v="10"/>
    <x v="50"/>
    <n v="15"/>
    <n v="3.5"/>
    <n v="11"/>
  </r>
  <r>
    <x v="126"/>
    <x v="6"/>
    <x v="10"/>
    <x v="50"/>
    <n v="12"/>
    <n v="3.6"/>
    <n v="12"/>
  </r>
  <r>
    <x v="127"/>
    <x v="7"/>
    <x v="10"/>
    <x v="50"/>
    <n v="10"/>
    <n v="4.8"/>
    <n v="9"/>
  </r>
  <r>
    <x v="128"/>
    <x v="8"/>
    <x v="10"/>
    <x v="50"/>
    <n v="15"/>
    <n v="3.6"/>
    <n v="16"/>
  </r>
  <r>
    <x v="129"/>
    <x v="9"/>
    <x v="10"/>
    <x v="50"/>
    <n v="12"/>
    <n v="3.4"/>
    <n v="24"/>
  </r>
  <r>
    <x v="130"/>
    <x v="10"/>
    <x v="10"/>
    <x v="50"/>
    <n v="17"/>
    <n v="3.2"/>
    <n v="9"/>
  </r>
  <r>
    <x v="131"/>
    <x v="11"/>
    <x v="10"/>
    <x v="50"/>
    <n v="10"/>
    <n v="3.1"/>
    <n v="19"/>
  </r>
  <r>
    <x v="132"/>
    <x v="0"/>
    <x v="11"/>
    <x v="50"/>
    <n v="16"/>
    <n v="2.2000000000000002"/>
    <n v="19"/>
  </r>
  <r>
    <x v="133"/>
    <x v="1"/>
    <x v="11"/>
    <x v="50"/>
    <n v="15"/>
    <n v="2.5"/>
    <n v="21"/>
  </r>
  <r>
    <x v="134"/>
    <x v="2"/>
    <x v="11"/>
    <x v="50"/>
    <n v="16"/>
    <n v="2.2000000000000002"/>
    <n v="27"/>
  </r>
  <r>
    <x v="135"/>
    <x v="3"/>
    <x v="11"/>
    <x v="50"/>
    <n v="17"/>
    <n v="2.2999999999999998"/>
    <n v="11"/>
  </r>
  <r>
    <x v="136"/>
    <x v="4"/>
    <x v="11"/>
    <x v="50"/>
    <n v="17"/>
    <n v="2.2000000000000002"/>
    <n v="8"/>
  </r>
  <r>
    <x v="137"/>
    <x v="5"/>
    <x v="11"/>
    <x v="50"/>
    <n v="10"/>
    <n v="2"/>
    <n v="6"/>
  </r>
  <r>
    <x v="138"/>
    <x v="6"/>
    <x v="11"/>
    <x v="50"/>
    <n v="11"/>
    <n v="2"/>
    <n v="9"/>
  </r>
  <r>
    <x v="139"/>
    <x v="7"/>
    <x v="11"/>
    <x v="50"/>
    <n v="11"/>
    <n v="2.1"/>
    <n v="14"/>
  </r>
  <r>
    <x v="140"/>
    <x v="8"/>
    <x v="11"/>
    <x v="50"/>
    <n v="12"/>
    <n v="2.1"/>
    <n v="16"/>
  </r>
  <r>
    <x v="141"/>
    <x v="9"/>
    <x v="11"/>
    <x v="50"/>
    <n v="9"/>
    <n v="1.4"/>
    <n v="13"/>
  </r>
  <r>
    <x v="142"/>
    <x v="10"/>
    <x v="11"/>
    <x v="50"/>
    <n v="15"/>
    <n v="1.1000000000000001"/>
    <n v="29"/>
  </r>
  <r>
    <x v="143"/>
    <x v="11"/>
    <x v="11"/>
    <x v="50"/>
    <n v="12"/>
    <n v="1.1000000000000001"/>
    <n v="18"/>
  </r>
  <r>
    <x v="144"/>
    <x v="0"/>
    <x v="12"/>
    <x v="50"/>
    <n v="9"/>
    <n v="1"/>
    <n v="14"/>
  </r>
  <r>
    <x v="145"/>
    <x v="1"/>
    <x v="12"/>
    <x v="50"/>
    <n v="12"/>
    <n v="0.6"/>
    <n v="30"/>
  </r>
  <r>
    <x v="146"/>
    <x v="2"/>
    <x v="12"/>
    <x v="50"/>
    <n v="11"/>
    <n v="1"/>
    <n v="6"/>
  </r>
  <r>
    <x v="147"/>
    <x v="3"/>
    <x v="12"/>
    <x v="50"/>
    <n v="5"/>
    <n v="1.5"/>
    <n v="13"/>
  </r>
  <r>
    <x v="148"/>
    <x v="4"/>
    <x v="12"/>
    <x v="50"/>
    <n v="11"/>
    <n v="1.6"/>
    <n v="5"/>
  </r>
  <r>
    <x v="149"/>
    <x v="5"/>
    <x v="12"/>
    <x v="50"/>
    <n v="14"/>
    <n v="2.2999999999999998"/>
    <n v="5"/>
  </r>
  <r>
    <x v="150"/>
    <x v="6"/>
    <x v="12"/>
    <x v="50"/>
    <n v="18"/>
    <n v="2.2999999999999998"/>
    <n v="7"/>
  </r>
  <r>
    <x v="151"/>
    <x v="7"/>
    <x v="12"/>
    <x v="50"/>
    <n v="7"/>
    <n v="3.2"/>
    <n v="14"/>
  </r>
  <r>
    <x v="152"/>
    <x v="8"/>
    <x v="12"/>
    <x v="50"/>
    <n v="16"/>
    <n v="2.8"/>
    <n v="8"/>
  </r>
  <r>
    <x v="153"/>
    <x v="9"/>
    <x v="12"/>
    <x v="50"/>
    <n v="22"/>
    <n v="3"/>
    <n v="11"/>
  </r>
  <r>
    <x v="154"/>
    <x v="10"/>
    <x v="12"/>
    <x v="50"/>
    <n v="17"/>
    <n v="2"/>
    <n v="11"/>
  </r>
  <r>
    <x v="155"/>
    <x v="11"/>
    <x v="12"/>
    <x v="50"/>
    <n v="18"/>
    <n v="1.1000000000000001"/>
    <n v="22"/>
  </r>
  <r>
    <x v="156"/>
    <x v="0"/>
    <x v="13"/>
    <x v="50"/>
    <n v="6"/>
    <n v="1.2"/>
    <n v="54"/>
  </r>
  <r>
    <x v="157"/>
    <x v="1"/>
    <x v="13"/>
    <x v="50"/>
    <n v="7"/>
    <n v="1.2"/>
    <n v="5"/>
  </r>
  <r>
    <x v="158"/>
    <x v="2"/>
    <x v="13"/>
    <x v="50"/>
    <n v="10"/>
    <n v="1.1000000000000001"/>
    <n v="8"/>
  </r>
  <r>
    <x v="159"/>
    <x v="3"/>
    <x v="13"/>
    <x v="50"/>
    <n v="10"/>
    <n v="1.1000000000000001"/>
    <n v="12"/>
  </r>
  <r>
    <x v="160"/>
    <x v="4"/>
    <x v="13"/>
    <x v="50"/>
    <n v="11"/>
    <n v="0.9"/>
    <n v="7"/>
  </r>
  <r>
    <x v="161"/>
    <x v="5"/>
    <x v="13"/>
    <x v="50"/>
    <n v="6"/>
    <n v="1.5"/>
    <n v="6"/>
  </r>
  <r>
    <x v="162"/>
    <x v="6"/>
    <x v="13"/>
    <x v="50"/>
    <n v="9"/>
    <n v="1.3"/>
    <n v="6"/>
  </r>
  <r>
    <x v="164"/>
    <x v="8"/>
    <x v="13"/>
    <x v="50"/>
    <n v="16"/>
    <n v="1.6"/>
    <n v="5"/>
  </r>
  <r>
    <x v="165"/>
    <x v="9"/>
    <x v="13"/>
    <x v="50"/>
    <n v="13"/>
    <n v="1.4"/>
    <n v="11"/>
  </r>
  <r>
    <x v="0"/>
    <x v="0"/>
    <x v="0"/>
    <x v="51"/>
    <n v="2"/>
    <n v="2.7"/>
    <n v="81"/>
  </r>
  <r>
    <x v="1"/>
    <x v="1"/>
    <x v="0"/>
    <x v="51"/>
    <n v="2"/>
    <n v="2.1"/>
    <n v="104"/>
  </r>
  <r>
    <x v="2"/>
    <x v="2"/>
    <x v="0"/>
    <x v="51"/>
    <n v="4"/>
    <n v="2"/>
    <n v="53"/>
  </r>
  <r>
    <x v="3"/>
    <x v="3"/>
    <x v="0"/>
    <x v="51"/>
    <n v="0"/>
    <n v="2.5"/>
    <m/>
  </r>
  <r>
    <x v="4"/>
    <x v="4"/>
    <x v="0"/>
    <x v="51"/>
    <n v="1"/>
    <n v="3.5"/>
    <n v="22"/>
  </r>
  <r>
    <x v="5"/>
    <x v="5"/>
    <x v="0"/>
    <x v="51"/>
    <n v="2"/>
    <n v="4.5999999999999996"/>
    <n v="15"/>
  </r>
  <r>
    <x v="6"/>
    <x v="6"/>
    <x v="0"/>
    <x v="51"/>
    <n v="5"/>
    <n v="3.8"/>
    <n v="34"/>
  </r>
  <r>
    <x v="7"/>
    <x v="7"/>
    <x v="0"/>
    <x v="51"/>
    <n v="3"/>
    <n v="3.6"/>
    <n v="52"/>
  </r>
  <r>
    <x v="8"/>
    <x v="8"/>
    <x v="0"/>
    <x v="51"/>
    <n v="3"/>
    <n v="3.6"/>
    <n v="58"/>
  </r>
  <r>
    <x v="9"/>
    <x v="9"/>
    <x v="0"/>
    <x v="51"/>
    <n v="2"/>
    <n v="4.0999999999999996"/>
    <n v="80"/>
  </r>
  <r>
    <x v="10"/>
    <x v="10"/>
    <x v="0"/>
    <x v="51"/>
    <n v="3"/>
    <n v="5.3"/>
    <n v="41"/>
  </r>
  <r>
    <x v="11"/>
    <x v="11"/>
    <x v="0"/>
    <x v="51"/>
    <n v="0"/>
    <n v="5"/>
    <m/>
  </r>
  <r>
    <x v="12"/>
    <x v="0"/>
    <x v="1"/>
    <x v="51"/>
    <n v="1"/>
    <n v="5.6"/>
    <n v="110"/>
  </r>
  <r>
    <x v="13"/>
    <x v="1"/>
    <x v="1"/>
    <x v="51"/>
    <n v="2"/>
    <n v="4.5999999999999996"/>
    <n v="149"/>
  </r>
  <r>
    <x v="14"/>
    <x v="2"/>
    <x v="1"/>
    <x v="51"/>
    <n v="3"/>
    <n v="4.8"/>
    <n v="30"/>
  </r>
  <r>
    <x v="15"/>
    <x v="3"/>
    <x v="1"/>
    <x v="51"/>
    <n v="1"/>
    <n v="6.4"/>
    <n v="19"/>
  </r>
  <r>
    <x v="16"/>
    <x v="4"/>
    <x v="1"/>
    <x v="51"/>
    <n v="3"/>
    <n v="6.5"/>
    <n v="29"/>
  </r>
  <r>
    <x v="17"/>
    <x v="5"/>
    <x v="1"/>
    <x v="51"/>
    <n v="4"/>
    <n v="6.8"/>
    <n v="30"/>
  </r>
  <r>
    <x v="18"/>
    <x v="6"/>
    <x v="1"/>
    <x v="51"/>
    <n v="1"/>
    <n v="8.3000000000000007"/>
    <n v="39"/>
  </r>
  <r>
    <x v="19"/>
    <x v="7"/>
    <x v="1"/>
    <x v="51"/>
    <n v="1"/>
    <n v="9.5"/>
    <n v="18"/>
  </r>
  <r>
    <x v="20"/>
    <x v="8"/>
    <x v="1"/>
    <x v="51"/>
    <n v="1"/>
    <n v="8.6"/>
    <n v="209"/>
  </r>
  <r>
    <x v="21"/>
    <x v="9"/>
    <x v="1"/>
    <x v="51"/>
    <n v="0"/>
    <n v="11.4"/>
    <m/>
  </r>
  <r>
    <x v="22"/>
    <x v="10"/>
    <x v="1"/>
    <x v="51"/>
    <n v="2"/>
    <n v="13.1"/>
    <n v="119"/>
  </r>
  <r>
    <x v="23"/>
    <x v="11"/>
    <x v="1"/>
    <x v="51"/>
    <n v="1"/>
    <n v="11.6"/>
    <n v="56"/>
  </r>
  <r>
    <x v="24"/>
    <x v="0"/>
    <x v="2"/>
    <x v="51"/>
    <n v="2"/>
    <n v="11.1"/>
    <n v="91"/>
  </r>
  <r>
    <x v="25"/>
    <x v="1"/>
    <x v="2"/>
    <x v="51"/>
    <n v="2"/>
    <n v="16"/>
    <n v="127"/>
  </r>
  <r>
    <x v="26"/>
    <x v="2"/>
    <x v="2"/>
    <x v="51"/>
    <n v="1"/>
    <n v="15"/>
    <n v="20"/>
  </r>
  <r>
    <x v="27"/>
    <x v="3"/>
    <x v="2"/>
    <x v="51"/>
    <n v="2"/>
    <n v="16"/>
    <n v="122"/>
  </r>
  <r>
    <x v="28"/>
    <x v="4"/>
    <x v="2"/>
    <x v="51"/>
    <n v="3"/>
    <n v="16"/>
    <n v="159"/>
  </r>
  <r>
    <x v="29"/>
    <x v="5"/>
    <x v="2"/>
    <x v="51"/>
    <n v="2"/>
    <n v="17.7"/>
    <n v="35"/>
  </r>
  <r>
    <x v="30"/>
    <x v="6"/>
    <x v="2"/>
    <x v="51"/>
    <n v="4"/>
    <n v="16.899999999999999"/>
    <n v="64"/>
  </r>
  <r>
    <x v="31"/>
    <x v="7"/>
    <x v="2"/>
    <x v="51"/>
    <n v="1"/>
    <n v="17"/>
    <n v="164"/>
  </r>
  <r>
    <x v="32"/>
    <x v="8"/>
    <x v="2"/>
    <x v="51"/>
    <n v="1"/>
    <n v="15.8"/>
    <n v="67"/>
  </r>
  <r>
    <x v="33"/>
    <x v="9"/>
    <x v="2"/>
    <x v="51"/>
    <n v="1"/>
    <n v="16.3"/>
    <n v="101"/>
  </r>
  <r>
    <x v="34"/>
    <x v="10"/>
    <x v="2"/>
    <x v="51"/>
    <n v="4"/>
    <n v="15.4"/>
    <n v="57"/>
  </r>
  <r>
    <x v="35"/>
    <x v="11"/>
    <x v="2"/>
    <x v="51"/>
    <n v="2"/>
    <n v="13.3"/>
    <n v="31"/>
  </r>
  <r>
    <x v="36"/>
    <x v="0"/>
    <x v="3"/>
    <x v="51"/>
    <n v="2"/>
    <n v="13.3"/>
    <n v="44"/>
  </r>
  <r>
    <x v="37"/>
    <x v="1"/>
    <x v="3"/>
    <x v="51"/>
    <n v="0"/>
    <n v="13.8"/>
    <m/>
  </r>
  <r>
    <x v="38"/>
    <x v="2"/>
    <x v="3"/>
    <x v="51"/>
    <n v="2"/>
    <n v="14.3"/>
    <n v="126"/>
  </r>
  <r>
    <x v="39"/>
    <x v="3"/>
    <x v="3"/>
    <x v="51"/>
    <n v="0"/>
    <n v="16"/>
    <m/>
  </r>
  <r>
    <x v="40"/>
    <x v="4"/>
    <x v="3"/>
    <x v="51"/>
    <n v="1"/>
    <n v="16.3"/>
    <n v="160"/>
  </r>
  <r>
    <x v="41"/>
    <x v="5"/>
    <x v="3"/>
    <x v="51"/>
    <n v="2"/>
    <n v="17.3"/>
    <n v="79"/>
  </r>
  <r>
    <x v="42"/>
    <x v="6"/>
    <x v="3"/>
    <x v="51"/>
    <n v="1"/>
    <n v="18.3"/>
    <n v="65"/>
  </r>
  <r>
    <x v="43"/>
    <x v="7"/>
    <x v="3"/>
    <x v="51"/>
    <n v="3"/>
    <n v="19"/>
    <n v="18"/>
  </r>
  <r>
    <x v="44"/>
    <x v="8"/>
    <x v="3"/>
    <x v="51"/>
    <n v="3"/>
    <n v="18"/>
    <n v="157"/>
  </r>
  <r>
    <x v="45"/>
    <x v="9"/>
    <x v="3"/>
    <x v="51"/>
    <n v="1"/>
    <n v="16.3"/>
    <n v="75"/>
  </r>
  <r>
    <x v="46"/>
    <x v="10"/>
    <x v="3"/>
    <x v="51"/>
    <n v="0"/>
    <n v="17.8"/>
    <m/>
  </r>
  <r>
    <x v="47"/>
    <x v="11"/>
    <x v="3"/>
    <x v="51"/>
    <n v="4"/>
    <n v="14.7"/>
    <n v="62"/>
  </r>
  <r>
    <x v="48"/>
    <x v="0"/>
    <x v="4"/>
    <x v="51"/>
    <n v="0"/>
    <n v="17.8"/>
    <m/>
  </r>
  <r>
    <x v="49"/>
    <x v="1"/>
    <x v="4"/>
    <x v="51"/>
    <n v="2"/>
    <n v="14.3"/>
    <n v="42"/>
  </r>
  <r>
    <x v="50"/>
    <x v="2"/>
    <x v="4"/>
    <x v="51"/>
    <n v="5"/>
    <n v="14.5"/>
    <n v="122"/>
  </r>
  <r>
    <x v="51"/>
    <x v="3"/>
    <x v="4"/>
    <x v="51"/>
    <n v="1"/>
    <n v="13.9"/>
    <n v="55"/>
  </r>
  <r>
    <x v="52"/>
    <x v="4"/>
    <x v="4"/>
    <x v="51"/>
    <n v="3"/>
    <n v="10.6"/>
    <n v="52"/>
  </r>
  <r>
    <x v="53"/>
    <x v="5"/>
    <x v="4"/>
    <x v="51"/>
    <n v="4"/>
    <n v="11.3"/>
    <n v="43"/>
  </r>
  <r>
    <x v="54"/>
    <x v="6"/>
    <x v="4"/>
    <x v="51"/>
    <n v="1"/>
    <n v="13.9"/>
    <n v="74"/>
  </r>
  <r>
    <x v="55"/>
    <x v="7"/>
    <x v="4"/>
    <x v="51"/>
    <n v="2"/>
    <n v="12.5"/>
    <n v="93"/>
  </r>
  <r>
    <x v="56"/>
    <x v="8"/>
    <x v="4"/>
    <x v="51"/>
    <n v="2"/>
    <n v="9.9"/>
    <n v="69"/>
  </r>
  <r>
    <x v="57"/>
    <x v="9"/>
    <x v="4"/>
    <x v="51"/>
    <n v="1"/>
    <n v="11"/>
    <n v="165"/>
  </r>
  <r>
    <x v="58"/>
    <x v="10"/>
    <x v="4"/>
    <x v="51"/>
    <n v="0"/>
    <n v="11"/>
    <m/>
  </r>
  <r>
    <x v="59"/>
    <x v="11"/>
    <x v="4"/>
    <x v="51"/>
    <n v="1"/>
    <n v="7.2"/>
    <n v="149"/>
  </r>
  <r>
    <x v="60"/>
    <x v="0"/>
    <x v="5"/>
    <x v="51"/>
    <n v="2"/>
    <n v="7.2"/>
    <n v="145"/>
  </r>
  <r>
    <x v="61"/>
    <x v="1"/>
    <x v="5"/>
    <x v="51"/>
    <n v="1"/>
    <n v="6.3"/>
    <n v="95"/>
  </r>
  <r>
    <x v="62"/>
    <x v="2"/>
    <x v="5"/>
    <x v="51"/>
    <n v="3"/>
    <n v="7.5"/>
    <n v="234"/>
  </r>
  <r>
    <x v="63"/>
    <x v="3"/>
    <x v="5"/>
    <x v="51"/>
    <n v="1"/>
    <n v="5.7"/>
    <n v="473"/>
  </r>
  <r>
    <x v="64"/>
    <x v="4"/>
    <x v="5"/>
    <x v="51"/>
    <n v="4"/>
    <n v="8.9"/>
    <n v="78"/>
  </r>
  <r>
    <x v="65"/>
    <x v="5"/>
    <x v="5"/>
    <x v="51"/>
    <n v="0"/>
    <n v="13.6"/>
    <m/>
  </r>
  <r>
    <x v="66"/>
    <x v="6"/>
    <x v="5"/>
    <x v="51"/>
    <n v="1"/>
    <n v="11.8"/>
    <n v="8"/>
  </r>
  <r>
    <x v="67"/>
    <x v="7"/>
    <x v="5"/>
    <x v="51"/>
    <n v="5"/>
    <n v="11"/>
    <n v="26"/>
  </r>
  <r>
    <x v="68"/>
    <x v="8"/>
    <x v="5"/>
    <x v="51"/>
    <n v="3"/>
    <n v="10.8"/>
    <n v="17"/>
  </r>
  <r>
    <x v="69"/>
    <x v="9"/>
    <x v="5"/>
    <x v="51"/>
    <n v="1"/>
    <n v="7.9"/>
    <n v="123"/>
  </r>
  <r>
    <x v="70"/>
    <x v="10"/>
    <x v="5"/>
    <x v="51"/>
    <n v="5"/>
    <n v="5.3"/>
    <n v="78"/>
  </r>
  <r>
    <x v="71"/>
    <x v="11"/>
    <x v="5"/>
    <x v="51"/>
    <n v="1"/>
    <n v="6.1"/>
    <n v="132"/>
  </r>
  <r>
    <x v="72"/>
    <x v="0"/>
    <x v="6"/>
    <x v="51"/>
    <n v="2"/>
    <n v="4.3"/>
    <n v="43"/>
  </r>
  <r>
    <x v="73"/>
    <x v="1"/>
    <x v="6"/>
    <x v="51"/>
    <n v="2"/>
    <n v="4.8"/>
    <n v="3"/>
  </r>
  <r>
    <x v="74"/>
    <x v="2"/>
    <x v="6"/>
    <x v="51"/>
    <n v="1"/>
    <n v="3.7"/>
    <n v="32"/>
  </r>
  <r>
    <x v="75"/>
    <x v="3"/>
    <x v="6"/>
    <x v="51"/>
    <n v="3"/>
    <n v="4.5999999999999996"/>
    <n v="13"/>
  </r>
  <r>
    <x v="76"/>
    <x v="4"/>
    <x v="6"/>
    <x v="51"/>
    <n v="1"/>
    <n v="4.5"/>
    <n v="39"/>
  </r>
  <r>
    <x v="77"/>
    <x v="5"/>
    <x v="6"/>
    <x v="51"/>
    <n v="6"/>
    <n v="4.4000000000000004"/>
    <n v="54"/>
  </r>
  <r>
    <x v="78"/>
    <x v="6"/>
    <x v="6"/>
    <x v="51"/>
    <n v="1"/>
    <n v="6.5"/>
    <n v="13"/>
  </r>
  <r>
    <x v="79"/>
    <x v="7"/>
    <x v="6"/>
    <x v="51"/>
    <n v="4"/>
    <n v="5.2"/>
    <n v="36"/>
  </r>
  <r>
    <x v="80"/>
    <x v="8"/>
    <x v="6"/>
    <x v="51"/>
    <n v="2"/>
    <n v="4.7"/>
    <n v="191"/>
  </r>
  <r>
    <x v="81"/>
    <x v="9"/>
    <x v="6"/>
    <x v="51"/>
    <n v="3"/>
    <n v="3.6"/>
    <n v="105"/>
  </r>
  <r>
    <x v="82"/>
    <x v="10"/>
    <x v="6"/>
    <x v="51"/>
    <n v="4"/>
    <n v="3.1"/>
    <n v="4"/>
  </r>
  <r>
    <x v="83"/>
    <x v="11"/>
    <x v="6"/>
    <x v="51"/>
    <n v="2"/>
    <n v="2.9"/>
    <n v="58"/>
  </r>
  <r>
    <x v="84"/>
    <x v="0"/>
    <x v="7"/>
    <x v="51"/>
    <n v="2"/>
    <n v="5.2"/>
    <n v="156"/>
  </r>
  <r>
    <x v="85"/>
    <x v="1"/>
    <x v="7"/>
    <x v="51"/>
    <n v="1"/>
    <n v="6.5"/>
    <n v="33"/>
  </r>
  <r>
    <x v="86"/>
    <x v="2"/>
    <x v="7"/>
    <x v="51"/>
    <n v="4"/>
    <n v="5.3"/>
    <n v="56"/>
  </r>
  <r>
    <x v="87"/>
    <x v="3"/>
    <x v="7"/>
    <x v="51"/>
    <n v="1"/>
    <n v="5.3"/>
    <n v="8"/>
  </r>
  <r>
    <x v="88"/>
    <x v="4"/>
    <x v="7"/>
    <x v="51"/>
    <n v="3"/>
    <n v="7.2"/>
    <n v="57"/>
  </r>
  <r>
    <x v="89"/>
    <x v="5"/>
    <x v="7"/>
    <x v="51"/>
    <n v="1"/>
    <n v="6.5"/>
    <n v="153"/>
  </r>
  <r>
    <x v="90"/>
    <x v="6"/>
    <x v="7"/>
    <x v="51"/>
    <n v="4"/>
    <n v="6.6"/>
    <n v="28"/>
  </r>
  <r>
    <x v="91"/>
    <x v="7"/>
    <x v="7"/>
    <x v="51"/>
    <n v="2"/>
    <n v="7.7"/>
    <n v="91"/>
  </r>
  <r>
    <x v="92"/>
    <x v="8"/>
    <x v="7"/>
    <x v="51"/>
    <n v="0"/>
    <n v="10.6"/>
    <m/>
  </r>
  <r>
    <x v="93"/>
    <x v="9"/>
    <x v="7"/>
    <x v="51"/>
    <n v="3"/>
    <n v="8"/>
    <n v="27"/>
  </r>
  <r>
    <x v="94"/>
    <x v="10"/>
    <x v="7"/>
    <x v="51"/>
    <n v="6"/>
    <n v="5.7"/>
    <n v="68"/>
  </r>
  <r>
    <x v="95"/>
    <x v="11"/>
    <x v="7"/>
    <x v="51"/>
    <n v="8"/>
    <n v="4.5999999999999996"/>
    <n v="31"/>
  </r>
  <r>
    <x v="96"/>
    <x v="0"/>
    <x v="8"/>
    <x v="51"/>
    <n v="2"/>
    <n v="4.3"/>
    <n v="136"/>
  </r>
  <r>
    <x v="97"/>
    <x v="1"/>
    <x v="8"/>
    <x v="51"/>
    <n v="0"/>
    <n v="4.5"/>
    <m/>
  </r>
  <r>
    <x v="98"/>
    <x v="2"/>
    <x v="8"/>
    <x v="51"/>
    <n v="4"/>
    <n v="3.9"/>
    <n v="18"/>
  </r>
  <r>
    <x v="99"/>
    <x v="3"/>
    <x v="8"/>
    <x v="51"/>
    <n v="5"/>
    <n v="3.3"/>
    <n v="16"/>
  </r>
  <r>
    <x v="100"/>
    <x v="4"/>
    <x v="8"/>
    <x v="51"/>
    <n v="3"/>
    <n v="2.2999999999999998"/>
    <n v="3"/>
  </r>
  <r>
    <x v="101"/>
    <x v="5"/>
    <x v="8"/>
    <x v="51"/>
    <n v="7"/>
    <n v="3.1"/>
    <n v="10"/>
  </r>
  <r>
    <x v="102"/>
    <x v="6"/>
    <x v="8"/>
    <x v="51"/>
    <n v="5"/>
    <n v="4"/>
    <n v="12"/>
  </r>
  <r>
    <x v="103"/>
    <x v="7"/>
    <x v="8"/>
    <x v="51"/>
    <n v="7"/>
    <n v="3.4"/>
    <n v="24"/>
  </r>
  <r>
    <x v="104"/>
    <x v="8"/>
    <x v="8"/>
    <x v="51"/>
    <n v="1"/>
    <n v="3.3"/>
    <n v="3"/>
  </r>
  <r>
    <x v="105"/>
    <x v="9"/>
    <x v="8"/>
    <x v="51"/>
    <n v="3"/>
    <n v="3.6"/>
    <n v="58"/>
  </r>
  <r>
    <x v="106"/>
    <x v="10"/>
    <x v="8"/>
    <x v="51"/>
    <n v="2"/>
    <n v="3"/>
    <n v="108"/>
  </r>
  <r>
    <x v="107"/>
    <x v="11"/>
    <x v="8"/>
    <x v="51"/>
    <n v="3"/>
    <n v="3"/>
    <n v="29"/>
  </r>
  <r>
    <x v="108"/>
    <x v="0"/>
    <x v="9"/>
    <x v="51"/>
    <n v="1"/>
    <n v="3.3"/>
    <n v="279"/>
  </r>
  <r>
    <x v="109"/>
    <x v="1"/>
    <x v="9"/>
    <x v="51"/>
    <n v="2"/>
    <n v="3.8"/>
    <n v="70"/>
  </r>
  <r>
    <x v="110"/>
    <x v="2"/>
    <x v="9"/>
    <x v="51"/>
    <n v="3"/>
    <n v="3.7"/>
    <n v="118"/>
  </r>
  <r>
    <x v="111"/>
    <x v="3"/>
    <x v="9"/>
    <x v="51"/>
    <n v="4"/>
    <n v="3.2"/>
    <n v="20"/>
  </r>
  <r>
    <x v="112"/>
    <x v="4"/>
    <x v="9"/>
    <x v="51"/>
    <n v="1"/>
    <n v="5.4"/>
    <n v="18"/>
  </r>
  <r>
    <x v="113"/>
    <x v="5"/>
    <x v="9"/>
    <x v="51"/>
    <n v="4"/>
    <n v="6.3"/>
    <n v="25"/>
  </r>
  <r>
    <x v="114"/>
    <x v="6"/>
    <x v="9"/>
    <x v="51"/>
    <n v="2"/>
    <n v="6.2"/>
    <n v="101"/>
  </r>
  <r>
    <x v="115"/>
    <x v="7"/>
    <x v="9"/>
    <x v="51"/>
    <n v="1"/>
    <n v="7"/>
    <n v="6"/>
  </r>
  <r>
    <x v="116"/>
    <x v="8"/>
    <x v="9"/>
    <x v="51"/>
    <n v="1"/>
    <n v="4.8"/>
    <n v="4"/>
  </r>
  <r>
    <x v="117"/>
    <x v="9"/>
    <x v="9"/>
    <x v="51"/>
    <n v="4"/>
    <n v="3.5"/>
    <n v="84"/>
  </r>
  <r>
    <x v="118"/>
    <x v="10"/>
    <x v="9"/>
    <x v="51"/>
    <n v="5"/>
    <n v="3.5"/>
    <n v="25"/>
  </r>
  <r>
    <x v="119"/>
    <x v="11"/>
    <x v="9"/>
    <x v="51"/>
    <n v="3"/>
    <n v="2.2000000000000002"/>
    <n v="16"/>
  </r>
  <r>
    <x v="120"/>
    <x v="0"/>
    <x v="10"/>
    <x v="51"/>
    <n v="6"/>
    <n v="3.8"/>
    <n v="17"/>
  </r>
  <r>
    <x v="121"/>
    <x v="1"/>
    <x v="10"/>
    <x v="51"/>
    <n v="1"/>
    <n v="4.0999999999999996"/>
    <n v="56"/>
  </r>
  <r>
    <x v="122"/>
    <x v="2"/>
    <x v="10"/>
    <x v="51"/>
    <n v="3"/>
    <n v="3.6"/>
    <n v="15"/>
  </r>
  <r>
    <x v="123"/>
    <x v="3"/>
    <x v="10"/>
    <x v="51"/>
    <n v="6"/>
    <n v="3.2"/>
    <n v="16"/>
  </r>
  <r>
    <x v="124"/>
    <x v="4"/>
    <x v="10"/>
    <x v="51"/>
    <n v="4"/>
    <n v="2.9"/>
    <n v="31"/>
  </r>
  <r>
    <x v="125"/>
    <x v="5"/>
    <x v="10"/>
    <x v="51"/>
    <n v="4"/>
    <n v="3.5"/>
    <n v="12"/>
  </r>
  <r>
    <x v="126"/>
    <x v="6"/>
    <x v="10"/>
    <x v="51"/>
    <n v="3"/>
    <n v="3.3"/>
    <n v="4"/>
  </r>
  <r>
    <x v="127"/>
    <x v="7"/>
    <x v="10"/>
    <x v="51"/>
    <n v="2"/>
    <n v="4.0999999999999996"/>
    <n v="53"/>
  </r>
  <r>
    <x v="128"/>
    <x v="8"/>
    <x v="10"/>
    <x v="51"/>
    <n v="2"/>
    <n v="4.4000000000000004"/>
    <n v="82"/>
  </r>
  <r>
    <x v="129"/>
    <x v="9"/>
    <x v="10"/>
    <x v="51"/>
    <n v="3"/>
    <n v="4.2"/>
    <n v="29"/>
  </r>
  <r>
    <x v="130"/>
    <x v="10"/>
    <x v="10"/>
    <x v="51"/>
    <n v="3"/>
    <n v="3.7"/>
    <n v="25"/>
  </r>
  <r>
    <x v="131"/>
    <x v="11"/>
    <x v="10"/>
    <x v="51"/>
    <n v="3"/>
    <n v="3.6"/>
    <n v="47"/>
  </r>
  <r>
    <x v="132"/>
    <x v="0"/>
    <x v="11"/>
    <x v="51"/>
    <n v="5"/>
    <n v="3.4"/>
    <n v="25"/>
  </r>
  <r>
    <x v="133"/>
    <x v="1"/>
    <x v="11"/>
    <x v="51"/>
    <n v="2"/>
    <n v="2.9"/>
    <n v="21"/>
  </r>
  <r>
    <x v="134"/>
    <x v="2"/>
    <x v="11"/>
    <x v="51"/>
    <n v="5"/>
    <n v="2.2000000000000002"/>
    <n v="6"/>
  </r>
  <r>
    <x v="135"/>
    <x v="3"/>
    <x v="11"/>
    <x v="51"/>
    <n v="3"/>
    <n v="2"/>
    <n v="36"/>
  </r>
  <r>
    <x v="136"/>
    <x v="4"/>
    <x v="11"/>
    <x v="51"/>
    <n v="3"/>
    <n v="2.5"/>
    <n v="13"/>
  </r>
  <r>
    <x v="137"/>
    <x v="5"/>
    <x v="11"/>
    <x v="51"/>
    <n v="5"/>
    <n v="3.7"/>
    <n v="29"/>
  </r>
  <r>
    <x v="138"/>
    <x v="6"/>
    <x v="11"/>
    <x v="51"/>
    <n v="0"/>
    <n v="3.4"/>
    <m/>
  </r>
  <r>
    <x v="139"/>
    <x v="7"/>
    <x v="11"/>
    <x v="51"/>
    <n v="5"/>
    <n v="2.5"/>
    <n v="46"/>
  </r>
  <r>
    <x v="140"/>
    <x v="8"/>
    <x v="11"/>
    <x v="51"/>
    <n v="4"/>
    <n v="1.4"/>
    <n v="24"/>
  </r>
  <r>
    <x v="141"/>
    <x v="9"/>
    <x v="11"/>
    <x v="51"/>
    <n v="12"/>
    <n v="2"/>
    <n v="44"/>
  </r>
  <r>
    <x v="142"/>
    <x v="10"/>
    <x v="11"/>
    <x v="51"/>
    <n v="3"/>
    <n v="1.5"/>
    <n v="13"/>
  </r>
  <r>
    <x v="143"/>
    <x v="11"/>
    <x v="11"/>
    <x v="51"/>
    <n v="5"/>
    <n v="0.6"/>
    <n v="30"/>
  </r>
  <r>
    <x v="144"/>
    <x v="0"/>
    <x v="12"/>
    <x v="51"/>
    <n v="4"/>
    <n v="1.4"/>
    <n v="28"/>
  </r>
  <r>
    <x v="145"/>
    <x v="1"/>
    <x v="12"/>
    <x v="51"/>
    <n v="0"/>
    <n v="2"/>
    <m/>
  </r>
  <r>
    <x v="146"/>
    <x v="2"/>
    <x v="12"/>
    <x v="51"/>
    <n v="3"/>
    <n v="2.2000000000000002"/>
    <n v="10"/>
  </r>
  <r>
    <x v="147"/>
    <x v="3"/>
    <x v="12"/>
    <x v="51"/>
    <n v="4"/>
    <n v="1.7"/>
    <n v="10"/>
  </r>
  <r>
    <x v="148"/>
    <x v="4"/>
    <x v="12"/>
    <x v="51"/>
    <n v="4"/>
    <n v="2.5"/>
    <n v="33"/>
  </r>
  <r>
    <x v="149"/>
    <x v="5"/>
    <x v="12"/>
    <x v="51"/>
    <n v="5"/>
    <n v="2.4"/>
    <n v="6"/>
  </r>
  <r>
    <x v="150"/>
    <x v="6"/>
    <x v="12"/>
    <x v="51"/>
    <n v="7"/>
    <n v="1.9"/>
    <n v="31"/>
  </r>
  <r>
    <x v="151"/>
    <x v="7"/>
    <x v="12"/>
    <x v="51"/>
    <n v="3"/>
    <n v="2.6"/>
    <n v="14"/>
  </r>
  <r>
    <x v="152"/>
    <x v="8"/>
    <x v="12"/>
    <x v="51"/>
    <n v="7"/>
    <n v="2.8"/>
    <n v="21"/>
  </r>
  <r>
    <x v="153"/>
    <x v="9"/>
    <x v="12"/>
    <x v="51"/>
    <n v="5"/>
    <n v="2.5"/>
    <n v="25"/>
  </r>
  <r>
    <x v="154"/>
    <x v="10"/>
    <x v="12"/>
    <x v="51"/>
    <n v="6"/>
    <n v="2.7"/>
    <n v="50"/>
  </r>
  <r>
    <x v="155"/>
    <x v="11"/>
    <x v="12"/>
    <x v="51"/>
    <n v="1"/>
    <n v="2.6"/>
    <n v="2"/>
  </r>
  <r>
    <x v="156"/>
    <x v="0"/>
    <x v="13"/>
    <x v="51"/>
    <n v="0"/>
    <n v="2.7"/>
    <m/>
  </r>
  <r>
    <x v="157"/>
    <x v="1"/>
    <x v="13"/>
    <x v="51"/>
    <n v="3"/>
    <n v="1.7"/>
    <n v="30"/>
  </r>
  <r>
    <x v="158"/>
    <x v="2"/>
    <x v="13"/>
    <x v="51"/>
    <n v="3"/>
    <n v="2.4"/>
    <n v="44"/>
  </r>
  <r>
    <x v="159"/>
    <x v="3"/>
    <x v="13"/>
    <x v="51"/>
    <n v="5"/>
    <n v="0.9"/>
    <n v="12"/>
  </r>
  <r>
    <x v="160"/>
    <x v="4"/>
    <x v="13"/>
    <x v="51"/>
    <n v="5"/>
    <n v="0.9"/>
    <n v="3"/>
  </r>
  <r>
    <x v="161"/>
    <x v="5"/>
    <x v="13"/>
    <x v="51"/>
    <n v="0"/>
    <n v="1.8"/>
    <n v="0"/>
  </r>
  <r>
    <x v="162"/>
    <x v="6"/>
    <x v="13"/>
    <x v="51"/>
    <n v="3"/>
    <n v="1.6"/>
    <n v="6"/>
  </r>
  <r>
    <x v="164"/>
    <x v="8"/>
    <x v="13"/>
    <x v="51"/>
    <n v="2"/>
    <n v="3.7"/>
    <n v="9"/>
  </r>
  <r>
    <x v="165"/>
    <x v="9"/>
    <x v="13"/>
    <x v="51"/>
    <n v="3"/>
    <n v="1.8"/>
    <n v="4"/>
  </r>
  <r>
    <x v="0"/>
    <x v="0"/>
    <x v="0"/>
    <x v="52"/>
    <n v="2"/>
    <n v="3.3"/>
    <n v="76"/>
  </r>
  <r>
    <x v="1"/>
    <x v="1"/>
    <x v="0"/>
    <x v="52"/>
    <n v="4"/>
    <n v="3.4"/>
    <n v="16"/>
  </r>
  <r>
    <x v="2"/>
    <x v="2"/>
    <x v="0"/>
    <x v="52"/>
    <n v="4"/>
    <n v="3.2"/>
    <n v="29"/>
  </r>
  <r>
    <x v="3"/>
    <x v="3"/>
    <x v="0"/>
    <x v="52"/>
    <n v="3"/>
    <n v="4.8"/>
    <n v="36"/>
  </r>
  <r>
    <x v="4"/>
    <x v="4"/>
    <x v="0"/>
    <x v="52"/>
    <n v="4"/>
    <n v="3.2"/>
    <n v="46"/>
  </r>
  <r>
    <x v="5"/>
    <x v="5"/>
    <x v="0"/>
    <x v="52"/>
    <n v="7"/>
    <n v="4.2"/>
    <n v="30"/>
  </r>
  <r>
    <x v="6"/>
    <x v="6"/>
    <x v="0"/>
    <x v="52"/>
    <n v="1"/>
    <n v="3.4"/>
    <n v="11"/>
  </r>
  <r>
    <x v="7"/>
    <x v="7"/>
    <x v="0"/>
    <x v="52"/>
    <n v="4"/>
    <n v="4.5999999999999996"/>
    <n v="30"/>
  </r>
  <r>
    <x v="8"/>
    <x v="8"/>
    <x v="0"/>
    <x v="52"/>
    <n v="4"/>
    <n v="5.4"/>
    <n v="44"/>
  </r>
  <r>
    <x v="9"/>
    <x v="9"/>
    <x v="0"/>
    <x v="52"/>
    <n v="4"/>
    <n v="4.8"/>
    <n v="41"/>
  </r>
  <r>
    <x v="10"/>
    <x v="10"/>
    <x v="0"/>
    <x v="52"/>
    <n v="3"/>
    <n v="6"/>
    <n v="36"/>
  </r>
  <r>
    <x v="11"/>
    <x v="11"/>
    <x v="0"/>
    <x v="52"/>
    <n v="1"/>
    <n v="6.5"/>
    <n v="11"/>
  </r>
  <r>
    <x v="12"/>
    <x v="0"/>
    <x v="1"/>
    <x v="52"/>
    <n v="1"/>
    <n v="6.4"/>
    <n v="87"/>
  </r>
  <r>
    <x v="13"/>
    <x v="1"/>
    <x v="1"/>
    <x v="52"/>
    <n v="1"/>
    <n v="8.6999999999999993"/>
    <n v="139"/>
  </r>
  <r>
    <x v="14"/>
    <x v="2"/>
    <x v="1"/>
    <x v="52"/>
    <n v="2"/>
    <n v="8.6"/>
    <n v="94"/>
  </r>
  <r>
    <x v="15"/>
    <x v="3"/>
    <x v="1"/>
    <x v="52"/>
    <n v="5"/>
    <n v="10"/>
    <n v="42"/>
  </r>
  <r>
    <x v="16"/>
    <x v="4"/>
    <x v="1"/>
    <x v="52"/>
    <n v="3"/>
    <n v="10.199999999999999"/>
    <n v="163"/>
  </r>
  <r>
    <x v="17"/>
    <x v="5"/>
    <x v="1"/>
    <x v="52"/>
    <n v="3"/>
    <n v="12.4"/>
    <n v="40"/>
  </r>
  <r>
    <x v="18"/>
    <x v="6"/>
    <x v="1"/>
    <x v="52"/>
    <n v="1"/>
    <n v="15.2"/>
    <n v="13"/>
  </r>
  <r>
    <x v="19"/>
    <x v="7"/>
    <x v="1"/>
    <x v="52"/>
    <n v="2"/>
    <n v="14.5"/>
    <n v="54"/>
  </r>
  <r>
    <x v="20"/>
    <x v="8"/>
    <x v="1"/>
    <x v="52"/>
    <n v="4"/>
    <n v="14.2"/>
    <n v="91"/>
  </r>
  <r>
    <x v="21"/>
    <x v="9"/>
    <x v="1"/>
    <x v="52"/>
    <n v="3"/>
    <n v="13.6"/>
    <n v="75"/>
  </r>
  <r>
    <x v="22"/>
    <x v="10"/>
    <x v="1"/>
    <x v="52"/>
    <n v="4"/>
    <n v="12.6"/>
    <n v="33"/>
  </r>
  <r>
    <x v="23"/>
    <x v="11"/>
    <x v="1"/>
    <x v="52"/>
    <n v="2"/>
    <n v="10"/>
    <n v="53"/>
  </r>
  <r>
    <x v="24"/>
    <x v="0"/>
    <x v="2"/>
    <x v="52"/>
    <n v="2"/>
    <n v="8.1999999999999993"/>
    <n v="123"/>
  </r>
  <r>
    <x v="25"/>
    <x v="1"/>
    <x v="2"/>
    <x v="52"/>
    <n v="2"/>
    <n v="8.3000000000000007"/>
    <n v="41"/>
  </r>
  <r>
    <x v="26"/>
    <x v="2"/>
    <x v="2"/>
    <x v="52"/>
    <n v="3"/>
    <n v="9"/>
    <n v="91"/>
  </r>
  <r>
    <x v="27"/>
    <x v="3"/>
    <x v="2"/>
    <x v="52"/>
    <n v="1"/>
    <n v="8.3000000000000007"/>
    <n v="15"/>
  </r>
  <r>
    <x v="28"/>
    <x v="4"/>
    <x v="2"/>
    <x v="52"/>
    <n v="2"/>
    <n v="9.8000000000000007"/>
    <n v="181"/>
  </r>
  <r>
    <x v="29"/>
    <x v="5"/>
    <x v="2"/>
    <x v="52"/>
    <n v="2"/>
    <n v="12"/>
    <n v="64"/>
  </r>
  <r>
    <x v="30"/>
    <x v="6"/>
    <x v="2"/>
    <x v="52"/>
    <n v="1"/>
    <n v="11.3"/>
    <n v="16"/>
  </r>
  <r>
    <x v="31"/>
    <x v="7"/>
    <x v="2"/>
    <x v="52"/>
    <n v="2"/>
    <n v="13.2"/>
    <n v="65"/>
  </r>
  <r>
    <x v="32"/>
    <x v="8"/>
    <x v="2"/>
    <x v="52"/>
    <n v="1"/>
    <n v="14.6"/>
    <n v="148"/>
  </r>
  <r>
    <x v="33"/>
    <x v="9"/>
    <x v="2"/>
    <x v="52"/>
    <n v="3"/>
    <n v="14.1"/>
    <n v="5"/>
  </r>
  <r>
    <x v="34"/>
    <x v="10"/>
    <x v="2"/>
    <x v="52"/>
    <n v="2"/>
    <n v="14.8"/>
    <n v="46"/>
  </r>
  <r>
    <x v="35"/>
    <x v="11"/>
    <x v="2"/>
    <x v="52"/>
    <n v="0"/>
    <n v="12.5"/>
    <m/>
  </r>
  <r>
    <x v="36"/>
    <x v="0"/>
    <x v="3"/>
    <x v="52"/>
    <n v="1"/>
    <n v="16"/>
    <n v="20"/>
  </r>
  <r>
    <x v="37"/>
    <x v="1"/>
    <x v="3"/>
    <x v="52"/>
    <n v="0"/>
    <n v="15.5"/>
    <m/>
  </r>
  <r>
    <x v="38"/>
    <x v="2"/>
    <x v="3"/>
    <x v="52"/>
    <n v="4"/>
    <n v="13.3"/>
    <n v="85"/>
  </r>
  <r>
    <x v="39"/>
    <x v="3"/>
    <x v="3"/>
    <x v="52"/>
    <n v="0"/>
    <n v="18.5"/>
    <m/>
  </r>
  <r>
    <x v="40"/>
    <x v="4"/>
    <x v="3"/>
    <x v="52"/>
    <n v="2"/>
    <n v="19.5"/>
    <n v="131"/>
  </r>
  <r>
    <x v="41"/>
    <x v="5"/>
    <x v="3"/>
    <x v="52"/>
    <n v="1"/>
    <n v="18"/>
    <n v="8"/>
  </r>
  <r>
    <x v="42"/>
    <x v="6"/>
    <x v="3"/>
    <x v="52"/>
    <n v="4"/>
    <n v="20.9"/>
    <n v="88"/>
  </r>
  <r>
    <x v="43"/>
    <x v="7"/>
    <x v="3"/>
    <x v="52"/>
    <n v="2"/>
    <n v="20"/>
    <n v="85"/>
  </r>
  <r>
    <x v="44"/>
    <x v="8"/>
    <x v="3"/>
    <x v="52"/>
    <n v="2"/>
    <n v="18.7"/>
    <n v="47"/>
  </r>
  <r>
    <x v="45"/>
    <x v="9"/>
    <x v="3"/>
    <x v="52"/>
    <n v="3"/>
    <n v="13.8"/>
    <n v="96"/>
  </r>
  <r>
    <x v="46"/>
    <x v="10"/>
    <x v="3"/>
    <x v="52"/>
    <n v="3"/>
    <n v="12.6"/>
    <n v="78"/>
  </r>
  <r>
    <x v="47"/>
    <x v="11"/>
    <x v="3"/>
    <x v="52"/>
    <n v="0"/>
    <n v="13.5"/>
    <m/>
  </r>
  <r>
    <x v="48"/>
    <x v="0"/>
    <x v="4"/>
    <x v="52"/>
    <n v="0"/>
    <n v="14.8"/>
    <m/>
  </r>
  <r>
    <x v="49"/>
    <x v="1"/>
    <x v="4"/>
    <x v="52"/>
    <n v="3"/>
    <n v="17.100000000000001"/>
    <n v="21"/>
  </r>
  <r>
    <x v="50"/>
    <x v="2"/>
    <x v="4"/>
    <x v="52"/>
    <n v="4"/>
    <n v="15"/>
    <n v="71"/>
  </r>
  <r>
    <x v="51"/>
    <x v="3"/>
    <x v="4"/>
    <x v="52"/>
    <n v="2"/>
    <n v="10.3"/>
    <n v="16"/>
  </r>
  <r>
    <x v="52"/>
    <x v="4"/>
    <x v="4"/>
    <x v="52"/>
    <n v="2"/>
    <n v="10.9"/>
    <n v="6"/>
  </r>
  <r>
    <x v="53"/>
    <x v="5"/>
    <x v="4"/>
    <x v="52"/>
    <n v="4"/>
    <n v="10.3"/>
    <n v="29"/>
  </r>
  <r>
    <x v="54"/>
    <x v="6"/>
    <x v="4"/>
    <x v="52"/>
    <n v="2"/>
    <n v="11.3"/>
    <n v="44"/>
  </r>
  <r>
    <x v="55"/>
    <x v="7"/>
    <x v="4"/>
    <x v="52"/>
    <n v="1"/>
    <n v="12"/>
    <n v="47"/>
  </r>
  <r>
    <x v="56"/>
    <x v="8"/>
    <x v="4"/>
    <x v="52"/>
    <n v="2"/>
    <n v="11.3"/>
    <n v="21"/>
  </r>
  <r>
    <x v="57"/>
    <x v="9"/>
    <x v="4"/>
    <x v="52"/>
    <n v="1"/>
    <n v="11.9"/>
    <n v="109"/>
  </r>
  <r>
    <x v="58"/>
    <x v="10"/>
    <x v="4"/>
    <x v="52"/>
    <n v="3"/>
    <n v="11.7"/>
    <n v="102"/>
  </r>
  <r>
    <x v="59"/>
    <x v="11"/>
    <x v="4"/>
    <x v="52"/>
    <n v="6"/>
    <n v="11.7"/>
    <n v="103"/>
  </r>
  <r>
    <x v="60"/>
    <x v="0"/>
    <x v="5"/>
    <x v="52"/>
    <n v="3"/>
    <n v="8.9"/>
    <n v="96"/>
  </r>
  <r>
    <x v="61"/>
    <x v="1"/>
    <x v="5"/>
    <x v="52"/>
    <n v="0"/>
    <n v="8.4"/>
    <m/>
  </r>
  <r>
    <x v="62"/>
    <x v="2"/>
    <x v="5"/>
    <x v="52"/>
    <n v="1"/>
    <n v="11.3"/>
    <n v="13"/>
  </r>
  <r>
    <x v="63"/>
    <x v="3"/>
    <x v="5"/>
    <x v="52"/>
    <n v="3"/>
    <n v="14.1"/>
    <n v="15"/>
  </r>
  <r>
    <x v="64"/>
    <x v="4"/>
    <x v="5"/>
    <x v="52"/>
    <n v="2"/>
    <n v="12.4"/>
    <n v="111"/>
  </r>
  <r>
    <x v="65"/>
    <x v="5"/>
    <x v="5"/>
    <x v="52"/>
    <n v="3"/>
    <n v="9.9"/>
    <n v="36"/>
  </r>
  <r>
    <x v="66"/>
    <x v="6"/>
    <x v="5"/>
    <x v="52"/>
    <n v="3"/>
    <n v="9.4"/>
    <n v="11"/>
  </r>
  <r>
    <x v="67"/>
    <x v="7"/>
    <x v="5"/>
    <x v="52"/>
    <n v="4"/>
    <n v="10"/>
    <n v="110"/>
  </r>
  <r>
    <x v="68"/>
    <x v="8"/>
    <x v="5"/>
    <x v="52"/>
    <n v="0"/>
    <n v="10"/>
    <m/>
  </r>
  <r>
    <x v="69"/>
    <x v="9"/>
    <x v="5"/>
    <x v="52"/>
    <n v="1"/>
    <n v="11.7"/>
    <n v="196"/>
  </r>
  <r>
    <x v="70"/>
    <x v="10"/>
    <x v="5"/>
    <x v="52"/>
    <n v="3"/>
    <n v="11"/>
    <n v="81"/>
  </r>
  <r>
    <x v="71"/>
    <x v="11"/>
    <x v="5"/>
    <x v="52"/>
    <n v="3"/>
    <n v="8.1"/>
    <n v="88"/>
  </r>
  <r>
    <x v="72"/>
    <x v="0"/>
    <x v="6"/>
    <x v="52"/>
    <n v="3"/>
    <n v="8.5"/>
    <n v="20"/>
  </r>
  <r>
    <x v="73"/>
    <x v="1"/>
    <x v="6"/>
    <x v="52"/>
    <n v="2"/>
    <n v="9.3000000000000007"/>
    <n v="50"/>
  </r>
  <r>
    <x v="74"/>
    <x v="2"/>
    <x v="6"/>
    <x v="52"/>
    <n v="0"/>
    <n v="8.6999999999999993"/>
    <m/>
  </r>
  <r>
    <x v="75"/>
    <x v="3"/>
    <x v="6"/>
    <x v="52"/>
    <n v="3"/>
    <n v="8.6999999999999993"/>
    <n v="39"/>
  </r>
  <r>
    <x v="76"/>
    <x v="4"/>
    <x v="6"/>
    <x v="52"/>
    <n v="3"/>
    <n v="7.3"/>
    <n v="94"/>
  </r>
  <r>
    <x v="77"/>
    <x v="5"/>
    <x v="6"/>
    <x v="52"/>
    <n v="2"/>
    <n v="9.9"/>
    <n v="10"/>
  </r>
  <r>
    <x v="78"/>
    <x v="6"/>
    <x v="6"/>
    <x v="52"/>
    <n v="3"/>
    <n v="10.7"/>
    <n v="5"/>
  </r>
  <r>
    <x v="79"/>
    <x v="7"/>
    <x v="6"/>
    <x v="52"/>
    <n v="4"/>
    <n v="9.3000000000000007"/>
    <n v="106"/>
  </r>
  <r>
    <x v="80"/>
    <x v="8"/>
    <x v="6"/>
    <x v="52"/>
    <n v="3"/>
    <n v="8.1"/>
    <n v="13"/>
  </r>
  <r>
    <x v="81"/>
    <x v="9"/>
    <x v="6"/>
    <x v="52"/>
    <n v="3"/>
    <n v="8.3000000000000007"/>
    <n v="37"/>
  </r>
  <r>
    <x v="82"/>
    <x v="10"/>
    <x v="6"/>
    <x v="52"/>
    <n v="2"/>
    <n v="7.7"/>
    <n v="30"/>
  </r>
  <r>
    <x v="83"/>
    <x v="11"/>
    <x v="6"/>
    <x v="52"/>
    <n v="0"/>
    <n v="7.7"/>
    <m/>
  </r>
  <r>
    <x v="84"/>
    <x v="0"/>
    <x v="7"/>
    <x v="52"/>
    <n v="0"/>
    <n v="8.3000000000000007"/>
    <m/>
  </r>
  <r>
    <x v="85"/>
    <x v="1"/>
    <x v="7"/>
    <x v="52"/>
    <n v="4"/>
    <n v="6.7"/>
    <n v="123"/>
  </r>
  <r>
    <x v="86"/>
    <x v="2"/>
    <x v="7"/>
    <x v="52"/>
    <n v="5"/>
    <n v="5.8"/>
    <n v="21"/>
  </r>
  <r>
    <x v="87"/>
    <x v="3"/>
    <x v="7"/>
    <x v="52"/>
    <n v="3"/>
    <n v="6.8"/>
    <n v="9"/>
  </r>
  <r>
    <x v="88"/>
    <x v="4"/>
    <x v="7"/>
    <x v="52"/>
    <n v="7"/>
    <n v="6.9"/>
    <n v="115"/>
  </r>
  <r>
    <x v="89"/>
    <x v="5"/>
    <x v="7"/>
    <x v="52"/>
    <n v="0"/>
    <n v="6.9"/>
    <m/>
  </r>
  <r>
    <x v="90"/>
    <x v="6"/>
    <x v="7"/>
    <x v="52"/>
    <n v="4"/>
    <n v="6.4"/>
    <n v="23"/>
  </r>
  <r>
    <x v="91"/>
    <x v="7"/>
    <x v="7"/>
    <x v="52"/>
    <n v="7"/>
    <n v="6"/>
    <n v="6"/>
  </r>
  <r>
    <x v="92"/>
    <x v="8"/>
    <x v="7"/>
    <x v="52"/>
    <n v="6"/>
    <n v="5.3"/>
    <n v="17"/>
  </r>
  <r>
    <x v="93"/>
    <x v="9"/>
    <x v="7"/>
    <x v="52"/>
    <n v="1"/>
    <n v="4"/>
    <n v="406"/>
  </r>
  <r>
    <x v="94"/>
    <x v="10"/>
    <x v="7"/>
    <x v="52"/>
    <n v="4"/>
    <n v="4.5"/>
    <n v="51"/>
  </r>
  <r>
    <x v="95"/>
    <x v="11"/>
    <x v="7"/>
    <x v="52"/>
    <n v="2"/>
    <n v="3.4"/>
    <n v="32"/>
  </r>
  <r>
    <x v="96"/>
    <x v="0"/>
    <x v="8"/>
    <x v="52"/>
    <n v="4"/>
    <n v="3.5"/>
    <n v="55"/>
  </r>
  <r>
    <x v="97"/>
    <x v="1"/>
    <x v="8"/>
    <x v="52"/>
    <n v="1"/>
    <n v="4.4000000000000004"/>
    <n v="41"/>
  </r>
  <r>
    <x v="98"/>
    <x v="2"/>
    <x v="8"/>
    <x v="52"/>
    <n v="2"/>
    <n v="6.2"/>
    <n v="114"/>
  </r>
  <r>
    <x v="99"/>
    <x v="3"/>
    <x v="8"/>
    <x v="52"/>
    <n v="4"/>
    <n v="6.8"/>
    <n v="31"/>
  </r>
  <r>
    <x v="100"/>
    <x v="4"/>
    <x v="8"/>
    <x v="52"/>
    <n v="1"/>
    <n v="7.8"/>
    <n v="6"/>
  </r>
  <r>
    <x v="101"/>
    <x v="5"/>
    <x v="8"/>
    <x v="52"/>
    <n v="3"/>
    <n v="8.6"/>
    <n v="39"/>
  </r>
  <r>
    <x v="102"/>
    <x v="6"/>
    <x v="8"/>
    <x v="52"/>
    <n v="2"/>
    <n v="7.3"/>
    <n v="82"/>
  </r>
  <r>
    <x v="103"/>
    <x v="7"/>
    <x v="8"/>
    <x v="52"/>
    <n v="5"/>
    <n v="6.2"/>
    <n v="65"/>
  </r>
  <r>
    <x v="104"/>
    <x v="8"/>
    <x v="8"/>
    <x v="52"/>
    <n v="5"/>
    <n v="6.2"/>
    <n v="12"/>
  </r>
  <r>
    <x v="105"/>
    <x v="9"/>
    <x v="8"/>
    <x v="52"/>
    <n v="1"/>
    <n v="6.8"/>
    <n v="1"/>
  </r>
  <r>
    <x v="106"/>
    <x v="10"/>
    <x v="8"/>
    <x v="52"/>
    <n v="3"/>
    <n v="6"/>
    <n v="2"/>
  </r>
  <r>
    <x v="107"/>
    <x v="11"/>
    <x v="8"/>
    <x v="52"/>
    <n v="5"/>
    <n v="5.9"/>
    <n v="65"/>
  </r>
  <r>
    <x v="108"/>
    <x v="0"/>
    <x v="9"/>
    <x v="52"/>
    <n v="1"/>
    <n v="6.1"/>
    <n v="270"/>
  </r>
  <r>
    <x v="109"/>
    <x v="1"/>
    <x v="9"/>
    <x v="52"/>
    <n v="0"/>
    <n v="6.7"/>
    <m/>
  </r>
  <r>
    <x v="110"/>
    <x v="2"/>
    <x v="9"/>
    <x v="52"/>
    <n v="3"/>
    <n v="5"/>
    <n v="93"/>
  </r>
  <r>
    <x v="111"/>
    <x v="3"/>
    <x v="9"/>
    <x v="52"/>
    <n v="4"/>
    <n v="4.9000000000000004"/>
    <n v="27"/>
  </r>
  <r>
    <x v="112"/>
    <x v="4"/>
    <x v="9"/>
    <x v="52"/>
    <n v="5"/>
    <n v="4.5"/>
    <n v="60"/>
  </r>
  <r>
    <x v="113"/>
    <x v="5"/>
    <x v="9"/>
    <x v="52"/>
    <n v="3"/>
    <n v="4.3"/>
    <n v="27"/>
  </r>
  <r>
    <x v="114"/>
    <x v="6"/>
    <x v="9"/>
    <x v="52"/>
    <n v="10"/>
    <n v="5.0999999999999996"/>
    <n v="34"/>
  </r>
  <r>
    <x v="115"/>
    <x v="7"/>
    <x v="9"/>
    <x v="52"/>
    <n v="3"/>
    <n v="4.9000000000000004"/>
    <n v="33"/>
  </r>
  <r>
    <x v="116"/>
    <x v="8"/>
    <x v="9"/>
    <x v="52"/>
    <n v="3"/>
    <n v="5.5"/>
    <n v="16"/>
  </r>
  <r>
    <x v="117"/>
    <x v="9"/>
    <x v="9"/>
    <x v="52"/>
    <n v="3"/>
    <n v="3.9"/>
    <n v="151"/>
  </r>
  <r>
    <x v="118"/>
    <x v="10"/>
    <x v="9"/>
    <x v="52"/>
    <n v="8"/>
    <n v="4.5999999999999996"/>
    <n v="43"/>
  </r>
  <r>
    <x v="119"/>
    <x v="11"/>
    <x v="9"/>
    <x v="52"/>
    <n v="1"/>
    <n v="5.0999999999999996"/>
    <n v="31"/>
  </r>
  <r>
    <x v="120"/>
    <x v="0"/>
    <x v="10"/>
    <x v="52"/>
    <n v="0"/>
    <n v="4.4000000000000004"/>
    <m/>
  </r>
  <r>
    <x v="121"/>
    <x v="1"/>
    <x v="10"/>
    <x v="52"/>
    <n v="1"/>
    <n v="3.7"/>
    <n v="11"/>
  </r>
  <r>
    <x v="122"/>
    <x v="2"/>
    <x v="10"/>
    <x v="52"/>
    <n v="3"/>
    <n v="3"/>
    <n v="141"/>
  </r>
  <r>
    <x v="123"/>
    <x v="3"/>
    <x v="10"/>
    <x v="52"/>
    <n v="5"/>
    <n v="4"/>
    <n v="7"/>
  </r>
  <r>
    <x v="124"/>
    <x v="4"/>
    <x v="10"/>
    <x v="52"/>
    <n v="1"/>
    <n v="5.0999999999999996"/>
    <n v="6"/>
  </r>
  <r>
    <x v="125"/>
    <x v="5"/>
    <x v="10"/>
    <x v="52"/>
    <n v="4"/>
    <n v="4.3"/>
    <n v="7"/>
  </r>
  <r>
    <x v="126"/>
    <x v="6"/>
    <x v="10"/>
    <x v="52"/>
    <n v="7"/>
    <n v="3.1"/>
    <n v="10"/>
  </r>
  <r>
    <x v="127"/>
    <x v="7"/>
    <x v="10"/>
    <x v="52"/>
    <n v="6"/>
    <n v="3.7"/>
    <n v="16"/>
  </r>
  <r>
    <x v="128"/>
    <x v="8"/>
    <x v="10"/>
    <x v="52"/>
    <n v="4"/>
    <n v="4.2"/>
    <n v="27"/>
  </r>
  <r>
    <x v="129"/>
    <x v="9"/>
    <x v="10"/>
    <x v="52"/>
    <n v="3"/>
    <n v="4.5"/>
    <n v="17"/>
  </r>
  <r>
    <x v="130"/>
    <x v="10"/>
    <x v="10"/>
    <x v="52"/>
    <n v="4"/>
    <n v="3.9"/>
    <n v="5"/>
  </r>
  <r>
    <x v="131"/>
    <x v="11"/>
    <x v="10"/>
    <x v="52"/>
    <n v="4"/>
    <n v="3.2"/>
    <n v="19"/>
  </r>
  <r>
    <x v="132"/>
    <x v="0"/>
    <x v="11"/>
    <x v="52"/>
    <n v="4"/>
    <n v="2.9"/>
    <n v="50"/>
  </r>
  <r>
    <x v="133"/>
    <x v="1"/>
    <x v="11"/>
    <x v="52"/>
    <n v="4"/>
    <n v="3.1"/>
    <n v="10"/>
  </r>
  <r>
    <x v="134"/>
    <x v="2"/>
    <x v="11"/>
    <x v="52"/>
    <n v="4"/>
    <n v="3.2"/>
    <n v="17"/>
  </r>
  <r>
    <x v="135"/>
    <x v="3"/>
    <x v="11"/>
    <x v="52"/>
    <n v="4"/>
    <n v="2.8"/>
    <n v="7"/>
  </r>
  <r>
    <x v="136"/>
    <x v="4"/>
    <x v="11"/>
    <x v="52"/>
    <n v="5"/>
    <n v="2.6"/>
    <n v="7"/>
  </r>
  <r>
    <x v="137"/>
    <x v="5"/>
    <x v="11"/>
    <x v="52"/>
    <n v="3"/>
    <n v="2.6"/>
    <n v="4"/>
  </r>
  <r>
    <x v="138"/>
    <x v="6"/>
    <x v="11"/>
    <x v="52"/>
    <n v="1"/>
    <n v="3"/>
    <n v="11"/>
  </r>
  <r>
    <x v="139"/>
    <x v="7"/>
    <x v="11"/>
    <x v="52"/>
    <n v="4"/>
    <n v="3.1"/>
    <n v="19"/>
  </r>
  <r>
    <x v="140"/>
    <x v="8"/>
    <x v="11"/>
    <x v="52"/>
    <n v="10"/>
    <n v="3.6"/>
    <n v="7"/>
  </r>
  <r>
    <x v="141"/>
    <x v="9"/>
    <x v="11"/>
    <x v="52"/>
    <n v="2"/>
    <n v="3.8"/>
    <n v="4"/>
  </r>
  <r>
    <x v="142"/>
    <x v="10"/>
    <x v="11"/>
    <x v="52"/>
    <n v="2"/>
    <n v="4.3"/>
    <n v="70"/>
  </r>
  <r>
    <x v="143"/>
    <x v="11"/>
    <x v="11"/>
    <x v="52"/>
    <n v="3"/>
    <n v="3.7"/>
    <n v="6"/>
  </r>
  <r>
    <x v="144"/>
    <x v="0"/>
    <x v="12"/>
    <x v="52"/>
    <n v="7"/>
    <n v="2.6"/>
    <n v="53"/>
  </r>
  <r>
    <x v="145"/>
    <x v="1"/>
    <x v="12"/>
    <x v="52"/>
    <n v="4"/>
    <n v="2.8"/>
    <n v="37"/>
  </r>
  <r>
    <x v="146"/>
    <x v="2"/>
    <x v="12"/>
    <x v="52"/>
    <n v="3"/>
    <n v="2.5"/>
    <n v="9"/>
  </r>
  <r>
    <x v="147"/>
    <x v="3"/>
    <x v="12"/>
    <x v="52"/>
    <n v="3"/>
    <n v="2.2999999999999998"/>
    <n v="8"/>
  </r>
  <r>
    <x v="148"/>
    <x v="4"/>
    <x v="12"/>
    <x v="52"/>
    <n v="6"/>
    <n v="2.9"/>
    <n v="9"/>
  </r>
  <r>
    <x v="149"/>
    <x v="5"/>
    <x v="12"/>
    <x v="52"/>
    <n v="6"/>
    <n v="3.8"/>
    <n v="14"/>
  </r>
  <r>
    <x v="150"/>
    <x v="6"/>
    <x v="12"/>
    <x v="52"/>
    <n v="2"/>
    <n v="3.3"/>
    <n v="34"/>
  </r>
  <r>
    <x v="151"/>
    <x v="7"/>
    <x v="12"/>
    <x v="52"/>
    <n v="6"/>
    <n v="3.6"/>
    <n v="9"/>
  </r>
  <r>
    <x v="152"/>
    <x v="8"/>
    <x v="12"/>
    <x v="52"/>
    <n v="1"/>
    <n v="3.3"/>
    <n v="50"/>
  </r>
  <r>
    <x v="153"/>
    <x v="9"/>
    <x v="12"/>
    <x v="52"/>
    <n v="2"/>
    <n v="3.1"/>
    <n v="29"/>
  </r>
  <r>
    <x v="154"/>
    <x v="10"/>
    <x v="12"/>
    <x v="52"/>
    <n v="7"/>
    <n v="3"/>
    <n v="10"/>
  </r>
  <r>
    <x v="155"/>
    <x v="11"/>
    <x v="12"/>
    <x v="52"/>
    <n v="3"/>
    <n v="2.8"/>
    <n v="39"/>
  </r>
  <r>
    <x v="156"/>
    <x v="0"/>
    <x v="13"/>
    <x v="52"/>
    <n v="3"/>
    <n v="2.2000000000000002"/>
    <n v="5"/>
  </r>
  <r>
    <x v="157"/>
    <x v="1"/>
    <x v="13"/>
    <x v="52"/>
    <n v="2"/>
    <n v="1.8"/>
    <n v="24"/>
  </r>
  <r>
    <x v="158"/>
    <x v="2"/>
    <x v="13"/>
    <x v="52"/>
    <n v="2"/>
    <n v="2.1"/>
    <n v="30"/>
  </r>
  <r>
    <x v="159"/>
    <x v="3"/>
    <x v="13"/>
    <x v="52"/>
    <n v="2"/>
    <n v="3"/>
    <n v="3"/>
  </r>
  <r>
    <x v="160"/>
    <x v="4"/>
    <x v="13"/>
    <x v="52"/>
    <n v="3"/>
    <n v="0.7"/>
    <n v="6"/>
  </r>
  <r>
    <x v="161"/>
    <x v="5"/>
    <x v="13"/>
    <x v="52"/>
    <n v="4"/>
    <n v="1.2"/>
    <n v="24"/>
  </r>
  <r>
    <x v="162"/>
    <x v="6"/>
    <x v="13"/>
    <x v="52"/>
    <n v="6"/>
    <n v="1.2"/>
    <n v="6"/>
  </r>
  <r>
    <x v="164"/>
    <x v="8"/>
    <x v="13"/>
    <x v="52"/>
    <n v="7"/>
    <n v="1.2"/>
    <n v="4"/>
  </r>
  <r>
    <x v="165"/>
    <x v="9"/>
    <x v="13"/>
    <x v="52"/>
    <n v="3"/>
    <n v="0.3"/>
    <n v="10"/>
  </r>
  <r>
    <x v="0"/>
    <x v="0"/>
    <x v="0"/>
    <x v="53"/>
    <n v="2"/>
    <n v="3.4"/>
    <n v="53"/>
  </r>
  <r>
    <x v="1"/>
    <x v="1"/>
    <x v="0"/>
    <x v="53"/>
    <n v="5"/>
    <n v="2.7"/>
    <n v="43"/>
  </r>
  <r>
    <x v="2"/>
    <x v="2"/>
    <x v="0"/>
    <x v="53"/>
    <n v="12"/>
    <n v="2.8"/>
    <n v="30"/>
  </r>
  <r>
    <x v="3"/>
    <x v="3"/>
    <x v="0"/>
    <x v="53"/>
    <n v="14"/>
    <n v="3"/>
    <n v="19"/>
  </r>
  <r>
    <x v="4"/>
    <x v="4"/>
    <x v="0"/>
    <x v="53"/>
    <n v="6"/>
    <n v="2.9"/>
    <n v="44"/>
  </r>
  <r>
    <x v="5"/>
    <x v="5"/>
    <x v="0"/>
    <x v="53"/>
    <n v="6"/>
    <n v="3.6"/>
    <n v="26"/>
  </r>
  <r>
    <x v="6"/>
    <x v="6"/>
    <x v="0"/>
    <x v="53"/>
    <n v="15"/>
    <n v="4"/>
    <n v="36"/>
  </r>
  <r>
    <x v="7"/>
    <x v="7"/>
    <x v="0"/>
    <x v="53"/>
    <n v="9"/>
    <n v="4.0999999999999996"/>
    <n v="35"/>
  </r>
  <r>
    <x v="8"/>
    <x v="8"/>
    <x v="0"/>
    <x v="53"/>
    <n v="10"/>
    <n v="5.5"/>
    <n v="46"/>
  </r>
  <r>
    <x v="9"/>
    <x v="9"/>
    <x v="0"/>
    <x v="53"/>
    <n v="7"/>
    <n v="5.9"/>
    <n v="57"/>
  </r>
  <r>
    <x v="10"/>
    <x v="10"/>
    <x v="0"/>
    <x v="53"/>
    <n v="4"/>
    <n v="5.6"/>
    <n v="77"/>
  </r>
  <r>
    <x v="11"/>
    <x v="11"/>
    <x v="0"/>
    <x v="53"/>
    <n v="6"/>
    <n v="4.5"/>
    <n v="49"/>
  </r>
  <r>
    <x v="12"/>
    <x v="0"/>
    <x v="1"/>
    <x v="53"/>
    <n v="9"/>
    <n v="5.2"/>
    <n v="85"/>
  </r>
  <r>
    <x v="13"/>
    <x v="1"/>
    <x v="1"/>
    <x v="53"/>
    <n v="6"/>
    <n v="5.0999999999999996"/>
    <n v="30"/>
  </r>
  <r>
    <x v="14"/>
    <x v="2"/>
    <x v="1"/>
    <x v="53"/>
    <n v="8"/>
    <n v="5.0999999999999996"/>
    <n v="74"/>
  </r>
  <r>
    <x v="15"/>
    <x v="3"/>
    <x v="1"/>
    <x v="53"/>
    <n v="7"/>
    <n v="5.5"/>
    <n v="40"/>
  </r>
  <r>
    <x v="16"/>
    <x v="4"/>
    <x v="1"/>
    <x v="53"/>
    <n v="12"/>
    <n v="5.4"/>
    <n v="70"/>
  </r>
  <r>
    <x v="17"/>
    <x v="5"/>
    <x v="1"/>
    <x v="53"/>
    <n v="13"/>
    <n v="6.3"/>
    <n v="36"/>
  </r>
  <r>
    <x v="18"/>
    <x v="6"/>
    <x v="1"/>
    <x v="53"/>
    <n v="6"/>
    <n v="7.3"/>
    <n v="85"/>
  </r>
  <r>
    <x v="19"/>
    <x v="7"/>
    <x v="1"/>
    <x v="53"/>
    <n v="5"/>
    <n v="8.1"/>
    <n v="74"/>
  </r>
  <r>
    <x v="20"/>
    <x v="8"/>
    <x v="1"/>
    <x v="53"/>
    <n v="5"/>
    <n v="9.1"/>
    <n v="57"/>
  </r>
  <r>
    <x v="21"/>
    <x v="9"/>
    <x v="1"/>
    <x v="53"/>
    <n v="4"/>
    <n v="8.9"/>
    <n v="122"/>
  </r>
  <r>
    <x v="22"/>
    <x v="10"/>
    <x v="1"/>
    <x v="53"/>
    <n v="4"/>
    <n v="8.1999999999999993"/>
    <n v="86"/>
  </r>
  <r>
    <x v="23"/>
    <x v="11"/>
    <x v="1"/>
    <x v="53"/>
    <n v="4"/>
    <n v="6.1"/>
    <n v="56"/>
  </r>
  <r>
    <x v="24"/>
    <x v="0"/>
    <x v="2"/>
    <x v="53"/>
    <n v="1"/>
    <n v="7.7"/>
    <n v="32"/>
  </r>
  <r>
    <x v="25"/>
    <x v="1"/>
    <x v="2"/>
    <x v="53"/>
    <n v="3"/>
    <n v="9.9"/>
    <n v="104"/>
  </r>
  <r>
    <x v="26"/>
    <x v="2"/>
    <x v="2"/>
    <x v="53"/>
    <n v="3"/>
    <n v="9.8000000000000007"/>
    <n v="51"/>
  </r>
  <r>
    <x v="27"/>
    <x v="3"/>
    <x v="2"/>
    <x v="53"/>
    <n v="7"/>
    <n v="9.8000000000000007"/>
    <n v="62"/>
  </r>
  <r>
    <x v="28"/>
    <x v="4"/>
    <x v="2"/>
    <x v="53"/>
    <n v="5"/>
    <n v="11.4"/>
    <n v="35"/>
  </r>
  <r>
    <x v="29"/>
    <x v="5"/>
    <x v="2"/>
    <x v="53"/>
    <n v="8"/>
    <n v="9.6"/>
    <n v="53"/>
  </r>
  <r>
    <x v="30"/>
    <x v="6"/>
    <x v="2"/>
    <x v="53"/>
    <n v="8"/>
    <n v="9.4"/>
    <n v="88"/>
  </r>
  <r>
    <x v="31"/>
    <x v="7"/>
    <x v="2"/>
    <x v="53"/>
    <n v="8"/>
    <n v="10.199999999999999"/>
    <n v="89"/>
  </r>
  <r>
    <x v="32"/>
    <x v="8"/>
    <x v="2"/>
    <x v="53"/>
    <n v="1"/>
    <n v="10.3"/>
    <n v="85"/>
  </r>
  <r>
    <x v="33"/>
    <x v="9"/>
    <x v="2"/>
    <x v="53"/>
    <n v="6"/>
    <n v="9.3000000000000007"/>
    <n v="103"/>
  </r>
  <r>
    <x v="34"/>
    <x v="10"/>
    <x v="2"/>
    <x v="53"/>
    <n v="3"/>
    <n v="10.199999999999999"/>
    <n v="134"/>
  </r>
  <r>
    <x v="35"/>
    <x v="11"/>
    <x v="2"/>
    <x v="53"/>
    <n v="1"/>
    <n v="8.6"/>
    <n v="15"/>
  </r>
  <r>
    <x v="36"/>
    <x v="0"/>
    <x v="3"/>
    <x v="53"/>
    <n v="3"/>
    <n v="8.6"/>
    <n v="66"/>
  </r>
  <r>
    <x v="37"/>
    <x v="1"/>
    <x v="3"/>
    <x v="53"/>
    <n v="3"/>
    <n v="8.3000000000000007"/>
    <n v="35"/>
  </r>
  <r>
    <x v="38"/>
    <x v="2"/>
    <x v="3"/>
    <x v="53"/>
    <n v="4"/>
    <n v="9.1999999999999993"/>
    <n v="104"/>
  </r>
  <r>
    <x v="39"/>
    <x v="3"/>
    <x v="3"/>
    <x v="53"/>
    <n v="2"/>
    <n v="10.5"/>
    <n v="54"/>
  </r>
  <r>
    <x v="40"/>
    <x v="4"/>
    <x v="3"/>
    <x v="53"/>
    <n v="2"/>
    <n v="11.6"/>
    <n v="102"/>
  </r>
  <r>
    <x v="41"/>
    <x v="5"/>
    <x v="3"/>
    <x v="53"/>
    <n v="2"/>
    <n v="11"/>
    <n v="100"/>
  </r>
  <r>
    <x v="42"/>
    <x v="6"/>
    <x v="3"/>
    <x v="53"/>
    <n v="7"/>
    <n v="11.8"/>
    <n v="45"/>
  </r>
  <r>
    <x v="43"/>
    <x v="7"/>
    <x v="3"/>
    <x v="53"/>
    <n v="11"/>
    <n v="11.9"/>
    <n v="27"/>
  </r>
  <r>
    <x v="44"/>
    <x v="8"/>
    <x v="3"/>
    <x v="53"/>
    <n v="5"/>
    <n v="11.2"/>
    <n v="62"/>
  </r>
  <r>
    <x v="45"/>
    <x v="9"/>
    <x v="3"/>
    <x v="53"/>
    <n v="9"/>
    <n v="10.3"/>
    <n v="48"/>
  </r>
  <r>
    <x v="46"/>
    <x v="10"/>
    <x v="3"/>
    <x v="53"/>
    <n v="4"/>
    <n v="11.3"/>
    <n v="94"/>
  </r>
  <r>
    <x v="47"/>
    <x v="11"/>
    <x v="3"/>
    <x v="53"/>
    <n v="4"/>
    <n v="10.1"/>
    <n v="64"/>
  </r>
  <r>
    <x v="48"/>
    <x v="0"/>
    <x v="4"/>
    <x v="53"/>
    <n v="4"/>
    <n v="10.3"/>
    <n v="155"/>
  </r>
  <r>
    <x v="49"/>
    <x v="1"/>
    <x v="4"/>
    <x v="53"/>
    <n v="5"/>
    <n v="11.6"/>
    <n v="79"/>
  </r>
  <r>
    <x v="50"/>
    <x v="2"/>
    <x v="4"/>
    <x v="53"/>
    <n v="2"/>
    <n v="9.6"/>
    <n v="104"/>
  </r>
  <r>
    <x v="51"/>
    <x v="3"/>
    <x v="4"/>
    <x v="53"/>
    <n v="5"/>
    <n v="9.1999999999999993"/>
    <n v="26"/>
  </r>
  <r>
    <x v="52"/>
    <x v="4"/>
    <x v="4"/>
    <x v="53"/>
    <n v="8"/>
    <n v="9.5"/>
    <n v="37"/>
  </r>
  <r>
    <x v="53"/>
    <x v="5"/>
    <x v="4"/>
    <x v="53"/>
    <n v="3"/>
    <n v="9.9"/>
    <n v="41"/>
  </r>
  <r>
    <x v="54"/>
    <x v="6"/>
    <x v="4"/>
    <x v="53"/>
    <n v="8"/>
    <n v="10"/>
    <n v="65"/>
  </r>
  <r>
    <x v="55"/>
    <x v="7"/>
    <x v="4"/>
    <x v="53"/>
    <n v="4"/>
    <n v="11"/>
    <n v="100"/>
  </r>
  <r>
    <x v="56"/>
    <x v="8"/>
    <x v="4"/>
    <x v="53"/>
    <n v="5"/>
    <n v="12.8"/>
    <n v="65"/>
  </r>
  <r>
    <x v="57"/>
    <x v="9"/>
    <x v="4"/>
    <x v="53"/>
    <n v="5"/>
    <n v="11.4"/>
    <n v="21"/>
  </r>
  <r>
    <x v="58"/>
    <x v="10"/>
    <x v="4"/>
    <x v="53"/>
    <n v="4"/>
    <n v="11"/>
    <n v="33"/>
  </r>
  <r>
    <x v="59"/>
    <x v="11"/>
    <x v="4"/>
    <x v="53"/>
    <n v="3"/>
    <n v="8.8000000000000007"/>
    <n v="22"/>
  </r>
  <r>
    <x v="60"/>
    <x v="0"/>
    <x v="5"/>
    <x v="53"/>
    <n v="4"/>
    <n v="8.1999999999999993"/>
    <n v="109"/>
  </r>
  <r>
    <x v="61"/>
    <x v="1"/>
    <x v="5"/>
    <x v="53"/>
    <n v="4"/>
    <n v="7.5"/>
    <n v="32"/>
  </r>
  <r>
    <x v="62"/>
    <x v="2"/>
    <x v="5"/>
    <x v="53"/>
    <n v="7"/>
    <n v="7.4"/>
    <n v="44"/>
  </r>
  <r>
    <x v="63"/>
    <x v="3"/>
    <x v="5"/>
    <x v="53"/>
    <n v="9"/>
    <n v="8.5"/>
    <n v="60"/>
  </r>
  <r>
    <x v="64"/>
    <x v="4"/>
    <x v="5"/>
    <x v="53"/>
    <n v="1"/>
    <n v="8.8000000000000007"/>
    <n v="117"/>
  </r>
  <r>
    <x v="65"/>
    <x v="5"/>
    <x v="5"/>
    <x v="53"/>
    <n v="2"/>
    <n v="9.9"/>
    <n v="72"/>
  </r>
  <r>
    <x v="66"/>
    <x v="6"/>
    <x v="5"/>
    <x v="53"/>
    <n v="6"/>
    <n v="8.4"/>
    <n v="57"/>
  </r>
  <r>
    <x v="67"/>
    <x v="7"/>
    <x v="5"/>
    <x v="53"/>
    <n v="4"/>
    <n v="8.6999999999999993"/>
    <n v="36"/>
  </r>
  <r>
    <x v="68"/>
    <x v="8"/>
    <x v="5"/>
    <x v="53"/>
    <n v="9"/>
    <n v="8.3000000000000007"/>
    <n v="86"/>
  </r>
  <r>
    <x v="69"/>
    <x v="9"/>
    <x v="5"/>
    <x v="53"/>
    <n v="3"/>
    <n v="6.5"/>
    <n v="32"/>
  </r>
  <r>
    <x v="70"/>
    <x v="10"/>
    <x v="5"/>
    <x v="53"/>
    <n v="4"/>
    <n v="7.2"/>
    <n v="41"/>
  </r>
  <r>
    <x v="71"/>
    <x v="11"/>
    <x v="5"/>
    <x v="53"/>
    <n v="5"/>
    <n v="8.1999999999999993"/>
    <n v="71"/>
  </r>
  <r>
    <x v="72"/>
    <x v="0"/>
    <x v="6"/>
    <x v="53"/>
    <n v="3"/>
    <n v="8.3000000000000007"/>
    <n v="56"/>
  </r>
  <r>
    <x v="73"/>
    <x v="1"/>
    <x v="6"/>
    <x v="53"/>
    <n v="2"/>
    <n v="7.4"/>
    <n v="101"/>
  </r>
  <r>
    <x v="74"/>
    <x v="2"/>
    <x v="6"/>
    <x v="53"/>
    <n v="3"/>
    <n v="7"/>
    <n v="25"/>
  </r>
  <r>
    <x v="75"/>
    <x v="3"/>
    <x v="6"/>
    <x v="53"/>
    <n v="8"/>
    <n v="6.4"/>
    <n v="74"/>
  </r>
  <r>
    <x v="76"/>
    <x v="4"/>
    <x v="6"/>
    <x v="53"/>
    <n v="4"/>
    <n v="6.4"/>
    <n v="17"/>
  </r>
  <r>
    <x v="77"/>
    <x v="5"/>
    <x v="6"/>
    <x v="53"/>
    <n v="4"/>
    <n v="7.2"/>
    <n v="19"/>
  </r>
  <r>
    <x v="78"/>
    <x v="6"/>
    <x v="6"/>
    <x v="53"/>
    <n v="1"/>
    <n v="7.1"/>
    <n v="27"/>
  </r>
  <r>
    <x v="79"/>
    <x v="7"/>
    <x v="6"/>
    <x v="53"/>
    <n v="9"/>
    <n v="6.3"/>
    <n v="34"/>
  </r>
  <r>
    <x v="80"/>
    <x v="8"/>
    <x v="6"/>
    <x v="53"/>
    <n v="5"/>
    <n v="5.4"/>
    <n v="79"/>
  </r>
  <r>
    <x v="81"/>
    <x v="9"/>
    <x v="6"/>
    <x v="53"/>
    <n v="7"/>
    <n v="7.3"/>
    <n v="32"/>
  </r>
  <r>
    <x v="82"/>
    <x v="10"/>
    <x v="6"/>
    <x v="53"/>
    <n v="4"/>
    <n v="6.3"/>
    <n v="65"/>
  </r>
  <r>
    <x v="83"/>
    <x v="11"/>
    <x v="6"/>
    <x v="53"/>
    <n v="4"/>
    <n v="6.2"/>
    <n v="28"/>
  </r>
  <r>
    <x v="84"/>
    <x v="0"/>
    <x v="7"/>
    <x v="53"/>
    <n v="9"/>
    <n v="4.0999999999999996"/>
    <n v="52"/>
  </r>
  <r>
    <x v="85"/>
    <x v="1"/>
    <x v="7"/>
    <x v="53"/>
    <n v="3"/>
    <n v="4.5"/>
    <n v="121"/>
  </r>
  <r>
    <x v="86"/>
    <x v="2"/>
    <x v="7"/>
    <x v="53"/>
    <n v="8"/>
    <n v="4.5999999999999996"/>
    <n v="39"/>
  </r>
  <r>
    <x v="87"/>
    <x v="3"/>
    <x v="7"/>
    <x v="53"/>
    <n v="7"/>
    <n v="5"/>
    <n v="33"/>
  </r>
  <r>
    <x v="88"/>
    <x v="4"/>
    <x v="7"/>
    <x v="53"/>
    <n v="7"/>
    <n v="5"/>
    <n v="6"/>
  </r>
  <r>
    <x v="89"/>
    <x v="5"/>
    <x v="7"/>
    <x v="53"/>
    <n v="3"/>
    <n v="5.7"/>
    <n v="32"/>
  </r>
  <r>
    <x v="90"/>
    <x v="6"/>
    <x v="7"/>
    <x v="53"/>
    <n v="6"/>
    <n v="6.2"/>
    <n v="8"/>
  </r>
  <r>
    <x v="91"/>
    <x v="7"/>
    <x v="7"/>
    <x v="53"/>
    <n v="3"/>
    <n v="6.7"/>
    <n v="27"/>
  </r>
  <r>
    <x v="92"/>
    <x v="8"/>
    <x v="7"/>
    <x v="53"/>
    <n v="7"/>
    <n v="5.8"/>
    <n v="44"/>
  </r>
  <r>
    <x v="93"/>
    <x v="9"/>
    <x v="7"/>
    <x v="53"/>
    <n v="5"/>
    <n v="5.3"/>
    <n v="44"/>
  </r>
  <r>
    <x v="94"/>
    <x v="10"/>
    <x v="7"/>
    <x v="53"/>
    <n v="4"/>
    <n v="5.9"/>
    <n v="30"/>
  </r>
  <r>
    <x v="95"/>
    <x v="11"/>
    <x v="7"/>
    <x v="53"/>
    <n v="3"/>
    <n v="5.8"/>
    <n v="26"/>
  </r>
  <r>
    <x v="96"/>
    <x v="0"/>
    <x v="8"/>
    <x v="53"/>
    <n v="3"/>
    <n v="6.8"/>
    <n v="33"/>
  </r>
  <r>
    <x v="97"/>
    <x v="1"/>
    <x v="8"/>
    <x v="53"/>
    <n v="3"/>
    <n v="5.8"/>
    <n v="17"/>
  </r>
  <r>
    <x v="98"/>
    <x v="2"/>
    <x v="8"/>
    <x v="53"/>
    <n v="8"/>
    <n v="6.1"/>
    <n v="34"/>
  </r>
  <r>
    <x v="99"/>
    <x v="3"/>
    <x v="8"/>
    <x v="53"/>
    <n v="5"/>
    <n v="6.3"/>
    <n v="40"/>
  </r>
  <r>
    <x v="100"/>
    <x v="4"/>
    <x v="8"/>
    <x v="53"/>
    <n v="8"/>
    <n v="6.2"/>
    <n v="12"/>
  </r>
  <r>
    <x v="101"/>
    <x v="5"/>
    <x v="8"/>
    <x v="53"/>
    <n v="4"/>
    <n v="5.7"/>
    <n v="19"/>
  </r>
  <r>
    <x v="102"/>
    <x v="6"/>
    <x v="8"/>
    <x v="53"/>
    <n v="10"/>
    <n v="6.8"/>
    <n v="22"/>
  </r>
  <r>
    <x v="103"/>
    <x v="7"/>
    <x v="8"/>
    <x v="53"/>
    <n v="9"/>
    <n v="6.8"/>
    <n v="12"/>
  </r>
  <r>
    <x v="104"/>
    <x v="8"/>
    <x v="8"/>
    <x v="53"/>
    <n v="5"/>
    <n v="5.0999999999999996"/>
    <n v="29"/>
  </r>
  <r>
    <x v="105"/>
    <x v="9"/>
    <x v="8"/>
    <x v="53"/>
    <n v="13"/>
    <n v="3.9"/>
    <n v="59"/>
  </r>
  <r>
    <x v="106"/>
    <x v="10"/>
    <x v="8"/>
    <x v="53"/>
    <n v="10"/>
    <n v="2.9"/>
    <n v="38"/>
  </r>
  <r>
    <x v="107"/>
    <x v="11"/>
    <x v="8"/>
    <x v="53"/>
    <n v="3"/>
    <n v="3.8"/>
    <n v="17"/>
  </r>
  <r>
    <x v="108"/>
    <x v="0"/>
    <x v="9"/>
    <x v="53"/>
    <n v="3"/>
    <n v="4"/>
    <n v="8"/>
  </r>
  <r>
    <x v="109"/>
    <x v="1"/>
    <x v="9"/>
    <x v="53"/>
    <n v="3"/>
    <n v="4.3"/>
    <n v="58"/>
  </r>
  <r>
    <x v="110"/>
    <x v="2"/>
    <x v="9"/>
    <x v="53"/>
    <n v="6"/>
    <n v="3.6"/>
    <n v="33"/>
  </r>
  <r>
    <x v="111"/>
    <x v="3"/>
    <x v="9"/>
    <x v="53"/>
    <n v="8"/>
    <n v="4.3"/>
    <n v="52"/>
  </r>
  <r>
    <x v="112"/>
    <x v="4"/>
    <x v="9"/>
    <x v="53"/>
    <n v="6"/>
    <n v="4.2"/>
    <n v="15"/>
  </r>
  <r>
    <x v="113"/>
    <x v="5"/>
    <x v="9"/>
    <x v="53"/>
    <n v="8"/>
    <n v="3.8"/>
    <n v="16"/>
  </r>
  <r>
    <x v="114"/>
    <x v="6"/>
    <x v="9"/>
    <x v="53"/>
    <n v="13"/>
    <n v="4.0999999999999996"/>
    <n v="18"/>
  </r>
  <r>
    <x v="115"/>
    <x v="7"/>
    <x v="9"/>
    <x v="53"/>
    <n v="6"/>
    <n v="4.4000000000000004"/>
    <n v="24"/>
  </r>
  <r>
    <x v="116"/>
    <x v="8"/>
    <x v="9"/>
    <x v="53"/>
    <n v="8"/>
    <n v="3.2"/>
    <n v="27"/>
  </r>
  <r>
    <x v="117"/>
    <x v="9"/>
    <x v="9"/>
    <x v="53"/>
    <n v="7"/>
    <n v="2.8"/>
    <n v="30"/>
  </r>
  <r>
    <x v="118"/>
    <x v="10"/>
    <x v="9"/>
    <x v="53"/>
    <n v="2"/>
    <n v="3.1"/>
    <n v="105"/>
  </r>
  <r>
    <x v="119"/>
    <x v="11"/>
    <x v="9"/>
    <x v="53"/>
    <n v="3"/>
    <n v="2.8"/>
    <n v="38"/>
  </r>
  <r>
    <x v="120"/>
    <x v="0"/>
    <x v="10"/>
    <x v="53"/>
    <n v="5"/>
    <n v="3.7"/>
    <n v="31"/>
  </r>
  <r>
    <x v="121"/>
    <x v="1"/>
    <x v="10"/>
    <x v="53"/>
    <n v="4"/>
    <n v="3.6"/>
    <n v="51"/>
  </r>
  <r>
    <x v="122"/>
    <x v="2"/>
    <x v="10"/>
    <x v="53"/>
    <n v="8"/>
    <n v="3.7"/>
    <n v="39"/>
  </r>
  <r>
    <x v="123"/>
    <x v="3"/>
    <x v="10"/>
    <x v="53"/>
    <n v="11"/>
    <n v="2.7"/>
    <n v="40"/>
  </r>
  <r>
    <x v="124"/>
    <x v="4"/>
    <x v="10"/>
    <x v="53"/>
    <n v="12"/>
    <n v="3.2"/>
    <n v="14"/>
  </r>
  <r>
    <x v="125"/>
    <x v="5"/>
    <x v="10"/>
    <x v="53"/>
    <n v="8"/>
    <n v="3.4"/>
    <n v="13"/>
  </r>
  <r>
    <x v="126"/>
    <x v="6"/>
    <x v="10"/>
    <x v="53"/>
    <n v="11"/>
    <n v="3.5"/>
    <n v="9"/>
  </r>
  <r>
    <x v="127"/>
    <x v="7"/>
    <x v="10"/>
    <x v="53"/>
    <n v="9"/>
    <n v="2.2999999999999998"/>
    <n v="35"/>
  </r>
  <r>
    <x v="128"/>
    <x v="8"/>
    <x v="10"/>
    <x v="53"/>
    <n v="12"/>
    <n v="2.5"/>
    <n v="13"/>
  </r>
  <r>
    <x v="129"/>
    <x v="9"/>
    <x v="10"/>
    <x v="53"/>
    <n v="14"/>
    <n v="2.8"/>
    <n v="15"/>
  </r>
  <r>
    <x v="130"/>
    <x v="10"/>
    <x v="10"/>
    <x v="53"/>
    <n v="6"/>
    <n v="2.1"/>
    <n v="27"/>
  </r>
  <r>
    <x v="131"/>
    <x v="11"/>
    <x v="10"/>
    <x v="53"/>
    <n v="11"/>
    <n v="1.4"/>
    <n v="12"/>
  </r>
  <r>
    <x v="132"/>
    <x v="0"/>
    <x v="11"/>
    <x v="53"/>
    <n v="9"/>
    <n v="1.7"/>
    <n v="10"/>
  </r>
  <r>
    <x v="133"/>
    <x v="1"/>
    <x v="11"/>
    <x v="53"/>
    <n v="9"/>
    <n v="1.4"/>
    <n v="49"/>
  </r>
  <r>
    <x v="134"/>
    <x v="2"/>
    <x v="11"/>
    <x v="53"/>
    <n v="10"/>
    <n v="1.6"/>
    <n v="23"/>
  </r>
  <r>
    <x v="135"/>
    <x v="3"/>
    <x v="11"/>
    <x v="53"/>
    <n v="8"/>
    <n v="1.5"/>
    <n v="10"/>
  </r>
  <r>
    <x v="136"/>
    <x v="4"/>
    <x v="11"/>
    <x v="53"/>
    <n v="8"/>
    <n v="1.8"/>
    <n v="8"/>
  </r>
  <r>
    <x v="137"/>
    <x v="5"/>
    <x v="11"/>
    <x v="53"/>
    <n v="10"/>
    <n v="1.8"/>
    <n v="10"/>
  </r>
  <r>
    <x v="138"/>
    <x v="6"/>
    <x v="11"/>
    <x v="53"/>
    <n v="15"/>
    <n v="2.4"/>
    <n v="18"/>
  </r>
  <r>
    <x v="139"/>
    <x v="7"/>
    <x v="11"/>
    <x v="53"/>
    <n v="11"/>
    <n v="2.6"/>
    <n v="14"/>
  </r>
  <r>
    <x v="140"/>
    <x v="8"/>
    <x v="11"/>
    <x v="53"/>
    <n v="13"/>
    <n v="2.8"/>
    <n v="14"/>
  </r>
  <r>
    <x v="141"/>
    <x v="9"/>
    <x v="11"/>
    <x v="53"/>
    <n v="17"/>
    <n v="2.5"/>
    <n v="17"/>
  </r>
  <r>
    <x v="142"/>
    <x v="10"/>
    <x v="11"/>
    <x v="53"/>
    <n v="7"/>
    <n v="2.1"/>
    <n v="5"/>
  </r>
  <r>
    <x v="143"/>
    <x v="11"/>
    <x v="11"/>
    <x v="53"/>
    <n v="14"/>
    <n v="1.6"/>
    <n v="38"/>
  </r>
  <r>
    <x v="144"/>
    <x v="0"/>
    <x v="12"/>
    <x v="53"/>
    <n v="8"/>
    <n v="1.8"/>
    <n v="25"/>
  </r>
  <r>
    <x v="145"/>
    <x v="1"/>
    <x v="12"/>
    <x v="53"/>
    <n v="12"/>
    <n v="1.3"/>
    <n v="6"/>
  </r>
  <r>
    <x v="146"/>
    <x v="2"/>
    <x v="12"/>
    <x v="53"/>
    <n v="12"/>
    <n v="1.3"/>
    <n v="5"/>
  </r>
  <r>
    <x v="147"/>
    <x v="3"/>
    <x v="12"/>
    <x v="53"/>
    <n v="19"/>
    <n v="1.5"/>
    <n v="15"/>
  </r>
  <r>
    <x v="148"/>
    <x v="4"/>
    <x v="12"/>
    <x v="53"/>
    <n v="19"/>
    <n v="1.9"/>
    <n v="9"/>
  </r>
  <r>
    <x v="149"/>
    <x v="5"/>
    <x v="12"/>
    <x v="53"/>
    <n v="16"/>
    <n v="2.2000000000000002"/>
    <n v="7"/>
  </r>
  <r>
    <x v="150"/>
    <x v="6"/>
    <x v="12"/>
    <x v="53"/>
    <n v="14"/>
    <n v="3.1"/>
    <n v="5"/>
  </r>
  <r>
    <x v="151"/>
    <x v="7"/>
    <x v="12"/>
    <x v="53"/>
    <n v="14"/>
    <n v="2.5"/>
    <n v="22"/>
  </r>
  <r>
    <x v="152"/>
    <x v="8"/>
    <x v="12"/>
    <x v="53"/>
    <n v="10"/>
    <n v="2.6"/>
    <n v="14"/>
  </r>
  <r>
    <x v="153"/>
    <x v="9"/>
    <x v="12"/>
    <x v="53"/>
    <n v="17"/>
    <n v="1.7"/>
    <n v="24"/>
  </r>
  <r>
    <x v="154"/>
    <x v="10"/>
    <x v="12"/>
    <x v="53"/>
    <n v="8"/>
    <n v="1.6"/>
    <n v="31"/>
  </r>
  <r>
    <x v="155"/>
    <x v="11"/>
    <x v="12"/>
    <x v="53"/>
    <n v="8"/>
    <n v="1.1000000000000001"/>
    <n v="62"/>
  </r>
  <r>
    <x v="156"/>
    <x v="0"/>
    <x v="13"/>
    <x v="53"/>
    <n v="4"/>
    <n v="0.9"/>
    <n v="89"/>
  </r>
  <r>
    <x v="157"/>
    <x v="1"/>
    <x v="13"/>
    <x v="53"/>
    <n v="3"/>
    <n v="0.8"/>
    <n v="64"/>
  </r>
  <r>
    <x v="158"/>
    <x v="2"/>
    <x v="13"/>
    <x v="53"/>
    <n v="6"/>
    <n v="1"/>
    <n v="9"/>
  </r>
  <r>
    <x v="159"/>
    <x v="3"/>
    <x v="13"/>
    <x v="53"/>
    <n v="7"/>
    <n v="1.1000000000000001"/>
    <n v="4"/>
  </r>
  <r>
    <x v="160"/>
    <x v="4"/>
    <x v="13"/>
    <x v="53"/>
    <n v="8"/>
    <n v="1.4"/>
    <n v="6"/>
  </r>
  <r>
    <x v="161"/>
    <x v="5"/>
    <x v="13"/>
    <x v="53"/>
    <n v="14"/>
    <n v="1.2"/>
    <n v="25"/>
  </r>
  <r>
    <x v="162"/>
    <x v="6"/>
    <x v="13"/>
    <x v="53"/>
    <n v="12"/>
    <n v="0.9"/>
    <n v="12"/>
  </r>
  <r>
    <x v="164"/>
    <x v="8"/>
    <x v="13"/>
    <x v="53"/>
    <n v="11"/>
    <n v="1.7"/>
    <n v="5"/>
  </r>
  <r>
    <x v="165"/>
    <x v="9"/>
    <x v="13"/>
    <x v="53"/>
    <n v="10"/>
    <n v="1.4"/>
    <n v="27"/>
  </r>
  <r>
    <x v="0"/>
    <x v="0"/>
    <x v="0"/>
    <x v="54"/>
    <n v="8"/>
    <n v="2.4"/>
    <n v="50"/>
  </r>
  <r>
    <x v="1"/>
    <x v="1"/>
    <x v="0"/>
    <x v="54"/>
    <n v="18"/>
    <n v="2.4"/>
    <n v="30"/>
  </r>
  <r>
    <x v="2"/>
    <x v="2"/>
    <x v="0"/>
    <x v="54"/>
    <n v="17"/>
    <n v="2.6"/>
    <n v="27"/>
  </r>
  <r>
    <x v="3"/>
    <x v="3"/>
    <x v="0"/>
    <x v="54"/>
    <n v="20"/>
    <n v="2.6"/>
    <n v="20"/>
  </r>
  <r>
    <x v="4"/>
    <x v="4"/>
    <x v="0"/>
    <x v="54"/>
    <n v="17"/>
    <n v="2.5"/>
    <n v="31"/>
  </r>
  <r>
    <x v="5"/>
    <x v="5"/>
    <x v="0"/>
    <x v="54"/>
    <n v="14"/>
    <n v="2.9"/>
    <n v="32"/>
  </r>
  <r>
    <x v="6"/>
    <x v="6"/>
    <x v="0"/>
    <x v="54"/>
    <n v="15"/>
    <n v="3.8"/>
    <n v="26"/>
  </r>
  <r>
    <x v="7"/>
    <x v="7"/>
    <x v="0"/>
    <x v="54"/>
    <n v="17"/>
    <n v="4.5"/>
    <n v="23"/>
  </r>
  <r>
    <x v="8"/>
    <x v="8"/>
    <x v="0"/>
    <x v="54"/>
    <n v="13"/>
    <n v="4.5"/>
    <n v="67"/>
  </r>
  <r>
    <x v="9"/>
    <x v="9"/>
    <x v="0"/>
    <x v="54"/>
    <n v="11"/>
    <n v="4.9000000000000004"/>
    <n v="37"/>
  </r>
  <r>
    <x v="10"/>
    <x v="10"/>
    <x v="0"/>
    <x v="54"/>
    <n v="15"/>
    <n v="5.2"/>
    <n v="50"/>
  </r>
  <r>
    <x v="11"/>
    <x v="11"/>
    <x v="0"/>
    <x v="54"/>
    <n v="7"/>
    <n v="5.4"/>
    <n v="50"/>
  </r>
  <r>
    <x v="12"/>
    <x v="0"/>
    <x v="1"/>
    <x v="54"/>
    <n v="6"/>
    <n v="5"/>
    <n v="70"/>
  </r>
  <r>
    <x v="13"/>
    <x v="1"/>
    <x v="1"/>
    <x v="54"/>
    <n v="12"/>
    <n v="5.9"/>
    <n v="34"/>
  </r>
  <r>
    <x v="14"/>
    <x v="2"/>
    <x v="1"/>
    <x v="54"/>
    <n v="10"/>
    <n v="5.5"/>
    <n v="36"/>
  </r>
  <r>
    <x v="15"/>
    <x v="3"/>
    <x v="1"/>
    <x v="54"/>
    <n v="13"/>
    <n v="7.3"/>
    <n v="37"/>
  </r>
  <r>
    <x v="16"/>
    <x v="4"/>
    <x v="1"/>
    <x v="54"/>
    <n v="11"/>
    <n v="7.6"/>
    <n v="35"/>
  </r>
  <r>
    <x v="17"/>
    <x v="5"/>
    <x v="1"/>
    <x v="54"/>
    <n v="14"/>
    <n v="8.5"/>
    <n v="49"/>
  </r>
  <r>
    <x v="18"/>
    <x v="6"/>
    <x v="1"/>
    <x v="54"/>
    <n v="15"/>
    <n v="10"/>
    <n v="41"/>
  </r>
  <r>
    <x v="19"/>
    <x v="7"/>
    <x v="1"/>
    <x v="54"/>
    <n v="19"/>
    <n v="8.9"/>
    <n v="42"/>
  </r>
  <r>
    <x v="20"/>
    <x v="8"/>
    <x v="1"/>
    <x v="54"/>
    <n v="10"/>
    <n v="9.5"/>
    <n v="61"/>
  </r>
  <r>
    <x v="21"/>
    <x v="9"/>
    <x v="1"/>
    <x v="54"/>
    <n v="12"/>
    <n v="7.4"/>
    <n v="103"/>
  </r>
  <r>
    <x v="22"/>
    <x v="10"/>
    <x v="1"/>
    <x v="54"/>
    <n v="10"/>
    <n v="7.3"/>
    <n v="68"/>
  </r>
  <r>
    <x v="23"/>
    <x v="11"/>
    <x v="1"/>
    <x v="54"/>
    <n v="9"/>
    <n v="6.3"/>
    <n v="83"/>
  </r>
  <r>
    <x v="24"/>
    <x v="0"/>
    <x v="2"/>
    <x v="54"/>
    <n v="6"/>
    <n v="7.7"/>
    <n v="22"/>
  </r>
  <r>
    <x v="25"/>
    <x v="1"/>
    <x v="2"/>
    <x v="54"/>
    <n v="5"/>
    <n v="7.4"/>
    <n v="88"/>
  </r>
  <r>
    <x v="26"/>
    <x v="2"/>
    <x v="2"/>
    <x v="54"/>
    <n v="9"/>
    <n v="7.9"/>
    <n v="71"/>
  </r>
  <r>
    <x v="27"/>
    <x v="3"/>
    <x v="2"/>
    <x v="54"/>
    <n v="13"/>
    <n v="7.5"/>
    <n v="71"/>
  </r>
  <r>
    <x v="28"/>
    <x v="4"/>
    <x v="2"/>
    <x v="54"/>
    <n v="9"/>
    <n v="7.5"/>
    <n v="100"/>
  </r>
  <r>
    <x v="29"/>
    <x v="5"/>
    <x v="2"/>
    <x v="54"/>
    <n v="6"/>
    <n v="7.5"/>
    <n v="78"/>
  </r>
  <r>
    <x v="30"/>
    <x v="6"/>
    <x v="2"/>
    <x v="54"/>
    <n v="13"/>
    <n v="8.6999999999999993"/>
    <n v="100"/>
  </r>
  <r>
    <x v="31"/>
    <x v="7"/>
    <x v="2"/>
    <x v="54"/>
    <n v="3"/>
    <n v="9.4"/>
    <n v="142"/>
  </r>
  <r>
    <x v="32"/>
    <x v="8"/>
    <x v="2"/>
    <x v="54"/>
    <n v="4"/>
    <n v="13.9"/>
    <n v="103"/>
  </r>
  <r>
    <x v="33"/>
    <x v="9"/>
    <x v="2"/>
    <x v="54"/>
    <n v="3"/>
    <n v="13.9"/>
    <n v="52"/>
  </r>
  <r>
    <x v="34"/>
    <x v="10"/>
    <x v="2"/>
    <x v="54"/>
    <n v="4"/>
    <n v="16"/>
    <n v="57"/>
  </r>
  <r>
    <x v="35"/>
    <x v="11"/>
    <x v="2"/>
    <x v="54"/>
    <n v="5"/>
    <n v="14.1"/>
    <n v="41"/>
  </r>
  <r>
    <x v="36"/>
    <x v="0"/>
    <x v="3"/>
    <x v="54"/>
    <n v="2"/>
    <n v="14"/>
    <n v="77"/>
  </r>
  <r>
    <x v="37"/>
    <x v="1"/>
    <x v="3"/>
    <x v="54"/>
    <n v="8"/>
    <n v="13.8"/>
    <n v="46"/>
  </r>
  <r>
    <x v="38"/>
    <x v="2"/>
    <x v="3"/>
    <x v="54"/>
    <n v="12"/>
    <n v="13.7"/>
    <n v="98"/>
  </r>
  <r>
    <x v="39"/>
    <x v="3"/>
    <x v="3"/>
    <x v="54"/>
    <n v="4"/>
    <n v="15.1"/>
    <n v="9"/>
  </r>
  <r>
    <x v="40"/>
    <x v="4"/>
    <x v="3"/>
    <x v="54"/>
    <n v="8"/>
    <n v="15.1"/>
    <n v="69"/>
  </r>
  <r>
    <x v="41"/>
    <x v="5"/>
    <x v="3"/>
    <x v="54"/>
    <n v="7"/>
    <n v="14"/>
    <n v="21"/>
  </r>
  <r>
    <x v="42"/>
    <x v="6"/>
    <x v="3"/>
    <x v="54"/>
    <n v="13"/>
    <n v="13.9"/>
    <n v="22"/>
  </r>
  <r>
    <x v="43"/>
    <x v="7"/>
    <x v="3"/>
    <x v="54"/>
    <n v="11"/>
    <n v="9.4"/>
    <n v="120"/>
  </r>
  <r>
    <x v="44"/>
    <x v="8"/>
    <x v="3"/>
    <x v="54"/>
    <n v="10"/>
    <n v="8.8000000000000007"/>
    <n v="122"/>
  </r>
  <r>
    <x v="45"/>
    <x v="9"/>
    <x v="3"/>
    <x v="54"/>
    <n v="13"/>
    <n v="7.6"/>
    <n v="48"/>
  </r>
  <r>
    <x v="46"/>
    <x v="10"/>
    <x v="3"/>
    <x v="54"/>
    <n v="12"/>
    <n v="7.5"/>
    <n v="67"/>
  </r>
  <r>
    <x v="47"/>
    <x v="11"/>
    <x v="3"/>
    <x v="54"/>
    <n v="9"/>
    <n v="6.6"/>
    <n v="34"/>
  </r>
  <r>
    <x v="48"/>
    <x v="0"/>
    <x v="4"/>
    <x v="54"/>
    <n v="5"/>
    <n v="6.1"/>
    <n v="30"/>
  </r>
  <r>
    <x v="49"/>
    <x v="1"/>
    <x v="4"/>
    <x v="54"/>
    <n v="5"/>
    <n v="6.3"/>
    <n v="44"/>
  </r>
  <r>
    <x v="50"/>
    <x v="2"/>
    <x v="4"/>
    <x v="54"/>
    <n v="7"/>
    <n v="6.3"/>
    <n v="35"/>
  </r>
  <r>
    <x v="51"/>
    <x v="3"/>
    <x v="4"/>
    <x v="54"/>
    <n v="6"/>
    <n v="7.7"/>
    <n v="67"/>
  </r>
  <r>
    <x v="52"/>
    <x v="4"/>
    <x v="4"/>
    <x v="54"/>
    <n v="4"/>
    <n v="10"/>
    <n v="26"/>
  </r>
  <r>
    <x v="53"/>
    <x v="5"/>
    <x v="4"/>
    <x v="54"/>
    <n v="6"/>
    <n v="10.4"/>
    <n v="24"/>
  </r>
  <r>
    <x v="54"/>
    <x v="6"/>
    <x v="4"/>
    <x v="54"/>
    <n v="6"/>
    <n v="11.5"/>
    <n v="15"/>
  </r>
  <r>
    <x v="55"/>
    <x v="7"/>
    <x v="4"/>
    <x v="54"/>
    <n v="5"/>
    <n v="11.7"/>
    <n v="77"/>
  </r>
  <r>
    <x v="56"/>
    <x v="8"/>
    <x v="4"/>
    <x v="54"/>
    <n v="6"/>
    <n v="11.9"/>
    <n v="111"/>
  </r>
  <r>
    <x v="57"/>
    <x v="9"/>
    <x v="4"/>
    <x v="54"/>
    <n v="8"/>
    <n v="10.9"/>
    <n v="74"/>
  </r>
  <r>
    <x v="58"/>
    <x v="10"/>
    <x v="4"/>
    <x v="54"/>
    <n v="2"/>
    <n v="11.2"/>
    <n v="48"/>
  </r>
  <r>
    <x v="59"/>
    <x v="11"/>
    <x v="4"/>
    <x v="54"/>
    <n v="7"/>
    <n v="10.5"/>
    <n v="71"/>
  </r>
  <r>
    <x v="60"/>
    <x v="0"/>
    <x v="5"/>
    <x v="54"/>
    <n v="4"/>
    <n v="11"/>
    <n v="42"/>
  </r>
  <r>
    <x v="61"/>
    <x v="1"/>
    <x v="5"/>
    <x v="54"/>
    <n v="6"/>
    <n v="10.6"/>
    <n v="100"/>
  </r>
  <r>
    <x v="62"/>
    <x v="2"/>
    <x v="5"/>
    <x v="54"/>
    <n v="7"/>
    <n v="13"/>
    <n v="96"/>
  </r>
  <r>
    <x v="63"/>
    <x v="3"/>
    <x v="5"/>
    <x v="54"/>
    <n v="7"/>
    <n v="12.3"/>
    <n v="68"/>
  </r>
  <r>
    <x v="64"/>
    <x v="4"/>
    <x v="5"/>
    <x v="54"/>
    <n v="6"/>
    <n v="11"/>
    <n v="69"/>
  </r>
  <r>
    <x v="65"/>
    <x v="5"/>
    <x v="5"/>
    <x v="54"/>
    <n v="12"/>
    <n v="8.9"/>
    <n v="73"/>
  </r>
  <r>
    <x v="66"/>
    <x v="6"/>
    <x v="5"/>
    <x v="54"/>
    <n v="14"/>
    <n v="7.7"/>
    <n v="28"/>
  </r>
  <r>
    <x v="67"/>
    <x v="7"/>
    <x v="5"/>
    <x v="54"/>
    <n v="8"/>
    <n v="6.9"/>
    <n v="59"/>
  </r>
  <r>
    <x v="68"/>
    <x v="8"/>
    <x v="5"/>
    <x v="54"/>
    <n v="9"/>
    <n v="7.5"/>
    <n v="56"/>
  </r>
  <r>
    <x v="69"/>
    <x v="9"/>
    <x v="5"/>
    <x v="54"/>
    <n v="5"/>
    <n v="6.7"/>
    <n v="76"/>
  </r>
  <r>
    <x v="70"/>
    <x v="10"/>
    <x v="5"/>
    <x v="54"/>
    <n v="14"/>
    <n v="6.5"/>
    <n v="78"/>
  </r>
  <r>
    <x v="71"/>
    <x v="11"/>
    <x v="5"/>
    <x v="54"/>
    <n v="7"/>
    <n v="6.5"/>
    <n v="46"/>
  </r>
  <r>
    <x v="72"/>
    <x v="0"/>
    <x v="6"/>
    <x v="54"/>
    <n v="3"/>
    <n v="6.7"/>
    <n v="70"/>
  </r>
  <r>
    <x v="73"/>
    <x v="1"/>
    <x v="6"/>
    <x v="54"/>
    <n v="8"/>
    <n v="6.4"/>
    <n v="27"/>
  </r>
  <r>
    <x v="74"/>
    <x v="2"/>
    <x v="6"/>
    <x v="54"/>
    <n v="9"/>
    <n v="5"/>
    <n v="109"/>
  </r>
  <r>
    <x v="75"/>
    <x v="3"/>
    <x v="6"/>
    <x v="54"/>
    <n v="6"/>
    <n v="5.3"/>
    <n v="76"/>
  </r>
  <r>
    <x v="76"/>
    <x v="4"/>
    <x v="6"/>
    <x v="54"/>
    <n v="14"/>
    <n v="5.0999999999999996"/>
    <n v="76"/>
  </r>
  <r>
    <x v="77"/>
    <x v="5"/>
    <x v="6"/>
    <x v="54"/>
    <n v="16"/>
    <n v="5.5"/>
    <n v="24"/>
  </r>
  <r>
    <x v="78"/>
    <x v="6"/>
    <x v="6"/>
    <x v="54"/>
    <n v="10"/>
    <n v="5.9"/>
    <n v="103"/>
  </r>
  <r>
    <x v="79"/>
    <x v="7"/>
    <x v="6"/>
    <x v="54"/>
    <n v="8"/>
    <n v="5.5"/>
    <n v="45"/>
  </r>
  <r>
    <x v="80"/>
    <x v="8"/>
    <x v="6"/>
    <x v="54"/>
    <n v="8"/>
    <n v="5.0999999999999996"/>
    <n v="28"/>
  </r>
  <r>
    <x v="81"/>
    <x v="9"/>
    <x v="6"/>
    <x v="54"/>
    <n v="6"/>
    <n v="5.3"/>
    <n v="35"/>
  </r>
  <r>
    <x v="82"/>
    <x v="10"/>
    <x v="6"/>
    <x v="54"/>
    <n v="11"/>
    <n v="4.9000000000000004"/>
    <n v="37"/>
  </r>
  <r>
    <x v="83"/>
    <x v="11"/>
    <x v="6"/>
    <x v="54"/>
    <n v="13"/>
    <n v="4.4000000000000004"/>
    <n v="23"/>
  </r>
  <r>
    <x v="84"/>
    <x v="0"/>
    <x v="7"/>
    <x v="54"/>
    <n v="7"/>
    <n v="4.2"/>
    <n v="16"/>
  </r>
  <r>
    <x v="85"/>
    <x v="1"/>
    <x v="7"/>
    <x v="54"/>
    <n v="8"/>
    <n v="4.3"/>
    <n v="83"/>
  </r>
  <r>
    <x v="86"/>
    <x v="2"/>
    <x v="7"/>
    <x v="54"/>
    <n v="8"/>
    <n v="4.2"/>
    <n v="19"/>
  </r>
  <r>
    <x v="87"/>
    <x v="3"/>
    <x v="7"/>
    <x v="54"/>
    <n v="14"/>
    <n v="3.8"/>
    <n v="15"/>
  </r>
  <r>
    <x v="88"/>
    <x v="4"/>
    <x v="7"/>
    <x v="54"/>
    <n v="15"/>
    <n v="3.8"/>
    <n v="33"/>
  </r>
  <r>
    <x v="89"/>
    <x v="5"/>
    <x v="7"/>
    <x v="54"/>
    <n v="14"/>
    <n v="3.7"/>
    <n v="21"/>
  </r>
  <r>
    <x v="90"/>
    <x v="6"/>
    <x v="7"/>
    <x v="54"/>
    <n v="17"/>
    <n v="3.7"/>
    <n v="13"/>
  </r>
  <r>
    <x v="91"/>
    <x v="7"/>
    <x v="7"/>
    <x v="54"/>
    <n v="16"/>
    <n v="3.9"/>
    <n v="12"/>
  </r>
  <r>
    <x v="92"/>
    <x v="8"/>
    <x v="7"/>
    <x v="54"/>
    <n v="9"/>
    <n v="4.0999999999999996"/>
    <n v="33"/>
  </r>
  <r>
    <x v="93"/>
    <x v="9"/>
    <x v="7"/>
    <x v="54"/>
    <n v="11"/>
    <n v="3.7"/>
    <n v="5"/>
  </r>
  <r>
    <x v="94"/>
    <x v="10"/>
    <x v="7"/>
    <x v="54"/>
    <n v="12"/>
    <n v="3.8"/>
    <n v="11"/>
  </r>
  <r>
    <x v="95"/>
    <x v="11"/>
    <x v="7"/>
    <x v="54"/>
    <n v="14"/>
    <n v="4"/>
    <n v="16"/>
  </r>
  <r>
    <x v="96"/>
    <x v="0"/>
    <x v="8"/>
    <x v="54"/>
    <n v="5"/>
    <n v="3.6"/>
    <n v="52"/>
  </r>
  <r>
    <x v="97"/>
    <x v="1"/>
    <x v="8"/>
    <x v="54"/>
    <n v="4"/>
    <n v="4.0999999999999996"/>
    <n v="89"/>
  </r>
  <r>
    <x v="98"/>
    <x v="2"/>
    <x v="8"/>
    <x v="54"/>
    <n v="8"/>
    <n v="3.7"/>
    <n v="53"/>
  </r>
  <r>
    <x v="99"/>
    <x v="3"/>
    <x v="8"/>
    <x v="54"/>
    <n v="15"/>
    <n v="4.0999999999999996"/>
    <n v="17"/>
  </r>
  <r>
    <x v="100"/>
    <x v="4"/>
    <x v="8"/>
    <x v="54"/>
    <n v="15"/>
    <n v="4.0999999999999996"/>
    <n v="12"/>
  </r>
  <r>
    <x v="101"/>
    <x v="5"/>
    <x v="8"/>
    <x v="54"/>
    <n v="15"/>
    <n v="4.2"/>
    <n v="21"/>
  </r>
  <r>
    <x v="102"/>
    <x v="6"/>
    <x v="8"/>
    <x v="54"/>
    <n v="13"/>
    <n v="4.2"/>
    <n v="26"/>
  </r>
  <r>
    <x v="103"/>
    <x v="7"/>
    <x v="8"/>
    <x v="54"/>
    <n v="17"/>
    <n v="4.4000000000000004"/>
    <n v="55"/>
  </r>
  <r>
    <x v="104"/>
    <x v="8"/>
    <x v="8"/>
    <x v="54"/>
    <n v="14"/>
    <n v="4.3"/>
    <n v="45"/>
  </r>
  <r>
    <x v="105"/>
    <x v="9"/>
    <x v="8"/>
    <x v="54"/>
    <n v="8"/>
    <n v="3.7"/>
    <n v="52"/>
  </r>
  <r>
    <x v="106"/>
    <x v="10"/>
    <x v="8"/>
    <x v="54"/>
    <n v="14"/>
    <n v="3.6"/>
    <n v="72"/>
  </r>
  <r>
    <x v="107"/>
    <x v="11"/>
    <x v="8"/>
    <x v="54"/>
    <n v="14"/>
    <n v="3.6"/>
    <n v="31"/>
  </r>
  <r>
    <x v="108"/>
    <x v="0"/>
    <x v="9"/>
    <x v="54"/>
    <n v="10"/>
    <n v="4.4000000000000004"/>
    <n v="37"/>
  </r>
  <r>
    <x v="109"/>
    <x v="1"/>
    <x v="9"/>
    <x v="54"/>
    <n v="9"/>
    <n v="3.6"/>
    <n v="37"/>
  </r>
  <r>
    <x v="110"/>
    <x v="2"/>
    <x v="9"/>
    <x v="54"/>
    <n v="15"/>
    <n v="3.7"/>
    <n v="27"/>
  </r>
  <r>
    <x v="111"/>
    <x v="3"/>
    <x v="9"/>
    <x v="54"/>
    <n v="20"/>
    <n v="3.8"/>
    <n v="23"/>
  </r>
  <r>
    <x v="112"/>
    <x v="4"/>
    <x v="9"/>
    <x v="54"/>
    <n v="15"/>
    <n v="2.6"/>
    <n v="18"/>
  </r>
  <r>
    <x v="113"/>
    <x v="5"/>
    <x v="9"/>
    <x v="54"/>
    <n v="25"/>
    <n v="2.5"/>
    <n v="12"/>
  </r>
  <r>
    <x v="114"/>
    <x v="6"/>
    <x v="9"/>
    <x v="54"/>
    <n v="26"/>
    <n v="2.7"/>
    <n v="25"/>
  </r>
  <r>
    <x v="115"/>
    <x v="7"/>
    <x v="9"/>
    <x v="54"/>
    <n v="13"/>
    <n v="2.2999999999999998"/>
    <n v="52"/>
  </r>
  <r>
    <x v="116"/>
    <x v="8"/>
    <x v="9"/>
    <x v="54"/>
    <n v="13"/>
    <n v="2.7"/>
    <n v="36"/>
  </r>
  <r>
    <x v="117"/>
    <x v="9"/>
    <x v="9"/>
    <x v="54"/>
    <n v="15"/>
    <n v="3.3"/>
    <n v="14"/>
  </r>
  <r>
    <x v="118"/>
    <x v="10"/>
    <x v="9"/>
    <x v="54"/>
    <n v="9"/>
    <n v="3"/>
    <n v="11"/>
  </r>
  <r>
    <x v="119"/>
    <x v="11"/>
    <x v="9"/>
    <x v="54"/>
    <n v="18"/>
    <n v="2.4"/>
    <n v="32"/>
  </r>
  <r>
    <x v="120"/>
    <x v="0"/>
    <x v="10"/>
    <x v="54"/>
    <n v="10"/>
    <n v="2.2000000000000002"/>
    <n v="39"/>
  </r>
  <r>
    <x v="121"/>
    <x v="1"/>
    <x v="10"/>
    <x v="54"/>
    <n v="10"/>
    <n v="1.4"/>
    <n v="31"/>
  </r>
  <r>
    <x v="122"/>
    <x v="2"/>
    <x v="10"/>
    <x v="54"/>
    <n v="22"/>
    <n v="1.3"/>
    <n v="29"/>
  </r>
  <r>
    <x v="123"/>
    <x v="3"/>
    <x v="10"/>
    <x v="54"/>
    <n v="18"/>
    <n v="1.4"/>
    <n v="17"/>
  </r>
  <r>
    <x v="124"/>
    <x v="4"/>
    <x v="10"/>
    <x v="54"/>
    <n v="14"/>
    <n v="2.1"/>
    <n v="12"/>
  </r>
  <r>
    <x v="125"/>
    <x v="5"/>
    <x v="10"/>
    <x v="54"/>
    <n v="19"/>
    <n v="2.6"/>
    <n v="10"/>
  </r>
  <r>
    <x v="126"/>
    <x v="6"/>
    <x v="10"/>
    <x v="54"/>
    <n v="16"/>
    <n v="3.2"/>
    <n v="6"/>
  </r>
  <r>
    <x v="127"/>
    <x v="7"/>
    <x v="10"/>
    <x v="54"/>
    <n v="17"/>
    <n v="2.9"/>
    <n v="15"/>
  </r>
  <r>
    <x v="128"/>
    <x v="8"/>
    <x v="10"/>
    <x v="54"/>
    <n v="16"/>
    <n v="3.1"/>
    <n v="12"/>
  </r>
  <r>
    <x v="129"/>
    <x v="9"/>
    <x v="10"/>
    <x v="54"/>
    <n v="10"/>
    <n v="2.9"/>
    <n v="29"/>
  </r>
  <r>
    <x v="130"/>
    <x v="10"/>
    <x v="10"/>
    <x v="54"/>
    <n v="18"/>
    <n v="2.2000000000000002"/>
    <n v="25"/>
  </r>
  <r>
    <x v="131"/>
    <x v="11"/>
    <x v="10"/>
    <x v="54"/>
    <n v="25"/>
    <n v="1.3"/>
    <n v="28"/>
  </r>
  <r>
    <x v="132"/>
    <x v="0"/>
    <x v="11"/>
    <x v="54"/>
    <n v="20"/>
    <n v="1"/>
    <n v="41"/>
  </r>
  <r>
    <x v="133"/>
    <x v="1"/>
    <x v="11"/>
    <x v="54"/>
    <n v="13"/>
    <n v="1.4"/>
    <n v="35"/>
  </r>
  <r>
    <x v="134"/>
    <x v="2"/>
    <x v="11"/>
    <x v="54"/>
    <n v="14"/>
    <n v="1.3"/>
    <n v="5"/>
  </r>
  <r>
    <x v="135"/>
    <x v="3"/>
    <x v="11"/>
    <x v="54"/>
    <n v="21"/>
    <n v="0.9"/>
    <n v="5"/>
  </r>
  <r>
    <x v="136"/>
    <x v="4"/>
    <x v="11"/>
    <x v="54"/>
    <n v="16"/>
    <n v="1.1000000000000001"/>
    <n v="9"/>
  </r>
  <r>
    <x v="137"/>
    <x v="5"/>
    <x v="11"/>
    <x v="54"/>
    <n v="11"/>
    <n v="1.3"/>
    <n v="15"/>
  </r>
  <r>
    <x v="138"/>
    <x v="6"/>
    <x v="11"/>
    <x v="54"/>
    <n v="22"/>
    <n v="1.5"/>
    <n v="9"/>
  </r>
  <r>
    <x v="139"/>
    <x v="7"/>
    <x v="11"/>
    <x v="54"/>
    <n v="18"/>
    <n v="1.4"/>
    <n v="9"/>
  </r>
  <r>
    <x v="140"/>
    <x v="8"/>
    <x v="11"/>
    <x v="54"/>
    <n v="22"/>
    <n v="1.3"/>
    <n v="12"/>
  </r>
  <r>
    <x v="141"/>
    <x v="9"/>
    <x v="11"/>
    <x v="54"/>
    <n v="20"/>
    <n v="1"/>
    <n v="11"/>
  </r>
  <r>
    <x v="142"/>
    <x v="10"/>
    <x v="11"/>
    <x v="54"/>
    <n v="17"/>
    <n v="1.1000000000000001"/>
    <n v="11"/>
  </r>
  <r>
    <x v="143"/>
    <x v="11"/>
    <x v="11"/>
    <x v="54"/>
    <n v="14"/>
    <n v="0.7"/>
    <n v="7"/>
  </r>
  <r>
    <x v="144"/>
    <x v="0"/>
    <x v="12"/>
    <x v="54"/>
    <n v="8"/>
    <n v="0.6"/>
    <n v="30"/>
  </r>
  <r>
    <x v="145"/>
    <x v="1"/>
    <x v="12"/>
    <x v="54"/>
    <n v="13"/>
    <n v="0.8"/>
    <n v="8"/>
  </r>
  <r>
    <x v="146"/>
    <x v="2"/>
    <x v="12"/>
    <x v="54"/>
    <n v="5"/>
    <n v="1"/>
    <n v="6"/>
  </r>
  <r>
    <x v="147"/>
    <x v="3"/>
    <x v="12"/>
    <x v="54"/>
    <n v="13"/>
    <n v="1.1000000000000001"/>
    <n v="12"/>
  </r>
  <r>
    <x v="148"/>
    <x v="4"/>
    <x v="12"/>
    <x v="54"/>
    <n v="19"/>
    <n v="1.2"/>
    <n v="11"/>
  </r>
  <r>
    <x v="149"/>
    <x v="5"/>
    <x v="12"/>
    <x v="54"/>
    <n v="14"/>
    <n v="1.7"/>
    <n v="6"/>
  </r>
  <r>
    <x v="150"/>
    <x v="6"/>
    <x v="12"/>
    <x v="54"/>
    <n v="17"/>
    <n v="1.4"/>
    <n v="6"/>
  </r>
  <r>
    <x v="151"/>
    <x v="7"/>
    <x v="12"/>
    <x v="54"/>
    <n v="20"/>
    <n v="2"/>
    <n v="11"/>
  </r>
  <r>
    <x v="152"/>
    <x v="8"/>
    <x v="12"/>
    <x v="54"/>
    <n v="10"/>
    <n v="2.1"/>
    <n v="8"/>
  </r>
  <r>
    <x v="153"/>
    <x v="9"/>
    <x v="12"/>
    <x v="54"/>
    <n v="9"/>
    <n v="2"/>
    <n v="31"/>
  </r>
  <r>
    <x v="154"/>
    <x v="10"/>
    <x v="12"/>
    <x v="54"/>
    <n v="5"/>
    <n v="2.1"/>
    <n v="34"/>
  </r>
  <r>
    <x v="155"/>
    <x v="11"/>
    <x v="12"/>
    <x v="54"/>
    <n v="10"/>
    <n v="1.8"/>
    <n v="31"/>
  </r>
  <r>
    <x v="156"/>
    <x v="0"/>
    <x v="13"/>
    <x v="54"/>
    <n v="8"/>
    <n v="1.8"/>
    <n v="29"/>
  </r>
  <r>
    <x v="157"/>
    <x v="1"/>
    <x v="13"/>
    <x v="54"/>
    <n v="10"/>
    <n v="1.2"/>
    <n v="29"/>
  </r>
  <r>
    <x v="158"/>
    <x v="2"/>
    <x v="13"/>
    <x v="54"/>
    <n v="12"/>
    <n v="1.4"/>
    <n v="21"/>
  </r>
  <r>
    <x v="159"/>
    <x v="3"/>
    <x v="13"/>
    <x v="54"/>
    <n v="9"/>
    <n v="0.9"/>
    <n v="4"/>
  </r>
  <r>
    <x v="160"/>
    <x v="4"/>
    <x v="13"/>
    <x v="54"/>
    <n v="20"/>
    <n v="1.5"/>
    <n v="5"/>
  </r>
  <r>
    <x v="161"/>
    <x v="5"/>
    <x v="13"/>
    <x v="54"/>
    <n v="18"/>
    <n v="1.8"/>
    <n v="4"/>
  </r>
  <r>
    <x v="162"/>
    <x v="6"/>
    <x v="13"/>
    <x v="54"/>
    <n v="19"/>
    <n v="1.2"/>
    <n v="11"/>
  </r>
  <r>
    <x v="164"/>
    <x v="8"/>
    <x v="13"/>
    <x v="54"/>
    <n v="15"/>
    <n v="0.9"/>
    <n v="9"/>
  </r>
  <r>
    <x v="165"/>
    <x v="9"/>
    <x v="13"/>
    <x v="54"/>
    <n v="13"/>
    <n v="1.4"/>
    <n v="11"/>
  </r>
  <r>
    <x v="0"/>
    <x v="0"/>
    <x v="0"/>
    <x v="55"/>
    <n v="4"/>
    <n v="3.9"/>
    <n v="82"/>
  </r>
  <r>
    <x v="1"/>
    <x v="1"/>
    <x v="0"/>
    <x v="55"/>
    <n v="7"/>
    <n v="3.3"/>
    <n v="89"/>
  </r>
  <r>
    <x v="2"/>
    <x v="2"/>
    <x v="0"/>
    <x v="55"/>
    <n v="11"/>
    <n v="3.1"/>
    <n v="57"/>
  </r>
  <r>
    <x v="3"/>
    <x v="3"/>
    <x v="0"/>
    <x v="55"/>
    <n v="13"/>
    <n v="3.1"/>
    <n v="40"/>
  </r>
  <r>
    <x v="4"/>
    <x v="4"/>
    <x v="0"/>
    <x v="55"/>
    <n v="11"/>
    <n v="3.3"/>
    <n v="88"/>
  </r>
  <r>
    <x v="5"/>
    <x v="5"/>
    <x v="0"/>
    <x v="55"/>
    <n v="11"/>
    <n v="3.8"/>
    <n v="53"/>
  </r>
  <r>
    <x v="6"/>
    <x v="6"/>
    <x v="0"/>
    <x v="55"/>
    <n v="8"/>
    <n v="4.2"/>
    <n v="41"/>
  </r>
  <r>
    <x v="7"/>
    <x v="7"/>
    <x v="0"/>
    <x v="55"/>
    <n v="14"/>
    <n v="4.7"/>
    <n v="72"/>
  </r>
  <r>
    <x v="8"/>
    <x v="8"/>
    <x v="0"/>
    <x v="55"/>
    <n v="8"/>
    <n v="5.6"/>
    <n v="40"/>
  </r>
  <r>
    <x v="9"/>
    <x v="9"/>
    <x v="0"/>
    <x v="55"/>
    <n v="11"/>
    <n v="5.8"/>
    <n v="58"/>
  </r>
  <r>
    <x v="10"/>
    <x v="10"/>
    <x v="0"/>
    <x v="55"/>
    <n v="5"/>
    <n v="6.1"/>
    <n v="32"/>
  </r>
  <r>
    <x v="11"/>
    <x v="11"/>
    <x v="0"/>
    <x v="55"/>
    <n v="7"/>
    <n v="5"/>
    <n v="19"/>
  </r>
  <r>
    <x v="12"/>
    <x v="0"/>
    <x v="1"/>
    <x v="55"/>
    <n v="15"/>
    <n v="3.1"/>
    <n v="100"/>
  </r>
  <r>
    <x v="13"/>
    <x v="1"/>
    <x v="1"/>
    <x v="55"/>
    <n v="7"/>
    <n v="2.9"/>
    <n v="80"/>
  </r>
  <r>
    <x v="14"/>
    <x v="2"/>
    <x v="1"/>
    <x v="55"/>
    <n v="8"/>
    <n v="4.0999999999999996"/>
    <n v="42"/>
  </r>
  <r>
    <x v="15"/>
    <x v="3"/>
    <x v="1"/>
    <x v="55"/>
    <n v="4"/>
    <n v="4.5"/>
    <n v="28"/>
  </r>
  <r>
    <x v="16"/>
    <x v="4"/>
    <x v="1"/>
    <x v="55"/>
    <n v="7"/>
    <n v="5.5"/>
    <n v="61"/>
  </r>
  <r>
    <x v="17"/>
    <x v="5"/>
    <x v="1"/>
    <x v="55"/>
    <n v="8"/>
    <n v="5.3"/>
    <n v="41"/>
  </r>
  <r>
    <x v="18"/>
    <x v="6"/>
    <x v="1"/>
    <x v="55"/>
    <n v="12"/>
    <n v="6.7"/>
    <n v="46"/>
  </r>
  <r>
    <x v="19"/>
    <x v="7"/>
    <x v="1"/>
    <x v="55"/>
    <n v="4"/>
    <n v="6.9"/>
    <n v="12"/>
  </r>
  <r>
    <x v="20"/>
    <x v="8"/>
    <x v="1"/>
    <x v="55"/>
    <n v="6"/>
    <n v="6.8"/>
    <n v="44"/>
  </r>
  <r>
    <x v="21"/>
    <x v="9"/>
    <x v="1"/>
    <x v="55"/>
    <n v="9"/>
    <n v="6.4"/>
    <n v="49"/>
  </r>
  <r>
    <x v="22"/>
    <x v="10"/>
    <x v="1"/>
    <x v="55"/>
    <n v="8"/>
    <n v="4.8"/>
    <n v="55"/>
  </r>
  <r>
    <x v="23"/>
    <x v="11"/>
    <x v="1"/>
    <x v="55"/>
    <n v="7"/>
    <n v="3.8"/>
    <n v="90"/>
  </r>
  <r>
    <x v="24"/>
    <x v="0"/>
    <x v="2"/>
    <x v="55"/>
    <n v="3"/>
    <n v="4.5999999999999996"/>
    <n v="119"/>
  </r>
  <r>
    <x v="25"/>
    <x v="1"/>
    <x v="2"/>
    <x v="55"/>
    <n v="2"/>
    <n v="5.5"/>
    <n v="111"/>
  </r>
  <r>
    <x v="26"/>
    <x v="2"/>
    <x v="2"/>
    <x v="55"/>
    <n v="3"/>
    <n v="6.9"/>
    <n v="45"/>
  </r>
  <r>
    <x v="27"/>
    <x v="3"/>
    <x v="2"/>
    <x v="55"/>
    <n v="4"/>
    <n v="7.6"/>
    <n v="62"/>
  </r>
  <r>
    <x v="28"/>
    <x v="4"/>
    <x v="2"/>
    <x v="55"/>
    <n v="5"/>
    <n v="8.5"/>
    <n v="36"/>
  </r>
  <r>
    <x v="29"/>
    <x v="5"/>
    <x v="2"/>
    <x v="55"/>
    <n v="3"/>
    <n v="9.1999999999999993"/>
    <n v="20"/>
  </r>
  <r>
    <x v="30"/>
    <x v="6"/>
    <x v="2"/>
    <x v="55"/>
    <n v="5"/>
    <n v="10.8"/>
    <n v="65"/>
  </r>
  <r>
    <x v="31"/>
    <x v="7"/>
    <x v="2"/>
    <x v="55"/>
    <n v="4"/>
    <n v="10.8"/>
    <n v="24"/>
  </r>
  <r>
    <x v="32"/>
    <x v="8"/>
    <x v="2"/>
    <x v="55"/>
    <n v="8"/>
    <n v="9.1"/>
    <n v="58"/>
  </r>
  <r>
    <x v="33"/>
    <x v="9"/>
    <x v="2"/>
    <x v="55"/>
    <n v="5"/>
    <n v="7.9"/>
    <n v="51"/>
  </r>
  <r>
    <x v="34"/>
    <x v="10"/>
    <x v="2"/>
    <x v="55"/>
    <n v="3"/>
    <n v="8.1999999999999993"/>
    <n v="120"/>
  </r>
  <r>
    <x v="35"/>
    <x v="11"/>
    <x v="2"/>
    <x v="55"/>
    <n v="2"/>
    <n v="6.7"/>
    <n v="39"/>
  </r>
  <r>
    <x v="36"/>
    <x v="0"/>
    <x v="3"/>
    <x v="55"/>
    <n v="5"/>
    <n v="7.1"/>
    <n v="58"/>
  </r>
  <r>
    <x v="37"/>
    <x v="1"/>
    <x v="3"/>
    <x v="55"/>
    <n v="1"/>
    <n v="8.5"/>
    <n v="16"/>
  </r>
  <r>
    <x v="38"/>
    <x v="2"/>
    <x v="3"/>
    <x v="55"/>
    <n v="0"/>
    <n v="8"/>
    <m/>
  </r>
  <r>
    <x v="39"/>
    <x v="3"/>
    <x v="3"/>
    <x v="55"/>
    <n v="3"/>
    <n v="10"/>
    <n v="46"/>
  </r>
  <r>
    <x v="40"/>
    <x v="4"/>
    <x v="3"/>
    <x v="55"/>
    <n v="3"/>
    <n v="10.199999999999999"/>
    <n v="25"/>
  </r>
  <r>
    <x v="41"/>
    <x v="5"/>
    <x v="3"/>
    <x v="55"/>
    <n v="3"/>
    <n v="12.3"/>
    <n v="10"/>
  </r>
  <r>
    <x v="42"/>
    <x v="6"/>
    <x v="3"/>
    <x v="55"/>
    <n v="5"/>
    <n v="10.8"/>
    <n v="40"/>
  </r>
  <r>
    <x v="43"/>
    <x v="7"/>
    <x v="3"/>
    <x v="55"/>
    <n v="1"/>
    <n v="10.5"/>
    <n v="41"/>
  </r>
  <r>
    <x v="44"/>
    <x v="8"/>
    <x v="3"/>
    <x v="55"/>
    <n v="6"/>
    <n v="13"/>
    <n v="40"/>
  </r>
  <r>
    <x v="45"/>
    <x v="9"/>
    <x v="3"/>
    <x v="55"/>
    <n v="1"/>
    <n v="14.2"/>
    <n v="193"/>
  </r>
  <r>
    <x v="46"/>
    <x v="10"/>
    <x v="3"/>
    <x v="55"/>
    <n v="2"/>
    <n v="14.1"/>
    <n v="194"/>
  </r>
  <r>
    <x v="47"/>
    <x v="11"/>
    <x v="3"/>
    <x v="55"/>
    <n v="6"/>
    <n v="12.5"/>
    <n v="41"/>
  </r>
  <r>
    <x v="48"/>
    <x v="0"/>
    <x v="4"/>
    <x v="55"/>
    <n v="1"/>
    <n v="10.199999999999999"/>
    <n v="22"/>
  </r>
  <r>
    <x v="49"/>
    <x v="1"/>
    <x v="4"/>
    <x v="55"/>
    <n v="7"/>
    <n v="10.3"/>
    <n v="64"/>
  </r>
  <r>
    <x v="50"/>
    <x v="2"/>
    <x v="4"/>
    <x v="55"/>
    <n v="6"/>
    <n v="9.5"/>
    <n v="109"/>
  </r>
  <r>
    <x v="51"/>
    <x v="3"/>
    <x v="4"/>
    <x v="55"/>
    <n v="8"/>
    <n v="9.1999999999999993"/>
    <n v="44"/>
  </r>
  <r>
    <x v="52"/>
    <x v="4"/>
    <x v="4"/>
    <x v="55"/>
    <n v="3"/>
    <n v="10.8"/>
    <n v="10"/>
  </r>
  <r>
    <x v="53"/>
    <x v="5"/>
    <x v="4"/>
    <x v="55"/>
    <n v="8"/>
    <n v="11.2"/>
    <n v="18"/>
  </r>
  <r>
    <x v="54"/>
    <x v="6"/>
    <x v="4"/>
    <x v="55"/>
    <n v="8"/>
    <n v="9.9"/>
    <n v="53"/>
  </r>
  <r>
    <x v="55"/>
    <x v="7"/>
    <x v="4"/>
    <x v="55"/>
    <n v="9"/>
    <n v="8.4"/>
    <n v="21"/>
  </r>
  <r>
    <x v="56"/>
    <x v="8"/>
    <x v="4"/>
    <x v="55"/>
    <n v="4"/>
    <n v="8.6"/>
    <n v="53"/>
  </r>
  <r>
    <x v="57"/>
    <x v="9"/>
    <x v="4"/>
    <x v="55"/>
    <n v="6"/>
    <n v="8"/>
    <n v="38"/>
  </r>
  <r>
    <x v="58"/>
    <x v="10"/>
    <x v="4"/>
    <x v="55"/>
    <n v="8"/>
    <n v="7.4"/>
    <n v="45"/>
  </r>
  <r>
    <x v="59"/>
    <x v="11"/>
    <x v="4"/>
    <x v="55"/>
    <n v="6"/>
    <n v="8.3000000000000007"/>
    <n v="62"/>
  </r>
  <r>
    <x v="60"/>
    <x v="0"/>
    <x v="5"/>
    <x v="55"/>
    <n v="3"/>
    <n v="9"/>
    <n v="29"/>
  </r>
  <r>
    <x v="61"/>
    <x v="1"/>
    <x v="5"/>
    <x v="55"/>
    <n v="0"/>
    <n v="7.2"/>
    <m/>
  </r>
  <r>
    <x v="62"/>
    <x v="2"/>
    <x v="5"/>
    <x v="55"/>
    <n v="10"/>
    <n v="7.8"/>
    <n v="112"/>
  </r>
  <r>
    <x v="63"/>
    <x v="3"/>
    <x v="5"/>
    <x v="55"/>
    <n v="8"/>
    <n v="8.4"/>
    <n v="90"/>
  </r>
  <r>
    <x v="64"/>
    <x v="4"/>
    <x v="5"/>
    <x v="55"/>
    <n v="6"/>
    <n v="9.4"/>
    <n v="102"/>
  </r>
  <r>
    <x v="65"/>
    <x v="5"/>
    <x v="5"/>
    <x v="55"/>
    <n v="4"/>
    <n v="9.6"/>
    <n v="100"/>
  </r>
  <r>
    <x v="66"/>
    <x v="6"/>
    <x v="5"/>
    <x v="55"/>
    <n v="5"/>
    <n v="10.6"/>
    <n v="12"/>
  </r>
  <r>
    <x v="67"/>
    <x v="7"/>
    <x v="5"/>
    <x v="55"/>
    <n v="7"/>
    <n v="9.6"/>
    <n v="57"/>
  </r>
  <r>
    <x v="68"/>
    <x v="8"/>
    <x v="5"/>
    <x v="55"/>
    <n v="4"/>
    <n v="7.8"/>
    <n v="95"/>
  </r>
  <r>
    <x v="69"/>
    <x v="9"/>
    <x v="5"/>
    <x v="55"/>
    <n v="9"/>
    <n v="7.3"/>
    <n v="43"/>
  </r>
  <r>
    <x v="70"/>
    <x v="10"/>
    <x v="5"/>
    <x v="55"/>
    <n v="6"/>
    <n v="7.4"/>
    <n v="20"/>
  </r>
  <r>
    <x v="71"/>
    <x v="11"/>
    <x v="5"/>
    <x v="55"/>
    <n v="2"/>
    <n v="6.5"/>
    <n v="68"/>
  </r>
  <r>
    <x v="72"/>
    <x v="0"/>
    <x v="6"/>
    <x v="55"/>
    <n v="6"/>
    <n v="5.7"/>
    <n v="17"/>
  </r>
  <r>
    <x v="73"/>
    <x v="1"/>
    <x v="6"/>
    <x v="55"/>
    <n v="3"/>
    <n v="7.3"/>
    <n v="10"/>
  </r>
  <r>
    <x v="74"/>
    <x v="2"/>
    <x v="6"/>
    <x v="55"/>
    <n v="7"/>
    <n v="6.3"/>
    <n v="37"/>
  </r>
  <r>
    <x v="75"/>
    <x v="3"/>
    <x v="6"/>
    <x v="55"/>
    <n v="5"/>
    <n v="6.7"/>
    <n v="249"/>
  </r>
  <r>
    <x v="76"/>
    <x v="4"/>
    <x v="6"/>
    <x v="55"/>
    <n v="5"/>
    <n v="6.8"/>
    <n v="64"/>
  </r>
  <r>
    <x v="77"/>
    <x v="5"/>
    <x v="6"/>
    <x v="55"/>
    <n v="5"/>
    <n v="5.2"/>
    <n v="27"/>
  </r>
  <r>
    <x v="78"/>
    <x v="6"/>
    <x v="6"/>
    <x v="55"/>
    <n v="4"/>
    <n v="5.8"/>
    <n v="30"/>
  </r>
  <r>
    <x v="79"/>
    <x v="7"/>
    <x v="6"/>
    <x v="55"/>
    <n v="6"/>
    <n v="6.8"/>
    <n v="45"/>
  </r>
  <r>
    <x v="80"/>
    <x v="8"/>
    <x v="6"/>
    <x v="55"/>
    <n v="4"/>
    <n v="6.3"/>
    <n v="54"/>
  </r>
  <r>
    <x v="81"/>
    <x v="9"/>
    <x v="6"/>
    <x v="55"/>
    <n v="12"/>
    <n v="5.7"/>
    <n v="17"/>
  </r>
  <r>
    <x v="82"/>
    <x v="10"/>
    <x v="6"/>
    <x v="55"/>
    <n v="2"/>
    <n v="5.4"/>
    <n v="172"/>
  </r>
  <r>
    <x v="83"/>
    <x v="11"/>
    <x v="6"/>
    <x v="55"/>
    <n v="3"/>
    <n v="3.9"/>
    <n v="63"/>
  </r>
  <r>
    <x v="84"/>
    <x v="0"/>
    <x v="7"/>
    <x v="55"/>
    <n v="9"/>
    <n v="4.9000000000000004"/>
    <n v="33"/>
  </r>
  <r>
    <x v="85"/>
    <x v="1"/>
    <x v="7"/>
    <x v="55"/>
    <n v="1"/>
    <n v="4.3"/>
    <n v="10"/>
  </r>
  <r>
    <x v="86"/>
    <x v="2"/>
    <x v="7"/>
    <x v="55"/>
    <n v="4"/>
    <n v="5.0999999999999996"/>
    <n v="7"/>
  </r>
  <r>
    <x v="87"/>
    <x v="3"/>
    <x v="7"/>
    <x v="55"/>
    <n v="10"/>
    <n v="5.6"/>
    <n v="29"/>
  </r>
  <r>
    <x v="88"/>
    <x v="4"/>
    <x v="7"/>
    <x v="55"/>
    <n v="6"/>
    <n v="4.5"/>
    <n v="21"/>
  </r>
  <r>
    <x v="89"/>
    <x v="5"/>
    <x v="7"/>
    <x v="55"/>
    <n v="11"/>
    <n v="4.5"/>
    <n v="63"/>
  </r>
  <r>
    <x v="90"/>
    <x v="6"/>
    <x v="7"/>
    <x v="55"/>
    <n v="3"/>
    <n v="4.8"/>
    <n v="48"/>
  </r>
  <r>
    <x v="91"/>
    <x v="7"/>
    <x v="7"/>
    <x v="55"/>
    <n v="5"/>
    <n v="5.6"/>
    <n v="35"/>
  </r>
  <r>
    <x v="92"/>
    <x v="8"/>
    <x v="7"/>
    <x v="55"/>
    <n v="3"/>
    <n v="5.8"/>
    <n v="52"/>
  </r>
  <r>
    <x v="93"/>
    <x v="9"/>
    <x v="7"/>
    <x v="55"/>
    <n v="3"/>
    <n v="5.6"/>
    <n v="15"/>
  </r>
  <r>
    <x v="94"/>
    <x v="10"/>
    <x v="7"/>
    <x v="55"/>
    <n v="7"/>
    <n v="6"/>
    <n v="38"/>
  </r>
  <r>
    <x v="95"/>
    <x v="11"/>
    <x v="7"/>
    <x v="55"/>
    <n v="3"/>
    <n v="6.1"/>
    <n v="15"/>
  </r>
  <r>
    <x v="96"/>
    <x v="0"/>
    <x v="8"/>
    <x v="55"/>
    <n v="1"/>
    <n v="6.2"/>
    <n v="30"/>
  </r>
  <r>
    <x v="97"/>
    <x v="1"/>
    <x v="8"/>
    <x v="55"/>
    <n v="7"/>
    <n v="5"/>
    <n v="42"/>
  </r>
  <r>
    <x v="98"/>
    <x v="2"/>
    <x v="8"/>
    <x v="55"/>
    <n v="11"/>
    <n v="4.5"/>
    <n v="16"/>
  </r>
  <r>
    <x v="99"/>
    <x v="3"/>
    <x v="8"/>
    <x v="55"/>
    <n v="12"/>
    <n v="4.0999999999999996"/>
    <n v="31"/>
  </r>
  <r>
    <x v="100"/>
    <x v="4"/>
    <x v="8"/>
    <x v="55"/>
    <n v="5"/>
    <n v="5.6"/>
    <n v="73"/>
  </r>
  <r>
    <x v="101"/>
    <x v="5"/>
    <x v="8"/>
    <x v="55"/>
    <n v="4"/>
    <n v="5.3"/>
    <n v="11"/>
  </r>
  <r>
    <x v="102"/>
    <x v="6"/>
    <x v="8"/>
    <x v="55"/>
    <n v="6"/>
    <n v="6.2"/>
    <n v="11"/>
  </r>
  <r>
    <x v="103"/>
    <x v="7"/>
    <x v="8"/>
    <x v="55"/>
    <n v="9"/>
    <n v="5"/>
    <n v="19"/>
  </r>
  <r>
    <x v="104"/>
    <x v="8"/>
    <x v="8"/>
    <x v="55"/>
    <n v="4"/>
    <n v="4.8"/>
    <n v="50"/>
  </r>
  <r>
    <x v="105"/>
    <x v="9"/>
    <x v="8"/>
    <x v="55"/>
    <n v="7"/>
    <n v="5"/>
    <n v="57"/>
  </r>
  <r>
    <x v="106"/>
    <x v="10"/>
    <x v="8"/>
    <x v="55"/>
    <n v="8"/>
    <n v="4.5999999999999996"/>
    <n v="34"/>
  </r>
  <r>
    <x v="107"/>
    <x v="11"/>
    <x v="8"/>
    <x v="55"/>
    <n v="6"/>
    <n v="3.6"/>
    <n v="25"/>
  </r>
  <r>
    <x v="108"/>
    <x v="0"/>
    <x v="9"/>
    <x v="55"/>
    <n v="10"/>
    <n v="3.9"/>
    <n v="39"/>
  </r>
  <r>
    <x v="109"/>
    <x v="1"/>
    <x v="9"/>
    <x v="55"/>
    <n v="5"/>
    <n v="4.0999999999999996"/>
    <n v="15"/>
  </r>
  <r>
    <x v="110"/>
    <x v="2"/>
    <x v="9"/>
    <x v="55"/>
    <n v="6"/>
    <n v="3.7"/>
    <n v="18"/>
  </r>
  <r>
    <x v="111"/>
    <x v="3"/>
    <x v="9"/>
    <x v="55"/>
    <n v="10"/>
    <n v="3.8"/>
    <n v="23"/>
  </r>
  <r>
    <x v="112"/>
    <x v="4"/>
    <x v="9"/>
    <x v="55"/>
    <n v="7"/>
    <n v="3.6"/>
    <n v="22"/>
  </r>
  <r>
    <x v="113"/>
    <x v="5"/>
    <x v="9"/>
    <x v="55"/>
    <n v="10"/>
    <n v="3.8"/>
    <n v="9"/>
  </r>
  <r>
    <x v="114"/>
    <x v="6"/>
    <x v="9"/>
    <x v="55"/>
    <n v="15"/>
    <n v="4.3"/>
    <n v="10"/>
  </r>
  <r>
    <x v="115"/>
    <x v="7"/>
    <x v="9"/>
    <x v="55"/>
    <n v="8"/>
    <n v="3.5"/>
    <n v="17"/>
  </r>
  <r>
    <x v="116"/>
    <x v="8"/>
    <x v="9"/>
    <x v="55"/>
    <n v="19"/>
    <n v="3.7"/>
    <n v="12"/>
  </r>
  <r>
    <x v="117"/>
    <x v="9"/>
    <x v="9"/>
    <x v="55"/>
    <n v="8"/>
    <n v="3.1"/>
    <n v="29"/>
  </r>
  <r>
    <x v="118"/>
    <x v="10"/>
    <x v="9"/>
    <x v="55"/>
    <n v="12"/>
    <n v="3.5"/>
    <n v="12"/>
  </r>
  <r>
    <x v="119"/>
    <x v="11"/>
    <x v="9"/>
    <x v="55"/>
    <n v="7"/>
    <n v="3.1"/>
    <n v="5"/>
  </r>
  <r>
    <x v="120"/>
    <x v="0"/>
    <x v="10"/>
    <x v="55"/>
    <n v="8"/>
    <n v="2.8"/>
    <n v="21"/>
  </r>
  <r>
    <x v="121"/>
    <x v="1"/>
    <x v="10"/>
    <x v="55"/>
    <n v="10"/>
    <n v="2.2000000000000002"/>
    <n v="29"/>
  </r>
  <r>
    <x v="122"/>
    <x v="2"/>
    <x v="10"/>
    <x v="55"/>
    <n v="12"/>
    <n v="1.6"/>
    <n v="37"/>
  </r>
  <r>
    <x v="123"/>
    <x v="3"/>
    <x v="10"/>
    <x v="55"/>
    <n v="15"/>
    <n v="2.2000000000000002"/>
    <n v="42"/>
  </r>
  <r>
    <x v="124"/>
    <x v="4"/>
    <x v="10"/>
    <x v="55"/>
    <n v="8"/>
    <n v="1.9"/>
    <n v="14"/>
  </r>
  <r>
    <x v="125"/>
    <x v="5"/>
    <x v="10"/>
    <x v="55"/>
    <n v="15"/>
    <n v="2.2999999999999998"/>
    <n v="8"/>
  </r>
  <r>
    <x v="126"/>
    <x v="6"/>
    <x v="10"/>
    <x v="55"/>
    <n v="10"/>
    <n v="1.9"/>
    <n v="14"/>
  </r>
  <r>
    <x v="127"/>
    <x v="7"/>
    <x v="10"/>
    <x v="55"/>
    <n v="19"/>
    <n v="2.6"/>
    <n v="17"/>
  </r>
  <r>
    <x v="128"/>
    <x v="8"/>
    <x v="10"/>
    <x v="55"/>
    <n v="6"/>
    <n v="2.1"/>
    <n v="18"/>
  </r>
  <r>
    <x v="129"/>
    <x v="9"/>
    <x v="10"/>
    <x v="55"/>
    <n v="10"/>
    <n v="2.5"/>
    <n v="10"/>
  </r>
  <r>
    <x v="130"/>
    <x v="10"/>
    <x v="10"/>
    <x v="55"/>
    <n v="5"/>
    <n v="2.2000000000000002"/>
    <n v="30"/>
  </r>
  <r>
    <x v="131"/>
    <x v="11"/>
    <x v="10"/>
    <x v="55"/>
    <n v="9"/>
    <n v="1.7"/>
    <n v="26"/>
  </r>
  <r>
    <x v="132"/>
    <x v="0"/>
    <x v="11"/>
    <x v="55"/>
    <n v="11"/>
    <n v="1.1000000000000001"/>
    <n v="14"/>
  </r>
  <r>
    <x v="133"/>
    <x v="1"/>
    <x v="11"/>
    <x v="55"/>
    <n v="12"/>
    <n v="1.2"/>
    <n v="20"/>
  </r>
  <r>
    <x v="134"/>
    <x v="2"/>
    <x v="11"/>
    <x v="55"/>
    <n v="12"/>
    <n v="1"/>
    <n v="20"/>
  </r>
  <r>
    <x v="135"/>
    <x v="3"/>
    <x v="11"/>
    <x v="55"/>
    <n v="9"/>
    <n v="1.3"/>
    <n v="12"/>
  </r>
  <r>
    <x v="136"/>
    <x v="4"/>
    <x v="11"/>
    <x v="55"/>
    <n v="15"/>
    <n v="1.5"/>
    <n v="7"/>
  </r>
  <r>
    <x v="137"/>
    <x v="5"/>
    <x v="11"/>
    <x v="55"/>
    <n v="6"/>
    <n v="1.9"/>
    <n v="16"/>
  </r>
  <r>
    <x v="138"/>
    <x v="6"/>
    <x v="11"/>
    <x v="55"/>
    <n v="7"/>
    <n v="3.2"/>
    <n v="9"/>
  </r>
  <r>
    <x v="139"/>
    <x v="7"/>
    <x v="11"/>
    <x v="55"/>
    <n v="16"/>
    <n v="3.3"/>
    <n v="12"/>
  </r>
  <r>
    <x v="140"/>
    <x v="8"/>
    <x v="11"/>
    <x v="55"/>
    <n v="13"/>
    <n v="3.3"/>
    <n v="14"/>
  </r>
  <r>
    <x v="141"/>
    <x v="9"/>
    <x v="11"/>
    <x v="55"/>
    <n v="15"/>
    <n v="3.2"/>
    <n v="13"/>
  </r>
  <r>
    <x v="142"/>
    <x v="10"/>
    <x v="11"/>
    <x v="55"/>
    <n v="18"/>
    <n v="2.4"/>
    <n v="29"/>
  </r>
  <r>
    <x v="143"/>
    <x v="11"/>
    <x v="11"/>
    <x v="55"/>
    <n v="15"/>
    <n v="1.4"/>
    <n v="22"/>
  </r>
  <r>
    <x v="144"/>
    <x v="0"/>
    <x v="12"/>
    <x v="55"/>
    <n v="12"/>
    <n v="0.8"/>
    <n v="22"/>
  </r>
  <r>
    <x v="145"/>
    <x v="1"/>
    <x v="12"/>
    <x v="55"/>
    <n v="21"/>
    <n v="0.5"/>
    <n v="21"/>
  </r>
  <r>
    <x v="146"/>
    <x v="2"/>
    <x v="12"/>
    <x v="55"/>
    <n v="11"/>
    <n v="1.4"/>
    <n v="15"/>
  </r>
  <r>
    <x v="147"/>
    <x v="3"/>
    <x v="12"/>
    <x v="55"/>
    <n v="13"/>
    <n v="1.1000000000000001"/>
    <n v="4"/>
  </r>
  <r>
    <x v="148"/>
    <x v="4"/>
    <x v="12"/>
    <x v="55"/>
    <n v="13"/>
    <n v="1.2"/>
    <n v="7"/>
  </r>
  <r>
    <x v="149"/>
    <x v="5"/>
    <x v="12"/>
    <x v="55"/>
    <n v="12"/>
    <n v="1.4"/>
    <n v="6"/>
  </r>
  <r>
    <x v="150"/>
    <x v="6"/>
    <x v="12"/>
    <x v="55"/>
    <n v="14"/>
    <n v="1.3"/>
    <n v="6"/>
  </r>
  <r>
    <x v="151"/>
    <x v="7"/>
    <x v="12"/>
    <x v="55"/>
    <n v="20"/>
    <n v="1.4"/>
    <n v="8"/>
  </r>
  <r>
    <x v="152"/>
    <x v="8"/>
    <x v="12"/>
    <x v="55"/>
    <n v="12"/>
    <n v="1.8"/>
    <n v="5"/>
  </r>
  <r>
    <x v="153"/>
    <x v="9"/>
    <x v="12"/>
    <x v="55"/>
    <n v="11"/>
    <n v="1.9"/>
    <n v="11"/>
  </r>
  <r>
    <x v="154"/>
    <x v="10"/>
    <x v="12"/>
    <x v="55"/>
    <n v="12"/>
    <n v="1.6"/>
    <n v="9"/>
  </r>
  <r>
    <x v="155"/>
    <x v="11"/>
    <x v="12"/>
    <x v="55"/>
    <n v="10"/>
    <n v="1.2"/>
    <n v="8"/>
  </r>
  <r>
    <x v="156"/>
    <x v="0"/>
    <x v="13"/>
    <x v="55"/>
    <n v="12"/>
    <n v="1.4"/>
    <n v="30"/>
  </r>
  <r>
    <x v="157"/>
    <x v="1"/>
    <x v="13"/>
    <x v="55"/>
    <n v="7"/>
    <n v="1.3"/>
    <n v="82"/>
  </r>
  <r>
    <x v="158"/>
    <x v="2"/>
    <x v="13"/>
    <x v="55"/>
    <n v="6"/>
    <n v="1.4"/>
    <n v="6"/>
  </r>
  <r>
    <x v="159"/>
    <x v="3"/>
    <x v="13"/>
    <x v="55"/>
    <n v="16"/>
    <n v="1"/>
    <n v="7"/>
  </r>
  <r>
    <x v="160"/>
    <x v="4"/>
    <x v="13"/>
    <x v="55"/>
    <n v="11"/>
    <n v="1.8"/>
    <n v="5"/>
  </r>
  <r>
    <x v="161"/>
    <x v="5"/>
    <x v="13"/>
    <x v="55"/>
    <n v="11"/>
    <n v="1.3"/>
    <n v="8"/>
  </r>
  <r>
    <x v="162"/>
    <x v="6"/>
    <x v="13"/>
    <x v="55"/>
    <n v="11"/>
    <n v="1.4"/>
    <n v="9"/>
  </r>
  <r>
    <x v="164"/>
    <x v="8"/>
    <x v="13"/>
    <x v="55"/>
    <n v="9"/>
    <n v="2.2000000000000002"/>
    <n v="10"/>
  </r>
  <r>
    <x v="165"/>
    <x v="9"/>
    <x v="13"/>
    <x v="55"/>
    <n v="3"/>
    <n v="1.8"/>
    <n v="4"/>
  </r>
  <r>
    <x v="0"/>
    <x v="0"/>
    <x v="0"/>
    <x v="56"/>
    <n v="19"/>
    <n v="3.8"/>
    <n v="28"/>
  </r>
  <r>
    <x v="1"/>
    <x v="1"/>
    <x v="0"/>
    <x v="56"/>
    <n v="24"/>
    <n v="3.8"/>
    <n v="12"/>
  </r>
  <r>
    <x v="2"/>
    <x v="2"/>
    <x v="0"/>
    <x v="56"/>
    <n v="64"/>
    <n v="4.2"/>
    <n v="11"/>
  </r>
  <r>
    <x v="3"/>
    <x v="3"/>
    <x v="0"/>
    <x v="56"/>
    <n v="28"/>
    <n v="4.4000000000000004"/>
    <n v="20"/>
  </r>
  <r>
    <x v="4"/>
    <x v="4"/>
    <x v="0"/>
    <x v="56"/>
    <n v="49"/>
    <n v="4.5"/>
    <n v="6"/>
  </r>
  <r>
    <x v="5"/>
    <x v="5"/>
    <x v="0"/>
    <x v="56"/>
    <n v="73"/>
    <n v="4.3"/>
    <n v="20"/>
  </r>
  <r>
    <x v="6"/>
    <x v="6"/>
    <x v="0"/>
    <x v="56"/>
    <n v="37"/>
    <n v="4.5"/>
    <n v="22"/>
  </r>
  <r>
    <x v="7"/>
    <x v="7"/>
    <x v="0"/>
    <x v="56"/>
    <n v="73"/>
    <n v="4.2"/>
    <n v="27"/>
  </r>
  <r>
    <x v="8"/>
    <x v="8"/>
    <x v="0"/>
    <x v="56"/>
    <n v="87"/>
    <n v="3.7"/>
    <n v="26"/>
  </r>
  <r>
    <x v="9"/>
    <x v="9"/>
    <x v="0"/>
    <x v="56"/>
    <n v="53"/>
    <n v="3.7"/>
    <n v="42"/>
  </r>
  <r>
    <x v="10"/>
    <x v="10"/>
    <x v="0"/>
    <x v="56"/>
    <n v="59"/>
    <n v="3.5"/>
    <n v="49"/>
  </r>
  <r>
    <x v="11"/>
    <x v="11"/>
    <x v="0"/>
    <x v="56"/>
    <n v="58"/>
    <n v="3"/>
    <n v="67"/>
  </r>
  <r>
    <x v="12"/>
    <x v="0"/>
    <x v="1"/>
    <x v="56"/>
    <n v="28"/>
    <n v="3.2"/>
    <n v="29"/>
  </r>
  <r>
    <x v="13"/>
    <x v="1"/>
    <x v="1"/>
    <x v="56"/>
    <n v="37"/>
    <n v="3.5"/>
    <n v="41"/>
  </r>
  <r>
    <x v="14"/>
    <x v="2"/>
    <x v="1"/>
    <x v="56"/>
    <n v="46"/>
    <n v="3.7"/>
    <n v="46"/>
  </r>
  <r>
    <x v="15"/>
    <x v="3"/>
    <x v="1"/>
    <x v="56"/>
    <n v="25"/>
    <n v="3.5"/>
    <n v="57"/>
  </r>
  <r>
    <x v="16"/>
    <x v="4"/>
    <x v="1"/>
    <x v="56"/>
    <n v="40"/>
    <n v="3.4"/>
    <n v="68"/>
  </r>
  <r>
    <x v="17"/>
    <x v="5"/>
    <x v="1"/>
    <x v="56"/>
    <n v="36"/>
    <n v="3.9"/>
    <n v="53"/>
  </r>
  <r>
    <x v="18"/>
    <x v="6"/>
    <x v="1"/>
    <x v="56"/>
    <n v="21"/>
    <n v="4.3"/>
    <n v="28"/>
  </r>
  <r>
    <x v="19"/>
    <x v="7"/>
    <x v="1"/>
    <x v="56"/>
    <n v="20"/>
    <n v="4.5999999999999996"/>
    <n v="37"/>
  </r>
  <r>
    <x v="20"/>
    <x v="8"/>
    <x v="1"/>
    <x v="56"/>
    <n v="20"/>
    <n v="4.9000000000000004"/>
    <n v="35"/>
  </r>
  <r>
    <x v="21"/>
    <x v="9"/>
    <x v="1"/>
    <x v="56"/>
    <n v="11"/>
    <n v="5.2"/>
    <n v="46"/>
  </r>
  <r>
    <x v="22"/>
    <x v="10"/>
    <x v="1"/>
    <x v="56"/>
    <n v="15"/>
    <n v="5"/>
    <n v="33"/>
  </r>
  <r>
    <x v="23"/>
    <x v="11"/>
    <x v="1"/>
    <x v="56"/>
    <n v="17"/>
    <n v="5"/>
    <n v="138"/>
  </r>
  <r>
    <x v="24"/>
    <x v="0"/>
    <x v="2"/>
    <x v="56"/>
    <n v="15"/>
    <n v="5.5"/>
    <n v="37"/>
  </r>
  <r>
    <x v="25"/>
    <x v="1"/>
    <x v="2"/>
    <x v="56"/>
    <n v="11"/>
    <n v="6.4"/>
    <n v="74"/>
  </r>
  <r>
    <x v="26"/>
    <x v="2"/>
    <x v="2"/>
    <x v="56"/>
    <n v="14"/>
    <n v="6.7"/>
    <n v="145"/>
  </r>
  <r>
    <x v="27"/>
    <x v="3"/>
    <x v="2"/>
    <x v="56"/>
    <n v="20"/>
    <n v="7.4"/>
    <n v="58"/>
  </r>
  <r>
    <x v="28"/>
    <x v="4"/>
    <x v="2"/>
    <x v="56"/>
    <n v="11"/>
    <n v="8.5"/>
    <n v="111"/>
  </r>
  <r>
    <x v="29"/>
    <x v="5"/>
    <x v="2"/>
    <x v="56"/>
    <n v="17"/>
    <n v="7.8"/>
    <n v="101"/>
  </r>
  <r>
    <x v="30"/>
    <x v="6"/>
    <x v="2"/>
    <x v="56"/>
    <n v="13"/>
    <n v="8.3000000000000007"/>
    <n v="101"/>
  </r>
  <r>
    <x v="31"/>
    <x v="7"/>
    <x v="2"/>
    <x v="56"/>
    <n v="10"/>
    <n v="7.6"/>
    <n v="77"/>
  </r>
  <r>
    <x v="32"/>
    <x v="8"/>
    <x v="2"/>
    <x v="56"/>
    <n v="17"/>
    <n v="6.5"/>
    <n v="80"/>
  </r>
  <r>
    <x v="33"/>
    <x v="9"/>
    <x v="2"/>
    <x v="56"/>
    <n v="8"/>
    <n v="7.4"/>
    <n v="50"/>
  </r>
  <r>
    <x v="34"/>
    <x v="10"/>
    <x v="2"/>
    <x v="56"/>
    <n v="7"/>
    <n v="10"/>
    <n v="107"/>
  </r>
  <r>
    <x v="35"/>
    <x v="11"/>
    <x v="2"/>
    <x v="56"/>
    <n v="13"/>
    <n v="8.5"/>
    <n v="30"/>
  </r>
  <r>
    <x v="36"/>
    <x v="0"/>
    <x v="3"/>
    <x v="56"/>
    <n v="5"/>
    <n v="8.4"/>
    <n v="92"/>
  </r>
  <r>
    <x v="37"/>
    <x v="1"/>
    <x v="3"/>
    <x v="56"/>
    <n v="9"/>
    <n v="8.5"/>
    <n v="22"/>
  </r>
  <r>
    <x v="38"/>
    <x v="2"/>
    <x v="3"/>
    <x v="56"/>
    <n v="9"/>
    <n v="10.1"/>
    <n v="32"/>
  </r>
  <r>
    <x v="39"/>
    <x v="3"/>
    <x v="3"/>
    <x v="56"/>
    <n v="5"/>
    <n v="8.4"/>
    <n v="14"/>
  </r>
  <r>
    <x v="40"/>
    <x v="4"/>
    <x v="3"/>
    <x v="56"/>
    <n v="8"/>
    <n v="7.4"/>
    <n v="57"/>
  </r>
  <r>
    <x v="41"/>
    <x v="5"/>
    <x v="3"/>
    <x v="56"/>
    <n v="9"/>
    <n v="7.3"/>
    <n v="60"/>
  </r>
  <r>
    <x v="42"/>
    <x v="6"/>
    <x v="3"/>
    <x v="56"/>
    <n v="7"/>
    <n v="8.6999999999999993"/>
    <n v="225"/>
  </r>
  <r>
    <x v="43"/>
    <x v="7"/>
    <x v="3"/>
    <x v="56"/>
    <n v="9"/>
    <n v="8.6"/>
    <n v="48"/>
  </r>
  <r>
    <x v="44"/>
    <x v="8"/>
    <x v="3"/>
    <x v="56"/>
    <n v="10"/>
    <n v="8"/>
    <n v="66"/>
  </r>
  <r>
    <x v="45"/>
    <x v="9"/>
    <x v="3"/>
    <x v="56"/>
    <n v="18"/>
    <n v="7.2"/>
    <n v="44"/>
  </r>
  <r>
    <x v="46"/>
    <x v="10"/>
    <x v="3"/>
    <x v="56"/>
    <n v="18"/>
    <n v="7"/>
    <n v="21"/>
  </r>
  <r>
    <x v="47"/>
    <x v="11"/>
    <x v="3"/>
    <x v="56"/>
    <n v="16"/>
    <n v="5.4"/>
    <n v="25"/>
  </r>
  <r>
    <x v="48"/>
    <x v="0"/>
    <x v="4"/>
    <x v="56"/>
    <n v="14"/>
    <n v="5.5"/>
    <n v="41"/>
  </r>
  <r>
    <x v="49"/>
    <x v="1"/>
    <x v="4"/>
    <x v="56"/>
    <n v="14"/>
    <n v="5.6"/>
    <n v="59"/>
  </r>
  <r>
    <x v="50"/>
    <x v="2"/>
    <x v="4"/>
    <x v="56"/>
    <n v="12"/>
    <n v="5.5"/>
    <n v="90"/>
  </r>
  <r>
    <x v="51"/>
    <x v="3"/>
    <x v="4"/>
    <x v="56"/>
    <n v="10"/>
    <n v="5.5"/>
    <n v="47"/>
  </r>
  <r>
    <x v="52"/>
    <x v="4"/>
    <x v="4"/>
    <x v="56"/>
    <n v="10"/>
    <n v="6.3"/>
    <n v="22"/>
  </r>
  <r>
    <x v="53"/>
    <x v="5"/>
    <x v="4"/>
    <x v="56"/>
    <n v="11"/>
    <n v="6.6"/>
    <n v="53"/>
  </r>
  <r>
    <x v="54"/>
    <x v="6"/>
    <x v="4"/>
    <x v="56"/>
    <n v="11"/>
    <n v="7.4"/>
    <n v="42"/>
  </r>
  <r>
    <x v="55"/>
    <x v="7"/>
    <x v="4"/>
    <x v="56"/>
    <n v="11"/>
    <n v="8.6999999999999993"/>
    <n v="40"/>
  </r>
  <r>
    <x v="56"/>
    <x v="8"/>
    <x v="4"/>
    <x v="56"/>
    <n v="10"/>
    <n v="9.4"/>
    <n v="63"/>
  </r>
  <r>
    <x v="57"/>
    <x v="9"/>
    <x v="4"/>
    <x v="56"/>
    <n v="11"/>
    <n v="9.9"/>
    <n v="33"/>
  </r>
  <r>
    <x v="58"/>
    <x v="10"/>
    <x v="4"/>
    <x v="56"/>
    <n v="6"/>
    <n v="9.5"/>
    <n v="78"/>
  </r>
  <r>
    <x v="59"/>
    <x v="11"/>
    <x v="4"/>
    <x v="56"/>
    <n v="7"/>
    <n v="10.3"/>
    <n v="45"/>
  </r>
  <r>
    <x v="60"/>
    <x v="0"/>
    <x v="5"/>
    <x v="56"/>
    <n v="7"/>
    <n v="9.9"/>
    <n v="52"/>
  </r>
  <r>
    <x v="61"/>
    <x v="1"/>
    <x v="5"/>
    <x v="56"/>
    <n v="9"/>
    <n v="9.6999999999999993"/>
    <n v="54"/>
  </r>
  <r>
    <x v="62"/>
    <x v="2"/>
    <x v="5"/>
    <x v="56"/>
    <n v="13"/>
    <n v="8.9"/>
    <n v="39"/>
  </r>
  <r>
    <x v="63"/>
    <x v="3"/>
    <x v="5"/>
    <x v="56"/>
    <n v="17"/>
    <n v="8.6"/>
    <n v="39"/>
  </r>
  <r>
    <x v="64"/>
    <x v="4"/>
    <x v="5"/>
    <x v="56"/>
    <n v="15"/>
    <n v="7.1"/>
    <n v="61"/>
  </r>
  <r>
    <x v="65"/>
    <x v="5"/>
    <x v="5"/>
    <x v="56"/>
    <n v="8"/>
    <n v="6.4"/>
    <n v="38"/>
  </r>
  <r>
    <x v="66"/>
    <x v="6"/>
    <x v="5"/>
    <x v="56"/>
    <n v="17"/>
    <n v="5.6"/>
    <n v="47"/>
  </r>
  <r>
    <x v="67"/>
    <x v="7"/>
    <x v="5"/>
    <x v="56"/>
    <n v="9"/>
    <n v="5.5"/>
    <n v="22"/>
  </r>
  <r>
    <x v="68"/>
    <x v="8"/>
    <x v="5"/>
    <x v="56"/>
    <n v="10"/>
    <n v="5.3"/>
    <n v="24"/>
  </r>
  <r>
    <x v="69"/>
    <x v="9"/>
    <x v="5"/>
    <x v="56"/>
    <n v="11"/>
    <n v="5.8"/>
    <n v="52"/>
  </r>
  <r>
    <x v="70"/>
    <x v="10"/>
    <x v="5"/>
    <x v="56"/>
    <n v="8"/>
    <n v="5.7"/>
    <n v="10"/>
  </r>
  <r>
    <x v="71"/>
    <x v="11"/>
    <x v="5"/>
    <x v="56"/>
    <n v="10"/>
    <n v="6"/>
    <n v="44"/>
  </r>
  <r>
    <x v="72"/>
    <x v="0"/>
    <x v="6"/>
    <x v="56"/>
    <n v="6"/>
    <n v="5.6"/>
    <n v="33"/>
  </r>
  <r>
    <x v="73"/>
    <x v="1"/>
    <x v="6"/>
    <x v="56"/>
    <n v="7"/>
    <n v="5.7"/>
    <n v="39"/>
  </r>
  <r>
    <x v="74"/>
    <x v="2"/>
    <x v="6"/>
    <x v="56"/>
    <n v="4"/>
    <n v="6.6"/>
    <n v="70"/>
  </r>
  <r>
    <x v="75"/>
    <x v="3"/>
    <x v="6"/>
    <x v="56"/>
    <n v="7"/>
    <n v="6.2"/>
    <n v="29"/>
  </r>
  <r>
    <x v="76"/>
    <x v="4"/>
    <x v="6"/>
    <x v="56"/>
    <n v="9"/>
    <n v="6.4"/>
    <n v="18"/>
  </r>
  <r>
    <x v="77"/>
    <x v="5"/>
    <x v="6"/>
    <x v="56"/>
    <n v="12"/>
    <n v="6.6"/>
    <n v="12"/>
  </r>
  <r>
    <x v="78"/>
    <x v="6"/>
    <x v="6"/>
    <x v="56"/>
    <n v="9"/>
    <n v="7.9"/>
    <n v="22"/>
  </r>
  <r>
    <x v="79"/>
    <x v="7"/>
    <x v="6"/>
    <x v="56"/>
    <n v="5"/>
    <n v="6.4"/>
    <n v="74"/>
  </r>
  <r>
    <x v="80"/>
    <x v="8"/>
    <x v="6"/>
    <x v="56"/>
    <n v="2"/>
    <n v="5.5"/>
    <n v="24"/>
  </r>
  <r>
    <x v="81"/>
    <x v="9"/>
    <x v="6"/>
    <x v="56"/>
    <n v="15"/>
    <n v="6.4"/>
    <n v="15"/>
  </r>
  <r>
    <x v="82"/>
    <x v="10"/>
    <x v="6"/>
    <x v="56"/>
    <n v="13"/>
    <n v="5.6"/>
    <n v="77"/>
  </r>
  <r>
    <x v="83"/>
    <x v="11"/>
    <x v="6"/>
    <x v="56"/>
    <n v="11"/>
    <n v="5.7"/>
    <n v="35"/>
  </r>
  <r>
    <x v="84"/>
    <x v="0"/>
    <x v="7"/>
    <x v="56"/>
    <n v="10"/>
    <n v="4.5999999999999996"/>
    <n v="11"/>
  </r>
  <r>
    <x v="85"/>
    <x v="1"/>
    <x v="7"/>
    <x v="56"/>
    <n v="10"/>
    <n v="3.6"/>
    <n v="20"/>
  </r>
  <r>
    <x v="86"/>
    <x v="2"/>
    <x v="7"/>
    <x v="56"/>
    <n v="14"/>
    <n v="4"/>
    <n v="23"/>
  </r>
  <r>
    <x v="87"/>
    <x v="3"/>
    <x v="7"/>
    <x v="56"/>
    <n v="13"/>
    <n v="4.0999999999999996"/>
    <n v="41"/>
  </r>
  <r>
    <x v="88"/>
    <x v="4"/>
    <x v="7"/>
    <x v="56"/>
    <n v="14"/>
    <n v="4.5999999999999996"/>
    <n v="21"/>
  </r>
  <r>
    <x v="89"/>
    <x v="5"/>
    <x v="7"/>
    <x v="56"/>
    <n v="13"/>
    <n v="4.7"/>
    <n v="26"/>
  </r>
  <r>
    <x v="90"/>
    <x v="6"/>
    <x v="7"/>
    <x v="56"/>
    <n v="8"/>
    <n v="4.0999999999999996"/>
    <n v="18"/>
  </r>
  <r>
    <x v="91"/>
    <x v="7"/>
    <x v="7"/>
    <x v="56"/>
    <n v="16"/>
    <n v="4.8"/>
    <n v="30"/>
  </r>
  <r>
    <x v="92"/>
    <x v="8"/>
    <x v="7"/>
    <x v="56"/>
    <n v="13"/>
    <n v="4"/>
    <n v="21"/>
  </r>
  <r>
    <x v="93"/>
    <x v="9"/>
    <x v="7"/>
    <x v="56"/>
    <n v="11"/>
    <n v="3.3"/>
    <n v="15"/>
  </r>
  <r>
    <x v="94"/>
    <x v="10"/>
    <x v="7"/>
    <x v="56"/>
    <n v="9"/>
    <n v="3.6"/>
    <n v="11"/>
  </r>
  <r>
    <x v="95"/>
    <x v="11"/>
    <x v="7"/>
    <x v="56"/>
    <n v="14"/>
    <n v="3.4"/>
    <n v="39"/>
  </r>
  <r>
    <x v="96"/>
    <x v="0"/>
    <x v="8"/>
    <x v="56"/>
    <n v="11"/>
    <n v="3.6"/>
    <n v="16"/>
  </r>
  <r>
    <x v="97"/>
    <x v="1"/>
    <x v="8"/>
    <x v="56"/>
    <n v="2"/>
    <n v="4.0999999999999996"/>
    <n v="33"/>
  </r>
  <r>
    <x v="98"/>
    <x v="2"/>
    <x v="8"/>
    <x v="56"/>
    <n v="8"/>
    <n v="4.0999999999999996"/>
    <n v="51"/>
  </r>
  <r>
    <x v="99"/>
    <x v="3"/>
    <x v="8"/>
    <x v="56"/>
    <n v="11"/>
    <n v="4.5999999999999996"/>
    <n v="22"/>
  </r>
  <r>
    <x v="100"/>
    <x v="4"/>
    <x v="8"/>
    <x v="56"/>
    <n v="10"/>
    <n v="4.0999999999999996"/>
    <n v="32"/>
  </r>
  <r>
    <x v="101"/>
    <x v="5"/>
    <x v="8"/>
    <x v="56"/>
    <n v="10"/>
    <n v="4.7"/>
    <n v="18"/>
  </r>
  <r>
    <x v="102"/>
    <x v="6"/>
    <x v="8"/>
    <x v="56"/>
    <n v="8"/>
    <n v="5.6"/>
    <n v="34"/>
  </r>
  <r>
    <x v="103"/>
    <x v="7"/>
    <x v="8"/>
    <x v="56"/>
    <n v="12"/>
    <n v="4.5"/>
    <n v="33"/>
  </r>
  <r>
    <x v="104"/>
    <x v="8"/>
    <x v="8"/>
    <x v="56"/>
    <n v="15"/>
    <n v="4.5"/>
    <n v="16"/>
  </r>
  <r>
    <x v="105"/>
    <x v="9"/>
    <x v="8"/>
    <x v="56"/>
    <n v="16"/>
    <n v="3.5"/>
    <n v="35"/>
  </r>
  <r>
    <x v="106"/>
    <x v="10"/>
    <x v="8"/>
    <x v="56"/>
    <n v="14"/>
    <n v="3.6"/>
    <n v="23"/>
  </r>
  <r>
    <x v="107"/>
    <x v="11"/>
    <x v="8"/>
    <x v="56"/>
    <n v="5"/>
    <n v="3.4"/>
    <n v="16"/>
  </r>
  <r>
    <x v="108"/>
    <x v="0"/>
    <x v="9"/>
    <x v="56"/>
    <n v="11"/>
    <n v="3.5"/>
    <n v="28"/>
  </r>
  <r>
    <x v="109"/>
    <x v="1"/>
    <x v="9"/>
    <x v="56"/>
    <n v="9"/>
    <n v="2.8"/>
    <n v="7"/>
  </r>
  <r>
    <x v="110"/>
    <x v="2"/>
    <x v="9"/>
    <x v="56"/>
    <n v="8"/>
    <n v="2.4"/>
    <n v="49"/>
  </r>
  <r>
    <x v="111"/>
    <x v="3"/>
    <x v="9"/>
    <x v="56"/>
    <n v="23"/>
    <n v="2.2000000000000002"/>
    <n v="35"/>
  </r>
  <r>
    <x v="112"/>
    <x v="4"/>
    <x v="9"/>
    <x v="56"/>
    <n v="6"/>
    <n v="2.4"/>
    <n v="23"/>
  </r>
  <r>
    <x v="113"/>
    <x v="5"/>
    <x v="9"/>
    <x v="56"/>
    <n v="16"/>
    <n v="2"/>
    <n v="11"/>
  </r>
  <r>
    <x v="114"/>
    <x v="6"/>
    <x v="9"/>
    <x v="56"/>
    <n v="19"/>
    <n v="2.2000000000000002"/>
    <n v="9"/>
  </r>
  <r>
    <x v="115"/>
    <x v="7"/>
    <x v="9"/>
    <x v="56"/>
    <n v="9"/>
    <n v="2.6"/>
    <n v="11"/>
  </r>
  <r>
    <x v="116"/>
    <x v="8"/>
    <x v="9"/>
    <x v="56"/>
    <n v="12"/>
    <n v="2"/>
    <n v="11"/>
  </r>
  <r>
    <x v="117"/>
    <x v="9"/>
    <x v="9"/>
    <x v="56"/>
    <n v="16"/>
    <n v="1.5"/>
    <n v="19"/>
  </r>
  <r>
    <x v="118"/>
    <x v="10"/>
    <x v="9"/>
    <x v="56"/>
    <n v="11"/>
    <n v="1.3"/>
    <n v="23"/>
  </r>
  <r>
    <x v="119"/>
    <x v="11"/>
    <x v="9"/>
    <x v="56"/>
    <n v="15"/>
    <n v="1.5"/>
    <n v="10"/>
  </r>
  <r>
    <x v="120"/>
    <x v="0"/>
    <x v="10"/>
    <x v="56"/>
    <n v="4"/>
    <n v="1.2"/>
    <n v="13"/>
  </r>
  <r>
    <x v="121"/>
    <x v="1"/>
    <x v="10"/>
    <x v="56"/>
    <n v="7"/>
    <n v="1.2"/>
    <n v="7"/>
  </r>
  <r>
    <x v="122"/>
    <x v="2"/>
    <x v="10"/>
    <x v="56"/>
    <n v="13"/>
    <n v="1.7"/>
    <n v="8"/>
  </r>
  <r>
    <x v="123"/>
    <x v="3"/>
    <x v="10"/>
    <x v="56"/>
    <n v="8"/>
    <n v="1.8"/>
    <n v="5"/>
  </r>
  <r>
    <x v="124"/>
    <x v="4"/>
    <x v="10"/>
    <x v="56"/>
    <n v="11"/>
    <n v="1.8"/>
    <n v="9"/>
  </r>
  <r>
    <x v="125"/>
    <x v="5"/>
    <x v="10"/>
    <x v="56"/>
    <n v="15"/>
    <n v="1.8"/>
    <n v="13"/>
  </r>
  <r>
    <x v="126"/>
    <x v="6"/>
    <x v="10"/>
    <x v="56"/>
    <n v="21"/>
    <n v="2.2999999999999998"/>
    <n v="8"/>
  </r>
  <r>
    <x v="127"/>
    <x v="7"/>
    <x v="10"/>
    <x v="56"/>
    <n v="14"/>
    <n v="2.2999999999999998"/>
    <n v="14"/>
  </r>
  <r>
    <x v="128"/>
    <x v="8"/>
    <x v="10"/>
    <x v="56"/>
    <n v="19"/>
    <n v="1.9"/>
    <n v="14"/>
  </r>
  <r>
    <x v="129"/>
    <x v="9"/>
    <x v="10"/>
    <x v="56"/>
    <n v="13"/>
    <n v="1.8"/>
    <n v="17"/>
  </r>
  <r>
    <x v="130"/>
    <x v="10"/>
    <x v="10"/>
    <x v="56"/>
    <n v="22"/>
    <n v="1.7"/>
    <n v="31"/>
  </r>
  <r>
    <x v="131"/>
    <x v="11"/>
    <x v="10"/>
    <x v="56"/>
    <n v="11"/>
    <n v="1"/>
    <n v="10"/>
  </r>
  <r>
    <x v="132"/>
    <x v="0"/>
    <x v="11"/>
    <x v="56"/>
    <n v="14"/>
    <n v="1"/>
    <n v="14"/>
  </r>
  <r>
    <x v="133"/>
    <x v="1"/>
    <x v="11"/>
    <x v="56"/>
    <n v="8"/>
    <n v="1.1000000000000001"/>
    <n v="43"/>
  </r>
  <r>
    <x v="134"/>
    <x v="2"/>
    <x v="11"/>
    <x v="56"/>
    <n v="13"/>
    <n v="1.1000000000000001"/>
    <n v="7"/>
  </r>
  <r>
    <x v="135"/>
    <x v="3"/>
    <x v="11"/>
    <x v="56"/>
    <n v="5"/>
    <n v="0.7"/>
    <n v="7"/>
  </r>
  <r>
    <x v="136"/>
    <x v="4"/>
    <x v="11"/>
    <x v="56"/>
    <n v="16"/>
    <n v="1.1000000000000001"/>
    <n v="8"/>
  </r>
  <r>
    <x v="137"/>
    <x v="5"/>
    <x v="11"/>
    <x v="56"/>
    <n v="13"/>
    <n v="2.2999999999999998"/>
    <n v="5"/>
  </r>
  <r>
    <x v="138"/>
    <x v="6"/>
    <x v="11"/>
    <x v="56"/>
    <n v="16"/>
    <n v="2"/>
    <n v="7"/>
  </r>
  <r>
    <x v="139"/>
    <x v="7"/>
    <x v="11"/>
    <x v="56"/>
    <n v="25"/>
    <n v="2.1"/>
    <n v="12"/>
  </r>
  <r>
    <x v="140"/>
    <x v="8"/>
    <x v="11"/>
    <x v="56"/>
    <n v="19"/>
    <n v="1.6"/>
    <n v="8"/>
  </r>
  <r>
    <x v="141"/>
    <x v="9"/>
    <x v="11"/>
    <x v="56"/>
    <n v="12"/>
    <n v="1.4"/>
    <n v="24"/>
  </r>
  <r>
    <x v="142"/>
    <x v="10"/>
    <x v="11"/>
    <x v="56"/>
    <n v="9"/>
    <n v="1.3"/>
    <n v="18"/>
  </r>
  <r>
    <x v="143"/>
    <x v="11"/>
    <x v="11"/>
    <x v="56"/>
    <n v="12"/>
    <n v="0.8"/>
    <n v="9"/>
  </r>
  <r>
    <x v="144"/>
    <x v="0"/>
    <x v="12"/>
    <x v="56"/>
    <n v="15"/>
    <n v="0.9"/>
    <n v="10"/>
  </r>
  <r>
    <x v="145"/>
    <x v="1"/>
    <x v="12"/>
    <x v="56"/>
    <n v="8"/>
    <n v="1"/>
    <n v="4"/>
  </r>
  <r>
    <x v="146"/>
    <x v="2"/>
    <x v="12"/>
    <x v="56"/>
    <n v="12"/>
    <n v="0.7"/>
    <n v="7"/>
  </r>
  <r>
    <x v="147"/>
    <x v="3"/>
    <x v="12"/>
    <x v="56"/>
    <n v="10"/>
    <n v="0.9"/>
    <n v="7"/>
  </r>
  <r>
    <x v="148"/>
    <x v="4"/>
    <x v="12"/>
    <x v="56"/>
    <n v="19"/>
    <n v="1.7"/>
    <n v="5"/>
  </r>
  <r>
    <x v="149"/>
    <x v="5"/>
    <x v="12"/>
    <x v="56"/>
    <n v="17"/>
    <n v="1.7"/>
    <n v="6"/>
  </r>
  <r>
    <x v="150"/>
    <x v="6"/>
    <x v="12"/>
    <x v="56"/>
    <n v="17"/>
    <n v="1.9"/>
    <n v="6"/>
  </r>
  <r>
    <x v="151"/>
    <x v="7"/>
    <x v="12"/>
    <x v="56"/>
    <n v="23"/>
    <n v="2"/>
    <n v="7"/>
  </r>
  <r>
    <x v="152"/>
    <x v="8"/>
    <x v="12"/>
    <x v="56"/>
    <n v="11"/>
    <n v="1.7"/>
    <n v="48"/>
  </r>
  <r>
    <x v="153"/>
    <x v="9"/>
    <x v="12"/>
    <x v="56"/>
    <n v="15"/>
    <n v="1.2"/>
    <n v="29"/>
  </r>
  <r>
    <x v="154"/>
    <x v="10"/>
    <x v="12"/>
    <x v="56"/>
    <n v="14"/>
    <n v="1.4"/>
    <n v="36"/>
  </r>
  <r>
    <x v="155"/>
    <x v="11"/>
    <x v="12"/>
    <x v="56"/>
    <n v="5"/>
    <n v="0.6"/>
    <n v="6"/>
  </r>
  <r>
    <x v="156"/>
    <x v="0"/>
    <x v="13"/>
    <x v="56"/>
    <n v="10"/>
    <n v="0.8"/>
    <n v="25"/>
  </r>
  <r>
    <x v="157"/>
    <x v="1"/>
    <x v="13"/>
    <x v="56"/>
    <n v="7"/>
    <n v="0.8"/>
    <n v="4"/>
  </r>
  <r>
    <x v="158"/>
    <x v="2"/>
    <x v="13"/>
    <x v="56"/>
    <n v="11"/>
    <n v="0.5"/>
    <n v="5"/>
  </r>
  <r>
    <x v="159"/>
    <x v="3"/>
    <x v="13"/>
    <x v="56"/>
    <n v="10"/>
    <n v="0.6"/>
    <n v="7"/>
  </r>
  <r>
    <x v="160"/>
    <x v="4"/>
    <x v="13"/>
    <x v="56"/>
    <n v="18"/>
    <n v="1"/>
    <n v="6"/>
  </r>
  <r>
    <x v="161"/>
    <x v="5"/>
    <x v="13"/>
    <x v="56"/>
    <n v="11"/>
    <n v="1.5"/>
    <n v="5"/>
  </r>
  <r>
    <x v="162"/>
    <x v="6"/>
    <x v="13"/>
    <x v="56"/>
    <n v="14"/>
    <n v="0.8"/>
    <n v="4"/>
  </r>
  <r>
    <x v="164"/>
    <x v="8"/>
    <x v="13"/>
    <x v="56"/>
    <n v="14"/>
    <n v="0.7"/>
    <n v="15"/>
  </r>
  <r>
    <x v="165"/>
    <x v="9"/>
    <x v="13"/>
    <x v="56"/>
    <n v="12"/>
    <n v="1.2"/>
    <n v="7"/>
  </r>
  <r>
    <x v="0"/>
    <x v="0"/>
    <x v="0"/>
    <x v="57"/>
    <n v="6"/>
    <n v="2.8"/>
    <n v="44"/>
  </r>
  <r>
    <x v="1"/>
    <x v="1"/>
    <x v="0"/>
    <x v="57"/>
    <n v="4"/>
    <n v="3.5"/>
    <n v="20"/>
  </r>
  <r>
    <x v="2"/>
    <x v="2"/>
    <x v="0"/>
    <x v="57"/>
    <n v="10"/>
    <n v="3.5"/>
    <n v="28"/>
  </r>
  <r>
    <x v="3"/>
    <x v="3"/>
    <x v="0"/>
    <x v="57"/>
    <n v="5"/>
    <n v="4.2"/>
    <n v="16"/>
  </r>
  <r>
    <x v="4"/>
    <x v="4"/>
    <x v="0"/>
    <x v="57"/>
    <n v="8"/>
    <n v="3.7"/>
    <n v="32"/>
  </r>
  <r>
    <x v="5"/>
    <x v="5"/>
    <x v="0"/>
    <x v="57"/>
    <n v="17"/>
    <n v="3.2"/>
    <n v="32"/>
  </r>
  <r>
    <x v="6"/>
    <x v="6"/>
    <x v="0"/>
    <x v="57"/>
    <n v="10"/>
    <n v="4"/>
    <n v="32"/>
  </r>
  <r>
    <x v="7"/>
    <x v="7"/>
    <x v="0"/>
    <x v="57"/>
    <n v="8"/>
    <n v="4.4000000000000004"/>
    <n v="31"/>
  </r>
  <r>
    <x v="8"/>
    <x v="8"/>
    <x v="0"/>
    <x v="57"/>
    <n v="13"/>
    <n v="5.0999999999999996"/>
    <n v="27"/>
  </r>
  <r>
    <x v="9"/>
    <x v="9"/>
    <x v="0"/>
    <x v="57"/>
    <n v="6"/>
    <n v="6"/>
    <n v="75"/>
  </r>
  <r>
    <x v="10"/>
    <x v="10"/>
    <x v="0"/>
    <x v="57"/>
    <n v="7"/>
    <n v="6.7"/>
    <n v="34"/>
  </r>
  <r>
    <x v="11"/>
    <x v="11"/>
    <x v="0"/>
    <x v="57"/>
    <n v="8"/>
    <n v="5.6"/>
    <n v="54"/>
  </r>
  <r>
    <x v="12"/>
    <x v="0"/>
    <x v="1"/>
    <x v="57"/>
    <n v="3"/>
    <n v="5.8"/>
    <n v="67"/>
  </r>
  <r>
    <x v="13"/>
    <x v="1"/>
    <x v="1"/>
    <x v="57"/>
    <n v="8"/>
    <n v="6"/>
    <n v="55"/>
  </r>
  <r>
    <x v="14"/>
    <x v="2"/>
    <x v="1"/>
    <x v="57"/>
    <n v="8"/>
    <n v="5.8"/>
    <n v="122"/>
  </r>
  <r>
    <x v="15"/>
    <x v="3"/>
    <x v="1"/>
    <x v="57"/>
    <n v="14"/>
    <n v="5.5"/>
    <n v="103"/>
  </r>
  <r>
    <x v="16"/>
    <x v="4"/>
    <x v="1"/>
    <x v="57"/>
    <n v="9"/>
    <n v="5.0999999999999996"/>
    <n v="48"/>
  </r>
  <r>
    <x v="17"/>
    <x v="5"/>
    <x v="1"/>
    <x v="57"/>
    <n v="9"/>
    <n v="6"/>
    <n v="75"/>
  </r>
  <r>
    <x v="18"/>
    <x v="6"/>
    <x v="1"/>
    <x v="57"/>
    <n v="13"/>
    <n v="6"/>
    <n v="51"/>
  </r>
  <r>
    <x v="19"/>
    <x v="7"/>
    <x v="1"/>
    <x v="57"/>
    <n v="7"/>
    <n v="6.1"/>
    <n v="56"/>
  </r>
  <r>
    <x v="20"/>
    <x v="8"/>
    <x v="1"/>
    <x v="57"/>
    <n v="4"/>
    <n v="5.7"/>
    <n v="67"/>
  </r>
  <r>
    <x v="21"/>
    <x v="9"/>
    <x v="1"/>
    <x v="57"/>
    <n v="6"/>
    <n v="5.5"/>
    <n v="50"/>
  </r>
  <r>
    <x v="22"/>
    <x v="10"/>
    <x v="1"/>
    <x v="57"/>
    <n v="2"/>
    <n v="5.5"/>
    <n v="90"/>
  </r>
  <r>
    <x v="23"/>
    <x v="11"/>
    <x v="1"/>
    <x v="57"/>
    <n v="2"/>
    <n v="5.2"/>
    <n v="107"/>
  </r>
  <r>
    <x v="24"/>
    <x v="0"/>
    <x v="2"/>
    <x v="57"/>
    <n v="3"/>
    <n v="6.7"/>
    <n v="139"/>
  </r>
  <r>
    <x v="25"/>
    <x v="1"/>
    <x v="2"/>
    <x v="57"/>
    <n v="2"/>
    <n v="7.2"/>
    <n v="89"/>
  </r>
  <r>
    <x v="26"/>
    <x v="2"/>
    <x v="2"/>
    <x v="57"/>
    <n v="7"/>
    <n v="6.9"/>
    <n v="96"/>
  </r>
  <r>
    <x v="27"/>
    <x v="3"/>
    <x v="2"/>
    <x v="57"/>
    <n v="7"/>
    <n v="7.3"/>
    <n v="39"/>
  </r>
  <r>
    <x v="28"/>
    <x v="4"/>
    <x v="2"/>
    <x v="57"/>
    <n v="3"/>
    <n v="10.8"/>
    <n v="23"/>
  </r>
  <r>
    <x v="29"/>
    <x v="5"/>
    <x v="2"/>
    <x v="57"/>
    <n v="3"/>
    <n v="10.8"/>
    <n v="83"/>
  </r>
  <r>
    <x v="30"/>
    <x v="6"/>
    <x v="2"/>
    <x v="57"/>
    <n v="6"/>
    <n v="12"/>
    <n v="41"/>
  </r>
  <r>
    <x v="31"/>
    <x v="7"/>
    <x v="2"/>
    <x v="57"/>
    <n v="4"/>
    <n v="13.3"/>
    <n v="60"/>
  </r>
  <r>
    <x v="32"/>
    <x v="8"/>
    <x v="2"/>
    <x v="57"/>
    <n v="3"/>
    <n v="17.2"/>
    <n v="105"/>
  </r>
  <r>
    <x v="33"/>
    <x v="9"/>
    <x v="2"/>
    <x v="57"/>
    <n v="3"/>
    <n v="19.399999999999999"/>
    <n v="17"/>
  </r>
  <r>
    <x v="34"/>
    <x v="10"/>
    <x v="2"/>
    <x v="57"/>
    <n v="0"/>
    <n v="17.7"/>
    <m/>
  </r>
  <r>
    <x v="35"/>
    <x v="11"/>
    <x v="2"/>
    <x v="57"/>
    <n v="7"/>
    <n v="16.100000000000001"/>
    <n v="160"/>
  </r>
  <r>
    <x v="36"/>
    <x v="0"/>
    <x v="3"/>
    <x v="57"/>
    <n v="0"/>
    <n v="15.6"/>
    <m/>
  </r>
  <r>
    <x v="37"/>
    <x v="1"/>
    <x v="3"/>
    <x v="57"/>
    <n v="2"/>
    <n v="15.7"/>
    <n v="119"/>
  </r>
  <r>
    <x v="38"/>
    <x v="2"/>
    <x v="3"/>
    <x v="57"/>
    <n v="2"/>
    <n v="16.5"/>
    <n v="57"/>
  </r>
  <r>
    <x v="39"/>
    <x v="3"/>
    <x v="3"/>
    <x v="57"/>
    <n v="3"/>
    <n v="13.9"/>
    <n v="29"/>
  </r>
  <r>
    <x v="40"/>
    <x v="4"/>
    <x v="3"/>
    <x v="57"/>
    <n v="7"/>
    <n v="13.5"/>
    <n v="107"/>
  </r>
  <r>
    <x v="41"/>
    <x v="5"/>
    <x v="3"/>
    <x v="57"/>
    <n v="3"/>
    <n v="14.3"/>
    <n v="131"/>
  </r>
  <r>
    <x v="42"/>
    <x v="6"/>
    <x v="3"/>
    <x v="57"/>
    <n v="7"/>
    <n v="13.8"/>
    <n v="34"/>
  </r>
  <r>
    <x v="43"/>
    <x v="7"/>
    <x v="3"/>
    <x v="57"/>
    <n v="2"/>
    <n v="15.5"/>
    <n v="147"/>
  </r>
  <r>
    <x v="44"/>
    <x v="8"/>
    <x v="3"/>
    <x v="57"/>
    <n v="5"/>
    <n v="14.3"/>
    <n v="53"/>
  </r>
  <r>
    <x v="45"/>
    <x v="9"/>
    <x v="3"/>
    <x v="57"/>
    <n v="5"/>
    <n v="13.2"/>
    <n v="137"/>
  </r>
  <r>
    <x v="46"/>
    <x v="10"/>
    <x v="3"/>
    <x v="57"/>
    <n v="4"/>
    <n v="14.3"/>
    <n v="58"/>
  </r>
  <r>
    <x v="47"/>
    <x v="11"/>
    <x v="3"/>
    <x v="57"/>
    <n v="6"/>
    <n v="12"/>
    <n v="85"/>
  </r>
  <r>
    <x v="48"/>
    <x v="0"/>
    <x v="4"/>
    <x v="57"/>
    <n v="6"/>
    <n v="12"/>
    <n v="40"/>
  </r>
  <r>
    <x v="49"/>
    <x v="1"/>
    <x v="4"/>
    <x v="57"/>
    <n v="2"/>
    <n v="13.6"/>
    <n v="125"/>
  </r>
  <r>
    <x v="50"/>
    <x v="2"/>
    <x v="4"/>
    <x v="57"/>
    <n v="3"/>
    <n v="12.8"/>
    <n v="93"/>
  </r>
  <r>
    <x v="51"/>
    <x v="3"/>
    <x v="4"/>
    <x v="57"/>
    <n v="1"/>
    <n v="11.8"/>
    <n v="43"/>
  </r>
  <r>
    <x v="52"/>
    <x v="4"/>
    <x v="4"/>
    <x v="57"/>
    <n v="3"/>
    <n v="12"/>
    <n v="9"/>
  </r>
  <r>
    <x v="53"/>
    <x v="5"/>
    <x v="4"/>
    <x v="57"/>
    <n v="4"/>
    <n v="10.1"/>
    <n v="8"/>
  </r>
  <r>
    <x v="54"/>
    <x v="6"/>
    <x v="4"/>
    <x v="57"/>
    <n v="8"/>
    <n v="9.5"/>
    <n v="33"/>
  </r>
  <r>
    <x v="55"/>
    <x v="7"/>
    <x v="4"/>
    <x v="57"/>
    <n v="3"/>
    <n v="11.4"/>
    <n v="19"/>
  </r>
  <r>
    <x v="56"/>
    <x v="8"/>
    <x v="4"/>
    <x v="57"/>
    <n v="5"/>
    <n v="10.8"/>
    <n v="154"/>
  </r>
  <r>
    <x v="57"/>
    <x v="9"/>
    <x v="4"/>
    <x v="57"/>
    <n v="3"/>
    <n v="9.9"/>
    <n v="37"/>
  </r>
  <r>
    <x v="58"/>
    <x v="10"/>
    <x v="4"/>
    <x v="57"/>
    <n v="3"/>
    <n v="8.9"/>
    <n v="22"/>
  </r>
  <r>
    <x v="59"/>
    <x v="11"/>
    <x v="4"/>
    <x v="57"/>
    <n v="4"/>
    <n v="9.6"/>
    <n v="44"/>
  </r>
  <r>
    <x v="60"/>
    <x v="0"/>
    <x v="5"/>
    <x v="57"/>
    <n v="1"/>
    <n v="9.5"/>
    <n v="22"/>
  </r>
  <r>
    <x v="61"/>
    <x v="1"/>
    <x v="5"/>
    <x v="57"/>
    <n v="2"/>
    <n v="9.4"/>
    <n v="15"/>
  </r>
  <r>
    <x v="62"/>
    <x v="2"/>
    <x v="5"/>
    <x v="57"/>
    <n v="2"/>
    <n v="10.9"/>
    <n v="16"/>
  </r>
  <r>
    <x v="63"/>
    <x v="3"/>
    <x v="5"/>
    <x v="57"/>
    <n v="4"/>
    <n v="9.6"/>
    <n v="108"/>
  </r>
  <r>
    <x v="64"/>
    <x v="4"/>
    <x v="5"/>
    <x v="57"/>
    <n v="7"/>
    <n v="10.6"/>
    <n v="33"/>
  </r>
  <r>
    <x v="65"/>
    <x v="5"/>
    <x v="5"/>
    <x v="57"/>
    <n v="6"/>
    <n v="11.1"/>
    <n v="16"/>
  </r>
  <r>
    <x v="66"/>
    <x v="6"/>
    <x v="5"/>
    <x v="57"/>
    <n v="2"/>
    <n v="8.5"/>
    <n v="24"/>
  </r>
  <r>
    <x v="67"/>
    <x v="7"/>
    <x v="5"/>
    <x v="57"/>
    <n v="5"/>
    <n v="9.6"/>
    <n v="51"/>
  </r>
  <r>
    <x v="68"/>
    <x v="8"/>
    <x v="5"/>
    <x v="57"/>
    <n v="3"/>
    <n v="10.6"/>
    <n v="91"/>
  </r>
  <r>
    <x v="69"/>
    <x v="9"/>
    <x v="5"/>
    <x v="57"/>
    <n v="3"/>
    <n v="10.3"/>
    <n v="35"/>
  </r>
  <r>
    <x v="70"/>
    <x v="10"/>
    <x v="5"/>
    <x v="57"/>
    <n v="3"/>
    <n v="11.4"/>
    <n v="36"/>
  </r>
  <r>
    <x v="71"/>
    <x v="11"/>
    <x v="5"/>
    <x v="57"/>
    <n v="5"/>
    <n v="11.2"/>
    <n v="48"/>
  </r>
  <r>
    <x v="72"/>
    <x v="0"/>
    <x v="6"/>
    <x v="57"/>
    <n v="1"/>
    <n v="10.199999999999999"/>
    <n v="112"/>
  </r>
  <r>
    <x v="73"/>
    <x v="1"/>
    <x v="6"/>
    <x v="57"/>
    <n v="6"/>
    <n v="7.8"/>
    <n v="19"/>
  </r>
  <r>
    <x v="74"/>
    <x v="2"/>
    <x v="6"/>
    <x v="57"/>
    <n v="5"/>
    <n v="6.3"/>
    <n v="39"/>
  </r>
  <r>
    <x v="75"/>
    <x v="3"/>
    <x v="6"/>
    <x v="57"/>
    <n v="5"/>
    <n v="6.8"/>
    <n v="97"/>
  </r>
  <r>
    <x v="76"/>
    <x v="4"/>
    <x v="6"/>
    <x v="57"/>
    <n v="4"/>
    <n v="7.5"/>
    <n v="61"/>
  </r>
  <r>
    <x v="77"/>
    <x v="5"/>
    <x v="6"/>
    <x v="57"/>
    <n v="3"/>
    <n v="7.1"/>
    <n v="179"/>
  </r>
  <r>
    <x v="78"/>
    <x v="6"/>
    <x v="6"/>
    <x v="57"/>
    <n v="3"/>
    <n v="7"/>
    <n v="17"/>
  </r>
  <r>
    <x v="79"/>
    <x v="7"/>
    <x v="6"/>
    <x v="57"/>
    <n v="10"/>
    <n v="6.4"/>
    <n v="18"/>
  </r>
  <r>
    <x v="80"/>
    <x v="8"/>
    <x v="6"/>
    <x v="57"/>
    <n v="3"/>
    <n v="6.3"/>
    <n v="41"/>
  </r>
  <r>
    <x v="81"/>
    <x v="9"/>
    <x v="6"/>
    <x v="57"/>
    <n v="4"/>
    <n v="6.3"/>
    <n v="25"/>
  </r>
  <r>
    <x v="82"/>
    <x v="10"/>
    <x v="6"/>
    <x v="57"/>
    <n v="4"/>
    <n v="5.5"/>
    <n v="20"/>
  </r>
  <r>
    <x v="83"/>
    <x v="11"/>
    <x v="6"/>
    <x v="57"/>
    <n v="6"/>
    <n v="4.9000000000000004"/>
    <n v="30"/>
  </r>
  <r>
    <x v="84"/>
    <x v="0"/>
    <x v="7"/>
    <x v="57"/>
    <n v="3"/>
    <n v="5.2"/>
    <n v="32"/>
  </r>
  <r>
    <x v="85"/>
    <x v="1"/>
    <x v="7"/>
    <x v="57"/>
    <n v="5"/>
    <n v="5"/>
    <n v="58"/>
  </r>
  <r>
    <x v="86"/>
    <x v="2"/>
    <x v="7"/>
    <x v="57"/>
    <n v="4"/>
    <n v="5.6"/>
    <n v="15"/>
  </r>
  <r>
    <x v="87"/>
    <x v="3"/>
    <x v="7"/>
    <x v="57"/>
    <n v="6"/>
    <n v="5.8"/>
    <n v="43"/>
  </r>
  <r>
    <x v="88"/>
    <x v="4"/>
    <x v="7"/>
    <x v="57"/>
    <n v="6"/>
    <n v="6.4"/>
    <n v="9"/>
  </r>
  <r>
    <x v="89"/>
    <x v="5"/>
    <x v="7"/>
    <x v="57"/>
    <n v="8"/>
    <n v="6.8"/>
    <n v="22"/>
  </r>
  <r>
    <x v="90"/>
    <x v="6"/>
    <x v="7"/>
    <x v="57"/>
    <n v="8"/>
    <n v="6.2"/>
    <n v="29"/>
  </r>
  <r>
    <x v="91"/>
    <x v="7"/>
    <x v="7"/>
    <x v="57"/>
    <n v="5"/>
    <n v="7.4"/>
    <n v="16"/>
  </r>
  <r>
    <x v="92"/>
    <x v="8"/>
    <x v="7"/>
    <x v="57"/>
    <n v="7"/>
    <n v="6.8"/>
    <n v="64"/>
  </r>
  <r>
    <x v="93"/>
    <x v="9"/>
    <x v="7"/>
    <x v="57"/>
    <n v="7"/>
    <n v="6.5"/>
    <n v="46"/>
  </r>
  <r>
    <x v="94"/>
    <x v="10"/>
    <x v="7"/>
    <x v="57"/>
    <n v="7"/>
    <n v="5.7"/>
    <n v="2"/>
  </r>
  <r>
    <x v="95"/>
    <x v="11"/>
    <x v="7"/>
    <x v="57"/>
    <n v="4"/>
    <n v="6.4"/>
    <n v="27"/>
  </r>
  <r>
    <x v="96"/>
    <x v="0"/>
    <x v="8"/>
    <x v="57"/>
    <n v="3"/>
    <n v="4.4000000000000004"/>
    <n v="9"/>
  </r>
  <r>
    <x v="97"/>
    <x v="1"/>
    <x v="8"/>
    <x v="57"/>
    <n v="8"/>
    <n v="4.2"/>
    <n v="69"/>
  </r>
  <r>
    <x v="98"/>
    <x v="2"/>
    <x v="8"/>
    <x v="57"/>
    <n v="5"/>
    <n v="3.2"/>
    <n v="56"/>
  </r>
  <r>
    <x v="99"/>
    <x v="3"/>
    <x v="8"/>
    <x v="57"/>
    <n v="9"/>
    <n v="2.5"/>
    <n v="41"/>
  </r>
  <r>
    <x v="100"/>
    <x v="4"/>
    <x v="8"/>
    <x v="57"/>
    <n v="12"/>
    <n v="3"/>
    <n v="35"/>
  </r>
  <r>
    <x v="101"/>
    <x v="5"/>
    <x v="8"/>
    <x v="57"/>
    <n v="4"/>
    <n v="3.3"/>
    <n v="59"/>
  </r>
  <r>
    <x v="102"/>
    <x v="6"/>
    <x v="8"/>
    <x v="57"/>
    <n v="8"/>
    <n v="4.5"/>
    <n v="7"/>
  </r>
  <r>
    <x v="103"/>
    <x v="7"/>
    <x v="8"/>
    <x v="57"/>
    <n v="3"/>
    <n v="4.9000000000000004"/>
    <n v="9"/>
  </r>
  <r>
    <x v="104"/>
    <x v="8"/>
    <x v="8"/>
    <x v="57"/>
    <n v="6"/>
    <n v="5.2"/>
    <n v="33"/>
  </r>
  <r>
    <x v="105"/>
    <x v="9"/>
    <x v="8"/>
    <x v="57"/>
    <n v="4"/>
    <n v="4.3"/>
    <n v="51"/>
  </r>
  <r>
    <x v="106"/>
    <x v="10"/>
    <x v="8"/>
    <x v="57"/>
    <n v="5"/>
    <n v="3.5"/>
    <n v="80"/>
  </r>
  <r>
    <x v="107"/>
    <x v="11"/>
    <x v="8"/>
    <x v="57"/>
    <n v="10"/>
    <n v="3.6"/>
    <n v="25"/>
  </r>
  <r>
    <x v="108"/>
    <x v="0"/>
    <x v="9"/>
    <x v="57"/>
    <n v="2"/>
    <n v="3.2"/>
    <n v="60"/>
  </r>
  <r>
    <x v="109"/>
    <x v="1"/>
    <x v="9"/>
    <x v="57"/>
    <n v="10"/>
    <n v="2.7"/>
    <n v="48"/>
  </r>
  <r>
    <x v="110"/>
    <x v="2"/>
    <x v="9"/>
    <x v="57"/>
    <n v="8"/>
    <n v="2.6"/>
    <n v="35"/>
  </r>
  <r>
    <x v="111"/>
    <x v="3"/>
    <x v="9"/>
    <x v="57"/>
    <n v="11"/>
    <n v="2.9"/>
    <n v="6"/>
  </r>
  <r>
    <x v="112"/>
    <x v="4"/>
    <x v="9"/>
    <x v="57"/>
    <n v="8"/>
    <n v="3.1"/>
    <n v="7"/>
  </r>
  <r>
    <x v="113"/>
    <x v="5"/>
    <x v="9"/>
    <x v="57"/>
    <n v="7"/>
    <n v="3.3"/>
    <n v="8"/>
  </r>
  <r>
    <x v="114"/>
    <x v="6"/>
    <x v="9"/>
    <x v="57"/>
    <n v="9"/>
    <n v="4.0999999999999996"/>
    <n v="8"/>
  </r>
  <r>
    <x v="115"/>
    <x v="7"/>
    <x v="9"/>
    <x v="57"/>
    <n v="3"/>
    <n v="3.3"/>
    <n v="51"/>
  </r>
  <r>
    <x v="116"/>
    <x v="8"/>
    <x v="9"/>
    <x v="57"/>
    <n v="10"/>
    <n v="2.9"/>
    <n v="10"/>
  </r>
  <r>
    <x v="117"/>
    <x v="9"/>
    <x v="9"/>
    <x v="57"/>
    <n v="9"/>
    <n v="2.8"/>
    <n v="15"/>
  </r>
  <r>
    <x v="118"/>
    <x v="10"/>
    <x v="9"/>
    <x v="57"/>
    <n v="5"/>
    <n v="2.8"/>
    <n v="23"/>
  </r>
  <r>
    <x v="119"/>
    <x v="11"/>
    <x v="9"/>
    <x v="57"/>
    <n v="6"/>
    <n v="2.4"/>
    <n v="13"/>
  </r>
  <r>
    <x v="120"/>
    <x v="0"/>
    <x v="10"/>
    <x v="57"/>
    <n v="4"/>
    <n v="2.2999999999999998"/>
    <n v="66"/>
  </r>
  <r>
    <x v="121"/>
    <x v="1"/>
    <x v="10"/>
    <x v="57"/>
    <n v="4"/>
    <n v="2.1"/>
    <n v="12"/>
  </r>
  <r>
    <x v="122"/>
    <x v="2"/>
    <x v="10"/>
    <x v="57"/>
    <n v="9"/>
    <n v="1.9"/>
    <n v="29"/>
  </r>
  <r>
    <x v="123"/>
    <x v="3"/>
    <x v="10"/>
    <x v="57"/>
    <n v="5"/>
    <n v="1.6"/>
    <n v="45"/>
  </r>
  <r>
    <x v="124"/>
    <x v="4"/>
    <x v="10"/>
    <x v="57"/>
    <n v="13"/>
    <n v="3.5"/>
    <n v="7"/>
  </r>
  <r>
    <x v="125"/>
    <x v="5"/>
    <x v="10"/>
    <x v="57"/>
    <n v="8"/>
    <n v="3.7"/>
    <n v="17"/>
  </r>
  <r>
    <x v="126"/>
    <x v="6"/>
    <x v="10"/>
    <x v="57"/>
    <n v="8"/>
    <n v="4.2"/>
    <n v="8"/>
  </r>
  <r>
    <x v="127"/>
    <x v="7"/>
    <x v="10"/>
    <x v="57"/>
    <n v="7"/>
    <n v="4"/>
    <n v="26"/>
  </r>
  <r>
    <x v="128"/>
    <x v="8"/>
    <x v="10"/>
    <x v="57"/>
    <n v="10"/>
    <n v="2.5"/>
    <n v="24"/>
  </r>
  <r>
    <x v="129"/>
    <x v="9"/>
    <x v="10"/>
    <x v="57"/>
    <n v="8"/>
    <n v="3"/>
    <n v="38"/>
  </r>
  <r>
    <x v="130"/>
    <x v="10"/>
    <x v="10"/>
    <x v="57"/>
    <n v="13"/>
    <n v="2.4"/>
    <n v="17"/>
  </r>
  <r>
    <x v="131"/>
    <x v="11"/>
    <x v="10"/>
    <x v="57"/>
    <n v="7"/>
    <n v="2.2999999999999998"/>
    <n v="15"/>
  </r>
  <r>
    <x v="132"/>
    <x v="0"/>
    <x v="11"/>
    <x v="57"/>
    <n v="11"/>
    <n v="2.6"/>
    <n v="12"/>
  </r>
  <r>
    <x v="133"/>
    <x v="1"/>
    <x v="11"/>
    <x v="57"/>
    <n v="3"/>
    <n v="1.8"/>
    <n v="17"/>
  </r>
  <r>
    <x v="134"/>
    <x v="2"/>
    <x v="11"/>
    <x v="57"/>
    <n v="12"/>
    <n v="2.2000000000000002"/>
    <n v="17"/>
  </r>
  <r>
    <x v="135"/>
    <x v="3"/>
    <x v="11"/>
    <x v="57"/>
    <n v="10"/>
    <n v="1.9"/>
    <n v="44"/>
  </r>
  <r>
    <x v="136"/>
    <x v="4"/>
    <x v="11"/>
    <x v="57"/>
    <n v="14"/>
    <n v="1.8"/>
    <n v="10"/>
  </r>
  <r>
    <x v="137"/>
    <x v="5"/>
    <x v="11"/>
    <x v="57"/>
    <n v="13"/>
    <n v="2.4"/>
    <n v="8"/>
  </r>
  <r>
    <x v="138"/>
    <x v="6"/>
    <x v="11"/>
    <x v="57"/>
    <n v="11"/>
    <n v="2.2999999999999998"/>
    <n v="8"/>
  </r>
  <r>
    <x v="139"/>
    <x v="7"/>
    <x v="11"/>
    <x v="57"/>
    <n v="12"/>
    <n v="3"/>
    <n v="7"/>
  </r>
  <r>
    <x v="140"/>
    <x v="8"/>
    <x v="11"/>
    <x v="57"/>
    <n v="17"/>
    <n v="2.2999999999999998"/>
    <n v="16"/>
  </r>
  <r>
    <x v="141"/>
    <x v="9"/>
    <x v="11"/>
    <x v="57"/>
    <n v="14"/>
    <n v="2.1"/>
    <n v="33"/>
  </r>
  <r>
    <x v="142"/>
    <x v="10"/>
    <x v="11"/>
    <x v="57"/>
    <n v="8"/>
    <n v="2.1"/>
    <n v="21"/>
  </r>
  <r>
    <x v="143"/>
    <x v="11"/>
    <x v="11"/>
    <x v="57"/>
    <n v="10"/>
    <n v="2.2000000000000002"/>
    <n v="36"/>
  </r>
  <r>
    <x v="144"/>
    <x v="0"/>
    <x v="12"/>
    <x v="57"/>
    <n v="6"/>
    <n v="1.2"/>
    <n v="30"/>
  </r>
  <r>
    <x v="145"/>
    <x v="1"/>
    <x v="12"/>
    <x v="57"/>
    <n v="6"/>
    <n v="0.7"/>
    <n v="115"/>
  </r>
  <r>
    <x v="146"/>
    <x v="2"/>
    <x v="12"/>
    <x v="57"/>
    <n v="8"/>
    <n v="1.3"/>
    <n v="50"/>
  </r>
  <r>
    <x v="147"/>
    <x v="3"/>
    <x v="12"/>
    <x v="57"/>
    <n v="5"/>
    <n v="2.5"/>
    <n v="12"/>
  </r>
  <r>
    <x v="148"/>
    <x v="4"/>
    <x v="12"/>
    <x v="57"/>
    <n v="12"/>
    <n v="3.4"/>
    <n v="8"/>
  </r>
  <r>
    <x v="149"/>
    <x v="5"/>
    <x v="12"/>
    <x v="57"/>
    <n v="8"/>
    <n v="4.4000000000000004"/>
    <n v="10"/>
  </r>
  <r>
    <x v="150"/>
    <x v="6"/>
    <x v="12"/>
    <x v="57"/>
    <n v="11"/>
    <n v="3.9"/>
    <n v="7"/>
  </r>
  <r>
    <x v="151"/>
    <x v="7"/>
    <x v="12"/>
    <x v="57"/>
    <n v="13"/>
    <n v="4.5"/>
    <n v="37"/>
  </r>
  <r>
    <x v="152"/>
    <x v="8"/>
    <x v="12"/>
    <x v="57"/>
    <n v="9"/>
    <n v="4.9000000000000004"/>
    <n v="15"/>
  </r>
  <r>
    <x v="153"/>
    <x v="9"/>
    <x v="12"/>
    <x v="57"/>
    <n v="10"/>
    <n v="4.2"/>
    <n v="31"/>
  </r>
  <r>
    <x v="154"/>
    <x v="10"/>
    <x v="12"/>
    <x v="57"/>
    <n v="16"/>
    <n v="3.6"/>
    <n v="52"/>
  </r>
  <r>
    <x v="155"/>
    <x v="11"/>
    <x v="12"/>
    <x v="57"/>
    <n v="18"/>
    <n v="3"/>
    <n v="51"/>
  </r>
  <r>
    <x v="156"/>
    <x v="0"/>
    <x v="13"/>
    <x v="57"/>
    <n v="7"/>
    <n v="2.7"/>
    <n v="43"/>
  </r>
  <r>
    <x v="157"/>
    <x v="1"/>
    <x v="13"/>
    <x v="57"/>
    <n v="7"/>
    <n v="2.7"/>
    <n v="18"/>
  </r>
  <r>
    <x v="158"/>
    <x v="2"/>
    <x v="13"/>
    <x v="57"/>
    <n v="16"/>
    <n v="2.9"/>
    <n v="35"/>
  </r>
  <r>
    <x v="159"/>
    <x v="3"/>
    <x v="13"/>
    <x v="57"/>
    <n v="8"/>
    <n v="2.4"/>
    <n v="9"/>
  </r>
  <r>
    <x v="160"/>
    <x v="4"/>
    <x v="13"/>
    <x v="57"/>
    <n v="11"/>
    <n v="2.6"/>
    <n v="17"/>
  </r>
  <r>
    <x v="161"/>
    <x v="5"/>
    <x v="13"/>
    <x v="57"/>
    <n v="10"/>
    <n v="3"/>
    <n v="6"/>
  </r>
  <r>
    <x v="162"/>
    <x v="6"/>
    <x v="13"/>
    <x v="57"/>
    <n v="13"/>
    <n v="2.4"/>
    <n v="20"/>
  </r>
  <r>
    <x v="164"/>
    <x v="8"/>
    <x v="13"/>
    <x v="57"/>
    <n v="18"/>
    <n v="2.2999999999999998"/>
    <n v="31"/>
  </r>
  <r>
    <x v="165"/>
    <x v="9"/>
    <x v="13"/>
    <x v="57"/>
    <n v="18"/>
    <n v="2.6"/>
    <n v="18"/>
  </r>
  <r>
    <x v="0"/>
    <x v="0"/>
    <x v="0"/>
    <x v="58"/>
    <n v="8"/>
    <n v="3.5"/>
    <n v="38"/>
  </r>
  <r>
    <x v="1"/>
    <x v="1"/>
    <x v="0"/>
    <x v="58"/>
    <n v="13"/>
    <n v="3.4"/>
    <n v="25"/>
  </r>
  <r>
    <x v="2"/>
    <x v="2"/>
    <x v="0"/>
    <x v="58"/>
    <n v="11"/>
    <n v="3.9"/>
    <n v="16"/>
  </r>
  <r>
    <x v="3"/>
    <x v="3"/>
    <x v="0"/>
    <x v="58"/>
    <n v="7"/>
    <n v="4.2"/>
    <n v="32"/>
  </r>
  <r>
    <x v="4"/>
    <x v="4"/>
    <x v="0"/>
    <x v="58"/>
    <n v="8"/>
    <n v="5.2"/>
    <n v="40"/>
  </r>
  <r>
    <x v="5"/>
    <x v="5"/>
    <x v="0"/>
    <x v="58"/>
    <n v="11"/>
    <n v="6"/>
    <n v="44"/>
  </r>
  <r>
    <x v="6"/>
    <x v="6"/>
    <x v="0"/>
    <x v="58"/>
    <n v="7"/>
    <n v="7.4"/>
    <n v="81"/>
  </r>
  <r>
    <x v="7"/>
    <x v="7"/>
    <x v="0"/>
    <x v="58"/>
    <n v="11"/>
    <n v="7.3"/>
    <n v="39"/>
  </r>
  <r>
    <x v="8"/>
    <x v="8"/>
    <x v="0"/>
    <x v="58"/>
    <n v="11"/>
    <n v="7.7"/>
    <n v="68"/>
  </r>
  <r>
    <x v="9"/>
    <x v="9"/>
    <x v="0"/>
    <x v="58"/>
    <n v="8"/>
    <n v="8.6"/>
    <n v="83"/>
  </r>
  <r>
    <x v="10"/>
    <x v="10"/>
    <x v="0"/>
    <x v="58"/>
    <n v="6"/>
    <n v="7.9"/>
    <n v="69"/>
  </r>
  <r>
    <x v="11"/>
    <x v="11"/>
    <x v="0"/>
    <x v="58"/>
    <n v="4"/>
    <n v="7.4"/>
    <n v="43"/>
  </r>
  <r>
    <x v="12"/>
    <x v="0"/>
    <x v="1"/>
    <x v="58"/>
    <n v="6"/>
    <n v="8.5"/>
    <n v="61"/>
  </r>
  <r>
    <x v="13"/>
    <x v="1"/>
    <x v="1"/>
    <x v="58"/>
    <n v="3"/>
    <n v="9.3000000000000007"/>
    <n v="124"/>
  </r>
  <r>
    <x v="14"/>
    <x v="2"/>
    <x v="1"/>
    <x v="58"/>
    <n v="7"/>
    <n v="9.5"/>
    <n v="82"/>
  </r>
  <r>
    <x v="15"/>
    <x v="3"/>
    <x v="1"/>
    <x v="58"/>
    <n v="6"/>
    <n v="9"/>
    <n v="91"/>
  </r>
  <r>
    <x v="16"/>
    <x v="4"/>
    <x v="1"/>
    <x v="58"/>
    <n v="8"/>
    <n v="10.8"/>
    <n v="67"/>
  </r>
  <r>
    <x v="17"/>
    <x v="5"/>
    <x v="1"/>
    <x v="58"/>
    <n v="8"/>
    <n v="10.8"/>
    <n v="84"/>
  </r>
  <r>
    <x v="18"/>
    <x v="6"/>
    <x v="1"/>
    <x v="58"/>
    <n v="9"/>
    <n v="10.9"/>
    <n v="50"/>
  </r>
  <r>
    <x v="19"/>
    <x v="7"/>
    <x v="1"/>
    <x v="58"/>
    <n v="9"/>
    <n v="11.3"/>
    <n v="52"/>
  </r>
  <r>
    <x v="20"/>
    <x v="8"/>
    <x v="1"/>
    <x v="58"/>
    <n v="7"/>
    <n v="12.2"/>
    <n v="83"/>
  </r>
  <r>
    <x v="21"/>
    <x v="9"/>
    <x v="1"/>
    <x v="58"/>
    <n v="2"/>
    <n v="11.6"/>
    <n v="64"/>
  </r>
  <r>
    <x v="22"/>
    <x v="10"/>
    <x v="1"/>
    <x v="58"/>
    <n v="4"/>
    <n v="11.5"/>
    <n v="84"/>
  </r>
  <r>
    <x v="23"/>
    <x v="11"/>
    <x v="1"/>
    <x v="58"/>
    <n v="3"/>
    <n v="10.3"/>
    <n v="103"/>
  </r>
  <r>
    <x v="24"/>
    <x v="0"/>
    <x v="2"/>
    <x v="58"/>
    <n v="5"/>
    <n v="13.2"/>
    <n v="34"/>
  </r>
  <r>
    <x v="25"/>
    <x v="1"/>
    <x v="2"/>
    <x v="58"/>
    <n v="4"/>
    <n v="13.6"/>
    <n v="298"/>
  </r>
  <r>
    <x v="26"/>
    <x v="2"/>
    <x v="2"/>
    <x v="58"/>
    <n v="3"/>
    <n v="15.2"/>
    <n v="36"/>
  </r>
  <r>
    <x v="27"/>
    <x v="3"/>
    <x v="2"/>
    <x v="58"/>
    <n v="6"/>
    <n v="18.899999999999999"/>
    <n v="98"/>
  </r>
  <r>
    <x v="28"/>
    <x v="4"/>
    <x v="2"/>
    <x v="58"/>
    <n v="8"/>
    <n v="19"/>
    <n v="52"/>
  </r>
  <r>
    <x v="29"/>
    <x v="5"/>
    <x v="2"/>
    <x v="58"/>
    <n v="4"/>
    <n v="24.7"/>
    <n v="28"/>
  </r>
  <r>
    <x v="30"/>
    <x v="6"/>
    <x v="2"/>
    <x v="58"/>
    <n v="5"/>
    <n v="28.5"/>
    <n v="355"/>
  </r>
  <r>
    <x v="31"/>
    <x v="7"/>
    <x v="2"/>
    <x v="58"/>
    <n v="4"/>
    <n v="30.6"/>
    <n v="132"/>
  </r>
  <r>
    <x v="32"/>
    <x v="8"/>
    <x v="2"/>
    <x v="58"/>
    <n v="6"/>
    <n v="27.1"/>
    <n v="40"/>
  </r>
  <r>
    <x v="33"/>
    <x v="9"/>
    <x v="2"/>
    <x v="58"/>
    <n v="7"/>
    <n v="27.5"/>
    <n v="45"/>
  </r>
  <r>
    <x v="34"/>
    <x v="10"/>
    <x v="2"/>
    <x v="58"/>
    <n v="2"/>
    <n v="25.8"/>
    <n v="35"/>
  </r>
  <r>
    <x v="35"/>
    <x v="11"/>
    <x v="2"/>
    <x v="58"/>
    <n v="4"/>
    <n v="21.3"/>
    <n v="50"/>
  </r>
  <r>
    <x v="36"/>
    <x v="0"/>
    <x v="3"/>
    <x v="58"/>
    <n v="4"/>
    <n v="21.5"/>
    <n v="113"/>
  </r>
  <r>
    <x v="37"/>
    <x v="1"/>
    <x v="3"/>
    <x v="58"/>
    <n v="6"/>
    <n v="23.8"/>
    <n v="88"/>
  </r>
  <r>
    <x v="38"/>
    <x v="2"/>
    <x v="3"/>
    <x v="58"/>
    <n v="3"/>
    <n v="23.2"/>
    <n v="123"/>
  </r>
  <r>
    <x v="39"/>
    <x v="3"/>
    <x v="3"/>
    <x v="58"/>
    <n v="6"/>
    <n v="20.5"/>
    <n v="64"/>
  </r>
  <r>
    <x v="40"/>
    <x v="4"/>
    <x v="3"/>
    <x v="58"/>
    <n v="6"/>
    <n v="19.399999999999999"/>
    <n v="83"/>
  </r>
  <r>
    <x v="41"/>
    <x v="5"/>
    <x v="3"/>
    <x v="58"/>
    <n v="7"/>
    <n v="19"/>
    <n v="41"/>
  </r>
  <r>
    <x v="42"/>
    <x v="6"/>
    <x v="3"/>
    <x v="58"/>
    <n v="8"/>
    <n v="19.3"/>
    <n v="29"/>
  </r>
  <r>
    <x v="43"/>
    <x v="7"/>
    <x v="3"/>
    <x v="58"/>
    <n v="6"/>
    <n v="18.600000000000001"/>
    <n v="84"/>
  </r>
  <r>
    <x v="44"/>
    <x v="8"/>
    <x v="3"/>
    <x v="58"/>
    <n v="6"/>
    <n v="17"/>
    <n v="90"/>
  </r>
  <r>
    <x v="45"/>
    <x v="9"/>
    <x v="3"/>
    <x v="58"/>
    <n v="7"/>
    <n v="14.3"/>
    <n v="41"/>
  </r>
  <r>
    <x v="46"/>
    <x v="10"/>
    <x v="3"/>
    <x v="58"/>
    <n v="8"/>
    <n v="12.3"/>
    <n v="158"/>
  </r>
  <r>
    <x v="47"/>
    <x v="11"/>
    <x v="3"/>
    <x v="58"/>
    <n v="6"/>
    <n v="12.8"/>
    <n v="42"/>
  </r>
  <r>
    <x v="48"/>
    <x v="0"/>
    <x v="4"/>
    <x v="58"/>
    <n v="2"/>
    <n v="12.5"/>
    <n v="119"/>
  </r>
  <r>
    <x v="49"/>
    <x v="1"/>
    <x v="4"/>
    <x v="58"/>
    <n v="2"/>
    <n v="11.3"/>
    <n v="58"/>
  </r>
  <r>
    <x v="50"/>
    <x v="2"/>
    <x v="4"/>
    <x v="58"/>
    <n v="3"/>
    <n v="12.2"/>
    <n v="129"/>
  </r>
  <r>
    <x v="51"/>
    <x v="3"/>
    <x v="4"/>
    <x v="58"/>
    <n v="5"/>
    <n v="14.5"/>
    <n v="48"/>
  </r>
  <r>
    <x v="52"/>
    <x v="4"/>
    <x v="4"/>
    <x v="58"/>
    <n v="4"/>
    <n v="15.2"/>
    <n v="55"/>
  </r>
  <r>
    <x v="53"/>
    <x v="5"/>
    <x v="4"/>
    <x v="58"/>
    <n v="7"/>
    <n v="16.3"/>
    <n v="57"/>
  </r>
  <r>
    <x v="54"/>
    <x v="6"/>
    <x v="4"/>
    <x v="58"/>
    <n v="6"/>
    <n v="16.899999999999999"/>
    <n v="124"/>
  </r>
  <r>
    <x v="55"/>
    <x v="7"/>
    <x v="4"/>
    <x v="58"/>
    <n v="5"/>
    <n v="17.3"/>
    <n v="48"/>
  </r>
  <r>
    <x v="56"/>
    <x v="8"/>
    <x v="4"/>
    <x v="58"/>
    <n v="1"/>
    <n v="18.899999999999999"/>
    <n v="22"/>
  </r>
  <r>
    <x v="57"/>
    <x v="9"/>
    <x v="4"/>
    <x v="58"/>
    <n v="5"/>
    <n v="18.100000000000001"/>
    <n v="23"/>
  </r>
  <r>
    <x v="58"/>
    <x v="10"/>
    <x v="4"/>
    <x v="58"/>
    <n v="3"/>
    <n v="17.899999999999999"/>
    <n v="203"/>
  </r>
  <r>
    <x v="59"/>
    <x v="11"/>
    <x v="4"/>
    <x v="58"/>
    <n v="6"/>
    <n v="15.7"/>
    <n v="73"/>
  </r>
  <r>
    <x v="60"/>
    <x v="0"/>
    <x v="5"/>
    <x v="58"/>
    <n v="2"/>
    <n v="16.5"/>
    <n v="12"/>
  </r>
  <r>
    <x v="61"/>
    <x v="1"/>
    <x v="5"/>
    <x v="58"/>
    <n v="3"/>
    <n v="18.100000000000001"/>
    <n v="33"/>
  </r>
  <r>
    <x v="62"/>
    <x v="2"/>
    <x v="5"/>
    <x v="58"/>
    <n v="3"/>
    <n v="18.399999999999999"/>
    <n v="57"/>
  </r>
  <r>
    <x v="63"/>
    <x v="3"/>
    <x v="5"/>
    <x v="58"/>
    <n v="5"/>
    <n v="18.8"/>
    <n v="60"/>
  </r>
  <r>
    <x v="64"/>
    <x v="4"/>
    <x v="5"/>
    <x v="58"/>
    <n v="5"/>
    <n v="17.7"/>
    <n v="25"/>
  </r>
  <r>
    <x v="65"/>
    <x v="5"/>
    <x v="5"/>
    <x v="58"/>
    <n v="12"/>
    <n v="17.7"/>
    <n v="39"/>
  </r>
  <r>
    <x v="66"/>
    <x v="6"/>
    <x v="5"/>
    <x v="58"/>
    <n v="6"/>
    <n v="17.600000000000001"/>
    <n v="65"/>
  </r>
  <r>
    <x v="67"/>
    <x v="7"/>
    <x v="5"/>
    <x v="58"/>
    <n v="7"/>
    <n v="13.2"/>
    <n v="42"/>
  </r>
  <r>
    <x v="68"/>
    <x v="8"/>
    <x v="5"/>
    <x v="58"/>
    <n v="8"/>
    <n v="14.3"/>
    <n v="117"/>
  </r>
  <r>
    <x v="69"/>
    <x v="9"/>
    <x v="5"/>
    <x v="58"/>
    <n v="11"/>
    <n v="10.5"/>
    <n v="14"/>
  </r>
  <r>
    <x v="70"/>
    <x v="10"/>
    <x v="5"/>
    <x v="58"/>
    <n v="5"/>
    <n v="9.8000000000000007"/>
    <n v="28"/>
  </r>
  <r>
    <x v="71"/>
    <x v="11"/>
    <x v="5"/>
    <x v="58"/>
    <n v="5"/>
    <n v="10.3"/>
    <n v="50"/>
  </r>
  <r>
    <x v="72"/>
    <x v="0"/>
    <x v="6"/>
    <x v="58"/>
    <n v="5"/>
    <n v="9.3000000000000007"/>
    <n v="42"/>
  </r>
  <r>
    <x v="73"/>
    <x v="1"/>
    <x v="6"/>
    <x v="58"/>
    <n v="2"/>
    <n v="7.9"/>
    <n v="116"/>
  </r>
  <r>
    <x v="74"/>
    <x v="2"/>
    <x v="6"/>
    <x v="58"/>
    <n v="9"/>
    <n v="8"/>
    <n v="24"/>
  </r>
  <r>
    <x v="75"/>
    <x v="3"/>
    <x v="6"/>
    <x v="58"/>
    <n v="4"/>
    <n v="8.6999999999999993"/>
    <n v="52"/>
  </r>
  <r>
    <x v="76"/>
    <x v="4"/>
    <x v="6"/>
    <x v="58"/>
    <n v="7"/>
    <n v="8.4"/>
    <n v="21"/>
  </r>
  <r>
    <x v="77"/>
    <x v="5"/>
    <x v="6"/>
    <x v="58"/>
    <n v="8"/>
    <n v="8.6999999999999993"/>
    <n v="94"/>
  </r>
  <r>
    <x v="78"/>
    <x v="6"/>
    <x v="6"/>
    <x v="58"/>
    <n v="11"/>
    <n v="8"/>
    <n v="21"/>
  </r>
  <r>
    <x v="79"/>
    <x v="7"/>
    <x v="6"/>
    <x v="58"/>
    <n v="8"/>
    <n v="8"/>
    <n v="38"/>
  </r>
  <r>
    <x v="80"/>
    <x v="8"/>
    <x v="6"/>
    <x v="58"/>
    <n v="13"/>
    <n v="8.5"/>
    <n v="32"/>
  </r>
  <r>
    <x v="81"/>
    <x v="9"/>
    <x v="6"/>
    <x v="58"/>
    <n v="4"/>
    <n v="8.1"/>
    <n v="73"/>
  </r>
  <r>
    <x v="82"/>
    <x v="10"/>
    <x v="6"/>
    <x v="58"/>
    <n v="14"/>
    <n v="7.1"/>
    <n v="88"/>
  </r>
  <r>
    <x v="83"/>
    <x v="11"/>
    <x v="6"/>
    <x v="58"/>
    <n v="7"/>
    <n v="7"/>
    <n v="129"/>
  </r>
  <r>
    <x v="84"/>
    <x v="0"/>
    <x v="7"/>
    <x v="58"/>
    <n v="6"/>
    <n v="6.8"/>
    <n v="32"/>
  </r>
  <r>
    <x v="85"/>
    <x v="1"/>
    <x v="7"/>
    <x v="58"/>
    <n v="6"/>
    <n v="6.6"/>
    <n v="55"/>
  </r>
  <r>
    <x v="86"/>
    <x v="2"/>
    <x v="7"/>
    <x v="58"/>
    <n v="12"/>
    <n v="5.5"/>
    <n v="29"/>
  </r>
  <r>
    <x v="87"/>
    <x v="3"/>
    <x v="7"/>
    <x v="58"/>
    <n v="8"/>
    <n v="5.0999999999999996"/>
    <n v="81"/>
  </r>
  <r>
    <x v="88"/>
    <x v="4"/>
    <x v="7"/>
    <x v="58"/>
    <n v="5"/>
    <n v="5"/>
    <n v="23"/>
  </r>
  <r>
    <x v="89"/>
    <x v="5"/>
    <x v="7"/>
    <x v="58"/>
    <n v="10"/>
    <n v="5.5"/>
    <n v="17"/>
  </r>
  <r>
    <x v="90"/>
    <x v="6"/>
    <x v="7"/>
    <x v="58"/>
    <n v="22"/>
    <n v="5.2"/>
    <n v="21"/>
  </r>
  <r>
    <x v="91"/>
    <x v="7"/>
    <x v="7"/>
    <x v="58"/>
    <n v="13"/>
    <n v="5.0999999999999996"/>
    <n v="32"/>
  </r>
  <r>
    <x v="92"/>
    <x v="8"/>
    <x v="7"/>
    <x v="58"/>
    <n v="13"/>
    <n v="5"/>
    <n v="69"/>
  </r>
  <r>
    <x v="93"/>
    <x v="9"/>
    <x v="7"/>
    <x v="58"/>
    <n v="11"/>
    <n v="4.9000000000000004"/>
    <n v="63"/>
  </r>
  <r>
    <x v="94"/>
    <x v="10"/>
    <x v="7"/>
    <x v="58"/>
    <n v="9"/>
    <n v="4.7"/>
    <n v="18"/>
  </r>
  <r>
    <x v="95"/>
    <x v="11"/>
    <x v="7"/>
    <x v="58"/>
    <n v="8"/>
    <n v="4.5999999999999996"/>
    <n v="75"/>
  </r>
  <r>
    <x v="96"/>
    <x v="0"/>
    <x v="8"/>
    <x v="58"/>
    <n v="1"/>
    <n v="5"/>
    <n v="20"/>
  </r>
  <r>
    <x v="97"/>
    <x v="1"/>
    <x v="8"/>
    <x v="58"/>
    <n v="6"/>
    <n v="4.9000000000000004"/>
    <n v="41"/>
  </r>
  <r>
    <x v="98"/>
    <x v="2"/>
    <x v="8"/>
    <x v="58"/>
    <n v="9"/>
    <n v="5.6"/>
    <n v="37"/>
  </r>
  <r>
    <x v="99"/>
    <x v="3"/>
    <x v="8"/>
    <x v="58"/>
    <n v="8"/>
    <n v="5.7"/>
    <n v="27"/>
  </r>
  <r>
    <x v="100"/>
    <x v="4"/>
    <x v="8"/>
    <x v="58"/>
    <n v="15"/>
    <n v="6"/>
    <n v="34"/>
  </r>
  <r>
    <x v="101"/>
    <x v="5"/>
    <x v="8"/>
    <x v="58"/>
    <n v="10"/>
    <n v="6.8"/>
    <n v="30"/>
  </r>
  <r>
    <x v="102"/>
    <x v="6"/>
    <x v="8"/>
    <x v="58"/>
    <n v="17"/>
    <n v="6.7"/>
    <n v="32"/>
  </r>
  <r>
    <x v="103"/>
    <x v="7"/>
    <x v="8"/>
    <x v="58"/>
    <n v="10"/>
    <n v="7.7"/>
    <n v="23"/>
  </r>
  <r>
    <x v="104"/>
    <x v="8"/>
    <x v="8"/>
    <x v="58"/>
    <n v="14"/>
    <n v="6"/>
    <n v="78"/>
  </r>
  <r>
    <x v="105"/>
    <x v="9"/>
    <x v="8"/>
    <x v="58"/>
    <n v="9"/>
    <n v="5.9"/>
    <n v="53"/>
  </r>
  <r>
    <x v="106"/>
    <x v="10"/>
    <x v="8"/>
    <x v="58"/>
    <n v="12"/>
    <n v="5.2"/>
    <n v="58"/>
  </r>
  <r>
    <x v="107"/>
    <x v="11"/>
    <x v="8"/>
    <x v="58"/>
    <n v="12"/>
    <n v="4.5"/>
    <n v="57"/>
  </r>
  <r>
    <x v="108"/>
    <x v="0"/>
    <x v="9"/>
    <x v="58"/>
    <n v="5"/>
    <n v="4.3"/>
    <n v="26"/>
  </r>
  <r>
    <x v="109"/>
    <x v="1"/>
    <x v="9"/>
    <x v="58"/>
    <n v="8"/>
    <n v="4.5999999999999996"/>
    <n v="72"/>
  </r>
  <r>
    <x v="110"/>
    <x v="2"/>
    <x v="9"/>
    <x v="58"/>
    <n v="10"/>
    <n v="4.5999999999999996"/>
    <n v="39"/>
  </r>
  <r>
    <x v="111"/>
    <x v="3"/>
    <x v="9"/>
    <x v="58"/>
    <n v="15"/>
    <n v="4"/>
    <n v="44"/>
  </r>
  <r>
    <x v="112"/>
    <x v="4"/>
    <x v="9"/>
    <x v="58"/>
    <n v="13"/>
    <n v="4.3"/>
    <n v="23"/>
  </r>
  <r>
    <x v="113"/>
    <x v="5"/>
    <x v="9"/>
    <x v="58"/>
    <n v="10"/>
    <n v="4"/>
    <n v="36"/>
  </r>
  <r>
    <x v="114"/>
    <x v="6"/>
    <x v="9"/>
    <x v="58"/>
    <n v="17"/>
    <n v="4.0999999999999996"/>
    <n v="25"/>
  </r>
  <r>
    <x v="115"/>
    <x v="7"/>
    <x v="9"/>
    <x v="58"/>
    <n v="10"/>
    <n v="4.0999999999999996"/>
    <n v="21"/>
  </r>
  <r>
    <x v="116"/>
    <x v="8"/>
    <x v="9"/>
    <x v="58"/>
    <n v="12"/>
    <n v="4.5"/>
    <n v="13"/>
  </r>
  <r>
    <x v="117"/>
    <x v="9"/>
    <x v="9"/>
    <x v="58"/>
    <n v="8"/>
    <n v="3.9"/>
    <n v="12"/>
  </r>
  <r>
    <x v="118"/>
    <x v="10"/>
    <x v="9"/>
    <x v="58"/>
    <n v="19"/>
    <n v="4.0999999999999996"/>
    <n v="58"/>
  </r>
  <r>
    <x v="119"/>
    <x v="11"/>
    <x v="9"/>
    <x v="58"/>
    <n v="9"/>
    <n v="3.5"/>
    <n v="25"/>
  </r>
  <r>
    <x v="120"/>
    <x v="0"/>
    <x v="10"/>
    <x v="58"/>
    <n v="6"/>
    <n v="3.7"/>
    <n v="52"/>
  </r>
  <r>
    <x v="121"/>
    <x v="1"/>
    <x v="10"/>
    <x v="58"/>
    <n v="5"/>
    <n v="3.8"/>
    <n v="52"/>
  </r>
  <r>
    <x v="122"/>
    <x v="2"/>
    <x v="10"/>
    <x v="58"/>
    <n v="13"/>
    <n v="3.6"/>
    <n v="56"/>
  </r>
  <r>
    <x v="123"/>
    <x v="3"/>
    <x v="10"/>
    <x v="58"/>
    <n v="6"/>
    <n v="3.9"/>
    <n v="28"/>
  </r>
  <r>
    <x v="124"/>
    <x v="4"/>
    <x v="10"/>
    <x v="58"/>
    <n v="14"/>
    <n v="4"/>
    <n v="34"/>
  </r>
  <r>
    <x v="125"/>
    <x v="5"/>
    <x v="10"/>
    <x v="58"/>
    <n v="11"/>
    <n v="4.4000000000000004"/>
    <n v="6"/>
  </r>
  <r>
    <x v="126"/>
    <x v="6"/>
    <x v="10"/>
    <x v="58"/>
    <n v="14"/>
    <n v="4.5"/>
    <n v="14"/>
  </r>
  <r>
    <x v="127"/>
    <x v="7"/>
    <x v="10"/>
    <x v="58"/>
    <n v="19"/>
    <n v="4.7"/>
    <n v="10"/>
  </r>
  <r>
    <x v="128"/>
    <x v="8"/>
    <x v="10"/>
    <x v="58"/>
    <n v="12"/>
    <n v="3.8"/>
    <n v="11"/>
  </r>
  <r>
    <x v="129"/>
    <x v="9"/>
    <x v="10"/>
    <x v="58"/>
    <n v="11"/>
    <n v="3.5"/>
    <n v="30"/>
  </r>
  <r>
    <x v="130"/>
    <x v="10"/>
    <x v="10"/>
    <x v="58"/>
    <n v="15"/>
    <n v="4.2"/>
    <n v="35"/>
  </r>
  <r>
    <x v="131"/>
    <x v="11"/>
    <x v="10"/>
    <x v="58"/>
    <n v="11"/>
    <n v="3.9"/>
    <n v="43"/>
  </r>
  <r>
    <x v="132"/>
    <x v="0"/>
    <x v="11"/>
    <x v="58"/>
    <n v="7"/>
    <n v="3.6"/>
    <n v="30"/>
  </r>
  <r>
    <x v="133"/>
    <x v="1"/>
    <x v="11"/>
    <x v="58"/>
    <n v="10"/>
    <n v="3.3"/>
    <n v="49"/>
  </r>
  <r>
    <x v="134"/>
    <x v="2"/>
    <x v="11"/>
    <x v="58"/>
    <n v="20"/>
    <n v="2.8"/>
    <n v="11"/>
  </r>
  <r>
    <x v="135"/>
    <x v="3"/>
    <x v="11"/>
    <x v="58"/>
    <n v="12"/>
    <n v="3.2"/>
    <n v="27"/>
  </r>
  <r>
    <x v="136"/>
    <x v="4"/>
    <x v="11"/>
    <x v="58"/>
    <n v="16"/>
    <n v="4"/>
    <n v="19"/>
  </r>
  <r>
    <x v="137"/>
    <x v="5"/>
    <x v="11"/>
    <x v="58"/>
    <n v="26"/>
    <n v="3.9"/>
    <n v="11"/>
  </r>
  <r>
    <x v="138"/>
    <x v="6"/>
    <x v="11"/>
    <x v="58"/>
    <n v="13"/>
    <n v="4.2"/>
    <n v="37"/>
  </r>
  <r>
    <x v="139"/>
    <x v="7"/>
    <x v="11"/>
    <x v="58"/>
    <n v="26"/>
    <n v="3.9"/>
    <n v="20"/>
  </r>
  <r>
    <x v="140"/>
    <x v="8"/>
    <x v="11"/>
    <x v="58"/>
    <n v="23"/>
    <n v="4"/>
    <n v="9"/>
  </r>
  <r>
    <x v="141"/>
    <x v="9"/>
    <x v="11"/>
    <x v="58"/>
    <n v="13"/>
    <n v="4.4000000000000004"/>
    <n v="40"/>
  </r>
  <r>
    <x v="142"/>
    <x v="10"/>
    <x v="11"/>
    <x v="58"/>
    <n v="16"/>
    <n v="3.5"/>
    <n v="40"/>
  </r>
  <r>
    <x v="143"/>
    <x v="11"/>
    <x v="11"/>
    <x v="58"/>
    <n v="18"/>
    <n v="3.1"/>
    <n v="53"/>
  </r>
  <r>
    <x v="144"/>
    <x v="0"/>
    <x v="12"/>
    <x v="58"/>
    <n v="6"/>
    <n v="2.6"/>
    <n v="48"/>
  </r>
  <r>
    <x v="145"/>
    <x v="1"/>
    <x v="12"/>
    <x v="58"/>
    <n v="25"/>
    <n v="2.1"/>
    <n v="38"/>
  </r>
  <r>
    <x v="146"/>
    <x v="2"/>
    <x v="12"/>
    <x v="58"/>
    <n v="23"/>
    <n v="2.5"/>
    <n v="43"/>
  </r>
  <r>
    <x v="147"/>
    <x v="3"/>
    <x v="12"/>
    <x v="58"/>
    <n v="28"/>
    <n v="2"/>
    <n v="13"/>
  </r>
  <r>
    <x v="148"/>
    <x v="4"/>
    <x v="12"/>
    <x v="58"/>
    <n v="27"/>
    <n v="2.7"/>
    <n v="12"/>
  </r>
  <r>
    <x v="149"/>
    <x v="5"/>
    <x v="12"/>
    <x v="58"/>
    <n v="18"/>
    <n v="2.7"/>
    <n v="18"/>
  </r>
  <r>
    <x v="150"/>
    <x v="6"/>
    <x v="12"/>
    <x v="58"/>
    <n v="29"/>
    <n v="2.9"/>
    <n v="8"/>
  </r>
  <r>
    <x v="151"/>
    <x v="7"/>
    <x v="12"/>
    <x v="58"/>
    <n v="19"/>
    <n v="3.4"/>
    <n v="7"/>
  </r>
  <r>
    <x v="152"/>
    <x v="8"/>
    <x v="12"/>
    <x v="58"/>
    <n v="11"/>
    <n v="3"/>
    <n v="14"/>
  </r>
  <r>
    <x v="153"/>
    <x v="9"/>
    <x v="12"/>
    <x v="58"/>
    <n v="18"/>
    <n v="2.9"/>
    <n v="27"/>
  </r>
  <r>
    <x v="154"/>
    <x v="10"/>
    <x v="12"/>
    <x v="58"/>
    <n v="13"/>
    <n v="2.6"/>
    <n v="34"/>
  </r>
  <r>
    <x v="155"/>
    <x v="11"/>
    <x v="12"/>
    <x v="58"/>
    <n v="11"/>
    <n v="2"/>
    <n v="55"/>
  </r>
  <r>
    <x v="156"/>
    <x v="0"/>
    <x v="13"/>
    <x v="58"/>
    <n v="8"/>
    <n v="2.4"/>
    <n v="37"/>
  </r>
  <r>
    <x v="157"/>
    <x v="1"/>
    <x v="13"/>
    <x v="58"/>
    <n v="7"/>
    <n v="2.8"/>
    <n v="4"/>
  </r>
  <r>
    <x v="158"/>
    <x v="2"/>
    <x v="13"/>
    <x v="58"/>
    <n v="12"/>
    <n v="2.2999999999999998"/>
    <n v="15"/>
  </r>
  <r>
    <x v="159"/>
    <x v="3"/>
    <x v="13"/>
    <x v="58"/>
    <n v="12"/>
    <n v="2.8"/>
    <n v="12"/>
  </r>
  <r>
    <x v="160"/>
    <x v="4"/>
    <x v="13"/>
    <x v="58"/>
    <n v="21"/>
    <n v="3.4"/>
    <n v="16"/>
  </r>
  <r>
    <x v="161"/>
    <x v="5"/>
    <x v="13"/>
    <x v="58"/>
    <n v="21"/>
    <n v="3.5"/>
    <n v="11"/>
  </r>
  <r>
    <x v="162"/>
    <x v="6"/>
    <x v="13"/>
    <x v="58"/>
    <n v="22"/>
    <n v="3.3"/>
    <n v="10"/>
  </r>
  <r>
    <x v="164"/>
    <x v="8"/>
    <x v="13"/>
    <x v="58"/>
    <n v="25"/>
    <n v="2.9"/>
    <n v="24"/>
  </r>
  <r>
    <x v="165"/>
    <x v="9"/>
    <x v="13"/>
    <x v="58"/>
    <n v="14"/>
    <n v="2.2000000000000002"/>
    <n v="13"/>
  </r>
  <r>
    <x v="0"/>
    <x v="0"/>
    <x v="0"/>
    <x v="59"/>
    <n v="0"/>
    <n v="6"/>
    <m/>
  </r>
  <r>
    <x v="1"/>
    <x v="1"/>
    <x v="0"/>
    <x v="59"/>
    <n v="0"/>
    <n v="6"/>
    <m/>
  </r>
  <r>
    <x v="2"/>
    <x v="2"/>
    <x v="0"/>
    <x v="59"/>
    <n v="3"/>
    <n v="6"/>
    <n v="38"/>
  </r>
  <r>
    <x v="3"/>
    <x v="3"/>
    <x v="0"/>
    <x v="59"/>
    <n v="0"/>
    <n v="7"/>
    <m/>
  </r>
  <r>
    <x v="4"/>
    <x v="4"/>
    <x v="0"/>
    <x v="59"/>
    <n v="1"/>
    <n v="6.8"/>
    <n v="199"/>
  </r>
  <r>
    <x v="5"/>
    <x v="5"/>
    <x v="0"/>
    <x v="59"/>
    <n v="1"/>
    <n v="7.9"/>
    <n v="42"/>
  </r>
  <r>
    <x v="6"/>
    <x v="6"/>
    <x v="0"/>
    <x v="59"/>
    <n v="3"/>
    <n v="8.4"/>
    <n v="14"/>
  </r>
  <r>
    <x v="7"/>
    <x v="7"/>
    <x v="0"/>
    <x v="59"/>
    <n v="3"/>
    <n v="7.3"/>
    <n v="22"/>
  </r>
  <r>
    <x v="8"/>
    <x v="8"/>
    <x v="0"/>
    <x v="59"/>
    <n v="2"/>
    <n v="8.9"/>
    <n v="110"/>
  </r>
  <r>
    <x v="9"/>
    <x v="9"/>
    <x v="0"/>
    <x v="59"/>
    <n v="1"/>
    <n v="11"/>
    <n v="266"/>
  </r>
  <r>
    <x v="10"/>
    <x v="10"/>
    <x v="0"/>
    <x v="59"/>
    <n v="0"/>
    <n v="9.1999999999999993"/>
    <m/>
  </r>
  <r>
    <x v="11"/>
    <x v="11"/>
    <x v="0"/>
    <x v="59"/>
    <n v="1"/>
    <n v="10.6"/>
    <n v="56"/>
  </r>
  <r>
    <x v="12"/>
    <x v="0"/>
    <x v="1"/>
    <x v="59"/>
    <n v="0"/>
    <n v="11"/>
    <m/>
  </r>
  <r>
    <x v="13"/>
    <x v="1"/>
    <x v="1"/>
    <x v="59"/>
    <n v="1"/>
    <n v="11.6"/>
    <n v="133"/>
  </r>
  <r>
    <x v="14"/>
    <x v="2"/>
    <x v="1"/>
    <x v="59"/>
    <n v="2"/>
    <n v="11.6"/>
    <n v="77"/>
  </r>
  <r>
    <x v="15"/>
    <x v="3"/>
    <x v="1"/>
    <x v="59"/>
    <n v="3"/>
    <n v="8.9"/>
    <n v="89"/>
  </r>
  <r>
    <x v="16"/>
    <x v="4"/>
    <x v="1"/>
    <x v="59"/>
    <n v="4"/>
    <n v="8.1"/>
    <n v="107"/>
  </r>
  <r>
    <x v="17"/>
    <x v="5"/>
    <x v="1"/>
    <x v="59"/>
    <n v="0"/>
    <n v="9.1999999999999993"/>
    <m/>
  </r>
  <r>
    <x v="18"/>
    <x v="6"/>
    <x v="1"/>
    <x v="59"/>
    <n v="1"/>
    <n v="7.2"/>
    <n v="48"/>
  </r>
  <r>
    <x v="19"/>
    <x v="7"/>
    <x v="1"/>
    <x v="59"/>
    <n v="3"/>
    <n v="7.3"/>
    <n v="151"/>
  </r>
  <r>
    <x v="20"/>
    <x v="8"/>
    <x v="1"/>
    <x v="59"/>
    <n v="0"/>
    <n v="8.6999999999999993"/>
    <m/>
  </r>
  <r>
    <x v="21"/>
    <x v="9"/>
    <x v="1"/>
    <x v="59"/>
    <n v="0"/>
    <n v="8.3000000000000007"/>
    <m/>
  </r>
  <r>
    <x v="22"/>
    <x v="10"/>
    <x v="1"/>
    <x v="59"/>
    <n v="1"/>
    <n v="7.9"/>
    <n v="216"/>
  </r>
  <r>
    <x v="23"/>
    <x v="11"/>
    <x v="1"/>
    <x v="59"/>
    <n v="1"/>
    <n v="7.9"/>
    <n v="197"/>
  </r>
  <r>
    <x v="24"/>
    <x v="0"/>
    <x v="2"/>
    <x v="59"/>
    <n v="1"/>
    <n v="7.9"/>
    <n v="117"/>
  </r>
  <r>
    <x v="25"/>
    <x v="1"/>
    <x v="2"/>
    <x v="59"/>
    <n v="0"/>
    <n v="6.7"/>
    <m/>
  </r>
  <r>
    <x v="26"/>
    <x v="2"/>
    <x v="2"/>
    <x v="59"/>
    <n v="1"/>
    <n v="8.1"/>
    <n v="177"/>
  </r>
  <r>
    <x v="27"/>
    <x v="3"/>
    <x v="2"/>
    <x v="59"/>
    <n v="0"/>
    <n v="9.5"/>
    <m/>
  </r>
  <r>
    <x v="28"/>
    <x v="4"/>
    <x v="2"/>
    <x v="59"/>
    <n v="1"/>
    <n v="9.6"/>
    <n v="204"/>
  </r>
  <r>
    <x v="29"/>
    <x v="5"/>
    <x v="2"/>
    <x v="59"/>
    <n v="0"/>
    <n v="6.2"/>
    <m/>
  </r>
  <r>
    <x v="30"/>
    <x v="6"/>
    <x v="2"/>
    <x v="59"/>
    <n v="0"/>
    <n v="7.8"/>
    <m/>
  </r>
  <r>
    <x v="31"/>
    <x v="7"/>
    <x v="2"/>
    <x v="59"/>
    <n v="0"/>
    <n v="7.5"/>
    <m/>
  </r>
  <r>
    <x v="32"/>
    <x v="8"/>
    <x v="2"/>
    <x v="59"/>
    <n v="0"/>
    <n v="8.6"/>
    <m/>
  </r>
  <r>
    <x v="33"/>
    <x v="9"/>
    <x v="2"/>
    <x v="59"/>
    <n v="0"/>
    <n v="12.9"/>
    <m/>
  </r>
  <r>
    <x v="34"/>
    <x v="10"/>
    <x v="2"/>
    <x v="59"/>
    <n v="0"/>
    <n v="13.3"/>
    <m/>
  </r>
  <r>
    <x v="35"/>
    <x v="11"/>
    <x v="2"/>
    <x v="59"/>
    <n v="2"/>
    <n v="12"/>
    <n v="68"/>
  </r>
  <r>
    <x v="36"/>
    <x v="0"/>
    <x v="3"/>
    <x v="59"/>
    <n v="0"/>
    <n v="11.7"/>
    <m/>
  </r>
  <r>
    <x v="37"/>
    <x v="1"/>
    <x v="3"/>
    <x v="59"/>
    <n v="0"/>
    <n v="14.6"/>
    <m/>
  </r>
  <r>
    <x v="38"/>
    <x v="2"/>
    <x v="3"/>
    <x v="59"/>
    <n v="0"/>
    <n v="12.5"/>
    <m/>
  </r>
  <r>
    <x v="39"/>
    <x v="3"/>
    <x v="3"/>
    <x v="59"/>
    <n v="1"/>
    <n v="12.1"/>
    <n v="99"/>
  </r>
  <r>
    <x v="40"/>
    <x v="4"/>
    <x v="3"/>
    <x v="59"/>
    <n v="0"/>
    <n v="10.7"/>
    <m/>
  </r>
  <r>
    <x v="41"/>
    <x v="5"/>
    <x v="3"/>
    <x v="59"/>
    <n v="0"/>
    <n v="8"/>
    <m/>
  </r>
  <r>
    <x v="42"/>
    <x v="6"/>
    <x v="3"/>
    <x v="59"/>
    <n v="1"/>
    <n v="6.7"/>
    <n v="59"/>
  </r>
  <r>
    <x v="43"/>
    <x v="7"/>
    <x v="3"/>
    <x v="59"/>
    <n v="3"/>
    <n v="8"/>
    <n v="51"/>
  </r>
  <r>
    <x v="44"/>
    <x v="8"/>
    <x v="3"/>
    <x v="59"/>
    <n v="0"/>
    <n v="8"/>
    <m/>
  </r>
  <r>
    <x v="45"/>
    <x v="9"/>
    <x v="3"/>
    <x v="59"/>
    <n v="0"/>
    <n v="8"/>
    <m/>
  </r>
  <r>
    <x v="46"/>
    <x v="10"/>
    <x v="3"/>
    <x v="59"/>
    <n v="1"/>
    <n v="8.4"/>
    <n v="146"/>
  </r>
  <r>
    <x v="47"/>
    <x v="11"/>
    <x v="3"/>
    <x v="59"/>
    <n v="1"/>
    <n v="7.3"/>
    <n v="11"/>
  </r>
  <r>
    <x v="48"/>
    <x v="0"/>
    <x v="4"/>
    <x v="59"/>
    <n v="0"/>
    <n v="8.6999999999999993"/>
    <m/>
  </r>
  <r>
    <x v="49"/>
    <x v="1"/>
    <x v="4"/>
    <x v="59"/>
    <n v="1"/>
    <n v="6.6"/>
    <n v="29"/>
  </r>
  <r>
    <x v="50"/>
    <x v="2"/>
    <x v="4"/>
    <x v="59"/>
    <n v="1"/>
    <n v="7.6"/>
    <n v="307"/>
  </r>
  <r>
    <x v="51"/>
    <x v="3"/>
    <x v="4"/>
    <x v="59"/>
    <n v="1"/>
    <n v="6.7"/>
    <n v="246"/>
  </r>
  <r>
    <x v="52"/>
    <x v="4"/>
    <x v="4"/>
    <x v="59"/>
    <n v="0"/>
    <n v="7.5"/>
    <m/>
  </r>
  <r>
    <x v="53"/>
    <x v="5"/>
    <x v="4"/>
    <x v="59"/>
    <n v="1"/>
    <n v="6.7"/>
    <n v="66"/>
  </r>
  <r>
    <x v="54"/>
    <x v="6"/>
    <x v="4"/>
    <x v="59"/>
    <n v="0"/>
    <n v="7.5"/>
    <m/>
  </r>
  <r>
    <x v="55"/>
    <x v="7"/>
    <x v="4"/>
    <x v="59"/>
    <n v="0"/>
    <n v="8.3000000000000007"/>
    <m/>
  </r>
  <r>
    <x v="56"/>
    <x v="8"/>
    <x v="4"/>
    <x v="59"/>
    <n v="0"/>
    <n v="5"/>
    <m/>
  </r>
  <r>
    <x v="57"/>
    <x v="9"/>
    <x v="4"/>
    <x v="59"/>
    <n v="1"/>
    <n v="5.7"/>
    <n v="21"/>
  </r>
  <r>
    <x v="58"/>
    <x v="10"/>
    <x v="4"/>
    <x v="59"/>
    <n v="1"/>
    <n v="6.7"/>
    <n v="10"/>
  </r>
  <r>
    <x v="59"/>
    <x v="11"/>
    <x v="4"/>
    <x v="59"/>
    <n v="0"/>
    <n v="7.3"/>
    <m/>
  </r>
  <r>
    <x v="60"/>
    <x v="0"/>
    <x v="5"/>
    <x v="59"/>
    <n v="0"/>
    <n v="5"/>
    <m/>
  </r>
  <r>
    <x v="61"/>
    <x v="1"/>
    <x v="5"/>
    <x v="59"/>
    <n v="1"/>
    <n v="5.3"/>
    <n v="80"/>
  </r>
  <r>
    <x v="62"/>
    <x v="2"/>
    <x v="5"/>
    <x v="59"/>
    <n v="1"/>
    <n v="4"/>
    <n v="217"/>
  </r>
  <r>
    <x v="63"/>
    <x v="3"/>
    <x v="5"/>
    <x v="59"/>
    <n v="0"/>
    <n v="3.6"/>
    <m/>
  </r>
  <r>
    <x v="64"/>
    <x v="4"/>
    <x v="5"/>
    <x v="59"/>
    <n v="1"/>
    <n v="4.3"/>
    <n v="108"/>
  </r>
  <r>
    <x v="65"/>
    <x v="5"/>
    <x v="5"/>
    <x v="59"/>
    <n v="1"/>
    <n v="5.3"/>
    <n v="56"/>
  </r>
  <r>
    <x v="66"/>
    <x v="6"/>
    <x v="5"/>
    <x v="59"/>
    <n v="1"/>
    <n v="5.3"/>
    <n v="109"/>
  </r>
  <r>
    <x v="67"/>
    <x v="7"/>
    <x v="5"/>
    <x v="59"/>
    <n v="0"/>
    <n v="5.4"/>
    <m/>
  </r>
  <r>
    <x v="68"/>
    <x v="8"/>
    <x v="5"/>
    <x v="59"/>
    <n v="1"/>
    <n v="4.7"/>
    <n v="173"/>
  </r>
  <r>
    <x v="69"/>
    <x v="9"/>
    <x v="5"/>
    <x v="59"/>
    <n v="1"/>
    <n v="4"/>
    <n v="120"/>
  </r>
  <r>
    <x v="70"/>
    <x v="10"/>
    <x v="5"/>
    <x v="59"/>
    <n v="0"/>
    <n v="4"/>
    <m/>
  </r>
  <r>
    <x v="71"/>
    <x v="11"/>
    <x v="5"/>
    <x v="59"/>
    <n v="1"/>
    <n v="2.4"/>
    <n v="102"/>
  </r>
  <r>
    <x v="72"/>
    <x v="0"/>
    <x v="6"/>
    <x v="59"/>
    <n v="0"/>
    <n v="2.6"/>
    <m/>
  </r>
  <r>
    <x v="73"/>
    <x v="1"/>
    <x v="6"/>
    <x v="59"/>
    <n v="0"/>
    <n v="3.5"/>
    <m/>
  </r>
  <r>
    <x v="74"/>
    <x v="2"/>
    <x v="6"/>
    <x v="59"/>
    <n v="0"/>
    <n v="4.3"/>
    <m/>
  </r>
  <r>
    <x v="75"/>
    <x v="3"/>
    <x v="6"/>
    <x v="59"/>
    <n v="0"/>
    <n v="4.3"/>
    <m/>
  </r>
  <r>
    <x v="76"/>
    <x v="4"/>
    <x v="6"/>
    <x v="59"/>
    <n v="0"/>
    <n v="4.3"/>
    <m/>
  </r>
  <r>
    <x v="77"/>
    <x v="5"/>
    <x v="6"/>
    <x v="59"/>
    <n v="2"/>
    <n v="1.3"/>
    <n v="134"/>
  </r>
  <r>
    <x v="78"/>
    <x v="6"/>
    <x v="6"/>
    <x v="59"/>
    <n v="0"/>
    <n v="2.1"/>
    <m/>
  </r>
  <r>
    <x v="79"/>
    <x v="7"/>
    <x v="6"/>
    <x v="59"/>
    <n v="1"/>
    <n v="2.5"/>
    <n v="48"/>
  </r>
  <r>
    <x v="80"/>
    <x v="8"/>
    <x v="6"/>
    <x v="59"/>
    <n v="2"/>
    <n v="2.8"/>
    <n v="53"/>
  </r>
  <r>
    <x v="81"/>
    <x v="9"/>
    <x v="6"/>
    <x v="59"/>
    <n v="1"/>
    <n v="2.7"/>
    <n v="2"/>
  </r>
  <r>
    <x v="82"/>
    <x v="10"/>
    <x v="6"/>
    <x v="59"/>
    <n v="0"/>
    <n v="2.1"/>
    <m/>
  </r>
  <r>
    <x v="83"/>
    <x v="11"/>
    <x v="6"/>
    <x v="59"/>
    <n v="1"/>
    <n v="1.5"/>
    <n v="64"/>
  </r>
  <r>
    <x v="84"/>
    <x v="0"/>
    <x v="7"/>
    <x v="59"/>
    <n v="1"/>
    <n v="2.9"/>
    <n v="61"/>
  </r>
  <r>
    <x v="85"/>
    <x v="1"/>
    <x v="7"/>
    <x v="59"/>
    <n v="0"/>
    <n v="2.9"/>
    <m/>
  </r>
  <r>
    <x v="86"/>
    <x v="2"/>
    <x v="7"/>
    <x v="59"/>
    <n v="1"/>
    <n v="2.2000000000000002"/>
    <n v="120"/>
  </r>
  <r>
    <x v="87"/>
    <x v="3"/>
    <x v="7"/>
    <x v="59"/>
    <n v="1"/>
    <n v="2.1"/>
    <n v="174"/>
  </r>
  <r>
    <x v="88"/>
    <x v="4"/>
    <x v="7"/>
    <x v="59"/>
    <n v="1"/>
    <n v="3.3"/>
    <n v="65"/>
  </r>
  <r>
    <x v="89"/>
    <x v="5"/>
    <x v="7"/>
    <x v="59"/>
    <n v="0"/>
    <n v="5"/>
    <m/>
  </r>
  <r>
    <x v="90"/>
    <x v="6"/>
    <x v="7"/>
    <x v="59"/>
    <n v="0"/>
    <n v="3.3"/>
    <m/>
  </r>
  <r>
    <x v="91"/>
    <x v="7"/>
    <x v="7"/>
    <x v="59"/>
    <n v="0"/>
    <n v="5"/>
    <m/>
  </r>
  <r>
    <x v="92"/>
    <x v="8"/>
    <x v="7"/>
    <x v="59"/>
    <n v="0"/>
    <n v="2.4"/>
    <m/>
  </r>
  <r>
    <x v="93"/>
    <x v="9"/>
    <x v="7"/>
    <x v="59"/>
    <n v="0"/>
    <n v="3.3"/>
    <m/>
  </r>
  <r>
    <x v="94"/>
    <x v="10"/>
    <x v="7"/>
    <x v="59"/>
    <n v="2"/>
    <n v="4"/>
    <n v="17"/>
  </r>
  <r>
    <x v="95"/>
    <x v="11"/>
    <x v="7"/>
    <x v="59"/>
    <n v="0"/>
    <n v="4.8"/>
    <m/>
  </r>
  <r>
    <x v="96"/>
    <x v="0"/>
    <x v="8"/>
    <x v="59"/>
    <n v="0"/>
    <n v="4.2"/>
    <m/>
  </r>
  <r>
    <x v="97"/>
    <x v="1"/>
    <x v="8"/>
    <x v="59"/>
    <n v="3"/>
    <n v="2.2999999999999998"/>
    <n v="14"/>
  </r>
  <r>
    <x v="98"/>
    <x v="2"/>
    <x v="8"/>
    <x v="59"/>
    <n v="1"/>
    <n v="1.6"/>
    <n v="80"/>
  </r>
  <r>
    <x v="99"/>
    <x v="3"/>
    <x v="8"/>
    <x v="59"/>
    <n v="2"/>
    <n v="4"/>
    <n v="59"/>
  </r>
  <r>
    <x v="100"/>
    <x v="4"/>
    <x v="8"/>
    <x v="59"/>
    <n v="0"/>
    <n v="3"/>
    <m/>
  </r>
  <r>
    <x v="101"/>
    <x v="5"/>
    <x v="8"/>
    <x v="59"/>
    <n v="1"/>
    <n v="3.8"/>
    <n v="79"/>
  </r>
  <r>
    <x v="102"/>
    <x v="6"/>
    <x v="8"/>
    <x v="59"/>
    <n v="2"/>
    <n v="5.3"/>
    <n v="24"/>
  </r>
  <r>
    <x v="103"/>
    <x v="7"/>
    <x v="8"/>
    <x v="59"/>
    <n v="1"/>
    <n v="5.3"/>
    <n v="146"/>
  </r>
  <r>
    <x v="104"/>
    <x v="8"/>
    <x v="8"/>
    <x v="59"/>
    <n v="0"/>
    <n v="4"/>
    <m/>
  </r>
  <r>
    <x v="105"/>
    <x v="9"/>
    <x v="8"/>
    <x v="59"/>
    <n v="0"/>
    <n v="3.9"/>
    <m/>
  </r>
  <r>
    <x v="106"/>
    <x v="10"/>
    <x v="8"/>
    <x v="59"/>
    <n v="0"/>
    <n v="2.4"/>
    <m/>
  </r>
  <r>
    <x v="107"/>
    <x v="11"/>
    <x v="8"/>
    <x v="59"/>
    <n v="1"/>
    <n v="1.6"/>
    <n v="131"/>
  </r>
  <r>
    <x v="108"/>
    <x v="0"/>
    <x v="9"/>
    <x v="59"/>
    <n v="0"/>
    <n v="1.6"/>
    <m/>
  </r>
  <r>
    <x v="109"/>
    <x v="1"/>
    <x v="9"/>
    <x v="59"/>
    <n v="1"/>
    <n v="0.8"/>
    <n v="17"/>
  </r>
  <r>
    <x v="110"/>
    <x v="2"/>
    <x v="9"/>
    <x v="59"/>
    <n v="1"/>
    <n v="0.8"/>
    <n v="27"/>
  </r>
  <r>
    <x v="111"/>
    <x v="3"/>
    <x v="9"/>
    <x v="59"/>
    <n v="1"/>
    <m/>
    <n v="75"/>
  </r>
  <r>
    <x v="112"/>
    <x v="4"/>
    <x v="9"/>
    <x v="59"/>
    <n v="1"/>
    <m/>
    <n v="57"/>
  </r>
  <r>
    <x v="113"/>
    <x v="5"/>
    <x v="9"/>
    <x v="59"/>
    <n v="0"/>
    <n v="0.8"/>
    <m/>
  </r>
  <r>
    <x v="114"/>
    <x v="6"/>
    <x v="9"/>
    <x v="59"/>
    <n v="1"/>
    <n v="1.3"/>
    <n v="1"/>
  </r>
  <r>
    <x v="115"/>
    <x v="7"/>
    <x v="9"/>
    <x v="59"/>
    <n v="1"/>
    <n v="2.1"/>
    <n v="4"/>
  </r>
  <r>
    <x v="116"/>
    <x v="8"/>
    <x v="9"/>
    <x v="59"/>
    <n v="2"/>
    <n v="0.7"/>
    <n v="11"/>
  </r>
  <r>
    <x v="117"/>
    <x v="9"/>
    <x v="9"/>
    <x v="59"/>
    <n v="2"/>
    <n v="1.5"/>
    <n v="36"/>
  </r>
  <r>
    <x v="118"/>
    <x v="10"/>
    <x v="9"/>
    <x v="59"/>
    <n v="0"/>
    <m/>
    <m/>
  </r>
  <r>
    <x v="119"/>
    <x v="11"/>
    <x v="9"/>
    <x v="59"/>
    <n v="2"/>
    <m/>
    <n v="21"/>
  </r>
  <r>
    <x v="120"/>
    <x v="0"/>
    <x v="10"/>
    <x v="59"/>
    <n v="0"/>
    <n v="1.3"/>
    <m/>
  </r>
  <r>
    <x v="121"/>
    <x v="1"/>
    <x v="10"/>
    <x v="59"/>
    <n v="0"/>
    <n v="2"/>
    <m/>
  </r>
  <r>
    <x v="122"/>
    <x v="2"/>
    <x v="10"/>
    <x v="59"/>
    <n v="0"/>
    <n v="2"/>
    <m/>
  </r>
  <r>
    <x v="123"/>
    <x v="3"/>
    <x v="10"/>
    <x v="59"/>
    <n v="0"/>
    <n v="2.5"/>
    <m/>
  </r>
  <r>
    <x v="124"/>
    <x v="4"/>
    <x v="10"/>
    <x v="59"/>
    <n v="0"/>
    <n v="1.2"/>
    <m/>
  </r>
  <r>
    <x v="125"/>
    <x v="5"/>
    <x v="10"/>
    <x v="59"/>
    <n v="1"/>
    <n v="2.2000000000000002"/>
    <n v="87"/>
  </r>
  <r>
    <x v="126"/>
    <x v="6"/>
    <x v="10"/>
    <x v="59"/>
    <n v="0"/>
    <n v="1.3"/>
    <m/>
  </r>
  <r>
    <x v="127"/>
    <x v="7"/>
    <x v="10"/>
    <x v="59"/>
    <n v="2"/>
    <n v="1.9"/>
    <n v="12"/>
  </r>
  <r>
    <x v="128"/>
    <x v="8"/>
    <x v="10"/>
    <x v="59"/>
    <n v="1"/>
    <n v="2.5"/>
    <n v="3"/>
  </r>
  <r>
    <x v="129"/>
    <x v="9"/>
    <x v="10"/>
    <x v="59"/>
    <n v="0"/>
    <n v="0.6"/>
    <m/>
  </r>
  <r>
    <x v="130"/>
    <x v="10"/>
    <x v="10"/>
    <x v="59"/>
    <n v="0"/>
    <n v="0.6"/>
    <m/>
  </r>
  <r>
    <x v="131"/>
    <x v="11"/>
    <x v="10"/>
    <x v="59"/>
    <n v="0"/>
    <n v="1.3"/>
    <m/>
  </r>
  <r>
    <x v="132"/>
    <x v="0"/>
    <x v="11"/>
    <x v="59"/>
    <n v="0"/>
    <n v="1.3"/>
    <m/>
  </r>
  <r>
    <x v="133"/>
    <x v="1"/>
    <x v="11"/>
    <x v="59"/>
    <n v="1"/>
    <n v="1.3"/>
    <n v="10"/>
  </r>
  <r>
    <x v="134"/>
    <x v="2"/>
    <x v="11"/>
    <x v="59"/>
    <n v="0"/>
    <n v="2"/>
    <m/>
  </r>
  <r>
    <x v="135"/>
    <x v="3"/>
    <x v="11"/>
    <x v="59"/>
    <n v="2"/>
    <n v="4.7"/>
    <n v="7"/>
  </r>
  <r>
    <x v="136"/>
    <x v="4"/>
    <x v="11"/>
    <x v="59"/>
    <n v="1"/>
    <n v="3.2"/>
    <n v="4"/>
  </r>
  <r>
    <x v="137"/>
    <x v="5"/>
    <x v="11"/>
    <x v="59"/>
    <n v="3"/>
    <n v="2.7"/>
    <n v="20"/>
  </r>
  <r>
    <x v="138"/>
    <x v="6"/>
    <x v="11"/>
    <x v="59"/>
    <n v="1"/>
    <n v="4.8"/>
    <n v="4"/>
  </r>
  <r>
    <x v="139"/>
    <x v="7"/>
    <x v="11"/>
    <x v="59"/>
    <n v="1"/>
    <n v="5.4"/>
    <n v="22"/>
  </r>
  <r>
    <x v="140"/>
    <x v="8"/>
    <x v="11"/>
    <x v="59"/>
    <n v="1"/>
    <n v="2.8"/>
    <n v="21"/>
  </r>
  <r>
    <x v="141"/>
    <x v="9"/>
    <x v="11"/>
    <x v="59"/>
    <n v="2"/>
    <n v="4.5"/>
    <n v="47"/>
  </r>
  <r>
    <x v="142"/>
    <x v="10"/>
    <x v="11"/>
    <x v="59"/>
    <n v="3"/>
    <n v="2.2000000000000002"/>
    <n v="27"/>
  </r>
  <r>
    <x v="143"/>
    <x v="11"/>
    <x v="11"/>
    <x v="59"/>
    <n v="3"/>
    <n v="2.2999999999999998"/>
    <n v="28"/>
  </r>
  <r>
    <x v="144"/>
    <x v="0"/>
    <x v="12"/>
    <x v="59"/>
    <n v="2"/>
    <n v="1.7"/>
    <n v="42"/>
  </r>
  <r>
    <x v="145"/>
    <x v="1"/>
    <x v="12"/>
    <x v="59"/>
    <n v="0"/>
    <n v="1.3"/>
    <m/>
  </r>
  <r>
    <x v="146"/>
    <x v="2"/>
    <x v="12"/>
    <x v="59"/>
    <n v="2"/>
    <n v="1.3"/>
    <n v="106"/>
  </r>
  <r>
    <x v="147"/>
    <x v="3"/>
    <x v="12"/>
    <x v="59"/>
    <n v="0"/>
    <n v="0.9"/>
    <m/>
  </r>
  <r>
    <x v="148"/>
    <x v="4"/>
    <x v="12"/>
    <x v="59"/>
    <n v="2"/>
    <n v="1"/>
    <n v="9"/>
  </r>
  <r>
    <x v="149"/>
    <x v="5"/>
    <x v="12"/>
    <x v="59"/>
    <n v="2"/>
    <n v="1"/>
    <n v="34"/>
  </r>
  <r>
    <x v="150"/>
    <x v="6"/>
    <x v="12"/>
    <x v="59"/>
    <n v="0"/>
    <n v="2"/>
    <m/>
  </r>
  <r>
    <x v="151"/>
    <x v="7"/>
    <x v="12"/>
    <x v="59"/>
    <n v="0"/>
    <n v="3"/>
    <m/>
  </r>
  <r>
    <x v="152"/>
    <x v="8"/>
    <x v="12"/>
    <x v="59"/>
    <n v="1"/>
    <n v="5"/>
    <n v="12"/>
  </r>
  <r>
    <x v="153"/>
    <x v="9"/>
    <x v="12"/>
    <x v="59"/>
    <n v="1"/>
    <n v="3.5"/>
    <n v="22"/>
  </r>
  <r>
    <x v="154"/>
    <x v="10"/>
    <x v="12"/>
    <x v="59"/>
    <n v="3"/>
    <n v="1.6"/>
    <n v="5"/>
  </r>
  <r>
    <x v="155"/>
    <x v="11"/>
    <x v="12"/>
    <x v="59"/>
    <n v="3"/>
    <n v="1.1000000000000001"/>
    <n v="26"/>
  </r>
  <r>
    <x v="156"/>
    <x v="0"/>
    <x v="13"/>
    <x v="59"/>
    <n v="1"/>
    <n v="2.8"/>
    <n v="108"/>
  </r>
  <r>
    <x v="157"/>
    <x v="1"/>
    <x v="13"/>
    <x v="59"/>
    <n v="0"/>
    <n v="1.1000000000000001"/>
    <m/>
  </r>
  <r>
    <x v="158"/>
    <x v="2"/>
    <x v="13"/>
    <x v="59"/>
    <n v="2"/>
    <n v="0.6"/>
    <n v="4"/>
  </r>
  <r>
    <x v="159"/>
    <x v="3"/>
    <x v="13"/>
    <x v="59"/>
    <n v="0"/>
    <n v="0.6"/>
    <m/>
  </r>
  <r>
    <x v="160"/>
    <x v="4"/>
    <x v="13"/>
    <x v="59"/>
    <n v="2"/>
    <n v="1.2"/>
    <n v="42"/>
  </r>
  <r>
    <x v="161"/>
    <x v="5"/>
    <x v="13"/>
    <x v="59"/>
    <n v="0"/>
    <n v="0.6"/>
    <n v="0"/>
  </r>
  <r>
    <x v="162"/>
    <x v="6"/>
    <x v="13"/>
    <x v="59"/>
    <n v="0"/>
    <n v="0.6"/>
    <m/>
  </r>
  <r>
    <x v="164"/>
    <x v="8"/>
    <x v="13"/>
    <x v="59"/>
    <n v="1"/>
    <n v="2.2999999999999998"/>
    <n v="5"/>
  </r>
  <r>
    <x v="165"/>
    <x v="9"/>
    <x v="13"/>
    <x v="59"/>
    <n v="1"/>
    <n v="1.2"/>
    <n v="27"/>
  </r>
  <r>
    <x v="0"/>
    <x v="0"/>
    <x v="0"/>
    <x v="60"/>
    <n v="5"/>
    <n v="2.7"/>
    <n v="18"/>
  </r>
  <r>
    <x v="1"/>
    <x v="1"/>
    <x v="0"/>
    <x v="60"/>
    <n v="10"/>
    <n v="2.9"/>
    <n v="19"/>
  </r>
  <r>
    <x v="2"/>
    <x v="2"/>
    <x v="0"/>
    <x v="60"/>
    <n v="15"/>
    <n v="3.7"/>
    <n v="17"/>
  </r>
  <r>
    <x v="3"/>
    <x v="3"/>
    <x v="0"/>
    <x v="60"/>
    <n v="17"/>
    <n v="2.7"/>
    <n v="31"/>
  </r>
  <r>
    <x v="4"/>
    <x v="4"/>
    <x v="0"/>
    <x v="60"/>
    <n v="10"/>
    <n v="2.9"/>
    <n v="25"/>
  </r>
  <r>
    <x v="5"/>
    <x v="5"/>
    <x v="0"/>
    <x v="60"/>
    <n v="12"/>
    <n v="4.4000000000000004"/>
    <n v="31"/>
  </r>
  <r>
    <x v="6"/>
    <x v="6"/>
    <x v="0"/>
    <x v="60"/>
    <n v="6"/>
    <n v="5.3"/>
    <n v="17"/>
  </r>
  <r>
    <x v="7"/>
    <x v="7"/>
    <x v="0"/>
    <x v="60"/>
    <n v="23"/>
    <n v="5.9"/>
    <n v="47"/>
  </r>
  <r>
    <x v="8"/>
    <x v="8"/>
    <x v="0"/>
    <x v="60"/>
    <n v="14"/>
    <n v="4.7"/>
    <n v="51"/>
  </r>
  <r>
    <x v="9"/>
    <x v="9"/>
    <x v="0"/>
    <x v="60"/>
    <n v="14"/>
    <n v="4.0999999999999996"/>
    <n v="60"/>
  </r>
  <r>
    <x v="10"/>
    <x v="10"/>
    <x v="0"/>
    <x v="60"/>
    <n v="12"/>
    <n v="3.2"/>
    <n v="31"/>
  </r>
  <r>
    <x v="11"/>
    <x v="11"/>
    <x v="0"/>
    <x v="60"/>
    <n v="9"/>
    <n v="2.8"/>
    <n v="80"/>
  </r>
  <r>
    <x v="12"/>
    <x v="0"/>
    <x v="1"/>
    <x v="60"/>
    <n v="3"/>
    <n v="3"/>
    <n v="43"/>
  </r>
  <r>
    <x v="13"/>
    <x v="1"/>
    <x v="1"/>
    <x v="60"/>
    <n v="10"/>
    <n v="4.3"/>
    <n v="90"/>
  </r>
  <r>
    <x v="14"/>
    <x v="2"/>
    <x v="1"/>
    <x v="60"/>
    <n v="8"/>
    <n v="6.2"/>
    <n v="54"/>
  </r>
  <r>
    <x v="15"/>
    <x v="3"/>
    <x v="1"/>
    <x v="60"/>
    <n v="12"/>
    <n v="7.5"/>
    <n v="27"/>
  </r>
  <r>
    <x v="16"/>
    <x v="4"/>
    <x v="1"/>
    <x v="60"/>
    <n v="9"/>
    <n v="7.8"/>
    <n v="34"/>
  </r>
  <r>
    <x v="17"/>
    <x v="5"/>
    <x v="1"/>
    <x v="60"/>
    <n v="13"/>
    <n v="8.1999999999999993"/>
    <n v="46"/>
  </r>
  <r>
    <x v="18"/>
    <x v="6"/>
    <x v="1"/>
    <x v="60"/>
    <n v="15"/>
    <n v="7.4"/>
    <n v="35"/>
  </r>
  <r>
    <x v="19"/>
    <x v="7"/>
    <x v="1"/>
    <x v="60"/>
    <n v="12"/>
    <n v="7.5"/>
    <n v="60"/>
  </r>
  <r>
    <x v="20"/>
    <x v="8"/>
    <x v="1"/>
    <x v="60"/>
    <n v="13"/>
    <n v="8.3000000000000007"/>
    <n v="65"/>
  </r>
  <r>
    <x v="21"/>
    <x v="9"/>
    <x v="1"/>
    <x v="60"/>
    <n v="6"/>
    <n v="9.1"/>
    <n v="70"/>
  </r>
  <r>
    <x v="22"/>
    <x v="10"/>
    <x v="1"/>
    <x v="60"/>
    <n v="5"/>
    <n v="10"/>
    <n v="49"/>
  </r>
  <r>
    <x v="23"/>
    <x v="11"/>
    <x v="1"/>
    <x v="60"/>
    <n v="8"/>
    <n v="9.3000000000000007"/>
    <n v="82"/>
  </r>
  <r>
    <x v="24"/>
    <x v="0"/>
    <x v="2"/>
    <x v="60"/>
    <n v="4"/>
    <n v="10.4"/>
    <n v="78"/>
  </r>
  <r>
    <x v="25"/>
    <x v="1"/>
    <x v="2"/>
    <x v="60"/>
    <n v="4"/>
    <n v="11.6"/>
    <n v="78"/>
  </r>
  <r>
    <x v="26"/>
    <x v="2"/>
    <x v="2"/>
    <x v="60"/>
    <n v="8"/>
    <n v="12.4"/>
    <n v="86"/>
  </r>
  <r>
    <x v="27"/>
    <x v="3"/>
    <x v="2"/>
    <x v="60"/>
    <n v="8"/>
    <n v="12.5"/>
    <n v="91"/>
  </r>
  <r>
    <x v="28"/>
    <x v="4"/>
    <x v="2"/>
    <x v="60"/>
    <n v="3"/>
    <n v="13.6"/>
    <n v="16"/>
  </r>
  <r>
    <x v="29"/>
    <x v="5"/>
    <x v="2"/>
    <x v="60"/>
    <n v="11"/>
    <n v="13.6"/>
    <n v="76"/>
  </r>
  <r>
    <x v="30"/>
    <x v="6"/>
    <x v="2"/>
    <x v="60"/>
    <n v="7"/>
    <n v="14.8"/>
    <n v="49"/>
  </r>
  <r>
    <x v="31"/>
    <x v="7"/>
    <x v="2"/>
    <x v="60"/>
    <n v="6"/>
    <n v="14.3"/>
    <n v="63"/>
  </r>
  <r>
    <x v="32"/>
    <x v="8"/>
    <x v="2"/>
    <x v="60"/>
    <n v="9"/>
    <n v="15.4"/>
    <n v="79"/>
  </r>
  <r>
    <x v="33"/>
    <x v="9"/>
    <x v="2"/>
    <x v="60"/>
    <n v="2"/>
    <n v="14.2"/>
    <n v="26"/>
  </r>
  <r>
    <x v="34"/>
    <x v="10"/>
    <x v="2"/>
    <x v="60"/>
    <n v="5"/>
    <n v="15.4"/>
    <n v="15"/>
  </r>
  <r>
    <x v="35"/>
    <x v="11"/>
    <x v="2"/>
    <x v="60"/>
    <n v="5"/>
    <n v="14.3"/>
    <n v="114"/>
  </r>
  <r>
    <x v="36"/>
    <x v="0"/>
    <x v="3"/>
    <x v="60"/>
    <n v="2"/>
    <n v="16.7"/>
    <n v="158"/>
  </r>
  <r>
    <x v="37"/>
    <x v="1"/>
    <x v="3"/>
    <x v="60"/>
    <n v="3"/>
    <n v="17.8"/>
    <n v="63"/>
  </r>
  <r>
    <x v="38"/>
    <x v="2"/>
    <x v="3"/>
    <x v="60"/>
    <n v="4"/>
    <n v="19.3"/>
    <n v="107"/>
  </r>
  <r>
    <x v="39"/>
    <x v="3"/>
    <x v="3"/>
    <x v="60"/>
    <n v="6"/>
    <n v="18.600000000000001"/>
    <n v="62"/>
  </r>
  <r>
    <x v="40"/>
    <x v="4"/>
    <x v="3"/>
    <x v="60"/>
    <n v="6"/>
    <n v="17.5"/>
    <n v="47"/>
  </r>
  <r>
    <x v="41"/>
    <x v="5"/>
    <x v="3"/>
    <x v="60"/>
    <n v="12"/>
    <n v="15.7"/>
    <n v="73"/>
  </r>
  <r>
    <x v="42"/>
    <x v="6"/>
    <x v="3"/>
    <x v="60"/>
    <n v="7"/>
    <n v="17.3"/>
    <n v="82"/>
  </r>
  <r>
    <x v="43"/>
    <x v="7"/>
    <x v="3"/>
    <x v="60"/>
    <n v="5"/>
    <n v="18.7"/>
    <n v="39"/>
  </r>
  <r>
    <x v="44"/>
    <x v="8"/>
    <x v="3"/>
    <x v="60"/>
    <n v="5"/>
    <n v="17"/>
    <n v="66"/>
  </r>
  <r>
    <x v="45"/>
    <x v="9"/>
    <x v="3"/>
    <x v="60"/>
    <n v="10"/>
    <n v="15.2"/>
    <n v="41"/>
  </r>
  <r>
    <x v="46"/>
    <x v="10"/>
    <x v="3"/>
    <x v="60"/>
    <n v="3"/>
    <n v="13.6"/>
    <n v="16"/>
  </r>
  <r>
    <x v="47"/>
    <x v="11"/>
    <x v="3"/>
    <x v="60"/>
    <n v="12"/>
    <n v="12.5"/>
    <n v="98"/>
  </r>
  <r>
    <x v="48"/>
    <x v="0"/>
    <x v="4"/>
    <x v="60"/>
    <n v="6"/>
    <n v="11.9"/>
    <n v="74"/>
  </r>
  <r>
    <x v="49"/>
    <x v="1"/>
    <x v="4"/>
    <x v="60"/>
    <n v="4"/>
    <n v="8.9"/>
    <n v="35"/>
  </r>
  <r>
    <x v="50"/>
    <x v="2"/>
    <x v="4"/>
    <x v="60"/>
    <n v="12"/>
    <n v="8.8000000000000007"/>
    <n v="57"/>
  </r>
  <r>
    <x v="51"/>
    <x v="3"/>
    <x v="4"/>
    <x v="60"/>
    <n v="8"/>
    <n v="8.8000000000000007"/>
    <n v="71"/>
  </r>
  <r>
    <x v="52"/>
    <x v="4"/>
    <x v="4"/>
    <x v="60"/>
    <n v="7"/>
    <n v="9.1999999999999993"/>
    <n v="49"/>
  </r>
  <r>
    <x v="53"/>
    <x v="5"/>
    <x v="4"/>
    <x v="60"/>
    <n v="10"/>
    <n v="9.1999999999999993"/>
    <n v="57"/>
  </r>
  <r>
    <x v="54"/>
    <x v="6"/>
    <x v="4"/>
    <x v="60"/>
    <n v="10"/>
    <n v="9.8000000000000007"/>
    <n v="87"/>
  </r>
  <r>
    <x v="55"/>
    <x v="7"/>
    <x v="4"/>
    <x v="60"/>
    <n v="9"/>
    <n v="10.199999999999999"/>
    <n v="112"/>
  </r>
  <r>
    <x v="56"/>
    <x v="8"/>
    <x v="4"/>
    <x v="60"/>
    <n v="5"/>
    <n v="9.4"/>
    <n v="78"/>
  </r>
  <r>
    <x v="57"/>
    <x v="9"/>
    <x v="4"/>
    <x v="60"/>
    <n v="6"/>
    <n v="9"/>
    <n v="11"/>
  </r>
  <r>
    <x v="58"/>
    <x v="10"/>
    <x v="4"/>
    <x v="60"/>
    <n v="5"/>
    <n v="8.9"/>
    <n v="93"/>
  </r>
  <r>
    <x v="59"/>
    <x v="11"/>
    <x v="4"/>
    <x v="60"/>
    <n v="4"/>
    <n v="8.5"/>
    <n v="85"/>
  </r>
  <r>
    <x v="60"/>
    <x v="0"/>
    <x v="5"/>
    <x v="60"/>
    <n v="7"/>
    <n v="8.5"/>
    <n v="105"/>
  </r>
  <r>
    <x v="61"/>
    <x v="1"/>
    <x v="5"/>
    <x v="60"/>
    <n v="2"/>
    <n v="8.9"/>
    <n v="97"/>
  </r>
  <r>
    <x v="62"/>
    <x v="2"/>
    <x v="5"/>
    <x v="60"/>
    <n v="4"/>
    <n v="10.7"/>
    <n v="50"/>
  </r>
  <r>
    <x v="63"/>
    <x v="3"/>
    <x v="5"/>
    <x v="60"/>
    <n v="3"/>
    <n v="12"/>
    <n v="90"/>
  </r>
  <r>
    <x v="64"/>
    <x v="4"/>
    <x v="5"/>
    <x v="60"/>
    <n v="3"/>
    <n v="11.5"/>
    <n v="107"/>
  </r>
  <r>
    <x v="65"/>
    <x v="5"/>
    <x v="5"/>
    <x v="60"/>
    <n v="9"/>
    <n v="13.8"/>
    <n v="59"/>
  </r>
  <r>
    <x v="66"/>
    <x v="6"/>
    <x v="5"/>
    <x v="60"/>
    <n v="4"/>
    <n v="12.2"/>
    <n v="51"/>
  </r>
  <r>
    <x v="67"/>
    <x v="7"/>
    <x v="5"/>
    <x v="60"/>
    <n v="8"/>
    <n v="10.199999999999999"/>
    <n v="101"/>
  </r>
  <r>
    <x v="68"/>
    <x v="8"/>
    <x v="5"/>
    <x v="60"/>
    <n v="15"/>
    <n v="8.8000000000000007"/>
    <n v="61"/>
  </r>
  <r>
    <x v="69"/>
    <x v="9"/>
    <x v="5"/>
    <x v="60"/>
    <n v="9"/>
    <n v="7.9"/>
    <n v="78"/>
  </r>
  <r>
    <x v="70"/>
    <x v="10"/>
    <x v="5"/>
    <x v="60"/>
    <n v="9"/>
    <n v="7.2"/>
    <n v="114"/>
  </r>
  <r>
    <x v="71"/>
    <x v="11"/>
    <x v="5"/>
    <x v="60"/>
    <n v="8"/>
    <n v="5.9"/>
    <n v="41"/>
  </r>
  <r>
    <x v="72"/>
    <x v="0"/>
    <x v="6"/>
    <x v="60"/>
    <n v="9"/>
    <n v="6.7"/>
    <n v="30"/>
  </r>
  <r>
    <x v="73"/>
    <x v="1"/>
    <x v="6"/>
    <x v="60"/>
    <n v="5"/>
    <n v="6.6"/>
    <n v="105"/>
  </r>
  <r>
    <x v="74"/>
    <x v="2"/>
    <x v="6"/>
    <x v="60"/>
    <n v="6"/>
    <n v="6.7"/>
    <n v="17"/>
  </r>
  <r>
    <x v="75"/>
    <x v="3"/>
    <x v="6"/>
    <x v="60"/>
    <n v="6"/>
    <n v="6.6"/>
    <n v="19"/>
  </r>
  <r>
    <x v="76"/>
    <x v="4"/>
    <x v="6"/>
    <x v="60"/>
    <n v="11"/>
    <n v="6.2"/>
    <n v="21"/>
  </r>
  <r>
    <x v="77"/>
    <x v="5"/>
    <x v="6"/>
    <x v="60"/>
    <n v="8"/>
    <n v="5.5"/>
    <n v="36"/>
  </r>
  <r>
    <x v="78"/>
    <x v="6"/>
    <x v="6"/>
    <x v="60"/>
    <n v="11"/>
    <n v="5.8"/>
    <n v="30"/>
  </r>
  <r>
    <x v="79"/>
    <x v="7"/>
    <x v="6"/>
    <x v="60"/>
    <n v="11"/>
    <n v="5.9"/>
    <n v="10"/>
  </r>
  <r>
    <x v="80"/>
    <x v="8"/>
    <x v="6"/>
    <x v="60"/>
    <n v="5"/>
    <n v="6.7"/>
    <n v="28"/>
  </r>
  <r>
    <x v="81"/>
    <x v="9"/>
    <x v="6"/>
    <x v="60"/>
    <n v="9"/>
    <n v="5.8"/>
    <n v="22"/>
  </r>
  <r>
    <x v="82"/>
    <x v="10"/>
    <x v="6"/>
    <x v="60"/>
    <n v="7"/>
    <n v="5.0999999999999996"/>
    <n v="48"/>
  </r>
  <r>
    <x v="83"/>
    <x v="11"/>
    <x v="6"/>
    <x v="60"/>
    <n v="12"/>
    <n v="4.5"/>
    <n v="50"/>
  </r>
  <r>
    <x v="84"/>
    <x v="0"/>
    <x v="7"/>
    <x v="60"/>
    <n v="7"/>
    <n v="4.5999999999999996"/>
    <n v="44"/>
  </r>
  <r>
    <x v="85"/>
    <x v="1"/>
    <x v="7"/>
    <x v="60"/>
    <n v="8"/>
    <n v="4.5"/>
    <n v="71"/>
  </r>
  <r>
    <x v="86"/>
    <x v="2"/>
    <x v="7"/>
    <x v="60"/>
    <n v="15"/>
    <n v="4.9000000000000004"/>
    <n v="33"/>
  </r>
  <r>
    <x v="87"/>
    <x v="3"/>
    <x v="7"/>
    <x v="60"/>
    <n v="7"/>
    <n v="4.3"/>
    <n v="23"/>
  </r>
  <r>
    <x v="88"/>
    <x v="4"/>
    <x v="7"/>
    <x v="60"/>
    <n v="10"/>
    <n v="4.4000000000000004"/>
    <n v="12"/>
  </r>
  <r>
    <x v="89"/>
    <x v="5"/>
    <x v="7"/>
    <x v="60"/>
    <n v="12"/>
    <n v="4.3"/>
    <n v="11"/>
  </r>
  <r>
    <x v="90"/>
    <x v="6"/>
    <x v="7"/>
    <x v="60"/>
    <n v="13"/>
    <n v="4.0999999999999996"/>
    <n v="40"/>
  </r>
  <r>
    <x v="91"/>
    <x v="7"/>
    <x v="7"/>
    <x v="60"/>
    <n v="13"/>
    <n v="3.6"/>
    <n v="6"/>
  </r>
  <r>
    <x v="92"/>
    <x v="8"/>
    <x v="7"/>
    <x v="60"/>
    <n v="15"/>
    <n v="4.3"/>
    <n v="27"/>
  </r>
  <r>
    <x v="93"/>
    <x v="9"/>
    <x v="7"/>
    <x v="60"/>
    <n v="9"/>
    <n v="3.9"/>
    <n v="14"/>
  </r>
  <r>
    <x v="94"/>
    <x v="10"/>
    <x v="7"/>
    <x v="60"/>
    <n v="11"/>
    <n v="3.6"/>
    <n v="22"/>
  </r>
  <r>
    <x v="95"/>
    <x v="11"/>
    <x v="7"/>
    <x v="60"/>
    <n v="9"/>
    <n v="2.6"/>
    <n v="37"/>
  </r>
  <r>
    <x v="96"/>
    <x v="0"/>
    <x v="8"/>
    <x v="60"/>
    <n v="12"/>
    <n v="3.1"/>
    <n v="19"/>
  </r>
  <r>
    <x v="97"/>
    <x v="1"/>
    <x v="8"/>
    <x v="60"/>
    <n v="6"/>
    <n v="3.6"/>
    <n v="19"/>
  </r>
  <r>
    <x v="98"/>
    <x v="2"/>
    <x v="8"/>
    <x v="60"/>
    <n v="10"/>
    <n v="3.8"/>
    <n v="9"/>
  </r>
  <r>
    <x v="99"/>
    <x v="3"/>
    <x v="8"/>
    <x v="60"/>
    <n v="9"/>
    <n v="4.4000000000000004"/>
    <n v="12"/>
  </r>
  <r>
    <x v="100"/>
    <x v="4"/>
    <x v="8"/>
    <x v="60"/>
    <n v="9"/>
    <n v="4.3"/>
    <n v="21"/>
  </r>
  <r>
    <x v="101"/>
    <x v="5"/>
    <x v="8"/>
    <x v="60"/>
    <n v="8"/>
    <n v="5.4"/>
    <n v="26"/>
  </r>
  <r>
    <x v="102"/>
    <x v="6"/>
    <x v="8"/>
    <x v="60"/>
    <n v="5"/>
    <n v="5.5"/>
    <n v="20"/>
  </r>
  <r>
    <x v="103"/>
    <x v="7"/>
    <x v="8"/>
    <x v="60"/>
    <n v="18"/>
    <n v="5.0999999999999996"/>
    <n v="25"/>
  </r>
  <r>
    <x v="104"/>
    <x v="8"/>
    <x v="8"/>
    <x v="60"/>
    <n v="8"/>
    <n v="5"/>
    <n v="35"/>
  </r>
  <r>
    <x v="105"/>
    <x v="9"/>
    <x v="8"/>
    <x v="60"/>
    <n v="10"/>
    <n v="4.7"/>
    <n v="29"/>
  </r>
  <r>
    <x v="106"/>
    <x v="10"/>
    <x v="8"/>
    <x v="60"/>
    <n v="5"/>
    <n v="4.7"/>
    <n v="36"/>
  </r>
  <r>
    <x v="107"/>
    <x v="11"/>
    <x v="8"/>
    <x v="60"/>
    <n v="9"/>
    <n v="4.0999999999999996"/>
    <n v="52"/>
  </r>
  <r>
    <x v="108"/>
    <x v="0"/>
    <x v="9"/>
    <x v="60"/>
    <n v="5"/>
    <n v="4.2"/>
    <n v="63"/>
  </r>
  <r>
    <x v="109"/>
    <x v="1"/>
    <x v="9"/>
    <x v="60"/>
    <n v="8"/>
    <n v="4.3"/>
    <n v="33"/>
  </r>
  <r>
    <x v="110"/>
    <x v="2"/>
    <x v="9"/>
    <x v="60"/>
    <n v="13"/>
    <n v="3.8"/>
    <n v="38"/>
  </r>
  <r>
    <x v="111"/>
    <x v="3"/>
    <x v="9"/>
    <x v="60"/>
    <n v="18"/>
    <n v="3.9"/>
    <n v="15"/>
  </r>
  <r>
    <x v="112"/>
    <x v="4"/>
    <x v="9"/>
    <x v="60"/>
    <n v="3"/>
    <n v="4.2"/>
    <n v="14"/>
  </r>
  <r>
    <x v="113"/>
    <x v="5"/>
    <x v="9"/>
    <x v="60"/>
    <n v="8"/>
    <n v="3.5"/>
    <n v="11"/>
  </r>
  <r>
    <x v="114"/>
    <x v="6"/>
    <x v="9"/>
    <x v="60"/>
    <n v="14"/>
    <n v="4.2"/>
    <n v="18"/>
  </r>
  <r>
    <x v="115"/>
    <x v="7"/>
    <x v="9"/>
    <x v="60"/>
    <n v="11"/>
    <n v="4.0999999999999996"/>
    <n v="45"/>
  </r>
  <r>
    <x v="116"/>
    <x v="8"/>
    <x v="9"/>
    <x v="60"/>
    <n v="17"/>
    <n v="4.3"/>
    <n v="25"/>
  </r>
  <r>
    <x v="117"/>
    <x v="9"/>
    <x v="9"/>
    <x v="60"/>
    <n v="11"/>
    <n v="4.4000000000000004"/>
    <n v="62"/>
  </r>
  <r>
    <x v="118"/>
    <x v="10"/>
    <x v="9"/>
    <x v="60"/>
    <n v="8"/>
    <n v="3.8"/>
    <n v="12"/>
  </r>
  <r>
    <x v="119"/>
    <x v="11"/>
    <x v="9"/>
    <x v="60"/>
    <n v="16"/>
    <n v="3.7"/>
    <n v="10"/>
  </r>
  <r>
    <x v="120"/>
    <x v="0"/>
    <x v="10"/>
    <x v="60"/>
    <n v="6"/>
    <n v="3.8"/>
    <n v="25"/>
  </r>
  <r>
    <x v="121"/>
    <x v="1"/>
    <x v="10"/>
    <x v="60"/>
    <n v="5"/>
    <n v="3.6"/>
    <n v="40"/>
  </r>
  <r>
    <x v="122"/>
    <x v="2"/>
    <x v="10"/>
    <x v="60"/>
    <n v="11"/>
    <n v="3.9"/>
    <n v="11"/>
  </r>
  <r>
    <x v="123"/>
    <x v="3"/>
    <x v="10"/>
    <x v="60"/>
    <n v="19"/>
    <n v="3.7"/>
    <n v="21"/>
  </r>
  <r>
    <x v="124"/>
    <x v="4"/>
    <x v="10"/>
    <x v="60"/>
    <n v="21"/>
    <n v="3.5"/>
    <n v="22"/>
  </r>
  <r>
    <x v="125"/>
    <x v="5"/>
    <x v="10"/>
    <x v="60"/>
    <n v="21"/>
    <n v="3"/>
    <n v="10"/>
  </r>
  <r>
    <x v="126"/>
    <x v="6"/>
    <x v="10"/>
    <x v="60"/>
    <n v="20"/>
    <n v="2.8"/>
    <n v="21"/>
  </r>
  <r>
    <x v="127"/>
    <x v="7"/>
    <x v="10"/>
    <x v="60"/>
    <n v="18"/>
    <n v="3.1"/>
    <n v="14"/>
  </r>
  <r>
    <x v="128"/>
    <x v="8"/>
    <x v="10"/>
    <x v="60"/>
    <n v="16"/>
    <n v="2.8"/>
    <n v="21"/>
  </r>
  <r>
    <x v="129"/>
    <x v="9"/>
    <x v="10"/>
    <x v="60"/>
    <n v="18"/>
    <n v="2.2999999999999998"/>
    <n v="12"/>
  </r>
  <r>
    <x v="130"/>
    <x v="10"/>
    <x v="10"/>
    <x v="60"/>
    <n v="12"/>
    <n v="2.1"/>
    <n v="15"/>
  </r>
  <r>
    <x v="131"/>
    <x v="11"/>
    <x v="10"/>
    <x v="60"/>
    <n v="18"/>
    <n v="1.5"/>
    <n v="67"/>
  </r>
  <r>
    <x v="132"/>
    <x v="0"/>
    <x v="11"/>
    <x v="60"/>
    <n v="15"/>
    <n v="1.3"/>
    <n v="14"/>
  </r>
  <r>
    <x v="133"/>
    <x v="1"/>
    <x v="11"/>
    <x v="60"/>
    <n v="13"/>
    <n v="1.1000000000000001"/>
    <n v="7"/>
  </r>
  <r>
    <x v="134"/>
    <x v="2"/>
    <x v="11"/>
    <x v="60"/>
    <n v="17"/>
    <n v="1.6"/>
    <n v="13"/>
  </r>
  <r>
    <x v="135"/>
    <x v="3"/>
    <x v="11"/>
    <x v="60"/>
    <n v="12"/>
    <n v="1.7"/>
    <n v="16"/>
  </r>
  <r>
    <x v="136"/>
    <x v="4"/>
    <x v="11"/>
    <x v="60"/>
    <n v="21"/>
    <n v="1.9"/>
    <n v="13"/>
  </r>
  <r>
    <x v="137"/>
    <x v="5"/>
    <x v="11"/>
    <x v="60"/>
    <n v="15"/>
    <n v="1.8"/>
    <n v="9"/>
  </r>
  <r>
    <x v="138"/>
    <x v="6"/>
    <x v="11"/>
    <x v="60"/>
    <n v="10"/>
    <n v="2"/>
    <n v="18"/>
  </r>
  <r>
    <x v="139"/>
    <x v="7"/>
    <x v="11"/>
    <x v="60"/>
    <n v="16"/>
    <n v="2.1"/>
    <n v="8"/>
  </r>
  <r>
    <x v="140"/>
    <x v="8"/>
    <x v="11"/>
    <x v="60"/>
    <n v="13"/>
    <n v="2.1"/>
    <n v="14"/>
  </r>
  <r>
    <x v="141"/>
    <x v="9"/>
    <x v="11"/>
    <x v="60"/>
    <n v="16"/>
    <n v="1.5"/>
    <n v="13"/>
  </r>
  <r>
    <x v="142"/>
    <x v="10"/>
    <x v="11"/>
    <x v="60"/>
    <n v="15"/>
    <n v="1.2"/>
    <n v="21"/>
  </r>
  <r>
    <x v="143"/>
    <x v="11"/>
    <x v="11"/>
    <x v="60"/>
    <n v="19"/>
    <n v="1"/>
    <n v="11"/>
  </r>
  <r>
    <x v="144"/>
    <x v="0"/>
    <x v="12"/>
    <x v="60"/>
    <n v="5"/>
    <n v="1"/>
    <n v="40"/>
  </r>
  <r>
    <x v="145"/>
    <x v="1"/>
    <x v="12"/>
    <x v="60"/>
    <n v="15"/>
    <n v="1.1000000000000001"/>
    <n v="24"/>
  </r>
  <r>
    <x v="146"/>
    <x v="2"/>
    <x v="12"/>
    <x v="60"/>
    <n v="16"/>
    <n v="0.8"/>
    <n v="5"/>
  </r>
  <r>
    <x v="147"/>
    <x v="3"/>
    <x v="12"/>
    <x v="60"/>
    <n v="12"/>
    <n v="1.3"/>
    <n v="6"/>
  </r>
  <r>
    <x v="148"/>
    <x v="4"/>
    <x v="12"/>
    <x v="60"/>
    <n v="22"/>
    <n v="1.8"/>
    <n v="8"/>
  </r>
  <r>
    <x v="149"/>
    <x v="5"/>
    <x v="12"/>
    <x v="60"/>
    <n v="20"/>
    <n v="1.5"/>
    <n v="11"/>
  </r>
  <r>
    <x v="150"/>
    <x v="6"/>
    <x v="12"/>
    <x v="60"/>
    <n v="17"/>
    <n v="1.6"/>
    <n v="6"/>
  </r>
  <r>
    <x v="151"/>
    <x v="7"/>
    <x v="12"/>
    <x v="60"/>
    <n v="21"/>
    <n v="1.9"/>
    <n v="10"/>
  </r>
  <r>
    <x v="152"/>
    <x v="8"/>
    <x v="12"/>
    <x v="60"/>
    <n v="12"/>
    <n v="2.2000000000000002"/>
    <n v="29"/>
  </r>
  <r>
    <x v="153"/>
    <x v="9"/>
    <x v="12"/>
    <x v="60"/>
    <n v="10"/>
    <n v="2.1"/>
    <n v="21"/>
  </r>
  <r>
    <x v="154"/>
    <x v="10"/>
    <x v="12"/>
    <x v="60"/>
    <n v="17"/>
    <n v="1.7"/>
    <n v="12"/>
  </r>
  <r>
    <x v="155"/>
    <x v="11"/>
    <x v="12"/>
    <x v="60"/>
    <n v="19"/>
    <n v="1.7"/>
    <n v="12"/>
  </r>
  <r>
    <x v="156"/>
    <x v="0"/>
    <x v="13"/>
    <x v="60"/>
    <n v="7"/>
    <n v="1.6"/>
    <n v="11"/>
  </r>
  <r>
    <x v="157"/>
    <x v="1"/>
    <x v="13"/>
    <x v="60"/>
    <n v="13"/>
    <n v="1.2"/>
    <n v="41"/>
  </r>
  <r>
    <x v="158"/>
    <x v="2"/>
    <x v="13"/>
    <x v="60"/>
    <n v="12"/>
    <n v="1.3"/>
    <n v="29"/>
  </r>
  <r>
    <x v="159"/>
    <x v="3"/>
    <x v="13"/>
    <x v="60"/>
    <n v="15"/>
    <n v="1.1000000000000001"/>
    <n v="5"/>
  </r>
  <r>
    <x v="160"/>
    <x v="4"/>
    <x v="13"/>
    <x v="60"/>
    <n v="18"/>
    <n v="1.8"/>
    <n v="5"/>
  </r>
  <r>
    <x v="161"/>
    <x v="5"/>
    <x v="13"/>
    <x v="60"/>
    <n v="11"/>
    <n v="1.8"/>
    <n v="24"/>
  </r>
  <r>
    <x v="162"/>
    <x v="6"/>
    <x v="13"/>
    <x v="60"/>
    <n v="14"/>
    <n v="1.4"/>
    <n v="13"/>
  </r>
  <r>
    <x v="164"/>
    <x v="8"/>
    <x v="13"/>
    <x v="60"/>
    <n v="12"/>
    <n v="1.8"/>
    <n v="8"/>
  </r>
  <r>
    <x v="165"/>
    <x v="9"/>
    <x v="13"/>
    <x v="60"/>
    <n v="10"/>
    <n v="1.9"/>
    <n v="15"/>
  </r>
  <r>
    <x v="0"/>
    <x v="0"/>
    <x v="0"/>
    <x v="61"/>
    <n v="6"/>
    <n v="5.3"/>
    <n v="64"/>
  </r>
  <r>
    <x v="1"/>
    <x v="1"/>
    <x v="0"/>
    <x v="61"/>
    <n v="3"/>
    <n v="4.2"/>
    <n v="87"/>
  </r>
  <r>
    <x v="2"/>
    <x v="2"/>
    <x v="0"/>
    <x v="61"/>
    <n v="8"/>
    <n v="4.5"/>
    <n v="31"/>
  </r>
  <r>
    <x v="3"/>
    <x v="3"/>
    <x v="0"/>
    <x v="61"/>
    <n v="7"/>
    <n v="4.5999999999999996"/>
    <n v="79"/>
  </r>
  <r>
    <x v="4"/>
    <x v="4"/>
    <x v="0"/>
    <x v="61"/>
    <n v="9"/>
    <n v="5"/>
    <n v="32"/>
  </r>
  <r>
    <x v="5"/>
    <x v="5"/>
    <x v="0"/>
    <x v="61"/>
    <n v="10"/>
    <n v="4.8"/>
    <n v="54"/>
  </r>
  <r>
    <x v="6"/>
    <x v="6"/>
    <x v="0"/>
    <x v="61"/>
    <n v="14"/>
    <n v="4.7"/>
    <n v="41"/>
  </r>
  <r>
    <x v="7"/>
    <x v="7"/>
    <x v="0"/>
    <x v="61"/>
    <n v="8"/>
    <n v="5.4"/>
    <n v="47"/>
  </r>
  <r>
    <x v="8"/>
    <x v="8"/>
    <x v="0"/>
    <x v="61"/>
    <n v="5"/>
    <n v="5.2"/>
    <n v="38"/>
  </r>
  <r>
    <x v="9"/>
    <x v="9"/>
    <x v="0"/>
    <x v="61"/>
    <n v="8"/>
    <n v="5.7"/>
    <n v="28"/>
  </r>
  <r>
    <x v="10"/>
    <x v="10"/>
    <x v="0"/>
    <x v="61"/>
    <n v="8"/>
    <n v="5.5"/>
    <n v="35"/>
  </r>
  <r>
    <x v="11"/>
    <x v="11"/>
    <x v="0"/>
    <x v="61"/>
    <n v="2"/>
    <n v="4.8"/>
    <n v="53"/>
  </r>
  <r>
    <x v="12"/>
    <x v="0"/>
    <x v="1"/>
    <x v="61"/>
    <n v="9"/>
    <n v="4.9000000000000004"/>
    <n v="51"/>
  </r>
  <r>
    <x v="13"/>
    <x v="1"/>
    <x v="1"/>
    <x v="61"/>
    <n v="6"/>
    <n v="4.8"/>
    <n v="66"/>
  </r>
  <r>
    <x v="14"/>
    <x v="2"/>
    <x v="1"/>
    <x v="61"/>
    <n v="6"/>
    <n v="6.4"/>
    <n v="70"/>
  </r>
  <r>
    <x v="15"/>
    <x v="3"/>
    <x v="1"/>
    <x v="61"/>
    <n v="8"/>
    <n v="6.1"/>
    <n v="64"/>
  </r>
  <r>
    <x v="16"/>
    <x v="4"/>
    <x v="1"/>
    <x v="61"/>
    <n v="7"/>
    <n v="6.1"/>
    <n v="33"/>
  </r>
  <r>
    <x v="17"/>
    <x v="5"/>
    <x v="1"/>
    <x v="61"/>
    <n v="8"/>
    <n v="7.6"/>
    <n v="54"/>
  </r>
  <r>
    <x v="18"/>
    <x v="6"/>
    <x v="1"/>
    <x v="61"/>
    <n v="6"/>
    <n v="7.9"/>
    <n v="63"/>
  </r>
  <r>
    <x v="19"/>
    <x v="7"/>
    <x v="1"/>
    <x v="61"/>
    <n v="4"/>
    <n v="8.5"/>
    <n v="97"/>
  </r>
  <r>
    <x v="20"/>
    <x v="8"/>
    <x v="1"/>
    <x v="61"/>
    <n v="4"/>
    <n v="8"/>
    <n v="36"/>
  </r>
  <r>
    <x v="21"/>
    <x v="9"/>
    <x v="1"/>
    <x v="61"/>
    <n v="5"/>
    <n v="9"/>
    <n v="39"/>
  </r>
  <r>
    <x v="22"/>
    <x v="10"/>
    <x v="1"/>
    <x v="61"/>
    <n v="4"/>
    <n v="9"/>
    <n v="70"/>
  </r>
  <r>
    <x v="23"/>
    <x v="11"/>
    <x v="1"/>
    <x v="61"/>
    <n v="2"/>
    <n v="7.9"/>
    <n v="115"/>
  </r>
  <r>
    <x v="24"/>
    <x v="0"/>
    <x v="2"/>
    <x v="61"/>
    <n v="4"/>
    <n v="10.9"/>
    <n v="77"/>
  </r>
  <r>
    <x v="25"/>
    <x v="1"/>
    <x v="2"/>
    <x v="61"/>
    <n v="4"/>
    <n v="13.1"/>
    <n v="18"/>
  </r>
  <r>
    <x v="26"/>
    <x v="2"/>
    <x v="2"/>
    <x v="61"/>
    <n v="4"/>
    <n v="13.3"/>
    <n v="51"/>
  </r>
  <r>
    <x v="27"/>
    <x v="3"/>
    <x v="2"/>
    <x v="61"/>
    <n v="8"/>
    <n v="12.2"/>
    <n v="24"/>
  </r>
  <r>
    <x v="28"/>
    <x v="4"/>
    <x v="2"/>
    <x v="61"/>
    <n v="7"/>
    <n v="13.4"/>
    <n v="66"/>
  </r>
  <r>
    <x v="29"/>
    <x v="5"/>
    <x v="2"/>
    <x v="61"/>
    <n v="7"/>
    <n v="12"/>
    <n v="112"/>
  </r>
  <r>
    <x v="30"/>
    <x v="6"/>
    <x v="2"/>
    <x v="61"/>
    <n v="6"/>
    <n v="14.4"/>
    <n v="28"/>
  </r>
  <r>
    <x v="31"/>
    <x v="7"/>
    <x v="2"/>
    <x v="61"/>
    <n v="3"/>
    <n v="13.2"/>
    <n v="89"/>
  </r>
  <r>
    <x v="32"/>
    <x v="8"/>
    <x v="2"/>
    <x v="61"/>
    <n v="2"/>
    <n v="14.7"/>
    <n v="76"/>
  </r>
  <r>
    <x v="33"/>
    <x v="9"/>
    <x v="2"/>
    <x v="61"/>
    <n v="3"/>
    <n v="13.3"/>
    <n v="56"/>
  </r>
  <r>
    <x v="34"/>
    <x v="10"/>
    <x v="2"/>
    <x v="61"/>
    <n v="2"/>
    <n v="13.5"/>
    <n v="24"/>
  </r>
  <r>
    <x v="35"/>
    <x v="11"/>
    <x v="2"/>
    <x v="61"/>
    <n v="3"/>
    <n v="13.1"/>
    <n v="35"/>
  </r>
  <r>
    <x v="36"/>
    <x v="0"/>
    <x v="3"/>
    <x v="61"/>
    <n v="1"/>
    <n v="12"/>
    <n v="44"/>
  </r>
  <r>
    <x v="37"/>
    <x v="1"/>
    <x v="3"/>
    <x v="61"/>
    <n v="2"/>
    <n v="12.7"/>
    <n v="57"/>
  </r>
  <r>
    <x v="38"/>
    <x v="2"/>
    <x v="3"/>
    <x v="61"/>
    <n v="3"/>
    <n v="13.8"/>
    <n v="262"/>
  </r>
  <r>
    <x v="39"/>
    <x v="3"/>
    <x v="3"/>
    <x v="61"/>
    <n v="2"/>
    <n v="17.399999999999999"/>
    <n v="60"/>
  </r>
  <r>
    <x v="40"/>
    <x v="4"/>
    <x v="3"/>
    <x v="61"/>
    <n v="3"/>
    <n v="17.7"/>
    <n v="22"/>
  </r>
  <r>
    <x v="41"/>
    <x v="5"/>
    <x v="3"/>
    <x v="61"/>
    <n v="3"/>
    <n v="22.8"/>
    <n v="49"/>
  </r>
  <r>
    <x v="42"/>
    <x v="6"/>
    <x v="3"/>
    <x v="61"/>
    <n v="2"/>
    <n v="23"/>
    <n v="188"/>
  </r>
  <r>
    <x v="43"/>
    <x v="7"/>
    <x v="3"/>
    <x v="61"/>
    <n v="10"/>
    <n v="17.3"/>
    <n v="60"/>
  </r>
  <r>
    <x v="44"/>
    <x v="8"/>
    <x v="3"/>
    <x v="61"/>
    <n v="5"/>
    <n v="19.100000000000001"/>
    <n v="156"/>
  </r>
  <r>
    <x v="45"/>
    <x v="9"/>
    <x v="3"/>
    <x v="61"/>
    <n v="4"/>
    <n v="15.8"/>
    <n v="72"/>
  </r>
  <r>
    <x v="46"/>
    <x v="10"/>
    <x v="3"/>
    <x v="61"/>
    <n v="6"/>
    <n v="14"/>
    <n v="64"/>
  </r>
  <r>
    <x v="47"/>
    <x v="11"/>
    <x v="3"/>
    <x v="61"/>
    <n v="11"/>
    <n v="11.4"/>
    <n v="57"/>
  </r>
  <r>
    <x v="48"/>
    <x v="0"/>
    <x v="4"/>
    <x v="61"/>
    <n v="2"/>
    <n v="11.4"/>
    <n v="29"/>
  </r>
  <r>
    <x v="49"/>
    <x v="1"/>
    <x v="4"/>
    <x v="61"/>
    <n v="5"/>
    <n v="11.2"/>
    <n v="49"/>
  </r>
  <r>
    <x v="50"/>
    <x v="2"/>
    <x v="4"/>
    <x v="61"/>
    <n v="7"/>
    <n v="10.6"/>
    <n v="76"/>
  </r>
  <r>
    <x v="51"/>
    <x v="3"/>
    <x v="4"/>
    <x v="61"/>
    <n v="6"/>
    <n v="9.5"/>
    <n v="66"/>
  </r>
  <r>
    <x v="52"/>
    <x v="4"/>
    <x v="4"/>
    <x v="61"/>
    <n v="3"/>
    <n v="9"/>
    <n v="73"/>
  </r>
  <r>
    <x v="53"/>
    <x v="5"/>
    <x v="4"/>
    <x v="61"/>
    <n v="5"/>
    <n v="9.6"/>
    <n v="60"/>
  </r>
  <r>
    <x v="54"/>
    <x v="6"/>
    <x v="4"/>
    <x v="61"/>
    <n v="1"/>
    <n v="10.8"/>
    <n v="134"/>
  </r>
  <r>
    <x v="55"/>
    <x v="7"/>
    <x v="4"/>
    <x v="61"/>
    <n v="1"/>
    <n v="11.4"/>
    <n v="78"/>
  </r>
  <r>
    <x v="56"/>
    <x v="8"/>
    <x v="4"/>
    <x v="61"/>
    <n v="6"/>
    <n v="10.1"/>
    <n v="31"/>
  </r>
  <r>
    <x v="57"/>
    <x v="9"/>
    <x v="4"/>
    <x v="61"/>
    <n v="4"/>
    <n v="12.3"/>
    <n v="88"/>
  </r>
  <r>
    <x v="58"/>
    <x v="10"/>
    <x v="4"/>
    <x v="61"/>
    <n v="1"/>
    <n v="11.9"/>
    <n v="9"/>
  </r>
  <r>
    <x v="59"/>
    <x v="11"/>
    <x v="4"/>
    <x v="61"/>
    <n v="2"/>
    <n v="10.8"/>
    <n v="238"/>
  </r>
  <r>
    <x v="60"/>
    <x v="0"/>
    <x v="5"/>
    <x v="61"/>
    <n v="4"/>
    <n v="12.3"/>
    <n v="26"/>
  </r>
  <r>
    <x v="61"/>
    <x v="1"/>
    <x v="5"/>
    <x v="61"/>
    <n v="4"/>
    <n v="14.9"/>
    <n v="118"/>
  </r>
  <r>
    <x v="62"/>
    <x v="2"/>
    <x v="5"/>
    <x v="61"/>
    <n v="0"/>
    <n v="14.6"/>
    <m/>
  </r>
  <r>
    <x v="63"/>
    <x v="3"/>
    <x v="5"/>
    <x v="61"/>
    <n v="5"/>
    <n v="17.3"/>
    <n v="15"/>
  </r>
  <r>
    <x v="64"/>
    <x v="4"/>
    <x v="5"/>
    <x v="61"/>
    <n v="3"/>
    <n v="17.3"/>
    <n v="48"/>
  </r>
  <r>
    <x v="65"/>
    <x v="5"/>
    <x v="5"/>
    <x v="61"/>
    <n v="4"/>
    <n v="16.899999999999999"/>
    <n v="24"/>
  </r>
  <r>
    <x v="66"/>
    <x v="6"/>
    <x v="5"/>
    <x v="61"/>
    <n v="6"/>
    <n v="18"/>
    <n v="17"/>
  </r>
  <r>
    <x v="67"/>
    <x v="7"/>
    <x v="5"/>
    <x v="61"/>
    <n v="4"/>
    <n v="14.4"/>
    <n v="72"/>
  </r>
  <r>
    <x v="68"/>
    <x v="8"/>
    <x v="5"/>
    <x v="61"/>
    <n v="8"/>
    <n v="12"/>
    <n v="60"/>
  </r>
  <r>
    <x v="69"/>
    <x v="9"/>
    <x v="5"/>
    <x v="61"/>
    <n v="4"/>
    <n v="10.1"/>
    <n v="22"/>
  </r>
  <r>
    <x v="70"/>
    <x v="10"/>
    <x v="5"/>
    <x v="61"/>
    <n v="6"/>
    <n v="9.1"/>
    <n v="93"/>
  </r>
  <r>
    <x v="71"/>
    <x v="11"/>
    <x v="5"/>
    <x v="61"/>
    <n v="3"/>
    <n v="7.5"/>
    <n v="83"/>
  </r>
  <r>
    <x v="72"/>
    <x v="0"/>
    <x v="6"/>
    <x v="61"/>
    <n v="3"/>
    <n v="7.6"/>
    <n v="22"/>
  </r>
  <r>
    <x v="73"/>
    <x v="1"/>
    <x v="6"/>
    <x v="61"/>
    <n v="6"/>
    <n v="6.6"/>
    <n v="61"/>
  </r>
  <r>
    <x v="74"/>
    <x v="2"/>
    <x v="6"/>
    <x v="61"/>
    <n v="8"/>
    <n v="7.3"/>
    <n v="62"/>
  </r>
  <r>
    <x v="75"/>
    <x v="3"/>
    <x v="6"/>
    <x v="61"/>
    <n v="6"/>
    <n v="7.2"/>
    <n v="54"/>
  </r>
  <r>
    <x v="76"/>
    <x v="4"/>
    <x v="6"/>
    <x v="61"/>
    <n v="6"/>
    <n v="8.1"/>
    <n v="60"/>
  </r>
  <r>
    <x v="77"/>
    <x v="5"/>
    <x v="6"/>
    <x v="61"/>
    <n v="5"/>
    <n v="9"/>
    <n v="7"/>
  </r>
  <r>
    <x v="78"/>
    <x v="6"/>
    <x v="6"/>
    <x v="61"/>
    <n v="4"/>
    <n v="7.6"/>
    <n v="31"/>
  </r>
  <r>
    <x v="79"/>
    <x v="7"/>
    <x v="6"/>
    <x v="61"/>
    <n v="4"/>
    <n v="9.5"/>
    <n v="48"/>
  </r>
  <r>
    <x v="80"/>
    <x v="8"/>
    <x v="6"/>
    <x v="61"/>
    <n v="10"/>
    <n v="9.1"/>
    <n v="24"/>
  </r>
  <r>
    <x v="81"/>
    <x v="9"/>
    <x v="6"/>
    <x v="61"/>
    <n v="3"/>
    <n v="8.6"/>
    <n v="20"/>
  </r>
  <r>
    <x v="82"/>
    <x v="10"/>
    <x v="6"/>
    <x v="61"/>
    <n v="8"/>
    <n v="8.6999999999999993"/>
    <n v="55"/>
  </r>
  <r>
    <x v="83"/>
    <x v="11"/>
    <x v="6"/>
    <x v="61"/>
    <n v="5"/>
    <n v="8.3000000000000007"/>
    <n v="71"/>
  </r>
  <r>
    <x v="84"/>
    <x v="0"/>
    <x v="7"/>
    <x v="61"/>
    <n v="4"/>
    <n v="6.6"/>
    <n v="45"/>
  </r>
  <r>
    <x v="85"/>
    <x v="1"/>
    <x v="7"/>
    <x v="61"/>
    <n v="3"/>
    <n v="7"/>
    <n v="41"/>
  </r>
  <r>
    <x v="86"/>
    <x v="2"/>
    <x v="7"/>
    <x v="61"/>
    <n v="14"/>
    <n v="6.2"/>
    <n v="45"/>
  </r>
  <r>
    <x v="87"/>
    <x v="3"/>
    <x v="7"/>
    <x v="61"/>
    <n v="6"/>
    <n v="6.9"/>
    <n v="38"/>
  </r>
  <r>
    <x v="88"/>
    <x v="4"/>
    <x v="7"/>
    <x v="61"/>
    <n v="4"/>
    <n v="5.3"/>
    <n v="96"/>
  </r>
  <r>
    <x v="89"/>
    <x v="5"/>
    <x v="7"/>
    <x v="61"/>
    <n v="9"/>
    <n v="5.7"/>
    <n v="16"/>
  </r>
  <r>
    <x v="90"/>
    <x v="6"/>
    <x v="7"/>
    <x v="61"/>
    <n v="8"/>
    <n v="6.9"/>
    <n v="18"/>
  </r>
  <r>
    <x v="91"/>
    <x v="7"/>
    <x v="7"/>
    <x v="61"/>
    <n v="3"/>
    <n v="6.5"/>
    <n v="45"/>
  </r>
  <r>
    <x v="92"/>
    <x v="8"/>
    <x v="7"/>
    <x v="61"/>
    <n v="10"/>
    <n v="5.9"/>
    <n v="81"/>
  </r>
  <r>
    <x v="93"/>
    <x v="9"/>
    <x v="7"/>
    <x v="61"/>
    <n v="4"/>
    <n v="6.3"/>
    <n v="56"/>
  </r>
  <r>
    <x v="94"/>
    <x v="10"/>
    <x v="7"/>
    <x v="61"/>
    <n v="8"/>
    <n v="5.3"/>
    <n v="18"/>
  </r>
  <r>
    <x v="95"/>
    <x v="11"/>
    <x v="7"/>
    <x v="61"/>
    <n v="10"/>
    <n v="4.2"/>
    <n v="48"/>
  </r>
  <r>
    <x v="96"/>
    <x v="0"/>
    <x v="8"/>
    <x v="61"/>
    <n v="3"/>
    <n v="4.2"/>
    <n v="63"/>
  </r>
  <r>
    <x v="97"/>
    <x v="1"/>
    <x v="8"/>
    <x v="61"/>
    <n v="2"/>
    <n v="4.5"/>
    <n v="93"/>
  </r>
  <r>
    <x v="98"/>
    <x v="2"/>
    <x v="8"/>
    <x v="61"/>
    <n v="6"/>
    <n v="5.3"/>
    <n v="26"/>
  </r>
  <r>
    <x v="99"/>
    <x v="3"/>
    <x v="8"/>
    <x v="61"/>
    <n v="6"/>
    <n v="5.3"/>
    <n v="44"/>
  </r>
  <r>
    <x v="100"/>
    <x v="4"/>
    <x v="8"/>
    <x v="61"/>
    <n v="7"/>
    <n v="5"/>
    <n v="18"/>
  </r>
  <r>
    <x v="101"/>
    <x v="5"/>
    <x v="8"/>
    <x v="61"/>
    <n v="8"/>
    <n v="4.9000000000000004"/>
    <n v="37"/>
  </r>
  <r>
    <x v="102"/>
    <x v="6"/>
    <x v="8"/>
    <x v="61"/>
    <n v="8"/>
    <n v="5.9"/>
    <n v="9"/>
  </r>
  <r>
    <x v="103"/>
    <x v="7"/>
    <x v="8"/>
    <x v="61"/>
    <n v="7"/>
    <n v="6.1"/>
    <n v="14"/>
  </r>
  <r>
    <x v="104"/>
    <x v="8"/>
    <x v="8"/>
    <x v="61"/>
    <n v="6"/>
    <n v="6"/>
    <n v="37"/>
  </r>
  <r>
    <x v="105"/>
    <x v="9"/>
    <x v="8"/>
    <x v="61"/>
    <n v="6"/>
    <n v="6.1"/>
    <n v="17"/>
  </r>
  <r>
    <x v="106"/>
    <x v="10"/>
    <x v="8"/>
    <x v="61"/>
    <n v="11"/>
    <n v="7.1"/>
    <n v="57"/>
  </r>
  <r>
    <x v="107"/>
    <x v="11"/>
    <x v="8"/>
    <x v="61"/>
    <n v="9"/>
    <n v="4.4000000000000004"/>
    <n v="27"/>
  </r>
  <r>
    <x v="108"/>
    <x v="0"/>
    <x v="9"/>
    <x v="61"/>
    <n v="5"/>
    <n v="4.9000000000000004"/>
    <n v="10"/>
  </r>
  <r>
    <x v="109"/>
    <x v="1"/>
    <x v="9"/>
    <x v="61"/>
    <n v="11"/>
    <n v="3.8"/>
    <n v="26"/>
  </r>
  <r>
    <x v="110"/>
    <x v="2"/>
    <x v="9"/>
    <x v="61"/>
    <n v="6"/>
    <n v="4"/>
    <n v="88"/>
  </r>
  <r>
    <x v="111"/>
    <x v="3"/>
    <x v="9"/>
    <x v="61"/>
    <n v="6"/>
    <n v="3.6"/>
    <n v="27"/>
  </r>
  <r>
    <x v="112"/>
    <x v="4"/>
    <x v="9"/>
    <x v="61"/>
    <n v="8"/>
    <n v="3.4"/>
    <n v="19"/>
  </r>
  <r>
    <x v="113"/>
    <x v="5"/>
    <x v="9"/>
    <x v="61"/>
    <n v="12"/>
    <n v="2.8"/>
    <n v="36"/>
  </r>
  <r>
    <x v="114"/>
    <x v="6"/>
    <x v="9"/>
    <x v="61"/>
    <n v="8"/>
    <n v="2.8"/>
    <n v="18"/>
  </r>
  <r>
    <x v="115"/>
    <x v="7"/>
    <x v="9"/>
    <x v="61"/>
    <n v="7"/>
    <n v="2.7"/>
    <n v="16"/>
  </r>
  <r>
    <x v="116"/>
    <x v="8"/>
    <x v="9"/>
    <x v="61"/>
    <n v="7"/>
    <n v="2.8"/>
    <n v="15"/>
  </r>
  <r>
    <x v="117"/>
    <x v="9"/>
    <x v="9"/>
    <x v="61"/>
    <n v="7"/>
    <n v="2.7"/>
    <n v="34"/>
  </r>
  <r>
    <x v="118"/>
    <x v="10"/>
    <x v="9"/>
    <x v="61"/>
    <n v="8"/>
    <n v="2.6"/>
    <n v="12"/>
  </r>
  <r>
    <x v="119"/>
    <x v="11"/>
    <x v="9"/>
    <x v="61"/>
    <n v="9"/>
    <n v="2.4"/>
    <n v="36"/>
  </r>
  <r>
    <x v="120"/>
    <x v="0"/>
    <x v="10"/>
    <x v="61"/>
    <n v="5"/>
    <n v="2.2999999999999998"/>
    <n v="48"/>
  </r>
  <r>
    <x v="121"/>
    <x v="1"/>
    <x v="10"/>
    <x v="61"/>
    <n v="6"/>
    <n v="2.2000000000000002"/>
    <n v="57"/>
  </r>
  <r>
    <x v="122"/>
    <x v="2"/>
    <x v="10"/>
    <x v="61"/>
    <n v="6"/>
    <n v="1.8"/>
    <n v="31"/>
  </r>
  <r>
    <x v="123"/>
    <x v="3"/>
    <x v="10"/>
    <x v="61"/>
    <n v="13"/>
    <n v="1.7"/>
    <n v="14"/>
  </r>
  <r>
    <x v="124"/>
    <x v="4"/>
    <x v="10"/>
    <x v="61"/>
    <n v="9"/>
    <n v="1.9"/>
    <n v="4"/>
  </r>
  <r>
    <x v="125"/>
    <x v="5"/>
    <x v="10"/>
    <x v="61"/>
    <n v="9"/>
    <n v="1.6"/>
    <n v="10"/>
  </r>
  <r>
    <x v="126"/>
    <x v="6"/>
    <x v="10"/>
    <x v="61"/>
    <n v="9"/>
    <n v="2.1"/>
    <n v="15"/>
  </r>
  <r>
    <x v="127"/>
    <x v="7"/>
    <x v="10"/>
    <x v="61"/>
    <n v="8"/>
    <n v="1.4"/>
    <n v="11"/>
  </r>
  <r>
    <x v="128"/>
    <x v="8"/>
    <x v="10"/>
    <x v="61"/>
    <n v="10"/>
    <n v="2"/>
    <n v="18"/>
  </r>
  <r>
    <x v="129"/>
    <x v="9"/>
    <x v="10"/>
    <x v="61"/>
    <n v="5"/>
    <n v="2"/>
    <n v="12"/>
  </r>
  <r>
    <x v="130"/>
    <x v="10"/>
    <x v="10"/>
    <x v="61"/>
    <n v="6"/>
    <n v="2.2000000000000002"/>
    <n v="19"/>
  </r>
  <r>
    <x v="131"/>
    <x v="11"/>
    <x v="10"/>
    <x v="61"/>
    <n v="5"/>
    <n v="2.2999999999999998"/>
    <n v="20"/>
  </r>
  <r>
    <x v="132"/>
    <x v="0"/>
    <x v="11"/>
    <x v="61"/>
    <n v="8"/>
    <n v="2.2999999999999998"/>
    <n v="25"/>
  </r>
  <r>
    <x v="133"/>
    <x v="1"/>
    <x v="11"/>
    <x v="61"/>
    <n v="5"/>
    <n v="1.2"/>
    <n v="34"/>
  </r>
  <r>
    <x v="134"/>
    <x v="2"/>
    <x v="11"/>
    <x v="61"/>
    <n v="9"/>
    <n v="2.2000000000000002"/>
    <n v="12"/>
  </r>
  <r>
    <x v="135"/>
    <x v="3"/>
    <x v="11"/>
    <x v="61"/>
    <n v="7"/>
    <n v="2.6"/>
    <n v="8"/>
  </r>
  <r>
    <x v="136"/>
    <x v="4"/>
    <x v="11"/>
    <x v="61"/>
    <n v="11"/>
    <n v="2.4"/>
    <n v="10"/>
  </r>
  <r>
    <x v="137"/>
    <x v="5"/>
    <x v="11"/>
    <x v="61"/>
    <n v="7"/>
    <n v="3.5"/>
    <n v="5"/>
  </r>
  <r>
    <x v="138"/>
    <x v="6"/>
    <x v="11"/>
    <x v="61"/>
    <n v="11"/>
    <n v="2.5"/>
    <n v="7"/>
  </r>
  <r>
    <x v="139"/>
    <x v="7"/>
    <x v="11"/>
    <x v="61"/>
    <n v="9"/>
    <n v="3.5"/>
    <n v="14"/>
  </r>
  <r>
    <x v="140"/>
    <x v="8"/>
    <x v="11"/>
    <x v="61"/>
    <n v="3"/>
    <n v="2.6"/>
    <n v="41"/>
  </r>
  <r>
    <x v="141"/>
    <x v="9"/>
    <x v="11"/>
    <x v="61"/>
    <n v="18"/>
    <n v="2.9"/>
    <n v="6"/>
  </r>
  <r>
    <x v="142"/>
    <x v="10"/>
    <x v="11"/>
    <x v="61"/>
    <n v="6"/>
    <n v="2.2999999999999998"/>
    <n v="25"/>
  </r>
  <r>
    <x v="143"/>
    <x v="11"/>
    <x v="11"/>
    <x v="61"/>
    <n v="10"/>
    <n v="2.2000000000000002"/>
    <n v="33"/>
  </r>
  <r>
    <x v="144"/>
    <x v="0"/>
    <x v="12"/>
    <x v="61"/>
    <n v="6"/>
    <n v="2.2999999999999998"/>
    <n v="5"/>
  </r>
  <r>
    <x v="145"/>
    <x v="1"/>
    <x v="12"/>
    <x v="61"/>
    <n v="6"/>
    <n v="2.2000000000000002"/>
    <n v="31"/>
  </r>
  <r>
    <x v="146"/>
    <x v="2"/>
    <x v="12"/>
    <x v="61"/>
    <n v="8"/>
    <n v="1.9"/>
    <n v="42"/>
  </r>
  <r>
    <x v="147"/>
    <x v="3"/>
    <x v="12"/>
    <x v="61"/>
    <n v="8"/>
    <n v="3"/>
    <n v="77"/>
  </r>
  <r>
    <x v="148"/>
    <x v="4"/>
    <x v="12"/>
    <x v="61"/>
    <n v="10"/>
    <n v="2.2999999999999998"/>
    <n v="6"/>
  </r>
  <r>
    <x v="149"/>
    <x v="5"/>
    <x v="12"/>
    <x v="61"/>
    <n v="19"/>
    <n v="1.9"/>
    <n v="7"/>
  </r>
  <r>
    <x v="150"/>
    <x v="6"/>
    <x v="12"/>
    <x v="61"/>
    <n v="8"/>
    <n v="2.7"/>
    <n v="7"/>
  </r>
  <r>
    <x v="151"/>
    <x v="7"/>
    <x v="12"/>
    <x v="61"/>
    <n v="10"/>
    <n v="2.8"/>
    <n v="6"/>
  </r>
  <r>
    <x v="152"/>
    <x v="8"/>
    <x v="12"/>
    <x v="61"/>
    <n v="8"/>
    <n v="2.9"/>
    <n v="23"/>
  </r>
  <r>
    <x v="153"/>
    <x v="9"/>
    <x v="12"/>
    <x v="61"/>
    <n v="11"/>
    <n v="2.9"/>
    <n v="34"/>
  </r>
  <r>
    <x v="154"/>
    <x v="10"/>
    <x v="12"/>
    <x v="61"/>
    <n v="7"/>
    <n v="2.9"/>
    <n v="12"/>
  </r>
  <r>
    <x v="155"/>
    <x v="11"/>
    <x v="12"/>
    <x v="61"/>
    <n v="8"/>
    <n v="2.2000000000000002"/>
    <n v="66"/>
  </r>
  <r>
    <x v="156"/>
    <x v="0"/>
    <x v="13"/>
    <x v="61"/>
    <n v="4"/>
    <n v="2.1"/>
    <n v="34"/>
  </r>
  <r>
    <x v="157"/>
    <x v="1"/>
    <x v="13"/>
    <x v="61"/>
    <n v="1"/>
    <n v="2.5"/>
    <n v="2"/>
  </r>
  <r>
    <x v="158"/>
    <x v="2"/>
    <x v="13"/>
    <x v="61"/>
    <n v="8"/>
    <n v="2.5"/>
    <n v="7"/>
  </r>
  <r>
    <x v="159"/>
    <x v="3"/>
    <x v="13"/>
    <x v="61"/>
    <n v="11"/>
    <n v="2.2000000000000002"/>
    <n v="6"/>
  </r>
  <r>
    <x v="160"/>
    <x v="4"/>
    <x v="13"/>
    <x v="61"/>
    <n v="14"/>
    <n v="2.6"/>
    <n v="11"/>
  </r>
  <r>
    <x v="161"/>
    <x v="5"/>
    <x v="13"/>
    <x v="61"/>
    <n v="13"/>
    <n v="2.5"/>
    <n v="7"/>
  </r>
  <r>
    <x v="162"/>
    <x v="6"/>
    <x v="13"/>
    <x v="61"/>
    <n v="14"/>
    <n v="2.5"/>
    <n v="20"/>
  </r>
  <r>
    <x v="164"/>
    <x v="8"/>
    <x v="13"/>
    <x v="61"/>
    <n v="9"/>
    <n v="2.4"/>
    <n v="8"/>
  </r>
  <r>
    <x v="165"/>
    <x v="9"/>
    <x v="13"/>
    <x v="61"/>
    <n v="15"/>
    <n v="1.9"/>
    <n v="11"/>
  </r>
  <r>
    <x v="0"/>
    <x v="0"/>
    <x v="0"/>
    <x v="62"/>
    <n v="5"/>
    <n v="2.6"/>
    <n v="23"/>
  </r>
  <r>
    <x v="1"/>
    <x v="1"/>
    <x v="0"/>
    <x v="62"/>
    <n v="5"/>
    <n v="2.7"/>
    <n v="29"/>
  </r>
  <r>
    <x v="2"/>
    <x v="2"/>
    <x v="0"/>
    <x v="62"/>
    <n v="6"/>
    <n v="1.9"/>
    <n v="24"/>
  </r>
  <r>
    <x v="3"/>
    <x v="3"/>
    <x v="0"/>
    <x v="62"/>
    <n v="4"/>
    <n v="2.2999999999999998"/>
    <n v="41"/>
  </r>
  <r>
    <x v="4"/>
    <x v="4"/>
    <x v="0"/>
    <x v="62"/>
    <n v="7"/>
    <n v="3.3"/>
    <n v="91"/>
  </r>
  <r>
    <x v="5"/>
    <x v="5"/>
    <x v="0"/>
    <x v="62"/>
    <n v="12"/>
    <n v="3.7"/>
    <n v="43"/>
  </r>
  <r>
    <x v="6"/>
    <x v="6"/>
    <x v="0"/>
    <x v="62"/>
    <n v="7"/>
    <n v="5.3"/>
    <n v="19"/>
  </r>
  <r>
    <x v="7"/>
    <x v="7"/>
    <x v="0"/>
    <x v="62"/>
    <n v="10"/>
    <n v="5.6"/>
    <n v="36"/>
  </r>
  <r>
    <x v="8"/>
    <x v="8"/>
    <x v="0"/>
    <x v="62"/>
    <n v="11"/>
    <n v="5.9"/>
    <n v="24"/>
  </r>
  <r>
    <x v="9"/>
    <x v="9"/>
    <x v="0"/>
    <x v="62"/>
    <n v="10"/>
    <n v="5.8"/>
    <n v="36"/>
  </r>
  <r>
    <x v="10"/>
    <x v="10"/>
    <x v="0"/>
    <x v="62"/>
    <n v="6"/>
    <n v="5.2"/>
    <n v="44"/>
  </r>
  <r>
    <x v="11"/>
    <x v="11"/>
    <x v="0"/>
    <x v="62"/>
    <n v="8"/>
    <n v="4.2"/>
    <n v="50"/>
  </r>
  <r>
    <x v="12"/>
    <x v="0"/>
    <x v="1"/>
    <x v="62"/>
    <n v="4"/>
    <n v="5.3"/>
    <n v="62"/>
  </r>
  <r>
    <x v="13"/>
    <x v="1"/>
    <x v="1"/>
    <x v="62"/>
    <n v="4"/>
    <n v="4.7"/>
    <n v="73"/>
  </r>
  <r>
    <x v="14"/>
    <x v="2"/>
    <x v="1"/>
    <x v="62"/>
    <n v="5"/>
    <n v="5.3"/>
    <n v="43"/>
  </r>
  <r>
    <x v="15"/>
    <x v="3"/>
    <x v="1"/>
    <x v="62"/>
    <n v="4"/>
    <n v="5.2"/>
    <n v="51"/>
  </r>
  <r>
    <x v="16"/>
    <x v="4"/>
    <x v="1"/>
    <x v="62"/>
    <n v="10"/>
    <n v="5.8"/>
    <n v="79"/>
  </r>
  <r>
    <x v="17"/>
    <x v="5"/>
    <x v="1"/>
    <x v="62"/>
    <n v="4"/>
    <n v="6.8"/>
    <n v="22"/>
  </r>
  <r>
    <x v="18"/>
    <x v="6"/>
    <x v="1"/>
    <x v="62"/>
    <n v="9"/>
    <n v="5.5"/>
    <n v="48"/>
  </r>
  <r>
    <x v="19"/>
    <x v="7"/>
    <x v="1"/>
    <x v="62"/>
    <n v="9"/>
    <n v="6.9"/>
    <n v="81"/>
  </r>
  <r>
    <x v="20"/>
    <x v="8"/>
    <x v="1"/>
    <x v="62"/>
    <n v="3"/>
    <n v="7.6"/>
    <n v="48"/>
  </r>
  <r>
    <x v="21"/>
    <x v="9"/>
    <x v="1"/>
    <x v="62"/>
    <n v="3"/>
    <n v="7.6"/>
    <n v="40"/>
  </r>
  <r>
    <x v="22"/>
    <x v="10"/>
    <x v="1"/>
    <x v="62"/>
    <n v="4"/>
    <n v="8"/>
    <n v="52"/>
  </r>
  <r>
    <x v="23"/>
    <x v="11"/>
    <x v="1"/>
    <x v="62"/>
    <n v="4"/>
    <n v="6.9"/>
    <n v="67"/>
  </r>
  <r>
    <x v="24"/>
    <x v="0"/>
    <x v="2"/>
    <x v="62"/>
    <n v="2"/>
    <n v="8.5"/>
    <n v="150"/>
  </r>
  <r>
    <x v="25"/>
    <x v="1"/>
    <x v="2"/>
    <x v="62"/>
    <n v="0"/>
    <n v="8.8000000000000007"/>
    <m/>
  </r>
  <r>
    <x v="26"/>
    <x v="2"/>
    <x v="2"/>
    <x v="62"/>
    <n v="4"/>
    <n v="10.199999999999999"/>
    <n v="75"/>
  </r>
  <r>
    <x v="27"/>
    <x v="3"/>
    <x v="2"/>
    <x v="62"/>
    <n v="3"/>
    <n v="12.7"/>
    <n v="29"/>
  </r>
  <r>
    <x v="28"/>
    <x v="4"/>
    <x v="2"/>
    <x v="62"/>
    <n v="4"/>
    <n v="15.3"/>
    <n v="51"/>
  </r>
  <r>
    <x v="29"/>
    <x v="5"/>
    <x v="2"/>
    <x v="62"/>
    <n v="3"/>
    <n v="14.4"/>
    <n v="54"/>
  </r>
  <r>
    <x v="30"/>
    <x v="6"/>
    <x v="2"/>
    <x v="62"/>
    <n v="4"/>
    <n v="17.600000000000001"/>
    <n v="75"/>
  </r>
  <r>
    <x v="31"/>
    <x v="7"/>
    <x v="2"/>
    <x v="62"/>
    <n v="2"/>
    <n v="17.100000000000001"/>
    <n v="62"/>
  </r>
  <r>
    <x v="32"/>
    <x v="8"/>
    <x v="2"/>
    <x v="62"/>
    <n v="8"/>
    <n v="16.399999999999999"/>
    <n v="69"/>
  </r>
  <r>
    <x v="33"/>
    <x v="9"/>
    <x v="2"/>
    <x v="62"/>
    <n v="3"/>
    <n v="17"/>
    <n v="124"/>
  </r>
  <r>
    <x v="34"/>
    <x v="10"/>
    <x v="2"/>
    <x v="62"/>
    <n v="2"/>
    <n v="14.9"/>
    <n v="155"/>
  </r>
  <r>
    <x v="35"/>
    <x v="11"/>
    <x v="2"/>
    <x v="62"/>
    <n v="2"/>
    <n v="12"/>
    <n v="64"/>
  </r>
  <r>
    <x v="36"/>
    <x v="0"/>
    <x v="3"/>
    <x v="62"/>
    <n v="6"/>
    <n v="12.3"/>
    <n v="67"/>
  </r>
  <r>
    <x v="37"/>
    <x v="1"/>
    <x v="3"/>
    <x v="62"/>
    <n v="3"/>
    <n v="15"/>
    <n v="190"/>
  </r>
  <r>
    <x v="38"/>
    <x v="2"/>
    <x v="3"/>
    <x v="62"/>
    <n v="2"/>
    <n v="10.9"/>
    <n v="137"/>
  </r>
  <r>
    <x v="39"/>
    <x v="3"/>
    <x v="3"/>
    <x v="62"/>
    <n v="8"/>
    <n v="11.8"/>
    <n v="39"/>
  </r>
  <r>
    <x v="40"/>
    <x v="4"/>
    <x v="3"/>
    <x v="62"/>
    <n v="7"/>
    <n v="11.2"/>
    <n v="35"/>
  </r>
  <r>
    <x v="41"/>
    <x v="5"/>
    <x v="3"/>
    <x v="62"/>
    <n v="6"/>
    <n v="10.8"/>
    <n v="82"/>
  </r>
  <r>
    <x v="42"/>
    <x v="6"/>
    <x v="3"/>
    <x v="62"/>
    <n v="11"/>
    <n v="12.6"/>
    <n v="99"/>
  </r>
  <r>
    <x v="43"/>
    <x v="7"/>
    <x v="3"/>
    <x v="62"/>
    <n v="6"/>
    <n v="9.9"/>
    <n v="78"/>
  </r>
  <r>
    <x v="44"/>
    <x v="8"/>
    <x v="3"/>
    <x v="62"/>
    <n v="9"/>
    <n v="8.8000000000000007"/>
    <n v="61"/>
  </r>
  <r>
    <x v="45"/>
    <x v="9"/>
    <x v="3"/>
    <x v="62"/>
    <n v="3"/>
    <n v="7.3"/>
    <n v="13"/>
  </r>
  <r>
    <x v="46"/>
    <x v="10"/>
    <x v="3"/>
    <x v="62"/>
    <n v="3"/>
    <n v="7.5"/>
    <n v="83"/>
  </r>
  <r>
    <x v="47"/>
    <x v="11"/>
    <x v="3"/>
    <x v="62"/>
    <n v="4"/>
    <n v="7.3"/>
    <n v="47"/>
  </r>
  <r>
    <x v="48"/>
    <x v="0"/>
    <x v="4"/>
    <x v="62"/>
    <n v="4"/>
    <n v="7.5"/>
    <n v="54"/>
  </r>
  <r>
    <x v="49"/>
    <x v="1"/>
    <x v="4"/>
    <x v="62"/>
    <n v="2"/>
    <n v="6.7"/>
    <n v="146"/>
  </r>
  <r>
    <x v="50"/>
    <x v="2"/>
    <x v="4"/>
    <x v="62"/>
    <n v="1"/>
    <n v="8.3000000000000007"/>
    <n v="207"/>
  </r>
  <r>
    <x v="51"/>
    <x v="3"/>
    <x v="4"/>
    <x v="62"/>
    <n v="7"/>
    <n v="8.1"/>
    <n v="129"/>
  </r>
  <r>
    <x v="52"/>
    <x v="4"/>
    <x v="4"/>
    <x v="62"/>
    <n v="7"/>
    <n v="9.5"/>
    <n v="16"/>
  </r>
  <r>
    <x v="53"/>
    <x v="5"/>
    <x v="4"/>
    <x v="62"/>
    <n v="4"/>
    <n v="8.8000000000000007"/>
    <n v="284"/>
  </r>
  <r>
    <x v="54"/>
    <x v="6"/>
    <x v="4"/>
    <x v="62"/>
    <n v="7"/>
    <n v="8.1"/>
    <n v="63"/>
  </r>
  <r>
    <x v="55"/>
    <x v="7"/>
    <x v="4"/>
    <x v="62"/>
    <n v="5"/>
    <n v="10.1"/>
    <n v="76"/>
  </r>
  <r>
    <x v="56"/>
    <x v="8"/>
    <x v="4"/>
    <x v="62"/>
    <n v="6"/>
    <n v="10.1"/>
    <n v="81"/>
  </r>
  <r>
    <x v="57"/>
    <x v="9"/>
    <x v="4"/>
    <x v="62"/>
    <n v="1"/>
    <n v="9.3000000000000007"/>
    <n v="27"/>
  </r>
  <r>
    <x v="58"/>
    <x v="10"/>
    <x v="4"/>
    <x v="62"/>
    <n v="4"/>
    <n v="9.6"/>
    <n v="31"/>
  </r>
  <r>
    <x v="59"/>
    <x v="11"/>
    <x v="4"/>
    <x v="62"/>
    <n v="5"/>
    <n v="9.4"/>
    <n v="12"/>
  </r>
  <r>
    <x v="60"/>
    <x v="0"/>
    <x v="5"/>
    <x v="62"/>
    <n v="3"/>
    <n v="9.4"/>
    <n v="69"/>
  </r>
  <r>
    <x v="61"/>
    <x v="1"/>
    <x v="5"/>
    <x v="62"/>
    <n v="3"/>
    <n v="8.6"/>
    <n v="14"/>
  </r>
  <r>
    <x v="62"/>
    <x v="2"/>
    <x v="5"/>
    <x v="62"/>
    <n v="5"/>
    <n v="9.8000000000000007"/>
    <n v="128"/>
  </r>
  <r>
    <x v="63"/>
    <x v="3"/>
    <x v="5"/>
    <x v="62"/>
    <n v="5"/>
    <n v="9.9"/>
    <n v="17"/>
  </r>
  <r>
    <x v="64"/>
    <x v="4"/>
    <x v="5"/>
    <x v="62"/>
    <n v="5"/>
    <n v="9.6999999999999993"/>
    <n v="16"/>
  </r>
  <r>
    <x v="65"/>
    <x v="5"/>
    <x v="5"/>
    <x v="62"/>
    <n v="4"/>
    <n v="9.8000000000000007"/>
    <n v="45"/>
  </r>
  <r>
    <x v="66"/>
    <x v="6"/>
    <x v="5"/>
    <x v="62"/>
    <n v="5"/>
    <n v="8.1"/>
    <n v="53"/>
  </r>
  <r>
    <x v="67"/>
    <x v="7"/>
    <x v="5"/>
    <x v="62"/>
    <n v="4"/>
    <n v="8.6"/>
    <n v="67"/>
  </r>
  <r>
    <x v="68"/>
    <x v="8"/>
    <x v="5"/>
    <x v="62"/>
    <n v="8"/>
    <n v="9.1999999999999993"/>
    <n v="40"/>
  </r>
  <r>
    <x v="69"/>
    <x v="9"/>
    <x v="5"/>
    <x v="62"/>
    <n v="4"/>
    <n v="8.9"/>
    <n v="111"/>
  </r>
  <r>
    <x v="70"/>
    <x v="10"/>
    <x v="5"/>
    <x v="62"/>
    <n v="4"/>
    <n v="7.7"/>
    <n v="100"/>
  </r>
  <r>
    <x v="71"/>
    <x v="11"/>
    <x v="5"/>
    <x v="62"/>
    <n v="6"/>
    <n v="8"/>
    <n v="30"/>
  </r>
  <r>
    <x v="72"/>
    <x v="0"/>
    <x v="6"/>
    <x v="62"/>
    <n v="1"/>
    <n v="7.5"/>
    <n v="16"/>
  </r>
  <r>
    <x v="73"/>
    <x v="1"/>
    <x v="6"/>
    <x v="62"/>
    <n v="2"/>
    <n v="7.4"/>
    <n v="41"/>
  </r>
  <r>
    <x v="74"/>
    <x v="2"/>
    <x v="6"/>
    <x v="62"/>
    <n v="3"/>
    <n v="4.3"/>
    <n v="156"/>
  </r>
  <r>
    <x v="75"/>
    <x v="3"/>
    <x v="6"/>
    <x v="62"/>
    <n v="9"/>
    <n v="5.9"/>
    <n v="24"/>
  </r>
  <r>
    <x v="76"/>
    <x v="4"/>
    <x v="6"/>
    <x v="62"/>
    <n v="6"/>
    <n v="5.9"/>
    <n v="61"/>
  </r>
  <r>
    <x v="77"/>
    <x v="5"/>
    <x v="6"/>
    <x v="62"/>
    <n v="11"/>
    <n v="5.3"/>
    <n v="36"/>
  </r>
  <r>
    <x v="78"/>
    <x v="6"/>
    <x v="6"/>
    <x v="62"/>
    <n v="6"/>
    <n v="5.3"/>
    <n v="45"/>
  </r>
  <r>
    <x v="79"/>
    <x v="7"/>
    <x v="6"/>
    <x v="62"/>
    <n v="8"/>
    <n v="4.8"/>
    <n v="30"/>
  </r>
  <r>
    <x v="80"/>
    <x v="8"/>
    <x v="6"/>
    <x v="62"/>
    <n v="6"/>
    <n v="4.5999999999999996"/>
    <n v="16"/>
  </r>
  <r>
    <x v="81"/>
    <x v="9"/>
    <x v="6"/>
    <x v="62"/>
    <n v="3"/>
    <n v="4.5"/>
    <n v="51"/>
  </r>
  <r>
    <x v="82"/>
    <x v="10"/>
    <x v="6"/>
    <x v="62"/>
    <n v="3"/>
    <n v="4.8"/>
    <n v="97"/>
  </r>
  <r>
    <x v="83"/>
    <x v="11"/>
    <x v="6"/>
    <x v="62"/>
    <n v="5"/>
    <n v="4.3"/>
    <n v="56"/>
  </r>
  <r>
    <x v="84"/>
    <x v="0"/>
    <x v="7"/>
    <x v="62"/>
    <n v="4"/>
    <n v="4.5999999999999996"/>
    <n v="85"/>
  </r>
  <r>
    <x v="85"/>
    <x v="1"/>
    <x v="7"/>
    <x v="62"/>
    <n v="2"/>
    <n v="6.1"/>
    <n v="191"/>
  </r>
  <r>
    <x v="86"/>
    <x v="2"/>
    <x v="7"/>
    <x v="62"/>
    <n v="2"/>
    <n v="5.5"/>
    <n v="1"/>
  </r>
  <r>
    <x v="87"/>
    <x v="3"/>
    <x v="7"/>
    <x v="62"/>
    <n v="8"/>
    <n v="5.4"/>
    <n v="11"/>
  </r>
  <r>
    <x v="88"/>
    <x v="4"/>
    <x v="7"/>
    <x v="62"/>
    <n v="14"/>
    <n v="5.9"/>
    <n v="24"/>
  </r>
  <r>
    <x v="89"/>
    <x v="5"/>
    <x v="7"/>
    <x v="62"/>
    <n v="10"/>
    <n v="6.6"/>
    <n v="7"/>
  </r>
  <r>
    <x v="90"/>
    <x v="6"/>
    <x v="7"/>
    <x v="62"/>
    <n v="7"/>
    <n v="6.5"/>
    <n v="21"/>
  </r>
  <r>
    <x v="91"/>
    <x v="7"/>
    <x v="7"/>
    <x v="62"/>
    <n v="9"/>
    <n v="6.1"/>
    <n v="40"/>
  </r>
  <r>
    <x v="92"/>
    <x v="8"/>
    <x v="7"/>
    <x v="62"/>
    <n v="9"/>
    <n v="6.1"/>
    <n v="69"/>
  </r>
  <r>
    <x v="93"/>
    <x v="9"/>
    <x v="7"/>
    <x v="62"/>
    <n v="3"/>
    <n v="5"/>
    <n v="9"/>
  </r>
  <r>
    <x v="94"/>
    <x v="10"/>
    <x v="7"/>
    <x v="62"/>
    <n v="4"/>
    <n v="4.8"/>
    <n v="66"/>
  </r>
  <r>
    <x v="95"/>
    <x v="11"/>
    <x v="7"/>
    <x v="62"/>
    <n v="7"/>
    <n v="3.6"/>
    <n v="23"/>
  </r>
  <r>
    <x v="96"/>
    <x v="0"/>
    <x v="8"/>
    <x v="62"/>
    <n v="5"/>
    <n v="3.3"/>
    <n v="20"/>
  </r>
  <r>
    <x v="97"/>
    <x v="1"/>
    <x v="8"/>
    <x v="62"/>
    <n v="6"/>
    <n v="3.7"/>
    <n v="26"/>
  </r>
  <r>
    <x v="98"/>
    <x v="2"/>
    <x v="8"/>
    <x v="62"/>
    <n v="3"/>
    <n v="4.3"/>
    <n v="42"/>
  </r>
  <r>
    <x v="99"/>
    <x v="3"/>
    <x v="8"/>
    <x v="62"/>
    <n v="6"/>
    <n v="5.3"/>
    <n v="11"/>
  </r>
  <r>
    <x v="100"/>
    <x v="4"/>
    <x v="8"/>
    <x v="62"/>
    <n v="8"/>
    <n v="5.2"/>
    <n v="26"/>
  </r>
  <r>
    <x v="101"/>
    <x v="5"/>
    <x v="8"/>
    <x v="62"/>
    <n v="8"/>
    <n v="4.0999999999999996"/>
    <n v="20"/>
  </r>
  <r>
    <x v="102"/>
    <x v="6"/>
    <x v="8"/>
    <x v="62"/>
    <n v="9"/>
    <n v="4.8"/>
    <n v="24"/>
  </r>
  <r>
    <x v="103"/>
    <x v="7"/>
    <x v="8"/>
    <x v="62"/>
    <n v="8"/>
    <n v="3.9"/>
    <n v="19"/>
  </r>
  <r>
    <x v="104"/>
    <x v="8"/>
    <x v="8"/>
    <x v="62"/>
    <n v="11"/>
    <n v="4.4000000000000004"/>
    <n v="40"/>
  </r>
  <r>
    <x v="105"/>
    <x v="9"/>
    <x v="8"/>
    <x v="62"/>
    <n v="7"/>
    <n v="3.3"/>
    <n v="96"/>
  </r>
  <r>
    <x v="106"/>
    <x v="10"/>
    <x v="8"/>
    <x v="62"/>
    <n v="5"/>
    <n v="3.6"/>
    <n v="21"/>
  </r>
  <r>
    <x v="107"/>
    <x v="11"/>
    <x v="8"/>
    <x v="62"/>
    <n v="4"/>
    <n v="3.2"/>
    <n v="41"/>
  </r>
  <r>
    <x v="108"/>
    <x v="0"/>
    <x v="9"/>
    <x v="62"/>
    <n v="5"/>
    <n v="3.8"/>
    <n v="76"/>
  </r>
  <r>
    <x v="109"/>
    <x v="1"/>
    <x v="9"/>
    <x v="62"/>
    <n v="3"/>
    <n v="3.5"/>
    <n v="75"/>
  </r>
  <r>
    <x v="110"/>
    <x v="2"/>
    <x v="9"/>
    <x v="62"/>
    <n v="6"/>
    <n v="3.8"/>
    <n v="71"/>
  </r>
  <r>
    <x v="111"/>
    <x v="3"/>
    <x v="9"/>
    <x v="62"/>
    <n v="7"/>
    <n v="2.5"/>
    <n v="21"/>
  </r>
  <r>
    <x v="112"/>
    <x v="4"/>
    <x v="9"/>
    <x v="62"/>
    <n v="16"/>
    <n v="3.3"/>
    <n v="16"/>
  </r>
  <r>
    <x v="113"/>
    <x v="5"/>
    <x v="9"/>
    <x v="62"/>
    <n v="9"/>
    <n v="5.3"/>
    <n v="18"/>
  </r>
  <r>
    <x v="114"/>
    <x v="6"/>
    <x v="9"/>
    <x v="62"/>
    <n v="6"/>
    <n v="5.3"/>
    <n v="11"/>
  </r>
  <r>
    <x v="115"/>
    <x v="7"/>
    <x v="9"/>
    <x v="62"/>
    <n v="3"/>
    <n v="5.9"/>
    <n v="15"/>
  </r>
  <r>
    <x v="116"/>
    <x v="8"/>
    <x v="9"/>
    <x v="62"/>
    <n v="15"/>
    <n v="5.7"/>
    <n v="70"/>
  </r>
  <r>
    <x v="117"/>
    <x v="9"/>
    <x v="9"/>
    <x v="62"/>
    <n v="12"/>
    <n v="4.5"/>
    <n v="34"/>
  </r>
  <r>
    <x v="118"/>
    <x v="10"/>
    <x v="9"/>
    <x v="62"/>
    <n v="16"/>
    <n v="4.4000000000000004"/>
    <n v="46"/>
  </r>
  <r>
    <x v="119"/>
    <x v="11"/>
    <x v="9"/>
    <x v="62"/>
    <n v="11"/>
    <n v="4.0999999999999996"/>
    <n v="62"/>
  </r>
  <r>
    <x v="120"/>
    <x v="0"/>
    <x v="10"/>
    <x v="62"/>
    <n v="6"/>
    <n v="2.9"/>
    <n v="43"/>
  </r>
  <r>
    <x v="121"/>
    <x v="1"/>
    <x v="10"/>
    <x v="62"/>
    <n v="10"/>
    <n v="3.4"/>
    <n v="37"/>
  </r>
  <r>
    <x v="122"/>
    <x v="2"/>
    <x v="10"/>
    <x v="62"/>
    <n v="18"/>
    <n v="2.8"/>
    <n v="68"/>
  </r>
  <r>
    <x v="123"/>
    <x v="3"/>
    <x v="10"/>
    <x v="62"/>
    <n v="21"/>
    <n v="2.8"/>
    <n v="13"/>
  </r>
  <r>
    <x v="124"/>
    <x v="4"/>
    <x v="10"/>
    <x v="62"/>
    <n v="18"/>
    <n v="2.2999999999999998"/>
    <n v="28"/>
  </r>
  <r>
    <x v="125"/>
    <x v="5"/>
    <x v="10"/>
    <x v="62"/>
    <n v="19"/>
    <n v="2.4"/>
    <n v="22"/>
  </r>
  <r>
    <x v="126"/>
    <x v="6"/>
    <x v="10"/>
    <x v="62"/>
    <n v="17"/>
    <n v="2.6"/>
    <n v="9"/>
  </r>
  <r>
    <x v="127"/>
    <x v="7"/>
    <x v="10"/>
    <x v="62"/>
    <n v="16"/>
    <n v="2.2999999999999998"/>
    <n v="8"/>
  </r>
  <r>
    <x v="128"/>
    <x v="8"/>
    <x v="10"/>
    <x v="62"/>
    <n v="19"/>
    <n v="2.4"/>
    <n v="13"/>
  </r>
  <r>
    <x v="129"/>
    <x v="9"/>
    <x v="10"/>
    <x v="62"/>
    <n v="10"/>
    <n v="2.2999999999999998"/>
    <n v="21"/>
  </r>
  <r>
    <x v="130"/>
    <x v="10"/>
    <x v="10"/>
    <x v="62"/>
    <n v="15"/>
    <n v="1.9"/>
    <n v="44"/>
  </r>
  <r>
    <x v="131"/>
    <x v="11"/>
    <x v="10"/>
    <x v="62"/>
    <n v="15"/>
    <n v="1.3"/>
    <n v="24"/>
  </r>
  <r>
    <x v="132"/>
    <x v="0"/>
    <x v="11"/>
    <x v="62"/>
    <n v="9"/>
    <n v="1.5"/>
    <n v="40"/>
  </r>
  <r>
    <x v="133"/>
    <x v="1"/>
    <x v="11"/>
    <x v="62"/>
    <n v="9"/>
    <n v="1.3"/>
    <n v="8"/>
  </r>
  <r>
    <x v="134"/>
    <x v="2"/>
    <x v="11"/>
    <x v="62"/>
    <n v="18"/>
    <n v="1.3"/>
    <n v="51"/>
  </r>
  <r>
    <x v="135"/>
    <x v="3"/>
    <x v="11"/>
    <x v="62"/>
    <n v="8"/>
    <n v="1.6"/>
    <n v="13"/>
  </r>
  <r>
    <x v="136"/>
    <x v="4"/>
    <x v="11"/>
    <x v="62"/>
    <n v="12"/>
    <n v="1.8"/>
    <n v="5"/>
  </r>
  <r>
    <x v="137"/>
    <x v="5"/>
    <x v="11"/>
    <x v="62"/>
    <n v="9"/>
    <n v="3"/>
    <n v="13"/>
  </r>
  <r>
    <x v="138"/>
    <x v="6"/>
    <x v="11"/>
    <x v="62"/>
    <n v="14"/>
    <n v="3.1"/>
    <n v="11"/>
  </r>
  <r>
    <x v="139"/>
    <x v="7"/>
    <x v="11"/>
    <x v="62"/>
    <n v="20"/>
    <n v="3.3"/>
    <n v="6"/>
  </r>
  <r>
    <x v="140"/>
    <x v="8"/>
    <x v="11"/>
    <x v="62"/>
    <n v="8"/>
    <n v="4.3"/>
    <n v="7"/>
  </r>
  <r>
    <x v="141"/>
    <x v="9"/>
    <x v="11"/>
    <x v="62"/>
    <n v="13"/>
    <n v="3.7"/>
    <n v="16"/>
  </r>
  <r>
    <x v="142"/>
    <x v="10"/>
    <x v="11"/>
    <x v="62"/>
    <n v="18"/>
    <n v="3.3"/>
    <n v="31"/>
  </r>
  <r>
    <x v="143"/>
    <x v="11"/>
    <x v="11"/>
    <x v="62"/>
    <n v="14"/>
    <n v="3"/>
    <n v="43"/>
  </r>
  <r>
    <x v="144"/>
    <x v="0"/>
    <x v="12"/>
    <x v="62"/>
    <n v="17"/>
    <n v="2.5"/>
    <n v="30"/>
  </r>
  <r>
    <x v="145"/>
    <x v="1"/>
    <x v="12"/>
    <x v="62"/>
    <n v="8"/>
    <n v="2.2000000000000002"/>
    <n v="39"/>
  </r>
  <r>
    <x v="146"/>
    <x v="2"/>
    <x v="12"/>
    <x v="62"/>
    <n v="12"/>
    <n v="2.1"/>
    <n v="19"/>
  </r>
  <r>
    <x v="147"/>
    <x v="3"/>
    <x v="12"/>
    <x v="62"/>
    <n v="14"/>
    <n v="2.2000000000000002"/>
    <n v="8"/>
  </r>
  <r>
    <x v="148"/>
    <x v="4"/>
    <x v="12"/>
    <x v="62"/>
    <n v="22"/>
    <n v="2.2999999999999998"/>
    <n v="10"/>
  </r>
  <r>
    <x v="149"/>
    <x v="5"/>
    <x v="12"/>
    <x v="62"/>
    <n v="14"/>
    <n v="2.8"/>
    <n v="12"/>
  </r>
  <r>
    <x v="150"/>
    <x v="6"/>
    <x v="12"/>
    <x v="62"/>
    <n v="14"/>
    <n v="3"/>
    <n v="10"/>
  </r>
  <r>
    <x v="151"/>
    <x v="7"/>
    <x v="12"/>
    <x v="62"/>
    <n v="17"/>
    <n v="2.7"/>
    <n v="22"/>
  </r>
  <r>
    <x v="152"/>
    <x v="8"/>
    <x v="12"/>
    <x v="62"/>
    <n v="27"/>
    <n v="2.9"/>
    <n v="23"/>
  </r>
  <r>
    <x v="153"/>
    <x v="9"/>
    <x v="12"/>
    <x v="62"/>
    <n v="15"/>
    <n v="2.7"/>
    <n v="18"/>
  </r>
  <r>
    <x v="154"/>
    <x v="10"/>
    <x v="12"/>
    <x v="62"/>
    <n v="21"/>
    <n v="2.2999999999999998"/>
    <n v="39"/>
  </r>
  <r>
    <x v="155"/>
    <x v="11"/>
    <x v="12"/>
    <x v="62"/>
    <n v="13"/>
    <n v="1.7"/>
    <n v="38"/>
  </r>
  <r>
    <x v="156"/>
    <x v="0"/>
    <x v="13"/>
    <x v="62"/>
    <n v="10"/>
    <n v="1.4"/>
    <n v="68"/>
  </r>
  <r>
    <x v="157"/>
    <x v="1"/>
    <x v="13"/>
    <x v="62"/>
    <n v="14"/>
    <n v="1.5"/>
    <n v="99"/>
  </r>
  <r>
    <x v="158"/>
    <x v="2"/>
    <x v="13"/>
    <x v="62"/>
    <n v="13"/>
    <n v="1.5"/>
    <n v="37"/>
  </r>
  <r>
    <x v="159"/>
    <x v="3"/>
    <x v="13"/>
    <x v="62"/>
    <n v="15"/>
    <n v="1.9"/>
    <n v="6"/>
  </r>
  <r>
    <x v="160"/>
    <x v="4"/>
    <x v="13"/>
    <x v="62"/>
    <n v="8"/>
    <n v="1.4"/>
    <n v="7"/>
  </r>
  <r>
    <x v="161"/>
    <x v="5"/>
    <x v="13"/>
    <x v="62"/>
    <n v="9"/>
    <n v="1.2"/>
    <n v="12"/>
  </r>
  <r>
    <x v="162"/>
    <x v="6"/>
    <x v="13"/>
    <x v="62"/>
    <n v="8"/>
    <n v="1"/>
    <n v="5"/>
  </r>
  <r>
    <x v="164"/>
    <x v="8"/>
    <x v="13"/>
    <x v="62"/>
    <n v="14"/>
    <n v="0.9"/>
    <n v="23"/>
  </r>
  <r>
    <x v="165"/>
    <x v="9"/>
    <x v="13"/>
    <x v="62"/>
    <n v="6"/>
    <n v="1.7"/>
    <n v="35"/>
  </r>
  <r>
    <x v="0"/>
    <x v="0"/>
    <x v="0"/>
    <x v="63"/>
    <n v="15"/>
    <n v="3"/>
    <n v="63"/>
  </r>
  <r>
    <x v="1"/>
    <x v="1"/>
    <x v="0"/>
    <x v="63"/>
    <n v="11"/>
    <n v="3"/>
    <n v="57"/>
  </r>
  <r>
    <x v="2"/>
    <x v="2"/>
    <x v="0"/>
    <x v="63"/>
    <n v="23"/>
    <n v="2.8"/>
    <n v="48"/>
  </r>
  <r>
    <x v="3"/>
    <x v="3"/>
    <x v="0"/>
    <x v="63"/>
    <n v="20"/>
    <n v="2.5"/>
    <n v="31"/>
  </r>
  <r>
    <x v="4"/>
    <x v="4"/>
    <x v="0"/>
    <x v="63"/>
    <n v="32"/>
    <n v="2.7"/>
    <n v="24"/>
  </r>
  <r>
    <x v="5"/>
    <x v="5"/>
    <x v="0"/>
    <x v="63"/>
    <n v="18"/>
    <n v="2.8"/>
    <n v="19"/>
  </r>
  <r>
    <x v="6"/>
    <x v="6"/>
    <x v="0"/>
    <x v="63"/>
    <n v="26"/>
    <n v="3.8"/>
    <n v="26"/>
  </r>
  <r>
    <x v="7"/>
    <x v="7"/>
    <x v="0"/>
    <x v="63"/>
    <n v="11"/>
    <n v="4.5999999999999996"/>
    <n v="28"/>
  </r>
  <r>
    <x v="8"/>
    <x v="8"/>
    <x v="0"/>
    <x v="63"/>
    <n v="16"/>
    <n v="5"/>
    <n v="38"/>
  </r>
  <r>
    <x v="9"/>
    <x v="9"/>
    <x v="0"/>
    <x v="63"/>
    <n v="14"/>
    <n v="4.8"/>
    <n v="29"/>
  </r>
  <r>
    <x v="10"/>
    <x v="10"/>
    <x v="0"/>
    <x v="63"/>
    <n v="12"/>
    <n v="4.9000000000000004"/>
    <n v="24"/>
  </r>
  <r>
    <x v="11"/>
    <x v="11"/>
    <x v="0"/>
    <x v="63"/>
    <n v="13"/>
    <n v="3.9"/>
    <n v="24"/>
  </r>
  <r>
    <x v="12"/>
    <x v="0"/>
    <x v="1"/>
    <x v="63"/>
    <n v="6"/>
    <n v="4.5"/>
    <n v="36"/>
  </r>
  <r>
    <x v="13"/>
    <x v="1"/>
    <x v="1"/>
    <x v="63"/>
    <n v="10"/>
    <n v="4.4000000000000004"/>
    <n v="102"/>
  </r>
  <r>
    <x v="14"/>
    <x v="2"/>
    <x v="1"/>
    <x v="63"/>
    <n v="9"/>
    <n v="6.2"/>
    <n v="25"/>
  </r>
  <r>
    <x v="15"/>
    <x v="3"/>
    <x v="1"/>
    <x v="63"/>
    <n v="12"/>
    <n v="7.5"/>
    <n v="43"/>
  </r>
  <r>
    <x v="16"/>
    <x v="4"/>
    <x v="1"/>
    <x v="63"/>
    <n v="9"/>
    <n v="8"/>
    <n v="34"/>
  </r>
  <r>
    <x v="17"/>
    <x v="5"/>
    <x v="1"/>
    <x v="63"/>
    <n v="15"/>
    <n v="9.4"/>
    <n v="53"/>
  </r>
  <r>
    <x v="18"/>
    <x v="6"/>
    <x v="1"/>
    <x v="63"/>
    <n v="9"/>
    <n v="9.8000000000000007"/>
    <n v="51"/>
  </r>
  <r>
    <x v="19"/>
    <x v="7"/>
    <x v="1"/>
    <x v="63"/>
    <n v="11"/>
    <n v="10.199999999999999"/>
    <n v="15"/>
  </r>
  <r>
    <x v="20"/>
    <x v="8"/>
    <x v="1"/>
    <x v="63"/>
    <n v="7"/>
    <n v="10.7"/>
    <n v="51"/>
  </r>
  <r>
    <x v="21"/>
    <x v="9"/>
    <x v="1"/>
    <x v="63"/>
    <n v="4"/>
    <n v="13"/>
    <n v="65"/>
  </r>
  <r>
    <x v="22"/>
    <x v="10"/>
    <x v="1"/>
    <x v="63"/>
    <n v="10"/>
    <n v="12.1"/>
    <n v="68"/>
  </r>
  <r>
    <x v="23"/>
    <x v="11"/>
    <x v="1"/>
    <x v="63"/>
    <n v="5"/>
    <n v="11.4"/>
    <n v="22"/>
  </r>
  <r>
    <x v="24"/>
    <x v="0"/>
    <x v="2"/>
    <x v="63"/>
    <n v="3"/>
    <n v="12.4"/>
    <n v="95"/>
  </r>
  <r>
    <x v="25"/>
    <x v="1"/>
    <x v="2"/>
    <x v="63"/>
    <n v="5"/>
    <n v="13.1"/>
    <n v="56"/>
  </r>
  <r>
    <x v="26"/>
    <x v="2"/>
    <x v="2"/>
    <x v="63"/>
    <n v="9"/>
    <n v="13.4"/>
    <n v="28"/>
  </r>
  <r>
    <x v="27"/>
    <x v="3"/>
    <x v="2"/>
    <x v="63"/>
    <n v="11"/>
    <n v="15.4"/>
    <n v="51"/>
  </r>
  <r>
    <x v="28"/>
    <x v="4"/>
    <x v="2"/>
    <x v="63"/>
    <n v="9"/>
    <n v="19.2"/>
    <n v="33"/>
  </r>
  <r>
    <x v="29"/>
    <x v="5"/>
    <x v="2"/>
    <x v="63"/>
    <n v="6"/>
    <n v="18.7"/>
    <n v="56"/>
  </r>
  <r>
    <x v="30"/>
    <x v="6"/>
    <x v="2"/>
    <x v="63"/>
    <n v="5"/>
    <n v="19.600000000000001"/>
    <n v="35"/>
  </r>
  <r>
    <x v="31"/>
    <x v="7"/>
    <x v="2"/>
    <x v="63"/>
    <n v="10"/>
    <n v="16.899999999999999"/>
    <n v="75"/>
  </r>
  <r>
    <x v="32"/>
    <x v="8"/>
    <x v="2"/>
    <x v="63"/>
    <n v="14"/>
    <n v="17"/>
    <n v="78"/>
  </r>
  <r>
    <x v="33"/>
    <x v="9"/>
    <x v="2"/>
    <x v="63"/>
    <n v="7"/>
    <n v="17.600000000000001"/>
    <n v="43"/>
  </r>
  <r>
    <x v="34"/>
    <x v="10"/>
    <x v="2"/>
    <x v="63"/>
    <n v="0"/>
    <n v="15.6"/>
    <m/>
  </r>
  <r>
    <x v="35"/>
    <x v="11"/>
    <x v="2"/>
    <x v="63"/>
    <n v="10"/>
    <n v="13.8"/>
    <n v="145"/>
  </r>
  <r>
    <x v="36"/>
    <x v="0"/>
    <x v="3"/>
    <x v="63"/>
    <n v="4"/>
    <n v="13.9"/>
    <n v="79"/>
  </r>
  <r>
    <x v="37"/>
    <x v="1"/>
    <x v="3"/>
    <x v="63"/>
    <n v="1"/>
    <n v="16.600000000000001"/>
    <n v="39"/>
  </r>
  <r>
    <x v="38"/>
    <x v="2"/>
    <x v="3"/>
    <x v="63"/>
    <n v="1"/>
    <n v="21.2"/>
    <n v="13"/>
  </r>
  <r>
    <x v="39"/>
    <x v="3"/>
    <x v="3"/>
    <x v="63"/>
    <n v="8"/>
    <n v="23.4"/>
    <n v="34"/>
  </r>
  <r>
    <x v="40"/>
    <x v="4"/>
    <x v="3"/>
    <x v="63"/>
    <n v="6"/>
    <n v="23.4"/>
    <n v="52"/>
  </r>
  <r>
    <x v="41"/>
    <x v="5"/>
    <x v="3"/>
    <x v="63"/>
    <n v="13"/>
    <n v="22.9"/>
    <n v="34"/>
  </r>
  <r>
    <x v="42"/>
    <x v="6"/>
    <x v="3"/>
    <x v="63"/>
    <n v="5"/>
    <n v="23.7"/>
    <n v="88"/>
  </r>
  <r>
    <x v="43"/>
    <x v="7"/>
    <x v="3"/>
    <x v="63"/>
    <n v="9"/>
    <n v="22.4"/>
    <n v="31"/>
  </r>
  <r>
    <x v="44"/>
    <x v="8"/>
    <x v="3"/>
    <x v="63"/>
    <n v="7"/>
    <n v="23.2"/>
    <n v="57"/>
  </r>
  <r>
    <x v="45"/>
    <x v="9"/>
    <x v="3"/>
    <x v="63"/>
    <n v="7"/>
    <n v="20"/>
    <n v="30"/>
  </r>
  <r>
    <x v="46"/>
    <x v="10"/>
    <x v="3"/>
    <x v="63"/>
    <n v="11"/>
    <n v="21.3"/>
    <n v="43"/>
  </r>
  <r>
    <x v="47"/>
    <x v="11"/>
    <x v="3"/>
    <x v="63"/>
    <n v="10"/>
    <n v="16.2"/>
    <n v="32"/>
  </r>
  <r>
    <x v="48"/>
    <x v="0"/>
    <x v="4"/>
    <x v="63"/>
    <n v="8"/>
    <n v="12.9"/>
    <n v="47"/>
  </r>
  <r>
    <x v="49"/>
    <x v="1"/>
    <x v="4"/>
    <x v="63"/>
    <n v="6"/>
    <n v="10.9"/>
    <n v="15"/>
  </r>
  <r>
    <x v="50"/>
    <x v="2"/>
    <x v="4"/>
    <x v="63"/>
    <n v="7"/>
    <n v="10.6"/>
    <n v="22"/>
  </r>
  <r>
    <x v="51"/>
    <x v="3"/>
    <x v="4"/>
    <x v="63"/>
    <n v="15"/>
    <n v="10.199999999999999"/>
    <n v="34"/>
  </r>
  <r>
    <x v="52"/>
    <x v="4"/>
    <x v="4"/>
    <x v="63"/>
    <n v="10"/>
    <n v="10.8"/>
    <n v="25"/>
  </r>
  <r>
    <x v="53"/>
    <x v="5"/>
    <x v="4"/>
    <x v="63"/>
    <n v="7"/>
    <n v="11.7"/>
    <n v="52"/>
  </r>
  <r>
    <x v="54"/>
    <x v="6"/>
    <x v="4"/>
    <x v="63"/>
    <n v="9"/>
    <n v="12"/>
    <n v="33"/>
  </r>
  <r>
    <x v="55"/>
    <x v="7"/>
    <x v="4"/>
    <x v="63"/>
    <n v="8"/>
    <n v="12.7"/>
    <n v="100"/>
  </r>
  <r>
    <x v="56"/>
    <x v="8"/>
    <x v="4"/>
    <x v="63"/>
    <n v="6"/>
    <n v="12"/>
    <n v="30"/>
  </r>
  <r>
    <x v="57"/>
    <x v="9"/>
    <x v="4"/>
    <x v="63"/>
    <n v="9"/>
    <n v="12.1"/>
    <n v="57"/>
  </r>
  <r>
    <x v="58"/>
    <x v="10"/>
    <x v="4"/>
    <x v="63"/>
    <n v="11"/>
    <n v="11.3"/>
    <n v="51"/>
  </r>
  <r>
    <x v="59"/>
    <x v="11"/>
    <x v="4"/>
    <x v="63"/>
    <n v="11"/>
    <n v="10.6"/>
    <n v="43"/>
  </r>
  <r>
    <x v="60"/>
    <x v="0"/>
    <x v="5"/>
    <x v="63"/>
    <n v="8"/>
    <n v="13"/>
    <n v="89"/>
  </r>
  <r>
    <x v="61"/>
    <x v="1"/>
    <x v="5"/>
    <x v="63"/>
    <n v="2"/>
    <n v="14.2"/>
    <n v="46"/>
  </r>
  <r>
    <x v="62"/>
    <x v="2"/>
    <x v="5"/>
    <x v="63"/>
    <n v="3"/>
    <n v="16.600000000000001"/>
    <n v="86"/>
  </r>
  <r>
    <x v="63"/>
    <x v="3"/>
    <x v="5"/>
    <x v="63"/>
    <n v="4"/>
    <n v="16.7"/>
    <n v="48"/>
  </r>
  <r>
    <x v="64"/>
    <x v="4"/>
    <x v="5"/>
    <x v="63"/>
    <n v="11"/>
    <n v="15.4"/>
    <n v="58"/>
  </r>
  <r>
    <x v="65"/>
    <x v="5"/>
    <x v="5"/>
    <x v="63"/>
    <n v="11"/>
    <n v="13.8"/>
    <n v="34"/>
  </r>
  <r>
    <x v="66"/>
    <x v="6"/>
    <x v="5"/>
    <x v="63"/>
    <n v="10"/>
    <n v="10.7"/>
    <n v="49"/>
  </r>
  <r>
    <x v="67"/>
    <x v="7"/>
    <x v="5"/>
    <x v="63"/>
    <n v="15"/>
    <n v="9.5"/>
    <n v="35"/>
  </r>
  <r>
    <x v="68"/>
    <x v="8"/>
    <x v="5"/>
    <x v="63"/>
    <n v="12"/>
    <n v="9.3000000000000007"/>
    <n v="32"/>
  </r>
  <r>
    <x v="69"/>
    <x v="9"/>
    <x v="5"/>
    <x v="63"/>
    <n v="9"/>
    <n v="7.9"/>
    <n v="66"/>
  </r>
  <r>
    <x v="70"/>
    <x v="10"/>
    <x v="5"/>
    <x v="63"/>
    <n v="15"/>
    <n v="6"/>
    <n v="40"/>
  </r>
  <r>
    <x v="71"/>
    <x v="11"/>
    <x v="5"/>
    <x v="63"/>
    <n v="19"/>
    <n v="5.6"/>
    <n v="56"/>
  </r>
  <r>
    <x v="72"/>
    <x v="0"/>
    <x v="6"/>
    <x v="63"/>
    <n v="8"/>
    <n v="5.7"/>
    <n v="66"/>
  </r>
  <r>
    <x v="73"/>
    <x v="1"/>
    <x v="6"/>
    <x v="63"/>
    <n v="6"/>
    <n v="5.4"/>
    <n v="20"/>
  </r>
  <r>
    <x v="74"/>
    <x v="2"/>
    <x v="6"/>
    <x v="63"/>
    <n v="12"/>
    <n v="4.3"/>
    <n v="78"/>
  </r>
  <r>
    <x v="75"/>
    <x v="3"/>
    <x v="6"/>
    <x v="63"/>
    <n v="15"/>
    <n v="4.5999999999999996"/>
    <n v="44"/>
  </r>
  <r>
    <x v="76"/>
    <x v="4"/>
    <x v="6"/>
    <x v="63"/>
    <n v="10"/>
    <n v="4.0999999999999996"/>
    <n v="34"/>
  </r>
  <r>
    <x v="77"/>
    <x v="5"/>
    <x v="6"/>
    <x v="63"/>
    <n v="9"/>
    <n v="5.2"/>
    <n v="26"/>
  </r>
  <r>
    <x v="78"/>
    <x v="6"/>
    <x v="6"/>
    <x v="63"/>
    <n v="14"/>
    <n v="5.6"/>
    <n v="22"/>
  </r>
  <r>
    <x v="79"/>
    <x v="7"/>
    <x v="6"/>
    <x v="63"/>
    <n v="19"/>
    <n v="5.0999999999999996"/>
    <n v="30"/>
  </r>
  <r>
    <x v="80"/>
    <x v="8"/>
    <x v="6"/>
    <x v="63"/>
    <n v="9"/>
    <n v="5.3"/>
    <n v="16"/>
  </r>
  <r>
    <x v="81"/>
    <x v="9"/>
    <x v="6"/>
    <x v="63"/>
    <n v="10"/>
    <n v="5.0999999999999996"/>
    <n v="61"/>
  </r>
  <r>
    <x v="82"/>
    <x v="10"/>
    <x v="6"/>
    <x v="63"/>
    <n v="15"/>
    <n v="5.9"/>
    <n v="53"/>
  </r>
  <r>
    <x v="83"/>
    <x v="11"/>
    <x v="6"/>
    <x v="63"/>
    <n v="9"/>
    <n v="5.4"/>
    <n v="43"/>
  </r>
  <r>
    <x v="84"/>
    <x v="0"/>
    <x v="7"/>
    <x v="63"/>
    <n v="6"/>
    <n v="4.2"/>
    <n v="60"/>
  </r>
  <r>
    <x v="85"/>
    <x v="1"/>
    <x v="7"/>
    <x v="63"/>
    <n v="6"/>
    <n v="3.7"/>
    <n v="70"/>
  </r>
  <r>
    <x v="86"/>
    <x v="2"/>
    <x v="7"/>
    <x v="63"/>
    <n v="15"/>
    <n v="3.7"/>
    <n v="18"/>
  </r>
  <r>
    <x v="87"/>
    <x v="3"/>
    <x v="7"/>
    <x v="63"/>
    <n v="12"/>
    <n v="3.7"/>
    <n v="92"/>
  </r>
  <r>
    <x v="88"/>
    <x v="4"/>
    <x v="7"/>
    <x v="63"/>
    <n v="13"/>
    <n v="3.6"/>
    <n v="14"/>
  </r>
  <r>
    <x v="89"/>
    <x v="5"/>
    <x v="7"/>
    <x v="63"/>
    <n v="17"/>
    <n v="4.2"/>
    <n v="70"/>
  </r>
  <r>
    <x v="90"/>
    <x v="6"/>
    <x v="7"/>
    <x v="63"/>
    <n v="19"/>
    <n v="5.0999999999999996"/>
    <n v="15"/>
  </r>
  <r>
    <x v="91"/>
    <x v="7"/>
    <x v="7"/>
    <x v="63"/>
    <n v="14"/>
    <n v="4.7"/>
    <n v="20"/>
  </r>
  <r>
    <x v="92"/>
    <x v="8"/>
    <x v="7"/>
    <x v="63"/>
    <n v="13"/>
    <n v="4.9000000000000004"/>
    <n v="45"/>
  </r>
  <r>
    <x v="93"/>
    <x v="9"/>
    <x v="7"/>
    <x v="63"/>
    <n v="16"/>
    <n v="4.7"/>
    <n v="39"/>
  </r>
  <r>
    <x v="94"/>
    <x v="10"/>
    <x v="7"/>
    <x v="63"/>
    <n v="15"/>
    <n v="4.7"/>
    <n v="25"/>
  </r>
  <r>
    <x v="95"/>
    <x v="11"/>
    <x v="7"/>
    <x v="63"/>
    <n v="12"/>
    <n v="4.5999999999999996"/>
    <n v="20"/>
  </r>
  <r>
    <x v="96"/>
    <x v="0"/>
    <x v="8"/>
    <x v="63"/>
    <n v="7"/>
    <n v="4.4000000000000004"/>
    <n v="34"/>
  </r>
  <r>
    <x v="97"/>
    <x v="1"/>
    <x v="8"/>
    <x v="63"/>
    <n v="7"/>
    <n v="4.5"/>
    <n v="70"/>
  </r>
  <r>
    <x v="98"/>
    <x v="2"/>
    <x v="8"/>
    <x v="63"/>
    <n v="12"/>
    <n v="4.5999999999999996"/>
    <n v="15"/>
  </r>
  <r>
    <x v="99"/>
    <x v="3"/>
    <x v="8"/>
    <x v="63"/>
    <n v="9"/>
    <n v="5.7"/>
    <n v="26"/>
  </r>
  <r>
    <x v="100"/>
    <x v="4"/>
    <x v="8"/>
    <x v="63"/>
    <n v="13"/>
    <n v="5.0999999999999996"/>
    <n v="8"/>
  </r>
  <r>
    <x v="101"/>
    <x v="5"/>
    <x v="8"/>
    <x v="63"/>
    <n v="16"/>
    <n v="5.5"/>
    <n v="15"/>
  </r>
  <r>
    <x v="102"/>
    <x v="6"/>
    <x v="8"/>
    <x v="63"/>
    <n v="11"/>
    <n v="5.9"/>
    <n v="10"/>
  </r>
  <r>
    <x v="103"/>
    <x v="7"/>
    <x v="8"/>
    <x v="63"/>
    <n v="8"/>
    <n v="5.8"/>
    <n v="46"/>
  </r>
  <r>
    <x v="104"/>
    <x v="8"/>
    <x v="8"/>
    <x v="63"/>
    <n v="18"/>
    <n v="5.3"/>
    <n v="44"/>
  </r>
  <r>
    <x v="105"/>
    <x v="9"/>
    <x v="8"/>
    <x v="63"/>
    <n v="15"/>
    <n v="4.7"/>
    <n v="43"/>
  </r>
  <r>
    <x v="106"/>
    <x v="10"/>
    <x v="8"/>
    <x v="63"/>
    <n v="4"/>
    <n v="4.5"/>
    <n v="34"/>
  </r>
  <r>
    <x v="107"/>
    <x v="11"/>
    <x v="8"/>
    <x v="63"/>
    <n v="10"/>
    <n v="4.5"/>
    <n v="114"/>
  </r>
  <r>
    <x v="108"/>
    <x v="0"/>
    <x v="9"/>
    <x v="63"/>
    <n v="12"/>
    <n v="4.4000000000000004"/>
    <n v="14"/>
  </r>
  <r>
    <x v="109"/>
    <x v="1"/>
    <x v="9"/>
    <x v="63"/>
    <n v="11"/>
    <n v="3.8"/>
    <n v="30"/>
  </r>
  <r>
    <x v="110"/>
    <x v="2"/>
    <x v="9"/>
    <x v="63"/>
    <n v="17"/>
    <n v="3.5"/>
    <n v="9"/>
  </r>
  <r>
    <x v="111"/>
    <x v="3"/>
    <x v="9"/>
    <x v="63"/>
    <n v="16"/>
    <n v="2.6"/>
    <n v="34"/>
  </r>
  <r>
    <x v="112"/>
    <x v="4"/>
    <x v="9"/>
    <x v="63"/>
    <n v="27"/>
    <n v="2.2999999999999998"/>
    <n v="31"/>
  </r>
  <r>
    <x v="113"/>
    <x v="5"/>
    <x v="9"/>
    <x v="63"/>
    <n v="18"/>
    <n v="2.2000000000000002"/>
    <n v="20"/>
  </r>
  <r>
    <x v="114"/>
    <x v="6"/>
    <x v="9"/>
    <x v="63"/>
    <n v="19"/>
    <n v="2.7"/>
    <n v="14"/>
  </r>
  <r>
    <x v="115"/>
    <x v="7"/>
    <x v="9"/>
    <x v="63"/>
    <n v="16"/>
    <n v="2.6"/>
    <n v="17"/>
  </r>
  <r>
    <x v="116"/>
    <x v="8"/>
    <x v="9"/>
    <x v="63"/>
    <n v="19"/>
    <n v="2.5"/>
    <n v="29"/>
  </r>
  <r>
    <x v="117"/>
    <x v="9"/>
    <x v="9"/>
    <x v="63"/>
    <n v="12"/>
    <n v="3"/>
    <n v="13"/>
  </r>
  <r>
    <x v="118"/>
    <x v="10"/>
    <x v="9"/>
    <x v="63"/>
    <n v="17"/>
    <n v="3.2"/>
    <n v="13"/>
  </r>
  <r>
    <x v="119"/>
    <x v="11"/>
    <x v="9"/>
    <x v="63"/>
    <n v="13"/>
    <n v="2.1"/>
    <n v="7"/>
  </r>
  <r>
    <x v="120"/>
    <x v="0"/>
    <x v="10"/>
    <x v="63"/>
    <n v="19"/>
    <n v="1.7"/>
    <n v="66"/>
  </r>
  <r>
    <x v="121"/>
    <x v="1"/>
    <x v="10"/>
    <x v="63"/>
    <n v="8"/>
    <n v="1.4"/>
    <n v="65"/>
  </r>
  <r>
    <x v="122"/>
    <x v="2"/>
    <x v="10"/>
    <x v="63"/>
    <n v="19"/>
    <n v="2"/>
    <n v="13"/>
  </r>
  <r>
    <x v="123"/>
    <x v="3"/>
    <x v="10"/>
    <x v="63"/>
    <n v="22"/>
    <n v="2.2000000000000002"/>
    <n v="6"/>
  </r>
  <r>
    <x v="124"/>
    <x v="4"/>
    <x v="10"/>
    <x v="63"/>
    <n v="23"/>
    <n v="2"/>
    <n v="14"/>
  </r>
  <r>
    <x v="125"/>
    <x v="5"/>
    <x v="10"/>
    <x v="63"/>
    <n v="28"/>
    <n v="2.4"/>
    <n v="10"/>
  </r>
  <r>
    <x v="126"/>
    <x v="6"/>
    <x v="10"/>
    <x v="63"/>
    <n v="23"/>
    <n v="2.7"/>
    <n v="10"/>
  </r>
  <r>
    <x v="127"/>
    <x v="7"/>
    <x v="10"/>
    <x v="63"/>
    <n v="16"/>
    <n v="2.7"/>
    <n v="15"/>
  </r>
  <r>
    <x v="128"/>
    <x v="8"/>
    <x v="10"/>
    <x v="63"/>
    <n v="28"/>
    <n v="2.1"/>
    <n v="6"/>
  </r>
  <r>
    <x v="129"/>
    <x v="9"/>
    <x v="10"/>
    <x v="63"/>
    <n v="17"/>
    <n v="2.5"/>
    <n v="25"/>
  </r>
  <r>
    <x v="130"/>
    <x v="10"/>
    <x v="10"/>
    <x v="63"/>
    <n v="19"/>
    <n v="1.8"/>
    <n v="15"/>
  </r>
  <r>
    <x v="131"/>
    <x v="11"/>
    <x v="10"/>
    <x v="63"/>
    <n v="25"/>
    <n v="1.5"/>
    <n v="23"/>
  </r>
  <r>
    <x v="132"/>
    <x v="0"/>
    <x v="11"/>
    <x v="63"/>
    <n v="13"/>
    <n v="1.3"/>
    <n v="17"/>
  </r>
  <r>
    <x v="133"/>
    <x v="1"/>
    <x v="11"/>
    <x v="63"/>
    <n v="12"/>
    <n v="1.2"/>
    <n v="44"/>
  </r>
  <r>
    <x v="134"/>
    <x v="2"/>
    <x v="11"/>
    <x v="63"/>
    <n v="19"/>
    <n v="1.2"/>
    <n v="5"/>
  </r>
  <r>
    <x v="135"/>
    <x v="3"/>
    <x v="11"/>
    <x v="63"/>
    <n v="15"/>
    <n v="1.1000000000000001"/>
    <n v="6"/>
  </r>
  <r>
    <x v="136"/>
    <x v="4"/>
    <x v="11"/>
    <x v="63"/>
    <n v="12"/>
    <n v="1.5"/>
    <n v="7"/>
  </r>
  <r>
    <x v="137"/>
    <x v="5"/>
    <x v="11"/>
    <x v="63"/>
    <n v="13"/>
    <n v="1.7"/>
    <n v="9"/>
  </r>
  <r>
    <x v="138"/>
    <x v="6"/>
    <x v="11"/>
    <x v="63"/>
    <n v="17"/>
    <n v="1.7"/>
    <n v="6"/>
  </r>
  <r>
    <x v="139"/>
    <x v="7"/>
    <x v="11"/>
    <x v="63"/>
    <n v="29"/>
    <n v="1.7"/>
    <n v="7"/>
  </r>
  <r>
    <x v="140"/>
    <x v="8"/>
    <x v="11"/>
    <x v="63"/>
    <n v="21"/>
    <n v="1.4"/>
    <n v="7"/>
  </r>
  <r>
    <x v="141"/>
    <x v="9"/>
    <x v="11"/>
    <x v="63"/>
    <n v="11"/>
    <n v="1.2"/>
    <n v="15"/>
  </r>
  <r>
    <x v="142"/>
    <x v="10"/>
    <x v="11"/>
    <x v="63"/>
    <n v="18"/>
    <n v="1"/>
    <n v="26"/>
  </r>
  <r>
    <x v="143"/>
    <x v="11"/>
    <x v="11"/>
    <x v="63"/>
    <n v="14"/>
    <n v="1.3"/>
    <n v="31"/>
  </r>
  <r>
    <x v="144"/>
    <x v="0"/>
    <x v="12"/>
    <x v="63"/>
    <n v="6"/>
    <n v="1.1000000000000001"/>
    <n v="26"/>
  </r>
  <r>
    <x v="145"/>
    <x v="1"/>
    <x v="12"/>
    <x v="63"/>
    <n v="13"/>
    <n v="1.4"/>
    <n v="7"/>
  </r>
  <r>
    <x v="146"/>
    <x v="2"/>
    <x v="12"/>
    <x v="63"/>
    <n v="16"/>
    <n v="1.4"/>
    <n v="7"/>
  </r>
  <r>
    <x v="147"/>
    <x v="3"/>
    <x v="12"/>
    <x v="63"/>
    <n v="14"/>
    <n v="1.2"/>
    <n v="7"/>
  </r>
  <r>
    <x v="148"/>
    <x v="4"/>
    <x v="12"/>
    <x v="63"/>
    <n v="17"/>
    <n v="1.4"/>
    <n v="10"/>
  </r>
  <r>
    <x v="149"/>
    <x v="5"/>
    <x v="12"/>
    <x v="63"/>
    <n v="26"/>
    <n v="1.8"/>
    <n v="7"/>
  </r>
  <r>
    <x v="150"/>
    <x v="6"/>
    <x v="12"/>
    <x v="63"/>
    <n v="15"/>
    <n v="1.9"/>
    <n v="10"/>
  </r>
  <r>
    <x v="151"/>
    <x v="7"/>
    <x v="12"/>
    <x v="63"/>
    <n v="13"/>
    <n v="2.4"/>
    <n v="7"/>
  </r>
  <r>
    <x v="152"/>
    <x v="8"/>
    <x v="12"/>
    <x v="63"/>
    <n v="23"/>
    <n v="2.4"/>
    <n v="17"/>
  </r>
  <r>
    <x v="153"/>
    <x v="9"/>
    <x v="12"/>
    <x v="63"/>
    <n v="24"/>
    <n v="1.7"/>
    <n v="9"/>
  </r>
  <r>
    <x v="154"/>
    <x v="10"/>
    <x v="12"/>
    <x v="63"/>
    <n v="17"/>
    <n v="1.4"/>
    <n v="29"/>
  </r>
  <r>
    <x v="155"/>
    <x v="11"/>
    <x v="12"/>
    <x v="63"/>
    <n v="12"/>
    <n v="1.4"/>
    <n v="22"/>
  </r>
  <r>
    <x v="156"/>
    <x v="0"/>
    <x v="13"/>
    <x v="63"/>
    <n v="6"/>
    <n v="1.5"/>
    <n v="17"/>
  </r>
  <r>
    <x v="157"/>
    <x v="1"/>
    <x v="13"/>
    <x v="63"/>
    <n v="12"/>
    <n v="1.6"/>
    <n v="31"/>
  </r>
  <r>
    <x v="158"/>
    <x v="2"/>
    <x v="13"/>
    <x v="63"/>
    <n v="21"/>
    <n v="1.8"/>
    <n v="6"/>
  </r>
  <r>
    <x v="159"/>
    <x v="3"/>
    <x v="13"/>
    <x v="63"/>
    <n v="12"/>
    <n v="1.4"/>
    <n v="8"/>
  </r>
  <r>
    <x v="160"/>
    <x v="4"/>
    <x v="13"/>
    <x v="63"/>
    <n v="29"/>
    <n v="1.6"/>
    <n v="7"/>
  </r>
  <r>
    <x v="161"/>
    <x v="5"/>
    <x v="13"/>
    <x v="63"/>
    <n v="20"/>
    <n v="1.6"/>
    <n v="5"/>
  </r>
  <r>
    <x v="162"/>
    <x v="6"/>
    <x v="13"/>
    <x v="63"/>
    <n v="22"/>
    <n v="1.6"/>
    <n v="9"/>
  </r>
  <r>
    <x v="164"/>
    <x v="8"/>
    <x v="13"/>
    <x v="63"/>
    <n v="19"/>
    <n v="1.9"/>
    <n v="7"/>
  </r>
  <r>
    <x v="165"/>
    <x v="9"/>
    <x v="13"/>
    <x v="63"/>
    <n v="22"/>
    <n v="1.1000000000000001"/>
    <n v="13"/>
  </r>
  <r>
    <x v="0"/>
    <x v="0"/>
    <x v="0"/>
    <x v="64"/>
    <n v="1"/>
    <n v="1"/>
    <n v="115"/>
  </r>
  <r>
    <x v="1"/>
    <x v="1"/>
    <x v="0"/>
    <x v="64"/>
    <n v="1"/>
    <n v="0.5"/>
    <n v="42"/>
  </r>
  <r>
    <x v="2"/>
    <x v="2"/>
    <x v="0"/>
    <x v="64"/>
    <n v="1"/>
    <n v="0.6"/>
    <n v="22"/>
  </r>
  <r>
    <x v="3"/>
    <x v="3"/>
    <x v="0"/>
    <x v="64"/>
    <n v="0"/>
    <n v="1.1000000000000001"/>
    <m/>
  </r>
  <r>
    <x v="4"/>
    <x v="4"/>
    <x v="0"/>
    <x v="64"/>
    <n v="0"/>
    <n v="0.9"/>
    <m/>
  </r>
  <r>
    <x v="5"/>
    <x v="5"/>
    <x v="0"/>
    <x v="64"/>
    <n v="0"/>
    <n v="1"/>
    <m/>
  </r>
  <r>
    <x v="6"/>
    <x v="6"/>
    <x v="0"/>
    <x v="64"/>
    <n v="1"/>
    <n v="2.2999999999999998"/>
    <n v="102"/>
  </r>
  <r>
    <x v="7"/>
    <x v="7"/>
    <x v="0"/>
    <x v="64"/>
    <n v="1"/>
    <n v="1.9"/>
    <n v="40"/>
  </r>
  <r>
    <x v="8"/>
    <x v="8"/>
    <x v="0"/>
    <x v="64"/>
    <n v="1"/>
    <n v="2.1"/>
    <n v="84"/>
  </r>
  <r>
    <x v="9"/>
    <x v="9"/>
    <x v="0"/>
    <x v="64"/>
    <n v="0"/>
    <n v="2.7"/>
    <m/>
  </r>
  <r>
    <x v="10"/>
    <x v="10"/>
    <x v="0"/>
    <x v="64"/>
    <n v="1"/>
    <n v="3.2"/>
    <n v="98"/>
  </r>
  <r>
    <x v="11"/>
    <x v="11"/>
    <x v="0"/>
    <x v="64"/>
    <n v="0"/>
    <n v="3.2"/>
    <m/>
  </r>
  <r>
    <x v="12"/>
    <x v="0"/>
    <x v="1"/>
    <x v="64"/>
    <n v="1"/>
    <n v="2.4"/>
    <n v="29"/>
  </r>
  <r>
    <x v="13"/>
    <x v="1"/>
    <x v="1"/>
    <x v="64"/>
    <n v="2"/>
    <n v="2.4"/>
    <n v="158"/>
  </r>
  <r>
    <x v="14"/>
    <x v="2"/>
    <x v="1"/>
    <x v="64"/>
    <n v="1"/>
    <n v="3.1"/>
    <n v="51"/>
  </r>
  <r>
    <x v="15"/>
    <x v="3"/>
    <x v="1"/>
    <x v="64"/>
    <n v="0"/>
    <n v="6.9"/>
    <m/>
  </r>
  <r>
    <x v="16"/>
    <x v="4"/>
    <x v="1"/>
    <x v="64"/>
    <n v="0"/>
    <n v="5.3"/>
    <m/>
  </r>
  <r>
    <x v="17"/>
    <x v="5"/>
    <x v="1"/>
    <x v="64"/>
    <n v="2"/>
    <n v="7.6"/>
    <n v="75"/>
  </r>
  <r>
    <x v="18"/>
    <x v="6"/>
    <x v="1"/>
    <x v="64"/>
    <n v="0"/>
    <n v="10.6"/>
    <m/>
  </r>
  <r>
    <x v="19"/>
    <x v="7"/>
    <x v="1"/>
    <x v="64"/>
    <n v="0"/>
    <n v="10.199999999999999"/>
    <m/>
  </r>
  <r>
    <x v="20"/>
    <x v="8"/>
    <x v="1"/>
    <x v="64"/>
    <n v="0"/>
    <n v="9.1999999999999993"/>
    <m/>
  </r>
  <r>
    <x v="21"/>
    <x v="9"/>
    <x v="1"/>
    <x v="64"/>
    <n v="0"/>
    <n v="11.4"/>
    <m/>
  </r>
  <r>
    <x v="22"/>
    <x v="10"/>
    <x v="1"/>
    <x v="64"/>
    <n v="2"/>
    <n v="8.9"/>
    <n v="117"/>
  </r>
  <r>
    <x v="23"/>
    <x v="11"/>
    <x v="1"/>
    <x v="64"/>
    <n v="3"/>
    <n v="9.5"/>
    <n v="10"/>
  </r>
  <r>
    <x v="24"/>
    <x v="0"/>
    <x v="2"/>
    <x v="64"/>
    <n v="1"/>
    <n v="9.6"/>
    <n v="33"/>
  </r>
  <r>
    <x v="25"/>
    <x v="1"/>
    <x v="2"/>
    <x v="64"/>
    <n v="0"/>
    <n v="6.5"/>
    <m/>
  </r>
  <r>
    <x v="26"/>
    <x v="2"/>
    <x v="2"/>
    <x v="64"/>
    <n v="1"/>
    <n v="7.6"/>
    <n v="71"/>
  </r>
  <r>
    <x v="27"/>
    <x v="3"/>
    <x v="2"/>
    <x v="64"/>
    <n v="2"/>
    <n v="8.1999999999999993"/>
    <n v="50"/>
  </r>
  <r>
    <x v="28"/>
    <x v="4"/>
    <x v="2"/>
    <x v="64"/>
    <n v="2"/>
    <n v="10"/>
    <n v="64"/>
  </r>
  <r>
    <x v="29"/>
    <x v="5"/>
    <x v="2"/>
    <x v="64"/>
    <n v="2"/>
    <n v="7.1"/>
    <n v="121"/>
  </r>
  <r>
    <x v="30"/>
    <x v="6"/>
    <x v="2"/>
    <x v="64"/>
    <n v="0"/>
    <n v="5.7"/>
    <m/>
  </r>
  <r>
    <x v="31"/>
    <x v="7"/>
    <x v="2"/>
    <x v="64"/>
    <n v="2"/>
    <n v="6"/>
    <n v="137"/>
  </r>
  <r>
    <x v="32"/>
    <x v="8"/>
    <x v="2"/>
    <x v="64"/>
    <n v="2"/>
    <n v="4.8"/>
    <n v="138"/>
  </r>
  <r>
    <x v="33"/>
    <x v="9"/>
    <x v="2"/>
    <x v="64"/>
    <n v="1"/>
    <n v="3.8"/>
    <n v="0"/>
  </r>
  <r>
    <x v="34"/>
    <x v="10"/>
    <x v="2"/>
    <x v="64"/>
    <n v="0"/>
    <n v="4.4000000000000004"/>
    <m/>
  </r>
  <r>
    <x v="35"/>
    <x v="11"/>
    <x v="2"/>
    <x v="64"/>
    <n v="0"/>
    <n v="3.7"/>
    <m/>
  </r>
  <r>
    <x v="36"/>
    <x v="0"/>
    <x v="3"/>
    <x v="64"/>
    <n v="2"/>
    <n v="3"/>
    <n v="124"/>
  </r>
  <r>
    <x v="37"/>
    <x v="1"/>
    <x v="3"/>
    <x v="64"/>
    <n v="0"/>
    <n v="5.3"/>
    <m/>
  </r>
  <r>
    <x v="38"/>
    <x v="2"/>
    <x v="3"/>
    <x v="64"/>
    <n v="0"/>
    <n v="6.9"/>
    <m/>
  </r>
  <r>
    <x v="39"/>
    <x v="3"/>
    <x v="3"/>
    <x v="64"/>
    <n v="1"/>
    <n v="8.4"/>
    <n v="9"/>
  </r>
  <r>
    <x v="40"/>
    <x v="4"/>
    <x v="3"/>
    <x v="64"/>
    <n v="1"/>
    <n v="9.6999999999999993"/>
    <n v="122"/>
  </r>
  <r>
    <x v="41"/>
    <x v="5"/>
    <x v="3"/>
    <x v="64"/>
    <n v="1"/>
    <n v="9.1"/>
    <n v="31"/>
  </r>
  <r>
    <x v="42"/>
    <x v="6"/>
    <x v="3"/>
    <x v="64"/>
    <n v="0"/>
    <n v="8.6"/>
    <m/>
  </r>
  <r>
    <x v="43"/>
    <x v="7"/>
    <x v="3"/>
    <x v="64"/>
    <n v="1"/>
    <n v="8"/>
    <n v="126"/>
  </r>
  <r>
    <x v="44"/>
    <x v="8"/>
    <x v="3"/>
    <x v="64"/>
    <n v="1"/>
    <n v="9.6999999999999993"/>
    <n v="103"/>
  </r>
  <r>
    <x v="45"/>
    <x v="9"/>
    <x v="3"/>
    <x v="64"/>
    <n v="1"/>
    <n v="7"/>
    <n v="92"/>
  </r>
  <r>
    <x v="46"/>
    <x v="10"/>
    <x v="3"/>
    <x v="64"/>
    <n v="0"/>
    <n v="6"/>
    <m/>
  </r>
  <r>
    <x v="47"/>
    <x v="11"/>
    <x v="3"/>
    <x v="64"/>
    <n v="0"/>
    <n v="4"/>
    <m/>
  </r>
  <r>
    <x v="48"/>
    <x v="0"/>
    <x v="4"/>
    <x v="64"/>
    <n v="1"/>
    <n v="5"/>
    <n v="38"/>
  </r>
  <r>
    <x v="49"/>
    <x v="1"/>
    <x v="4"/>
    <x v="64"/>
    <n v="0"/>
    <n v="5.5"/>
    <m/>
  </r>
  <r>
    <x v="50"/>
    <x v="2"/>
    <x v="4"/>
    <x v="64"/>
    <n v="0"/>
    <n v="5.5"/>
    <m/>
  </r>
  <r>
    <x v="51"/>
    <x v="3"/>
    <x v="4"/>
    <x v="64"/>
    <n v="0"/>
    <n v="6"/>
    <m/>
  </r>
  <r>
    <x v="52"/>
    <x v="4"/>
    <x v="4"/>
    <x v="64"/>
    <n v="1"/>
    <n v="5"/>
    <n v="65"/>
  </r>
  <r>
    <x v="53"/>
    <x v="5"/>
    <x v="4"/>
    <x v="64"/>
    <n v="1"/>
    <n v="6.4"/>
    <n v="21"/>
  </r>
  <r>
    <x v="54"/>
    <x v="6"/>
    <x v="4"/>
    <x v="64"/>
    <n v="1"/>
    <n v="5.5"/>
    <n v="165"/>
  </r>
  <r>
    <x v="55"/>
    <x v="7"/>
    <x v="4"/>
    <x v="64"/>
    <n v="1"/>
    <n v="4.5"/>
    <n v="52"/>
  </r>
  <r>
    <x v="56"/>
    <x v="8"/>
    <x v="4"/>
    <x v="64"/>
    <n v="0"/>
    <n v="5.5"/>
    <m/>
  </r>
  <r>
    <x v="57"/>
    <x v="9"/>
    <x v="4"/>
    <x v="64"/>
    <n v="1"/>
    <n v="6"/>
    <n v="270"/>
  </r>
  <r>
    <x v="58"/>
    <x v="10"/>
    <x v="4"/>
    <x v="64"/>
    <n v="0"/>
    <n v="5"/>
    <m/>
  </r>
  <r>
    <x v="59"/>
    <x v="11"/>
    <x v="4"/>
    <x v="64"/>
    <n v="0"/>
    <n v="4.4000000000000004"/>
    <m/>
  </r>
  <r>
    <x v="60"/>
    <x v="0"/>
    <x v="5"/>
    <x v="64"/>
    <n v="2"/>
    <n v="6"/>
    <n v="80"/>
  </r>
  <r>
    <x v="61"/>
    <x v="1"/>
    <x v="5"/>
    <x v="64"/>
    <n v="1"/>
    <n v="4.0999999999999996"/>
    <n v="83"/>
  </r>
  <r>
    <x v="62"/>
    <x v="2"/>
    <x v="5"/>
    <x v="64"/>
    <n v="0"/>
    <n v="4.3"/>
    <m/>
  </r>
  <r>
    <x v="63"/>
    <x v="3"/>
    <x v="5"/>
    <x v="64"/>
    <n v="1"/>
    <n v="6.8"/>
    <n v="119"/>
  </r>
  <r>
    <x v="64"/>
    <x v="4"/>
    <x v="5"/>
    <x v="64"/>
    <n v="0"/>
    <n v="5.0999999999999996"/>
    <m/>
  </r>
  <r>
    <x v="65"/>
    <x v="5"/>
    <x v="5"/>
    <x v="64"/>
    <n v="0"/>
    <n v="7.5"/>
    <m/>
  </r>
  <r>
    <x v="66"/>
    <x v="6"/>
    <x v="5"/>
    <x v="64"/>
    <n v="1"/>
    <n v="10.199999999999999"/>
    <n v="47"/>
  </r>
  <r>
    <x v="67"/>
    <x v="7"/>
    <x v="5"/>
    <x v="64"/>
    <n v="1"/>
    <n v="10"/>
    <n v="30"/>
  </r>
  <r>
    <x v="68"/>
    <x v="8"/>
    <x v="5"/>
    <x v="64"/>
    <n v="0"/>
    <n v="10"/>
    <m/>
  </r>
  <r>
    <x v="69"/>
    <x v="9"/>
    <x v="5"/>
    <x v="64"/>
    <n v="0"/>
    <n v="8.4"/>
    <m/>
  </r>
  <r>
    <x v="70"/>
    <x v="10"/>
    <x v="5"/>
    <x v="64"/>
    <n v="2"/>
    <n v="8.3000000000000007"/>
    <n v="233"/>
  </r>
  <r>
    <x v="71"/>
    <x v="11"/>
    <x v="5"/>
    <x v="64"/>
    <n v="0"/>
    <n v="6.4"/>
    <m/>
  </r>
  <r>
    <x v="72"/>
    <x v="0"/>
    <x v="6"/>
    <x v="64"/>
    <n v="0"/>
    <n v="5.3"/>
    <m/>
  </r>
  <r>
    <x v="73"/>
    <x v="1"/>
    <x v="6"/>
    <x v="64"/>
    <n v="2"/>
    <n v="5.3"/>
    <n v="55"/>
  </r>
  <r>
    <x v="74"/>
    <x v="2"/>
    <x v="6"/>
    <x v="64"/>
    <n v="1"/>
    <n v="6.5"/>
    <n v="123"/>
  </r>
  <r>
    <x v="75"/>
    <x v="3"/>
    <x v="6"/>
    <x v="64"/>
    <n v="1"/>
    <n v="7.5"/>
    <n v="25"/>
  </r>
  <r>
    <x v="76"/>
    <x v="4"/>
    <x v="6"/>
    <x v="64"/>
    <n v="1"/>
    <n v="6"/>
    <n v="17"/>
  </r>
  <r>
    <x v="77"/>
    <x v="5"/>
    <x v="6"/>
    <x v="64"/>
    <n v="1"/>
    <n v="5.3"/>
    <n v="20"/>
  </r>
  <r>
    <x v="78"/>
    <x v="6"/>
    <x v="6"/>
    <x v="64"/>
    <n v="3"/>
    <n v="4"/>
    <n v="14"/>
  </r>
  <r>
    <x v="79"/>
    <x v="7"/>
    <x v="6"/>
    <x v="64"/>
    <n v="4"/>
    <n v="5"/>
    <n v="98"/>
  </r>
  <r>
    <x v="80"/>
    <x v="8"/>
    <x v="6"/>
    <x v="64"/>
    <n v="0"/>
    <n v="5"/>
    <m/>
  </r>
  <r>
    <x v="81"/>
    <x v="9"/>
    <x v="6"/>
    <x v="64"/>
    <n v="0"/>
    <n v="4"/>
    <m/>
  </r>
  <r>
    <x v="82"/>
    <x v="10"/>
    <x v="6"/>
    <x v="64"/>
    <n v="1"/>
    <n v="3.8"/>
    <n v="10"/>
  </r>
  <r>
    <x v="83"/>
    <x v="11"/>
    <x v="6"/>
    <x v="64"/>
    <n v="1"/>
    <n v="2.4"/>
    <n v="328"/>
  </r>
  <r>
    <x v="84"/>
    <x v="0"/>
    <x v="7"/>
    <x v="64"/>
    <n v="1"/>
    <n v="1.9"/>
    <n v="180"/>
  </r>
  <r>
    <x v="85"/>
    <x v="1"/>
    <x v="7"/>
    <x v="64"/>
    <n v="1"/>
    <n v="1.9"/>
    <n v="210"/>
  </r>
  <r>
    <x v="86"/>
    <x v="2"/>
    <x v="7"/>
    <x v="64"/>
    <n v="0"/>
    <n v="3"/>
    <m/>
  </r>
  <r>
    <x v="87"/>
    <x v="3"/>
    <x v="7"/>
    <x v="64"/>
    <n v="0"/>
    <n v="3"/>
    <m/>
  </r>
  <r>
    <x v="88"/>
    <x v="4"/>
    <x v="7"/>
    <x v="64"/>
    <n v="0"/>
    <n v="1.9"/>
    <m/>
  </r>
  <r>
    <x v="89"/>
    <x v="5"/>
    <x v="7"/>
    <x v="64"/>
    <n v="1"/>
    <n v="3.8"/>
    <n v="40"/>
  </r>
  <r>
    <x v="90"/>
    <x v="6"/>
    <x v="7"/>
    <x v="64"/>
    <n v="0"/>
    <n v="4"/>
    <m/>
  </r>
  <r>
    <x v="91"/>
    <x v="7"/>
    <x v="7"/>
    <x v="64"/>
    <n v="0"/>
    <n v="4"/>
    <m/>
  </r>
  <r>
    <x v="92"/>
    <x v="8"/>
    <x v="7"/>
    <x v="64"/>
    <n v="3"/>
    <n v="5.3"/>
    <n v="6"/>
  </r>
  <r>
    <x v="93"/>
    <x v="9"/>
    <x v="7"/>
    <x v="64"/>
    <n v="0"/>
    <n v="6.4"/>
    <m/>
  </r>
  <r>
    <x v="94"/>
    <x v="10"/>
    <x v="7"/>
    <x v="64"/>
    <n v="2"/>
    <n v="6.2"/>
    <n v="21"/>
  </r>
  <r>
    <x v="95"/>
    <x v="11"/>
    <x v="7"/>
    <x v="64"/>
    <n v="0"/>
    <n v="4.2"/>
    <m/>
  </r>
  <r>
    <x v="96"/>
    <x v="0"/>
    <x v="8"/>
    <x v="64"/>
    <n v="0"/>
    <n v="5.6"/>
    <m/>
  </r>
  <r>
    <x v="97"/>
    <x v="1"/>
    <x v="8"/>
    <x v="64"/>
    <n v="1"/>
    <n v="6.1"/>
    <n v="3"/>
  </r>
  <r>
    <x v="98"/>
    <x v="2"/>
    <x v="8"/>
    <x v="64"/>
    <n v="0"/>
    <n v="4.4000000000000004"/>
    <m/>
  </r>
  <r>
    <x v="99"/>
    <x v="3"/>
    <x v="8"/>
    <x v="64"/>
    <n v="2"/>
    <n v="4.7"/>
    <n v="102"/>
  </r>
  <r>
    <x v="100"/>
    <x v="4"/>
    <x v="8"/>
    <x v="64"/>
    <n v="1"/>
    <n v="4.2"/>
    <n v="308"/>
  </r>
  <r>
    <x v="101"/>
    <x v="5"/>
    <x v="8"/>
    <x v="64"/>
    <n v="3"/>
    <n v="3.3"/>
    <n v="14"/>
  </r>
  <r>
    <x v="102"/>
    <x v="6"/>
    <x v="8"/>
    <x v="64"/>
    <n v="3"/>
    <n v="2.1"/>
    <n v="74"/>
  </r>
  <r>
    <x v="103"/>
    <x v="7"/>
    <x v="8"/>
    <x v="64"/>
    <n v="3"/>
    <n v="2.1"/>
    <n v="8"/>
  </r>
  <r>
    <x v="104"/>
    <x v="8"/>
    <x v="8"/>
    <x v="64"/>
    <n v="1"/>
    <n v="2.8"/>
    <n v="76"/>
  </r>
  <r>
    <x v="105"/>
    <x v="9"/>
    <x v="8"/>
    <x v="64"/>
    <n v="2"/>
    <n v="2"/>
    <n v="71"/>
  </r>
  <r>
    <x v="106"/>
    <x v="10"/>
    <x v="8"/>
    <x v="64"/>
    <n v="0"/>
    <n v="1.9"/>
    <m/>
  </r>
  <r>
    <x v="107"/>
    <x v="11"/>
    <x v="8"/>
    <x v="64"/>
    <n v="0"/>
    <n v="1.4"/>
    <m/>
  </r>
  <r>
    <x v="108"/>
    <x v="0"/>
    <x v="9"/>
    <x v="64"/>
    <n v="0"/>
    <n v="1.7"/>
    <m/>
  </r>
  <r>
    <x v="109"/>
    <x v="1"/>
    <x v="9"/>
    <x v="64"/>
    <n v="0"/>
    <n v="1.6"/>
    <m/>
  </r>
  <r>
    <x v="110"/>
    <x v="2"/>
    <x v="9"/>
    <x v="64"/>
    <n v="0"/>
    <n v="0.3"/>
    <m/>
  </r>
  <r>
    <x v="111"/>
    <x v="3"/>
    <x v="9"/>
    <x v="64"/>
    <n v="1"/>
    <n v="1.1000000000000001"/>
    <n v="391"/>
  </r>
  <r>
    <x v="112"/>
    <x v="4"/>
    <x v="9"/>
    <x v="64"/>
    <n v="1"/>
    <n v="1.2"/>
    <n v="45"/>
  </r>
  <r>
    <x v="113"/>
    <x v="5"/>
    <x v="9"/>
    <x v="64"/>
    <n v="1"/>
    <n v="3"/>
    <n v="8"/>
  </r>
  <r>
    <x v="114"/>
    <x v="6"/>
    <x v="9"/>
    <x v="64"/>
    <n v="2"/>
    <n v="3.2"/>
    <n v="24"/>
  </r>
  <r>
    <x v="115"/>
    <x v="7"/>
    <x v="9"/>
    <x v="64"/>
    <n v="3"/>
    <n v="5.6"/>
    <n v="6"/>
  </r>
  <r>
    <x v="116"/>
    <x v="8"/>
    <x v="9"/>
    <x v="64"/>
    <n v="0"/>
    <n v="7"/>
    <m/>
  </r>
  <r>
    <x v="117"/>
    <x v="9"/>
    <x v="9"/>
    <x v="64"/>
    <n v="1"/>
    <n v="4.9000000000000004"/>
    <n v="35"/>
  </r>
  <r>
    <x v="118"/>
    <x v="10"/>
    <x v="9"/>
    <x v="64"/>
    <n v="2"/>
    <n v="4"/>
    <n v="14"/>
  </r>
  <r>
    <x v="119"/>
    <x v="11"/>
    <x v="9"/>
    <x v="64"/>
    <n v="3"/>
    <n v="3.9"/>
    <n v="17"/>
  </r>
  <r>
    <x v="120"/>
    <x v="0"/>
    <x v="10"/>
    <x v="64"/>
    <n v="1"/>
    <n v="3.6"/>
    <n v="3"/>
  </r>
  <r>
    <x v="121"/>
    <x v="1"/>
    <x v="10"/>
    <x v="64"/>
    <n v="1"/>
    <n v="3.8"/>
    <n v="117"/>
  </r>
  <r>
    <x v="122"/>
    <x v="2"/>
    <x v="10"/>
    <x v="64"/>
    <n v="1"/>
    <n v="2.8"/>
    <n v="3"/>
  </r>
  <r>
    <x v="123"/>
    <x v="3"/>
    <x v="10"/>
    <x v="64"/>
    <n v="3"/>
    <n v="3"/>
    <n v="10"/>
  </r>
  <r>
    <x v="124"/>
    <x v="4"/>
    <x v="10"/>
    <x v="64"/>
    <n v="3"/>
    <n v="2.5"/>
    <n v="10"/>
  </r>
  <r>
    <x v="125"/>
    <x v="5"/>
    <x v="10"/>
    <x v="64"/>
    <n v="1"/>
    <n v="3.2"/>
    <n v="3"/>
  </r>
  <r>
    <x v="126"/>
    <x v="6"/>
    <x v="10"/>
    <x v="64"/>
    <n v="4"/>
    <n v="2.2999999999999998"/>
    <n v="10"/>
  </r>
  <r>
    <x v="127"/>
    <x v="7"/>
    <x v="10"/>
    <x v="64"/>
    <n v="1"/>
    <n v="2.6"/>
    <n v="4"/>
  </r>
  <r>
    <x v="128"/>
    <x v="8"/>
    <x v="10"/>
    <x v="64"/>
    <n v="1"/>
    <n v="2.8"/>
    <n v="7"/>
  </r>
  <r>
    <x v="129"/>
    <x v="9"/>
    <x v="10"/>
    <x v="64"/>
    <n v="3"/>
    <n v="3.5"/>
    <n v="23"/>
  </r>
  <r>
    <x v="130"/>
    <x v="10"/>
    <x v="10"/>
    <x v="64"/>
    <n v="1"/>
    <n v="4.3"/>
    <n v="96"/>
  </r>
  <r>
    <x v="131"/>
    <x v="11"/>
    <x v="10"/>
    <x v="64"/>
    <n v="3"/>
    <n v="3.3"/>
    <n v="18"/>
  </r>
  <r>
    <x v="132"/>
    <x v="0"/>
    <x v="11"/>
    <x v="64"/>
    <n v="6"/>
    <n v="2.9"/>
    <n v="39"/>
  </r>
  <r>
    <x v="133"/>
    <x v="1"/>
    <x v="11"/>
    <x v="64"/>
    <n v="2"/>
    <n v="3"/>
    <n v="35"/>
  </r>
  <r>
    <x v="134"/>
    <x v="2"/>
    <x v="11"/>
    <x v="64"/>
    <n v="3"/>
    <n v="2.8"/>
    <n v="48"/>
  </r>
  <r>
    <x v="135"/>
    <x v="3"/>
    <x v="11"/>
    <x v="64"/>
    <n v="2"/>
    <n v="3.3"/>
    <n v="172"/>
  </r>
  <r>
    <x v="136"/>
    <x v="4"/>
    <x v="11"/>
    <x v="64"/>
    <n v="2"/>
    <n v="2.2999999999999998"/>
    <n v="12"/>
  </r>
  <r>
    <x v="137"/>
    <x v="5"/>
    <x v="11"/>
    <x v="64"/>
    <n v="4"/>
    <n v="3.1"/>
    <n v="28"/>
  </r>
  <r>
    <x v="138"/>
    <x v="6"/>
    <x v="11"/>
    <x v="64"/>
    <n v="2"/>
    <n v="2.2999999999999998"/>
    <n v="13"/>
  </r>
  <r>
    <x v="139"/>
    <x v="7"/>
    <x v="11"/>
    <x v="64"/>
    <n v="5"/>
    <n v="2.2000000000000002"/>
    <n v="13"/>
  </r>
  <r>
    <x v="140"/>
    <x v="8"/>
    <x v="11"/>
    <x v="64"/>
    <n v="1"/>
    <n v="2.8"/>
    <n v="28"/>
  </r>
  <r>
    <x v="141"/>
    <x v="9"/>
    <x v="11"/>
    <x v="64"/>
    <n v="4"/>
    <n v="2.6"/>
    <n v="6"/>
  </r>
  <r>
    <x v="142"/>
    <x v="10"/>
    <x v="11"/>
    <x v="64"/>
    <n v="2"/>
    <n v="1.7"/>
    <n v="14"/>
  </r>
  <r>
    <x v="143"/>
    <x v="11"/>
    <x v="11"/>
    <x v="64"/>
    <n v="1"/>
    <n v="2.2000000000000002"/>
    <n v="136"/>
  </r>
  <r>
    <x v="144"/>
    <x v="0"/>
    <x v="12"/>
    <x v="64"/>
    <n v="2"/>
    <n v="2.8"/>
    <n v="186"/>
  </r>
  <r>
    <x v="145"/>
    <x v="1"/>
    <x v="12"/>
    <x v="64"/>
    <n v="3"/>
    <n v="2.7"/>
    <n v="2"/>
  </r>
  <r>
    <x v="146"/>
    <x v="2"/>
    <x v="12"/>
    <x v="64"/>
    <n v="3"/>
    <n v="2.9"/>
    <n v="61"/>
  </r>
  <r>
    <x v="147"/>
    <x v="3"/>
    <x v="12"/>
    <x v="64"/>
    <n v="4"/>
    <n v="2.5"/>
    <n v="7"/>
  </r>
  <r>
    <x v="148"/>
    <x v="4"/>
    <x v="12"/>
    <x v="64"/>
    <n v="6"/>
    <n v="3.2"/>
    <n v="17"/>
  </r>
  <r>
    <x v="149"/>
    <x v="5"/>
    <x v="12"/>
    <x v="64"/>
    <n v="6"/>
    <n v="3.4"/>
    <n v="25"/>
  </r>
  <r>
    <x v="150"/>
    <x v="6"/>
    <x v="12"/>
    <x v="64"/>
    <n v="4"/>
    <n v="4.5999999999999996"/>
    <n v="8"/>
  </r>
  <r>
    <x v="151"/>
    <x v="7"/>
    <x v="12"/>
    <x v="64"/>
    <n v="3"/>
    <n v="3.7"/>
    <n v="12"/>
  </r>
  <r>
    <x v="152"/>
    <x v="8"/>
    <x v="12"/>
    <x v="64"/>
    <n v="1"/>
    <n v="4.3"/>
    <n v="5"/>
  </r>
  <r>
    <x v="153"/>
    <x v="9"/>
    <x v="12"/>
    <x v="64"/>
    <n v="3"/>
    <n v="4.2"/>
    <n v="23"/>
  </r>
  <r>
    <x v="154"/>
    <x v="10"/>
    <x v="12"/>
    <x v="64"/>
    <n v="1"/>
    <n v="3.9"/>
    <n v="143"/>
  </r>
  <r>
    <x v="155"/>
    <x v="11"/>
    <x v="12"/>
    <x v="64"/>
    <n v="3"/>
    <n v="3.3"/>
    <n v="73"/>
  </r>
  <r>
    <x v="156"/>
    <x v="0"/>
    <x v="13"/>
    <x v="64"/>
    <n v="4"/>
    <n v="4.2"/>
    <n v="75"/>
  </r>
  <r>
    <x v="157"/>
    <x v="1"/>
    <x v="13"/>
    <x v="64"/>
    <n v="3"/>
    <n v="2.7"/>
    <n v="9"/>
  </r>
  <r>
    <x v="158"/>
    <x v="2"/>
    <x v="13"/>
    <x v="64"/>
    <n v="2"/>
    <n v="2.7"/>
    <n v="164"/>
  </r>
  <r>
    <x v="159"/>
    <x v="3"/>
    <x v="13"/>
    <x v="64"/>
    <n v="2"/>
    <n v="2.2000000000000002"/>
    <n v="44"/>
  </r>
  <r>
    <x v="160"/>
    <x v="4"/>
    <x v="13"/>
    <x v="64"/>
    <n v="5"/>
    <n v="2.2000000000000002"/>
    <n v="16"/>
  </r>
  <r>
    <x v="161"/>
    <x v="5"/>
    <x v="13"/>
    <x v="64"/>
    <n v="3"/>
    <n v="2.4"/>
    <n v="143"/>
  </r>
  <r>
    <x v="162"/>
    <x v="6"/>
    <x v="13"/>
    <x v="64"/>
    <n v="1"/>
    <n v="4"/>
    <n v="45"/>
  </r>
  <r>
    <x v="164"/>
    <x v="8"/>
    <x v="13"/>
    <x v="64"/>
    <n v="3"/>
    <n v="2.5"/>
    <n v="43"/>
  </r>
  <r>
    <x v="165"/>
    <x v="9"/>
    <x v="13"/>
    <x v="64"/>
    <n v="4"/>
    <n v="1.6"/>
    <n v="11"/>
  </r>
  <r>
    <x v="0"/>
    <x v="0"/>
    <x v="0"/>
    <x v="65"/>
    <n v="7"/>
    <n v="2.7"/>
    <n v="46"/>
  </r>
  <r>
    <x v="1"/>
    <x v="1"/>
    <x v="0"/>
    <x v="65"/>
    <n v="6"/>
    <n v="3"/>
    <n v="22"/>
  </r>
  <r>
    <x v="2"/>
    <x v="2"/>
    <x v="0"/>
    <x v="65"/>
    <n v="14"/>
    <n v="3.4"/>
    <n v="28"/>
  </r>
  <r>
    <x v="3"/>
    <x v="3"/>
    <x v="0"/>
    <x v="65"/>
    <n v="19"/>
    <n v="2.9"/>
    <n v="50"/>
  </r>
  <r>
    <x v="4"/>
    <x v="4"/>
    <x v="0"/>
    <x v="65"/>
    <n v="13"/>
    <n v="3.1"/>
    <n v="33"/>
  </r>
  <r>
    <x v="5"/>
    <x v="5"/>
    <x v="0"/>
    <x v="65"/>
    <n v="19"/>
    <n v="3.8"/>
    <n v="18"/>
  </r>
  <r>
    <x v="6"/>
    <x v="6"/>
    <x v="0"/>
    <x v="65"/>
    <n v="16"/>
    <n v="4.3"/>
    <n v="22"/>
  </r>
  <r>
    <x v="7"/>
    <x v="7"/>
    <x v="0"/>
    <x v="65"/>
    <n v="19"/>
    <n v="4.3"/>
    <n v="41"/>
  </r>
  <r>
    <x v="8"/>
    <x v="8"/>
    <x v="0"/>
    <x v="65"/>
    <n v="19"/>
    <n v="4.0999999999999996"/>
    <n v="33"/>
  </r>
  <r>
    <x v="9"/>
    <x v="9"/>
    <x v="0"/>
    <x v="65"/>
    <n v="16"/>
    <n v="4.4000000000000004"/>
    <n v="48"/>
  </r>
  <r>
    <x v="10"/>
    <x v="10"/>
    <x v="0"/>
    <x v="65"/>
    <n v="8"/>
    <n v="4"/>
    <n v="31"/>
  </r>
  <r>
    <x v="11"/>
    <x v="11"/>
    <x v="0"/>
    <x v="65"/>
    <n v="16"/>
    <n v="3.2"/>
    <n v="71"/>
  </r>
  <r>
    <x v="12"/>
    <x v="0"/>
    <x v="1"/>
    <x v="65"/>
    <n v="4"/>
    <n v="3.7"/>
    <n v="21"/>
  </r>
  <r>
    <x v="13"/>
    <x v="1"/>
    <x v="1"/>
    <x v="65"/>
    <n v="9"/>
    <n v="3.2"/>
    <n v="21"/>
  </r>
  <r>
    <x v="14"/>
    <x v="2"/>
    <x v="1"/>
    <x v="65"/>
    <n v="12"/>
    <n v="3.3"/>
    <n v="43"/>
  </r>
  <r>
    <x v="15"/>
    <x v="3"/>
    <x v="1"/>
    <x v="65"/>
    <n v="5"/>
    <n v="4.0999999999999996"/>
    <n v="64"/>
  </r>
  <r>
    <x v="16"/>
    <x v="4"/>
    <x v="1"/>
    <x v="65"/>
    <n v="12"/>
    <n v="6"/>
    <n v="38"/>
  </r>
  <r>
    <x v="17"/>
    <x v="5"/>
    <x v="1"/>
    <x v="65"/>
    <n v="8"/>
    <n v="7"/>
    <n v="43"/>
  </r>
  <r>
    <x v="18"/>
    <x v="6"/>
    <x v="1"/>
    <x v="65"/>
    <n v="5"/>
    <n v="7.5"/>
    <n v="32"/>
  </r>
  <r>
    <x v="19"/>
    <x v="7"/>
    <x v="1"/>
    <x v="65"/>
    <n v="9"/>
    <n v="8.6"/>
    <n v="72"/>
  </r>
  <r>
    <x v="20"/>
    <x v="8"/>
    <x v="1"/>
    <x v="65"/>
    <n v="10"/>
    <n v="9.6"/>
    <n v="46"/>
  </r>
  <r>
    <x v="21"/>
    <x v="9"/>
    <x v="1"/>
    <x v="65"/>
    <n v="8"/>
    <n v="8.8000000000000007"/>
    <n v="53"/>
  </r>
  <r>
    <x v="22"/>
    <x v="10"/>
    <x v="1"/>
    <x v="65"/>
    <n v="4"/>
    <n v="8.4"/>
    <n v="46"/>
  </r>
  <r>
    <x v="23"/>
    <x v="11"/>
    <x v="1"/>
    <x v="65"/>
    <n v="1"/>
    <n v="7.9"/>
    <n v="89"/>
  </r>
  <r>
    <x v="24"/>
    <x v="0"/>
    <x v="2"/>
    <x v="65"/>
    <n v="6"/>
    <n v="9"/>
    <n v="24"/>
  </r>
  <r>
    <x v="25"/>
    <x v="1"/>
    <x v="2"/>
    <x v="65"/>
    <n v="6"/>
    <n v="7.8"/>
    <n v="115"/>
  </r>
  <r>
    <x v="26"/>
    <x v="2"/>
    <x v="2"/>
    <x v="65"/>
    <n v="12"/>
    <n v="7.3"/>
    <n v="57"/>
  </r>
  <r>
    <x v="27"/>
    <x v="3"/>
    <x v="2"/>
    <x v="65"/>
    <n v="5"/>
    <n v="8.5"/>
    <n v="73"/>
  </r>
  <r>
    <x v="28"/>
    <x v="4"/>
    <x v="2"/>
    <x v="65"/>
    <n v="6"/>
    <n v="7.7"/>
    <n v="65"/>
  </r>
  <r>
    <x v="29"/>
    <x v="5"/>
    <x v="2"/>
    <x v="65"/>
    <n v="7"/>
    <n v="9.1"/>
    <n v="116"/>
  </r>
  <r>
    <x v="30"/>
    <x v="6"/>
    <x v="2"/>
    <x v="65"/>
    <n v="7"/>
    <n v="9"/>
    <n v="27"/>
  </r>
  <r>
    <x v="31"/>
    <x v="7"/>
    <x v="2"/>
    <x v="65"/>
    <n v="5"/>
    <n v="9.1999999999999993"/>
    <n v="37"/>
  </r>
  <r>
    <x v="32"/>
    <x v="8"/>
    <x v="2"/>
    <x v="65"/>
    <n v="4"/>
    <n v="8.5"/>
    <n v="31"/>
  </r>
  <r>
    <x v="33"/>
    <x v="9"/>
    <x v="2"/>
    <x v="65"/>
    <n v="7"/>
    <n v="9.5"/>
    <n v="22"/>
  </r>
  <r>
    <x v="34"/>
    <x v="10"/>
    <x v="2"/>
    <x v="65"/>
    <n v="4"/>
    <n v="10.4"/>
    <n v="80"/>
  </r>
  <r>
    <x v="35"/>
    <x v="11"/>
    <x v="2"/>
    <x v="65"/>
    <n v="6"/>
    <n v="9.3000000000000007"/>
    <n v="96"/>
  </r>
  <r>
    <x v="36"/>
    <x v="0"/>
    <x v="3"/>
    <x v="65"/>
    <n v="6"/>
    <n v="10.1"/>
    <n v="110"/>
  </r>
  <r>
    <x v="37"/>
    <x v="1"/>
    <x v="3"/>
    <x v="65"/>
    <n v="4"/>
    <n v="12.8"/>
    <n v="22"/>
  </r>
  <r>
    <x v="38"/>
    <x v="2"/>
    <x v="3"/>
    <x v="65"/>
    <n v="6"/>
    <n v="13.1"/>
    <n v="64"/>
  </r>
  <r>
    <x v="39"/>
    <x v="3"/>
    <x v="3"/>
    <x v="65"/>
    <n v="4"/>
    <n v="13.1"/>
    <n v="29"/>
  </r>
  <r>
    <x v="40"/>
    <x v="4"/>
    <x v="3"/>
    <x v="65"/>
    <n v="5"/>
    <n v="15"/>
    <n v="138"/>
  </r>
  <r>
    <x v="41"/>
    <x v="5"/>
    <x v="3"/>
    <x v="65"/>
    <n v="3"/>
    <n v="15.3"/>
    <n v="59"/>
  </r>
  <r>
    <x v="42"/>
    <x v="6"/>
    <x v="3"/>
    <x v="65"/>
    <n v="6"/>
    <n v="14.6"/>
    <n v="36"/>
  </r>
  <r>
    <x v="43"/>
    <x v="7"/>
    <x v="3"/>
    <x v="65"/>
    <n v="9"/>
    <n v="14.1"/>
    <n v="63"/>
  </r>
  <r>
    <x v="44"/>
    <x v="8"/>
    <x v="3"/>
    <x v="65"/>
    <n v="7"/>
    <n v="16.600000000000001"/>
    <n v="42"/>
  </r>
  <r>
    <x v="45"/>
    <x v="9"/>
    <x v="3"/>
    <x v="65"/>
    <n v="2"/>
    <n v="13.1"/>
    <n v="67"/>
  </r>
  <r>
    <x v="46"/>
    <x v="10"/>
    <x v="3"/>
    <x v="65"/>
    <n v="6"/>
    <n v="12"/>
    <n v="59"/>
  </r>
  <r>
    <x v="47"/>
    <x v="11"/>
    <x v="3"/>
    <x v="65"/>
    <n v="10"/>
    <n v="10.9"/>
    <n v="67"/>
  </r>
  <r>
    <x v="48"/>
    <x v="0"/>
    <x v="4"/>
    <x v="65"/>
    <n v="2"/>
    <n v="10.3"/>
    <n v="67"/>
  </r>
  <r>
    <x v="49"/>
    <x v="1"/>
    <x v="4"/>
    <x v="65"/>
    <n v="10"/>
    <n v="9.6999999999999993"/>
    <n v="71"/>
  </r>
  <r>
    <x v="50"/>
    <x v="2"/>
    <x v="4"/>
    <x v="65"/>
    <n v="7"/>
    <n v="9.6999999999999993"/>
    <n v="70"/>
  </r>
  <r>
    <x v="51"/>
    <x v="3"/>
    <x v="4"/>
    <x v="65"/>
    <n v="9"/>
    <n v="9.6999999999999993"/>
    <n v="71"/>
  </r>
  <r>
    <x v="52"/>
    <x v="4"/>
    <x v="4"/>
    <x v="65"/>
    <n v="11"/>
    <n v="10.3"/>
    <n v="9"/>
  </r>
  <r>
    <x v="53"/>
    <x v="5"/>
    <x v="4"/>
    <x v="65"/>
    <n v="3"/>
    <n v="11.6"/>
    <n v="201"/>
  </r>
  <r>
    <x v="54"/>
    <x v="6"/>
    <x v="4"/>
    <x v="65"/>
    <n v="6"/>
    <n v="13.3"/>
    <n v="130"/>
  </r>
  <r>
    <x v="55"/>
    <x v="7"/>
    <x v="4"/>
    <x v="65"/>
    <n v="4"/>
    <n v="15.6"/>
    <n v="10"/>
  </r>
  <r>
    <x v="56"/>
    <x v="8"/>
    <x v="4"/>
    <x v="65"/>
    <n v="6"/>
    <n v="12.8"/>
    <n v="20"/>
  </r>
  <r>
    <x v="57"/>
    <x v="9"/>
    <x v="4"/>
    <x v="65"/>
    <n v="7"/>
    <n v="14"/>
    <n v="65"/>
  </r>
  <r>
    <x v="58"/>
    <x v="10"/>
    <x v="4"/>
    <x v="65"/>
    <n v="4"/>
    <n v="15.3"/>
    <n v="74"/>
  </r>
  <r>
    <x v="59"/>
    <x v="11"/>
    <x v="4"/>
    <x v="65"/>
    <n v="2"/>
    <n v="15.6"/>
    <n v="136"/>
  </r>
  <r>
    <x v="60"/>
    <x v="0"/>
    <x v="5"/>
    <x v="65"/>
    <n v="2"/>
    <n v="15.1"/>
    <n v="43"/>
  </r>
  <r>
    <x v="61"/>
    <x v="1"/>
    <x v="5"/>
    <x v="65"/>
    <n v="4"/>
    <n v="13.9"/>
    <n v="69"/>
  </r>
  <r>
    <x v="62"/>
    <x v="2"/>
    <x v="5"/>
    <x v="65"/>
    <n v="7"/>
    <n v="12.2"/>
    <n v="56"/>
  </r>
  <r>
    <x v="63"/>
    <x v="3"/>
    <x v="5"/>
    <x v="65"/>
    <n v="4"/>
    <n v="13.5"/>
    <n v="38"/>
  </r>
  <r>
    <x v="64"/>
    <x v="4"/>
    <x v="5"/>
    <x v="65"/>
    <n v="5"/>
    <n v="11.5"/>
    <n v="27"/>
  </r>
  <r>
    <x v="65"/>
    <x v="5"/>
    <x v="5"/>
    <x v="65"/>
    <n v="10"/>
    <n v="12.3"/>
    <n v="57"/>
  </r>
  <r>
    <x v="66"/>
    <x v="6"/>
    <x v="5"/>
    <x v="65"/>
    <n v="5"/>
    <n v="11.9"/>
    <n v="147"/>
  </r>
  <r>
    <x v="67"/>
    <x v="7"/>
    <x v="5"/>
    <x v="65"/>
    <n v="8"/>
    <n v="11.9"/>
    <n v="67"/>
  </r>
  <r>
    <x v="68"/>
    <x v="8"/>
    <x v="5"/>
    <x v="65"/>
    <n v="5"/>
    <n v="12"/>
    <n v="68"/>
  </r>
  <r>
    <x v="69"/>
    <x v="9"/>
    <x v="5"/>
    <x v="65"/>
    <n v="5"/>
    <n v="10.6"/>
    <n v="46"/>
  </r>
  <r>
    <x v="70"/>
    <x v="10"/>
    <x v="5"/>
    <x v="65"/>
    <n v="9"/>
    <n v="8.8000000000000007"/>
    <n v="76"/>
  </r>
  <r>
    <x v="71"/>
    <x v="11"/>
    <x v="5"/>
    <x v="65"/>
    <n v="6"/>
    <n v="6.9"/>
    <n v="77"/>
  </r>
  <r>
    <x v="72"/>
    <x v="0"/>
    <x v="6"/>
    <x v="65"/>
    <n v="6"/>
    <n v="6.1"/>
    <n v="15"/>
  </r>
  <r>
    <x v="73"/>
    <x v="1"/>
    <x v="6"/>
    <x v="65"/>
    <n v="8"/>
    <n v="5.8"/>
    <n v="88"/>
  </r>
  <r>
    <x v="74"/>
    <x v="2"/>
    <x v="6"/>
    <x v="65"/>
    <n v="7"/>
    <n v="5.7"/>
    <n v="96"/>
  </r>
  <r>
    <x v="75"/>
    <x v="3"/>
    <x v="6"/>
    <x v="65"/>
    <n v="9"/>
    <n v="5.2"/>
    <n v="40"/>
  </r>
  <r>
    <x v="76"/>
    <x v="4"/>
    <x v="6"/>
    <x v="65"/>
    <n v="10"/>
    <n v="6.6"/>
    <n v="26"/>
  </r>
  <r>
    <x v="77"/>
    <x v="5"/>
    <x v="6"/>
    <x v="65"/>
    <n v="7"/>
    <n v="7.2"/>
    <n v="69"/>
  </r>
  <r>
    <x v="78"/>
    <x v="6"/>
    <x v="6"/>
    <x v="65"/>
    <n v="8"/>
    <n v="7.7"/>
    <n v="47"/>
  </r>
  <r>
    <x v="79"/>
    <x v="7"/>
    <x v="6"/>
    <x v="65"/>
    <n v="9"/>
    <n v="6.7"/>
    <n v="25"/>
  </r>
  <r>
    <x v="80"/>
    <x v="8"/>
    <x v="6"/>
    <x v="65"/>
    <n v="3"/>
    <n v="6.7"/>
    <n v="132"/>
  </r>
  <r>
    <x v="81"/>
    <x v="9"/>
    <x v="6"/>
    <x v="65"/>
    <n v="9"/>
    <n v="6.3"/>
    <n v="38"/>
  </r>
  <r>
    <x v="82"/>
    <x v="10"/>
    <x v="6"/>
    <x v="65"/>
    <n v="10"/>
    <n v="6.2"/>
    <n v="60"/>
  </r>
  <r>
    <x v="83"/>
    <x v="11"/>
    <x v="6"/>
    <x v="65"/>
    <n v="7"/>
    <n v="6.1"/>
    <n v="105"/>
  </r>
  <r>
    <x v="84"/>
    <x v="0"/>
    <x v="7"/>
    <x v="65"/>
    <n v="2"/>
    <n v="4.9000000000000004"/>
    <n v="38"/>
  </r>
  <r>
    <x v="85"/>
    <x v="1"/>
    <x v="7"/>
    <x v="65"/>
    <n v="6"/>
    <n v="5.0999999999999996"/>
    <n v="26"/>
  </r>
  <r>
    <x v="86"/>
    <x v="2"/>
    <x v="7"/>
    <x v="65"/>
    <n v="8"/>
    <n v="5.4"/>
    <n v="44"/>
  </r>
  <r>
    <x v="87"/>
    <x v="3"/>
    <x v="7"/>
    <x v="65"/>
    <n v="6"/>
    <n v="6.2"/>
    <n v="189"/>
  </r>
  <r>
    <x v="88"/>
    <x v="4"/>
    <x v="7"/>
    <x v="65"/>
    <n v="7"/>
    <n v="5.4"/>
    <n v="17"/>
  </r>
  <r>
    <x v="89"/>
    <x v="5"/>
    <x v="7"/>
    <x v="65"/>
    <n v="13"/>
    <n v="5.4"/>
    <n v="13"/>
  </r>
  <r>
    <x v="90"/>
    <x v="6"/>
    <x v="7"/>
    <x v="65"/>
    <n v="9"/>
    <n v="6.1"/>
    <n v="42"/>
  </r>
  <r>
    <x v="91"/>
    <x v="7"/>
    <x v="7"/>
    <x v="65"/>
    <n v="12"/>
    <n v="5.6"/>
    <n v="22"/>
  </r>
  <r>
    <x v="92"/>
    <x v="8"/>
    <x v="7"/>
    <x v="65"/>
    <n v="9"/>
    <n v="4.5999999999999996"/>
    <n v="6"/>
  </r>
  <r>
    <x v="93"/>
    <x v="9"/>
    <x v="7"/>
    <x v="65"/>
    <n v="10"/>
    <n v="4.2"/>
    <n v="35"/>
  </r>
  <r>
    <x v="94"/>
    <x v="10"/>
    <x v="7"/>
    <x v="65"/>
    <n v="9"/>
    <n v="4.4000000000000004"/>
    <n v="44"/>
  </r>
  <r>
    <x v="95"/>
    <x v="11"/>
    <x v="7"/>
    <x v="65"/>
    <n v="8"/>
    <n v="3.6"/>
    <n v="21"/>
  </r>
  <r>
    <x v="96"/>
    <x v="0"/>
    <x v="8"/>
    <x v="65"/>
    <n v="7"/>
    <n v="4.3"/>
    <n v="19"/>
  </r>
  <r>
    <x v="97"/>
    <x v="1"/>
    <x v="8"/>
    <x v="65"/>
    <n v="6"/>
    <n v="4.2"/>
    <n v="73"/>
  </r>
  <r>
    <x v="98"/>
    <x v="2"/>
    <x v="8"/>
    <x v="65"/>
    <n v="4"/>
    <n v="4.5999999999999996"/>
    <n v="33"/>
  </r>
  <r>
    <x v="99"/>
    <x v="3"/>
    <x v="8"/>
    <x v="65"/>
    <n v="4"/>
    <n v="4.5999999999999996"/>
    <n v="36"/>
  </r>
  <r>
    <x v="100"/>
    <x v="4"/>
    <x v="8"/>
    <x v="65"/>
    <n v="13"/>
    <n v="4.5"/>
    <n v="7"/>
  </r>
  <r>
    <x v="101"/>
    <x v="5"/>
    <x v="8"/>
    <x v="65"/>
    <n v="10"/>
    <n v="4.7"/>
    <n v="42"/>
  </r>
  <r>
    <x v="102"/>
    <x v="6"/>
    <x v="8"/>
    <x v="65"/>
    <n v="9"/>
    <n v="5"/>
    <n v="32"/>
  </r>
  <r>
    <x v="103"/>
    <x v="7"/>
    <x v="8"/>
    <x v="65"/>
    <n v="12"/>
    <n v="5.3"/>
    <n v="21"/>
  </r>
  <r>
    <x v="104"/>
    <x v="8"/>
    <x v="8"/>
    <x v="65"/>
    <n v="8"/>
    <n v="4.7"/>
    <n v="37"/>
  </r>
  <r>
    <x v="105"/>
    <x v="9"/>
    <x v="8"/>
    <x v="65"/>
    <n v="11"/>
    <n v="3.9"/>
    <n v="64"/>
  </r>
  <r>
    <x v="106"/>
    <x v="10"/>
    <x v="8"/>
    <x v="65"/>
    <n v="9"/>
    <n v="3.4"/>
    <n v="15"/>
  </r>
  <r>
    <x v="107"/>
    <x v="11"/>
    <x v="8"/>
    <x v="65"/>
    <n v="9"/>
    <n v="2.2999999999999998"/>
    <n v="34"/>
  </r>
  <r>
    <x v="108"/>
    <x v="0"/>
    <x v="9"/>
    <x v="65"/>
    <n v="3"/>
    <n v="2.9"/>
    <n v="13"/>
  </r>
  <r>
    <x v="109"/>
    <x v="1"/>
    <x v="9"/>
    <x v="65"/>
    <n v="5"/>
    <n v="3.4"/>
    <n v="49"/>
  </r>
  <r>
    <x v="110"/>
    <x v="2"/>
    <x v="9"/>
    <x v="65"/>
    <n v="8"/>
    <n v="3"/>
    <n v="70"/>
  </r>
  <r>
    <x v="111"/>
    <x v="3"/>
    <x v="9"/>
    <x v="65"/>
    <n v="13"/>
    <n v="2.6"/>
    <n v="12"/>
  </r>
  <r>
    <x v="112"/>
    <x v="4"/>
    <x v="9"/>
    <x v="65"/>
    <n v="11"/>
    <n v="2.8"/>
    <n v="37"/>
  </r>
  <r>
    <x v="113"/>
    <x v="5"/>
    <x v="9"/>
    <x v="65"/>
    <n v="11"/>
    <n v="2.7"/>
    <n v="18"/>
  </r>
  <r>
    <x v="114"/>
    <x v="6"/>
    <x v="9"/>
    <x v="65"/>
    <n v="7"/>
    <n v="2.9"/>
    <n v="5"/>
  </r>
  <r>
    <x v="115"/>
    <x v="7"/>
    <x v="9"/>
    <x v="65"/>
    <n v="11"/>
    <n v="3.2"/>
    <n v="16"/>
  </r>
  <r>
    <x v="116"/>
    <x v="8"/>
    <x v="9"/>
    <x v="65"/>
    <n v="11"/>
    <n v="2.8"/>
    <n v="10"/>
  </r>
  <r>
    <x v="117"/>
    <x v="9"/>
    <x v="9"/>
    <x v="65"/>
    <n v="9"/>
    <n v="3"/>
    <n v="57"/>
  </r>
  <r>
    <x v="118"/>
    <x v="10"/>
    <x v="9"/>
    <x v="65"/>
    <n v="5"/>
    <n v="3.6"/>
    <n v="9"/>
  </r>
  <r>
    <x v="119"/>
    <x v="11"/>
    <x v="9"/>
    <x v="65"/>
    <n v="7"/>
    <n v="3"/>
    <n v="28"/>
  </r>
  <r>
    <x v="120"/>
    <x v="0"/>
    <x v="10"/>
    <x v="65"/>
    <n v="4"/>
    <n v="2.7"/>
    <n v="27"/>
  </r>
  <r>
    <x v="121"/>
    <x v="1"/>
    <x v="10"/>
    <x v="65"/>
    <n v="10"/>
    <n v="2.2999999999999998"/>
    <n v="28"/>
  </r>
  <r>
    <x v="122"/>
    <x v="2"/>
    <x v="10"/>
    <x v="65"/>
    <n v="8"/>
    <n v="2.7"/>
    <n v="37"/>
  </r>
  <r>
    <x v="123"/>
    <x v="3"/>
    <x v="10"/>
    <x v="65"/>
    <n v="11"/>
    <n v="3.5"/>
    <n v="17"/>
  </r>
  <r>
    <x v="124"/>
    <x v="4"/>
    <x v="10"/>
    <x v="65"/>
    <n v="11"/>
    <n v="2.5"/>
    <n v="7"/>
  </r>
  <r>
    <x v="125"/>
    <x v="5"/>
    <x v="10"/>
    <x v="65"/>
    <n v="24"/>
    <n v="2.7"/>
    <n v="19"/>
  </r>
  <r>
    <x v="126"/>
    <x v="6"/>
    <x v="10"/>
    <x v="65"/>
    <n v="13"/>
    <n v="2.7"/>
    <n v="6"/>
  </r>
  <r>
    <x v="127"/>
    <x v="7"/>
    <x v="10"/>
    <x v="65"/>
    <n v="13"/>
    <n v="2.7"/>
    <n v="20"/>
  </r>
  <r>
    <x v="128"/>
    <x v="8"/>
    <x v="10"/>
    <x v="65"/>
    <n v="10"/>
    <n v="2.2999999999999998"/>
    <n v="15"/>
  </r>
  <r>
    <x v="129"/>
    <x v="9"/>
    <x v="10"/>
    <x v="65"/>
    <n v="14"/>
    <n v="2"/>
    <n v="9"/>
  </r>
  <r>
    <x v="130"/>
    <x v="10"/>
    <x v="10"/>
    <x v="65"/>
    <n v="11"/>
    <n v="1.5"/>
    <n v="15"/>
  </r>
  <r>
    <x v="131"/>
    <x v="11"/>
    <x v="10"/>
    <x v="65"/>
    <n v="10"/>
    <n v="1.1000000000000001"/>
    <n v="18"/>
  </r>
  <r>
    <x v="132"/>
    <x v="0"/>
    <x v="11"/>
    <x v="65"/>
    <n v="6"/>
    <n v="1.1000000000000001"/>
    <n v="46"/>
  </r>
  <r>
    <x v="133"/>
    <x v="1"/>
    <x v="11"/>
    <x v="65"/>
    <n v="9"/>
    <n v="1.3"/>
    <n v="11"/>
  </r>
  <r>
    <x v="134"/>
    <x v="2"/>
    <x v="11"/>
    <x v="65"/>
    <n v="9"/>
    <n v="1.5"/>
    <n v="10"/>
  </r>
  <r>
    <x v="135"/>
    <x v="3"/>
    <x v="11"/>
    <x v="65"/>
    <n v="10"/>
    <n v="1.5"/>
    <n v="25"/>
  </r>
  <r>
    <x v="136"/>
    <x v="4"/>
    <x v="11"/>
    <x v="65"/>
    <n v="8"/>
    <n v="1.8"/>
    <n v="23"/>
  </r>
  <r>
    <x v="137"/>
    <x v="5"/>
    <x v="11"/>
    <x v="65"/>
    <n v="23"/>
    <n v="2.1"/>
    <n v="7"/>
  </r>
  <r>
    <x v="138"/>
    <x v="6"/>
    <x v="11"/>
    <x v="65"/>
    <n v="15"/>
    <n v="2.2000000000000002"/>
    <n v="10"/>
  </r>
  <r>
    <x v="139"/>
    <x v="7"/>
    <x v="11"/>
    <x v="65"/>
    <n v="16"/>
    <n v="2.2000000000000002"/>
    <n v="7"/>
  </r>
  <r>
    <x v="140"/>
    <x v="8"/>
    <x v="11"/>
    <x v="65"/>
    <n v="9"/>
    <n v="2.7"/>
    <n v="46"/>
  </r>
  <r>
    <x v="141"/>
    <x v="9"/>
    <x v="11"/>
    <x v="65"/>
    <n v="12"/>
    <n v="2.2999999999999998"/>
    <n v="7"/>
  </r>
  <r>
    <x v="142"/>
    <x v="10"/>
    <x v="11"/>
    <x v="65"/>
    <n v="12"/>
    <n v="1.7"/>
    <n v="12"/>
  </r>
  <r>
    <x v="143"/>
    <x v="11"/>
    <x v="11"/>
    <x v="65"/>
    <n v="12"/>
    <n v="1.1000000000000001"/>
    <n v="16"/>
  </r>
  <r>
    <x v="144"/>
    <x v="0"/>
    <x v="12"/>
    <x v="65"/>
    <n v="7"/>
    <n v="1.2"/>
    <n v="5"/>
  </r>
  <r>
    <x v="145"/>
    <x v="1"/>
    <x v="12"/>
    <x v="65"/>
    <n v="10"/>
    <n v="1.2"/>
    <n v="92"/>
  </r>
  <r>
    <x v="146"/>
    <x v="2"/>
    <x v="12"/>
    <x v="65"/>
    <n v="7"/>
    <n v="1.2"/>
    <n v="4"/>
  </r>
  <r>
    <x v="147"/>
    <x v="3"/>
    <x v="12"/>
    <x v="65"/>
    <n v="12"/>
    <n v="1.5"/>
    <n v="7"/>
  </r>
  <r>
    <x v="148"/>
    <x v="4"/>
    <x v="12"/>
    <x v="65"/>
    <n v="11"/>
    <n v="1.8"/>
    <n v="10"/>
  </r>
  <r>
    <x v="149"/>
    <x v="5"/>
    <x v="12"/>
    <x v="65"/>
    <n v="13"/>
    <n v="1.9"/>
    <n v="8"/>
  </r>
  <r>
    <x v="150"/>
    <x v="6"/>
    <x v="12"/>
    <x v="65"/>
    <n v="10"/>
    <n v="1.6"/>
    <n v="18"/>
  </r>
  <r>
    <x v="151"/>
    <x v="7"/>
    <x v="12"/>
    <x v="65"/>
    <n v="16"/>
    <n v="1.7"/>
    <n v="21"/>
  </r>
  <r>
    <x v="152"/>
    <x v="8"/>
    <x v="12"/>
    <x v="65"/>
    <n v="5"/>
    <n v="2.5"/>
    <n v="11"/>
  </r>
  <r>
    <x v="153"/>
    <x v="9"/>
    <x v="12"/>
    <x v="65"/>
    <n v="12"/>
    <n v="2.2000000000000002"/>
    <n v="10"/>
  </r>
  <r>
    <x v="154"/>
    <x v="10"/>
    <x v="12"/>
    <x v="65"/>
    <n v="7"/>
    <n v="1.9"/>
    <n v="20"/>
  </r>
  <r>
    <x v="155"/>
    <x v="11"/>
    <x v="12"/>
    <x v="65"/>
    <n v="7"/>
    <n v="1.5"/>
    <n v="19"/>
  </r>
  <r>
    <x v="156"/>
    <x v="0"/>
    <x v="13"/>
    <x v="65"/>
    <n v="8"/>
    <n v="1.9"/>
    <n v="45"/>
  </r>
  <r>
    <x v="157"/>
    <x v="1"/>
    <x v="13"/>
    <x v="65"/>
    <n v="5"/>
    <n v="1.3"/>
    <n v="5"/>
  </r>
  <r>
    <x v="158"/>
    <x v="2"/>
    <x v="13"/>
    <x v="65"/>
    <n v="13"/>
    <n v="1.1000000000000001"/>
    <n v="11"/>
  </r>
  <r>
    <x v="159"/>
    <x v="3"/>
    <x v="13"/>
    <x v="65"/>
    <n v="9"/>
    <n v="1.3"/>
    <n v="13"/>
  </r>
  <r>
    <x v="160"/>
    <x v="4"/>
    <x v="13"/>
    <x v="65"/>
    <n v="11"/>
    <n v="0.7"/>
    <n v="6"/>
  </r>
  <r>
    <x v="161"/>
    <x v="5"/>
    <x v="13"/>
    <x v="65"/>
    <n v="14"/>
    <n v="1.8"/>
    <n v="5"/>
  </r>
  <r>
    <x v="162"/>
    <x v="6"/>
    <x v="13"/>
    <x v="65"/>
    <n v="12"/>
    <n v="1.2"/>
    <n v="11"/>
  </r>
  <r>
    <x v="164"/>
    <x v="8"/>
    <x v="13"/>
    <x v="65"/>
    <n v="14"/>
    <n v="1.2"/>
    <n v="12"/>
  </r>
  <r>
    <x v="165"/>
    <x v="9"/>
    <x v="13"/>
    <x v="65"/>
    <n v="6"/>
    <n v="0.6"/>
    <n v="15"/>
  </r>
  <r>
    <x v="0"/>
    <x v="0"/>
    <x v="0"/>
    <x v="66"/>
    <n v="1"/>
    <n v="3.3"/>
    <n v="135"/>
  </r>
  <r>
    <x v="1"/>
    <x v="1"/>
    <x v="0"/>
    <x v="66"/>
    <n v="1"/>
    <n v="3.5"/>
    <n v="30"/>
  </r>
  <r>
    <x v="2"/>
    <x v="2"/>
    <x v="0"/>
    <x v="66"/>
    <n v="2"/>
    <n v="4.4000000000000004"/>
    <n v="62"/>
  </r>
  <r>
    <x v="3"/>
    <x v="3"/>
    <x v="0"/>
    <x v="66"/>
    <n v="1"/>
    <n v="5.8"/>
    <n v="0"/>
  </r>
  <r>
    <x v="4"/>
    <x v="4"/>
    <x v="0"/>
    <x v="66"/>
    <n v="0"/>
    <n v="6.4"/>
    <m/>
  </r>
  <r>
    <x v="5"/>
    <x v="5"/>
    <x v="0"/>
    <x v="66"/>
    <n v="2"/>
    <n v="6.7"/>
    <n v="12"/>
  </r>
  <r>
    <x v="6"/>
    <x v="6"/>
    <x v="0"/>
    <x v="66"/>
    <n v="1"/>
    <n v="3.1"/>
    <n v="14"/>
  </r>
  <r>
    <x v="7"/>
    <x v="7"/>
    <x v="0"/>
    <x v="66"/>
    <n v="1"/>
    <n v="3.8"/>
    <n v="36"/>
  </r>
  <r>
    <x v="8"/>
    <x v="8"/>
    <x v="0"/>
    <x v="66"/>
    <n v="0"/>
    <n v="3.6"/>
    <m/>
  </r>
  <r>
    <x v="9"/>
    <x v="9"/>
    <x v="0"/>
    <x v="66"/>
    <n v="0"/>
    <n v="3.5"/>
    <m/>
  </r>
  <r>
    <x v="10"/>
    <x v="10"/>
    <x v="0"/>
    <x v="66"/>
    <n v="0"/>
    <n v="3.5"/>
    <m/>
  </r>
  <r>
    <x v="11"/>
    <x v="11"/>
    <x v="0"/>
    <x v="66"/>
    <n v="0"/>
    <n v="3.8"/>
    <m/>
  </r>
  <r>
    <x v="12"/>
    <x v="0"/>
    <x v="1"/>
    <x v="66"/>
    <n v="0"/>
    <n v="3"/>
    <m/>
  </r>
  <r>
    <x v="13"/>
    <x v="1"/>
    <x v="1"/>
    <x v="66"/>
    <n v="0"/>
    <n v="3.8"/>
    <m/>
  </r>
  <r>
    <x v="14"/>
    <x v="2"/>
    <x v="1"/>
    <x v="66"/>
    <n v="0"/>
    <n v="2.4"/>
    <m/>
  </r>
  <r>
    <x v="15"/>
    <x v="3"/>
    <x v="1"/>
    <x v="66"/>
    <n v="2"/>
    <n v="2.4"/>
    <n v="26"/>
  </r>
  <r>
    <x v="16"/>
    <x v="4"/>
    <x v="1"/>
    <x v="66"/>
    <n v="2"/>
    <n v="3.9"/>
    <n v="149"/>
  </r>
  <r>
    <x v="17"/>
    <x v="5"/>
    <x v="1"/>
    <x v="66"/>
    <n v="1"/>
    <n v="5"/>
    <n v="79"/>
  </r>
  <r>
    <x v="18"/>
    <x v="6"/>
    <x v="1"/>
    <x v="66"/>
    <n v="1"/>
    <n v="3.8"/>
    <n v="75"/>
  </r>
  <r>
    <x v="19"/>
    <x v="7"/>
    <x v="1"/>
    <x v="66"/>
    <n v="1"/>
    <n v="5"/>
    <n v="82"/>
  </r>
  <r>
    <x v="20"/>
    <x v="8"/>
    <x v="1"/>
    <x v="66"/>
    <n v="0"/>
    <n v="4.4000000000000004"/>
    <m/>
  </r>
  <r>
    <x v="21"/>
    <x v="9"/>
    <x v="1"/>
    <x v="66"/>
    <n v="0"/>
    <n v="3.3"/>
    <m/>
  </r>
  <r>
    <x v="22"/>
    <x v="10"/>
    <x v="1"/>
    <x v="66"/>
    <n v="1"/>
    <n v="4"/>
    <n v="19"/>
  </r>
  <r>
    <x v="23"/>
    <x v="11"/>
    <x v="1"/>
    <x v="66"/>
    <n v="0"/>
    <n v="2.1"/>
    <m/>
  </r>
  <r>
    <x v="24"/>
    <x v="0"/>
    <x v="2"/>
    <x v="66"/>
    <n v="1"/>
    <n v="5.6"/>
    <n v="101"/>
  </r>
  <r>
    <x v="25"/>
    <x v="1"/>
    <x v="2"/>
    <x v="66"/>
    <n v="0"/>
    <n v="4.9000000000000004"/>
    <m/>
  </r>
  <r>
    <x v="26"/>
    <x v="2"/>
    <x v="2"/>
    <x v="66"/>
    <n v="2"/>
    <n v="4.4000000000000004"/>
    <n v="30"/>
  </r>
  <r>
    <x v="27"/>
    <x v="3"/>
    <x v="2"/>
    <x v="66"/>
    <n v="1"/>
    <n v="3.9"/>
    <n v="22"/>
  </r>
  <r>
    <x v="28"/>
    <x v="4"/>
    <x v="2"/>
    <x v="66"/>
    <n v="0"/>
    <n v="5.4"/>
    <m/>
  </r>
  <r>
    <x v="29"/>
    <x v="5"/>
    <x v="2"/>
    <x v="66"/>
    <n v="0"/>
    <n v="5.3"/>
    <m/>
  </r>
  <r>
    <x v="30"/>
    <x v="6"/>
    <x v="2"/>
    <x v="66"/>
    <n v="0"/>
    <n v="6"/>
    <m/>
  </r>
  <r>
    <x v="31"/>
    <x v="7"/>
    <x v="2"/>
    <x v="66"/>
    <n v="0"/>
    <n v="6"/>
    <m/>
  </r>
  <r>
    <x v="32"/>
    <x v="8"/>
    <x v="2"/>
    <x v="66"/>
    <n v="0"/>
    <n v="6.9"/>
    <m/>
  </r>
  <r>
    <x v="33"/>
    <x v="9"/>
    <x v="2"/>
    <x v="66"/>
    <n v="0"/>
    <n v="6"/>
    <m/>
  </r>
  <r>
    <x v="34"/>
    <x v="10"/>
    <x v="2"/>
    <x v="66"/>
    <n v="0"/>
    <n v="6"/>
    <m/>
  </r>
  <r>
    <x v="35"/>
    <x v="11"/>
    <x v="2"/>
    <x v="66"/>
    <n v="1"/>
    <n v="5.8"/>
    <n v="39"/>
  </r>
  <r>
    <x v="36"/>
    <x v="0"/>
    <x v="3"/>
    <x v="66"/>
    <n v="0"/>
    <n v="4.3"/>
    <m/>
  </r>
  <r>
    <x v="37"/>
    <x v="1"/>
    <x v="3"/>
    <x v="66"/>
    <n v="1"/>
    <n v="3.3"/>
    <n v="133"/>
  </r>
  <r>
    <x v="38"/>
    <x v="2"/>
    <x v="3"/>
    <x v="66"/>
    <n v="0"/>
    <n v="4"/>
    <m/>
  </r>
  <r>
    <x v="39"/>
    <x v="3"/>
    <x v="3"/>
    <x v="66"/>
    <n v="0"/>
    <n v="6.4"/>
    <m/>
  </r>
  <r>
    <x v="40"/>
    <x v="4"/>
    <x v="3"/>
    <x v="66"/>
    <n v="1"/>
    <n v="7.2"/>
    <n v="5"/>
  </r>
  <r>
    <x v="41"/>
    <x v="5"/>
    <x v="3"/>
    <x v="66"/>
    <n v="1"/>
    <n v="7.2"/>
    <n v="2"/>
  </r>
  <r>
    <x v="42"/>
    <x v="6"/>
    <x v="3"/>
    <x v="66"/>
    <n v="1"/>
    <n v="4"/>
    <n v="84"/>
  </r>
  <r>
    <x v="43"/>
    <x v="7"/>
    <x v="3"/>
    <x v="66"/>
    <n v="0"/>
    <n v="4.4000000000000004"/>
    <m/>
  </r>
  <r>
    <x v="44"/>
    <x v="8"/>
    <x v="3"/>
    <x v="66"/>
    <n v="2"/>
    <n v="3"/>
    <n v="46"/>
  </r>
  <r>
    <x v="45"/>
    <x v="9"/>
    <x v="3"/>
    <x v="66"/>
    <n v="1"/>
    <n v="3.6"/>
    <n v="5"/>
  </r>
  <r>
    <x v="46"/>
    <x v="10"/>
    <x v="3"/>
    <x v="66"/>
    <n v="0"/>
    <n v="4.2"/>
    <m/>
  </r>
  <r>
    <x v="47"/>
    <x v="11"/>
    <x v="3"/>
    <x v="66"/>
    <n v="1"/>
    <n v="5.4"/>
    <n v="96"/>
  </r>
  <r>
    <x v="48"/>
    <x v="0"/>
    <x v="4"/>
    <x v="66"/>
    <n v="0"/>
    <n v="6.1"/>
    <m/>
  </r>
  <r>
    <x v="49"/>
    <x v="1"/>
    <x v="4"/>
    <x v="66"/>
    <n v="0"/>
    <n v="6.7"/>
    <m/>
  </r>
  <r>
    <x v="50"/>
    <x v="2"/>
    <x v="4"/>
    <x v="66"/>
    <n v="0"/>
    <n v="7.6"/>
    <m/>
  </r>
  <r>
    <x v="51"/>
    <x v="3"/>
    <x v="4"/>
    <x v="66"/>
    <n v="1"/>
    <n v="8.1999999999999993"/>
    <n v="49"/>
  </r>
  <r>
    <x v="52"/>
    <x v="4"/>
    <x v="4"/>
    <x v="66"/>
    <n v="1"/>
    <n v="7.6"/>
    <n v="49"/>
  </r>
  <r>
    <x v="53"/>
    <x v="5"/>
    <x v="4"/>
    <x v="66"/>
    <n v="1"/>
    <n v="8.8000000000000007"/>
    <n v="9"/>
  </r>
  <r>
    <x v="54"/>
    <x v="6"/>
    <x v="4"/>
    <x v="66"/>
    <n v="0"/>
    <n v="10"/>
    <m/>
  </r>
  <r>
    <x v="55"/>
    <x v="7"/>
    <x v="4"/>
    <x v="66"/>
    <n v="0"/>
    <n v="8"/>
    <m/>
  </r>
  <r>
    <x v="56"/>
    <x v="8"/>
    <x v="4"/>
    <x v="66"/>
    <n v="2"/>
    <n v="7.5"/>
    <n v="106"/>
  </r>
  <r>
    <x v="57"/>
    <x v="9"/>
    <x v="4"/>
    <x v="66"/>
    <n v="0"/>
    <n v="4.5"/>
    <m/>
  </r>
  <r>
    <x v="58"/>
    <x v="10"/>
    <x v="4"/>
    <x v="66"/>
    <n v="1"/>
    <n v="4.5"/>
    <n v="8"/>
  </r>
  <r>
    <x v="59"/>
    <x v="11"/>
    <x v="4"/>
    <x v="66"/>
    <n v="0"/>
    <n v="3.8"/>
    <m/>
  </r>
  <r>
    <x v="60"/>
    <x v="0"/>
    <x v="5"/>
    <x v="66"/>
    <n v="1"/>
    <n v="5.3"/>
    <n v="123"/>
  </r>
  <r>
    <x v="61"/>
    <x v="1"/>
    <x v="5"/>
    <x v="66"/>
    <n v="0"/>
    <n v="3.1"/>
    <m/>
  </r>
  <r>
    <x v="62"/>
    <x v="2"/>
    <x v="5"/>
    <x v="66"/>
    <n v="1"/>
    <n v="3.5"/>
    <n v="177"/>
  </r>
  <r>
    <x v="63"/>
    <x v="3"/>
    <x v="5"/>
    <x v="66"/>
    <n v="0"/>
    <n v="4"/>
    <m/>
  </r>
  <r>
    <x v="64"/>
    <x v="4"/>
    <x v="5"/>
    <x v="66"/>
    <n v="1"/>
    <n v="7"/>
    <n v="15"/>
  </r>
  <r>
    <x v="65"/>
    <x v="5"/>
    <x v="5"/>
    <x v="66"/>
    <n v="0"/>
    <n v="7"/>
    <m/>
  </r>
  <r>
    <x v="66"/>
    <x v="6"/>
    <x v="5"/>
    <x v="66"/>
    <n v="2"/>
    <n v="4"/>
    <n v="26"/>
  </r>
  <r>
    <x v="67"/>
    <x v="7"/>
    <x v="5"/>
    <x v="66"/>
    <n v="1"/>
    <n v="3.2"/>
    <n v="73"/>
  </r>
  <r>
    <x v="68"/>
    <x v="8"/>
    <x v="5"/>
    <x v="66"/>
    <n v="0"/>
    <n v="3.9"/>
    <m/>
  </r>
  <r>
    <x v="69"/>
    <x v="9"/>
    <x v="5"/>
    <x v="66"/>
    <n v="0"/>
    <n v="2.2999999999999998"/>
    <m/>
  </r>
  <r>
    <x v="70"/>
    <x v="10"/>
    <x v="5"/>
    <x v="66"/>
    <n v="2"/>
    <n v="3.1"/>
    <n v="137"/>
  </r>
  <r>
    <x v="71"/>
    <x v="11"/>
    <x v="5"/>
    <x v="66"/>
    <n v="1"/>
    <n v="3.2"/>
    <n v="98"/>
  </r>
  <r>
    <x v="72"/>
    <x v="0"/>
    <x v="6"/>
    <x v="66"/>
    <n v="0"/>
    <n v="4.0999999999999996"/>
    <m/>
  </r>
  <r>
    <x v="73"/>
    <x v="1"/>
    <x v="6"/>
    <x v="66"/>
    <n v="0"/>
    <n v="4"/>
    <m/>
  </r>
  <r>
    <x v="74"/>
    <x v="2"/>
    <x v="6"/>
    <x v="66"/>
    <n v="1"/>
    <n v="4"/>
    <n v="100"/>
  </r>
  <r>
    <x v="75"/>
    <x v="3"/>
    <x v="6"/>
    <x v="66"/>
    <n v="1"/>
    <n v="4.8"/>
    <n v="65"/>
  </r>
  <r>
    <x v="76"/>
    <x v="4"/>
    <x v="6"/>
    <x v="66"/>
    <n v="0"/>
    <n v="3.3"/>
    <m/>
  </r>
  <r>
    <x v="77"/>
    <x v="5"/>
    <x v="6"/>
    <x v="66"/>
    <n v="1"/>
    <n v="4.9000000000000004"/>
    <n v="11"/>
  </r>
  <r>
    <x v="78"/>
    <x v="6"/>
    <x v="6"/>
    <x v="66"/>
    <n v="3"/>
    <n v="6"/>
    <n v="11"/>
  </r>
  <r>
    <x v="79"/>
    <x v="7"/>
    <x v="6"/>
    <x v="66"/>
    <n v="0"/>
    <n v="6"/>
    <m/>
  </r>
  <r>
    <x v="80"/>
    <x v="8"/>
    <x v="6"/>
    <x v="66"/>
    <n v="2"/>
    <n v="3.6"/>
    <n v="75"/>
  </r>
  <r>
    <x v="81"/>
    <x v="9"/>
    <x v="6"/>
    <x v="66"/>
    <n v="0"/>
    <n v="3.6"/>
    <m/>
  </r>
  <r>
    <x v="82"/>
    <x v="10"/>
    <x v="6"/>
    <x v="66"/>
    <n v="0"/>
    <n v="2.7"/>
    <m/>
  </r>
  <r>
    <x v="83"/>
    <x v="11"/>
    <x v="6"/>
    <x v="66"/>
    <n v="0"/>
    <m/>
    <m/>
  </r>
  <r>
    <x v="84"/>
    <x v="0"/>
    <x v="7"/>
    <x v="66"/>
    <n v="1"/>
    <n v="2.4"/>
    <n v="100"/>
  </r>
  <r>
    <x v="85"/>
    <x v="1"/>
    <x v="7"/>
    <x v="66"/>
    <n v="2"/>
    <n v="2.4"/>
    <n v="219"/>
  </r>
  <r>
    <x v="86"/>
    <x v="2"/>
    <x v="7"/>
    <x v="66"/>
    <n v="1"/>
    <n v="2.4"/>
    <n v="51"/>
  </r>
  <r>
    <x v="87"/>
    <x v="3"/>
    <x v="7"/>
    <x v="66"/>
    <n v="0"/>
    <n v="1.6"/>
    <m/>
  </r>
  <r>
    <x v="88"/>
    <x v="4"/>
    <x v="7"/>
    <x v="66"/>
    <n v="1"/>
    <n v="2.2999999999999998"/>
    <n v="10"/>
  </r>
  <r>
    <x v="89"/>
    <x v="5"/>
    <x v="7"/>
    <x v="66"/>
    <n v="0"/>
    <n v="3"/>
    <m/>
  </r>
  <r>
    <x v="90"/>
    <x v="6"/>
    <x v="7"/>
    <x v="66"/>
    <n v="0"/>
    <n v="3"/>
    <m/>
  </r>
  <r>
    <x v="91"/>
    <x v="7"/>
    <x v="7"/>
    <x v="66"/>
    <n v="1"/>
    <n v="5.4"/>
    <n v="3"/>
  </r>
  <r>
    <x v="92"/>
    <x v="8"/>
    <x v="7"/>
    <x v="66"/>
    <n v="1"/>
    <n v="6.1"/>
    <n v="94"/>
  </r>
  <r>
    <x v="93"/>
    <x v="9"/>
    <x v="7"/>
    <x v="66"/>
    <n v="1"/>
    <n v="6.1"/>
    <n v="18"/>
  </r>
  <r>
    <x v="94"/>
    <x v="10"/>
    <x v="7"/>
    <x v="66"/>
    <n v="1"/>
    <n v="7"/>
    <n v="19"/>
  </r>
  <r>
    <x v="95"/>
    <x v="11"/>
    <x v="7"/>
    <x v="66"/>
    <n v="1"/>
    <n v="8"/>
    <n v="27"/>
  </r>
  <r>
    <x v="96"/>
    <x v="0"/>
    <x v="8"/>
    <x v="66"/>
    <n v="0"/>
    <n v="4.4000000000000004"/>
    <m/>
  </r>
  <r>
    <x v="97"/>
    <x v="1"/>
    <x v="8"/>
    <x v="66"/>
    <n v="2"/>
    <n v="5.4"/>
    <n v="44"/>
  </r>
  <r>
    <x v="98"/>
    <x v="2"/>
    <x v="8"/>
    <x v="66"/>
    <n v="0"/>
    <n v="4.5"/>
    <m/>
  </r>
  <r>
    <x v="99"/>
    <x v="3"/>
    <x v="8"/>
    <x v="66"/>
    <n v="1"/>
    <n v="4.4000000000000004"/>
    <n v="31"/>
  </r>
  <r>
    <x v="100"/>
    <x v="4"/>
    <x v="8"/>
    <x v="66"/>
    <n v="1"/>
    <n v="2.5"/>
    <n v="174"/>
  </r>
  <r>
    <x v="101"/>
    <x v="5"/>
    <x v="8"/>
    <x v="66"/>
    <n v="1"/>
    <n v="3.3"/>
    <n v="14"/>
  </r>
  <r>
    <x v="102"/>
    <x v="6"/>
    <x v="8"/>
    <x v="66"/>
    <n v="0"/>
    <n v="1.5"/>
    <m/>
  </r>
  <r>
    <x v="103"/>
    <x v="7"/>
    <x v="8"/>
    <x v="66"/>
    <n v="1"/>
    <n v="1.5"/>
    <n v="33"/>
  </r>
  <r>
    <x v="104"/>
    <x v="8"/>
    <x v="8"/>
    <x v="66"/>
    <n v="0"/>
    <n v="3.5"/>
    <m/>
  </r>
  <r>
    <x v="105"/>
    <x v="9"/>
    <x v="8"/>
    <x v="66"/>
    <n v="0"/>
    <n v="1.3"/>
    <m/>
  </r>
  <r>
    <x v="106"/>
    <x v="10"/>
    <x v="8"/>
    <x v="66"/>
    <n v="1"/>
    <n v="2.1"/>
    <n v="3"/>
  </r>
  <r>
    <x v="107"/>
    <x v="11"/>
    <x v="8"/>
    <x v="66"/>
    <n v="0"/>
    <n v="1.3"/>
    <m/>
  </r>
  <r>
    <x v="108"/>
    <x v="0"/>
    <x v="9"/>
    <x v="66"/>
    <n v="0"/>
    <n v="1.4"/>
    <m/>
  </r>
  <r>
    <x v="109"/>
    <x v="1"/>
    <x v="9"/>
    <x v="66"/>
    <n v="0"/>
    <n v="1.4"/>
    <m/>
  </r>
  <r>
    <x v="110"/>
    <x v="2"/>
    <x v="9"/>
    <x v="66"/>
    <n v="0"/>
    <n v="2"/>
    <m/>
  </r>
  <r>
    <x v="111"/>
    <x v="3"/>
    <x v="9"/>
    <x v="66"/>
    <n v="0"/>
    <n v="1.9"/>
    <m/>
  </r>
  <r>
    <x v="112"/>
    <x v="4"/>
    <x v="9"/>
    <x v="66"/>
    <n v="0"/>
    <n v="1.4"/>
    <m/>
  </r>
  <r>
    <x v="113"/>
    <x v="5"/>
    <x v="9"/>
    <x v="66"/>
    <n v="3"/>
    <n v="2.1"/>
    <n v="19"/>
  </r>
  <r>
    <x v="114"/>
    <x v="6"/>
    <x v="9"/>
    <x v="66"/>
    <n v="0"/>
    <n v="2.4"/>
    <m/>
  </r>
  <r>
    <x v="115"/>
    <x v="7"/>
    <x v="9"/>
    <x v="66"/>
    <n v="0"/>
    <n v="4.2"/>
    <m/>
  </r>
  <r>
    <x v="116"/>
    <x v="8"/>
    <x v="9"/>
    <x v="66"/>
    <n v="1"/>
    <n v="5"/>
    <n v="82"/>
  </r>
  <r>
    <x v="117"/>
    <x v="9"/>
    <x v="9"/>
    <x v="66"/>
    <n v="0"/>
    <n v="4.3"/>
    <m/>
  </r>
  <r>
    <x v="118"/>
    <x v="10"/>
    <x v="9"/>
    <x v="66"/>
    <n v="0"/>
    <n v="3"/>
    <m/>
  </r>
  <r>
    <x v="119"/>
    <x v="11"/>
    <x v="9"/>
    <x v="66"/>
    <n v="2"/>
    <n v="4.9000000000000004"/>
    <n v="57"/>
  </r>
  <r>
    <x v="120"/>
    <x v="0"/>
    <x v="10"/>
    <x v="66"/>
    <n v="2"/>
    <n v="3.1"/>
    <n v="14"/>
  </r>
  <r>
    <x v="121"/>
    <x v="1"/>
    <x v="10"/>
    <x v="66"/>
    <n v="3"/>
    <n v="2.5"/>
    <n v="30"/>
  </r>
  <r>
    <x v="122"/>
    <x v="2"/>
    <x v="10"/>
    <x v="66"/>
    <n v="2"/>
    <n v="1.9"/>
    <n v="79"/>
  </r>
  <r>
    <x v="123"/>
    <x v="3"/>
    <x v="10"/>
    <x v="66"/>
    <n v="1"/>
    <n v="1.3"/>
    <n v="81"/>
  </r>
  <r>
    <x v="124"/>
    <x v="4"/>
    <x v="10"/>
    <x v="66"/>
    <n v="1"/>
    <n v="1.9"/>
    <n v="104"/>
  </r>
  <r>
    <x v="125"/>
    <x v="5"/>
    <x v="10"/>
    <x v="66"/>
    <n v="2"/>
    <n v="1.1000000000000001"/>
    <n v="79"/>
  </r>
  <r>
    <x v="126"/>
    <x v="6"/>
    <x v="10"/>
    <x v="66"/>
    <n v="2"/>
    <n v="0.5"/>
    <n v="11"/>
  </r>
  <r>
    <x v="127"/>
    <x v="7"/>
    <x v="10"/>
    <x v="66"/>
    <n v="2"/>
    <m/>
    <n v="131"/>
  </r>
  <r>
    <x v="128"/>
    <x v="8"/>
    <x v="10"/>
    <x v="66"/>
    <n v="3"/>
    <m/>
    <n v="14"/>
  </r>
  <r>
    <x v="129"/>
    <x v="9"/>
    <x v="10"/>
    <x v="66"/>
    <n v="0"/>
    <m/>
    <m/>
  </r>
  <r>
    <x v="130"/>
    <x v="10"/>
    <x v="10"/>
    <x v="66"/>
    <n v="0"/>
    <m/>
    <m/>
  </r>
  <r>
    <x v="131"/>
    <x v="11"/>
    <x v="10"/>
    <x v="66"/>
    <n v="0"/>
    <n v="0.5"/>
    <m/>
  </r>
  <r>
    <x v="132"/>
    <x v="0"/>
    <x v="11"/>
    <x v="66"/>
    <n v="0"/>
    <m/>
    <m/>
  </r>
  <r>
    <x v="133"/>
    <x v="1"/>
    <x v="11"/>
    <x v="66"/>
    <n v="0"/>
    <n v="1"/>
    <m/>
  </r>
  <r>
    <x v="134"/>
    <x v="2"/>
    <x v="11"/>
    <x v="66"/>
    <n v="0"/>
    <n v="1.4"/>
    <m/>
  </r>
  <r>
    <x v="135"/>
    <x v="3"/>
    <x v="11"/>
    <x v="66"/>
    <n v="0"/>
    <n v="1.3"/>
    <m/>
  </r>
  <r>
    <x v="136"/>
    <x v="4"/>
    <x v="11"/>
    <x v="66"/>
    <n v="0"/>
    <n v="2.7"/>
    <m/>
  </r>
  <r>
    <x v="137"/>
    <x v="5"/>
    <x v="11"/>
    <x v="66"/>
    <n v="4"/>
    <n v="1.2"/>
    <n v="9"/>
  </r>
  <r>
    <x v="138"/>
    <x v="6"/>
    <x v="11"/>
    <x v="66"/>
    <n v="2"/>
    <n v="1.5"/>
    <n v="44"/>
  </r>
  <r>
    <x v="139"/>
    <x v="7"/>
    <x v="11"/>
    <x v="66"/>
    <n v="1"/>
    <n v="1"/>
    <n v="8"/>
  </r>
  <r>
    <x v="140"/>
    <x v="8"/>
    <x v="11"/>
    <x v="66"/>
    <n v="1"/>
    <n v="0.5"/>
    <n v="12"/>
  </r>
  <r>
    <x v="141"/>
    <x v="9"/>
    <x v="11"/>
    <x v="66"/>
    <n v="2"/>
    <n v="0.5"/>
    <n v="124"/>
  </r>
  <r>
    <x v="142"/>
    <x v="10"/>
    <x v="11"/>
    <x v="66"/>
    <n v="0"/>
    <m/>
    <m/>
  </r>
  <r>
    <x v="143"/>
    <x v="11"/>
    <x v="11"/>
    <x v="66"/>
    <n v="1"/>
    <n v="1.2"/>
    <n v="48"/>
  </r>
  <r>
    <x v="144"/>
    <x v="0"/>
    <x v="12"/>
    <x v="66"/>
    <n v="1"/>
    <n v="0.6"/>
    <n v="17"/>
  </r>
  <r>
    <x v="145"/>
    <x v="1"/>
    <x v="12"/>
    <x v="66"/>
    <n v="1"/>
    <n v="0.6"/>
    <n v="4"/>
  </r>
  <r>
    <x v="146"/>
    <x v="2"/>
    <x v="12"/>
    <x v="66"/>
    <n v="0"/>
    <n v="1.3"/>
    <m/>
  </r>
  <r>
    <x v="147"/>
    <x v="3"/>
    <x v="12"/>
    <x v="66"/>
    <n v="1"/>
    <n v="1.3"/>
    <n v="5"/>
  </r>
  <r>
    <x v="148"/>
    <x v="4"/>
    <x v="12"/>
    <x v="66"/>
    <n v="0"/>
    <n v="2.5"/>
    <m/>
  </r>
  <r>
    <x v="149"/>
    <x v="5"/>
    <x v="12"/>
    <x v="66"/>
    <n v="2"/>
    <n v="2.9"/>
    <n v="7"/>
  </r>
  <r>
    <x v="150"/>
    <x v="6"/>
    <x v="12"/>
    <x v="66"/>
    <n v="2"/>
    <n v="1.9"/>
    <n v="26"/>
  </r>
  <r>
    <x v="151"/>
    <x v="7"/>
    <x v="12"/>
    <x v="66"/>
    <n v="2"/>
    <n v="1.8"/>
    <n v="35"/>
  </r>
  <r>
    <x v="152"/>
    <x v="8"/>
    <x v="12"/>
    <x v="66"/>
    <n v="3"/>
    <n v="1.8"/>
    <n v="19"/>
  </r>
  <r>
    <x v="153"/>
    <x v="9"/>
    <x v="12"/>
    <x v="66"/>
    <n v="0"/>
    <n v="2.4"/>
    <m/>
  </r>
  <r>
    <x v="154"/>
    <x v="10"/>
    <x v="12"/>
    <x v="66"/>
    <n v="0"/>
    <n v="1.7"/>
    <m/>
  </r>
  <r>
    <x v="155"/>
    <x v="11"/>
    <x v="12"/>
    <x v="66"/>
    <n v="0"/>
    <n v="1.1000000000000001"/>
    <m/>
  </r>
  <r>
    <x v="156"/>
    <x v="0"/>
    <x v="13"/>
    <x v="66"/>
    <n v="0"/>
    <n v="0.5"/>
    <m/>
  </r>
  <r>
    <x v="157"/>
    <x v="1"/>
    <x v="13"/>
    <x v="66"/>
    <n v="2"/>
    <n v="0.9"/>
    <n v="32"/>
  </r>
  <r>
    <x v="158"/>
    <x v="2"/>
    <x v="13"/>
    <x v="66"/>
    <n v="0"/>
    <n v="0.5"/>
    <m/>
  </r>
  <r>
    <x v="159"/>
    <x v="3"/>
    <x v="13"/>
    <x v="66"/>
    <n v="1"/>
    <n v="1"/>
    <n v="7"/>
  </r>
  <r>
    <x v="160"/>
    <x v="4"/>
    <x v="13"/>
    <x v="66"/>
    <n v="1"/>
    <n v="1.7"/>
    <n v="7"/>
  </r>
  <r>
    <x v="161"/>
    <x v="5"/>
    <x v="13"/>
    <x v="66"/>
    <n v="1"/>
    <n v="0.9"/>
    <n v="5"/>
  </r>
  <r>
    <x v="162"/>
    <x v="6"/>
    <x v="13"/>
    <x v="66"/>
    <n v="2"/>
    <m/>
    <n v="17"/>
  </r>
  <r>
    <x v="164"/>
    <x v="8"/>
    <x v="13"/>
    <x v="66"/>
    <n v="0"/>
    <n v="0.8"/>
    <n v="0"/>
  </r>
  <r>
    <x v="165"/>
    <x v="9"/>
    <x v="13"/>
    <x v="66"/>
    <n v="1"/>
    <m/>
    <n v="74"/>
  </r>
  <r>
    <x v="0"/>
    <x v="0"/>
    <x v="0"/>
    <x v="67"/>
    <n v="6"/>
    <n v="1.8"/>
    <n v="45"/>
  </r>
  <r>
    <x v="1"/>
    <x v="1"/>
    <x v="0"/>
    <x v="67"/>
    <n v="1"/>
    <n v="2.1"/>
    <n v="46"/>
  </r>
  <r>
    <x v="2"/>
    <x v="2"/>
    <x v="0"/>
    <x v="67"/>
    <n v="7"/>
    <n v="2.2000000000000002"/>
    <n v="43"/>
  </r>
  <r>
    <x v="3"/>
    <x v="3"/>
    <x v="0"/>
    <x v="67"/>
    <n v="11"/>
    <n v="2.5"/>
    <n v="64"/>
  </r>
  <r>
    <x v="4"/>
    <x v="4"/>
    <x v="0"/>
    <x v="67"/>
    <n v="9"/>
    <n v="2.4"/>
    <n v="48"/>
  </r>
  <r>
    <x v="5"/>
    <x v="5"/>
    <x v="0"/>
    <x v="67"/>
    <n v="11"/>
    <n v="2.8"/>
    <n v="24"/>
  </r>
  <r>
    <x v="6"/>
    <x v="6"/>
    <x v="0"/>
    <x v="67"/>
    <n v="9"/>
    <n v="3.1"/>
    <n v="19"/>
  </r>
  <r>
    <x v="7"/>
    <x v="7"/>
    <x v="0"/>
    <x v="67"/>
    <n v="6"/>
    <n v="4"/>
    <n v="107"/>
  </r>
  <r>
    <x v="8"/>
    <x v="8"/>
    <x v="0"/>
    <x v="67"/>
    <n v="6"/>
    <n v="4.3"/>
    <n v="17"/>
  </r>
  <r>
    <x v="9"/>
    <x v="9"/>
    <x v="0"/>
    <x v="67"/>
    <n v="3"/>
    <n v="5.8"/>
    <n v="38"/>
  </r>
  <r>
    <x v="10"/>
    <x v="10"/>
    <x v="0"/>
    <x v="67"/>
    <n v="4"/>
    <n v="5.3"/>
    <n v="42"/>
  </r>
  <r>
    <x v="11"/>
    <x v="11"/>
    <x v="0"/>
    <x v="67"/>
    <n v="3"/>
    <n v="5.3"/>
    <n v="16"/>
  </r>
  <r>
    <x v="12"/>
    <x v="0"/>
    <x v="1"/>
    <x v="67"/>
    <n v="7"/>
    <n v="5.4"/>
    <n v="104"/>
  </r>
  <r>
    <x v="13"/>
    <x v="1"/>
    <x v="1"/>
    <x v="67"/>
    <n v="3"/>
    <n v="5.9"/>
    <n v="224"/>
  </r>
  <r>
    <x v="14"/>
    <x v="2"/>
    <x v="1"/>
    <x v="67"/>
    <n v="10"/>
    <n v="7.4"/>
    <n v="76"/>
  </r>
  <r>
    <x v="15"/>
    <x v="3"/>
    <x v="1"/>
    <x v="67"/>
    <n v="6"/>
    <n v="7.9"/>
    <n v="203"/>
  </r>
  <r>
    <x v="16"/>
    <x v="4"/>
    <x v="1"/>
    <x v="67"/>
    <n v="4"/>
    <n v="9.1"/>
    <n v="33"/>
  </r>
  <r>
    <x v="17"/>
    <x v="5"/>
    <x v="1"/>
    <x v="67"/>
    <n v="7"/>
    <n v="11.1"/>
    <n v="50"/>
  </r>
  <r>
    <x v="18"/>
    <x v="6"/>
    <x v="1"/>
    <x v="67"/>
    <n v="5"/>
    <n v="10.9"/>
    <n v="41"/>
  </r>
  <r>
    <x v="19"/>
    <x v="7"/>
    <x v="1"/>
    <x v="67"/>
    <n v="7"/>
    <n v="11.3"/>
    <n v="78"/>
  </r>
  <r>
    <x v="20"/>
    <x v="8"/>
    <x v="1"/>
    <x v="67"/>
    <n v="5"/>
    <n v="10.8"/>
    <n v="94"/>
  </r>
  <r>
    <x v="21"/>
    <x v="9"/>
    <x v="1"/>
    <x v="67"/>
    <n v="4"/>
    <n v="10.3"/>
    <n v="70"/>
  </r>
  <r>
    <x v="22"/>
    <x v="10"/>
    <x v="1"/>
    <x v="67"/>
    <n v="6"/>
    <n v="9.8000000000000007"/>
    <n v="324"/>
  </r>
  <r>
    <x v="23"/>
    <x v="11"/>
    <x v="1"/>
    <x v="67"/>
    <n v="6"/>
    <n v="8.8000000000000007"/>
    <n v="31"/>
  </r>
  <r>
    <x v="24"/>
    <x v="0"/>
    <x v="2"/>
    <x v="67"/>
    <n v="3"/>
    <n v="8.9"/>
    <n v="104"/>
  </r>
  <r>
    <x v="25"/>
    <x v="1"/>
    <x v="2"/>
    <x v="67"/>
    <n v="6"/>
    <n v="9.9"/>
    <n v="135"/>
  </r>
  <r>
    <x v="26"/>
    <x v="2"/>
    <x v="2"/>
    <x v="67"/>
    <n v="4"/>
    <n v="10.199999999999999"/>
    <n v="19"/>
  </r>
  <r>
    <x v="27"/>
    <x v="3"/>
    <x v="2"/>
    <x v="67"/>
    <n v="7"/>
    <n v="9.5"/>
    <n v="162"/>
  </r>
  <r>
    <x v="28"/>
    <x v="4"/>
    <x v="2"/>
    <x v="67"/>
    <n v="4"/>
    <n v="9.5"/>
    <n v="144"/>
  </r>
  <r>
    <x v="29"/>
    <x v="5"/>
    <x v="2"/>
    <x v="67"/>
    <n v="2"/>
    <n v="9.6"/>
    <n v="49"/>
  </r>
  <r>
    <x v="30"/>
    <x v="6"/>
    <x v="2"/>
    <x v="67"/>
    <n v="2"/>
    <n v="9.5"/>
    <n v="92"/>
  </r>
  <r>
    <x v="31"/>
    <x v="7"/>
    <x v="2"/>
    <x v="67"/>
    <n v="9"/>
    <n v="9.3000000000000007"/>
    <n v="82"/>
  </r>
  <r>
    <x v="32"/>
    <x v="8"/>
    <x v="2"/>
    <x v="67"/>
    <n v="3"/>
    <n v="9.5"/>
    <n v="9"/>
  </r>
  <r>
    <x v="33"/>
    <x v="9"/>
    <x v="2"/>
    <x v="67"/>
    <n v="2"/>
    <n v="9.1"/>
    <n v="63"/>
  </r>
  <r>
    <x v="34"/>
    <x v="10"/>
    <x v="2"/>
    <x v="67"/>
    <n v="4"/>
    <n v="10.9"/>
    <n v="46"/>
  </r>
  <r>
    <x v="35"/>
    <x v="11"/>
    <x v="2"/>
    <x v="67"/>
    <n v="4"/>
    <n v="10"/>
    <n v="61"/>
  </r>
  <r>
    <x v="36"/>
    <x v="0"/>
    <x v="3"/>
    <x v="67"/>
    <n v="0"/>
    <n v="10.5"/>
    <m/>
  </r>
  <r>
    <x v="37"/>
    <x v="1"/>
    <x v="3"/>
    <x v="67"/>
    <n v="1"/>
    <n v="11.2"/>
    <n v="106"/>
  </r>
  <r>
    <x v="38"/>
    <x v="2"/>
    <x v="3"/>
    <x v="67"/>
    <n v="4"/>
    <n v="11.4"/>
    <n v="92"/>
  </r>
  <r>
    <x v="39"/>
    <x v="3"/>
    <x v="3"/>
    <x v="67"/>
    <n v="2"/>
    <n v="9"/>
    <n v="240"/>
  </r>
  <r>
    <x v="40"/>
    <x v="4"/>
    <x v="3"/>
    <x v="67"/>
    <n v="6"/>
    <n v="9.6"/>
    <n v="83"/>
  </r>
  <r>
    <x v="41"/>
    <x v="5"/>
    <x v="3"/>
    <x v="67"/>
    <n v="3"/>
    <n v="9.1999999999999993"/>
    <n v="160"/>
  </r>
  <r>
    <x v="42"/>
    <x v="6"/>
    <x v="3"/>
    <x v="67"/>
    <n v="8"/>
    <n v="10.8"/>
    <n v="37"/>
  </r>
  <r>
    <x v="43"/>
    <x v="7"/>
    <x v="3"/>
    <x v="67"/>
    <n v="1"/>
    <n v="11.5"/>
    <n v="39"/>
  </r>
  <r>
    <x v="44"/>
    <x v="8"/>
    <x v="3"/>
    <x v="67"/>
    <n v="1"/>
    <n v="12"/>
    <n v="39"/>
  </r>
  <r>
    <x v="45"/>
    <x v="9"/>
    <x v="3"/>
    <x v="67"/>
    <n v="7"/>
    <n v="12.4"/>
    <n v="90"/>
  </r>
  <r>
    <x v="46"/>
    <x v="10"/>
    <x v="3"/>
    <x v="67"/>
    <n v="3"/>
    <n v="13.9"/>
    <n v="96"/>
  </r>
  <r>
    <x v="47"/>
    <x v="11"/>
    <x v="3"/>
    <x v="67"/>
    <n v="4"/>
    <n v="10.8"/>
    <n v="131"/>
  </r>
  <r>
    <x v="48"/>
    <x v="0"/>
    <x v="4"/>
    <x v="67"/>
    <n v="4"/>
    <n v="11.3"/>
    <n v="102"/>
  </r>
  <r>
    <x v="49"/>
    <x v="1"/>
    <x v="4"/>
    <x v="67"/>
    <n v="2"/>
    <n v="12.9"/>
    <n v="81"/>
  </r>
  <r>
    <x v="50"/>
    <x v="2"/>
    <x v="4"/>
    <x v="67"/>
    <n v="9"/>
    <n v="12.7"/>
    <n v="74"/>
  </r>
  <r>
    <x v="51"/>
    <x v="3"/>
    <x v="4"/>
    <x v="67"/>
    <n v="6"/>
    <n v="12.2"/>
    <n v="53"/>
  </r>
  <r>
    <x v="52"/>
    <x v="4"/>
    <x v="4"/>
    <x v="67"/>
    <n v="6"/>
    <n v="13.1"/>
    <n v="83"/>
  </r>
  <r>
    <x v="53"/>
    <x v="5"/>
    <x v="4"/>
    <x v="67"/>
    <n v="1"/>
    <n v="14.4"/>
    <n v="177"/>
  </r>
  <r>
    <x v="54"/>
    <x v="6"/>
    <x v="4"/>
    <x v="67"/>
    <n v="2"/>
    <n v="14.1"/>
    <n v="83"/>
  </r>
  <r>
    <x v="55"/>
    <x v="7"/>
    <x v="4"/>
    <x v="67"/>
    <n v="5"/>
    <n v="14.4"/>
    <n v="67"/>
  </r>
  <r>
    <x v="56"/>
    <x v="8"/>
    <x v="4"/>
    <x v="67"/>
    <n v="1"/>
    <n v="15"/>
    <n v="649"/>
  </r>
  <r>
    <x v="57"/>
    <x v="9"/>
    <x v="4"/>
    <x v="67"/>
    <n v="3"/>
    <n v="15.8"/>
    <n v="210"/>
  </r>
  <r>
    <x v="58"/>
    <x v="10"/>
    <x v="4"/>
    <x v="67"/>
    <n v="2"/>
    <n v="15.8"/>
    <n v="95"/>
  </r>
  <r>
    <x v="59"/>
    <x v="11"/>
    <x v="4"/>
    <x v="67"/>
    <n v="3"/>
    <n v="15.5"/>
    <n v="116"/>
  </r>
  <r>
    <x v="60"/>
    <x v="0"/>
    <x v="5"/>
    <x v="67"/>
    <n v="3"/>
    <n v="18.399999999999999"/>
    <n v="65"/>
  </r>
  <r>
    <x v="61"/>
    <x v="1"/>
    <x v="5"/>
    <x v="67"/>
    <n v="4"/>
    <n v="17.5"/>
    <n v="113"/>
  </r>
  <r>
    <x v="62"/>
    <x v="2"/>
    <x v="5"/>
    <x v="67"/>
    <n v="2"/>
    <n v="17.100000000000001"/>
    <n v="26"/>
  </r>
  <r>
    <x v="63"/>
    <x v="3"/>
    <x v="5"/>
    <x v="67"/>
    <n v="8"/>
    <n v="15.6"/>
    <n v="42"/>
  </r>
  <r>
    <x v="64"/>
    <x v="4"/>
    <x v="5"/>
    <x v="67"/>
    <n v="4"/>
    <n v="13.8"/>
    <n v="69"/>
  </r>
  <r>
    <x v="65"/>
    <x v="5"/>
    <x v="5"/>
    <x v="67"/>
    <n v="10"/>
    <n v="12.7"/>
    <n v="79"/>
  </r>
  <r>
    <x v="66"/>
    <x v="6"/>
    <x v="5"/>
    <x v="67"/>
    <n v="7"/>
    <n v="11"/>
    <n v="37"/>
  </r>
  <r>
    <x v="67"/>
    <x v="7"/>
    <x v="5"/>
    <x v="67"/>
    <n v="10"/>
    <n v="8.9"/>
    <n v="34"/>
  </r>
  <r>
    <x v="68"/>
    <x v="8"/>
    <x v="5"/>
    <x v="67"/>
    <n v="3"/>
    <n v="8.4"/>
    <n v="48"/>
  </r>
  <r>
    <x v="69"/>
    <x v="9"/>
    <x v="5"/>
    <x v="67"/>
    <n v="4"/>
    <n v="8.8000000000000007"/>
    <n v="77"/>
  </r>
  <r>
    <x v="70"/>
    <x v="10"/>
    <x v="5"/>
    <x v="67"/>
    <n v="10"/>
    <n v="8.4"/>
    <n v="62"/>
  </r>
  <r>
    <x v="71"/>
    <x v="11"/>
    <x v="5"/>
    <x v="67"/>
    <n v="6"/>
    <n v="7.6"/>
    <n v="66"/>
  </r>
  <r>
    <x v="72"/>
    <x v="0"/>
    <x v="6"/>
    <x v="67"/>
    <n v="1"/>
    <n v="6.3"/>
    <n v="111"/>
  </r>
  <r>
    <x v="73"/>
    <x v="1"/>
    <x v="6"/>
    <x v="67"/>
    <n v="8"/>
    <n v="6.2"/>
    <n v="50"/>
  </r>
  <r>
    <x v="74"/>
    <x v="2"/>
    <x v="6"/>
    <x v="67"/>
    <n v="4"/>
    <n v="6.9"/>
    <n v="40"/>
  </r>
  <r>
    <x v="75"/>
    <x v="3"/>
    <x v="6"/>
    <x v="67"/>
    <n v="5"/>
    <n v="6.5"/>
    <n v="16"/>
  </r>
  <r>
    <x v="76"/>
    <x v="4"/>
    <x v="6"/>
    <x v="67"/>
    <n v="5"/>
    <n v="7.4"/>
    <n v="43"/>
  </r>
  <r>
    <x v="77"/>
    <x v="5"/>
    <x v="6"/>
    <x v="67"/>
    <n v="7"/>
    <n v="6.7"/>
    <n v="114"/>
  </r>
  <r>
    <x v="78"/>
    <x v="6"/>
    <x v="6"/>
    <x v="67"/>
    <n v="7"/>
    <n v="7.8"/>
    <n v="40"/>
  </r>
  <r>
    <x v="79"/>
    <x v="7"/>
    <x v="6"/>
    <x v="67"/>
    <n v="6"/>
    <n v="6.6"/>
    <n v="43"/>
  </r>
  <r>
    <x v="80"/>
    <x v="8"/>
    <x v="6"/>
    <x v="67"/>
    <n v="3"/>
    <n v="6.9"/>
    <n v="25"/>
  </r>
  <r>
    <x v="81"/>
    <x v="9"/>
    <x v="6"/>
    <x v="67"/>
    <n v="7"/>
    <n v="5.8"/>
    <n v="43"/>
  </r>
  <r>
    <x v="82"/>
    <x v="10"/>
    <x v="6"/>
    <x v="67"/>
    <n v="4"/>
    <n v="5.3"/>
    <n v="46"/>
  </r>
  <r>
    <x v="83"/>
    <x v="11"/>
    <x v="6"/>
    <x v="67"/>
    <n v="4"/>
    <n v="4.7"/>
    <n v="36"/>
  </r>
  <r>
    <x v="84"/>
    <x v="0"/>
    <x v="7"/>
    <x v="67"/>
    <n v="6"/>
    <n v="4.7"/>
    <n v="44"/>
  </r>
  <r>
    <x v="85"/>
    <x v="1"/>
    <x v="7"/>
    <x v="67"/>
    <n v="6"/>
    <n v="3.6"/>
    <n v="84"/>
  </r>
  <r>
    <x v="86"/>
    <x v="2"/>
    <x v="7"/>
    <x v="67"/>
    <n v="4"/>
    <n v="4.2"/>
    <n v="71"/>
  </r>
  <r>
    <x v="87"/>
    <x v="3"/>
    <x v="7"/>
    <x v="67"/>
    <n v="3"/>
    <n v="4"/>
    <n v="22"/>
  </r>
  <r>
    <x v="88"/>
    <x v="4"/>
    <x v="7"/>
    <x v="67"/>
    <n v="5"/>
    <n v="3.9"/>
    <n v="6"/>
  </r>
  <r>
    <x v="89"/>
    <x v="5"/>
    <x v="7"/>
    <x v="67"/>
    <n v="12"/>
    <n v="5"/>
    <n v="23"/>
  </r>
  <r>
    <x v="90"/>
    <x v="6"/>
    <x v="7"/>
    <x v="67"/>
    <n v="4"/>
    <n v="5.9"/>
    <n v="10"/>
  </r>
  <r>
    <x v="91"/>
    <x v="7"/>
    <x v="7"/>
    <x v="67"/>
    <n v="3"/>
    <n v="5.6"/>
    <n v="2"/>
  </r>
  <r>
    <x v="92"/>
    <x v="8"/>
    <x v="7"/>
    <x v="67"/>
    <n v="7"/>
    <n v="5.7"/>
    <n v="26"/>
  </r>
  <r>
    <x v="93"/>
    <x v="9"/>
    <x v="7"/>
    <x v="67"/>
    <n v="1"/>
    <n v="5.5"/>
    <n v="120"/>
  </r>
  <r>
    <x v="94"/>
    <x v="10"/>
    <x v="7"/>
    <x v="67"/>
    <n v="2"/>
    <n v="6.5"/>
    <n v="30"/>
  </r>
  <r>
    <x v="95"/>
    <x v="11"/>
    <x v="7"/>
    <x v="67"/>
    <n v="4"/>
    <n v="5.7"/>
    <n v="12"/>
  </r>
  <r>
    <x v="96"/>
    <x v="0"/>
    <x v="8"/>
    <x v="67"/>
    <n v="2"/>
    <n v="5.9"/>
    <n v="8"/>
  </r>
  <r>
    <x v="97"/>
    <x v="1"/>
    <x v="8"/>
    <x v="67"/>
    <n v="4"/>
    <n v="7.8"/>
    <n v="8"/>
  </r>
  <r>
    <x v="98"/>
    <x v="2"/>
    <x v="8"/>
    <x v="67"/>
    <n v="4"/>
    <n v="8.4"/>
    <n v="43"/>
  </r>
  <r>
    <x v="99"/>
    <x v="3"/>
    <x v="8"/>
    <x v="67"/>
    <n v="4"/>
    <n v="6.8"/>
    <n v="124"/>
  </r>
  <r>
    <x v="100"/>
    <x v="4"/>
    <x v="8"/>
    <x v="67"/>
    <n v="12"/>
    <n v="6.7"/>
    <n v="59"/>
  </r>
  <r>
    <x v="101"/>
    <x v="5"/>
    <x v="8"/>
    <x v="67"/>
    <n v="12"/>
    <n v="5.3"/>
    <n v="30"/>
  </r>
  <r>
    <x v="102"/>
    <x v="6"/>
    <x v="8"/>
    <x v="67"/>
    <n v="10"/>
    <n v="5.2"/>
    <n v="13"/>
  </r>
  <r>
    <x v="103"/>
    <x v="7"/>
    <x v="8"/>
    <x v="67"/>
    <n v="10"/>
    <n v="3.8"/>
    <n v="47"/>
  </r>
  <r>
    <x v="104"/>
    <x v="8"/>
    <x v="8"/>
    <x v="67"/>
    <n v="10"/>
    <n v="4.0999999999999996"/>
    <n v="16"/>
  </r>
  <r>
    <x v="105"/>
    <x v="9"/>
    <x v="8"/>
    <x v="67"/>
    <n v="6"/>
    <n v="3.5"/>
    <n v="22"/>
  </r>
  <r>
    <x v="106"/>
    <x v="10"/>
    <x v="8"/>
    <x v="67"/>
    <n v="7"/>
    <n v="3.4"/>
    <n v="25"/>
  </r>
  <r>
    <x v="107"/>
    <x v="11"/>
    <x v="8"/>
    <x v="67"/>
    <n v="1"/>
    <n v="2.8"/>
    <n v="5"/>
  </r>
  <r>
    <x v="108"/>
    <x v="0"/>
    <x v="9"/>
    <x v="67"/>
    <n v="8"/>
    <n v="2.6"/>
    <n v="35"/>
  </r>
  <r>
    <x v="109"/>
    <x v="1"/>
    <x v="9"/>
    <x v="67"/>
    <n v="4"/>
    <n v="3.1"/>
    <n v="41"/>
  </r>
  <r>
    <x v="110"/>
    <x v="2"/>
    <x v="9"/>
    <x v="67"/>
    <n v="4"/>
    <n v="2"/>
    <n v="36"/>
  </r>
  <r>
    <x v="111"/>
    <x v="3"/>
    <x v="9"/>
    <x v="67"/>
    <n v="7"/>
    <n v="2.8"/>
    <n v="32"/>
  </r>
  <r>
    <x v="112"/>
    <x v="4"/>
    <x v="9"/>
    <x v="67"/>
    <n v="5"/>
    <n v="2.4"/>
    <n v="16"/>
  </r>
  <r>
    <x v="113"/>
    <x v="5"/>
    <x v="9"/>
    <x v="67"/>
    <n v="12"/>
    <n v="2.6"/>
    <n v="25"/>
  </r>
  <r>
    <x v="114"/>
    <x v="6"/>
    <x v="9"/>
    <x v="67"/>
    <n v="5"/>
    <n v="2.2999999999999998"/>
    <n v="7"/>
  </r>
  <r>
    <x v="115"/>
    <x v="7"/>
    <x v="9"/>
    <x v="67"/>
    <n v="6"/>
    <n v="3"/>
    <n v="45"/>
  </r>
  <r>
    <x v="116"/>
    <x v="8"/>
    <x v="9"/>
    <x v="67"/>
    <n v="8"/>
    <n v="3.5"/>
    <n v="12"/>
  </r>
  <r>
    <x v="117"/>
    <x v="9"/>
    <x v="9"/>
    <x v="67"/>
    <n v="5"/>
    <n v="5.0999999999999996"/>
    <n v="23"/>
  </r>
  <r>
    <x v="118"/>
    <x v="10"/>
    <x v="9"/>
    <x v="67"/>
    <n v="2"/>
    <n v="4.3"/>
    <n v="10"/>
  </r>
  <r>
    <x v="119"/>
    <x v="11"/>
    <x v="9"/>
    <x v="67"/>
    <n v="10"/>
    <n v="3"/>
    <n v="79"/>
  </r>
  <r>
    <x v="120"/>
    <x v="0"/>
    <x v="10"/>
    <x v="67"/>
    <n v="5"/>
    <n v="2.5"/>
    <n v="45"/>
  </r>
  <r>
    <x v="121"/>
    <x v="1"/>
    <x v="10"/>
    <x v="67"/>
    <n v="6"/>
    <n v="2.7"/>
    <n v="37"/>
  </r>
  <r>
    <x v="122"/>
    <x v="2"/>
    <x v="10"/>
    <x v="67"/>
    <n v="7"/>
    <n v="2.2999999999999998"/>
    <n v="125"/>
  </r>
  <r>
    <x v="123"/>
    <x v="3"/>
    <x v="10"/>
    <x v="67"/>
    <n v="6"/>
    <n v="2.9"/>
    <n v="83"/>
  </r>
  <r>
    <x v="124"/>
    <x v="4"/>
    <x v="10"/>
    <x v="67"/>
    <n v="6"/>
    <n v="2.4"/>
    <n v="6"/>
  </r>
  <r>
    <x v="125"/>
    <x v="5"/>
    <x v="10"/>
    <x v="67"/>
    <n v="12"/>
    <n v="2.9"/>
    <n v="9"/>
  </r>
  <r>
    <x v="126"/>
    <x v="6"/>
    <x v="10"/>
    <x v="67"/>
    <n v="9"/>
    <n v="2.9"/>
    <n v="18"/>
  </r>
  <r>
    <x v="127"/>
    <x v="7"/>
    <x v="10"/>
    <x v="67"/>
    <n v="13"/>
    <n v="3.8"/>
    <n v="12"/>
  </r>
  <r>
    <x v="128"/>
    <x v="8"/>
    <x v="10"/>
    <x v="67"/>
    <n v="6"/>
    <n v="2.8"/>
    <n v="13"/>
  </r>
  <r>
    <x v="129"/>
    <x v="9"/>
    <x v="10"/>
    <x v="67"/>
    <n v="4"/>
    <n v="2.5"/>
    <n v="35"/>
  </r>
  <r>
    <x v="130"/>
    <x v="10"/>
    <x v="10"/>
    <x v="67"/>
    <n v="12"/>
    <n v="2.5"/>
    <n v="19"/>
  </r>
  <r>
    <x v="131"/>
    <x v="11"/>
    <x v="10"/>
    <x v="67"/>
    <n v="5"/>
    <n v="2.9"/>
    <n v="47"/>
  </r>
  <r>
    <x v="132"/>
    <x v="0"/>
    <x v="11"/>
    <x v="67"/>
    <n v="3"/>
    <n v="1.5"/>
    <n v="41"/>
  </r>
  <r>
    <x v="133"/>
    <x v="1"/>
    <x v="11"/>
    <x v="67"/>
    <n v="8"/>
    <n v="1.7"/>
    <n v="11"/>
  </r>
  <r>
    <x v="134"/>
    <x v="2"/>
    <x v="11"/>
    <x v="67"/>
    <n v="8"/>
    <n v="1.8"/>
    <n v="35"/>
  </r>
  <r>
    <x v="135"/>
    <x v="3"/>
    <x v="11"/>
    <x v="67"/>
    <n v="6"/>
    <n v="2.8"/>
    <n v="7"/>
  </r>
  <r>
    <x v="136"/>
    <x v="4"/>
    <x v="11"/>
    <x v="67"/>
    <n v="5"/>
    <n v="2.2000000000000002"/>
    <n v="10"/>
  </r>
  <r>
    <x v="137"/>
    <x v="5"/>
    <x v="11"/>
    <x v="67"/>
    <n v="13"/>
    <n v="3.3"/>
    <n v="7"/>
  </r>
  <r>
    <x v="138"/>
    <x v="6"/>
    <x v="11"/>
    <x v="67"/>
    <n v="4"/>
    <n v="4"/>
    <n v="42"/>
  </r>
  <r>
    <x v="139"/>
    <x v="7"/>
    <x v="11"/>
    <x v="67"/>
    <n v="12"/>
    <n v="3.3"/>
    <n v="11"/>
  </r>
  <r>
    <x v="140"/>
    <x v="8"/>
    <x v="11"/>
    <x v="67"/>
    <n v="9"/>
    <n v="3.1"/>
    <n v="16"/>
  </r>
  <r>
    <x v="141"/>
    <x v="9"/>
    <x v="11"/>
    <x v="67"/>
    <n v="11"/>
    <n v="2"/>
    <n v="51"/>
  </r>
  <r>
    <x v="142"/>
    <x v="10"/>
    <x v="11"/>
    <x v="67"/>
    <n v="4"/>
    <n v="1.6"/>
    <n v="13"/>
  </r>
  <r>
    <x v="143"/>
    <x v="11"/>
    <x v="11"/>
    <x v="67"/>
    <n v="4"/>
    <n v="1.2"/>
    <n v="13"/>
  </r>
  <r>
    <x v="144"/>
    <x v="0"/>
    <x v="12"/>
    <x v="67"/>
    <n v="8"/>
    <n v="1.3"/>
    <n v="24"/>
  </r>
  <r>
    <x v="145"/>
    <x v="1"/>
    <x v="12"/>
    <x v="67"/>
    <n v="10"/>
    <n v="1.5"/>
    <n v="7"/>
  </r>
  <r>
    <x v="146"/>
    <x v="2"/>
    <x v="12"/>
    <x v="67"/>
    <n v="10"/>
    <n v="1.1000000000000001"/>
    <n v="10"/>
  </r>
  <r>
    <x v="147"/>
    <x v="3"/>
    <x v="12"/>
    <x v="67"/>
    <n v="9"/>
    <n v="1.2"/>
    <n v="5"/>
  </r>
  <r>
    <x v="148"/>
    <x v="4"/>
    <x v="12"/>
    <x v="67"/>
    <n v="5"/>
    <n v="2"/>
    <n v="6"/>
  </r>
  <r>
    <x v="149"/>
    <x v="5"/>
    <x v="12"/>
    <x v="67"/>
    <n v="14"/>
    <n v="1.9"/>
    <n v="7"/>
  </r>
  <r>
    <x v="150"/>
    <x v="6"/>
    <x v="12"/>
    <x v="67"/>
    <n v="9"/>
    <n v="1.8"/>
    <n v="11"/>
  </r>
  <r>
    <x v="151"/>
    <x v="7"/>
    <x v="12"/>
    <x v="67"/>
    <n v="7"/>
    <n v="2.2999999999999998"/>
    <n v="25"/>
  </r>
  <r>
    <x v="152"/>
    <x v="8"/>
    <x v="12"/>
    <x v="67"/>
    <n v="14"/>
    <n v="1.9"/>
    <n v="27"/>
  </r>
  <r>
    <x v="153"/>
    <x v="9"/>
    <x v="12"/>
    <x v="67"/>
    <n v="7"/>
    <n v="1.9"/>
    <n v="26"/>
  </r>
  <r>
    <x v="154"/>
    <x v="10"/>
    <x v="12"/>
    <x v="67"/>
    <n v="5"/>
    <n v="2"/>
    <n v="11"/>
  </r>
  <r>
    <x v="155"/>
    <x v="11"/>
    <x v="12"/>
    <x v="67"/>
    <n v="6"/>
    <n v="1.6"/>
    <n v="24"/>
  </r>
  <r>
    <x v="156"/>
    <x v="0"/>
    <x v="13"/>
    <x v="67"/>
    <n v="5"/>
    <n v="1.8"/>
    <n v="7"/>
  </r>
  <r>
    <x v="157"/>
    <x v="1"/>
    <x v="13"/>
    <x v="67"/>
    <n v="4"/>
    <n v="1.9"/>
    <n v="135"/>
  </r>
  <r>
    <x v="158"/>
    <x v="2"/>
    <x v="13"/>
    <x v="67"/>
    <n v="7"/>
    <n v="1.8"/>
    <n v="9"/>
  </r>
  <r>
    <x v="159"/>
    <x v="3"/>
    <x v="13"/>
    <x v="67"/>
    <n v="6"/>
    <n v="1.6"/>
    <n v="7"/>
  </r>
  <r>
    <x v="160"/>
    <x v="4"/>
    <x v="13"/>
    <x v="67"/>
    <n v="7"/>
    <n v="2.6"/>
    <n v="9"/>
  </r>
  <r>
    <x v="161"/>
    <x v="5"/>
    <x v="13"/>
    <x v="67"/>
    <n v="7"/>
    <n v="3.2"/>
    <n v="7"/>
  </r>
  <r>
    <x v="162"/>
    <x v="6"/>
    <x v="13"/>
    <x v="67"/>
    <n v="11"/>
    <n v="2.2999999999999998"/>
    <n v="6"/>
  </r>
  <r>
    <x v="164"/>
    <x v="8"/>
    <x v="13"/>
    <x v="67"/>
    <n v="11"/>
    <n v="1.7"/>
    <n v="11"/>
  </r>
  <r>
    <x v="165"/>
    <x v="9"/>
    <x v="13"/>
    <x v="67"/>
    <n v="7"/>
    <n v="0.7"/>
    <n v="62"/>
  </r>
  <r>
    <x v="0"/>
    <x v="0"/>
    <x v="0"/>
    <x v="68"/>
    <n v="21"/>
    <n v="2"/>
    <n v="45"/>
  </r>
  <r>
    <x v="1"/>
    <x v="1"/>
    <x v="0"/>
    <x v="68"/>
    <n v="20"/>
    <n v="2.2000000000000002"/>
    <n v="30"/>
  </r>
  <r>
    <x v="2"/>
    <x v="2"/>
    <x v="0"/>
    <x v="68"/>
    <n v="25"/>
    <n v="2.2000000000000002"/>
    <n v="27"/>
  </r>
  <r>
    <x v="3"/>
    <x v="3"/>
    <x v="0"/>
    <x v="68"/>
    <n v="23"/>
    <n v="2.7"/>
    <n v="39"/>
  </r>
  <r>
    <x v="4"/>
    <x v="4"/>
    <x v="0"/>
    <x v="68"/>
    <n v="25"/>
    <n v="3.4"/>
    <n v="21"/>
  </r>
  <r>
    <x v="5"/>
    <x v="5"/>
    <x v="0"/>
    <x v="68"/>
    <n v="30"/>
    <n v="4.3"/>
    <n v="36"/>
  </r>
  <r>
    <x v="6"/>
    <x v="6"/>
    <x v="0"/>
    <x v="68"/>
    <n v="41"/>
    <n v="4.2"/>
    <n v="28"/>
  </r>
  <r>
    <x v="7"/>
    <x v="7"/>
    <x v="0"/>
    <x v="68"/>
    <n v="35"/>
    <n v="4.2"/>
    <n v="43"/>
  </r>
  <r>
    <x v="8"/>
    <x v="8"/>
    <x v="0"/>
    <x v="68"/>
    <n v="35"/>
    <n v="4.5"/>
    <n v="43"/>
  </r>
  <r>
    <x v="9"/>
    <x v="9"/>
    <x v="0"/>
    <x v="68"/>
    <n v="25"/>
    <n v="4.5"/>
    <n v="51"/>
  </r>
  <r>
    <x v="10"/>
    <x v="10"/>
    <x v="0"/>
    <x v="68"/>
    <n v="26"/>
    <n v="4.3"/>
    <n v="36"/>
  </r>
  <r>
    <x v="11"/>
    <x v="11"/>
    <x v="0"/>
    <x v="68"/>
    <n v="24"/>
    <n v="3.3"/>
    <n v="61"/>
  </r>
  <r>
    <x v="12"/>
    <x v="0"/>
    <x v="1"/>
    <x v="68"/>
    <n v="22"/>
    <n v="3.9"/>
    <n v="58"/>
  </r>
  <r>
    <x v="13"/>
    <x v="1"/>
    <x v="1"/>
    <x v="68"/>
    <n v="13"/>
    <n v="4.3"/>
    <n v="90"/>
  </r>
  <r>
    <x v="14"/>
    <x v="2"/>
    <x v="1"/>
    <x v="68"/>
    <n v="24"/>
    <n v="4.3"/>
    <n v="43"/>
  </r>
  <r>
    <x v="15"/>
    <x v="3"/>
    <x v="1"/>
    <x v="68"/>
    <n v="20"/>
    <n v="5.6"/>
    <n v="53"/>
  </r>
  <r>
    <x v="16"/>
    <x v="4"/>
    <x v="1"/>
    <x v="68"/>
    <n v="28"/>
    <n v="5.8"/>
    <n v="28"/>
  </r>
  <r>
    <x v="17"/>
    <x v="5"/>
    <x v="1"/>
    <x v="68"/>
    <n v="29"/>
    <n v="6.6"/>
    <n v="34"/>
  </r>
  <r>
    <x v="18"/>
    <x v="6"/>
    <x v="1"/>
    <x v="68"/>
    <n v="35"/>
    <n v="6.8"/>
    <n v="41"/>
  </r>
  <r>
    <x v="19"/>
    <x v="7"/>
    <x v="1"/>
    <x v="68"/>
    <n v="21"/>
    <n v="7.3"/>
    <n v="43"/>
  </r>
  <r>
    <x v="20"/>
    <x v="8"/>
    <x v="1"/>
    <x v="68"/>
    <n v="9"/>
    <n v="7"/>
    <n v="53"/>
  </r>
  <r>
    <x v="21"/>
    <x v="9"/>
    <x v="1"/>
    <x v="68"/>
    <n v="18"/>
    <n v="6.6"/>
    <n v="57"/>
  </r>
  <r>
    <x v="22"/>
    <x v="10"/>
    <x v="1"/>
    <x v="68"/>
    <n v="8"/>
    <n v="7"/>
    <n v="68"/>
  </r>
  <r>
    <x v="23"/>
    <x v="11"/>
    <x v="1"/>
    <x v="68"/>
    <n v="14"/>
    <n v="6"/>
    <n v="36"/>
  </r>
  <r>
    <x v="24"/>
    <x v="0"/>
    <x v="2"/>
    <x v="68"/>
    <n v="11"/>
    <n v="6.5"/>
    <n v="86"/>
  </r>
  <r>
    <x v="25"/>
    <x v="1"/>
    <x v="2"/>
    <x v="68"/>
    <n v="13"/>
    <n v="7.2"/>
    <n v="107"/>
  </r>
  <r>
    <x v="26"/>
    <x v="2"/>
    <x v="2"/>
    <x v="68"/>
    <n v="10"/>
    <n v="8.4"/>
    <n v="65"/>
  </r>
  <r>
    <x v="27"/>
    <x v="3"/>
    <x v="2"/>
    <x v="68"/>
    <n v="13"/>
    <n v="8.1"/>
    <n v="37"/>
  </r>
  <r>
    <x v="28"/>
    <x v="4"/>
    <x v="2"/>
    <x v="68"/>
    <n v="20"/>
    <n v="8.6999999999999993"/>
    <n v="49"/>
  </r>
  <r>
    <x v="29"/>
    <x v="5"/>
    <x v="2"/>
    <x v="68"/>
    <n v="18"/>
    <n v="9.3000000000000007"/>
    <n v="38"/>
  </r>
  <r>
    <x v="30"/>
    <x v="6"/>
    <x v="2"/>
    <x v="68"/>
    <n v="18"/>
    <n v="9.5"/>
    <n v="47"/>
  </r>
  <r>
    <x v="31"/>
    <x v="7"/>
    <x v="2"/>
    <x v="68"/>
    <n v="21"/>
    <n v="9.1999999999999993"/>
    <n v="62"/>
  </r>
  <r>
    <x v="32"/>
    <x v="8"/>
    <x v="2"/>
    <x v="68"/>
    <n v="14"/>
    <n v="9.9"/>
    <n v="40"/>
  </r>
  <r>
    <x v="33"/>
    <x v="9"/>
    <x v="2"/>
    <x v="68"/>
    <n v="11"/>
    <n v="10.1"/>
    <n v="49"/>
  </r>
  <r>
    <x v="34"/>
    <x v="10"/>
    <x v="2"/>
    <x v="68"/>
    <n v="10"/>
    <n v="8.4"/>
    <n v="68"/>
  </r>
  <r>
    <x v="35"/>
    <x v="11"/>
    <x v="2"/>
    <x v="68"/>
    <n v="12"/>
    <n v="7"/>
    <n v="49"/>
  </r>
  <r>
    <x v="36"/>
    <x v="0"/>
    <x v="3"/>
    <x v="68"/>
    <n v="12"/>
    <n v="7.3"/>
    <n v="80"/>
  </r>
  <r>
    <x v="37"/>
    <x v="1"/>
    <x v="3"/>
    <x v="68"/>
    <n v="8"/>
    <n v="7.6"/>
    <n v="30"/>
  </r>
  <r>
    <x v="38"/>
    <x v="2"/>
    <x v="3"/>
    <x v="68"/>
    <n v="11"/>
    <n v="8.5"/>
    <n v="45"/>
  </r>
  <r>
    <x v="39"/>
    <x v="3"/>
    <x v="3"/>
    <x v="68"/>
    <n v="15"/>
    <n v="9.1"/>
    <n v="82"/>
  </r>
  <r>
    <x v="40"/>
    <x v="4"/>
    <x v="3"/>
    <x v="68"/>
    <n v="11"/>
    <n v="9.9"/>
    <n v="62"/>
  </r>
  <r>
    <x v="41"/>
    <x v="5"/>
    <x v="3"/>
    <x v="68"/>
    <n v="20"/>
    <n v="10"/>
    <n v="47"/>
  </r>
  <r>
    <x v="42"/>
    <x v="6"/>
    <x v="3"/>
    <x v="68"/>
    <n v="30"/>
    <n v="9.6"/>
    <n v="25"/>
  </r>
  <r>
    <x v="43"/>
    <x v="7"/>
    <x v="3"/>
    <x v="68"/>
    <n v="16"/>
    <n v="9.8000000000000007"/>
    <n v="43"/>
  </r>
  <r>
    <x v="44"/>
    <x v="8"/>
    <x v="3"/>
    <x v="68"/>
    <n v="18"/>
    <n v="9.1999999999999993"/>
    <n v="29"/>
  </r>
  <r>
    <x v="45"/>
    <x v="9"/>
    <x v="3"/>
    <x v="68"/>
    <n v="17"/>
    <n v="8.1"/>
    <n v="33"/>
  </r>
  <r>
    <x v="46"/>
    <x v="10"/>
    <x v="3"/>
    <x v="68"/>
    <n v="20"/>
    <n v="8.3000000000000007"/>
    <n v="53"/>
  </r>
  <r>
    <x v="47"/>
    <x v="11"/>
    <x v="3"/>
    <x v="68"/>
    <n v="14"/>
    <n v="7.3"/>
    <n v="39"/>
  </r>
  <r>
    <x v="48"/>
    <x v="0"/>
    <x v="4"/>
    <x v="68"/>
    <n v="13"/>
    <n v="8.9"/>
    <n v="85"/>
  </r>
  <r>
    <x v="49"/>
    <x v="1"/>
    <x v="4"/>
    <x v="68"/>
    <n v="14"/>
    <n v="8.1999999999999993"/>
    <n v="62"/>
  </r>
  <r>
    <x v="50"/>
    <x v="2"/>
    <x v="4"/>
    <x v="68"/>
    <n v="18"/>
    <n v="9.3000000000000007"/>
    <n v="80"/>
  </r>
  <r>
    <x v="51"/>
    <x v="3"/>
    <x v="4"/>
    <x v="68"/>
    <n v="30"/>
    <n v="8.6"/>
    <n v="56"/>
  </r>
  <r>
    <x v="52"/>
    <x v="4"/>
    <x v="4"/>
    <x v="68"/>
    <n v="18"/>
    <n v="9.1999999999999993"/>
    <n v="72"/>
  </r>
  <r>
    <x v="53"/>
    <x v="5"/>
    <x v="4"/>
    <x v="68"/>
    <n v="14"/>
    <n v="9.9"/>
    <n v="48"/>
  </r>
  <r>
    <x v="54"/>
    <x v="6"/>
    <x v="4"/>
    <x v="68"/>
    <n v="11"/>
    <n v="10.8"/>
    <n v="42"/>
  </r>
  <r>
    <x v="55"/>
    <x v="7"/>
    <x v="4"/>
    <x v="68"/>
    <n v="18"/>
    <n v="11.3"/>
    <n v="57"/>
  </r>
  <r>
    <x v="56"/>
    <x v="8"/>
    <x v="4"/>
    <x v="68"/>
    <n v="14"/>
    <n v="10.5"/>
    <n v="54"/>
  </r>
  <r>
    <x v="57"/>
    <x v="9"/>
    <x v="4"/>
    <x v="68"/>
    <n v="12"/>
    <n v="10"/>
    <n v="23"/>
  </r>
  <r>
    <x v="58"/>
    <x v="10"/>
    <x v="4"/>
    <x v="68"/>
    <n v="21"/>
    <n v="10.199999999999999"/>
    <n v="45"/>
  </r>
  <r>
    <x v="59"/>
    <x v="11"/>
    <x v="4"/>
    <x v="68"/>
    <n v="19"/>
    <n v="10.1"/>
    <n v="92"/>
  </r>
  <r>
    <x v="60"/>
    <x v="0"/>
    <x v="5"/>
    <x v="68"/>
    <n v="14"/>
    <n v="9.6999999999999993"/>
    <n v="69"/>
  </r>
  <r>
    <x v="61"/>
    <x v="1"/>
    <x v="5"/>
    <x v="68"/>
    <n v="11"/>
    <n v="9.4"/>
    <n v="133"/>
  </r>
  <r>
    <x v="62"/>
    <x v="2"/>
    <x v="5"/>
    <x v="68"/>
    <n v="10"/>
    <n v="10.1"/>
    <n v="84"/>
  </r>
  <r>
    <x v="63"/>
    <x v="3"/>
    <x v="5"/>
    <x v="68"/>
    <n v="19"/>
    <n v="8.9"/>
    <n v="66"/>
  </r>
  <r>
    <x v="64"/>
    <x v="4"/>
    <x v="5"/>
    <x v="68"/>
    <n v="23"/>
    <n v="8.6"/>
    <n v="62"/>
  </r>
  <r>
    <x v="65"/>
    <x v="5"/>
    <x v="5"/>
    <x v="68"/>
    <n v="20"/>
    <n v="8.4"/>
    <n v="46"/>
  </r>
  <r>
    <x v="66"/>
    <x v="6"/>
    <x v="5"/>
    <x v="68"/>
    <n v="22"/>
    <n v="8.1"/>
    <n v="29"/>
  </r>
  <r>
    <x v="67"/>
    <x v="7"/>
    <x v="5"/>
    <x v="68"/>
    <n v="22"/>
    <n v="7.3"/>
    <n v="55"/>
  </r>
  <r>
    <x v="68"/>
    <x v="8"/>
    <x v="5"/>
    <x v="68"/>
    <n v="15"/>
    <n v="9.8000000000000007"/>
    <n v="24"/>
  </r>
  <r>
    <x v="69"/>
    <x v="9"/>
    <x v="5"/>
    <x v="68"/>
    <n v="17"/>
    <n v="10.5"/>
    <n v="43"/>
  </r>
  <r>
    <x v="70"/>
    <x v="10"/>
    <x v="5"/>
    <x v="68"/>
    <n v="19"/>
    <n v="9.8000000000000007"/>
    <n v="66"/>
  </r>
  <r>
    <x v="71"/>
    <x v="11"/>
    <x v="5"/>
    <x v="68"/>
    <n v="11"/>
    <n v="9.1999999999999993"/>
    <n v="63"/>
  </r>
  <r>
    <x v="72"/>
    <x v="0"/>
    <x v="6"/>
    <x v="68"/>
    <n v="16"/>
    <n v="6.7"/>
    <n v="52"/>
  </r>
  <r>
    <x v="73"/>
    <x v="1"/>
    <x v="6"/>
    <x v="68"/>
    <n v="13"/>
    <n v="6.1"/>
    <n v="90"/>
  </r>
  <r>
    <x v="74"/>
    <x v="2"/>
    <x v="6"/>
    <x v="68"/>
    <n v="22"/>
    <n v="5.7"/>
    <n v="52"/>
  </r>
  <r>
    <x v="75"/>
    <x v="3"/>
    <x v="6"/>
    <x v="68"/>
    <n v="20"/>
    <n v="6.2"/>
    <n v="25"/>
  </r>
  <r>
    <x v="76"/>
    <x v="4"/>
    <x v="6"/>
    <x v="68"/>
    <n v="20"/>
    <n v="6.6"/>
    <n v="48"/>
  </r>
  <r>
    <x v="77"/>
    <x v="5"/>
    <x v="6"/>
    <x v="68"/>
    <n v="24"/>
    <n v="6.4"/>
    <n v="26"/>
  </r>
  <r>
    <x v="78"/>
    <x v="6"/>
    <x v="6"/>
    <x v="68"/>
    <n v="27"/>
    <n v="6.3"/>
    <n v="51"/>
  </r>
  <r>
    <x v="79"/>
    <x v="7"/>
    <x v="6"/>
    <x v="68"/>
    <n v="34"/>
    <n v="6.9"/>
    <n v="27"/>
  </r>
  <r>
    <x v="80"/>
    <x v="8"/>
    <x v="6"/>
    <x v="68"/>
    <n v="18"/>
    <n v="6.1"/>
    <n v="45"/>
  </r>
  <r>
    <x v="81"/>
    <x v="9"/>
    <x v="6"/>
    <x v="68"/>
    <n v="21"/>
    <n v="5.3"/>
    <n v="91"/>
  </r>
  <r>
    <x v="82"/>
    <x v="10"/>
    <x v="6"/>
    <x v="68"/>
    <n v="22"/>
    <n v="5.4"/>
    <n v="46"/>
  </r>
  <r>
    <x v="83"/>
    <x v="11"/>
    <x v="6"/>
    <x v="68"/>
    <n v="17"/>
    <n v="5"/>
    <n v="21"/>
  </r>
  <r>
    <x v="84"/>
    <x v="0"/>
    <x v="7"/>
    <x v="68"/>
    <n v="18"/>
    <n v="5.4"/>
    <n v="42"/>
  </r>
  <r>
    <x v="85"/>
    <x v="1"/>
    <x v="7"/>
    <x v="68"/>
    <n v="20"/>
    <n v="4.5999999999999996"/>
    <n v="23"/>
  </r>
  <r>
    <x v="86"/>
    <x v="2"/>
    <x v="7"/>
    <x v="68"/>
    <n v="26"/>
    <n v="4.5999999999999996"/>
    <n v="30"/>
  </r>
  <r>
    <x v="87"/>
    <x v="3"/>
    <x v="7"/>
    <x v="68"/>
    <n v="28"/>
    <n v="4.4000000000000004"/>
    <n v="62"/>
  </r>
  <r>
    <x v="88"/>
    <x v="4"/>
    <x v="7"/>
    <x v="68"/>
    <n v="42"/>
    <n v="4.3"/>
    <n v="19"/>
  </r>
  <r>
    <x v="89"/>
    <x v="5"/>
    <x v="7"/>
    <x v="68"/>
    <n v="35"/>
    <n v="4.5999999999999996"/>
    <n v="30"/>
  </r>
  <r>
    <x v="90"/>
    <x v="6"/>
    <x v="7"/>
    <x v="68"/>
    <n v="43"/>
    <n v="4.4000000000000004"/>
    <n v="19"/>
  </r>
  <r>
    <x v="91"/>
    <x v="7"/>
    <x v="7"/>
    <x v="68"/>
    <n v="39"/>
    <n v="4.2"/>
    <n v="33"/>
  </r>
  <r>
    <x v="92"/>
    <x v="8"/>
    <x v="7"/>
    <x v="68"/>
    <n v="40"/>
    <n v="4.5"/>
    <n v="16"/>
  </r>
  <r>
    <x v="93"/>
    <x v="9"/>
    <x v="7"/>
    <x v="68"/>
    <n v="30"/>
    <n v="4.0999999999999996"/>
    <n v="26"/>
  </r>
  <r>
    <x v="94"/>
    <x v="10"/>
    <x v="7"/>
    <x v="68"/>
    <n v="25"/>
    <n v="3.8"/>
    <n v="42"/>
  </r>
  <r>
    <x v="95"/>
    <x v="11"/>
    <x v="7"/>
    <x v="68"/>
    <n v="30"/>
    <n v="3.5"/>
    <n v="80"/>
  </r>
  <r>
    <x v="96"/>
    <x v="0"/>
    <x v="8"/>
    <x v="68"/>
    <n v="21"/>
    <n v="3.7"/>
    <n v="41"/>
  </r>
  <r>
    <x v="97"/>
    <x v="1"/>
    <x v="8"/>
    <x v="68"/>
    <n v="15"/>
    <n v="3.7"/>
    <n v="76"/>
  </r>
  <r>
    <x v="98"/>
    <x v="2"/>
    <x v="8"/>
    <x v="68"/>
    <n v="25"/>
    <n v="4.4000000000000004"/>
    <n v="38"/>
  </r>
  <r>
    <x v="99"/>
    <x v="3"/>
    <x v="8"/>
    <x v="68"/>
    <n v="34"/>
    <n v="4.3"/>
    <n v="25"/>
  </r>
  <r>
    <x v="100"/>
    <x v="4"/>
    <x v="8"/>
    <x v="68"/>
    <n v="29"/>
    <n v="4.9000000000000004"/>
    <n v="32"/>
  </r>
  <r>
    <x v="101"/>
    <x v="5"/>
    <x v="8"/>
    <x v="68"/>
    <n v="42"/>
    <n v="4.7"/>
    <n v="41"/>
  </r>
  <r>
    <x v="102"/>
    <x v="6"/>
    <x v="8"/>
    <x v="68"/>
    <n v="41"/>
    <n v="4.8"/>
    <n v="23"/>
  </r>
  <r>
    <x v="103"/>
    <x v="7"/>
    <x v="8"/>
    <x v="68"/>
    <n v="43"/>
    <n v="4.4000000000000004"/>
    <n v="23"/>
  </r>
  <r>
    <x v="104"/>
    <x v="8"/>
    <x v="8"/>
    <x v="68"/>
    <n v="40"/>
    <n v="4.3"/>
    <n v="38"/>
  </r>
  <r>
    <x v="105"/>
    <x v="9"/>
    <x v="8"/>
    <x v="68"/>
    <n v="35"/>
    <n v="4"/>
    <n v="44"/>
  </r>
  <r>
    <x v="106"/>
    <x v="10"/>
    <x v="8"/>
    <x v="68"/>
    <n v="32"/>
    <n v="3.9"/>
    <n v="57"/>
  </r>
  <r>
    <x v="107"/>
    <x v="11"/>
    <x v="8"/>
    <x v="68"/>
    <n v="32"/>
    <n v="3.7"/>
    <n v="54"/>
  </r>
  <r>
    <x v="108"/>
    <x v="0"/>
    <x v="9"/>
    <x v="68"/>
    <n v="27"/>
    <n v="3.3"/>
    <n v="59"/>
  </r>
  <r>
    <x v="109"/>
    <x v="1"/>
    <x v="9"/>
    <x v="68"/>
    <n v="31"/>
    <n v="3.1"/>
    <n v="50"/>
  </r>
  <r>
    <x v="110"/>
    <x v="2"/>
    <x v="9"/>
    <x v="68"/>
    <n v="41"/>
    <n v="2.8"/>
    <n v="49"/>
  </r>
  <r>
    <x v="111"/>
    <x v="3"/>
    <x v="9"/>
    <x v="68"/>
    <n v="37"/>
    <n v="3"/>
    <n v="31"/>
  </r>
  <r>
    <x v="112"/>
    <x v="4"/>
    <x v="9"/>
    <x v="68"/>
    <n v="36"/>
    <n v="2.6"/>
    <n v="48"/>
  </r>
  <r>
    <x v="113"/>
    <x v="5"/>
    <x v="9"/>
    <x v="68"/>
    <n v="55"/>
    <n v="2.6"/>
    <n v="33"/>
  </r>
  <r>
    <x v="114"/>
    <x v="6"/>
    <x v="9"/>
    <x v="68"/>
    <n v="42"/>
    <n v="2.2999999999999998"/>
    <n v="13"/>
  </r>
  <r>
    <x v="115"/>
    <x v="7"/>
    <x v="9"/>
    <x v="68"/>
    <n v="43"/>
    <n v="2.6"/>
    <n v="22"/>
  </r>
  <r>
    <x v="116"/>
    <x v="8"/>
    <x v="9"/>
    <x v="68"/>
    <n v="24"/>
    <n v="2.2999999999999998"/>
    <n v="18"/>
  </r>
  <r>
    <x v="117"/>
    <x v="9"/>
    <x v="9"/>
    <x v="68"/>
    <n v="38"/>
    <n v="2.2999999999999998"/>
    <n v="34"/>
  </r>
  <r>
    <x v="118"/>
    <x v="10"/>
    <x v="9"/>
    <x v="68"/>
    <n v="31"/>
    <n v="2.1"/>
    <n v="24"/>
  </r>
  <r>
    <x v="119"/>
    <x v="11"/>
    <x v="9"/>
    <x v="68"/>
    <n v="42"/>
    <n v="1.3"/>
    <n v="19"/>
  </r>
  <r>
    <x v="120"/>
    <x v="0"/>
    <x v="10"/>
    <x v="68"/>
    <n v="24"/>
    <n v="1.5"/>
    <n v="46"/>
  </r>
  <r>
    <x v="121"/>
    <x v="1"/>
    <x v="10"/>
    <x v="68"/>
    <n v="20"/>
    <n v="1.5"/>
    <n v="53"/>
  </r>
  <r>
    <x v="122"/>
    <x v="2"/>
    <x v="10"/>
    <x v="68"/>
    <n v="28"/>
    <n v="1.5"/>
    <n v="28"/>
  </r>
  <r>
    <x v="123"/>
    <x v="3"/>
    <x v="10"/>
    <x v="68"/>
    <n v="39"/>
    <n v="1.5"/>
    <n v="11"/>
  </r>
  <r>
    <x v="124"/>
    <x v="4"/>
    <x v="10"/>
    <x v="68"/>
    <n v="43"/>
    <n v="1.8"/>
    <n v="12"/>
  </r>
  <r>
    <x v="125"/>
    <x v="5"/>
    <x v="10"/>
    <x v="68"/>
    <n v="41"/>
    <n v="2.1"/>
    <n v="9"/>
  </r>
  <r>
    <x v="126"/>
    <x v="6"/>
    <x v="10"/>
    <x v="68"/>
    <n v="33"/>
    <n v="2.8"/>
    <n v="17"/>
  </r>
  <r>
    <x v="127"/>
    <x v="7"/>
    <x v="10"/>
    <x v="68"/>
    <n v="34"/>
    <n v="3.1"/>
    <n v="5"/>
  </r>
  <r>
    <x v="128"/>
    <x v="8"/>
    <x v="10"/>
    <x v="68"/>
    <n v="39"/>
    <n v="2.6"/>
    <n v="13"/>
  </r>
  <r>
    <x v="129"/>
    <x v="9"/>
    <x v="10"/>
    <x v="68"/>
    <n v="31"/>
    <n v="2.6"/>
    <n v="22"/>
  </r>
  <r>
    <x v="130"/>
    <x v="10"/>
    <x v="10"/>
    <x v="68"/>
    <n v="38"/>
    <n v="2.1"/>
    <n v="37"/>
  </r>
  <r>
    <x v="131"/>
    <x v="11"/>
    <x v="10"/>
    <x v="68"/>
    <n v="33"/>
    <n v="1.8"/>
    <n v="27"/>
  </r>
  <r>
    <x v="132"/>
    <x v="0"/>
    <x v="11"/>
    <x v="68"/>
    <n v="19"/>
    <n v="1.6"/>
    <n v="30"/>
  </r>
  <r>
    <x v="133"/>
    <x v="1"/>
    <x v="11"/>
    <x v="68"/>
    <n v="34"/>
    <n v="1.4"/>
    <n v="13"/>
  </r>
  <r>
    <x v="134"/>
    <x v="2"/>
    <x v="11"/>
    <x v="68"/>
    <n v="43"/>
    <n v="1.2"/>
    <n v="24"/>
  </r>
  <r>
    <x v="135"/>
    <x v="3"/>
    <x v="11"/>
    <x v="68"/>
    <n v="31"/>
    <n v="1.1000000000000001"/>
    <n v="13"/>
  </r>
  <r>
    <x v="136"/>
    <x v="4"/>
    <x v="11"/>
    <x v="68"/>
    <n v="43"/>
    <n v="1.6"/>
    <n v="7"/>
  </r>
  <r>
    <x v="137"/>
    <x v="5"/>
    <x v="11"/>
    <x v="68"/>
    <n v="50"/>
    <n v="1.7"/>
    <n v="8"/>
  </r>
  <r>
    <x v="138"/>
    <x v="6"/>
    <x v="11"/>
    <x v="68"/>
    <n v="46"/>
    <n v="2"/>
    <n v="12"/>
  </r>
  <r>
    <x v="139"/>
    <x v="7"/>
    <x v="11"/>
    <x v="68"/>
    <n v="40"/>
    <n v="2.2999999999999998"/>
    <n v="8"/>
  </r>
  <r>
    <x v="140"/>
    <x v="8"/>
    <x v="11"/>
    <x v="68"/>
    <n v="38"/>
    <n v="2.2000000000000002"/>
    <n v="8"/>
  </r>
  <r>
    <x v="141"/>
    <x v="9"/>
    <x v="11"/>
    <x v="68"/>
    <n v="45"/>
    <n v="1.7"/>
    <n v="19"/>
  </r>
  <r>
    <x v="142"/>
    <x v="10"/>
    <x v="11"/>
    <x v="68"/>
    <n v="37"/>
    <n v="1.5"/>
    <n v="34"/>
  </r>
  <r>
    <x v="143"/>
    <x v="11"/>
    <x v="11"/>
    <x v="68"/>
    <n v="39"/>
    <n v="1.3"/>
    <n v="28"/>
  </r>
  <r>
    <x v="144"/>
    <x v="0"/>
    <x v="12"/>
    <x v="68"/>
    <n v="27"/>
    <n v="1.6"/>
    <n v="14"/>
  </r>
  <r>
    <x v="145"/>
    <x v="1"/>
    <x v="12"/>
    <x v="68"/>
    <n v="28"/>
    <n v="1.6"/>
    <n v="10"/>
  </r>
  <r>
    <x v="146"/>
    <x v="2"/>
    <x v="12"/>
    <x v="68"/>
    <n v="43"/>
    <n v="1.6"/>
    <n v="10"/>
  </r>
  <r>
    <x v="147"/>
    <x v="3"/>
    <x v="12"/>
    <x v="68"/>
    <n v="38"/>
    <n v="1.8"/>
    <n v="15"/>
  </r>
  <r>
    <x v="148"/>
    <x v="4"/>
    <x v="12"/>
    <x v="68"/>
    <n v="43"/>
    <n v="2.2999999999999998"/>
    <n v="9"/>
  </r>
  <r>
    <x v="149"/>
    <x v="5"/>
    <x v="12"/>
    <x v="68"/>
    <n v="51"/>
    <n v="2.2999999999999998"/>
    <n v="10"/>
  </r>
  <r>
    <x v="150"/>
    <x v="6"/>
    <x v="12"/>
    <x v="68"/>
    <n v="46"/>
    <n v="2.4"/>
    <n v="25"/>
  </r>
  <r>
    <x v="151"/>
    <x v="7"/>
    <x v="12"/>
    <x v="68"/>
    <n v="40"/>
    <n v="2.5"/>
    <n v="17"/>
  </r>
  <r>
    <x v="152"/>
    <x v="8"/>
    <x v="12"/>
    <x v="68"/>
    <n v="29"/>
    <n v="2.7"/>
    <n v="12"/>
  </r>
  <r>
    <x v="153"/>
    <x v="9"/>
    <x v="12"/>
    <x v="68"/>
    <n v="31"/>
    <n v="2.2999999999999998"/>
    <n v="18"/>
  </r>
  <r>
    <x v="154"/>
    <x v="10"/>
    <x v="12"/>
    <x v="68"/>
    <n v="41"/>
    <n v="2"/>
    <n v="18"/>
  </r>
  <r>
    <x v="155"/>
    <x v="11"/>
    <x v="12"/>
    <x v="68"/>
    <n v="35"/>
    <n v="1.7"/>
    <n v="45"/>
  </r>
  <r>
    <x v="156"/>
    <x v="0"/>
    <x v="13"/>
    <x v="68"/>
    <n v="24"/>
    <n v="1.6"/>
    <n v="18"/>
  </r>
  <r>
    <x v="157"/>
    <x v="1"/>
    <x v="13"/>
    <x v="68"/>
    <n v="28"/>
    <n v="1.3"/>
    <n v="13"/>
  </r>
  <r>
    <x v="158"/>
    <x v="2"/>
    <x v="13"/>
    <x v="68"/>
    <n v="26"/>
    <n v="1.8"/>
    <n v="19"/>
  </r>
  <r>
    <x v="159"/>
    <x v="3"/>
    <x v="13"/>
    <x v="68"/>
    <n v="30"/>
    <n v="1.7"/>
    <n v="9"/>
  </r>
  <r>
    <x v="160"/>
    <x v="4"/>
    <x v="13"/>
    <x v="68"/>
    <n v="45"/>
    <n v="1.8"/>
    <n v="8"/>
  </r>
  <r>
    <x v="161"/>
    <x v="5"/>
    <x v="13"/>
    <x v="68"/>
    <n v="43"/>
    <n v="1.7"/>
    <n v="8"/>
  </r>
  <r>
    <x v="162"/>
    <x v="6"/>
    <x v="13"/>
    <x v="68"/>
    <n v="46"/>
    <n v="1.7"/>
    <n v="17"/>
  </r>
  <r>
    <x v="164"/>
    <x v="8"/>
    <x v="13"/>
    <x v="68"/>
    <n v="40"/>
    <n v="1.5"/>
    <n v="12"/>
  </r>
  <r>
    <x v="165"/>
    <x v="9"/>
    <x v="13"/>
    <x v="68"/>
    <n v="38"/>
    <n v="1"/>
    <n v="30"/>
  </r>
  <r>
    <x v="0"/>
    <x v="0"/>
    <x v="0"/>
    <x v="69"/>
    <n v="19"/>
    <n v="2.4"/>
    <n v="55"/>
  </r>
  <r>
    <x v="1"/>
    <x v="1"/>
    <x v="0"/>
    <x v="69"/>
    <n v="20"/>
    <n v="2.7"/>
    <n v="48"/>
  </r>
  <r>
    <x v="2"/>
    <x v="2"/>
    <x v="0"/>
    <x v="69"/>
    <n v="40"/>
    <n v="3.1"/>
    <n v="26"/>
  </r>
  <r>
    <x v="3"/>
    <x v="3"/>
    <x v="0"/>
    <x v="69"/>
    <n v="33"/>
    <n v="4.0999999999999996"/>
    <n v="28"/>
  </r>
  <r>
    <x v="4"/>
    <x v="4"/>
    <x v="0"/>
    <x v="69"/>
    <n v="22"/>
    <n v="4"/>
    <n v="23"/>
  </r>
  <r>
    <x v="5"/>
    <x v="5"/>
    <x v="0"/>
    <x v="69"/>
    <n v="37"/>
    <n v="4.8"/>
    <n v="29"/>
  </r>
  <r>
    <x v="6"/>
    <x v="6"/>
    <x v="0"/>
    <x v="69"/>
    <n v="33"/>
    <n v="5.2"/>
    <n v="39"/>
  </r>
  <r>
    <x v="7"/>
    <x v="7"/>
    <x v="0"/>
    <x v="69"/>
    <n v="48"/>
    <n v="5.9"/>
    <n v="32"/>
  </r>
  <r>
    <x v="8"/>
    <x v="8"/>
    <x v="0"/>
    <x v="69"/>
    <n v="39"/>
    <n v="6.3"/>
    <n v="48"/>
  </r>
  <r>
    <x v="9"/>
    <x v="9"/>
    <x v="0"/>
    <x v="69"/>
    <n v="30"/>
    <n v="6.3"/>
    <n v="43"/>
  </r>
  <r>
    <x v="10"/>
    <x v="10"/>
    <x v="0"/>
    <x v="69"/>
    <n v="28"/>
    <n v="5.8"/>
    <n v="43"/>
  </r>
  <r>
    <x v="11"/>
    <x v="11"/>
    <x v="0"/>
    <x v="69"/>
    <n v="25"/>
    <n v="5.6"/>
    <n v="39"/>
  </r>
  <r>
    <x v="12"/>
    <x v="0"/>
    <x v="1"/>
    <x v="69"/>
    <n v="16"/>
    <n v="6"/>
    <n v="84"/>
  </r>
  <r>
    <x v="13"/>
    <x v="1"/>
    <x v="1"/>
    <x v="69"/>
    <n v="30"/>
    <n v="6.3"/>
    <n v="66"/>
  </r>
  <r>
    <x v="14"/>
    <x v="2"/>
    <x v="1"/>
    <x v="69"/>
    <n v="38"/>
    <n v="6.1"/>
    <n v="40"/>
  </r>
  <r>
    <x v="15"/>
    <x v="3"/>
    <x v="1"/>
    <x v="69"/>
    <n v="44"/>
    <n v="6.3"/>
    <n v="49"/>
  </r>
  <r>
    <x v="16"/>
    <x v="4"/>
    <x v="1"/>
    <x v="69"/>
    <n v="26"/>
    <n v="6.9"/>
    <n v="56"/>
  </r>
  <r>
    <x v="17"/>
    <x v="5"/>
    <x v="1"/>
    <x v="69"/>
    <n v="24"/>
    <n v="6.8"/>
    <n v="33"/>
  </r>
  <r>
    <x v="18"/>
    <x v="6"/>
    <x v="1"/>
    <x v="69"/>
    <n v="29"/>
    <n v="6.5"/>
    <n v="53"/>
  </r>
  <r>
    <x v="19"/>
    <x v="7"/>
    <x v="1"/>
    <x v="69"/>
    <n v="30"/>
    <n v="7.2"/>
    <n v="48"/>
  </r>
  <r>
    <x v="20"/>
    <x v="8"/>
    <x v="1"/>
    <x v="69"/>
    <n v="15"/>
    <n v="7.8"/>
    <n v="50"/>
  </r>
  <r>
    <x v="21"/>
    <x v="9"/>
    <x v="1"/>
    <x v="69"/>
    <n v="18"/>
    <n v="7.3"/>
    <n v="64"/>
  </r>
  <r>
    <x v="22"/>
    <x v="10"/>
    <x v="1"/>
    <x v="69"/>
    <n v="14"/>
    <n v="7.3"/>
    <n v="47"/>
  </r>
  <r>
    <x v="23"/>
    <x v="11"/>
    <x v="1"/>
    <x v="69"/>
    <n v="14"/>
    <n v="6.7"/>
    <n v="92"/>
  </r>
  <r>
    <x v="24"/>
    <x v="0"/>
    <x v="2"/>
    <x v="69"/>
    <n v="11"/>
    <n v="7.2"/>
    <n v="58"/>
  </r>
  <r>
    <x v="25"/>
    <x v="1"/>
    <x v="2"/>
    <x v="69"/>
    <n v="6"/>
    <n v="9"/>
    <n v="40"/>
  </r>
  <r>
    <x v="26"/>
    <x v="2"/>
    <x v="2"/>
    <x v="69"/>
    <n v="20"/>
    <n v="9.1999999999999993"/>
    <n v="58"/>
  </r>
  <r>
    <x v="27"/>
    <x v="3"/>
    <x v="2"/>
    <x v="69"/>
    <n v="11"/>
    <n v="11.4"/>
    <n v="39"/>
  </r>
  <r>
    <x v="28"/>
    <x v="4"/>
    <x v="2"/>
    <x v="69"/>
    <n v="22"/>
    <n v="12.8"/>
    <n v="65"/>
  </r>
  <r>
    <x v="29"/>
    <x v="5"/>
    <x v="2"/>
    <x v="69"/>
    <n v="16"/>
    <n v="13.4"/>
    <n v="45"/>
  </r>
  <r>
    <x v="30"/>
    <x v="6"/>
    <x v="2"/>
    <x v="69"/>
    <n v="20"/>
    <n v="13.1"/>
    <n v="69"/>
  </r>
  <r>
    <x v="31"/>
    <x v="7"/>
    <x v="2"/>
    <x v="69"/>
    <n v="15"/>
    <n v="12.7"/>
    <n v="64"/>
  </r>
  <r>
    <x v="32"/>
    <x v="8"/>
    <x v="2"/>
    <x v="69"/>
    <n v="27"/>
    <n v="12.3"/>
    <n v="45"/>
  </r>
  <r>
    <x v="33"/>
    <x v="9"/>
    <x v="2"/>
    <x v="69"/>
    <n v="22"/>
    <n v="12.8"/>
    <n v="57"/>
  </r>
  <r>
    <x v="34"/>
    <x v="10"/>
    <x v="2"/>
    <x v="69"/>
    <n v="12"/>
    <n v="13.2"/>
    <n v="34"/>
  </r>
  <r>
    <x v="35"/>
    <x v="11"/>
    <x v="2"/>
    <x v="69"/>
    <n v="12"/>
    <n v="13.8"/>
    <n v="48"/>
  </r>
  <r>
    <x v="36"/>
    <x v="0"/>
    <x v="3"/>
    <x v="69"/>
    <n v="9"/>
    <n v="12.5"/>
    <n v="60"/>
  </r>
  <r>
    <x v="37"/>
    <x v="1"/>
    <x v="3"/>
    <x v="69"/>
    <n v="13"/>
    <n v="13.3"/>
    <n v="37"/>
  </r>
  <r>
    <x v="38"/>
    <x v="2"/>
    <x v="3"/>
    <x v="69"/>
    <n v="18"/>
    <n v="12.3"/>
    <n v="68"/>
  </r>
  <r>
    <x v="39"/>
    <x v="3"/>
    <x v="3"/>
    <x v="69"/>
    <n v="19"/>
    <n v="11.1"/>
    <n v="49"/>
  </r>
  <r>
    <x v="40"/>
    <x v="4"/>
    <x v="3"/>
    <x v="69"/>
    <n v="22"/>
    <n v="10"/>
    <n v="41"/>
  </r>
  <r>
    <x v="41"/>
    <x v="5"/>
    <x v="3"/>
    <x v="69"/>
    <n v="21"/>
    <n v="9.6"/>
    <n v="36"/>
  </r>
  <r>
    <x v="42"/>
    <x v="6"/>
    <x v="3"/>
    <x v="69"/>
    <n v="19"/>
    <n v="9.8000000000000007"/>
    <n v="64"/>
  </r>
  <r>
    <x v="43"/>
    <x v="7"/>
    <x v="3"/>
    <x v="69"/>
    <n v="25"/>
    <n v="10.7"/>
    <n v="49"/>
  </r>
  <r>
    <x v="44"/>
    <x v="8"/>
    <x v="3"/>
    <x v="69"/>
    <n v="16"/>
    <n v="10.1"/>
    <n v="31"/>
  </r>
  <r>
    <x v="45"/>
    <x v="9"/>
    <x v="3"/>
    <x v="69"/>
    <n v="19"/>
    <n v="10.199999999999999"/>
    <n v="37"/>
  </r>
  <r>
    <x v="46"/>
    <x v="10"/>
    <x v="3"/>
    <x v="69"/>
    <n v="19"/>
    <n v="9.6999999999999993"/>
    <n v="28"/>
  </r>
  <r>
    <x v="47"/>
    <x v="11"/>
    <x v="3"/>
    <x v="69"/>
    <n v="16"/>
    <n v="9.3000000000000007"/>
    <n v="24"/>
  </r>
  <r>
    <x v="48"/>
    <x v="0"/>
    <x v="4"/>
    <x v="69"/>
    <n v="10"/>
    <n v="10.199999999999999"/>
    <n v="50"/>
  </r>
  <r>
    <x v="49"/>
    <x v="1"/>
    <x v="4"/>
    <x v="69"/>
    <n v="15"/>
    <n v="11.8"/>
    <n v="52"/>
  </r>
  <r>
    <x v="50"/>
    <x v="2"/>
    <x v="4"/>
    <x v="69"/>
    <n v="12"/>
    <n v="10.1"/>
    <n v="30"/>
  </r>
  <r>
    <x v="51"/>
    <x v="3"/>
    <x v="4"/>
    <x v="69"/>
    <n v="22"/>
    <n v="8.8000000000000007"/>
    <n v="35"/>
  </r>
  <r>
    <x v="52"/>
    <x v="4"/>
    <x v="4"/>
    <x v="69"/>
    <n v="22"/>
    <n v="10"/>
    <n v="31"/>
  </r>
  <r>
    <x v="53"/>
    <x v="5"/>
    <x v="4"/>
    <x v="69"/>
    <n v="24"/>
    <n v="10.3"/>
    <n v="63"/>
  </r>
  <r>
    <x v="54"/>
    <x v="6"/>
    <x v="4"/>
    <x v="69"/>
    <n v="12"/>
    <n v="10.8"/>
    <n v="44"/>
  </r>
  <r>
    <x v="55"/>
    <x v="7"/>
    <x v="4"/>
    <x v="69"/>
    <n v="18"/>
    <n v="11.3"/>
    <n v="28"/>
  </r>
  <r>
    <x v="56"/>
    <x v="8"/>
    <x v="4"/>
    <x v="69"/>
    <n v="14"/>
    <n v="11.6"/>
    <n v="38"/>
  </r>
  <r>
    <x v="57"/>
    <x v="9"/>
    <x v="4"/>
    <x v="69"/>
    <n v="18"/>
    <n v="11.8"/>
    <n v="114"/>
  </r>
  <r>
    <x v="58"/>
    <x v="10"/>
    <x v="4"/>
    <x v="69"/>
    <n v="15"/>
    <n v="10.8"/>
    <n v="50"/>
  </r>
  <r>
    <x v="59"/>
    <x v="11"/>
    <x v="4"/>
    <x v="69"/>
    <n v="17"/>
    <n v="9.8000000000000007"/>
    <n v="57"/>
  </r>
  <r>
    <x v="60"/>
    <x v="0"/>
    <x v="5"/>
    <x v="69"/>
    <n v="18"/>
    <n v="9.6"/>
    <n v="29"/>
  </r>
  <r>
    <x v="61"/>
    <x v="1"/>
    <x v="5"/>
    <x v="69"/>
    <n v="12"/>
    <n v="9.1"/>
    <n v="40"/>
  </r>
  <r>
    <x v="62"/>
    <x v="2"/>
    <x v="5"/>
    <x v="69"/>
    <n v="23"/>
    <n v="8.8000000000000007"/>
    <n v="41"/>
  </r>
  <r>
    <x v="63"/>
    <x v="3"/>
    <x v="5"/>
    <x v="69"/>
    <n v="25"/>
    <n v="8.3000000000000007"/>
    <n v="52"/>
  </r>
  <r>
    <x v="64"/>
    <x v="4"/>
    <x v="5"/>
    <x v="69"/>
    <n v="14"/>
    <n v="8.5"/>
    <n v="62"/>
  </r>
  <r>
    <x v="65"/>
    <x v="5"/>
    <x v="5"/>
    <x v="69"/>
    <n v="26"/>
    <n v="8.5"/>
    <n v="64"/>
  </r>
  <r>
    <x v="66"/>
    <x v="6"/>
    <x v="5"/>
    <x v="69"/>
    <n v="27"/>
    <n v="8.1999999999999993"/>
    <n v="47"/>
  </r>
  <r>
    <x v="67"/>
    <x v="7"/>
    <x v="5"/>
    <x v="69"/>
    <n v="28"/>
    <n v="7.7"/>
    <n v="66"/>
  </r>
  <r>
    <x v="68"/>
    <x v="8"/>
    <x v="5"/>
    <x v="69"/>
    <n v="14"/>
    <n v="8.9"/>
    <n v="49"/>
  </r>
  <r>
    <x v="69"/>
    <x v="9"/>
    <x v="5"/>
    <x v="69"/>
    <n v="25"/>
    <n v="8.4"/>
    <n v="64"/>
  </r>
  <r>
    <x v="70"/>
    <x v="10"/>
    <x v="5"/>
    <x v="69"/>
    <n v="15"/>
    <n v="8"/>
    <n v="26"/>
  </r>
  <r>
    <x v="71"/>
    <x v="11"/>
    <x v="5"/>
    <x v="69"/>
    <n v="23"/>
    <n v="7.8"/>
    <n v="35"/>
  </r>
  <r>
    <x v="72"/>
    <x v="0"/>
    <x v="6"/>
    <x v="69"/>
    <n v="16"/>
    <n v="7.8"/>
    <n v="37"/>
  </r>
  <r>
    <x v="73"/>
    <x v="1"/>
    <x v="6"/>
    <x v="69"/>
    <n v="22"/>
    <n v="7.6"/>
    <n v="41"/>
  </r>
  <r>
    <x v="74"/>
    <x v="2"/>
    <x v="6"/>
    <x v="69"/>
    <n v="27"/>
    <n v="7.5"/>
    <n v="46"/>
  </r>
  <r>
    <x v="75"/>
    <x v="3"/>
    <x v="6"/>
    <x v="69"/>
    <n v="23"/>
    <n v="8.1999999999999993"/>
    <n v="43"/>
  </r>
  <r>
    <x v="76"/>
    <x v="4"/>
    <x v="6"/>
    <x v="69"/>
    <n v="26"/>
    <n v="7.5"/>
    <n v="78"/>
  </r>
  <r>
    <x v="77"/>
    <x v="5"/>
    <x v="6"/>
    <x v="69"/>
    <n v="24"/>
    <n v="7.3"/>
    <n v="51"/>
  </r>
  <r>
    <x v="78"/>
    <x v="6"/>
    <x v="6"/>
    <x v="69"/>
    <n v="28"/>
    <n v="7"/>
    <n v="20"/>
  </r>
  <r>
    <x v="79"/>
    <x v="7"/>
    <x v="6"/>
    <x v="69"/>
    <n v="33"/>
    <n v="6.1"/>
    <n v="41"/>
  </r>
  <r>
    <x v="80"/>
    <x v="8"/>
    <x v="6"/>
    <x v="69"/>
    <n v="25"/>
    <n v="5.8"/>
    <n v="39"/>
  </r>
  <r>
    <x v="81"/>
    <x v="9"/>
    <x v="6"/>
    <x v="69"/>
    <n v="40"/>
    <n v="5"/>
    <n v="23"/>
  </r>
  <r>
    <x v="82"/>
    <x v="10"/>
    <x v="6"/>
    <x v="69"/>
    <n v="35"/>
    <n v="5.0999999999999996"/>
    <n v="50"/>
  </r>
  <r>
    <x v="83"/>
    <x v="11"/>
    <x v="6"/>
    <x v="69"/>
    <n v="36"/>
    <n v="4.5999999999999996"/>
    <n v="25"/>
  </r>
  <r>
    <x v="84"/>
    <x v="0"/>
    <x v="7"/>
    <x v="69"/>
    <n v="18"/>
    <n v="4.5"/>
    <n v="94"/>
  </r>
  <r>
    <x v="85"/>
    <x v="1"/>
    <x v="7"/>
    <x v="69"/>
    <n v="28"/>
    <n v="4.4000000000000004"/>
    <n v="35"/>
  </r>
  <r>
    <x v="86"/>
    <x v="2"/>
    <x v="7"/>
    <x v="69"/>
    <n v="29"/>
    <n v="4.0999999999999996"/>
    <n v="51"/>
  </r>
  <r>
    <x v="87"/>
    <x v="3"/>
    <x v="7"/>
    <x v="69"/>
    <n v="32"/>
    <n v="3.8"/>
    <n v="38"/>
  </r>
  <r>
    <x v="88"/>
    <x v="4"/>
    <x v="7"/>
    <x v="69"/>
    <n v="41"/>
    <n v="3.7"/>
    <n v="41"/>
  </r>
  <r>
    <x v="89"/>
    <x v="5"/>
    <x v="7"/>
    <x v="69"/>
    <n v="41"/>
    <n v="3.5"/>
    <n v="23"/>
  </r>
  <r>
    <x v="90"/>
    <x v="6"/>
    <x v="7"/>
    <x v="69"/>
    <n v="39"/>
    <n v="3.8"/>
    <n v="19"/>
  </r>
  <r>
    <x v="91"/>
    <x v="7"/>
    <x v="7"/>
    <x v="69"/>
    <n v="35"/>
    <n v="4.0999999999999996"/>
    <n v="18"/>
  </r>
  <r>
    <x v="92"/>
    <x v="8"/>
    <x v="7"/>
    <x v="69"/>
    <n v="26"/>
    <n v="4"/>
    <n v="16"/>
  </r>
  <r>
    <x v="93"/>
    <x v="9"/>
    <x v="7"/>
    <x v="69"/>
    <n v="31"/>
    <n v="3.8"/>
    <n v="16"/>
  </r>
  <r>
    <x v="94"/>
    <x v="10"/>
    <x v="7"/>
    <x v="69"/>
    <n v="34"/>
    <n v="3.4"/>
    <n v="42"/>
  </r>
  <r>
    <x v="95"/>
    <x v="11"/>
    <x v="7"/>
    <x v="69"/>
    <n v="30"/>
    <n v="3.4"/>
    <n v="28"/>
  </r>
  <r>
    <x v="96"/>
    <x v="0"/>
    <x v="8"/>
    <x v="69"/>
    <n v="19"/>
    <n v="3.4"/>
    <n v="15"/>
  </r>
  <r>
    <x v="97"/>
    <x v="1"/>
    <x v="8"/>
    <x v="69"/>
    <n v="16"/>
    <n v="3.3"/>
    <n v="28"/>
  </r>
  <r>
    <x v="98"/>
    <x v="2"/>
    <x v="8"/>
    <x v="69"/>
    <n v="29"/>
    <n v="3.9"/>
    <n v="13"/>
  </r>
  <r>
    <x v="99"/>
    <x v="3"/>
    <x v="8"/>
    <x v="69"/>
    <n v="21"/>
    <n v="4.3"/>
    <n v="18"/>
  </r>
  <r>
    <x v="100"/>
    <x v="4"/>
    <x v="8"/>
    <x v="69"/>
    <n v="37"/>
    <n v="4.3"/>
    <n v="31"/>
  </r>
  <r>
    <x v="101"/>
    <x v="5"/>
    <x v="8"/>
    <x v="69"/>
    <n v="40"/>
    <n v="4.3"/>
    <n v="27"/>
  </r>
  <r>
    <x v="102"/>
    <x v="6"/>
    <x v="8"/>
    <x v="69"/>
    <n v="36"/>
    <n v="4.8"/>
    <n v="24"/>
  </r>
  <r>
    <x v="103"/>
    <x v="7"/>
    <x v="8"/>
    <x v="69"/>
    <n v="28"/>
    <n v="4.5999999999999996"/>
    <n v="31"/>
  </r>
  <r>
    <x v="104"/>
    <x v="8"/>
    <x v="8"/>
    <x v="69"/>
    <n v="31"/>
    <n v="4.2"/>
    <n v="28"/>
  </r>
  <r>
    <x v="105"/>
    <x v="9"/>
    <x v="8"/>
    <x v="69"/>
    <n v="37"/>
    <n v="3.9"/>
    <n v="47"/>
  </r>
  <r>
    <x v="106"/>
    <x v="10"/>
    <x v="8"/>
    <x v="69"/>
    <n v="22"/>
    <n v="4.2"/>
    <n v="45"/>
  </r>
  <r>
    <x v="107"/>
    <x v="11"/>
    <x v="8"/>
    <x v="69"/>
    <n v="29"/>
    <n v="4"/>
    <n v="35"/>
  </r>
  <r>
    <x v="108"/>
    <x v="0"/>
    <x v="9"/>
    <x v="69"/>
    <n v="20"/>
    <n v="3.4"/>
    <n v="48"/>
  </r>
  <r>
    <x v="109"/>
    <x v="1"/>
    <x v="9"/>
    <x v="69"/>
    <n v="24"/>
    <n v="3.2"/>
    <n v="36"/>
  </r>
  <r>
    <x v="110"/>
    <x v="2"/>
    <x v="9"/>
    <x v="69"/>
    <n v="34"/>
    <n v="3"/>
    <n v="34"/>
  </r>
  <r>
    <x v="111"/>
    <x v="3"/>
    <x v="9"/>
    <x v="69"/>
    <n v="39"/>
    <n v="3.1"/>
    <n v="24"/>
  </r>
  <r>
    <x v="112"/>
    <x v="4"/>
    <x v="9"/>
    <x v="69"/>
    <n v="42"/>
    <n v="3.1"/>
    <n v="25"/>
  </r>
  <r>
    <x v="113"/>
    <x v="5"/>
    <x v="9"/>
    <x v="69"/>
    <n v="53"/>
    <n v="3.2"/>
    <n v="15"/>
  </r>
  <r>
    <x v="114"/>
    <x v="6"/>
    <x v="9"/>
    <x v="69"/>
    <n v="39"/>
    <n v="3.2"/>
    <n v="27"/>
  </r>
  <r>
    <x v="115"/>
    <x v="7"/>
    <x v="9"/>
    <x v="69"/>
    <n v="32"/>
    <n v="3.2"/>
    <n v="14"/>
  </r>
  <r>
    <x v="116"/>
    <x v="8"/>
    <x v="9"/>
    <x v="69"/>
    <n v="35"/>
    <n v="3.3"/>
    <n v="26"/>
  </r>
  <r>
    <x v="117"/>
    <x v="9"/>
    <x v="9"/>
    <x v="69"/>
    <n v="34"/>
    <n v="3.1"/>
    <n v="39"/>
  </r>
  <r>
    <x v="118"/>
    <x v="10"/>
    <x v="9"/>
    <x v="69"/>
    <n v="30"/>
    <n v="2.7"/>
    <n v="39"/>
  </r>
  <r>
    <x v="119"/>
    <x v="11"/>
    <x v="9"/>
    <x v="69"/>
    <n v="31"/>
    <n v="2"/>
    <n v="23"/>
  </r>
  <r>
    <x v="120"/>
    <x v="0"/>
    <x v="10"/>
    <x v="69"/>
    <n v="24"/>
    <n v="1.9"/>
    <n v="44"/>
  </r>
  <r>
    <x v="121"/>
    <x v="1"/>
    <x v="10"/>
    <x v="69"/>
    <n v="25"/>
    <n v="1.8"/>
    <n v="28"/>
  </r>
  <r>
    <x v="122"/>
    <x v="2"/>
    <x v="10"/>
    <x v="69"/>
    <n v="56"/>
    <n v="2.1"/>
    <n v="16"/>
  </r>
  <r>
    <x v="123"/>
    <x v="3"/>
    <x v="10"/>
    <x v="69"/>
    <n v="40"/>
    <n v="2.2000000000000002"/>
    <n v="16"/>
  </r>
  <r>
    <x v="124"/>
    <x v="4"/>
    <x v="10"/>
    <x v="69"/>
    <n v="37"/>
    <n v="2.1"/>
    <n v="7"/>
  </r>
  <r>
    <x v="125"/>
    <x v="5"/>
    <x v="10"/>
    <x v="69"/>
    <n v="61"/>
    <n v="2"/>
    <n v="5"/>
  </r>
  <r>
    <x v="126"/>
    <x v="6"/>
    <x v="10"/>
    <x v="69"/>
    <n v="37"/>
    <n v="2.4"/>
    <n v="17"/>
  </r>
  <r>
    <x v="127"/>
    <x v="7"/>
    <x v="10"/>
    <x v="69"/>
    <n v="53"/>
    <n v="2.8"/>
    <n v="12"/>
  </r>
  <r>
    <x v="128"/>
    <x v="8"/>
    <x v="10"/>
    <x v="69"/>
    <n v="41"/>
    <n v="2.8"/>
    <n v="16"/>
  </r>
  <r>
    <x v="129"/>
    <x v="9"/>
    <x v="10"/>
    <x v="69"/>
    <n v="37"/>
    <n v="2.4"/>
    <n v="15"/>
  </r>
  <r>
    <x v="130"/>
    <x v="10"/>
    <x v="10"/>
    <x v="69"/>
    <n v="38"/>
    <n v="2.1"/>
    <n v="19"/>
  </r>
  <r>
    <x v="131"/>
    <x v="11"/>
    <x v="10"/>
    <x v="69"/>
    <n v="45"/>
    <n v="2.1"/>
    <n v="22"/>
  </r>
  <r>
    <x v="132"/>
    <x v="0"/>
    <x v="11"/>
    <x v="69"/>
    <n v="27"/>
    <n v="1.9"/>
    <n v="19"/>
  </r>
  <r>
    <x v="133"/>
    <x v="1"/>
    <x v="11"/>
    <x v="69"/>
    <n v="23"/>
    <n v="1.5"/>
    <n v="44"/>
  </r>
  <r>
    <x v="134"/>
    <x v="2"/>
    <x v="11"/>
    <x v="69"/>
    <n v="46"/>
    <n v="1.5"/>
    <n v="29"/>
  </r>
  <r>
    <x v="135"/>
    <x v="3"/>
    <x v="11"/>
    <x v="69"/>
    <n v="44"/>
    <n v="1.6"/>
    <n v="8"/>
  </r>
  <r>
    <x v="136"/>
    <x v="4"/>
    <x v="11"/>
    <x v="69"/>
    <n v="52"/>
    <n v="2.2000000000000002"/>
    <n v="10"/>
  </r>
  <r>
    <x v="137"/>
    <x v="5"/>
    <x v="11"/>
    <x v="69"/>
    <n v="59"/>
    <n v="2.6"/>
    <n v="7"/>
  </r>
  <r>
    <x v="138"/>
    <x v="6"/>
    <x v="11"/>
    <x v="69"/>
    <n v="52"/>
    <n v="2.7"/>
    <n v="9"/>
  </r>
  <r>
    <x v="139"/>
    <x v="7"/>
    <x v="11"/>
    <x v="69"/>
    <n v="58"/>
    <n v="2.2999999999999998"/>
    <n v="10"/>
  </r>
  <r>
    <x v="140"/>
    <x v="8"/>
    <x v="11"/>
    <x v="69"/>
    <n v="67"/>
    <n v="2.2000000000000002"/>
    <n v="12"/>
  </r>
  <r>
    <x v="141"/>
    <x v="9"/>
    <x v="11"/>
    <x v="69"/>
    <n v="51"/>
    <n v="1.7"/>
    <n v="12"/>
  </r>
  <r>
    <x v="142"/>
    <x v="10"/>
    <x v="11"/>
    <x v="69"/>
    <n v="54"/>
    <n v="1.6"/>
    <n v="14"/>
  </r>
  <r>
    <x v="143"/>
    <x v="11"/>
    <x v="11"/>
    <x v="69"/>
    <n v="54"/>
    <n v="1.3"/>
    <n v="15"/>
  </r>
  <r>
    <x v="144"/>
    <x v="0"/>
    <x v="12"/>
    <x v="69"/>
    <n v="26"/>
    <n v="1.2"/>
    <n v="11"/>
  </r>
  <r>
    <x v="145"/>
    <x v="1"/>
    <x v="12"/>
    <x v="69"/>
    <n v="20"/>
    <n v="1.5"/>
    <n v="29"/>
  </r>
  <r>
    <x v="146"/>
    <x v="2"/>
    <x v="12"/>
    <x v="69"/>
    <n v="33"/>
    <n v="1.5"/>
    <n v="16"/>
  </r>
  <r>
    <x v="147"/>
    <x v="3"/>
    <x v="12"/>
    <x v="69"/>
    <n v="33"/>
    <n v="1.7"/>
    <n v="10"/>
  </r>
  <r>
    <x v="148"/>
    <x v="4"/>
    <x v="12"/>
    <x v="69"/>
    <n v="66"/>
    <n v="2.2000000000000002"/>
    <n v="8"/>
  </r>
  <r>
    <x v="149"/>
    <x v="5"/>
    <x v="12"/>
    <x v="69"/>
    <n v="68"/>
    <n v="2.1"/>
    <n v="8"/>
  </r>
  <r>
    <x v="150"/>
    <x v="6"/>
    <x v="12"/>
    <x v="69"/>
    <n v="40"/>
    <n v="2"/>
    <n v="13"/>
  </r>
  <r>
    <x v="151"/>
    <x v="7"/>
    <x v="12"/>
    <x v="69"/>
    <n v="59"/>
    <n v="2.1"/>
    <n v="12"/>
  </r>
  <r>
    <x v="152"/>
    <x v="8"/>
    <x v="12"/>
    <x v="69"/>
    <n v="40"/>
    <n v="1.9"/>
    <n v="23"/>
  </r>
  <r>
    <x v="153"/>
    <x v="9"/>
    <x v="12"/>
    <x v="69"/>
    <n v="34"/>
    <n v="2.1"/>
    <n v="34"/>
  </r>
  <r>
    <x v="154"/>
    <x v="10"/>
    <x v="12"/>
    <x v="69"/>
    <n v="34"/>
    <n v="1.9"/>
    <n v="32"/>
  </r>
  <r>
    <x v="155"/>
    <x v="11"/>
    <x v="12"/>
    <x v="69"/>
    <n v="29"/>
    <n v="1.9"/>
    <n v="19"/>
  </r>
  <r>
    <x v="156"/>
    <x v="0"/>
    <x v="13"/>
    <x v="69"/>
    <n v="21"/>
    <n v="1.7"/>
    <n v="20"/>
  </r>
  <r>
    <x v="157"/>
    <x v="1"/>
    <x v="13"/>
    <x v="69"/>
    <n v="27"/>
    <n v="1.4"/>
    <n v="18"/>
  </r>
  <r>
    <x v="158"/>
    <x v="2"/>
    <x v="13"/>
    <x v="69"/>
    <n v="47"/>
    <n v="1.2"/>
    <n v="14"/>
  </r>
  <r>
    <x v="159"/>
    <x v="3"/>
    <x v="13"/>
    <x v="69"/>
    <n v="36"/>
    <n v="0.8"/>
    <n v="7"/>
  </r>
  <r>
    <x v="160"/>
    <x v="4"/>
    <x v="13"/>
    <x v="69"/>
    <n v="49"/>
    <n v="1.5"/>
    <n v="6"/>
  </r>
  <r>
    <x v="161"/>
    <x v="5"/>
    <x v="13"/>
    <x v="69"/>
    <n v="47"/>
    <n v="1.5"/>
    <n v="5"/>
  </r>
  <r>
    <x v="162"/>
    <x v="6"/>
    <x v="13"/>
    <x v="69"/>
    <n v="45"/>
    <n v="1.6"/>
    <n v="6"/>
  </r>
  <r>
    <x v="164"/>
    <x v="8"/>
    <x v="13"/>
    <x v="69"/>
    <n v="43"/>
    <n v="1.8"/>
    <n v="9"/>
  </r>
  <r>
    <x v="165"/>
    <x v="9"/>
    <x v="13"/>
    <x v="69"/>
    <n v="52"/>
    <n v="1.7"/>
    <n v="10"/>
  </r>
  <r>
    <x v="0"/>
    <x v="0"/>
    <x v="0"/>
    <x v="70"/>
    <n v="54"/>
    <n v="2.8"/>
    <n v="44"/>
  </r>
  <r>
    <x v="1"/>
    <x v="1"/>
    <x v="0"/>
    <x v="70"/>
    <n v="50"/>
    <n v="3.1"/>
    <n v="24"/>
  </r>
  <r>
    <x v="2"/>
    <x v="2"/>
    <x v="0"/>
    <x v="70"/>
    <n v="70"/>
    <n v="3.3"/>
    <n v="30"/>
  </r>
  <r>
    <x v="3"/>
    <x v="3"/>
    <x v="0"/>
    <x v="70"/>
    <n v="52"/>
    <n v="3.7"/>
    <n v="34"/>
  </r>
  <r>
    <x v="4"/>
    <x v="4"/>
    <x v="0"/>
    <x v="70"/>
    <n v="57"/>
    <n v="4.8"/>
    <n v="33"/>
  </r>
  <r>
    <x v="5"/>
    <x v="5"/>
    <x v="0"/>
    <x v="70"/>
    <n v="80"/>
    <n v="5.6"/>
    <n v="37"/>
  </r>
  <r>
    <x v="6"/>
    <x v="6"/>
    <x v="0"/>
    <x v="70"/>
    <n v="54"/>
    <n v="6.2"/>
    <n v="30"/>
  </r>
  <r>
    <x v="7"/>
    <x v="7"/>
    <x v="0"/>
    <x v="70"/>
    <n v="77"/>
    <n v="6.1"/>
    <n v="40"/>
  </r>
  <r>
    <x v="8"/>
    <x v="8"/>
    <x v="0"/>
    <x v="70"/>
    <n v="50"/>
    <n v="6.1"/>
    <n v="48"/>
  </r>
  <r>
    <x v="9"/>
    <x v="9"/>
    <x v="0"/>
    <x v="70"/>
    <n v="40"/>
    <n v="6.6"/>
    <n v="42"/>
  </r>
  <r>
    <x v="10"/>
    <x v="10"/>
    <x v="0"/>
    <x v="70"/>
    <n v="31"/>
    <n v="6.2"/>
    <n v="54"/>
  </r>
  <r>
    <x v="11"/>
    <x v="11"/>
    <x v="0"/>
    <x v="70"/>
    <n v="39"/>
    <n v="5.3"/>
    <n v="61"/>
  </r>
  <r>
    <x v="12"/>
    <x v="0"/>
    <x v="1"/>
    <x v="70"/>
    <n v="25"/>
    <n v="5.5"/>
    <n v="67"/>
  </r>
  <r>
    <x v="13"/>
    <x v="1"/>
    <x v="1"/>
    <x v="70"/>
    <n v="44"/>
    <n v="6"/>
    <n v="82"/>
  </r>
  <r>
    <x v="14"/>
    <x v="2"/>
    <x v="1"/>
    <x v="70"/>
    <n v="41"/>
    <n v="6.7"/>
    <n v="61"/>
  </r>
  <r>
    <x v="15"/>
    <x v="3"/>
    <x v="1"/>
    <x v="70"/>
    <n v="36"/>
    <n v="6.9"/>
    <n v="35"/>
  </r>
  <r>
    <x v="16"/>
    <x v="4"/>
    <x v="1"/>
    <x v="70"/>
    <n v="32"/>
    <n v="8"/>
    <n v="50"/>
  </r>
  <r>
    <x v="17"/>
    <x v="5"/>
    <x v="1"/>
    <x v="70"/>
    <n v="48"/>
    <n v="8.3000000000000007"/>
    <n v="38"/>
  </r>
  <r>
    <x v="18"/>
    <x v="6"/>
    <x v="1"/>
    <x v="70"/>
    <n v="37"/>
    <n v="8.3000000000000007"/>
    <n v="53"/>
  </r>
  <r>
    <x v="19"/>
    <x v="7"/>
    <x v="1"/>
    <x v="70"/>
    <n v="43"/>
    <n v="9.1"/>
    <n v="64"/>
  </r>
  <r>
    <x v="20"/>
    <x v="8"/>
    <x v="1"/>
    <x v="70"/>
    <n v="23"/>
    <n v="9.6999999999999993"/>
    <n v="59"/>
  </r>
  <r>
    <x v="21"/>
    <x v="9"/>
    <x v="1"/>
    <x v="70"/>
    <n v="20"/>
    <n v="10.4"/>
    <n v="105"/>
  </r>
  <r>
    <x v="22"/>
    <x v="10"/>
    <x v="1"/>
    <x v="70"/>
    <n v="15"/>
    <n v="9.8000000000000007"/>
    <n v="82"/>
  </r>
  <r>
    <x v="23"/>
    <x v="11"/>
    <x v="1"/>
    <x v="70"/>
    <n v="20"/>
    <n v="9.4"/>
    <n v="101"/>
  </r>
  <r>
    <x v="24"/>
    <x v="0"/>
    <x v="2"/>
    <x v="70"/>
    <n v="21"/>
    <n v="10.1"/>
    <n v="81"/>
  </r>
  <r>
    <x v="25"/>
    <x v="1"/>
    <x v="2"/>
    <x v="70"/>
    <n v="25"/>
    <n v="10.3"/>
    <n v="73"/>
  </r>
  <r>
    <x v="26"/>
    <x v="2"/>
    <x v="2"/>
    <x v="70"/>
    <n v="26"/>
    <n v="10.3"/>
    <n v="127"/>
  </r>
  <r>
    <x v="27"/>
    <x v="3"/>
    <x v="2"/>
    <x v="70"/>
    <n v="42"/>
    <n v="11"/>
    <n v="78"/>
  </r>
  <r>
    <x v="28"/>
    <x v="4"/>
    <x v="2"/>
    <x v="70"/>
    <n v="24"/>
    <n v="12.2"/>
    <n v="64"/>
  </r>
  <r>
    <x v="29"/>
    <x v="5"/>
    <x v="2"/>
    <x v="70"/>
    <n v="23"/>
    <n v="11.6"/>
    <n v="43"/>
  </r>
  <r>
    <x v="30"/>
    <x v="6"/>
    <x v="2"/>
    <x v="70"/>
    <n v="19"/>
    <n v="12.8"/>
    <n v="35"/>
  </r>
  <r>
    <x v="31"/>
    <x v="7"/>
    <x v="2"/>
    <x v="70"/>
    <n v="27"/>
    <n v="12.8"/>
    <n v="69"/>
  </r>
  <r>
    <x v="32"/>
    <x v="8"/>
    <x v="2"/>
    <x v="70"/>
    <n v="33"/>
    <n v="12.3"/>
    <n v="73"/>
  </r>
  <r>
    <x v="33"/>
    <x v="9"/>
    <x v="2"/>
    <x v="70"/>
    <n v="21"/>
    <n v="11.7"/>
    <n v="71"/>
  </r>
  <r>
    <x v="34"/>
    <x v="10"/>
    <x v="2"/>
    <x v="70"/>
    <n v="13"/>
    <n v="11.2"/>
    <n v="39"/>
  </r>
  <r>
    <x v="35"/>
    <x v="11"/>
    <x v="2"/>
    <x v="70"/>
    <n v="20"/>
    <n v="10.6"/>
    <n v="93"/>
  </r>
  <r>
    <x v="36"/>
    <x v="0"/>
    <x v="3"/>
    <x v="70"/>
    <n v="17"/>
    <n v="9.9"/>
    <n v="53"/>
  </r>
  <r>
    <x v="37"/>
    <x v="1"/>
    <x v="3"/>
    <x v="70"/>
    <n v="21"/>
    <n v="9.8000000000000007"/>
    <n v="71"/>
  </r>
  <r>
    <x v="38"/>
    <x v="2"/>
    <x v="3"/>
    <x v="70"/>
    <n v="26"/>
    <n v="11.3"/>
    <n v="78"/>
  </r>
  <r>
    <x v="39"/>
    <x v="3"/>
    <x v="3"/>
    <x v="70"/>
    <n v="18"/>
    <n v="11.2"/>
    <n v="68"/>
  </r>
  <r>
    <x v="40"/>
    <x v="4"/>
    <x v="3"/>
    <x v="70"/>
    <n v="29"/>
    <n v="10.4"/>
    <n v="50"/>
  </r>
  <r>
    <x v="41"/>
    <x v="5"/>
    <x v="3"/>
    <x v="70"/>
    <n v="35"/>
    <n v="10.5"/>
    <n v="77"/>
  </r>
  <r>
    <x v="42"/>
    <x v="6"/>
    <x v="3"/>
    <x v="70"/>
    <n v="33"/>
    <n v="10.8"/>
    <n v="53"/>
  </r>
  <r>
    <x v="43"/>
    <x v="7"/>
    <x v="3"/>
    <x v="70"/>
    <n v="33"/>
    <n v="10.3"/>
    <n v="60"/>
  </r>
  <r>
    <x v="44"/>
    <x v="8"/>
    <x v="3"/>
    <x v="70"/>
    <n v="38"/>
    <n v="10.3"/>
    <n v="63"/>
  </r>
  <r>
    <x v="45"/>
    <x v="9"/>
    <x v="3"/>
    <x v="70"/>
    <n v="28"/>
    <n v="9.4"/>
    <n v="31"/>
  </r>
  <r>
    <x v="46"/>
    <x v="10"/>
    <x v="3"/>
    <x v="70"/>
    <n v="30"/>
    <n v="9.5"/>
    <n v="29"/>
  </r>
  <r>
    <x v="47"/>
    <x v="11"/>
    <x v="3"/>
    <x v="70"/>
    <n v="22"/>
    <n v="9.1"/>
    <n v="54"/>
  </r>
  <r>
    <x v="48"/>
    <x v="0"/>
    <x v="4"/>
    <x v="70"/>
    <n v="13"/>
    <n v="9.3000000000000007"/>
    <n v="51"/>
  </r>
  <r>
    <x v="49"/>
    <x v="1"/>
    <x v="4"/>
    <x v="70"/>
    <n v="25"/>
    <n v="9.5"/>
    <n v="59"/>
  </r>
  <r>
    <x v="50"/>
    <x v="2"/>
    <x v="4"/>
    <x v="70"/>
    <n v="18"/>
    <n v="8.9"/>
    <n v="50"/>
  </r>
  <r>
    <x v="51"/>
    <x v="3"/>
    <x v="4"/>
    <x v="70"/>
    <n v="39"/>
    <n v="8.9"/>
    <n v="64"/>
  </r>
  <r>
    <x v="52"/>
    <x v="4"/>
    <x v="4"/>
    <x v="70"/>
    <n v="26"/>
    <n v="9.4"/>
    <n v="75"/>
  </r>
  <r>
    <x v="53"/>
    <x v="5"/>
    <x v="4"/>
    <x v="70"/>
    <n v="22"/>
    <n v="9"/>
    <n v="22"/>
  </r>
  <r>
    <x v="54"/>
    <x v="6"/>
    <x v="4"/>
    <x v="70"/>
    <n v="25"/>
    <n v="9.1"/>
    <n v="47"/>
  </r>
  <r>
    <x v="55"/>
    <x v="7"/>
    <x v="4"/>
    <x v="70"/>
    <n v="29"/>
    <n v="9.1999999999999993"/>
    <n v="36"/>
  </r>
  <r>
    <x v="56"/>
    <x v="8"/>
    <x v="4"/>
    <x v="70"/>
    <n v="28"/>
    <n v="9.4"/>
    <n v="84"/>
  </r>
  <r>
    <x v="57"/>
    <x v="9"/>
    <x v="4"/>
    <x v="70"/>
    <n v="25"/>
    <n v="9.1"/>
    <n v="34"/>
  </r>
  <r>
    <x v="58"/>
    <x v="10"/>
    <x v="4"/>
    <x v="70"/>
    <n v="19"/>
    <n v="8.3000000000000007"/>
    <n v="56"/>
  </r>
  <r>
    <x v="59"/>
    <x v="11"/>
    <x v="4"/>
    <x v="70"/>
    <n v="20"/>
    <n v="7.9"/>
    <n v="62"/>
  </r>
  <r>
    <x v="60"/>
    <x v="0"/>
    <x v="5"/>
    <x v="70"/>
    <n v="14"/>
    <n v="7.6"/>
    <n v="65"/>
  </r>
  <r>
    <x v="61"/>
    <x v="1"/>
    <x v="5"/>
    <x v="70"/>
    <n v="20"/>
    <n v="7.4"/>
    <n v="58"/>
  </r>
  <r>
    <x v="62"/>
    <x v="2"/>
    <x v="5"/>
    <x v="70"/>
    <n v="31"/>
    <n v="7.8"/>
    <n v="60"/>
  </r>
  <r>
    <x v="63"/>
    <x v="3"/>
    <x v="5"/>
    <x v="70"/>
    <n v="26"/>
    <n v="7.9"/>
    <n v="49"/>
  </r>
  <r>
    <x v="64"/>
    <x v="4"/>
    <x v="5"/>
    <x v="70"/>
    <n v="22"/>
    <n v="8.3000000000000007"/>
    <n v="39"/>
  </r>
  <r>
    <x v="65"/>
    <x v="5"/>
    <x v="5"/>
    <x v="70"/>
    <n v="36"/>
    <n v="7.5"/>
    <n v="29"/>
  </r>
  <r>
    <x v="66"/>
    <x v="6"/>
    <x v="5"/>
    <x v="70"/>
    <n v="32"/>
    <n v="7.6"/>
    <n v="47"/>
  </r>
  <r>
    <x v="67"/>
    <x v="7"/>
    <x v="5"/>
    <x v="70"/>
    <n v="38"/>
    <n v="7.3"/>
    <n v="45"/>
  </r>
  <r>
    <x v="68"/>
    <x v="8"/>
    <x v="5"/>
    <x v="70"/>
    <n v="32"/>
    <n v="7.6"/>
    <n v="35"/>
  </r>
  <r>
    <x v="69"/>
    <x v="9"/>
    <x v="5"/>
    <x v="70"/>
    <n v="40"/>
    <n v="7.5"/>
    <n v="33"/>
  </r>
  <r>
    <x v="70"/>
    <x v="10"/>
    <x v="5"/>
    <x v="70"/>
    <n v="25"/>
    <n v="7"/>
    <n v="40"/>
  </r>
  <r>
    <x v="71"/>
    <x v="11"/>
    <x v="5"/>
    <x v="70"/>
    <n v="37"/>
    <n v="6.3"/>
    <n v="66"/>
  </r>
  <r>
    <x v="72"/>
    <x v="0"/>
    <x v="6"/>
    <x v="70"/>
    <n v="33"/>
    <n v="5.7"/>
    <n v="69"/>
  </r>
  <r>
    <x v="73"/>
    <x v="1"/>
    <x v="6"/>
    <x v="70"/>
    <n v="21"/>
    <n v="5.3"/>
    <n v="78"/>
  </r>
  <r>
    <x v="74"/>
    <x v="2"/>
    <x v="6"/>
    <x v="70"/>
    <n v="32"/>
    <n v="4.8"/>
    <n v="76"/>
  </r>
  <r>
    <x v="75"/>
    <x v="3"/>
    <x v="6"/>
    <x v="70"/>
    <n v="34"/>
    <n v="5.2"/>
    <n v="55"/>
  </r>
  <r>
    <x v="76"/>
    <x v="4"/>
    <x v="6"/>
    <x v="70"/>
    <n v="28"/>
    <n v="5.0999999999999996"/>
    <n v="36"/>
  </r>
  <r>
    <x v="77"/>
    <x v="5"/>
    <x v="6"/>
    <x v="70"/>
    <n v="44"/>
    <n v="5.7"/>
    <n v="42"/>
  </r>
  <r>
    <x v="78"/>
    <x v="6"/>
    <x v="6"/>
    <x v="70"/>
    <n v="26"/>
    <n v="5.9"/>
    <n v="58"/>
  </r>
  <r>
    <x v="79"/>
    <x v="7"/>
    <x v="6"/>
    <x v="70"/>
    <n v="36"/>
    <n v="5.5"/>
    <n v="45"/>
  </r>
  <r>
    <x v="80"/>
    <x v="8"/>
    <x v="6"/>
    <x v="70"/>
    <n v="38"/>
    <n v="5"/>
    <n v="29"/>
  </r>
  <r>
    <x v="81"/>
    <x v="9"/>
    <x v="6"/>
    <x v="70"/>
    <n v="34"/>
    <n v="4.5999999999999996"/>
    <n v="48"/>
  </r>
  <r>
    <x v="82"/>
    <x v="10"/>
    <x v="6"/>
    <x v="70"/>
    <n v="27"/>
    <n v="4.2"/>
    <n v="54"/>
  </r>
  <r>
    <x v="83"/>
    <x v="11"/>
    <x v="6"/>
    <x v="70"/>
    <n v="28"/>
    <n v="4.3"/>
    <n v="53"/>
  </r>
  <r>
    <x v="84"/>
    <x v="0"/>
    <x v="7"/>
    <x v="70"/>
    <n v="20"/>
    <n v="4.3"/>
    <n v="135"/>
  </r>
  <r>
    <x v="85"/>
    <x v="1"/>
    <x v="7"/>
    <x v="70"/>
    <n v="30"/>
    <n v="4.0999999999999996"/>
    <n v="50"/>
  </r>
  <r>
    <x v="86"/>
    <x v="2"/>
    <x v="7"/>
    <x v="70"/>
    <n v="35"/>
    <n v="4.3"/>
    <n v="20"/>
  </r>
  <r>
    <x v="87"/>
    <x v="3"/>
    <x v="7"/>
    <x v="70"/>
    <n v="36"/>
    <n v="3.9"/>
    <n v="26"/>
  </r>
  <r>
    <x v="88"/>
    <x v="4"/>
    <x v="7"/>
    <x v="70"/>
    <n v="42"/>
    <n v="4.4000000000000004"/>
    <n v="36"/>
  </r>
  <r>
    <x v="89"/>
    <x v="5"/>
    <x v="7"/>
    <x v="70"/>
    <n v="39"/>
    <n v="4.7"/>
    <n v="26"/>
  </r>
  <r>
    <x v="90"/>
    <x v="6"/>
    <x v="7"/>
    <x v="70"/>
    <n v="43"/>
    <n v="5.3"/>
    <n v="17"/>
  </r>
  <r>
    <x v="91"/>
    <x v="7"/>
    <x v="7"/>
    <x v="70"/>
    <n v="43"/>
    <n v="5.7"/>
    <n v="11"/>
  </r>
  <r>
    <x v="92"/>
    <x v="8"/>
    <x v="7"/>
    <x v="70"/>
    <n v="31"/>
    <n v="5.0999999999999996"/>
    <n v="21"/>
  </r>
  <r>
    <x v="93"/>
    <x v="9"/>
    <x v="7"/>
    <x v="70"/>
    <n v="46"/>
    <n v="5.0999999999999996"/>
    <n v="38"/>
  </r>
  <r>
    <x v="94"/>
    <x v="10"/>
    <x v="7"/>
    <x v="70"/>
    <n v="44"/>
    <n v="4.5999999999999996"/>
    <n v="30"/>
  </r>
  <r>
    <x v="95"/>
    <x v="11"/>
    <x v="7"/>
    <x v="70"/>
    <n v="34"/>
    <n v="4.0999999999999996"/>
    <n v="47"/>
  </r>
  <r>
    <x v="96"/>
    <x v="0"/>
    <x v="8"/>
    <x v="70"/>
    <n v="29"/>
    <n v="4.3"/>
    <n v="47"/>
  </r>
  <r>
    <x v="97"/>
    <x v="1"/>
    <x v="8"/>
    <x v="70"/>
    <n v="29"/>
    <n v="4.5"/>
    <n v="42"/>
  </r>
  <r>
    <x v="98"/>
    <x v="2"/>
    <x v="8"/>
    <x v="70"/>
    <n v="36"/>
    <n v="4.5"/>
    <n v="40"/>
  </r>
  <r>
    <x v="99"/>
    <x v="3"/>
    <x v="8"/>
    <x v="70"/>
    <n v="37"/>
    <n v="4.5"/>
    <n v="44"/>
  </r>
  <r>
    <x v="100"/>
    <x v="4"/>
    <x v="8"/>
    <x v="70"/>
    <n v="38"/>
    <n v="5.3"/>
    <n v="40"/>
  </r>
  <r>
    <x v="101"/>
    <x v="5"/>
    <x v="8"/>
    <x v="70"/>
    <n v="56"/>
    <n v="4.8"/>
    <n v="37"/>
  </r>
  <r>
    <x v="102"/>
    <x v="6"/>
    <x v="8"/>
    <x v="70"/>
    <n v="49"/>
    <n v="4.8"/>
    <n v="29"/>
  </r>
  <r>
    <x v="103"/>
    <x v="7"/>
    <x v="8"/>
    <x v="70"/>
    <n v="57"/>
    <n v="4.7"/>
    <n v="40"/>
  </r>
  <r>
    <x v="104"/>
    <x v="8"/>
    <x v="8"/>
    <x v="70"/>
    <n v="45"/>
    <n v="4.8"/>
    <n v="48"/>
  </r>
  <r>
    <x v="105"/>
    <x v="9"/>
    <x v="8"/>
    <x v="70"/>
    <n v="50"/>
    <n v="4.5"/>
    <n v="32"/>
  </r>
  <r>
    <x v="106"/>
    <x v="10"/>
    <x v="8"/>
    <x v="70"/>
    <n v="38"/>
    <n v="4.0999999999999996"/>
    <n v="74"/>
  </r>
  <r>
    <x v="107"/>
    <x v="11"/>
    <x v="8"/>
    <x v="70"/>
    <n v="43"/>
    <n v="3.7"/>
    <n v="41"/>
  </r>
  <r>
    <x v="108"/>
    <x v="0"/>
    <x v="9"/>
    <x v="70"/>
    <n v="31"/>
    <n v="3.6"/>
    <n v="76"/>
  </r>
  <r>
    <x v="109"/>
    <x v="1"/>
    <x v="9"/>
    <x v="70"/>
    <n v="40"/>
    <n v="3.5"/>
    <n v="45"/>
  </r>
  <r>
    <x v="110"/>
    <x v="2"/>
    <x v="9"/>
    <x v="70"/>
    <n v="55"/>
    <n v="3.3"/>
    <n v="22"/>
  </r>
  <r>
    <x v="111"/>
    <x v="3"/>
    <x v="9"/>
    <x v="70"/>
    <n v="55"/>
    <n v="3.3"/>
    <n v="42"/>
  </r>
  <r>
    <x v="112"/>
    <x v="4"/>
    <x v="9"/>
    <x v="70"/>
    <n v="61"/>
    <n v="3"/>
    <n v="33"/>
  </r>
  <r>
    <x v="113"/>
    <x v="5"/>
    <x v="9"/>
    <x v="70"/>
    <n v="69"/>
    <n v="3.4"/>
    <n v="20"/>
  </r>
  <r>
    <x v="114"/>
    <x v="6"/>
    <x v="9"/>
    <x v="70"/>
    <n v="69"/>
    <n v="3.6"/>
    <n v="12"/>
  </r>
  <r>
    <x v="115"/>
    <x v="7"/>
    <x v="9"/>
    <x v="70"/>
    <n v="61"/>
    <n v="3"/>
    <n v="22"/>
  </r>
  <r>
    <x v="116"/>
    <x v="8"/>
    <x v="9"/>
    <x v="70"/>
    <n v="80"/>
    <n v="2.8"/>
    <n v="25"/>
  </r>
  <r>
    <x v="117"/>
    <x v="9"/>
    <x v="9"/>
    <x v="70"/>
    <n v="62"/>
    <n v="3"/>
    <n v="32"/>
  </r>
  <r>
    <x v="118"/>
    <x v="10"/>
    <x v="9"/>
    <x v="70"/>
    <n v="50"/>
    <n v="2.8"/>
    <n v="23"/>
  </r>
  <r>
    <x v="119"/>
    <x v="11"/>
    <x v="9"/>
    <x v="70"/>
    <n v="62"/>
    <n v="2.1"/>
    <n v="28"/>
  </r>
  <r>
    <x v="120"/>
    <x v="0"/>
    <x v="10"/>
    <x v="70"/>
    <n v="50"/>
    <n v="1.8"/>
    <n v="27"/>
  </r>
  <r>
    <x v="121"/>
    <x v="1"/>
    <x v="10"/>
    <x v="70"/>
    <n v="51"/>
    <n v="1.8"/>
    <n v="50"/>
  </r>
  <r>
    <x v="122"/>
    <x v="2"/>
    <x v="10"/>
    <x v="70"/>
    <n v="81"/>
    <n v="1.6"/>
    <n v="30"/>
  </r>
  <r>
    <x v="123"/>
    <x v="3"/>
    <x v="10"/>
    <x v="70"/>
    <n v="71"/>
    <n v="1.7"/>
    <n v="22"/>
  </r>
  <r>
    <x v="124"/>
    <x v="4"/>
    <x v="10"/>
    <x v="70"/>
    <n v="72"/>
    <n v="1.9"/>
    <n v="10"/>
  </r>
  <r>
    <x v="125"/>
    <x v="5"/>
    <x v="10"/>
    <x v="70"/>
    <n v="80"/>
    <n v="2.2000000000000002"/>
    <n v="8"/>
  </r>
  <r>
    <x v="126"/>
    <x v="6"/>
    <x v="10"/>
    <x v="70"/>
    <n v="81"/>
    <n v="2.5"/>
    <n v="14"/>
  </r>
  <r>
    <x v="127"/>
    <x v="7"/>
    <x v="10"/>
    <x v="70"/>
    <n v="57"/>
    <n v="2.5"/>
    <n v="13"/>
  </r>
  <r>
    <x v="128"/>
    <x v="8"/>
    <x v="10"/>
    <x v="70"/>
    <n v="91"/>
    <n v="2.2000000000000002"/>
    <n v="15"/>
  </r>
  <r>
    <x v="129"/>
    <x v="9"/>
    <x v="10"/>
    <x v="70"/>
    <n v="60"/>
    <n v="1.7"/>
    <n v="17"/>
  </r>
  <r>
    <x v="130"/>
    <x v="10"/>
    <x v="10"/>
    <x v="70"/>
    <n v="61"/>
    <n v="1.6"/>
    <n v="33"/>
  </r>
  <r>
    <x v="131"/>
    <x v="11"/>
    <x v="10"/>
    <x v="70"/>
    <n v="68"/>
    <n v="1.2"/>
    <n v="27"/>
  </r>
  <r>
    <x v="132"/>
    <x v="0"/>
    <x v="11"/>
    <x v="70"/>
    <n v="61"/>
    <n v="1.2"/>
    <n v="20"/>
  </r>
  <r>
    <x v="133"/>
    <x v="1"/>
    <x v="11"/>
    <x v="70"/>
    <n v="52"/>
    <n v="1.1000000000000001"/>
    <n v="25"/>
  </r>
  <r>
    <x v="134"/>
    <x v="2"/>
    <x v="11"/>
    <x v="70"/>
    <n v="67"/>
    <n v="1.3"/>
    <n v="19"/>
  </r>
  <r>
    <x v="135"/>
    <x v="3"/>
    <x v="11"/>
    <x v="70"/>
    <n v="56"/>
    <n v="1.2"/>
    <n v="6"/>
  </r>
  <r>
    <x v="136"/>
    <x v="4"/>
    <x v="11"/>
    <x v="70"/>
    <n v="74"/>
    <n v="1.5"/>
    <n v="8"/>
  </r>
  <r>
    <x v="137"/>
    <x v="5"/>
    <x v="11"/>
    <x v="70"/>
    <n v="79"/>
    <n v="1.9"/>
    <n v="7"/>
  </r>
  <r>
    <x v="138"/>
    <x v="6"/>
    <x v="11"/>
    <x v="70"/>
    <n v="56"/>
    <n v="2.1"/>
    <n v="7"/>
  </r>
  <r>
    <x v="139"/>
    <x v="7"/>
    <x v="11"/>
    <x v="70"/>
    <n v="68"/>
    <n v="2.2000000000000002"/>
    <n v="10"/>
  </r>
  <r>
    <x v="140"/>
    <x v="8"/>
    <x v="11"/>
    <x v="70"/>
    <n v="66"/>
    <n v="2"/>
    <n v="14"/>
  </r>
  <r>
    <x v="141"/>
    <x v="9"/>
    <x v="11"/>
    <x v="70"/>
    <n v="71"/>
    <n v="1.8"/>
    <n v="20"/>
  </r>
  <r>
    <x v="142"/>
    <x v="10"/>
    <x v="11"/>
    <x v="70"/>
    <n v="62"/>
    <n v="1.6"/>
    <n v="12"/>
  </r>
  <r>
    <x v="143"/>
    <x v="11"/>
    <x v="11"/>
    <x v="70"/>
    <n v="41"/>
    <n v="1.4"/>
    <n v="20"/>
  </r>
  <r>
    <x v="144"/>
    <x v="0"/>
    <x v="12"/>
    <x v="70"/>
    <n v="40"/>
    <n v="1.3"/>
    <n v="26"/>
  </r>
  <r>
    <x v="145"/>
    <x v="1"/>
    <x v="12"/>
    <x v="70"/>
    <n v="40"/>
    <n v="1.3"/>
    <n v="15"/>
  </r>
  <r>
    <x v="146"/>
    <x v="2"/>
    <x v="12"/>
    <x v="70"/>
    <n v="52"/>
    <n v="1.8"/>
    <n v="13"/>
  </r>
  <r>
    <x v="147"/>
    <x v="3"/>
    <x v="12"/>
    <x v="70"/>
    <n v="39"/>
    <n v="2"/>
    <n v="6"/>
  </r>
  <r>
    <x v="148"/>
    <x v="4"/>
    <x v="12"/>
    <x v="70"/>
    <n v="57"/>
    <n v="2.2999999999999998"/>
    <n v="8"/>
  </r>
  <r>
    <x v="149"/>
    <x v="5"/>
    <x v="12"/>
    <x v="70"/>
    <n v="71"/>
    <n v="2.7"/>
    <n v="8"/>
  </r>
  <r>
    <x v="150"/>
    <x v="6"/>
    <x v="12"/>
    <x v="70"/>
    <n v="75"/>
    <n v="2.5"/>
    <n v="9"/>
  </r>
  <r>
    <x v="151"/>
    <x v="7"/>
    <x v="12"/>
    <x v="70"/>
    <n v="76"/>
    <n v="2.6"/>
    <n v="20"/>
  </r>
  <r>
    <x v="152"/>
    <x v="8"/>
    <x v="12"/>
    <x v="70"/>
    <n v="66"/>
    <n v="2.6"/>
    <n v="22"/>
  </r>
  <r>
    <x v="153"/>
    <x v="9"/>
    <x v="12"/>
    <x v="70"/>
    <n v="51"/>
    <n v="2.5"/>
    <n v="26"/>
  </r>
  <r>
    <x v="154"/>
    <x v="10"/>
    <x v="12"/>
    <x v="70"/>
    <n v="51"/>
    <n v="2.1"/>
    <n v="28"/>
  </r>
  <r>
    <x v="155"/>
    <x v="11"/>
    <x v="12"/>
    <x v="70"/>
    <n v="61"/>
    <n v="1.8"/>
    <n v="30"/>
  </r>
  <r>
    <x v="156"/>
    <x v="0"/>
    <x v="13"/>
    <x v="70"/>
    <n v="38"/>
    <n v="1.9"/>
    <n v="38"/>
  </r>
  <r>
    <x v="157"/>
    <x v="1"/>
    <x v="13"/>
    <x v="70"/>
    <n v="39"/>
    <n v="1.8"/>
    <n v="20"/>
  </r>
  <r>
    <x v="158"/>
    <x v="2"/>
    <x v="13"/>
    <x v="70"/>
    <n v="48"/>
    <n v="1.8"/>
    <n v="19"/>
  </r>
  <r>
    <x v="159"/>
    <x v="3"/>
    <x v="13"/>
    <x v="70"/>
    <n v="55"/>
    <n v="1.5"/>
    <n v="8"/>
  </r>
  <r>
    <x v="160"/>
    <x v="4"/>
    <x v="13"/>
    <x v="70"/>
    <n v="57"/>
    <n v="1.9"/>
    <n v="10"/>
  </r>
  <r>
    <x v="161"/>
    <x v="5"/>
    <x v="13"/>
    <x v="70"/>
    <n v="84"/>
    <n v="1.7"/>
    <n v="6"/>
  </r>
  <r>
    <x v="162"/>
    <x v="6"/>
    <x v="13"/>
    <x v="70"/>
    <n v="65"/>
    <n v="1.6"/>
    <n v="7"/>
  </r>
  <r>
    <x v="164"/>
    <x v="8"/>
    <x v="13"/>
    <x v="70"/>
    <n v="65"/>
    <n v="1.6"/>
    <n v="15"/>
  </r>
  <r>
    <x v="165"/>
    <x v="9"/>
    <x v="13"/>
    <x v="70"/>
    <n v="56"/>
    <n v="1.1000000000000001"/>
    <n v="15"/>
  </r>
  <r>
    <x v="0"/>
    <x v="0"/>
    <x v="0"/>
    <x v="71"/>
    <n v="73"/>
    <n v="3.2"/>
    <n v="19"/>
  </r>
  <r>
    <x v="1"/>
    <x v="1"/>
    <x v="0"/>
    <x v="71"/>
    <n v="99"/>
    <n v="3.3"/>
    <n v="25"/>
  </r>
  <r>
    <x v="2"/>
    <x v="2"/>
    <x v="0"/>
    <x v="71"/>
    <n v="109"/>
    <n v="4"/>
    <n v="26"/>
  </r>
  <r>
    <x v="3"/>
    <x v="3"/>
    <x v="0"/>
    <x v="71"/>
    <n v="97"/>
    <n v="3.8"/>
    <n v="27"/>
  </r>
  <r>
    <x v="4"/>
    <x v="4"/>
    <x v="0"/>
    <x v="71"/>
    <n v="132"/>
    <n v="4.0999999999999996"/>
    <n v="28"/>
  </r>
  <r>
    <x v="5"/>
    <x v="5"/>
    <x v="0"/>
    <x v="71"/>
    <n v="135"/>
    <n v="4.4000000000000004"/>
    <n v="33"/>
  </r>
  <r>
    <x v="6"/>
    <x v="6"/>
    <x v="0"/>
    <x v="71"/>
    <n v="88"/>
    <n v="4.5999999999999996"/>
    <n v="35"/>
  </r>
  <r>
    <x v="7"/>
    <x v="7"/>
    <x v="0"/>
    <x v="71"/>
    <n v="101"/>
    <n v="4.8"/>
    <n v="50"/>
  </r>
  <r>
    <x v="8"/>
    <x v="8"/>
    <x v="0"/>
    <x v="71"/>
    <n v="91"/>
    <n v="5.2"/>
    <n v="55"/>
  </r>
  <r>
    <x v="9"/>
    <x v="9"/>
    <x v="0"/>
    <x v="71"/>
    <n v="69"/>
    <n v="5.2"/>
    <n v="46"/>
  </r>
  <r>
    <x v="10"/>
    <x v="10"/>
    <x v="0"/>
    <x v="71"/>
    <n v="57"/>
    <n v="5.0999999999999996"/>
    <n v="55"/>
  </r>
  <r>
    <x v="11"/>
    <x v="11"/>
    <x v="0"/>
    <x v="71"/>
    <n v="70"/>
    <n v="5"/>
    <n v="62"/>
  </r>
  <r>
    <x v="12"/>
    <x v="0"/>
    <x v="1"/>
    <x v="71"/>
    <n v="42"/>
    <n v="5.6"/>
    <n v="82"/>
  </r>
  <r>
    <x v="13"/>
    <x v="1"/>
    <x v="1"/>
    <x v="71"/>
    <n v="58"/>
    <n v="5.7"/>
    <n v="95"/>
  </r>
  <r>
    <x v="14"/>
    <x v="2"/>
    <x v="1"/>
    <x v="71"/>
    <n v="72"/>
    <n v="6.1"/>
    <n v="80"/>
  </r>
  <r>
    <x v="15"/>
    <x v="3"/>
    <x v="1"/>
    <x v="71"/>
    <n v="65"/>
    <n v="6.9"/>
    <n v="64"/>
  </r>
  <r>
    <x v="16"/>
    <x v="4"/>
    <x v="1"/>
    <x v="71"/>
    <n v="77"/>
    <n v="8"/>
    <n v="58"/>
  </r>
  <r>
    <x v="17"/>
    <x v="5"/>
    <x v="1"/>
    <x v="71"/>
    <n v="56"/>
    <n v="6.7"/>
    <n v="64"/>
  </r>
  <r>
    <x v="18"/>
    <x v="6"/>
    <x v="1"/>
    <x v="71"/>
    <n v="65"/>
    <n v="7.3"/>
    <n v="64"/>
  </r>
  <r>
    <x v="19"/>
    <x v="7"/>
    <x v="1"/>
    <x v="71"/>
    <n v="53"/>
    <n v="7.4"/>
    <n v="66"/>
  </r>
  <r>
    <x v="20"/>
    <x v="8"/>
    <x v="1"/>
    <x v="71"/>
    <n v="38"/>
    <n v="7.8"/>
    <n v="108"/>
  </r>
  <r>
    <x v="21"/>
    <x v="9"/>
    <x v="1"/>
    <x v="71"/>
    <n v="39"/>
    <n v="7.6"/>
    <n v="97"/>
  </r>
  <r>
    <x v="22"/>
    <x v="10"/>
    <x v="1"/>
    <x v="71"/>
    <n v="53"/>
    <n v="7.3"/>
    <n v="89"/>
  </r>
  <r>
    <x v="23"/>
    <x v="11"/>
    <x v="1"/>
    <x v="71"/>
    <n v="48"/>
    <n v="6.8"/>
    <n v="96"/>
  </r>
  <r>
    <x v="24"/>
    <x v="0"/>
    <x v="2"/>
    <x v="71"/>
    <n v="34"/>
    <n v="7.5"/>
    <n v="58"/>
  </r>
  <r>
    <x v="25"/>
    <x v="1"/>
    <x v="2"/>
    <x v="71"/>
    <n v="50"/>
    <n v="7.1"/>
    <n v="86"/>
  </r>
  <r>
    <x v="26"/>
    <x v="2"/>
    <x v="2"/>
    <x v="71"/>
    <n v="82"/>
    <n v="7.6"/>
    <n v="67"/>
  </r>
  <r>
    <x v="27"/>
    <x v="3"/>
    <x v="2"/>
    <x v="71"/>
    <n v="56"/>
    <n v="7.8"/>
    <n v="66"/>
  </r>
  <r>
    <x v="28"/>
    <x v="4"/>
    <x v="2"/>
    <x v="71"/>
    <n v="53"/>
    <n v="8.1"/>
    <n v="74"/>
  </r>
  <r>
    <x v="29"/>
    <x v="5"/>
    <x v="2"/>
    <x v="71"/>
    <n v="51"/>
    <n v="10.199999999999999"/>
    <n v="86"/>
  </r>
  <r>
    <x v="30"/>
    <x v="6"/>
    <x v="2"/>
    <x v="71"/>
    <n v="53"/>
    <n v="10.1"/>
    <n v="65"/>
  </r>
  <r>
    <x v="31"/>
    <x v="7"/>
    <x v="2"/>
    <x v="71"/>
    <n v="35"/>
    <n v="9.1"/>
    <n v="72"/>
  </r>
  <r>
    <x v="32"/>
    <x v="8"/>
    <x v="2"/>
    <x v="71"/>
    <n v="56"/>
    <n v="8.6"/>
    <n v="53"/>
  </r>
  <r>
    <x v="33"/>
    <x v="9"/>
    <x v="2"/>
    <x v="71"/>
    <n v="47"/>
    <n v="7.2"/>
    <n v="47"/>
  </r>
  <r>
    <x v="34"/>
    <x v="10"/>
    <x v="2"/>
    <x v="71"/>
    <n v="34"/>
    <n v="7.3"/>
    <n v="45"/>
  </r>
  <r>
    <x v="35"/>
    <x v="11"/>
    <x v="2"/>
    <x v="71"/>
    <n v="34"/>
    <n v="6.9"/>
    <n v="48"/>
  </r>
  <r>
    <x v="36"/>
    <x v="0"/>
    <x v="3"/>
    <x v="71"/>
    <n v="23"/>
    <n v="7.1"/>
    <n v="53"/>
  </r>
  <r>
    <x v="37"/>
    <x v="1"/>
    <x v="3"/>
    <x v="71"/>
    <n v="37"/>
    <n v="7.8"/>
    <n v="80"/>
  </r>
  <r>
    <x v="38"/>
    <x v="2"/>
    <x v="3"/>
    <x v="71"/>
    <n v="39"/>
    <n v="7.9"/>
    <n v="74"/>
  </r>
  <r>
    <x v="39"/>
    <x v="3"/>
    <x v="3"/>
    <x v="71"/>
    <n v="36"/>
    <n v="8.4"/>
    <n v="50"/>
  </r>
  <r>
    <x v="40"/>
    <x v="4"/>
    <x v="3"/>
    <x v="71"/>
    <n v="38"/>
    <n v="8.6"/>
    <n v="56"/>
  </r>
  <r>
    <x v="41"/>
    <x v="5"/>
    <x v="3"/>
    <x v="71"/>
    <n v="40"/>
    <n v="8.4"/>
    <n v="29"/>
  </r>
  <r>
    <x v="42"/>
    <x v="6"/>
    <x v="3"/>
    <x v="71"/>
    <n v="56"/>
    <n v="8.6999999999999993"/>
    <n v="43"/>
  </r>
  <r>
    <x v="43"/>
    <x v="7"/>
    <x v="3"/>
    <x v="71"/>
    <n v="37"/>
    <n v="8.6"/>
    <n v="40"/>
  </r>
  <r>
    <x v="44"/>
    <x v="8"/>
    <x v="3"/>
    <x v="71"/>
    <n v="46"/>
    <n v="8.6"/>
    <n v="28"/>
  </r>
  <r>
    <x v="45"/>
    <x v="9"/>
    <x v="3"/>
    <x v="71"/>
    <n v="57"/>
    <n v="8.6999999999999993"/>
    <n v="31"/>
  </r>
  <r>
    <x v="46"/>
    <x v="10"/>
    <x v="3"/>
    <x v="71"/>
    <n v="46"/>
    <n v="8.8000000000000007"/>
    <n v="29"/>
  </r>
  <r>
    <x v="47"/>
    <x v="11"/>
    <x v="3"/>
    <x v="71"/>
    <n v="37"/>
    <n v="8.9"/>
    <n v="37"/>
  </r>
  <r>
    <x v="48"/>
    <x v="0"/>
    <x v="4"/>
    <x v="71"/>
    <n v="35"/>
    <n v="9.4"/>
    <n v="29"/>
  </r>
  <r>
    <x v="49"/>
    <x v="1"/>
    <x v="4"/>
    <x v="71"/>
    <n v="26"/>
    <n v="9.6"/>
    <n v="23"/>
  </r>
  <r>
    <x v="50"/>
    <x v="2"/>
    <x v="4"/>
    <x v="71"/>
    <n v="57"/>
    <n v="9.1"/>
    <n v="32"/>
  </r>
  <r>
    <x v="51"/>
    <x v="3"/>
    <x v="4"/>
    <x v="71"/>
    <n v="59"/>
    <n v="9.1"/>
    <n v="43"/>
  </r>
  <r>
    <x v="52"/>
    <x v="4"/>
    <x v="4"/>
    <x v="71"/>
    <n v="42"/>
    <n v="9.9"/>
    <n v="42"/>
  </r>
  <r>
    <x v="53"/>
    <x v="5"/>
    <x v="4"/>
    <x v="71"/>
    <n v="51"/>
    <n v="9.4"/>
    <n v="69"/>
  </r>
  <r>
    <x v="54"/>
    <x v="6"/>
    <x v="4"/>
    <x v="71"/>
    <n v="32"/>
    <n v="9.5"/>
    <n v="57"/>
  </r>
  <r>
    <x v="55"/>
    <x v="7"/>
    <x v="4"/>
    <x v="71"/>
    <n v="37"/>
    <n v="9.8000000000000007"/>
    <n v="54"/>
  </r>
  <r>
    <x v="56"/>
    <x v="8"/>
    <x v="4"/>
    <x v="71"/>
    <n v="50"/>
    <n v="9.1"/>
    <n v="49"/>
  </r>
  <r>
    <x v="57"/>
    <x v="9"/>
    <x v="4"/>
    <x v="71"/>
    <n v="51"/>
    <n v="8.5"/>
    <n v="59"/>
  </r>
  <r>
    <x v="58"/>
    <x v="10"/>
    <x v="4"/>
    <x v="71"/>
    <n v="47"/>
    <n v="8"/>
    <n v="70"/>
  </r>
  <r>
    <x v="59"/>
    <x v="11"/>
    <x v="4"/>
    <x v="71"/>
    <n v="48"/>
    <n v="8.3000000000000007"/>
    <n v="68"/>
  </r>
  <r>
    <x v="60"/>
    <x v="0"/>
    <x v="5"/>
    <x v="71"/>
    <n v="24"/>
    <n v="7.8"/>
    <n v="66"/>
  </r>
  <r>
    <x v="61"/>
    <x v="1"/>
    <x v="5"/>
    <x v="71"/>
    <n v="31"/>
    <n v="7.9"/>
    <n v="49"/>
  </r>
  <r>
    <x v="62"/>
    <x v="2"/>
    <x v="5"/>
    <x v="71"/>
    <n v="60"/>
    <n v="7.8"/>
    <n v="62"/>
  </r>
  <r>
    <x v="63"/>
    <x v="3"/>
    <x v="5"/>
    <x v="71"/>
    <n v="52"/>
    <n v="7.6"/>
    <n v="63"/>
  </r>
  <r>
    <x v="64"/>
    <x v="4"/>
    <x v="5"/>
    <x v="71"/>
    <n v="63"/>
    <n v="7.2"/>
    <n v="74"/>
  </r>
  <r>
    <x v="65"/>
    <x v="5"/>
    <x v="5"/>
    <x v="71"/>
    <n v="67"/>
    <n v="6.8"/>
    <n v="57"/>
  </r>
  <r>
    <x v="66"/>
    <x v="6"/>
    <x v="5"/>
    <x v="71"/>
    <n v="50"/>
    <n v="6.5"/>
    <n v="41"/>
  </r>
  <r>
    <x v="67"/>
    <x v="7"/>
    <x v="5"/>
    <x v="71"/>
    <n v="55"/>
    <n v="7"/>
    <n v="50"/>
  </r>
  <r>
    <x v="68"/>
    <x v="8"/>
    <x v="5"/>
    <x v="71"/>
    <n v="38"/>
    <n v="6.5"/>
    <n v="49"/>
  </r>
  <r>
    <x v="69"/>
    <x v="9"/>
    <x v="5"/>
    <x v="71"/>
    <n v="37"/>
    <n v="6.4"/>
    <n v="50"/>
  </r>
  <r>
    <x v="70"/>
    <x v="10"/>
    <x v="5"/>
    <x v="71"/>
    <n v="43"/>
    <n v="6.1"/>
    <n v="40"/>
  </r>
  <r>
    <x v="71"/>
    <x v="11"/>
    <x v="5"/>
    <x v="71"/>
    <n v="35"/>
    <n v="5.9"/>
    <n v="49"/>
  </r>
  <r>
    <x v="72"/>
    <x v="0"/>
    <x v="6"/>
    <x v="71"/>
    <n v="21"/>
    <n v="5.5"/>
    <n v="54"/>
  </r>
  <r>
    <x v="73"/>
    <x v="1"/>
    <x v="6"/>
    <x v="71"/>
    <n v="32"/>
    <n v="5"/>
    <n v="69"/>
  </r>
  <r>
    <x v="74"/>
    <x v="2"/>
    <x v="6"/>
    <x v="71"/>
    <n v="48"/>
    <n v="5.5"/>
    <n v="56"/>
  </r>
  <r>
    <x v="75"/>
    <x v="3"/>
    <x v="6"/>
    <x v="71"/>
    <n v="27"/>
    <n v="5.5"/>
    <n v="131"/>
  </r>
  <r>
    <x v="76"/>
    <x v="4"/>
    <x v="6"/>
    <x v="71"/>
    <n v="46"/>
    <n v="5.0999999999999996"/>
    <n v="63"/>
  </r>
  <r>
    <x v="77"/>
    <x v="5"/>
    <x v="6"/>
    <x v="71"/>
    <n v="46"/>
    <n v="5.3"/>
    <n v="47"/>
  </r>
  <r>
    <x v="78"/>
    <x v="6"/>
    <x v="6"/>
    <x v="71"/>
    <n v="45"/>
    <n v="5.8"/>
    <n v="34"/>
  </r>
  <r>
    <x v="79"/>
    <x v="7"/>
    <x v="6"/>
    <x v="71"/>
    <n v="39"/>
    <n v="5.6"/>
    <n v="36"/>
  </r>
  <r>
    <x v="80"/>
    <x v="8"/>
    <x v="6"/>
    <x v="71"/>
    <n v="37"/>
    <n v="5"/>
    <n v="56"/>
  </r>
  <r>
    <x v="81"/>
    <x v="9"/>
    <x v="6"/>
    <x v="71"/>
    <n v="56"/>
    <n v="4.5999999999999996"/>
    <n v="41"/>
  </r>
  <r>
    <x v="82"/>
    <x v="10"/>
    <x v="6"/>
    <x v="71"/>
    <n v="35"/>
    <n v="4.2"/>
    <n v="28"/>
  </r>
  <r>
    <x v="83"/>
    <x v="11"/>
    <x v="6"/>
    <x v="71"/>
    <n v="37"/>
    <n v="3.9"/>
    <n v="27"/>
  </r>
  <r>
    <x v="84"/>
    <x v="0"/>
    <x v="7"/>
    <x v="71"/>
    <n v="31"/>
    <n v="3.8"/>
    <n v="57"/>
  </r>
  <r>
    <x v="85"/>
    <x v="1"/>
    <x v="7"/>
    <x v="71"/>
    <n v="38"/>
    <n v="3.9"/>
    <n v="50"/>
  </r>
  <r>
    <x v="86"/>
    <x v="2"/>
    <x v="7"/>
    <x v="71"/>
    <n v="46"/>
    <n v="3.4"/>
    <n v="33"/>
  </r>
  <r>
    <x v="87"/>
    <x v="3"/>
    <x v="7"/>
    <x v="71"/>
    <n v="47"/>
    <n v="3.2"/>
    <n v="52"/>
  </r>
  <r>
    <x v="88"/>
    <x v="4"/>
    <x v="7"/>
    <x v="71"/>
    <n v="49"/>
    <n v="4"/>
    <n v="15"/>
  </r>
  <r>
    <x v="89"/>
    <x v="5"/>
    <x v="7"/>
    <x v="71"/>
    <n v="31"/>
    <n v="4"/>
    <n v="15"/>
  </r>
  <r>
    <x v="90"/>
    <x v="6"/>
    <x v="7"/>
    <x v="71"/>
    <n v="55"/>
    <n v="4.2"/>
    <n v="19"/>
  </r>
  <r>
    <x v="91"/>
    <x v="7"/>
    <x v="7"/>
    <x v="71"/>
    <n v="41"/>
    <n v="4.4000000000000004"/>
    <n v="14"/>
  </r>
  <r>
    <x v="92"/>
    <x v="8"/>
    <x v="7"/>
    <x v="71"/>
    <n v="33"/>
    <n v="4.8"/>
    <n v="29"/>
  </r>
  <r>
    <x v="93"/>
    <x v="9"/>
    <x v="7"/>
    <x v="71"/>
    <n v="31"/>
    <n v="4.8"/>
    <n v="25"/>
  </r>
  <r>
    <x v="94"/>
    <x v="10"/>
    <x v="7"/>
    <x v="71"/>
    <n v="28"/>
    <n v="4.7"/>
    <n v="36"/>
  </r>
  <r>
    <x v="95"/>
    <x v="11"/>
    <x v="7"/>
    <x v="71"/>
    <n v="19"/>
    <n v="4.0999999999999996"/>
    <n v="43"/>
  </r>
  <r>
    <x v="96"/>
    <x v="0"/>
    <x v="8"/>
    <x v="71"/>
    <n v="32"/>
    <n v="4.0999999999999996"/>
    <n v="41"/>
  </r>
  <r>
    <x v="97"/>
    <x v="1"/>
    <x v="8"/>
    <x v="71"/>
    <n v="26"/>
    <n v="4.0999999999999996"/>
    <n v="52"/>
  </r>
  <r>
    <x v="98"/>
    <x v="2"/>
    <x v="8"/>
    <x v="71"/>
    <n v="30"/>
    <n v="4.3"/>
    <n v="45"/>
  </r>
  <r>
    <x v="99"/>
    <x v="3"/>
    <x v="8"/>
    <x v="71"/>
    <n v="42"/>
    <n v="4.7"/>
    <n v="17"/>
  </r>
  <r>
    <x v="100"/>
    <x v="4"/>
    <x v="8"/>
    <x v="71"/>
    <n v="44"/>
    <n v="5.2"/>
    <n v="22"/>
  </r>
  <r>
    <x v="101"/>
    <x v="5"/>
    <x v="8"/>
    <x v="71"/>
    <n v="26"/>
    <n v="5.2"/>
    <n v="39"/>
  </r>
  <r>
    <x v="102"/>
    <x v="6"/>
    <x v="8"/>
    <x v="71"/>
    <n v="54"/>
    <n v="4.9000000000000004"/>
    <n v="29"/>
  </r>
  <r>
    <x v="103"/>
    <x v="7"/>
    <x v="8"/>
    <x v="71"/>
    <n v="57"/>
    <n v="4.9000000000000004"/>
    <n v="44"/>
  </r>
  <r>
    <x v="104"/>
    <x v="8"/>
    <x v="8"/>
    <x v="71"/>
    <n v="44"/>
    <n v="4.9000000000000004"/>
    <n v="26"/>
  </r>
  <r>
    <x v="105"/>
    <x v="9"/>
    <x v="8"/>
    <x v="71"/>
    <n v="35"/>
    <n v="4.4000000000000004"/>
    <n v="74"/>
  </r>
  <r>
    <x v="106"/>
    <x v="10"/>
    <x v="8"/>
    <x v="71"/>
    <n v="26"/>
    <n v="4.3"/>
    <n v="58"/>
  </r>
  <r>
    <x v="107"/>
    <x v="11"/>
    <x v="8"/>
    <x v="71"/>
    <n v="38"/>
    <n v="4"/>
    <n v="49"/>
  </r>
  <r>
    <x v="108"/>
    <x v="0"/>
    <x v="9"/>
    <x v="71"/>
    <n v="26"/>
    <n v="4"/>
    <n v="50"/>
  </r>
  <r>
    <x v="109"/>
    <x v="1"/>
    <x v="9"/>
    <x v="71"/>
    <n v="31"/>
    <n v="3.8"/>
    <n v="63"/>
  </r>
  <r>
    <x v="110"/>
    <x v="2"/>
    <x v="9"/>
    <x v="71"/>
    <n v="44"/>
    <n v="3.7"/>
    <n v="31"/>
  </r>
  <r>
    <x v="111"/>
    <x v="3"/>
    <x v="9"/>
    <x v="71"/>
    <n v="50"/>
    <n v="3.4"/>
    <n v="30"/>
  </r>
  <r>
    <x v="112"/>
    <x v="4"/>
    <x v="9"/>
    <x v="71"/>
    <n v="59"/>
    <n v="3.4"/>
    <n v="25"/>
  </r>
  <r>
    <x v="113"/>
    <x v="5"/>
    <x v="9"/>
    <x v="71"/>
    <n v="63"/>
    <n v="3.3"/>
    <n v="25"/>
  </r>
  <r>
    <x v="114"/>
    <x v="6"/>
    <x v="9"/>
    <x v="71"/>
    <n v="66"/>
    <n v="3.5"/>
    <n v="23"/>
  </r>
  <r>
    <x v="115"/>
    <x v="7"/>
    <x v="9"/>
    <x v="71"/>
    <n v="53"/>
    <n v="3.3"/>
    <n v="19"/>
  </r>
  <r>
    <x v="116"/>
    <x v="8"/>
    <x v="9"/>
    <x v="71"/>
    <n v="46"/>
    <n v="2.8"/>
    <n v="27"/>
  </r>
  <r>
    <x v="117"/>
    <x v="9"/>
    <x v="9"/>
    <x v="71"/>
    <n v="54"/>
    <n v="2.7"/>
    <n v="41"/>
  </r>
  <r>
    <x v="118"/>
    <x v="10"/>
    <x v="9"/>
    <x v="71"/>
    <n v="37"/>
    <n v="2.4"/>
    <n v="55"/>
  </r>
  <r>
    <x v="119"/>
    <x v="11"/>
    <x v="9"/>
    <x v="71"/>
    <n v="46"/>
    <n v="1.7"/>
    <n v="33"/>
  </r>
  <r>
    <x v="120"/>
    <x v="0"/>
    <x v="10"/>
    <x v="71"/>
    <n v="35"/>
    <n v="1.9"/>
    <n v="40"/>
  </r>
  <r>
    <x v="121"/>
    <x v="1"/>
    <x v="10"/>
    <x v="71"/>
    <n v="38"/>
    <n v="1.7"/>
    <n v="23"/>
  </r>
  <r>
    <x v="122"/>
    <x v="2"/>
    <x v="10"/>
    <x v="71"/>
    <n v="47"/>
    <n v="1.8"/>
    <n v="12"/>
  </r>
  <r>
    <x v="123"/>
    <x v="3"/>
    <x v="10"/>
    <x v="71"/>
    <n v="52"/>
    <n v="2.2999999999999998"/>
    <n v="7"/>
  </r>
  <r>
    <x v="124"/>
    <x v="4"/>
    <x v="10"/>
    <x v="71"/>
    <n v="53"/>
    <n v="2.2999999999999998"/>
    <n v="10"/>
  </r>
  <r>
    <x v="125"/>
    <x v="5"/>
    <x v="10"/>
    <x v="71"/>
    <n v="74"/>
    <n v="2.2000000000000002"/>
    <n v="15"/>
  </r>
  <r>
    <x v="126"/>
    <x v="6"/>
    <x v="10"/>
    <x v="71"/>
    <n v="60"/>
    <n v="2.6"/>
    <n v="9"/>
  </r>
  <r>
    <x v="127"/>
    <x v="7"/>
    <x v="10"/>
    <x v="71"/>
    <n v="59"/>
    <n v="2.7"/>
    <n v="14"/>
  </r>
  <r>
    <x v="128"/>
    <x v="8"/>
    <x v="10"/>
    <x v="71"/>
    <n v="64"/>
    <n v="2.5"/>
    <n v="15"/>
  </r>
  <r>
    <x v="129"/>
    <x v="9"/>
    <x v="10"/>
    <x v="71"/>
    <n v="64"/>
    <n v="2.1"/>
    <n v="20"/>
  </r>
  <r>
    <x v="130"/>
    <x v="10"/>
    <x v="10"/>
    <x v="71"/>
    <n v="59"/>
    <n v="1.8"/>
    <n v="29"/>
  </r>
  <r>
    <x v="131"/>
    <x v="11"/>
    <x v="10"/>
    <x v="71"/>
    <n v="55"/>
    <n v="1.7"/>
    <n v="27"/>
  </r>
  <r>
    <x v="132"/>
    <x v="0"/>
    <x v="11"/>
    <x v="71"/>
    <n v="34"/>
    <n v="1.4"/>
    <n v="16"/>
  </r>
  <r>
    <x v="133"/>
    <x v="1"/>
    <x v="11"/>
    <x v="71"/>
    <n v="33"/>
    <n v="1.3"/>
    <n v="29"/>
  </r>
  <r>
    <x v="134"/>
    <x v="2"/>
    <x v="11"/>
    <x v="71"/>
    <n v="80"/>
    <n v="1.3"/>
    <n v="24"/>
  </r>
  <r>
    <x v="135"/>
    <x v="3"/>
    <x v="11"/>
    <x v="71"/>
    <n v="66"/>
    <n v="1.3"/>
    <n v="5"/>
  </r>
  <r>
    <x v="136"/>
    <x v="4"/>
    <x v="11"/>
    <x v="71"/>
    <n v="79"/>
    <n v="1.6"/>
    <n v="6"/>
  </r>
  <r>
    <x v="137"/>
    <x v="5"/>
    <x v="11"/>
    <x v="71"/>
    <n v="90"/>
    <n v="1.6"/>
    <n v="6"/>
  </r>
  <r>
    <x v="138"/>
    <x v="6"/>
    <x v="11"/>
    <x v="71"/>
    <n v="78"/>
    <n v="1.5"/>
    <n v="11"/>
  </r>
  <r>
    <x v="139"/>
    <x v="7"/>
    <x v="11"/>
    <x v="71"/>
    <n v="95"/>
    <n v="1.5"/>
    <n v="11"/>
  </r>
  <r>
    <x v="140"/>
    <x v="8"/>
    <x v="11"/>
    <x v="71"/>
    <n v="78"/>
    <n v="1.6"/>
    <n v="14"/>
  </r>
  <r>
    <x v="141"/>
    <x v="9"/>
    <x v="11"/>
    <x v="71"/>
    <n v="67"/>
    <n v="1.4"/>
    <n v="15"/>
  </r>
  <r>
    <x v="142"/>
    <x v="10"/>
    <x v="11"/>
    <x v="71"/>
    <n v="65"/>
    <n v="1.3"/>
    <n v="18"/>
  </r>
  <r>
    <x v="143"/>
    <x v="11"/>
    <x v="11"/>
    <x v="71"/>
    <n v="65"/>
    <n v="0.9"/>
    <n v="19"/>
  </r>
  <r>
    <x v="144"/>
    <x v="0"/>
    <x v="12"/>
    <x v="71"/>
    <n v="64"/>
    <n v="1.2"/>
    <n v="14"/>
  </r>
  <r>
    <x v="145"/>
    <x v="1"/>
    <x v="12"/>
    <x v="71"/>
    <n v="56"/>
    <n v="1"/>
    <n v="13"/>
  </r>
  <r>
    <x v="146"/>
    <x v="2"/>
    <x v="12"/>
    <x v="71"/>
    <n v="85"/>
    <n v="1"/>
    <n v="7"/>
  </r>
  <r>
    <x v="147"/>
    <x v="3"/>
    <x v="12"/>
    <x v="71"/>
    <n v="84"/>
    <n v="1.2"/>
    <n v="6"/>
  </r>
  <r>
    <x v="148"/>
    <x v="4"/>
    <x v="12"/>
    <x v="71"/>
    <n v="100"/>
    <n v="1.5"/>
    <n v="5"/>
  </r>
  <r>
    <x v="149"/>
    <x v="5"/>
    <x v="12"/>
    <x v="71"/>
    <n v="131"/>
    <n v="1.7"/>
    <n v="5"/>
  </r>
  <r>
    <x v="150"/>
    <x v="6"/>
    <x v="12"/>
    <x v="71"/>
    <n v="76"/>
    <n v="1.7"/>
    <n v="8"/>
  </r>
  <r>
    <x v="151"/>
    <x v="7"/>
    <x v="12"/>
    <x v="71"/>
    <n v="84"/>
    <n v="1.9"/>
    <n v="15"/>
  </r>
  <r>
    <x v="152"/>
    <x v="8"/>
    <x v="12"/>
    <x v="71"/>
    <n v="87"/>
    <n v="1.9"/>
    <n v="20"/>
  </r>
  <r>
    <x v="153"/>
    <x v="9"/>
    <x v="12"/>
    <x v="71"/>
    <n v="89"/>
    <n v="1.5"/>
    <n v="17"/>
  </r>
  <r>
    <x v="154"/>
    <x v="10"/>
    <x v="12"/>
    <x v="71"/>
    <n v="68"/>
    <n v="1.4"/>
    <n v="31"/>
  </r>
  <r>
    <x v="155"/>
    <x v="11"/>
    <x v="12"/>
    <x v="71"/>
    <n v="63"/>
    <n v="1.2"/>
    <n v="41"/>
  </r>
  <r>
    <x v="156"/>
    <x v="0"/>
    <x v="13"/>
    <x v="71"/>
    <n v="55"/>
    <n v="1.4"/>
    <n v="23"/>
  </r>
  <r>
    <x v="157"/>
    <x v="1"/>
    <x v="13"/>
    <x v="71"/>
    <n v="47"/>
    <n v="1"/>
    <n v="23"/>
  </r>
  <r>
    <x v="158"/>
    <x v="2"/>
    <x v="13"/>
    <x v="71"/>
    <n v="80"/>
    <n v="0.8"/>
    <n v="14"/>
  </r>
  <r>
    <x v="159"/>
    <x v="3"/>
    <x v="13"/>
    <x v="71"/>
    <n v="75"/>
    <n v="0.6"/>
    <n v="8"/>
  </r>
  <r>
    <x v="160"/>
    <x v="4"/>
    <x v="13"/>
    <x v="71"/>
    <n v="76"/>
    <n v="1.2"/>
    <n v="4"/>
  </r>
  <r>
    <x v="161"/>
    <x v="5"/>
    <x v="13"/>
    <x v="71"/>
    <n v="95"/>
    <n v="1.1000000000000001"/>
    <n v="6"/>
  </r>
  <r>
    <x v="162"/>
    <x v="6"/>
    <x v="13"/>
    <x v="71"/>
    <n v="97"/>
    <n v="1.2"/>
    <n v="10"/>
  </r>
  <r>
    <x v="164"/>
    <x v="8"/>
    <x v="13"/>
    <x v="71"/>
    <n v="101"/>
    <n v="1.2"/>
    <n v="10"/>
  </r>
  <r>
    <x v="165"/>
    <x v="9"/>
    <x v="13"/>
    <x v="71"/>
    <n v="70"/>
    <n v="1"/>
    <n v="15"/>
  </r>
  <r>
    <x v="0"/>
    <x v="0"/>
    <x v="0"/>
    <x v="72"/>
    <n v="20"/>
    <n v="2.2000000000000002"/>
    <n v="51"/>
  </r>
  <r>
    <x v="1"/>
    <x v="1"/>
    <x v="0"/>
    <x v="72"/>
    <n v="29"/>
    <n v="2.2000000000000002"/>
    <n v="31"/>
  </r>
  <r>
    <x v="2"/>
    <x v="2"/>
    <x v="0"/>
    <x v="72"/>
    <n v="33"/>
    <n v="2.4"/>
    <n v="51"/>
  </r>
  <r>
    <x v="3"/>
    <x v="3"/>
    <x v="0"/>
    <x v="72"/>
    <n v="24"/>
    <n v="3.1"/>
    <n v="28"/>
  </r>
  <r>
    <x v="4"/>
    <x v="4"/>
    <x v="0"/>
    <x v="72"/>
    <n v="31"/>
    <n v="3.4"/>
    <n v="31"/>
  </r>
  <r>
    <x v="5"/>
    <x v="5"/>
    <x v="0"/>
    <x v="72"/>
    <n v="41"/>
    <n v="2.8"/>
    <n v="27"/>
  </r>
  <r>
    <x v="6"/>
    <x v="6"/>
    <x v="0"/>
    <x v="72"/>
    <n v="44"/>
    <n v="3.4"/>
    <n v="43"/>
  </r>
  <r>
    <x v="7"/>
    <x v="7"/>
    <x v="0"/>
    <x v="72"/>
    <n v="31"/>
    <n v="3.8"/>
    <n v="37"/>
  </r>
  <r>
    <x v="8"/>
    <x v="8"/>
    <x v="0"/>
    <x v="72"/>
    <n v="24"/>
    <n v="4.2"/>
    <n v="39"/>
  </r>
  <r>
    <x v="9"/>
    <x v="9"/>
    <x v="0"/>
    <x v="72"/>
    <n v="19"/>
    <n v="4.2"/>
    <n v="35"/>
  </r>
  <r>
    <x v="10"/>
    <x v="10"/>
    <x v="0"/>
    <x v="72"/>
    <n v="28"/>
    <n v="3.8"/>
    <n v="57"/>
  </r>
  <r>
    <x v="11"/>
    <x v="11"/>
    <x v="0"/>
    <x v="72"/>
    <n v="24"/>
    <n v="2.9"/>
    <n v="67"/>
  </r>
  <r>
    <x v="12"/>
    <x v="0"/>
    <x v="1"/>
    <x v="72"/>
    <n v="21"/>
    <n v="3"/>
    <n v="71"/>
  </r>
  <r>
    <x v="13"/>
    <x v="1"/>
    <x v="1"/>
    <x v="72"/>
    <n v="16"/>
    <n v="3.2"/>
    <n v="92"/>
  </r>
  <r>
    <x v="14"/>
    <x v="2"/>
    <x v="1"/>
    <x v="72"/>
    <n v="33"/>
    <n v="4.3"/>
    <n v="41"/>
  </r>
  <r>
    <x v="15"/>
    <x v="3"/>
    <x v="1"/>
    <x v="72"/>
    <n v="12"/>
    <n v="4.2"/>
    <n v="45"/>
  </r>
  <r>
    <x v="16"/>
    <x v="4"/>
    <x v="1"/>
    <x v="72"/>
    <n v="25"/>
    <n v="5.4"/>
    <n v="34"/>
  </r>
  <r>
    <x v="17"/>
    <x v="5"/>
    <x v="1"/>
    <x v="72"/>
    <n v="24"/>
    <n v="6.8"/>
    <n v="48"/>
  </r>
  <r>
    <x v="18"/>
    <x v="6"/>
    <x v="1"/>
    <x v="72"/>
    <n v="21"/>
    <n v="6.8"/>
    <n v="25"/>
  </r>
  <r>
    <x v="19"/>
    <x v="7"/>
    <x v="1"/>
    <x v="72"/>
    <n v="24"/>
    <n v="8.6"/>
    <n v="49"/>
  </r>
  <r>
    <x v="20"/>
    <x v="8"/>
    <x v="1"/>
    <x v="72"/>
    <n v="12"/>
    <n v="8.1999999999999993"/>
    <n v="62"/>
  </r>
  <r>
    <x v="21"/>
    <x v="9"/>
    <x v="1"/>
    <x v="72"/>
    <n v="18"/>
    <n v="8.8000000000000007"/>
    <n v="78"/>
  </r>
  <r>
    <x v="22"/>
    <x v="10"/>
    <x v="1"/>
    <x v="72"/>
    <n v="17"/>
    <n v="7.9"/>
    <n v="69"/>
  </r>
  <r>
    <x v="23"/>
    <x v="11"/>
    <x v="1"/>
    <x v="72"/>
    <n v="16"/>
    <n v="7.1"/>
    <n v="91"/>
  </r>
  <r>
    <x v="24"/>
    <x v="0"/>
    <x v="2"/>
    <x v="72"/>
    <n v="12"/>
    <n v="7.9"/>
    <n v="65"/>
  </r>
  <r>
    <x v="25"/>
    <x v="1"/>
    <x v="2"/>
    <x v="72"/>
    <n v="16"/>
    <n v="8.3000000000000007"/>
    <n v="42"/>
  </r>
  <r>
    <x v="26"/>
    <x v="2"/>
    <x v="2"/>
    <x v="72"/>
    <n v="7"/>
    <n v="10"/>
    <n v="107"/>
  </r>
  <r>
    <x v="27"/>
    <x v="3"/>
    <x v="2"/>
    <x v="72"/>
    <n v="17"/>
    <n v="10.5"/>
    <n v="61"/>
  </r>
  <r>
    <x v="28"/>
    <x v="4"/>
    <x v="2"/>
    <x v="72"/>
    <n v="10"/>
    <n v="13.2"/>
    <n v="60"/>
  </r>
  <r>
    <x v="29"/>
    <x v="5"/>
    <x v="2"/>
    <x v="72"/>
    <n v="13"/>
    <n v="12.7"/>
    <n v="138"/>
  </r>
  <r>
    <x v="30"/>
    <x v="6"/>
    <x v="2"/>
    <x v="72"/>
    <n v="15"/>
    <n v="12.8"/>
    <n v="70"/>
  </r>
  <r>
    <x v="31"/>
    <x v="7"/>
    <x v="2"/>
    <x v="72"/>
    <n v="15"/>
    <n v="11.9"/>
    <n v="106"/>
  </r>
  <r>
    <x v="32"/>
    <x v="8"/>
    <x v="2"/>
    <x v="72"/>
    <n v="19"/>
    <n v="10.9"/>
    <n v="72"/>
  </r>
  <r>
    <x v="33"/>
    <x v="9"/>
    <x v="2"/>
    <x v="72"/>
    <n v="17"/>
    <n v="11"/>
    <n v="44"/>
  </r>
  <r>
    <x v="34"/>
    <x v="10"/>
    <x v="2"/>
    <x v="72"/>
    <n v="10"/>
    <n v="11.6"/>
    <n v="47"/>
  </r>
  <r>
    <x v="35"/>
    <x v="11"/>
    <x v="2"/>
    <x v="72"/>
    <n v="11"/>
    <n v="11.4"/>
    <n v="80"/>
  </r>
  <r>
    <x v="36"/>
    <x v="0"/>
    <x v="3"/>
    <x v="72"/>
    <n v="2"/>
    <n v="11.8"/>
    <n v="99"/>
  </r>
  <r>
    <x v="37"/>
    <x v="1"/>
    <x v="3"/>
    <x v="72"/>
    <n v="11"/>
    <n v="12.1"/>
    <n v="55"/>
  </r>
  <r>
    <x v="38"/>
    <x v="2"/>
    <x v="3"/>
    <x v="72"/>
    <n v="18"/>
    <n v="11.1"/>
    <n v="80"/>
  </r>
  <r>
    <x v="39"/>
    <x v="3"/>
    <x v="3"/>
    <x v="72"/>
    <n v="12"/>
    <n v="12.1"/>
    <n v="39"/>
  </r>
  <r>
    <x v="40"/>
    <x v="4"/>
    <x v="3"/>
    <x v="72"/>
    <n v="15"/>
    <n v="11.1"/>
    <n v="71"/>
  </r>
  <r>
    <x v="41"/>
    <x v="5"/>
    <x v="3"/>
    <x v="72"/>
    <n v="18"/>
    <n v="11.2"/>
    <n v="36"/>
  </r>
  <r>
    <x v="42"/>
    <x v="6"/>
    <x v="3"/>
    <x v="72"/>
    <n v="19"/>
    <n v="11.1"/>
    <n v="43"/>
  </r>
  <r>
    <x v="43"/>
    <x v="7"/>
    <x v="3"/>
    <x v="72"/>
    <n v="24"/>
    <n v="11.7"/>
    <n v="50"/>
  </r>
  <r>
    <x v="44"/>
    <x v="8"/>
    <x v="3"/>
    <x v="72"/>
    <n v="11"/>
    <n v="10.5"/>
    <n v="68"/>
  </r>
  <r>
    <x v="45"/>
    <x v="9"/>
    <x v="3"/>
    <x v="72"/>
    <n v="22"/>
    <n v="9.5"/>
    <n v="81"/>
  </r>
  <r>
    <x v="46"/>
    <x v="10"/>
    <x v="3"/>
    <x v="72"/>
    <n v="17"/>
    <n v="8"/>
    <n v="25"/>
  </r>
  <r>
    <x v="47"/>
    <x v="11"/>
    <x v="3"/>
    <x v="72"/>
    <n v="19"/>
    <n v="7.3"/>
    <n v="76"/>
  </r>
  <r>
    <x v="48"/>
    <x v="0"/>
    <x v="4"/>
    <x v="72"/>
    <n v="8"/>
    <n v="8.1999999999999993"/>
    <n v="99"/>
  </r>
  <r>
    <x v="49"/>
    <x v="1"/>
    <x v="4"/>
    <x v="72"/>
    <n v="9"/>
    <n v="7.8"/>
    <n v="38"/>
  </r>
  <r>
    <x v="50"/>
    <x v="2"/>
    <x v="4"/>
    <x v="72"/>
    <n v="22"/>
    <n v="9"/>
    <n v="30"/>
  </r>
  <r>
    <x v="51"/>
    <x v="3"/>
    <x v="4"/>
    <x v="72"/>
    <n v="16"/>
    <n v="7.5"/>
    <n v="60"/>
  </r>
  <r>
    <x v="52"/>
    <x v="4"/>
    <x v="4"/>
    <x v="72"/>
    <n v="19"/>
    <n v="8.8000000000000007"/>
    <n v="28"/>
  </r>
  <r>
    <x v="53"/>
    <x v="5"/>
    <x v="4"/>
    <x v="72"/>
    <n v="24"/>
    <n v="9.5"/>
    <n v="39"/>
  </r>
  <r>
    <x v="54"/>
    <x v="6"/>
    <x v="4"/>
    <x v="72"/>
    <n v="13"/>
    <n v="9.5"/>
    <n v="29"/>
  </r>
  <r>
    <x v="55"/>
    <x v="7"/>
    <x v="4"/>
    <x v="72"/>
    <n v="15"/>
    <n v="9.1999999999999993"/>
    <n v="28"/>
  </r>
  <r>
    <x v="56"/>
    <x v="8"/>
    <x v="4"/>
    <x v="72"/>
    <n v="19"/>
    <n v="9"/>
    <n v="73"/>
  </r>
  <r>
    <x v="57"/>
    <x v="9"/>
    <x v="4"/>
    <x v="72"/>
    <n v="13"/>
    <n v="8.3000000000000007"/>
    <n v="92"/>
  </r>
  <r>
    <x v="58"/>
    <x v="10"/>
    <x v="4"/>
    <x v="72"/>
    <n v="12"/>
    <n v="7.8"/>
    <n v="65"/>
  </r>
  <r>
    <x v="59"/>
    <x v="11"/>
    <x v="4"/>
    <x v="72"/>
    <n v="17"/>
    <n v="7"/>
    <n v="67"/>
  </r>
  <r>
    <x v="60"/>
    <x v="0"/>
    <x v="5"/>
    <x v="72"/>
    <n v="15"/>
    <n v="7.7"/>
    <n v="47"/>
  </r>
  <r>
    <x v="61"/>
    <x v="1"/>
    <x v="5"/>
    <x v="72"/>
    <n v="9"/>
    <n v="8"/>
    <n v="104"/>
  </r>
  <r>
    <x v="62"/>
    <x v="2"/>
    <x v="5"/>
    <x v="72"/>
    <n v="14"/>
    <n v="7.3"/>
    <n v="52"/>
  </r>
  <r>
    <x v="63"/>
    <x v="3"/>
    <x v="5"/>
    <x v="72"/>
    <n v="17"/>
    <n v="8.9"/>
    <n v="68"/>
  </r>
  <r>
    <x v="64"/>
    <x v="4"/>
    <x v="5"/>
    <x v="72"/>
    <n v="21"/>
    <n v="7.6"/>
    <n v="35"/>
  </r>
  <r>
    <x v="65"/>
    <x v="5"/>
    <x v="5"/>
    <x v="72"/>
    <n v="32"/>
    <n v="7.7"/>
    <n v="37"/>
  </r>
  <r>
    <x v="66"/>
    <x v="6"/>
    <x v="5"/>
    <x v="72"/>
    <n v="13"/>
    <n v="7.9"/>
    <n v="80"/>
  </r>
  <r>
    <x v="67"/>
    <x v="7"/>
    <x v="5"/>
    <x v="72"/>
    <n v="13"/>
    <n v="7.4"/>
    <n v="37"/>
  </r>
  <r>
    <x v="68"/>
    <x v="8"/>
    <x v="5"/>
    <x v="72"/>
    <n v="16"/>
    <n v="7.5"/>
    <n v="51"/>
  </r>
  <r>
    <x v="69"/>
    <x v="9"/>
    <x v="5"/>
    <x v="72"/>
    <n v="11"/>
    <n v="7.1"/>
    <n v="84"/>
  </r>
  <r>
    <x v="70"/>
    <x v="10"/>
    <x v="5"/>
    <x v="72"/>
    <n v="17"/>
    <n v="6.6"/>
    <n v="59"/>
  </r>
  <r>
    <x v="71"/>
    <x v="11"/>
    <x v="5"/>
    <x v="72"/>
    <n v="17"/>
    <n v="6.2"/>
    <n v="44"/>
  </r>
  <r>
    <x v="72"/>
    <x v="0"/>
    <x v="6"/>
    <x v="72"/>
    <n v="15"/>
    <n v="6.1"/>
    <n v="71"/>
  </r>
  <r>
    <x v="73"/>
    <x v="1"/>
    <x v="6"/>
    <x v="72"/>
    <n v="11"/>
    <n v="6.1"/>
    <n v="55"/>
  </r>
  <r>
    <x v="74"/>
    <x v="2"/>
    <x v="6"/>
    <x v="72"/>
    <n v="21"/>
    <n v="6.1"/>
    <n v="68"/>
  </r>
  <r>
    <x v="75"/>
    <x v="3"/>
    <x v="6"/>
    <x v="72"/>
    <n v="16"/>
    <n v="6.8"/>
    <n v="14"/>
  </r>
  <r>
    <x v="76"/>
    <x v="4"/>
    <x v="6"/>
    <x v="72"/>
    <n v="18"/>
    <n v="6.8"/>
    <n v="43"/>
  </r>
  <r>
    <x v="77"/>
    <x v="5"/>
    <x v="6"/>
    <x v="72"/>
    <n v="16"/>
    <n v="6.3"/>
    <n v="13"/>
  </r>
  <r>
    <x v="78"/>
    <x v="6"/>
    <x v="6"/>
    <x v="72"/>
    <n v="23"/>
    <n v="5.6"/>
    <n v="28"/>
  </r>
  <r>
    <x v="79"/>
    <x v="7"/>
    <x v="6"/>
    <x v="72"/>
    <n v="25"/>
    <n v="5.4"/>
    <n v="32"/>
  </r>
  <r>
    <x v="80"/>
    <x v="8"/>
    <x v="6"/>
    <x v="72"/>
    <n v="18"/>
    <n v="5.3"/>
    <n v="31"/>
  </r>
  <r>
    <x v="81"/>
    <x v="9"/>
    <x v="6"/>
    <x v="72"/>
    <n v="23"/>
    <n v="4.9000000000000004"/>
    <n v="72"/>
  </r>
  <r>
    <x v="82"/>
    <x v="10"/>
    <x v="6"/>
    <x v="72"/>
    <n v="14"/>
    <n v="4.4000000000000004"/>
    <n v="77"/>
  </r>
  <r>
    <x v="83"/>
    <x v="11"/>
    <x v="6"/>
    <x v="72"/>
    <n v="15"/>
    <n v="3.4"/>
    <n v="40"/>
  </r>
  <r>
    <x v="84"/>
    <x v="0"/>
    <x v="7"/>
    <x v="72"/>
    <n v="14"/>
    <n v="3.4"/>
    <n v="49"/>
  </r>
  <r>
    <x v="85"/>
    <x v="1"/>
    <x v="7"/>
    <x v="72"/>
    <n v="13"/>
    <n v="3.2"/>
    <n v="77"/>
  </r>
  <r>
    <x v="86"/>
    <x v="2"/>
    <x v="7"/>
    <x v="72"/>
    <n v="25"/>
    <n v="3.1"/>
    <n v="47"/>
  </r>
  <r>
    <x v="87"/>
    <x v="3"/>
    <x v="7"/>
    <x v="72"/>
    <n v="17"/>
    <n v="3.4"/>
    <n v="26"/>
  </r>
  <r>
    <x v="88"/>
    <x v="4"/>
    <x v="7"/>
    <x v="72"/>
    <n v="24"/>
    <n v="4.0999999999999996"/>
    <n v="7"/>
  </r>
  <r>
    <x v="89"/>
    <x v="5"/>
    <x v="7"/>
    <x v="72"/>
    <n v="18"/>
    <n v="5.0999999999999996"/>
    <n v="20"/>
  </r>
  <r>
    <x v="90"/>
    <x v="6"/>
    <x v="7"/>
    <x v="72"/>
    <n v="29"/>
    <n v="5.4"/>
    <n v="16"/>
  </r>
  <r>
    <x v="91"/>
    <x v="7"/>
    <x v="7"/>
    <x v="72"/>
    <n v="21"/>
    <n v="5.7"/>
    <n v="10"/>
  </r>
  <r>
    <x v="92"/>
    <x v="8"/>
    <x v="7"/>
    <x v="72"/>
    <n v="17"/>
    <n v="5.9"/>
    <n v="29"/>
  </r>
  <r>
    <x v="93"/>
    <x v="9"/>
    <x v="7"/>
    <x v="72"/>
    <n v="16"/>
    <n v="5.2"/>
    <n v="45"/>
  </r>
  <r>
    <x v="94"/>
    <x v="10"/>
    <x v="7"/>
    <x v="72"/>
    <n v="12"/>
    <n v="4.8"/>
    <n v="29"/>
  </r>
  <r>
    <x v="95"/>
    <x v="11"/>
    <x v="7"/>
    <x v="72"/>
    <n v="21"/>
    <n v="4.8"/>
    <n v="42"/>
  </r>
  <r>
    <x v="96"/>
    <x v="0"/>
    <x v="8"/>
    <x v="72"/>
    <n v="13"/>
    <n v="4.8"/>
    <n v="52"/>
  </r>
  <r>
    <x v="97"/>
    <x v="1"/>
    <x v="8"/>
    <x v="72"/>
    <n v="16"/>
    <n v="4.2"/>
    <n v="12"/>
  </r>
  <r>
    <x v="98"/>
    <x v="2"/>
    <x v="8"/>
    <x v="72"/>
    <n v="25"/>
    <n v="3.7"/>
    <n v="33"/>
  </r>
  <r>
    <x v="99"/>
    <x v="3"/>
    <x v="8"/>
    <x v="72"/>
    <n v="29"/>
    <n v="3.7"/>
    <n v="39"/>
  </r>
  <r>
    <x v="100"/>
    <x v="4"/>
    <x v="8"/>
    <x v="72"/>
    <n v="22"/>
    <n v="3.8"/>
    <n v="52"/>
  </r>
  <r>
    <x v="101"/>
    <x v="5"/>
    <x v="8"/>
    <x v="72"/>
    <n v="32"/>
    <n v="4.2"/>
    <n v="32"/>
  </r>
  <r>
    <x v="102"/>
    <x v="6"/>
    <x v="8"/>
    <x v="72"/>
    <n v="30"/>
    <n v="4.7"/>
    <n v="19"/>
  </r>
  <r>
    <x v="103"/>
    <x v="7"/>
    <x v="8"/>
    <x v="72"/>
    <n v="33"/>
    <n v="4.0999999999999996"/>
    <n v="29"/>
  </r>
  <r>
    <x v="104"/>
    <x v="8"/>
    <x v="8"/>
    <x v="72"/>
    <n v="24"/>
    <n v="3.4"/>
    <n v="14"/>
  </r>
  <r>
    <x v="105"/>
    <x v="9"/>
    <x v="8"/>
    <x v="72"/>
    <n v="25"/>
    <n v="3.5"/>
    <n v="48"/>
  </r>
  <r>
    <x v="106"/>
    <x v="10"/>
    <x v="8"/>
    <x v="72"/>
    <n v="24"/>
    <n v="3"/>
    <n v="41"/>
  </r>
  <r>
    <x v="107"/>
    <x v="11"/>
    <x v="8"/>
    <x v="72"/>
    <n v="25"/>
    <n v="2.2999999999999998"/>
    <n v="59"/>
  </r>
  <r>
    <x v="108"/>
    <x v="0"/>
    <x v="9"/>
    <x v="72"/>
    <n v="13"/>
    <n v="2"/>
    <n v="53"/>
  </r>
  <r>
    <x v="109"/>
    <x v="1"/>
    <x v="9"/>
    <x v="72"/>
    <n v="18"/>
    <n v="2.2999999999999998"/>
    <n v="75"/>
  </r>
  <r>
    <x v="110"/>
    <x v="2"/>
    <x v="9"/>
    <x v="72"/>
    <n v="22"/>
    <n v="2"/>
    <n v="29"/>
  </r>
  <r>
    <x v="111"/>
    <x v="3"/>
    <x v="9"/>
    <x v="72"/>
    <n v="25"/>
    <n v="2.1"/>
    <n v="27"/>
  </r>
  <r>
    <x v="112"/>
    <x v="4"/>
    <x v="9"/>
    <x v="72"/>
    <n v="39"/>
    <n v="2.4"/>
    <n v="14"/>
  </r>
  <r>
    <x v="113"/>
    <x v="5"/>
    <x v="9"/>
    <x v="72"/>
    <n v="31"/>
    <n v="2.2999999999999998"/>
    <n v="18"/>
  </r>
  <r>
    <x v="114"/>
    <x v="6"/>
    <x v="9"/>
    <x v="72"/>
    <n v="29"/>
    <n v="2.8"/>
    <n v="13"/>
  </r>
  <r>
    <x v="115"/>
    <x v="7"/>
    <x v="9"/>
    <x v="72"/>
    <n v="33"/>
    <n v="2.6"/>
    <n v="12"/>
  </r>
  <r>
    <x v="116"/>
    <x v="8"/>
    <x v="9"/>
    <x v="72"/>
    <n v="27"/>
    <n v="2.6"/>
    <n v="15"/>
  </r>
  <r>
    <x v="117"/>
    <x v="9"/>
    <x v="9"/>
    <x v="72"/>
    <n v="26"/>
    <n v="2"/>
    <n v="11"/>
  </r>
  <r>
    <x v="118"/>
    <x v="10"/>
    <x v="9"/>
    <x v="72"/>
    <n v="22"/>
    <n v="1.7"/>
    <n v="20"/>
  </r>
  <r>
    <x v="119"/>
    <x v="11"/>
    <x v="9"/>
    <x v="72"/>
    <n v="18"/>
    <n v="1.6"/>
    <n v="38"/>
  </r>
  <r>
    <x v="120"/>
    <x v="0"/>
    <x v="10"/>
    <x v="72"/>
    <n v="11"/>
    <n v="1.7"/>
    <n v="16"/>
  </r>
  <r>
    <x v="121"/>
    <x v="1"/>
    <x v="10"/>
    <x v="72"/>
    <n v="19"/>
    <n v="1.3"/>
    <n v="35"/>
  </r>
  <r>
    <x v="122"/>
    <x v="2"/>
    <x v="10"/>
    <x v="72"/>
    <n v="24"/>
    <n v="1.2"/>
    <n v="15"/>
  </r>
  <r>
    <x v="123"/>
    <x v="3"/>
    <x v="10"/>
    <x v="72"/>
    <n v="24"/>
    <n v="1.4"/>
    <n v="9"/>
  </r>
  <r>
    <x v="124"/>
    <x v="4"/>
    <x v="10"/>
    <x v="72"/>
    <n v="29"/>
    <n v="1.9"/>
    <n v="8"/>
  </r>
  <r>
    <x v="125"/>
    <x v="5"/>
    <x v="10"/>
    <x v="72"/>
    <n v="34"/>
    <n v="1.9"/>
    <n v="7"/>
  </r>
  <r>
    <x v="126"/>
    <x v="6"/>
    <x v="10"/>
    <x v="72"/>
    <n v="21"/>
    <n v="2.1"/>
    <n v="5"/>
  </r>
  <r>
    <x v="127"/>
    <x v="7"/>
    <x v="10"/>
    <x v="72"/>
    <n v="22"/>
    <n v="3.3"/>
    <n v="8"/>
  </r>
  <r>
    <x v="128"/>
    <x v="8"/>
    <x v="10"/>
    <x v="72"/>
    <n v="28"/>
    <n v="3"/>
    <n v="9"/>
  </r>
  <r>
    <x v="129"/>
    <x v="9"/>
    <x v="10"/>
    <x v="72"/>
    <n v="24"/>
    <n v="2.6"/>
    <n v="16"/>
  </r>
  <r>
    <x v="130"/>
    <x v="10"/>
    <x v="10"/>
    <x v="72"/>
    <n v="32"/>
    <n v="2.4"/>
    <n v="24"/>
  </r>
  <r>
    <x v="131"/>
    <x v="11"/>
    <x v="10"/>
    <x v="72"/>
    <n v="29"/>
    <n v="1.7"/>
    <n v="47"/>
  </r>
  <r>
    <x v="132"/>
    <x v="0"/>
    <x v="11"/>
    <x v="72"/>
    <n v="26"/>
    <n v="1.5"/>
    <n v="35"/>
  </r>
  <r>
    <x v="133"/>
    <x v="1"/>
    <x v="11"/>
    <x v="72"/>
    <n v="16"/>
    <n v="1"/>
    <n v="41"/>
  </r>
  <r>
    <x v="134"/>
    <x v="2"/>
    <x v="11"/>
    <x v="72"/>
    <n v="30"/>
    <n v="1"/>
    <n v="24"/>
  </r>
  <r>
    <x v="135"/>
    <x v="3"/>
    <x v="11"/>
    <x v="72"/>
    <n v="24"/>
    <n v="1.7"/>
    <n v="10"/>
  </r>
  <r>
    <x v="136"/>
    <x v="4"/>
    <x v="11"/>
    <x v="72"/>
    <n v="35"/>
    <n v="1.7"/>
    <n v="6"/>
  </r>
  <r>
    <x v="137"/>
    <x v="5"/>
    <x v="11"/>
    <x v="72"/>
    <n v="34"/>
    <n v="1.9"/>
    <n v="6"/>
  </r>
  <r>
    <x v="138"/>
    <x v="6"/>
    <x v="11"/>
    <x v="72"/>
    <n v="27"/>
    <n v="2.6"/>
    <n v="11"/>
  </r>
  <r>
    <x v="139"/>
    <x v="7"/>
    <x v="11"/>
    <x v="72"/>
    <n v="23"/>
    <n v="2.9"/>
    <n v="10"/>
  </r>
  <r>
    <x v="140"/>
    <x v="8"/>
    <x v="11"/>
    <x v="72"/>
    <n v="39"/>
    <n v="2.7"/>
    <n v="12"/>
  </r>
  <r>
    <x v="141"/>
    <x v="9"/>
    <x v="11"/>
    <x v="72"/>
    <n v="32"/>
    <n v="2.1"/>
    <n v="42"/>
  </r>
  <r>
    <x v="142"/>
    <x v="10"/>
    <x v="11"/>
    <x v="72"/>
    <n v="35"/>
    <n v="1.8"/>
    <n v="33"/>
  </r>
  <r>
    <x v="143"/>
    <x v="11"/>
    <x v="11"/>
    <x v="72"/>
    <n v="22"/>
    <n v="1.7"/>
    <n v="30"/>
  </r>
  <r>
    <x v="144"/>
    <x v="0"/>
    <x v="12"/>
    <x v="72"/>
    <n v="14"/>
    <n v="1.1000000000000001"/>
    <n v="52"/>
  </r>
  <r>
    <x v="145"/>
    <x v="1"/>
    <x v="12"/>
    <x v="72"/>
    <n v="36"/>
    <n v="0.8"/>
    <n v="14"/>
  </r>
  <r>
    <x v="146"/>
    <x v="2"/>
    <x v="12"/>
    <x v="72"/>
    <n v="28"/>
    <n v="0.8"/>
    <n v="13"/>
  </r>
  <r>
    <x v="147"/>
    <x v="3"/>
    <x v="12"/>
    <x v="72"/>
    <n v="21"/>
    <n v="0.8"/>
    <n v="12"/>
  </r>
  <r>
    <x v="148"/>
    <x v="4"/>
    <x v="12"/>
    <x v="72"/>
    <n v="28"/>
    <n v="1.5"/>
    <n v="6"/>
  </r>
  <r>
    <x v="149"/>
    <x v="5"/>
    <x v="12"/>
    <x v="72"/>
    <n v="26"/>
    <n v="1.4"/>
    <n v="9"/>
  </r>
  <r>
    <x v="150"/>
    <x v="6"/>
    <x v="12"/>
    <x v="72"/>
    <n v="37"/>
    <n v="1.5"/>
    <n v="7"/>
  </r>
  <r>
    <x v="151"/>
    <x v="7"/>
    <x v="12"/>
    <x v="72"/>
    <n v="35"/>
    <n v="2"/>
    <n v="7"/>
  </r>
  <r>
    <x v="152"/>
    <x v="8"/>
    <x v="12"/>
    <x v="72"/>
    <n v="21"/>
    <n v="2.2999999999999998"/>
    <n v="12"/>
  </r>
  <r>
    <x v="153"/>
    <x v="9"/>
    <x v="12"/>
    <x v="72"/>
    <n v="25"/>
    <n v="2"/>
    <n v="18"/>
  </r>
  <r>
    <x v="154"/>
    <x v="10"/>
    <x v="12"/>
    <x v="72"/>
    <n v="30"/>
    <n v="1.8"/>
    <n v="29"/>
  </r>
  <r>
    <x v="155"/>
    <x v="11"/>
    <x v="12"/>
    <x v="72"/>
    <n v="15"/>
    <n v="1.4"/>
    <n v="22"/>
  </r>
  <r>
    <x v="156"/>
    <x v="0"/>
    <x v="13"/>
    <x v="72"/>
    <n v="14"/>
    <n v="1"/>
    <n v="12"/>
  </r>
  <r>
    <x v="157"/>
    <x v="1"/>
    <x v="13"/>
    <x v="72"/>
    <n v="24"/>
    <n v="1"/>
    <n v="20"/>
  </r>
  <r>
    <x v="158"/>
    <x v="2"/>
    <x v="13"/>
    <x v="72"/>
    <n v="23"/>
    <n v="1.2"/>
    <n v="19"/>
  </r>
  <r>
    <x v="159"/>
    <x v="3"/>
    <x v="13"/>
    <x v="72"/>
    <n v="23"/>
    <n v="1.1000000000000001"/>
    <n v="8"/>
  </r>
  <r>
    <x v="166"/>
    <x v="4"/>
    <x v="13"/>
    <x v="72"/>
    <n v="26"/>
    <n v="1.8"/>
    <n v="5"/>
  </r>
  <r>
    <x v="161"/>
    <x v="5"/>
    <x v="13"/>
    <x v="72"/>
    <n v="31"/>
    <n v="1.3"/>
    <n v="5"/>
  </r>
  <r>
    <x v="162"/>
    <x v="6"/>
    <x v="13"/>
    <x v="72"/>
    <n v="34"/>
    <n v="1.7"/>
    <n v="9"/>
  </r>
  <r>
    <x v="163"/>
    <x v="7"/>
    <x v="13"/>
    <x v="72"/>
    <n v="20"/>
    <n v="2.2000000000000002"/>
    <n v="12"/>
  </r>
  <r>
    <x v="167"/>
    <x v="8"/>
    <x v="13"/>
    <x v="72"/>
    <n v="18"/>
    <n v="2.2000000000000002"/>
    <n v="17"/>
  </r>
  <r>
    <x v="168"/>
    <x v="9"/>
    <x v="13"/>
    <x v="72"/>
    <n v="23"/>
    <n v="2.1"/>
    <n v="19"/>
  </r>
  <r>
    <x v="0"/>
    <x v="0"/>
    <x v="0"/>
    <x v="73"/>
    <n v="0"/>
    <n v="2.2999999999999998"/>
    <m/>
  </r>
  <r>
    <x v="1"/>
    <x v="1"/>
    <x v="0"/>
    <x v="73"/>
    <n v="2"/>
    <n v="2.7"/>
    <n v="92"/>
  </r>
  <r>
    <x v="2"/>
    <x v="2"/>
    <x v="0"/>
    <x v="73"/>
    <n v="3"/>
    <n v="1.9"/>
    <n v="30"/>
  </r>
  <r>
    <x v="3"/>
    <x v="3"/>
    <x v="0"/>
    <x v="73"/>
    <n v="3"/>
    <n v="3.7"/>
    <n v="36"/>
  </r>
  <r>
    <x v="4"/>
    <x v="4"/>
    <x v="0"/>
    <x v="73"/>
    <n v="3"/>
    <n v="3.8"/>
    <n v="47"/>
  </r>
  <r>
    <x v="5"/>
    <x v="5"/>
    <x v="0"/>
    <x v="73"/>
    <n v="2"/>
    <n v="5"/>
    <n v="42"/>
  </r>
  <r>
    <x v="6"/>
    <x v="6"/>
    <x v="0"/>
    <x v="73"/>
    <n v="2"/>
    <n v="6.4"/>
    <n v="31"/>
  </r>
  <r>
    <x v="7"/>
    <x v="7"/>
    <x v="0"/>
    <x v="73"/>
    <n v="4"/>
    <n v="5"/>
    <n v="41"/>
  </r>
  <r>
    <x v="8"/>
    <x v="8"/>
    <x v="0"/>
    <x v="73"/>
    <n v="2"/>
    <n v="4.7"/>
    <n v="38"/>
  </r>
  <r>
    <x v="9"/>
    <x v="9"/>
    <x v="0"/>
    <x v="73"/>
    <n v="2"/>
    <n v="5.7"/>
    <n v="74"/>
  </r>
  <r>
    <x v="10"/>
    <x v="10"/>
    <x v="0"/>
    <x v="73"/>
    <n v="2"/>
    <n v="5.5"/>
    <n v="61"/>
  </r>
  <r>
    <x v="11"/>
    <x v="11"/>
    <x v="0"/>
    <x v="73"/>
    <n v="0"/>
    <n v="4.9000000000000004"/>
    <m/>
  </r>
  <r>
    <x v="12"/>
    <x v="0"/>
    <x v="1"/>
    <x v="73"/>
    <n v="1"/>
    <n v="5.0999999999999996"/>
    <n v="24"/>
  </r>
  <r>
    <x v="13"/>
    <x v="1"/>
    <x v="1"/>
    <x v="73"/>
    <n v="1"/>
    <n v="5.7"/>
    <n v="115"/>
  </r>
  <r>
    <x v="14"/>
    <x v="2"/>
    <x v="1"/>
    <x v="73"/>
    <n v="1"/>
    <n v="10.6"/>
    <n v="553"/>
  </r>
  <r>
    <x v="15"/>
    <x v="3"/>
    <x v="1"/>
    <x v="73"/>
    <n v="2"/>
    <n v="9.5"/>
    <n v="90"/>
  </r>
  <r>
    <x v="16"/>
    <x v="4"/>
    <x v="1"/>
    <x v="73"/>
    <n v="1"/>
    <n v="9.5"/>
    <n v="4"/>
  </r>
  <r>
    <x v="17"/>
    <x v="5"/>
    <x v="1"/>
    <x v="73"/>
    <n v="3"/>
    <n v="10.5"/>
    <n v="44"/>
  </r>
  <r>
    <x v="18"/>
    <x v="6"/>
    <x v="1"/>
    <x v="73"/>
    <n v="2"/>
    <n v="10"/>
    <n v="161"/>
  </r>
  <r>
    <x v="19"/>
    <x v="7"/>
    <x v="1"/>
    <x v="73"/>
    <n v="4"/>
    <n v="12.1"/>
    <n v="144"/>
  </r>
  <r>
    <x v="20"/>
    <x v="8"/>
    <x v="1"/>
    <x v="73"/>
    <n v="2"/>
    <n v="11.1"/>
    <n v="75"/>
  </r>
  <r>
    <x v="21"/>
    <x v="9"/>
    <x v="1"/>
    <x v="73"/>
    <n v="1"/>
    <n v="10"/>
    <n v="257"/>
  </r>
  <r>
    <x v="22"/>
    <x v="10"/>
    <x v="1"/>
    <x v="73"/>
    <n v="1"/>
    <n v="10.5"/>
    <n v="145"/>
  </r>
  <r>
    <x v="23"/>
    <x v="11"/>
    <x v="1"/>
    <x v="73"/>
    <n v="2"/>
    <n v="8.4"/>
    <n v="84"/>
  </r>
  <r>
    <x v="24"/>
    <x v="0"/>
    <x v="2"/>
    <x v="73"/>
    <n v="0"/>
    <n v="11.1"/>
    <m/>
  </r>
  <r>
    <x v="25"/>
    <x v="1"/>
    <x v="2"/>
    <x v="73"/>
    <n v="0"/>
    <n v="12.7"/>
    <m/>
  </r>
  <r>
    <x v="26"/>
    <x v="2"/>
    <x v="2"/>
    <x v="73"/>
    <n v="3"/>
    <n v="11.5"/>
    <n v="152"/>
  </r>
  <r>
    <x v="27"/>
    <x v="3"/>
    <x v="2"/>
    <x v="73"/>
    <n v="0"/>
    <n v="16.5"/>
    <m/>
  </r>
  <r>
    <x v="28"/>
    <x v="4"/>
    <x v="2"/>
    <x v="73"/>
    <n v="2"/>
    <n v="20.7"/>
    <n v="64"/>
  </r>
  <r>
    <x v="29"/>
    <x v="5"/>
    <x v="2"/>
    <x v="73"/>
    <n v="3"/>
    <n v="16.2"/>
    <n v="55"/>
  </r>
  <r>
    <x v="30"/>
    <x v="6"/>
    <x v="2"/>
    <x v="73"/>
    <n v="3"/>
    <n v="15.7"/>
    <n v="64"/>
  </r>
  <r>
    <x v="31"/>
    <x v="7"/>
    <x v="2"/>
    <x v="73"/>
    <n v="3"/>
    <n v="15.7"/>
    <n v="32"/>
  </r>
  <r>
    <x v="32"/>
    <x v="8"/>
    <x v="2"/>
    <x v="73"/>
    <n v="1"/>
    <n v="16"/>
    <n v="32"/>
  </r>
  <r>
    <x v="33"/>
    <x v="9"/>
    <x v="2"/>
    <x v="73"/>
    <n v="1"/>
    <n v="16.5"/>
    <n v="17"/>
  </r>
  <r>
    <x v="34"/>
    <x v="10"/>
    <x v="2"/>
    <x v="73"/>
    <n v="3"/>
    <n v="13.5"/>
    <n v="59"/>
  </r>
  <r>
    <x v="35"/>
    <x v="11"/>
    <x v="2"/>
    <x v="73"/>
    <n v="1"/>
    <n v="11"/>
    <n v="261"/>
  </r>
  <r>
    <x v="36"/>
    <x v="0"/>
    <x v="3"/>
    <x v="73"/>
    <n v="1"/>
    <n v="9.1999999999999993"/>
    <n v="85"/>
  </r>
  <r>
    <x v="37"/>
    <x v="1"/>
    <x v="3"/>
    <x v="73"/>
    <n v="3"/>
    <n v="9.6999999999999993"/>
    <n v="237"/>
  </r>
  <r>
    <x v="38"/>
    <x v="2"/>
    <x v="3"/>
    <x v="73"/>
    <n v="3"/>
    <n v="9.6"/>
    <n v="35"/>
  </r>
  <r>
    <x v="39"/>
    <x v="3"/>
    <x v="3"/>
    <x v="73"/>
    <n v="1"/>
    <n v="9.6"/>
    <n v="316"/>
  </r>
  <r>
    <x v="40"/>
    <x v="4"/>
    <x v="3"/>
    <x v="73"/>
    <n v="1"/>
    <n v="7.6"/>
    <n v="164"/>
  </r>
  <r>
    <x v="41"/>
    <x v="5"/>
    <x v="3"/>
    <x v="73"/>
    <n v="3"/>
    <n v="8.6999999999999993"/>
    <n v="33"/>
  </r>
  <r>
    <x v="42"/>
    <x v="6"/>
    <x v="3"/>
    <x v="73"/>
    <n v="3"/>
    <n v="10"/>
    <n v="68"/>
  </r>
  <r>
    <x v="43"/>
    <x v="7"/>
    <x v="3"/>
    <x v="73"/>
    <n v="2"/>
    <n v="11.4"/>
    <n v="104"/>
  </r>
  <r>
    <x v="44"/>
    <x v="8"/>
    <x v="3"/>
    <x v="73"/>
    <n v="0"/>
    <n v="10.4"/>
    <m/>
  </r>
  <r>
    <x v="45"/>
    <x v="9"/>
    <x v="3"/>
    <x v="73"/>
    <n v="0"/>
    <n v="10.4"/>
    <m/>
  </r>
  <r>
    <x v="46"/>
    <x v="10"/>
    <x v="3"/>
    <x v="73"/>
    <n v="1"/>
    <n v="10.8"/>
    <n v="170"/>
  </r>
  <r>
    <x v="47"/>
    <x v="11"/>
    <x v="3"/>
    <x v="73"/>
    <n v="0"/>
    <n v="10.4"/>
    <m/>
  </r>
  <r>
    <x v="48"/>
    <x v="0"/>
    <x v="4"/>
    <x v="73"/>
    <n v="3"/>
    <n v="11.7"/>
    <n v="23"/>
  </r>
  <r>
    <x v="49"/>
    <x v="1"/>
    <x v="4"/>
    <x v="73"/>
    <n v="0"/>
    <n v="12.8"/>
    <m/>
  </r>
  <r>
    <x v="50"/>
    <x v="2"/>
    <x v="4"/>
    <x v="73"/>
    <n v="2"/>
    <n v="16"/>
    <n v="53"/>
  </r>
  <r>
    <x v="51"/>
    <x v="3"/>
    <x v="4"/>
    <x v="73"/>
    <n v="2"/>
    <n v="14.2"/>
    <n v="95"/>
  </r>
  <r>
    <x v="52"/>
    <x v="4"/>
    <x v="4"/>
    <x v="73"/>
    <n v="0"/>
    <n v="15"/>
    <m/>
  </r>
  <r>
    <x v="53"/>
    <x v="5"/>
    <x v="4"/>
    <x v="73"/>
    <n v="4"/>
    <n v="15.9"/>
    <n v="86"/>
  </r>
  <r>
    <x v="54"/>
    <x v="6"/>
    <x v="4"/>
    <x v="73"/>
    <n v="2"/>
    <n v="15.5"/>
    <n v="58"/>
  </r>
  <r>
    <x v="55"/>
    <x v="7"/>
    <x v="4"/>
    <x v="73"/>
    <n v="0"/>
    <n v="14.8"/>
    <m/>
  </r>
  <r>
    <x v="56"/>
    <x v="8"/>
    <x v="4"/>
    <x v="73"/>
    <n v="2"/>
    <n v="13.2"/>
    <n v="111"/>
  </r>
  <r>
    <x v="57"/>
    <x v="9"/>
    <x v="4"/>
    <x v="73"/>
    <n v="0"/>
    <n v="12"/>
    <m/>
  </r>
  <r>
    <x v="58"/>
    <x v="10"/>
    <x v="4"/>
    <x v="73"/>
    <n v="0"/>
    <n v="12.7"/>
    <m/>
  </r>
  <r>
    <x v="59"/>
    <x v="11"/>
    <x v="4"/>
    <x v="73"/>
    <n v="1"/>
    <n v="11.8"/>
    <n v="252"/>
  </r>
  <r>
    <x v="60"/>
    <x v="0"/>
    <x v="5"/>
    <x v="73"/>
    <n v="1"/>
    <n v="8.5"/>
    <n v="9"/>
  </r>
  <r>
    <x v="61"/>
    <x v="1"/>
    <x v="5"/>
    <x v="73"/>
    <n v="3"/>
    <n v="8.1"/>
    <n v="32"/>
  </r>
  <r>
    <x v="62"/>
    <x v="2"/>
    <x v="5"/>
    <x v="73"/>
    <n v="1"/>
    <n v="9.5"/>
    <n v="6"/>
  </r>
  <r>
    <x v="63"/>
    <x v="3"/>
    <x v="5"/>
    <x v="73"/>
    <n v="2"/>
    <n v="12"/>
    <n v="63"/>
  </r>
  <r>
    <x v="64"/>
    <x v="4"/>
    <x v="5"/>
    <x v="73"/>
    <n v="1"/>
    <n v="12.9"/>
    <n v="119"/>
  </r>
  <r>
    <x v="65"/>
    <x v="5"/>
    <x v="5"/>
    <x v="73"/>
    <n v="1"/>
    <n v="12.6"/>
    <n v="3"/>
  </r>
  <r>
    <x v="66"/>
    <x v="6"/>
    <x v="5"/>
    <x v="73"/>
    <n v="3"/>
    <n v="14.4"/>
    <n v="61"/>
  </r>
  <r>
    <x v="67"/>
    <x v="7"/>
    <x v="5"/>
    <x v="73"/>
    <n v="1"/>
    <n v="16"/>
    <n v="126"/>
  </r>
  <r>
    <x v="68"/>
    <x v="8"/>
    <x v="5"/>
    <x v="73"/>
    <n v="0"/>
    <n v="15"/>
    <m/>
  </r>
  <r>
    <x v="69"/>
    <x v="9"/>
    <x v="5"/>
    <x v="73"/>
    <n v="2"/>
    <n v="17.5"/>
    <n v="62"/>
  </r>
  <r>
    <x v="70"/>
    <x v="10"/>
    <x v="5"/>
    <x v="73"/>
    <n v="1"/>
    <n v="14.7"/>
    <n v="112"/>
  </r>
  <r>
    <x v="71"/>
    <x v="11"/>
    <x v="5"/>
    <x v="73"/>
    <n v="2"/>
    <n v="11.7"/>
    <n v="229"/>
  </r>
  <r>
    <x v="72"/>
    <x v="0"/>
    <x v="6"/>
    <x v="73"/>
    <n v="1"/>
    <n v="10.6"/>
    <n v="63"/>
  </r>
  <r>
    <x v="73"/>
    <x v="1"/>
    <x v="6"/>
    <x v="73"/>
    <n v="0"/>
    <n v="11.6"/>
    <m/>
  </r>
  <r>
    <x v="74"/>
    <x v="2"/>
    <x v="6"/>
    <x v="73"/>
    <n v="2"/>
    <n v="10.7"/>
    <n v="203"/>
  </r>
  <r>
    <x v="75"/>
    <x v="3"/>
    <x v="6"/>
    <x v="73"/>
    <n v="1"/>
    <n v="10"/>
    <n v="13"/>
  </r>
  <r>
    <x v="76"/>
    <x v="4"/>
    <x v="6"/>
    <x v="73"/>
    <n v="2"/>
    <n v="7.1"/>
    <n v="61"/>
  </r>
  <r>
    <x v="77"/>
    <x v="5"/>
    <x v="6"/>
    <x v="73"/>
    <n v="2"/>
    <n v="7.5"/>
    <n v="17"/>
  </r>
  <r>
    <x v="78"/>
    <x v="6"/>
    <x v="6"/>
    <x v="73"/>
    <n v="2"/>
    <n v="8.6"/>
    <n v="373"/>
  </r>
  <r>
    <x v="79"/>
    <x v="7"/>
    <x v="6"/>
    <x v="73"/>
    <n v="2"/>
    <n v="7.7"/>
    <n v="6"/>
  </r>
  <r>
    <x v="80"/>
    <x v="8"/>
    <x v="6"/>
    <x v="73"/>
    <n v="1"/>
    <n v="8"/>
    <n v="14"/>
  </r>
  <r>
    <x v="81"/>
    <x v="9"/>
    <x v="6"/>
    <x v="73"/>
    <n v="3"/>
    <n v="10"/>
    <n v="81"/>
  </r>
  <r>
    <x v="82"/>
    <x v="10"/>
    <x v="6"/>
    <x v="73"/>
    <n v="2"/>
    <n v="9"/>
    <n v="36"/>
  </r>
  <r>
    <x v="83"/>
    <x v="11"/>
    <x v="6"/>
    <x v="73"/>
    <n v="2"/>
    <n v="9.4"/>
    <n v="29"/>
  </r>
  <r>
    <x v="84"/>
    <x v="0"/>
    <x v="7"/>
    <x v="73"/>
    <n v="1"/>
    <n v="6.4"/>
    <n v="85"/>
  </r>
  <r>
    <x v="85"/>
    <x v="1"/>
    <x v="7"/>
    <x v="73"/>
    <n v="2"/>
    <n v="6.4"/>
    <n v="62"/>
  </r>
  <r>
    <x v="86"/>
    <x v="2"/>
    <x v="7"/>
    <x v="73"/>
    <n v="1"/>
    <n v="10.5"/>
    <n v="93"/>
  </r>
  <r>
    <x v="87"/>
    <x v="3"/>
    <x v="7"/>
    <x v="73"/>
    <n v="4"/>
    <n v="9.1999999999999993"/>
    <n v="67"/>
  </r>
  <r>
    <x v="88"/>
    <x v="4"/>
    <x v="7"/>
    <x v="73"/>
    <n v="2"/>
    <n v="11"/>
    <n v="31"/>
  </r>
  <r>
    <x v="89"/>
    <x v="5"/>
    <x v="7"/>
    <x v="73"/>
    <n v="3"/>
    <n v="8.6"/>
    <n v="6"/>
  </r>
  <r>
    <x v="90"/>
    <x v="6"/>
    <x v="7"/>
    <x v="73"/>
    <n v="5"/>
    <n v="10.6"/>
    <n v="16"/>
  </r>
  <r>
    <x v="91"/>
    <x v="7"/>
    <x v="7"/>
    <x v="73"/>
    <n v="3"/>
    <n v="10.6"/>
    <n v="181"/>
  </r>
  <r>
    <x v="92"/>
    <x v="8"/>
    <x v="7"/>
    <x v="73"/>
    <n v="1"/>
    <n v="8.1"/>
    <n v="137"/>
  </r>
  <r>
    <x v="93"/>
    <x v="9"/>
    <x v="7"/>
    <x v="73"/>
    <n v="3"/>
    <n v="8.1999999999999993"/>
    <n v="167"/>
  </r>
  <r>
    <x v="94"/>
    <x v="10"/>
    <x v="7"/>
    <x v="73"/>
    <n v="3"/>
    <n v="8.9"/>
    <n v="26"/>
  </r>
  <r>
    <x v="95"/>
    <x v="11"/>
    <x v="7"/>
    <x v="73"/>
    <n v="3"/>
    <n v="6"/>
    <n v="97"/>
  </r>
  <r>
    <x v="96"/>
    <x v="0"/>
    <x v="8"/>
    <x v="73"/>
    <n v="1"/>
    <n v="5"/>
    <n v="192"/>
  </r>
  <r>
    <x v="97"/>
    <x v="1"/>
    <x v="8"/>
    <x v="73"/>
    <n v="4"/>
    <n v="4"/>
    <n v="100"/>
  </r>
  <r>
    <x v="98"/>
    <x v="2"/>
    <x v="8"/>
    <x v="73"/>
    <n v="2"/>
    <n v="4.2"/>
    <n v="157"/>
  </r>
  <r>
    <x v="99"/>
    <x v="3"/>
    <x v="8"/>
    <x v="73"/>
    <n v="3"/>
    <n v="5.0999999999999996"/>
    <n v="14"/>
  </r>
  <r>
    <x v="100"/>
    <x v="4"/>
    <x v="8"/>
    <x v="73"/>
    <n v="3"/>
    <n v="6.5"/>
    <n v="78"/>
  </r>
  <r>
    <x v="101"/>
    <x v="5"/>
    <x v="8"/>
    <x v="73"/>
    <n v="3"/>
    <n v="6.8"/>
    <n v="80"/>
  </r>
  <r>
    <x v="102"/>
    <x v="6"/>
    <x v="8"/>
    <x v="73"/>
    <n v="3"/>
    <n v="7.4"/>
    <n v="10"/>
  </r>
  <r>
    <x v="103"/>
    <x v="7"/>
    <x v="8"/>
    <x v="73"/>
    <n v="2"/>
    <n v="4"/>
    <n v="32"/>
  </r>
  <r>
    <x v="104"/>
    <x v="8"/>
    <x v="8"/>
    <x v="73"/>
    <n v="4"/>
    <n v="5.6"/>
    <n v="51"/>
  </r>
  <r>
    <x v="105"/>
    <x v="9"/>
    <x v="8"/>
    <x v="73"/>
    <n v="5"/>
    <n v="4.0999999999999996"/>
    <n v="23"/>
  </r>
  <r>
    <x v="106"/>
    <x v="10"/>
    <x v="8"/>
    <x v="73"/>
    <n v="2"/>
    <n v="5"/>
    <n v="30"/>
  </r>
  <r>
    <x v="107"/>
    <x v="11"/>
    <x v="8"/>
    <x v="73"/>
    <n v="0"/>
    <n v="4.5999999999999996"/>
    <m/>
  </r>
  <r>
    <x v="108"/>
    <x v="0"/>
    <x v="9"/>
    <x v="73"/>
    <n v="2"/>
    <n v="6.4"/>
    <n v="8"/>
  </r>
  <r>
    <x v="109"/>
    <x v="1"/>
    <x v="9"/>
    <x v="73"/>
    <n v="0"/>
    <n v="4"/>
    <m/>
  </r>
  <r>
    <x v="110"/>
    <x v="2"/>
    <x v="9"/>
    <x v="73"/>
    <n v="4"/>
    <n v="4.8"/>
    <n v="136"/>
  </r>
  <r>
    <x v="111"/>
    <x v="3"/>
    <x v="9"/>
    <x v="73"/>
    <n v="5"/>
    <n v="4.9000000000000004"/>
    <n v="7"/>
  </r>
  <r>
    <x v="112"/>
    <x v="4"/>
    <x v="9"/>
    <x v="73"/>
    <n v="2"/>
    <n v="5.5"/>
    <n v="255"/>
  </r>
  <r>
    <x v="113"/>
    <x v="5"/>
    <x v="9"/>
    <x v="73"/>
    <n v="3"/>
    <n v="6.5"/>
    <n v="7"/>
  </r>
  <r>
    <x v="114"/>
    <x v="6"/>
    <x v="9"/>
    <x v="73"/>
    <n v="7"/>
    <n v="5.5"/>
    <n v="28"/>
  </r>
  <r>
    <x v="115"/>
    <x v="7"/>
    <x v="9"/>
    <x v="73"/>
    <n v="5"/>
    <n v="6.9"/>
    <n v="53"/>
  </r>
  <r>
    <x v="116"/>
    <x v="8"/>
    <x v="9"/>
    <x v="73"/>
    <n v="4"/>
    <n v="5.7"/>
    <n v="19"/>
  </r>
  <r>
    <x v="117"/>
    <x v="9"/>
    <x v="9"/>
    <x v="73"/>
    <n v="3"/>
    <n v="5.7"/>
    <n v="11"/>
  </r>
  <r>
    <x v="118"/>
    <x v="10"/>
    <x v="9"/>
    <x v="73"/>
    <n v="2"/>
    <n v="3.2"/>
    <n v="9"/>
  </r>
  <r>
    <x v="119"/>
    <x v="11"/>
    <x v="9"/>
    <x v="73"/>
    <n v="4"/>
    <n v="2.2999999999999998"/>
    <n v="94"/>
  </r>
  <r>
    <x v="120"/>
    <x v="0"/>
    <x v="10"/>
    <x v="73"/>
    <n v="2"/>
    <n v="1.4"/>
    <n v="64"/>
  </r>
  <r>
    <x v="121"/>
    <x v="1"/>
    <x v="10"/>
    <x v="73"/>
    <n v="3"/>
    <n v="1.5"/>
    <n v="25"/>
  </r>
  <r>
    <x v="122"/>
    <x v="2"/>
    <x v="10"/>
    <x v="73"/>
    <n v="2"/>
    <n v="2.1"/>
    <n v="173"/>
  </r>
  <r>
    <x v="123"/>
    <x v="3"/>
    <x v="10"/>
    <x v="73"/>
    <n v="5"/>
    <n v="3"/>
    <n v="4"/>
  </r>
  <r>
    <x v="124"/>
    <x v="4"/>
    <x v="10"/>
    <x v="73"/>
    <n v="1"/>
    <n v="3.1"/>
    <n v="0"/>
  </r>
  <r>
    <x v="125"/>
    <x v="5"/>
    <x v="10"/>
    <x v="73"/>
    <n v="5"/>
    <n v="3.9"/>
    <n v="7"/>
  </r>
  <r>
    <x v="126"/>
    <x v="6"/>
    <x v="10"/>
    <x v="73"/>
    <n v="3"/>
    <n v="4.0999999999999996"/>
    <n v="18"/>
  </r>
  <r>
    <x v="127"/>
    <x v="7"/>
    <x v="10"/>
    <x v="73"/>
    <n v="2"/>
    <n v="4.3"/>
    <n v="44"/>
  </r>
  <r>
    <x v="128"/>
    <x v="8"/>
    <x v="10"/>
    <x v="73"/>
    <n v="3"/>
    <n v="5.0999999999999996"/>
    <n v="20"/>
  </r>
  <r>
    <x v="129"/>
    <x v="9"/>
    <x v="10"/>
    <x v="73"/>
    <n v="1"/>
    <n v="3.6"/>
    <n v="38"/>
  </r>
  <r>
    <x v="130"/>
    <x v="10"/>
    <x v="10"/>
    <x v="73"/>
    <n v="1"/>
    <n v="3.5"/>
    <n v="42"/>
  </r>
  <r>
    <x v="131"/>
    <x v="11"/>
    <x v="10"/>
    <x v="73"/>
    <n v="3"/>
    <n v="2.2999999999999998"/>
    <n v="20"/>
  </r>
  <r>
    <x v="132"/>
    <x v="0"/>
    <x v="11"/>
    <x v="73"/>
    <n v="2"/>
    <n v="2.4"/>
    <n v="21"/>
  </r>
  <r>
    <x v="133"/>
    <x v="1"/>
    <x v="11"/>
    <x v="73"/>
    <n v="1"/>
    <n v="2"/>
    <n v="13"/>
  </r>
  <r>
    <x v="134"/>
    <x v="2"/>
    <x v="11"/>
    <x v="73"/>
    <n v="1"/>
    <n v="1.2"/>
    <n v="7"/>
  </r>
  <r>
    <x v="135"/>
    <x v="3"/>
    <x v="11"/>
    <x v="73"/>
    <n v="2"/>
    <n v="4.7"/>
    <n v="5"/>
  </r>
  <r>
    <x v="136"/>
    <x v="4"/>
    <x v="11"/>
    <x v="73"/>
    <n v="2"/>
    <n v="5"/>
    <n v="16"/>
  </r>
  <r>
    <x v="137"/>
    <x v="5"/>
    <x v="11"/>
    <x v="73"/>
    <n v="2"/>
    <n v="6.7"/>
    <n v="16"/>
  </r>
  <r>
    <x v="138"/>
    <x v="6"/>
    <x v="11"/>
    <x v="73"/>
    <n v="4"/>
    <n v="5.7"/>
    <n v="7"/>
  </r>
  <r>
    <x v="139"/>
    <x v="7"/>
    <x v="11"/>
    <x v="73"/>
    <n v="2"/>
    <n v="5.5"/>
    <n v="15"/>
  </r>
  <r>
    <x v="140"/>
    <x v="8"/>
    <x v="11"/>
    <x v="73"/>
    <n v="1"/>
    <n v="4.8"/>
    <n v="100"/>
  </r>
  <r>
    <x v="141"/>
    <x v="9"/>
    <x v="11"/>
    <x v="73"/>
    <n v="3"/>
    <n v="2.9"/>
    <n v="36"/>
  </r>
  <r>
    <x v="142"/>
    <x v="10"/>
    <x v="11"/>
    <x v="73"/>
    <n v="3"/>
    <n v="2.5"/>
    <n v="102"/>
  </r>
  <r>
    <x v="143"/>
    <x v="11"/>
    <x v="11"/>
    <x v="73"/>
    <n v="0"/>
    <n v="1.2"/>
    <m/>
  </r>
  <r>
    <x v="144"/>
    <x v="0"/>
    <x v="12"/>
    <x v="73"/>
    <n v="2"/>
    <n v="3.4"/>
    <n v="89"/>
  </r>
  <r>
    <x v="145"/>
    <x v="1"/>
    <x v="12"/>
    <x v="73"/>
    <n v="1"/>
    <n v="2.5"/>
    <n v="197"/>
  </r>
  <r>
    <x v="146"/>
    <x v="2"/>
    <x v="12"/>
    <x v="73"/>
    <n v="2"/>
    <n v="2.2000000000000002"/>
    <n v="3"/>
  </r>
  <r>
    <x v="147"/>
    <x v="3"/>
    <x v="12"/>
    <x v="73"/>
    <n v="2"/>
    <n v="1.7"/>
    <n v="29"/>
  </r>
  <r>
    <x v="148"/>
    <x v="4"/>
    <x v="12"/>
    <x v="73"/>
    <n v="2"/>
    <n v="2.4"/>
    <n v="169"/>
  </r>
  <r>
    <x v="149"/>
    <x v="5"/>
    <x v="12"/>
    <x v="73"/>
    <n v="4"/>
    <n v="0.6"/>
    <n v="20"/>
  </r>
  <r>
    <x v="150"/>
    <x v="6"/>
    <x v="12"/>
    <x v="73"/>
    <n v="3"/>
    <n v="0.9"/>
    <n v="4"/>
  </r>
  <r>
    <x v="151"/>
    <x v="7"/>
    <x v="12"/>
    <x v="73"/>
    <n v="4"/>
    <n v="0.6"/>
    <n v="9"/>
  </r>
  <r>
    <x v="152"/>
    <x v="8"/>
    <x v="12"/>
    <x v="73"/>
    <n v="4"/>
    <n v="1.5"/>
    <n v="23"/>
  </r>
  <r>
    <x v="153"/>
    <x v="9"/>
    <x v="12"/>
    <x v="73"/>
    <n v="4"/>
    <n v="2.2000000000000002"/>
    <n v="14"/>
  </r>
  <r>
    <x v="154"/>
    <x v="10"/>
    <x v="12"/>
    <x v="73"/>
    <n v="0"/>
    <n v="1.6"/>
    <m/>
  </r>
  <r>
    <x v="155"/>
    <x v="11"/>
    <x v="12"/>
    <x v="73"/>
    <n v="3"/>
    <n v="0.6"/>
    <n v="40"/>
  </r>
  <r>
    <x v="156"/>
    <x v="0"/>
    <x v="13"/>
    <x v="73"/>
    <n v="2"/>
    <n v="1.7"/>
    <n v="71"/>
  </r>
  <r>
    <x v="157"/>
    <x v="1"/>
    <x v="13"/>
    <x v="73"/>
    <n v="0"/>
    <n v="1.5"/>
    <m/>
  </r>
  <r>
    <x v="158"/>
    <x v="2"/>
    <x v="13"/>
    <x v="73"/>
    <n v="1"/>
    <n v="1.2"/>
    <n v="9"/>
  </r>
  <r>
    <x v="159"/>
    <x v="3"/>
    <x v="13"/>
    <x v="73"/>
    <n v="2"/>
    <n v="2"/>
    <n v="97"/>
  </r>
  <r>
    <x v="166"/>
    <x v="4"/>
    <x v="13"/>
    <x v="73"/>
    <n v="1"/>
    <n v="1"/>
    <n v="120"/>
  </r>
  <r>
    <x v="161"/>
    <x v="5"/>
    <x v="13"/>
    <x v="73"/>
    <n v="6"/>
    <n v="0.7"/>
    <n v="24"/>
  </r>
  <r>
    <x v="162"/>
    <x v="6"/>
    <x v="13"/>
    <x v="73"/>
    <n v="5"/>
    <n v="2"/>
    <n v="7"/>
  </r>
  <r>
    <x v="163"/>
    <x v="7"/>
    <x v="13"/>
    <x v="73"/>
    <n v="0"/>
    <n v="2.5"/>
    <m/>
  </r>
  <r>
    <x v="167"/>
    <x v="8"/>
    <x v="13"/>
    <x v="73"/>
    <n v="2"/>
    <n v="2.2000000000000002"/>
    <n v="35"/>
  </r>
  <r>
    <x v="168"/>
    <x v="9"/>
    <x v="13"/>
    <x v="73"/>
    <n v="4"/>
    <n v="1.2"/>
    <n v="50"/>
  </r>
  <r>
    <x v="0"/>
    <x v="0"/>
    <x v="0"/>
    <x v="74"/>
    <n v="36"/>
    <n v="1.7"/>
    <n v="33"/>
  </r>
  <r>
    <x v="1"/>
    <x v="1"/>
    <x v="0"/>
    <x v="74"/>
    <n v="37"/>
    <n v="1.8"/>
    <n v="16"/>
  </r>
  <r>
    <x v="2"/>
    <x v="2"/>
    <x v="0"/>
    <x v="74"/>
    <n v="61"/>
    <n v="2.1"/>
    <n v="26"/>
  </r>
  <r>
    <x v="3"/>
    <x v="3"/>
    <x v="0"/>
    <x v="74"/>
    <n v="44"/>
    <n v="2.2000000000000002"/>
    <n v="18"/>
  </r>
  <r>
    <x v="4"/>
    <x v="4"/>
    <x v="0"/>
    <x v="74"/>
    <n v="43"/>
    <n v="2.8"/>
    <n v="21"/>
  </r>
  <r>
    <x v="5"/>
    <x v="5"/>
    <x v="0"/>
    <x v="74"/>
    <n v="50"/>
    <n v="3.3"/>
    <n v="20"/>
  </r>
  <r>
    <x v="6"/>
    <x v="6"/>
    <x v="0"/>
    <x v="74"/>
    <n v="48"/>
    <n v="3.6"/>
    <n v="18"/>
  </r>
  <r>
    <x v="7"/>
    <x v="7"/>
    <x v="0"/>
    <x v="74"/>
    <n v="63"/>
    <n v="4"/>
    <n v="26"/>
  </r>
  <r>
    <x v="8"/>
    <x v="8"/>
    <x v="0"/>
    <x v="74"/>
    <n v="57"/>
    <n v="4.2"/>
    <n v="27"/>
  </r>
  <r>
    <x v="9"/>
    <x v="9"/>
    <x v="0"/>
    <x v="74"/>
    <n v="44"/>
    <n v="4.3"/>
    <n v="39"/>
  </r>
  <r>
    <x v="10"/>
    <x v="10"/>
    <x v="0"/>
    <x v="74"/>
    <n v="40"/>
    <n v="3.8"/>
    <n v="44"/>
  </r>
  <r>
    <x v="11"/>
    <x v="11"/>
    <x v="0"/>
    <x v="74"/>
    <n v="44"/>
    <n v="2.6"/>
    <n v="52"/>
  </r>
  <r>
    <x v="12"/>
    <x v="0"/>
    <x v="1"/>
    <x v="74"/>
    <n v="31"/>
    <n v="2.8"/>
    <n v="61"/>
  </r>
  <r>
    <x v="13"/>
    <x v="1"/>
    <x v="1"/>
    <x v="74"/>
    <n v="46"/>
    <n v="2.7"/>
    <n v="38"/>
  </r>
  <r>
    <x v="14"/>
    <x v="2"/>
    <x v="1"/>
    <x v="74"/>
    <n v="53"/>
    <n v="3.2"/>
    <n v="21"/>
  </r>
  <r>
    <x v="15"/>
    <x v="3"/>
    <x v="1"/>
    <x v="74"/>
    <n v="43"/>
    <n v="3.6"/>
    <n v="31"/>
  </r>
  <r>
    <x v="16"/>
    <x v="4"/>
    <x v="1"/>
    <x v="74"/>
    <n v="51"/>
    <n v="3.8"/>
    <n v="41"/>
  </r>
  <r>
    <x v="17"/>
    <x v="5"/>
    <x v="1"/>
    <x v="74"/>
    <n v="50"/>
    <n v="4.5999999999999996"/>
    <n v="32"/>
  </r>
  <r>
    <x v="18"/>
    <x v="6"/>
    <x v="1"/>
    <x v="74"/>
    <n v="43"/>
    <n v="4.8"/>
    <n v="24"/>
  </r>
  <r>
    <x v="19"/>
    <x v="7"/>
    <x v="1"/>
    <x v="74"/>
    <n v="45"/>
    <n v="5.0999999999999996"/>
    <n v="52"/>
  </r>
  <r>
    <x v="20"/>
    <x v="8"/>
    <x v="1"/>
    <x v="74"/>
    <n v="29"/>
    <n v="5.4"/>
    <n v="74"/>
  </r>
  <r>
    <x v="21"/>
    <x v="9"/>
    <x v="1"/>
    <x v="74"/>
    <n v="25"/>
    <n v="5"/>
    <n v="41"/>
  </r>
  <r>
    <x v="22"/>
    <x v="10"/>
    <x v="1"/>
    <x v="74"/>
    <n v="25"/>
    <n v="4.7"/>
    <n v="49"/>
  </r>
  <r>
    <x v="23"/>
    <x v="11"/>
    <x v="1"/>
    <x v="74"/>
    <n v="23"/>
    <n v="4.7"/>
    <n v="91"/>
  </r>
  <r>
    <x v="24"/>
    <x v="0"/>
    <x v="2"/>
    <x v="74"/>
    <n v="12"/>
    <n v="5.5"/>
    <n v="62"/>
  </r>
  <r>
    <x v="25"/>
    <x v="1"/>
    <x v="2"/>
    <x v="74"/>
    <n v="8"/>
    <n v="6.5"/>
    <n v="48"/>
  </r>
  <r>
    <x v="26"/>
    <x v="2"/>
    <x v="2"/>
    <x v="74"/>
    <n v="23"/>
    <n v="7.3"/>
    <n v="76"/>
  </r>
  <r>
    <x v="27"/>
    <x v="3"/>
    <x v="2"/>
    <x v="74"/>
    <n v="16"/>
    <n v="8.1"/>
    <n v="59"/>
  </r>
  <r>
    <x v="28"/>
    <x v="4"/>
    <x v="2"/>
    <x v="74"/>
    <n v="23"/>
    <n v="10.4"/>
    <n v="87"/>
  </r>
  <r>
    <x v="29"/>
    <x v="5"/>
    <x v="2"/>
    <x v="74"/>
    <n v="13"/>
    <n v="11.5"/>
    <n v="46"/>
  </r>
  <r>
    <x v="30"/>
    <x v="6"/>
    <x v="2"/>
    <x v="74"/>
    <n v="14"/>
    <n v="12.8"/>
    <n v="63"/>
  </r>
  <r>
    <x v="31"/>
    <x v="7"/>
    <x v="2"/>
    <x v="74"/>
    <n v="27"/>
    <n v="12.5"/>
    <n v="53"/>
  </r>
  <r>
    <x v="32"/>
    <x v="8"/>
    <x v="2"/>
    <x v="74"/>
    <n v="22"/>
    <n v="11.3"/>
    <n v="90"/>
  </r>
  <r>
    <x v="33"/>
    <x v="9"/>
    <x v="2"/>
    <x v="74"/>
    <n v="24"/>
    <n v="12.4"/>
    <n v="47"/>
  </r>
  <r>
    <x v="34"/>
    <x v="10"/>
    <x v="2"/>
    <x v="74"/>
    <n v="23"/>
    <n v="11.4"/>
    <n v="76"/>
  </r>
  <r>
    <x v="35"/>
    <x v="11"/>
    <x v="2"/>
    <x v="74"/>
    <n v="20"/>
    <n v="9.6999999999999993"/>
    <n v="83"/>
  </r>
  <r>
    <x v="36"/>
    <x v="0"/>
    <x v="3"/>
    <x v="74"/>
    <n v="16"/>
    <n v="9.1999999999999993"/>
    <n v="78"/>
  </r>
  <r>
    <x v="37"/>
    <x v="1"/>
    <x v="3"/>
    <x v="74"/>
    <n v="11"/>
    <n v="9.6"/>
    <n v="78"/>
  </r>
  <r>
    <x v="38"/>
    <x v="2"/>
    <x v="3"/>
    <x v="74"/>
    <n v="13"/>
    <n v="9.5"/>
    <n v="63"/>
  </r>
  <r>
    <x v="39"/>
    <x v="3"/>
    <x v="3"/>
    <x v="74"/>
    <n v="21"/>
    <n v="9.4"/>
    <n v="60"/>
  </r>
  <r>
    <x v="40"/>
    <x v="4"/>
    <x v="3"/>
    <x v="74"/>
    <n v="18"/>
    <n v="9.3000000000000007"/>
    <n v="68"/>
  </r>
  <r>
    <x v="41"/>
    <x v="5"/>
    <x v="3"/>
    <x v="74"/>
    <n v="35"/>
    <n v="8.5"/>
    <n v="72"/>
  </r>
  <r>
    <x v="42"/>
    <x v="6"/>
    <x v="3"/>
    <x v="74"/>
    <n v="28"/>
    <n v="8"/>
    <n v="70"/>
  </r>
  <r>
    <x v="43"/>
    <x v="7"/>
    <x v="3"/>
    <x v="74"/>
    <n v="28"/>
    <n v="8.3000000000000007"/>
    <n v="36"/>
  </r>
  <r>
    <x v="44"/>
    <x v="8"/>
    <x v="3"/>
    <x v="74"/>
    <n v="28"/>
    <n v="7.8"/>
    <n v="27"/>
  </r>
  <r>
    <x v="45"/>
    <x v="9"/>
    <x v="3"/>
    <x v="74"/>
    <n v="32"/>
    <n v="7"/>
    <n v="51"/>
  </r>
  <r>
    <x v="46"/>
    <x v="10"/>
    <x v="3"/>
    <x v="74"/>
    <n v="27"/>
    <n v="7.3"/>
    <n v="68"/>
  </r>
  <r>
    <x v="47"/>
    <x v="11"/>
    <x v="3"/>
    <x v="74"/>
    <n v="19"/>
    <n v="7.1"/>
    <n v="31"/>
  </r>
  <r>
    <x v="48"/>
    <x v="0"/>
    <x v="4"/>
    <x v="74"/>
    <n v="12"/>
    <n v="6.8"/>
    <n v="60"/>
  </r>
  <r>
    <x v="49"/>
    <x v="1"/>
    <x v="4"/>
    <x v="74"/>
    <n v="17"/>
    <n v="7.1"/>
    <n v="70"/>
  </r>
  <r>
    <x v="50"/>
    <x v="2"/>
    <x v="4"/>
    <x v="74"/>
    <n v="23"/>
    <n v="8.1999999999999993"/>
    <n v="30"/>
  </r>
  <r>
    <x v="51"/>
    <x v="3"/>
    <x v="4"/>
    <x v="74"/>
    <n v="20"/>
    <n v="8.1999999999999993"/>
    <n v="59"/>
  </r>
  <r>
    <x v="52"/>
    <x v="4"/>
    <x v="4"/>
    <x v="74"/>
    <n v="36"/>
    <n v="9"/>
    <n v="32"/>
  </r>
  <r>
    <x v="53"/>
    <x v="5"/>
    <x v="4"/>
    <x v="74"/>
    <n v="25"/>
    <n v="9.9"/>
    <n v="26"/>
  </r>
  <r>
    <x v="54"/>
    <x v="6"/>
    <x v="4"/>
    <x v="74"/>
    <n v="21"/>
    <n v="10.7"/>
    <n v="33"/>
  </r>
  <r>
    <x v="55"/>
    <x v="7"/>
    <x v="4"/>
    <x v="74"/>
    <n v="14"/>
    <n v="10.4"/>
    <n v="48"/>
  </r>
  <r>
    <x v="56"/>
    <x v="8"/>
    <x v="4"/>
    <x v="74"/>
    <n v="19"/>
    <n v="10.199999999999999"/>
    <n v="57"/>
  </r>
  <r>
    <x v="57"/>
    <x v="9"/>
    <x v="4"/>
    <x v="74"/>
    <n v="26"/>
    <n v="10.4"/>
    <n v="45"/>
  </r>
  <r>
    <x v="58"/>
    <x v="10"/>
    <x v="4"/>
    <x v="74"/>
    <n v="13"/>
    <n v="9.3000000000000007"/>
    <n v="49"/>
  </r>
  <r>
    <x v="59"/>
    <x v="11"/>
    <x v="4"/>
    <x v="74"/>
    <n v="25"/>
    <n v="8.4"/>
    <n v="53"/>
  </r>
  <r>
    <x v="60"/>
    <x v="0"/>
    <x v="5"/>
    <x v="74"/>
    <n v="20"/>
    <n v="8.9"/>
    <n v="61"/>
  </r>
  <r>
    <x v="61"/>
    <x v="1"/>
    <x v="5"/>
    <x v="74"/>
    <n v="16"/>
    <n v="9.3000000000000007"/>
    <n v="76"/>
  </r>
  <r>
    <x v="62"/>
    <x v="2"/>
    <x v="5"/>
    <x v="74"/>
    <n v="27"/>
    <n v="8.6"/>
    <n v="43"/>
  </r>
  <r>
    <x v="63"/>
    <x v="3"/>
    <x v="5"/>
    <x v="74"/>
    <n v="29"/>
    <n v="9.3000000000000007"/>
    <n v="33"/>
  </r>
  <r>
    <x v="64"/>
    <x v="4"/>
    <x v="5"/>
    <x v="74"/>
    <n v="29"/>
    <n v="9.5"/>
    <n v="56"/>
  </r>
  <r>
    <x v="65"/>
    <x v="5"/>
    <x v="5"/>
    <x v="74"/>
    <n v="24"/>
    <n v="9.3000000000000007"/>
    <n v="54"/>
  </r>
  <r>
    <x v="66"/>
    <x v="6"/>
    <x v="5"/>
    <x v="74"/>
    <n v="26"/>
    <n v="9"/>
    <n v="32"/>
  </r>
  <r>
    <x v="67"/>
    <x v="7"/>
    <x v="5"/>
    <x v="74"/>
    <n v="36"/>
    <n v="8.8000000000000007"/>
    <n v="42"/>
  </r>
  <r>
    <x v="68"/>
    <x v="8"/>
    <x v="5"/>
    <x v="74"/>
    <n v="27"/>
    <n v="8.6"/>
    <n v="41"/>
  </r>
  <r>
    <x v="69"/>
    <x v="9"/>
    <x v="5"/>
    <x v="74"/>
    <n v="29"/>
    <n v="8.6999999999999993"/>
    <n v="45"/>
  </r>
  <r>
    <x v="70"/>
    <x v="10"/>
    <x v="5"/>
    <x v="74"/>
    <n v="21"/>
    <n v="8"/>
    <n v="50"/>
  </r>
  <r>
    <x v="71"/>
    <x v="11"/>
    <x v="5"/>
    <x v="74"/>
    <n v="34"/>
    <n v="7.5"/>
    <n v="60"/>
  </r>
  <r>
    <x v="72"/>
    <x v="0"/>
    <x v="6"/>
    <x v="74"/>
    <n v="32"/>
    <n v="6.9"/>
    <n v="28"/>
  </r>
  <r>
    <x v="73"/>
    <x v="1"/>
    <x v="6"/>
    <x v="74"/>
    <n v="28"/>
    <n v="5.2"/>
    <n v="52"/>
  </r>
  <r>
    <x v="74"/>
    <x v="2"/>
    <x v="6"/>
    <x v="74"/>
    <n v="36"/>
    <n v="5.4"/>
    <n v="81"/>
  </r>
  <r>
    <x v="75"/>
    <x v="3"/>
    <x v="6"/>
    <x v="74"/>
    <n v="37"/>
    <n v="4.7"/>
    <n v="64"/>
  </r>
  <r>
    <x v="76"/>
    <x v="4"/>
    <x v="6"/>
    <x v="74"/>
    <n v="44"/>
    <n v="4.7"/>
    <n v="30"/>
  </r>
  <r>
    <x v="77"/>
    <x v="5"/>
    <x v="6"/>
    <x v="74"/>
    <n v="27"/>
    <n v="4.9000000000000004"/>
    <n v="50"/>
  </r>
  <r>
    <x v="78"/>
    <x v="6"/>
    <x v="6"/>
    <x v="74"/>
    <n v="48"/>
    <n v="4.4000000000000004"/>
    <n v="50"/>
  </r>
  <r>
    <x v="79"/>
    <x v="7"/>
    <x v="6"/>
    <x v="74"/>
    <n v="44"/>
    <n v="4.3"/>
    <n v="28"/>
  </r>
  <r>
    <x v="80"/>
    <x v="8"/>
    <x v="6"/>
    <x v="74"/>
    <n v="30"/>
    <n v="4.3"/>
    <n v="36"/>
  </r>
  <r>
    <x v="81"/>
    <x v="9"/>
    <x v="6"/>
    <x v="74"/>
    <n v="35"/>
    <n v="3.7"/>
    <n v="53"/>
  </r>
  <r>
    <x v="82"/>
    <x v="10"/>
    <x v="6"/>
    <x v="74"/>
    <n v="34"/>
    <n v="3.6"/>
    <n v="43"/>
  </r>
  <r>
    <x v="83"/>
    <x v="11"/>
    <x v="6"/>
    <x v="74"/>
    <n v="34"/>
    <n v="3.6"/>
    <n v="16"/>
  </r>
  <r>
    <x v="84"/>
    <x v="0"/>
    <x v="7"/>
    <x v="74"/>
    <n v="26"/>
    <n v="3.4"/>
    <n v="26"/>
  </r>
  <r>
    <x v="85"/>
    <x v="1"/>
    <x v="7"/>
    <x v="74"/>
    <n v="22"/>
    <n v="3"/>
    <n v="28"/>
  </r>
  <r>
    <x v="86"/>
    <x v="2"/>
    <x v="7"/>
    <x v="74"/>
    <n v="36"/>
    <n v="3"/>
    <n v="67"/>
  </r>
  <r>
    <x v="87"/>
    <x v="3"/>
    <x v="7"/>
    <x v="74"/>
    <n v="30"/>
    <n v="3.5"/>
    <n v="13"/>
  </r>
  <r>
    <x v="88"/>
    <x v="4"/>
    <x v="7"/>
    <x v="74"/>
    <n v="44"/>
    <n v="3.5"/>
    <n v="22"/>
  </r>
  <r>
    <x v="89"/>
    <x v="5"/>
    <x v="7"/>
    <x v="74"/>
    <n v="54"/>
    <n v="4.3"/>
    <n v="14"/>
  </r>
  <r>
    <x v="90"/>
    <x v="6"/>
    <x v="7"/>
    <x v="74"/>
    <n v="45"/>
    <n v="4.5"/>
    <n v="16"/>
  </r>
  <r>
    <x v="91"/>
    <x v="7"/>
    <x v="7"/>
    <x v="74"/>
    <n v="53"/>
    <n v="4.7"/>
    <n v="20"/>
  </r>
  <r>
    <x v="92"/>
    <x v="8"/>
    <x v="7"/>
    <x v="74"/>
    <n v="43"/>
    <n v="4.5"/>
    <n v="14"/>
  </r>
  <r>
    <x v="93"/>
    <x v="9"/>
    <x v="7"/>
    <x v="74"/>
    <n v="43"/>
    <n v="4.4000000000000004"/>
    <n v="48"/>
  </r>
  <r>
    <x v="94"/>
    <x v="10"/>
    <x v="7"/>
    <x v="74"/>
    <n v="43"/>
    <n v="3.8"/>
    <n v="47"/>
  </r>
  <r>
    <x v="95"/>
    <x v="11"/>
    <x v="7"/>
    <x v="74"/>
    <n v="36"/>
    <n v="3.7"/>
    <n v="40"/>
  </r>
  <r>
    <x v="96"/>
    <x v="0"/>
    <x v="8"/>
    <x v="74"/>
    <n v="17"/>
    <n v="3.8"/>
    <n v="36"/>
  </r>
  <r>
    <x v="97"/>
    <x v="1"/>
    <x v="8"/>
    <x v="74"/>
    <n v="27"/>
    <n v="3.8"/>
    <n v="52"/>
  </r>
  <r>
    <x v="98"/>
    <x v="2"/>
    <x v="8"/>
    <x v="74"/>
    <n v="31"/>
    <n v="4"/>
    <n v="30"/>
  </r>
  <r>
    <x v="99"/>
    <x v="3"/>
    <x v="8"/>
    <x v="74"/>
    <n v="35"/>
    <n v="3.8"/>
    <n v="39"/>
  </r>
  <r>
    <x v="100"/>
    <x v="4"/>
    <x v="8"/>
    <x v="74"/>
    <n v="48"/>
    <n v="4.4000000000000004"/>
    <n v="27"/>
  </r>
  <r>
    <x v="101"/>
    <x v="5"/>
    <x v="8"/>
    <x v="74"/>
    <n v="48"/>
    <n v="4.7"/>
    <n v="20"/>
  </r>
  <r>
    <x v="102"/>
    <x v="6"/>
    <x v="8"/>
    <x v="74"/>
    <n v="54"/>
    <n v="4.9000000000000004"/>
    <n v="18"/>
  </r>
  <r>
    <x v="103"/>
    <x v="7"/>
    <x v="8"/>
    <x v="74"/>
    <n v="47"/>
    <n v="4.8"/>
    <n v="14"/>
  </r>
  <r>
    <x v="104"/>
    <x v="8"/>
    <x v="8"/>
    <x v="74"/>
    <n v="34"/>
    <n v="4.3"/>
    <n v="29"/>
  </r>
  <r>
    <x v="105"/>
    <x v="9"/>
    <x v="8"/>
    <x v="74"/>
    <n v="44"/>
    <n v="3.8"/>
    <n v="27"/>
  </r>
  <r>
    <x v="106"/>
    <x v="10"/>
    <x v="8"/>
    <x v="74"/>
    <n v="43"/>
    <n v="3.6"/>
    <n v="40"/>
  </r>
  <r>
    <x v="107"/>
    <x v="11"/>
    <x v="8"/>
    <x v="74"/>
    <n v="42"/>
    <n v="2.8"/>
    <n v="35"/>
  </r>
  <r>
    <x v="108"/>
    <x v="0"/>
    <x v="9"/>
    <x v="74"/>
    <n v="29"/>
    <n v="2.5"/>
    <n v="41"/>
  </r>
  <r>
    <x v="109"/>
    <x v="1"/>
    <x v="9"/>
    <x v="74"/>
    <n v="27"/>
    <n v="2.2999999999999998"/>
    <n v="43"/>
  </r>
  <r>
    <x v="110"/>
    <x v="2"/>
    <x v="9"/>
    <x v="74"/>
    <n v="40"/>
    <n v="2.7"/>
    <n v="42"/>
  </r>
  <r>
    <x v="111"/>
    <x v="3"/>
    <x v="9"/>
    <x v="74"/>
    <n v="41"/>
    <n v="2.8"/>
    <n v="12"/>
  </r>
  <r>
    <x v="112"/>
    <x v="4"/>
    <x v="9"/>
    <x v="74"/>
    <n v="56"/>
    <n v="2.9"/>
    <n v="11"/>
  </r>
  <r>
    <x v="113"/>
    <x v="5"/>
    <x v="9"/>
    <x v="74"/>
    <n v="44"/>
    <n v="3.3"/>
    <n v="15"/>
  </r>
  <r>
    <x v="114"/>
    <x v="6"/>
    <x v="9"/>
    <x v="74"/>
    <n v="56"/>
    <n v="3.2"/>
    <n v="19"/>
  </r>
  <r>
    <x v="115"/>
    <x v="7"/>
    <x v="9"/>
    <x v="74"/>
    <n v="52"/>
    <n v="2.9"/>
    <n v="20"/>
  </r>
  <r>
    <x v="116"/>
    <x v="8"/>
    <x v="9"/>
    <x v="74"/>
    <n v="51"/>
    <n v="2.9"/>
    <n v="21"/>
  </r>
  <r>
    <x v="117"/>
    <x v="9"/>
    <x v="9"/>
    <x v="74"/>
    <n v="46"/>
    <n v="2.6"/>
    <n v="26"/>
  </r>
  <r>
    <x v="118"/>
    <x v="10"/>
    <x v="9"/>
    <x v="74"/>
    <n v="37"/>
    <n v="2.2999999999999998"/>
    <n v="27"/>
  </r>
  <r>
    <x v="119"/>
    <x v="11"/>
    <x v="9"/>
    <x v="74"/>
    <n v="50"/>
    <n v="2.2000000000000002"/>
    <n v="45"/>
  </r>
  <r>
    <x v="120"/>
    <x v="0"/>
    <x v="10"/>
    <x v="74"/>
    <n v="30"/>
    <n v="2.1"/>
    <n v="20"/>
  </r>
  <r>
    <x v="121"/>
    <x v="1"/>
    <x v="10"/>
    <x v="74"/>
    <n v="33"/>
    <n v="2.1"/>
    <n v="23"/>
  </r>
  <r>
    <x v="122"/>
    <x v="2"/>
    <x v="10"/>
    <x v="74"/>
    <n v="47"/>
    <n v="2.2000000000000002"/>
    <n v="15"/>
  </r>
  <r>
    <x v="123"/>
    <x v="3"/>
    <x v="10"/>
    <x v="74"/>
    <n v="60"/>
    <n v="1.9"/>
    <n v="7"/>
  </r>
  <r>
    <x v="124"/>
    <x v="4"/>
    <x v="10"/>
    <x v="74"/>
    <n v="59"/>
    <n v="2.1"/>
    <n v="7"/>
  </r>
  <r>
    <x v="125"/>
    <x v="5"/>
    <x v="10"/>
    <x v="74"/>
    <n v="74"/>
    <n v="2.8"/>
    <n v="8"/>
  </r>
  <r>
    <x v="126"/>
    <x v="6"/>
    <x v="10"/>
    <x v="74"/>
    <n v="59"/>
    <n v="2.2999999999999998"/>
    <n v="8"/>
  </r>
  <r>
    <x v="127"/>
    <x v="7"/>
    <x v="10"/>
    <x v="74"/>
    <n v="83"/>
    <n v="2.4"/>
    <n v="15"/>
  </r>
  <r>
    <x v="128"/>
    <x v="8"/>
    <x v="10"/>
    <x v="74"/>
    <n v="75"/>
    <n v="2.7"/>
    <n v="10"/>
  </r>
  <r>
    <x v="129"/>
    <x v="9"/>
    <x v="10"/>
    <x v="74"/>
    <n v="55"/>
    <n v="2.1"/>
    <n v="6"/>
  </r>
  <r>
    <x v="130"/>
    <x v="10"/>
    <x v="10"/>
    <x v="74"/>
    <n v="66"/>
    <n v="1.7"/>
    <n v="24"/>
  </r>
  <r>
    <x v="131"/>
    <x v="11"/>
    <x v="10"/>
    <x v="74"/>
    <n v="61"/>
    <n v="1.5"/>
    <n v="29"/>
  </r>
  <r>
    <x v="132"/>
    <x v="0"/>
    <x v="11"/>
    <x v="74"/>
    <n v="42"/>
    <n v="1.2"/>
    <n v="14"/>
  </r>
  <r>
    <x v="133"/>
    <x v="1"/>
    <x v="11"/>
    <x v="74"/>
    <n v="45"/>
    <n v="1.4"/>
    <n v="31"/>
  </r>
  <r>
    <x v="134"/>
    <x v="2"/>
    <x v="11"/>
    <x v="74"/>
    <n v="64"/>
    <n v="1.3"/>
    <n v="16"/>
  </r>
  <r>
    <x v="135"/>
    <x v="3"/>
    <x v="11"/>
    <x v="74"/>
    <n v="68"/>
    <n v="1.4"/>
    <n v="7"/>
  </r>
  <r>
    <x v="136"/>
    <x v="4"/>
    <x v="11"/>
    <x v="74"/>
    <n v="80"/>
    <n v="1.4"/>
    <n v="7"/>
  </r>
  <r>
    <x v="137"/>
    <x v="5"/>
    <x v="11"/>
    <x v="74"/>
    <n v="76"/>
    <n v="1.6"/>
    <n v="7"/>
  </r>
  <r>
    <x v="138"/>
    <x v="6"/>
    <x v="11"/>
    <x v="74"/>
    <n v="66"/>
    <n v="1.8"/>
    <n v="9"/>
  </r>
  <r>
    <x v="139"/>
    <x v="7"/>
    <x v="11"/>
    <x v="74"/>
    <n v="66"/>
    <n v="2.2000000000000002"/>
    <n v="11"/>
  </r>
  <r>
    <x v="140"/>
    <x v="8"/>
    <x v="11"/>
    <x v="74"/>
    <n v="70"/>
    <n v="2"/>
    <n v="13"/>
  </r>
  <r>
    <x v="141"/>
    <x v="9"/>
    <x v="11"/>
    <x v="74"/>
    <n v="68"/>
    <n v="2"/>
    <n v="14"/>
  </r>
  <r>
    <x v="142"/>
    <x v="10"/>
    <x v="11"/>
    <x v="74"/>
    <n v="56"/>
    <n v="1.6"/>
    <n v="24"/>
  </r>
  <r>
    <x v="143"/>
    <x v="11"/>
    <x v="11"/>
    <x v="74"/>
    <n v="72"/>
    <n v="1.1000000000000001"/>
    <n v="26"/>
  </r>
  <r>
    <x v="144"/>
    <x v="0"/>
    <x v="12"/>
    <x v="74"/>
    <n v="43"/>
    <n v="0.9"/>
    <n v="43"/>
  </r>
  <r>
    <x v="145"/>
    <x v="1"/>
    <x v="12"/>
    <x v="74"/>
    <n v="49"/>
    <n v="0.8"/>
    <n v="12"/>
  </r>
  <r>
    <x v="146"/>
    <x v="2"/>
    <x v="12"/>
    <x v="74"/>
    <n v="61"/>
    <n v="1"/>
    <n v="6"/>
  </r>
  <r>
    <x v="147"/>
    <x v="3"/>
    <x v="12"/>
    <x v="74"/>
    <n v="60"/>
    <n v="1"/>
    <n v="5"/>
  </r>
  <r>
    <x v="148"/>
    <x v="4"/>
    <x v="12"/>
    <x v="74"/>
    <n v="73"/>
    <n v="1.2"/>
    <n v="8"/>
  </r>
  <r>
    <x v="149"/>
    <x v="5"/>
    <x v="12"/>
    <x v="74"/>
    <n v="61"/>
    <n v="1.6"/>
    <n v="7"/>
  </r>
  <r>
    <x v="150"/>
    <x v="6"/>
    <x v="12"/>
    <x v="74"/>
    <n v="64"/>
    <n v="1.7"/>
    <n v="8"/>
  </r>
  <r>
    <x v="151"/>
    <x v="7"/>
    <x v="12"/>
    <x v="74"/>
    <n v="59"/>
    <n v="2.5"/>
    <n v="8"/>
  </r>
  <r>
    <x v="152"/>
    <x v="8"/>
    <x v="12"/>
    <x v="74"/>
    <n v="34"/>
    <n v="2.7"/>
    <n v="15"/>
  </r>
  <r>
    <x v="153"/>
    <x v="9"/>
    <x v="12"/>
    <x v="74"/>
    <n v="45"/>
    <n v="2.5"/>
    <n v="28"/>
  </r>
  <r>
    <x v="154"/>
    <x v="10"/>
    <x v="12"/>
    <x v="74"/>
    <n v="56"/>
    <n v="2.1"/>
    <n v="20"/>
  </r>
  <r>
    <x v="155"/>
    <x v="11"/>
    <x v="12"/>
    <x v="74"/>
    <n v="36"/>
    <n v="1.8"/>
    <n v="27"/>
  </r>
  <r>
    <x v="156"/>
    <x v="0"/>
    <x v="13"/>
    <x v="74"/>
    <n v="43"/>
    <n v="1.4"/>
    <n v="32"/>
  </r>
  <r>
    <x v="157"/>
    <x v="1"/>
    <x v="13"/>
    <x v="74"/>
    <n v="35"/>
    <n v="1.4"/>
    <n v="37"/>
  </r>
  <r>
    <x v="158"/>
    <x v="2"/>
    <x v="13"/>
    <x v="74"/>
    <n v="48"/>
    <n v="1.4"/>
    <n v="14"/>
  </r>
  <r>
    <x v="159"/>
    <x v="3"/>
    <x v="13"/>
    <x v="74"/>
    <n v="48"/>
    <n v="1.5"/>
    <n v="6"/>
  </r>
  <r>
    <x v="166"/>
    <x v="4"/>
    <x v="13"/>
    <x v="74"/>
    <n v="54"/>
    <n v="2"/>
    <n v="11"/>
  </r>
  <r>
    <x v="161"/>
    <x v="5"/>
    <x v="13"/>
    <x v="74"/>
    <n v="67"/>
    <n v="1.7"/>
    <n v="7"/>
  </r>
  <r>
    <x v="162"/>
    <x v="6"/>
    <x v="13"/>
    <x v="74"/>
    <n v="59"/>
    <n v="1.5"/>
    <n v="12"/>
  </r>
  <r>
    <x v="163"/>
    <x v="7"/>
    <x v="13"/>
    <x v="74"/>
    <n v="61"/>
    <n v="1.8"/>
    <n v="15"/>
  </r>
  <r>
    <x v="167"/>
    <x v="8"/>
    <x v="13"/>
    <x v="74"/>
    <n v="42"/>
    <n v="1.4"/>
    <n v="13"/>
  </r>
  <r>
    <x v="168"/>
    <x v="9"/>
    <x v="13"/>
    <x v="74"/>
    <n v="53"/>
    <n v="1.1000000000000001"/>
    <n v="11"/>
  </r>
  <r>
    <x v="0"/>
    <x v="0"/>
    <x v="0"/>
    <x v="75"/>
    <n v="55"/>
    <n v="2.1"/>
    <n v="36"/>
  </r>
  <r>
    <x v="1"/>
    <x v="1"/>
    <x v="0"/>
    <x v="75"/>
    <n v="83"/>
    <n v="2.2000000000000002"/>
    <n v="35"/>
  </r>
  <r>
    <x v="2"/>
    <x v="2"/>
    <x v="0"/>
    <x v="75"/>
    <n v="92"/>
    <n v="2.4"/>
    <n v="27"/>
  </r>
  <r>
    <x v="3"/>
    <x v="3"/>
    <x v="0"/>
    <x v="75"/>
    <n v="96"/>
    <n v="2.2999999999999998"/>
    <n v="33"/>
  </r>
  <r>
    <x v="4"/>
    <x v="4"/>
    <x v="0"/>
    <x v="75"/>
    <n v="108"/>
    <n v="2.9"/>
    <n v="22"/>
  </r>
  <r>
    <x v="5"/>
    <x v="5"/>
    <x v="0"/>
    <x v="75"/>
    <n v="107"/>
    <n v="2.9"/>
    <n v="23"/>
  </r>
  <r>
    <x v="6"/>
    <x v="6"/>
    <x v="0"/>
    <x v="75"/>
    <n v="110"/>
    <n v="2.9"/>
    <n v="28"/>
  </r>
  <r>
    <x v="7"/>
    <x v="7"/>
    <x v="0"/>
    <x v="75"/>
    <n v="107"/>
    <n v="3.3"/>
    <n v="28"/>
  </r>
  <r>
    <x v="8"/>
    <x v="8"/>
    <x v="0"/>
    <x v="75"/>
    <n v="73"/>
    <n v="3.5"/>
    <n v="37"/>
  </r>
  <r>
    <x v="9"/>
    <x v="9"/>
    <x v="0"/>
    <x v="75"/>
    <n v="83"/>
    <n v="3.5"/>
    <n v="38"/>
  </r>
  <r>
    <x v="10"/>
    <x v="10"/>
    <x v="0"/>
    <x v="75"/>
    <n v="80"/>
    <n v="3.2"/>
    <n v="47"/>
  </r>
  <r>
    <x v="11"/>
    <x v="11"/>
    <x v="0"/>
    <x v="75"/>
    <n v="66"/>
    <n v="2.9"/>
    <n v="46"/>
  </r>
  <r>
    <x v="12"/>
    <x v="0"/>
    <x v="1"/>
    <x v="75"/>
    <n v="54"/>
    <n v="2.8"/>
    <n v="64"/>
  </r>
  <r>
    <x v="13"/>
    <x v="1"/>
    <x v="1"/>
    <x v="75"/>
    <n v="49"/>
    <n v="3.1"/>
    <n v="58"/>
  </r>
  <r>
    <x v="14"/>
    <x v="2"/>
    <x v="1"/>
    <x v="75"/>
    <n v="83"/>
    <n v="3.7"/>
    <n v="38"/>
  </r>
  <r>
    <x v="15"/>
    <x v="3"/>
    <x v="1"/>
    <x v="75"/>
    <n v="62"/>
    <n v="4.4000000000000004"/>
    <n v="39"/>
  </r>
  <r>
    <x v="16"/>
    <x v="4"/>
    <x v="1"/>
    <x v="75"/>
    <n v="85"/>
    <n v="5.2"/>
    <n v="34"/>
  </r>
  <r>
    <x v="17"/>
    <x v="5"/>
    <x v="1"/>
    <x v="75"/>
    <n v="87"/>
    <n v="6.2"/>
    <n v="47"/>
  </r>
  <r>
    <x v="18"/>
    <x v="6"/>
    <x v="1"/>
    <x v="75"/>
    <n v="78"/>
    <n v="6.6"/>
    <n v="39"/>
  </r>
  <r>
    <x v="19"/>
    <x v="7"/>
    <x v="1"/>
    <x v="75"/>
    <n v="82"/>
    <n v="7"/>
    <n v="46"/>
  </r>
  <r>
    <x v="20"/>
    <x v="8"/>
    <x v="1"/>
    <x v="75"/>
    <n v="70"/>
    <n v="7.4"/>
    <n v="45"/>
  </r>
  <r>
    <x v="21"/>
    <x v="9"/>
    <x v="1"/>
    <x v="75"/>
    <n v="61"/>
    <n v="7"/>
    <n v="64"/>
  </r>
  <r>
    <x v="22"/>
    <x v="10"/>
    <x v="1"/>
    <x v="75"/>
    <n v="66"/>
    <n v="6.6"/>
    <n v="63"/>
  </r>
  <r>
    <x v="23"/>
    <x v="11"/>
    <x v="1"/>
    <x v="75"/>
    <n v="49"/>
    <n v="5.7"/>
    <n v="61"/>
  </r>
  <r>
    <x v="24"/>
    <x v="0"/>
    <x v="2"/>
    <x v="75"/>
    <n v="46"/>
    <n v="6.1"/>
    <n v="75"/>
  </r>
  <r>
    <x v="25"/>
    <x v="1"/>
    <x v="2"/>
    <x v="75"/>
    <n v="42"/>
    <n v="6.8"/>
    <n v="101"/>
  </r>
  <r>
    <x v="26"/>
    <x v="2"/>
    <x v="2"/>
    <x v="75"/>
    <n v="41"/>
    <n v="7.8"/>
    <n v="63"/>
  </r>
  <r>
    <x v="27"/>
    <x v="3"/>
    <x v="2"/>
    <x v="75"/>
    <n v="42"/>
    <n v="8.9"/>
    <n v="67"/>
  </r>
  <r>
    <x v="28"/>
    <x v="4"/>
    <x v="2"/>
    <x v="75"/>
    <n v="44"/>
    <n v="9.1999999999999993"/>
    <n v="62"/>
  </r>
  <r>
    <x v="29"/>
    <x v="5"/>
    <x v="2"/>
    <x v="75"/>
    <n v="40"/>
    <n v="10.1"/>
    <n v="65"/>
  </r>
  <r>
    <x v="30"/>
    <x v="6"/>
    <x v="2"/>
    <x v="75"/>
    <n v="51"/>
    <n v="10.6"/>
    <n v="55"/>
  </r>
  <r>
    <x v="31"/>
    <x v="7"/>
    <x v="2"/>
    <x v="75"/>
    <n v="59"/>
    <n v="10"/>
    <n v="55"/>
  </r>
  <r>
    <x v="32"/>
    <x v="8"/>
    <x v="2"/>
    <x v="75"/>
    <n v="54"/>
    <n v="9.3000000000000007"/>
    <n v="57"/>
  </r>
  <r>
    <x v="33"/>
    <x v="9"/>
    <x v="2"/>
    <x v="75"/>
    <n v="54"/>
    <n v="9.4"/>
    <n v="67"/>
  </r>
  <r>
    <x v="34"/>
    <x v="10"/>
    <x v="2"/>
    <x v="75"/>
    <n v="30"/>
    <n v="9.3000000000000007"/>
    <n v="45"/>
  </r>
  <r>
    <x v="35"/>
    <x v="11"/>
    <x v="2"/>
    <x v="75"/>
    <n v="42"/>
    <n v="8.4"/>
    <n v="68"/>
  </r>
  <r>
    <x v="36"/>
    <x v="0"/>
    <x v="3"/>
    <x v="75"/>
    <n v="22"/>
    <n v="8.6"/>
    <n v="126"/>
  </r>
  <r>
    <x v="37"/>
    <x v="1"/>
    <x v="3"/>
    <x v="75"/>
    <n v="24"/>
    <n v="8.9"/>
    <n v="59"/>
  </r>
  <r>
    <x v="38"/>
    <x v="2"/>
    <x v="3"/>
    <x v="75"/>
    <n v="39"/>
    <n v="9.1"/>
    <n v="47"/>
  </r>
  <r>
    <x v="39"/>
    <x v="3"/>
    <x v="3"/>
    <x v="75"/>
    <n v="38"/>
    <n v="9.3000000000000007"/>
    <n v="48"/>
  </r>
  <r>
    <x v="40"/>
    <x v="4"/>
    <x v="3"/>
    <x v="75"/>
    <n v="53"/>
    <n v="9.3000000000000007"/>
    <n v="53"/>
  </r>
  <r>
    <x v="41"/>
    <x v="5"/>
    <x v="3"/>
    <x v="75"/>
    <n v="59"/>
    <n v="8.3000000000000007"/>
    <n v="55"/>
  </r>
  <r>
    <x v="42"/>
    <x v="6"/>
    <x v="3"/>
    <x v="75"/>
    <n v="68"/>
    <n v="8.6999999999999993"/>
    <n v="64"/>
  </r>
  <r>
    <x v="43"/>
    <x v="7"/>
    <x v="3"/>
    <x v="75"/>
    <n v="57"/>
    <n v="9.1999999999999993"/>
    <n v="42"/>
  </r>
  <r>
    <x v="44"/>
    <x v="8"/>
    <x v="3"/>
    <x v="75"/>
    <n v="56"/>
    <n v="9.1"/>
    <n v="58"/>
  </r>
  <r>
    <x v="45"/>
    <x v="9"/>
    <x v="3"/>
    <x v="75"/>
    <n v="54"/>
    <n v="7.9"/>
    <n v="43"/>
  </r>
  <r>
    <x v="46"/>
    <x v="10"/>
    <x v="3"/>
    <x v="75"/>
    <n v="57"/>
    <n v="8.3000000000000007"/>
    <n v="58"/>
  </r>
  <r>
    <x v="47"/>
    <x v="11"/>
    <x v="3"/>
    <x v="75"/>
    <n v="51"/>
    <n v="7.2"/>
    <n v="42"/>
  </r>
  <r>
    <x v="48"/>
    <x v="0"/>
    <x v="4"/>
    <x v="75"/>
    <n v="33"/>
    <n v="7.6"/>
    <n v="57"/>
  </r>
  <r>
    <x v="49"/>
    <x v="1"/>
    <x v="4"/>
    <x v="75"/>
    <n v="30"/>
    <n v="8"/>
    <n v="63"/>
  </r>
  <r>
    <x v="50"/>
    <x v="2"/>
    <x v="4"/>
    <x v="75"/>
    <n v="50"/>
    <n v="8.1999999999999993"/>
    <n v="52"/>
  </r>
  <r>
    <x v="51"/>
    <x v="3"/>
    <x v="4"/>
    <x v="75"/>
    <n v="59"/>
    <n v="7.6"/>
    <n v="32"/>
  </r>
  <r>
    <x v="52"/>
    <x v="4"/>
    <x v="4"/>
    <x v="75"/>
    <n v="57"/>
    <n v="7.9"/>
    <n v="44"/>
  </r>
  <r>
    <x v="53"/>
    <x v="5"/>
    <x v="4"/>
    <x v="75"/>
    <n v="54"/>
    <n v="8.6"/>
    <n v="30"/>
  </r>
  <r>
    <x v="54"/>
    <x v="6"/>
    <x v="4"/>
    <x v="75"/>
    <n v="43"/>
    <n v="9.6999999999999993"/>
    <n v="41"/>
  </r>
  <r>
    <x v="55"/>
    <x v="7"/>
    <x v="4"/>
    <x v="75"/>
    <n v="41"/>
    <n v="10.1"/>
    <n v="45"/>
  </r>
  <r>
    <x v="56"/>
    <x v="8"/>
    <x v="4"/>
    <x v="75"/>
    <n v="38"/>
    <n v="10.6"/>
    <n v="63"/>
  </r>
  <r>
    <x v="57"/>
    <x v="9"/>
    <x v="4"/>
    <x v="75"/>
    <n v="38"/>
    <n v="11"/>
    <n v="70"/>
  </r>
  <r>
    <x v="58"/>
    <x v="10"/>
    <x v="4"/>
    <x v="75"/>
    <n v="30"/>
    <n v="9.6999999999999993"/>
    <n v="37"/>
  </r>
  <r>
    <x v="59"/>
    <x v="11"/>
    <x v="4"/>
    <x v="75"/>
    <n v="47"/>
    <n v="8.8000000000000007"/>
    <n v="54"/>
  </r>
  <r>
    <x v="60"/>
    <x v="0"/>
    <x v="5"/>
    <x v="75"/>
    <n v="37"/>
    <n v="8.9"/>
    <n v="75"/>
  </r>
  <r>
    <x v="61"/>
    <x v="1"/>
    <x v="5"/>
    <x v="75"/>
    <n v="36"/>
    <n v="9.3000000000000007"/>
    <n v="41"/>
  </r>
  <r>
    <x v="62"/>
    <x v="2"/>
    <x v="5"/>
    <x v="75"/>
    <n v="52"/>
    <n v="9.4"/>
    <n v="48"/>
  </r>
  <r>
    <x v="63"/>
    <x v="3"/>
    <x v="5"/>
    <x v="75"/>
    <n v="54"/>
    <n v="10.3"/>
    <n v="47"/>
  </r>
  <r>
    <x v="64"/>
    <x v="4"/>
    <x v="5"/>
    <x v="75"/>
    <n v="54"/>
    <n v="9.6"/>
    <n v="38"/>
  </r>
  <r>
    <x v="65"/>
    <x v="5"/>
    <x v="5"/>
    <x v="75"/>
    <n v="68"/>
    <n v="9"/>
    <n v="26"/>
  </r>
  <r>
    <x v="66"/>
    <x v="6"/>
    <x v="5"/>
    <x v="75"/>
    <n v="64"/>
    <n v="8.1999999999999993"/>
    <n v="49"/>
  </r>
  <r>
    <x v="67"/>
    <x v="7"/>
    <x v="5"/>
    <x v="75"/>
    <n v="50"/>
    <n v="7.9"/>
    <n v="50"/>
  </r>
  <r>
    <x v="68"/>
    <x v="8"/>
    <x v="5"/>
    <x v="75"/>
    <n v="63"/>
    <n v="6.9"/>
    <n v="40"/>
  </r>
  <r>
    <x v="69"/>
    <x v="9"/>
    <x v="5"/>
    <x v="75"/>
    <n v="52"/>
    <n v="6.4"/>
    <n v="37"/>
  </r>
  <r>
    <x v="70"/>
    <x v="10"/>
    <x v="5"/>
    <x v="75"/>
    <n v="58"/>
    <n v="5.9"/>
    <n v="47"/>
  </r>
  <r>
    <x v="71"/>
    <x v="11"/>
    <x v="5"/>
    <x v="75"/>
    <n v="51"/>
    <n v="5.6"/>
    <n v="38"/>
  </r>
  <r>
    <x v="72"/>
    <x v="0"/>
    <x v="6"/>
    <x v="75"/>
    <n v="44"/>
    <n v="5.0999999999999996"/>
    <n v="48"/>
  </r>
  <r>
    <x v="73"/>
    <x v="1"/>
    <x v="6"/>
    <x v="75"/>
    <n v="44"/>
    <n v="4.8"/>
    <n v="34"/>
  </r>
  <r>
    <x v="74"/>
    <x v="2"/>
    <x v="6"/>
    <x v="75"/>
    <n v="54"/>
    <n v="4.4000000000000004"/>
    <n v="39"/>
  </r>
  <r>
    <x v="75"/>
    <x v="3"/>
    <x v="6"/>
    <x v="75"/>
    <n v="62"/>
    <n v="4.3"/>
    <n v="38"/>
  </r>
  <r>
    <x v="76"/>
    <x v="4"/>
    <x v="6"/>
    <x v="75"/>
    <n v="79"/>
    <n v="4.4000000000000004"/>
    <n v="30"/>
  </r>
  <r>
    <x v="77"/>
    <x v="5"/>
    <x v="6"/>
    <x v="75"/>
    <n v="69"/>
    <n v="3.9"/>
    <n v="19"/>
  </r>
  <r>
    <x v="78"/>
    <x v="6"/>
    <x v="6"/>
    <x v="75"/>
    <n v="72"/>
    <n v="3.9"/>
    <n v="18"/>
  </r>
  <r>
    <x v="79"/>
    <x v="7"/>
    <x v="6"/>
    <x v="75"/>
    <n v="61"/>
    <n v="3.9"/>
    <n v="36"/>
  </r>
  <r>
    <x v="80"/>
    <x v="8"/>
    <x v="6"/>
    <x v="75"/>
    <n v="64"/>
    <n v="4"/>
    <n v="26"/>
  </r>
  <r>
    <x v="81"/>
    <x v="9"/>
    <x v="6"/>
    <x v="75"/>
    <n v="69"/>
    <n v="3.7"/>
    <n v="34"/>
  </r>
  <r>
    <x v="82"/>
    <x v="10"/>
    <x v="6"/>
    <x v="75"/>
    <n v="55"/>
    <n v="3.6"/>
    <n v="25"/>
  </r>
  <r>
    <x v="83"/>
    <x v="11"/>
    <x v="6"/>
    <x v="75"/>
    <n v="53"/>
    <n v="3.2"/>
    <n v="27"/>
  </r>
  <r>
    <x v="84"/>
    <x v="0"/>
    <x v="7"/>
    <x v="75"/>
    <n v="37"/>
    <n v="3"/>
    <n v="21"/>
  </r>
  <r>
    <x v="85"/>
    <x v="1"/>
    <x v="7"/>
    <x v="75"/>
    <n v="44"/>
    <n v="2.8"/>
    <n v="44"/>
  </r>
  <r>
    <x v="86"/>
    <x v="2"/>
    <x v="7"/>
    <x v="75"/>
    <n v="56"/>
    <n v="2.9"/>
    <n v="19"/>
  </r>
  <r>
    <x v="87"/>
    <x v="3"/>
    <x v="7"/>
    <x v="75"/>
    <n v="71"/>
    <n v="3.2"/>
    <n v="16"/>
  </r>
  <r>
    <x v="88"/>
    <x v="4"/>
    <x v="7"/>
    <x v="75"/>
    <n v="76"/>
    <n v="3.5"/>
    <n v="17"/>
  </r>
  <r>
    <x v="89"/>
    <x v="5"/>
    <x v="7"/>
    <x v="75"/>
    <n v="72"/>
    <n v="3.9"/>
    <n v="12"/>
  </r>
  <r>
    <x v="90"/>
    <x v="6"/>
    <x v="7"/>
    <x v="75"/>
    <n v="64"/>
    <n v="4"/>
    <n v="16"/>
  </r>
  <r>
    <x v="91"/>
    <x v="7"/>
    <x v="7"/>
    <x v="75"/>
    <n v="77"/>
    <n v="4.7"/>
    <n v="17"/>
  </r>
  <r>
    <x v="92"/>
    <x v="8"/>
    <x v="7"/>
    <x v="75"/>
    <n v="57"/>
    <n v="4.7"/>
    <n v="17"/>
  </r>
  <r>
    <x v="93"/>
    <x v="9"/>
    <x v="7"/>
    <x v="75"/>
    <n v="73"/>
    <n v="4.5"/>
    <n v="18"/>
  </r>
  <r>
    <x v="94"/>
    <x v="10"/>
    <x v="7"/>
    <x v="75"/>
    <n v="57"/>
    <n v="4"/>
    <n v="31"/>
  </r>
  <r>
    <x v="95"/>
    <x v="11"/>
    <x v="7"/>
    <x v="75"/>
    <n v="55"/>
    <n v="3.9"/>
    <n v="56"/>
  </r>
  <r>
    <x v="96"/>
    <x v="0"/>
    <x v="8"/>
    <x v="75"/>
    <n v="47"/>
    <n v="3.5"/>
    <n v="28"/>
  </r>
  <r>
    <x v="97"/>
    <x v="1"/>
    <x v="8"/>
    <x v="75"/>
    <n v="38"/>
    <n v="3.2"/>
    <n v="59"/>
  </r>
  <r>
    <x v="98"/>
    <x v="2"/>
    <x v="8"/>
    <x v="75"/>
    <n v="63"/>
    <n v="3.1"/>
    <n v="37"/>
  </r>
  <r>
    <x v="99"/>
    <x v="3"/>
    <x v="8"/>
    <x v="75"/>
    <n v="75"/>
    <n v="3.1"/>
    <n v="30"/>
  </r>
  <r>
    <x v="100"/>
    <x v="4"/>
    <x v="8"/>
    <x v="75"/>
    <n v="79"/>
    <n v="3.5"/>
    <n v="29"/>
  </r>
  <r>
    <x v="101"/>
    <x v="5"/>
    <x v="8"/>
    <x v="75"/>
    <n v="76"/>
    <n v="3.6"/>
    <n v="13"/>
  </r>
  <r>
    <x v="102"/>
    <x v="6"/>
    <x v="8"/>
    <x v="75"/>
    <n v="87"/>
    <n v="3.7"/>
    <n v="14"/>
  </r>
  <r>
    <x v="103"/>
    <x v="7"/>
    <x v="8"/>
    <x v="75"/>
    <n v="62"/>
    <n v="3.9"/>
    <n v="20"/>
  </r>
  <r>
    <x v="104"/>
    <x v="8"/>
    <x v="8"/>
    <x v="75"/>
    <n v="56"/>
    <n v="4"/>
    <n v="26"/>
  </r>
  <r>
    <x v="105"/>
    <x v="9"/>
    <x v="8"/>
    <x v="75"/>
    <n v="84"/>
    <n v="3.8"/>
    <n v="25"/>
  </r>
  <r>
    <x v="106"/>
    <x v="10"/>
    <x v="8"/>
    <x v="75"/>
    <n v="55"/>
    <n v="3.2"/>
    <n v="28"/>
  </r>
  <r>
    <x v="107"/>
    <x v="11"/>
    <x v="8"/>
    <x v="75"/>
    <n v="79"/>
    <n v="2.6"/>
    <n v="38"/>
  </r>
  <r>
    <x v="108"/>
    <x v="0"/>
    <x v="9"/>
    <x v="75"/>
    <n v="52"/>
    <n v="2.2999999999999998"/>
    <n v="55"/>
  </r>
  <r>
    <x v="109"/>
    <x v="1"/>
    <x v="9"/>
    <x v="75"/>
    <n v="62"/>
    <n v="2.1"/>
    <n v="59"/>
  </r>
  <r>
    <x v="110"/>
    <x v="2"/>
    <x v="9"/>
    <x v="75"/>
    <n v="73"/>
    <n v="2.2000000000000002"/>
    <n v="29"/>
  </r>
  <r>
    <x v="111"/>
    <x v="3"/>
    <x v="9"/>
    <x v="75"/>
    <n v="60"/>
    <n v="2.5"/>
    <n v="13"/>
  </r>
  <r>
    <x v="112"/>
    <x v="4"/>
    <x v="9"/>
    <x v="75"/>
    <n v="69"/>
    <n v="2.5"/>
    <n v="14"/>
  </r>
  <r>
    <x v="113"/>
    <x v="5"/>
    <x v="9"/>
    <x v="75"/>
    <n v="101"/>
    <n v="2.9"/>
    <n v="10"/>
  </r>
  <r>
    <x v="114"/>
    <x v="6"/>
    <x v="9"/>
    <x v="75"/>
    <n v="117"/>
    <n v="2.9"/>
    <n v="11"/>
  </r>
  <r>
    <x v="115"/>
    <x v="7"/>
    <x v="9"/>
    <x v="75"/>
    <n v="90"/>
    <n v="2.9"/>
    <n v="17"/>
  </r>
  <r>
    <x v="116"/>
    <x v="8"/>
    <x v="9"/>
    <x v="75"/>
    <n v="79"/>
    <n v="2.7"/>
    <n v="10"/>
  </r>
  <r>
    <x v="117"/>
    <x v="9"/>
    <x v="9"/>
    <x v="75"/>
    <n v="88"/>
    <n v="2.2000000000000002"/>
    <n v="16"/>
  </r>
  <r>
    <x v="118"/>
    <x v="10"/>
    <x v="9"/>
    <x v="75"/>
    <n v="64"/>
    <n v="1.9"/>
    <n v="38"/>
  </r>
  <r>
    <x v="119"/>
    <x v="11"/>
    <x v="9"/>
    <x v="75"/>
    <n v="71"/>
    <n v="1.7"/>
    <n v="24"/>
  </r>
  <r>
    <x v="120"/>
    <x v="0"/>
    <x v="10"/>
    <x v="75"/>
    <n v="52"/>
    <n v="1.6"/>
    <n v="14"/>
  </r>
  <r>
    <x v="121"/>
    <x v="1"/>
    <x v="10"/>
    <x v="75"/>
    <n v="52"/>
    <n v="1.5"/>
    <n v="21"/>
  </r>
  <r>
    <x v="122"/>
    <x v="2"/>
    <x v="10"/>
    <x v="75"/>
    <n v="80"/>
    <n v="1.4"/>
    <n v="16"/>
  </r>
  <r>
    <x v="123"/>
    <x v="3"/>
    <x v="10"/>
    <x v="75"/>
    <n v="72"/>
    <n v="1.8"/>
    <n v="7"/>
  </r>
  <r>
    <x v="124"/>
    <x v="4"/>
    <x v="10"/>
    <x v="75"/>
    <n v="84"/>
    <n v="1.9"/>
    <n v="6"/>
  </r>
  <r>
    <x v="125"/>
    <x v="5"/>
    <x v="10"/>
    <x v="75"/>
    <n v="90"/>
    <n v="2.2000000000000002"/>
    <n v="9"/>
  </r>
  <r>
    <x v="126"/>
    <x v="6"/>
    <x v="10"/>
    <x v="75"/>
    <n v="99"/>
    <n v="2.5"/>
    <n v="8"/>
  </r>
  <r>
    <x v="127"/>
    <x v="7"/>
    <x v="10"/>
    <x v="75"/>
    <n v="112"/>
    <n v="2.4"/>
    <n v="11"/>
  </r>
  <r>
    <x v="128"/>
    <x v="8"/>
    <x v="10"/>
    <x v="75"/>
    <n v="110"/>
    <n v="2.4"/>
    <n v="11"/>
  </r>
  <r>
    <x v="129"/>
    <x v="9"/>
    <x v="10"/>
    <x v="75"/>
    <n v="94"/>
    <n v="2.1"/>
    <n v="14"/>
  </r>
  <r>
    <x v="130"/>
    <x v="10"/>
    <x v="10"/>
    <x v="75"/>
    <n v="72"/>
    <n v="1.7"/>
    <n v="16"/>
  </r>
  <r>
    <x v="131"/>
    <x v="11"/>
    <x v="10"/>
    <x v="75"/>
    <n v="80"/>
    <n v="1.4"/>
    <n v="25"/>
  </r>
  <r>
    <x v="132"/>
    <x v="0"/>
    <x v="11"/>
    <x v="75"/>
    <n v="65"/>
    <n v="1.3"/>
    <n v="25"/>
  </r>
  <r>
    <x v="133"/>
    <x v="1"/>
    <x v="11"/>
    <x v="75"/>
    <n v="54"/>
    <n v="1.1000000000000001"/>
    <n v="30"/>
  </r>
  <r>
    <x v="134"/>
    <x v="2"/>
    <x v="11"/>
    <x v="75"/>
    <n v="78"/>
    <n v="1.1000000000000001"/>
    <n v="8"/>
  </r>
  <r>
    <x v="135"/>
    <x v="3"/>
    <x v="11"/>
    <x v="75"/>
    <n v="73"/>
    <n v="1.4"/>
    <n v="6"/>
  </r>
  <r>
    <x v="136"/>
    <x v="4"/>
    <x v="11"/>
    <x v="75"/>
    <n v="84"/>
    <n v="1.5"/>
    <n v="7"/>
  </r>
  <r>
    <x v="137"/>
    <x v="5"/>
    <x v="11"/>
    <x v="75"/>
    <n v="113"/>
    <n v="2"/>
    <n v="8"/>
  </r>
  <r>
    <x v="138"/>
    <x v="6"/>
    <x v="11"/>
    <x v="75"/>
    <n v="74"/>
    <n v="2"/>
    <n v="8"/>
  </r>
  <r>
    <x v="139"/>
    <x v="7"/>
    <x v="11"/>
    <x v="75"/>
    <n v="118"/>
    <n v="2.2000000000000002"/>
    <n v="8"/>
  </r>
  <r>
    <x v="140"/>
    <x v="8"/>
    <x v="11"/>
    <x v="75"/>
    <n v="85"/>
    <n v="1.8"/>
    <n v="14"/>
  </r>
  <r>
    <x v="141"/>
    <x v="9"/>
    <x v="11"/>
    <x v="75"/>
    <n v="105"/>
    <n v="1.6"/>
    <n v="22"/>
  </r>
  <r>
    <x v="142"/>
    <x v="10"/>
    <x v="11"/>
    <x v="75"/>
    <n v="75"/>
    <n v="1.3"/>
    <n v="20"/>
  </r>
  <r>
    <x v="143"/>
    <x v="11"/>
    <x v="11"/>
    <x v="75"/>
    <n v="67"/>
    <n v="0.9"/>
    <n v="22"/>
  </r>
  <r>
    <x v="144"/>
    <x v="0"/>
    <x v="12"/>
    <x v="75"/>
    <n v="57"/>
    <n v="0.7"/>
    <n v="10"/>
  </r>
  <r>
    <x v="145"/>
    <x v="1"/>
    <x v="12"/>
    <x v="75"/>
    <n v="59"/>
    <n v="0.8"/>
    <n v="8"/>
  </r>
  <r>
    <x v="146"/>
    <x v="2"/>
    <x v="12"/>
    <x v="75"/>
    <n v="63"/>
    <n v="1"/>
    <n v="6"/>
  </r>
  <r>
    <x v="147"/>
    <x v="3"/>
    <x v="12"/>
    <x v="75"/>
    <n v="65"/>
    <n v="1"/>
    <n v="7"/>
  </r>
  <r>
    <x v="148"/>
    <x v="4"/>
    <x v="12"/>
    <x v="75"/>
    <n v="85"/>
    <n v="1.4"/>
    <n v="7"/>
  </r>
  <r>
    <x v="149"/>
    <x v="5"/>
    <x v="12"/>
    <x v="75"/>
    <n v="80"/>
    <n v="1.9"/>
    <n v="7"/>
  </r>
  <r>
    <x v="150"/>
    <x v="6"/>
    <x v="12"/>
    <x v="75"/>
    <n v="87"/>
    <n v="2.2999999999999998"/>
    <n v="9"/>
  </r>
  <r>
    <x v="151"/>
    <x v="7"/>
    <x v="12"/>
    <x v="75"/>
    <n v="102"/>
    <n v="2.7"/>
    <n v="10"/>
  </r>
  <r>
    <x v="152"/>
    <x v="8"/>
    <x v="12"/>
    <x v="75"/>
    <n v="72"/>
    <n v="2.7"/>
    <n v="11"/>
  </r>
  <r>
    <x v="153"/>
    <x v="9"/>
    <x v="12"/>
    <x v="75"/>
    <n v="85"/>
    <n v="2.2999999999999998"/>
    <n v="14"/>
  </r>
  <r>
    <x v="154"/>
    <x v="10"/>
    <x v="12"/>
    <x v="75"/>
    <n v="87"/>
    <n v="1.7"/>
    <n v="33"/>
  </r>
  <r>
    <x v="155"/>
    <x v="11"/>
    <x v="12"/>
    <x v="75"/>
    <n v="64"/>
    <n v="1.4"/>
    <n v="42"/>
  </r>
  <r>
    <x v="156"/>
    <x v="0"/>
    <x v="13"/>
    <x v="75"/>
    <n v="44"/>
    <n v="1.3"/>
    <n v="32"/>
  </r>
  <r>
    <x v="157"/>
    <x v="1"/>
    <x v="13"/>
    <x v="75"/>
    <n v="45"/>
    <n v="1.1000000000000001"/>
    <n v="45"/>
  </r>
  <r>
    <x v="158"/>
    <x v="2"/>
    <x v="13"/>
    <x v="75"/>
    <n v="58"/>
    <n v="1.2"/>
    <n v="9"/>
  </r>
  <r>
    <x v="159"/>
    <x v="3"/>
    <x v="13"/>
    <x v="75"/>
    <n v="70"/>
    <n v="1.3"/>
    <n v="7"/>
  </r>
  <r>
    <x v="166"/>
    <x v="4"/>
    <x v="13"/>
    <x v="75"/>
    <n v="92"/>
    <n v="1.8"/>
    <n v="5"/>
  </r>
  <r>
    <x v="161"/>
    <x v="5"/>
    <x v="13"/>
    <x v="75"/>
    <n v="95"/>
    <n v="1.7"/>
    <n v="8"/>
  </r>
  <r>
    <x v="162"/>
    <x v="6"/>
    <x v="13"/>
    <x v="75"/>
    <n v="88"/>
    <n v="1.7"/>
    <n v="8"/>
  </r>
  <r>
    <x v="163"/>
    <x v="7"/>
    <x v="13"/>
    <x v="75"/>
    <n v="101"/>
    <n v="1.7"/>
    <n v="7"/>
  </r>
  <r>
    <x v="167"/>
    <x v="8"/>
    <x v="13"/>
    <x v="75"/>
    <n v="92"/>
    <n v="1.4"/>
    <n v="14"/>
  </r>
  <r>
    <x v="168"/>
    <x v="9"/>
    <x v="13"/>
    <x v="75"/>
    <n v="98"/>
    <n v="1.2"/>
    <n v="10"/>
  </r>
  <r>
    <x v="0"/>
    <x v="0"/>
    <x v="0"/>
    <x v="76"/>
    <n v="31"/>
    <n v="1.8"/>
    <n v="31"/>
  </r>
  <r>
    <x v="1"/>
    <x v="1"/>
    <x v="0"/>
    <x v="76"/>
    <n v="38"/>
    <n v="2"/>
    <n v="45"/>
  </r>
  <r>
    <x v="2"/>
    <x v="2"/>
    <x v="0"/>
    <x v="76"/>
    <n v="40"/>
    <n v="2"/>
    <n v="28"/>
  </r>
  <r>
    <x v="3"/>
    <x v="3"/>
    <x v="0"/>
    <x v="76"/>
    <n v="50"/>
    <n v="2.5"/>
    <n v="24"/>
  </r>
  <r>
    <x v="4"/>
    <x v="4"/>
    <x v="0"/>
    <x v="76"/>
    <n v="53"/>
    <n v="2.2999999999999998"/>
    <n v="30"/>
  </r>
  <r>
    <x v="5"/>
    <x v="5"/>
    <x v="0"/>
    <x v="76"/>
    <n v="55"/>
    <n v="2.7"/>
    <n v="17"/>
  </r>
  <r>
    <x v="6"/>
    <x v="6"/>
    <x v="0"/>
    <x v="76"/>
    <n v="48"/>
    <n v="3.1"/>
    <n v="25"/>
  </r>
  <r>
    <x v="7"/>
    <x v="7"/>
    <x v="0"/>
    <x v="76"/>
    <n v="52"/>
    <n v="4"/>
    <n v="24"/>
  </r>
  <r>
    <x v="8"/>
    <x v="8"/>
    <x v="0"/>
    <x v="76"/>
    <n v="54"/>
    <n v="3.7"/>
    <n v="21"/>
  </r>
  <r>
    <x v="9"/>
    <x v="9"/>
    <x v="0"/>
    <x v="76"/>
    <n v="73"/>
    <n v="3.1"/>
    <n v="36"/>
  </r>
  <r>
    <x v="10"/>
    <x v="10"/>
    <x v="0"/>
    <x v="76"/>
    <n v="52"/>
    <n v="2.9"/>
    <n v="36"/>
  </r>
  <r>
    <x v="11"/>
    <x v="11"/>
    <x v="0"/>
    <x v="76"/>
    <n v="49"/>
    <n v="2.2999999999999998"/>
    <n v="29"/>
  </r>
  <r>
    <x v="12"/>
    <x v="0"/>
    <x v="1"/>
    <x v="76"/>
    <n v="18"/>
    <n v="2.2999999999999998"/>
    <n v="98"/>
  </r>
  <r>
    <x v="13"/>
    <x v="1"/>
    <x v="1"/>
    <x v="76"/>
    <n v="39"/>
    <n v="2.6"/>
    <n v="63"/>
  </r>
  <r>
    <x v="14"/>
    <x v="2"/>
    <x v="1"/>
    <x v="76"/>
    <n v="45"/>
    <n v="3"/>
    <n v="32"/>
  </r>
  <r>
    <x v="15"/>
    <x v="3"/>
    <x v="1"/>
    <x v="76"/>
    <n v="39"/>
    <n v="3.1"/>
    <n v="36"/>
  </r>
  <r>
    <x v="16"/>
    <x v="4"/>
    <x v="1"/>
    <x v="76"/>
    <n v="53"/>
    <n v="3.3"/>
    <n v="33"/>
  </r>
  <r>
    <x v="17"/>
    <x v="5"/>
    <x v="1"/>
    <x v="76"/>
    <n v="60"/>
    <n v="3.6"/>
    <n v="35"/>
  </r>
  <r>
    <x v="18"/>
    <x v="6"/>
    <x v="1"/>
    <x v="76"/>
    <n v="43"/>
    <n v="4.3"/>
    <n v="29"/>
  </r>
  <r>
    <x v="19"/>
    <x v="7"/>
    <x v="1"/>
    <x v="76"/>
    <n v="39"/>
    <n v="5"/>
    <n v="38"/>
  </r>
  <r>
    <x v="20"/>
    <x v="8"/>
    <x v="1"/>
    <x v="76"/>
    <n v="27"/>
    <n v="5.3"/>
    <n v="53"/>
  </r>
  <r>
    <x v="21"/>
    <x v="9"/>
    <x v="1"/>
    <x v="76"/>
    <n v="25"/>
    <n v="5.6"/>
    <n v="44"/>
  </r>
  <r>
    <x v="22"/>
    <x v="10"/>
    <x v="1"/>
    <x v="76"/>
    <n v="42"/>
    <n v="5.3"/>
    <n v="48"/>
  </r>
  <r>
    <x v="23"/>
    <x v="11"/>
    <x v="1"/>
    <x v="76"/>
    <n v="22"/>
    <n v="4.5999999999999996"/>
    <n v="80"/>
  </r>
  <r>
    <x v="24"/>
    <x v="0"/>
    <x v="2"/>
    <x v="76"/>
    <n v="18"/>
    <n v="5.3"/>
    <n v="54"/>
  </r>
  <r>
    <x v="25"/>
    <x v="1"/>
    <x v="2"/>
    <x v="76"/>
    <n v="25"/>
    <n v="5.8"/>
    <n v="75"/>
  </r>
  <r>
    <x v="26"/>
    <x v="2"/>
    <x v="2"/>
    <x v="76"/>
    <n v="30"/>
    <n v="6.3"/>
    <n v="43"/>
  </r>
  <r>
    <x v="27"/>
    <x v="3"/>
    <x v="2"/>
    <x v="76"/>
    <n v="28"/>
    <n v="7.2"/>
    <n v="51"/>
  </r>
  <r>
    <x v="28"/>
    <x v="4"/>
    <x v="2"/>
    <x v="76"/>
    <n v="32"/>
    <n v="8.4"/>
    <n v="48"/>
  </r>
  <r>
    <x v="29"/>
    <x v="5"/>
    <x v="2"/>
    <x v="76"/>
    <n v="36"/>
    <n v="9.6"/>
    <n v="46"/>
  </r>
  <r>
    <x v="30"/>
    <x v="6"/>
    <x v="2"/>
    <x v="76"/>
    <n v="23"/>
    <n v="10.7"/>
    <n v="41"/>
  </r>
  <r>
    <x v="31"/>
    <x v="7"/>
    <x v="2"/>
    <x v="76"/>
    <n v="24"/>
    <n v="10.4"/>
    <n v="40"/>
  </r>
  <r>
    <x v="32"/>
    <x v="8"/>
    <x v="2"/>
    <x v="76"/>
    <n v="34"/>
    <n v="9.6"/>
    <n v="80"/>
  </r>
  <r>
    <x v="33"/>
    <x v="9"/>
    <x v="2"/>
    <x v="76"/>
    <n v="29"/>
    <n v="9.1"/>
    <n v="63"/>
  </r>
  <r>
    <x v="34"/>
    <x v="10"/>
    <x v="2"/>
    <x v="76"/>
    <n v="13"/>
    <n v="8.6999999999999993"/>
    <n v="90"/>
  </r>
  <r>
    <x v="35"/>
    <x v="11"/>
    <x v="2"/>
    <x v="76"/>
    <n v="28"/>
    <n v="7.5"/>
    <n v="64"/>
  </r>
  <r>
    <x v="36"/>
    <x v="0"/>
    <x v="3"/>
    <x v="76"/>
    <n v="15"/>
    <n v="7.5"/>
    <n v="49"/>
  </r>
  <r>
    <x v="37"/>
    <x v="1"/>
    <x v="3"/>
    <x v="76"/>
    <n v="12"/>
    <n v="8.5"/>
    <n v="63"/>
  </r>
  <r>
    <x v="38"/>
    <x v="2"/>
    <x v="3"/>
    <x v="76"/>
    <n v="30"/>
    <n v="8.1999999999999993"/>
    <n v="30"/>
  </r>
  <r>
    <x v="39"/>
    <x v="3"/>
    <x v="3"/>
    <x v="76"/>
    <n v="28"/>
    <n v="8.5"/>
    <n v="42"/>
  </r>
  <r>
    <x v="40"/>
    <x v="4"/>
    <x v="3"/>
    <x v="76"/>
    <n v="27"/>
    <n v="9.1999999999999993"/>
    <n v="43"/>
  </r>
  <r>
    <x v="41"/>
    <x v="5"/>
    <x v="3"/>
    <x v="76"/>
    <n v="41"/>
    <n v="9.1"/>
    <n v="54"/>
  </r>
  <r>
    <x v="42"/>
    <x v="6"/>
    <x v="3"/>
    <x v="76"/>
    <n v="27"/>
    <n v="8.9"/>
    <n v="31"/>
  </r>
  <r>
    <x v="43"/>
    <x v="7"/>
    <x v="3"/>
    <x v="76"/>
    <n v="30"/>
    <n v="9.3000000000000007"/>
    <n v="35"/>
  </r>
  <r>
    <x v="44"/>
    <x v="8"/>
    <x v="3"/>
    <x v="76"/>
    <n v="34"/>
    <n v="9.1999999999999993"/>
    <n v="45"/>
  </r>
  <r>
    <x v="45"/>
    <x v="9"/>
    <x v="3"/>
    <x v="76"/>
    <n v="36"/>
    <n v="9.1999999999999993"/>
    <n v="71"/>
  </r>
  <r>
    <x v="46"/>
    <x v="10"/>
    <x v="3"/>
    <x v="76"/>
    <n v="29"/>
    <n v="9.1999999999999993"/>
    <n v="54"/>
  </r>
  <r>
    <x v="47"/>
    <x v="11"/>
    <x v="3"/>
    <x v="76"/>
    <n v="29"/>
    <n v="8.8000000000000007"/>
    <n v="54"/>
  </r>
  <r>
    <x v="48"/>
    <x v="0"/>
    <x v="4"/>
    <x v="76"/>
    <n v="19"/>
    <n v="9.9"/>
    <n v="38"/>
  </r>
  <r>
    <x v="49"/>
    <x v="1"/>
    <x v="4"/>
    <x v="76"/>
    <n v="15"/>
    <n v="10.6"/>
    <n v="29"/>
  </r>
  <r>
    <x v="50"/>
    <x v="2"/>
    <x v="4"/>
    <x v="76"/>
    <n v="37"/>
    <n v="9.6"/>
    <n v="50"/>
  </r>
  <r>
    <x v="51"/>
    <x v="3"/>
    <x v="4"/>
    <x v="76"/>
    <n v="40"/>
    <n v="8.5"/>
    <n v="47"/>
  </r>
  <r>
    <x v="52"/>
    <x v="4"/>
    <x v="4"/>
    <x v="76"/>
    <n v="37"/>
    <n v="8.6"/>
    <n v="49"/>
  </r>
  <r>
    <x v="53"/>
    <x v="5"/>
    <x v="4"/>
    <x v="76"/>
    <n v="49"/>
    <n v="9"/>
    <n v="73"/>
  </r>
  <r>
    <x v="54"/>
    <x v="6"/>
    <x v="4"/>
    <x v="76"/>
    <n v="17"/>
    <n v="9"/>
    <n v="66"/>
  </r>
  <r>
    <x v="55"/>
    <x v="7"/>
    <x v="4"/>
    <x v="76"/>
    <n v="23"/>
    <n v="9.3000000000000007"/>
    <n v="41"/>
  </r>
  <r>
    <x v="56"/>
    <x v="8"/>
    <x v="4"/>
    <x v="76"/>
    <n v="27"/>
    <n v="9.3000000000000007"/>
    <n v="61"/>
  </r>
  <r>
    <x v="57"/>
    <x v="9"/>
    <x v="4"/>
    <x v="76"/>
    <n v="18"/>
    <n v="9.9"/>
    <n v="97"/>
  </r>
  <r>
    <x v="58"/>
    <x v="10"/>
    <x v="4"/>
    <x v="76"/>
    <n v="21"/>
    <n v="9.8000000000000007"/>
    <n v="74"/>
  </r>
  <r>
    <x v="59"/>
    <x v="11"/>
    <x v="4"/>
    <x v="76"/>
    <n v="26"/>
    <n v="9.6"/>
    <n v="71"/>
  </r>
  <r>
    <x v="60"/>
    <x v="0"/>
    <x v="5"/>
    <x v="76"/>
    <n v="15"/>
    <n v="10"/>
    <n v="53"/>
  </r>
  <r>
    <x v="61"/>
    <x v="1"/>
    <x v="5"/>
    <x v="76"/>
    <n v="13"/>
    <n v="9.8000000000000007"/>
    <n v="33"/>
  </r>
  <r>
    <x v="62"/>
    <x v="2"/>
    <x v="5"/>
    <x v="76"/>
    <n v="29"/>
    <n v="10.6"/>
    <n v="71"/>
  </r>
  <r>
    <x v="63"/>
    <x v="3"/>
    <x v="5"/>
    <x v="76"/>
    <n v="17"/>
    <n v="11.8"/>
    <n v="77"/>
  </r>
  <r>
    <x v="64"/>
    <x v="4"/>
    <x v="5"/>
    <x v="76"/>
    <n v="35"/>
    <n v="11.1"/>
    <n v="61"/>
  </r>
  <r>
    <x v="65"/>
    <x v="5"/>
    <x v="5"/>
    <x v="76"/>
    <n v="41"/>
    <n v="9.1999999999999993"/>
    <n v="70"/>
  </r>
  <r>
    <x v="66"/>
    <x v="6"/>
    <x v="5"/>
    <x v="76"/>
    <n v="28"/>
    <n v="9"/>
    <n v="56"/>
  </r>
  <r>
    <x v="67"/>
    <x v="7"/>
    <x v="5"/>
    <x v="76"/>
    <n v="28"/>
    <n v="8.8000000000000007"/>
    <n v="43"/>
  </r>
  <r>
    <x v="68"/>
    <x v="8"/>
    <x v="5"/>
    <x v="76"/>
    <n v="27"/>
    <n v="9.1"/>
    <n v="51"/>
  </r>
  <r>
    <x v="69"/>
    <x v="9"/>
    <x v="5"/>
    <x v="76"/>
    <n v="37"/>
    <n v="8.5"/>
    <n v="32"/>
  </r>
  <r>
    <x v="70"/>
    <x v="10"/>
    <x v="5"/>
    <x v="76"/>
    <n v="27"/>
    <n v="7.8"/>
    <n v="49"/>
  </r>
  <r>
    <x v="71"/>
    <x v="11"/>
    <x v="5"/>
    <x v="76"/>
    <n v="28"/>
    <n v="7.3"/>
    <n v="39"/>
  </r>
  <r>
    <x v="72"/>
    <x v="0"/>
    <x v="6"/>
    <x v="76"/>
    <n v="14"/>
    <n v="6.7"/>
    <n v="34"/>
  </r>
  <r>
    <x v="73"/>
    <x v="1"/>
    <x v="6"/>
    <x v="76"/>
    <n v="18"/>
    <n v="6.2"/>
    <n v="54"/>
  </r>
  <r>
    <x v="74"/>
    <x v="2"/>
    <x v="6"/>
    <x v="76"/>
    <n v="31"/>
    <n v="5.8"/>
    <n v="45"/>
  </r>
  <r>
    <x v="75"/>
    <x v="3"/>
    <x v="6"/>
    <x v="76"/>
    <n v="31"/>
    <n v="5"/>
    <n v="45"/>
  </r>
  <r>
    <x v="76"/>
    <x v="4"/>
    <x v="6"/>
    <x v="76"/>
    <n v="44"/>
    <n v="5"/>
    <n v="44"/>
  </r>
  <r>
    <x v="77"/>
    <x v="5"/>
    <x v="6"/>
    <x v="76"/>
    <n v="38"/>
    <n v="4.9000000000000004"/>
    <n v="43"/>
  </r>
  <r>
    <x v="78"/>
    <x v="6"/>
    <x v="6"/>
    <x v="76"/>
    <n v="42"/>
    <n v="5.5"/>
    <n v="26"/>
  </r>
  <r>
    <x v="79"/>
    <x v="7"/>
    <x v="6"/>
    <x v="76"/>
    <n v="34"/>
    <n v="5.2"/>
    <n v="27"/>
  </r>
  <r>
    <x v="80"/>
    <x v="8"/>
    <x v="6"/>
    <x v="76"/>
    <n v="28"/>
    <n v="4.7"/>
    <n v="12"/>
  </r>
  <r>
    <x v="81"/>
    <x v="9"/>
    <x v="6"/>
    <x v="76"/>
    <n v="41"/>
    <n v="4.4000000000000004"/>
    <n v="44"/>
  </r>
  <r>
    <x v="82"/>
    <x v="10"/>
    <x v="6"/>
    <x v="76"/>
    <n v="35"/>
    <n v="4.3"/>
    <n v="17"/>
  </r>
  <r>
    <x v="83"/>
    <x v="11"/>
    <x v="6"/>
    <x v="76"/>
    <n v="37"/>
    <n v="3.7"/>
    <n v="29"/>
  </r>
  <r>
    <x v="84"/>
    <x v="0"/>
    <x v="7"/>
    <x v="76"/>
    <n v="22"/>
    <n v="3.2"/>
    <n v="42"/>
  </r>
  <r>
    <x v="85"/>
    <x v="1"/>
    <x v="7"/>
    <x v="76"/>
    <n v="24"/>
    <n v="3.3"/>
    <n v="29"/>
  </r>
  <r>
    <x v="86"/>
    <x v="2"/>
    <x v="7"/>
    <x v="76"/>
    <n v="31"/>
    <n v="2.8"/>
    <n v="16"/>
  </r>
  <r>
    <x v="87"/>
    <x v="3"/>
    <x v="7"/>
    <x v="76"/>
    <n v="43"/>
    <n v="3"/>
    <n v="11"/>
  </r>
  <r>
    <x v="88"/>
    <x v="4"/>
    <x v="7"/>
    <x v="76"/>
    <n v="52"/>
    <n v="3.5"/>
    <n v="13"/>
  </r>
  <r>
    <x v="89"/>
    <x v="5"/>
    <x v="7"/>
    <x v="76"/>
    <n v="50"/>
    <n v="3.9"/>
    <n v="15"/>
  </r>
  <r>
    <x v="90"/>
    <x v="6"/>
    <x v="7"/>
    <x v="76"/>
    <n v="35"/>
    <n v="4.2"/>
    <n v="10"/>
  </r>
  <r>
    <x v="91"/>
    <x v="7"/>
    <x v="7"/>
    <x v="76"/>
    <n v="43"/>
    <n v="4.5"/>
    <n v="11"/>
  </r>
  <r>
    <x v="92"/>
    <x v="8"/>
    <x v="7"/>
    <x v="76"/>
    <n v="28"/>
    <n v="4.3"/>
    <n v="21"/>
  </r>
  <r>
    <x v="93"/>
    <x v="9"/>
    <x v="7"/>
    <x v="76"/>
    <n v="48"/>
    <n v="3.8"/>
    <n v="21"/>
  </r>
  <r>
    <x v="94"/>
    <x v="10"/>
    <x v="7"/>
    <x v="76"/>
    <n v="26"/>
    <n v="3.5"/>
    <n v="35"/>
  </r>
  <r>
    <x v="95"/>
    <x v="11"/>
    <x v="7"/>
    <x v="76"/>
    <n v="33"/>
    <n v="3.2"/>
    <n v="48"/>
  </r>
  <r>
    <x v="96"/>
    <x v="0"/>
    <x v="8"/>
    <x v="76"/>
    <n v="21"/>
    <n v="3.2"/>
    <n v="26"/>
  </r>
  <r>
    <x v="97"/>
    <x v="1"/>
    <x v="8"/>
    <x v="76"/>
    <n v="25"/>
    <n v="3.1"/>
    <n v="21"/>
  </r>
  <r>
    <x v="98"/>
    <x v="2"/>
    <x v="8"/>
    <x v="76"/>
    <n v="42"/>
    <n v="3.2"/>
    <n v="25"/>
  </r>
  <r>
    <x v="99"/>
    <x v="3"/>
    <x v="8"/>
    <x v="76"/>
    <n v="43"/>
    <n v="3"/>
    <n v="25"/>
  </r>
  <r>
    <x v="100"/>
    <x v="4"/>
    <x v="8"/>
    <x v="76"/>
    <n v="45"/>
    <n v="3.5"/>
    <n v="16"/>
  </r>
  <r>
    <x v="101"/>
    <x v="5"/>
    <x v="8"/>
    <x v="76"/>
    <n v="44"/>
    <n v="4.0999999999999996"/>
    <n v="22"/>
  </r>
  <r>
    <x v="102"/>
    <x v="6"/>
    <x v="8"/>
    <x v="76"/>
    <n v="46"/>
    <n v="3.6"/>
    <n v="18"/>
  </r>
  <r>
    <x v="103"/>
    <x v="7"/>
    <x v="8"/>
    <x v="76"/>
    <n v="55"/>
    <n v="3.4"/>
    <n v="19"/>
  </r>
  <r>
    <x v="104"/>
    <x v="8"/>
    <x v="8"/>
    <x v="76"/>
    <n v="34"/>
    <n v="4"/>
    <n v="12"/>
  </r>
  <r>
    <x v="105"/>
    <x v="9"/>
    <x v="8"/>
    <x v="76"/>
    <n v="37"/>
    <n v="4"/>
    <n v="14"/>
  </r>
  <r>
    <x v="106"/>
    <x v="10"/>
    <x v="8"/>
    <x v="76"/>
    <n v="32"/>
    <n v="3.4"/>
    <n v="22"/>
  </r>
  <r>
    <x v="107"/>
    <x v="11"/>
    <x v="8"/>
    <x v="76"/>
    <n v="45"/>
    <n v="3"/>
    <n v="28"/>
  </r>
  <r>
    <x v="108"/>
    <x v="0"/>
    <x v="9"/>
    <x v="76"/>
    <n v="27"/>
    <n v="2.9"/>
    <n v="25"/>
  </r>
  <r>
    <x v="109"/>
    <x v="1"/>
    <x v="9"/>
    <x v="76"/>
    <n v="28"/>
    <n v="2.2000000000000002"/>
    <n v="27"/>
  </r>
  <r>
    <x v="110"/>
    <x v="2"/>
    <x v="9"/>
    <x v="76"/>
    <n v="46"/>
    <n v="2.2999999999999998"/>
    <n v="48"/>
  </r>
  <r>
    <x v="111"/>
    <x v="3"/>
    <x v="9"/>
    <x v="76"/>
    <n v="39"/>
    <n v="2.5"/>
    <n v="19"/>
  </r>
  <r>
    <x v="112"/>
    <x v="4"/>
    <x v="9"/>
    <x v="76"/>
    <n v="53"/>
    <n v="2.2000000000000002"/>
    <n v="6"/>
  </r>
  <r>
    <x v="113"/>
    <x v="5"/>
    <x v="9"/>
    <x v="76"/>
    <n v="56"/>
    <n v="2.2999999999999998"/>
    <n v="15"/>
  </r>
  <r>
    <x v="114"/>
    <x v="6"/>
    <x v="9"/>
    <x v="76"/>
    <n v="54"/>
    <n v="2.6"/>
    <n v="10"/>
  </r>
  <r>
    <x v="115"/>
    <x v="7"/>
    <x v="9"/>
    <x v="76"/>
    <n v="45"/>
    <n v="2.5"/>
    <n v="10"/>
  </r>
  <r>
    <x v="116"/>
    <x v="8"/>
    <x v="9"/>
    <x v="76"/>
    <n v="49"/>
    <n v="2.2000000000000002"/>
    <n v="14"/>
  </r>
  <r>
    <x v="117"/>
    <x v="9"/>
    <x v="9"/>
    <x v="76"/>
    <n v="45"/>
    <n v="2"/>
    <n v="13"/>
  </r>
  <r>
    <x v="118"/>
    <x v="10"/>
    <x v="9"/>
    <x v="76"/>
    <n v="34"/>
    <n v="1.9"/>
    <n v="10"/>
  </r>
  <r>
    <x v="119"/>
    <x v="11"/>
    <x v="9"/>
    <x v="76"/>
    <n v="45"/>
    <n v="1.6"/>
    <n v="10"/>
  </r>
  <r>
    <x v="120"/>
    <x v="0"/>
    <x v="10"/>
    <x v="76"/>
    <n v="28"/>
    <n v="1.7"/>
    <n v="24"/>
  </r>
  <r>
    <x v="121"/>
    <x v="1"/>
    <x v="10"/>
    <x v="76"/>
    <n v="32"/>
    <n v="1.6"/>
    <n v="11"/>
  </r>
  <r>
    <x v="122"/>
    <x v="2"/>
    <x v="10"/>
    <x v="76"/>
    <n v="48"/>
    <n v="1.7"/>
    <n v="8"/>
  </r>
  <r>
    <x v="123"/>
    <x v="3"/>
    <x v="10"/>
    <x v="76"/>
    <n v="30"/>
    <n v="2.1"/>
    <n v="11"/>
  </r>
  <r>
    <x v="124"/>
    <x v="4"/>
    <x v="10"/>
    <x v="76"/>
    <n v="54"/>
    <n v="2"/>
    <n v="7"/>
  </r>
  <r>
    <x v="125"/>
    <x v="5"/>
    <x v="10"/>
    <x v="76"/>
    <n v="51"/>
    <n v="2.2999999999999998"/>
    <n v="7"/>
  </r>
  <r>
    <x v="126"/>
    <x v="6"/>
    <x v="10"/>
    <x v="76"/>
    <n v="44"/>
    <n v="2.2000000000000002"/>
    <n v="9"/>
  </r>
  <r>
    <x v="127"/>
    <x v="7"/>
    <x v="10"/>
    <x v="76"/>
    <n v="60"/>
    <n v="2"/>
    <n v="9"/>
  </r>
  <r>
    <x v="128"/>
    <x v="8"/>
    <x v="10"/>
    <x v="76"/>
    <n v="45"/>
    <n v="2.2999999999999998"/>
    <n v="14"/>
  </r>
  <r>
    <x v="129"/>
    <x v="9"/>
    <x v="10"/>
    <x v="76"/>
    <n v="54"/>
    <n v="2.2000000000000002"/>
    <n v="13"/>
  </r>
  <r>
    <x v="130"/>
    <x v="10"/>
    <x v="10"/>
    <x v="76"/>
    <n v="34"/>
    <n v="1.8"/>
    <n v="16"/>
  </r>
  <r>
    <x v="131"/>
    <x v="11"/>
    <x v="10"/>
    <x v="76"/>
    <n v="48"/>
    <n v="1.6"/>
    <n v="15"/>
  </r>
  <r>
    <x v="132"/>
    <x v="0"/>
    <x v="11"/>
    <x v="76"/>
    <n v="29"/>
    <n v="1.2"/>
    <n v="18"/>
  </r>
  <r>
    <x v="133"/>
    <x v="1"/>
    <x v="11"/>
    <x v="76"/>
    <n v="38"/>
    <n v="0.9"/>
    <n v="19"/>
  </r>
  <r>
    <x v="134"/>
    <x v="2"/>
    <x v="11"/>
    <x v="76"/>
    <n v="37"/>
    <n v="1.1000000000000001"/>
    <n v="11"/>
  </r>
  <r>
    <x v="135"/>
    <x v="3"/>
    <x v="11"/>
    <x v="76"/>
    <n v="51"/>
    <n v="0.9"/>
    <n v="9"/>
  </r>
  <r>
    <x v="136"/>
    <x v="4"/>
    <x v="11"/>
    <x v="76"/>
    <n v="46"/>
    <n v="1.2"/>
    <n v="7"/>
  </r>
  <r>
    <x v="137"/>
    <x v="5"/>
    <x v="11"/>
    <x v="76"/>
    <n v="45"/>
    <n v="1.4"/>
    <n v="6"/>
  </r>
  <r>
    <x v="138"/>
    <x v="6"/>
    <x v="11"/>
    <x v="76"/>
    <n v="50"/>
    <n v="1.5"/>
    <n v="9"/>
  </r>
  <r>
    <x v="139"/>
    <x v="7"/>
    <x v="11"/>
    <x v="76"/>
    <n v="47"/>
    <n v="2"/>
    <n v="9"/>
  </r>
  <r>
    <x v="140"/>
    <x v="8"/>
    <x v="11"/>
    <x v="76"/>
    <n v="49"/>
    <n v="2.1"/>
    <n v="10"/>
  </r>
  <r>
    <x v="141"/>
    <x v="9"/>
    <x v="11"/>
    <x v="76"/>
    <n v="55"/>
    <n v="1.6"/>
    <n v="7"/>
  </r>
  <r>
    <x v="142"/>
    <x v="10"/>
    <x v="11"/>
    <x v="76"/>
    <n v="46"/>
    <n v="1.3"/>
    <n v="22"/>
  </r>
  <r>
    <x v="143"/>
    <x v="11"/>
    <x v="11"/>
    <x v="76"/>
    <n v="46"/>
    <n v="0.9"/>
    <n v="12"/>
  </r>
  <r>
    <x v="144"/>
    <x v="0"/>
    <x v="12"/>
    <x v="76"/>
    <n v="34"/>
    <n v="0.8"/>
    <n v="23"/>
  </r>
  <r>
    <x v="145"/>
    <x v="1"/>
    <x v="12"/>
    <x v="76"/>
    <n v="39"/>
    <n v="0.7"/>
    <n v="11"/>
  </r>
  <r>
    <x v="146"/>
    <x v="2"/>
    <x v="12"/>
    <x v="76"/>
    <n v="46"/>
    <n v="0.9"/>
    <n v="8"/>
  </r>
  <r>
    <x v="147"/>
    <x v="3"/>
    <x v="12"/>
    <x v="76"/>
    <n v="40"/>
    <n v="1.1000000000000001"/>
    <n v="7"/>
  </r>
  <r>
    <x v="148"/>
    <x v="4"/>
    <x v="12"/>
    <x v="76"/>
    <n v="61"/>
    <n v="1.8"/>
    <n v="7"/>
  </r>
  <r>
    <x v="149"/>
    <x v="5"/>
    <x v="12"/>
    <x v="76"/>
    <n v="51"/>
    <n v="2.2000000000000002"/>
    <n v="7"/>
  </r>
  <r>
    <x v="150"/>
    <x v="6"/>
    <x v="12"/>
    <x v="76"/>
    <n v="56"/>
    <n v="2.2999999999999998"/>
    <n v="9"/>
  </r>
  <r>
    <x v="151"/>
    <x v="7"/>
    <x v="12"/>
    <x v="76"/>
    <n v="61"/>
    <n v="2.6"/>
    <n v="14"/>
  </r>
  <r>
    <x v="152"/>
    <x v="8"/>
    <x v="12"/>
    <x v="76"/>
    <n v="40"/>
    <n v="2.2000000000000002"/>
    <n v="17"/>
  </r>
  <r>
    <x v="153"/>
    <x v="9"/>
    <x v="12"/>
    <x v="76"/>
    <n v="41"/>
    <n v="2.4"/>
    <n v="23"/>
  </r>
  <r>
    <x v="154"/>
    <x v="10"/>
    <x v="12"/>
    <x v="76"/>
    <n v="40"/>
    <n v="2.2000000000000002"/>
    <n v="37"/>
  </r>
  <r>
    <x v="155"/>
    <x v="11"/>
    <x v="12"/>
    <x v="76"/>
    <n v="37"/>
    <n v="1.7"/>
    <n v="30"/>
  </r>
  <r>
    <x v="156"/>
    <x v="0"/>
    <x v="13"/>
    <x v="76"/>
    <n v="24"/>
    <n v="1.8"/>
    <n v="35"/>
  </r>
  <r>
    <x v="157"/>
    <x v="1"/>
    <x v="13"/>
    <x v="76"/>
    <n v="28"/>
    <n v="1.5"/>
    <n v="8"/>
  </r>
  <r>
    <x v="158"/>
    <x v="2"/>
    <x v="13"/>
    <x v="76"/>
    <n v="39"/>
    <n v="1.5"/>
    <n v="11"/>
  </r>
  <r>
    <x v="159"/>
    <x v="3"/>
    <x v="13"/>
    <x v="76"/>
    <n v="51"/>
    <n v="1.4"/>
    <n v="7"/>
  </r>
  <r>
    <x v="166"/>
    <x v="4"/>
    <x v="13"/>
    <x v="76"/>
    <n v="54"/>
    <n v="1.9"/>
    <n v="5"/>
  </r>
  <r>
    <x v="161"/>
    <x v="5"/>
    <x v="13"/>
    <x v="76"/>
    <n v="44"/>
    <n v="2"/>
    <n v="7"/>
  </r>
  <r>
    <x v="162"/>
    <x v="6"/>
    <x v="13"/>
    <x v="76"/>
    <n v="54"/>
    <n v="1.8"/>
    <n v="8"/>
  </r>
  <r>
    <x v="163"/>
    <x v="7"/>
    <x v="13"/>
    <x v="76"/>
    <n v="66"/>
    <n v="1.9"/>
    <n v="9"/>
  </r>
  <r>
    <x v="167"/>
    <x v="8"/>
    <x v="13"/>
    <x v="76"/>
    <n v="34"/>
    <n v="1.9"/>
    <n v="9"/>
  </r>
  <r>
    <x v="168"/>
    <x v="9"/>
    <x v="13"/>
    <x v="76"/>
    <n v="37"/>
    <n v="1.4"/>
    <n v="11"/>
  </r>
  <r>
    <x v="0"/>
    <x v="0"/>
    <x v="0"/>
    <x v="77"/>
    <n v="64"/>
    <n v="2.6"/>
    <n v="35"/>
  </r>
  <r>
    <x v="1"/>
    <x v="1"/>
    <x v="0"/>
    <x v="77"/>
    <n v="58"/>
    <n v="2.8"/>
    <n v="27"/>
  </r>
  <r>
    <x v="2"/>
    <x v="2"/>
    <x v="0"/>
    <x v="77"/>
    <n v="111"/>
    <n v="3.1"/>
    <n v="27"/>
  </r>
  <r>
    <x v="3"/>
    <x v="3"/>
    <x v="0"/>
    <x v="77"/>
    <n v="78"/>
    <n v="3.2"/>
    <n v="24"/>
  </r>
  <r>
    <x v="4"/>
    <x v="4"/>
    <x v="0"/>
    <x v="77"/>
    <n v="103"/>
    <n v="3.5"/>
    <n v="23"/>
  </r>
  <r>
    <x v="5"/>
    <x v="5"/>
    <x v="0"/>
    <x v="77"/>
    <n v="120"/>
    <n v="3.6"/>
    <n v="28"/>
  </r>
  <r>
    <x v="6"/>
    <x v="6"/>
    <x v="0"/>
    <x v="77"/>
    <n v="120"/>
    <n v="3.7"/>
    <n v="32"/>
  </r>
  <r>
    <x v="7"/>
    <x v="7"/>
    <x v="0"/>
    <x v="77"/>
    <n v="119"/>
    <n v="3.8"/>
    <n v="28"/>
  </r>
  <r>
    <x v="8"/>
    <x v="8"/>
    <x v="0"/>
    <x v="77"/>
    <n v="112"/>
    <n v="4.0999999999999996"/>
    <n v="43"/>
  </r>
  <r>
    <x v="9"/>
    <x v="9"/>
    <x v="0"/>
    <x v="77"/>
    <n v="71"/>
    <n v="4"/>
    <n v="35"/>
  </r>
  <r>
    <x v="10"/>
    <x v="10"/>
    <x v="0"/>
    <x v="77"/>
    <n v="78"/>
    <n v="3.7"/>
    <n v="43"/>
  </r>
  <r>
    <x v="11"/>
    <x v="11"/>
    <x v="0"/>
    <x v="77"/>
    <n v="82"/>
    <n v="3.2"/>
    <n v="49"/>
  </r>
  <r>
    <x v="12"/>
    <x v="0"/>
    <x v="1"/>
    <x v="77"/>
    <n v="54"/>
    <n v="3.5"/>
    <n v="72"/>
  </r>
  <r>
    <x v="13"/>
    <x v="1"/>
    <x v="1"/>
    <x v="77"/>
    <n v="64"/>
    <n v="3.8"/>
    <n v="53"/>
  </r>
  <r>
    <x v="14"/>
    <x v="2"/>
    <x v="1"/>
    <x v="77"/>
    <n v="101"/>
    <n v="4"/>
    <n v="55"/>
  </r>
  <r>
    <x v="15"/>
    <x v="3"/>
    <x v="1"/>
    <x v="77"/>
    <n v="79"/>
    <n v="4.3"/>
    <n v="46"/>
  </r>
  <r>
    <x v="16"/>
    <x v="4"/>
    <x v="1"/>
    <x v="77"/>
    <n v="91"/>
    <n v="4.8"/>
    <n v="38"/>
  </r>
  <r>
    <x v="17"/>
    <x v="5"/>
    <x v="1"/>
    <x v="77"/>
    <n v="93"/>
    <n v="5.3"/>
    <n v="49"/>
  </r>
  <r>
    <x v="18"/>
    <x v="6"/>
    <x v="1"/>
    <x v="77"/>
    <n v="87"/>
    <n v="5.7"/>
    <n v="38"/>
  </r>
  <r>
    <x v="19"/>
    <x v="7"/>
    <x v="1"/>
    <x v="77"/>
    <n v="77"/>
    <n v="6.6"/>
    <n v="30"/>
  </r>
  <r>
    <x v="20"/>
    <x v="8"/>
    <x v="1"/>
    <x v="77"/>
    <n v="54"/>
    <n v="6.7"/>
    <n v="69"/>
  </r>
  <r>
    <x v="21"/>
    <x v="9"/>
    <x v="1"/>
    <x v="77"/>
    <n v="59"/>
    <n v="6.7"/>
    <n v="55"/>
  </r>
  <r>
    <x v="22"/>
    <x v="10"/>
    <x v="1"/>
    <x v="77"/>
    <n v="42"/>
    <n v="6.5"/>
    <n v="61"/>
  </r>
  <r>
    <x v="23"/>
    <x v="11"/>
    <x v="1"/>
    <x v="77"/>
    <n v="55"/>
    <n v="5.8"/>
    <n v="84"/>
  </r>
  <r>
    <x v="24"/>
    <x v="0"/>
    <x v="2"/>
    <x v="77"/>
    <n v="25"/>
    <n v="6.3"/>
    <n v="93"/>
  </r>
  <r>
    <x v="25"/>
    <x v="1"/>
    <x v="2"/>
    <x v="77"/>
    <n v="31"/>
    <n v="7.2"/>
    <n v="70"/>
  </r>
  <r>
    <x v="26"/>
    <x v="2"/>
    <x v="2"/>
    <x v="77"/>
    <n v="54"/>
    <n v="7.9"/>
    <n v="61"/>
  </r>
  <r>
    <x v="27"/>
    <x v="3"/>
    <x v="2"/>
    <x v="77"/>
    <n v="39"/>
    <n v="8.8000000000000007"/>
    <n v="67"/>
  </r>
  <r>
    <x v="28"/>
    <x v="4"/>
    <x v="2"/>
    <x v="77"/>
    <n v="35"/>
    <n v="9.5"/>
    <n v="43"/>
  </r>
  <r>
    <x v="29"/>
    <x v="5"/>
    <x v="2"/>
    <x v="77"/>
    <n v="58"/>
    <n v="10.199999999999999"/>
    <n v="90"/>
  </r>
  <r>
    <x v="30"/>
    <x v="6"/>
    <x v="2"/>
    <x v="77"/>
    <n v="31"/>
    <n v="10.9"/>
    <n v="61"/>
  </r>
  <r>
    <x v="31"/>
    <x v="7"/>
    <x v="2"/>
    <x v="77"/>
    <n v="57"/>
    <n v="11"/>
    <n v="61"/>
  </r>
  <r>
    <x v="32"/>
    <x v="8"/>
    <x v="2"/>
    <x v="77"/>
    <n v="49"/>
    <n v="10.5"/>
    <n v="52"/>
  </r>
  <r>
    <x v="33"/>
    <x v="9"/>
    <x v="2"/>
    <x v="77"/>
    <n v="47"/>
    <n v="9.6999999999999993"/>
    <n v="73"/>
  </r>
  <r>
    <x v="34"/>
    <x v="10"/>
    <x v="2"/>
    <x v="77"/>
    <n v="27"/>
    <n v="9.8000000000000007"/>
    <n v="44"/>
  </r>
  <r>
    <x v="35"/>
    <x v="11"/>
    <x v="2"/>
    <x v="77"/>
    <n v="24"/>
    <n v="8.6999999999999993"/>
    <n v="82"/>
  </r>
  <r>
    <x v="36"/>
    <x v="0"/>
    <x v="3"/>
    <x v="77"/>
    <n v="24"/>
    <n v="9.1999999999999993"/>
    <n v="56"/>
  </r>
  <r>
    <x v="37"/>
    <x v="1"/>
    <x v="3"/>
    <x v="77"/>
    <n v="17"/>
    <n v="9.5"/>
    <n v="79"/>
  </r>
  <r>
    <x v="38"/>
    <x v="2"/>
    <x v="3"/>
    <x v="77"/>
    <n v="33"/>
    <n v="10.199999999999999"/>
    <n v="85"/>
  </r>
  <r>
    <x v="39"/>
    <x v="3"/>
    <x v="3"/>
    <x v="77"/>
    <n v="38"/>
    <n v="10.5"/>
    <n v="71"/>
  </r>
  <r>
    <x v="40"/>
    <x v="4"/>
    <x v="3"/>
    <x v="77"/>
    <n v="47"/>
    <n v="10.4"/>
    <n v="58"/>
  </r>
  <r>
    <x v="41"/>
    <x v="5"/>
    <x v="3"/>
    <x v="77"/>
    <n v="52"/>
    <n v="10.7"/>
    <n v="64"/>
  </r>
  <r>
    <x v="42"/>
    <x v="6"/>
    <x v="3"/>
    <x v="77"/>
    <n v="43"/>
    <n v="10.7"/>
    <n v="53"/>
  </r>
  <r>
    <x v="43"/>
    <x v="7"/>
    <x v="3"/>
    <x v="77"/>
    <n v="48"/>
    <n v="10"/>
    <n v="59"/>
  </r>
  <r>
    <x v="44"/>
    <x v="8"/>
    <x v="3"/>
    <x v="77"/>
    <n v="63"/>
    <n v="9.5"/>
    <n v="43"/>
  </r>
  <r>
    <x v="45"/>
    <x v="9"/>
    <x v="3"/>
    <x v="77"/>
    <n v="41"/>
    <n v="8.4"/>
    <n v="35"/>
  </r>
  <r>
    <x v="46"/>
    <x v="10"/>
    <x v="3"/>
    <x v="77"/>
    <n v="59"/>
    <n v="8.6"/>
    <n v="37"/>
  </r>
  <r>
    <x v="47"/>
    <x v="11"/>
    <x v="3"/>
    <x v="77"/>
    <n v="34"/>
    <n v="8"/>
    <n v="53"/>
  </r>
  <r>
    <x v="48"/>
    <x v="0"/>
    <x v="4"/>
    <x v="77"/>
    <n v="31"/>
    <n v="7.6"/>
    <n v="47"/>
  </r>
  <r>
    <x v="49"/>
    <x v="1"/>
    <x v="4"/>
    <x v="77"/>
    <n v="24"/>
    <n v="8.6"/>
    <n v="35"/>
  </r>
  <r>
    <x v="50"/>
    <x v="2"/>
    <x v="4"/>
    <x v="77"/>
    <n v="39"/>
    <n v="8.3000000000000007"/>
    <n v="51"/>
  </r>
  <r>
    <x v="51"/>
    <x v="3"/>
    <x v="4"/>
    <x v="77"/>
    <n v="51"/>
    <n v="8.3000000000000007"/>
    <n v="31"/>
  </r>
  <r>
    <x v="52"/>
    <x v="4"/>
    <x v="4"/>
    <x v="77"/>
    <n v="51"/>
    <n v="8.6999999999999993"/>
    <n v="48"/>
  </r>
  <r>
    <x v="53"/>
    <x v="5"/>
    <x v="4"/>
    <x v="77"/>
    <n v="58"/>
    <n v="9.1999999999999993"/>
    <n v="37"/>
  </r>
  <r>
    <x v="54"/>
    <x v="6"/>
    <x v="4"/>
    <x v="77"/>
    <n v="34"/>
    <n v="9.6999999999999993"/>
    <n v="52"/>
  </r>
  <r>
    <x v="55"/>
    <x v="7"/>
    <x v="4"/>
    <x v="77"/>
    <n v="32"/>
    <n v="10.1"/>
    <n v="65"/>
  </r>
  <r>
    <x v="56"/>
    <x v="8"/>
    <x v="4"/>
    <x v="77"/>
    <n v="37"/>
    <n v="9.9"/>
    <n v="60"/>
  </r>
  <r>
    <x v="57"/>
    <x v="9"/>
    <x v="4"/>
    <x v="77"/>
    <n v="36"/>
    <n v="10.3"/>
    <n v="41"/>
  </r>
  <r>
    <x v="58"/>
    <x v="10"/>
    <x v="4"/>
    <x v="77"/>
    <n v="32"/>
    <n v="9.6999999999999993"/>
    <n v="54"/>
  </r>
  <r>
    <x v="59"/>
    <x v="11"/>
    <x v="4"/>
    <x v="77"/>
    <n v="45"/>
    <n v="9.1999999999999993"/>
    <n v="62"/>
  </r>
  <r>
    <x v="60"/>
    <x v="0"/>
    <x v="5"/>
    <x v="77"/>
    <n v="28"/>
    <n v="8.9"/>
    <n v="50"/>
  </r>
  <r>
    <x v="61"/>
    <x v="1"/>
    <x v="5"/>
    <x v="77"/>
    <n v="37"/>
    <n v="8.6"/>
    <n v="77"/>
  </r>
  <r>
    <x v="62"/>
    <x v="2"/>
    <x v="5"/>
    <x v="77"/>
    <n v="51"/>
    <n v="8.8000000000000007"/>
    <n v="64"/>
  </r>
  <r>
    <x v="63"/>
    <x v="3"/>
    <x v="5"/>
    <x v="77"/>
    <n v="46"/>
    <n v="9.1999999999999993"/>
    <n v="68"/>
  </r>
  <r>
    <x v="64"/>
    <x v="4"/>
    <x v="5"/>
    <x v="77"/>
    <n v="55"/>
    <n v="8.8000000000000007"/>
    <n v="53"/>
  </r>
  <r>
    <x v="65"/>
    <x v="5"/>
    <x v="5"/>
    <x v="77"/>
    <n v="54"/>
    <n v="8.8000000000000007"/>
    <n v="46"/>
  </r>
  <r>
    <x v="66"/>
    <x v="6"/>
    <x v="5"/>
    <x v="77"/>
    <n v="52"/>
    <n v="8.1999999999999993"/>
    <n v="51"/>
  </r>
  <r>
    <x v="67"/>
    <x v="7"/>
    <x v="5"/>
    <x v="77"/>
    <n v="52"/>
    <n v="7.9"/>
    <n v="39"/>
  </r>
  <r>
    <x v="68"/>
    <x v="8"/>
    <x v="5"/>
    <x v="77"/>
    <n v="60"/>
    <n v="7.5"/>
    <n v="57"/>
  </r>
  <r>
    <x v="69"/>
    <x v="9"/>
    <x v="5"/>
    <x v="77"/>
    <n v="46"/>
    <n v="7.2"/>
    <n v="47"/>
  </r>
  <r>
    <x v="70"/>
    <x v="10"/>
    <x v="5"/>
    <x v="77"/>
    <n v="42"/>
    <n v="6.5"/>
    <n v="48"/>
  </r>
  <r>
    <x v="71"/>
    <x v="11"/>
    <x v="5"/>
    <x v="77"/>
    <n v="48"/>
    <n v="6.4"/>
    <n v="83"/>
  </r>
  <r>
    <x v="72"/>
    <x v="0"/>
    <x v="6"/>
    <x v="77"/>
    <n v="35"/>
    <n v="6"/>
    <n v="45"/>
  </r>
  <r>
    <x v="73"/>
    <x v="1"/>
    <x v="6"/>
    <x v="77"/>
    <n v="43"/>
    <n v="5.6"/>
    <n v="56"/>
  </r>
  <r>
    <x v="74"/>
    <x v="2"/>
    <x v="6"/>
    <x v="77"/>
    <n v="58"/>
    <n v="5.2"/>
    <n v="63"/>
  </r>
  <r>
    <x v="75"/>
    <x v="3"/>
    <x v="6"/>
    <x v="77"/>
    <n v="61"/>
    <n v="5.0999999999999996"/>
    <n v="47"/>
  </r>
  <r>
    <x v="76"/>
    <x v="4"/>
    <x v="6"/>
    <x v="77"/>
    <n v="79"/>
    <n v="4.9000000000000004"/>
    <n v="44"/>
  </r>
  <r>
    <x v="77"/>
    <x v="5"/>
    <x v="6"/>
    <x v="77"/>
    <n v="70"/>
    <n v="4.5"/>
    <n v="30"/>
  </r>
  <r>
    <x v="78"/>
    <x v="6"/>
    <x v="6"/>
    <x v="77"/>
    <n v="63"/>
    <n v="4.7"/>
    <n v="37"/>
  </r>
  <r>
    <x v="79"/>
    <x v="7"/>
    <x v="6"/>
    <x v="77"/>
    <n v="65"/>
    <n v="4.7"/>
    <n v="50"/>
  </r>
  <r>
    <x v="80"/>
    <x v="8"/>
    <x v="6"/>
    <x v="77"/>
    <n v="60"/>
    <n v="4.5"/>
    <n v="39"/>
  </r>
  <r>
    <x v="81"/>
    <x v="9"/>
    <x v="6"/>
    <x v="77"/>
    <n v="67"/>
    <n v="4.3"/>
    <n v="33"/>
  </r>
  <r>
    <x v="82"/>
    <x v="10"/>
    <x v="6"/>
    <x v="77"/>
    <n v="64"/>
    <n v="3.9"/>
    <n v="27"/>
  </r>
  <r>
    <x v="83"/>
    <x v="11"/>
    <x v="6"/>
    <x v="77"/>
    <n v="64"/>
    <n v="3.7"/>
    <n v="44"/>
  </r>
  <r>
    <x v="84"/>
    <x v="0"/>
    <x v="7"/>
    <x v="77"/>
    <n v="65"/>
    <n v="3.2"/>
    <n v="33"/>
  </r>
  <r>
    <x v="85"/>
    <x v="1"/>
    <x v="7"/>
    <x v="77"/>
    <n v="72"/>
    <n v="3.1"/>
    <n v="39"/>
  </r>
  <r>
    <x v="86"/>
    <x v="2"/>
    <x v="7"/>
    <x v="77"/>
    <n v="80"/>
    <n v="2.8"/>
    <n v="29"/>
  </r>
  <r>
    <x v="87"/>
    <x v="3"/>
    <x v="7"/>
    <x v="77"/>
    <n v="77"/>
    <n v="2.8"/>
    <n v="23"/>
  </r>
  <r>
    <x v="88"/>
    <x v="4"/>
    <x v="7"/>
    <x v="77"/>
    <n v="93"/>
    <n v="2.6"/>
    <n v="10"/>
  </r>
  <r>
    <x v="89"/>
    <x v="5"/>
    <x v="7"/>
    <x v="77"/>
    <n v="91"/>
    <n v="2.8"/>
    <n v="19"/>
  </r>
  <r>
    <x v="90"/>
    <x v="6"/>
    <x v="7"/>
    <x v="77"/>
    <n v="99"/>
    <n v="3.1"/>
    <n v="14"/>
  </r>
  <r>
    <x v="91"/>
    <x v="7"/>
    <x v="7"/>
    <x v="77"/>
    <n v="83"/>
    <n v="3.3"/>
    <n v="11"/>
  </r>
  <r>
    <x v="92"/>
    <x v="8"/>
    <x v="7"/>
    <x v="77"/>
    <n v="76"/>
    <n v="3.4"/>
    <n v="15"/>
  </r>
  <r>
    <x v="93"/>
    <x v="9"/>
    <x v="7"/>
    <x v="77"/>
    <n v="93"/>
    <n v="3.4"/>
    <n v="19"/>
  </r>
  <r>
    <x v="94"/>
    <x v="10"/>
    <x v="7"/>
    <x v="77"/>
    <n v="85"/>
    <n v="3.1"/>
    <n v="24"/>
  </r>
  <r>
    <x v="95"/>
    <x v="11"/>
    <x v="7"/>
    <x v="77"/>
    <n v="86"/>
    <n v="2.8"/>
    <n v="28"/>
  </r>
  <r>
    <x v="96"/>
    <x v="0"/>
    <x v="8"/>
    <x v="77"/>
    <n v="53"/>
    <n v="2.7"/>
    <n v="31"/>
  </r>
  <r>
    <x v="97"/>
    <x v="1"/>
    <x v="8"/>
    <x v="77"/>
    <n v="66"/>
    <n v="2.8"/>
    <n v="36"/>
  </r>
  <r>
    <x v="98"/>
    <x v="2"/>
    <x v="8"/>
    <x v="77"/>
    <n v="76"/>
    <n v="2.8"/>
    <n v="20"/>
  </r>
  <r>
    <x v="99"/>
    <x v="3"/>
    <x v="8"/>
    <x v="77"/>
    <n v="85"/>
    <n v="3.1"/>
    <n v="20"/>
  </r>
  <r>
    <x v="100"/>
    <x v="4"/>
    <x v="8"/>
    <x v="77"/>
    <n v="84"/>
    <n v="3.1"/>
    <n v="17"/>
  </r>
  <r>
    <x v="101"/>
    <x v="5"/>
    <x v="8"/>
    <x v="77"/>
    <n v="108"/>
    <n v="3.1"/>
    <n v="20"/>
  </r>
  <r>
    <x v="102"/>
    <x v="6"/>
    <x v="8"/>
    <x v="77"/>
    <n v="112"/>
    <n v="3.4"/>
    <n v="21"/>
  </r>
  <r>
    <x v="103"/>
    <x v="7"/>
    <x v="8"/>
    <x v="77"/>
    <n v="73"/>
    <n v="3.6"/>
    <n v="27"/>
  </r>
  <r>
    <x v="104"/>
    <x v="8"/>
    <x v="8"/>
    <x v="77"/>
    <n v="64"/>
    <n v="3.5"/>
    <n v="29"/>
  </r>
  <r>
    <x v="105"/>
    <x v="9"/>
    <x v="8"/>
    <x v="77"/>
    <n v="72"/>
    <n v="3.3"/>
    <n v="30"/>
  </r>
  <r>
    <x v="106"/>
    <x v="10"/>
    <x v="8"/>
    <x v="77"/>
    <n v="67"/>
    <n v="3.1"/>
    <n v="38"/>
  </r>
  <r>
    <x v="107"/>
    <x v="11"/>
    <x v="8"/>
    <x v="77"/>
    <n v="90"/>
    <n v="2.9"/>
    <n v="34"/>
  </r>
  <r>
    <x v="108"/>
    <x v="0"/>
    <x v="9"/>
    <x v="77"/>
    <n v="53"/>
    <n v="2.7"/>
    <n v="32"/>
  </r>
  <r>
    <x v="109"/>
    <x v="1"/>
    <x v="9"/>
    <x v="77"/>
    <n v="52"/>
    <n v="2.5"/>
    <n v="37"/>
  </r>
  <r>
    <x v="110"/>
    <x v="2"/>
    <x v="9"/>
    <x v="77"/>
    <n v="85"/>
    <n v="2.7"/>
    <n v="22"/>
  </r>
  <r>
    <x v="111"/>
    <x v="3"/>
    <x v="9"/>
    <x v="77"/>
    <n v="90"/>
    <n v="2.5"/>
    <n v="21"/>
  </r>
  <r>
    <x v="112"/>
    <x v="4"/>
    <x v="9"/>
    <x v="77"/>
    <n v="96"/>
    <n v="2.7"/>
    <n v="12"/>
  </r>
  <r>
    <x v="113"/>
    <x v="5"/>
    <x v="9"/>
    <x v="77"/>
    <n v="121"/>
    <n v="2.4"/>
    <n v="15"/>
  </r>
  <r>
    <x v="114"/>
    <x v="6"/>
    <x v="9"/>
    <x v="77"/>
    <n v="132"/>
    <n v="2.5"/>
    <n v="13"/>
  </r>
  <r>
    <x v="115"/>
    <x v="7"/>
    <x v="9"/>
    <x v="77"/>
    <n v="104"/>
    <n v="2.4"/>
    <n v="17"/>
  </r>
  <r>
    <x v="116"/>
    <x v="8"/>
    <x v="9"/>
    <x v="77"/>
    <n v="94"/>
    <n v="2.2999999999999998"/>
    <n v="16"/>
  </r>
  <r>
    <x v="117"/>
    <x v="9"/>
    <x v="9"/>
    <x v="77"/>
    <n v="99"/>
    <n v="2.2999999999999998"/>
    <n v="19"/>
  </r>
  <r>
    <x v="118"/>
    <x v="10"/>
    <x v="9"/>
    <x v="77"/>
    <n v="66"/>
    <n v="2"/>
    <n v="15"/>
  </r>
  <r>
    <x v="119"/>
    <x v="11"/>
    <x v="9"/>
    <x v="77"/>
    <n v="73"/>
    <n v="1.8"/>
    <n v="21"/>
  </r>
  <r>
    <x v="120"/>
    <x v="0"/>
    <x v="10"/>
    <x v="77"/>
    <n v="53"/>
    <n v="1.6"/>
    <n v="29"/>
  </r>
  <r>
    <x v="121"/>
    <x v="1"/>
    <x v="10"/>
    <x v="77"/>
    <n v="64"/>
    <n v="1.6"/>
    <n v="30"/>
  </r>
  <r>
    <x v="122"/>
    <x v="2"/>
    <x v="10"/>
    <x v="77"/>
    <n v="87"/>
    <n v="1.3"/>
    <n v="11"/>
  </r>
  <r>
    <x v="123"/>
    <x v="3"/>
    <x v="10"/>
    <x v="77"/>
    <n v="98"/>
    <n v="1.9"/>
    <n v="12"/>
  </r>
  <r>
    <x v="124"/>
    <x v="4"/>
    <x v="10"/>
    <x v="77"/>
    <n v="110"/>
    <n v="1.9"/>
    <n v="7"/>
  </r>
  <r>
    <x v="125"/>
    <x v="5"/>
    <x v="10"/>
    <x v="77"/>
    <n v="129"/>
    <n v="2.1"/>
    <n v="9"/>
  </r>
  <r>
    <x v="126"/>
    <x v="6"/>
    <x v="10"/>
    <x v="77"/>
    <n v="118"/>
    <n v="2.2000000000000002"/>
    <n v="10"/>
  </r>
  <r>
    <x v="127"/>
    <x v="7"/>
    <x v="10"/>
    <x v="77"/>
    <n v="102"/>
    <n v="2.2000000000000002"/>
    <n v="12"/>
  </r>
  <r>
    <x v="128"/>
    <x v="8"/>
    <x v="10"/>
    <x v="77"/>
    <n v="101"/>
    <n v="2.1"/>
    <n v="15"/>
  </r>
  <r>
    <x v="129"/>
    <x v="9"/>
    <x v="10"/>
    <x v="77"/>
    <n v="101"/>
    <n v="2"/>
    <n v="13"/>
  </r>
  <r>
    <x v="130"/>
    <x v="10"/>
    <x v="10"/>
    <x v="77"/>
    <n v="85"/>
    <n v="1.7"/>
    <n v="12"/>
  </r>
  <r>
    <x v="131"/>
    <x v="11"/>
    <x v="10"/>
    <x v="77"/>
    <n v="95"/>
    <n v="1.4"/>
    <n v="18"/>
  </r>
  <r>
    <x v="132"/>
    <x v="0"/>
    <x v="11"/>
    <x v="77"/>
    <n v="82"/>
    <n v="1.2"/>
    <n v="28"/>
  </r>
  <r>
    <x v="133"/>
    <x v="1"/>
    <x v="11"/>
    <x v="77"/>
    <n v="70"/>
    <n v="0.9"/>
    <n v="16"/>
  </r>
  <r>
    <x v="134"/>
    <x v="2"/>
    <x v="11"/>
    <x v="77"/>
    <n v="101"/>
    <n v="0.9"/>
    <n v="18"/>
  </r>
  <r>
    <x v="135"/>
    <x v="3"/>
    <x v="11"/>
    <x v="77"/>
    <n v="70"/>
    <n v="1.1000000000000001"/>
    <n v="6"/>
  </r>
  <r>
    <x v="136"/>
    <x v="4"/>
    <x v="11"/>
    <x v="77"/>
    <n v="109"/>
    <n v="1.2"/>
    <n v="7"/>
  </r>
  <r>
    <x v="137"/>
    <x v="5"/>
    <x v="11"/>
    <x v="77"/>
    <n v="113"/>
    <n v="1.3"/>
    <n v="9"/>
  </r>
  <r>
    <x v="138"/>
    <x v="6"/>
    <x v="11"/>
    <x v="77"/>
    <n v="89"/>
    <n v="1.6"/>
    <n v="8"/>
  </r>
  <r>
    <x v="139"/>
    <x v="7"/>
    <x v="11"/>
    <x v="77"/>
    <n v="106"/>
    <n v="1.6"/>
    <n v="8"/>
  </r>
  <r>
    <x v="140"/>
    <x v="8"/>
    <x v="11"/>
    <x v="77"/>
    <n v="92"/>
    <n v="1.7"/>
    <n v="11"/>
  </r>
  <r>
    <x v="141"/>
    <x v="9"/>
    <x v="11"/>
    <x v="77"/>
    <n v="90"/>
    <n v="1.3"/>
    <n v="16"/>
  </r>
  <r>
    <x v="142"/>
    <x v="10"/>
    <x v="11"/>
    <x v="77"/>
    <n v="87"/>
    <n v="1"/>
    <n v="21"/>
  </r>
  <r>
    <x v="143"/>
    <x v="11"/>
    <x v="11"/>
    <x v="77"/>
    <n v="74"/>
    <n v="0.7"/>
    <n v="20"/>
  </r>
  <r>
    <x v="144"/>
    <x v="0"/>
    <x v="12"/>
    <x v="77"/>
    <n v="50"/>
    <n v="0.6"/>
    <n v="17"/>
  </r>
  <r>
    <x v="145"/>
    <x v="1"/>
    <x v="12"/>
    <x v="77"/>
    <n v="49"/>
    <n v="0.7"/>
    <n v="10"/>
  </r>
  <r>
    <x v="146"/>
    <x v="2"/>
    <x v="12"/>
    <x v="77"/>
    <n v="66"/>
    <n v="0.8"/>
    <n v="6"/>
  </r>
  <r>
    <x v="147"/>
    <x v="3"/>
    <x v="12"/>
    <x v="77"/>
    <n v="89"/>
    <n v="1"/>
    <n v="7"/>
  </r>
  <r>
    <x v="148"/>
    <x v="4"/>
    <x v="12"/>
    <x v="77"/>
    <n v="107"/>
    <n v="1.2"/>
    <n v="5"/>
  </r>
  <r>
    <x v="149"/>
    <x v="5"/>
    <x v="12"/>
    <x v="77"/>
    <n v="97"/>
    <n v="1.8"/>
    <n v="7"/>
  </r>
  <r>
    <x v="150"/>
    <x v="6"/>
    <x v="12"/>
    <x v="77"/>
    <n v="116"/>
    <n v="2.2000000000000002"/>
    <n v="8"/>
  </r>
  <r>
    <x v="151"/>
    <x v="7"/>
    <x v="12"/>
    <x v="77"/>
    <n v="95"/>
    <n v="2.4"/>
    <n v="11"/>
  </r>
  <r>
    <x v="152"/>
    <x v="8"/>
    <x v="12"/>
    <x v="77"/>
    <n v="83"/>
    <n v="2.2000000000000002"/>
    <n v="12"/>
  </r>
  <r>
    <x v="153"/>
    <x v="9"/>
    <x v="12"/>
    <x v="77"/>
    <n v="89"/>
    <n v="2.2999999999999998"/>
    <n v="19"/>
  </r>
  <r>
    <x v="154"/>
    <x v="10"/>
    <x v="12"/>
    <x v="77"/>
    <n v="74"/>
    <n v="2"/>
    <n v="21"/>
  </r>
  <r>
    <x v="155"/>
    <x v="11"/>
    <x v="12"/>
    <x v="77"/>
    <n v="51"/>
    <n v="1.4"/>
    <n v="29"/>
  </r>
  <r>
    <x v="156"/>
    <x v="0"/>
    <x v="13"/>
    <x v="77"/>
    <n v="53"/>
    <n v="1.2"/>
    <n v="35"/>
  </r>
  <r>
    <x v="157"/>
    <x v="1"/>
    <x v="13"/>
    <x v="77"/>
    <n v="59"/>
    <n v="1.1000000000000001"/>
    <n v="19"/>
  </r>
  <r>
    <x v="158"/>
    <x v="2"/>
    <x v="13"/>
    <x v="77"/>
    <n v="74"/>
    <n v="1.2"/>
    <n v="12"/>
  </r>
  <r>
    <x v="159"/>
    <x v="3"/>
    <x v="13"/>
    <x v="77"/>
    <n v="72"/>
    <n v="1.1000000000000001"/>
    <n v="7"/>
  </r>
  <r>
    <x v="166"/>
    <x v="4"/>
    <x v="13"/>
    <x v="77"/>
    <n v="81"/>
    <n v="1.7"/>
    <n v="6"/>
  </r>
  <r>
    <x v="161"/>
    <x v="5"/>
    <x v="13"/>
    <x v="77"/>
    <n v="103"/>
    <n v="1.7"/>
    <n v="6"/>
  </r>
  <r>
    <x v="162"/>
    <x v="6"/>
    <x v="13"/>
    <x v="77"/>
    <n v="105"/>
    <n v="1.5"/>
    <n v="9"/>
  </r>
  <r>
    <x v="163"/>
    <x v="7"/>
    <x v="13"/>
    <x v="77"/>
    <n v="80"/>
    <n v="1.6"/>
    <n v="9"/>
  </r>
  <r>
    <x v="167"/>
    <x v="8"/>
    <x v="13"/>
    <x v="77"/>
    <n v="78"/>
    <n v="1.6"/>
    <n v="14"/>
  </r>
  <r>
    <x v="168"/>
    <x v="9"/>
    <x v="13"/>
    <x v="77"/>
    <n v="83"/>
    <n v="1.2"/>
    <n v="8"/>
  </r>
  <r>
    <x v="0"/>
    <x v="0"/>
    <x v="0"/>
    <x v="78"/>
    <n v="72"/>
    <n v="2"/>
    <n v="41"/>
  </r>
  <r>
    <x v="1"/>
    <x v="1"/>
    <x v="0"/>
    <x v="78"/>
    <n v="90"/>
    <n v="2.2000000000000002"/>
    <n v="24"/>
  </r>
  <r>
    <x v="2"/>
    <x v="2"/>
    <x v="0"/>
    <x v="78"/>
    <n v="122"/>
    <n v="2.2999999999999998"/>
    <n v="22"/>
  </r>
  <r>
    <x v="3"/>
    <x v="3"/>
    <x v="0"/>
    <x v="78"/>
    <n v="111"/>
    <n v="2.5"/>
    <n v="24"/>
  </r>
  <r>
    <x v="4"/>
    <x v="4"/>
    <x v="0"/>
    <x v="78"/>
    <n v="156"/>
    <n v="2.6"/>
    <n v="29"/>
  </r>
  <r>
    <x v="5"/>
    <x v="5"/>
    <x v="0"/>
    <x v="78"/>
    <n v="155"/>
    <n v="2.7"/>
    <n v="22"/>
  </r>
  <r>
    <x v="6"/>
    <x v="6"/>
    <x v="0"/>
    <x v="78"/>
    <n v="148"/>
    <n v="3"/>
    <n v="28"/>
  </r>
  <r>
    <x v="7"/>
    <x v="7"/>
    <x v="0"/>
    <x v="78"/>
    <n v="141"/>
    <n v="3.3"/>
    <n v="30"/>
  </r>
  <r>
    <x v="8"/>
    <x v="8"/>
    <x v="0"/>
    <x v="78"/>
    <n v="105"/>
    <n v="3.7"/>
    <n v="25"/>
  </r>
  <r>
    <x v="9"/>
    <x v="9"/>
    <x v="0"/>
    <x v="78"/>
    <n v="112"/>
    <n v="3.5"/>
    <n v="36"/>
  </r>
  <r>
    <x v="10"/>
    <x v="10"/>
    <x v="0"/>
    <x v="78"/>
    <n v="90"/>
    <n v="3.6"/>
    <n v="30"/>
  </r>
  <r>
    <x v="11"/>
    <x v="11"/>
    <x v="0"/>
    <x v="78"/>
    <n v="81"/>
    <n v="3.1"/>
    <n v="44"/>
  </r>
  <r>
    <x v="12"/>
    <x v="0"/>
    <x v="1"/>
    <x v="78"/>
    <n v="57"/>
    <n v="3.5"/>
    <n v="49"/>
  </r>
  <r>
    <x v="13"/>
    <x v="1"/>
    <x v="1"/>
    <x v="78"/>
    <n v="69"/>
    <n v="3.6"/>
    <n v="64"/>
  </r>
  <r>
    <x v="14"/>
    <x v="2"/>
    <x v="1"/>
    <x v="78"/>
    <n v="129"/>
    <n v="3.8"/>
    <n v="46"/>
  </r>
  <r>
    <x v="15"/>
    <x v="3"/>
    <x v="1"/>
    <x v="78"/>
    <n v="87"/>
    <n v="4.5"/>
    <n v="39"/>
  </r>
  <r>
    <x v="16"/>
    <x v="4"/>
    <x v="1"/>
    <x v="78"/>
    <n v="94"/>
    <n v="5"/>
    <n v="34"/>
  </r>
  <r>
    <x v="17"/>
    <x v="5"/>
    <x v="1"/>
    <x v="78"/>
    <n v="121"/>
    <n v="5.8"/>
    <n v="28"/>
  </r>
  <r>
    <x v="18"/>
    <x v="6"/>
    <x v="1"/>
    <x v="78"/>
    <n v="110"/>
    <n v="5.9"/>
    <n v="40"/>
  </r>
  <r>
    <x v="19"/>
    <x v="7"/>
    <x v="1"/>
    <x v="78"/>
    <n v="95"/>
    <n v="6.2"/>
    <n v="40"/>
  </r>
  <r>
    <x v="20"/>
    <x v="8"/>
    <x v="1"/>
    <x v="78"/>
    <n v="67"/>
    <n v="6.5"/>
    <n v="50"/>
  </r>
  <r>
    <x v="21"/>
    <x v="9"/>
    <x v="1"/>
    <x v="78"/>
    <n v="70"/>
    <n v="6.3"/>
    <n v="50"/>
  </r>
  <r>
    <x v="22"/>
    <x v="10"/>
    <x v="1"/>
    <x v="78"/>
    <n v="76"/>
    <n v="6.1"/>
    <n v="71"/>
  </r>
  <r>
    <x v="23"/>
    <x v="11"/>
    <x v="1"/>
    <x v="78"/>
    <n v="52"/>
    <n v="5.0999999999999996"/>
    <n v="77"/>
  </r>
  <r>
    <x v="24"/>
    <x v="0"/>
    <x v="2"/>
    <x v="78"/>
    <n v="36"/>
    <n v="6"/>
    <n v="96"/>
  </r>
  <r>
    <x v="25"/>
    <x v="1"/>
    <x v="2"/>
    <x v="78"/>
    <n v="56"/>
    <n v="6.6"/>
    <n v="74"/>
  </r>
  <r>
    <x v="26"/>
    <x v="2"/>
    <x v="2"/>
    <x v="78"/>
    <n v="54"/>
    <n v="6.9"/>
    <n v="56"/>
  </r>
  <r>
    <x v="27"/>
    <x v="3"/>
    <x v="2"/>
    <x v="78"/>
    <n v="65"/>
    <n v="7.7"/>
    <n v="52"/>
  </r>
  <r>
    <x v="28"/>
    <x v="4"/>
    <x v="2"/>
    <x v="78"/>
    <n v="54"/>
    <n v="9.1999999999999993"/>
    <n v="57"/>
  </r>
  <r>
    <x v="29"/>
    <x v="5"/>
    <x v="2"/>
    <x v="78"/>
    <n v="65"/>
    <n v="10.1"/>
    <n v="49"/>
  </r>
  <r>
    <x v="30"/>
    <x v="6"/>
    <x v="2"/>
    <x v="78"/>
    <n v="60"/>
    <n v="10.5"/>
    <n v="70"/>
  </r>
  <r>
    <x v="31"/>
    <x v="7"/>
    <x v="2"/>
    <x v="78"/>
    <n v="64"/>
    <n v="10"/>
    <n v="40"/>
  </r>
  <r>
    <x v="32"/>
    <x v="8"/>
    <x v="2"/>
    <x v="78"/>
    <n v="66"/>
    <n v="10"/>
    <n v="43"/>
  </r>
  <r>
    <x v="33"/>
    <x v="9"/>
    <x v="2"/>
    <x v="78"/>
    <n v="45"/>
    <n v="10"/>
    <n v="34"/>
  </r>
  <r>
    <x v="34"/>
    <x v="10"/>
    <x v="2"/>
    <x v="78"/>
    <n v="38"/>
    <n v="9.4"/>
    <n v="37"/>
  </r>
  <r>
    <x v="35"/>
    <x v="11"/>
    <x v="2"/>
    <x v="78"/>
    <n v="46"/>
    <n v="8"/>
    <n v="64"/>
  </r>
  <r>
    <x v="36"/>
    <x v="0"/>
    <x v="3"/>
    <x v="78"/>
    <n v="28"/>
    <n v="9.6999999999999993"/>
    <n v="75"/>
  </r>
  <r>
    <x v="37"/>
    <x v="1"/>
    <x v="3"/>
    <x v="78"/>
    <n v="32"/>
    <n v="9.6"/>
    <n v="62"/>
  </r>
  <r>
    <x v="38"/>
    <x v="2"/>
    <x v="3"/>
    <x v="78"/>
    <n v="47"/>
    <n v="9.9"/>
    <n v="62"/>
  </r>
  <r>
    <x v="39"/>
    <x v="3"/>
    <x v="3"/>
    <x v="78"/>
    <n v="41"/>
    <n v="10.9"/>
    <n v="65"/>
  </r>
  <r>
    <x v="40"/>
    <x v="4"/>
    <x v="3"/>
    <x v="78"/>
    <n v="40"/>
    <n v="11"/>
    <n v="43"/>
  </r>
  <r>
    <x v="41"/>
    <x v="5"/>
    <x v="3"/>
    <x v="78"/>
    <n v="58"/>
    <n v="10.3"/>
    <n v="61"/>
  </r>
  <r>
    <x v="42"/>
    <x v="6"/>
    <x v="3"/>
    <x v="78"/>
    <n v="64"/>
    <n v="9.8000000000000007"/>
    <n v="56"/>
  </r>
  <r>
    <x v="43"/>
    <x v="7"/>
    <x v="3"/>
    <x v="78"/>
    <n v="65"/>
    <n v="9.9"/>
    <n v="43"/>
  </r>
  <r>
    <x v="44"/>
    <x v="8"/>
    <x v="3"/>
    <x v="78"/>
    <n v="60"/>
    <n v="9.8000000000000007"/>
    <n v="33"/>
  </r>
  <r>
    <x v="45"/>
    <x v="9"/>
    <x v="3"/>
    <x v="78"/>
    <n v="67"/>
    <n v="8.6"/>
    <n v="49"/>
  </r>
  <r>
    <x v="46"/>
    <x v="10"/>
    <x v="3"/>
    <x v="78"/>
    <n v="77"/>
    <n v="8.1999999999999993"/>
    <n v="31"/>
  </r>
  <r>
    <x v="47"/>
    <x v="11"/>
    <x v="3"/>
    <x v="78"/>
    <n v="71"/>
    <n v="7.1"/>
    <n v="39"/>
  </r>
  <r>
    <x v="48"/>
    <x v="0"/>
    <x v="4"/>
    <x v="78"/>
    <n v="38"/>
    <n v="7.3"/>
    <n v="63"/>
  </r>
  <r>
    <x v="49"/>
    <x v="1"/>
    <x v="4"/>
    <x v="78"/>
    <n v="55"/>
    <n v="7.5"/>
    <n v="42"/>
  </r>
  <r>
    <x v="50"/>
    <x v="2"/>
    <x v="4"/>
    <x v="78"/>
    <n v="77"/>
    <n v="8.1999999999999993"/>
    <n v="41"/>
  </r>
  <r>
    <x v="51"/>
    <x v="3"/>
    <x v="4"/>
    <x v="78"/>
    <n v="56"/>
    <n v="7.3"/>
    <n v="40"/>
  </r>
  <r>
    <x v="52"/>
    <x v="4"/>
    <x v="4"/>
    <x v="78"/>
    <n v="69"/>
    <n v="7.7"/>
    <n v="41"/>
  </r>
  <r>
    <x v="53"/>
    <x v="5"/>
    <x v="4"/>
    <x v="78"/>
    <n v="90"/>
    <n v="7.7"/>
    <n v="49"/>
  </r>
  <r>
    <x v="54"/>
    <x v="6"/>
    <x v="4"/>
    <x v="78"/>
    <n v="58"/>
    <n v="8.5"/>
    <n v="50"/>
  </r>
  <r>
    <x v="55"/>
    <x v="7"/>
    <x v="4"/>
    <x v="78"/>
    <n v="68"/>
    <n v="8.6"/>
    <n v="62"/>
  </r>
  <r>
    <x v="56"/>
    <x v="8"/>
    <x v="4"/>
    <x v="78"/>
    <n v="40"/>
    <n v="8.5"/>
    <n v="58"/>
  </r>
  <r>
    <x v="57"/>
    <x v="9"/>
    <x v="4"/>
    <x v="78"/>
    <n v="45"/>
    <n v="8.4"/>
    <n v="54"/>
  </r>
  <r>
    <x v="58"/>
    <x v="10"/>
    <x v="4"/>
    <x v="78"/>
    <n v="44"/>
    <n v="8"/>
    <n v="53"/>
  </r>
  <r>
    <x v="59"/>
    <x v="11"/>
    <x v="4"/>
    <x v="78"/>
    <n v="63"/>
    <n v="7.8"/>
    <n v="53"/>
  </r>
  <r>
    <x v="60"/>
    <x v="0"/>
    <x v="5"/>
    <x v="78"/>
    <n v="38"/>
    <n v="7.9"/>
    <n v="68"/>
  </r>
  <r>
    <x v="61"/>
    <x v="1"/>
    <x v="5"/>
    <x v="78"/>
    <n v="40"/>
    <n v="7.6"/>
    <n v="54"/>
  </r>
  <r>
    <x v="62"/>
    <x v="2"/>
    <x v="5"/>
    <x v="78"/>
    <n v="62"/>
    <n v="7.5"/>
    <n v="56"/>
  </r>
  <r>
    <x v="63"/>
    <x v="3"/>
    <x v="5"/>
    <x v="78"/>
    <n v="69"/>
    <n v="7.4"/>
    <n v="61"/>
  </r>
  <r>
    <x v="64"/>
    <x v="4"/>
    <x v="5"/>
    <x v="78"/>
    <n v="72"/>
    <n v="7.4"/>
    <n v="61"/>
  </r>
  <r>
    <x v="65"/>
    <x v="5"/>
    <x v="5"/>
    <x v="78"/>
    <n v="89"/>
    <n v="7.3"/>
    <n v="43"/>
  </r>
  <r>
    <x v="66"/>
    <x v="6"/>
    <x v="5"/>
    <x v="78"/>
    <n v="65"/>
    <n v="7.3"/>
    <n v="57"/>
  </r>
  <r>
    <x v="67"/>
    <x v="7"/>
    <x v="5"/>
    <x v="78"/>
    <n v="77"/>
    <n v="7.4"/>
    <n v="50"/>
  </r>
  <r>
    <x v="68"/>
    <x v="8"/>
    <x v="5"/>
    <x v="78"/>
    <n v="62"/>
    <n v="6.7"/>
    <n v="29"/>
  </r>
  <r>
    <x v="69"/>
    <x v="9"/>
    <x v="5"/>
    <x v="78"/>
    <n v="63"/>
    <n v="6.7"/>
    <n v="56"/>
  </r>
  <r>
    <x v="70"/>
    <x v="10"/>
    <x v="5"/>
    <x v="78"/>
    <n v="60"/>
    <n v="6.5"/>
    <n v="50"/>
  </r>
  <r>
    <x v="71"/>
    <x v="11"/>
    <x v="5"/>
    <x v="78"/>
    <n v="61"/>
    <n v="5.8"/>
    <n v="44"/>
  </r>
  <r>
    <x v="72"/>
    <x v="0"/>
    <x v="6"/>
    <x v="78"/>
    <n v="54"/>
    <n v="4.9000000000000004"/>
    <n v="79"/>
  </r>
  <r>
    <x v="73"/>
    <x v="1"/>
    <x v="6"/>
    <x v="78"/>
    <n v="61"/>
    <n v="4.7"/>
    <n v="70"/>
  </r>
  <r>
    <x v="74"/>
    <x v="2"/>
    <x v="6"/>
    <x v="78"/>
    <n v="71"/>
    <n v="4.4000000000000004"/>
    <n v="59"/>
  </r>
  <r>
    <x v="75"/>
    <x v="3"/>
    <x v="6"/>
    <x v="78"/>
    <n v="69"/>
    <n v="4.3"/>
    <n v="41"/>
  </r>
  <r>
    <x v="76"/>
    <x v="4"/>
    <x v="6"/>
    <x v="78"/>
    <n v="91"/>
    <n v="4.0999999999999996"/>
    <n v="33"/>
  </r>
  <r>
    <x v="77"/>
    <x v="5"/>
    <x v="6"/>
    <x v="78"/>
    <n v="90"/>
    <n v="4.2"/>
    <n v="49"/>
  </r>
  <r>
    <x v="78"/>
    <x v="6"/>
    <x v="6"/>
    <x v="78"/>
    <n v="100"/>
    <n v="4.0999999999999996"/>
    <n v="31"/>
  </r>
  <r>
    <x v="79"/>
    <x v="7"/>
    <x v="6"/>
    <x v="78"/>
    <n v="87"/>
    <n v="4.3"/>
    <n v="21"/>
  </r>
  <r>
    <x v="80"/>
    <x v="8"/>
    <x v="6"/>
    <x v="78"/>
    <n v="73"/>
    <n v="4"/>
    <n v="24"/>
  </r>
  <r>
    <x v="81"/>
    <x v="9"/>
    <x v="6"/>
    <x v="78"/>
    <n v="77"/>
    <n v="3.6"/>
    <n v="39"/>
  </r>
  <r>
    <x v="82"/>
    <x v="10"/>
    <x v="6"/>
    <x v="78"/>
    <n v="76"/>
    <n v="3.2"/>
    <n v="30"/>
  </r>
  <r>
    <x v="83"/>
    <x v="11"/>
    <x v="6"/>
    <x v="78"/>
    <n v="77"/>
    <n v="3.1"/>
    <n v="33"/>
  </r>
  <r>
    <x v="84"/>
    <x v="0"/>
    <x v="7"/>
    <x v="78"/>
    <n v="61"/>
    <n v="2.9"/>
    <n v="34"/>
  </r>
  <r>
    <x v="85"/>
    <x v="1"/>
    <x v="7"/>
    <x v="78"/>
    <n v="55"/>
    <n v="2.8"/>
    <n v="40"/>
  </r>
  <r>
    <x v="86"/>
    <x v="2"/>
    <x v="7"/>
    <x v="78"/>
    <n v="78"/>
    <n v="2.7"/>
    <n v="36"/>
  </r>
  <r>
    <x v="87"/>
    <x v="3"/>
    <x v="7"/>
    <x v="78"/>
    <n v="96"/>
    <n v="2.5"/>
    <n v="15"/>
  </r>
  <r>
    <x v="88"/>
    <x v="4"/>
    <x v="7"/>
    <x v="78"/>
    <n v="98"/>
    <n v="2.7"/>
    <n v="20"/>
  </r>
  <r>
    <x v="89"/>
    <x v="5"/>
    <x v="7"/>
    <x v="78"/>
    <n v="88"/>
    <n v="3"/>
    <n v="13"/>
  </r>
  <r>
    <x v="90"/>
    <x v="6"/>
    <x v="7"/>
    <x v="78"/>
    <n v="110"/>
    <n v="3.1"/>
    <n v="11"/>
  </r>
  <r>
    <x v="91"/>
    <x v="7"/>
    <x v="7"/>
    <x v="78"/>
    <n v="91"/>
    <n v="3.2"/>
    <n v="11"/>
  </r>
  <r>
    <x v="92"/>
    <x v="8"/>
    <x v="7"/>
    <x v="78"/>
    <n v="89"/>
    <n v="3.3"/>
    <n v="17"/>
  </r>
  <r>
    <x v="93"/>
    <x v="9"/>
    <x v="7"/>
    <x v="78"/>
    <n v="53"/>
    <n v="3.2"/>
    <n v="14"/>
  </r>
  <r>
    <x v="94"/>
    <x v="10"/>
    <x v="7"/>
    <x v="78"/>
    <n v="53"/>
    <n v="3"/>
    <n v="30"/>
  </r>
  <r>
    <x v="95"/>
    <x v="11"/>
    <x v="7"/>
    <x v="78"/>
    <n v="60"/>
    <n v="2.6"/>
    <n v="44"/>
  </r>
  <r>
    <x v="96"/>
    <x v="0"/>
    <x v="8"/>
    <x v="78"/>
    <n v="64"/>
    <n v="2.4"/>
    <n v="37"/>
  </r>
  <r>
    <x v="97"/>
    <x v="1"/>
    <x v="8"/>
    <x v="78"/>
    <n v="50"/>
    <n v="2.6"/>
    <n v="38"/>
  </r>
  <r>
    <x v="98"/>
    <x v="2"/>
    <x v="8"/>
    <x v="78"/>
    <n v="63"/>
    <n v="2.2999999999999998"/>
    <n v="26"/>
  </r>
  <r>
    <x v="99"/>
    <x v="3"/>
    <x v="8"/>
    <x v="78"/>
    <n v="79"/>
    <n v="2.6"/>
    <n v="16"/>
  </r>
  <r>
    <x v="100"/>
    <x v="4"/>
    <x v="8"/>
    <x v="78"/>
    <n v="82"/>
    <n v="3.1"/>
    <n v="12"/>
  </r>
  <r>
    <x v="101"/>
    <x v="5"/>
    <x v="8"/>
    <x v="78"/>
    <n v="104"/>
    <n v="3.3"/>
    <n v="11"/>
  </r>
  <r>
    <x v="102"/>
    <x v="6"/>
    <x v="8"/>
    <x v="78"/>
    <n v="98"/>
    <n v="3.6"/>
    <n v="14"/>
  </r>
  <r>
    <x v="103"/>
    <x v="7"/>
    <x v="8"/>
    <x v="78"/>
    <n v="109"/>
    <n v="3.5"/>
    <n v="10"/>
  </r>
  <r>
    <x v="104"/>
    <x v="8"/>
    <x v="8"/>
    <x v="78"/>
    <n v="97"/>
    <n v="3.6"/>
    <n v="18"/>
  </r>
  <r>
    <x v="105"/>
    <x v="9"/>
    <x v="8"/>
    <x v="78"/>
    <n v="106"/>
    <n v="3.1"/>
    <n v="27"/>
  </r>
  <r>
    <x v="106"/>
    <x v="10"/>
    <x v="8"/>
    <x v="78"/>
    <n v="79"/>
    <n v="2.8"/>
    <n v="21"/>
  </r>
  <r>
    <x v="107"/>
    <x v="11"/>
    <x v="8"/>
    <x v="78"/>
    <n v="81"/>
    <n v="2.1"/>
    <n v="20"/>
  </r>
  <r>
    <x v="108"/>
    <x v="0"/>
    <x v="9"/>
    <x v="78"/>
    <n v="47"/>
    <n v="2"/>
    <n v="52"/>
  </r>
  <r>
    <x v="109"/>
    <x v="1"/>
    <x v="9"/>
    <x v="78"/>
    <n v="76"/>
    <n v="1.8"/>
    <n v="33"/>
  </r>
  <r>
    <x v="110"/>
    <x v="2"/>
    <x v="9"/>
    <x v="78"/>
    <n v="113"/>
    <n v="1.8"/>
    <n v="13"/>
  </r>
  <r>
    <x v="111"/>
    <x v="3"/>
    <x v="9"/>
    <x v="78"/>
    <n v="100"/>
    <n v="1.9"/>
    <n v="14"/>
  </r>
  <r>
    <x v="112"/>
    <x v="4"/>
    <x v="9"/>
    <x v="78"/>
    <n v="134"/>
    <n v="2.2000000000000002"/>
    <n v="12"/>
  </r>
  <r>
    <x v="113"/>
    <x v="5"/>
    <x v="9"/>
    <x v="78"/>
    <n v="130"/>
    <n v="1.9"/>
    <n v="7"/>
  </r>
  <r>
    <x v="114"/>
    <x v="6"/>
    <x v="9"/>
    <x v="78"/>
    <n v="131"/>
    <n v="2"/>
    <n v="10"/>
  </r>
  <r>
    <x v="115"/>
    <x v="7"/>
    <x v="9"/>
    <x v="78"/>
    <n v="105"/>
    <n v="2.1"/>
    <n v="12"/>
  </r>
  <r>
    <x v="116"/>
    <x v="8"/>
    <x v="9"/>
    <x v="78"/>
    <n v="101"/>
    <n v="1.9"/>
    <n v="14"/>
  </r>
  <r>
    <x v="117"/>
    <x v="9"/>
    <x v="9"/>
    <x v="78"/>
    <n v="89"/>
    <n v="1.8"/>
    <n v="18"/>
  </r>
  <r>
    <x v="118"/>
    <x v="10"/>
    <x v="9"/>
    <x v="78"/>
    <n v="63"/>
    <n v="1.5"/>
    <n v="26"/>
  </r>
  <r>
    <x v="119"/>
    <x v="11"/>
    <x v="9"/>
    <x v="78"/>
    <n v="71"/>
    <n v="1.3"/>
    <n v="23"/>
  </r>
  <r>
    <x v="120"/>
    <x v="0"/>
    <x v="10"/>
    <x v="78"/>
    <n v="46"/>
    <n v="1.3"/>
    <n v="16"/>
  </r>
  <r>
    <x v="121"/>
    <x v="1"/>
    <x v="10"/>
    <x v="78"/>
    <n v="71"/>
    <n v="1.2"/>
    <n v="7"/>
  </r>
  <r>
    <x v="122"/>
    <x v="2"/>
    <x v="10"/>
    <x v="78"/>
    <n v="81"/>
    <n v="1.5"/>
    <n v="8"/>
  </r>
  <r>
    <x v="123"/>
    <x v="3"/>
    <x v="10"/>
    <x v="78"/>
    <n v="88"/>
    <n v="1.7"/>
    <n v="6"/>
  </r>
  <r>
    <x v="124"/>
    <x v="4"/>
    <x v="10"/>
    <x v="78"/>
    <n v="106"/>
    <n v="1.8"/>
    <n v="7"/>
  </r>
  <r>
    <x v="125"/>
    <x v="5"/>
    <x v="10"/>
    <x v="78"/>
    <n v="135"/>
    <n v="2.2000000000000002"/>
    <n v="7"/>
  </r>
  <r>
    <x v="126"/>
    <x v="6"/>
    <x v="10"/>
    <x v="78"/>
    <n v="135"/>
    <n v="2.1"/>
    <n v="6"/>
  </r>
  <r>
    <x v="127"/>
    <x v="7"/>
    <x v="10"/>
    <x v="78"/>
    <n v="126"/>
    <n v="2.2999999999999998"/>
    <n v="11"/>
  </r>
  <r>
    <x v="128"/>
    <x v="8"/>
    <x v="10"/>
    <x v="78"/>
    <n v="111"/>
    <n v="2.5"/>
    <n v="12"/>
  </r>
  <r>
    <x v="129"/>
    <x v="9"/>
    <x v="10"/>
    <x v="78"/>
    <n v="112"/>
    <n v="2"/>
    <n v="15"/>
  </r>
  <r>
    <x v="130"/>
    <x v="10"/>
    <x v="10"/>
    <x v="78"/>
    <n v="86"/>
    <n v="1.7"/>
    <n v="16"/>
  </r>
  <r>
    <x v="131"/>
    <x v="11"/>
    <x v="10"/>
    <x v="78"/>
    <n v="108"/>
    <n v="1.2"/>
    <n v="19"/>
  </r>
  <r>
    <x v="132"/>
    <x v="0"/>
    <x v="11"/>
    <x v="78"/>
    <n v="67"/>
    <n v="1.1000000000000001"/>
    <n v="24"/>
  </r>
  <r>
    <x v="133"/>
    <x v="1"/>
    <x v="11"/>
    <x v="78"/>
    <n v="84"/>
    <n v="1"/>
    <n v="11"/>
  </r>
  <r>
    <x v="134"/>
    <x v="2"/>
    <x v="11"/>
    <x v="78"/>
    <n v="97"/>
    <n v="1.1000000000000001"/>
    <n v="6"/>
  </r>
  <r>
    <x v="135"/>
    <x v="3"/>
    <x v="11"/>
    <x v="78"/>
    <n v="92"/>
    <n v="1.3"/>
    <n v="6"/>
  </r>
  <r>
    <x v="136"/>
    <x v="4"/>
    <x v="11"/>
    <x v="78"/>
    <n v="131"/>
    <n v="1.5"/>
    <n v="6"/>
  </r>
  <r>
    <x v="137"/>
    <x v="5"/>
    <x v="11"/>
    <x v="78"/>
    <n v="135"/>
    <n v="1.6"/>
    <n v="6"/>
  </r>
  <r>
    <x v="138"/>
    <x v="6"/>
    <x v="11"/>
    <x v="78"/>
    <n v="112"/>
    <n v="1.9"/>
    <n v="9"/>
  </r>
  <r>
    <x v="139"/>
    <x v="7"/>
    <x v="11"/>
    <x v="78"/>
    <n v="115"/>
    <n v="1.9"/>
    <n v="8"/>
  </r>
  <r>
    <x v="140"/>
    <x v="8"/>
    <x v="11"/>
    <x v="78"/>
    <n v="121"/>
    <n v="2.1"/>
    <n v="16"/>
  </r>
  <r>
    <x v="141"/>
    <x v="9"/>
    <x v="11"/>
    <x v="78"/>
    <n v="101"/>
    <n v="1.7"/>
    <n v="16"/>
  </r>
  <r>
    <x v="142"/>
    <x v="10"/>
    <x v="11"/>
    <x v="78"/>
    <n v="104"/>
    <n v="1.4"/>
    <n v="18"/>
  </r>
  <r>
    <x v="143"/>
    <x v="11"/>
    <x v="11"/>
    <x v="78"/>
    <n v="109"/>
    <n v="1.1000000000000001"/>
    <n v="18"/>
  </r>
  <r>
    <x v="144"/>
    <x v="0"/>
    <x v="12"/>
    <x v="78"/>
    <n v="65"/>
    <n v="0.8"/>
    <n v="23"/>
  </r>
  <r>
    <x v="145"/>
    <x v="1"/>
    <x v="12"/>
    <x v="78"/>
    <n v="90"/>
    <n v="0.8"/>
    <n v="13"/>
  </r>
  <r>
    <x v="146"/>
    <x v="2"/>
    <x v="12"/>
    <x v="78"/>
    <n v="111"/>
    <n v="1"/>
    <n v="5"/>
  </r>
  <r>
    <x v="147"/>
    <x v="3"/>
    <x v="12"/>
    <x v="78"/>
    <n v="105"/>
    <n v="1.3"/>
    <n v="6"/>
  </r>
  <r>
    <x v="148"/>
    <x v="4"/>
    <x v="12"/>
    <x v="78"/>
    <n v="113"/>
    <n v="1.7"/>
    <n v="6"/>
  </r>
  <r>
    <x v="149"/>
    <x v="5"/>
    <x v="12"/>
    <x v="78"/>
    <n v="121"/>
    <n v="2"/>
    <n v="6"/>
  </r>
  <r>
    <x v="150"/>
    <x v="6"/>
    <x v="12"/>
    <x v="78"/>
    <n v="113"/>
    <n v="2.2999999999999998"/>
    <n v="11"/>
  </r>
  <r>
    <x v="151"/>
    <x v="7"/>
    <x v="12"/>
    <x v="78"/>
    <n v="113"/>
    <n v="2.7"/>
    <n v="9"/>
  </r>
  <r>
    <x v="152"/>
    <x v="8"/>
    <x v="12"/>
    <x v="78"/>
    <n v="91"/>
    <n v="2.9"/>
    <n v="14"/>
  </r>
  <r>
    <x v="153"/>
    <x v="9"/>
    <x v="12"/>
    <x v="78"/>
    <n v="94"/>
    <n v="2.8"/>
    <n v="21"/>
  </r>
  <r>
    <x v="154"/>
    <x v="10"/>
    <x v="12"/>
    <x v="78"/>
    <n v="98"/>
    <n v="2.2999999999999998"/>
    <n v="35"/>
  </r>
  <r>
    <x v="155"/>
    <x v="11"/>
    <x v="12"/>
    <x v="78"/>
    <n v="88"/>
    <n v="1.7"/>
    <n v="26"/>
  </r>
  <r>
    <x v="156"/>
    <x v="0"/>
    <x v="13"/>
    <x v="78"/>
    <n v="71"/>
    <n v="1.5"/>
    <n v="49"/>
  </r>
  <r>
    <x v="157"/>
    <x v="1"/>
    <x v="13"/>
    <x v="78"/>
    <n v="90"/>
    <n v="1.5"/>
    <n v="29"/>
  </r>
  <r>
    <x v="158"/>
    <x v="2"/>
    <x v="13"/>
    <x v="78"/>
    <n v="94"/>
    <n v="1.6"/>
    <n v="22"/>
  </r>
  <r>
    <x v="159"/>
    <x v="3"/>
    <x v="13"/>
    <x v="78"/>
    <n v="103"/>
    <n v="1.9"/>
    <n v="8"/>
  </r>
  <r>
    <x v="166"/>
    <x v="4"/>
    <x v="13"/>
    <x v="78"/>
    <n v="118"/>
    <n v="2.2999999999999998"/>
    <n v="6"/>
  </r>
  <r>
    <x v="161"/>
    <x v="5"/>
    <x v="13"/>
    <x v="78"/>
    <n v="135"/>
    <n v="2.2000000000000002"/>
    <n v="7"/>
  </r>
  <r>
    <x v="162"/>
    <x v="6"/>
    <x v="13"/>
    <x v="78"/>
    <n v="140"/>
    <n v="2"/>
    <n v="8"/>
  </r>
  <r>
    <x v="163"/>
    <x v="7"/>
    <x v="13"/>
    <x v="78"/>
    <n v="160"/>
    <n v="2.1"/>
    <n v="13"/>
  </r>
  <r>
    <x v="167"/>
    <x v="8"/>
    <x v="13"/>
    <x v="78"/>
    <n v="97"/>
    <n v="2"/>
    <n v="10"/>
  </r>
  <r>
    <x v="168"/>
    <x v="9"/>
    <x v="13"/>
    <x v="78"/>
    <n v="115"/>
    <n v="1.9"/>
    <n v="15"/>
  </r>
  <r>
    <x v="0"/>
    <x v="0"/>
    <x v="0"/>
    <x v="79"/>
    <n v="83"/>
    <n v="2.2999999999999998"/>
    <n v="27"/>
  </r>
  <r>
    <x v="1"/>
    <x v="1"/>
    <x v="0"/>
    <x v="79"/>
    <n v="115"/>
    <n v="2.2000000000000002"/>
    <n v="22"/>
  </r>
  <r>
    <x v="2"/>
    <x v="2"/>
    <x v="0"/>
    <x v="79"/>
    <n v="131"/>
    <n v="2.1"/>
    <n v="23"/>
  </r>
  <r>
    <x v="3"/>
    <x v="3"/>
    <x v="0"/>
    <x v="79"/>
    <n v="139"/>
    <n v="2.5"/>
    <n v="21"/>
  </r>
  <r>
    <x v="4"/>
    <x v="4"/>
    <x v="0"/>
    <x v="79"/>
    <n v="135"/>
    <n v="2.9"/>
    <n v="19"/>
  </r>
  <r>
    <x v="5"/>
    <x v="5"/>
    <x v="0"/>
    <x v="79"/>
    <n v="184"/>
    <n v="3.3"/>
    <n v="24"/>
  </r>
  <r>
    <x v="6"/>
    <x v="6"/>
    <x v="0"/>
    <x v="79"/>
    <n v="162"/>
    <n v="3.7"/>
    <n v="26"/>
  </r>
  <r>
    <x v="7"/>
    <x v="7"/>
    <x v="0"/>
    <x v="79"/>
    <n v="163"/>
    <n v="3.8"/>
    <n v="25"/>
  </r>
  <r>
    <x v="8"/>
    <x v="8"/>
    <x v="0"/>
    <x v="79"/>
    <n v="150"/>
    <n v="4.2"/>
    <n v="27"/>
  </r>
  <r>
    <x v="9"/>
    <x v="9"/>
    <x v="0"/>
    <x v="79"/>
    <n v="117"/>
    <n v="4.3"/>
    <n v="30"/>
  </r>
  <r>
    <x v="10"/>
    <x v="10"/>
    <x v="0"/>
    <x v="79"/>
    <n v="118"/>
    <n v="3.9"/>
    <n v="38"/>
  </r>
  <r>
    <x v="11"/>
    <x v="11"/>
    <x v="0"/>
    <x v="79"/>
    <n v="112"/>
    <n v="3.3"/>
    <n v="37"/>
  </r>
  <r>
    <x v="12"/>
    <x v="0"/>
    <x v="1"/>
    <x v="79"/>
    <n v="72"/>
    <n v="3.4"/>
    <n v="41"/>
  </r>
  <r>
    <x v="13"/>
    <x v="1"/>
    <x v="1"/>
    <x v="79"/>
    <n v="116"/>
    <n v="3.4"/>
    <n v="53"/>
  </r>
  <r>
    <x v="14"/>
    <x v="2"/>
    <x v="1"/>
    <x v="79"/>
    <n v="139"/>
    <n v="4.0999999999999996"/>
    <n v="46"/>
  </r>
  <r>
    <x v="15"/>
    <x v="3"/>
    <x v="1"/>
    <x v="79"/>
    <n v="118"/>
    <n v="4.7"/>
    <n v="36"/>
  </r>
  <r>
    <x v="16"/>
    <x v="4"/>
    <x v="1"/>
    <x v="79"/>
    <n v="151"/>
    <n v="5.5"/>
    <n v="32"/>
  </r>
  <r>
    <x v="17"/>
    <x v="5"/>
    <x v="1"/>
    <x v="79"/>
    <n v="144"/>
    <n v="6"/>
    <n v="40"/>
  </r>
  <r>
    <x v="18"/>
    <x v="6"/>
    <x v="1"/>
    <x v="79"/>
    <n v="123"/>
    <n v="6.6"/>
    <n v="45"/>
  </r>
  <r>
    <x v="19"/>
    <x v="7"/>
    <x v="1"/>
    <x v="79"/>
    <n v="113"/>
    <n v="7.1"/>
    <n v="46"/>
  </r>
  <r>
    <x v="20"/>
    <x v="8"/>
    <x v="1"/>
    <x v="79"/>
    <n v="101"/>
    <n v="7"/>
    <n v="49"/>
  </r>
  <r>
    <x v="21"/>
    <x v="9"/>
    <x v="1"/>
    <x v="79"/>
    <n v="90"/>
    <n v="6.9"/>
    <n v="52"/>
  </r>
  <r>
    <x v="22"/>
    <x v="10"/>
    <x v="1"/>
    <x v="79"/>
    <n v="103"/>
    <n v="6.5"/>
    <n v="66"/>
  </r>
  <r>
    <x v="23"/>
    <x v="11"/>
    <x v="1"/>
    <x v="79"/>
    <n v="76"/>
    <n v="5.9"/>
    <n v="58"/>
  </r>
  <r>
    <x v="24"/>
    <x v="0"/>
    <x v="2"/>
    <x v="79"/>
    <n v="55"/>
    <n v="6.4"/>
    <n v="64"/>
  </r>
  <r>
    <x v="25"/>
    <x v="1"/>
    <x v="2"/>
    <x v="79"/>
    <n v="87"/>
    <n v="6.8"/>
    <n v="63"/>
  </r>
  <r>
    <x v="26"/>
    <x v="2"/>
    <x v="2"/>
    <x v="79"/>
    <n v="79"/>
    <n v="7.3"/>
    <n v="69"/>
  </r>
  <r>
    <x v="27"/>
    <x v="3"/>
    <x v="2"/>
    <x v="79"/>
    <n v="75"/>
    <n v="7.9"/>
    <n v="67"/>
  </r>
  <r>
    <x v="28"/>
    <x v="4"/>
    <x v="2"/>
    <x v="79"/>
    <n v="67"/>
    <n v="8.5"/>
    <n v="47"/>
  </r>
  <r>
    <x v="29"/>
    <x v="5"/>
    <x v="2"/>
    <x v="79"/>
    <n v="76"/>
    <n v="9.3000000000000007"/>
    <n v="68"/>
  </r>
  <r>
    <x v="30"/>
    <x v="6"/>
    <x v="2"/>
    <x v="79"/>
    <n v="91"/>
    <n v="9.5"/>
    <n v="69"/>
  </r>
  <r>
    <x v="31"/>
    <x v="7"/>
    <x v="2"/>
    <x v="79"/>
    <n v="78"/>
    <n v="9.6999999999999993"/>
    <n v="44"/>
  </r>
  <r>
    <x v="32"/>
    <x v="8"/>
    <x v="2"/>
    <x v="79"/>
    <n v="86"/>
    <n v="9.3000000000000007"/>
    <n v="64"/>
  </r>
  <r>
    <x v="33"/>
    <x v="9"/>
    <x v="2"/>
    <x v="79"/>
    <n v="79"/>
    <n v="9.1999999999999993"/>
    <n v="57"/>
  </r>
  <r>
    <x v="34"/>
    <x v="10"/>
    <x v="2"/>
    <x v="79"/>
    <n v="65"/>
    <n v="9"/>
    <n v="71"/>
  </r>
  <r>
    <x v="35"/>
    <x v="11"/>
    <x v="2"/>
    <x v="79"/>
    <n v="65"/>
    <n v="7.9"/>
    <n v="52"/>
  </r>
  <r>
    <x v="36"/>
    <x v="0"/>
    <x v="3"/>
    <x v="79"/>
    <n v="27"/>
    <n v="8.6999999999999993"/>
    <n v="86"/>
  </r>
  <r>
    <x v="37"/>
    <x v="1"/>
    <x v="3"/>
    <x v="79"/>
    <n v="37"/>
    <n v="9.1"/>
    <n v="64"/>
  </r>
  <r>
    <x v="38"/>
    <x v="2"/>
    <x v="3"/>
    <x v="79"/>
    <n v="63"/>
    <n v="9.1999999999999993"/>
    <n v="59"/>
  </r>
  <r>
    <x v="39"/>
    <x v="3"/>
    <x v="3"/>
    <x v="79"/>
    <n v="59"/>
    <n v="8.5"/>
    <n v="35"/>
  </r>
  <r>
    <x v="40"/>
    <x v="4"/>
    <x v="3"/>
    <x v="79"/>
    <n v="79"/>
    <n v="8.4"/>
    <n v="49"/>
  </r>
  <r>
    <x v="41"/>
    <x v="5"/>
    <x v="3"/>
    <x v="79"/>
    <n v="104"/>
    <n v="8.4"/>
    <n v="59"/>
  </r>
  <r>
    <x v="42"/>
    <x v="6"/>
    <x v="3"/>
    <x v="79"/>
    <n v="77"/>
    <n v="8"/>
    <n v="58"/>
  </r>
  <r>
    <x v="43"/>
    <x v="7"/>
    <x v="3"/>
    <x v="79"/>
    <n v="82"/>
    <n v="8.5"/>
    <n v="38"/>
  </r>
  <r>
    <x v="44"/>
    <x v="8"/>
    <x v="3"/>
    <x v="79"/>
    <n v="66"/>
    <n v="8.4"/>
    <n v="44"/>
  </r>
  <r>
    <x v="45"/>
    <x v="9"/>
    <x v="3"/>
    <x v="79"/>
    <n v="85"/>
    <n v="7.9"/>
    <n v="36"/>
  </r>
  <r>
    <x v="46"/>
    <x v="10"/>
    <x v="3"/>
    <x v="79"/>
    <n v="72"/>
    <n v="7.9"/>
    <n v="39"/>
  </r>
  <r>
    <x v="47"/>
    <x v="11"/>
    <x v="3"/>
    <x v="79"/>
    <n v="71"/>
    <n v="7.5"/>
    <n v="34"/>
  </r>
  <r>
    <x v="48"/>
    <x v="0"/>
    <x v="4"/>
    <x v="79"/>
    <n v="50"/>
    <n v="7.3"/>
    <n v="54"/>
  </r>
  <r>
    <x v="49"/>
    <x v="1"/>
    <x v="4"/>
    <x v="79"/>
    <n v="64"/>
    <n v="7.7"/>
    <n v="55"/>
  </r>
  <r>
    <x v="50"/>
    <x v="2"/>
    <x v="4"/>
    <x v="79"/>
    <n v="72"/>
    <n v="7.8"/>
    <n v="34"/>
  </r>
  <r>
    <x v="51"/>
    <x v="3"/>
    <x v="4"/>
    <x v="79"/>
    <n v="76"/>
    <n v="7.6"/>
    <n v="35"/>
  </r>
  <r>
    <x v="52"/>
    <x v="4"/>
    <x v="4"/>
    <x v="79"/>
    <n v="81"/>
    <n v="8.1999999999999993"/>
    <n v="41"/>
  </r>
  <r>
    <x v="53"/>
    <x v="5"/>
    <x v="4"/>
    <x v="79"/>
    <n v="90"/>
    <n v="8.5"/>
    <n v="31"/>
  </r>
  <r>
    <x v="54"/>
    <x v="6"/>
    <x v="4"/>
    <x v="79"/>
    <n v="63"/>
    <n v="9.1999999999999993"/>
    <n v="48"/>
  </r>
  <r>
    <x v="55"/>
    <x v="7"/>
    <x v="4"/>
    <x v="79"/>
    <n v="60"/>
    <n v="9.4"/>
    <n v="32"/>
  </r>
  <r>
    <x v="56"/>
    <x v="8"/>
    <x v="4"/>
    <x v="79"/>
    <n v="61"/>
    <n v="9.6999999999999993"/>
    <n v="45"/>
  </r>
  <r>
    <x v="57"/>
    <x v="9"/>
    <x v="4"/>
    <x v="79"/>
    <n v="63"/>
    <n v="9.8000000000000007"/>
    <n v="64"/>
  </r>
  <r>
    <x v="58"/>
    <x v="10"/>
    <x v="4"/>
    <x v="79"/>
    <n v="44"/>
    <n v="10.199999999999999"/>
    <n v="68"/>
  </r>
  <r>
    <x v="59"/>
    <x v="11"/>
    <x v="4"/>
    <x v="79"/>
    <n v="76"/>
    <n v="9.8000000000000007"/>
    <n v="55"/>
  </r>
  <r>
    <x v="60"/>
    <x v="0"/>
    <x v="5"/>
    <x v="79"/>
    <n v="58"/>
    <n v="8.5"/>
    <n v="63"/>
  </r>
  <r>
    <x v="61"/>
    <x v="1"/>
    <x v="5"/>
    <x v="79"/>
    <n v="45"/>
    <n v="8.4"/>
    <n v="40"/>
  </r>
  <r>
    <x v="62"/>
    <x v="2"/>
    <x v="5"/>
    <x v="79"/>
    <n v="87"/>
    <n v="8.1"/>
    <n v="73"/>
  </r>
  <r>
    <x v="63"/>
    <x v="3"/>
    <x v="5"/>
    <x v="79"/>
    <n v="89"/>
    <n v="8.1"/>
    <n v="48"/>
  </r>
  <r>
    <x v="64"/>
    <x v="4"/>
    <x v="5"/>
    <x v="79"/>
    <n v="88"/>
    <n v="7.7"/>
    <n v="53"/>
  </r>
  <r>
    <x v="65"/>
    <x v="5"/>
    <x v="5"/>
    <x v="79"/>
    <n v="102"/>
    <n v="7.8"/>
    <n v="36"/>
  </r>
  <r>
    <x v="66"/>
    <x v="6"/>
    <x v="5"/>
    <x v="79"/>
    <n v="77"/>
    <n v="7.6"/>
    <n v="47"/>
  </r>
  <r>
    <x v="67"/>
    <x v="7"/>
    <x v="5"/>
    <x v="79"/>
    <n v="96"/>
    <n v="7.1"/>
    <n v="46"/>
  </r>
  <r>
    <x v="68"/>
    <x v="8"/>
    <x v="5"/>
    <x v="79"/>
    <n v="84"/>
    <n v="6.8"/>
    <n v="35"/>
  </r>
  <r>
    <x v="69"/>
    <x v="9"/>
    <x v="5"/>
    <x v="79"/>
    <n v="86"/>
    <n v="6.4"/>
    <n v="51"/>
  </r>
  <r>
    <x v="70"/>
    <x v="10"/>
    <x v="5"/>
    <x v="79"/>
    <n v="81"/>
    <n v="6.2"/>
    <n v="34"/>
  </r>
  <r>
    <x v="71"/>
    <x v="11"/>
    <x v="5"/>
    <x v="79"/>
    <n v="79"/>
    <n v="6"/>
    <n v="34"/>
  </r>
  <r>
    <x v="72"/>
    <x v="0"/>
    <x v="6"/>
    <x v="79"/>
    <n v="68"/>
    <n v="5.8"/>
    <n v="57"/>
  </r>
  <r>
    <x v="73"/>
    <x v="1"/>
    <x v="6"/>
    <x v="79"/>
    <n v="67"/>
    <n v="5.0999999999999996"/>
    <n v="70"/>
  </r>
  <r>
    <x v="74"/>
    <x v="2"/>
    <x v="6"/>
    <x v="79"/>
    <n v="117"/>
    <n v="4.5999999999999996"/>
    <n v="59"/>
  </r>
  <r>
    <x v="75"/>
    <x v="3"/>
    <x v="6"/>
    <x v="79"/>
    <n v="102"/>
    <n v="4.5"/>
    <n v="42"/>
  </r>
  <r>
    <x v="76"/>
    <x v="4"/>
    <x v="6"/>
    <x v="79"/>
    <n v="105"/>
    <n v="4.5999999999999996"/>
    <n v="37"/>
  </r>
  <r>
    <x v="77"/>
    <x v="5"/>
    <x v="6"/>
    <x v="79"/>
    <n v="105"/>
    <n v="4.4000000000000004"/>
    <n v="34"/>
  </r>
  <r>
    <x v="78"/>
    <x v="6"/>
    <x v="6"/>
    <x v="79"/>
    <n v="114"/>
    <n v="4.2"/>
    <n v="26"/>
  </r>
  <r>
    <x v="79"/>
    <x v="7"/>
    <x v="6"/>
    <x v="79"/>
    <n v="107"/>
    <n v="4.4000000000000004"/>
    <n v="29"/>
  </r>
  <r>
    <x v="80"/>
    <x v="8"/>
    <x v="6"/>
    <x v="79"/>
    <n v="87"/>
    <n v="4.2"/>
    <n v="45"/>
  </r>
  <r>
    <x v="81"/>
    <x v="9"/>
    <x v="6"/>
    <x v="79"/>
    <n v="93"/>
    <n v="3.7"/>
    <n v="23"/>
  </r>
  <r>
    <x v="82"/>
    <x v="10"/>
    <x v="6"/>
    <x v="79"/>
    <n v="99"/>
    <n v="3.5"/>
    <n v="42"/>
  </r>
  <r>
    <x v="83"/>
    <x v="11"/>
    <x v="6"/>
    <x v="79"/>
    <n v="89"/>
    <n v="3.3"/>
    <n v="28"/>
  </r>
  <r>
    <x v="84"/>
    <x v="0"/>
    <x v="7"/>
    <x v="79"/>
    <n v="63"/>
    <n v="2.9"/>
    <n v="36"/>
  </r>
  <r>
    <x v="85"/>
    <x v="1"/>
    <x v="7"/>
    <x v="79"/>
    <n v="64"/>
    <n v="2.9"/>
    <n v="38"/>
  </r>
  <r>
    <x v="86"/>
    <x v="2"/>
    <x v="7"/>
    <x v="79"/>
    <n v="94"/>
    <n v="2.8"/>
    <n v="39"/>
  </r>
  <r>
    <x v="87"/>
    <x v="3"/>
    <x v="7"/>
    <x v="79"/>
    <n v="123"/>
    <n v="2.9"/>
    <n v="15"/>
  </r>
  <r>
    <x v="88"/>
    <x v="4"/>
    <x v="7"/>
    <x v="79"/>
    <n v="123"/>
    <n v="3.2"/>
    <n v="16"/>
  </r>
  <r>
    <x v="89"/>
    <x v="5"/>
    <x v="7"/>
    <x v="79"/>
    <n v="121"/>
    <n v="3.2"/>
    <n v="15"/>
  </r>
  <r>
    <x v="90"/>
    <x v="6"/>
    <x v="7"/>
    <x v="79"/>
    <n v="112"/>
    <n v="3.2"/>
    <n v="9"/>
  </r>
  <r>
    <x v="91"/>
    <x v="7"/>
    <x v="7"/>
    <x v="79"/>
    <n v="123"/>
    <n v="3.5"/>
    <n v="16"/>
  </r>
  <r>
    <x v="92"/>
    <x v="8"/>
    <x v="7"/>
    <x v="79"/>
    <n v="107"/>
    <n v="3.5"/>
    <n v="18"/>
  </r>
  <r>
    <x v="93"/>
    <x v="9"/>
    <x v="7"/>
    <x v="79"/>
    <n v="92"/>
    <n v="3.4"/>
    <n v="19"/>
  </r>
  <r>
    <x v="94"/>
    <x v="10"/>
    <x v="7"/>
    <x v="79"/>
    <n v="70"/>
    <n v="3"/>
    <n v="27"/>
  </r>
  <r>
    <x v="95"/>
    <x v="11"/>
    <x v="7"/>
    <x v="79"/>
    <n v="88"/>
    <n v="2.9"/>
    <n v="29"/>
  </r>
  <r>
    <x v="96"/>
    <x v="0"/>
    <x v="8"/>
    <x v="79"/>
    <n v="64"/>
    <n v="2.8"/>
    <n v="47"/>
  </r>
  <r>
    <x v="97"/>
    <x v="1"/>
    <x v="8"/>
    <x v="79"/>
    <n v="58"/>
    <n v="2.7"/>
    <n v="39"/>
  </r>
  <r>
    <x v="98"/>
    <x v="2"/>
    <x v="8"/>
    <x v="79"/>
    <n v="87"/>
    <n v="2.9"/>
    <n v="35"/>
  </r>
  <r>
    <x v="99"/>
    <x v="3"/>
    <x v="8"/>
    <x v="79"/>
    <n v="89"/>
    <n v="3.3"/>
    <n v="27"/>
  </r>
  <r>
    <x v="100"/>
    <x v="4"/>
    <x v="8"/>
    <x v="79"/>
    <n v="93"/>
    <n v="3.4"/>
    <n v="10"/>
  </r>
  <r>
    <x v="101"/>
    <x v="5"/>
    <x v="8"/>
    <x v="79"/>
    <n v="111"/>
    <n v="3.4"/>
    <n v="14"/>
  </r>
  <r>
    <x v="102"/>
    <x v="6"/>
    <x v="8"/>
    <x v="79"/>
    <n v="103"/>
    <n v="3.9"/>
    <n v="12"/>
  </r>
  <r>
    <x v="103"/>
    <x v="7"/>
    <x v="8"/>
    <x v="79"/>
    <n v="91"/>
    <n v="3.8"/>
    <n v="18"/>
  </r>
  <r>
    <x v="104"/>
    <x v="8"/>
    <x v="8"/>
    <x v="79"/>
    <n v="89"/>
    <n v="3.7"/>
    <n v="19"/>
  </r>
  <r>
    <x v="105"/>
    <x v="9"/>
    <x v="8"/>
    <x v="79"/>
    <n v="101"/>
    <n v="3.5"/>
    <n v="34"/>
  </r>
  <r>
    <x v="106"/>
    <x v="10"/>
    <x v="8"/>
    <x v="79"/>
    <n v="81"/>
    <n v="3.3"/>
    <n v="20"/>
  </r>
  <r>
    <x v="107"/>
    <x v="11"/>
    <x v="8"/>
    <x v="79"/>
    <n v="95"/>
    <n v="2.9"/>
    <n v="41"/>
  </r>
  <r>
    <x v="108"/>
    <x v="0"/>
    <x v="9"/>
    <x v="79"/>
    <n v="58"/>
    <n v="2.8"/>
    <n v="24"/>
  </r>
  <r>
    <x v="109"/>
    <x v="1"/>
    <x v="9"/>
    <x v="79"/>
    <n v="69"/>
    <n v="2.5"/>
    <n v="18"/>
  </r>
  <r>
    <x v="110"/>
    <x v="2"/>
    <x v="9"/>
    <x v="79"/>
    <n v="117"/>
    <n v="2.2999999999999998"/>
    <n v="22"/>
  </r>
  <r>
    <x v="111"/>
    <x v="3"/>
    <x v="9"/>
    <x v="79"/>
    <n v="132"/>
    <n v="2.4"/>
    <n v="18"/>
  </r>
  <r>
    <x v="112"/>
    <x v="4"/>
    <x v="9"/>
    <x v="79"/>
    <n v="119"/>
    <n v="2.4"/>
    <n v="12"/>
  </r>
  <r>
    <x v="113"/>
    <x v="5"/>
    <x v="9"/>
    <x v="79"/>
    <n v="145"/>
    <n v="2.4"/>
    <n v="8"/>
  </r>
  <r>
    <x v="114"/>
    <x v="6"/>
    <x v="9"/>
    <x v="79"/>
    <n v="146"/>
    <n v="2.4"/>
    <n v="11"/>
  </r>
  <r>
    <x v="115"/>
    <x v="7"/>
    <x v="9"/>
    <x v="79"/>
    <n v="116"/>
    <n v="2.4"/>
    <n v="10"/>
  </r>
  <r>
    <x v="116"/>
    <x v="8"/>
    <x v="9"/>
    <x v="79"/>
    <n v="123"/>
    <n v="2.1"/>
    <n v="14"/>
  </r>
  <r>
    <x v="117"/>
    <x v="9"/>
    <x v="9"/>
    <x v="79"/>
    <n v="109"/>
    <n v="2"/>
    <n v="13"/>
  </r>
  <r>
    <x v="118"/>
    <x v="10"/>
    <x v="9"/>
    <x v="79"/>
    <n v="70"/>
    <n v="1.7"/>
    <n v="21"/>
  </r>
  <r>
    <x v="119"/>
    <x v="11"/>
    <x v="9"/>
    <x v="79"/>
    <n v="106"/>
    <n v="1.5"/>
    <n v="14"/>
  </r>
  <r>
    <x v="120"/>
    <x v="0"/>
    <x v="10"/>
    <x v="79"/>
    <n v="65"/>
    <n v="1.4"/>
    <n v="10"/>
  </r>
  <r>
    <x v="121"/>
    <x v="1"/>
    <x v="10"/>
    <x v="79"/>
    <n v="71"/>
    <n v="1.4"/>
    <n v="23"/>
  </r>
  <r>
    <x v="122"/>
    <x v="2"/>
    <x v="10"/>
    <x v="79"/>
    <n v="100"/>
    <n v="1.4"/>
    <n v="15"/>
  </r>
  <r>
    <x v="123"/>
    <x v="3"/>
    <x v="10"/>
    <x v="79"/>
    <n v="117"/>
    <n v="1.6"/>
    <n v="7"/>
  </r>
  <r>
    <x v="124"/>
    <x v="4"/>
    <x v="10"/>
    <x v="79"/>
    <n v="112"/>
    <n v="1.7"/>
    <n v="6"/>
  </r>
  <r>
    <x v="125"/>
    <x v="5"/>
    <x v="10"/>
    <x v="79"/>
    <n v="156"/>
    <n v="1.9"/>
    <n v="9"/>
  </r>
  <r>
    <x v="126"/>
    <x v="6"/>
    <x v="10"/>
    <x v="79"/>
    <n v="141"/>
    <n v="2.4"/>
    <n v="7"/>
  </r>
  <r>
    <x v="127"/>
    <x v="7"/>
    <x v="10"/>
    <x v="79"/>
    <n v="138"/>
    <n v="2.2999999999999998"/>
    <n v="9"/>
  </r>
  <r>
    <x v="128"/>
    <x v="8"/>
    <x v="10"/>
    <x v="79"/>
    <n v="146"/>
    <n v="2.2000000000000002"/>
    <n v="14"/>
  </r>
  <r>
    <x v="129"/>
    <x v="9"/>
    <x v="10"/>
    <x v="79"/>
    <n v="135"/>
    <n v="2"/>
    <n v="19"/>
  </r>
  <r>
    <x v="130"/>
    <x v="10"/>
    <x v="10"/>
    <x v="79"/>
    <n v="105"/>
    <n v="1.8"/>
    <n v="23"/>
  </r>
  <r>
    <x v="131"/>
    <x v="11"/>
    <x v="10"/>
    <x v="79"/>
    <n v="125"/>
    <n v="1.4"/>
    <n v="19"/>
  </r>
  <r>
    <x v="132"/>
    <x v="0"/>
    <x v="11"/>
    <x v="79"/>
    <n v="96"/>
    <n v="1.2"/>
    <n v="28"/>
  </r>
  <r>
    <x v="133"/>
    <x v="1"/>
    <x v="11"/>
    <x v="79"/>
    <n v="99"/>
    <n v="1.1000000000000001"/>
    <n v="17"/>
  </r>
  <r>
    <x v="134"/>
    <x v="2"/>
    <x v="11"/>
    <x v="79"/>
    <n v="120"/>
    <n v="1.1000000000000001"/>
    <n v="9"/>
  </r>
  <r>
    <x v="135"/>
    <x v="3"/>
    <x v="11"/>
    <x v="79"/>
    <n v="88"/>
    <n v="1.2"/>
    <n v="7"/>
  </r>
  <r>
    <x v="136"/>
    <x v="4"/>
    <x v="11"/>
    <x v="79"/>
    <n v="141"/>
    <n v="1.1000000000000001"/>
    <n v="7"/>
  </r>
  <r>
    <x v="137"/>
    <x v="5"/>
    <x v="11"/>
    <x v="79"/>
    <n v="157"/>
    <n v="1.5"/>
    <n v="6"/>
  </r>
  <r>
    <x v="138"/>
    <x v="6"/>
    <x v="11"/>
    <x v="79"/>
    <n v="130"/>
    <n v="1.7"/>
    <n v="7"/>
  </r>
  <r>
    <x v="139"/>
    <x v="7"/>
    <x v="11"/>
    <x v="79"/>
    <n v="136"/>
    <n v="1.6"/>
    <n v="7"/>
  </r>
  <r>
    <x v="140"/>
    <x v="8"/>
    <x v="11"/>
    <x v="79"/>
    <n v="134"/>
    <n v="1.8"/>
    <n v="11"/>
  </r>
  <r>
    <x v="141"/>
    <x v="9"/>
    <x v="11"/>
    <x v="79"/>
    <n v="125"/>
    <n v="1.6"/>
    <n v="13"/>
  </r>
  <r>
    <x v="142"/>
    <x v="10"/>
    <x v="11"/>
    <x v="79"/>
    <n v="115"/>
    <n v="1.2"/>
    <n v="15"/>
  </r>
  <r>
    <x v="143"/>
    <x v="11"/>
    <x v="11"/>
    <x v="79"/>
    <n v="110"/>
    <n v="0.9"/>
    <n v="18"/>
  </r>
  <r>
    <x v="144"/>
    <x v="0"/>
    <x v="12"/>
    <x v="79"/>
    <n v="72"/>
    <n v="0.7"/>
    <n v="19"/>
  </r>
  <r>
    <x v="145"/>
    <x v="1"/>
    <x v="12"/>
    <x v="79"/>
    <n v="91"/>
    <n v="0.8"/>
    <n v="13"/>
  </r>
  <r>
    <x v="146"/>
    <x v="2"/>
    <x v="12"/>
    <x v="79"/>
    <n v="90"/>
    <n v="0.9"/>
    <n v="8"/>
  </r>
  <r>
    <x v="147"/>
    <x v="3"/>
    <x v="12"/>
    <x v="79"/>
    <n v="98"/>
    <n v="1.1000000000000001"/>
    <n v="6"/>
  </r>
  <r>
    <x v="148"/>
    <x v="4"/>
    <x v="12"/>
    <x v="79"/>
    <n v="108"/>
    <n v="1.5"/>
    <n v="6"/>
  </r>
  <r>
    <x v="149"/>
    <x v="5"/>
    <x v="12"/>
    <x v="79"/>
    <n v="144"/>
    <n v="1.8"/>
    <n v="7"/>
  </r>
  <r>
    <x v="150"/>
    <x v="6"/>
    <x v="12"/>
    <x v="79"/>
    <n v="125"/>
    <n v="1.8"/>
    <n v="10"/>
  </r>
  <r>
    <x v="151"/>
    <x v="7"/>
    <x v="12"/>
    <x v="79"/>
    <n v="130"/>
    <n v="2.2999999999999998"/>
    <n v="9"/>
  </r>
  <r>
    <x v="152"/>
    <x v="8"/>
    <x v="12"/>
    <x v="79"/>
    <n v="89"/>
    <n v="2.2000000000000002"/>
    <n v="13"/>
  </r>
  <r>
    <x v="153"/>
    <x v="9"/>
    <x v="12"/>
    <x v="79"/>
    <n v="99"/>
    <n v="2.4"/>
    <n v="20"/>
  </r>
  <r>
    <x v="154"/>
    <x v="10"/>
    <x v="12"/>
    <x v="79"/>
    <n v="89"/>
    <n v="2.2000000000000002"/>
    <n v="25"/>
  </r>
  <r>
    <x v="155"/>
    <x v="11"/>
    <x v="12"/>
    <x v="79"/>
    <n v="89"/>
    <n v="1.5"/>
    <n v="25"/>
  </r>
  <r>
    <x v="156"/>
    <x v="0"/>
    <x v="13"/>
    <x v="79"/>
    <n v="69"/>
    <n v="1.4"/>
    <n v="41"/>
  </r>
  <r>
    <x v="157"/>
    <x v="1"/>
    <x v="13"/>
    <x v="79"/>
    <n v="65"/>
    <n v="1.4"/>
    <n v="24"/>
  </r>
  <r>
    <x v="158"/>
    <x v="2"/>
    <x v="13"/>
    <x v="79"/>
    <n v="92"/>
    <n v="1.3"/>
    <n v="11"/>
  </r>
  <r>
    <x v="159"/>
    <x v="3"/>
    <x v="13"/>
    <x v="79"/>
    <n v="96"/>
    <n v="1.2"/>
    <n v="11"/>
  </r>
  <r>
    <x v="166"/>
    <x v="4"/>
    <x v="13"/>
    <x v="79"/>
    <n v="125"/>
    <n v="1.8"/>
    <n v="6"/>
  </r>
  <r>
    <x v="161"/>
    <x v="5"/>
    <x v="13"/>
    <x v="79"/>
    <n v="119"/>
    <n v="2"/>
    <n v="8"/>
  </r>
  <r>
    <x v="162"/>
    <x v="6"/>
    <x v="13"/>
    <x v="79"/>
    <n v="114"/>
    <n v="1.9"/>
    <n v="8"/>
  </r>
  <r>
    <x v="163"/>
    <x v="7"/>
    <x v="13"/>
    <x v="79"/>
    <n v="110"/>
    <n v="2"/>
    <n v="11"/>
  </r>
  <r>
    <x v="167"/>
    <x v="8"/>
    <x v="13"/>
    <x v="79"/>
    <n v="101"/>
    <n v="1.6"/>
    <n v="10"/>
  </r>
  <r>
    <x v="168"/>
    <x v="9"/>
    <x v="13"/>
    <x v="79"/>
    <n v="109"/>
    <n v="1.3"/>
    <n v="16"/>
  </r>
  <r>
    <x v="0"/>
    <x v="0"/>
    <x v="0"/>
    <x v="80"/>
    <n v="49"/>
    <n v="1.4"/>
    <n v="22"/>
  </r>
  <r>
    <x v="1"/>
    <x v="1"/>
    <x v="0"/>
    <x v="80"/>
    <n v="59"/>
    <n v="1.4"/>
    <n v="18"/>
  </r>
  <r>
    <x v="2"/>
    <x v="2"/>
    <x v="0"/>
    <x v="80"/>
    <n v="78"/>
    <n v="1.6"/>
    <n v="19"/>
  </r>
  <r>
    <x v="3"/>
    <x v="3"/>
    <x v="0"/>
    <x v="80"/>
    <n v="86"/>
    <n v="1.9"/>
    <n v="18"/>
  </r>
  <r>
    <x v="4"/>
    <x v="4"/>
    <x v="0"/>
    <x v="80"/>
    <n v="103"/>
    <n v="2.2000000000000002"/>
    <n v="18"/>
  </r>
  <r>
    <x v="5"/>
    <x v="5"/>
    <x v="0"/>
    <x v="80"/>
    <n v="124"/>
    <n v="2.2000000000000002"/>
    <n v="17"/>
  </r>
  <r>
    <x v="6"/>
    <x v="6"/>
    <x v="0"/>
    <x v="80"/>
    <n v="107"/>
    <n v="2.4"/>
    <n v="19"/>
  </r>
  <r>
    <x v="7"/>
    <x v="7"/>
    <x v="0"/>
    <x v="80"/>
    <n v="97"/>
    <n v="2.7"/>
    <n v="16"/>
  </r>
  <r>
    <x v="8"/>
    <x v="8"/>
    <x v="0"/>
    <x v="80"/>
    <n v="109"/>
    <n v="2.8"/>
    <n v="21"/>
  </r>
  <r>
    <x v="9"/>
    <x v="9"/>
    <x v="0"/>
    <x v="80"/>
    <n v="79"/>
    <n v="3"/>
    <n v="28"/>
  </r>
  <r>
    <x v="10"/>
    <x v="10"/>
    <x v="0"/>
    <x v="80"/>
    <n v="77"/>
    <n v="2.8"/>
    <n v="33"/>
  </r>
  <r>
    <x v="11"/>
    <x v="11"/>
    <x v="0"/>
    <x v="80"/>
    <n v="53"/>
    <n v="2.4"/>
    <n v="38"/>
  </r>
  <r>
    <x v="12"/>
    <x v="0"/>
    <x v="1"/>
    <x v="80"/>
    <n v="46"/>
    <n v="2.1"/>
    <n v="54"/>
  </r>
  <r>
    <x v="13"/>
    <x v="1"/>
    <x v="1"/>
    <x v="80"/>
    <n v="51"/>
    <n v="2.6"/>
    <n v="57"/>
  </r>
  <r>
    <x v="14"/>
    <x v="2"/>
    <x v="1"/>
    <x v="80"/>
    <n v="72"/>
    <n v="3.2"/>
    <n v="22"/>
  </r>
  <r>
    <x v="15"/>
    <x v="3"/>
    <x v="1"/>
    <x v="80"/>
    <n v="65"/>
    <n v="3.4"/>
    <n v="22"/>
  </r>
  <r>
    <x v="16"/>
    <x v="4"/>
    <x v="1"/>
    <x v="80"/>
    <n v="74"/>
    <n v="4.0999999999999996"/>
    <n v="44"/>
  </r>
  <r>
    <x v="17"/>
    <x v="5"/>
    <x v="1"/>
    <x v="80"/>
    <n v="79"/>
    <n v="4.9000000000000004"/>
    <n v="37"/>
  </r>
  <r>
    <x v="18"/>
    <x v="6"/>
    <x v="1"/>
    <x v="80"/>
    <n v="76"/>
    <n v="5.2"/>
    <n v="44"/>
  </r>
  <r>
    <x v="19"/>
    <x v="7"/>
    <x v="1"/>
    <x v="80"/>
    <n v="81"/>
    <n v="5.8"/>
    <n v="42"/>
  </r>
  <r>
    <x v="20"/>
    <x v="8"/>
    <x v="1"/>
    <x v="80"/>
    <n v="40"/>
    <n v="6.6"/>
    <n v="33"/>
  </r>
  <r>
    <x v="21"/>
    <x v="9"/>
    <x v="1"/>
    <x v="80"/>
    <n v="49"/>
    <n v="6.2"/>
    <n v="45"/>
  </r>
  <r>
    <x v="22"/>
    <x v="10"/>
    <x v="1"/>
    <x v="80"/>
    <n v="47"/>
    <n v="6"/>
    <n v="78"/>
  </r>
  <r>
    <x v="23"/>
    <x v="11"/>
    <x v="1"/>
    <x v="80"/>
    <n v="48"/>
    <n v="5.2"/>
    <n v="64"/>
  </r>
  <r>
    <x v="24"/>
    <x v="0"/>
    <x v="2"/>
    <x v="80"/>
    <n v="46"/>
    <n v="5.8"/>
    <n v="52"/>
  </r>
  <r>
    <x v="25"/>
    <x v="1"/>
    <x v="2"/>
    <x v="80"/>
    <n v="34"/>
    <n v="6.1"/>
    <n v="49"/>
  </r>
  <r>
    <x v="26"/>
    <x v="2"/>
    <x v="2"/>
    <x v="80"/>
    <n v="50"/>
    <n v="6.9"/>
    <n v="65"/>
  </r>
  <r>
    <x v="27"/>
    <x v="3"/>
    <x v="2"/>
    <x v="80"/>
    <n v="42"/>
    <n v="7.5"/>
    <n v="41"/>
  </r>
  <r>
    <x v="28"/>
    <x v="4"/>
    <x v="2"/>
    <x v="80"/>
    <n v="54"/>
    <n v="8.8000000000000007"/>
    <n v="65"/>
  </r>
  <r>
    <x v="29"/>
    <x v="5"/>
    <x v="2"/>
    <x v="80"/>
    <n v="42"/>
    <n v="9.1999999999999993"/>
    <n v="58"/>
  </r>
  <r>
    <x v="30"/>
    <x v="6"/>
    <x v="2"/>
    <x v="80"/>
    <n v="45"/>
    <n v="9.4"/>
    <n v="56"/>
  </r>
  <r>
    <x v="31"/>
    <x v="7"/>
    <x v="2"/>
    <x v="80"/>
    <n v="40"/>
    <n v="10.4"/>
    <n v="49"/>
  </r>
  <r>
    <x v="32"/>
    <x v="8"/>
    <x v="2"/>
    <x v="80"/>
    <n v="32"/>
    <n v="9.4"/>
    <n v="55"/>
  </r>
  <r>
    <x v="33"/>
    <x v="9"/>
    <x v="2"/>
    <x v="80"/>
    <n v="47"/>
    <n v="9.1999999999999993"/>
    <n v="69"/>
  </r>
  <r>
    <x v="34"/>
    <x v="10"/>
    <x v="2"/>
    <x v="80"/>
    <n v="23"/>
    <n v="9"/>
    <n v="70"/>
  </r>
  <r>
    <x v="35"/>
    <x v="11"/>
    <x v="2"/>
    <x v="80"/>
    <n v="25"/>
    <n v="8.3000000000000007"/>
    <n v="100"/>
  </r>
  <r>
    <x v="36"/>
    <x v="0"/>
    <x v="3"/>
    <x v="80"/>
    <n v="15"/>
    <n v="8.9"/>
    <n v="134"/>
  </r>
  <r>
    <x v="37"/>
    <x v="1"/>
    <x v="3"/>
    <x v="80"/>
    <n v="21"/>
    <n v="9"/>
    <n v="60"/>
  </r>
  <r>
    <x v="38"/>
    <x v="2"/>
    <x v="3"/>
    <x v="80"/>
    <n v="33"/>
    <n v="9.5"/>
    <n v="42"/>
  </r>
  <r>
    <x v="39"/>
    <x v="3"/>
    <x v="3"/>
    <x v="80"/>
    <n v="31"/>
    <n v="9.5"/>
    <n v="38"/>
  </r>
  <r>
    <x v="40"/>
    <x v="4"/>
    <x v="3"/>
    <x v="80"/>
    <n v="42"/>
    <n v="9.6999999999999993"/>
    <n v="48"/>
  </r>
  <r>
    <x v="41"/>
    <x v="5"/>
    <x v="3"/>
    <x v="80"/>
    <n v="43"/>
    <n v="9.9"/>
    <n v="35"/>
  </r>
  <r>
    <x v="42"/>
    <x v="6"/>
    <x v="3"/>
    <x v="80"/>
    <n v="49"/>
    <n v="10"/>
    <n v="49"/>
  </r>
  <r>
    <x v="43"/>
    <x v="7"/>
    <x v="3"/>
    <x v="80"/>
    <n v="45"/>
    <n v="9.1999999999999993"/>
    <n v="48"/>
  </r>
  <r>
    <x v="44"/>
    <x v="8"/>
    <x v="3"/>
    <x v="80"/>
    <n v="65"/>
    <n v="9.1"/>
    <n v="34"/>
  </r>
  <r>
    <x v="45"/>
    <x v="9"/>
    <x v="3"/>
    <x v="80"/>
    <n v="65"/>
    <n v="8.4"/>
    <n v="41"/>
  </r>
  <r>
    <x v="46"/>
    <x v="10"/>
    <x v="3"/>
    <x v="80"/>
    <n v="46"/>
    <n v="7.7"/>
    <n v="41"/>
  </r>
  <r>
    <x v="47"/>
    <x v="11"/>
    <x v="3"/>
    <x v="80"/>
    <n v="48"/>
    <n v="6.7"/>
    <n v="78"/>
  </r>
  <r>
    <x v="48"/>
    <x v="0"/>
    <x v="4"/>
    <x v="80"/>
    <n v="12"/>
    <n v="7.9"/>
    <n v="50"/>
  </r>
  <r>
    <x v="49"/>
    <x v="1"/>
    <x v="4"/>
    <x v="80"/>
    <n v="29"/>
    <n v="7.8"/>
    <n v="39"/>
  </r>
  <r>
    <x v="50"/>
    <x v="2"/>
    <x v="4"/>
    <x v="80"/>
    <n v="58"/>
    <n v="8.1999999999999993"/>
    <n v="41"/>
  </r>
  <r>
    <x v="51"/>
    <x v="3"/>
    <x v="4"/>
    <x v="80"/>
    <n v="53"/>
    <n v="6.9"/>
    <n v="40"/>
  </r>
  <r>
    <x v="52"/>
    <x v="4"/>
    <x v="4"/>
    <x v="80"/>
    <n v="73"/>
    <n v="7.6"/>
    <n v="47"/>
  </r>
  <r>
    <x v="53"/>
    <x v="5"/>
    <x v="4"/>
    <x v="80"/>
    <n v="54"/>
    <n v="7.6"/>
    <n v="39"/>
  </r>
  <r>
    <x v="54"/>
    <x v="6"/>
    <x v="4"/>
    <x v="80"/>
    <n v="43"/>
    <n v="8.4"/>
    <n v="53"/>
  </r>
  <r>
    <x v="55"/>
    <x v="7"/>
    <x v="4"/>
    <x v="80"/>
    <n v="38"/>
    <n v="9"/>
    <n v="35"/>
  </r>
  <r>
    <x v="56"/>
    <x v="8"/>
    <x v="4"/>
    <x v="80"/>
    <n v="32"/>
    <n v="9.5"/>
    <n v="49"/>
  </r>
  <r>
    <x v="57"/>
    <x v="9"/>
    <x v="4"/>
    <x v="80"/>
    <n v="31"/>
    <n v="9.5"/>
    <n v="41"/>
  </r>
  <r>
    <x v="58"/>
    <x v="10"/>
    <x v="4"/>
    <x v="80"/>
    <n v="25"/>
    <n v="8.8000000000000007"/>
    <n v="63"/>
  </r>
  <r>
    <x v="59"/>
    <x v="11"/>
    <x v="4"/>
    <x v="80"/>
    <n v="55"/>
    <n v="8.1999999999999993"/>
    <n v="63"/>
  </r>
  <r>
    <x v="60"/>
    <x v="0"/>
    <x v="5"/>
    <x v="80"/>
    <n v="28"/>
    <n v="7.1"/>
    <n v="72"/>
  </r>
  <r>
    <x v="61"/>
    <x v="1"/>
    <x v="5"/>
    <x v="80"/>
    <n v="40"/>
    <n v="7.2"/>
    <n v="65"/>
  </r>
  <r>
    <x v="62"/>
    <x v="2"/>
    <x v="5"/>
    <x v="80"/>
    <n v="49"/>
    <n v="6.3"/>
    <n v="55"/>
  </r>
  <r>
    <x v="63"/>
    <x v="3"/>
    <x v="5"/>
    <x v="80"/>
    <n v="57"/>
    <n v="7.3"/>
    <n v="40"/>
  </r>
  <r>
    <x v="64"/>
    <x v="4"/>
    <x v="5"/>
    <x v="80"/>
    <n v="62"/>
    <n v="7"/>
    <n v="37"/>
  </r>
  <r>
    <x v="65"/>
    <x v="5"/>
    <x v="5"/>
    <x v="80"/>
    <n v="47"/>
    <n v="7.2"/>
    <n v="49"/>
  </r>
  <r>
    <x v="66"/>
    <x v="6"/>
    <x v="5"/>
    <x v="80"/>
    <n v="36"/>
    <n v="7.1"/>
    <n v="34"/>
  </r>
  <r>
    <x v="67"/>
    <x v="7"/>
    <x v="5"/>
    <x v="80"/>
    <n v="54"/>
    <n v="6.8"/>
    <n v="37"/>
  </r>
  <r>
    <x v="68"/>
    <x v="8"/>
    <x v="5"/>
    <x v="80"/>
    <n v="45"/>
    <n v="6"/>
    <n v="49"/>
  </r>
  <r>
    <x v="69"/>
    <x v="9"/>
    <x v="5"/>
    <x v="80"/>
    <n v="55"/>
    <n v="5.9"/>
    <n v="59"/>
  </r>
  <r>
    <x v="70"/>
    <x v="10"/>
    <x v="5"/>
    <x v="80"/>
    <n v="47"/>
    <n v="6.1"/>
    <n v="47"/>
  </r>
  <r>
    <x v="71"/>
    <x v="11"/>
    <x v="5"/>
    <x v="80"/>
    <n v="36"/>
    <n v="5.3"/>
    <n v="55"/>
  </r>
  <r>
    <x v="72"/>
    <x v="0"/>
    <x v="6"/>
    <x v="80"/>
    <n v="44"/>
    <n v="4.9000000000000004"/>
    <n v="38"/>
  </r>
  <r>
    <x v="73"/>
    <x v="1"/>
    <x v="6"/>
    <x v="80"/>
    <n v="44"/>
    <n v="4.2"/>
    <n v="42"/>
  </r>
  <r>
    <x v="74"/>
    <x v="2"/>
    <x v="6"/>
    <x v="80"/>
    <n v="68"/>
    <n v="4.0999999999999996"/>
    <n v="54"/>
  </r>
  <r>
    <x v="75"/>
    <x v="3"/>
    <x v="6"/>
    <x v="80"/>
    <n v="49"/>
    <n v="4"/>
    <n v="30"/>
  </r>
  <r>
    <x v="76"/>
    <x v="4"/>
    <x v="6"/>
    <x v="80"/>
    <n v="58"/>
    <n v="3.9"/>
    <n v="23"/>
  </r>
  <r>
    <x v="77"/>
    <x v="5"/>
    <x v="6"/>
    <x v="80"/>
    <n v="69"/>
    <n v="3.7"/>
    <n v="15"/>
  </r>
  <r>
    <x v="78"/>
    <x v="6"/>
    <x v="6"/>
    <x v="80"/>
    <n v="60"/>
    <n v="3.6"/>
    <n v="19"/>
  </r>
  <r>
    <x v="79"/>
    <x v="7"/>
    <x v="6"/>
    <x v="80"/>
    <n v="71"/>
    <n v="4"/>
    <n v="14"/>
  </r>
  <r>
    <x v="80"/>
    <x v="8"/>
    <x v="6"/>
    <x v="80"/>
    <n v="61"/>
    <n v="3.6"/>
    <n v="15"/>
  </r>
  <r>
    <x v="81"/>
    <x v="9"/>
    <x v="6"/>
    <x v="80"/>
    <n v="72"/>
    <n v="3.2"/>
    <n v="26"/>
  </r>
  <r>
    <x v="82"/>
    <x v="10"/>
    <x v="6"/>
    <x v="80"/>
    <n v="72"/>
    <n v="2.8"/>
    <n v="13"/>
  </r>
  <r>
    <x v="83"/>
    <x v="11"/>
    <x v="6"/>
    <x v="80"/>
    <n v="50"/>
    <n v="2.4"/>
    <n v="19"/>
  </r>
  <r>
    <x v="84"/>
    <x v="0"/>
    <x v="7"/>
    <x v="80"/>
    <n v="38"/>
    <n v="2.2999999999999998"/>
    <n v="30"/>
  </r>
  <r>
    <x v="85"/>
    <x v="1"/>
    <x v="7"/>
    <x v="80"/>
    <n v="38"/>
    <n v="2.2999999999999998"/>
    <n v="17"/>
  </r>
  <r>
    <x v="86"/>
    <x v="2"/>
    <x v="7"/>
    <x v="80"/>
    <n v="74"/>
    <n v="2.4"/>
    <n v="13"/>
  </r>
  <r>
    <x v="87"/>
    <x v="3"/>
    <x v="7"/>
    <x v="80"/>
    <n v="68"/>
    <n v="2.5"/>
    <n v="14"/>
  </r>
  <r>
    <x v="88"/>
    <x v="4"/>
    <x v="7"/>
    <x v="80"/>
    <n v="81"/>
    <n v="2.4"/>
    <n v="8"/>
  </r>
  <r>
    <x v="89"/>
    <x v="5"/>
    <x v="7"/>
    <x v="80"/>
    <n v="74"/>
    <n v="2.7"/>
    <n v="8"/>
  </r>
  <r>
    <x v="90"/>
    <x v="6"/>
    <x v="7"/>
    <x v="80"/>
    <n v="79"/>
    <n v="3"/>
    <n v="8"/>
  </r>
  <r>
    <x v="91"/>
    <x v="7"/>
    <x v="7"/>
    <x v="80"/>
    <n v="74"/>
    <n v="3"/>
    <n v="13"/>
  </r>
  <r>
    <x v="92"/>
    <x v="8"/>
    <x v="7"/>
    <x v="80"/>
    <n v="64"/>
    <n v="3.1"/>
    <n v="13"/>
  </r>
  <r>
    <x v="93"/>
    <x v="9"/>
    <x v="7"/>
    <x v="80"/>
    <n v="56"/>
    <n v="2.9"/>
    <n v="23"/>
  </r>
  <r>
    <x v="94"/>
    <x v="10"/>
    <x v="7"/>
    <x v="80"/>
    <n v="36"/>
    <n v="2.8"/>
    <n v="18"/>
  </r>
  <r>
    <x v="95"/>
    <x v="11"/>
    <x v="7"/>
    <x v="80"/>
    <n v="52"/>
    <n v="2.5"/>
    <n v="19"/>
  </r>
  <r>
    <x v="96"/>
    <x v="0"/>
    <x v="8"/>
    <x v="80"/>
    <n v="30"/>
    <n v="2.6"/>
    <n v="27"/>
  </r>
  <r>
    <x v="97"/>
    <x v="1"/>
    <x v="8"/>
    <x v="80"/>
    <n v="40"/>
    <n v="2.8"/>
    <n v="35"/>
  </r>
  <r>
    <x v="98"/>
    <x v="2"/>
    <x v="8"/>
    <x v="80"/>
    <n v="45"/>
    <n v="2.5"/>
    <n v="14"/>
  </r>
  <r>
    <x v="99"/>
    <x v="3"/>
    <x v="8"/>
    <x v="80"/>
    <n v="58"/>
    <n v="2.7"/>
    <n v="24"/>
  </r>
  <r>
    <x v="100"/>
    <x v="4"/>
    <x v="8"/>
    <x v="80"/>
    <n v="65"/>
    <n v="2.6"/>
    <n v="13"/>
  </r>
  <r>
    <x v="101"/>
    <x v="5"/>
    <x v="8"/>
    <x v="80"/>
    <n v="70"/>
    <n v="2.8"/>
    <n v="9"/>
  </r>
  <r>
    <x v="102"/>
    <x v="6"/>
    <x v="8"/>
    <x v="80"/>
    <n v="70"/>
    <n v="3.1"/>
    <n v="14"/>
  </r>
  <r>
    <x v="103"/>
    <x v="7"/>
    <x v="8"/>
    <x v="80"/>
    <n v="69"/>
    <n v="3.3"/>
    <n v="13"/>
  </r>
  <r>
    <x v="104"/>
    <x v="8"/>
    <x v="8"/>
    <x v="80"/>
    <n v="64"/>
    <n v="3.6"/>
    <n v="29"/>
  </r>
  <r>
    <x v="105"/>
    <x v="9"/>
    <x v="8"/>
    <x v="80"/>
    <n v="68"/>
    <n v="3.1"/>
    <n v="16"/>
  </r>
  <r>
    <x v="106"/>
    <x v="10"/>
    <x v="8"/>
    <x v="80"/>
    <n v="49"/>
    <n v="2.5"/>
    <n v="21"/>
  </r>
  <r>
    <x v="107"/>
    <x v="11"/>
    <x v="8"/>
    <x v="80"/>
    <n v="61"/>
    <n v="2"/>
    <n v="30"/>
  </r>
  <r>
    <x v="108"/>
    <x v="0"/>
    <x v="9"/>
    <x v="80"/>
    <n v="43"/>
    <n v="2"/>
    <n v="28"/>
  </r>
  <r>
    <x v="109"/>
    <x v="1"/>
    <x v="9"/>
    <x v="80"/>
    <n v="49"/>
    <n v="1.7"/>
    <n v="41"/>
  </r>
  <r>
    <x v="110"/>
    <x v="2"/>
    <x v="9"/>
    <x v="80"/>
    <n v="82"/>
    <n v="1.7"/>
    <n v="12"/>
  </r>
  <r>
    <x v="111"/>
    <x v="3"/>
    <x v="9"/>
    <x v="80"/>
    <n v="92"/>
    <n v="1.7"/>
    <n v="10"/>
  </r>
  <r>
    <x v="112"/>
    <x v="4"/>
    <x v="9"/>
    <x v="80"/>
    <n v="83"/>
    <n v="1.8"/>
    <n v="7"/>
  </r>
  <r>
    <x v="113"/>
    <x v="5"/>
    <x v="9"/>
    <x v="80"/>
    <n v="80"/>
    <n v="1.9"/>
    <n v="9"/>
  </r>
  <r>
    <x v="114"/>
    <x v="6"/>
    <x v="9"/>
    <x v="80"/>
    <n v="95"/>
    <n v="2"/>
    <n v="11"/>
  </r>
  <r>
    <x v="115"/>
    <x v="7"/>
    <x v="9"/>
    <x v="80"/>
    <n v="88"/>
    <n v="1.8"/>
    <n v="14"/>
  </r>
  <r>
    <x v="116"/>
    <x v="8"/>
    <x v="9"/>
    <x v="80"/>
    <n v="77"/>
    <n v="1.7"/>
    <n v="12"/>
  </r>
  <r>
    <x v="117"/>
    <x v="9"/>
    <x v="9"/>
    <x v="80"/>
    <n v="76"/>
    <n v="1.9"/>
    <n v="14"/>
  </r>
  <r>
    <x v="118"/>
    <x v="10"/>
    <x v="9"/>
    <x v="80"/>
    <n v="50"/>
    <n v="1.6"/>
    <n v="9"/>
  </r>
  <r>
    <x v="119"/>
    <x v="11"/>
    <x v="9"/>
    <x v="80"/>
    <n v="84"/>
    <n v="1.1000000000000001"/>
    <n v="14"/>
  </r>
  <r>
    <x v="120"/>
    <x v="0"/>
    <x v="10"/>
    <x v="80"/>
    <n v="54"/>
    <n v="1.1000000000000001"/>
    <n v="31"/>
  </r>
  <r>
    <x v="121"/>
    <x v="1"/>
    <x v="10"/>
    <x v="80"/>
    <n v="48"/>
    <n v="1.1000000000000001"/>
    <n v="18"/>
  </r>
  <r>
    <x v="122"/>
    <x v="2"/>
    <x v="10"/>
    <x v="80"/>
    <n v="62"/>
    <n v="1.2"/>
    <n v="8"/>
  </r>
  <r>
    <x v="123"/>
    <x v="3"/>
    <x v="10"/>
    <x v="80"/>
    <n v="71"/>
    <n v="1.3"/>
    <n v="9"/>
  </r>
  <r>
    <x v="124"/>
    <x v="4"/>
    <x v="10"/>
    <x v="80"/>
    <n v="92"/>
    <n v="1.4"/>
    <n v="6"/>
  </r>
  <r>
    <x v="125"/>
    <x v="5"/>
    <x v="10"/>
    <x v="80"/>
    <n v="94"/>
    <n v="1.5"/>
    <n v="8"/>
  </r>
  <r>
    <x v="126"/>
    <x v="6"/>
    <x v="10"/>
    <x v="80"/>
    <n v="79"/>
    <n v="1.7"/>
    <n v="8"/>
  </r>
  <r>
    <x v="127"/>
    <x v="7"/>
    <x v="10"/>
    <x v="80"/>
    <n v="95"/>
    <n v="1.8"/>
    <n v="9"/>
  </r>
  <r>
    <x v="128"/>
    <x v="8"/>
    <x v="10"/>
    <x v="80"/>
    <n v="74"/>
    <n v="2.2000000000000002"/>
    <n v="14"/>
  </r>
  <r>
    <x v="129"/>
    <x v="9"/>
    <x v="10"/>
    <x v="80"/>
    <n v="76"/>
    <n v="1.8"/>
    <n v="12"/>
  </r>
  <r>
    <x v="130"/>
    <x v="10"/>
    <x v="10"/>
    <x v="80"/>
    <n v="70"/>
    <n v="1.4"/>
    <n v="13"/>
  </r>
  <r>
    <x v="131"/>
    <x v="11"/>
    <x v="10"/>
    <x v="80"/>
    <n v="93"/>
    <n v="1"/>
    <n v="14"/>
  </r>
  <r>
    <x v="132"/>
    <x v="0"/>
    <x v="11"/>
    <x v="80"/>
    <n v="58"/>
    <n v="0.7"/>
    <n v="20"/>
  </r>
  <r>
    <x v="133"/>
    <x v="1"/>
    <x v="11"/>
    <x v="80"/>
    <n v="58"/>
    <n v="0.5"/>
    <n v="10"/>
  </r>
  <r>
    <x v="134"/>
    <x v="2"/>
    <x v="11"/>
    <x v="80"/>
    <n v="84"/>
    <n v="0.6"/>
    <n v="10"/>
  </r>
  <r>
    <x v="135"/>
    <x v="3"/>
    <x v="11"/>
    <x v="80"/>
    <n v="66"/>
    <n v="0.7"/>
    <n v="6"/>
  </r>
  <r>
    <x v="136"/>
    <x v="4"/>
    <x v="11"/>
    <x v="80"/>
    <n v="80"/>
    <n v="0.8"/>
    <n v="6"/>
  </r>
  <r>
    <x v="137"/>
    <x v="5"/>
    <x v="11"/>
    <x v="80"/>
    <n v="96"/>
    <n v="1.2"/>
    <n v="6"/>
  </r>
  <r>
    <x v="138"/>
    <x v="6"/>
    <x v="11"/>
    <x v="80"/>
    <n v="111"/>
    <n v="1.4"/>
    <n v="7"/>
  </r>
  <r>
    <x v="139"/>
    <x v="7"/>
    <x v="11"/>
    <x v="80"/>
    <n v="87"/>
    <n v="1.3"/>
    <n v="8"/>
  </r>
  <r>
    <x v="140"/>
    <x v="8"/>
    <x v="11"/>
    <x v="80"/>
    <n v="82"/>
    <n v="1.4"/>
    <n v="10"/>
  </r>
  <r>
    <x v="141"/>
    <x v="9"/>
    <x v="11"/>
    <x v="80"/>
    <n v="62"/>
    <n v="0.9"/>
    <n v="10"/>
  </r>
  <r>
    <x v="142"/>
    <x v="10"/>
    <x v="11"/>
    <x v="80"/>
    <n v="82"/>
    <n v="0.7"/>
    <n v="14"/>
  </r>
  <r>
    <x v="143"/>
    <x v="11"/>
    <x v="11"/>
    <x v="80"/>
    <n v="61"/>
    <n v="0.5"/>
    <n v="8"/>
  </r>
  <r>
    <x v="144"/>
    <x v="0"/>
    <x v="12"/>
    <x v="80"/>
    <n v="45"/>
    <n v="0.5"/>
    <n v="8"/>
  </r>
  <r>
    <x v="145"/>
    <x v="1"/>
    <x v="12"/>
    <x v="80"/>
    <n v="46"/>
    <n v="0.6"/>
    <n v="6"/>
  </r>
  <r>
    <x v="146"/>
    <x v="2"/>
    <x v="12"/>
    <x v="80"/>
    <n v="46"/>
    <n v="0.8"/>
    <n v="7"/>
  </r>
  <r>
    <x v="147"/>
    <x v="3"/>
    <x v="12"/>
    <x v="80"/>
    <n v="76"/>
    <n v="1.1000000000000001"/>
    <n v="6"/>
  </r>
  <r>
    <x v="148"/>
    <x v="4"/>
    <x v="12"/>
    <x v="80"/>
    <n v="68"/>
    <n v="1.8"/>
    <n v="6"/>
  </r>
  <r>
    <x v="149"/>
    <x v="5"/>
    <x v="12"/>
    <x v="80"/>
    <n v="97"/>
    <n v="2.1"/>
    <n v="6"/>
  </r>
  <r>
    <x v="150"/>
    <x v="6"/>
    <x v="12"/>
    <x v="80"/>
    <n v="92"/>
    <n v="2.2999999999999998"/>
    <n v="9"/>
  </r>
  <r>
    <x v="151"/>
    <x v="7"/>
    <x v="12"/>
    <x v="80"/>
    <n v="78"/>
    <n v="2.7"/>
    <n v="11"/>
  </r>
  <r>
    <x v="152"/>
    <x v="8"/>
    <x v="12"/>
    <x v="80"/>
    <n v="69"/>
    <n v="3.3"/>
    <n v="14"/>
  </r>
  <r>
    <x v="153"/>
    <x v="9"/>
    <x v="12"/>
    <x v="80"/>
    <n v="78"/>
    <n v="2.8"/>
    <n v="16"/>
  </r>
  <r>
    <x v="154"/>
    <x v="10"/>
    <x v="12"/>
    <x v="80"/>
    <n v="95"/>
    <n v="2.2000000000000002"/>
    <n v="23"/>
  </r>
  <r>
    <x v="155"/>
    <x v="11"/>
    <x v="12"/>
    <x v="80"/>
    <n v="73"/>
    <n v="1.8"/>
    <n v="47"/>
  </r>
  <r>
    <x v="156"/>
    <x v="0"/>
    <x v="13"/>
    <x v="80"/>
    <n v="50"/>
    <n v="1.8"/>
    <n v="46"/>
  </r>
  <r>
    <x v="157"/>
    <x v="1"/>
    <x v="13"/>
    <x v="80"/>
    <n v="58"/>
    <n v="1.6"/>
    <n v="34"/>
  </r>
  <r>
    <x v="158"/>
    <x v="2"/>
    <x v="13"/>
    <x v="80"/>
    <n v="66"/>
    <n v="1.8"/>
    <n v="10"/>
  </r>
  <r>
    <x v="159"/>
    <x v="3"/>
    <x v="13"/>
    <x v="80"/>
    <n v="84"/>
    <n v="1.8"/>
    <n v="7"/>
  </r>
  <r>
    <x v="166"/>
    <x v="4"/>
    <x v="13"/>
    <x v="80"/>
    <n v="101"/>
    <n v="2"/>
    <n v="6"/>
  </r>
  <r>
    <x v="161"/>
    <x v="5"/>
    <x v="13"/>
    <x v="80"/>
    <n v="103"/>
    <n v="2"/>
    <n v="11"/>
  </r>
  <r>
    <x v="162"/>
    <x v="6"/>
    <x v="13"/>
    <x v="80"/>
    <n v="114"/>
    <n v="2"/>
    <n v="10"/>
  </r>
  <r>
    <x v="163"/>
    <x v="7"/>
    <x v="13"/>
    <x v="80"/>
    <n v="102"/>
    <n v="1.7"/>
    <n v="12"/>
  </r>
  <r>
    <x v="167"/>
    <x v="8"/>
    <x v="13"/>
    <x v="80"/>
    <n v="80"/>
    <n v="1.6"/>
    <n v="16"/>
  </r>
  <r>
    <x v="168"/>
    <x v="9"/>
    <x v="13"/>
    <x v="80"/>
    <n v="85"/>
    <n v="1.5"/>
    <n v="11"/>
  </r>
  <r>
    <x v="169"/>
    <x v="10"/>
    <x v="13"/>
    <x v="0"/>
    <n v="3"/>
    <n v="1.3"/>
    <n v="75"/>
  </r>
  <r>
    <x v="169"/>
    <x v="10"/>
    <x v="13"/>
    <x v="1"/>
    <n v="0"/>
    <n v="1.2"/>
    <m/>
  </r>
  <r>
    <x v="169"/>
    <x v="10"/>
    <x v="13"/>
    <x v="2"/>
    <n v="0"/>
    <m/>
    <m/>
  </r>
  <r>
    <x v="169"/>
    <x v="10"/>
    <x v="13"/>
    <x v="3"/>
    <n v="6"/>
    <n v="0.9"/>
    <n v="6"/>
  </r>
  <r>
    <x v="169"/>
    <x v="10"/>
    <x v="13"/>
    <x v="4"/>
    <n v="0"/>
    <n v="0"/>
    <m/>
  </r>
  <r>
    <x v="169"/>
    <x v="10"/>
    <x v="13"/>
    <x v="5"/>
    <n v="1"/>
    <n v="1.4"/>
    <n v="4"/>
  </r>
  <r>
    <x v="169"/>
    <x v="10"/>
    <x v="13"/>
    <x v="6"/>
    <n v="0"/>
    <n v="0"/>
    <m/>
  </r>
  <r>
    <x v="169"/>
    <x v="10"/>
    <x v="13"/>
    <x v="7"/>
    <n v="3"/>
    <n v="0"/>
    <n v="3"/>
  </r>
  <r>
    <x v="169"/>
    <x v="10"/>
    <x v="13"/>
    <x v="8"/>
    <n v="9"/>
    <n v="1.2"/>
    <n v="13"/>
  </r>
  <r>
    <x v="169"/>
    <x v="10"/>
    <x v="13"/>
    <x v="9"/>
    <n v="13"/>
    <n v="0.6"/>
    <n v="11"/>
  </r>
  <r>
    <x v="169"/>
    <x v="10"/>
    <x v="13"/>
    <x v="10"/>
    <n v="8"/>
    <n v="1"/>
    <n v="10"/>
  </r>
  <r>
    <x v="169"/>
    <x v="10"/>
    <x v="13"/>
    <x v="11"/>
    <n v="10"/>
    <n v="0.9"/>
    <n v="6"/>
  </r>
  <r>
    <x v="169"/>
    <x v="10"/>
    <x v="13"/>
    <x v="12"/>
    <n v="6"/>
    <n v="1"/>
    <n v="17"/>
  </r>
  <r>
    <x v="169"/>
    <x v="10"/>
    <x v="13"/>
    <x v="13"/>
    <n v="7"/>
    <n v="0.7"/>
    <n v="47"/>
  </r>
  <r>
    <x v="169"/>
    <x v="10"/>
    <x v="13"/>
    <x v="14"/>
    <n v="11"/>
    <n v="0.6"/>
    <n v="5"/>
  </r>
  <r>
    <x v="169"/>
    <x v="10"/>
    <x v="13"/>
    <x v="15"/>
    <n v="6"/>
    <n v="0.7"/>
    <n v="5"/>
  </r>
  <r>
    <x v="169"/>
    <x v="10"/>
    <x v="13"/>
    <x v="16"/>
    <n v="2"/>
    <n v="0.8"/>
    <n v="12"/>
  </r>
  <r>
    <x v="169"/>
    <x v="10"/>
    <x v="13"/>
    <x v="17"/>
    <n v="10"/>
    <n v="0.4"/>
    <n v="27"/>
  </r>
  <r>
    <x v="169"/>
    <x v="10"/>
    <x v="13"/>
    <x v="18"/>
    <n v="9"/>
    <n v="1"/>
    <n v="5"/>
  </r>
  <r>
    <x v="169"/>
    <x v="10"/>
    <x v="13"/>
    <x v="19"/>
    <n v="14"/>
    <n v="1.4"/>
    <n v="6"/>
  </r>
  <r>
    <x v="169"/>
    <x v="10"/>
    <x v="13"/>
    <x v="20"/>
    <n v="11"/>
    <n v="0.1"/>
    <n v="32"/>
  </r>
  <r>
    <x v="169"/>
    <x v="10"/>
    <x v="13"/>
    <x v="21"/>
    <n v="12"/>
    <n v="0.7"/>
    <n v="5"/>
  </r>
  <r>
    <x v="169"/>
    <x v="10"/>
    <x v="13"/>
    <x v="22"/>
    <n v="9"/>
    <n v="0.7"/>
    <n v="12"/>
  </r>
  <r>
    <x v="169"/>
    <x v="10"/>
    <x v="13"/>
    <x v="23"/>
    <n v="6"/>
    <n v="2"/>
    <n v="7"/>
  </r>
  <r>
    <x v="169"/>
    <x v="10"/>
    <x v="13"/>
    <x v="24"/>
    <n v="7"/>
    <n v="0.8"/>
    <n v="6"/>
  </r>
  <r>
    <x v="169"/>
    <x v="10"/>
    <x v="13"/>
    <x v="25"/>
    <n v="13"/>
    <n v="1"/>
    <n v="13"/>
  </r>
  <r>
    <x v="169"/>
    <x v="10"/>
    <x v="13"/>
    <x v="26"/>
    <n v="3"/>
    <n v="1.9"/>
    <n v="26"/>
  </r>
  <r>
    <x v="169"/>
    <x v="10"/>
    <x v="13"/>
    <x v="27"/>
    <n v="2"/>
    <n v="1.2"/>
    <n v="8"/>
  </r>
  <r>
    <x v="169"/>
    <x v="10"/>
    <x v="13"/>
    <x v="28"/>
    <n v="4"/>
    <n v="1"/>
    <n v="86"/>
  </r>
  <r>
    <x v="169"/>
    <x v="10"/>
    <x v="13"/>
    <x v="29"/>
    <n v="16"/>
    <m/>
    <n v="0"/>
  </r>
  <r>
    <x v="169"/>
    <x v="10"/>
    <x v="13"/>
    <x v="30"/>
    <n v="15"/>
    <n v="1"/>
    <n v="9"/>
  </r>
  <r>
    <x v="169"/>
    <x v="10"/>
    <x v="13"/>
    <x v="31"/>
    <n v="6"/>
    <n v="1"/>
    <n v="11"/>
  </r>
  <r>
    <x v="169"/>
    <x v="10"/>
    <x v="13"/>
    <x v="32"/>
    <n v="1"/>
    <n v="0.6"/>
    <n v="61"/>
  </r>
  <r>
    <x v="169"/>
    <x v="10"/>
    <x v="13"/>
    <x v="33"/>
    <n v="10"/>
    <n v="0.8"/>
    <n v="16"/>
  </r>
  <r>
    <x v="169"/>
    <x v="10"/>
    <x v="13"/>
    <x v="34"/>
    <n v="3"/>
    <n v="0.3"/>
    <n v="8"/>
  </r>
  <r>
    <x v="169"/>
    <x v="10"/>
    <x v="13"/>
    <x v="35"/>
    <n v="6"/>
    <n v="0.6"/>
    <n v="16"/>
  </r>
  <r>
    <x v="169"/>
    <x v="10"/>
    <x v="13"/>
    <x v="36"/>
    <n v="4"/>
    <n v="1.2"/>
    <n v="13"/>
  </r>
  <r>
    <x v="169"/>
    <x v="10"/>
    <x v="13"/>
    <x v="37"/>
    <n v="19"/>
    <n v="0.6"/>
    <n v="12"/>
  </r>
  <r>
    <x v="169"/>
    <x v="10"/>
    <x v="13"/>
    <x v="38"/>
    <n v="7"/>
    <n v="0.3"/>
    <n v="12"/>
  </r>
  <r>
    <x v="169"/>
    <x v="10"/>
    <x v="13"/>
    <x v="39"/>
    <n v="13"/>
    <n v="0.8"/>
    <n v="28"/>
  </r>
  <r>
    <x v="169"/>
    <x v="10"/>
    <x v="13"/>
    <x v="40"/>
    <n v="2"/>
    <m/>
    <n v="28"/>
  </r>
  <r>
    <x v="169"/>
    <x v="10"/>
    <x v="13"/>
    <x v="41"/>
    <n v="10"/>
    <n v="0.8"/>
    <n v="11"/>
  </r>
  <r>
    <x v="169"/>
    <x v="10"/>
    <x v="13"/>
    <x v="42"/>
    <n v="3"/>
    <n v="0.6"/>
    <n v="33"/>
  </r>
  <r>
    <x v="169"/>
    <x v="10"/>
    <x v="13"/>
    <x v="43"/>
    <n v="3"/>
    <n v="0.4"/>
    <n v="5"/>
  </r>
  <r>
    <x v="169"/>
    <x v="10"/>
    <x v="13"/>
    <x v="44"/>
    <n v="5"/>
    <n v="0.9"/>
    <n v="4"/>
  </r>
  <r>
    <x v="169"/>
    <x v="10"/>
    <x v="13"/>
    <x v="45"/>
    <n v="9"/>
    <n v="0.4"/>
    <n v="7"/>
  </r>
  <r>
    <x v="169"/>
    <x v="10"/>
    <x v="13"/>
    <x v="46"/>
    <n v="4"/>
    <n v="0.4"/>
    <n v="54"/>
  </r>
  <r>
    <x v="169"/>
    <x v="10"/>
    <x v="13"/>
    <x v="47"/>
    <n v="4"/>
    <n v="0.7"/>
    <n v="9"/>
  </r>
  <r>
    <x v="169"/>
    <x v="10"/>
    <x v="13"/>
    <x v="48"/>
    <n v="10"/>
    <n v="0.6"/>
    <n v="15"/>
  </r>
  <r>
    <x v="169"/>
    <x v="10"/>
    <x v="13"/>
    <x v="49"/>
    <n v="11"/>
    <n v="0.3"/>
    <n v="7"/>
  </r>
  <r>
    <x v="169"/>
    <x v="10"/>
    <x v="13"/>
    <x v="50"/>
    <n v="11"/>
    <n v="0.7"/>
    <n v="13"/>
  </r>
  <r>
    <x v="169"/>
    <x v="10"/>
    <x v="13"/>
    <x v="51"/>
    <n v="2"/>
    <n v="0.4"/>
    <n v="47"/>
  </r>
  <r>
    <x v="169"/>
    <x v="10"/>
    <x v="13"/>
    <x v="52"/>
    <n v="2"/>
    <n v="0.6"/>
    <n v="13"/>
  </r>
  <r>
    <x v="169"/>
    <x v="10"/>
    <x v="13"/>
    <x v="53"/>
    <n v="9"/>
    <n v="0.6"/>
    <n v="20"/>
  </r>
  <r>
    <x v="169"/>
    <x v="10"/>
    <x v="13"/>
    <x v="54"/>
    <n v="8"/>
    <n v="0.5"/>
    <n v="11"/>
  </r>
  <r>
    <x v="169"/>
    <x v="10"/>
    <x v="13"/>
    <x v="55"/>
    <n v="6"/>
    <n v="0.9"/>
    <n v="44"/>
  </r>
  <r>
    <x v="169"/>
    <x v="10"/>
    <x v="13"/>
    <x v="56"/>
    <n v="8"/>
    <n v="1.2"/>
    <n v="20"/>
  </r>
  <r>
    <x v="169"/>
    <x v="10"/>
    <x v="13"/>
    <x v="57"/>
    <n v="10"/>
    <n v="1.9"/>
    <n v="5"/>
  </r>
  <r>
    <x v="169"/>
    <x v="10"/>
    <x v="13"/>
    <x v="58"/>
    <n v="9"/>
    <n v="1.7"/>
    <n v="28"/>
  </r>
  <r>
    <x v="169"/>
    <x v="10"/>
    <x v="13"/>
    <x v="59"/>
    <n v="1"/>
    <n v="0.6"/>
    <n v="39"/>
  </r>
  <r>
    <x v="169"/>
    <x v="10"/>
    <x v="13"/>
    <x v="60"/>
    <n v="16"/>
    <n v="1.1000000000000001"/>
    <n v="15"/>
  </r>
  <r>
    <x v="169"/>
    <x v="10"/>
    <x v="13"/>
    <x v="61"/>
    <n v="5"/>
    <n v="1.2"/>
    <n v="29"/>
  </r>
  <r>
    <x v="169"/>
    <x v="10"/>
    <x v="13"/>
    <x v="62"/>
    <n v="10"/>
    <n v="1.7"/>
    <n v="18"/>
  </r>
  <r>
    <x v="169"/>
    <x v="10"/>
    <x v="13"/>
    <x v="63"/>
    <n v="12"/>
    <n v="0.9"/>
    <n v="30"/>
  </r>
  <r>
    <x v="169"/>
    <x v="10"/>
    <x v="13"/>
    <x v="64"/>
    <n v="1"/>
    <n v="1.1000000000000001"/>
    <n v="14"/>
  </r>
  <r>
    <x v="169"/>
    <x v="10"/>
    <x v="13"/>
    <x v="65"/>
    <n v="6"/>
    <n v="0.2"/>
    <n v="17"/>
  </r>
  <r>
    <x v="169"/>
    <x v="10"/>
    <x v="13"/>
    <x v="66"/>
    <n v="1"/>
    <m/>
    <n v="32"/>
  </r>
  <r>
    <x v="169"/>
    <x v="10"/>
    <x v="13"/>
    <x v="67"/>
    <n v="10"/>
    <n v="0.6"/>
    <n v="4"/>
  </r>
  <r>
    <x v="169"/>
    <x v="10"/>
    <x v="13"/>
    <x v="68"/>
    <n v="27"/>
    <n v="0.7"/>
    <n v="19"/>
  </r>
  <r>
    <x v="169"/>
    <x v="10"/>
    <x v="13"/>
    <x v="69"/>
    <n v="31"/>
    <n v="1.3"/>
    <n v="16"/>
  </r>
  <r>
    <x v="169"/>
    <x v="10"/>
    <x v="13"/>
    <x v="70"/>
    <n v="51"/>
    <n v="0.8"/>
    <n v="24"/>
  </r>
  <r>
    <x v="169"/>
    <x v="10"/>
    <x v="13"/>
    <x v="71"/>
    <n v="52"/>
    <n v="0.6"/>
    <n v="8"/>
  </r>
  <r>
    <x v="169"/>
    <x v="10"/>
    <x v="13"/>
    <x v="72"/>
    <n v="26"/>
    <n v="1.7"/>
    <n v="14"/>
  </r>
  <r>
    <x v="169"/>
    <x v="10"/>
    <x v="13"/>
    <x v="73"/>
    <n v="2"/>
    <n v="1.1000000000000001"/>
    <n v="4"/>
  </r>
  <r>
    <x v="169"/>
    <x v="10"/>
    <x v="13"/>
    <x v="74"/>
    <n v="46"/>
    <n v="0.6"/>
    <n v="18"/>
  </r>
  <r>
    <x v="169"/>
    <x v="10"/>
    <x v="13"/>
    <x v="75"/>
    <n v="66"/>
    <n v="0.6"/>
    <n v="9"/>
  </r>
  <r>
    <x v="169"/>
    <x v="10"/>
    <x v="13"/>
    <x v="76"/>
    <n v="43"/>
    <n v="1.3"/>
    <n v="17"/>
  </r>
  <r>
    <x v="169"/>
    <x v="10"/>
    <x v="13"/>
    <x v="77"/>
    <n v="55"/>
    <n v="1"/>
    <n v="8"/>
  </r>
  <r>
    <x v="169"/>
    <x v="10"/>
    <x v="13"/>
    <x v="78"/>
    <n v="113"/>
    <n v="1.7"/>
    <n v="13"/>
  </r>
  <r>
    <x v="169"/>
    <x v="10"/>
    <x v="13"/>
    <x v="79"/>
    <n v="98"/>
    <n v="0.9"/>
    <n v="17"/>
  </r>
  <r>
    <x v="169"/>
    <x v="10"/>
    <x v="13"/>
    <x v="80"/>
    <n v="87"/>
    <n v="1.1000000000000001"/>
    <n v="10"/>
  </r>
  <r>
    <x v="169"/>
    <x v="10"/>
    <x v="13"/>
    <x v="81"/>
    <n v="66"/>
    <n v="0.7"/>
    <n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EF79BB-7AE6-4C92-AA56-AE596E24A320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O1:P169" firstHeaderRow="1" firstDataRow="1" firstDataCol="1"/>
  <pivotFields count="3">
    <pivotField axis="axisRow" allDrilled="1" subtotalTop="0" showAll="0" dataSourceSort="1" defaultSubtotal="0" defaultAttributeDrillState="1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</pivotFields>
  <rowFields count="2">
    <field x="1"/>
    <field x="0"/>
  </rowFields>
  <rowItems count="16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t="grand">
      <x/>
    </i>
  </rowItems>
  <colItems count="1">
    <i/>
  </colItems>
  <dataFields count="1">
    <dataField name="Sum of Months Supply" fld="2" baseField="0" baseItem="0"/>
  </dataFields>
  <pivotHierarchies count="10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Months Supply and Days on Market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E5B9F-686C-4189-83E2-5EB1E576D90C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1:J14678" firstHeaderRow="1" firstDataRow="1" firstDataCol="1"/>
  <pivotFields count="9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81"/>
        <item x="74"/>
        <item x="75"/>
        <item x="76"/>
        <item x="77"/>
        <item x="78"/>
        <item x="79"/>
        <item x="80"/>
        <item t="default"/>
      </items>
    </pivotField>
    <pivotField showAll="0"/>
    <pivotField dataField="1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</pivotFields>
  <rowFields count="3">
    <field x="3"/>
    <field x="8"/>
    <field x="0"/>
  </rowFields>
  <rowItems count="14677">
    <i>
      <x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3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4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5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6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7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8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9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10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1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1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13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14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15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16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17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18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19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20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2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2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23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24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25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26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27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28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29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30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3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3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33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34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35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36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37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38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39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40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4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4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43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44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45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46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47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48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49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50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5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5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53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54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55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56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57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58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59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60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6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6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63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64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65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66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67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68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69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70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7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11"/>
    </i>
    <i>
      <x v="7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73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74"/>
    </i>
    <i r="1">
      <x v="14"/>
    </i>
    <i r="2">
      <x v="11"/>
    </i>
    <i>
      <x v="75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76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77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78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79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80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8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Items count="1">
    <i/>
  </colItems>
  <dataFields count="1">
    <dataField name="Sum of Months Supply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817AF-ACA9-439B-9CA4-09252A5E9644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L1:M5756" firstHeaderRow="1" firstDataRow="1" firstDataCol="1"/>
  <pivotFields count="9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81"/>
        <item x="74"/>
        <item x="75"/>
        <item x="76"/>
        <item x="77"/>
        <item x="78"/>
        <item x="79"/>
        <item x="80"/>
        <item t="default"/>
      </items>
    </pivotField>
    <pivotField showAll="0"/>
    <pivotField dataField="1"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4">
    <field x="3"/>
    <field x="8"/>
    <field x="7"/>
    <field x="0"/>
  </rowFields>
  <rowItems count="5755">
    <i>
      <x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1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2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3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4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5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6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7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8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9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10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11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12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13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14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15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16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17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18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19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20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21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22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23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24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25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26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27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28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29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30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31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32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33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34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35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36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37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38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39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40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41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42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43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44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45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46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47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48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49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50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51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52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53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54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55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56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57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58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59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60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61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62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63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64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65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66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67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68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69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70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71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72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73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74"/>
    </i>
    <i r="1">
      <x v="14"/>
    </i>
    <i r="2">
      <x v="4"/>
    </i>
    <i>
      <x v="75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76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77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78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79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80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>
      <x v="81"/>
    </i>
    <i r="1">
      <x v="1"/>
    </i>
    <i r="2">
      <x v="1"/>
    </i>
    <i r="2">
      <x v="2"/>
    </i>
    <i r="2">
      <x v="3"/>
    </i>
    <i r="2">
      <x v="4"/>
    </i>
    <i r="1">
      <x v="2"/>
    </i>
    <i r="2">
      <x v="1"/>
    </i>
    <i r="2">
      <x v="2"/>
    </i>
    <i r="2">
      <x v="3"/>
    </i>
    <i r="2">
      <x v="4"/>
    </i>
    <i r="1">
      <x v="3"/>
    </i>
    <i r="2">
      <x v="1"/>
    </i>
    <i r="2">
      <x v="2"/>
    </i>
    <i r="2">
      <x v="3"/>
    </i>
    <i r="2">
      <x v="4"/>
    </i>
    <i r="1">
      <x v="4"/>
    </i>
    <i r="2">
      <x v="1"/>
    </i>
    <i r="2">
      <x v="2"/>
    </i>
    <i r="2">
      <x v="3"/>
    </i>
    <i r="2">
      <x v="4"/>
    </i>
    <i r="1">
      <x v="5"/>
    </i>
    <i r="2">
      <x v="1"/>
    </i>
    <i r="2">
      <x v="2"/>
    </i>
    <i r="2">
      <x v="3"/>
    </i>
    <i r="2">
      <x v="4"/>
    </i>
    <i r="1">
      <x v="6"/>
    </i>
    <i r="2">
      <x v="1"/>
    </i>
    <i r="2">
      <x v="2"/>
    </i>
    <i r="2">
      <x v="3"/>
    </i>
    <i r="2">
      <x v="4"/>
    </i>
    <i r="1">
      <x v="7"/>
    </i>
    <i r="2">
      <x v="1"/>
    </i>
    <i r="2">
      <x v="2"/>
    </i>
    <i r="2">
      <x v="3"/>
    </i>
    <i r="2">
      <x v="4"/>
    </i>
    <i r="1">
      <x v="8"/>
    </i>
    <i r="2">
      <x v="1"/>
    </i>
    <i r="2">
      <x v="2"/>
    </i>
    <i r="2">
      <x v="3"/>
    </i>
    <i r="2">
      <x v="4"/>
    </i>
    <i r="1">
      <x v="9"/>
    </i>
    <i r="2">
      <x v="1"/>
    </i>
    <i r="2">
      <x v="2"/>
    </i>
    <i r="2">
      <x v="3"/>
    </i>
    <i r="2">
      <x v="4"/>
    </i>
    <i r="1">
      <x v="10"/>
    </i>
    <i r="2">
      <x v="1"/>
    </i>
    <i r="2">
      <x v="2"/>
    </i>
    <i r="2">
      <x v="3"/>
    </i>
    <i r="2">
      <x v="4"/>
    </i>
    <i r="1">
      <x v="11"/>
    </i>
    <i r="2">
      <x v="1"/>
    </i>
    <i r="2">
      <x v="2"/>
    </i>
    <i r="2">
      <x v="3"/>
    </i>
    <i r="2">
      <x v="4"/>
    </i>
    <i r="1">
      <x v="12"/>
    </i>
    <i r="2">
      <x v="1"/>
    </i>
    <i r="2">
      <x v="2"/>
    </i>
    <i r="2">
      <x v="3"/>
    </i>
    <i r="2">
      <x v="4"/>
    </i>
    <i r="1">
      <x v="13"/>
    </i>
    <i r="2">
      <x v="1"/>
    </i>
    <i r="2">
      <x v="2"/>
    </i>
    <i r="2">
      <x v="3"/>
    </i>
    <i r="2">
      <x v="4"/>
    </i>
    <i r="1">
      <x v="14"/>
    </i>
    <i r="2">
      <x v="1"/>
    </i>
    <i r="2">
      <x v="2"/>
    </i>
    <i r="2">
      <x v="3"/>
    </i>
    <i r="2">
      <x v="4"/>
    </i>
    <i t="grand">
      <x/>
    </i>
  </rowItems>
  <colItems count="1">
    <i/>
  </colItems>
  <dataFields count="1">
    <dataField name="Average of Months Supply" fld="5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A3346-1A74-4CC9-890C-5905280A1DB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23207" firstHeaderRow="0" firstDataRow="1" firstDataCol="1"/>
  <pivotFields count="7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103"/>
        <item x="62"/>
        <item x="63"/>
        <item x="64"/>
        <item x="104"/>
        <item x="65"/>
        <item x="66"/>
        <item x="67"/>
        <item x="68"/>
        <item x="69"/>
        <item x="70"/>
        <item x="71"/>
        <item x="105"/>
        <item x="72"/>
        <item x="73"/>
        <item x="74"/>
        <item x="75"/>
        <item x="76"/>
        <item x="10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107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</pivotFields>
  <rowFields count="3">
    <field x="2"/>
    <field x="6"/>
    <field x="0"/>
  </rowFields>
  <rowItems count="23206">
    <i>
      <x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3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4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5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6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7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8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9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0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3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4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5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6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7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8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9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20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2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2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23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24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25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26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27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28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29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30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3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3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33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34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35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36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37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38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39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40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4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4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43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44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45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46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47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48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49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50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5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5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53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54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55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56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57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58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59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60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61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6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63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64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65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66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67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68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69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70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71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7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73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74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75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76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77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78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79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80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81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8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83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84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85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86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87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88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89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90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91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9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93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94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95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96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97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98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99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00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01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0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03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04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05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06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07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edian Sales Price" fld="3" baseField="0" baseItem="0"/>
    <dataField name="Sum of Volum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4786C-67B0-4494-9E70-3E994D36305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1:G14390" firstHeaderRow="0" firstDataRow="1" firstDataCol="1"/>
  <pivotFields count="7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1">
        <item x="30"/>
        <item x="38"/>
        <item x="31"/>
        <item x="39"/>
        <item x="40"/>
        <item x="47"/>
        <item x="48"/>
        <item x="22"/>
        <item x="49"/>
        <item x="46"/>
        <item x="37"/>
        <item x="33"/>
        <item x="9"/>
        <item x="28"/>
        <item x="35"/>
        <item x="34"/>
        <item x="19"/>
        <item x="24"/>
        <item x="26"/>
        <item x="23"/>
        <item x="27"/>
        <item x="36"/>
        <item x="45"/>
        <item x="10"/>
        <item x="20"/>
        <item x="21"/>
        <item x="3"/>
        <item x="2"/>
        <item x="14"/>
        <item x="4"/>
        <item x="1"/>
        <item x="0"/>
        <item x="12"/>
        <item x="11"/>
        <item x="13"/>
        <item x="29"/>
        <item x="18"/>
        <item x="25"/>
        <item x="15"/>
        <item x="16"/>
        <item x="17"/>
        <item x="6"/>
        <item x="5"/>
        <item x="7"/>
        <item x="8"/>
        <item x="42"/>
        <item x="43"/>
        <item x="41"/>
        <item x="44"/>
        <item x="32"/>
        <item t="default"/>
      </items>
    </pivotField>
    <pivotField axis="axisRow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103"/>
        <item x="62"/>
        <item x="63"/>
        <item x="64"/>
        <item x="104"/>
        <item x="65"/>
        <item x="66"/>
        <item x="67"/>
        <item x="68"/>
        <item x="69"/>
        <item x="70"/>
        <item x="71"/>
        <item x="105"/>
        <item x="72"/>
        <item x="73"/>
        <item x="74"/>
        <item x="75"/>
        <item x="76"/>
        <item x="10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107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showAll="0"/>
    <pivotField dataField="1" showAll="0"/>
    <pivotField axis="axisRow" showAll="0">
      <items count="7">
        <item sd="0" x="0"/>
        <item sd="0" x="1"/>
        <item sd="0" x="2"/>
        <item x="3"/>
        <item sd="0" x="4"/>
        <item sd="0" x="5"/>
        <item t="default"/>
      </items>
    </pivotField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4">
    <field x="2"/>
    <field x="6"/>
    <field x="5"/>
    <field x="0"/>
  </rowFields>
  <rowItems count="14389">
    <i>
      <x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2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3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5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6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7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8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9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0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1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2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3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4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5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6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7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8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9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20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21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22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23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24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25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26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27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28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29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30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31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32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33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34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35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36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37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38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39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40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41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42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43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44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45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46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47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48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49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50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51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52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53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54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55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56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57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58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59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60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61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62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63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6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65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66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67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68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69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70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71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72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73"/>
    </i>
    <i r="1">
      <x v="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7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75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76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77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78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79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80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81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82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83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8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85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86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87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88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89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90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91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92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93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9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95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96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97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98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99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00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01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02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03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04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05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06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>
      <x v="107"/>
    </i>
    <i r="1">
      <x v="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8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9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0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1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2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3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4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5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6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r="1">
      <x v="17"/>
    </i>
    <i r="2">
      <x v="1"/>
    </i>
    <i r="2">
      <x v="2"/>
    </i>
    <i r="2">
      <x v="3"/>
    </i>
    <i r="3">
      <x v="7"/>
    </i>
    <i r="3">
      <x v="8"/>
    </i>
    <i r="3">
      <x v="9"/>
    </i>
    <i r="2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edian Sales Price" fld="3" baseField="0" baseItem="0"/>
    <dataField name="Sum of Volum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5B04CD-8188-46A9-A21E-8EAB9C409E6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40" firstHeaderRow="0" firstDataRow="1" firstDataCol="1"/>
  <pivotFields count="57">
    <pivotField axis="axisRow" showAll="0">
      <items count="37">
        <item x="1"/>
        <item x="27"/>
        <item x="13"/>
        <item x="26"/>
        <item x="17"/>
        <item x="23"/>
        <item x="3"/>
        <item x="8"/>
        <item x="7"/>
        <item x="6"/>
        <item x="12"/>
        <item x="20"/>
        <item x="18"/>
        <item x="0"/>
        <item x="14"/>
        <item x="25"/>
        <item x="2"/>
        <item x="19"/>
        <item x="5"/>
        <item x="11"/>
        <item x="15"/>
        <item x="24"/>
        <item x="21"/>
        <item x="4"/>
        <item x="35"/>
        <item x="28"/>
        <item x="29"/>
        <item x="9"/>
        <item x="10"/>
        <item x="16"/>
        <item x="22"/>
        <item x="30"/>
        <item x="31"/>
        <item x="32"/>
        <item x="33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No of Bedrooms" fld="18" baseField="0" baseItem="0"/>
    <dataField name="Sum of No of Bathrooms" fld="19" baseField="0" baseItem="0"/>
    <dataField name="Count of Contractor Walk Through Date" fld="23" subtotal="count" baseField="0" baseItem="0"/>
    <dataField name="Sum of Expected Holding Days" fld="27" baseField="0" baseItem="0"/>
    <dataField name="Sum of Estimated Contrator Time" fld="28" baseField="0" baseItem="0"/>
    <dataField name="Sum of Severity of Rehab (1-3)" fld="40" baseField="0" baseItem="0"/>
    <dataField name="Sum of Acquisition Price" fld="42" baseField="0" baseItem="0"/>
    <dataField name="Sum of Procured Estimated Rehab Cost" fld="43" baseField="0" baseItem="0"/>
    <dataField name="Sum of Estimated ARV" fld="46" baseField="0" baseItem="0"/>
    <dataField name="Sum of Actual Profit" fld="5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BF857-AA3F-41C4-B810-E7CDDE44239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8:G95" firstHeaderRow="0" firstDataRow="1" firstDataCol="1"/>
  <pivotFields count="57">
    <pivotField axis="axisRow" showAll="0">
      <items count="37">
        <item x="16"/>
        <item x="22"/>
        <item x="1"/>
        <item x="33"/>
        <item x="29"/>
        <item x="34"/>
        <item x="27"/>
        <item x="13"/>
        <item x="9"/>
        <item x="26"/>
        <item x="17"/>
        <item x="23"/>
        <item x="3"/>
        <item x="8"/>
        <item x="7"/>
        <item x="32"/>
        <item x="6"/>
        <item x="12"/>
        <item x="20"/>
        <item x="18"/>
        <item x="0"/>
        <item x="14"/>
        <item x="25"/>
        <item x="30"/>
        <item x="2"/>
        <item x="19"/>
        <item x="10"/>
        <item x="28"/>
        <item x="5"/>
        <item x="11"/>
        <item x="15"/>
        <item x="24"/>
        <item x="21"/>
        <item x="4"/>
        <item x="31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xpected Holding Days" fld="27" baseField="0" baseItem="0"/>
    <dataField name="Sum of Severity of Rehab (1-3)" fld="40" baseField="0" baseItem="0"/>
    <dataField name="Sum of Acquisition Price" fld="42" baseField="0" baseItem="0"/>
    <dataField name="Sum of Procured Estimated Rehab Cost" fld="43" baseField="0" baseItem="0"/>
    <dataField name="Sum of Estimated ARV" fld="46" baseField="0" baseItem="0"/>
    <dataField name="Sum of Estimated Profit" fld="5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25B0D8-10A4-4A2F-B11F-C4BECC935BA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8:H55" firstHeaderRow="0" firstDataRow="1" firstDataCol="1"/>
  <pivotFields count="5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2"/>
        <item x="0"/>
        <item x="3"/>
        <item x="1"/>
        <item x="5"/>
        <item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</pivotFields>
  <rowFields count="1">
    <field x="1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Expected Holding Days" fld="27" subtotal="average" baseField="17" baseItem="0"/>
    <dataField name="Average of Severity of Rehab (1-3)" fld="40" subtotal="average" baseField="17" baseItem="0"/>
    <dataField name="Average of Acquisition Price" fld="42" subtotal="average" baseField="17" baseItem="0"/>
    <dataField name="Average of Procured Estimated Rehab Cost" fld="43" subtotal="average" baseField="17" baseItem="0"/>
    <dataField name="Average of Estimated ARV" fld="46" subtotal="average" baseField="17" baseItem="0"/>
    <dataField name="Average of Estimated Profit" fld="51" subtotal="average" baseField="17" baseItem="0"/>
    <dataField name="Sum of ROA" fld="5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ryphon Property Portfolio Matrix" connectionId="1" xr16:uid="{5188D084-AD5E-4856-ADE6-DF64EBDE5CF4}" autoFormatId="16" applyNumberFormats="0" applyBorderFormats="0" applyFontFormats="0" applyPatternFormats="0" applyAlignmentFormats="0" applyWidthHeightFormats="0">
  <queryTableRefresh nextId="115">
    <queryTableFields count="57">
      <queryTableField id="56" name="Property:" tableColumnId="1"/>
      <queryTableField id="57" name="Property ID Number" tableColumnId="2"/>
      <queryTableField id="58" name="Binary Prop Code1" tableColumnId="3"/>
      <queryTableField id="59" name="Binary Prop Code2" tableColumnId="4"/>
      <queryTableField id="60" name="Binary Prop Code3" tableColumnId="5"/>
      <queryTableField id="61" name="Binary Prop Code4" tableColumnId="6"/>
      <queryTableField id="62" name="Procurer" tableColumnId="7"/>
      <queryTableField id="63" name="Project Manager" tableColumnId="8"/>
      <queryTableField id="64" name="Listing Agent" tableColumnId="9"/>
      <queryTableField id="65" name="Finance Company" tableColumnId="10"/>
      <queryTableField id="66" name="Client" tableColumnId="11"/>
      <queryTableField id="67" name="Set Number" tableColumnId="12"/>
      <queryTableField id="68" name="Zip Code" tableColumnId="13"/>
      <queryTableField id="69" name="Area" tableColumnId="14"/>
      <queryTableField id="70" name="Type" tableColumnId="15"/>
      <queryTableField id="71" name="Style Code" tableColumnId="16"/>
      <queryTableField id="72" name="Size" tableColumnId="17"/>
      <queryTableField id="73" name="Size Category" tableColumnId="18"/>
      <queryTableField id="74" name="No of Bedrooms" tableColumnId="19"/>
      <queryTableField id="75" name="No of Bathrooms" tableColumnId="20"/>
      <queryTableField id="76" name="Number of Covered Parking" tableColumnId="21"/>
      <queryTableField id="77" name="Lot Size SqFt" tableColumnId="22"/>
      <queryTableField id="78" name="Date Under Contract" tableColumnId="23"/>
      <queryTableField id="79" name="Contractor Walk Through Date" tableColumnId="24"/>
      <queryTableField id="80" name="Earnest Money Deposit Date" tableColumnId="25"/>
      <queryTableField id="81" name="Neighborhood Review Date" tableColumnId="26"/>
      <queryTableField id="82" name="Date of Purchase" tableColumnId="27"/>
      <queryTableField id="83" name="Expected Holding Days" tableColumnId="28"/>
      <queryTableField id="84" name="Estimated Contrator Time" tableColumnId="29"/>
      <queryTableField id="85" name="Listing Date" tableColumnId="30"/>
      <queryTableField id="86" name="Actual Constractor Time" tableColumnId="31"/>
      <queryTableField id="87" name="Date of Sale" tableColumnId="32"/>
      <queryTableField id="88" name="Days Listed to Close" tableColumnId="33"/>
      <queryTableField id="89" name="Actual Holding Days" tableColumnId="34"/>
      <queryTableField id="90" name="Stage 1" tableColumnId="35"/>
      <queryTableField id="91" name="Stage 2" tableColumnId="36"/>
      <queryTableField id="92" name="Stage 3" tableColumnId="37"/>
      <queryTableField id="93" name="Stage 4" tableColumnId="38"/>
      <queryTableField id="94" name="Completion Level" tableColumnId="39"/>
      <queryTableField id="95" name="Status" tableColumnId="40"/>
      <queryTableField id="96" name="Severity of Rehab (1-3)" tableColumnId="41"/>
      <queryTableField id="97" name="Contractor" tableColumnId="42"/>
      <queryTableField id="98" name="Acquisition Price" tableColumnId="43"/>
      <queryTableField id="99" name="Procured Estimated Rehab Cost" tableColumnId="44"/>
      <queryTableField id="100" name="Estimated True Rehab Cost" tableColumnId="45"/>
      <queryTableField id="101" name="Actual Rehab Cost" tableColumnId="46"/>
      <queryTableField id="102" name="Estimated ARV" tableColumnId="47"/>
      <queryTableField id="103" name="Actual ARV" tableColumnId="48"/>
      <queryTableField id="104" name="Total Commissions" tableColumnId="49"/>
      <queryTableField id="105" name="Buyer Conscession Amount" tableColumnId="50"/>
      <queryTableField id="106" name="Seller Conscession Amount" tableColumnId="51"/>
      <queryTableField id="107" name="Estimated Profit" tableColumnId="52"/>
      <queryTableField id="108" name="Actual Profit" tableColumnId="53"/>
      <queryTableField id="109" name="Unaccounted For Profit" tableColumnId="54"/>
      <queryTableField id="110" name="Prop ID No For Subscript" tableColumnId="55"/>
      <queryTableField id="113" name="ROA" tableColumnId="56"/>
      <queryTableField id="114" name="Comparative ROA" tableColumnId="5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6DA7A3-C115-4919-9232-645B5CB29D2D}" name="Table_Gryphon_Property_Portfolio_Matrix" displayName="Table_Gryphon_Property_Portfolio_Matrix" ref="A1:BE37" tableType="queryTable" totalsRowShown="0">
  <autoFilter ref="A1:BE37" xr:uid="{85772B4F-5AC2-4C48-93F4-6331C0CA009C}"/>
  <tableColumns count="57">
    <tableColumn id="1" xr3:uid="{EC73A7CA-7848-40EB-B270-75E2B4169307}" uniqueName="1" name="Property:" queryTableFieldId="56"/>
    <tableColumn id="2" xr3:uid="{18F5A0D4-1DBA-43CF-8533-7DFF7FF5B3FF}" uniqueName="2" name="Property ID Number" queryTableFieldId="57"/>
    <tableColumn id="3" xr3:uid="{6EB7E4F1-01E6-4EBE-BE7A-9D795B817626}" uniqueName="3" name="Binary Prop Code1" queryTableFieldId="58"/>
    <tableColumn id="4" xr3:uid="{BED672AF-B846-4C7A-AB2D-DCD364AE4BD0}" uniqueName="4" name="Binary Prop Code2" queryTableFieldId="59"/>
    <tableColumn id="5" xr3:uid="{24760145-09A5-4688-B4AF-21DF42A23ABB}" uniqueName="5" name="Binary Prop Code3" queryTableFieldId="60"/>
    <tableColumn id="6" xr3:uid="{5901A752-45D6-4FC5-8AA7-E2AF7D31D232}" uniqueName="6" name="Binary Prop Code4" queryTableFieldId="61"/>
    <tableColumn id="7" xr3:uid="{3109A87A-258D-4058-8FCF-B5DA8A8EA0E3}" uniqueName="7" name="Procurer" queryTableFieldId="62"/>
    <tableColumn id="8" xr3:uid="{36B7D845-C605-41D6-B84D-4971054D9F2D}" uniqueName="8" name="Project Manager" queryTableFieldId="63"/>
    <tableColumn id="9" xr3:uid="{149EE3B7-108E-4B5B-9ADA-3A96355333BB}" uniqueName="9" name="Listing Agent" queryTableFieldId="64"/>
    <tableColumn id="10" xr3:uid="{9B01B399-7C9C-4519-88D8-D06196E0D595}" uniqueName="10" name="Finance Company" queryTableFieldId="65"/>
    <tableColumn id="11" xr3:uid="{377BFAAA-66FF-4413-8E9F-B34E8BDE5F35}" uniqueName="11" name="Client" queryTableFieldId="66"/>
    <tableColumn id="12" xr3:uid="{F51C6E9A-BF4D-4503-BAFE-5E98FB49F87B}" uniqueName="12" name="Set Number" queryTableFieldId="67"/>
    <tableColumn id="13" xr3:uid="{09B2E5B5-922F-4EA6-B5E3-5F5F6081EAF5}" uniqueName="13" name="Zip Code" queryTableFieldId="68"/>
    <tableColumn id="14" xr3:uid="{03D339CE-2419-4AAB-B8B2-0DBAAECBD2CD}" uniqueName="14" name="Area" queryTableFieldId="69"/>
    <tableColumn id="15" xr3:uid="{D775A84B-AFC6-4755-B5B9-0556A3090D9D}" uniqueName="15" name="Type" queryTableFieldId="70"/>
    <tableColumn id="16" xr3:uid="{09B63BC3-5362-41AF-9347-9CBAE99A45DF}" uniqueName="16" name="Style Code" queryTableFieldId="71"/>
    <tableColumn id="17" xr3:uid="{30E5B454-8F1C-4145-84DB-35E634A9221C}" uniqueName="17" name="Size" queryTableFieldId="72"/>
    <tableColumn id="18" xr3:uid="{70A97129-5B1E-4399-9C40-87B875CAC094}" uniqueName="18" name="Size Category" queryTableFieldId="73"/>
    <tableColumn id="19" xr3:uid="{A186FE88-5886-46DE-AFF1-A078378C3CCB}" uniqueName="19" name="No of Bedrooms" queryTableFieldId="74"/>
    <tableColumn id="20" xr3:uid="{91DB8CF2-67EC-4FE3-95EB-D3CC233B2BE8}" uniqueName="20" name="No of Bathrooms" queryTableFieldId="75"/>
    <tableColumn id="21" xr3:uid="{F45149C6-277E-4847-B121-C6E6378747C2}" uniqueName="21" name="Number of Covered Parking" queryTableFieldId="76"/>
    <tableColumn id="22" xr3:uid="{09BF153B-EB90-4E37-B430-7422C0EB0B3D}" uniqueName="22" name="Lot Size SqFt" queryTableFieldId="77"/>
    <tableColumn id="23" xr3:uid="{39E83852-5EF1-4894-ADE0-02BD81ACE8B5}" uniqueName="23" name="Date Under Contract" queryTableFieldId="78"/>
    <tableColumn id="24" xr3:uid="{E45E457C-C183-4A6E-8251-607899F73315}" uniqueName="24" name="Contractor Walk Through Date" queryTableFieldId="79"/>
    <tableColumn id="25" xr3:uid="{06A25787-1611-4AC7-BB0F-EF1A3D19CDF7}" uniqueName="25" name="Earnest Money Deposit Date" queryTableFieldId="80"/>
    <tableColumn id="26" xr3:uid="{CE7BA922-EAD3-432D-9B76-FD64CD4E8D36}" uniqueName="26" name="Neighborhood Review Date" queryTableFieldId="81"/>
    <tableColumn id="27" xr3:uid="{3D419B34-7003-48E5-A28C-9F14A6346CE7}" uniqueName="27" name="Date of Purchase" queryTableFieldId="82" dataDxfId="116"/>
    <tableColumn id="28" xr3:uid="{6D595BFE-DF6E-4AE2-AE97-CDE130B7B297}" uniqueName="28" name="Expected Holding Days" queryTableFieldId="83"/>
    <tableColumn id="29" xr3:uid="{F2CCCF3D-7F73-49E8-AE42-535E94185F4B}" uniqueName="29" name="Estimated Contrator Time" queryTableFieldId="84"/>
    <tableColumn id="30" xr3:uid="{8389B45C-F208-4EDE-A946-8C008C51517F}" uniqueName="30" name="Listing Date" queryTableFieldId="85" dataDxfId="115"/>
    <tableColumn id="31" xr3:uid="{ACCE922F-3FE8-412B-A942-203C5B1E111D}" uniqueName="31" name="Actual Constractor Time" queryTableFieldId="86"/>
    <tableColumn id="32" xr3:uid="{462F8E83-A5B6-469B-9C70-B6DE9D5430D3}" uniqueName="32" name="Date of Sale" queryTableFieldId="87" dataDxfId="114"/>
    <tableColumn id="33" xr3:uid="{0A9396AC-CD72-4E69-BB3F-F1957CB1D00E}" uniqueName="33" name="Days Listed to Close" queryTableFieldId="88"/>
    <tableColumn id="34" xr3:uid="{CCFB7F94-8B96-4A55-815A-F8DB0FD6AB05}" uniqueName="34" name="Actual Holding Days" queryTableFieldId="89"/>
    <tableColumn id="35" xr3:uid="{C2E00967-15F4-422F-B050-584C114F21C1}" uniqueName="35" name="Stage 1" queryTableFieldId="90"/>
    <tableColumn id="36" xr3:uid="{450FC898-A06C-449A-B711-7A4BE1A2E433}" uniqueName="36" name="Stage 2" queryTableFieldId="91"/>
    <tableColumn id="37" xr3:uid="{1F429174-D1C0-4CDF-8E49-321743E80D01}" uniqueName="37" name="Stage 3" queryTableFieldId="92"/>
    <tableColumn id="38" xr3:uid="{192A1506-C39A-4778-8928-A84F259D5146}" uniqueName="38" name="Stage 4" queryTableFieldId="93"/>
    <tableColumn id="39" xr3:uid="{CD7E60AE-B8E5-4D65-BB88-D27EB79F4C69}" uniqueName="39" name="Completion Level" queryTableFieldId="94"/>
    <tableColumn id="40" xr3:uid="{C22739C1-7B29-403D-A60A-A34741B696E6}" uniqueName="40" name="Status" queryTableFieldId="95"/>
    <tableColumn id="41" xr3:uid="{E0F42149-3235-4AD2-BC85-5A2114883A8A}" uniqueName="41" name="Severity of Rehab (1-3)" queryTableFieldId="96"/>
    <tableColumn id="42" xr3:uid="{2A0F2F81-7B26-4D5E-8B9A-E565E75ADF5F}" uniqueName="42" name="Contractor" queryTableFieldId="97"/>
    <tableColumn id="43" xr3:uid="{65414C21-F9A5-404F-BA10-CBD4EA8B11C4}" uniqueName="43" name="Acquisition Price" queryTableFieldId="98"/>
    <tableColumn id="44" xr3:uid="{FA10A8D3-4097-4E7E-845F-2F778AEB1574}" uniqueName="44" name="Procured Estimated Rehab Cost" queryTableFieldId="99"/>
    <tableColumn id="45" xr3:uid="{3495220F-F25E-49CB-898F-CE4504EDE3BB}" uniqueName="45" name="Estimated True Rehab Cost" queryTableFieldId="100"/>
    <tableColumn id="46" xr3:uid="{CDC061F9-1D12-428B-832C-C1ABEF300E47}" uniqueName="46" name="Actual Rehab Cost" queryTableFieldId="101"/>
    <tableColumn id="47" xr3:uid="{CE0DD622-08DB-4F7A-B03E-201343F3FA51}" uniqueName="47" name="Estimated ARV" queryTableFieldId="102"/>
    <tableColumn id="48" xr3:uid="{ACEF871C-D335-4D3E-AB4E-0F60F10C8F08}" uniqueName="48" name="Actual ARV" queryTableFieldId="103"/>
    <tableColumn id="49" xr3:uid="{8117F5FB-6619-457A-8F0A-AEB3997F8A0F}" uniqueName="49" name="Total Commissions" queryTableFieldId="104"/>
    <tableColumn id="50" xr3:uid="{B8ABEA93-BA50-4EB1-B937-D5436EC1283D}" uniqueName="50" name="Buyer Conscession Amount" queryTableFieldId="105"/>
    <tableColumn id="51" xr3:uid="{ADF609F5-D348-44E9-83E9-083DA1F4D782}" uniqueName="51" name="Seller Conscession Amount" queryTableFieldId="106"/>
    <tableColumn id="52" xr3:uid="{7814D8D4-170F-4524-91A9-0713D4177DB1}" uniqueName="52" name="Estimated Profit" queryTableFieldId="107"/>
    <tableColumn id="53" xr3:uid="{4CAD9EF9-BC08-4E23-B30A-134D0E421825}" uniqueName="53" name="Actual Profit" queryTableFieldId="108"/>
    <tableColumn id="54" xr3:uid="{4F0BD007-6C48-4B6E-A837-B8724EC3E4BE}" uniqueName="54" name="Unaccounted For Profit" queryTableFieldId="109"/>
    <tableColumn id="55" xr3:uid="{2B63B7F4-E484-4F74-B790-70F998C14600}" uniqueName="55" name="Prop ID No For Subscript" queryTableFieldId="110"/>
    <tableColumn id="56" xr3:uid="{E288F581-69F1-4A59-A6CF-60A13A88EB88}" uniqueName="56" name="ROA" queryTableFieldId="113"/>
    <tableColumn id="57" xr3:uid="{5A57AD22-BB64-46DC-9F90-207DE8B160B4}" uniqueName="57" name="Comparative ROA" queryTableFieldId="11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72B9DC1-1D12-4B7A-9168-03D5C4B787B8}" name="Table4" displayName="Table4" ref="C1:C4" totalsRowCount="1" headerRowDxfId="113" dataDxfId="112" totalsRowDxfId="111">
  <autoFilter ref="C1:C3" xr:uid="{E891E713-A79F-4412-8936-B93A1BD383D5}"/>
  <tableColumns count="1">
    <tableColumn id="1" xr3:uid="{51A1F0EB-CD7A-4C3F-B38E-B9A00F401B7F}" name="In Contract" dataDxfId="110" totalsRowDxfId="109">
      <calculatedColumnFormula>IFERROR(INDEX(Table_Gryphon_Property_Portfolio_Matrix[Property:],_xlfn.AGGREGATE(15,6,(ROW(Table_Gryphon_Property_Portfolio_Matrix[Status])-ROW(Table_Gryphon_Property_Portfolio_Matrix[[#Headers],[Status]]))/(Table_Gryphon_Property_Portfolio_Matrix[Status]=$C$1),ROWS(C$2:C2))),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98B965-6BCB-47BD-83BD-8CDA17DE746C}" name="Table5" displayName="Table5" ref="D1:D4" totalsRowShown="0" headerRowDxfId="108" dataDxfId="107">
  <autoFilter ref="D1:D4" xr:uid="{B7CB8AAB-208B-44A9-9B7C-2B05D4B7BEA7}"/>
  <tableColumns count="1">
    <tableColumn id="1" xr3:uid="{0EADD826-FFBA-49BC-9C78-9BC6B427F312}" name="In Progress" dataDxfId="106">
      <calculatedColumnFormula>IFERROR(INDEX(Table_Gryphon_Property_Portfolio_Matrix[Property:],_xlfn.AGGREGATE(15,6,(ROW(Table_Gryphon_Property_Portfolio_Matrix[Status])-ROW(Table_Gryphon_Property_Portfolio_Matrix[[#Headers],[Status]]))/(Table_Gryphon_Property_Portfolio_Matrix[Status]=$D$1),ROWS(D$2:D2))),""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D6A90BB-167B-4593-A9CD-FED1C246A8BB}" name="Table6" displayName="Table6" ref="E1:E5" totalsRowShown="0" headerRowDxfId="105" dataDxfId="104">
  <autoFilter ref="E1:E5" xr:uid="{312EB1A0-9DB9-4E28-A442-81F074179CDC}"/>
  <tableColumns count="1">
    <tableColumn id="1" xr3:uid="{26145023-7F7C-4B67-85C6-A2383CFB4E79}" name="Listed" dataDxfId="103">
      <calculatedColumnFormula>IFERROR(INDEX(Table_Gryphon_Property_Portfolio_Matrix[Property:],_xlfn.AGGREGATE(15,6,(ROW(Table_Gryphon_Property_Portfolio_Matrix[Status])-ROW(Table_Gryphon_Property_Portfolio_Matrix[[#Headers],[Status]]))/(Table_Gryphon_Property_Portfolio_Matrix[Status]=$E$1),ROWS(E$2:E2))),"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7C1520F-C498-4EAE-ADED-C8682B478901}" name="Table7" displayName="Table7" ref="F1:F20" totalsRowShown="0" headerRowDxfId="102" dataDxfId="101">
  <autoFilter ref="F1:F20" xr:uid="{CBBE1320-C2E7-47BA-8942-6B7A17A30965}"/>
  <tableColumns count="1">
    <tableColumn id="1" xr3:uid="{D4C4E601-D5EA-4A82-87FE-1894D1C0F662}" name="Sold" dataDxfId="100">
      <calculatedColumnFormula>IFERROR(INDEX(Table_Gryphon_Property_Portfolio_Matrix[Property:],_xlfn.AGGREGATE(15,6,(ROW(Table_Gryphon_Property_Portfolio_Matrix[Status])-ROW(Table_Gryphon_Property_Portfolio_Matrix[[#Headers],[Status]]))/(Table_Gryphon_Property_Portfolio_Matrix[Status]=$F$1),ROWS(F$2:F2))),""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4308AF7-88B5-4091-8669-77758EC3BD2E}" name="Table8" displayName="Table8" ref="G1:G8" totalsRowShown="0" headerRowDxfId="99" dataDxfId="98">
  <autoFilter ref="G1:G8" xr:uid="{B7EA9342-B30B-4F9E-B827-3436452A12A3}"/>
  <tableColumns count="1">
    <tableColumn id="1" xr3:uid="{0AC8ED61-D85D-4C43-9297-3531E2B2A08B}" name="Rescinded" dataDxfId="97">
      <calculatedColumnFormula>IFERROR(INDEX(Table_Gryphon_Property_Portfolio_Matrix[Property:],_xlfn.AGGREGATE(15,6,(ROW(Table_Gryphon_Property_Portfolio_Matrix[Status])-ROW(Table_Gryphon_Property_Portfolio_Matrix[[#Headers],[Status]]))/(Table_Gryphon_Property_Portfolio_Matrix[Status]=$G$1),ROWS(G$2:G2))),""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0088E45-2346-489B-A4B2-FD4B662DD88B}" name="Table11" displayName="Table11" ref="A1:C44" totalsRowShown="0">
  <autoFilter ref="A1:C44" xr:uid="{9ED1AC7A-1777-49E3-9746-87DA9EB2DF2C}"/>
  <tableColumns count="3">
    <tableColumn id="1" xr3:uid="{4FD0C988-2CF9-4519-88A4-60B3D96D54BA}" name="Prop Address" dataDxfId="96">
      <calculatedColumnFormula>IFERROR(Table_Gryphon_Property_Portfolio_Matrix[[#This Row],[Property:]],"")</calculatedColumnFormula>
    </tableColumn>
    <tableColumn id="3" xr3:uid="{905EA2FD-00E0-40BF-B4C2-ADEEBB6D46FD}" name="Year" dataDxfId="95">
      <calculatedColumnFormula>IFERROR(IF(Table_Gryphon_Property_Portfolio_Matrix[[#This Row],[Date Under Contract]]="",YEAR(Table_Gryphon_Property_Portfolio_Matrix[[#This Row],[Date of Purchase]]),YEAR(Table_Gryphon_Property_Portfolio_Matrix[[#This Row],[Date Under Contract]])),"")</calculatedColumnFormula>
    </tableColumn>
    <tableColumn id="2" xr3:uid="{23CF8CA9-1466-4D27-80F9-D1EEDF281078}" name="Link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11B52D4-F1AB-4488-A348-C8757CFB7E6F}" name="Table12" displayName="Table12" ref="A2:B9" totalsRowShown="0">
  <autoFilter ref="A2:B9" xr:uid="{82A32940-DAE4-422C-AE8F-41E7A6CCE3B3}"/>
  <tableColumns count="2">
    <tableColumn id="1" xr3:uid="{63DAA888-B129-418A-89A2-E6EDB18EAD0B}" name="Column1"/>
    <tableColumn id="2" xr3:uid="{D26D3CD6-2C17-4B0C-AF35-D9BB98F8EE08}" name="Column2" dataDxfId="90" dataCellStyle="Currency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3929DC-58DA-48E5-84AC-D03D53382C56}" name="Table27101278131416" displayName="Table27101278131416" ref="I1:U16" totalsRowCount="1" headerRowDxfId="88" dataDxfId="87" totalsRowDxfId="86" headerRowCellStyle="Accent3" totalsRowCellStyle="Accent3">
  <autoFilter ref="I1:U15" xr:uid="{4676A23A-79B4-412B-9C9E-CD5C51416C83}"/>
  <tableColumns count="13">
    <tableColumn id="1" xr3:uid="{923F5614-1F25-41B3-94D6-244235FFF2F4}" name="Year" totalsRowLabel="Average All Years" dataDxfId="85" totalsRowDxfId="84" dataCellStyle="Accent3"/>
    <tableColumn id="2" xr3:uid="{C0A71AE8-DC3F-4F86-916C-B6FAA140D912}" name="January" totalsRowFunction="custom" dataDxfId="83" totalsRowDxfId="82">
      <calculatedColumnFormula>IFERROR(GETPIVOTDATA("Months Supply",'Market Statistics Pivot Table'!$I$1,"Date",1,"Area",'Work Sheet'!$B$9,"Years",Table27101278131416[[#This Row],[Year]]),"")</calculatedColumnFormula>
      <totalsRowFormula>AVERAGEIF(Table27101278131416[January], "&gt;0")</totalsRowFormula>
    </tableColumn>
    <tableColumn id="3" xr3:uid="{931DFCA6-A265-4C8E-8108-7753A37F7232}" name="February" totalsRowFunction="custom" dataDxfId="81" totalsRowDxfId="80">
      <calculatedColumnFormula>IFERROR(GETPIVOTDATA("Months Supply",'Market Statistics Pivot Table'!$I$1,"Date",2,"Area",'Work Sheet'!$B$9,"Years",Table27101278131416[[#This Row],[Year]]),"")</calculatedColumnFormula>
      <totalsRowFormula>AVERAGEIF(Table27101278131416[February], "&gt;0")</totalsRowFormula>
    </tableColumn>
    <tableColumn id="4" xr3:uid="{7C26CCBC-D4FF-4878-9FB0-37F36193C5B1}" name="March" totalsRowFunction="custom" dataDxfId="79" totalsRowDxfId="78">
      <calculatedColumnFormula>IFERROR(GETPIVOTDATA("Months Supply",'Market Statistics Pivot Table'!$I$1,"Date",3,"Area",'Work Sheet'!$B$9,"Years",Table27101278131416[[#This Row],[Year]]),"")</calculatedColumnFormula>
      <totalsRowFormula>AVERAGEIF(Table27101278131416[March], "&gt;0")</totalsRowFormula>
    </tableColumn>
    <tableColumn id="5" xr3:uid="{6D1A44BA-D6F7-41F0-8160-FB432B82CD25}" name="April" totalsRowFunction="custom" dataDxfId="77" totalsRowDxfId="76">
      <calculatedColumnFormula>IFERROR(GETPIVOTDATA("Months Supply",'Market Statistics Pivot Table'!$I$1,"Date",4,"Area",'Work Sheet'!$B$9,"Years",Table27101278131416[[#This Row],[Year]]),"")</calculatedColumnFormula>
      <totalsRowFormula>AVERAGEIF(Table27101278131416[April], "&gt;0")</totalsRowFormula>
    </tableColumn>
    <tableColumn id="6" xr3:uid="{45AD17FE-2A52-43EA-A4C0-B33B102A6270}" name="May" totalsRowFunction="custom" dataDxfId="75" totalsRowDxfId="74">
      <calculatedColumnFormula>IFERROR(GETPIVOTDATA("Months Supply",'Market Statistics Pivot Table'!$I$1,"Date",5,"Area",'Work Sheet'!$B$9,"Years",Table27101278131416[[#This Row],[Year]]),"")</calculatedColumnFormula>
      <totalsRowFormula>AVERAGEIF(Table27101278131416[May], "&gt;0")</totalsRowFormula>
    </tableColumn>
    <tableColumn id="7" xr3:uid="{2FF3D505-D59A-4989-9D3C-3357D45D66C2}" name="June" totalsRowFunction="custom" dataDxfId="73" totalsRowDxfId="72">
      <calculatedColumnFormula>IFERROR(GETPIVOTDATA("Months Supply",'Market Statistics Pivot Table'!$I$1,"Date",6,"Area",'Work Sheet'!$B$9,"Years",Table27101278131416[[#This Row],[Year]]),"")</calculatedColumnFormula>
      <totalsRowFormula>AVERAGEIF(Table27101278131416[June], "&gt;0")</totalsRowFormula>
    </tableColumn>
    <tableColumn id="8" xr3:uid="{221AC810-CA86-4449-AFC1-4E4FC8A7AE97}" name="July" totalsRowFunction="custom" dataDxfId="71" totalsRowDxfId="70">
      <calculatedColumnFormula>IFERROR(GETPIVOTDATA("Months Supply",'Market Statistics Pivot Table'!$I$1,"Date",7,"Area",'Work Sheet'!$B$9,"Years",Table27101278131416[[#This Row],[Year]]),"")</calculatedColumnFormula>
      <totalsRowFormula>AVERAGEIF(Table27101278131416[July], "&gt;0")</totalsRowFormula>
    </tableColumn>
    <tableColumn id="9" xr3:uid="{940D995B-4F72-4FD0-BD13-B058D806CE7A}" name="August" totalsRowFunction="custom" dataDxfId="69" totalsRowDxfId="68">
      <calculatedColumnFormula>IFERROR(GETPIVOTDATA("Months Supply",'Market Statistics Pivot Table'!$I$1,"Date",8,"Area",'Work Sheet'!$B$9,"Years",Table27101278131416[[#This Row],[Year]]),"")</calculatedColumnFormula>
      <totalsRowFormula>AVERAGEIF(Table27101278131416[August], "&gt;0")</totalsRowFormula>
    </tableColumn>
    <tableColumn id="10" xr3:uid="{BB76B39E-91F2-44A7-A6E7-AFDE4AD56EA3}" name="September" totalsRowFunction="custom" dataDxfId="67" totalsRowDxfId="66">
      <calculatedColumnFormula>IFERROR(GETPIVOTDATA("Months Supply",'Market Statistics Pivot Table'!$I$1,"Date",9,"Area",'Work Sheet'!$B$9,"Years",Table27101278131416[[#This Row],[Year]]),"")</calculatedColumnFormula>
      <totalsRowFormula>AVERAGEIF(Table27101278131416[September], "&gt;0")</totalsRowFormula>
    </tableColumn>
    <tableColumn id="11" xr3:uid="{710ED4A0-677D-42EC-B75A-17D9F6E07941}" name="October" totalsRowFunction="custom" dataDxfId="65" totalsRowDxfId="64">
      <calculatedColumnFormula>IFERROR(GETPIVOTDATA("Months Supply",'Market Statistics Pivot Table'!$I$1,"Date",10,"Area",'Work Sheet'!$B$9,"Years",Table27101278131416[[#This Row],[Year]]),"")</calculatedColumnFormula>
      <totalsRowFormula>AVERAGEIF(Table27101278131416[October], "&gt;0")</totalsRowFormula>
    </tableColumn>
    <tableColumn id="12" xr3:uid="{B536AE6B-9F6C-4675-8AA2-D5E02C9B03D2}" name="November" totalsRowFunction="custom" dataDxfId="63" totalsRowDxfId="62">
      <calculatedColumnFormula>IFERROR(GETPIVOTDATA("Months Supply",'Market Statistics Pivot Table'!$I$1,"Date",11,"Area",'Work Sheet'!$B$9,"Years",Table27101278131416[[#This Row],[Year]]),"")</calculatedColumnFormula>
      <totalsRowFormula>AVERAGEIF(Table27101278131416[November], "&gt;0")</totalsRowFormula>
    </tableColumn>
    <tableColumn id="13" xr3:uid="{F038C049-394D-45F7-AA40-5E3676992778}" name="December" totalsRowFunction="custom" dataDxfId="61" totalsRowDxfId="60">
      <calculatedColumnFormula>IFERROR(GETPIVOTDATA("Months Supply",'Market Statistics Pivot Table'!$I$1,"Date",12,"Area",'Work Sheet'!$B$9,"Years",Table27101278131416[[#This Row],[Year]]),"")</calculatedColumnFormula>
      <totalsRowFormula>AVERAGEIF(Table27101278131416[December], "&gt;0")</totalsRowFormula>
    </tableColumn>
  </tableColumns>
  <tableStyleInfo name="TableStyleMedium11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5F86761-4260-49FB-8D99-FB042BE5830D}" name="Table2710127813141610" displayName="Table2710127813141610" ref="H1:T16" totalsRowCount="1" headerRowDxfId="58" dataDxfId="57" totalsRowDxfId="56" headerRowCellStyle="Accent3" totalsRowCellStyle="Accent3">
  <autoFilter ref="H1:T15" xr:uid="{80703C2F-0460-49CF-9344-BF6A5ADBAA4C}"/>
  <tableColumns count="13">
    <tableColumn id="1" xr3:uid="{28EB5019-DBD4-4E6E-B9F5-19BF91186E77}" name="Year" totalsRowLabel="Average All Years" dataDxfId="55" totalsRowDxfId="54" dataCellStyle="Accent3"/>
    <tableColumn id="2" xr3:uid="{76475A63-1E66-4613-BEDA-406AC9F6241E}" name="January" totalsRowFunction="custom" dataDxfId="53" totalsRowDxfId="52">
      <calculatedColumnFormula>GETPIVOTDATA("Sum of Volume",'Market Statistics Pivot Table'!$A$1,"Date",1,"Area",'Work Sheet'!$B$9,"Years",Table2710127813141610[[#This Row],[Year]])</calculatedColumnFormula>
      <totalsRowFormula>AVERAGEIF(Table2710127813141610[January], "&gt;0")</totalsRowFormula>
    </tableColumn>
    <tableColumn id="3" xr3:uid="{39C5C8D1-61A2-4596-8F65-9790A94E04AF}" name="February" totalsRowFunction="custom" dataDxfId="51" totalsRowDxfId="50">
      <calculatedColumnFormula>GETPIVOTDATA("Sum of Volume",'Market Statistics Pivot Table'!$A$1,"Date",2,"Area",'Work Sheet'!$B$9,"Years",Table2710127813141610[[#This Row],[Year]])</calculatedColumnFormula>
      <totalsRowFormula>AVERAGEIF(Table2710127813141610[February], "&gt;0")</totalsRowFormula>
    </tableColumn>
    <tableColumn id="4" xr3:uid="{E3CBDC81-382B-4F78-AC4B-39E05DB15CE4}" name="March" totalsRowFunction="custom" dataDxfId="49" totalsRowDxfId="48">
      <calculatedColumnFormula>GETPIVOTDATA("Sum of Volume",'Market Statistics Pivot Table'!$A$1,"Date",3,"Area",'Work Sheet'!$B$9,"Years",Table2710127813141610[[#This Row],[Year]])</calculatedColumnFormula>
      <totalsRowFormula>AVERAGEIF(Table2710127813141610[March], "&gt;0")</totalsRowFormula>
    </tableColumn>
    <tableColumn id="5" xr3:uid="{1404D392-FC8C-4116-AFD4-5F08DBD51B1C}" name="April" totalsRowFunction="custom" dataDxfId="47" totalsRowDxfId="46">
      <calculatedColumnFormula>GETPIVOTDATA("Sum of Volume",'Market Statistics Pivot Table'!$A$1,"Date",4,"Area",'Work Sheet'!$B$9,"Years",Table2710127813141610[[#This Row],[Year]])</calculatedColumnFormula>
      <totalsRowFormula>AVERAGEIF(Table2710127813141610[April], "&gt;0")</totalsRowFormula>
    </tableColumn>
    <tableColumn id="6" xr3:uid="{196BB4C2-928A-468D-9591-9D6FC406A8D8}" name="May" totalsRowFunction="custom" dataDxfId="45" totalsRowDxfId="44">
      <calculatedColumnFormula>GETPIVOTDATA("Sum of Volume",'Market Statistics Pivot Table'!$A$1,"Date",5,"Area",'Work Sheet'!$B$9,"Years",Table2710127813141610[[#This Row],[Year]])</calculatedColumnFormula>
      <totalsRowFormula>AVERAGEIF(Table2710127813141610[May], "&gt;0")</totalsRowFormula>
    </tableColumn>
    <tableColumn id="7" xr3:uid="{91F1B0F8-D8F2-479B-8A01-EFFFD75D90BA}" name="June" totalsRowFunction="custom" dataDxfId="43" totalsRowDxfId="42">
      <calculatedColumnFormula>GETPIVOTDATA("Sum of Volume",'Market Statistics Pivot Table'!$A$1,"Date",6,"Area",'Work Sheet'!$B$9,"Years",Table2710127813141610[[#This Row],[Year]])</calculatedColumnFormula>
      <totalsRowFormula>AVERAGEIF(Table2710127813141610[June], "&gt;0")</totalsRowFormula>
    </tableColumn>
    <tableColumn id="8" xr3:uid="{8A5893CD-0D72-45E6-820B-16E58E7861E6}" name="July" totalsRowFunction="custom" dataDxfId="41" totalsRowDxfId="40">
      <calculatedColumnFormula>GETPIVOTDATA("Sum of Volume",'Market Statistics Pivot Table'!$A$1,"Date",7,"Area",'Work Sheet'!$B$9,"Years",Table2710127813141610[[#This Row],[Year]])</calculatedColumnFormula>
      <totalsRowFormula>AVERAGEIF(Table2710127813141610[July], "&gt;0")</totalsRowFormula>
    </tableColumn>
    <tableColumn id="9" xr3:uid="{3AAA21D4-C52D-4AE0-9D0F-849BCBC2FE98}" name="August" totalsRowFunction="custom" dataDxfId="39" totalsRowDxfId="38">
      <calculatedColumnFormula>GETPIVOTDATA("Sum of Volume",'Market Statistics Pivot Table'!$A$1,"Date",8,"Area",'Work Sheet'!$B$9,"Years",Table2710127813141610[[#This Row],[Year]])</calculatedColumnFormula>
      <totalsRowFormula>AVERAGEIF(Table2710127813141610[August], "&gt;0")</totalsRowFormula>
    </tableColumn>
    <tableColumn id="10" xr3:uid="{6C112D17-CFBC-4CFE-8834-3890E6A9B2AC}" name="September" totalsRowFunction="custom" dataDxfId="37" totalsRowDxfId="36">
      <calculatedColumnFormula>GETPIVOTDATA("Sum of Volume",'Market Statistics Pivot Table'!$A$1,"Date",9,"Area",'Work Sheet'!$B$9,"Years",Table2710127813141610[[#This Row],[Year]])</calculatedColumnFormula>
      <totalsRowFormula>AVERAGEIF(Table2710127813141610[September], "&gt;0")</totalsRowFormula>
    </tableColumn>
    <tableColumn id="11" xr3:uid="{3A92DF65-D0F8-41D4-95FB-457AC26E9CE2}" name="October" totalsRowFunction="custom" dataDxfId="35" totalsRowDxfId="34">
      <calculatedColumnFormula>GETPIVOTDATA("Sum of Volume",'Market Statistics Pivot Table'!$A$1,"Date",10,"Area",'Work Sheet'!$B$9,"Years",Table2710127813141610[[#This Row],[Year]])</calculatedColumnFormula>
      <totalsRowFormula>AVERAGEIF(Table2710127813141610[October], "&gt;0")</totalsRowFormula>
    </tableColumn>
    <tableColumn id="12" xr3:uid="{FB30F17F-4073-4B08-BF8E-F01CE75D6DEC}" name="November" totalsRowFunction="custom" dataDxfId="33" totalsRowDxfId="32">
      <calculatedColumnFormula>IFERROR(GETPIVOTDATA("Sum of Volume",'Market Statistics Pivot Table'!$A$1,"Date",11,"Area",'Work Sheet'!$B$9,"Years",Table2710127813141610[[#This Row],[Year]]),"")</calculatedColumnFormula>
      <totalsRowFormula>AVERAGEIF(Table2710127813141610[November], "&gt;0")</totalsRowFormula>
    </tableColumn>
    <tableColumn id="13" xr3:uid="{7931DBC8-6E62-4F06-9B41-1CCEC56644D7}" name="December" totalsRowFunction="custom" dataDxfId="31" totalsRowDxfId="30">
      <calculatedColumnFormula>IFERROR(GETPIVOTDATA("Sum of Volume",'Market Statistics Pivot Table'!$A$1,"Date",12,"Area",'Work Sheet'!$B$9,"Years",Table2710127813141610[[#This Row],[Year]]),"")</calculatedColumnFormula>
      <totalsRowFormula>AVERAGEIF(Table2710127813141610[December], "&gt;0")</totalsRowFormula>
    </tableColumn>
  </tableColumns>
  <tableStyleInfo name="TableStyleMedium11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E593780-BF99-44AD-BC92-92A3413026FA}" name="Table271012781314161011" displayName="Table271012781314161011" ref="I1:U16" totalsRowCount="1" headerRowDxfId="28" dataDxfId="27" totalsRowDxfId="26" headerRowCellStyle="Accent3" totalsRowCellStyle="Accent3">
  <autoFilter ref="I1:U15" xr:uid="{D74F3A02-609B-41BA-9762-B845CA9C53E4}"/>
  <tableColumns count="13">
    <tableColumn id="1" xr3:uid="{DDC27CFF-8A92-43DE-8569-40E669C94CB4}" name="Year" totalsRowLabel="Average All Years" dataDxfId="25" totalsRowDxfId="24" dataCellStyle="Accent3"/>
    <tableColumn id="2" xr3:uid="{4613D25C-3BA9-4D4F-A973-94E9C26AE49C}" name="January" totalsRowFunction="custom" dataDxfId="23" totalsRowDxfId="22">
      <calculatedColumnFormula>GETPIVOTDATA("Sum of Median Sales Price",'Market Statistics Pivot Table'!$A$1,"Date",1,"Area",'Work Sheet'!$B$9,"Years",Table271012781314161011[[#This Row],[Year]])</calculatedColumnFormula>
      <totalsRowFormula>AVERAGEIF(Table271012781314161011[January], "&gt;0")</totalsRowFormula>
    </tableColumn>
    <tableColumn id="3" xr3:uid="{FF020819-6709-4620-ACEB-965E2ABFFC7B}" name="February" totalsRowFunction="custom" dataDxfId="21" totalsRowDxfId="20">
      <calculatedColumnFormula>GETPIVOTDATA("Sum of Median Sales Price",'Market Statistics Pivot Table'!$A$1,"Date",2,"Area",'Work Sheet'!$B$9,"Years",Table271012781314161011[[#This Row],[Year]])</calculatedColumnFormula>
      <totalsRowFormula>AVERAGEIF(Table271012781314161011[February], "&gt;0")</totalsRowFormula>
    </tableColumn>
    <tableColumn id="4" xr3:uid="{929EFE87-06AF-4C44-B710-5E2B062D897D}" name="March" totalsRowFunction="custom" dataDxfId="19" totalsRowDxfId="18">
      <calculatedColumnFormula>GETPIVOTDATA("Sum of Median Sales Price",'Market Statistics Pivot Table'!$A$1,"Date",3,"Area",'Work Sheet'!$B$9,"Years",Table271012781314161011[[#This Row],[Year]])</calculatedColumnFormula>
      <totalsRowFormula>AVERAGEIF(Table271012781314161011[March], "&gt;0")</totalsRowFormula>
    </tableColumn>
    <tableColumn id="5" xr3:uid="{BF18B4E0-AA0E-463B-952A-96D2A942B9C1}" name="April" totalsRowFunction="custom" dataDxfId="17" totalsRowDxfId="16">
      <calculatedColumnFormula>GETPIVOTDATA("Sum of Median Sales Price",'Market Statistics Pivot Table'!$A$1,"Date",4,"Area",'Work Sheet'!$B$9,"Years",Table271012781314161011[[#This Row],[Year]])</calculatedColumnFormula>
      <totalsRowFormula>AVERAGEIF(Table271012781314161011[April], "&gt;0")</totalsRowFormula>
    </tableColumn>
    <tableColumn id="6" xr3:uid="{7C2B17AD-33E3-4FC3-997D-F7C262FA0D17}" name="May" totalsRowFunction="custom" dataDxfId="15" totalsRowDxfId="14">
      <calculatedColumnFormula>GETPIVOTDATA("Sum of Median Sales Price",'Market Statistics Pivot Table'!$A$1,"Date",5,"Area",'Work Sheet'!$B$9,"Years",Table271012781314161011[[#This Row],[Year]])</calculatedColumnFormula>
      <totalsRowFormula>AVERAGEIF(Table271012781314161011[May], "&gt;0")</totalsRowFormula>
    </tableColumn>
    <tableColumn id="7" xr3:uid="{38BE04C0-0DAE-44EB-A323-0B6484964B37}" name="June" totalsRowFunction="custom" dataDxfId="13" totalsRowDxfId="12">
      <calculatedColumnFormula>GETPIVOTDATA("Sum of Median Sales Price",'Market Statistics Pivot Table'!$A$1,"Date",6,"Area",'Work Sheet'!$B$9,"Years",Table271012781314161011[[#This Row],[Year]])</calculatedColumnFormula>
      <totalsRowFormula>AVERAGEIF(Table271012781314161011[June], "&gt;0")</totalsRowFormula>
    </tableColumn>
    <tableColumn id="8" xr3:uid="{B3D029DD-B523-4B89-BAC3-9DB2389A3512}" name="July" totalsRowFunction="custom" dataDxfId="11" totalsRowDxfId="10">
      <calculatedColumnFormula>GETPIVOTDATA("Sum of Median Sales Price",'Market Statistics Pivot Table'!$A$1,"Date",7,"Area",'Work Sheet'!$B$9,"Years",Table271012781314161011[[#This Row],[Year]])</calculatedColumnFormula>
      <totalsRowFormula>AVERAGEIF(Table271012781314161011[July], "&gt;0")</totalsRowFormula>
    </tableColumn>
    <tableColumn id="9" xr3:uid="{F40A6D56-446A-47EC-B487-9334FDA79335}" name="August" totalsRowFunction="custom" dataDxfId="9" totalsRowDxfId="8">
      <calculatedColumnFormula>GETPIVOTDATA("Sum of Median Sales Price",'Market Statistics Pivot Table'!$A$1,"Date",8,"Area",'Work Sheet'!$B$9,"Years",Table271012781314161011[[#This Row],[Year]])</calculatedColumnFormula>
      <totalsRowFormula>AVERAGEIF(Table271012781314161011[August], "&gt;0")</totalsRowFormula>
    </tableColumn>
    <tableColumn id="10" xr3:uid="{1C8CF412-3F84-4813-A5E7-EDF66527C03C}" name="September" totalsRowFunction="custom" dataDxfId="7" totalsRowDxfId="6">
      <calculatedColumnFormula>GETPIVOTDATA("Sum of Median Sales Price",'Market Statistics Pivot Table'!$A$1,"Date",9,"Area",'Work Sheet'!$B$9,"Years",Table271012781314161011[[#This Row],[Year]])</calculatedColumnFormula>
      <totalsRowFormula>AVERAGEIF(Table271012781314161011[September], "&gt;0")</totalsRowFormula>
    </tableColumn>
    <tableColumn id="11" xr3:uid="{776F6465-08E5-4E75-BC15-DFB61AC34518}" name="October" totalsRowFunction="custom" dataDxfId="5" totalsRowDxfId="4">
      <calculatedColumnFormula>GETPIVOTDATA("Sum of Median Sales Price",'Market Statistics Pivot Table'!$A$1,"Date",10,"Area",'Work Sheet'!$B$9,"Years",Table271012781314161011[[#This Row],[Year]])</calculatedColumnFormula>
      <totalsRowFormula>AVERAGEIF(Table271012781314161011[October], "&gt;0")</totalsRowFormula>
    </tableColumn>
    <tableColumn id="12" xr3:uid="{194DBE0B-E016-40A5-80C9-D83E3C2F2908}" name="November" totalsRowFunction="custom" dataDxfId="3" totalsRowDxfId="2">
      <calculatedColumnFormula>GETPIVOTDATA("Sum of Median Sales Price",'Market Statistics Pivot Table'!$A$1,"Date",11,"Area",'Work Sheet'!$B$9,"Years",Table271012781314161011[[#This Row],[Year]])</calculatedColumnFormula>
      <totalsRowFormula>AVERAGEIF(Table271012781314161011[November], "&gt;0")</totalsRowFormula>
    </tableColumn>
    <tableColumn id="13" xr3:uid="{EFCBB473-2872-44D9-82EB-5F02C6022F57}" name="December" totalsRowFunction="custom" dataDxfId="1" totalsRowDxfId="0">
      <calculatedColumnFormula>IFERROR(GETPIVOTDATA("Sum of Median Sales Price",'Market Statistics Pivot Table'!$A$1,"Date",12,"Area",'Work Sheet'!$B$9,"Years",Table271012781314161011[[#This Row],[Year]]),"")</calculatedColumnFormula>
      <totalsRowFormula>AVERAGEIF(Table271012781314161011[December], "&gt;0")</totalsRowFormula>
    </tableColumn>
  </tableColumns>
  <tableStyleInfo name="TableStyleMedium11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A90231-7E9F-48AE-84CF-28EF2AF87BBD}" name="Table3" displayName="Table3" ref="C1:C100" totalsRowShown="0">
  <autoFilter ref="C1:C100" xr:uid="{4A808847-72F6-454E-AB79-698A2D2420BE}">
    <filterColumn colId="0">
      <customFilters>
        <customFilter operator="notEqual" val=" "/>
      </customFilters>
    </filterColumn>
  </autoFilter>
  <tableColumns count="1">
    <tableColumn id="1" xr3:uid="{D4B732A8-506F-4DEB-B9CB-8EA9CBB2515A}" name="Worksheet Property">
      <calculatedColumnFormula array="1">IFERROR(IF(ROWS(C$2:C2)&gt;COUNTA(Interface!$A$4:$A$100),"",INDEX(Interface!$A$3:$A$100,SMALL(IF(Interface!$A$3:$A$100&lt;&gt;"",ROW(Interface!$A$3:$A$100)-ROW(Interface!$A$3)+1),ROWS(C$2:C2)))),"")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netorg2465833-my.sharepoint.com/personal/adam_gryphonre_com/KNRE.com/GIX%20-%20Documents/General/Portfolio/2017/33418%2028th%20Place%20SW" TargetMode="External"/><Relationship Id="rId13" Type="http://schemas.openxmlformats.org/officeDocument/2006/relationships/table" Target="../tables/table7.xml"/><Relationship Id="rId3" Type="http://schemas.openxmlformats.org/officeDocument/2006/relationships/hyperlink" Target="https://netorg2465833-my.sharepoint.com/personal/adam_gryphonre_com/KNRE.com/GIX%20-%20Documents/General/Portfolio/2017/10502%2095th%20St%20SW" TargetMode="External"/><Relationship Id="rId7" Type="http://schemas.openxmlformats.org/officeDocument/2006/relationships/hyperlink" Target="https://netorg2465833-my.sharepoint.com/personal/adam_gryphonre_com/KNRE.com/GIX%20-%20Documents/General/Portfolio/2017/825%20Index%20Ct%20NE" TargetMode="External"/><Relationship Id="rId12" Type="http://schemas.openxmlformats.org/officeDocument/2006/relationships/hyperlink" Target="https://netorg2465833-my.sharepoint.com/personal/adam_gryphonre_com/KNRE.com/GIX%20-%20Documents/General/Projects/Project%20Managers/Completed%20Projects/Ty%20Phommavongsay/11307%20Park%20Ave%20S" TargetMode="External"/><Relationship Id="rId2" Type="http://schemas.openxmlformats.org/officeDocument/2006/relationships/hyperlink" Target="https://netorg2465833-my.sharepoint.com/personal/adam_gryphonre_com/KNRE.com/GIX%20-%20Documents/General/Portfolio/2012/820%20Harrison" TargetMode="External"/><Relationship Id="rId1" Type="http://schemas.openxmlformats.org/officeDocument/2006/relationships/hyperlink" Target="https://netorg2465833-my.sharepoint.com/personal/adam_gryphonre_com/KNRE.com/GIX%20-%20Documents/General/Projects/Project%20Managers/Acquired%20Projects/Amy%20Atkinson/10825%20Valley%20Ave%20E" TargetMode="External"/><Relationship Id="rId6" Type="http://schemas.openxmlformats.org/officeDocument/2006/relationships/hyperlink" Target="https://netorg2465833-my.sharepoint.com/personal/adam_gryphonre_com/KNRE.com/GIX%20-%20Documents/General/Portfolio/2018/8918%20Rose%20Rd%20SW" TargetMode="External"/><Relationship Id="rId11" Type="http://schemas.openxmlformats.org/officeDocument/2006/relationships/hyperlink" Target="https://netorg2465833-my.sharepoint.com/personal/adam_gryphonre_com/KNRE.com/GIX%20-%20Documents/General/Portfolio/2018/15512%2039th%20Ave%20Ct%20E" TargetMode="External"/><Relationship Id="rId5" Type="http://schemas.openxmlformats.org/officeDocument/2006/relationships/hyperlink" Target="https://netorg2465833-my.sharepoint.com/personal/adam_gryphonre_com/KNRE.com/GIX%20-%20Documents/General/Portfolio/2017/2109%20187th%20St%20Ct%20E" TargetMode="External"/><Relationship Id="rId10" Type="http://schemas.openxmlformats.org/officeDocument/2006/relationships/hyperlink" Target="https://netorg2465833-my.sharepoint.com/personal/adam_gryphonre_com/KNRE.com/GIX%20-%20Documents/General/Portfolio/2018/2510%20S%20Cushman%20St" TargetMode="External"/><Relationship Id="rId4" Type="http://schemas.openxmlformats.org/officeDocument/2006/relationships/hyperlink" Target="https://netorg2465833-my.sharepoint.com/personal/adam_gryphonre_com/KNRE.com/GIX%20-%20Documents/General/Portfolio/2017/7311%20S%20M%20St" TargetMode="External"/><Relationship Id="rId9" Type="http://schemas.openxmlformats.org/officeDocument/2006/relationships/hyperlink" Target="https://netorg2465833-my.sharepoint.com/personal/adam_gryphonre_com/KNRE.com/GIX%20-%20Documents/General/Portfolio/2017/2709%20College%20St%20E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B0204-9B5B-4B08-B465-9425EE3EF327}">
  <sheetPr codeName="Sheet1"/>
  <dimension ref="A1:BE45"/>
  <sheetViews>
    <sheetView zoomScale="65" workbookViewId="0">
      <pane xSplit="1" topLeftCell="B1" activePane="topRight" state="frozen"/>
      <selection pane="topRight" activeCell="X16" sqref="X16"/>
    </sheetView>
  </sheetViews>
  <sheetFormatPr defaultRowHeight="14.4" x14ac:dyDescent="0.3"/>
  <cols>
    <col min="1" max="13" width="8.88671875" bestFit="1" customWidth="1"/>
    <col min="14" max="14" width="8.5546875" bestFit="1" customWidth="1"/>
    <col min="15" max="15" width="8.6640625" bestFit="1" customWidth="1"/>
    <col min="16" max="16" width="8.88671875" bestFit="1" customWidth="1"/>
    <col min="17" max="17" width="8.109375" bestFit="1" customWidth="1"/>
    <col min="18" max="57" width="8.88671875" bestFit="1" customWidth="1"/>
    <col min="58" max="58" width="8.6640625" customWidth="1"/>
    <col min="59" max="59" width="33.33203125" bestFit="1" customWidth="1"/>
    <col min="60" max="60" width="21.6640625" bestFit="1" customWidth="1"/>
    <col min="61" max="61" width="17.6640625" bestFit="1" customWidth="1"/>
    <col min="62" max="64" width="5" bestFit="1" customWidth="1"/>
    <col min="65" max="65" width="16.33203125" bestFit="1" customWidth="1"/>
    <col min="66" max="66" width="30.33203125" bestFit="1" customWidth="1"/>
    <col min="67" max="67" width="31" bestFit="1" customWidth="1"/>
    <col min="68" max="68" width="11.33203125" bestFit="1" customWidth="1"/>
    <col min="69" max="69" width="15.6640625" bestFit="1" customWidth="1"/>
    <col min="70" max="70" width="7.6640625" bestFit="1" customWidth="1"/>
    <col min="71" max="71" width="6" bestFit="1" customWidth="1"/>
    <col min="72" max="72" width="14.33203125" bestFit="1" customWidth="1"/>
    <col min="73" max="74" width="6" bestFit="1" customWidth="1"/>
    <col min="75" max="75" width="21.88671875" bestFit="1" customWidth="1"/>
    <col min="76" max="76" width="6" bestFit="1" customWidth="1"/>
    <col min="77" max="77" width="11.6640625" bestFit="1" customWidth="1"/>
    <col min="78" max="81" width="6" bestFit="1" customWidth="1"/>
    <col min="82" max="82" width="18.109375" bestFit="1" customWidth="1"/>
    <col min="83" max="83" width="26.5546875" bestFit="1" customWidth="1"/>
    <col min="84" max="84" width="24.6640625" bestFit="1" customWidth="1"/>
    <col min="85" max="85" width="23.6640625" bestFit="1" customWidth="1"/>
    <col min="86" max="86" width="10.44140625" bestFit="1" customWidth="1"/>
    <col min="87" max="88" width="6" bestFit="1" customWidth="1"/>
    <col min="89" max="89" width="10.44140625" bestFit="1" customWidth="1"/>
    <col min="90" max="90" width="6" bestFit="1" customWidth="1"/>
    <col min="91" max="91" width="10.44140625" bestFit="1" customWidth="1"/>
    <col min="92" max="93" width="6" bestFit="1" customWidth="1"/>
    <col min="94" max="94" width="6.6640625" bestFit="1" customWidth="1"/>
    <col min="95" max="95" width="10" bestFit="1" customWidth="1"/>
    <col min="96" max="97" width="6.6640625" bestFit="1" customWidth="1"/>
    <col min="98" max="98" width="15.33203125" bestFit="1" customWidth="1"/>
    <col min="99" max="99" width="10" bestFit="1" customWidth="1"/>
    <col min="100" max="100" width="6" bestFit="1" customWidth="1"/>
    <col min="101" max="101" width="21.33203125" bestFit="1" customWidth="1"/>
    <col min="102" max="103" width="10.6640625" bestFit="1" customWidth="1"/>
    <col min="104" max="104" width="23.44140625" bestFit="1" customWidth="1"/>
    <col min="105" max="105" width="10.6640625" bestFit="1" customWidth="1"/>
    <col min="106" max="106" width="11.6640625" bestFit="1" customWidth="1"/>
    <col min="107" max="107" width="6.6640625" bestFit="1" customWidth="1"/>
    <col min="108" max="108" width="13.33203125" bestFit="1" customWidth="1"/>
    <col min="109" max="110" width="6" bestFit="1" customWidth="1"/>
    <col min="111" max="111" width="6.6640625" bestFit="1" customWidth="1"/>
    <col min="112" max="113" width="8.6640625" bestFit="1" customWidth="1"/>
    <col min="114" max="114" width="21.33203125" bestFit="1" customWidth="1"/>
  </cols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3">
      <c r="A2" t="s">
        <v>57</v>
      </c>
      <c r="B2" t="s">
        <v>58</v>
      </c>
      <c r="C2">
        <v>50</v>
      </c>
      <c r="D2">
        <v>6</v>
      </c>
      <c r="G2" t="s">
        <v>59</v>
      </c>
      <c r="K2" t="s">
        <v>60</v>
      </c>
      <c r="L2">
        <v>0</v>
      </c>
      <c r="M2">
        <v>98390</v>
      </c>
      <c r="N2">
        <v>74</v>
      </c>
      <c r="O2" t="s">
        <v>61</v>
      </c>
      <c r="P2" t="s">
        <v>62</v>
      </c>
      <c r="Q2">
        <v>1654</v>
      </c>
      <c r="R2" t="s">
        <v>63</v>
      </c>
      <c r="S2">
        <v>3</v>
      </c>
      <c r="T2">
        <v>2</v>
      </c>
      <c r="U2">
        <v>1</v>
      </c>
      <c r="V2">
        <v>6000</v>
      </c>
      <c r="AA2" s="11">
        <v>40977</v>
      </c>
      <c r="AB2">
        <v>120</v>
      </c>
      <c r="AC2">
        <v>40</v>
      </c>
      <c r="AD2" s="11">
        <v>41179</v>
      </c>
      <c r="AE2">
        <v>202</v>
      </c>
      <c r="AF2" s="11">
        <v>41185</v>
      </c>
      <c r="AG2">
        <v>6</v>
      </c>
      <c r="AH2">
        <v>208</v>
      </c>
      <c r="AI2" t="s">
        <v>64</v>
      </c>
      <c r="AJ2" t="s">
        <v>64</v>
      </c>
      <c r="AK2" t="s">
        <v>64</v>
      </c>
      <c r="AL2" t="s">
        <v>64</v>
      </c>
      <c r="AM2" t="s">
        <v>65</v>
      </c>
      <c r="AN2" t="s">
        <v>66</v>
      </c>
      <c r="AO2">
        <v>3</v>
      </c>
      <c r="AQ2">
        <v>37500</v>
      </c>
      <c r="AR2">
        <v>42500</v>
      </c>
      <c r="AU2">
        <v>190000</v>
      </c>
      <c r="AV2">
        <v>164000</v>
      </c>
      <c r="AW2">
        <v>0.06</v>
      </c>
      <c r="AX2">
        <v>0</v>
      </c>
      <c r="AY2">
        <v>9840</v>
      </c>
      <c r="AZ2">
        <v>87200</v>
      </c>
      <c r="BA2">
        <v>98620</v>
      </c>
      <c r="BB2">
        <v>11420</v>
      </c>
      <c r="BC2" t="s">
        <v>67</v>
      </c>
      <c r="BD2">
        <v>16.427540255413657</v>
      </c>
      <c r="BE2">
        <v>11.489584235389545</v>
      </c>
    </row>
    <row r="3" spans="1:57" x14ac:dyDescent="0.3">
      <c r="A3" t="s">
        <v>68</v>
      </c>
      <c r="B3" t="s">
        <v>69</v>
      </c>
      <c r="C3">
        <v>10</v>
      </c>
      <c r="D3">
        <v>50</v>
      </c>
      <c r="E3">
        <v>2</v>
      </c>
      <c r="G3" t="s">
        <v>70</v>
      </c>
      <c r="K3" t="s">
        <v>60</v>
      </c>
      <c r="L3">
        <v>0</v>
      </c>
      <c r="M3">
        <v>98498</v>
      </c>
      <c r="N3">
        <v>43</v>
      </c>
      <c r="O3" t="s">
        <v>61</v>
      </c>
      <c r="P3" t="s">
        <v>71</v>
      </c>
      <c r="Q3">
        <v>1840</v>
      </c>
      <c r="R3" t="s">
        <v>63</v>
      </c>
      <c r="S3">
        <v>4</v>
      </c>
      <c r="T3">
        <v>2.75</v>
      </c>
      <c r="U3">
        <v>2</v>
      </c>
      <c r="V3">
        <v>10001</v>
      </c>
      <c r="AA3" s="11">
        <v>42615</v>
      </c>
      <c r="AB3">
        <v>120</v>
      </c>
      <c r="AC3">
        <v>40</v>
      </c>
      <c r="AD3" s="11">
        <v>42838</v>
      </c>
      <c r="AE3">
        <v>223</v>
      </c>
      <c r="AF3" s="11">
        <v>42902</v>
      </c>
      <c r="AG3">
        <v>64</v>
      </c>
      <c r="AH3">
        <v>287</v>
      </c>
      <c r="AI3" t="s">
        <v>64</v>
      </c>
      <c r="AJ3" t="s">
        <v>64</v>
      </c>
      <c r="AK3" t="s">
        <v>64</v>
      </c>
      <c r="AL3" t="s">
        <v>64</v>
      </c>
      <c r="AM3" t="s">
        <v>65</v>
      </c>
      <c r="AN3" t="s">
        <v>66</v>
      </c>
      <c r="AO3">
        <v>1</v>
      </c>
      <c r="AP3" t="s">
        <v>72</v>
      </c>
      <c r="AQ3">
        <v>195000</v>
      </c>
      <c r="AR3">
        <v>31000</v>
      </c>
      <c r="AT3">
        <v>28000</v>
      </c>
      <c r="AU3">
        <v>290000</v>
      </c>
      <c r="AV3">
        <v>285000</v>
      </c>
      <c r="AW3">
        <v>0.06</v>
      </c>
      <c r="AX3">
        <v>0</v>
      </c>
      <c r="AY3">
        <v>0</v>
      </c>
      <c r="AZ3">
        <v>29200</v>
      </c>
      <c r="BA3">
        <v>30650</v>
      </c>
      <c r="BB3">
        <v>1450</v>
      </c>
      <c r="BC3" t="s">
        <v>73</v>
      </c>
      <c r="BD3">
        <v>0.50365568027203433</v>
      </c>
      <c r="BE3">
        <v>0.35226176738242593</v>
      </c>
    </row>
    <row r="4" spans="1:57" x14ac:dyDescent="0.3">
      <c r="A4" t="s">
        <v>74</v>
      </c>
      <c r="B4" t="s">
        <v>75</v>
      </c>
      <c r="C4">
        <v>73</v>
      </c>
      <c r="D4">
        <v>11</v>
      </c>
      <c r="G4" t="s">
        <v>70</v>
      </c>
      <c r="K4" t="s">
        <v>60</v>
      </c>
      <c r="L4">
        <v>0</v>
      </c>
      <c r="M4">
        <v>98408</v>
      </c>
      <c r="N4">
        <v>53</v>
      </c>
      <c r="O4" t="s">
        <v>61</v>
      </c>
      <c r="P4" t="s">
        <v>76</v>
      </c>
      <c r="Q4">
        <v>1527</v>
      </c>
      <c r="R4" t="s">
        <v>63</v>
      </c>
      <c r="S4">
        <v>4</v>
      </c>
      <c r="T4">
        <v>1.75</v>
      </c>
      <c r="U4">
        <v>2</v>
      </c>
      <c r="V4">
        <v>6500</v>
      </c>
      <c r="AA4" s="11">
        <v>42780</v>
      </c>
      <c r="AB4">
        <v>120</v>
      </c>
      <c r="AC4">
        <v>40</v>
      </c>
      <c r="AD4" s="11">
        <v>42923</v>
      </c>
      <c r="AE4">
        <v>143</v>
      </c>
      <c r="AF4" s="11">
        <v>42977</v>
      </c>
      <c r="AG4">
        <v>54</v>
      </c>
      <c r="AH4">
        <v>197</v>
      </c>
      <c r="AI4" t="s">
        <v>64</v>
      </c>
      <c r="AJ4" t="s">
        <v>64</v>
      </c>
      <c r="AK4" t="s">
        <v>64</v>
      </c>
      <c r="AL4" t="s">
        <v>64</v>
      </c>
      <c r="AM4" t="s">
        <v>65</v>
      </c>
      <c r="AN4" t="s">
        <v>66</v>
      </c>
      <c r="AO4">
        <v>1</v>
      </c>
      <c r="AP4" t="s">
        <v>77</v>
      </c>
      <c r="AQ4">
        <v>135000</v>
      </c>
      <c r="AR4">
        <v>47000</v>
      </c>
      <c r="AT4">
        <v>42750</v>
      </c>
      <c r="AU4">
        <v>270000</v>
      </c>
      <c r="AV4">
        <v>274950</v>
      </c>
      <c r="AW4">
        <v>5.5E-2</v>
      </c>
      <c r="AX4">
        <v>0</v>
      </c>
      <c r="AY4">
        <v>0</v>
      </c>
      <c r="AZ4">
        <v>55600</v>
      </c>
      <c r="BA4">
        <v>68330.25</v>
      </c>
      <c r="BB4">
        <v>12730.25</v>
      </c>
      <c r="BC4" t="s">
        <v>78</v>
      </c>
      <c r="BD4">
        <v>1.0891388826312232</v>
      </c>
      <c r="BE4">
        <v>0.76175451354657975</v>
      </c>
    </row>
    <row r="5" spans="1:57" x14ac:dyDescent="0.3">
      <c r="A5" t="s">
        <v>79</v>
      </c>
      <c r="B5" t="s">
        <v>80</v>
      </c>
      <c r="C5">
        <v>21</v>
      </c>
      <c r="D5">
        <v>9</v>
      </c>
      <c r="G5" t="s">
        <v>70</v>
      </c>
      <c r="K5" t="s">
        <v>60</v>
      </c>
      <c r="L5">
        <v>0</v>
      </c>
      <c r="M5">
        <v>98387</v>
      </c>
      <c r="N5">
        <v>99</v>
      </c>
      <c r="O5" t="s">
        <v>61</v>
      </c>
      <c r="P5" t="s">
        <v>71</v>
      </c>
      <c r="Q5">
        <v>3982</v>
      </c>
      <c r="R5" t="s">
        <v>81</v>
      </c>
      <c r="S5">
        <v>6</v>
      </c>
      <c r="T5">
        <v>2.5</v>
      </c>
      <c r="U5">
        <v>2</v>
      </c>
      <c r="V5">
        <v>5000</v>
      </c>
      <c r="AA5" s="11">
        <v>42780</v>
      </c>
      <c r="AB5">
        <v>120</v>
      </c>
      <c r="AC5">
        <v>40</v>
      </c>
      <c r="AD5" s="11">
        <v>42812</v>
      </c>
      <c r="AE5">
        <v>32</v>
      </c>
      <c r="AF5" s="11">
        <v>42885</v>
      </c>
      <c r="AG5">
        <v>73</v>
      </c>
      <c r="AH5">
        <v>105</v>
      </c>
      <c r="AI5" t="s">
        <v>64</v>
      </c>
      <c r="AJ5" t="s">
        <v>64</v>
      </c>
      <c r="AK5" t="s">
        <v>64</v>
      </c>
      <c r="AL5" t="s">
        <v>64</v>
      </c>
      <c r="AM5" t="s">
        <v>65</v>
      </c>
      <c r="AN5" t="s">
        <v>66</v>
      </c>
      <c r="AO5">
        <v>1</v>
      </c>
      <c r="AP5" t="s">
        <v>72</v>
      </c>
      <c r="AQ5">
        <v>255000</v>
      </c>
      <c r="AR5">
        <v>27500</v>
      </c>
      <c r="AT5">
        <v>34500</v>
      </c>
      <c r="AU5">
        <v>325000</v>
      </c>
      <c r="AV5">
        <v>349950</v>
      </c>
      <c r="AW5">
        <v>5.5E-2</v>
      </c>
      <c r="AX5">
        <v>0</v>
      </c>
      <c r="AY5">
        <v>7580</v>
      </c>
      <c r="AZ5">
        <v>3500</v>
      </c>
      <c r="BA5">
        <v>16125.25</v>
      </c>
      <c r="BB5">
        <v>12625.25</v>
      </c>
      <c r="BC5" t="s">
        <v>82</v>
      </c>
      <c r="BD5">
        <v>0.24316509334378864</v>
      </c>
      <c r="BE5">
        <v>0.17007207285090106</v>
      </c>
    </row>
    <row r="6" spans="1:57" x14ac:dyDescent="0.3">
      <c r="A6" t="s">
        <v>83</v>
      </c>
      <c r="B6" t="s">
        <v>84</v>
      </c>
      <c r="C6">
        <v>89</v>
      </c>
      <c r="D6">
        <v>18</v>
      </c>
      <c r="G6" t="s">
        <v>85</v>
      </c>
      <c r="K6" t="s">
        <v>60</v>
      </c>
      <c r="L6">
        <v>0</v>
      </c>
      <c r="M6">
        <v>98498</v>
      </c>
      <c r="N6">
        <v>41</v>
      </c>
      <c r="O6" t="s">
        <v>61</v>
      </c>
      <c r="P6" t="s">
        <v>71</v>
      </c>
      <c r="Q6">
        <v>4236</v>
      </c>
      <c r="R6" t="s">
        <v>81</v>
      </c>
      <c r="S6">
        <v>6</v>
      </c>
      <c r="T6">
        <v>2.75</v>
      </c>
      <c r="U6">
        <v>1</v>
      </c>
      <c r="V6">
        <v>13939</v>
      </c>
      <c r="AA6" s="11">
        <v>42955</v>
      </c>
      <c r="AB6">
        <v>120</v>
      </c>
      <c r="AC6">
        <v>40</v>
      </c>
      <c r="AD6" s="11">
        <v>43046</v>
      </c>
      <c r="AE6">
        <v>91</v>
      </c>
      <c r="AF6" s="11">
        <v>43224</v>
      </c>
      <c r="AG6">
        <v>178</v>
      </c>
      <c r="AH6">
        <v>269</v>
      </c>
      <c r="AI6" t="s">
        <v>64</v>
      </c>
      <c r="AJ6" t="s">
        <v>64</v>
      </c>
      <c r="AK6" t="s">
        <v>64</v>
      </c>
      <c r="AL6" t="s">
        <v>64</v>
      </c>
      <c r="AM6" t="s">
        <v>65</v>
      </c>
      <c r="AN6" t="s">
        <v>66</v>
      </c>
      <c r="AO6">
        <v>1</v>
      </c>
      <c r="AP6" t="s">
        <v>77</v>
      </c>
      <c r="AQ6">
        <v>305000</v>
      </c>
      <c r="AR6">
        <v>30000</v>
      </c>
      <c r="AT6">
        <v>50000</v>
      </c>
      <c r="AU6">
        <v>425000</v>
      </c>
      <c r="AV6">
        <v>439950</v>
      </c>
      <c r="AW6">
        <v>0.06</v>
      </c>
      <c r="AX6">
        <v>0</v>
      </c>
      <c r="AY6">
        <v>0</v>
      </c>
      <c r="AZ6">
        <v>39000</v>
      </c>
      <c r="BA6">
        <v>36555.5</v>
      </c>
      <c r="BB6">
        <v>-2444.5</v>
      </c>
      <c r="BC6" t="s">
        <v>86</v>
      </c>
      <c r="BD6">
        <v>0.36656476373583768</v>
      </c>
      <c r="BE6">
        <v>0.25637902359001224</v>
      </c>
    </row>
    <row r="7" spans="1:57" x14ac:dyDescent="0.3">
      <c r="A7" t="s">
        <v>87</v>
      </c>
      <c r="B7" t="s">
        <v>88</v>
      </c>
      <c r="C7">
        <v>82</v>
      </c>
      <c r="D7">
        <v>5</v>
      </c>
      <c r="G7" t="s">
        <v>85</v>
      </c>
      <c r="K7" t="s">
        <v>60</v>
      </c>
      <c r="L7">
        <v>0</v>
      </c>
      <c r="M7">
        <v>98056</v>
      </c>
      <c r="N7">
        <v>350</v>
      </c>
      <c r="O7" t="s">
        <v>61</v>
      </c>
      <c r="P7" t="s">
        <v>89</v>
      </c>
      <c r="Q7">
        <v>1380</v>
      </c>
      <c r="R7" t="s">
        <v>90</v>
      </c>
      <c r="S7">
        <v>3</v>
      </c>
      <c r="T7">
        <v>1.75</v>
      </c>
      <c r="U7">
        <v>2</v>
      </c>
      <c r="V7">
        <v>7920</v>
      </c>
      <c r="AA7" s="11">
        <v>43004</v>
      </c>
      <c r="AB7">
        <v>120</v>
      </c>
      <c r="AC7">
        <v>40</v>
      </c>
      <c r="AD7" s="11">
        <v>43133</v>
      </c>
      <c r="AE7">
        <v>129</v>
      </c>
      <c r="AF7" s="11">
        <v>43159</v>
      </c>
      <c r="AG7">
        <v>26</v>
      </c>
      <c r="AH7">
        <v>155</v>
      </c>
      <c r="AI7" t="s">
        <v>64</v>
      </c>
      <c r="AJ7" t="s">
        <v>64</v>
      </c>
      <c r="AK7" t="s">
        <v>64</v>
      </c>
      <c r="AL7" t="s">
        <v>64</v>
      </c>
      <c r="AM7" t="s">
        <v>65</v>
      </c>
      <c r="AN7" t="s">
        <v>66</v>
      </c>
      <c r="AO7">
        <v>2</v>
      </c>
      <c r="AP7" t="s">
        <v>91</v>
      </c>
      <c r="AQ7">
        <v>285000</v>
      </c>
      <c r="AR7">
        <v>40000</v>
      </c>
      <c r="AT7">
        <v>39000</v>
      </c>
      <c r="AU7">
        <v>419000</v>
      </c>
      <c r="AV7">
        <v>430000</v>
      </c>
      <c r="AW7">
        <v>5.5E-2</v>
      </c>
      <c r="AX7">
        <v>0</v>
      </c>
      <c r="AY7">
        <v>0</v>
      </c>
      <c r="AZ7">
        <v>43720</v>
      </c>
      <c r="BA7">
        <v>60850</v>
      </c>
      <c r="BB7">
        <v>17130</v>
      </c>
      <c r="BC7" t="s">
        <v>92</v>
      </c>
      <c r="BD7">
        <v>0.78138376194226611</v>
      </c>
      <c r="BE7">
        <v>0.54650753633323979</v>
      </c>
    </row>
    <row r="8" spans="1:57" x14ac:dyDescent="0.3">
      <c r="A8" t="s">
        <v>93</v>
      </c>
      <c r="B8" t="s">
        <v>94</v>
      </c>
      <c r="C8">
        <v>33</v>
      </c>
      <c r="D8">
        <v>41</v>
      </c>
      <c r="E8">
        <v>8</v>
      </c>
      <c r="G8" t="s">
        <v>85</v>
      </c>
      <c r="K8" t="s">
        <v>60</v>
      </c>
      <c r="L8">
        <v>0</v>
      </c>
      <c r="M8">
        <v>98023</v>
      </c>
      <c r="N8">
        <v>110</v>
      </c>
      <c r="O8" t="s">
        <v>61</v>
      </c>
      <c r="P8" t="s">
        <v>95</v>
      </c>
      <c r="Q8">
        <v>2070</v>
      </c>
      <c r="R8" t="s">
        <v>96</v>
      </c>
      <c r="S8">
        <v>4</v>
      </c>
      <c r="T8">
        <v>2.25</v>
      </c>
      <c r="U8">
        <v>2</v>
      </c>
      <c r="V8">
        <v>7700</v>
      </c>
      <c r="AA8" s="11">
        <v>43005</v>
      </c>
      <c r="AB8">
        <v>120</v>
      </c>
      <c r="AC8">
        <v>40</v>
      </c>
      <c r="AD8" s="11">
        <v>43196</v>
      </c>
      <c r="AE8">
        <v>191</v>
      </c>
      <c r="AF8" s="11">
        <v>43341</v>
      </c>
      <c r="AG8">
        <v>145</v>
      </c>
      <c r="AH8">
        <v>336</v>
      </c>
      <c r="AI8" t="s">
        <v>64</v>
      </c>
      <c r="AJ8" t="s">
        <v>64</v>
      </c>
      <c r="AK8" t="s">
        <v>64</v>
      </c>
      <c r="AL8" t="s">
        <v>64</v>
      </c>
      <c r="AM8" t="s">
        <v>65</v>
      </c>
      <c r="AN8" t="s">
        <v>66</v>
      </c>
      <c r="AO8">
        <v>3</v>
      </c>
      <c r="AP8" t="s">
        <v>91</v>
      </c>
      <c r="AQ8">
        <v>285000</v>
      </c>
      <c r="AR8">
        <v>30000</v>
      </c>
      <c r="AT8">
        <v>62000</v>
      </c>
      <c r="AU8">
        <v>419950</v>
      </c>
      <c r="AV8">
        <v>364000</v>
      </c>
      <c r="AW8">
        <v>5.5E-2</v>
      </c>
      <c r="AX8">
        <v>0</v>
      </c>
      <c r="AY8">
        <v>0</v>
      </c>
      <c r="AZ8">
        <v>54556</v>
      </c>
      <c r="BA8">
        <v>-21220</v>
      </c>
      <c r="BB8">
        <v>-75776</v>
      </c>
      <c r="BC8" t="s">
        <v>97</v>
      </c>
      <c r="BD8">
        <v>-0.18780489531779915</v>
      </c>
      <c r="BE8">
        <v>-0.13135260246044875</v>
      </c>
    </row>
    <row r="9" spans="1:57" x14ac:dyDescent="0.3">
      <c r="A9" t="s">
        <v>98</v>
      </c>
      <c r="B9" t="s">
        <v>99</v>
      </c>
      <c r="C9">
        <v>27</v>
      </c>
      <c r="D9">
        <v>9</v>
      </c>
      <c r="G9" t="s">
        <v>85</v>
      </c>
      <c r="K9" t="s">
        <v>60</v>
      </c>
      <c r="L9">
        <v>0</v>
      </c>
      <c r="M9">
        <v>98503</v>
      </c>
      <c r="N9">
        <v>450</v>
      </c>
      <c r="O9" t="s">
        <v>61</v>
      </c>
      <c r="P9" t="s">
        <v>89</v>
      </c>
      <c r="Q9">
        <v>1124</v>
      </c>
      <c r="R9" t="s">
        <v>100</v>
      </c>
      <c r="S9">
        <v>3</v>
      </c>
      <c r="T9">
        <v>1.75</v>
      </c>
      <c r="U9">
        <v>1</v>
      </c>
      <c r="V9">
        <v>9600</v>
      </c>
      <c r="AA9" s="11">
        <v>43007</v>
      </c>
      <c r="AB9">
        <v>120</v>
      </c>
      <c r="AC9">
        <v>40</v>
      </c>
      <c r="AD9" s="11">
        <v>43096</v>
      </c>
      <c r="AE9">
        <v>89</v>
      </c>
      <c r="AF9" s="11">
        <v>43179</v>
      </c>
      <c r="AG9">
        <v>83</v>
      </c>
      <c r="AH9">
        <v>172</v>
      </c>
      <c r="AI9" t="s">
        <v>64</v>
      </c>
      <c r="AJ9" t="s">
        <v>64</v>
      </c>
      <c r="AK9" t="s">
        <v>64</v>
      </c>
      <c r="AL9" t="s">
        <v>64</v>
      </c>
      <c r="AM9" t="s">
        <v>65</v>
      </c>
      <c r="AN9" t="s">
        <v>66</v>
      </c>
      <c r="AO9">
        <v>1</v>
      </c>
      <c r="AQ9">
        <v>195000</v>
      </c>
      <c r="AR9">
        <v>25000</v>
      </c>
      <c r="AT9">
        <v>20000</v>
      </c>
      <c r="AU9">
        <v>223450</v>
      </c>
      <c r="AV9">
        <v>195000</v>
      </c>
      <c r="AW9">
        <v>5.5E-2</v>
      </c>
      <c r="AX9">
        <v>0</v>
      </c>
      <c r="AY9">
        <v>0</v>
      </c>
      <c r="AZ9">
        <v>-23364</v>
      </c>
      <c r="BA9">
        <v>-40475</v>
      </c>
      <c r="BB9">
        <v>-17111</v>
      </c>
      <c r="BC9" t="s">
        <v>101</v>
      </c>
      <c r="BD9">
        <v>-0.85203829593744207</v>
      </c>
      <c r="BE9">
        <v>-0.59592401666615169</v>
      </c>
    </row>
    <row r="10" spans="1:57" x14ac:dyDescent="0.3">
      <c r="A10" t="s">
        <v>102</v>
      </c>
      <c r="B10" t="s">
        <v>103</v>
      </c>
      <c r="C10">
        <v>25</v>
      </c>
      <c r="D10">
        <v>10</v>
      </c>
      <c r="G10" t="s">
        <v>85</v>
      </c>
      <c r="H10" t="s">
        <v>104</v>
      </c>
      <c r="K10" t="s">
        <v>60</v>
      </c>
      <c r="L10">
        <v>0</v>
      </c>
      <c r="M10">
        <v>98405</v>
      </c>
      <c r="N10">
        <v>30</v>
      </c>
      <c r="O10" t="s">
        <v>61</v>
      </c>
      <c r="P10" t="s">
        <v>95</v>
      </c>
      <c r="Q10">
        <v>2040</v>
      </c>
      <c r="R10" t="s">
        <v>96</v>
      </c>
      <c r="S10">
        <v>3</v>
      </c>
      <c r="T10">
        <v>2</v>
      </c>
      <c r="U10">
        <v>1</v>
      </c>
      <c r="V10">
        <v>6500</v>
      </c>
      <c r="AA10" s="11">
        <v>43224</v>
      </c>
      <c r="AB10">
        <v>120</v>
      </c>
      <c r="AC10">
        <v>40</v>
      </c>
      <c r="AD10" s="11">
        <v>43308</v>
      </c>
      <c r="AE10">
        <v>84</v>
      </c>
      <c r="AF10" s="11">
        <v>43359</v>
      </c>
      <c r="AG10">
        <v>51</v>
      </c>
      <c r="AH10">
        <v>135</v>
      </c>
      <c r="AI10" t="s">
        <v>64</v>
      </c>
      <c r="AJ10" t="s">
        <v>64</v>
      </c>
      <c r="AK10" t="s">
        <v>64</v>
      </c>
      <c r="AL10" t="s">
        <v>64</v>
      </c>
      <c r="AM10" t="s">
        <v>65</v>
      </c>
      <c r="AN10" t="s">
        <v>66</v>
      </c>
      <c r="AO10">
        <v>3</v>
      </c>
      <c r="AP10" t="s">
        <v>77</v>
      </c>
      <c r="AQ10">
        <v>150000</v>
      </c>
      <c r="AR10">
        <v>50000</v>
      </c>
      <c r="AT10">
        <v>55000</v>
      </c>
      <c r="AU10">
        <v>275000</v>
      </c>
      <c r="AV10">
        <v>325000</v>
      </c>
      <c r="AW10">
        <v>0.06</v>
      </c>
      <c r="AX10">
        <v>0</v>
      </c>
      <c r="AY10">
        <v>0</v>
      </c>
      <c r="AZ10">
        <v>42000</v>
      </c>
      <c r="BA10">
        <v>84250</v>
      </c>
      <c r="BB10">
        <v>42250</v>
      </c>
      <c r="BC10" t="s">
        <v>105</v>
      </c>
      <c r="BD10">
        <v>1.1247580268339896</v>
      </c>
      <c r="BE10">
        <v>0.78666689551899982</v>
      </c>
    </row>
    <row r="11" spans="1:57" x14ac:dyDescent="0.3">
      <c r="A11" t="s">
        <v>106</v>
      </c>
      <c r="B11" t="s">
        <v>107</v>
      </c>
      <c r="C11">
        <v>15</v>
      </c>
      <c r="D11">
        <v>51</v>
      </c>
      <c r="E11">
        <v>2</v>
      </c>
      <c r="G11" t="s">
        <v>108</v>
      </c>
      <c r="H11" t="s">
        <v>109</v>
      </c>
      <c r="I11" t="s">
        <v>110</v>
      </c>
      <c r="K11" t="s">
        <v>60</v>
      </c>
      <c r="L11">
        <v>0</v>
      </c>
      <c r="M11">
        <v>98445</v>
      </c>
      <c r="N11">
        <v>67</v>
      </c>
      <c r="O11" t="s">
        <v>61</v>
      </c>
      <c r="P11" t="s">
        <v>111</v>
      </c>
      <c r="Q11">
        <v>1372</v>
      </c>
      <c r="R11" t="s">
        <v>90</v>
      </c>
      <c r="S11">
        <v>3</v>
      </c>
      <c r="T11">
        <v>1.75</v>
      </c>
      <c r="U11">
        <v>2</v>
      </c>
      <c r="V11">
        <v>12000</v>
      </c>
      <c r="W11" t="s">
        <v>112</v>
      </c>
      <c r="AA11" s="11">
        <v>43327</v>
      </c>
      <c r="AB11">
        <v>120</v>
      </c>
      <c r="AC11">
        <v>40</v>
      </c>
      <c r="AD11" s="11">
        <v>43373</v>
      </c>
      <c r="AE11">
        <v>46</v>
      </c>
      <c r="AF11" s="11">
        <v>43404</v>
      </c>
      <c r="AG11">
        <v>31</v>
      </c>
      <c r="AH11">
        <v>77</v>
      </c>
      <c r="AI11" t="s">
        <v>64</v>
      </c>
      <c r="AJ11" t="s">
        <v>64</v>
      </c>
      <c r="AK11" t="s">
        <v>64</v>
      </c>
      <c r="AL11" t="s">
        <v>64</v>
      </c>
      <c r="AM11" t="s">
        <v>65</v>
      </c>
      <c r="AN11" t="s">
        <v>66</v>
      </c>
      <c r="AO11">
        <v>2</v>
      </c>
      <c r="AP11" t="s">
        <v>77</v>
      </c>
      <c r="AQ11">
        <v>204000</v>
      </c>
      <c r="AR11">
        <v>38390</v>
      </c>
      <c r="AT11">
        <v>43200</v>
      </c>
      <c r="AU11">
        <v>299000</v>
      </c>
      <c r="AV11">
        <v>287500</v>
      </c>
      <c r="AW11">
        <v>0.06</v>
      </c>
      <c r="AX11">
        <v>0</v>
      </c>
      <c r="AY11">
        <v>0</v>
      </c>
      <c r="AZ11">
        <v>20730</v>
      </c>
      <c r="BA11">
        <v>8675</v>
      </c>
      <c r="BB11">
        <v>-12055</v>
      </c>
      <c r="BC11" t="s">
        <v>113</v>
      </c>
      <c r="BD11">
        <v>0.12882359824580125</v>
      </c>
      <c r="BE11">
        <v>9.0100499559776837E-2</v>
      </c>
    </row>
    <row r="12" spans="1:57" x14ac:dyDescent="0.3">
      <c r="A12" t="s">
        <v>114</v>
      </c>
      <c r="B12" t="s">
        <v>115</v>
      </c>
      <c r="C12">
        <v>82</v>
      </c>
      <c r="D12">
        <v>0</v>
      </c>
      <c r="G12" t="s">
        <v>116</v>
      </c>
      <c r="H12" t="s">
        <v>109</v>
      </c>
      <c r="K12" t="s">
        <v>60</v>
      </c>
      <c r="L12">
        <v>0</v>
      </c>
      <c r="M12">
        <v>98372</v>
      </c>
      <c r="N12">
        <v>83</v>
      </c>
      <c r="O12" t="s">
        <v>61</v>
      </c>
      <c r="P12" t="s">
        <v>111</v>
      </c>
      <c r="Q12">
        <v>747</v>
      </c>
      <c r="R12" t="s">
        <v>117</v>
      </c>
      <c r="S12">
        <v>2</v>
      </c>
      <c r="T12">
        <v>1</v>
      </c>
      <c r="U12">
        <v>0</v>
      </c>
      <c r="V12">
        <v>5259</v>
      </c>
      <c r="W12" t="s">
        <v>118</v>
      </c>
      <c r="AA12" s="11">
        <v>43070</v>
      </c>
      <c r="AB12">
        <v>120</v>
      </c>
      <c r="AC12">
        <v>40</v>
      </c>
      <c r="AD12" s="11">
        <v>43221</v>
      </c>
      <c r="AE12">
        <v>151</v>
      </c>
      <c r="AF12" s="11">
        <v>43230</v>
      </c>
      <c r="AG12">
        <v>9</v>
      </c>
      <c r="AH12">
        <v>160</v>
      </c>
      <c r="AI12" t="s">
        <v>64</v>
      </c>
      <c r="AJ12" t="s">
        <v>64</v>
      </c>
      <c r="AK12" t="s">
        <v>64</v>
      </c>
      <c r="AL12" t="s">
        <v>64</v>
      </c>
      <c r="AM12" t="s">
        <v>65</v>
      </c>
      <c r="AN12" t="s">
        <v>66</v>
      </c>
      <c r="AO12">
        <v>2</v>
      </c>
      <c r="AP12" t="s">
        <v>77</v>
      </c>
      <c r="AQ12">
        <v>70000</v>
      </c>
      <c r="AR12">
        <v>62696</v>
      </c>
      <c r="AT12">
        <v>62696</v>
      </c>
      <c r="AU12">
        <v>196000</v>
      </c>
      <c r="AV12">
        <v>196000</v>
      </c>
      <c r="AW12">
        <v>0.05</v>
      </c>
      <c r="AX12">
        <v>0</v>
      </c>
      <c r="AY12">
        <v>0</v>
      </c>
      <c r="AZ12">
        <v>39784</v>
      </c>
      <c r="BA12">
        <v>43704</v>
      </c>
      <c r="BB12">
        <v>3920</v>
      </c>
      <c r="BC12" t="s">
        <v>119</v>
      </c>
      <c r="BD12">
        <v>0.60191714411635078</v>
      </c>
      <c r="BE12">
        <v>0.42098680767322078</v>
      </c>
    </row>
    <row r="13" spans="1:57" x14ac:dyDescent="0.3">
      <c r="A13" t="s">
        <v>120</v>
      </c>
      <c r="B13" t="s">
        <v>121</v>
      </c>
      <c r="C13">
        <v>85</v>
      </c>
      <c r="D13">
        <v>5</v>
      </c>
      <c r="G13" t="s">
        <v>122</v>
      </c>
      <c r="H13" t="s">
        <v>104</v>
      </c>
      <c r="K13" t="s">
        <v>60</v>
      </c>
      <c r="L13">
        <v>1</v>
      </c>
      <c r="M13">
        <v>98499</v>
      </c>
      <c r="N13">
        <v>36</v>
      </c>
      <c r="O13" t="s">
        <v>61</v>
      </c>
      <c r="P13" t="s">
        <v>89</v>
      </c>
      <c r="Q13">
        <v>1089</v>
      </c>
      <c r="R13" t="s">
        <v>100</v>
      </c>
      <c r="S13">
        <v>3</v>
      </c>
      <c r="T13">
        <v>1</v>
      </c>
      <c r="U13">
        <v>1</v>
      </c>
      <c r="V13">
        <v>9544</v>
      </c>
      <c r="AA13" s="11">
        <v>43367</v>
      </c>
      <c r="AB13">
        <v>95</v>
      </c>
      <c r="AC13">
        <v>35</v>
      </c>
      <c r="AD13" s="11">
        <v>43424</v>
      </c>
      <c r="AE13">
        <v>57</v>
      </c>
      <c r="AF13" s="11">
        <v>43453</v>
      </c>
      <c r="AG13">
        <v>29</v>
      </c>
      <c r="AH13">
        <v>86</v>
      </c>
      <c r="AI13" t="s">
        <v>64</v>
      </c>
      <c r="AJ13" t="s">
        <v>64</v>
      </c>
      <c r="AK13" t="s">
        <v>64</v>
      </c>
      <c r="AL13" t="s">
        <v>64</v>
      </c>
      <c r="AM13" t="s">
        <v>65</v>
      </c>
      <c r="AN13" t="s">
        <v>66</v>
      </c>
      <c r="AO13">
        <v>2</v>
      </c>
      <c r="AP13" t="s">
        <v>77</v>
      </c>
      <c r="AQ13">
        <v>190000</v>
      </c>
      <c r="AR13">
        <v>45000</v>
      </c>
      <c r="AT13">
        <v>36000</v>
      </c>
      <c r="AU13">
        <v>260000</v>
      </c>
      <c r="AV13">
        <v>278500</v>
      </c>
      <c r="AW13">
        <v>0.06</v>
      </c>
      <c r="AX13">
        <v>0</v>
      </c>
      <c r="AY13">
        <v>0</v>
      </c>
      <c r="AZ13">
        <v>-6200</v>
      </c>
      <c r="BA13">
        <v>21865</v>
      </c>
      <c r="BB13">
        <v>28065</v>
      </c>
      <c r="BC13" t="s">
        <v>123</v>
      </c>
      <c r="BD13">
        <v>0.37119468155180257</v>
      </c>
      <c r="BE13">
        <v>0.25961723393205838</v>
      </c>
    </row>
    <row r="14" spans="1:57" x14ac:dyDescent="0.3">
      <c r="A14" t="s">
        <v>124</v>
      </c>
      <c r="B14" t="s">
        <v>125</v>
      </c>
      <c r="C14">
        <v>36</v>
      </c>
      <c r="D14">
        <v>1</v>
      </c>
      <c r="G14" t="s">
        <v>122</v>
      </c>
      <c r="H14" t="s">
        <v>104</v>
      </c>
      <c r="K14" t="s">
        <v>60</v>
      </c>
      <c r="L14">
        <v>2</v>
      </c>
      <c r="M14">
        <v>98409</v>
      </c>
      <c r="N14">
        <v>45</v>
      </c>
      <c r="O14" t="s">
        <v>61</v>
      </c>
      <c r="P14" t="s">
        <v>89</v>
      </c>
      <c r="Q14">
        <v>880</v>
      </c>
      <c r="R14" t="s">
        <v>117</v>
      </c>
      <c r="S14">
        <v>2</v>
      </c>
      <c r="T14">
        <v>2</v>
      </c>
      <c r="U14">
        <v>0</v>
      </c>
      <c r="V14">
        <v>5500</v>
      </c>
      <c r="AA14" s="11">
        <v>43386</v>
      </c>
      <c r="AB14">
        <v>90</v>
      </c>
      <c r="AC14">
        <v>30</v>
      </c>
      <c r="AD14" s="11">
        <v>43438</v>
      </c>
      <c r="AE14">
        <v>52</v>
      </c>
      <c r="AF14" s="11">
        <v>43487</v>
      </c>
      <c r="AG14">
        <v>49</v>
      </c>
      <c r="AH14">
        <v>101</v>
      </c>
      <c r="AI14" t="s">
        <v>64</v>
      </c>
      <c r="AJ14" t="s">
        <v>64</v>
      </c>
      <c r="AK14" t="s">
        <v>64</v>
      </c>
      <c r="AL14" t="s">
        <v>64</v>
      </c>
      <c r="AM14" t="s">
        <v>65</v>
      </c>
      <c r="AN14" t="s">
        <v>66</v>
      </c>
      <c r="AO14">
        <v>3</v>
      </c>
      <c r="AP14" t="s">
        <v>77</v>
      </c>
      <c r="AQ14">
        <v>111500</v>
      </c>
      <c r="AR14">
        <v>50000</v>
      </c>
      <c r="AT14">
        <v>38000</v>
      </c>
      <c r="AU14">
        <v>220000</v>
      </c>
      <c r="AV14">
        <v>242500</v>
      </c>
      <c r="AW14">
        <v>0.06</v>
      </c>
      <c r="AX14">
        <v>0</v>
      </c>
      <c r="AY14">
        <v>0</v>
      </c>
      <c r="AZ14">
        <v>32100</v>
      </c>
      <c r="BA14">
        <v>66325</v>
      </c>
      <c r="BB14">
        <v>34225</v>
      </c>
      <c r="BC14" t="s">
        <v>126</v>
      </c>
      <c r="BD14">
        <v>1.2769966297172504</v>
      </c>
      <c r="BE14">
        <v>0.89314408105679277</v>
      </c>
    </row>
    <row r="15" spans="1:57" x14ac:dyDescent="0.3">
      <c r="A15" t="s">
        <v>127</v>
      </c>
      <c r="B15" t="s">
        <v>128</v>
      </c>
      <c r="C15">
        <v>15</v>
      </c>
      <c r="D15">
        <v>41</v>
      </c>
      <c r="E15">
        <v>1</v>
      </c>
      <c r="G15" t="s">
        <v>122</v>
      </c>
      <c r="H15" t="s">
        <v>104</v>
      </c>
      <c r="K15" t="s">
        <v>60</v>
      </c>
      <c r="L15">
        <v>2</v>
      </c>
      <c r="M15">
        <v>98445</v>
      </c>
      <c r="N15">
        <v>67</v>
      </c>
      <c r="O15" t="s">
        <v>61</v>
      </c>
      <c r="P15" t="s">
        <v>76</v>
      </c>
      <c r="Q15">
        <v>1675</v>
      </c>
      <c r="R15" t="s">
        <v>63</v>
      </c>
      <c r="S15">
        <v>5</v>
      </c>
      <c r="T15">
        <v>2</v>
      </c>
      <c r="U15">
        <v>1</v>
      </c>
      <c r="V15">
        <v>7275</v>
      </c>
      <c r="AA15" s="11">
        <v>43396</v>
      </c>
      <c r="AB15">
        <v>90</v>
      </c>
      <c r="AC15">
        <v>30</v>
      </c>
      <c r="AD15" s="11">
        <v>43510</v>
      </c>
      <c r="AE15">
        <v>114</v>
      </c>
      <c r="AF15" s="11">
        <v>43551</v>
      </c>
      <c r="AG15">
        <v>41</v>
      </c>
      <c r="AH15">
        <v>155</v>
      </c>
      <c r="AI15" t="s">
        <v>64</v>
      </c>
      <c r="AJ15" t="s">
        <v>64</v>
      </c>
      <c r="AK15" t="s">
        <v>64</v>
      </c>
      <c r="AL15" t="s">
        <v>64</v>
      </c>
      <c r="AM15" t="s">
        <v>65</v>
      </c>
      <c r="AN15" t="s">
        <v>66</v>
      </c>
      <c r="AO15">
        <v>3</v>
      </c>
      <c r="AP15" t="s">
        <v>77</v>
      </c>
      <c r="AQ15">
        <v>162500</v>
      </c>
      <c r="AR15">
        <v>56000</v>
      </c>
      <c r="AT15">
        <v>44000</v>
      </c>
      <c r="AU15">
        <v>290000</v>
      </c>
      <c r="AV15">
        <v>348000</v>
      </c>
      <c r="AW15">
        <v>0.06</v>
      </c>
      <c r="AX15">
        <v>0</v>
      </c>
      <c r="AY15">
        <v>0</v>
      </c>
      <c r="AZ15">
        <v>36700</v>
      </c>
      <c r="BA15">
        <v>103220</v>
      </c>
      <c r="BB15">
        <v>66520</v>
      </c>
      <c r="BC15" t="s">
        <v>129</v>
      </c>
      <c r="BD15">
        <v>1.556373688509141</v>
      </c>
      <c r="BE15">
        <v>1.0885431609261591</v>
      </c>
    </row>
    <row r="16" spans="1:57" x14ac:dyDescent="0.3">
      <c r="A16" t="s">
        <v>130</v>
      </c>
      <c r="B16" t="s">
        <v>131</v>
      </c>
      <c r="C16">
        <v>54</v>
      </c>
      <c r="D16">
        <v>33</v>
      </c>
      <c r="G16" t="s">
        <v>122</v>
      </c>
      <c r="H16" t="s">
        <v>104</v>
      </c>
      <c r="K16" t="s">
        <v>60</v>
      </c>
      <c r="L16">
        <v>2</v>
      </c>
      <c r="M16">
        <v>98409</v>
      </c>
      <c r="N16">
        <v>47</v>
      </c>
      <c r="O16" t="s">
        <v>61</v>
      </c>
      <c r="P16" t="s">
        <v>89</v>
      </c>
      <c r="Q16">
        <v>906</v>
      </c>
      <c r="R16" t="s">
        <v>100</v>
      </c>
      <c r="S16">
        <v>2</v>
      </c>
      <c r="T16">
        <v>1</v>
      </c>
      <c r="U16">
        <v>0</v>
      </c>
      <c r="V16">
        <v>3750</v>
      </c>
      <c r="AA16" s="11">
        <v>43416</v>
      </c>
      <c r="AB16">
        <v>120</v>
      </c>
      <c r="AC16">
        <v>40</v>
      </c>
      <c r="AD16" s="11">
        <v>43494</v>
      </c>
      <c r="AE16">
        <v>78</v>
      </c>
      <c r="AF16" s="11">
        <v>43528</v>
      </c>
      <c r="AG16">
        <v>34</v>
      </c>
      <c r="AH16">
        <v>112</v>
      </c>
      <c r="AI16" t="s">
        <v>64</v>
      </c>
      <c r="AJ16" t="s">
        <v>64</v>
      </c>
      <c r="AK16" t="s">
        <v>64</v>
      </c>
      <c r="AL16" t="s">
        <v>64</v>
      </c>
      <c r="AM16" t="s">
        <v>65</v>
      </c>
      <c r="AN16" t="s">
        <v>66</v>
      </c>
      <c r="AO16">
        <v>3</v>
      </c>
      <c r="AP16" t="s">
        <v>77</v>
      </c>
      <c r="AQ16">
        <v>150000</v>
      </c>
      <c r="AR16">
        <v>40000</v>
      </c>
      <c r="AT16">
        <v>32000</v>
      </c>
      <c r="AU16">
        <v>230000</v>
      </c>
      <c r="AV16">
        <v>244300</v>
      </c>
      <c r="AW16">
        <v>0.06</v>
      </c>
      <c r="AX16">
        <v>0</v>
      </c>
      <c r="AY16">
        <v>0</v>
      </c>
      <c r="AZ16">
        <v>12400</v>
      </c>
      <c r="BA16">
        <v>35427</v>
      </c>
      <c r="BB16">
        <v>23027</v>
      </c>
      <c r="BC16" t="s">
        <v>132</v>
      </c>
      <c r="BD16">
        <v>0.6937039841261553</v>
      </c>
      <c r="BE16">
        <v>0.48518343197583563</v>
      </c>
    </row>
    <row r="17" spans="1:57" x14ac:dyDescent="0.3">
      <c r="A17" t="s">
        <v>133</v>
      </c>
      <c r="B17" t="s">
        <v>134</v>
      </c>
      <c r="C17">
        <v>85</v>
      </c>
      <c r="D17">
        <v>16</v>
      </c>
      <c r="G17" t="s">
        <v>122</v>
      </c>
      <c r="H17" t="s">
        <v>104</v>
      </c>
      <c r="K17" t="s">
        <v>60</v>
      </c>
      <c r="L17">
        <v>2</v>
      </c>
      <c r="M17">
        <v>98499</v>
      </c>
      <c r="N17">
        <v>36</v>
      </c>
      <c r="O17" t="s">
        <v>135</v>
      </c>
      <c r="P17" t="s">
        <v>95</v>
      </c>
      <c r="Q17">
        <v>1848</v>
      </c>
      <c r="R17" t="s">
        <v>63</v>
      </c>
      <c r="S17">
        <v>4</v>
      </c>
      <c r="T17">
        <v>2</v>
      </c>
      <c r="U17">
        <v>0</v>
      </c>
      <c r="V17">
        <v>9000</v>
      </c>
      <c r="AA17" s="11">
        <v>43465</v>
      </c>
      <c r="AD17" s="11"/>
      <c r="AF17" s="11"/>
      <c r="AM17" t="s">
        <v>136</v>
      </c>
      <c r="AN17" t="s">
        <v>137</v>
      </c>
      <c r="AO17">
        <v>2</v>
      </c>
      <c r="AP17" t="s">
        <v>77</v>
      </c>
      <c r="AQ17">
        <v>225000</v>
      </c>
      <c r="AR17">
        <v>45000</v>
      </c>
      <c r="AU17">
        <v>330000</v>
      </c>
      <c r="AZ17">
        <v>20400</v>
      </c>
      <c r="BC17" t="s">
        <v>138</v>
      </c>
    </row>
    <row r="18" spans="1:57" x14ac:dyDescent="0.3">
      <c r="A18" t="s">
        <v>139</v>
      </c>
      <c r="B18" t="s">
        <v>140</v>
      </c>
      <c r="C18">
        <v>10</v>
      </c>
      <c r="D18">
        <v>13</v>
      </c>
      <c r="E18">
        <v>2</v>
      </c>
      <c r="G18" t="s">
        <v>122</v>
      </c>
      <c r="K18" t="s">
        <v>60</v>
      </c>
      <c r="L18">
        <v>2</v>
      </c>
      <c r="M18">
        <v>98373</v>
      </c>
      <c r="N18">
        <v>85</v>
      </c>
      <c r="O18" t="s">
        <v>61</v>
      </c>
      <c r="P18" t="s">
        <v>62</v>
      </c>
      <c r="Q18">
        <v>1158</v>
      </c>
      <c r="R18" t="s">
        <v>100</v>
      </c>
      <c r="S18">
        <v>3</v>
      </c>
      <c r="T18">
        <v>1</v>
      </c>
      <c r="U18">
        <v>0</v>
      </c>
      <c r="V18">
        <v>10584</v>
      </c>
      <c r="W18" t="s">
        <v>141</v>
      </c>
      <c r="AA18" s="11"/>
      <c r="AB18">
        <v>120</v>
      </c>
      <c r="AD18" s="11"/>
      <c r="AF18" s="11"/>
      <c r="AM18" t="s">
        <v>136</v>
      </c>
      <c r="AN18" t="s">
        <v>142</v>
      </c>
      <c r="AZ18">
        <v>0</v>
      </c>
      <c r="BC18" t="s">
        <v>143</v>
      </c>
    </row>
    <row r="19" spans="1:57" x14ac:dyDescent="0.3">
      <c r="A19" t="s">
        <v>144</v>
      </c>
      <c r="B19" t="s">
        <v>145</v>
      </c>
      <c r="C19">
        <v>17</v>
      </c>
      <c r="D19">
        <v>19</v>
      </c>
      <c r="G19" t="s">
        <v>122</v>
      </c>
      <c r="H19" t="s">
        <v>104</v>
      </c>
      <c r="K19" t="s">
        <v>60</v>
      </c>
      <c r="L19">
        <v>3</v>
      </c>
      <c r="M19">
        <v>98405</v>
      </c>
      <c r="N19">
        <v>26</v>
      </c>
      <c r="O19" t="s">
        <v>61</v>
      </c>
      <c r="P19" t="s">
        <v>76</v>
      </c>
      <c r="Q19">
        <v>1828</v>
      </c>
      <c r="R19" t="s">
        <v>63</v>
      </c>
      <c r="S19">
        <v>4</v>
      </c>
      <c r="T19">
        <v>1.75</v>
      </c>
      <c r="U19">
        <v>1</v>
      </c>
      <c r="V19">
        <v>6850</v>
      </c>
      <c r="AA19" s="11">
        <v>43537</v>
      </c>
      <c r="AB19">
        <v>105</v>
      </c>
      <c r="AC19">
        <v>35</v>
      </c>
      <c r="AD19" s="11">
        <v>43649</v>
      </c>
      <c r="AE19">
        <v>112</v>
      </c>
      <c r="AF19" s="11">
        <v>43668</v>
      </c>
      <c r="AG19">
        <v>19</v>
      </c>
      <c r="AH19">
        <v>131</v>
      </c>
      <c r="AI19" t="s">
        <v>64</v>
      </c>
      <c r="AJ19" t="s">
        <v>64</v>
      </c>
      <c r="AK19" t="s">
        <v>64</v>
      </c>
      <c r="AL19" t="s">
        <v>64</v>
      </c>
      <c r="AM19" t="s">
        <v>65</v>
      </c>
      <c r="AN19" t="s">
        <v>66</v>
      </c>
      <c r="AO19">
        <v>2</v>
      </c>
      <c r="AP19" t="s">
        <v>146</v>
      </c>
      <c r="AQ19">
        <v>200000</v>
      </c>
      <c r="AR19">
        <v>50000</v>
      </c>
      <c r="AT19">
        <v>47000</v>
      </c>
      <c r="AU19">
        <v>350000</v>
      </c>
      <c r="AV19">
        <v>325000</v>
      </c>
      <c r="AW19">
        <v>1.4999999999999999E-2</v>
      </c>
      <c r="AX19">
        <v>0</v>
      </c>
      <c r="AY19">
        <v>5000</v>
      </c>
      <c r="AZ19">
        <v>58000</v>
      </c>
      <c r="BA19">
        <v>51875</v>
      </c>
      <c r="BB19">
        <v>-6125</v>
      </c>
      <c r="BC19" t="s">
        <v>147</v>
      </c>
      <c r="BD19">
        <v>0.7082459166351891</v>
      </c>
      <c r="BE19">
        <v>0.49535420349184711</v>
      </c>
    </row>
    <row r="20" spans="1:57" x14ac:dyDescent="0.3">
      <c r="A20" t="s">
        <v>148</v>
      </c>
      <c r="B20" t="s">
        <v>149</v>
      </c>
      <c r="C20">
        <v>38</v>
      </c>
      <c r="D20">
        <v>15</v>
      </c>
      <c r="G20" t="s">
        <v>122</v>
      </c>
      <c r="H20" t="s">
        <v>104</v>
      </c>
      <c r="K20" t="s">
        <v>60</v>
      </c>
      <c r="L20">
        <v>3</v>
      </c>
      <c r="M20">
        <v>98404</v>
      </c>
      <c r="N20">
        <v>58</v>
      </c>
      <c r="O20" t="s">
        <v>61</v>
      </c>
      <c r="P20" t="s">
        <v>71</v>
      </c>
      <c r="Q20">
        <v>1256</v>
      </c>
      <c r="R20" t="s">
        <v>90</v>
      </c>
      <c r="S20">
        <v>2</v>
      </c>
      <c r="T20">
        <v>2</v>
      </c>
      <c r="U20">
        <v>1</v>
      </c>
      <c r="V20">
        <v>5000</v>
      </c>
      <c r="AA20" s="11">
        <v>43544</v>
      </c>
      <c r="AB20">
        <v>95</v>
      </c>
      <c r="AC20">
        <v>35</v>
      </c>
      <c r="AD20" s="11">
        <v>43753</v>
      </c>
      <c r="AE20">
        <v>209</v>
      </c>
      <c r="AF20" s="11">
        <v>43787</v>
      </c>
      <c r="AG20">
        <v>34</v>
      </c>
      <c r="AH20">
        <v>243</v>
      </c>
      <c r="AI20" t="s">
        <v>64</v>
      </c>
      <c r="AJ20" t="s">
        <v>64</v>
      </c>
      <c r="AK20" t="s">
        <v>64</v>
      </c>
      <c r="AL20" t="s">
        <v>64</v>
      </c>
      <c r="AM20" t="s">
        <v>65</v>
      </c>
      <c r="AN20" t="s">
        <v>66</v>
      </c>
      <c r="AO20">
        <v>3</v>
      </c>
      <c r="AP20" t="s">
        <v>77</v>
      </c>
      <c r="AQ20">
        <v>165000</v>
      </c>
      <c r="AR20">
        <v>50000</v>
      </c>
      <c r="AT20">
        <v>35000</v>
      </c>
      <c r="AU20">
        <v>265000</v>
      </c>
      <c r="AV20">
        <v>218000</v>
      </c>
      <c r="AZ20">
        <v>18200</v>
      </c>
      <c r="BA20">
        <v>7100</v>
      </c>
      <c r="BB20">
        <v>-11100</v>
      </c>
      <c r="BC20" t="s">
        <v>150</v>
      </c>
      <c r="BD20">
        <v>0.11609805870964367</v>
      </c>
      <c r="BE20">
        <v>8.1200131265547329E-2</v>
      </c>
    </row>
    <row r="21" spans="1:57" x14ac:dyDescent="0.3">
      <c r="A21" t="s">
        <v>151</v>
      </c>
      <c r="B21" t="s">
        <v>152</v>
      </c>
      <c r="C21">
        <v>80</v>
      </c>
      <c r="D21">
        <v>40</v>
      </c>
      <c r="G21" t="s">
        <v>122</v>
      </c>
      <c r="H21" t="s">
        <v>153</v>
      </c>
      <c r="K21" t="s">
        <v>60</v>
      </c>
      <c r="L21">
        <v>3</v>
      </c>
      <c r="M21">
        <v>98408</v>
      </c>
      <c r="N21">
        <v>62</v>
      </c>
      <c r="O21" t="s">
        <v>61</v>
      </c>
      <c r="P21" t="s">
        <v>89</v>
      </c>
      <c r="Q21">
        <v>1200</v>
      </c>
      <c r="R21" t="s">
        <v>100</v>
      </c>
      <c r="S21">
        <v>2</v>
      </c>
      <c r="T21">
        <v>1</v>
      </c>
      <c r="U21">
        <v>0</v>
      </c>
      <c r="V21">
        <v>7000</v>
      </c>
      <c r="AA21" s="11">
        <v>43567</v>
      </c>
      <c r="AB21">
        <v>95</v>
      </c>
      <c r="AC21">
        <v>35</v>
      </c>
      <c r="AD21" s="11">
        <v>43753</v>
      </c>
      <c r="AE21">
        <v>186</v>
      </c>
      <c r="AF21" s="11"/>
      <c r="AI21" t="s">
        <v>64</v>
      </c>
      <c r="AJ21" t="s">
        <v>64</v>
      </c>
      <c r="AK21" t="s">
        <v>64</v>
      </c>
      <c r="AL21" t="s">
        <v>64</v>
      </c>
      <c r="AM21" t="s">
        <v>65</v>
      </c>
      <c r="AN21" t="s">
        <v>154</v>
      </c>
      <c r="AO21">
        <v>2</v>
      </c>
      <c r="AP21" t="s">
        <v>146</v>
      </c>
      <c r="AQ21">
        <v>162500</v>
      </c>
      <c r="AR21">
        <v>56000</v>
      </c>
      <c r="AT21">
        <v>38000</v>
      </c>
      <c r="AU21">
        <v>260000</v>
      </c>
      <c r="AZ21">
        <v>10300</v>
      </c>
      <c r="BC21" t="s">
        <v>155</v>
      </c>
    </row>
    <row r="22" spans="1:57" x14ac:dyDescent="0.3">
      <c r="A22" t="s">
        <v>156</v>
      </c>
      <c r="B22" t="s">
        <v>157</v>
      </c>
      <c r="C22">
        <v>37</v>
      </c>
      <c r="D22">
        <v>27</v>
      </c>
      <c r="G22" t="s">
        <v>122</v>
      </c>
      <c r="H22" t="s">
        <v>158</v>
      </c>
      <c r="K22" t="s">
        <v>159</v>
      </c>
      <c r="L22">
        <v>3</v>
      </c>
      <c r="M22">
        <v>98404</v>
      </c>
      <c r="N22">
        <v>58</v>
      </c>
      <c r="O22" t="s">
        <v>61</v>
      </c>
      <c r="P22" t="s">
        <v>89</v>
      </c>
      <c r="Q22">
        <v>672</v>
      </c>
      <c r="R22" t="s">
        <v>117</v>
      </c>
      <c r="S22">
        <v>2</v>
      </c>
      <c r="T22">
        <v>1</v>
      </c>
      <c r="U22">
        <v>0</v>
      </c>
      <c r="V22">
        <v>4000</v>
      </c>
      <c r="AA22" s="11">
        <v>43651</v>
      </c>
      <c r="AB22">
        <v>90</v>
      </c>
      <c r="AC22">
        <v>30</v>
      </c>
      <c r="AD22" s="11">
        <v>43753</v>
      </c>
      <c r="AE22">
        <v>102</v>
      </c>
      <c r="AF22" s="11">
        <v>43776</v>
      </c>
      <c r="AG22">
        <v>23</v>
      </c>
      <c r="AH22">
        <v>125</v>
      </c>
      <c r="AI22" t="s">
        <v>64</v>
      </c>
      <c r="AJ22" t="s">
        <v>64</v>
      </c>
      <c r="AK22" t="s">
        <v>64</v>
      </c>
      <c r="AL22" t="s">
        <v>64</v>
      </c>
      <c r="AM22" t="s">
        <v>65</v>
      </c>
      <c r="AN22" t="s">
        <v>66</v>
      </c>
      <c r="AO22">
        <v>3</v>
      </c>
      <c r="AP22" t="s">
        <v>77</v>
      </c>
      <c r="AQ22">
        <v>133500</v>
      </c>
      <c r="AR22">
        <v>45000</v>
      </c>
      <c r="AT22">
        <v>0</v>
      </c>
      <c r="AU22">
        <v>240000</v>
      </c>
      <c r="AV22">
        <v>160000</v>
      </c>
      <c r="AW22">
        <v>0.03</v>
      </c>
      <c r="AX22">
        <v>0</v>
      </c>
      <c r="AY22">
        <v>0</v>
      </c>
      <c r="AZ22">
        <v>32700</v>
      </c>
      <c r="BA22">
        <v>13700</v>
      </c>
      <c r="BB22">
        <v>-19000</v>
      </c>
      <c r="BC22" t="s">
        <v>160</v>
      </c>
      <c r="BD22">
        <v>0.78626428810560045</v>
      </c>
      <c r="BE22">
        <v>0.5499210246336671</v>
      </c>
    </row>
    <row r="23" spans="1:57" x14ac:dyDescent="0.3">
      <c r="A23" t="s">
        <v>161</v>
      </c>
      <c r="B23" t="s">
        <v>162</v>
      </c>
      <c r="C23">
        <v>89</v>
      </c>
      <c r="D23">
        <v>6</v>
      </c>
      <c r="G23" t="s">
        <v>122</v>
      </c>
      <c r="H23" t="s">
        <v>104</v>
      </c>
      <c r="K23" t="s">
        <v>60</v>
      </c>
      <c r="L23">
        <v>3</v>
      </c>
      <c r="M23">
        <v>98499</v>
      </c>
      <c r="N23">
        <v>41</v>
      </c>
      <c r="O23" t="s">
        <v>135</v>
      </c>
      <c r="P23" t="s">
        <v>111</v>
      </c>
      <c r="Q23">
        <v>1934</v>
      </c>
      <c r="R23" t="s">
        <v>63</v>
      </c>
      <c r="S23">
        <v>4</v>
      </c>
      <c r="T23">
        <v>3</v>
      </c>
      <c r="U23">
        <v>1</v>
      </c>
      <c r="V23">
        <v>9000</v>
      </c>
      <c r="AA23" s="11"/>
      <c r="AD23" s="11"/>
      <c r="AF23" s="11"/>
      <c r="AM23" t="s">
        <v>136</v>
      </c>
      <c r="AN23" t="s">
        <v>142</v>
      </c>
      <c r="AO23">
        <v>3</v>
      </c>
      <c r="AZ23">
        <v>0</v>
      </c>
      <c r="BC23" t="s">
        <v>163</v>
      </c>
    </row>
    <row r="24" spans="1:57" x14ac:dyDescent="0.3">
      <c r="A24" t="s">
        <v>164</v>
      </c>
      <c r="B24" t="s">
        <v>165</v>
      </c>
      <c r="C24">
        <v>10</v>
      </c>
      <c r="D24">
        <v>30</v>
      </c>
      <c r="G24" t="s">
        <v>122</v>
      </c>
      <c r="K24" t="s">
        <v>60</v>
      </c>
      <c r="L24">
        <v>3</v>
      </c>
      <c r="M24">
        <v>98404</v>
      </c>
      <c r="N24">
        <v>58</v>
      </c>
      <c r="O24" t="s">
        <v>166</v>
      </c>
      <c r="P24" t="s">
        <v>167</v>
      </c>
      <c r="Q24">
        <v>2913</v>
      </c>
      <c r="R24" t="s">
        <v>81</v>
      </c>
      <c r="S24">
        <v>4</v>
      </c>
      <c r="T24">
        <v>1.5</v>
      </c>
      <c r="U24">
        <v>0</v>
      </c>
      <c r="V24">
        <v>18750</v>
      </c>
      <c r="W24" t="s">
        <v>168</v>
      </c>
      <c r="AA24" s="11"/>
      <c r="AB24">
        <v>365</v>
      </c>
      <c r="AD24" s="11"/>
      <c r="AF24" s="11"/>
      <c r="AM24" t="s">
        <v>136</v>
      </c>
      <c r="AN24" t="s">
        <v>142</v>
      </c>
      <c r="AZ24">
        <v>0</v>
      </c>
      <c r="BC24" t="s">
        <v>169</v>
      </c>
    </row>
    <row r="25" spans="1:57" x14ac:dyDescent="0.3">
      <c r="A25" t="s">
        <v>170</v>
      </c>
      <c r="B25" t="s">
        <v>171</v>
      </c>
      <c r="C25">
        <v>19</v>
      </c>
      <c r="D25">
        <v>47</v>
      </c>
      <c r="G25" t="s">
        <v>122</v>
      </c>
      <c r="K25" t="s">
        <v>60</v>
      </c>
      <c r="L25">
        <v>4</v>
      </c>
      <c r="M25">
        <v>98405</v>
      </c>
      <c r="N25">
        <v>30</v>
      </c>
      <c r="O25" t="s">
        <v>61</v>
      </c>
      <c r="P25" t="s">
        <v>71</v>
      </c>
      <c r="Q25">
        <v>1296</v>
      </c>
      <c r="R25" t="s">
        <v>90</v>
      </c>
      <c r="U25">
        <v>0</v>
      </c>
      <c r="V25">
        <v>6000</v>
      </c>
      <c r="AA25" s="11"/>
      <c r="AB25">
        <v>100</v>
      </c>
      <c r="AD25" s="11"/>
      <c r="AF25" s="11"/>
      <c r="AM25" t="s">
        <v>136</v>
      </c>
      <c r="AN25" t="s">
        <v>142</v>
      </c>
      <c r="AO25">
        <v>3</v>
      </c>
      <c r="AQ25">
        <v>180000</v>
      </c>
      <c r="AR25">
        <v>45000</v>
      </c>
      <c r="AU25">
        <v>295000</v>
      </c>
      <c r="AZ25">
        <v>34600</v>
      </c>
      <c r="BC25" t="s">
        <v>172</v>
      </c>
    </row>
    <row r="26" spans="1:57" x14ac:dyDescent="0.3">
      <c r="A26" t="s">
        <v>173</v>
      </c>
      <c r="B26" t="s">
        <v>174</v>
      </c>
      <c r="C26">
        <v>87</v>
      </c>
      <c r="D26">
        <v>17</v>
      </c>
      <c r="G26" t="s">
        <v>122</v>
      </c>
      <c r="H26" t="s">
        <v>104</v>
      </c>
      <c r="K26" t="s">
        <v>60</v>
      </c>
      <c r="L26">
        <v>4</v>
      </c>
      <c r="M26">
        <v>98467</v>
      </c>
      <c r="N26">
        <v>32</v>
      </c>
      <c r="O26" t="s">
        <v>61</v>
      </c>
      <c r="P26" t="s">
        <v>89</v>
      </c>
      <c r="Q26">
        <v>2482</v>
      </c>
      <c r="R26" t="s">
        <v>96</v>
      </c>
      <c r="S26">
        <v>4</v>
      </c>
      <c r="T26">
        <v>3.25</v>
      </c>
      <c r="U26">
        <v>2</v>
      </c>
      <c r="V26">
        <v>9000</v>
      </c>
      <c r="AA26" s="11">
        <v>43616</v>
      </c>
      <c r="AB26">
        <v>120</v>
      </c>
      <c r="AC26">
        <v>40</v>
      </c>
      <c r="AD26" s="11">
        <v>43753</v>
      </c>
      <c r="AE26">
        <v>137</v>
      </c>
      <c r="AF26" s="11"/>
      <c r="AI26" t="s">
        <v>64</v>
      </c>
      <c r="AJ26" t="s">
        <v>64</v>
      </c>
      <c r="AK26" t="s">
        <v>64</v>
      </c>
      <c r="AL26" t="s">
        <v>64</v>
      </c>
      <c r="AM26" t="s">
        <v>65</v>
      </c>
      <c r="AN26" t="s">
        <v>154</v>
      </c>
      <c r="AO26">
        <v>3</v>
      </c>
      <c r="AP26" t="s">
        <v>77</v>
      </c>
      <c r="AQ26">
        <v>275000</v>
      </c>
      <c r="AR26">
        <v>120000</v>
      </c>
      <c r="AU26">
        <v>637000</v>
      </c>
      <c r="AZ26">
        <v>165560</v>
      </c>
      <c r="BC26" t="s">
        <v>175</v>
      </c>
    </row>
    <row r="27" spans="1:57" x14ac:dyDescent="0.3">
      <c r="A27" t="s">
        <v>176</v>
      </c>
      <c r="B27" t="s">
        <v>177</v>
      </c>
      <c r="C27">
        <v>58</v>
      </c>
      <c r="D27">
        <v>20</v>
      </c>
      <c r="G27" t="s">
        <v>178</v>
      </c>
      <c r="H27" t="s">
        <v>179</v>
      </c>
      <c r="K27" t="s">
        <v>60</v>
      </c>
      <c r="L27">
        <v>4</v>
      </c>
      <c r="M27">
        <v>98499</v>
      </c>
      <c r="N27">
        <v>40</v>
      </c>
      <c r="O27" t="s">
        <v>61</v>
      </c>
      <c r="P27" t="s">
        <v>95</v>
      </c>
      <c r="Q27">
        <v>1800</v>
      </c>
      <c r="R27" t="s">
        <v>63</v>
      </c>
      <c r="S27">
        <v>4</v>
      </c>
      <c r="T27">
        <v>1</v>
      </c>
      <c r="U27">
        <v>1</v>
      </c>
      <c r="V27">
        <v>8450</v>
      </c>
      <c r="AA27" s="11">
        <v>43696</v>
      </c>
      <c r="AB27">
        <v>100</v>
      </c>
      <c r="AC27">
        <v>35</v>
      </c>
      <c r="AD27" s="11">
        <v>43704</v>
      </c>
      <c r="AE27">
        <v>8</v>
      </c>
      <c r="AF27" s="11"/>
      <c r="AI27" t="s">
        <v>64</v>
      </c>
      <c r="AJ27" t="s">
        <v>64</v>
      </c>
      <c r="AK27" t="s">
        <v>64</v>
      </c>
      <c r="AL27" t="s">
        <v>64</v>
      </c>
      <c r="AM27" t="s">
        <v>65</v>
      </c>
      <c r="AN27" t="s">
        <v>154</v>
      </c>
      <c r="AO27">
        <v>2</v>
      </c>
      <c r="AP27" t="s">
        <v>180</v>
      </c>
      <c r="AQ27">
        <v>215000</v>
      </c>
      <c r="AR27">
        <v>47720</v>
      </c>
      <c r="AS27">
        <v>0</v>
      </c>
      <c r="AT27">
        <v>0</v>
      </c>
      <c r="AU27">
        <v>324000</v>
      </c>
      <c r="AV27">
        <v>257500</v>
      </c>
      <c r="AW27">
        <v>0.05</v>
      </c>
      <c r="AZ27">
        <v>22400</v>
      </c>
      <c r="BA27">
        <v>16750</v>
      </c>
      <c r="BB27">
        <v>-5650</v>
      </c>
      <c r="BC27" t="s">
        <v>181</v>
      </c>
    </row>
    <row r="28" spans="1:57" x14ac:dyDescent="0.3">
      <c r="A28" t="s">
        <v>182</v>
      </c>
      <c r="B28" t="s">
        <v>183</v>
      </c>
      <c r="C28">
        <v>16</v>
      </c>
      <c r="D28">
        <v>47</v>
      </c>
      <c r="G28" t="s">
        <v>184</v>
      </c>
      <c r="H28" t="s">
        <v>185</v>
      </c>
      <c r="K28" t="s">
        <v>60</v>
      </c>
      <c r="L28">
        <v>4</v>
      </c>
      <c r="M28">
        <v>98404</v>
      </c>
      <c r="N28">
        <v>56</v>
      </c>
      <c r="O28" t="s">
        <v>61</v>
      </c>
      <c r="P28" t="s">
        <v>186</v>
      </c>
      <c r="Q28">
        <v>1705</v>
      </c>
      <c r="R28" t="s">
        <v>63</v>
      </c>
      <c r="S28">
        <v>2</v>
      </c>
      <c r="T28">
        <v>1</v>
      </c>
      <c r="U28">
        <v>0</v>
      </c>
      <c r="V28">
        <v>6970</v>
      </c>
      <c r="W28" t="s">
        <v>187</v>
      </c>
      <c r="Y28" t="s">
        <v>188</v>
      </c>
      <c r="Z28" t="s">
        <v>189</v>
      </c>
      <c r="AA28" s="11"/>
      <c r="AD28" s="11"/>
      <c r="AF28" s="11"/>
      <c r="AM28" t="s">
        <v>136</v>
      </c>
      <c r="AN28" t="s">
        <v>142</v>
      </c>
      <c r="AO28">
        <v>3</v>
      </c>
      <c r="AP28" t="s">
        <v>77</v>
      </c>
      <c r="AQ28">
        <v>215000</v>
      </c>
      <c r="AR28">
        <v>84915</v>
      </c>
      <c r="AU28">
        <v>352000</v>
      </c>
      <c r="AZ28">
        <v>9845</v>
      </c>
      <c r="BC28" t="s">
        <v>190</v>
      </c>
    </row>
    <row r="29" spans="1:57" x14ac:dyDescent="0.3">
      <c r="A29" t="s">
        <v>191</v>
      </c>
      <c r="B29" t="s">
        <v>192</v>
      </c>
      <c r="C29">
        <v>15</v>
      </c>
      <c r="D29">
        <v>0</v>
      </c>
      <c r="E29">
        <v>8</v>
      </c>
      <c r="G29" t="s">
        <v>193</v>
      </c>
      <c r="H29" t="s">
        <v>185</v>
      </c>
      <c r="K29" t="s">
        <v>60</v>
      </c>
      <c r="L29">
        <v>4</v>
      </c>
      <c r="M29">
        <v>98445</v>
      </c>
      <c r="N29">
        <v>68</v>
      </c>
      <c r="O29" t="s">
        <v>61</v>
      </c>
      <c r="P29" t="s">
        <v>111</v>
      </c>
      <c r="Q29">
        <v>1617</v>
      </c>
      <c r="R29" t="s">
        <v>63</v>
      </c>
      <c r="S29">
        <v>5</v>
      </c>
      <c r="T29">
        <v>1.75</v>
      </c>
      <c r="U29">
        <v>0</v>
      </c>
      <c r="V29">
        <v>7890</v>
      </c>
      <c r="W29" t="s">
        <v>194</v>
      </c>
      <c r="Y29" t="s">
        <v>189</v>
      </c>
      <c r="Z29" t="s">
        <v>195</v>
      </c>
      <c r="AA29" s="11"/>
      <c r="AD29" s="11"/>
      <c r="AF29" s="11"/>
      <c r="AM29" t="s">
        <v>136</v>
      </c>
      <c r="AN29" t="s">
        <v>142</v>
      </c>
      <c r="AO29">
        <v>2</v>
      </c>
      <c r="AP29" t="s">
        <v>77</v>
      </c>
      <c r="AQ29">
        <v>181000</v>
      </c>
      <c r="AR29">
        <v>55000</v>
      </c>
      <c r="AU29">
        <v>329950</v>
      </c>
      <c r="AZ29">
        <v>54356</v>
      </c>
      <c r="BC29" t="s">
        <v>196</v>
      </c>
    </row>
    <row r="30" spans="1:57" x14ac:dyDescent="0.3">
      <c r="A30" t="s">
        <v>197</v>
      </c>
      <c r="B30" t="s">
        <v>198</v>
      </c>
      <c r="C30">
        <v>82</v>
      </c>
      <c r="D30">
        <v>4</v>
      </c>
      <c r="G30" t="s">
        <v>178</v>
      </c>
      <c r="H30" t="s">
        <v>185</v>
      </c>
      <c r="K30" t="s">
        <v>159</v>
      </c>
      <c r="L30">
        <v>4</v>
      </c>
      <c r="M30">
        <v>98404</v>
      </c>
      <c r="N30">
        <v>55</v>
      </c>
      <c r="O30" t="s">
        <v>61</v>
      </c>
      <c r="P30" t="s">
        <v>199</v>
      </c>
      <c r="Q30">
        <v>1574</v>
      </c>
      <c r="R30" t="s">
        <v>63</v>
      </c>
      <c r="S30">
        <v>3</v>
      </c>
      <c r="T30">
        <v>2</v>
      </c>
      <c r="U30">
        <v>0</v>
      </c>
      <c r="V30">
        <v>6500</v>
      </c>
      <c r="W30" t="s">
        <v>200</v>
      </c>
      <c r="AA30" s="11">
        <v>43709</v>
      </c>
      <c r="AB30">
        <v>105</v>
      </c>
      <c r="AC30">
        <v>35</v>
      </c>
      <c r="AD30" s="11">
        <v>43753</v>
      </c>
      <c r="AE30">
        <v>44</v>
      </c>
      <c r="AF30" s="11"/>
      <c r="AM30" t="s">
        <v>136</v>
      </c>
      <c r="AN30" t="s">
        <v>154</v>
      </c>
      <c r="AO30">
        <v>3</v>
      </c>
      <c r="AP30" t="s">
        <v>77</v>
      </c>
      <c r="AQ30">
        <v>187000</v>
      </c>
      <c r="AR30">
        <v>43725</v>
      </c>
      <c r="AU30">
        <v>330540</v>
      </c>
      <c r="AZ30">
        <v>60150.2</v>
      </c>
      <c r="BC30" t="s">
        <v>201</v>
      </c>
    </row>
    <row r="31" spans="1:57" x14ac:dyDescent="0.3">
      <c r="A31" t="s">
        <v>202</v>
      </c>
      <c r="B31" t="s">
        <v>203</v>
      </c>
      <c r="C31">
        <v>11</v>
      </c>
      <c r="D31">
        <v>30</v>
      </c>
      <c r="E31">
        <v>7</v>
      </c>
      <c r="G31" t="s">
        <v>204</v>
      </c>
      <c r="H31" t="s">
        <v>205</v>
      </c>
      <c r="K31" t="s">
        <v>206</v>
      </c>
      <c r="L31">
        <v>4</v>
      </c>
      <c r="M31">
        <v>98444</v>
      </c>
      <c r="N31">
        <v>63</v>
      </c>
      <c r="O31" t="s">
        <v>61</v>
      </c>
      <c r="P31" t="s">
        <v>199</v>
      </c>
      <c r="Q31">
        <v>1720</v>
      </c>
      <c r="R31" t="s">
        <v>63</v>
      </c>
      <c r="S31">
        <v>3</v>
      </c>
      <c r="T31">
        <v>2.5</v>
      </c>
      <c r="U31">
        <v>2</v>
      </c>
      <c r="V31">
        <v>4792</v>
      </c>
      <c r="W31" t="s">
        <v>207</v>
      </c>
      <c r="Y31" t="s">
        <v>208</v>
      </c>
      <c r="AA31" s="11">
        <v>43647</v>
      </c>
      <c r="AB31">
        <v>95</v>
      </c>
      <c r="AC31">
        <v>35</v>
      </c>
      <c r="AD31" s="11">
        <v>43752</v>
      </c>
      <c r="AE31">
        <v>105</v>
      </c>
      <c r="AF31" s="11">
        <v>43765</v>
      </c>
      <c r="AG31">
        <v>13</v>
      </c>
      <c r="AH31">
        <v>118</v>
      </c>
      <c r="AI31" t="s">
        <v>64</v>
      </c>
      <c r="AJ31" t="s">
        <v>64</v>
      </c>
      <c r="AK31" t="s">
        <v>64</v>
      </c>
      <c r="AL31" t="s">
        <v>64</v>
      </c>
      <c r="AM31" t="s">
        <v>65</v>
      </c>
      <c r="AN31" t="s">
        <v>66</v>
      </c>
      <c r="AO31">
        <v>1</v>
      </c>
      <c r="AP31" t="s">
        <v>77</v>
      </c>
      <c r="AQ31">
        <v>225000</v>
      </c>
      <c r="AR31">
        <v>15000</v>
      </c>
      <c r="AT31">
        <v>17000</v>
      </c>
      <c r="AU31">
        <v>325100</v>
      </c>
      <c r="AZ31">
        <v>46088</v>
      </c>
      <c r="BC31" t="s">
        <v>209</v>
      </c>
    </row>
    <row r="32" spans="1:57" x14ac:dyDescent="0.3">
      <c r="A32" t="s">
        <v>210</v>
      </c>
      <c r="B32" t="s">
        <v>211</v>
      </c>
      <c r="C32">
        <v>60</v>
      </c>
      <c r="D32">
        <v>6</v>
      </c>
      <c r="G32" t="s">
        <v>212</v>
      </c>
      <c r="K32" t="s">
        <v>60</v>
      </c>
      <c r="L32">
        <v>4</v>
      </c>
      <c r="M32">
        <v>98404</v>
      </c>
      <c r="N32">
        <v>55</v>
      </c>
      <c r="O32" t="s">
        <v>61</v>
      </c>
      <c r="P32" t="s">
        <v>111</v>
      </c>
      <c r="Q32">
        <v>800</v>
      </c>
      <c r="R32" t="s">
        <v>117</v>
      </c>
      <c r="S32">
        <v>2</v>
      </c>
      <c r="T32">
        <v>1</v>
      </c>
      <c r="U32">
        <v>0</v>
      </c>
      <c r="V32">
        <v>3250</v>
      </c>
      <c r="W32" t="s">
        <v>213</v>
      </c>
      <c r="AA32" s="11"/>
      <c r="AB32">
        <v>120</v>
      </c>
      <c r="AD32" s="11"/>
      <c r="AF32" s="11"/>
      <c r="AM32" t="s">
        <v>136</v>
      </c>
      <c r="AN32" t="s">
        <v>142</v>
      </c>
      <c r="AO32">
        <v>2</v>
      </c>
      <c r="AZ32">
        <v>0</v>
      </c>
      <c r="BC32" t="s">
        <v>214</v>
      </c>
    </row>
    <row r="33" spans="1:55" x14ac:dyDescent="0.3">
      <c r="A33" t="s">
        <v>215</v>
      </c>
      <c r="B33" t="s">
        <v>216</v>
      </c>
      <c r="C33">
        <v>90</v>
      </c>
      <c r="D33">
        <v>12</v>
      </c>
      <c r="G33" t="s">
        <v>193</v>
      </c>
      <c r="H33" t="s">
        <v>59</v>
      </c>
      <c r="K33" t="s">
        <v>159</v>
      </c>
      <c r="L33">
        <v>5</v>
      </c>
      <c r="M33">
        <v>98499</v>
      </c>
      <c r="N33">
        <v>38</v>
      </c>
      <c r="O33" t="s">
        <v>61</v>
      </c>
      <c r="P33" t="s">
        <v>71</v>
      </c>
      <c r="Q33">
        <v>2132</v>
      </c>
      <c r="R33" t="s">
        <v>96</v>
      </c>
      <c r="S33">
        <v>5</v>
      </c>
      <c r="T33">
        <v>2</v>
      </c>
      <c r="U33">
        <v>2</v>
      </c>
      <c r="V33">
        <v>9900</v>
      </c>
      <c r="AA33" s="11"/>
      <c r="AB33">
        <v>120</v>
      </c>
      <c r="AC33">
        <v>40</v>
      </c>
      <c r="AD33" s="11"/>
      <c r="AF33" s="11"/>
      <c r="AM33" t="s">
        <v>217</v>
      </c>
      <c r="AN33" t="s">
        <v>218</v>
      </c>
      <c r="AO33">
        <v>2</v>
      </c>
      <c r="AP33" t="s">
        <v>77</v>
      </c>
      <c r="AQ33">
        <v>190000</v>
      </c>
      <c r="AR33">
        <v>60000</v>
      </c>
      <c r="AU33">
        <v>415000</v>
      </c>
      <c r="AZ33">
        <v>115200</v>
      </c>
      <c r="BC33" t="s">
        <v>219</v>
      </c>
    </row>
    <row r="34" spans="1:55" x14ac:dyDescent="0.3">
      <c r="A34" t="s">
        <v>220</v>
      </c>
      <c r="B34" t="s">
        <v>221</v>
      </c>
      <c r="C34">
        <v>31</v>
      </c>
      <c r="D34">
        <v>32</v>
      </c>
      <c r="E34">
        <v>7</v>
      </c>
      <c r="G34" t="s">
        <v>193</v>
      </c>
      <c r="K34" t="s">
        <v>159</v>
      </c>
      <c r="L34">
        <v>5</v>
      </c>
      <c r="M34">
        <v>98003</v>
      </c>
      <c r="N34">
        <v>110</v>
      </c>
      <c r="O34" t="s">
        <v>61</v>
      </c>
      <c r="P34" t="s">
        <v>89</v>
      </c>
      <c r="Q34">
        <v>1440</v>
      </c>
      <c r="R34" t="s">
        <v>90</v>
      </c>
      <c r="S34">
        <v>3</v>
      </c>
      <c r="T34">
        <v>1.5</v>
      </c>
      <c r="U34">
        <v>1</v>
      </c>
      <c r="V34">
        <v>9375</v>
      </c>
      <c r="W34" t="s">
        <v>222</v>
      </c>
      <c r="AA34" s="11"/>
      <c r="AD34" s="11"/>
      <c r="AF34" s="11"/>
      <c r="AM34" t="s">
        <v>217</v>
      </c>
      <c r="AN34" t="s">
        <v>218</v>
      </c>
      <c r="AQ34">
        <v>285000</v>
      </c>
      <c r="AR34">
        <v>49000</v>
      </c>
      <c r="AU34">
        <v>415000</v>
      </c>
      <c r="AZ34">
        <v>31200</v>
      </c>
      <c r="BC34" t="s">
        <v>223</v>
      </c>
    </row>
    <row r="35" spans="1:55" x14ac:dyDescent="0.3">
      <c r="A35" t="s">
        <v>224</v>
      </c>
      <c r="B35" t="s">
        <v>225</v>
      </c>
      <c r="C35">
        <v>10</v>
      </c>
      <c r="D35">
        <v>82</v>
      </c>
      <c r="E35">
        <v>5</v>
      </c>
      <c r="G35" t="s">
        <v>226</v>
      </c>
      <c r="K35" t="s">
        <v>159</v>
      </c>
      <c r="L35">
        <v>5</v>
      </c>
      <c r="M35">
        <v>98372</v>
      </c>
      <c r="N35">
        <v>72</v>
      </c>
      <c r="O35" t="s">
        <v>61</v>
      </c>
      <c r="P35" t="s">
        <v>227</v>
      </c>
      <c r="Q35">
        <v>2047</v>
      </c>
      <c r="R35" t="s">
        <v>96</v>
      </c>
      <c r="S35">
        <v>4</v>
      </c>
      <c r="T35">
        <v>5</v>
      </c>
      <c r="U35">
        <v>2</v>
      </c>
      <c r="V35">
        <v>10890</v>
      </c>
      <c r="W35" t="s">
        <v>228</v>
      </c>
      <c r="Y35" t="s">
        <v>229</v>
      </c>
      <c r="Z35" t="s">
        <v>230</v>
      </c>
      <c r="AA35" s="11">
        <v>43770</v>
      </c>
      <c r="AB35">
        <v>120</v>
      </c>
      <c r="AC35">
        <v>40</v>
      </c>
      <c r="AD35" s="11"/>
      <c r="AF35" s="11"/>
      <c r="AM35" t="s">
        <v>136</v>
      </c>
      <c r="AN35" t="s">
        <v>137</v>
      </c>
      <c r="AO35">
        <v>3</v>
      </c>
      <c r="AP35" t="s">
        <v>77</v>
      </c>
      <c r="AQ35">
        <v>165000</v>
      </c>
      <c r="AR35">
        <v>95000</v>
      </c>
      <c r="AU35">
        <v>395000</v>
      </c>
      <c r="AZ35">
        <v>87600</v>
      </c>
      <c r="BC35" t="s">
        <v>231</v>
      </c>
    </row>
    <row r="36" spans="1:55" x14ac:dyDescent="0.3">
      <c r="A36" t="s">
        <v>232</v>
      </c>
      <c r="B36" t="s">
        <v>233</v>
      </c>
      <c r="C36">
        <v>12</v>
      </c>
      <c r="D36">
        <v>63</v>
      </c>
      <c r="E36">
        <v>9</v>
      </c>
      <c r="G36" t="s">
        <v>234</v>
      </c>
      <c r="H36" t="s">
        <v>59</v>
      </c>
      <c r="K36" t="s">
        <v>159</v>
      </c>
      <c r="L36">
        <v>5</v>
      </c>
      <c r="M36">
        <v>98092</v>
      </c>
      <c r="N36">
        <v>310</v>
      </c>
      <c r="O36" t="s">
        <v>61</v>
      </c>
      <c r="P36" t="s">
        <v>71</v>
      </c>
      <c r="Q36">
        <v>1550</v>
      </c>
      <c r="R36" t="s">
        <v>63</v>
      </c>
      <c r="S36">
        <v>4</v>
      </c>
      <c r="T36">
        <v>2</v>
      </c>
      <c r="U36">
        <v>2</v>
      </c>
      <c r="V36">
        <v>7425</v>
      </c>
      <c r="W36" t="s">
        <v>235</v>
      </c>
      <c r="AA36" s="11">
        <v>43770</v>
      </c>
      <c r="AB36">
        <v>120</v>
      </c>
      <c r="AC36">
        <v>40</v>
      </c>
      <c r="AD36" s="11"/>
      <c r="AF36" s="11"/>
      <c r="AI36" t="s">
        <v>64</v>
      </c>
      <c r="AJ36" t="s">
        <v>64</v>
      </c>
      <c r="AM36" t="s">
        <v>236</v>
      </c>
      <c r="AN36" t="s">
        <v>137</v>
      </c>
      <c r="AO36">
        <v>2</v>
      </c>
      <c r="AP36" t="s">
        <v>77</v>
      </c>
      <c r="AQ36">
        <v>255000</v>
      </c>
      <c r="AR36">
        <v>26690</v>
      </c>
      <c r="AU36">
        <v>385000</v>
      </c>
      <c r="AZ36">
        <v>57110</v>
      </c>
      <c r="BC36" t="s">
        <v>237</v>
      </c>
    </row>
    <row r="37" spans="1:55" x14ac:dyDescent="0.3">
      <c r="AA37" s="11"/>
      <c r="AD37" s="11"/>
      <c r="AF37" s="11"/>
      <c r="AQ37">
        <v>193209.67739999999</v>
      </c>
      <c r="AR37">
        <v>48488.258099999999</v>
      </c>
      <c r="AT37">
        <v>36207.300000000003</v>
      </c>
      <c r="AU37">
        <v>321967.41940000001</v>
      </c>
      <c r="AV37">
        <v>283428.9474</v>
      </c>
      <c r="AZ37">
        <v>1290635.2</v>
      </c>
      <c r="BA37">
        <v>702327</v>
      </c>
      <c r="BB37">
        <v>-588308.19999999995</v>
      </c>
    </row>
    <row r="45" spans="1:55" x14ac:dyDescent="0.3">
      <c r="AM45" t="e">
        <f>INDEX(Table_Gryphon_Property_Portfolio_Matrix[Status],MATCH("Rescinded",Table_Gryphon_Property_Portfolio_Matrix[[Date Under Contract]:[Status]]))</f>
        <v>#N/A</v>
      </c>
    </row>
  </sheetData>
  <phoneticPr fontId="3" type="noConversion"/>
  <conditionalFormatting sqref="B19">
    <cfRule type="colorScale" priority="1">
      <colorScale>
        <cfvo type="num" val="MIN($BD$2:$BD$37)"/>
        <cfvo type="percentile" val="50"/>
        <cfvo type="num" val="MAX($BD$2:$BD$37)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8A15-2207-4B59-BBC4-5E18B01B1A9F}">
  <dimension ref="A1:P23207"/>
  <sheetViews>
    <sheetView zoomScale="97" workbookViewId="0">
      <selection activeCell="O1" sqref="O1"/>
    </sheetView>
  </sheetViews>
  <sheetFormatPr defaultRowHeight="14.4" x14ac:dyDescent="0.3"/>
  <cols>
    <col min="1" max="1" width="12.33203125" bestFit="1" customWidth="1"/>
    <col min="2" max="2" width="22.88671875" bestFit="1" customWidth="1"/>
    <col min="3" max="3" width="13.6640625" bestFit="1" customWidth="1"/>
    <col min="4" max="4" width="2.6640625" customWidth="1"/>
    <col min="5" max="5" width="12.33203125" bestFit="1" customWidth="1"/>
    <col min="6" max="6" width="22.88671875" bestFit="1" customWidth="1"/>
    <col min="7" max="7" width="13.6640625" bestFit="1" customWidth="1"/>
    <col min="8" max="8" width="2.6640625" bestFit="1" customWidth="1"/>
    <col min="9" max="9" width="12.33203125" bestFit="1" customWidth="1"/>
    <col min="10" max="10" width="19.6640625" bestFit="1" customWidth="1"/>
    <col min="11" max="11" width="12.88671875" bestFit="1" customWidth="1"/>
    <col min="12" max="12" width="12.33203125" bestFit="1" customWidth="1"/>
    <col min="13" max="13" width="23" bestFit="1" customWidth="1"/>
    <col min="14" max="14" width="8.44140625" bestFit="1" customWidth="1"/>
    <col min="15" max="15" width="14.44140625" bestFit="1" customWidth="1"/>
    <col min="16" max="16" width="19.6640625" bestFit="1" customWidth="1"/>
    <col min="17" max="24" width="8.44140625" bestFit="1" customWidth="1"/>
    <col min="25" max="27" width="9.44140625" bestFit="1" customWidth="1"/>
    <col min="28" max="36" width="8.44140625" bestFit="1" customWidth="1"/>
    <col min="37" max="39" width="9.44140625" bestFit="1" customWidth="1"/>
    <col min="40" max="48" width="8.44140625" bestFit="1" customWidth="1"/>
    <col min="49" max="51" width="9.44140625" bestFit="1" customWidth="1"/>
    <col min="52" max="60" width="8.44140625" bestFit="1" customWidth="1"/>
    <col min="61" max="63" width="9.44140625" bestFit="1" customWidth="1"/>
    <col min="64" max="72" width="8.44140625" bestFit="1" customWidth="1"/>
    <col min="73" max="75" width="9.44140625" bestFit="1" customWidth="1"/>
    <col min="76" max="84" width="8.44140625" bestFit="1" customWidth="1"/>
    <col min="85" max="87" width="9.44140625" bestFit="1" customWidth="1"/>
    <col min="88" max="96" width="8.44140625" bestFit="1" customWidth="1"/>
    <col min="97" max="99" width="9.44140625" bestFit="1" customWidth="1"/>
    <col min="100" max="108" width="8.44140625" bestFit="1" customWidth="1"/>
    <col min="109" max="111" width="9.44140625" bestFit="1" customWidth="1"/>
    <col min="112" max="120" width="8.44140625" bestFit="1" customWidth="1"/>
    <col min="121" max="123" width="9.44140625" bestFit="1" customWidth="1"/>
    <col min="124" max="132" width="8.44140625" bestFit="1" customWidth="1"/>
    <col min="133" max="135" width="9.44140625" bestFit="1" customWidth="1"/>
    <col min="136" max="144" width="8.44140625" bestFit="1" customWidth="1"/>
    <col min="145" max="147" width="9.44140625" bestFit="1" customWidth="1"/>
    <col min="148" max="156" width="8.44140625" bestFit="1" customWidth="1"/>
    <col min="157" max="159" width="9.44140625" bestFit="1" customWidth="1"/>
    <col min="160" max="168" width="8.44140625" bestFit="1" customWidth="1"/>
    <col min="169" max="171" width="9.44140625" bestFit="1" customWidth="1"/>
    <col min="172" max="176" width="8.44140625" bestFit="1" customWidth="1"/>
    <col min="177" max="177" width="9.44140625" bestFit="1" customWidth="1"/>
    <col min="178" max="181" width="8.44140625" bestFit="1" customWidth="1"/>
    <col min="182" max="183" width="9.44140625" bestFit="1" customWidth="1"/>
    <col min="184" max="184" width="10.44140625" bestFit="1" customWidth="1"/>
    <col min="185" max="185" width="9.44140625" bestFit="1" customWidth="1"/>
    <col min="186" max="186" width="10.6640625" bestFit="1" customWidth="1"/>
  </cols>
  <sheetData>
    <row r="1" spans="1:16" x14ac:dyDescent="0.3">
      <c r="A1" s="13" t="s">
        <v>238</v>
      </c>
      <c r="B1" t="s">
        <v>239</v>
      </c>
      <c r="C1" t="s">
        <v>240</v>
      </c>
      <c r="D1" s="30"/>
      <c r="E1" s="13" t="s">
        <v>238</v>
      </c>
      <c r="F1" t="s">
        <v>239</v>
      </c>
      <c r="G1" t="s">
        <v>240</v>
      </c>
      <c r="I1" s="13" t="s">
        <v>238</v>
      </c>
      <c r="J1" t="s">
        <v>241</v>
      </c>
      <c r="L1" s="13" t="s">
        <v>238</v>
      </c>
      <c r="M1" t="s">
        <v>242</v>
      </c>
      <c r="O1" s="13" t="s">
        <v>238</v>
      </c>
      <c r="P1" t="s">
        <v>241</v>
      </c>
    </row>
    <row r="2" spans="1:16" x14ac:dyDescent="0.3">
      <c r="A2" s="14">
        <v>13</v>
      </c>
      <c r="B2" s="15">
        <v>53592710</v>
      </c>
      <c r="C2" s="15">
        <v>227190011</v>
      </c>
      <c r="D2" s="30"/>
      <c r="E2" s="14">
        <v>13</v>
      </c>
      <c r="F2" s="15">
        <v>53592710</v>
      </c>
      <c r="G2" s="15">
        <v>227190011</v>
      </c>
      <c r="I2" s="14">
        <v>13</v>
      </c>
      <c r="J2" s="15">
        <v>973.8000000000003</v>
      </c>
      <c r="L2" s="14">
        <v>13</v>
      </c>
      <c r="M2" s="15">
        <v>5.8311377245509002</v>
      </c>
      <c r="O2" s="14">
        <v>71</v>
      </c>
      <c r="P2" s="15"/>
    </row>
    <row r="3" spans="1:16" x14ac:dyDescent="0.3">
      <c r="A3" s="35" t="s">
        <v>243</v>
      </c>
      <c r="B3" s="15"/>
      <c r="C3" s="15"/>
      <c r="D3" s="30"/>
      <c r="E3" s="35" t="s">
        <v>243</v>
      </c>
      <c r="F3" s="15">
        <v>2044125</v>
      </c>
      <c r="G3" s="15">
        <v>12349158</v>
      </c>
      <c r="I3" s="35" t="s">
        <v>244</v>
      </c>
      <c r="J3" s="15"/>
      <c r="L3" s="35" t="s">
        <v>244</v>
      </c>
      <c r="M3" s="15">
        <v>4.1083333333333334</v>
      </c>
      <c r="O3" s="40">
        <v>38718</v>
      </c>
      <c r="P3" s="15">
        <v>2.8</v>
      </c>
    </row>
    <row r="4" spans="1:16" x14ac:dyDescent="0.3">
      <c r="A4" s="38" t="s">
        <v>245</v>
      </c>
      <c r="B4" s="15"/>
      <c r="C4" s="15"/>
      <c r="D4" s="30"/>
      <c r="E4" s="36" t="s">
        <v>246</v>
      </c>
      <c r="F4" s="15">
        <v>319000</v>
      </c>
      <c r="G4" s="15">
        <v>1204900</v>
      </c>
      <c r="I4" s="38" t="s">
        <v>245</v>
      </c>
      <c r="J4" s="15">
        <v>3.8</v>
      </c>
      <c r="L4" s="36" t="s">
        <v>246</v>
      </c>
      <c r="M4" s="15">
        <v>3.3333333333333335</v>
      </c>
      <c r="O4" s="40">
        <v>38749</v>
      </c>
      <c r="P4" s="15">
        <v>3.5</v>
      </c>
    </row>
    <row r="5" spans="1:16" x14ac:dyDescent="0.3">
      <c r="A5" s="38" t="s">
        <v>247</v>
      </c>
      <c r="B5" s="15">
        <v>143000</v>
      </c>
      <c r="C5" s="15">
        <v>1028900</v>
      </c>
      <c r="D5" s="30"/>
      <c r="E5" s="36" t="s">
        <v>248</v>
      </c>
      <c r="F5" s="15">
        <v>549450</v>
      </c>
      <c r="G5" s="15">
        <v>2979821</v>
      </c>
      <c r="I5" s="38" t="s">
        <v>247</v>
      </c>
      <c r="J5" s="15">
        <v>3.4</v>
      </c>
      <c r="L5" s="36" t="s">
        <v>248</v>
      </c>
      <c r="M5" s="15">
        <v>2.1333333333333333</v>
      </c>
      <c r="O5" s="40">
        <v>38777</v>
      </c>
      <c r="P5" s="15">
        <v>3.5</v>
      </c>
    </row>
    <row r="6" spans="1:16" x14ac:dyDescent="0.3">
      <c r="A6" s="38" t="s">
        <v>249</v>
      </c>
      <c r="B6" s="15">
        <v>176000</v>
      </c>
      <c r="C6" s="15">
        <v>176000</v>
      </c>
      <c r="D6" s="30"/>
      <c r="E6" s="36" t="s">
        <v>250</v>
      </c>
      <c r="F6" s="15">
        <v>609750</v>
      </c>
      <c r="G6" s="15">
        <v>5964337</v>
      </c>
      <c r="I6" s="38" t="s">
        <v>249</v>
      </c>
      <c r="J6" s="15">
        <v>2.8</v>
      </c>
      <c r="L6" s="36" t="s">
        <v>250</v>
      </c>
      <c r="M6" s="15">
        <v>6.0333333333333341</v>
      </c>
      <c r="O6" s="40">
        <v>38808</v>
      </c>
      <c r="P6" s="15">
        <v>4.2</v>
      </c>
    </row>
    <row r="7" spans="1:16" x14ac:dyDescent="0.3">
      <c r="A7" s="38" t="s">
        <v>251</v>
      </c>
      <c r="B7" s="15">
        <v>177500</v>
      </c>
      <c r="C7" s="15">
        <v>1336921</v>
      </c>
      <c r="D7" s="30"/>
      <c r="E7" s="37" t="s">
        <v>252</v>
      </c>
      <c r="F7" s="15">
        <v>175000</v>
      </c>
      <c r="G7" s="15">
        <v>2632400</v>
      </c>
      <c r="I7" s="38" t="s">
        <v>251</v>
      </c>
      <c r="J7" s="15">
        <v>1.6</v>
      </c>
      <c r="L7" s="36" t="s">
        <v>253</v>
      </c>
      <c r="M7" s="15">
        <v>4.9333333333333336</v>
      </c>
      <c r="O7" s="40">
        <v>38838</v>
      </c>
      <c r="P7" s="15">
        <v>3.7</v>
      </c>
    </row>
    <row r="8" spans="1:16" x14ac:dyDescent="0.3">
      <c r="A8" s="38" t="s">
        <v>254</v>
      </c>
      <c r="B8" s="15">
        <v>179950</v>
      </c>
      <c r="C8" s="15">
        <v>359900</v>
      </c>
      <c r="D8" s="30"/>
      <c r="E8" s="37" t="s">
        <v>255</v>
      </c>
      <c r="F8" s="15">
        <v>221250</v>
      </c>
      <c r="G8" s="15">
        <v>2367500</v>
      </c>
      <c r="I8" s="38" t="s">
        <v>254</v>
      </c>
      <c r="J8" s="15">
        <v>1.8</v>
      </c>
      <c r="L8" s="35" t="s">
        <v>256</v>
      </c>
      <c r="M8" s="15">
        <v>5.791666666666667</v>
      </c>
      <c r="O8" s="40">
        <v>38869</v>
      </c>
      <c r="P8" s="15">
        <v>3.2</v>
      </c>
    </row>
    <row r="9" spans="1:16" x14ac:dyDescent="0.3">
      <c r="A9" s="38" t="s">
        <v>257</v>
      </c>
      <c r="B9" s="15">
        <v>192000</v>
      </c>
      <c r="C9" s="15">
        <v>1283000</v>
      </c>
      <c r="D9" s="30"/>
      <c r="E9" s="37" t="s">
        <v>258</v>
      </c>
      <c r="F9" s="15">
        <v>213500</v>
      </c>
      <c r="G9" s="15">
        <v>964437</v>
      </c>
      <c r="I9" s="38" t="s">
        <v>257</v>
      </c>
      <c r="J9" s="15">
        <v>3</v>
      </c>
      <c r="L9" s="36" t="s">
        <v>246</v>
      </c>
      <c r="M9" s="15">
        <v>5.333333333333333</v>
      </c>
      <c r="O9" s="40">
        <v>38899</v>
      </c>
      <c r="P9" s="15">
        <v>4</v>
      </c>
    </row>
    <row r="10" spans="1:16" x14ac:dyDescent="0.3">
      <c r="A10" s="38" t="s">
        <v>252</v>
      </c>
      <c r="B10" s="15">
        <v>175000</v>
      </c>
      <c r="C10" s="15">
        <v>2632400</v>
      </c>
      <c r="D10" s="30"/>
      <c r="E10" s="36" t="s">
        <v>253</v>
      </c>
      <c r="F10" s="15">
        <v>565925</v>
      </c>
      <c r="G10" s="15">
        <v>2200100</v>
      </c>
      <c r="I10" s="38" t="s">
        <v>252</v>
      </c>
      <c r="J10" s="15">
        <v>5.0999999999999996</v>
      </c>
      <c r="L10" s="36" t="s">
        <v>248</v>
      </c>
      <c r="M10" s="15">
        <v>3.9333333333333336</v>
      </c>
      <c r="O10" s="40">
        <v>38930</v>
      </c>
      <c r="P10" s="15">
        <v>4.4000000000000004</v>
      </c>
    </row>
    <row r="11" spans="1:16" x14ac:dyDescent="0.3">
      <c r="A11" s="38" t="s">
        <v>255</v>
      </c>
      <c r="B11" s="15">
        <v>221250</v>
      </c>
      <c r="C11" s="15">
        <v>2367500</v>
      </c>
      <c r="D11" s="30"/>
      <c r="E11" s="35" t="s">
        <v>259</v>
      </c>
      <c r="F11" s="15">
        <v>2810375</v>
      </c>
      <c r="G11" s="15">
        <v>14867400</v>
      </c>
      <c r="I11" s="38" t="s">
        <v>255</v>
      </c>
      <c r="J11" s="15">
        <v>6.7</v>
      </c>
      <c r="L11" s="36" t="s">
        <v>250</v>
      </c>
      <c r="M11" s="15">
        <v>6</v>
      </c>
      <c r="O11" s="40">
        <v>38961</v>
      </c>
      <c r="P11" s="15">
        <v>5.0999999999999996</v>
      </c>
    </row>
    <row r="12" spans="1:16" x14ac:dyDescent="0.3">
      <c r="A12" s="38" t="s">
        <v>258</v>
      </c>
      <c r="B12" s="15">
        <v>213500</v>
      </c>
      <c r="C12" s="15">
        <v>964437</v>
      </c>
      <c r="D12" s="30"/>
      <c r="E12" s="36" t="s">
        <v>246</v>
      </c>
      <c r="F12" s="15">
        <v>633700</v>
      </c>
      <c r="G12" s="15">
        <v>2023550</v>
      </c>
      <c r="I12" s="38" t="s">
        <v>258</v>
      </c>
      <c r="J12" s="15">
        <v>6.3</v>
      </c>
      <c r="L12" s="36" t="s">
        <v>253</v>
      </c>
      <c r="M12" s="15">
        <v>7.9000000000000012</v>
      </c>
      <c r="O12" s="40">
        <v>38991</v>
      </c>
      <c r="P12" s="15">
        <v>6</v>
      </c>
    </row>
    <row r="13" spans="1:16" x14ac:dyDescent="0.3">
      <c r="A13" s="38" t="s">
        <v>260</v>
      </c>
      <c r="B13" s="15">
        <v>221000</v>
      </c>
      <c r="C13" s="15">
        <v>1176000</v>
      </c>
      <c r="D13" s="30"/>
      <c r="E13" s="36" t="s">
        <v>248</v>
      </c>
      <c r="F13" s="15">
        <v>698000</v>
      </c>
      <c r="G13" s="15">
        <v>5988900</v>
      </c>
      <c r="I13" s="38" t="s">
        <v>260</v>
      </c>
      <c r="J13" s="15">
        <v>4.8</v>
      </c>
      <c r="L13" s="35" t="s">
        <v>261</v>
      </c>
      <c r="M13" s="15">
        <v>14.658333333333333</v>
      </c>
      <c r="O13" s="40">
        <v>39022</v>
      </c>
      <c r="P13" s="15">
        <v>6.7</v>
      </c>
    </row>
    <row r="14" spans="1:16" x14ac:dyDescent="0.3">
      <c r="A14" s="38" t="s">
        <v>262</v>
      </c>
      <c r="B14" s="15">
        <v>172925</v>
      </c>
      <c r="C14" s="15">
        <v>345850</v>
      </c>
      <c r="D14" s="30"/>
      <c r="E14" s="36" t="s">
        <v>250</v>
      </c>
      <c r="F14" s="15">
        <v>658725</v>
      </c>
      <c r="G14" s="15">
        <v>2583950</v>
      </c>
      <c r="I14" s="38" t="s">
        <v>262</v>
      </c>
      <c r="J14" s="15">
        <v>5.8</v>
      </c>
      <c r="L14" s="36" t="s">
        <v>246</v>
      </c>
      <c r="M14" s="15">
        <v>10.266666666666666</v>
      </c>
      <c r="O14" s="40">
        <v>39052</v>
      </c>
      <c r="P14" s="15">
        <v>5.6</v>
      </c>
    </row>
    <row r="15" spans="1:16" x14ac:dyDescent="0.3">
      <c r="A15" s="38" t="s">
        <v>263</v>
      </c>
      <c r="B15" s="15">
        <v>172000</v>
      </c>
      <c r="C15" s="15">
        <v>678250</v>
      </c>
      <c r="D15" s="30"/>
      <c r="E15" s="37" t="s">
        <v>252</v>
      </c>
      <c r="F15" s="15">
        <v>172725</v>
      </c>
      <c r="G15" s="15">
        <v>715350</v>
      </c>
      <c r="I15" s="38" t="s">
        <v>263</v>
      </c>
      <c r="J15" s="15">
        <v>4.2</v>
      </c>
      <c r="L15" s="36" t="s">
        <v>248</v>
      </c>
      <c r="M15" s="15">
        <v>17.366666666666667</v>
      </c>
      <c r="O15" s="40">
        <v>39083</v>
      </c>
      <c r="P15" s="15">
        <v>5.8</v>
      </c>
    </row>
    <row r="16" spans="1:16" x14ac:dyDescent="0.3">
      <c r="A16" s="35" t="s">
        <v>259</v>
      </c>
      <c r="B16" s="15"/>
      <c r="C16" s="15"/>
      <c r="D16" s="30"/>
      <c r="E16" s="37" t="s">
        <v>255</v>
      </c>
      <c r="F16" s="15">
        <v>289750</v>
      </c>
      <c r="G16" s="15">
        <v>1071100</v>
      </c>
      <c r="I16" s="35" t="s">
        <v>256</v>
      </c>
      <c r="J16" s="15"/>
      <c r="L16" s="36" t="s">
        <v>250</v>
      </c>
      <c r="M16" s="15">
        <v>17</v>
      </c>
      <c r="O16" s="40">
        <v>39114</v>
      </c>
      <c r="P16" s="15">
        <v>6</v>
      </c>
    </row>
    <row r="17" spans="1:16" x14ac:dyDescent="0.3">
      <c r="A17" s="38" t="s">
        <v>245</v>
      </c>
      <c r="B17" s="15">
        <v>273000</v>
      </c>
      <c r="C17" s="15">
        <v>273000</v>
      </c>
      <c r="D17" s="30"/>
      <c r="E17" s="37" t="s">
        <v>258</v>
      </c>
      <c r="F17" s="15">
        <v>196250</v>
      </c>
      <c r="G17" s="15">
        <v>797500</v>
      </c>
      <c r="I17" s="38" t="s">
        <v>245</v>
      </c>
      <c r="J17" s="15">
        <v>7</v>
      </c>
      <c r="L17" s="36" t="s">
        <v>253</v>
      </c>
      <c r="M17" s="15">
        <v>14</v>
      </c>
      <c r="O17" s="40">
        <v>39142</v>
      </c>
      <c r="P17" s="15">
        <v>5.8</v>
      </c>
    </row>
    <row r="18" spans="1:16" x14ac:dyDescent="0.3">
      <c r="A18" s="38" t="s">
        <v>247</v>
      </c>
      <c r="B18" s="15">
        <v>179200</v>
      </c>
      <c r="C18" s="15">
        <v>358400</v>
      </c>
      <c r="D18" s="30"/>
      <c r="E18" s="36" t="s">
        <v>253</v>
      </c>
      <c r="F18" s="15">
        <v>819950</v>
      </c>
      <c r="G18" s="15">
        <v>4271000</v>
      </c>
      <c r="I18" s="38" t="s">
        <v>247</v>
      </c>
      <c r="J18" s="15">
        <v>4.8</v>
      </c>
      <c r="L18" s="35" t="s">
        <v>264</v>
      </c>
      <c r="M18" s="15">
        <v>15.733333333333333</v>
      </c>
      <c r="O18" s="40">
        <v>39173</v>
      </c>
      <c r="P18" s="15">
        <v>5.5</v>
      </c>
    </row>
    <row r="19" spans="1:16" x14ac:dyDescent="0.3">
      <c r="A19" s="38" t="s">
        <v>249</v>
      </c>
      <c r="B19" s="15">
        <v>181500</v>
      </c>
      <c r="C19" s="15">
        <v>1392150</v>
      </c>
      <c r="E19" s="35" t="s">
        <v>265</v>
      </c>
      <c r="F19" s="15">
        <v>3380495</v>
      </c>
      <c r="G19" s="15">
        <v>13368720</v>
      </c>
      <c r="I19" s="38" t="s">
        <v>249</v>
      </c>
      <c r="J19" s="15">
        <v>4.2</v>
      </c>
      <c r="L19" s="36" t="s">
        <v>246</v>
      </c>
      <c r="M19" s="15">
        <v>14.866666666666667</v>
      </c>
      <c r="O19" s="40">
        <v>39203</v>
      </c>
      <c r="P19" s="15">
        <v>5.0999999999999996</v>
      </c>
    </row>
    <row r="20" spans="1:16" x14ac:dyDescent="0.3">
      <c r="A20" s="38" t="s">
        <v>251</v>
      </c>
      <c r="B20" s="15">
        <v>186750</v>
      </c>
      <c r="C20" s="15">
        <v>1619950</v>
      </c>
      <c r="E20" s="36" t="s">
        <v>246</v>
      </c>
      <c r="F20" s="15">
        <v>681450</v>
      </c>
      <c r="G20" s="15">
        <v>3904400</v>
      </c>
      <c r="I20" s="38" t="s">
        <v>251</v>
      </c>
      <c r="J20" s="15">
        <v>4.4000000000000004</v>
      </c>
      <c r="L20" s="36" t="s">
        <v>248</v>
      </c>
      <c r="M20" s="15">
        <v>18.599999999999998</v>
      </c>
      <c r="O20" s="40">
        <v>39234</v>
      </c>
      <c r="P20" s="15">
        <v>6</v>
      </c>
    </row>
    <row r="21" spans="1:16" x14ac:dyDescent="0.3">
      <c r="A21" s="38" t="s">
        <v>254</v>
      </c>
      <c r="B21" s="15">
        <v>306250</v>
      </c>
      <c r="C21" s="15">
        <v>2020500</v>
      </c>
      <c r="E21" s="36" t="s">
        <v>248</v>
      </c>
      <c r="F21" s="15">
        <v>911220</v>
      </c>
      <c r="G21" s="15">
        <v>3217070</v>
      </c>
      <c r="I21" s="38" t="s">
        <v>254</v>
      </c>
      <c r="J21" s="15">
        <v>3.9</v>
      </c>
      <c r="L21" s="36" t="s">
        <v>250</v>
      </c>
      <c r="M21" s="15">
        <v>15.633333333333333</v>
      </c>
      <c r="O21" s="40">
        <v>39264</v>
      </c>
      <c r="P21" s="15">
        <v>6</v>
      </c>
    </row>
    <row r="22" spans="1:16" x14ac:dyDescent="0.3">
      <c r="A22" s="38" t="s">
        <v>257</v>
      </c>
      <c r="B22" s="15">
        <v>205000</v>
      </c>
      <c r="C22" s="15">
        <v>2348450</v>
      </c>
      <c r="E22" s="36" t="s">
        <v>250</v>
      </c>
      <c r="F22" s="15">
        <v>780400</v>
      </c>
      <c r="G22" s="15">
        <v>4547400</v>
      </c>
      <c r="I22" s="38" t="s">
        <v>257</v>
      </c>
      <c r="J22" s="15">
        <v>3.5</v>
      </c>
      <c r="L22" s="36" t="s">
        <v>253</v>
      </c>
      <c r="M22" s="15">
        <v>13.833333333333334</v>
      </c>
      <c r="O22" s="40">
        <v>39295</v>
      </c>
      <c r="P22" s="15">
        <v>6.1</v>
      </c>
    </row>
    <row r="23" spans="1:16" x14ac:dyDescent="0.3">
      <c r="A23" s="38" t="s">
        <v>252</v>
      </c>
      <c r="B23" s="15">
        <v>172725</v>
      </c>
      <c r="C23" s="15">
        <v>715350</v>
      </c>
      <c r="E23" s="37" t="s">
        <v>252</v>
      </c>
      <c r="F23" s="15">
        <v>217400</v>
      </c>
      <c r="G23" s="15">
        <v>1524900</v>
      </c>
      <c r="I23" s="38" t="s">
        <v>252</v>
      </c>
      <c r="J23" s="15">
        <v>5.3</v>
      </c>
      <c r="L23" s="35" t="s">
        <v>266</v>
      </c>
      <c r="M23" s="15">
        <v>12.516666666666666</v>
      </c>
      <c r="O23" s="40">
        <v>39326</v>
      </c>
      <c r="P23" s="15">
        <v>5.7</v>
      </c>
    </row>
    <row r="24" spans="1:16" x14ac:dyDescent="0.3">
      <c r="A24" s="38" t="s">
        <v>255</v>
      </c>
      <c r="B24" s="15">
        <v>289750</v>
      </c>
      <c r="C24" s="15">
        <v>1071100</v>
      </c>
      <c r="E24" s="37" t="s">
        <v>255</v>
      </c>
      <c r="F24" s="15">
        <v>265000</v>
      </c>
      <c r="G24" s="15">
        <v>915500</v>
      </c>
      <c r="I24" s="38" t="s">
        <v>255</v>
      </c>
      <c r="J24" s="15">
        <v>6.2</v>
      </c>
      <c r="L24" s="36" t="s">
        <v>246</v>
      </c>
      <c r="M24" s="15">
        <v>15.033333333333331</v>
      </c>
      <c r="O24" s="40">
        <v>39356</v>
      </c>
      <c r="P24" s="15">
        <v>5.5</v>
      </c>
    </row>
    <row r="25" spans="1:16" x14ac:dyDescent="0.3">
      <c r="A25" s="38" t="s">
        <v>258</v>
      </c>
      <c r="B25" s="15">
        <v>196250</v>
      </c>
      <c r="C25" s="15">
        <v>797500</v>
      </c>
      <c r="E25" s="37" t="s">
        <v>258</v>
      </c>
      <c r="F25" s="15">
        <v>298000</v>
      </c>
      <c r="G25" s="15">
        <v>2107000</v>
      </c>
      <c r="I25" s="38" t="s">
        <v>258</v>
      </c>
      <c r="J25" s="15">
        <v>6.5</v>
      </c>
      <c r="L25" s="36" t="s">
        <v>248</v>
      </c>
      <c r="M25" s="15">
        <v>13.733333333333334</v>
      </c>
      <c r="O25" s="40">
        <v>39387</v>
      </c>
      <c r="P25" s="15">
        <v>5.5</v>
      </c>
    </row>
    <row r="26" spans="1:16" x14ac:dyDescent="0.3">
      <c r="A26" s="38" t="s">
        <v>260</v>
      </c>
      <c r="B26" s="15">
        <v>247500</v>
      </c>
      <c r="C26" s="15">
        <v>2077850</v>
      </c>
      <c r="E26" s="36" t="s">
        <v>253</v>
      </c>
      <c r="F26" s="15">
        <v>1007425</v>
      </c>
      <c r="G26" s="15">
        <v>1699850</v>
      </c>
      <c r="I26" s="38" t="s">
        <v>260</v>
      </c>
      <c r="J26" s="15">
        <v>7.3</v>
      </c>
      <c r="L26" s="36" t="s">
        <v>250</v>
      </c>
      <c r="M26" s="15">
        <v>12</v>
      </c>
      <c r="O26" s="40">
        <v>39417</v>
      </c>
      <c r="P26" s="15">
        <v>5.2</v>
      </c>
    </row>
    <row r="27" spans="1:16" x14ac:dyDescent="0.3">
      <c r="A27" s="38" t="s">
        <v>262</v>
      </c>
      <c r="B27" s="15">
        <v>242000</v>
      </c>
      <c r="C27" s="15">
        <v>1007950</v>
      </c>
      <c r="E27" s="35" t="s">
        <v>244</v>
      </c>
      <c r="F27" s="15">
        <v>3978349</v>
      </c>
      <c r="G27" s="15">
        <v>15130349</v>
      </c>
      <c r="I27" s="38" t="s">
        <v>262</v>
      </c>
      <c r="J27" s="15">
        <v>8</v>
      </c>
      <c r="L27" s="36" t="s">
        <v>253</v>
      </c>
      <c r="M27" s="15">
        <v>9.3000000000000007</v>
      </c>
      <c r="O27" s="40">
        <v>39448</v>
      </c>
      <c r="P27" s="15">
        <v>6.7</v>
      </c>
    </row>
    <row r="28" spans="1:16" x14ac:dyDescent="0.3">
      <c r="A28" s="38" t="s">
        <v>263</v>
      </c>
      <c r="B28" s="15">
        <v>330450</v>
      </c>
      <c r="C28" s="15">
        <v>1185200</v>
      </c>
      <c r="E28" s="36" t="s">
        <v>246</v>
      </c>
      <c r="F28" s="15">
        <v>598500</v>
      </c>
      <c r="G28" s="15">
        <v>1904000</v>
      </c>
      <c r="I28" s="38" t="s">
        <v>263</v>
      </c>
      <c r="J28" s="15">
        <v>8.4</v>
      </c>
      <c r="L28" s="35" t="s">
        <v>267</v>
      </c>
      <c r="M28" s="15">
        <v>6.5749999999999993</v>
      </c>
      <c r="O28" s="40">
        <v>39479</v>
      </c>
      <c r="P28" s="15">
        <v>7.2</v>
      </c>
    </row>
    <row r="29" spans="1:16" x14ac:dyDescent="0.3">
      <c r="A29" s="35" t="s">
        <v>265</v>
      </c>
      <c r="B29" s="15"/>
      <c r="C29" s="15"/>
      <c r="E29" s="36" t="s">
        <v>248</v>
      </c>
      <c r="F29" s="15">
        <v>912399</v>
      </c>
      <c r="G29" s="15">
        <v>3803899</v>
      </c>
      <c r="I29" s="35" t="s">
        <v>261</v>
      </c>
      <c r="J29" s="15"/>
      <c r="L29" s="36" t="s">
        <v>246</v>
      </c>
      <c r="M29" s="15">
        <v>7.8</v>
      </c>
      <c r="O29" s="40">
        <v>39508</v>
      </c>
      <c r="P29" s="15">
        <v>6.9</v>
      </c>
    </row>
    <row r="30" spans="1:16" x14ac:dyDescent="0.3">
      <c r="A30" s="38" t="s">
        <v>245</v>
      </c>
      <c r="B30" s="15">
        <v>230450</v>
      </c>
      <c r="C30" s="15">
        <v>1704900</v>
      </c>
      <c r="E30" s="36" t="s">
        <v>250</v>
      </c>
      <c r="F30" s="15">
        <v>1584950</v>
      </c>
      <c r="G30" s="15">
        <v>4761950</v>
      </c>
      <c r="I30" s="38" t="s">
        <v>245</v>
      </c>
      <c r="J30" s="15">
        <v>7.5</v>
      </c>
      <c r="L30" s="36" t="s">
        <v>248</v>
      </c>
      <c r="M30" s="15">
        <v>7.5</v>
      </c>
      <c r="O30" s="40">
        <v>39539</v>
      </c>
      <c r="P30" s="15">
        <v>7.3</v>
      </c>
    </row>
    <row r="31" spans="1:16" x14ac:dyDescent="0.3">
      <c r="A31" s="38" t="s">
        <v>247</v>
      </c>
      <c r="B31" s="15">
        <v>241000</v>
      </c>
      <c r="C31" s="15">
        <v>796000</v>
      </c>
      <c r="E31" s="37" t="s">
        <v>252</v>
      </c>
      <c r="F31" s="15">
        <v>525000</v>
      </c>
      <c r="G31" s="15">
        <v>525000</v>
      </c>
      <c r="I31" s="38" t="s">
        <v>247</v>
      </c>
      <c r="J31" s="15">
        <v>9.1999999999999993</v>
      </c>
      <c r="L31" s="36" t="s">
        <v>250</v>
      </c>
      <c r="M31" s="15">
        <v>6.5</v>
      </c>
      <c r="O31" s="40">
        <v>39569</v>
      </c>
      <c r="P31" s="15">
        <v>10.8</v>
      </c>
    </row>
    <row r="32" spans="1:16" x14ac:dyDescent="0.3">
      <c r="A32" s="38" t="s">
        <v>249</v>
      </c>
      <c r="B32" s="15">
        <v>210000</v>
      </c>
      <c r="C32" s="15">
        <v>1403500</v>
      </c>
      <c r="E32" s="37" t="s">
        <v>255</v>
      </c>
      <c r="F32" s="15">
        <v>300000</v>
      </c>
      <c r="G32" s="15">
        <v>2016000</v>
      </c>
      <c r="I32" s="38" t="s">
        <v>249</v>
      </c>
      <c r="J32" s="15">
        <v>14.1</v>
      </c>
      <c r="L32" s="36" t="s">
        <v>253</v>
      </c>
      <c r="M32" s="15">
        <v>4.5</v>
      </c>
      <c r="O32" s="40">
        <v>39600</v>
      </c>
      <c r="P32" s="15">
        <v>10.8</v>
      </c>
    </row>
    <row r="33" spans="1:16" x14ac:dyDescent="0.3">
      <c r="A33" s="38" t="s">
        <v>251</v>
      </c>
      <c r="B33" s="15">
        <v>359720</v>
      </c>
      <c r="C33" s="15">
        <v>359720</v>
      </c>
      <c r="E33" s="37" t="s">
        <v>258</v>
      </c>
      <c r="F33" s="15">
        <v>759950</v>
      </c>
      <c r="G33" s="15">
        <v>2220950</v>
      </c>
      <c r="I33" s="38" t="s">
        <v>251</v>
      </c>
      <c r="J33" s="15">
        <v>15.9</v>
      </c>
      <c r="L33" s="35" t="s">
        <v>268</v>
      </c>
      <c r="M33" s="15">
        <v>3.8083333333333336</v>
      </c>
      <c r="O33" s="40">
        <v>39630</v>
      </c>
      <c r="P33" s="15">
        <v>12</v>
      </c>
    </row>
    <row r="34" spans="1:16" x14ac:dyDescent="0.3">
      <c r="A34" s="38" t="s">
        <v>254</v>
      </c>
      <c r="B34" s="15">
        <v>272000</v>
      </c>
      <c r="C34" s="15">
        <v>1114450</v>
      </c>
      <c r="E34" s="36" t="s">
        <v>253</v>
      </c>
      <c r="F34" s="15">
        <v>882500</v>
      </c>
      <c r="G34" s="15">
        <v>4660500</v>
      </c>
      <c r="I34" s="38" t="s">
        <v>254</v>
      </c>
      <c r="J34" s="15">
        <v>18.3</v>
      </c>
      <c r="L34" s="36" t="s">
        <v>246</v>
      </c>
      <c r="M34" s="15">
        <v>4.3000000000000007</v>
      </c>
      <c r="O34" s="40">
        <v>39661</v>
      </c>
      <c r="P34" s="15">
        <v>13.3</v>
      </c>
    </row>
    <row r="35" spans="1:16" x14ac:dyDescent="0.3">
      <c r="A35" s="38" t="s">
        <v>257</v>
      </c>
      <c r="B35" s="15">
        <v>279500</v>
      </c>
      <c r="C35" s="15">
        <v>1742900</v>
      </c>
      <c r="E35" s="35" t="s">
        <v>256</v>
      </c>
      <c r="F35" s="15">
        <v>2925875</v>
      </c>
      <c r="G35" s="15">
        <v>11509400</v>
      </c>
      <c r="I35" s="38" t="s">
        <v>257</v>
      </c>
      <c r="J35" s="15">
        <v>17.899999999999999</v>
      </c>
      <c r="L35" s="36" t="s">
        <v>248</v>
      </c>
      <c r="M35" s="15">
        <v>4.4333333333333336</v>
      </c>
      <c r="O35" s="40">
        <v>39692</v>
      </c>
      <c r="P35" s="15">
        <v>17.2</v>
      </c>
    </row>
    <row r="36" spans="1:16" x14ac:dyDescent="0.3">
      <c r="A36" s="38" t="s">
        <v>252</v>
      </c>
      <c r="B36" s="15">
        <v>217400</v>
      </c>
      <c r="C36" s="15">
        <v>1524900</v>
      </c>
      <c r="E36" s="36" t="s">
        <v>246</v>
      </c>
      <c r="F36" s="15">
        <v>738625</v>
      </c>
      <c r="G36" s="15">
        <v>2556550</v>
      </c>
      <c r="I36" s="38" t="s">
        <v>252</v>
      </c>
      <c r="J36" s="15">
        <v>18.8</v>
      </c>
      <c r="L36" s="36" t="s">
        <v>250</v>
      </c>
      <c r="M36" s="15">
        <v>3.6666666666666665</v>
      </c>
      <c r="O36" s="40">
        <v>39722</v>
      </c>
      <c r="P36" s="15">
        <v>19.399999999999999</v>
      </c>
    </row>
    <row r="37" spans="1:16" x14ac:dyDescent="0.3">
      <c r="A37" s="38" t="s">
        <v>255</v>
      </c>
      <c r="B37" s="15">
        <v>265000</v>
      </c>
      <c r="C37" s="15">
        <v>915500</v>
      </c>
      <c r="E37" s="36" t="s">
        <v>248</v>
      </c>
      <c r="F37" s="15">
        <v>1014500</v>
      </c>
      <c r="G37" s="15">
        <v>6859350</v>
      </c>
      <c r="I37" s="38" t="s">
        <v>255</v>
      </c>
      <c r="J37" s="15">
        <v>16.7</v>
      </c>
      <c r="L37" s="36" t="s">
        <v>253</v>
      </c>
      <c r="M37" s="15">
        <v>2.8333333333333335</v>
      </c>
      <c r="O37" s="40">
        <v>39753</v>
      </c>
      <c r="P37" s="15">
        <v>17.7</v>
      </c>
    </row>
    <row r="38" spans="1:16" x14ac:dyDescent="0.3">
      <c r="A38" s="38" t="s">
        <v>258</v>
      </c>
      <c r="B38" s="15">
        <v>298000</v>
      </c>
      <c r="C38" s="15">
        <v>2107000</v>
      </c>
      <c r="E38" s="36" t="s">
        <v>250</v>
      </c>
      <c r="F38" s="15">
        <v>886250</v>
      </c>
      <c r="G38" s="15">
        <v>1520500</v>
      </c>
      <c r="I38" s="38" t="s">
        <v>258</v>
      </c>
      <c r="J38" s="15">
        <v>15.5</v>
      </c>
      <c r="L38" s="35" t="s">
        <v>269</v>
      </c>
      <c r="M38" s="15">
        <v>4.3583333333333334</v>
      </c>
      <c r="O38" s="40">
        <v>39783</v>
      </c>
      <c r="P38" s="15">
        <v>16.100000000000001</v>
      </c>
    </row>
    <row r="39" spans="1:16" x14ac:dyDescent="0.3">
      <c r="A39" s="38" t="s">
        <v>260</v>
      </c>
      <c r="B39" s="15">
        <v>407500</v>
      </c>
      <c r="C39" s="15">
        <v>815000</v>
      </c>
      <c r="E39" s="37" t="s">
        <v>252</v>
      </c>
      <c r="F39" s="15">
        <v>261750</v>
      </c>
      <c r="G39" s="15">
        <v>523500</v>
      </c>
      <c r="I39" s="38" t="s">
        <v>260</v>
      </c>
      <c r="J39" s="15">
        <v>13.9</v>
      </c>
      <c r="L39" s="36" t="s">
        <v>246</v>
      </c>
      <c r="M39" s="15">
        <v>1.9000000000000001</v>
      </c>
      <c r="O39" s="40">
        <v>39814</v>
      </c>
      <c r="P39" s="15">
        <v>15.6</v>
      </c>
    </row>
    <row r="40" spans="1:16" x14ac:dyDescent="0.3">
      <c r="A40" s="38" t="s">
        <v>262</v>
      </c>
      <c r="B40" s="15">
        <v>284925</v>
      </c>
      <c r="C40" s="15">
        <v>569850</v>
      </c>
      <c r="E40" s="37" t="s">
        <v>255</v>
      </c>
      <c r="F40" s="15">
        <v>372500</v>
      </c>
      <c r="G40" s="15">
        <v>745000</v>
      </c>
      <c r="I40" s="38" t="s">
        <v>262</v>
      </c>
      <c r="J40" s="15">
        <v>14.9</v>
      </c>
      <c r="L40" s="36" t="s">
        <v>248</v>
      </c>
      <c r="M40" s="15">
        <v>4.3999999999999995</v>
      </c>
      <c r="O40" s="40">
        <v>39845</v>
      </c>
      <c r="P40" s="15">
        <v>15.7</v>
      </c>
    </row>
    <row r="41" spans="1:16" x14ac:dyDescent="0.3">
      <c r="A41" s="38" t="s">
        <v>263</v>
      </c>
      <c r="B41" s="15">
        <v>315000</v>
      </c>
      <c r="C41" s="15">
        <v>315000</v>
      </c>
      <c r="E41" s="37" t="s">
        <v>258</v>
      </c>
      <c r="F41" s="15">
        <v>252000</v>
      </c>
      <c r="G41" s="15">
        <v>252000</v>
      </c>
      <c r="I41" s="38" t="s">
        <v>263</v>
      </c>
      <c r="J41" s="15">
        <v>13.2</v>
      </c>
      <c r="L41" s="36" t="s">
        <v>250</v>
      </c>
      <c r="M41" s="15">
        <v>6.7333333333333343</v>
      </c>
      <c r="O41" s="40">
        <v>39873</v>
      </c>
      <c r="P41" s="15">
        <v>16.5</v>
      </c>
    </row>
    <row r="42" spans="1:16" x14ac:dyDescent="0.3">
      <c r="A42" s="35" t="s">
        <v>244</v>
      </c>
      <c r="B42" s="15"/>
      <c r="C42" s="15"/>
      <c r="E42" s="36" t="s">
        <v>253</v>
      </c>
      <c r="F42" s="15">
        <v>286500</v>
      </c>
      <c r="G42" s="15">
        <v>573000</v>
      </c>
      <c r="I42" s="35" t="s">
        <v>264</v>
      </c>
      <c r="J42" s="15"/>
      <c r="L42" s="36" t="s">
        <v>253</v>
      </c>
      <c r="M42" s="15">
        <v>4.3999999999999995</v>
      </c>
      <c r="O42" s="40">
        <v>39904</v>
      </c>
      <c r="P42" s="15">
        <v>13.9</v>
      </c>
    </row>
    <row r="43" spans="1:16" x14ac:dyDescent="0.3">
      <c r="A43" s="38" t="s">
        <v>245</v>
      </c>
      <c r="B43" s="15"/>
      <c r="C43" s="15"/>
      <c r="E43" s="35" t="s">
        <v>261</v>
      </c>
      <c r="F43" s="15">
        <v>2599538</v>
      </c>
      <c r="G43" s="15">
        <v>7027011</v>
      </c>
      <c r="I43" s="38" t="s">
        <v>245</v>
      </c>
      <c r="J43" s="15">
        <v>12.4</v>
      </c>
      <c r="L43" s="35" t="s">
        <v>270</v>
      </c>
      <c r="M43" s="15">
        <v>3.7833333333333332</v>
      </c>
      <c r="O43" s="40">
        <v>39934</v>
      </c>
      <c r="P43" s="15">
        <v>13.5</v>
      </c>
    </row>
    <row r="44" spans="1:16" x14ac:dyDescent="0.3">
      <c r="A44" s="38" t="s">
        <v>247</v>
      </c>
      <c r="B44" s="15">
        <v>206000</v>
      </c>
      <c r="C44" s="15">
        <v>1119000</v>
      </c>
      <c r="E44" s="36" t="s">
        <v>246</v>
      </c>
      <c r="F44" s="15">
        <v>452500</v>
      </c>
      <c r="G44" s="15">
        <v>905000</v>
      </c>
      <c r="I44" s="38" t="s">
        <v>247</v>
      </c>
      <c r="J44" s="15">
        <v>14.1</v>
      </c>
      <c r="L44" s="36" t="s">
        <v>246</v>
      </c>
      <c r="M44" s="15">
        <v>3.6666666666666665</v>
      </c>
      <c r="O44" s="40">
        <v>39965</v>
      </c>
      <c r="P44" s="15">
        <v>14.3</v>
      </c>
    </row>
    <row r="45" spans="1:16" x14ac:dyDescent="0.3">
      <c r="A45" s="38" t="s">
        <v>249</v>
      </c>
      <c r="B45" s="15">
        <v>392500</v>
      </c>
      <c r="C45" s="15">
        <v>785000</v>
      </c>
      <c r="E45" s="36" t="s">
        <v>248</v>
      </c>
      <c r="F45" s="15">
        <v>841388</v>
      </c>
      <c r="G45" s="15">
        <v>2770211</v>
      </c>
      <c r="I45" s="38" t="s">
        <v>249</v>
      </c>
      <c r="J45" s="15">
        <v>18.100000000000001</v>
      </c>
      <c r="L45" s="36" t="s">
        <v>248</v>
      </c>
      <c r="M45" s="15">
        <v>2.9666666666666663</v>
      </c>
      <c r="O45" s="40">
        <v>39995</v>
      </c>
      <c r="P45" s="15">
        <v>13.8</v>
      </c>
    </row>
    <row r="46" spans="1:16" x14ac:dyDescent="0.3">
      <c r="A46" s="38" t="s">
        <v>251</v>
      </c>
      <c r="B46" s="15">
        <v>407500</v>
      </c>
      <c r="C46" s="15">
        <v>1562500</v>
      </c>
      <c r="E46" s="36" t="s">
        <v>250</v>
      </c>
      <c r="F46" s="15">
        <v>747250</v>
      </c>
      <c r="G46" s="15">
        <v>2235000</v>
      </c>
      <c r="I46" s="38" t="s">
        <v>251</v>
      </c>
      <c r="J46" s="15">
        <v>19.600000000000001</v>
      </c>
      <c r="L46" s="36" t="s">
        <v>250</v>
      </c>
      <c r="M46" s="15">
        <v>3.9666666666666663</v>
      </c>
      <c r="O46" s="40">
        <v>40026</v>
      </c>
      <c r="P46" s="15">
        <v>15.5</v>
      </c>
    </row>
    <row r="47" spans="1:16" x14ac:dyDescent="0.3">
      <c r="A47" s="38" t="s">
        <v>254</v>
      </c>
      <c r="B47" s="15">
        <v>254150</v>
      </c>
      <c r="C47" s="15">
        <v>1371250</v>
      </c>
      <c r="E47" s="37" t="s">
        <v>252</v>
      </c>
      <c r="F47" s="15">
        <v>265000</v>
      </c>
      <c r="G47" s="15">
        <v>1270500</v>
      </c>
      <c r="I47" s="38" t="s">
        <v>254</v>
      </c>
      <c r="J47" s="15">
        <v>19</v>
      </c>
      <c r="L47" s="36" t="s">
        <v>253</v>
      </c>
      <c r="M47" s="15">
        <v>4.5333333333333332</v>
      </c>
      <c r="O47" s="40">
        <v>40057</v>
      </c>
      <c r="P47" s="15">
        <v>14.3</v>
      </c>
    </row>
    <row r="48" spans="1:16" x14ac:dyDescent="0.3">
      <c r="A48" s="38" t="s">
        <v>257</v>
      </c>
      <c r="B48" s="15">
        <v>250749</v>
      </c>
      <c r="C48" s="15">
        <v>870149</v>
      </c>
      <c r="E48" s="37" t="s">
        <v>255</v>
      </c>
      <c r="F48" s="15">
        <v>251500</v>
      </c>
      <c r="G48" s="15">
        <v>503000</v>
      </c>
      <c r="I48" s="38" t="s">
        <v>257</v>
      </c>
      <c r="J48" s="15">
        <v>17.2</v>
      </c>
      <c r="L48" s="35" t="s">
        <v>271</v>
      </c>
      <c r="M48" s="15">
        <v>2.933333333333334</v>
      </c>
      <c r="O48" s="40">
        <v>40087</v>
      </c>
      <c r="P48" s="15">
        <v>13.2</v>
      </c>
    </row>
    <row r="49" spans="1:16" x14ac:dyDescent="0.3">
      <c r="A49" s="38" t="s">
        <v>252</v>
      </c>
      <c r="B49" s="15">
        <v>525000</v>
      </c>
      <c r="C49" s="15">
        <v>525000</v>
      </c>
      <c r="E49" s="37" t="s">
        <v>258</v>
      </c>
      <c r="F49" s="15">
        <v>230750</v>
      </c>
      <c r="G49" s="15">
        <v>461500</v>
      </c>
      <c r="I49" s="38" t="s">
        <v>252</v>
      </c>
      <c r="J49" s="15">
        <v>15.6</v>
      </c>
      <c r="L49" s="36" t="s">
        <v>246</v>
      </c>
      <c r="M49" s="15">
        <v>2.7666666666666671</v>
      </c>
      <c r="O49" s="40">
        <v>40118</v>
      </c>
      <c r="P49" s="15">
        <v>14.3</v>
      </c>
    </row>
    <row r="50" spans="1:16" x14ac:dyDescent="0.3">
      <c r="A50" s="38" t="s">
        <v>255</v>
      </c>
      <c r="B50" s="15">
        <v>300000</v>
      </c>
      <c r="C50" s="15">
        <v>2016000</v>
      </c>
      <c r="E50" s="36" t="s">
        <v>253</v>
      </c>
      <c r="F50" s="15">
        <v>558400</v>
      </c>
      <c r="G50" s="15">
        <v>1116800</v>
      </c>
      <c r="I50" s="38" t="s">
        <v>255</v>
      </c>
      <c r="J50" s="15">
        <v>15.1</v>
      </c>
      <c r="L50" s="36" t="s">
        <v>248</v>
      </c>
      <c r="M50" s="15">
        <v>4.6333333333333337</v>
      </c>
      <c r="O50" s="40">
        <v>40148</v>
      </c>
      <c r="P50" s="15">
        <v>12</v>
      </c>
    </row>
    <row r="51" spans="1:16" x14ac:dyDescent="0.3">
      <c r="A51" s="38" t="s">
        <v>258</v>
      </c>
      <c r="B51" s="15">
        <v>759950</v>
      </c>
      <c r="C51" s="15">
        <v>2220950</v>
      </c>
      <c r="E51" s="35" t="s">
        <v>264</v>
      </c>
      <c r="F51" s="15">
        <v>3053950</v>
      </c>
      <c r="G51" s="15">
        <v>8568885</v>
      </c>
      <c r="I51" s="38" t="s">
        <v>258</v>
      </c>
      <c r="J51" s="15">
        <v>16.2</v>
      </c>
      <c r="L51" s="36" t="s">
        <v>250</v>
      </c>
      <c r="M51" s="15">
        <v>2.6999999999999997</v>
      </c>
      <c r="O51" s="40">
        <v>40179</v>
      </c>
      <c r="P51" s="15">
        <v>12</v>
      </c>
    </row>
    <row r="52" spans="1:16" x14ac:dyDescent="0.3">
      <c r="A52" s="38" t="s">
        <v>260</v>
      </c>
      <c r="B52" s="15">
        <v>283000</v>
      </c>
      <c r="C52" s="15">
        <v>1206000</v>
      </c>
      <c r="E52" s="36" t="s">
        <v>246</v>
      </c>
      <c r="F52" s="15">
        <v>729950</v>
      </c>
      <c r="G52" s="15">
        <v>1364400</v>
      </c>
      <c r="I52" s="38" t="s">
        <v>260</v>
      </c>
      <c r="J52" s="15">
        <v>14.5</v>
      </c>
      <c r="L52" s="36" t="s">
        <v>253</v>
      </c>
      <c r="M52" s="15">
        <v>1.6333333333333335</v>
      </c>
      <c r="O52" s="40">
        <v>40210</v>
      </c>
      <c r="P52" s="15">
        <v>13.6</v>
      </c>
    </row>
    <row r="53" spans="1:16" x14ac:dyDescent="0.3">
      <c r="A53" s="38" t="s">
        <v>262</v>
      </c>
      <c r="B53" s="15">
        <v>256500</v>
      </c>
      <c r="C53" s="15">
        <v>2501000</v>
      </c>
      <c r="E53" s="36" t="s">
        <v>248</v>
      </c>
      <c r="F53" s="15">
        <v>722250</v>
      </c>
      <c r="G53" s="15">
        <v>1963485</v>
      </c>
      <c r="I53" s="38" t="s">
        <v>262</v>
      </c>
      <c r="J53" s="15">
        <v>14.8</v>
      </c>
      <c r="L53" s="35" t="s">
        <v>272</v>
      </c>
      <c r="M53" s="15">
        <v>2.2333333333333334</v>
      </c>
      <c r="O53" s="40">
        <v>40238</v>
      </c>
      <c r="P53" s="15">
        <v>12.8</v>
      </c>
    </row>
    <row r="54" spans="1:16" x14ac:dyDescent="0.3">
      <c r="A54" s="38" t="s">
        <v>263</v>
      </c>
      <c r="B54" s="15">
        <v>343000</v>
      </c>
      <c r="C54" s="15">
        <v>953500</v>
      </c>
      <c r="E54" s="36" t="s">
        <v>250</v>
      </c>
      <c r="F54" s="15">
        <v>760750</v>
      </c>
      <c r="G54" s="15">
        <v>3431000</v>
      </c>
      <c r="I54" s="38" t="s">
        <v>263</v>
      </c>
      <c r="J54" s="15">
        <v>12.2</v>
      </c>
      <c r="L54" s="36" t="s">
        <v>246</v>
      </c>
      <c r="M54" s="15">
        <v>1.3333333333333333</v>
      </c>
      <c r="O54" s="40">
        <v>40269</v>
      </c>
      <c r="P54" s="15">
        <v>11.8</v>
      </c>
    </row>
    <row r="55" spans="1:16" x14ac:dyDescent="0.3">
      <c r="A55" s="35" t="s">
        <v>256</v>
      </c>
      <c r="B55" s="15"/>
      <c r="C55" s="15"/>
      <c r="E55" s="37" t="s">
        <v>252</v>
      </c>
      <c r="F55" s="15">
        <v>248500</v>
      </c>
      <c r="G55" s="15">
        <v>1886500</v>
      </c>
      <c r="I55" s="35" t="s">
        <v>266</v>
      </c>
      <c r="J55" s="15"/>
      <c r="L55" s="36" t="s">
        <v>248</v>
      </c>
      <c r="M55" s="15">
        <v>2.9333333333333336</v>
      </c>
      <c r="O55" s="40">
        <v>40299</v>
      </c>
      <c r="P55" s="15">
        <v>12</v>
      </c>
    </row>
    <row r="56" spans="1:16" x14ac:dyDescent="0.3">
      <c r="A56" s="38" t="s">
        <v>245</v>
      </c>
      <c r="B56" s="15">
        <v>280925</v>
      </c>
      <c r="C56" s="15">
        <v>561850</v>
      </c>
      <c r="E56" s="37" t="s">
        <v>255</v>
      </c>
      <c r="F56" s="15">
        <v>252250</v>
      </c>
      <c r="G56" s="15">
        <v>1024500</v>
      </c>
      <c r="I56" s="38" t="s">
        <v>245</v>
      </c>
      <c r="J56" s="15">
        <v>17.3</v>
      </c>
      <c r="L56" s="36" t="s">
        <v>250</v>
      </c>
      <c r="M56" s="15">
        <v>2.8000000000000003</v>
      </c>
      <c r="O56" s="40">
        <v>40330</v>
      </c>
      <c r="P56" s="15">
        <v>10.1</v>
      </c>
    </row>
    <row r="57" spans="1:16" x14ac:dyDescent="0.3">
      <c r="A57" s="38" t="s">
        <v>247</v>
      </c>
      <c r="B57" s="15">
        <v>183200</v>
      </c>
      <c r="C57" s="15">
        <v>183200</v>
      </c>
      <c r="E57" s="37" t="s">
        <v>258</v>
      </c>
      <c r="F57" s="15">
        <v>260000</v>
      </c>
      <c r="G57" s="15">
        <v>520000</v>
      </c>
      <c r="I57" s="38" t="s">
        <v>247</v>
      </c>
      <c r="J57" s="15">
        <v>15.1</v>
      </c>
      <c r="L57" s="36" t="s">
        <v>253</v>
      </c>
      <c r="M57" s="15">
        <v>1.8666666666666669</v>
      </c>
      <c r="O57" s="40">
        <v>40360</v>
      </c>
      <c r="P57" s="15">
        <v>9.5</v>
      </c>
    </row>
    <row r="58" spans="1:16" x14ac:dyDescent="0.3">
      <c r="A58" s="38" t="s">
        <v>249</v>
      </c>
      <c r="B58" s="15">
        <v>274500</v>
      </c>
      <c r="C58" s="15">
        <v>1811500</v>
      </c>
      <c r="E58" s="36" t="s">
        <v>253</v>
      </c>
      <c r="F58" s="15">
        <v>841000</v>
      </c>
      <c r="G58" s="15">
        <v>1810000</v>
      </c>
      <c r="I58" s="38" t="s">
        <v>249</v>
      </c>
      <c r="J58" s="15">
        <v>12.7</v>
      </c>
      <c r="L58" s="35" t="s">
        <v>273</v>
      </c>
      <c r="M58" s="15">
        <v>1.4583333333333333</v>
      </c>
      <c r="O58" s="40">
        <v>40391</v>
      </c>
      <c r="P58" s="15">
        <v>11.4</v>
      </c>
    </row>
    <row r="59" spans="1:16" x14ac:dyDescent="0.3">
      <c r="A59" s="38" t="s">
        <v>251</v>
      </c>
      <c r="B59" s="15">
        <v>272000</v>
      </c>
      <c r="C59" s="15">
        <v>1682200</v>
      </c>
      <c r="E59" s="35" t="s">
        <v>266</v>
      </c>
      <c r="F59" s="15">
        <v>2735650</v>
      </c>
      <c r="G59" s="15">
        <v>8744413</v>
      </c>
      <c r="I59" s="38" t="s">
        <v>251</v>
      </c>
      <c r="J59" s="15">
        <v>12.5</v>
      </c>
      <c r="L59" s="36" t="s">
        <v>246</v>
      </c>
      <c r="M59" s="15">
        <v>1.5</v>
      </c>
      <c r="O59" s="40">
        <v>40422</v>
      </c>
      <c r="P59" s="15">
        <v>10.8</v>
      </c>
    </row>
    <row r="60" spans="1:16" x14ac:dyDescent="0.3">
      <c r="A60" s="38" t="s">
        <v>254</v>
      </c>
      <c r="B60" s="15">
        <v>450000</v>
      </c>
      <c r="C60" s="15">
        <v>2415750</v>
      </c>
      <c r="E60" s="36" t="s">
        <v>246</v>
      </c>
      <c r="F60" s="15">
        <v>563000</v>
      </c>
      <c r="G60" s="15">
        <v>819000</v>
      </c>
      <c r="I60" s="38" t="s">
        <v>254</v>
      </c>
      <c r="J60" s="15">
        <v>13.1</v>
      </c>
      <c r="L60" s="36" t="s">
        <v>248</v>
      </c>
      <c r="M60" s="15">
        <v>1.0333333333333334</v>
      </c>
      <c r="O60" s="40">
        <v>40452</v>
      </c>
      <c r="P60" s="15">
        <v>9.9</v>
      </c>
    </row>
    <row r="61" spans="1:16" x14ac:dyDescent="0.3">
      <c r="A61" s="38" t="s">
        <v>257</v>
      </c>
      <c r="B61" s="15">
        <v>292500</v>
      </c>
      <c r="C61" s="15">
        <v>2761400</v>
      </c>
      <c r="E61" s="36" t="s">
        <v>248</v>
      </c>
      <c r="F61" s="15">
        <v>740000</v>
      </c>
      <c r="G61" s="15">
        <v>3120500</v>
      </c>
      <c r="I61" s="38" t="s">
        <v>257</v>
      </c>
      <c r="J61" s="15">
        <v>15.6</v>
      </c>
      <c r="L61" s="36" t="s">
        <v>250</v>
      </c>
      <c r="M61" s="15">
        <v>1.4333333333333336</v>
      </c>
      <c r="O61" s="40">
        <v>40483</v>
      </c>
      <c r="P61" s="15">
        <v>8.9</v>
      </c>
    </row>
    <row r="62" spans="1:16" x14ac:dyDescent="0.3">
      <c r="A62" s="38" t="s">
        <v>252</v>
      </c>
      <c r="B62" s="15">
        <v>261750</v>
      </c>
      <c r="C62" s="15">
        <v>523500</v>
      </c>
      <c r="E62" s="36" t="s">
        <v>250</v>
      </c>
      <c r="F62" s="15">
        <v>646200</v>
      </c>
      <c r="G62" s="15">
        <v>2730013</v>
      </c>
      <c r="I62" s="38" t="s">
        <v>252</v>
      </c>
      <c r="J62" s="15">
        <v>13.2</v>
      </c>
      <c r="L62" s="36" t="s">
        <v>253</v>
      </c>
      <c r="M62" s="15">
        <v>1.8666666666666665</v>
      </c>
      <c r="O62" s="40">
        <v>40513</v>
      </c>
      <c r="P62" s="15">
        <v>9.6</v>
      </c>
    </row>
    <row r="63" spans="1:16" x14ac:dyDescent="0.3">
      <c r="A63" s="38" t="s">
        <v>255</v>
      </c>
      <c r="B63" s="15">
        <v>372500</v>
      </c>
      <c r="C63" s="15">
        <v>745000</v>
      </c>
      <c r="E63" s="37" t="s">
        <v>252</v>
      </c>
      <c r="F63" s="15">
        <v>222450</v>
      </c>
      <c r="G63" s="15">
        <v>930613</v>
      </c>
      <c r="I63" s="38" t="s">
        <v>255</v>
      </c>
      <c r="J63" s="15">
        <v>12.3</v>
      </c>
      <c r="L63" s="35" t="s">
        <v>274</v>
      </c>
      <c r="M63" s="15">
        <v>2.1916666666666664</v>
      </c>
      <c r="O63" s="40">
        <v>40544</v>
      </c>
      <c r="P63" s="15">
        <v>9.5</v>
      </c>
    </row>
    <row r="64" spans="1:16" x14ac:dyDescent="0.3">
      <c r="A64" s="38" t="s">
        <v>258</v>
      </c>
      <c r="B64" s="15">
        <v>252000</v>
      </c>
      <c r="C64" s="15">
        <v>252000</v>
      </c>
      <c r="E64" s="37" t="s">
        <v>255</v>
      </c>
      <c r="F64" s="15">
        <v>202500</v>
      </c>
      <c r="G64" s="15">
        <v>405000</v>
      </c>
      <c r="I64" s="38" t="s">
        <v>258</v>
      </c>
      <c r="J64" s="15">
        <v>10.5</v>
      </c>
      <c r="L64" s="36" t="s">
        <v>246</v>
      </c>
      <c r="M64" s="15">
        <v>2.0333333333333332</v>
      </c>
      <c r="O64" s="40">
        <v>40575</v>
      </c>
      <c r="P64" s="15">
        <v>9.4</v>
      </c>
    </row>
    <row r="65" spans="1:16" x14ac:dyDescent="0.3">
      <c r="A65" s="38" t="s">
        <v>260</v>
      </c>
      <c r="B65" s="15">
        <v>286500</v>
      </c>
      <c r="C65" s="15">
        <v>573000</v>
      </c>
      <c r="E65" s="37" t="s">
        <v>258</v>
      </c>
      <c r="F65" s="15">
        <v>221250</v>
      </c>
      <c r="G65" s="15">
        <v>1394400</v>
      </c>
      <c r="I65" s="38" t="s">
        <v>260</v>
      </c>
      <c r="J65" s="15">
        <v>9.9</v>
      </c>
      <c r="L65" s="36" t="s">
        <v>248</v>
      </c>
      <c r="M65" s="15">
        <v>2.6</v>
      </c>
      <c r="O65" s="40">
        <v>40603</v>
      </c>
      <c r="P65" s="15">
        <v>10.9</v>
      </c>
    </row>
    <row r="66" spans="1:16" x14ac:dyDescent="0.3">
      <c r="A66" s="38" t="s">
        <v>262</v>
      </c>
      <c r="B66" s="15"/>
      <c r="C66" s="15"/>
      <c r="E66" s="36" t="s">
        <v>253</v>
      </c>
      <c r="F66" s="15">
        <v>786450</v>
      </c>
      <c r="G66" s="15">
        <v>2074900</v>
      </c>
      <c r="I66" s="38" t="s">
        <v>262</v>
      </c>
      <c r="J66" s="15">
        <v>9.3000000000000007</v>
      </c>
      <c r="L66" s="36" t="s">
        <v>250</v>
      </c>
      <c r="M66" s="15">
        <v>2.1666666666666665</v>
      </c>
      <c r="O66" s="40">
        <v>40634</v>
      </c>
      <c r="P66" s="15">
        <v>9.6</v>
      </c>
    </row>
    <row r="67" spans="1:16" x14ac:dyDescent="0.3">
      <c r="A67" s="38" t="s">
        <v>263</v>
      </c>
      <c r="B67" s="15"/>
      <c r="C67" s="15"/>
      <c r="E67" s="35" t="s">
        <v>267</v>
      </c>
      <c r="F67" s="15">
        <v>2059207</v>
      </c>
      <c r="G67" s="15">
        <v>8567100</v>
      </c>
      <c r="I67" s="38" t="s">
        <v>263</v>
      </c>
      <c r="J67" s="15">
        <v>8.6999999999999993</v>
      </c>
      <c r="L67" s="36" t="s">
        <v>253</v>
      </c>
      <c r="M67" s="15">
        <v>1.9666666666666668</v>
      </c>
      <c r="O67" s="40">
        <v>40664</v>
      </c>
      <c r="P67" s="15">
        <v>10.6</v>
      </c>
    </row>
    <row r="68" spans="1:16" x14ac:dyDescent="0.3">
      <c r="A68" s="35" t="s">
        <v>261</v>
      </c>
      <c r="B68" s="15"/>
      <c r="C68" s="15"/>
      <c r="E68" s="36" t="s">
        <v>246</v>
      </c>
      <c r="F68" s="15">
        <v>361000</v>
      </c>
      <c r="G68" s="15">
        <v>1641135</v>
      </c>
      <c r="I68" s="35" t="s">
        <v>267</v>
      </c>
      <c r="J68" s="15"/>
      <c r="L68" s="35" t="s">
        <v>275</v>
      </c>
      <c r="M68" s="15">
        <v>1.0909090909090911</v>
      </c>
      <c r="O68" s="40">
        <v>40695</v>
      </c>
      <c r="P68" s="15">
        <v>11.1</v>
      </c>
    </row>
    <row r="69" spans="1:16" x14ac:dyDescent="0.3">
      <c r="A69" s="38" t="s">
        <v>245</v>
      </c>
      <c r="B69" s="15"/>
      <c r="C69" s="15"/>
      <c r="E69" s="36" t="s">
        <v>248</v>
      </c>
      <c r="F69" s="15">
        <v>596757</v>
      </c>
      <c r="G69" s="15">
        <v>3188514</v>
      </c>
      <c r="I69" s="38" t="s">
        <v>245</v>
      </c>
      <c r="J69" s="15">
        <v>6.4</v>
      </c>
      <c r="L69" s="36" t="s">
        <v>246</v>
      </c>
      <c r="M69" s="15">
        <v>1.5999999999999999</v>
      </c>
      <c r="O69" s="40">
        <v>40725</v>
      </c>
      <c r="P69" s="15">
        <v>8.5</v>
      </c>
    </row>
    <row r="70" spans="1:16" x14ac:dyDescent="0.3">
      <c r="A70" s="38" t="s">
        <v>247</v>
      </c>
      <c r="B70" s="15">
        <v>211250</v>
      </c>
      <c r="C70" s="15">
        <v>422500</v>
      </c>
      <c r="E70" s="36" t="s">
        <v>250</v>
      </c>
      <c r="F70" s="15">
        <v>542950</v>
      </c>
      <c r="G70" s="15">
        <v>1887851</v>
      </c>
      <c r="I70" s="38" t="s">
        <v>247</v>
      </c>
      <c r="J70" s="15">
        <v>7.3</v>
      </c>
      <c r="L70" s="36" t="s">
        <v>248</v>
      </c>
      <c r="M70" s="15">
        <v>0.79999999999999993</v>
      </c>
      <c r="O70" s="40">
        <v>40756</v>
      </c>
      <c r="P70" s="15">
        <v>9.6</v>
      </c>
    </row>
    <row r="71" spans="1:16" x14ac:dyDescent="0.3">
      <c r="A71" s="38" t="s">
        <v>249</v>
      </c>
      <c r="B71" s="15">
        <v>241250</v>
      </c>
      <c r="C71" s="15">
        <v>482500</v>
      </c>
      <c r="E71" s="37" t="s">
        <v>252</v>
      </c>
      <c r="F71" s="15">
        <v>145000</v>
      </c>
      <c r="G71" s="15">
        <v>960001</v>
      </c>
      <c r="I71" s="38" t="s">
        <v>249</v>
      </c>
      <c r="J71" s="15">
        <v>9.6999999999999993</v>
      </c>
      <c r="L71" s="36" t="s">
        <v>250</v>
      </c>
      <c r="M71" s="15">
        <v>0.53333333333333333</v>
      </c>
      <c r="O71" s="40">
        <v>40787</v>
      </c>
      <c r="P71" s="15">
        <v>10.6</v>
      </c>
    </row>
    <row r="72" spans="1:16" x14ac:dyDescent="0.3">
      <c r="A72" s="38" t="s">
        <v>251</v>
      </c>
      <c r="B72" s="15">
        <v>260000</v>
      </c>
      <c r="C72" s="15">
        <v>1064936</v>
      </c>
      <c r="E72" s="37" t="s">
        <v>255</v>
      </c>
      <c r="F72" s="15">
        <v>148000</v>
      </c>
      <c r="G72" s="15">
        <v>427950</v>
      </c>
      <c r="I72" s="38" t="s">
        <v>251</v>
      </c>
      <c r="J72" s="15">
        <v>7.7</v>
      </c>
      <c r="L72" s="36" t="s">
        <v>253</v>
      </c>
      <c r="M72" s="15">
        <v>1.6</v>
      </c>
      <c r="O72" s="40">
        <v>40817</v>
      </c>
      <c r="P72" s="15">
        <v>10.3</v>
      </c>
    </row>
    <row r="73" spans="1:16" x14ac:dyDescent="0.3">
      <c r="A73" s="38" t="s">
        <v>254</v>
      </c>
      <c r="B73" s="15">
        <v>252450</v>
      </c>
      <c r="C73" s="15">
        <v>252450</v>
      </c>
      <c r="E73" s="37" t="s">
        <v>258</v>
      </c>
      <c r="F73" s="15">
        <v>249950</v>
      </c>
      <c r="G73" s="15">
        <v>499900</v>
      </c>
      <c r="I73" s="38" t="s">
        <v>254</v>
      </c>
      <c r="J73" s="15">
        <v>7.7</v>
      </c>
      <c r="L73" s="14">
        <v>14</v>
      </c>
      <c r="M73" s="15">
        <v>11.145783132530127</v>
      </c>
      <c r="O73" s="40">
        <v>40848</v>
      </c>
      <c r="P73" s="15">
        <v>11.4</v>
      </c>
    </row>
    <row r="74" spans="1:16" x14ac:dyDescent="0.3">
      <c r="A74" s="38" t="s">
        <v>257</v>
      </c>
      <c r="B74" s="15">
        <v>328938</v>
      </c>
      <c r="C74" s="15">
        <v>1452825</v>
      </c>
      <c r="E74" s="36" t="s">
        <v>253</v>
      </c>
      <c r="F74" s="15">
        <v>558500</v>
      </c>
      <c r="G74" s="15">
        <v>1849600</v>
      </c>
      <c r="I74" s="38" t="s">
        <v>257</v>
      </c>
      <c r="J74" s="15">
        <v>7.1</v>
      </c>
      <c r="L74" s="35" t="s">
        <v>244</v>
      </c>
      <c r="M74" s="15">
        <v>16.400000000000002</v>
      </c>
      <c r="O74" s="40">
        <v>40878</v>
      </c>
      <c r="P74" s="15">
        <v>11.2</v>
      </c>
    </row>
    <row r="75" spans="1:16" x14ac:dyDescent="0.3">
      <c r="A75" s="38" t="s">
        <v>252</v>
      </c>
      <c r="B75" s="15">
        <v>265000</v>
      </c>
      <c r="C75" s="15">
        <v>1270500</v>
      </c>
      <c r="E75" s="35" t="s">
        <v>268</v>
      </c>
      <c r="F75" s="15">
        <v>2296617</v>
      </c>
      <c r="G75" s="15">
        <v>7539754</v>
      </c>
      <c r="I75" s="38" t="s">
        <v>252</v>
      </c>
      <c r="J75" s="15">
        <v>6.9</v>
      </c>
      <c r="L75" s="36" t="s">
        <v>246</v>
      </c>
      <c r="M75" s="15">
        <v>12</v>
      </c>
      <c r="O75" s="40">
        <v>40909</v>
      </c>
      <c r="P75" s="15">
        <v>10.199999999999999</v>
      </c>
    </row>
    <row r="76" spans="1:16" x14ac:dyDescent="0.3">
      <c r="A76" s="38" t="s">
        <v>255</v>
      </c>
      <c r="B76" s="15">
        <v>251500</v>
      </c>
      <c r="C76" s="15">
        <v>503000</v>
      </c>
      <c r="E76" s="36" t="s">
        <v>246</v>
      </c>
      <c r="F76" s="15">
        <v>442550</v>
      </c>
      <c r="G76" s="15">
        <v>1009900</v>
      </c>
      <c r="I76" s="38" t="s">
        <v>255</v>
      </c>
      <c r="J76" s="15">
        <v>6.9</v>
      </c>
      <c r="L76" s="36" t="s">
        <v>248</v>
      </c>
      <c r="M76" s="15">
        <v>15.133333333333333</v>
      </c>
      <c r="O76" s="40">
        <v>40940</v>
      </c>
      <c r="P76" s="15">
        <v>7.8</v>
      </c>
    </row>
    <row r="77" spans="1:16" x14ac:dyDescent="0.3">
      <c r="A77" s="38" t="s">
        <v>258</v>
      </c>
      <c r="B77" s="15">
        <v>230750</v>
      </c>
      <c r="C77" s="15">
        <v>461500</v>
      </c>
      <c r="E77" s="36" t="s">
        <v>248</v>
      </c>
      <c r="F77" s="15">
        <v>636963</v>
      </c>
      <c r="G77" s="15">
        <v>2534976</v>
      </c>
      <c r="I77" s="38" t="s">
        <v>258</v>
      </c>
      <c r="J77" s="15">
        <v>5.7</v>
      </c>
      <c r="L77" s="36" t="s">
        <v>250</v>
      </c>
      <c r="M77" s="15">
        <v>16.966666666666665</v>
      </c>
      <c r="O77" s="40">
        <v>40969</v>
      </c>
      <c r="P77" s="15">
        <v>6.3</v>
      </c>
    </row>
    <row r="78" spans="1:16" x14ac:dyDescent="0.3">
      <c r="A78" s="38" t="s">
        <v>260</v>
      </c>
      <c r="B78" s="15">
        <v>285650</v>
      </c>
      <c r="C78" s="15">
        <v>571300</v>
      </c>
      <c r="E78" s="36" t="s">
        <v>250</v>
      </c>
      <c r="F78" s="15">
        <v>474104</v>
      </c>
      <c r="G78" s="15">
        <v>2024429</v>
      </c>
      <c r="I78" s="38" t="s">
        <v>260</v>
      </c>
      <c r="J78" s="15">
        <v>4.8</v>
      </c>
      <c r="L78" s="36" t="s">
        <v>253</v>
      </c>
      <c r="M78" s="15">
        <v>21.5</v>
      </c>
      <c r="O78" s="40">
        <v>41000</v>
      </c>
      <c r="P78" s="15">
        <v>6.8</v>
      </c>
    </row>
    <row r="79" spans="1:16" x14ac:dyDescent="0.3">
      <c r="A79" s="38" t="s">
        <v>262</v>
      </c>
      <c r="B79" s="15"/>
      <c r="C79" s="15"/>
      <c r="E79" s="37" t="s">
        <v>252</v>
      </c>
      <c r="F79" s="15">
        <v>178500</v>
      </c>
      <c r="G79" s="15">
        <v>1072000</v>
      </c>
      <c r="I79" s="38" t="s">
        <v>262</v>
      </c>
      <c r="J79" s="15">
        <v>4.2</v>
      </c>
      <c r="L79" s="35" t="s">
        <v>256</v>
      </c>
      <c r="M79" s="15">
        <v>21.191666666666666</v>
      </c>
      <c r="O79" s="40">
        <v>41030</v>
      </c>
      <c r="P79" s="15">
        <v>7.5</v>
      </c>
    </row>
    <row r="80" spans="1:16" x14ac:dyDescent="0.3">
      <c r="A80" s="38" t="s">
        <v>263</v>
      </c>
      <c r="B80" s="15">
        <v>272750</v>
      </c>
      <c r="C80" s="15">
        <v>545500</v>
      </c>
      <c r="E80" s="37" t="s">
        <v>255</v>
      </c>
      <c r="F80" s="15">
        <v>169825</v>
      </c>
      <c r="G80" s="15">
        <v>339650</v>
      </c>
      <c r="I80" s="38" t="s">
        <v>263</v>
      </c>
      <c r="J80" s="15">
        <v>4.5</v>
      </c>
      <c r="L80" s="36" t="s">
        <v>246</v>
      </c>
      <c r="M80" s="15">
        <v>19.866666666666664</v>
      </c>
      <c r="O80" s="40">
        <v>41061</v>
      </c>
      <c r="P80" s="15">
        <v>7.1</v>
      </c>
    </row>
    <row r="81" spans="1:16" x14ac:dyDescent="0.3">
      <c r="A81" s="35" t="s">
        <v>264</v>
      </c>
      <c r="B81" s="15"/>
      <c r="C81" s="15"/>
      <c r="E81" s="37" t="s">
        <v>258</v>
      </c>
      <c r="F81" s="15">
        <v>125779</v>
      </c>
      <c r="G81" s="15">
        <v>612779</v>
      </c>
      <c r="I81" s="35" t="s">
        <v>268</v>
      </c>
      <c r="J81" s="15"/>
      <c r="L81" s="36" t="s">
        <v>248</v>
      </c>
      <c r="M81" s="15">
        <v>24.866666666666664</v>
      </c>
      <c r="O81" s="40">
        <v>41091</v>
      </c>
      <c r="P81" s="15">
        <v>7</v>
      </c>
    </row>
    <row r="82" spans="1:16" x14ac:dyDescent="0.3">
      <c r="A82" s="38" t="s">
        <v>245</v>
      </c>
      <c r="B82" s="15">
        <v>202450</v>
      </c>
      <c r="C82" s="15">
        <v>404900</v>
      </c>
      <c r="E82" s="36" t="s">
        <v>253</v>
      </c>
      <c r="F82" s="15">
        <v>743000</v>
      </c>
      <c r="G82" s="15">
        <v>1970449</v>
      </c>
      <c r="I82" s="38" t="s">
        <v>245</v>
      </c>
      <c r="J82" s="15">
        <v>4.9000000000000004</v>
      </c>
      <c r="L82" s="36" t="s">
        <v>250</v>
      </c>
      <c r="M82" s="15">
        <v>22.266666666666669</v>
      </c>
      <c r="O82" s="40">
        <v>41122</v>
      </c>
      <c r="P82" s="15">
        <v>6.4</v>
      </c>
    </row>
    <row r="83" spans="1:16" x14ac:dyDescent="0.3">
      <c r="A83" s="38" t="s">
        <v>247</v>
      </c>
      <c r="B83" s="15">
        <v>277500</v>
      </c>
      <c r="C83" s="15">
        <v>277500</v>
      </c>
      <c r="E83" s="35" t="s">
        <v>269</v>
      </c>
      <c r="F83" s="15">
        <v>2939200</v>
      </c>
      <c r="G83" s="15">
        <v>8924700</v>
      </c>
      <c r="I83" s="38" t="s">
        <v>247</v>
      </c>
      <c r="J83" s="15">
        <v>4.2</v>
      </c>
      <c r="L83" s="36" t="s">
        <v>253</v>
      </c>
      <c r="M83" s="15">
        <v>17.766666666666669</v>
      </c>
      <c r="O83" s="40">
        <v>41153</v>
      </c>
      <c r="P83" s="15">
        <v>6.3</v>
      </c>
    </row>
    <row r="84" spans="1:16" x14ac:dyDescent="0.3">
      <c r="A84" s="38" t="s">
        <v>249</v>
      </c>
      <c r="B84" s="15">
        <v>250000</v>
      </c>
      <c r="C84" s="15">
        <v>682000</v>
      </c>
      <c r="E84" s="36" t="s">
        <v>246</v>
      </c>
      <c r="F84" s="15">
        <v>798500</v>
      </c>
      <c r="G84" s="15">
        <v>1987000</v>
      </c>
      <c r="I84" s="38" t="s">
        <v>249</v>
      </c>
      <c r="J84" s="15">
        <v>3.8</v>
      </c>
      <c r="L84" s="35" t="s">
        <v>261</v>
      </c>
      <c r="M84" s="15">
        <v>18.316666666666666</v>
      </c>
      <c r="O84" s="40">
        <v>41183</v>
      </c>
      <c r="P84" s="15">
        <v>6.3</v>
      </c>
    </row>
    <row r="85" spans="1:16" x14ac:dyDescent="0.3">
      <c r="A85" s="38" t="s">
        <v>251</v>
      </c>
      <c r="B85" s="15">
        <v>248250</v>
      </c>
      <c r="C85" s="15">
        <v>496500</v>
      </c>
      <c r="E85" s="36" t="s">
        <v>248</v>
      </c>
      <c r="F85" s="15">
        <v>680500</v>
      </c>
      <c r="G85" s="15">
        <v>3190750</v>
      </c>
      <c r="I85" s="38" t="s">
        <v>251</v>
      </c>
      <c r="J85" s="15">
        <v>5</v>
      </c>
      <c r="L85" s="36" t="s">
        <v>246</v>
      </c>
      <c r="M85" s="15">
        <v>20.8</v>
      </c>
      <c r="O85" s="40">
        <v>41214</v>
      </c>
      <c r="P85" s="15">
        <v>5.5</v>
      </c>
    </row>
    <row r="86" spans="1:16" x14ac:dyDescent="0.3">
      <c r="A86" s="38" t="s">
        <v>254</v>
      </c>
      <c r="B86" s="15">
        <v>234000</v>
      </c>
      <c r="C86" s="15">
        <v>234000</v>
      </c>
      <c r="E86" s="36" t="s">
        <v>250</v>
      </c>
      <c r="F86" s="15">
        <v>878500</v>
      </c>
      <c r="G86" s="15">
        <v>1357000</v>
      </c>
      <c r="I86" s="38" t="s">
        <v>254</v>
      </c>
      <c r="J86" s="15">
        <v>4.0999999999999996</v>
      </c>
      <c r="L86" s="36" t="s">
        <v>248</v>
      </c>
      <c r="M86" s="15">
        <v>19.066666666666666</v>
      </c>
      <c r="O86" s="40">
        <v>41244</v>
      </c>
      <c r="P86" s="15">
        <v>4.9000000000000004</v>
      </c>
    </row>
    <row r="87" spans="1:16" x14ac:dyDescent="0.3">
      <c r="A87" s="38" t="s">
        <v>257</v>
      </c>
      <c r="B87" s="15">
        <v>240000</v>
      </c>
      <c r="C87" s="15">
        <v>1232985</v>
      </c>
      <c r="E87" s="37" t="s">
        <v>252</v>
      </c>
      <c r="F87" s="15">
        <v>400000</v>
      </c>
      <c r="G87" s="15">
        <v>400000</v>
      </c>
      <c r="I87" s="38" t="s">
        <v>257</v>
      </c>
      <c r="J87" s="15">
        <v>4.2</v>
      </c>
      <c r="L87" s="36" t="s">
        <v>250</v>
      </c>
      <c r="M87" s="15">
        <v>14.766666666666666</v>
      </c>
      <c r="O87" s="40">
        <v>41275</v>
      </c>
      <c r="P87" s="15">
        <v>5.2</v>
      </c>
    </row>
    <row r="88" spans="1:16" x14ac:dyDescent="0.3">
      <c r="A88" s="38" t="s">
        <v>252</v>
      </c>
      <c r="B88" s="15">
        <v>248500</v>
      </c>
      <c r="C88" s="15">
        <v>1886500</v>
      </c>
      <c r="E88" s="37" t="s">
        <v>255</v>
      </c>
      <c r="F88" s="15">
        <v>211000</v>
      </c>
      <c r="G88" s="15">
        <v>422000</v>
      </c>
      <c r="I88" s="38" t="s">
        <v>252</v>
      </c>
      <c r="J88" s="15">
        <v>4.0999999999999996</v>
      </c>
      <c r="L88" s="36" t="s">
        <v>253</v>
      </c>
      <c r="M88" s="15">
        <v>18.633333333333333</v>
      </c>
      <c r="O88" s="40">
        <v>41306</v>
      </c>
      <c r="P88" s="15">
        <v>5</v>
      </c>
    </row>
    <row r="89" spans="1:16" x14ac:dyDescent="0.3">
      <c r="A89" s="38" t="s">
        <v>255</v>
      </c>
      <c r="B89" s="15">
        <v>252250</v>
      </c>
      <c r="C89" s="15">
        <v>1024500</v>
      </c>
      <c r="E89" s="37" t="s">
        <v>258</v>
      </c>
      <c r="F89" s="15">
        <v>267500</v>
      </c>
      <c r="G89" s="15">
        <v>535000</v>
      </c>
      <c r="I89" s="38" t="s">
        <v>255</v>
      </c>
      <c r="J89" s="15">
        <v>3.2</v>
      </c>
      <c r="L89" s="35" t="s">
        <v>264</v>
      </c>
      <c r="M89" s="15">
        <v>20.875</v>
      </c>
      <c r="O89" s="40">
        <v>41334</v>
      </c>
      <c r="P89" s="15">
        <v>5.6</v>
      </c>
    </row>
    <row r="90" spans="1:16" x14ac:dyDescent="0.3">
      <c r="A90" s="38" t="s">
        <v>258</v>
      </c>
      <c r="B90" s="15">
        <v>260000</v>
      </c>
      <c r="C90" s="15">
        <v>520000</v>
      </c>
      <c r="E90" s="36" t="s">
        <v>253</v>
      </c>
      <c r="F90" s="15">
        <v>581700</v>
      </c>
      <c r="G90" s="15">
        <v>2389950</v>
      </c>
      <c r="I90" s="38" t="s">
        <v>258</v>
      </c>
      <c r="J90" s="15">
        <v>3.7</v>
      </c>
      <c r="L90" s="36" t="s">
        <v>246</v>
      </c>
      <c r="M90" s="15">
        <v>17.233333333333334</v>
      </c>
      <c r="O90" s="40">
        <v>41365</v>
      </c>
      <c r="P90" s="15">
        <v>5.8</v>
      </c>
    </row>
    <row r="91" spans="1:16" x14ac:dyDescent="0.3">
      <c r="A91" s="38" t="s">
        <v>260</v>
      </c>
      <c r="B91" s="15">
        <v>250000</v>
      </c>
      <c r="C91" s="15">
        <v>735000</v>
      </c>
      <c r="E91" s="35" t="s">
        <v>270</v>
      </c>
      <c r="F91" s="15">
        <v>2717319</v>
      </c>
      <c r="G91" s="15">
        <v>10341536</v>
      </c>
      <c r="I91" s="38" t="s">
        <v>260</v>
      </c>
      <c r="J91" s="15">
        <v>3.3</v>
      </c>
      <c r="L91" s="36" t="s">
        <v>248</v>
      </c>
      <c r="M91" s="15">
        <v>17.833333333333332</v>
      </c>
      <c r="O91" s="40">
        <v>41395</v>
      </c>
      <c r="P91" s="15">
        <v>6.4</v>
      </c>
    </row>
    <row r="92" spans="1:16" x14ac:dyDescent="0.3">
      <c r="A92" s="38" t="s">
        <v>262</v>
      </c>
      <c r="B92" s="15">
        <v>326000</v>
      </c>
      <c r="C92" s="15">
        <v>326000</v>
      </c>
      <c r="E92" s="36" t="s">
        <v>246</v>
      </c>
      <c r="F92" s="15">
        <v>649975</v>
      </c>
      <c r="G92" s="15">
        <v>1616950</v>
      </c>
      <c r="I92" s="38" t="s">
        <v>262</v>
      </c>
      <c r="J92" s="15">
        <v>3.1</v>
      </c>
      <c r="L92" s="36" t="s">
        <v>250</v>
      </c>
      <c r="M92" s="15">
        <v>24.599999999999998</v>
      </c>
      <c r="O92" s="40">
        <v>41426</v>
      </c>
      <c r="P92" s="15">
        <v>6.8</v>
      </c>
    </row>
    <row r="93" spans="1:16" x14ac:dyDescent="0.3">
      <c r="A93" s="38" t="s">
        <v>263</v>
      </c>
      <c r="B93" s="15">
        <v>265000</v>
      </c>
      <c r="C93" s="15">
        <v>749000</v>
      </c>
      <c r="E93" s="36" t="s">
        <v>248</v>
      </c>
      <c r="F93" s="15">
        <v>662950</v>
      </c>
      <c r="G93" s="15">
        <v>4177000</v>
      </c>
      <c r="I93" s="38" t="s">
        <v>263</v>
      </c>
      <c r="J93" s="15">
        <v>2.1</v>
      </c>
      <c r="L93" s="36" t="s">
        <v>253</v>
      </c>
      <c r="M93" s="15">
        <v>23.833333333333332</v>
      </c>
      <c r="O93" s="40">
        <v>41456</v>
      </c>
      <c r="P93" s="15">
        <v>6.2</v>
      </c>
    </row>
    <row r="94" spans="1:16" x14ac:dyDescent="0.3">
      <c r="A94" s="35" t="s">
        <v>266</v>
      </c>
      <c r="B94" s="15"/>
      <c r="C94" s="15"/>
      <c r="E94" s="36" t="s">
        <v>250</v>
      </c>
      <c r="F94" s="15">
        <v>739794</v>
      </c>
      <c r="G94" s="15">
        <v>2249086</v>
      </c>
      <c r="I94" s="35" t="s">
        <v>269</v>
      </c>
      <c r="J94" s="15"/>
      <c r="L94" s="35" t="s">
        <v>266</v>
      </c>
      <c r="M94" s="15">
        <v>16.766666666666669</v>
      </c>
      <c r="O94" s="40">
        <v>41487</v>
      </c>
      <c r="P94" s="15">
        <v>7.4</v>
      </c>
    </row>
    <row r="95" spans="1:16" x14ac:dyDescent="0.3">
      <c r="A95" s="38" t="s">
        <v>245</v>
      </c>
      <c r="B95" s="15"/>
      <c r="C95" s="15"/>
      <c r="E95" s="37" t="s">
        <v>252</v>
      </c>
      <c r="F95" s="15">
        <v>400544</v>
      </c>
      <c r="G95" s="15">
        <v>1570586</v>
      </c>
      <c r="I95" s="38" t="s">
        <v>245</v>
      </c>
      <c r="J95" s="15">
        <v>1.6</v>
      </c>
      <c r="L95" s="36" t="s">
        <v>246</v>
      </c>
      <c r="M95" s="15">
        <v>21.933333333333334</v>
      </c>
      <c r="O95" s="40">
        <v>41518</v>
      </c>
      <c r="P95" s="15">
        <v>6.8</v>
      </c>
    </row>
    <row r="96" spans="1:16" x14ac:dyDescent="0.3">
      <c r="A96" s="38" t="s">
        <v>247</v>
      </c>
      <c r="B96" s="15">
        <v>307000</v>
      </c>
      <c r="C96" s="15">
        <v>307000</v>
      </c>
      <c r="E96" s="37" t="s">
        <v>255</v>
      </c>
      <c r="F96" s="15"/>
      <c r="G96" s="15"/>
      <c r="I96" s="38" t="s">
        <v>247</v>
      </c>
      <c r="J96" s="15">
        <v>1.4</v>
      </c>
      <c r="L96" s="36" t="s">
        <v>248</v>
      </c>
      <c r="M96" s="15">
        <v>19.2</v>
      </c>
      <c r="O96" s="40">
        <v>41548</v>
      </c>
      <c r="P96" s="15">
        <v>6.5</v>
      </c>
    </row>
    <row r="97" spans="1:16" x14ac:dyDescent="0.3">
      <c r="A97" s="38" t="s">
        <v>249</v>
      </c>
      <c r="B97" s="15">
        <v>256000</v>
      </c>
      <c r="C97" s="15">
        <v>512000</v>
      </c>
      <c r="E97" s="37" t="s">
        <v>258</v>
      </c>
      <c r="F97" s="15">
        <v>339250</v>
      </c>
      <c r="G97" s="15">
        <v>678500</v>
      </c>
      <c r="I97" s="38" t="s">
        <v>249</v>
      </c>
      <c r="J97" s="15">
        <v>2.7</v>
      </c>
      <c r="L97" s="36" t="s">
        <v>250</v>
      </c>
      <c r="M97" s="15">
        <v>14</v>
      </c>
      <c r="O97" s="40">
        <v>41579</v>
      </c>
      <c r="P97" s="15">
        <v>5.7</v>
      </c>
    </row>
    <row r="98" spans="1:16" x14ac:dyDescent="0.3">
      <c r="A98" s="38" t="s">
        <v>251</v>
      </c>
      <c r="B98" s="15">
        <v>260000</v>
      </c>
      <c r="C98" s="15">
        <v>758500</v>
      </c>
      <c r="E98" s="36" t="s">
        <v>253</v>
      </c>
      <c r="F98" s="15">
        <v>664600</v>
      </c>
      <c r="G98" s="15">
        <v>2298500</v>
      </c>
      <c r="I98" s="38" t="s">
        <v>251</v>
      </c>
      <c r="J98" s="15">
        <v>4.0999999999999996</v>
      </c>
      <c r="L98" s="36" t="s">
        <v>253</v>
      </c>
      <c r="M98" s="15">
        <v>11.933333333333332</v>
      </c>
      <c r="O98" s="40">
        <v>41609</v>
      </c>
      <c r="P98" s="15">
        <v>6.4</v>
      </c>
    </row>
    <row r="99" spans="1:16" x14ac:dyDescent="0.3">
      <c r="A99" s="38" t="s">
        <v>254</v>
      </c>
      <c r="B99" s="15">
        <v>190000</v>
      </c>
      <c r="C99" s="15">
        <v>1366500</v>
      </c>
      <c r="E99" s="35" t="s">
        <v>271</v>
      </c>
      <c r="F99" s="15">
        <v>3063600</v>
      </c>
      <c r="G99" s="15">
        <v>17764947</v>
      </c>
      <c r="I99" s="38" t="s">
        <v>254</v>
      </c>
      <c r="J99" s="15">
        <v>4.4000000000000004</v>
      </c>
      <c r="L99" s="35" t="s">
        <v>267</v>
      </c>
      <c r="M99" s="15">
        <v>9.4416666666666664</v>
      </c>
      <c r="O99" s="40">
        <v>41640</v>
      </c>
      <c r="P99" s="15">
        <v>4.4000000000000004</v>
      </c>
    </row>
    <row r="100" spans="1:16" x14ac:dyDescent="0.3">
      <c r="A100" s="38" t="s">
        <v>257</v>
      </c>
      <c r="B100" s="15">
        <v>290000</v>
      </c>
      <c r="C100" s="15">
        <v>995500</v>
      </c>
      <c r="E100" s="36" t="s">
        <v>246</v>
      </c>
      <c r="F100" s="15">
        <v>740525</v>
      </c>
      <c r="G100" s="15">
        <v>4585450</v>
      </c>
      <c r="I100" s="38" t="s">
        <v>257</v>
      </c>
      <c r="J100" s="15">
        <v>4.7</v>
      </c>
      <c r="L100" s="36" t="s">
        <v>246</v>
      </c>
      <c r="M100" s="15">
        <v>9.8333333333333339</v>
      </c>
      <c r="O100" s="40">
        <v>41671</v>
      </c>
      <c r="P100" s="15">
        <v>4.2</v>
      </c>
    </row>
    <row r="101" spans="1:16" x14ac:dyDescent="0.3">
      <c r="A101" s="38" t="s">
        <v>252</v>
      </c>
      <c r="B101" s="15">
        <v>222450</v>
      </c>
      <c r="C101" s="15">
        <v>930613</v>
      </c>
      <c r="E101" s="36" t="s">
        <v>248</v>
      </c>
      <c r="F101" s="15">
        <v>808250</v>
      </c>
      <c r="G101" s="15">
        <v>4181750</v>
      </c>
      <c r="I101" s="38" t="s">
        <v>252</v>
      </c>
      <c r="J101" s="15">
        <v>7.5</v>
      </c>
      <c r="L101" s="36" t="s">
        <v>248</v>
      </c>
      <c r="M101" s="15">
        <v>11.166666666666666</v>
      </c>
      <c r="O101" s="40">
        <v>41699</v>
      </c>
      <c r="P101" s="15">
        <v>3.2</v>
      </c>
    </row>
    <row r="102" spans="1:16" x14ac:dyDescent="0.3">
      <c r="A102" s="38" t="s">
        <v>255</v>
      </c>
      <c r="B102" s="15">
        <v>202500</v>
      </c>
      <c r="C102" s="15">
        <v>405000</v>
      </c>
      <c r="E102" s="36" t="s">
        <v>250</v>
      </c>
      <c r="F102" s="15">
        <v>798700</v>
      </c>
      <c r="G102" s="15">
        <v>6510497</v>
      </c>
      <c r="I102" s="38" t="s">
        <v>255</v>
      </c>
      <c r="J102" s="15">
        <v>7.3</v>
      </c>
      <c r="L102" s="36" t="s">
        <v>250</v>
      </c>
      <c r="M102" s="15">
        <v>9.9</v>
      </c>
      <c r="O102" s="40">
        <v>41730</v>
      </c>
      <c r="P102" s="15">
        <v>2.5</v>
      </c>
    </row>
    <row r="103" spans="1:16" x14ac:dyDescent="0.3">
      <c r="A103" s="38" t="s">
        <v>258</v>
      </c>
      <c r="B103" s="15">
        <v>221250</v>
      </c>
      <c r="C103" s="15">
        <v>1394400</v>
      </c>
      <c r="E103" s="37" t="s">
        <v>252</v>
      </c>
      <c r="F103" s="15">
        <v>293750</v>
      </c>
      <c r="G103" s="15">
        <v>2562350</v>
      </c>
      <c r="I103" s="38" t="s">
        <v>258</v>
      </c>
      <c r="J103" s="15">
        <v>5.4</v>
      </c>
      <c r="L103" s="36" t="s">
        <v>253</v>
      </c>
      <c r="M103" s="15">
        <v>6.8666666666666671</v>
      </c>
      <c r="O103" s="40">
        <v>41760</v>
      </c>
      <c r="P103" s="15">
        <v>3</v>
      </c>
    </row>
    <row r="104" spans="1:16" x14ac:dyDescent="0.3">
      <c r="A104" s="38" t="s">
        <v>260</v>
      </c>
      <c r="B104" s="15">
        <v>192475</v>
      </c>
      <c r="C104" s="15">
        <v>384950</v>
      </c>
      <c r="E104" s="37" t="s">
        <v>255</v>
      </c>
      <c r="F104" s="15">
        <v>280000</v>
      </c>
      <c r="G104" s="15">
        <v>1612947</v>
      </c>
      <c r="I104" s="38" t="s">
        <v>260</v>
      </c>
      <c r="J104" s="15">
        <v>4.3</v>
      </c>
      <c r="L104" s="35" t="s">
        <v>268</v>
      </c>
      <c r="M104" s="15">
        <v>8.5583333333333318</v>
      </c>
      <c r="O104" s="40">
        <v>41791</v>
      </c>
      <c r="P104" s="15">
        <v>3.3</v>
      </c>
    </row>
    <row r="105" spans="1:16" x14ac:dyDescent="0.3">
      <c r="A105" s="38" t="s">
        <v>262</v>
      </c>
      <c r="B105" s="15">
        <v>245500</v>
      </c>
      <c r="C105" s="15">
        <v>993000</v>
      </c>
      <c r="E105" s="37" t="s">
        <v>258</v>
      </c>
      <c r="F105" s="15">
        <v>224950</v>
      </c>
      <c r="G105" s="15">
        <v>2335200</v>
      </c>
      <c r="I105" s="38" t="s">
        <v>262</v>
      </c>
      <c r="J105" s="15">
        <v>3.9</v>
      </c>
      <c r="L105" s="36" t="s">
        <v>246</v>
      </c>
      <c r="M105" s="15">
        <v>8.4</v>
      </c>
      <c r="O105" s="40">
        <v>41821</v>
      </c>
      <c r="P105" s="15">
        <v>4.5</v>
      </c>
    </row>
    <row r="106" spans="1:16" x14ac:dyDescent="0.3">
      <c r="A106" s="38" t="s">
        <v>263</v>
      </c>
      <c r="B106" s="15">
        <v>348475</v>
      </c>
      <c r="C106" s="15">
        <v>696950</v>
      </c>
      <c r="E106" s="36" t="s">
        <v>253</v>
      </c>
      <c r="F106" s="15">
        <v>716125</v>
      </c>
      <c r="G106" s="15">
        <v>2487250</v>
      </c>
      <c r="I106" s="38" t="s">
        <v>263</v>
      </c>
      <c r="J106" s="15">
        <v>5</v>
      </c>
      <c r="L106" s="36" t="s">
        <v>248</v>
      </c>
      <c r="M106" s="15">
        <v>9.6999999999999993</v>
      </c>
      <c r="O106" s="40">
        <v>41852</v>
      </c>
      <c r="P106" s="15">
        <v>4.9000000000000004</v>
      </c>
    </row>
    <row r="107" spans="1:16" x14ac:dyDescent="0.3">
      <c r="A107" s="35" t="s">
        <v>267</v>
      </c>
      <c r="B107" s="15"/>
      <c r="C107" s="15"/>
      <c r="E107" s="35" t="s">
        <v>272</v>
      </c>
      <c r="F107" s="15">
        <v>3626000</v>
      </c>
      <c r="G107" s="15">
        <v>20841979</v>
      </c>
      <c r="I107" s="35" t="s">
        <v>270</v>
      </c>
      <c r="J107" s="15"/>
      <c r="L107" s="36" t="s">
        <v>250</v>
      </c>
      <c r="M107" s="15">
        <v>8.9333333333333318</v>
      </c>
      <c r="O107" s="40">
        <v>41883</v>
      </c>
      <c r="P107" s="15">
        <v>5.2</v>
      </c>
    </row>
    <row r="108" spans="1:16" x14ac:dyDescent="0.3">
      <c r="A108" s="38" t="s">
        <v>245</v>
      </c>
      <c r="B108" s="15">
        <v>185000</v>
      </c>
      <c r="C108" s="15">
        <v>980500</v>
      </c>
      <c r="E108" s="36" t="s">
        <v>246</v>
      </c>
      <c r="F108" s="15">
        <v>817000</v>
      </c>
      <c r="G108" s="15">
        <v>3946619</v>
      </c>
      <c r="I108" s="38" t="s">
        <v>245</v>
      </c>
      <c r="J108" s="15">
        <v>3.3</v>
      </c>
      <c r="L108" s="36" t="s">
        <v>253</v>
      </c>
      <c r="M108" s="15">
        <v>7.2</v>
      </c>
      <c r="O108" s="40">
        <v>41913</v>
      </c>
      <c r="P108" s="15">
        <v>4.3</v>
      </c>
    </row>
    <row r="109" spans="1:16" x14ac:dyDescent="0.3">
      <c r="A109" s="38" t="s">
        <v>247</v>
      </c>
      <c r="B109" s="15">
        <v>176000</v>
      </c>
      <c r="C109" s="15">
        <v>660635</v>
      </c>
      <c r="E109" s="36" t="s">
        <v>248</v>
      </c>
      <c r="F109" s="15">
        <v>923000</v>
      </c>
      <c r="G109" s="15">
        <v>4105650</v>
      </c>
      <c r="I109" s="38" t="s">
        <v>247</v>
      </c>
      <c r="J109" s="15">
        <v>3.4</v>
      </c>
      <c r="L109" s="35" t="s">
        <v>269</v>
      </c>
      <c r="M109" s="15">
        <v>9.8666666666666671</v>
      </c>
      <c r="O109" s="40">
        <v>41944</v>
      </c>
      <c r="P109" s="15">
        <v>3.5</v>
      </c>
    </row>
    <row r="110" spans="1:16" x14ac:dyDescent="0.3">
      <c r="A110" s="38" t="s">
        <v>249</v>
      </c>
      <c r="B110" s="15"/>
      <c r="C110" s="15"/>
      <c r="E110" s="36" t="s">
        <v>250</v>
      </c>
      <c r="F110" s="15">
        <v>956500</v>
      </c>
      <c r="G110" s="15">
        <v>7307760</v>
      </c>
      <c r="I110" s="38" t="s">
        <v>249</v>
      </c>
      <c r="J110" s="15">
        <v>4.3</v>
      </c>
      <c r="L110" s="36" t="s">
        <v>246</v>
      </c>
      <c r="M110" s="15">
        <v>6.0666666666666664</v>
      </c>
      <c r="O110" s="40">
        <v>41974</v>
      </c>
      <c r="P110" s="15">
        <v>3.6</v>
      </c>
    </row>
    <row r="111" spans="1:16" x14ac:dyDescent="0.3">
      <c r="A111" s="38" t="s">
        <v>251</v>
      </c>
      <c r="B111" s="15">
        <v>205950</v>
      </c>
      <c r="C111" s="15">
        <v>1006800</v>
      </c>
      <c r="E111" s="37" t="s">
        <v>252</v>
      </c>
      <c r="F111" s="15">
        <v>260000</v>
      </c>
      <c r="G111" s="15">
        <v>1949500</v>
      </c>
      <c r="I111" s="38" t="s">
        <v>251</v>
      </c>
      <c r="J111" s="15">
        <v>3.1</v>
      </c>
      <c r="L111" s="36" t="s">
        <v>248</v>
      </c>
      <c r="M111" s="15">
        <v>8.7999999999999989</v>
      </c>
      <c r="O111" s="40">
        <v>42005</v>
      </c>
      <c r="P111" s="15">
        <v>3.2</v>
      </c>
    </row>
    <row r="112" spans="1:16" x14ac:dyDescent="0.3">
      <c r="A112" s="38" t="s">
        <v>254</v>
      </c>
      <c r="B112" s="15">
        <v>215907</v>
      </c>
      <c r="C112" s="15">
        <v>1370814</v>
      </c>
      <c r="E112" s="37" t="s">
        <v>255</v>
      </c>
      <c r="F112" s="15">
        <v>371500</v>
      </c>
      <c r="G112" s="15">
        <v>3474225</v>
      </c>
      <c r="I112" s="38" t="s">
        <v>254</v>
      </c>
      <c r="J112" s="15">
        <v>1.7</v>
      </c>
      <c r="L112" s="36" t="s">
        <v>250</v>
      </c>
      <c r="M112" s="15">
        <v>12.666666666666666</v>
      </c>
      <c r="O112" s="40">
        <v>42036</v>
      </c>
      <c r="P112" s="15">
        <v>2.7</v>
      </c>
    </row>
    <row r="113" spans="1:16" x14ac:dyDescent="0.3">
      <c r="A113" s="38" t="s">
        <v>257</v>
      </c>
      <c r="B113" s="15">
        <v>174900</v>
      </c>
      <c r="C113" s="15">
        <v>810900</v>
      </c>
      <c r="E113" s="37" t="s">
        <v>258</v>
      </c>
      <c r="F113" s="15">
        <v>325000</v>
      </c>
      <c r="G113" s="15">
        <v>1884035</v>
      </c>
      <c r="I113" s="38" t="s">
        <v>257</v>
      </c>
      <c r="J113" s="15">
        <v>4.0999999999999996</v>
      </c>
      <c r="L113" s="36" t="s">
        <v>253</v>
      </c>
      <c r="M113" s="15">
        <v>11.933333333333332</v>
      </c>
      <c r="O113" s="40">
        <v>42064</v>
      </c>
      <c r="P113" s="15">
        <v>2.6</v>
      </c>
    </row>
    <row r="114" spans="1:16" x14ac:dyDescent="0.3">
      <c r="A114" s="38" t="s">
        <v>252</v>
      </c>
      <c r="B114" s="15">
        <v>145000</v>
      </c>
      <c r="C114" s="15">
        <v>960001</v>
      </c>
      <c r="E114" s="36" t="s">
        <v>253</v>
      </c>
      <c r="F114" s="15">
        <v>929500</v>
      </c>
      <c r="G114" s="15">
        <v>5481950</v>
      </c>
      <c r="I114" s="38" t="s">
        <v>252</v>
      </c>
      <c r="J114" s="15">
        <v>4.3</v>
      </c>
      <c r="L114" s="35" t="s">
        <v>270</v>
      </c>
      <c r="M114" s="15">
        <v>12.866666666666667</v>
      </c>
      <c r="O114" s="40">
        <v>42095</v>
      </c>
      <c r="P114" s="15">
        <v>2.9</v>
      </c>
    </row>
    <row r="115" spans="1:16" x14ac:dyDescent="0.3">
      <c r="A115" s="38" t="s">
        <v>255</v>
      </c>
      <c r="B115" s="15">
        <v>148000</v>
      </c>
      <c r="C115" s="15">
        <v>427950</v>
      </c>
      <c r="E115" s="35" t="s">
        <v>273</v>
      </c>
      <c r="F115" s="15">
        <v>4166860</v>
      </c>
      <c r="G115" s="15">
        <v>19747119</v>
      </c>
      <c r="I115" s="38" t="s">
        <v>255</v>
      </c>
      <c r="J115" s="15">
        <v>3.4</v>
      </c>
      <c r="L115" s="36" t="s">
        <v>246</v>
      </c>
      <c r="M115" s="15">
        <v>14.133333333333333</v>
      </c>
      <c r="O115" s="40">
        <v>42125</v>
      </c>
      <c r="P115" s="15">
        <v>3.1</v>
      </c>
    </row>
    <row r="116" spans="1:16" x14ac:dyDescent="0.3">
      <c r="A116" s="38" t="s">
        <v>258</v>
      </c>
      <c r="B116" s="15">
        <v>249950</v>
      </c>
      <c r="C116" s="15">
        <v>499900</v>
      </c>
      <c r="E116" s="36" t="s">
        <v>246</v>
      </c>
      <c r="F116" s="15">
        <v>1168500</v>
      </c>
      <c r="G116" s="15">
        <v>4413000</v>
      </c>
      <c r="I116" s="38" t="s">
        <v>258</v>
      </c>
      <c r="J116" s="15">
        <v>4.2</v>
      </c>
      <c r="L116" s="36" t="s">
        <v>248</v>
      </c>
      <c r="M116" s="15">
        <v>12.666666666666666</v>
      </c>
      <c r="O116" s="40">
        <v>42156</v>
      </c>
      <c r="P116" s="15">
        <v>3.3</v>
      </c>
    </row>
    <row r="117" spans="1:16" x14ac:dyDescent="0.3">
      <c r="A117" s="38" t="s">
        <v>260</v>
      </c>
      <c r="B117" s="15">
        <v>165000</v>
      </c>
      <c r="C117" s="15">
        <v>467100</v>
      </c>
      <c r="E117" s="36" t="s">
        <v>248</v>
      </c>
      <c r="F117" s="15">
        <v>1137050</v>
      </c>
      <c r="G117" s="15">
        <v>6632600</v>
      </c>
      <c r="I117" s="38" t="s">
        <v>260</v>
      </c>
      <c r="J117" s="15">
        <v>4.3</v>
      </c>
      <c r="L117" s="36" t="s">
        <v>250</v>
      </c>
      <c r="M117" s="15">
        <v>13.266666666666666</v>
      </c>
      <c r="O117" s="40">
        <v>42186</v>
      </c>
      <c r="P117" s="15">
        <v>4.0999999999999996</v>
      </c>
    </row>
    <row r="118" spans="1:16" x14ac:dyDescent="0.3">
      <c r="A118" s="38" t="s">
        <v>262</v>
      </c>
      <c r="B118" s="15">
        <v>133500</v>
      </c>
      <c r="C118" s="15">
        <v>267000</v>
      </c>
      <c r="E118" s="36" t="s">
        <v>250</v>
      </c>
      <c r="F118" s="15">
        <v>952815</v>
      </c>
      <c r="G118" s="15">
        <v>3319629</v>
      </c>
      <c r="I118" s="38" t="s">
        <v>262</v>
      </c>
      <c r="J118" s="15">
        <v>4.7</v>
      </c>
      <c r="L118" s="36" t="s">
        <v>253</v>
      </c>
      <c r="M118" s="15">
        <v>11.4</v>
      </c>
      <c r="O118" s="40">
        <v>42217</v>
      </c>
      <c r="P118" s="15">
        <v>3.3</v>
      </c>
    </row>
    <row r="119" spans="1:16" x14ac:dyDescent="0.3">
      <c r="A119" s="38" t="s">
        <v>263</v>
      </c>
      <c r="B119" s="15">
        <v>260000</v>
      </c>
      <c r="C119" s="15">
        <v>1115500</v>
      </c>
      <c r="E119" s="37" t="s">
        <v>252</v>
      </c>
      <c r="F119" s="15">
        <v>282565</v>
      </c>
      <c r="G119" s="15">
        <v>1244130</v>
      </c>
      <c r="I119" s="38" t="s">
        <v>263</v>
      </c>
      <c r="J119" s="15">
        <v>4.5999999999999996</v>
      </c>
      <c r="L119" s="35" t="s">
        <v>271</v>
      </c>
      <c r="M119" s="15">
        <v>7.6916666666666664</v>
      </c>
      <c r="O119" s="40">
        <v>42248</v>
      </c>
      <c r="P119" s="15">
        <v>2.9</v>
      </c>
    </row>
    <row r="120" spans="1:16" x14ac:dyDescent="0.3">
      <c r="A120" s="35" t="s">
        <v>268</v>
      </c>
      <c r="B120" s="15"/>
      <c r="C120" s="15"/>
      <c r="E120" s="37" t="s">
        <v>255</v>
      </c>
      <c r="F120" s="15">
        <v>297500</v>
      </c>
      <c r="G120" s="15">
        <v>595000</v>
      </c>
      <c r="I120" s="35" t="s">
        <v>271</v>
      </c>
      <c r="J120" s="15"/>
      <c r="L120" s="36" t="s">
        <v>246</v>
      </c>
      <c r="M120" s="15">
        <v>9.7666666666666675</v>
      </c>
      <c r="O120" s="40">
        <v>42278</v>
      </c>
      <c r="P120" s="15">
        <v>2.8</v>
      </c>
    </row>
    <row r="121" spans="1:16" x14ac:dyDescent="0.3">
      <c r="A121" s="38" t="s">
        <v>245</v>
      </c>
      <c r="B121" s="15">
        <v>147000</v>
      </c>
      <c r="C121" s="15">
        <v>147000</v>
      </c>
      <c r="E121" s="37" t="s">
        <v>258</v>
      </c>
      <c r="F121" s="15">
        <v>372750</v>
      </c>
      <c r="G121" s="15">
        <v>1480499</v>
      </c>
      <c r="I121" s="38" t="s">
        <v>245</v>
      </c>
      <c r="J121" s="15">
        <v>3.4</v>
      </c>
      <c r="L121" s="36" t="s">
        <v>248</v>
      </c>
      <c r="M121" s="15">
        <v>10.1</v>
      </c>
      <c r="O121" s="40">
        <v>42309</v>
      </c>
      <c r="P121" s="15">
        <v>2.8</v>
      </c>
    </row>
    <row r="122" spans="1:16" x14ac:dyDescent="0.3">
      <c r="A122" s="38" t="s">
        <v>247</v>
      </c>
      <c r="B122" s="15">
        <v>154250</v>
      </c>
      <c r="C122" s="15">
        <v>308500</v>
      </c>
      <c r="E122" s="36" t="s">
        <v>253</v>
      </c>
      <c r="F122" s="15">
        <v>908495</v>
      </c>
      <c r="G122" s="15">
        <v>5381890</v>
      </c>
      <c r="I122" s="38" t="s">
        <v>247</v>
      </c>
      <c r="J122" s="15">
        <v>2.4</v>
      </c>
      <c r="L122" s="36" t="s">
        <v>250</v>
      </c>
      <c r="M122" s="15">
        <v>6.0666666666666664</v>
      </c>
      <c r="O122" s="40">
        <v>42339</v>
      </c>
      <c r="P122" s="15">
        <v>2.4</v>
      </c>
    </row>
    <row r="123" spans="1:16" x14ac:dyDescent="0.3">
      <c r="A123" s="38" t="s">
        <v>249</v>
      </c>
      <c r="B123" s="15">
        <v>141300</v>
      </c>
      <c r="C123" s="15">
        <v>554400</v>
      </c>
      <c r="E123" s="35" t="s">
        <v>274</v>
      </c>
      <c r="F123" s="15">
        <v>5024900</v>
      </c>
      <c r="G123" s="15">
        <v>24724045</v>
      </c>
      <c r="I123" s="38" t="s">
        <v>249</v>
      </c>
      <c r="J123" s="15">
        <v>2.5</v>
      </c>
      <c r="L123" s="36" t="s">
        <v>253</v>
      </c>
      <c r="M123" s="15">
        <v>4.833333333333333</v>
      </c>
      <c r="O123" s="40">
        <v>42370</v>
      </c>
      <c r="P123" s="15">
        <v>2.2999999999999998</v>
      </c>
    </row>
    <row r="124" spans="1:16" x14ac:dyDescent="0.3">
      <c r="A124" s="38" t="s">
        <v>251</v>
      </c>
      <c r="B124" s="15">
        <v>174900</v>
      </c>
      <c r="C124" s="15">
        <v>944900</v>
      </c>
      <c r="E124" s="36" t="s">
        <v>246</v>
      </c>
      <c r="F124" s="15">
        <v>1161000</v>
      </c>
      <c r="G124" s="15">
        <v>2371000</v>
      </c>
      <c r="I124" s="38" t="s">
        <v>251</v>
      </c>
      <c r="J124" s="15">
        <v>3.4</v>
      </c>
      <c r="L124" s="35" t="s">
        <v>272</v>
      </c>
      <c r="M124" s="15">
        <v>4.1916666666666673</v>
      </c>
      <c r="O124" s="40">
        <v>42401</v>
      </c>
      <c r="P124" s="15">
        <v>2.1</v>
      </c>
    </row>
    <row r="125" spans="1:16" x14ac:dyDescent="0.3">
      <c r="A125" s="38" t="s">
        <v>254</v>
      </c>
      <c r="B125" s="15">
        <v>232063</v>
      </c>
      <c r="C125" s="15">
        <v>888126</v>
      </c>
      <c r="E125" s="36" t="s">
        <v>248</v>
      </c>
      <c r="F125" s="15">
        <v>1251200</v>
      </c>
      <c r="G125" s="15">
        <v>7191595</v>
      </c>
      <c r="I125" s="38" t="s">
        <v>254</v>
      </c>
      <c r="J125" s="15">
        <v>5</v>
      </c>
      <c r="L125" s="36" t="s">
        <v>246</v>
      </c>
      <c r="M125" s="15">
        <v>3.9333333333333336</v>
      </c>
      <c r="O125" s="40">
        <v>42430</v>
      </c>
      <c r="P125" s="15">
        <v>1.9</v>
      </c>
    </row>
    <row r="126" spans="1:16" x14ac:dyDescent="0.3">
      <c r="A126" s="38" t="s">
        <v>257</v>
      </c>
      <c r="B126" s="15">
        <v>230000</v>
      </c>
      <c r="C126" s="15">
        <v>701950</v>
      </c>
      <c r="E126" s="36" t="s">
        <v>250</v>
      </c>
      <c r="F126" s="15">
        <v>1143700</v>
      </c>
      <c r="G126" s="15">
        <v>9812650</v>
      </c>
      <c r="I126" s="38" t="s">
        <v>257</v>
      </c>
      <c r="J126" s="15">
        <v>5.5</v>
      </c>
      <c r="L126" s="36" t="s">
        <v>248</v>
      </c>
      <c r="M126" s="15">
        <v>4.2666666666666666</v>
      </c>
      <c r="O126" s="40">
        <v>42461</v>
      </c>
      <c r="P126" s="15">
        <v>1.6</v>
      </c>
    </row>
    <row r="127" spans="1:16" x14ac:dyDescent="0.3">
      <c r="A127" s="38" t="s">
        <v>252</v>
      </c>
      <c r="B127" s="15">
        <v>178500</v>
      </c>
      <c r="C127" s="15">
        <v>1072000</v>
      </c>
      <c r="E127" s="37" t="s">
        <v>252</v>
      </c>
      <c r="F127" s="15">
        <v>409000</v>
      </c>
      <c r="G127" s="15">
        <v>5351000</v>
      </c>
      <c r="I127" s="38" t="s">
        <v>252</v>
      </c>
      <c r="J127" s="15">
        <v>4.0999999999999996</v>
      </c>
      <c r="L127" s="36" t="s">
        <v>250</v>
      </c>
      <c r="M127" s="15">
        <v>4.8666666666666671</v>
      </c>
      <c r="O127" s="40">
        <v>42491</v>
      </c>
      <c r="P127" s="15">
        <v>3.5</v>
      </c>
    </row>
    <row r="128" spans="1:16" x14ac:dyDescent="0.3">
      <c r="A128" s="38" t="s">
        <v>255</v>
      </c>
      <c r="B128" s="15">
        <v>169825</v>
      </c>
      <c r="C128" s="15">
        <v>339650</v>
      </c>
      <c r="E128" s="37" t="s">
        <v>255</v>
      </c>
      <c r="F128" s="15">
        <v>341700</v>
      </c>
      <c r="G128" s="15">
        <v>2425650</v>
      </c>
      <c r="I128" s="38" t="s">
        <v>255</v>
      </c>
      <c r="J128" s="15">
        <v>2.2000000000000002</v>
      </c>
      <c r="L128" s="36" t="s">
        <v>253</v>
      </c>
      <c r="M128" s="15">
        <v>3.7000000000000006</v>
      </c>
      <c r="O128" s="40">
        <v>42522</v>
      </c>
      <c r="P128" s="15">
        <v>3.7</v>
      </c>
    </row>
    <row r="129" spans="1:16" x14ac:dyDescent="0.3">
      <c r="A129" s="38" t="s">
        <v>258</v>
      </c>
      <c r="B129" s="15">
        <v>125779</v>
      </c>
      <c r="C129" s="15">
        <v>612779</v>
      </c>
      <c r="E129" s="37" t="s">
        <v>258</v>
      </c>
      <c r="F129" s="15">
        <v>393000</v>
      </c>
      <c r="G129" s="15">
        <v>2036000</v>
      </c>
      <c r="I129" s="38" t="s">
        <v>258</v>
      </c>
      <c r="J129" s="15">
        <v>1.8</v>
      </c>
      <c r="L129" s="35" t="s">
        <v>273</v>
      </c>
      <c r="M129" s="15">
        <v>3.8916666666666675</v>
      </c>
      <c r="O129" s="40">
        <v>42552</v>
      </c>
      <c r="P129" s="15">
        <v>4.2</v>
      </c>
    </row>
    <row r="130" spans="1:16" x14ac:dyDescent="0.3">
      <c r="A130" s="38" t="s">
        <v>260</v>
      </c>
      <c r="B130" s="15">
        <v>372500</v>
      </c>
      <c r="C130" s="15">
        <v>1039500</v>
      </c>
      <c r="E130" s="36" t="s">
        <v>253</v>
      </c>
      <c r="F130" s="15">
        <v>1469000</v>
      </c>
      <c r="G130" s="15">
        <v>5348800</v>
      </c>
      <c r="I130" s="38" t="s">
        <v>260</v>
      </c>
      <c r="J130" s="15">
        <v>2.2000000000000002</v>
      </c>
      <c r="L130" s="36" t="s">
        <v>246</v>
      </c>
      <c r="M130" s="15">
        <v>5.2333333333333334</v>
      </c>
      <c r="O130" s="40">
        <v>42583</v>
      </c>
      <c r="P130" s="15">
        <v>4</v>
      </c>
    </row>
    <row r="131" spans="1:16" x14ac:dyDescent="0.3">
      <c r="A131" s="38" t="s">
        <v>262</v>
      </c>
      <c r="B131" s="15">
        <v>130550</v>
      </c>
      <c r="C131" s="15">
        <v>261099</v>
      </c>
      <c r="E131" s="35" t="s">
        <v>275</v>
      </c>
      <c r="F131" s="15">
        <v>4170650</v>
      </c>
      <c r="G131" s="15">
        <v>17173495</v>
      </c>
      <c r="I131" s="38" t="s">
        <v>262</v>
      </c>
      <c r="J131" s="15">
        <v>1.2</v>
      </c>
      <c r="L131" s="36" t="s">
        <v>248</v>
      </c>
      <c r="M131" s="15">
        <v>4.3999999999999995</v>
      </c>
      <c r="O131" s="40">
        <v>42614</v>
      </c>
      <c r="P131" s="15">
        <v>2.5</v>
      </c>
    </row>
    <row r="132" spans="1:16" x14ac:dyDescent="0.3">
      <c r="A132" s="38" t="s">
        <v>263</v>
      </c>
      <c r="B132" s="15">
        <v>239950</v>
      </c>
      <c r="C132" s="15">
        <v>669850</v>
      </c>
      <c r="E132" s="36" t="s">
        <v>246</v>
      </c>
      <c r="F132" s="15">
        <v>985475</v>
      </c>
      <c r="G132" s="15">
        <v>2277600</v>
      </c>
      <c r="I132" s="38" t="s">
        <v>263</v>
      </c>
      <c r="J132" s="15">
        <v>1.5</v>
      </c>
      <c r="L132" s="36" t="s">
        <v>250</v>
      </c>
      <c r="M132" s="15">
        <v>3.3333333333333335</v>
      </c>
      <c r="O132" s="40">
        <v>42644</v>
      </c>
      <c r="P132" s="15">
        <v>3</v>
      </c>
    </row>
    <row r="133" spans="1:16" x14ac:dyDescent="0.3">
      <c r="A133" s="35" t="s">
        <v>269</v>
      </c>
      <c r="B133" s="15"/>
      <c r="C133" s="15"/>
      <c r="E133" s="36" t="s">
        <v>248</v>
      </c>
      <c r="F133" s="15">
        <v>1089275</v>
      </c>
      <c r="G133" s="15">
        <v>4731200</v>
      </c>
      <c r="I133" s="35" t="s">
        <v>272</v>
      </c>
      <c r="J133" s="15"/>
      <c r="L133" s="36" t="s">
        <v>253</v>
      </c>
      <c r="M133" s="15">
        <v>2.6</v>
      </c>
      <c r="O133" s="40">
        <v>42675</v>
      </c>
      <c r="P133" s="15">
        <v>2.4</v>
      </c>
    </row>
    <row r="134" spans="1:16" x14ac:dyDescent="0.3">
      <c r="A134" s="38" t="s">
        <v>245</v>
      </c>
      <c r="B134" s="15">
        <v>220000</v>
      </c>
      <c r="C134" s="15">
        <v>440000</v>
      </c>
      <c r="E134" s="36" t="s">
        <v>250</v>
      </c>
      <c r="F134" s="15">
        <v>1264900</v>
      </c>
      <c r="G134" s="15">
        <v>7467200</v>
      </c>
      <c r="I134" s="38" t="s">
        <v>245</v>
      </c>
      <c r="J134" s="15">
        <v>1.1000000000000001</v>
      </c>
      <c r="L134" s="35" t="s">
        <v>274</v>
      </c>
      <c r="M134" s="15">
        <v>2.8000000000000003</v>
      </c>
      <c r="O134" s="40">
        <v>42705</v>
      </c>
      <c r="P134" s="15">
        <v>2.2999999999999998</v>
      </c>
    </row>
    <row r="135" spans="1:16" x14ac:dyDescent="0.3">
      <c r="A135" s="38" t="s">
        <v>247</v>
      </c>
      <c r="B135" s="15">
        <v>383500</v>
      </c>
      <c r="C135" s="15">
        <v>767000</v>
      </c>
      <c r="E135" s="37" t="s">
        <v>252</v>
      </c>
      <c r="F135" s="15">
        <v>360000</v>
      </c>
      <c r="G135" s="15">
        <v>3965300</v>
      </c>
      <c r="I135" s="38" t="s">
        <v>247</v>
      </c>
      <c r="J135" s="15">
        <v>1.4</v>
      </c>
      <c r="L135" s="36" t="s">
        <v>246</v>
      </c>
      <c r="M135" s="15">
        <v>2.9</v>
      </c>
      <c r="O135" s="40">
        <v>42736</v>
      </c>
      <c r="P135" s="15">
        <v>2.6</v>
      </c>
    </row>
    <row r="136" spans="1:16" x14ac:dyDescent="0.3">
      <c r="A136" s="38" t="s">
        <v>249</v>
      </c>
      <c r="B136" s="15">
        <v>195000</v>
      </c>
      <c r="C136" s="15">
        <v>780000</v>
      </c>
      <c r="E136" s="37" t="s">
        <v>255</v>
      </c>
      <c r="F136" s="15">
        <v>445000</v>
      </c>
      <c r="G136" s="15">
        <v>2200000</v>
      </c>
      <c r="I136" s="38" t="s">
        <v>249</v>
      </c>
      <c r="J136" s="15">
        <v>1.5</v>
      </c>
      <c r="L136" s="36" t="s">
        <v>248</v>
      </c>
      <c r="M136" s="15">
        <v>2.9666666666666663</v>
      </c>
      <c r="O136" s="40">
        <v>42767</v>
      </c>
      <c r="P136" s="15">
        <v>1.8</v>
      </c>
    </row>
    <row r="137" spans="1:16" x14ac:dyDescent="0.3">
      <c r="A137" s="38" t="s">
        <v>251</v>
      </c>
      <c r="B137" s="15">
        <v>335000</v>
      </c>
      <c r="C137" s="15">
        <v>1094000</v>
      </c>
      <c r="E137" s="37" t="s">
        <v>258</v>
      </c>
      <c r="F137" s="15">
        <v>459900</v>
      </c>
      <c r="G137" s="15">
        <v>1301900</v>
      </c>
      <c r="I137" s="38" t="s">
        <v>251</v>
      </c>
      <c r="J137" s="15">
        <v>2.4</v>
      </c>
      <c r="L137" s="36" t="s">
        <v>250</v>
      </c>
      <c r="M137" s="15">
        <v>2.4</v>
      </c>
      <c r="O137" s="40">
        <v>42795</v>
      </c>
      <c r="P137" s="15">
        <v>2.2000000000000002</v>
      </c>
    </row>
    <row r="138" spans="1:16" x14ac:dyDescent="0.3">
      <c r="A138" s="38" t="s">
        <v>254</v>
      </c>
      <c r="B138" s="15">
        <v>123000</v>
      </c>
      <c r="C138" s="15">
        <v>246000</v>
      </c>
      <c r="E138" s="36" t="s">
        <v>253</v>
      </c>
      <c r="F138" s="15">
        <v>831000</v>
      </c>
      <c r="G138" s="15">
        <v>2697495</v>
      </c>
      <c r="I138" s="38" t="s">
        <v>254</v>
      </c>
      <c r="J138" s="15">
        <v>3.6</v>
      </c>
      <c r="L138" s="36" t="s">
        <v>253</v>
      </c>
      <c r="M138" s="15">
        <v>2.9333333333333336</v>
      </c>
      <c r="O138" s="40">
        <v>42826</v>
      </c>
      <c r="P138" s="15">
        <v>1.9</v>
      </c>
    </row>
    <row r="139" spans="1:16" x14ac:dyDescent="0.3">
      <c r="A139" s="38" t="s">
        <v>257</v>
      </c>
      <c r="B139" s="15">
        <v>222500</v>
      </c>
      <c r="C139" s="15">
        <v>1850750</v>
      </c>
      <c r="E139" s="14">
        <v>14</v>
      </c>
      <c r="F139" s="15">
        <v>50219196</v>
      </c>
      <c r="G139" s="15">
        <v>89440459</v>
      </c>
      <c r="I139" s="38" t="s">
        <v>257</v>
      </c>
      <c r="J139" s="15">
        <v>2.8</v>
      </c>
      <c r="L139" s="35" t="s">
        <v>275</v>
      </c>
      <c r="M139" s="15">
        <v>1.5899999999999999</v>
      </c>
      <c r="O139" s="40">
        <v>42856</v>
      </c>
      <c r="P139" s="15">
        <v>1.8</v>
      </c>
    </row>
    <row r="140" spans="1:16" x14ac:dyDescent="0.3">
      <c r="A140" s="38" t="s">
        <v>252</v>
      </c>
      <c r="B140" s="15">
        <v>400000</v>
      </c>
      <c r="C140" s="15">
        <v>400000</v>
      </c>
      <c r="E140" s="35" t="s">
        <v>243</v>
      </c>
      <c r="F140" s="15">
        <v>1739300</v>
      </c>
      <c r="G140" s="15">
        <v>4828200</v>
      </c>
      <c r="I140" s="38" t="s">
        <v>252</v>
      </c>
      <c r="J140" s="15">
        <v>3.4</v>
      </c>
      <c r="L140" s="36" t="s">
        <v>246</v>
      </c>
      <c r="M140" s="15">
        <v>1.8999999999999997</v>
      </c>
      <c r="O140" s="40">
        <v>42887</v>
      </c>
      <c r="P140" s="15">
        <v>2.4</v>
      </c>
    </row>
    <row r="141" spans="1:16" x14ac:dyDescent="0.3">
      <c r="A141" s="38" t="s">
        <v>255</v>
      </c>
      <c r="B141" s="15">
        <v>211000</v>
      </c>
      <c r="C141" s="15">
        <v>422000</v>
      </c>
      <c r="E141" s="36" t="s">
        <v>246</v>
      </c>
      <c r="F141" s="15">
        <v>543450</v>
      </c>
      <c r="G141" s="15">
        <v>1788850</v>
      </c>
      <c r="I141" s="38" t="s">
        <v>255</v>
      </c>
      <c r="J141" s="15">
        <v>3.4</v>
      </c>
      <c r="L141" s="36" t="s">
        <v>248</v>
      </c>
      <c r="M141" s="15">
        <v>1.5999999999999999</v>
      </c>
      <c r="O141" s="40">
        <v>42917</v>
      </c>
      <c r="P141" s="15">
        <v>2.2999999999999998</v>
      </c>
    </row>
    <row r="142" spans="1:16" x14ac:dyDescent="0.3">
      <c r="A142" s="38" t="s">
        <v>258</v>
      </c>
      <c r="B142" s="15">
        <v>267500</v>
      </c>
      <c r="C142" s="15">
        <v>535000</v>
      </c>
      <c r="E142" s="36" t="s">
        <v>248</v>
      </c>
      <c r="F142" s="15">
        <v>384500</v>
      </c>
      <c r="G142" s="15">
        <v>919500</v>
      </c>
      <c r="I142" s="38" t="s">
        <v>258</v>
      </c>
      <c r="J142" s="15">
        <v>1.6</v>
      </c>
      <c r="L142" s="36" t="s">
        <v>250</v>
      </c>
      <c r="M142" s="15">
        <v>1.8</v>
      </c>
      <c r="O142" s="40">
        <v>42948</v>
      </c>
      <c r="P142" s="15">
        <v>3</v>
      </c>
    </row>
    <row r="143" spans="1:16" x14ac:dyDescent="0.3">
      <c r="A143" s="38" t="s">
        <v>260</v>
      </c>
      <c r="B143" s="15">
        <v>195950</v>
      </c>
      <c r="C143" s="15">
        <v>1144450</v>
      </c>
      <c r="E143" s="36" t="s">
        <v>250</v>
      </c>
      <c r="F143" s="15">
        <v>460350</v>
      </c>
      <c r="G143" s="15">
        <v>1228850</v>
      </c>
      <c r="I143" s="38" t="s">
        <v>260</v>
      </c>
      <c r="J143" s="15">
        <v>2.1</v>
      </c>
      <c r="L143" s="36" t="s">
        <v>253</v>
      </c>
      <c r="M143" s="15">
        <v>0.89999999999999991</v>
      </c>
      <c r="O143" s="40">
        <v>42979</v>
      </c>
      <c r="P143" s="15">
        <v>2.2999999999999998</v>
      </c>
    </row>
    <row r="144" spans="1:16" x14ac:dyDescent="0.3">
      <c r="A144" s="38" t="s">
        <v>262</v>
      </c>
      <c r="B144" s="15">
        <v>193300</v>
      </c>
      <c r="C144" s="15">
        <v>386600</v>
      </c>
      <c r="E144" s="37" t="s">
        <v>252</v>
      </c>
      <c r="F144" s="15">
        <v>91500</v>
      </c>
      <c r="G144" s="15">
        <v>183000</v>
      </c>
      <c r="I144" s="38" t="s">
        <v>262</v>
      </c>
      <c r="J144" s="15">
        <v>1.8</v>
      </c>
      <c r="L144" s="14">
        <v>15</v>
      </c>
      <c r="M144" s="15">
        <v>3.3119496855345876</v>
      </c>
      <c r="O144" s="40">
        <v>43009</v>
      </c>
      <c r="P144" s="15">
        <v>2.1</v>
      </c>
    </row>
    <row r="145" spans="1:16" x14ac:dyDescent="0.3">
      <c r="A145" s="38" t="s">
        <v>263</v>
      </c>
      <c r="B145" s="15">
        <v>192450</v>
      </c>
      <c r="C145" s="15">
        <v>858900</v>
      </c>
      <c r="E145" s="37" t="s">
        <v>255</v>
      </c>
      <c r="F145" s="15">
        <v>146850</v>
      </c>
      <c r="G145" s="15">
        <v>601850</v>
      </c>
      <c r="I145" s="38" t="s">
        <v>263</v>
      </c>
      <c r="J145" s="15">
        <v>1.7</v>
      </c>
      <c r="L145" s="35" t="s">
        <v>244</v>
      </c>
      <c r="M145" s="15">
        <v>2.0727272727272728</v>
      </c>
      <c r="O145" s="40">
        <v>43040</v>
      </c>
      <c r="P145" s="15">
        <v>2.1</v>
      </c>
    </row>
    <row r="146" spans="1:16" x14ac:dyDescent="0.3">
      <c r="A146" s="35" t="s">
        <v>270</v>
      </c>
      <c r="B146" s="15"/>
      <c r="C146" s="15"/>
      <c r="E146" s="37" t="s">
        <v>258</v>
      </c>
      <c r="F146" s="15">
        <v>222000</v>
      </c>
      <c r="G146" s="15">
        <v>444000</v>
      </c>
      <c r="I146" s="35" t="s">
        <v>273</v>
      </c>
      <c r="J146" s="15"/>
      <c r="L146" s="36" t="s">
        <v>246</v>
      </c>
      <c r="M146" s="15">
        <v>0.95</v>
      </c>
      <c r="O146" s="40">
        <v>43070</v>
      </c>
      <c r="P146" s="15">
        <v>2.2000000000000002</v>
      </c>
    </row>
    <row r="147" spans="1:16" x14ac:dyDescent="0.3">
      <c r="A147" s="38" t="s">
        <v>245</v>
      </c>
      <c r="B147" s="15">
        <v>179500</v>
      </c>
      <c r="C147" s="15">
        <v>179500</v>
      </c>
      <c r="E147" s="36" t="s">
        <v>253</v>
      </c>
      <c r="F147" s="15">
        <v>351000</v>
      </c>
      <c r="G147" s="15">
        <v>891000</v>
      </c>
      <c r="I147" s="38" t="s">
        <v>245</v>
      </c>
      <c r="J147" s="15">
        <v>1.2</v>
      </c>
      <c r="L147" s="36" t="s">
        <v>248</v>
      </c>
      <c r="M147" s="15">
        <v>2.7333333333333329</v>
      </c>
      <c r="O147" s="40">
        <v>43101</v>
      </c>
      <c r="P147" s="15">
        <v>1.2</v>
      </c>
    </row>
    <row r="148" spans="1:16" x14ac:dyDescent="0.3">
      <c r="A148" s="38" t="s">
        <v>247</v>
      </c>
      <c r="B148" s="15">
        <v>207500</v>
      </c>
      <c r="C148" s="15">
        <v>911500</v>
      </c>
      <c r="E148" s="35" t="s">
        <v>259</v>
      </c>
      <c r="F148" s="15">
        <v>2399575</v>
      </c>
      <c r="G148" s="15">
        <v>4535149</v>
      </c>
      <c r="I148" s="38" t="s">
        <v>247</v>
      </c>
      <c r="J148" s="15">
        <v>1.8</v>
      </c>
      <c r="L148" s="36" t="s">
        <v>250</v>
      </c>
      <c r="M148" s="15">
        <v>2.3333333333333335</v>
      </c>
      <c r="O148" s="40">
        <v>43132</v>
      </c>
      <c r="P148" s="15">
        <v>0.7</v>
      </c>
    </row>
    <row r="149" spans="1:16" x14ac:dyDescent="0.3">
      <c r="A149" s="38" t="s">
        <v>249</v>
      </c>
      <c r="B149" s="15">
        <v>262975</v>
      </c>
      <c r="C149" s="15">
        <v>525950</v>
      </c>
      <c r="E149" s="36" t="s">
        <v>246</v>
      </c>
      <c r="F149" s="15">
        <v>298500</v>
      </c>
      <c r="G149" s="15">
        <v>298500</v>
      </c>
      <c r="I149" s="38" t="s">
        <v>249</v>
      </c>
      <c r="J149" s="15">
        <v>1.5</v>
      </c>
      <c r="L149" s="36" t="s">
        <v>253</v>
      </c>
      <c r="M149" s="15">
        <v>1.9000000000000001</v>
      </c>
      <c r="O149" s="40">
        <v>43160</v>
      </c>
      <c r="P149" s="15">
        <v>1.3</v>
      </c>
    </row>
    <row r="150" spans="1:16" x14ac:dyDescent="0.3">
      <c r="A150" s="38" t="s">
        <v>251</v>
      </c>
      <c r="B150" s="15">
        <v>194950</v>
      </c>
      <c r="C150" s="15">
        <v>918400</v>
      </c>
      <c r="E150" s="36" t="s">
        <v>248</v>
      </c>
      <c r="F150" s="15">
        <v>681000</v>
      </c>
      <c r="G150" s="15">
        <v>1937500</v>
      </c>
      <c r="I150" s="38" t="s">
        <v>251</v>
      </c>
      <c r="J150" s="15">
        <v>0.6</v>
      </c>
      <c r="L150" s="35" t="s">
        <v>256</v>
      </c>
      <c r="M150" s="15">
        <v>2.1083333333333338</v>
      </c>
      <c r="O150" s="40">
        <v>43191</v>
      </c>
      <c r="P150" s="15">
        <v>2.5</v>
      </c>
    </row>
    <row r="151" spans="1:16" x14ac:dyDescent="0.3">
      <c r="A151" s="38" t="s">
        <v>254</v>
      </c>
      <c r="B151" s="15">
        <v>250000</v>
      </c>
      <c r="C151" s="15">
        <v>1867600</v>
      </c>
      <c r="E151" s="36" t="s">
        <v>250</v>
      </c>
      <c r="F151" s="15">
        <v>581500</v>
      </c>
      <c r="G151" s="15">
        <v>821499</v>
      </c>
      <c r="I151" s="38" t="s">
        <v>254</v>
      </c>
      <c r="J151" s="15">
        <v>0.9</v>
      </c>
      <c r="L151" s="36" t="s">
        <v>246</v>
      </c>
      <c r="M151" s="15">
        <v>1.5</v>
      </c>
      <c r="O151" s="40">
        <v>43221</v>
      </c>
      <c r="P151" s="15">
        <v>3.4</v>
      </c>
    </row>
    <row r="152" spans="1:16" x14ac:dyDescent="0.3">
      <c r="A152" s="38" t="s">
        <v>257</v>
      </c>
      <c r="B152" s="15">
        <v>218000</v>
      </c>
      <c r="C152" s="15">
        <v>1391000</v>
      </c>
      <c r="E152" s="37" t="s">
        <v>252</v>
      </c>
      <c r="F152" s="15">
        <v>240000</v>
      </c>
      <c r="G152" s="15">
        <v>479999</v>
      </c>
      <c r="I152" s="38" t="s">
        <v>257</v>
      </c>
      <c r="J152" s="15">
        <v>1.6</v>
      </c>
      <c r="L152" s="36" t="s">
        <v>248</v>
      </c>
      <c r="M152" s="15">
        <v>2.4</v>
      </c>
      <c r="O152" s="40">
        <v>43252</v>
      </c>
      <c r="P152" s="15">
        <v>4.4000000000000004</v>
      </c>
    </row>
    <row r="153" spans="1:16" x14ac:dyDescent="0.3">
      <c r="A153" s="38" t="s">
        <v>252</v>
      </c>
      <c r="B153" s="15">
        <v>400544</v>
      </c>
      <c r="C153" s="15">
        <v>1570586</v>
      </c>
      <c r="E153" s="37" t="s">
        <v>255</v>
      </c>
      <c r="F153" s="15">
        <v>341500</v>
      </c>
      <c r="G153" s="15">
        <v>341500</v>
      </c>
      <c r="I153" s="38" t="s">
        <v>252</v>
      </c>
      <c r="J153" s="15">
        <v>1.1000000000000001</v>
      </c>
      <c r="L153" s="36" t="s">
        <v>250</v>
      </c>
      <c r="M153" s="15">
        <v>1.5333333333333332</v>
      </c>
      <c r="O153" s="40">
        <v>43282</v>
      </c>
      <c r="P153" s="15">
        <v>3.9</v>
      </c>
    </row>
    <row r="154" spans="1:16" x14ac:dyDescent="0.3">
      <c r="A154" s="38" t="s">
        <v>255</v>
      </c>
      <c r="B154" s="15"/>
      <c r="C154" s="15"/>
      <c r="E154" s="37" t="s">
        <v>258</v>
      </c>
      <c r="F154" s="15"/>
      <c r="G154" s="15"/>
      <c r="I154" s="38" t="s">
        <v>255</v>
      </c>
      <c r="J154" s="15">
        <v>1.8</v>
      </c>
      <c r="L154" s="36" t="s">
        <v>253</v>
      </c>
      <c r="M154" s="15">
        <v>3</v>
      </c>
      <c r="O154" s="40">
        <v>43313</v>
      </c>
      <c r="P154" s="15">
        <v>4.5</v>
      </c>
    </row>
    <row r="155" spans="1:16" x14ac:dyDescent="0.3">
      <c r="A155" s="38" t="s">
        <v>258</v>
      </c>
      <c r="B155" s="15">
        <v>339250</v>
      </c>
      <c r="C155" s="15">
        <v>678500</v>
      </c>
      <c r="E155" s="36" t="s">
        <v>253</v>
      </c>
      <c r="F155" s="15">
        <v>838575</v>
      </c>
      <c r="G155" s="15">
        <v>1477650</v>
      </c>
      <c r="I155" s="38" t="s">
        <v>258</v>
      </c>
      <c r="J155" s="15">
        <v>1.4</v>
      </c>
      <c r="L155" s="35" t="s">
        <v>261</v>
      </c>
      <c r="M155" s="15">
        <v>3.2833333333333332</v>
      </c>
      <c r="O155" s="40">
        <v>43344</v>
      </c>
      <c r="P155" s="15">
        <v>4.9000000000000004</v>
      </c>
    </row>
    <row r="156" spans="1:16" x14ac:dyDescent="0.3">
      <c r="A156" s="38" t="s">
        <v>260</v>
      </c>
      <c r="B156" s="15">
        <v>201000</v>
      </c>
      <c r="C156" s="15">
        <v>597000</v>
      </c>
      <c r="E156" s="35" t="s">
        <v>265</v>
      </c>
      <c r="F156" s="15">
        <v>3253655</v>
      </c>
      <c r="G156" s="15">
        <v>8073409</v>
      </c>
      <c r="I156" s="38" t="s">
        <v>260</v>
      </c>
      <c r="J156" s="15">
        <v>1.9</v>
      </c>
      <c r="L156" s="36" t="s">
        <v>246</v>
      </c>
      <c r="M156" s="15">
        <v>3.7999999999999994</v>
      </c>
      <c r="O156" s="40">
        <v>43374</v>
      </c>
      <c r="P156" s="15">
        <v>4.2</v>
      </c>
    </row>
    <row r="157" spans="1:16" x14ac:dyDescent="0.3">
      <c r="A157" s="38" t="s">
        <v>262</v>
      </c>
      <c r="B157" s="15">
        <v>298100</v>
      </c>
      <c r="C157" s="15">
        <v>596200</v>
      </c>
      <c r="E157" s="36" t="s">
        <v>246</v>
      </c>
      <c r="F157" s="15">
        <v>627005</v>
      </c>
      <c r="G157" s="15">
        <v>1084109</v>
      </c>
      <c r="I157" s="38" t="s">
        <v>262</v>
      </c>
      <c r="J157" s="15">
        <v>1.9</v>
      </c>
      <c r="L157" s="36" t="s">
        <v>248</v>
      </c>
      <c r="M157" s="15">
        <v>3.3333333333333335</v>
      </c>
      <c r="O157" s="40">
        <v>43405</v>
      </c>
      <c r="P157" s="15">
        <v>3.6</v>
      </c>
    </row>
    <row r="158" spans="1:16" x14ac:dyDescent="0.3">
      <c r="A158" s="38" t="s">
        <v>263</v>
      </c>
      <c r="B158" s="15">
        <v>165500</v>
      </c>
      <c r="C158" s="15">
        <v>1105300</v>
      </c>
      <c r="E158" s="36" t="s">
        <v>248</v>
      </c>
      <c r="F158" s="15">
        <v>931900</v>
      </c>
      <c r="G158" s="15">
        <v>1938900</v>
      </c>
      <c r="I158" s="38" t="s">
        <v>263</v>
      </c>
      <c r="J158" s="15">
        <v>1.8</v>
      </c>
      <c r="L158" s="36" t="s">
        <v>250</v>
      </c>
      <c r="M158" s="15">
        <v>2.5</v>
      </c>
      <c r="O158" s="40">
        <v>43435</v>
      </c>
      <c r="P158" s="15">
        <v>3</v>
      </c>
    </row>
    <row r="159" spans="1:16" x14ac:dyDescent="0.3">
      <c r="A159" s="35" t="s">
        <v>271</v>
      </c>
      <c r="B159" s="15"/>
      <c r="C159" s="15"/>
      <c r="E159" s="36" t="s">
        <v>250</v>
      </c>
      <c r="F159" s="15">
        <v>891000</v>
      </c>
      <c r="G159" s="15">
        <v>1578000</v>
      </c>
      <c r="I159" s="35" t="s">
        <v>274</v>
      </c>
      <c r="J159" s="15"/>
      <c r="L159" s="36" t="s">
        <v>253</v>
      </c>
      <c r="M159" s="15">
        <v>3.5</v>
      </c>
      <c r="O159" s="40">
        <v>43466</v>
      </c>
      <c r="P159" s="15">
        <v>2.7</v>
      </c>
    </row>
    <row r="160" spans="1:16" x14ac:dyDescent="0.3">
      <c r="A160" s="38" t="s">
        <v>245</v>
      </c>
      <c r="B160" s="15">
        <v>206250</v>
      </c>
      <c r="C160" s="15">
        <v>412500</v>
      </c>
      <c r="E160" s="37" t="s">
        <v>252</v>
      </c>
      <c r="F160" s="15">
        <v>325000</v>
      </c>
      <c r="G160" s="15">
        <v>325000</v>
      </c>
      <c r="I160" s="38" t="s">
        <v>245</v>
      </c>
      <c r="J160" s="15">
        <v>2.2000000000000002</v>
      </c>
      <c r="L160" s="35" t="s">
        <v>264</v>
      </c>
      <c r="M160" s="15">
        <v>7.0333333333333341</v>
      </c>
      <c r="O160" s="40">
        <v>43497</v>
      </c>
      <c r="P160" s="15">
        <v>2.7</v>
      </c>
    </row>
    <row r="161" spans="1:16" x14ac:dyDescent="0.3">
      <c r="A161" s="38" t="s">
        <v>247</v>
      </c>
      <c r="B161" s="15">
        <v>285275</v>
      </c>
      <c r="C161" s="15">
        <v>2107950</v>
      </c>
      <c r="E161" s="37" t="s">
        <v>255</v>
      </c>
      <c r="F161" s="15">
        <v>335000</v>
      </c>
      <c r="G161" s="15">
        <v>1022000</v>
      </c>
      <c r="I161" s="38" t="s">
        <v>247</v>
      </c>
      <c r="J161" s="15">
        <v>1.9</v>
      </c>
      <c r="L161" s="36" t="s">
        <v>246</v>
      </c>
      <c r="M161" s="15">
        <v>6.7333333333333334</v>
      </c>
      <c r="O161" s="40">
        <v>43525</v>
      </c>
      <c r="P161" s="15">
        <v>2.9</v>
      </c>
    </row>
    <row r="162" spans="1:16" x14ac:dyDescent="0.3">
      <c r="A162" s="38" t="s">
        <v>249</v>
      </c>
      <c r="B162" s="15">
        <v>249000</v>
      </c>
      <c r="C162" s="15">
        <v>2065000</v>
      </c>
      <c r="E162" s="37" t="s">
        <v>258</v>
      </c>
      <c r="F162" s="15">
        <v>231000</v>
      </c>
      <c r="G162" s="15">
        <v>231000</v>
      </c>
      <c r="I162" s="38" t="s">
        <v>249</v>
      </c>
      <c r="J162" s="15">
        <v>2</v>
      </c>
      <c r="L162" s="36" t="s">
        <v>248</v>
      </c>
      <c r="M162" s="15">
        <v>7.2666666666666666</v>
      </c>
      <c r="O162" s="40">
        <v>43556</v>
      </c>
      <c r="P162" s="15">
        <v>2.4</v>
      </c>
    </row>
    <row r="163" spans="1:16" x14ac:dyDescent="0.3">
      <c r="A163" s="38" t="s">
        <v>251</v>
      </c>
      <c r="B163" s="15">
        <v>313000</v>
      </c>
      <c r="C163" s="15">
        <v>1475000</v>
      </c>
      <c r="E163" s="36" t="s">
        <v>253</v>
      </c>
      <c r="F163" s="15">
        <v>803750</v>
      </c>
      <c r="G163" s="15">
        <v>3472400</v>
      </c>
      <c r="I163" s="38" t="s">
        <v>251</v>
      </c>
      <c r="J163" s="15">
        <v>2.8</v>
      </c>
      <c r="L163" s="36" t="s">
        <v>250</v>
      </c>
      <c r="M163" s="15">
        <v>8</v>
      </c>
      <c r="O163" s="40">
        <v>43604</v>
      </c>
      <c r="P163" s="15">
        <v>2.6</v>
      </c>
    </row>
    <row r="164" spans="1:16" x14ac:dyDescent="0.3">
      <c r="A164" s="38" t="s">
        <v>254</v>
      </c>
      <c r="B164" s="15">
        <v>253750</v>
      </c>
      <c r="C164" s="15">
        <v>1693800</v>
      </c>
      <c r="E164" s="35" t="s">
        <v>244</v>
      </c>
      <c r="F164" s="15">
        <v>3164577</v>
      </c>
      <c r="G164" s="15">
        <v>5251153</v>
      </c>
      <c r="I164" s="38" t="s">
        <v>254</v>
      </c>
      <c r="J164" s="15">
        <v>2.1</v>
      </c>
      <c r="L164" s="36" t="s">
        <v>253</v>
      </c>
      <c r="M164" s="15">
        <v>6.1333333333333329</v>
      </c>
      <c r="O164" s="40">
        <v>43617</v>
      </c>
      <c r="P164" s="15">
        <v>3</v>
      </c>
    </row>
    <row r="165" spans="1:16" x14ac:dyDescent="0.3">
      <c r="A165" s="38" t="s">
        <v>257</v>
      </c>
      <c r="B165" s="15">
        <v>241500</v>
      </c>
      <c r="C165" s="15">
        <v>1012950</v>
      </c>
      <c r="E165" s="36" t="s">
        <v>246</v>
      </c>
      <c r="F165" s="15">
        <v>753000</v>
      </c>
      <c r="G165" s="15">
        <v>753000</v>
      </c>
      <c r="I165" s="38" t="s">
        <v>257</v>
      </c>
      <c r="J165" s="15">
        <v>2.9</v>
      </c>
      <c r="L165" s="35" t="s">
        <v>266</v>
      </c>
      <c r="M165" s="15">
        <v>6.5916666666666659</v>
      </c>
      <c r="O165" s="40">
        <v>43647</v>
      </c>
      <c r="P165" s="15">
        <v>2.4</v>
      </c>
    </row>
    <row r="166" spans="1:16" x14ac:dyDescent="0.3">
      <c r="A166" s="38" t="s">
        <v>252</v>
      </c>
      <c r="B166" s="15">
        <v>293750</v>
      </c>
      <c r="C166" s="15">
        <v>2562350</v>
      </c>
      <c r="E166" s="36" t="s">
        <v>248</v>
      </c>
      <c r="F166" s="15">
        <v>776500</v>
      </c>
      <c r="G166" s="15">
        <v>1883000</v>
      </c>
      <c r="I166" s="38" t="s">
        <v>252</v>
      </c>
      <c r="J166" s="15">
        <v>2.6</v>
      </c>
      <c r="L166" s="36" t="s">
        <v>246</v>
      </c>
      <c r="M166" s="15">
        <v>6.8999999999999995</v>
      </c>
      <c r="O166" s="40">
        <v>43727</v>
      </c>
      <c r="P166" s="15">
        <v>2.2999999999999998</v>
      </c>
    </row>
    <row r="167" spans="1:16" x14ac:dyDescent="0.3">
      <c r="A167" s="38" t="s">
        <v>255</v>
      </c>
      <c r="B167" s="15">
        <v>280000</v>
      </c>
      <c r="C167" s="15">
        <v>1612947</v>
      </c>
      <c r="E167" s="36" t="s">
        <v>250</v>
      </c>
      <c r="F167" s="15">
        <v>1145427</v>
      </c>
      <c r="G167" s="15">
        <v>1850853</v>
      </c>
      <c r="I167" s="38" t="s">
        <v>255</v>
      </c>
      <c r="J167" s="15">
        <v>2</v>
      </c>
      <c r="L167" s="36" t="s">
        <v>248</v>
      </c>
      <c r="M167" s="15">
        <v>6.2333333333333334</v>
      </c>
      <c r="O167" s="40">
        <v>43757</v>
      </c>
      <c r="P167" s="15">
        <v>2.6</v>
      </c>
    </row>
    <row r="168" spans="1:16" x14ac:dyDescent="0.3">
      <c r="A168" s="38" t="s">
        <v>258</v>
      </c>
      <c r="B168" s="15">
        <v>224950</v>
      </c>
      <c r="C168" s="15">
        <v>2335200</v>
      </c>
      <c r="E168" s="37" t="s">
        <v>252</v>
      </c>
      <c r="F168" s="15">
        <v>275427</v>
      </c>
      <c r="G168" s="15">
        <v>550853</v>
      </c>
      <c r="I168" s="38" t="s">
        <v>258</v>
      </c>
      <c r="J168" s="15">
        <v>1.9</v>
      </c>
      <c r="L168" s="36" t="s">
        <v>250</v>
      </c>
      <c r="M168" s="15">
        <v>6.7666666666666666</v>
      </c>
      <c r="O168" s="40">
        <v>43770</v>
      </c>
      <c r="P168" s="15">
        <v>1.9</v>
      </c>
    </row>
    <row r="169" spans="1:16" x14ac:dyDescent="0.3">
      <c r="A169" s="38" t="s">
        <v>260</v>
      </c>
      <c r="B169" s="15">
        <v>281125</v>
      </c>
      <c r="C169" s="15">
        <v>562250</v>
      </c>
      <c r="E169" s="37" t="s">
        <v>255</v>
      </c>
      <c r="F169" s="15">
        <v>430000</v>
      </c>
      <c r="G169" s="15">
        <v>860000</v>
      </c>
      <c r="I169" s="38" t="s">
        <v>260</v>
      </c>
      <c r="J169" s="15">
        <v>1.9</v>
      </c>
      <c r="L169" s="36" t="s">
        <v>253</v>
      </c>
      <c r="M169" s="15">
        <v>6.4666666666666659</v>
      </c>
      <c r="O169" s="14" t="s">
        <v>276</v>
      </c>
      <c r="P169" s="15">
        <v>1055.8999999999999</v>
      </c>
    </row>
    <row r="170" spans="1:16" x14ac:dyDescent="0.3">
      <c r="A170" s="38" t="s">
        <v>262</v>
      </c>
      <c r="B170" s="15">
        <v>140000</v>
      </c>
      <c r="C170" s="15">
        <v>1108000</v>
      </c>
      <c r="E170" s="37" t="s">
        <v>258</v>
      </c>
      <c r="F170" s="15">
        <v>440000</v>
      </c>
      <c r="G170" s="15">
        <v>440000</v>
      </c>
      <c r="I170" s="38" t="s">
        <v>262</v>
      </c>
      <c r="J170" s="15">
        <v>1.9</v>
      </c>
      <c r="L170" s="35" t="s">
        <v>267</v>
      </c>
      <c r="M170" s="15">
        <v>6.5000000000000009</v>
      </c>
    </row>
    <row r="171" spans="1:16" x14ac:dyDescent="0.3">
      <c r="A171" s="38" t="s">
        <v>263</v>
      </c>
      <c r="B171" s="15">
        <v>295000</v>
      </c>
      <c r="C171" s="15">
        <v>817000</v>
      </c>
      <c r="E171" s="36" t="s">
        <v>253</v>
      </c>
      <c r="F171" s="15">
        <v>489650</v>
      </c>
      <c r="G171" s="15">
        <v>764300</v>
      </c>
      <c r="I171" s="38" t="s">
        <v>263</v>
      </c>
      <c r="J171" s="15">
        <v>2.1</v>
      </c>
      <c r="L171" s="36" t="s">
        <v>246</v>
      </c>
      <c r="M171" s="15">
        <v>7.7666666666666657</v>
      </c>
    </row>
    <row r="172" spans="1:16" x14ac:dyDescent="0.3">
      <c r="A172" s="35" t="s">
        <v>272</v>
      </c>
      <c r="B172" s="15"/>
      <c r="C172" s="15"/>
      <c r="E172" s="35" t="s">
        <v>256</v>
      </c>
      <c r="F172" s="15">
        <v>3569401</v>
      </c>
      <c r="G172" s="15">
        <v>7095351</v>
      </c>
      <c r="I172" s="35" t="s">
        <v>275</v>
      </c>
      <c r="J172" s="15"/>
      <c r="L172" s="36" t="s">
        <v>248</v>
      </c>
      <c r="M172" s="15">
        <v>9.3333333333333339</v>
      </c>
    </row>
    <row r="173" spans="1:16" x14ac:dyDescent="0.3">
      <c r="A173" s="38" t="s">
        <v>245</v>
      </c>
      <c r="B173" s="15">
        <v>262500</v>
      </c>
      <c r="C173" s="15">
        <v>1405500</v>
      </c>
      <c r="E173" s="36" t="s">
        <v>246</v>
      </c>
      <c r="F173" s="15">
        <v>1182450</v>
      </c>
      <c r="G173" s="15">
        <v>1549950</v>
      </c>
      <c r="I173" s="38" t="s">
        <v>245</v>
      </c>
      <c r="J173" s="15">
        <v>1.7</v>
      </c>
      <c r="L173" s="36" t="s">
        <v>250</v>
      </c>
      <c r="M173" s="15">
        <v>4.4666666666666668</v>
      </c>
    </row>
    <row r="174" spans="1:16" x14ac:dyDescent="0.3">
      <c r="A174" s="38" t="s">
        <v>247</v>
      </c>
      <c r="B174" s="15">
        <v>329500</v>
      </c>
      <c r="C174" s="15">
        <v>1215169</v>
      </c>
      <c r="E174" s="36" t="s">
        <v>248</v>
      </c>
      <c r="F174" s="15">
        <v>1518951</v>
      </c>
      <c r="G174" s="15">
        <v>2154901</v>
      </c>
      <c r="I174" s="38" t="s">
        <v>247</v>
      </c>
      <c r="J174" s="15">
        <v>1.7</v>
      </c>
      <c r="L174" s="36" t="s">
        <v>253</v>
      </c>
      <c r="M174" s="15">
        <v>4.4333333333333336</v>
      </c>
    </row>
    <row r="175" spans="1:16" x14ac:dyDescent="0.3">
      <c r="A175" s="38" t="s">
        <v>249</v>
      </c>
      <c r="B175" s="15">
        <v>225000</v>
      </c>
      <c r="C175" s="15">
        <v>1325950</v>
      </c>
      <c r="E175" s="36" t="s">
        <v>250</v>
      </c>
      <c r="F175" s="15">
        <v>468000</v>
      </c>
      <c r="G175" s="15">
        <v>2590500</v>
      </c>
      <c r="I175" s="38" t="s">
        <v>249</v>
      </c>
      <c r="J175" s="15">
        <v>1.4</v>
      </c>
      <c r="L175" s="35" t="s">
        <v>268</v>
      </c>
      <c r="M175" s="15">
        <v>3.5333333333333337</v>
      </c>
    </row>
    <row r="176" spans="1:16" x14ac:dyDescent="0.3">
      <c r="A176" s="38" t="s">
        <v>251</v>
      </c>
      <c r="B176" s="15">
        <v>248000</v>
      </c>
      <c r="C176" s="15">
        <v>2099150</v>
      </c>
      <c r="E176" s="37" t="s">
        <v>252</v>
      </c>
      <c r="F176" s="15"/>
      <c r="G176" s="15"/>
      <c r="I176" s="38" t="s">
        <v>251</v>
      </c>
      <c r="J176" s="15">
        <v>1</v>
      </c>
      <c r="L176" s="36" t="s">
        <v>246</v>
      </c>
      <c r="M176" s="15">
        <v>4.7333333333333334</v>
      </c>
    </row>
    <row r="177" spans="1:13" x14ac:dyDescent="0.3">
      <c r="A177" s="38" t="s">
        <v>254</v>
      </c>
      <c r="B177" s="15">
        <v>400000</v>
      </c>
      <c r="C177" s="15">
        <v>400000</v>
      </c>
      <c r="E177" s="37" t="s">
        <v>255</v>
      </c>
      <c r="F177" s="15"/>
      <c r="G177" s="15"/>
      <c r="I177" s="38" t="s">
        <v>254</v>
      </c>
      <c r="J177" s="15">
        <v>1</v>
      </c>
      <c r="L177" s="36" t="s">
        <v>248</v>
      </c>
      <c r="M177" s="15">
        <v>3.4333333333333336</v>
      </c>
    </row>
    <row r="178" spans="1:13" x14ac:dyDescent="0.3">
      <c r="A178" s="38" t="s">
        <v>257</v>
      </c>
      <c r="B178" s="15">
        <v>275000</v>
      </c>
      <c r="C178" s="15">
        <v>1606500</v>
      </c>
      <c r="E178" s="37" t="s">
        <v>258</v>
      </c>
      <c r="F178" s="15">
        <v>468000</v>
      </c>
      <c r="G178" s="15">
        <v>2590500</v>
      </c>
      <c r="I178" s="38" t="s">
        <v>257</v>
      </c>
      <c r="J178" s="15">
        <v>0.4</v>
      </c>
      <c r="L178" s="36" t="s">
        <v>250</v>
      </c>
      <c r="M178" s="15">
        <v>3.3666666666666671</v>
      </c>
    </row>
    <row r="179" spans="1:13" x14ac:dyDescent="0.3">
      <c r="A179" s="38" t="s">
        <v>252</v>
      </c>
      <c r="B179" s="15">
        <v>260000</v>
      </c>
      <c r="C179" s="15">
        <v>1949500</v>
      </c>
      <c r="E179" s="36" t="s">
        <v>253</v>
      </c>
      <c r="F179" s="15">
        <v>400000</v>
      </c>
      <c r="G179" s="15">
        <v>800000</v>
      </c>
      <c r="I179" s="38" t="s">
        <v>252</v>
      </c>
      <c r="J179" s="15">
        <v>0.2</v>
      </c>
      <c r="L179" s="36" t="s">
        <v>253</v>
      </c>
      <c r="M179" s="15">
        <v>2.6</v>
      </c>
    </row>
    <row r="180" spans="1:13" x14ac:dyDescent="0.3">
      <c r="A180" s="38" t="s">
        <v>255</v>
      </c>
      <c r="B180" s="15">
        <v>371500</v>
      </c>
      <c r="C180" s="15">
        <v>3474225</v>
      </c>
      <c r="E180" s="35" t="s">
        <v>261</v>
      </c>
      <c r="F180" s="15">
        <v>2345750</v>
      </c>
      <c r="G180" s="15">
        <v>2707000</v>
      </c>
      <c r="I180" s="38" t="s">
        <v>255</v>
      </c>
      <c r="J180" s="15">
        <v>0.2</v>
      </c>
      <c r="L180" s="35" t="s">
        <v>269</v>
      </c>
      <c r="M180" s="15">
        <v>2.4083333333333332</v>
      </c>
    </row>
    <row r="181" spans="1:13" x14ac:dyDescent="0.3">
      <c r="A181" s="38" t="s">
        <v>258</v>
      </c>
      <c r="B181" s="15">
        <v>325000</v>
      </c>
      <c r="C181" s="15">
        <v>1884035</v>
      </c>
      <c r="E181" s="36" t="s">
        <v>246</v>
      </c>
      <c r="F181" s="15">
        <v>780000</v>
      </c>
      <c r="G181" s="15">
        <v>780000</v>
      </c>
      <c r="I181" s="38" t="s">
        <v>258</v>
      </c>
      <c r="J181" s="15">
        <v>1.2</v>
      </c>
      <c r="L181" s="36" t="s">
        <v>246</v>
      </c>
      <c r="M181" s="15">
        <v>2.8000000000000003</v>
      </c>
    </row>
    <row r="182" spans="1:13" x14ac:dyDescent="0.3">
      <c r="A182" s="38" t="s">
        <v>260</v>
      </c>
      <c r="B182" s="15">
        <v>284500</v>
      </c>
      <c r="C182" s="15">
        <v>3006450</v>
      </c>
      <c r="E182" s="36" t="s">
        <v>248</v>
      </c>
      <c r="F182" s="15">
        <v>628250</v>
      </c>
      <c r="G182" s="15">
        <v>989500</v>
      </c>
      <c r="I182" s="38" t="s">
        <v>260</v>
      </c>
      <c r="J182" s="15">
        <v>1.9</v>
      </c>
      <c r="L182" s="36" t="s">
        <v>248</v>
      </c>
      <c r="M182" s="15">
        <v>1.9666666666666668</v>
      </c>
    </row>
    <row r="183" spans="1:13" x14ac:dyDescent="0.3">
      <c r="A183" s="38" t="s">
        <v>262</v>
      </c>
      <c r="B183" s="15">
        <v>279000</v>
      </c>
      <c r="C183" s="15">
        <v>1009500</v>
      </c>
      <c r="E183" s="36" t="s">
        <v>250</v>
      </c>
      <c r="F183" s="15">
        <v>769500</v>
      </c>
      <c r="G183" s="15">
        <v>769500</v>
      </c>
      <c r="I183" s="38" t="s">
        <v>262</v>
      </c>
      <c r="J183" s="15">
        <v>1.3</v>
      </c>
      <c r="L183" s="36" t="s">
        <v>250</v>
      </c>
      <c r="M183" s="15">
        <v>3.2666666666666671</v>
      </c>
    </row>
    <row r="184" spans="1:13" x14ac:dyDescent="0.3">
      <c r="A184" s="38" t="s">
        <v>263</v>
      </c>
      <c r="B184" s="15">
        <v>366000</v>
      </c>
      <c r="C184" s="15">
        <v>1466000</v>
      </c>
      <c r="E184" s="37" t="s">
        <v>252</v>
      </c>
      <c r="F184" s="15">
        <v>382500</v>
      </c>
      <c r="G184" s="15">
        <v>382500</v>
      </c>
      <c r="I184" s="14">
        <v>14</v>
      </c>
      <c r="J184" s="15">
        <v>1850.200000000001</v>
      </c>
      <c r="L184" s="36" t="s">
        <v>253</v>
      </c>
      <c r="M184" s="15">
        <v>1.5999999999999999</v>
      </c>
    </row>
    <row r="185" spans="1:13" x14ac:dyDescent="0.3">
      <c r="A185" s="35" t="s">
        <v>273</v>
      </c>
      <c r="B185" s="15"/>
      <c r="C185" s="15"/>
      <c r="E185" s="37" t="s">
        <v>255</v>
      </c>
      <c r="F185" s="15"/>
      <c r="G185" s="15"/>
      <c r="I185" s="35" t="s">
        <v>244</v>
      </c>
      <c r="J185" s="15"/>
      <c r="L185" s="35" t="s">
        <v>270</v>
      </c>
      <c r="M185" s="15">
        <v>3.0555555555555554</v>
      </c>
    </row>
    <row r="186" spans="1:13" x14ac:dyDescent="0.3">
      <c r="A186" s="38" t="s">
        <v>245</v>
      </c>
      <c r="B186" s="15">
        <v>345000</v>
      </c>
      <c r="C186" s="15">
        <v>1315000</v>
      </c>
      <c r="E186" s="37" t="s">
        <v>258</v>
      </c>
      <c r="F186" s="15">
        <v>387000</v>
      </c>
      <c r="G186" s="15">
        <v>387000</v>
      </c>
      <c r="I186" s="38" t="s">
        <v>245</v>
      </c>
      <c r="J186" s="15">
        <v>11.6</v>
      </c>
      <c r="L186" s="36" t="s">
        <v>246</v>
      </c>
      <c r="M186" s="15">
        <v>0.6</v>
      </c>
    </row>
    <row r="187" spans="1:13" x14ac:dyDescent="0.3">
      <c r="A187" s="38" t="s">
        <v>247</v>
      </c>
      <c r="B187" s="15">
        <v>475000</v>
      </c>
      <c r="C187" s="15">
        <v>2401000</v>
      </c>
      <c r="E187" s="36" t="s">
        <v>253</v>
      </c>
      <c r="F187" s="15">
        <v>168000</v>
      </c>
      <c r="G187" s="15">
        <v>168000</v>
      </c>
      <c r="I187" s="38" t="s">
        <v>247</v>
      </c>
      <c r="J187" s="15">
        <v>11.4</v>
      </c>
      <c r="L187" s="36" t="s">
        <v>248</v>
      </c>
      <c r="M187" s="15">
        <v>1.25</v>
      </c>
    </row>
    <row r="188" spans="1:13" x14ac:dyDescent="0.3">
      <c r="A188" s="38" t="s">
        <v>249</v>
      </c>
      <c r="B188" s="15">
        <v>348500</v>
      </c>
      <c r="C188" s="15">
        <v>697000</v>
      </c>
      <c r="E188" s="35" t="s">
        <v>264</v>
      </c>
      <c r="F188" s="15">
        <v>1086750</v>
      </c>
      <c r="G188" s="15">
        <v>1272500</v>
      </c>
      <c r="I188" s="38" t="s">
        <v>249</v>
      </c>
      <c r="J188" s="15">
        <v>13</v>
      </c>
      <c r="L188" s="36" t="s">
        <v>250</v>
      </c>
      <c r="M188" s="15">
        <v>2.8000000000000003</v>
      </c>
    </row>
    <row r="189" spans="1:13" x14ac:dyDescent="0.3">
      <c r="A189" s="38" t="s">
        <v>251</v>
      </c>
      <c r="B189" s="15">
        <v>320000</v>
      </c>
      <c r="C189" s="15">
        <v>3179000</v>
      </c>
      <c r="E189" s="36" t="s">
        <v>246</v>
      </c>
      <c r="F189" s="15">
        <v>465000</v>
      </c>
      <c r="G189" s="15">
        <v>465000</v>
      </c>
      <c r="I189" s="38" t="s">
        <v>251</v>
      </c>
      <c r="J189" s="15">
        <v>15</v>
      </c>
      <c r="L189" s="36" t="s">
        <v>253</v>
      </c>
      <c r="M189" s="15">
        <v>5.333333333333333</v>
      </c>
    </row>
    <row r="190" spans="1:13" x14ac:dyDescent="0.3">
      <c r="A190" s="38" t="s">
        <v>254</v>
      </c>
      <c r="B190" s="15">
        <v>400750</v>
      </c>
      <c r="C190" s="15">
        <v>1637000</v>
      </c>
      <c r="E190" s="36" t="s">
        <v>248</v>
      </c>
      <c r="F190" s="15"/>
      <c r="G190" s="15"/>
      <c r="I190" s="38" t="s">
        <v>254</v>
      </c>
      <c r="J190" s="15">
        <v>15.9</v>
      </c>
      <c r="L190" s="35" t="s">
        <v>271</v>
      </c>
      <c r="M190" s="15">
        <v>2.7416666666666658</v>
      </c>
    </row>
    <row r="191" spans="1:13" x14ac:dyDescent="0.3">
      <c r="A191" s="38" t="s">
        <v>257</v>
      </c>
      <c r="B191" s="15">
        <v>416300</v>
      </c>
      <c r="C191" s="15">
        <v>1816600</v>
      </c>
      <c r="E191" s="36" t="s">
        <v>250</v>
      </c>
      <c r="F191" s="15">
        <v>441750</v>
      </c>
      <c r="G191" s="15">
        <v>627500</v>
      </c>
      <c r="I191" s="38" t="s">
        <v>257</v>
      </c>
      <c r="J191" s="15">
        <v>14.5</v>
      </c>
      <c r="L191" s="36" t="s">
        <v>246</v>
      </c>
      <c r="M191" s="15">
        <v>2.4666666666666668</v>
      </c>
    </row>
    <row r="192" spans="1:13" x14ac:dyDescent="0.3">
      <c r="A192" s="38" t="s">
        <v>252</v>
      </c>
      <c r="B192" s="15">
        <v>282565</v>
      </c>
      <c r="C192" s="15">
        <v>1244130</v>
      </c>
      <c r="E192" s="37" t="s">
        <v>252</v>
      </c>
      <c r="F192" s="15"/>
      <c r="G192" s="15"/>
      <c r="I192" s="38" t="s">
        <v>252</v>
      </c>
      <c r="J192" s="15">
        <v>14.3</v>
      </c>
      <c r="L192" s="36" t="s">
        <v>248</v>
      </c>
      <c r="M192" s="15">
        <v>3.8333333333333335</v>
      </c>
    </row>
    <row r="193" spans="1:13" x14ac:dyDescent="0.3">
      <c r="A193" s="38" t="s">
        <v>255</v>
      </c>
      <c r="B193" s="15">
        <v>297500</v>
      </c>
      <c r="C193" s="15">
        <v>595000</v>
      </c>
      <c r="E193" s="37" t="s">
        <v>255</v>
      </c>
      <c r="F193" s="15">
        <v>185750</v>
      </c>
      <c r="G193" s="15">
        <v>371500</v>
      </c>
      <c r="I193" s="38" t="s">
        <v>255</v>
      </c>
      <c r="J193" s="15">
        <v>18.2</v>
      </c>
      <c r="L193" s="36" t="s">
        <v>250</v>
      </c>
      <c r="M193" s="15">
        <v>2.1999999999999997</v>
      </c>
    </row>
    <row r="194" spans="1:13" x14ac:dyDescent="0.3">
      <c r="A194" s="38" t="s">
        <v>258</v>
      </c>
      <c r="B194" s="15">
        <v>372750</v>
      </c>
      <c r="C194" s="15">
        <v>1480499</v>
      </c>
      <c r="E194" s="37" t="s">
        <v>258</v>
      </c>
      <c r="F194" s="15">
        <v>256000</v>
      </c>
      <c r="G194" s="15">
        <v>256000</v>
      </c>
      <c r="I194" s="38" t="s">
        <v>258</v>
      </c>
      <c r="J194" s="15">
        <v>18.399999999999999</v>
      </c>
      <c r="L194" s="36" t="s">
        <v>253</v>
      </c>
      <c r="M194" s="15">
        <v>2.4666666666666668</v>
      </c>
    </row>
    <row r="195" spans="1:13" x14ac:dyDescent="0.3">
      <c r="A195" s="38" t="s">
        <v>260</v>
      </c>
      <c r="B195" s="15">
        <v>332500</v>
      </c>
      <c r="C195" s="15">
        <v>3667400</v>
      </c>
      <c r="E195" s="36" t="s">
        <v>253</v>
      </c>
      <c r="F195" s="15">
        <v>180000</v>
      </c>
      <c r="G195" s="15">
        <v>180000</v>
      </c>
      <c r="I195" s="38" t="s">
        <v>260</v>
      </c>
      <c r="J195" s="15">
        <v>21</v>
      </c>
      <c r="L195" s="35" t="s">
        <v>272</v>
      </c>
      <c r="M195" s="15">
        <v>2.2749999999999999</v>
      </c>
    </row>
    <row r="196" spans="1:13" x14ac:dyDescent="0.3">
      <c r="A196" s="38" t="s">
        <v>262</v>
      </c>
      <c r="B196" s="15">
        <v>238520</v>
      </c>
      <c r="C196" s="15">
        <v>477040</v>
      </c>
      <c r="E196" s="35" t="s">
        <v>266</v>
      </c>
      <c r="F196" s="15">
        <v>1661750</v>
      </c>
      <c r="G196" s="15">
        <v>1917300</v>
      </c>
      <c r="I196" s="38" t="s">
        <v>262</v>
      </c>
      <c r="J196" s="15">
        <v>22.7</v>
      </c>
      <c r="L196" s="36" t="s">
        <v>246</v>
      </c>
      <c r="M196" s="15">
        <v>2.1</v>
      </c>
    </row>
    <row r="197" spans="1:13" x14ac:dyDescent="0.3">
      <c r="A197" s="38" t="s">
        <v>263</v>
      </c>
      <c r="B197" s="15">
        <v>337475</v>
      </c>
      <c r="C197" s="15">
        <v>1237450</v>
      </c>
      <c r="E197" s="36" t="s">
        <v>246</v>
      </c>
      <c r="F197" s="15">
        <v>495000</v>
      </c>
      <c r="G197" s="15">
        <v>495000</v>
      </c>
      <c r="I197" s="38" t="s">
        <v>263</v>
      </c>
      <c r="J197" s="15">
        <v>20.8</v>
      </c>
      <c r="L197" s="36" t="s">
        <v>248</v>
      </c>
      <c r="M197" s="15">
        <v>2.2666666666666666</v>
      </c>
    </row>
    <row r="198" spans="1:13" x14ac:dyDescent="0.3">
      <c r="A198" s="35" t="s">
        <v>274</v>
      </c>
      <c r="B198" s="15"/>
      <c r="C198" s="15"/>
      <c r="E198" s="36" t="s">
        <v>248</v>
      </c>
      <c r="F198" s="15">
        <v>833750</v>
      </c>
      <c r="G198" s="15">
        <v>1089300</v>
      </c>
      <c r="I198" s="35" t="s">
        <v>256</v>
      </c>
      <c r="J198" s="15"/>
      <c r="L198" s="36" t="s">
        <v>250</v>
      </c>
      <c r="M198" s="15">
        <v>3.5</v>
      </c>
    </row>
    <row r="199" spans="1:13" x14ac:dyDescent="0.3">
      <c r="A199" s="38" t="s">
        <v>245</v>
      </c>
      <c r="B199" s="15">
        <v>405000</v>
      </c>
      <c r="C199" s="15">
        <v>405000</v>
      </c>
      <c r="E199" s="36" t="s">
        <v>250</v>
      </c>
      <c r="F199" s="15"/>
      <c r="G199" s="15"/>
      <c r="I199" s="38" t="s">
        <v>245</v>
      </c>
      <c r="J199" s="15">
        <v>20</v>
      </c>
      <c r="L199" s="36" t="s">
        <v>253</v>
      </c>
      <c r="M199" s="15">
        <v>1.2333333333333332</v>
      </c>
    </row>
    <row r="200" spans="1:13" x14ac:dyDescent="0.3">
      <c r="A200" s="38" t="s">
        <v>247</v>
      </c>
      <c r="B200" s="15">
        <v>425000</v>
      </c>
      <c r="C200" s="15">
        <v>1304000</v>
      </c>
      <c r="E200" s="37" t="s">
        <v>252</v>
      </c>
      <c r="F200" s="15"/>
      <c r="G200" s="15"/>
      <c r="I200" s="38" t="s">
        <v>247</v>
      </c>
      <c r="J200" s="15">
        <v>20.3</v>
      </c>
      <c r="L200" s="35" t="s">
        <v>273</v>
      </c>
      <c r="M200" s="15">
        <v>1.2333333333333332</v>
      </c>
    </row>
    <row r="201" spans="1:13" x14ac:dyDescent="0.3">
      <c r="A201" s="38" t="s">
        <v>249</v>
      </c>
      <c r="B201" s="15">
        <v>331000</v>
      </c>
      <c r="C201" s="15">
        <v>662000</v>
      </c>
      <c r="E201" s="37" t="s">
        <v>255</v>
      </c>
      <c r="F201" s="15"/>
      <c r="G201" s="15"/>
      <c r="I201" s="38" t="s">
        <v>249</v>
      </c>
      <c r="J201" s="15">
        <v>19.3</v>
      </c>
      <c r="L201" s="36" t="s">
        <v>246</v>
      </c>
      <c r="M201" s="15">
        <v>1.4333333333333333</v>
      </c>
    </row>
    <row r="202" spans="1:13" x14ac:dyDescent="0.3">
      <c r="A202" s="38" t="s">
        <v>251</v>
      </c>
      <c r="B202" s="15">
        <v>499950</v>
      </c>
      <c r="C202" s="15">
        <v>1726950</v>
      </c>
      <c r="E202" s="37" t="s">
        <v>258</v>
      </c>
      <c r="F202" s="15"/>
      <c r="G202" s="15"/>
      <c r="I202" s="38" t="s">
        <v>251</v>
      </c>
      <c r="J202" s="15">
        <v>19.2</v>
      </c>
      <c r="L202" s="36" t="s">
        <v>248</v>
      </c>
      <c r="M202" s="15">
        <v>1.2</v>
      </c>
    </row>
    <row r="203" spans="1:13" x14ac:dyDescent="0.3">
      <c r="A203" s="38" t="s">
        <v>254</v>
      </c>
      <c r="B203" s="15">
        <v>360000</v>
      </c>
      <c r="C203" s="15">
        <v>2455000</v>
      </c>
      <c r="E203" s="36" t="s">
        <v>253</v>
      </c>
      <c r="F203" s="15">
        <v>333000</v>
      </c>
      <c r="G203" s="15">
        <v>333000</v>
      </c>
      <c r="I203" s="38" t="s">
        <v>254</v>
      </c>
      <c r="J203" s="15">
        <v>28.4</v>
      </c>
      <c r="L203" s="36" t="s">
        <v>250</v>
      </c>
      <c r="M203" s="15">
        <v>1.3</v>
      </c>
    </row>
    <row r="204" spans="1:13" x14ac:dyDescent="0.3">
      <c r="A204" s="38" t="s">
        <v>257</v>
      </c>
      <c r="B204" s="15">
        <v>391250</v>
      </c>
      <c r="C204" s="15">
        <v>3009645</v>
      </c>
      <c r="E204" s="35" t="s">
        <v>267</v>
      </c>
      <c r="F204" s="15">
        <v>1447601</v>
      </c>
      <c r="G204" s="15">
        <v>2991901</v>
      </c>
      <c r="I204" s="38" t="s">
        <v>257</v>
      </c>
      <c r="J204" s="15">
        <v>27</v>
      </c>
      <c r="L204" s="36" t="s">
        <v>253</v>
      </c>
      <c r="M204" s="15">
        <v>1</v>
      </c>
    </row>
    <row r="205" spans="1:13" x14ac:dyDescent="0.3">
      <c r="A205" s="38" t="s">
        <v>252</v>
      </c>
      <c r="B205" s="15">
        <v>409000</v>
      </c>
      <c r="C205" s="15">
        <v>5351000</v>
      </c>
      <c r="E205" s="36" t="s">
        <v>246</v>
      </c>
      <c r="F205" s="15">
        <v>140000</v>
      </c>
      <c r="G205" s="15">
        <v>140000</v>
      </c>
      <c r="I205" s="38" t="s">
        <v>252</v>
      </c>
      <c r="J205" s="15">
        <v>28</v>
      </c>
      <c r="L205" s="35" t="s">
        <v>274</v>
      </c>
      <c r="M205" s="15">
        <v>1.4166666666666667</v>
      </c>
    </row>
    <row r="206" spans="1:13" x14ac:dyDescent="0.3">
      <c r="A206" s="38" t="s">
        <v>255</v>
      </c>
      <c r="B206" s="15">
        <v>341700</v>
      </c>
      <c r="C206" s="15">
        <v>2425650</v>
      </c>
      <c r="E206" s="36" t="s">
        <v>248</v>
      </c>
      <c r="F206" s="15">
        <v>599200</v>
      </c>
      <c r="G206" s="15">
        <v>2001700</v>
      </c>
      <c r="I206" s="38" t="s">
        <v>255</v>
      </c>
      <c r="J206" s="15">
        <v>21.7</v>
      </c>
      <c r="L206" s="36" t="s">
        <v>246</v>
      </c>
      <c r="M206" s="15">
        <v>1</v>
      </c>
    </row>
    <row r="207" spans="1:13" x14ac:dyDescent="0.3">
      <c r="A207" s="38" t="s">
        <v>258</v>
      </c>
      <c r="B207" s="15">
        <v>393000</v>
      </c>
      <c r="C207" s="15">
        <v>2036000</v>
      </c>
      <c r="E207" s="36" t="s">
        <v>250</v>
      </c>
      <c r="F207" s="15">
        <v>216901</v>
      </c>
      <c r="G207" s="15">
        <v>358701</v>
      </c>
      <c r="I207" s="38" t="s">
        <v>258</v>
      </c>
      <c r="J207" s="15">
        <v>17.100000000000001</v>
      </c>
      <c r="L207" s="36" t="s">
        <v>248</v>
      </c>
      <c r="M207" s="15">
        <v>2</v>
      </c>
    </row>
    <row r="208" spans="1:13" x14ac:dyDescent="0.3">
      <c r="A208" s="38" t="s">
        <v>260</v>
      </c>
      <c r="B208" s="15">
        <v>384000</v>
      </c>
      <c r="C208" s="15">
        <v>3463800</v>
      </c>
      <c r="E208" s="37" t="s">
        <v>252</v>
      </c>
      <c r="F208" s="15">
        <v>141800</v>
      </c>
      <c r="G208" s="15">
        <v>283600</v>
      </c>
      <c r="I208" s="38" t="s">
        <v>260</v>
      </c>
      <c r="J208" s="15">
        <v>17.100000000000001</v>
      </c>
      <c r="L208" s="36" t="s">
        <v>250</v>
      </c>
      <c r="M208" s="15">
        <v>1.7666666666666668</v>
      </c>
    </row>
    <row r="209" spans="1:13" x14ac:dyDescent="0.3">
      <c r="A209" s="38" t="s">
        <v>262</v>
      </c>
      <c r="B209" s="15">
        <v>800000</v>
      </c>
      <c r="C209" s="15">
        <v>1600000</v>
      </c>
      <c r="E209" s="37" t="s">
        <v>255</v>
      </c>
      <c r="F209" s="15">
        <v>75101</v>
      </c>
      <c r="G209" s="15">
        <v>75101</v>
      </c>
      <c r="I209" s="38" t="s">
        <v>262</v>
      </c>
      <c r="J209" s="15">
        <v>18.8</v>
      </c>
      <c r="L209" s="36" t="s">
        <v>253</v>
      </c>
      <c r="M209" s="15">
        <v>0.9</v>
      </c>
    </row>
    <row r="210" spans="1:13" x14ac:dyDescent="0.3">
      <c r="A210" s="38" t="s">
        <v>263</v>
      </c>
      <c r="B210" s="15">
        <v>285000</v>
      </c>
      <c r="C210" s="15">
        <v>285000</v>
      </c>
      <c r="E210" s="37" t="s">
        <v>258</v>
      </c>
      <c r="F210" s="15"/>
      <c r="G210" s="15"/>
      <c r="I210" s="38" t="s">
        <v>263</v>
      </c>
      <c r="J210" s="15">
        <v>17.399999999999999</v>
      </c>
      <c r="L210" s="35" t="s">
        <v>275</v>
      </c>
      <c r="M210" s="15">
        <v>0.97142857142857142</v>
      </c>
    </row>
    <row r="211" spans="1:13" x14ac:dyDescent="0.3">
      <c r="A211" s="35" t="s">
        <v>275</v>
      </c>
      <c r="B211" s="15"/>
      <c r="C211" s="15"/>
      <c r="E211" s="36" t="s">
        <v>253</v>
      </c>
      <c r="F211" s="15">
        <v>491500</v>
      </c>
      <c r="G211" s="15">
        <v>491500</v>
      </c>
      <c r="I211" s="35" t="s">
        <v>261</v>
      </c>
      <c r="J211" s="15"/>
      <c r="L211" s="36" t="s">
        <v>246</v>
      </c>
      <c r="M211" s="15">
        <v>0.5</v>
      </c>
    </row>
    <row r="212" spans="1:13" x14ac:dyDescent="0.3">
      <c r="A212" s="38" t="s">
        <v>245</v>
      </c>
      <c r="B212" s="15">
        <v>340475</v>
      </c>
      <c r="C212" s="15">
        <v>680950</v>
      </c>
      <c r="E212" s="35" t="s">
        <v>268</v>
      </c>
      <c r="F212" s="15">
        <v>1621000</v>
      </c>
      <c r="G212" s="15">
        <v>2701550</v>
      </c>
      <c r="I212" s="38" t="s">
        <v>245</v>
      </c>
      <c r="J212" s="15">
        <v>20.6</v>
      </c>
      <c r="L212" s="36" t="s">
        <v>248</v>
      </c>
      <c r="M212" s="15">
        <v>0.8</v>
      </c>
    </row>
    <row r="213" spans="1:13" x14ac:dyDescent="0.3">
      <c r="A213" s="38" t="s">
        <v>247</v>
      </c>
      <c r="B213" s="15">
        <v>350000</v>
      </c>
      <c r="C213" s="15">
        <v>1301650</v>
      </c>
      <c r="E213" s="36" t="s">
        <v>246</v>
      </c>
      <c r="F213" s="15">
        <v>174550</v>
      </c>
      <c r="G213" s="15">
        <v>349100</v>
      </c>
      <c r="I213" s="38" t="s">
        <v>247</v>
      </c>
      <c r="J213" s="15">
        <v>21.5</v>
      </c>
      <c r="L213" s="36" t="s">
        <v>250</v>
      </c>
      <c r="M213" s="15">
        <v>1.3</v>
      </c>
    </row>
    <row r="214" spans="1:13" x14ac:dyDescent="0.3">
      <c r="A214" s="38" t="s">
        <v>249</v>
      </c>
      <c r="B214" s="15">
        <v>295000</v>
      </c>
      <c r="C214" s="15">
        <v>295000</v>
      </c>
      <c r="E214" s="36" t="s">
        <v>248</v>
      </c>
      <c r="F214" s="15">
        <v>615450</v>
      </c>
      <c r="G214" s="15">
        <v>615450</v>
      </c>
      <c r="I214" s="38" t="s">
        <v>249</v>
      </c>
      <c r="J214" s="15">
        <v>20.3</v>
      </c>
      <c r="L214" s="36" t="s">
        <v>253</v>
      </c>
      <c r="M214" s="15">
        <v>0.8</v>
      </c>
    </row>
    <row r="215" spans="1:13" x14ac:dyDescent="0.3">
      <c r="A215" s="38" t="s">
        <v>251</v>
      </c>
      <c r="B215" s="15">
        <v>364275</v>
      </c>
      <c r="C215" s="15">
        <v>728750</v>
      </c>
      <c r="E215" s="36" t="s">
        <v>250</v>
      </c>
      <c r="F215" s="15">
        <v>545000</v>
      </c>
      <c r="G215" s="15">
        <v>545000</v>
      </c>
      <c r="I215" s="38" t="s">
        <v>251</v>
      </c>
      <c r="J215" s="15">
        <v>19.3</v>
      </c>
      <c r="L215" s="14">
        <v>16</v>
      </c>
      <c r="M215" s="15">
        <v>5.6772455089820326</v>
      </c>
    </row>
    <row r="216" spans="1:13" x14ac:dyDescent="0.3">
      <c r="A216" s="38" t="s">
        <v>254</v>
      </c>
      <c r="B216" s="15">
        <v>340000</v>
      </c>
      <c r="C216" s="15">
        <v>2418450</v>
      </c>
      <c r="E216" s="37" t="s">
        <v>252</v>
      </c>
      <c r="F216" s="15">
        <v>305000</v>
      </c>
      <c r="G216" s="15">
        <v>305000</v>
      </c>
      <c r="I216" s="38" t="s">
        <v>254</v>
      </c>
      <c r="J216" s="15">
        <v>17.7</v>
      </c>
      <c r="L216" s="35" t="s">
        <v>244</v>
      </c>
      <c r="M216" s="15">
        <v>3.6999999999999997</v>
      </c>
    </row>
    <row r="217" spans="1:13" x14ac:dyDescent="0.3">
      <c r="A217" s="38" t="s">
        <v>257</v>
      </c>
      <c r="B217" s="15">
        <v>385000</v>
      </c>
      <c r="C217" s="15">
        <v>1584000</v>
      </c>
      <c r="E217" s="37" t="s">
        <v>255</v>
      </c>
      <c r="F217" s="15">
        <v>240000</v>
      </c>
      <c r="G217" s="15">
        <v>240000</v>
      </c>
      <c r="I217" s="38" t="s">
        <v>257</v>
      </c>
      <c r="J217" s="15">
        <v>20.2</v>
      </c>
      <c r="L217" s="36" t="s">
        <v>246</v>
      </c>
      <c r="M217" s="15">
        <v>3.4</v>
      </c>
    </row>
    <row r="218" spans="1:13" x14ac:dyDescent="0.3">
      <c r="A218" s="38" t="s">
        <v>252</v>
      </c>
      <c r="B218" s="15">
        <v>360000</v>
      </c>
      <c r="C218" s="15">
        <v>3965300</v>
      </c>
      <c r="E218" s="37" t="s">
        <v>258</v>
      </c>
      <c r="F218" s="15"/>
      <c r="G218" s="15"/>
      <c r="I218" s="38" t="s">
        <v>252</v>
      </c>
      <c r="J218" s="15">
        <v>17.7</v>
      </c>
      <c r="L218" s="36" t="s">
        <v>248</v>
      </c>
      <c r="M218" s="15">
        <v>4.166666666666667</v>
      </c>
    </row>
    <row r="219" spans="1:13" x14ac:dyDescent="0.3">
      <c r="A219" s="38" t="s">
        <v>255</v>
      </c>
      <c r="B219" s="15">
        <v>445000</v>
      </c>
      <c r="C219" s="15">
        <v>2200000</v>
      </c>
      <c r="E219" s="36" t="s">
        <v>253</v>
      </c>
      <c r="F219" s="15">
        <v>286000</v>
      </c>
      <c r="G219" s="15">
        <v>1192000</v>
      </c>
      <c r="I219" s="38" t="s">
        <v>255</v>
      </c>
      <c r="J219" s="15">
        <v>11.6</v>
      </c>
      <c r="L219" s="36" t="s">
        <v>250</v>
      </c>
      <c r="M219" s="15">
        <v>3.6999999999999997</v>
      </c>
    </row>
    <row r="220" spans="1:13" x14ac:dyDescent="0.3">
      <c r="A220" s="38" t="s">
        <v>258</v>
      </c>
      <c r="B220" s="15">
        <v>459900</v>
      </c>
      <c r="C220" s="15">
        <v>1301900</v>
      </c>
      <c r="E220" s="35" t="s">
        <v>269</v>
      </c>
      <c r="F220" s="15">
        <v>2136000</v>
      </c>
      <c r="G220" s="15">
        <v>3970500</v>
      </c>
      <c r="I220" s="38" t="s">
        <v>258</v>
      </c>
      <c r="J220" s="15">
        <v>15</v>
      </c>
      <c r="L220" s="36" t="s">
        <v>253</v>
      </c>
      <c r="M220" s="15">
        <v>3.5333333333333337</v>
      </c>
    </row>
    <row r="221" spans="1:13" x14ac:dyDescent="0.3">
      <c r="A221" s="38" t="s">
        <v>260</v>
      </c>
      <c r="B221" s="15">
        <v>442000</v>
      </c>
      <c r="C221" s="15">
        <v>1478000</v>
      </c>
      <c r="E221" s="36" t="s">
        <v>246</v>
      </c>
      <c r="F221" s="15">
        <v>749500</v>
      </c>
      <c r="G221" s="15">
        <v>2142000</v>
      </c>
      <c r="I221" s="38" t="s">
        <v>260</v>
      </c>
      <c r="J221" s="15">
        <v>17.100000000000001</v>
      </c>
      <c r="L221" s="35" t="s">
        <v>256</v>
      </c>
      <c r="M221" s="15">
        <v>5.833333333333333</v>
      </c>
    </row>
    <row r="222" spans="1:13" x14ac:dyDescent="0.3">
      <c r="A222" s="38" t="s">
        <v>262</v>
      </c>
      <c r="B222" s="15">
        <v>389000</v>
      </c>
      <c r="C222" s="15">
        <v>1219495</v>
      </c>
      <c r="E222" s="36" t="s">
        <v>248</v>
      </c>
      <c r="F222" s="15">
        <v>624000</v>
      </c>
      <c r="G222" s="15">
        <v>1066000</v>
      </c>
      <c r="I222" s="38" t="s">
        <v>262</v>
      </c>
      <c r="J222" s="15">
        <v>19.7</v>
      </c>
      <c r="L222" s="36" t="s">
        <v>246</v>
      </c>
      <c r="M222" s="15">
        <v>3.1</v>
      </c>
    </row>
    <row r="223" spans="1:13" x14ac:dyDescent="0.3">
      <c r="A223" s="14">
        <v>14</v>
      </c>
      <c r="B223" s="15">
        <v>50219196</v>
      </c>
      <c r="C223" s="15">
        <v>89440459</v>
      </c>
      <c r="E223" s="36" t="s">
        <v>250</v>
      </c>
      <c r="F223" s="15">
        <v>230000</v>
      </c>
      <c r="G223" s="15">
        <v>230000</v>
      </c>
      <c r="I223" s="38" t="s">
        <v>263</v>
      </c>
      <c r="J223" s="15">
        <v>19.100000000000001</v>
      </c>
      <c r="L223" s="36" t="s">
        <v>248</v>
      </c>
      <c r="M223" s="15">
        <v>5</v>
      </c>
    </row>
    <row r="224" spans="1:13" x14ac:dyDescent="0.3">
      <c r="A224" s="35" t="s">
        <v>243</v>
      </c>
      <c r="B224" s="15"/>
      <c r="C224" s="15"/>
      <c r="E224" s="37" t="s">
        <v>252</v>
      </c>
      <c r="F224" s="15"/>
      <c r="G224" s="15"/>
      <c r="I224" s="35" t="s">
        <v>264</v>
      </c>
      <c r="J224" s="15"/>
      <c r="L224" s="36" t="s">
        <v>250</v>
      </c>
      <c r="M224" s="15">
        <v>7.6333333333333329</v>
      </c>
    </row>
    <row r="225" spans="1:13" x14ac:dyDescent="0.3">
      <c r="A225" s="38" t="s">
        <v>245</v>
      </c>
      <c r="B225" s="15">
        <v>167450</v>
      </c>
      <c r="C225" s="15">
        <v>510900</v>
      </c>
      <c r="E225" s="37" t="s">
        <v>255</v>
      </c>
      <c r="F225" s="15"/>
      <c r="G225" s="15"/>
      <c r="I225" s="38" t="s">
        <v>245</v>
      </c>
      <c r="J225" s="15">
        <v>18.7</v>
      </c>
      <c r="L225" s="36" t="s">
        <v>253</v>
      </c>
      <c r="M225" s="15">
        <v>7.5999999999999988</v>
      </c>
    </row>
    <row r="226" spans="1:13" x14ac:dyDescent="0.3">
      <c r="A226" s="38" t="s">
        <v>247</v>
      </c>
      <c r="B226" s="15">
        <v>196000</v>
      </c>
      <c r="C226" s="15">
        <v>196000</v>
      </c>
      <c r="E226" s="37" t="s">
        <v>258</v>
      </c>
      <c r="F226" s="15">
        <v>230000</v>
      </c>
      <c r="G226" s="15">
        <v>230000</v>
      </c>
      <c r="I226" s="38" t="s">
        <v>247</v>
      </c>
      <c r="J226" s="15">
        <v>15</v>
      </c>
      <c r="L226" s="35" t="s">
        <v>261</v>
      </c>
      <c r="M226" s="15">
        <v>12.391666666666667</v>
      </c>
    </row>
    <row r="227" spans="1:13" x14ac:dyDescent="0.3">
      <c r="A227" s="38" t="s">
        <v>249</v>
      </c>
      <c r="B227" s="15">
        <v>180000</v>
      </c>
      <c r="C227" s="15">
        <v>1081950</v>
      </c>
      <c r="E227" s="36" t="s">
        <v>253</v>
      </c>
      <c r="F227" s="15">
        <v>532500</v>
      </c>
      <c r="G227" s="15">
        <v>532500</v>
      </c>
      <c r="I227" s="38" t="s">
        <v>249</v>
      </c>
      <c r="J227" s="15">
        <v>18</v>
      </c>
      <c r="L227" s="36" t="s">
        <v>246</v>
      </c>
      <c r="M227" s="15">
        <v>9.4666666666666668</v>
      </c>
    </row>
    <row r="228" spans="1:13" x14ac:dyDescent="0.3">
      <c r="A228" s="38" t="s">
        <v>251</v>
      </c>
      <c r="B228" s="15">
        <v>249000</v>
      </c>
      <c r="C228" s="15">
        <v>498000</v>
      </c>
      <c r="E228" s="35" t="s">
        <v>270</v>
      </c>
      <c r="F228" s="15">
        <v>2966553</v>
      </c>
      <c r="G228" s="15">
        <v>5817114</v>
      </c>
      <c r="I228" s="38" t="s">
        <v>251</v>
      </c>
      <c r="J228" s="15">
        <v>18.5</v>
      </c>
      <c r="L228" s="36" t="s">
        <v>248</v>
      </c>
      <c r="M228" s="15">
        <v>13.800000000000002</v>
      </c>
    </row>
    <row r="229" spans="1:13" x14ac:dyDescent="0.3">
      <c r="A229" s="38" t="s">
        <v>254</v>
      </c>
      <c r="B229" s="15"/>
      <c r="C229" s="15"/>
      <c r="E229" s="36" t="s">
        <v>246</v>
      </c>
      <c r="F229" s="15">
        <v>820175</v>
      </c>
      <c r="G229" s="15">
        <v>1640349</v>
      </c>
      <c r="I229" s="38" t="s">
        <v>254</v>
      </c>
      <c r="J229" s="15">
        <v>18.899999999999999</v>
      </c>
      <c r="L229" s="36" t="s">
        <v>250</v>
      </c>
      <c r="M229" s="15">
        <v>13.799999999999999</v>
      </c>
    </row>
    <row r="230" spans="1:13" x14ac:dyDescent="0.3">
      <c r="A230" s="38" t="s">
        <v>257</v>
      </c>
      <c r="B230" s="15">
        <v>135500</v>
      </c>
      <c r="C230" s="15">
        <v>421500</v>
      </c>
      <c r="E230" s="36" t="s">
        <v>248</v>
      </c>
      <c r="F230" s="15">
        <v>944138</v>
      </c>
      <c r="G230" s="15">
        <v>2342275</v>
      </c>
      <c r="I230" s="38" t="s">
        <v>257</v>
      </c>
      <c r="J230" s="15">
        <v>16.100000000000001</v>
      </c>
      <c r="L230" s="36" t="s">
        <v>253</v>
      </c>
      <c r="M230" s="15">
        <v>12.5</v>
      </c>
    </row>
    <row r="231" spans="1:13" x14ac:dyDescent="0.3">
      <c r="A231" s="38" t="s">
        <v>252</v>
      </c>
      <c r="B231" s="15">
        <v>91500</v>
      </c>
      <c r="C231" s="15">
        <v>183000</v>
      </c>
      <c r="E231" s="36" t="s">
        <v>250</v>
      </c>
      <c r="F231" s="15">
        <v>632250</v>
      </c>
      <c r="G231" s="15">
        <v>1264500</v>
      </c>
      <c r="I231" s="38" t="s">
        <v>252</v>
      </c>
      <c r="J231" s="15">
        <v>24</v>
      </c>
      <c r="L231" s="35" t="s">
        <v>264</v>
      </c>
      <c r="M231" s="15">
        <v>10.941666666666668</v>
      </c>
    </row>
    <row r="232" spans="1:13" x14ac:dyDescent="0.3">
      <c r="A232" s="38" t="s">
        <v>255</v>
      </c>
      <c r="B232" s="15">
        <v>146850</v>
      </c>
      <c r="C232" s="15">
        <v>601850</v>
      </c>
      <c r="E232" s="37" t="s">
        <v>252</v>
      </c>
      <c r="F232" s="15"/>
      <c r="G232" s="15"/>
      <c r="I232" s="38" t="s">
        <v>255</v>
      </c>
      <c r="J232" s="15">
        <v>24.8</v>
      </c>
      <c r="L232" s="36" t="s">
        <v>246</v>
      </c>
      <c r="M232" s="15">
        <v>11.333333333333334</v>
      </c>
    </row>
    <row r="233" spans="1:13" x14ac:dyDescent="0.3">
      <c r="A233" s="38" t="s">
        <v>258</v>
      </c>
      <c r="B233" s="15">
        <v>222000</v>
      </c>
      <c r="C233" s="15">
        <v>444000</v>
      </c>
      <c r="E233" s="37" t="s">
        <v>255</v>
      </c>
      <c r="F233" s="15">
        <v>257750</v>
      </c>
      <c r="G233" s="15">
        <v>515500</v>
      </c>
      <c r="I233" s="38" t="s">
        <v>258</v>
      </c>
      <c r="J233" s="15">
        <v>25</v>
      </c>
      <c r="L233" s="36" t="s">
        <v>248</v>
      </c>
      <c r="M233" s="15">
        <v>10.9</v>
      </c>
    </row>
    <row r="234" spans="1:13" x14ac:dyDescent="0.3">
      <c r="A234" s="38" t="s">
        <v>260</v>
      </c>
      <c r="B234" s="15"/>
      <c r="C234" s="15"/>
      <c r="E234" s="37" t="s">
        <v>258</v>
      </c>
      <c r="F234" s="15">
        <v>374500</v>
      </c>
      <c r="G234" s="15">
        <v>749000</v>
      </c>
      <c r="I234" s="38" t="s">
        <v>260</v>
      </c>
      <c r="J234" s="15">
        <v>23.3</v>
      </c>
      <c r="L234" s="36" t="s">
        <v>250</v>
      </c>
      <c r="M234" s="15">
        <v>10.633333333333335</v>
      </c>
    </row>
    <row r="235" spans="1:13" x14ac:dyDescent="0.3">
      <c r="A235" s="38" t="s">
        <v>262</v>
      </c>
      <c r="B235" s="15">
        <v>179000</v>
      </c>
      <c r="C235" s="15">
        <v>719000</v>
      </c>
      <c r="E235" s="36" t="s">
        <v>253</v>
      </c>
      <c r="F235" s="15">
        <v>569990</v>
      </c>
      <c r="G235" s="15">
        <v>569990</v>
      </c>
      <c r="I235" s="38" t="s">
        <v>262</v>
      </c>
      <c r="J235" s="15">
        <v>24</v>
      </c>
      <c r="L235" s="36" t="s">
        <v>253</v>
      </c>
      <c r="M235" s="15">
        <v>10.899999999999999</v>
      </c>
    </row>
    <row r="236" spans="1:13" x14ac:dyDescent="0.3">
      <c r="A236" s="38" t="s">
        <v>263</v>
      </c>
      <c r="B236" s="15">
        <v>172000</v>
      </c>
      <c r="C236" s="15">
        <v>172000</v>
      </c>
      <c r="E236" s="35" t="s">
        <v>271</v>
      </c>
      <c r="F236" s="15">
        <v>3465876</v>
      </c>
      <c r="G236" s="15">
        <v>5771101</v>
      </c>
      <c r="I236" s="38" t="s">
        <v>263</v>
      </c>
      <c r="J236" s="15">
        <v>24.2</v>
      </c>
      <c r="L236" s="35" t="s">
        <v>266</v>
      </c>
      <c r="M236" s="15">
        <v>9.3916666666666675</v>
      </c>
    </row>
    <row r="237" spans="1:13" x14ac:dyDescent="0.3">
      <c r="A237" s="35" t="s">
        <v>259</v>
      </c>
      <c r="B237" s="15"/>
      <c r="C237" s="15"/>
      <c r="E237" s="36" t="s">
        <v>246</v>
      </c>
      <c r="F237" s="15">
        <v>1009000</v>
      </c>
      <c r="G237" s="15">
        <v>1009000</v>
      </c>
      <c r="I237" s="35" t="s">
        <v>266</v>
      </c>
      <c r="J237" s="15"/>
      <c r="L237" s="36" t="s">
        <v>246</v>
      </c>
      <c r="M237" s="15">
        <v>11.166666666666666</v>
      </c>
    </row>
    <row r="238" spans="1:13" x14ac:dyDescent="0.3">
      <c r="A238" s="38" t="s">
        <v>245</v>
      </c>
      <c r="B238" s="15"/>
      <c r="C238" s="15"/>
      <c r="E238" s="36" t="s">
        <v>248</v>
      </c>
      <c r="F238" s="15">
        <v>800500</v>
      </c>
      <c r="G238" s="15">
        <v>981000</v>
      </c>
      <c r="I238" s="38" t="s">
        <v>245</v>
      </c>
      <c r="J238" s="15">
        <v>23.1</v>
      </c>
      <c r="L238" s="36" t="s">
        <v>248</v>
      </c>
      <c r="M238" s="15">
        <v>9.2000000000000011</v>
      </c>
    </row>
    <row r="239" spans="1:13" x14ac:dyDescent="0.3">
      <c r="A239" s="38" t="s">
        <v>247</v>
      </c>
      <c r="B239" s="15">
        <v>298500</v>
      </c>
      <c r="C239" s="15">
        <v>298500</v>
      </c>
      <c r="E239" s="36" t="s">
        <v>250</v>
      </c>
      <c r="F239" s="15">
        <v>935000</v>
      </c>
      <c r="G239" s="15">
        <v>2510500</v>
      </c>
      <c r="I239" s="38" t="s">
        <v>247</v>
      </c>
      <c r="J239" s="15">
        <v>19.399999999999999</v>
      </c>
      <c r="L239" s="36" t="s">
        <v>250</v>
      </c>
      <c r="M239" s="15">
        <v>9.6666666666666661</v>
      </c>
    </row>
    <row r="240" spans="1:13" x14ac:dyDescent="0.3">
      <c r="A240" s="38" t="s">
        <v>249</v>
      </c>
      <c r="B240" s="15"/>
      <c r="C240" s="15"/>
      <c r="E240" s="37" t="s">
        <v>252</v>
      </c>
      <c r="F240" s="15">
        <v>315000</v>
      </c>
      <c r="G240" s="15">
        <v>1095000</v>
      </c>
      <c r="I240" s="38" t="s">
        <v>249</v>
      </c>
      <c r="J240" s="15">
        <v>23.3</v>
      </c>
      <c r="L240" s="36" t="s">
        <v>253</v>
      </c>
      <c r="M240" s="15">
        <v>7.5333333333333341</v>
      </c>
    </row>
    <row r="241" spans="1:13" x14ac:dyDescent="0.3">
      <c r="A241" s="38" t="s">
        <v>251</v>
      </c>
      <c r="B241" s="15">
        <v>187000</v>
      </c>
      <c r="C241" s="15">
        <v>549000</v>
      </c>
      <c r="E241" s="37" t="s">
        <v>255</v>
      </c>
      <c r="F241" s="15">
        <v>220000</v>
      </c>
      <c r="G241" s="15">
        <v>220000</v>
      </c>
      <c r="I241" s="38" t="s">
        <v>251</v>
      </c>
      <c r="J241" s="15">
        <v>20</v>
      </c>
      <c r="L241" s="35" t="s">
        <v>267</v>
      </c>
      <c r="M241" s="15">
        <v>10.399999999999997</v>
      </c>
    </row>
    <row r="242" spans="1:13" x14ac:dyDescent="0.3">
      <c r="A242" s="38" t="s">
        <v>254</v>
      </c>
      <c r="B242" s="15">
        <v>195000</v>
      </c>
      <c r="C242" s="15">
        <v>1089500</v>
      </c>
      <c r="E242" s="37" t="s">
        <v>258</v>
      </c>
      <c r="F242" s="15">
        <v>400000</v>
      </c>
      <c r="G242" s="15">
        <v>1195500</v>
      </c>
      <c r="I242" s="38" t="s">
        <v>254</v>
      </c>
      <c r="J242" s="15">
        <v>18.7</v>
      </c>
      <c r="L242" s="36" t="s">
        <v>246</v>
      </c>
      <c r="M242" s="15">
        <v>8.7000000000000011</v>
      </c>
    </row>
    <row r="243" spans="1:13" x14ac:dyDescent="0.3">
      <c r="A243" s="38" t="s">
        <v>257</v>
      </c>
      <c r="B243" s="15">
        <v>299000</v>
      </c>
      <c r="C243" s="15">
        <v>299000</v>
      </c>
      <c r="E243" s="36" t="s">
        <v>253</v>
      </c>
      <c r="F243" s="15">
        <v>721376</v>
      </c>
      <c r="G243" s="15">
        <v>1270601</v>
      </c>
      <c r="I243" s="38" t="s">
        <v>257</v>
      </c>
      <c r="J243" s="15">
        <v>18.899999999999999</v>
      </c>
      <c r="L243" s="36" t="s">
        <v>248</v>
      </c>
      <c r="M243" s="15">
        <v>12.766666666666666</v>
      </c>
    </row>
    <row r="244" spans="1:13" x14ac:dyDescent="0.3">
      <c r="A244" s="38" t="s">
        <v>252</v>
      </c>
      <c r="B244" s="15">
        <v>240000</v>
      </c>
      <c r="C244" s="15">
        <v>479999</v>
      </c>
      <c r="E244" s="35" t="s">
        <v>272</v>
      </c>
      <c r="F244" s="15">
        <v>2902800</v>
      </c>
      <c r="G244" s="15">
        <v>4331600</v>
      </c>
      <c r="I244" s="38" t="s">
        <v>252</v>
      </c>
      <c r="J244" s="15">
        <v>15.4</v>
      </c>
      <c r="L244" s="36" t="s">
        <v>250</v>
      </c>
      <c r="M244" s="15">
        <v>11.733333333333334</v>
      </c>
    </row>
    <row r="245" spans="1:13" x14ac:dyDescent="0.3">
      <c r="A245" s="38" t="s">
        <v>255</v>
      </c>
      <c r="B245" s="15">
        <v>341500</v>
      </c>
      <c r="C245" s="15">
        <v>341500</v>
      </c>
      <c r="E245" s="36" t="s">
        <v>246</v>
      </c>
      <c r="F245" s="15">
        <v>558000</v>
      </c>
      <c r="G245" s="15">
        <v>1033000</v>
      </c>
      <c r="I245" s="38" t="s">
        <v>255</v>
      </c>
      <c r="J245" s="15">
        <v>13.3</v>
      </c>
      <c r="L245" s="36" t="s">
        <v>253</v>
      </c>
      <c r="M245" s="15">
        <v>8.4</v>
      </c>
    </row>
    <row r="246" spans="1:13" x14ac:dyDescent="0.3">
      <c r="A246" s="38" t="s">
        <v>258</v>
      </c>
      <c r="B246" s="15"/>
      <c r="C246" s="15"/>
      <c r="E246" s="36" t="s">
        <v>248</v>
      </c>
      <c r="F246" s="15">
        <v>430000</v>
      </c>
      <c r="G246" s="15">
        <v>430000</v>
      </c>
      <c r="I246" s="38" t="s">
        <v>258</v>
      </c>
      <c r="J246" s="15">
        <v>13.3</v>
      </c>
      <c r="L246" s="35" t="s">
        <v>268</v>
      </c>
      <c r="M246" s="15">
        <v>5.1416666666666666</v>
      </c>
    </row>
    <row r="247" spans="1:13" x14ac:dyDescent="0.3">
      <c r="A247" s="38" t="s">
        <v>260</v>
      </c>
      <c r="B247" s="15">
        <v>199500</v>
      </c>
      <c r="C247" s="15">
        <v>199500</v>
      </c>
      <c r="E247" s="36" t="s">
        <v>250</v>
      </c>
      <c r="F247" s="15">
        <v>900050</v>
      </c>
      <c r="G247" s="15">
        <v>1558100</v>
      </c>
      <c r="I247" s="38" t="s">
        <v>260</v>
      </c>
      <c r="J247" s="15">
        <v>12</v>
      </c>
      <c r="L247" s="36" t="s">
        <v>246</v>
      </c>
      <c r="M247" s="15">
        <v>5.8</v>
      </c>
    </row>
    <row r="248" spans="1:13" x14ac:dyDescent="0.3">
      <c r="A248" s="38" t="s">
        <v>262</v>
      </c>
      <c r="B248" s="15">
        <v>337500</v>
      </c>
      <c r="C248" s="15">
        <v>675000</v>
      </c>
      <c r="E248" s="37" t="s">
        <v>252</v>
      </c>
      <c r="F248" s="15">
        <v>307500</v>
      </c>
      <c r="G248" s="15">
        <v>615000</v>
      </c>
      <c r="I248" s="38" t="s">
        <v>262</v>
      </c>
      <c r="J248" s="15">
        <v>11.9</v>
      </c>
      <c r="L248" s="36" t="s">
        <v>248</v>
      </c>
      <c r="M248" s="15">
        <v>6.333333333333333</v>
      </c>
    </row>
    <row r="249" spans="1:13" x14ac:dyDescent="0.3">
      <c r="A249" s="38" t="s">
        <v>263</v>
      </c>
      <c r="B249" s="15">
        <v>301575</v>
      </c>
      <c r="C249" s="15">
        <v>603150</v>
      </c>
      <c r="E249" s="37" t="s">
        <v>255</v>
      </c>
      <c r="F249" s="15">
        <v>350550</v>
      </c>
      <c r="G249" s="15">
        <v>701100</v>
      </c>
      <c r="I249" s="38" t="s">
        <v>263</v>
      </c>
      <c r="J249" s="15">
        <v>11.9</v>
      </c>
      <c r="L249" s="36" t="s">
        <v>250</v>
      </c>
      <c r="M249" s="15">
        <v>4.833333333333333</v>
      </c>
    </row>
    <row r="250" spans="1:13" x14ac:dyDescent="0.3">
      <c r="A250" s="35" t="s">
        <v>265</v>
      </c>
      <c r="B250" s="15"/>
      <c r="C250" s="15"/>
      <c r="E250" s="37" t="s">
        <v>258</v>
      </c>
      <c r="F250" s="15">
        <v>242000</v>
      </c>
      <c r="G250" s="15">
        <v>242000</v>
      </c>
      <c r="I250" s="35" t="s">
        <v>267</v>
      </c>
      <c r="J250" s="15"/>
      <c r="L250" s="36" t="s">
        <v>253</v>
      </c>
      <c r="M250" s="15">
        <v>3.6</v>
      </c>
    </row>
    <row r="251" spans="1:13" x14ac:dyDescent="0.3">
      <c r="A251" s="38" t="s">
        <v>245</v>
      </c>
      <c r="B251" s="15">
        <v>457105</v>
      </c>
      <c r="C251" s="15">
        <v>914209</v>
      </c>
      <c r="E251" s="36" t="s">
        <v>253</v>
      </c>
      <c r="F251" s="15">
        <v>1014750</v>
      </c>
      <c r="G251" s="15">
        <v>1310500</v>
      </c>
      <c r="I251" s="38" t="s">
        <v>245</v>
      </c>
      <c r="J251" s="15">
        <v>11.9</v>
      </c>
      <c r="L251" s="35" t="s">
        <v>269</v>
      </c>
      <c r="M251" s="15">
        <v>4.0750000000000002</v>
      </c>
    </row>
    <row r="252" spans="1:13" x14ac:dyDescent="0.3">
      <c r="A252" s="38" t="s">
        <v>247</v>
      </c>
      <c r="B252" s="15">
        <v>169900</v>
      </c>
      <c r="C252" s="15">
        <v>169900</v>
      </c>
      <c r="E252" s="35" t="s">
        <v>273</v>
      </c>
      <c r="F252" s="15">
        <v>4849998</v>
      </c>
      <c r="G252" s="15">
        <v>7722034</v>
      </c>
      <c r="I252" s="38" t="s">
        <v>247</v>
      </c>
      <c r="J252" s="15">
        <v>9.4</v>
      </c>
      <c r="L252" s="36" t="s">
        <v>246</v>
      </c>
      <c r="M252" s="15">
        <v>3.1999999999999997</v>
      </c>
    </row>
    <row r="253" spans="1:13" x14ac:dyDescent="0.3">
      <c r="A253" s="38" t="s">
        <v>249</v>
      </c>
      <c r="B253" s="15"/>
      <c r="C253" s="15"/>
      <c r="E253" s="36" t="s">
        <v>246</v>
      </c>
      <c r="F253" s="15">
        <v>1138348</v>
      </c>
      <c r="G253" s="15">
        <v>2276695</v>
      </c>
      <c r="I253" s="38" t="s">
        <v>249</v>
      </c>
      <c r="J253" s="15">
        <v>8.1999999999999993</v>
      </c>
      <c r="L253" s="36" t="s">
        <v>248</v>
      </c>
      <c r="M253" s="15">
        <v>4.0333333333333341</v>
      </c>
    </row>
    <row r="254" spans="1:13" x14ac:dyDescent="0.3">
      <c r="A254" s="38" t="s">
        <v>251</v>
      </c>
      <c r="B254" s="15">
        <v>394900</v>
      </c>
      <c r="C254" s="15">
        <v>394900</v>
      </c>
      <c r="E254" s="36" t="s">
        <v>248</v>
      </c>
      <c r="F254" s="15">
        <v>1216000</v>
      </c>
      <c r="G254" s="15">
        <v>1216000</v>
      </c>
      <c r="I254" s="38" t="s">
        <v>251</v>
      </c>
      <c r="J254" s="15">
        <v>12.5</v>
      </c>
      <c r="L254" s="36" t="s">
        <v>250</v>
      </c>
      <c r="M254" s="15">
        <v>4.7666666666666666</v>
      </c>
    </row>
    <row r="255" spans="1:13" x14ac:dyDescent="0.3">
      <c r="A255" s="38" t="s">
        <v>254</v>
      </c>
      <c r="B255" s="15">
        <v>327500</v>
      </c>
      <c r="C255" s="15">
        <v>655000</v>
      </c>
      <c r="E255" s="36" t="s">
        <v>250</v>
      </c>
      <c r="F255" s="15">
        <v>1024900</v>
      </c>
      <c r="G255" s="15">
        <v>2342839</v>
      </c>
      <c r="I255" s="38" t="s">
        <v>254</v>
      </c>
      <c r="J255" s="15">
        <v>10.199999999999999</v>
      </c>
      <c r="L255" s="36" t="s">
        <v>253</v>
      </c>
      <c r="M255" s="15">
        <v>4.3</v>
      </c>
    </row>
    <row r="256" spans="1:13" x14ac:dyDescent="0.3">
      <c r="A256" s="38" t="s">
        <v>257</v>
      </c>
      <c r="B256" s="15">
        <v>209500</v>
      </c>
      <c r="C256" s="15">
        <v>889000</v>
      </c>
      <c r="E256" s="37" t="s">
        <v>252</v>
      </c>
      <c r="F256" s="15">
        <v>499900</v>
      </c>
      <c r="G256" s="15">
        <v>999800</v>
      </c>
      <c r="I256" s="38" t="s">
        <v>257</v>
      </c>
      <c r="J256" s="15">
        <v>10.8</v>
      </c>
      <c r="L256" s="35" t="s">
        <v>270</v>
      </c>
      <c r="M256" s="15">
        <v>5.2416666666666663</v>
      </c>
    </row>
    <row r="257" spans="1:13" x14ac:dyDescent="0.3">
      <c r="A257" s="38" t="s">
        <v>252</v>
      </c>
      <c r="B257" s="15">
        <v>325000</v>
      </c>
      <c r="C257" s="15">
        <v>325000</v>
      </c>
      <c r="E257" s="37" t="s">
        <v>255</v>
      </c>
      <c r="F257" s="15">
        <v>525000</v>
      </c>
      <c r="G257" s="15">
        <v>1343039</v>
      </c>
      <c r="I257" s="38" t="s">
        <v>252</v>
      </c>
      <c r="J257" s="15">
        <v>11.3</v>
      </c>
      <c r="L257" s="36" t="s">
        <v>246</v>
      </c>
      <c r="M257" s="15">
        <v>4.6000000000000005</v>
      </c>
    </row>
    <row r="258" spans="1:13" x14ac:dyDescent="0.3">
      <c r="A258" s="38" t="s">
        <v>255</v>
      </c>
      <c r="B258" s="15">
        <v>335000</v>
      </c>
      <c r="C258" s="15">
        <v>1022000</v>
      </c>
      <c r="E258" s="37" t="s">
        <v>258</v>
      </c>
      <c r="F258" s="15"/>
      <c r="G258" s="15"/>
      <c r="I258" s="38" t="s">
        <v>255</v>
      </c>
      <c r="J258" s="15">
        <v>12</v>
      </c>
      <c r="L258" s="36" t="s">
        <v>248</v>
      </c>
      <c r="M258" s="15">
        <v>6.2666666666666666</v>
      </c>
    </row>
    <row r="259" spans="1:13" x14ac:dyDescent="0.3">
      <c r="A259" s="38" t="s">
        <v>258</v>
      </c>
      <c r="B259" s="15">
        <v>231000</v>
      </c>
      <c r="C259" s="15">
        <v>231000</v>
      </c>
      <c r="E259" s="36" t="s">
        <v>253</v>
      </c>
      <c r="F259" s="15">
        <v>1470750</v>
      </c>
      <c r="G259" s="15">
        <v>1886500</v>
      </c>
      <c r="I259" s="38" t="s">
        <v>258</v>
      </c>
      <c r="J259" s="15">
        <v>6.4</v>
      </c>
      <c r="L259" s="36" t="s">
        <v>250</v>
      </c>
      <c r="M259" s="15">
        <v>6.1333333333333329</v>
      </c>
    </row>
    <row r="260" spans="1:13" x14ac:dyDescent="0.3">
      <c r="A260" s="38" t="s">
        <v>260</v>
      </c>
      <c r="B260" s="15">
        <v>266000</v>
      </c>
      <c r="C260" s="15">
        <v>266000</v>
      </c>
      <c r="E260" s="35" t="s">
        <v>274</v>
      </c>
      <c r="F260" s="15">
        <v>6856688</v>
      </c>
      <c r="G260" s="15">
        <v>12602475</v>
      </c>
      <c r="I260" s="38" t="s">
        <v>260</v>
      </c>
      <c r="J260" s="15">
        <v>5.7</v>
      </c>
      <c r="L260" s="36" t="s">
        <v>253</v>
      </c>
      <c r="M260" s="15">
        <v>3.9666666666666668</v>
      </c>
    </row>
    <row r="261" spans="1:13" x14ac:dyDescent="0.3">
      <c r="A261" s="38" t="s">
        <v>262</v>
      </c>
      <c r="B261" s="15">
        <v>202750</v>
      </c>
      <c r="C261" s="15">
        <v>1217400</v>
      </c>
      <c r="E261" s="36" t="s">
        <v>246</v>
      </c>
      <c r="F261" s="15">
        <v>1123900</v>
      </c>
      <c r="G261" s="15">
        <v>1492900</v>
      </c>
      <c r="I261" s="38" t="s">
        <v>262</v>
      </c>
      <c r="J261" s="15">
        <v>7.3</v>
      </c>
      <c r="L261" s="35" t="s">
        <v>271</v>
      </c>
      <c r="M261" s="15">
        <v>3.8166666666666669</v>
      </c>
    </row>
    <row r="262" spans="1:13" x14ac:dyDescent="0.3">
      <c r="A262" s="38" t="s">
        <v>263</v>
      </c>
      <c r="B262" s="15">
        <v>335000</v>
      </c>
      <c r="C262" s="15">
        <v>1989000</v>
      </c>
      <c r="E262" s="36" t="s">
        <v>248</v>
      </c>
      <c r="F262" s="15">
        <v>1894475</v>
      </c>
      <c r="G262" s="15">
        <v>4647950</v>
      </c>
      <c r="I262" s="38" t="s">
        <v>263</v>
      </c>
      <c r="J262" s="15">
        <v>7.6</v>
      </c>
      <c r="L262" s="36" t="s">
        <v>246</v>
      </c>
      <c r="M262" s="15">
        <v>3.7333333333333329</v>
      </c>
    </row>
    <row r="263" spans="1:13" x14ac:dyDescent="0.3">
      <c r="A263" s="35" t="s">
        <v>244</v>
      </c>
      <c r="B263" s="15"/>
      <c r="C263" s="15"/>
      <c r="E263" s="36" t="s">
        <v>250</v>
      </c>
      <c r="F263" s="15">
        <v>2230000</v>
      </c>
      <c r="G263" s="15">
        <v>4230000</v>
      </c>
      <c r="I263" s="35" t="s">
        <v>268</v>
      </c>
      <c r="J263" s="15"/>
      <c r="L263" s="36" t="s">
        <v>248</v>
      </c>
      <c r="M263" s="15">
        <v>4.4333333333333336</v>
      </c>
    </row>
    <row r="264" spans="1:13" x14ac:dyDescent="0.3">
      <c r="A264" s="38" t="s">
        <v>245</v>
      </c>
      <c r="B264" s="15">
        <v>253000</v>
      </c>
      <c r="C264" s="15">
        <v>253000</v>
      </c>
      <c r="E264" s="37" t="s">
        <v>252</v>
      </c>
      <c r="F264" s="15">
        <v>880000</v>
      </c>
      <c r="G264" s="15">
        <v>880000</v>
      </c>
      <c r="I264" s="38" t="s">
        <v>245</v>
      </c>
      <c r="J264" s="15">
        <v>8.3000000000000007</v>
      </c>
      <c r="L264" s="36" t="s">
        <v>250</v>
      </c>
      <c r="M264" s="15">
        <v>4.5666666666666664</v>
      </c>
    </row>
    <row r="265" spans="1:13" x14ac:dyDescent="0.3">
      <c r="A265" s="38" t="s">
        <v>247</v>
      </c>
      <c r="B265" s="15">
        <v>325000</v>
      </c>
      <c r="C265" s="15">
        <v>325000</v>
      </c>
      <c r="E265" s="37" t="s">
        <v>255</v>
      </c>
      <c r="F265" s="15">
        <v>465000</v>
      </c>
      <c r="G265" s="15">
        <v>1580000</v>
      </c>
      <c r="I265" s="38" t="s">
        <v>247</v>
      </c>
      <c r="J265" s="15">
        <v>9.6</v>
      </c>
      <c r="L265" s="36" t="s">
        <v>253</v>
      </c>
      <c r="M265" s="15">
        <v>2.5333333333333332</v>
      </c>
    </row>
    <row r="266" spans="1:13" x14ac:dyDescent="0.3">
      <c r="A266" s="38" t="s">
        <v>249</v>
      </c>
      <c r="B266" s="15">
        <v>175000</v>
      </c>
      <c r="C266" s="15">
        <v>175000</v>
      </c>
      <c r="E266" s="37" t="s">
        <v>258</v>
      </c>
      <c r="F266" s="15">
        <v>885000</v>
      </c>
      <c r="G266" s="15">
        <v>1770000</v>
      </c>
      <c r="I266" s="38" t="s">
        <v>249</v>
      </c>
      <c r="J266" s="15">
        <v>7.3</v>
      </c>
      <c r="L266" s="35" t="s">
        <v>272</v>
      </c>
      <c r="M266" s="15">
        <v>2.083333333333333</v>
      </c>
    </row>
    <row r="267" spans="1:13" x14ac:dyDescent="0.3">
      <c r="A267" s="38" t="s">
        <v>251</v>
      </c>
      <c r="B267" s="15"/>
      <c r="C267" s="15"/>
      <c r="E267" s="36" t="s">
        <v>253</v>
      </c>
      <c r="F267" s="15">
        <v>1608313</v>
      </c>
      <c r="G267" s="15">
        <v>2231625</v>
      </c>
      <c r="I267" s="38" t="s">
        <v>251</v>
      </c>
      <c r="J267" s="15">
        <v>8.3000000000000007</v>
      </c>
      <c r="L267" s="36" t="s">
        <v>246</v>
      </c>
      <c r="M267" s="15">
        <v>2.0666666666666669</v>
      </c>
    </row>
    <row r="268" spans="1:13" x14ac:dyDescent="0.3">
      <c r="A268" s="38" t="s">
        <v>254</v>
      </c>
      <c r="B268" s="15">
        <v>551500</v>
      </c>
      <c r="C268" s="15">
        <v>1103000</v>
      </c>
      <c r="E268" s="35" t="s">
        <v>275</v>
      </c>
      <c r="F268" s="15">
        <v>4751922</v>
      </c>
      <c r="G268" s="15">
        <v>7852122</v>
      </c>
      <c r="I268" s="38" t="s">
        <v>254</v>
      </c>
      <c r="J268" s="15">
        <v>9.6</v>
      </c>
      <c r="L268" s="36" t="s">
        <v>248</v>
      </c>
      <c r="M268" s="15">
        <v>2.0333333333333332</v>
      </c>
    </row>
    <row r="269" spans="1:13" x14ac:dyDescent="0.3">
      <c r="A269" s="38" t="s">
        <v>257</v>
      </c>
      <c r="B269" s="15">
        <v>225000</v>
      </c>
      <c r="C269" s="15">
        <v>780000</v>
      </c>
      <c r="E269" s="36" t="s">
        <v>246</v>
      </c>
      <c r="F269" s="15">
        <v>1427000</v>
      </c>
      <c r="G269" s="15">
        <v>3613000</v>
      </c>
      <c r="I269" s="38" t="s">
        <v>257</v>
      </c>
      <c r="J269" s="15">
        <v>11.2</v>
      </c>
      <c r="L269" s="36" t="s">
        <v>250</v>
      </c>
      <c r="M269" s="15">
        <v>2.4666666666666663</v>
      </c>
    </row>
    <row r="270" spans="1:13" x14ac:dyDescent="0.3">
      <c r="A270" s="38" t="s">
        <v>252</v>
      </c>
      <c r="B270" s="15">
        <v>275427</v>
      </c>
      <c r="C270" s="15">
        <v>550853</v>
      </c>
      <c r="E270" s="36" t="s">
        <v>248</v>
      </c>
      <c r="F270" s="15">
        <v>1393200</v>
      </c>
      <c r="G270" s="15">
        <v>1894400</v>
      </c>
      <c r="I270" s="38" t="s">
        <v>252</v>
      </c>
      <c r="J270" s="15">
        <v>9.6</v>
      </c>
      <c r="L270" s="36" t="s">
        <v>253</v>
      </c>
      <c r="M270" s="15">
        <v>1.7666666666666666</v>
      </c>
    </row>
    <row r="271" spans="1:13" x14ac:dyDescent="0.3">
      <c r="A271" s="38" t="s">
        <v>255</v>
      </c>
      <c r="B271" s="15">
        <v>430000</v>
      </c>
      <c r="C271" s="15">
        <v>860000</v>
      </c>
      <c r="E271" s="36" t="s">
        <v>250</v>
      </c>
      <c r="F271" s="15">
        <v>1032722</v>
      </c>
      <c r="G271" s="15">
        <v>1445722</v>
      </c>
      <c r="I271" s="38" t="s">
        <v>255</v>
      </c>
      <c r="J271" s="15">
        <v>8.1999999999999993</v>
      </c>
      <c r="L271" s="35" t="s">
        <v>273</v>
      </c>
      <c r="M271" s="15">
        <v>1.625</v>
      </c>
    </row>
    <row r="272" spans="1:13" x14ac:dyDescent="0.3">
      <c r="A272" s="38" t="s">
        <v>258</v>
      </c>
      <c r="B272" s="15">
        <v>440000</v>
      </c>
      <c r="C272" s="15">
        <v>440000</v>
      </c>
      <c r="E272" s="37" t="s">
        <v>252</v>
      </c>
      <c r="F272" s="15">
        <v>619722</v>
      </c>
      <c r="G272" s="15">
        <v>619722</v>
      </c>
      <c r="I272" s="38" t="s">
        <v>258</v>
      </c>
      <c r="J272" s="15">
        <v>9</v>
      </c>
      <c r="L272" s="36" t="s">
        <v>246</v>
      </c>
      <c r="M272" s="15">
        <v>1.2</v>
      </c>
    </row>
    <row r="273" spans="1:13" x14ac:dyDescent="0.3">
      <c r="A273" s="38" t="s">
        <v>260</v>
      </c>
      <c r="B273" s="15"/>
      <c r="C273" s="15"/>
      <c r="E273" s="37" t="s">
        <v>255</v>
      </c>
      <c r="F273" s="15"/>
      <c r="G273" s="15"/>
      <c r="I273" s="38" t="s">
        <v>260</v>
      </c>
      <c r="J273" s="15">
        <v>7.6</v>
      </c>
      <c r="L273" s="36" t="s">
        <v>248</v>
      </c>
      <c r="M273" s="15">
        <v>2.0666666666666664</v>
      </c>
    </row>
    <row r="274" spans="1:13" x14ac:dyDescent="0.3">
      <c r="A274" s="38" t="s">
        <v>262</v>
      </c>
      <c r="B274" s="15">
        <v>274650</v>
      </c>
      <c r="C274" s="15">
        <v>549300</v>
      </c>
      <c r="E274" s="37" t="s">
        <v>258</v>
      </c>
      <c r="F274" s="15">
        <v>413000</v>
      </c>
      <c r="G274" s="15">
        <v>826000</v>
      </c>
      <c r="I274" s="38" t="s">
        <v>262</v>
      </c>
      <c r="J274" s="15">
        <v>7.2</v>
      </c>
      <c r="L274" s="36" t="s">
        <v>250</v>
      </c>
      <c r="M274" s="15">
        <v>2.4</v>
      </c>
    </row>
    <row r="275" spans="1:13" x14ac:dyDescent="0.3">
      <c r="A275" s="38" t="s">
        <v>263</v>
      </c>
      <c r="B275" s="15">
        <v>215000</v>
      </c>
      <c r="C275" s="15">
        <v>215000</v>
      </c>
      <c r="E275" s="36" t="s">
        <v>253</v>
      </c>
      <c r="F275" s="15">
        <v>899000</v>
      </c>
      <c r="G275" s="15">
        <v>899000</v>
      </c>
      <c r="I275" s="38" t="s">
        <v>263</v>
      </c>
      <c r="J275" s="15">
        <v>6.8</v>
      </c>
      <c r="L275" s="36" t="s">
        <v>253</v>
      </c>
      <c r="M275" s="15">
        <v>0.83333333333333337</v>
      </c>
    </row>
    <row r="276" spans="1:13" x14ac:dyDescent="0.3">
      <c r="A276" s="35" t="s">
        <v>256</v>
      </c>
      <c r="B276" s="15"/>
      <c r="C276" s="15"/>
      <c r="E276" s="14">
        <v>15</v>
      </c>
      <c r="F276" s="15">
        <v>31676202</v>
      </c>
      <c r="G276" s="15">
        <v>46857333</v>
      </c>
      <c r="I276" s="35" t="s">
        <v>269</v>
      </c>
      <c r="J276" s="15"/>
      <c r="L276" s="35" t="s">
        <v>274</v>
      </c>
      <c r="M276" s="15">
        <v>2.2250000000000001</v>
      </c>
    </row>
    <row r="277" spans="1:13" x14ac:dyDescent="0.3">
      <c r="A277" s="38" t="s">
        <v>245</v>
      </c>
      <c r="B277" s="15">
        <v>367500</v>
      </c>
      <c r="C277" s="15">
        <v>735000</v>
      </c>
      <c r="E277" s="35" t="s">
        <v>243</v>
      </c>
      <c r="F277" s="15">
        <v>2224000</v>
      </c>
      <c r="G277" s="15">
        <v>2714750</v>
      </c>
      <c r="I277" s="38" t="s">
        <v>245</v>
      </c>
      <c r="J277" s="15">
        <v>6.8</v>
      </c>
      <c r="L277" s="36" t="s">
        <v>246</v>
      </c>
      <c r="M277" s="15">
        <v>0.9</v>
      </c>
    </row>
    <row r="278" spans="1:13" x14ac:dyDescent="0.3">
      <c r="A278" s="38" t="s">
        <v>247</v>
      </c>
      <c r="B278" s="15">
        <v>165000</v>
      </c>
      <c r="C278" s="15">
        <v>165000</v>
      </c>
      <c r="E278" s="36" t="s">
        <v>246</v>
      </c>
      <c r="F278" s="15">
        <v>538750</v>
      </c>
      <c r="G278" s="15">
        <v>762500</v>
      </c>
      <c r="I278" s="38" t="s">
        <v>247</v>
      </c>
      <c r="J278" s="15">
        <v>4.7</v>
      </c>
      <c r="L278" s="36" t="s">
        <v>248</v>
      </c>
      <c r="M278" s="15">
        <v>1.5666666666666667</v>
      </c>
    </row>
    <row r="279" spans="1:13" x14ac:dyDescent="0.3">
      <c r="A279" s="38" t="s">
        <v>249</v>
      </c>
      <c r="B279" s="15">
        <v>649950</v>
      </c>
      <c r="C279" s="15">
        <v>649950</v>
      </c>
      <c r="E279" s="36" t="s">
        <v>248</v>
      </c>
      <c r="F279" s="15">
        <v>453000</v>
      </c>
      <c r="G279" s="15">
        <v>720000</v>
      </c>
      <c r="I279" s="38" t="s">
        <v>249</v>
      </c>
      <c r="J279" s="15">
        <v>6.7</v>
      </c>
      <c r="L279" s="36" t="s">
        <v>250</v>
      </c>
      <c r="M279" s="15">
        <v>2.7666666666666662</v>
      </c>
    </row>
    <row r="280" spans="1:13" x14ac:dyDescent="0.3">
      <c r="A280" s="38" t="s">
        <v>251</v>
      </c>
      <c r="B280" s="15">
        <v>635950</v>
      </c>
      <c r="C280" s="15">
        <v>1271900</v>
      </c>
      <c r="E280" s="36" t="s">
        <v>250</v>
      </c>
      <c r="F280" s="15">
        <v>894250</v>
      </c>
      <c r="G280" s="15">
        <v>894250</v>
      </c>
      <c r="I280" s="38" t="s">
        <v>251</v>
      </c>
      <c r="J280" s="15">
        <v>6.9</v>
      </c>
      <c r="L280" s="36" t="s">
        <v>253</v>
      </c>
      <c r="M280" s="15">
        <v>3.6666666666666665</v>
      </c>
    </row>
    <row r="281" spans="1:13" x14ac:dyDescent="0.3">
      <c r="A281" s="38" t="s">
        <v>254</v>
      </c>
      <c r="B281" s="15">
        <v>418001</v>
      </c>
      <c r="C281" s="15">
        <v>418001</v>
      </c>
      <c r="E281" s="37" t="s">
        <v>252</v>
      </c>
      <c r="F281" s="15">
        <v>372500</v>
      </c>
      <c r="G281" s="15">
        <v>372500</v>
      </c>
      <c r="I281" s="38" t="s">
        <v>254</v>
      </c>
      <c r="J281" s="15">
        <v>9.5</v>
      </c>
      <c r="L281" s="35" t="s">
        <v>275</v>
      </c>
      <c r="M281" s="15">
        <v>2.3363636363636364</v>
      </c>
    </row>
    <row r="282" spans="1:13" x14ac:dyDescent="0.3">
      <c r="A282" s="38" t="s">
        <v>257</v>
      </c>
      <c r="B282" s="15">
        <v>465000</v>
      </c>
      <c r="C282" s="15">
        <v>465000</v>
      </c>
      <c r="E282" s="37" t="s">
        <v>255</v>
      </c>
      <c r="F282" s="15">
        <v>231750</v>
      </c>
      <c r="G282" s="15">
        <v>231750</v>
      </c>
      <c r="I282" s="38" t="s">
        <v>257</v>
      </c>
      <c r="J282" s="15">
        <v>10</v>
      </c>
      <c r="L282" s="36" t="s">
        <v>246</v>
      </c>
      <c r="M282" s="15">
        <v>3.4</v>
      </c>
    </row>
    <row r="283" spans="1:13" x14ac:dyDescent="0.3">
      <c r="A283" s="38" t="s">
        <v>252</v>
      </c>
      <c r="B283" s="15"/>
      <c r="C283" s="15"/>
      <c r="E283" s="37" t="s">
        <v>258</v>
      </c>
      <c r="F283" s="15">
        <v>290000</v>
      </c>
      <c r="G283" s="15">
        <v>290000</v>
      </c>
      <c r="I283" s="38" t="s">
        <v>252</v>
      </c>
      <c r="J283" s="15">
        <v>12</v>
      </c>
      <c r="L283" s="36" t="s">
        <v>248</v>
      </c>
      <c r="M283" s="15">
        <v>1.9000000000000001</v>
      </c>
    </row>
    <row r="284" spans="1:13" x14ac:dyDescent="0.3">
      <c r="A284" s="38" t="s">
        <v>255</v>
      </c>
      <c r="B284" s="15"/>
      <c r="C284" s="15"/>
      <c r="E284" s="36" t="s">
        <v>253</v>
      </c>
      <c r="F284" s="15">
        <v>338000</v>
      </c>
      <c r="G284" s="15">
        <v>338000</v>
      </c>
      <c r="I284" s="38" t="s">
        <v>255</v>
      </c>
      <c r="J284" s="15">
        <v>11.7</v>
      </c>
      <c r="L284" s="36" t="s">
        <v>250</v>
      </c>
      <c r="M284" s="15">
        <v>2.5333333333333332</v>
      </c>
    </row>
    <row r="285" spans="1:13" x14ac:dyDescent="0.3">
      <c r="A285" s="38" t="s">
        <v>258</v>
      </c>
      <c r="B285" s="15">
        <v>468000</v>
      </c>
      <c r="C285" s="15">
        <v>2590500</v>
      </c>
      <c r="E285" s="35" t="s">
        <v>259</v>
      </c>
      <c r="F285" s="15">
        <v>1491401</v>
      </c>
      <c r="G285" s="15">
        <v>1491401</v>
      </c>
      <c r="I285" s="38" t="s">
        <v>258</v>
      </c>
      <c r="J285" s="15">
        <v>14.3</v>
      </c>
      <c r="L285" s="36" t="s">
        <v>253</v>
      </c>
      <c r="M285" s="15">
        <v>1.1000000000000001</v>
      </c>
    </row>
    <row r="286" spans="1:13" x14ac:dyDescent="0.3">
      <c r="A286" s="38" t="s">
        <v>260</v>
      </c>
      <c r="B286" s="15">
        <v>400000</v>
      </c>
      <c r="C286" s="15">
        <v>800000</v>
      </c>
      <c r="E286" s="36" t="s">
        <v>246</v>
      </c>
      <c r="F286" s="15"/>
      <c r="G286" s="15"/>
      <c r="I286" s="38" t="s">
        <v>260</v>
      </c>
      <c r="J286" s="15">
        <v>13</v>
      </c>
      <c r="L286" s="14">
        <v>17</v>
      </c>
      <c r="M286" s="15">
        <v>1.6588235294117646</v>
      </c>
    </row>
    <row r="287" spans="1:13" x14ac:dyDescent="0.3">
      <c r="A287" s="38" t="s">
        <v>262</v>
      </c>
      <c r="B287" s="15"/>
      <c r="C287" s="15"/>
      <c r="E287" s="36" t="s">
        <v>248</v>
      </c>
      <c r="F287" s="15">
        <v>387000</v>
      </c>
      <c r="G287" s="15">
        <v>387000</v>
      </c>
      <c r="I287" s="38" t="s">
        <v>262</v>
      </c>
      <c r="J287" s="15">
        <v>11.4</v>
      </c>
      <c r="L287" s="35" t="s">
        <v>244</v>
      </c>
      <c r="M287" s="15"/>
    </row>
    <row r="288" spans="1:13" x14ac:dyDescent="0.3">
      <c r="A288" s="38" t="s">
        <v>263</v>
      </c>
      <c r="B288" s="15"/>
      <c r="C288" s="15"/>
      <c r="E288" s="36" t="s">
        <v>250</v>
      </c>
      <c r="F288" s="15">
        <v>541951</v>
      </c>
      <c r="G288" s="15">
        <v>541951</v>
      </c>
      <c r="I288" s="38" t="s">
        <v>263</v>
      </c>
      <c r="J288" s="15">
        <v>11.4</v>
      </c>
      <c r="L288" s="36" t="s">
        <v>246</v>
      </c>
      <c r="M288" s="15"/>
    </row>
    <row r="289" spans="1:13" x14ac:dyDescent="0.3">
      <c r="A289" s="35" t="s">
        <v>261</v>
      </c>
      <c r="B289" s="15"/>
      <c r="C289" s="15"/>
      <c r="E289" s="37" t="s">
        <v>252</v>
      </c>
      <c r="F289" s="15">
        <v>241951</v>
      </c>
      <c r="G289" s="15">
        <v>241951</v>
      </c>
      <c r="I289" s="35" t="s">
        <v>270</v>
      </c>
      <c r="J289" s="15"/>
      <c r="L289" s="36" t="s">
        <v>248</v>
      </c>
      <c r="M289" s="15"/>
    </row>
    <row r="290" spans="1:13" x14ac:dyDescent="0.3">
      <c r="A290" s="38" t="s">
        <v>245</v>
      </c>
      <c r="B290" s="15"/>
      <c r="C290" s="15"/>
      <c r="E290" s="37" t="s">
        <v>255</v>
      </c>
      <c r="F290" s="15"/>
      <c r="G290" s="15"/>
      <c r="I290" s="38" t="s">
        <v>245</v>
      </c>
      <c r="J290" s="15">
        <v>13</v>
      </c>
      <c r="L290" s="36" t="s">
        <v>250</v>
      </c>
      <c r="M290" s="15"/>
    </row>
    <row r="291" spans="1:13" x14ac:dyDescent="0.3">
      <c r="A291" s="38" t="s">
        <v>247</v>
      </c>
      <c r="B291" s="15">
        <v>780000</v>
      </c>
      <c r="C291" s="15">
        <v>780000</v>
      </c>
      <c r="E291" s="37" t="s">
        <v>258</v>
      </c>
      <c r="F291" s="15">
        <v>300000</v>
      </c>
      <c r="G291" s="15">
        <v>300000</v>
      </c>
      <c r="I291" s="38" t="s">
        <v>247</v>
      </c>
      <c r="J291" s="15">
        <v>14</v>
      </c>
      <c r="L291" s="36" t="s">
        <v>253</v>
      </c>
      <c r="M291" s="15"/>
    </row>
    <row r="292" spans="1:13" x14ac:dyDescent="0.3">
      <c r="A292" s="38" t="s">
        <v>249</v>
      </c>
      <c r="B292" s="15"/>
      <c r="C292" s="15"/>
      <c r="E292" s="36" t="s">
        <v>253</v>
      </c>
      <c r="F292" s="15">
        <v>562450</v>
      </c>
      <c r="G292" s="15">
        <v>562450</v>
      </c>
      <c r="I292" s="38" t="s">
        <v>249</v>
      </c>
      <c r="J292" s="15">
        <v>15.4</v>
      </c>
      <c r="L292" s="35" t="s">
        <v>256</v>
      </c>
      <c r="M292" s="15">
        <v>1.6666666666666667</v>
      </c>
    </row>
    <row r="293" spans="1:13" x14ac:dyDescent="0.3">
      <c r="A293" s="38" t="s">
        <v>251</v>
      </c>
      <c r="B293" s="15">
        <v>361250</v>
      </c>
      <c r="C293" s="15">
        <v>722500</v>
      </c>
      <c r="E293" s="35" t="s">
        <v>265</v>
      </c>
      <c r="F293" s="15">
        <v>1269500</v>
      </c>
      <c r="G293" s="15">
        <v>2136450</v>
      </c>
      <c r="I293" s="38" t="s">
        <v>251</v>
      </c>
      <c r="J293" s="15">
        <v>13.8</v>
      </c>
      <c r="L293" s="36" t="s">
        <v>246</v>
      </c>
      <c r="M293" s="15"/>
    </row>
    <row r="294" spans="1:13" x14ac:dyDescent="0.3">
      <c r="A294" s="38" t="s">
        <v>254</v>
      </c>
      <c r="B294" s="15">
        <v>267000</v>
      </c>
      <c r="C294" s="15">
        <v>267000</v>
      </c>
      <c r="E294" s="36" t="s">
        <v>246</v>
      </c>
      <c r="F294" s="15"/>
      <c r="G294" s="15"/>
      <c r="I294" s="38" t="s">
        <v>254</v>
      </c>
      <c r="J294" s="15">
        <v>13.1</v>
      </c>
      <c r="L294" s="36" t="s">
        <v>248</v>
      </c>
      <c r="M294" s="15">
        <v>1.6666666666666667</v>
      </c>
    </row>
    <row r="295" spans="1:13" x14ac:dyDescent="0.3">
      <c r="A295" s="38" t="s">
        <v>257</v>
      </c>
      <c r="B295" s="15"/>
      <c r="C295" s="15"/>
      <c r="E295" s="36" t="s">
        <v>248</v>
      </c>
      <c r="F295" s="15">
        <v>245000</v>
      </c>
      <c r="G295" s="15">
        <v>1111950</v>
      </c>
      <c r="I295" s="38" t="s">
        <v>257</v>
      </c>
      <c r="J295" s="15">
        <v>11.1</v>
      </c>
      <c r="L295" s="36" t="s">
        <v>250</v>
      </c>
      <c r="M295" s="15">
        <v>1.3333333333333333</v>
      </c>
    </row>
    <row r="296" spans="1:13" x14ac:dyDescent="0.3">
      <c r="A296" s="38" t="s">
        <v>252</v>
      </c>
      <c r="B296" s="15">
        <v>382500</v>
      </c>
      <c r="C296" s="15">
        <v>382500</v>
      </c>
      <c r="E296" s="36" t="s">
        <v>250</v>
      </c>
      <c r="F296" s="15">
        <v>619500</v>
      </c>
      <c r="G296" s="15">
        <v>619500</v>
      </c>
      <c r="I296" s="38" t="s">
        <v>252</v>
      </c>
      <c r="J296" s="15">
        <v>12.3</v>
      </c>
      <c r="L296" s="36" t="s">
        <v>253</v>
      </c>
      <c r="M296" s="15">
        <v>2</v>
      </c>
    </row>
    <row r="297" spans="1:13" x14ac:dyDescent="0.3">
      <c r="A297" s="38" t="s">
        <v>255</v>
      </c>
      <c r="B297" s="15"/>
      <c r="C297" s="15"/>
      <c r="E297" s="37" t="s">
        <v>252</v>
      </c>
      <c r="F297" s="15">
        <v>399500</v>
      </c>
      <c r="G297" s="15">
        <v>399500</v>
      </c>
      <c r="I297" s="38" t="s">
        <v>255</v>
      </c>
      <c r="J297" s="15">
        <v>14.1</v>
      </c>
      <c r="L297" s="35" t="s">
        <v>261</v>
      </c>
      <c r="M297" s="15">
        <v>3.8333333333333335</v>
      </c>
    </row>
    <row r="298" spans="1:13" x14ac:dyDescent="0.3">
      <c r="A298" s="38" t="s">
        <v>258</v>
      </c>
      <c r="B298" s="15">
        <v>387000</v>
      </c>
      <c r="C298" s="15">
        <v>387000</v>
      </c>
      <c r="E298" s="37" t="s">
        <v>255</v>
      </c>
      <c r="F298" s="15">
        <v>220000</v>
      </c>
      <c r="G298" s="15">
        <v>220000</v>
      </c>
      <c r="I298" s="38" t="s">
        <v>258</v>
      </c>
      <c r="J298" s="15">
        <v>13.4</v>
      </c>
      <c r="L298" s="36" t="s">
        <v>246</v>
      </c>
      <c r="M298" s="15">
        <v>2</v>
      </c>
    </row>
    <row r="299" spans="1:13" x14ac:dyDescent="0.3">
      <c r="A299" s="38" t="s">
        <v>260</v>
      </c>
      <c r="B299" s="15"/>
      <c r="C299" s="15"/>
      <c r="E299" s="37" t="s">
        <v>258</v>
      </c>
      <c r="F299" s="15"/>
      <c r="G299" s="15"/>
      <c r="I299" s="38" t="s">
        <v>260</v>
      </c>
      <c r="J299" s="15">
        <v>11.8</v>
      </c>
      <c r="L299" s="36" t="s">
        <v>248</v>
      </c>
      <c r="M299" s="15">
        <v>1.5</v>
      </c>
    </row>
    <row r="300" spans="1:13" x14ac:dyDescent="0.3">
      <c r="A300" s="38" t="s">
        <v>262</v>
      </c>
      <c r="B300" s="15">
        <v>168000</v>
      </c>
      <c r="C300" s="15">
        <v>168000</v>
      </c>
      <c r="E300" s="36" t="s">
        <v>253</v>
      </c>
      <c r="F300" s="15">
        <v>405000</v>
      </c>
      <c r="G300" s="15">
        <v>405000</v>
      </c>
      <c r="I300" s="38" t="s">
        <v>262</v>
      </c>
      <c r="J300" s="15">
        <v>11.6</v>
      </c>
      <c r="L300" s="36" t="s">
        <v>250</v>
      </c>
      <c r="M300" s="15">
        <v>14</v>
      </c>
    </row>
    <row r="301" spans="1:13" x14ac:dyDescent="0.3">
      <c r="A301" s="38" t="s">
        <v>263</v>
      </c>
      <c r="B301" s="15"/>
      <c r="C301" s="15"/>
      <c r="E301" s="35" t="s">
        <v>244</v>
      </c>
      <c r="F301" s="15">
        <v>1295475</v>
      </c>
      <c r="G301" s="15">
        <v>1707450</v>
      </c>
      <c r="I301" s="38" t="s">
        <v>263</v>
      </c>
      <c r="J301" s="15">
        <v>10.8</v>
      </c>
      <c r="L301" s="36" t="s">
        <v>253</v>
      </c>
      <c r="M301" s="15"/>
    </row>
    <row r="302" spans="1:13" x14ac:dyDescent="0.3">
      <c r="A302" s="35" t="s">
        <v>264</v>
      </c>
      <c r="B302" s="15"/>
      <c r="C302" s="15"/>
      <c r="E302" s="36" t="s">
        <v>246</v>
      </c>
      <c r="F302" s="15"/>
      <c r="G302" s="15"/>
      <c r="I302" s="35" t="s">
        <v>271</v>
      </c>
      <c r="J302" s="15"/>
      <c r="L302" s="35" t="s">
        <v>264</v>
      </c>
      <c r="M302" s="15">
        <v>2</v>
      </c>
    </row>
    <row r="303" spans="1:13" x14ac:dyDescent="0.3">
      <c r="A303" s="38" t="s">
        <v>245</v>
      </c>
      <c r="B303" s="15">
        <v>465000</v>
      </c>
      <c r="C303" s="15">
        <v>465000</v>
      </c>
      <c r="E303" s="36" t="s">
        <v>248</v>
      </c>
      <c r="F303" s="15">
        <v>275000</v>
      </c>
      <c r="G303" s="15">
        <v>275000</v>
      </c>
      <c r="I303" s="38" t="s">
        <v>245</v>
      </c>
      <c r="J303" s="15">
        <v>10.8</v>
      </c>
      <c r="L303" s="36" t="s">
        <v>246</v>
      </c>
      <c r="M303" s="15">
        <v>2.3333333333333335</v>
      </c>
    </row>
    <row r="304" spans="1:13" x14ac:dyDescent="0.3">
      <c r="A304" s="38" t="s">
        <v>247</v>
      </c>
      <c r="B304" s="15"/>
      <c r="C304" s="15"/>
      <c r="E304" s="36" t="s">
        <v>250</v>
      </c>
      <c r="F304" s="15">
        <v>811975</v>
      </c>
      <c r="G304" s="15">
        <v>1223950</v>
      </c>
      <c r="I304" s="38" t="s">
        <v>247</v>
      </c>
      <c r="J304" s="15">
        <v>8.3000000000000007</v>
      </c>
      <c r="L304" s="36" t="s">
        <v>248</v>
      </c>
      <c r="M304" s="15">
        <v>2.3333333333333335</v>
      </c>
    </row>
    <row r="305" spans="1:13" x14ac:dyDescent="0.3">
      <c r="A305" s="38" t="s">
        <v>249</v>
      </c>
      <c r="B305" s="15"/>
      <c r="C305" s="15"/>
      <c r="E305" s="37" t="s">
        <v>252</v>
      </c>
      <c r="F305" s="15"/>
      <c r="G305" s="15"/>
      <c r="I305" s="38" t="s">
        <v>249</v>
      </c>
      <c r="J305" s="15">
        <v>10.199999999999999</v>
      </c>
      <c r="L305" s="36" t="s">
        <v>250</v>
      </c>
      <c r="M305" s="15">
        <v>2</v>
      </c>
    </row>
    <row r="306" spans="1:13" x14ac:dyDescent="0.3">
      <c r="A306" s="38" t="s">
        <v>251</v>
      </c>
      <c r="B306" s="15"/>
      <c r="C306" s="15"/>
      <c r="E306" s="37" t="s">
        <v>255</v>
      </c>
      <c r="F306" s="15">
        <v>400000</v>
      </c>
      <c r="G306" s="15">
        <v>400000</v>
      </c>
      <c r="I306" s="38" t="s">
        <v>251</v>
      </c>
      <c r="J306" s="15">
        <v>12.5</v>
      </c>
      <c r="L306" s="36" t="s">
        <v>253</v>
      </c>
      <c r="M306" s="15">
        <v>1.3333333333333333</v>
      </c>
    </row>
    <row r="307" spans="1:13" x14ac:dyDescent="0.3">
      <c r="A307" s="38" t="s">
        <v>254</v>
      </c>
      <c r="B307" s="15"/>
      <c r="C307" s="15"/>
      <c r="E307" s="37" t="s">
        <v>258</v>
      </c>
      <c r="F307" s="15">
        <v>411975</v>
      </c>
      <c r="G307" s="15">
        <v>823950</v>
      </c>
      <c r="I307" s="38" t="s">
        <v>254</v>
      </c>
      <c r="J307" s="15">
        <v>9.4</v>
      </c>
      <c r="L307" s="35" t="s">
        <v>266</v>
      </c>
      <c r="M307" s="15"/>
    </row>
    <row r="308" spans="1:13" x14ac:dyDescent="0.3">
      <c r="A308" s="38" t="s">
        <v>257</v>
      </c>
      <c r="B308" s="15"/>
      <c r="C308" s="15"/>
      <c r="E308" s="36" t="s">
        <v>253</v>
      </c>
      <c r="F308" s="15">
        <v>208500</v>
      </c>
      <c r="G308" s="15">
        <v>208500</v>
      </c>
      <c r="I308" s="38" t="s">
        <v>257</v>
      </c>
      <c r="J308" s="15">
        <v>8.4</v>
      </c>
      <c r="L308" s="36" t="s">
        <v>246</v>
      </c>
      <c r="M308" s="15"/>
    </row>
    <row r="309" spans="1:13" x14ac:dyDescent="0.3">
      <c r="A309" s="38" t="s">
        <v>252</v>
      </c>
      <c r="B309" s="15"/>
      <c r="C309" s="15"/>
      <c r="E309" s="35" t="s">
        <v>256</v>
      </c>
      <c r="F309" s="15">
        <v>693500</v>
      </c>
      <c r="G309" s="15">
        <v>1125000</v>
      </c>
      <c r="I309" s="38" t="s">
        <v>252</v>
      </c>
      <c r="J309" s="15">
        <v>7.1</v>
      </c>
      <c r="L309" s="36" t="s">
        <v>248</v>
      </c>
      <c r="M309" s="15"/>
    </row>
    <row r="310" spans="1:13" x14ac:dyDescent="0.3">
      <c r="A310" s="38" t="s">
        <v>255</v>
      </c>
      <c r="B310" s="15">
        <v>185750</v>
      </c>
      <c r="C310" s="15">
        <v>371500</v>
      </c>
      <c r="E310" s="36" t="s">
        <v>246</v>
      </c>
      <c r="F310" s="15">
        <v>693500</v>
      </c>
      <c r="G310" s="15">
        <v>1125000</v>
      </c>
      <c r="I310" s="38" t="s">
        <v>255</v>
      </c>
      <c r="J310" s="15">
        <v>5.9</v>
      </c>
      <c r="L310" s="36" t="s">
        <v>250</v>
      </c>
      <c r="M310" s="15"/>
    </row>
    <row r="311" spans="1:13" x14ac:dyDescent="0.3">
      <c r="A311" s="38" t="s">
        <v>258</v>
      </c>
      <c r="B311" s="15">
        <v>256000</v>
      </c>
      <c r="C311" s="15">
        <v>256000</v>
      </c>
      <c r="E311" s="36" t="s">
        <v>248</v>
      </c>
      <c r="F311" s="15"/>
      <c r="G311" s="15"/>
      <c r="I311" s="38" t="s">
        <v>258</v>
      </c>
      <c r="J311" s="15">
        <v>5.2</v>
      </c>
      <c r="L311" s="36" t="s">
        <v>253</v>
      </c>
      <c r="M311" s="15"/>
    </row>
    <row r="312" spans="1:13" x14ac:dyDescent="0.3">
      <c r="A312" s="38" t="s">
        <v>260</v>
      </c>
      <c r="B312" s="15">
        <v>180000</v>
      </c>
      <c r="C312" s="15">
        <v>180000</v>
      </c>
      <c r="E312" s="36" t="s">
        <v>250</v>
      </c>
      <c r="F312" s="15"/>
      <c r="G312" s="15"/>
      <c r="I312" s="38" t="s">
        <v>260</v>
      </c>
      <c r="J312" s="15">
        <v>5</v>
      </c>
      <c r="L312" s="35" t="s">
        <v>267</v>
      </c>
      <c r="M312" s="15"/>
    </row>
    <row r="313" spans="1:13" x14ac:dyDescent="0.3">
      <c r="A313" s="38" t="s">
        <v>262</v>
      </c>
      <c r="B313" s="15"/>
      <c r="C313" s="15"/>
      <c r="E313" s="37" t="s">
        <v>252</v>
      </c>
      <c r="F313" s="15"/>
      <c r="G313" s="15"/>
      <c r="I313" s="38" t="s">
        <v>262</v>
      </c>
      <c r="J313" s="15">
        <v>5</v>
      </c>
      <c r="L313" s="36" t="s">
        <v>246</v>
      </c>
      <c r="M313" s="15"/>
    </row>
    <row r="314" spans="1:13" x14ac:dyDescent="0.3">
      <c r="A314" s="38" t="s">
        <v>263</v>
      </c>
      <c r="B314" s="15"/>
      <c r="C314" s="15"/>
      <c r="E314" s="37" t="s">
        <v>255</v>
      </c>
      <c r="F314" s="15"/>
      <c r="G314" s="15"/>
      <c r="I314" s="38" t="s">
        <v>263</v>
      </c>
      <c r="J314" s="15">
        <v>4.5</v>
      </c>
      <c r="L314" s="36" t="s">
        <v>248</v>
      </c>
      <c r="M314" s="15"/>
    </row>
    <row r="315" spans="1:13" x14ac:dyDescent="0.3">
      <c r="A315" s="35" t="s">
        <v>266</v>
      </c>
      <c r="B315" s="15"/>
      <c r="C315" s="15"/>
      <c r="E315" s="37" t="s">
        <v>258</v>
      </c>
      <c r="F315" s="15"/>
      <c r="G315" s="15"/>
      <c r="I315" s="35" t="s">
        <v>272</v>
      </c>
      <c r="J315" s="15"/>
      <c r="L315" s="36" t="s">
        <v>250</v>
      </c>
      <c r="M315" s="15"/>
    </row>
    <row r="316" spans="1:13" x14ac:dyDescent="0.3">
      <c r="A316" s="38" t="s">
        <v>245</v>
      </c>
      <c r="B316" s="15"/>
      <c r="C316" s="15"/>
      <c r="E316" s="36" t="s">
        <v>253</v>
      </c>
      <c r="F316" s="15"/>
      <c r="G316" s="15"/>
      <c r="I316" s="38" t="s">
        <v>245</v>
      </c>
      <c r="J316" s="15">
        <v>3.9</v>
      </c>
      <c r="L316" s="36" t="s">
        <v>253</v>
      </c>
      <c r="M316" s="15"/>
    </row>
    <row r="317" spans="1:13" x14ac:dyDescent="0.3">
      <c r="A317" s="38" t="s">
        <v>247</v>
      </c>
      <c r="B317" s="15">
        <v>210000</v>
      </c>
      <c r="C317" s="15">
        <v>210000</v>
      </c>
      <c r="E317" s="35" t="s">
        <v>261</v>
      </c>
      <c r="F317" s="15">
        <v>1359000</v>
      </c>
      <c r="G317" s="15">
        <v>1359000</v>
      </c>
      <c r="I317" s="38" t="s">
        <v>247</v>
      </c>
      <c r="J317" s="15">
        <v>3.7</v>
      </c>
      <c r="L317" s="35" t="s">
        <v>268</v>
      </c>
      <c r="M317" s="15">
        <v>1</v>
      </c>
    </row>
    <row r="318" spans="1:13" x14ac:dyDescent="0.3">
      <c r="A318" s="38" t="s">
        <v>249</v>
      </c>
      <c r="B318" s="15">
        <v>285000</v>
      </c>
      <c r="C318" s="15">
        <v>285000</v>
      </c>
      <c r="E318" s="36" t="s">
        <v>246</v>
      </c>
      <c r="F318" s="15">
        <v>695000</v>
      </c>
      <c r="G318" s="15">
        <v>695000</v>
      </c>
      <c r="I318" s="38" t="s">
        <v>249</v>
      </c>
      <c r="J318" s="15">
        <v>4.2</v>
      </c>
      <c r="L318" s="36" t="s">
        <v>246</v>
      </c>
      <c r="M318" s="15"/>
    </row>
    <row r="319" spans="1:13" x14ac:dyDescent="0.3">
      <c r="A319" s="38" t="s">
        <v>251</v>
      </c>
      <c r="B319" s="15">
        <v>161200</v>
      </c>
      <c r="C319" s="15">
        <v>161200</v>
      </c>
      <c r="E319" s="36" t="s">
        <v>248</v>
      </c>
      <c r="F319" s="15">
        <v>425000</v>
      </c>
      <c r="G319" s="15">
        <v>425000</v>
      </c>
      <c r="I319" s="38" t="s">
        <v>251</v>
      </c>
      <c r="J319" s="15">
        <v>3.4</v>
      </c>
      <c r="L319" s="36" t="s">
        <v>248</v>
      </c>
      <c r="M319" s="15"/>
    </row>
    <row r="320" spans="1:13" x14ac:dyDescent="0.3">
      <c r="A320" s="38" t="s">
        <v>254</v>
      </c>
      <c r="B320" s="15">
        <v>255550</v>
      </c>
      <c r="C320" s="15">
        <v>511100</v>
      </c>
      <c r="E320" s="36" t="s">
        <v>250</v>
      </c>
      <c r="F320" s="15">
        <v>239000</v>
      </c>
      <c r="G320" s="15">
        <v>239000</v>
      </c>
      <c r="I320" s="38" t="s">
        <v>254</v>
      </c>
      <c r="J320" s="15">
        <v>4.7</v>
      </c>
      <c r="L320" s="36" t="s">
        <v>250</v>
      </c>
      <c r="M320" s="15"/>
    </row>
    <row r="321" spans="1:13" x14ac:dyDescent="0.3">
      <c r="A321" s="38" t="s">
        <v>257</v>
      </c>
      <c r="B321" s="15">
        <v>417000</v>
      </c>
      <c r="C321" s="15">
        <v>417000</v>
      </c>
      <c r="E321" s="37" t="s">
        <v>252</v>
      </c>
      <c r="F321" s="15">
        <v>239000</v>
      </c>
      <c r="G321" s="15">
        <v>239000</v>
      </c>
      <c r="I321" s="38" t="s">
        <v>257</v>
      </c>
      <c r="J321" s="15">
        <v>4.7</v>
      </c>
      <c r="L321" s="36" t="s">
        <v>253</v>
      </c>
      <c r="M321" s="15">
        <v>1</v>
      </c>
    </row>
    <row r="322" spans="1:13" x14ac:dyDescent="0.3">
      <c r="A322" s="38" t="s">
        <v>252</v>
      </c>
      <c r="B322" s="15"/>
      <c r="C322" s="15"/>
      <c r="E322" s="37" t="s">
        <v>255</v>
      </c>
      <c r="F322" s="15"/>
      <c r="G322" s="15"/>
      <c r="I322" s="38" t="s">
        <v>252</v>
      </c>
      <c r="J322" s="15">
        <v>5.3</v>
      </c>
      <c r="L322" s="35" t="s">
        <v>269</v>
      </c>
      <c r="M322" s="15">
        <v>1</v>
      </c>
    </row>
    <row r="323" spans="1:13" x14ac:dyDescent="0.3">
      <c r="A323" s="38" t="s">
        <v>255</v>
      </c>
      <c r="B323" s="15"/>
      <c r="C323" s="15"/>
      <c r="E323" s="37" t="s">
        <v>258</v>
      </c>
      <c r="F323" s="15"/>
      <c r="G323" s="15"/>
      <c r="I323" s="38" t="s">
        <v>255</v>
      </c>
      <c r="J323" s="15">
        <v>4.5</v>
      </c>
      <c r="L323" s="36" t="s">
        <v>246</v>
      </c>
      <c r="M323" s="15">
        <v>1</v>
      </c>
    </row>
    <row r="324" spans="1:13" x14ac:dyDescent="0.3">
      <c r="A324" s="38" t="s">
        <v>258</v>
      </c>
      <c r="B324" s="15"/>
      <c r="C324" s="15"/>
      <c r="E324" s="36" t="s">
        <v>253</v>
      </c>
      <c r="F324" s="15"/>
      <c r="G324" s="15"/>
      <c r="I324" s="38" t="s">
        <v>258</v>
      </c>
      <c r="J324" s="15">
        <v>4.8</v>
      </c>
      <c r="L324" s="36" t="s">
        <v>248</v>
      </c>
      <c r="M324" s="15"/>
    </row>
    <row r="325" spans="1:13" x14ac:dyDescent="0.3">
      <c r="A325" s="38" t="s">
        <v>260</v>
      </c>
      <c r="B325" s="15">
        <v>223000</v>
      </c>
      <c r="C325" s="15">
        <v>223000</v>
      </c>
      <c r="E325" s="35" t="s">
        <v>264</v>
      </c>
      <c r="F325" s="15">
        <v>1175250</v>
      </c>
      <c r="G325" s="15">
        <v>1605000</v>
      </c>
      <c r="I325" s="38" t="s">
        <v>260</v>
      </c>
      <c r="J325" s="15">
        <v>3.9</v>
      </c>
      <c r="L325" s="36" t="s">
        <v>250</v>
      </c>
      <c r="M325" s="15"/>
    </row>
    <row r="326" spans="1:13" x14ac:dyDescent="0.3">
      <c r="A326" s="38" t="s">
        <v>262</v>
      </c>
      <c r="B326" s="15">
        <v>110000</v>
      </c>
      <c r="C326" s="15">
        <v>110000</v>
      </c>
      <c r="E326" s="36" t="s">
        <v>246</v>
      </c>
      <c r="F326" s="15">
        <v>210000</v>
      </c>
      <c r="G326" s="15">
        <v>210000</v>
      </c>
      <c r="I326" s="38" t="s">
        <v>262</v>
      </c>
      <c r="J326" s="15">
        <v>4</v>
      </c>
      <c r="L326" s="36" t="s">
        <v>253</v>
      </c>
      <c r="M326" s="15"/>
    </row>
    <row r="327" spans="1:13" x14ac:dyDescent="0.3">
      <c r="A327" s="38" t="s">
        <v>263</v>
      </c>
      <c r="B327" s="15"/>
      <c r="C327" s="15"/>
      <c r="E327" s="36" t="s">
        <v>248</v>
      </c>
      <c r="F327" s="15">
        <v>535500</v>
      </c>
      <c r="G327" s="15">
        <v>535500</v>
      </c>
      <c r="I327" s="38" t="s">
        <v>263</v>
      </c>
      <c r="J327" s="15">
        <v>3.2</v>
      </c>
      <c r="L327" s="35" t="s">
        <v>270</v>
      </c>
      <c r="M327" s="15"/>
    </row>
    <row r="328" spans="1:13" x14ac:dyDescent="0.3">
      <c r="A328" s="35" t="s">
        <v>267</v>
      </c>
      <c r="B328" s="15"/>
      <c r="C328" s="15"/>
      <c r="E328" s="36" t="s">
        <v>250</v>
      </c>
      <c r="F328" s="15"/>
      <c r="G328" s="15"/>
      <c r="I328" s="35" t="s">
        <v>273</v>
      </c>
      <c r="J328" s="15"/>
      <c r="L328" s="36" t="s">
        <v>246</v>
      </c>
      <c r="M328" s="15"/>
    </row>
    <row r="329" spans="1:13" x14ac:dyDescent="0.3">
      <c r="A329" s="38" t="s">
        <v>245</v>
      </c>
      <c r="B329" s="15"/>
      <c r="C329" s="15"/>
      <c r="E329" s="37" t="s">
        <v>252</v>
      </c>
      <c r="F329" s="15"/>
      <c r="G329" s="15"/>
      <c r="I329" s="38" t="s">
        <v>245</v>
      </c>
      <c r="J329" s="15">
        <v>4</v>
      </c>
      <c r="L329" s="36" t="s">
        <v>248</v>
      </c>
      <c r="M329" s="15"/>
    </row>
    <row r="330" spans="1:13" x14ac:dyDescent="0.3">
      <c r="A330" s="38" t="s">
        <v>247</v>
      </c>
      <c r="B330" s="15">
        <v>140000</v>
      </c>
      <c r="C330" s="15">
        <v>140000</v>
      </c>
      <c r="E330" s="37" t="s">
        <v>255</v>
      </c>
      <c r="F330" s="15"/>
      <c r="G330" s="15"/>
      <c r="I330" s="38" t="s">
        <v>247</v>
      </c>
      <c r="J330" s="15">
        <v>4.8</v>
      </c>
      <c r="L330" s="36" t="s">
        <v>250</v>
      </c>
      <c r="M330" s="15"/>
    </row>
    <row r="331" spans="1:13" x14ac:dyDescent="0.3">
      <c r="A331" s="38" t="s">
        <v>249</v>
      </c>
      <c r="B331" s="15"/>
      <c r="C331" s="15"/>
      <c r="E331" s="37" t="s">
        <v>258</v>
      </c>
      <c r="F331" s="15"/>
      <c r="G331" s="15"/>
      <c r="I331" s="38" t="s">
        <v>249</v>
      </c>
      <c r="J331" s="15">
        <v>6.9</v>
      </c>
      <c r="L331" s="36" t="s">
        <v>253</v>
      </c>
      <c r="M331" s="15"/>
    </row>
    <row r="332" spans="1:13" x14ac:dyDescent="0.3">
      <c r="A332" s="38" t="s">
        <v>251</v>
      </c>
      <c r="B332" s="15">
        <v>249000</v>
      </c>
      <c r="C332" s="15">
        <v>742000</v>
      </c>
      <c r="E332" s="36" t="s">
        <v>253</v>
      </c>
      <c r="F332" s="15">
        <v>429750</v>
      </c>
      <c r="G332" s="15">
        <v>859500</v>
      </c>
      <c r="I332" s="38" t="s">
        <v>251</v>
      </c>
      <c r="J332" s="15">
        <v>3.9</v>
      </c>
      <c r="L332" s="35" t="s">
        <v>271</v>
      </c>
      <c r="M332" s="15">
        <v>1</v>
      </c>
    </row>
    <row r="333" spans="1:13" x14ac:dyDescent="0.3">
      <c r="A333" s="38" t="s">
        <v>254</v>
      </c>
      <c r="B333" s="15">
        <v>350200</v>
      </c>
      <c r="C333" s="15">
        <v>1259700</v>
      </c>
      <c r="E333" s="35" t="s">
        <v>266</v>
      </c>
      <c r="F333" s="15">
        <v>233000</v>
      </c>
      <c r="G333" s="15">
        <v>233000</v>
      </c>
      <c r="I333" s="38" t="s">
        <v>254</v>
      </c>
      <c r="J333" s="15">
        <v>4.0999999999999996</v>
      </c>
      <c r="L333" s="36" t="s">
        <v>246</v>
      </c>
      <c r="M333" s="15">
        <v>1</v>
      </c>
    </row>
    <row r="334" spans="1:13" x14ac:dyDescent="0.3">
      <c r="A334" s="38" t="s">
        <v>257</v>
      </c>
      <c r="B334" s="15"/>
      <c r="C334" s="15"/>
      <c r="E334" s="36" t="s">
        <v>246</v>
      </c>
      <c r="F334" s="15"/>
      <c r="G334" s="15"/>
      <c r="I334" s="38" t="s">
        <v>257</v>
      </c>
      <c r="J334" s="15">
        <v>5.2</v>
      </c>
      <c r="L334" s="36" t="s">
        <v>248</v>
      </c>
      <c r="M334" s="15"/>
    </row>
    <row r="335" spans="1:13" x14ac:dyDescent="0.3">
      <c r="A335" s="38" t="s">
        <v>252</v>
      </c>
      <c r="B335" s="15">
        <v>141800</v>
      </c>
      <c r="C335" s="15">
        <v>283600</v>
      </c>
      <c r="E335" s="36" t="s">
        <v>248</v>
      </c>
      <c r="F335" s="15"/>
      <c r="G335" s="15"/>
      <c r="I335" s="38" t="s">
        <v>252</v>
      </c>
      <c r="J335" s="15">
        <v>3.7</v>
      </c>
      <c r="L335" s="36" t="s">
        <v>250</v>
      </c>
      <c r="M335" s="15"/>
    </row>
    <row r="336" spans="1:13" x14ac:dyDescent="0.3">
      <c r="A336" s="38" t="s">
        <v>255</v>
      </c>
      <c r="B336" s="15">
        <v>75101</v>
      </c>
      <c r="C336" s="15">
        <v>75101</v>
      </c>
      <c r="E336" s="36" t="s">
        <v>250</v>
      </c>
      <c r="F336" s="15"/>
      <c r="G336" s="15"/>
      <c r="I336" s="38" t="s">
        <v>255</v>
      </c>
      <c r="J336" s="15">
        <v>3.1</v>
      </c>
      <c r="L336" s="36" t="s">
        <v>253</v>
      </c>
      <c r="M336" s="15">
        <v>1</v>
      </c>
    </row>
    <row r="337" spans="1:13" x14ac:dyDescent="0.3">
      <c r="A337" s="38" t="s">
        <v>258</v>
      </c>
      <c r="B337" s="15"/>
      <c r="C337" s="15"/>
      <c r="E337" s="37" t="s">
        <v>252</v>
      </c>
      <c r="F337" s="15"/>
      <c r="G337" s="15"/>
      <c r="I337" s="38" t="s">
        <v>258</v>
      </c>
      <c r="J337" s="15">
        <v>3.2</v>
      </c>
      <c r="L337" s="35" t="s">
        <v>272</v>
      </c>
      <c r="M337" s="15">
        <v>1</v>
      </c>
    </row>
    <row r="338" spans="1:13" x14ac:dyDescent="0.3">
      <c r="A338" s="38" t="s">
        <v>260</v>
      </c>
      <c r="B338" s="15"/>
      <c r="C338" s="15"/>
      <c r="E338" s="37" t="s">
        <v>255</v>
      </c>
      <c r="F338" s="15"/>
      <c r="G338" s="15"/>
      <c r="I338" s="38" t="s">
        <v>260</v>
      </c>
      <c r="J338" s="15">
        <v>2.7</v>
      </c>
      <c r="L338" s="36" t="s">
        <v>246</v>
      </c>
      <c r="M338" s="15">
        <v>1</v>
      </c>
    </row>
    <row r="339" spans="1:13" x14ac:dyDescent="0.3">
      <c r="A339" s="38" t="s">
        <v>262</v>
      </c>
      <c r="B339" s="15">
        <v>116500</v>
      </c>
      <c r="C339" s="15">
        <v>116500</v>
      </c>
      <c r="E339" s="37" t="s">
        <v>258</v>
      </c>
      <c r="F339" s="15"/>
      <c r="G339" s="15"/>
      <c r="I339" s="38" t="s">
        <v>262</v>
      </c>
      <c r="J339" s="15">
        <v>2.6</v>
      </c>
      <c r="L339" s="36" t="s">
        <v>248</v>
      </c>
      <c r="M339" s="15"/>
    </row>
    <row r="340" spans="1:13" x14ac:dyDescent="0.3">
      <c r="A340" s="38" t="s">
        <v>263</v>
      </c>
      <c r="B340" s="15">
        <v>375000</v>
      </c>
      <c r="C340" s="15">
        <v>375000</v>
      </c>
      <c r="E340" s="36" t="s">
        <v>253</v>
      </c>
      <c r="F340" s="15">
        <v>233000</v>
      </c>
      <c r="G340" s="15">
        <v>233000</v>
      </c>
      <c r="I340" s="38" t="s">
        <v>263</v>
      </c>
      <c r="J340" s="15">
        <v>2.5</v>
      </c>
      <c r="L340" s="36" t="s">
        <v>250</v>
      </c>
      <c r="M340" s="15"/>
    </row>
    <row r="341" spans="1:13" x14ac:dyDescent="0.3">
      <c r="A341" s="35" t="s">
        <v>268</v>
      </c>
      <c r="B341" s="15"/>
      <c r="C341" s="15"/>
      <c r="E341" s="35" t="s">
        <v>267</v>
      </c>
      <c r="F341" s="15">
        <v>1756750</v>
      </c>
      <c r="G341" s="15">
        <v>2602000</v>
      </c>
      <c r="I341" s="35" t="s">
        <v>274</v>
      </c>
      <c r="J341" s="15"/>
      <c r="L341" s="36" t="s">
        <v>253</v>
      </c>
      <c r="M341" s="15"/>
    </row>
    <row r="342" spans="1:13" x14ac:dyDescent="0.3">
      <c r="A342" s="38" t="s">
        <v>245</v>
      </c>
      <c r="B342" s="15"/>
      <c r="C342" s="15"/>
      <c r="E342" s="36" t="s">
        <v>246</v>
      </c>
      <c r="F342" s="15">
        <v>334750</v>
      </c>
      <c r="G342" s="15">
        <v>445500</v>
      </c>
      <c r="I342" s="38" t="s">
        <v>245</v>
      </c>
      <c r="J342" s="15">
        <v>2.2000000000000002</v>
      </c>
      <c r="L342" s="35" t="s">
        <v>273</v>
      </c>
      <c r="M342" s="15">
        <v>1.1454545454545455</v>
      </c>
    </row>
    <row r="343" spans="1:13" x14ac:dyDescent="0.3">
      <c r="A343" s="38" t="s">
        <v>247</v>
      </c>
      <c r="B343" s="15">
        <v>174550</v>
      </c>
      <c r="C343" s="15">
        <v>349100</v>
      </c>
      <c r="E343" s="36" t="s">
        <v>248</v>
      </c>
      <c r="F343" s="15">
        <v>265000</v>
      </c>
      <c r="G343" s="15">
        <v>265000</v>
      </c>
      <c r="I343" s="38" t="s">
        <v>247</v>
      </c>
      <c r="J343" s="15">
        <v>2.9</v>
      </c>
      <c r="L343" s="36" t="s">
        <v>246</v>
      </c>
      <c r="M343" s="15">
        <v>1</v>
      </c>
    </row>
    <row r="344" spans="1:13" x14ac:dyDescent="0.3">
      <c r="A344" s="38" t="s">
        <v>249</v>
      </c>
      <c r="B344" s="15"/>
      <c r="C344" s="15"/>
      <c r="E344" s="36" t="s">
        <v>250</v>
      </c>
      <c r="F344" s="15">
        <v>934500</v>
      </c>
      <c r="G344" s="15">
        <v>1669000</v>
      </c>
      <c r="I344" s="38" t="s">
        <v>249</v>
      </c>
      <c r="J344" s="15">
        <v>3.6</v>
      </c>
      <c r="L344" s="36" t="s">
        <v>248</v>
      </c>
      <c r="M344" s="15">
        <v>1</v>
      </c>
    </row>
    <row r="345" spans="1:13" x14ac:dyDescent="0.3">
      <c r="A345" s="38" t="s">
        <v>251</v>
      </c>
      <c r="B345" s="15">
        <v>180000</v>
      </c>
      <c r="C345" s="15">
        <v>180000</v>
      </c>
      <c r="E345" s="37" t="s">
        <v>252</v>
      </c>
      <c r="F345" s="15">
        <v>384500</v>
      </c>
      <c r="G345" s="15">
        <v>769000</v>
      </c>
      <c r="I345" s="38" t="s">
        <v>251</v>
      </c>
      <c r="J345" s="15">
        <v>2.8</v>
      </c>
      <c r="L345" s="36" t="s">
        <v>250</v>
      </c>
      <c r="M345" s="15">
        <v>1.3333333333333333</v>
      </c>
    </row>
    <row r="346" spans="1:13" x14ac:dyDescent="0.3">
      <c r="A346" s="38" t="s">
        <v>254</v>
      </c>
      <c r="B346" s="15">
        <v>178000</v>
      </c>
      <c r="C346" s="15">
        <v>178000</v>
      </c>
      <c r="E346" s="37" t="s">
        <v>255</v>
      </c>
      <c r="F346" s="15">
        <v>350000</v>
      </c>
      <c r="G346" s="15">
        <v>700000</v>
      </c>
      <c r="I346" s="38" t="s">
        <v>254</v>
      </c>
      <c r="J346" s="15">
        <v>3.4</v>
      </c>
      <c r="L346" s="36" t="s">
        <v>253</v>
      </c>
      <c r="M346" s="15">
        <v>1.2</v>
      </c>
    </row>
    <row r="347" spans="1:13" x14ac:dyDescent="0.3">
      <c r="A347" s="38" t="s">
        <v>257</v>
      </c>
      <c r="B347" s="15">
        <v>257450</v>
      </c>
      <c r="C347" s="15">
        <v>257450</v>
      </c>
      <c r="E347" s="37" t="s">
        <v>258</v>
      </c>
      <c r="F347" s="15">
        <v>200000</v>
      </c>
      <c r="G347" s="15">
        <v>200000</v>
      </c>
      <c r="I347" s="38" t="s">
        <v>257</v>
      </c>
      <c r="J347" s="15">
        <v>2.7</v>
      </c>
      <c r="L347" s="35" t="s">
        <v>274</v>
      </c>
      <c r="M347" s="15"/>
    </row>
    <row r="348" spans="1:13" x14ac:dyDescent="0.3">
      <c r="A348" s="38" t="s">
        <v>252</v>
      </c>
      <c r="B348" s="15">
        <v>305000</v>
      </c>
      <c r="C348" s="15">
        <v>305000</v>
      </c>
      <c r="E348" s="36" t="s">
        <v>253</v>
      </c>
      <c r="F348" s="15">
        <v>222500</v>
      </c>
      <c r="G348" s="15">
        <v>222500</v>
      </c>
      <c r="I348" s="38" t="s">
        <v>252</v>
      </c>
      <c r="J348" s="15">
        <v>2.2000000000000002</v>
      </c>
      <c r="L348" s="36" t="s">
        <v>246</v>
      </c>
      <c r="M348" s="15"/>
    </row>
    <row r="349" spans="1:13" x14ac:dyDescent="0.3">
      <c r="A349" s="38" t="s">
        <v>255</v>
      </c>
      <c r="B349" s="15">
        <v>240000</v>
      </c>
      <c r="C349" s="15">
        <v>240000</v>
      </c>
      <c r="E349" s="35" t="s">
        <v>268</v>
      </c>
      <c r="F349" s="15">
        <v>1722250</v>
      </c>
      <c r="G349" s="15">
        <v>2107000</v>
      </c>
      <c r="I349" s="38" t="s">
        <v>255</v>
      </c>
      <c r="J349" s="15">
        <v>2</v>
      </c>
      <c r="L349" s="36" t="s">
        <v>248</v>
      </c>
      <c r="M349" s="15"/>
    </row>
    <row r="350" spans="1:13" x14ac:dyDescent="0.3">
      <c r="A350" s="38" t="s">
        <v>258</v>
      </c>
      <c r="B350" s="15"/>
      <c r="C350" s="15"/>
      <c r="E350" s="36" t="s">
        <v>246</v>
      </c>
      <c r="F350" s="15">
        <v>237500</v>
      </c>
      <c r="G350" s="15">
        <v>237500</v>
      </c>
      <c r="I350" s="38" t="s">
        <v>258</v>
      </c>
      <c r="J350" s="15">
        <v>3</v>
      </c>
      <c r="L350" s="36" t="s">
        <v>250</v>
      </c>
      <c r="M350" s="15"/>
    </row>
    <row r="351" spans="1:13" x14ac:dyDescent="0.3">
      <c r="A351" s="38" t="s">
        <v>260</v>
      </c>
      <c r="B351" s="15"/>
      <c r="C351" s="15"/>
      <c r="E351" s="36" t="s">
        <v>248</v>
      </c>
      <c r="F351" s="15">
        <v>267750</v>
      </c>
      <c r="G351" s="15">
        <v>405500</v>
      </c>
      <c r="I351" s="38" t="s">
        <v>260</v>
      </c>
      <c r="J351" s="15">
        <v>3</v>
      </c>
      <c r="L351" s="36" t="s">
        <v>253</v>
      </c>
      <c r="M351" s="15"/>
    </row>
    <row r="352" spans="1:13" x14ac:dyDescent="0.3">
      <c r="A352" s="38" t="s">
        <v>262</v>
      </c>
      <c r="B352" s="15"/>
      <c r="C352" s="15"/>
      <c r="E352" s="36" t="s">
        <v>250</v>
      </c>
      <c r="F352" s="15">
        <v>457000</v>
      </c>
      <c r="G352" s="15">
        <v>704000</v>
      </c>
      <c r="I352" s="38" t="s">
        <v>262</v>
      </c>
      <c r="J352" s="15">
        <v>3.1</v>
      </c>
      <c r="L352" s="35" t="s">
        <v>275</v>
      </c>
      <c r="M352" s="15">
        <v>0</v>
      </c>
    </row>
    <row r="353" spans="1:13" x14ac:dyDescent="0.3">
      <c r="A353" s="38" t="s">
        <v>263</v>
      </c>
      <c r="B353" s="15">
        <v>286000</v>
      </c>
      <c r="C353" s="15">
        <v>1192000</v>
      </c>
      <c r="E353" s="37" t="s">
        <v>252</v>
      </c>
      <c r="F353" s="15">
        <v>247000</v>
      </c>
      <c r="G353" s="15">
        <v>494000</v>
      </c>
      <c r="I353" s="38" t="s">
        <v>263</v>
      </c>
      <c r="J353" s="15">
        <v>2.7</v>
      </c>
      <c r="L353" s="36" t="s">
        <v>246</v>
      </c>
      <c r="M353" s="15"/>
    </row>
    <row r="354" spans="1:13" x14ac:dyDescent="0.3">
      <c r="A354" s="35" t="s">
        <v>269</v>
      </c>
      <c r="B354" s="15"/>
      <c r="C354" s="15"/>
      <c r="E354" s="37" t="s">
        <v>255</v>
      </c>
      <c r="F354" s="15"/>
      <c r="G354" s="15"/>
      <c r="I354" s="35" t="s">
        <v>275</v>
      </c>
      <c r="J354" s="15"/>
      <c r="L354" s="36" t="s">
        <v>248</v>
      </c>
      <c r="M354" s="15">
        <v>0</v>
      </c>
    </row>
    <row r="355" spans="1:13" x14ac:dyDescent="0.3">
      <c r="A355" s="38" t="s">
        <v>245</v>
      </c>
      <c r="B355" s="15">
        <v>522500</v>
      </c>
      <c r="C355" s="15">
        <v>1045000</v>
      </c>
      <c r="E355" s="37" t="s">
        <v>258</v>
      </c>
      <c r="F355" s="15">
        <v>210000</v>
      </c>
      <c r="G355" s="15">
        <v>210000</v>
      </c>
      <c r="I355" s="38" t="s">
        <v>245</v>
      </c>
      <c r="J355" s="15">
        <v>2.2999999999999998</v>
      </c>
      <c r="L355" s="36" t="s">
        <v>250</v>
      </c>
      <c r="M355" s="15"/>
    </row>
    <row r="356" spans="1:13" x14ac:dyDescent="0.3">
      <c r="A356" s="38" t="s">
        <v>247</v>
      </c>
      <c r="B356" s="15"/>
      <c r="C356" s="15"/>
      <c r="E356" s="36" t="s">
        <v>253</v>
      </c>
      <c r="F356" s="15">
        <v>760000</v>
      </c>
      <c r="G356" s="15">
        <v>760000</v>
      </c>
      <c r="I356" s="38" t="s">
        <v>247</v>
      </c>
      <c r="J356" s="15">
        <v>2.4</v>
      </c>
      <c r="L356" s="36" t="s">
        <v>253</v>
      </c>
      <c r="M356" s="15">
        <v>0</v>
      </c>
    </row>
    <row r="357" spans="1:13" x14ac:dyDescent="0.3">
      <c r="A357" s="38" t="s">
        <v>249</v>
      </c>
      <c r="B357" s="15">
        <v>227000</v>
      </c>
      <c r="C357" s="15">
        <v>1097000</v>
      </c>
      <c r="E357" s="35" t="s">
        <v>269</v>
      </c>
      <c r="F357" s="15">
        <v>1754045</v>
      </c>
      <c r="G357" s="15">
        <v>3751670</v>
      </c>
      <c r="I357" s="38" t="s">
        <v>249</v>
      </c>
      <c r="J357" s="15">
        <v>1</v>
      </c>
      <c r="L357" s="14">
        <v>18</v>
      </c>
      <c r="M357" s="15">
        <v>5.7765060240963857</v>
      </c>
    </row>
    <row r="358" spans="1:13" x14ac:dyDescent="0.3">
      <c r="A358" s="38" t="s">
        <v>251</v>
      </c>
      <c r="B358" s="15"/>
      <c r="C358" s="15"/>
      <c r="E358" s="36" t="s">
        <v>246</v>
      </c>
      <c r="F358" s="15">
        <v>441000</v>
      </c>
      <c r="G358" s="15">
        <v>718500</v>
      </c>
      <c r="I358" s="38" t="s">
        <v>251</v>
      </c>
      <c r="J358" s="15">
        <v>2.4</v>
      </c>
      <c r="L358" s="35" t="s">
        <v>244</v>
      </c>
      <c r="M358" s="15">
        <v>4.5750000000000002</v>
      </c>
    </row>
    <row r="359" spans="1:13" x14ac:dyDescent="0.3">
      <c r="A359" s="38" t="s">
        <v>254</v>
      </c>
      <c r="B359" s="15">
        <v>182000</v>
      </c>
      <c r="C359" s="15">
        <v>182000</v>
      </c>
      <c r="E359" s="36" t="s">
        <v>248</v>
      </c>
      <c r="F359" s="15">
        <v>502000</v>
      </c>
      <c r="G359" s="15">
        <v>1004000</v>
      </c>
      <c r="I359" s="38" t="s">
        <v>254</v>
      </c>
      <c r="J359" s="15">
        <v>1</v>
      </c>
      <c r="L359" s="36" t="s">
        <v>246</v>
      </c>
      <c r="M359" s="15">
        <v>4.9333333333333327</v>
      </c>
    </row>
    <row r="360" spans="1:13" x14ac:dyDescent="0.3">
      <c r="A360" s="38" t="s">
        <v>257</v>
      </c>
      <c r="B360" s="15">
        <v>442000</v>
      </c>
      <c r="C360" s="15">
        <v>884000</v>
      </c>
      <c r="E360" s="36" t="s">
        <v>250</v>
      </c>
      <c r="F360" s="15">
        <v>443545</v>
      </c>
      <c r="G360" s="15">
        <v>1294170</v>
      </c>
      <c r="I360" s="38" t="s">
        <v>257</v>
      </c>
      <c r="J360" s="15">
        <v>1.4</v>
      </c>
      <c r="L360" s="36" t="s">
        <v>248</v>
      </c>
      <c r="M360" s="15">
        <v>4.6333333333333337</v>
      </c>
    </row>
    <row r="361" spans="1:13" x14ac:dyDescent="0.3">
      <c r="A361" s="38" t="s">
        <v>252</v>
      </c>
      <c r="B361" s="15"/>
      <c r="C361" s="15"/>
      <c r="E361" s="37" t="s">
        <v>252</v>
      </c>
      <c r="F361" s="15">
        <v>185420</v>
      </c>
      <c r="G361" s="15">
        <v>777920</v>
      </c>
      <c r="I361" s="38" t="s">
        <v>252</v>
      </c>
      <c r="J361" s="15">
        <v>1.6</v>
      </c>
      <c r="L361" s="36" t="s">
        <v>250</v>
      </c>
      <c r="M361" s="15">
        <v>5.2666666666666666</v>
      </c>
    </row>
    <row r="362" spans="1:13" x14ac:dyDescent="0.3">
      <c r="A362" s="38" t="s">
        <v>255</v>
      </c>
      <c r="B362" s="15"/>
      <c r="C362" s="15"/>
      <c r="E362" s="37" t="s">
        <v>255</v>
      </c>
      <c r="F362" s="15">
        <v>258125</v>
      </c>
      <c r="G362" s="15">
        <v>516250</v>
      </c>
      <c r="I362" s="38" t="s">
        <v>258</v>
      </c>
      <c r="J362" s="15">
        <v>2</v>
      </c>
      <c r="L362" s="36" t="s">
        <v>253</v>
      </c>
      <c r="M362" s="15">
        <v>3.4666666666666663</v>
      </c>
    </row>
    <row r="363" spans="1:13" x14ac:dyDescent="0.3">
      <c r="A363" s="38" t="s">
        <v>258</v>
      </c>
      <c r="B363" s="15">
        <v>230000</v>
      </c>
      <c r="C363" s="15">
        <v>230000</v>
      </c>
      <c r="E363" s="37" t="s">
        <v>258</v>
      </c>
      <c r="F363" s="15"/>
      <c r="G363" s="15"/>
      <c r="I363" s="38" t="s">
        <v>260</v>
      </c>
      <c r="J363" s="15">
        <v>0.6</v>
      </c>
      <c r="L363" s="35" t="s">
        <v>256</v>
      </c>
      <c r="M363" s="15">
        <v>6.45</v>
      </c>
    </row>
    <row r="364" spans="1:13" x14ac:dyDescent="0.3">
      <c r="A364" s="38" t="s">
        <v>260</v>
      </c>
      <c r="B364" s="15">
        <v>532500</v>
      </c>
      <c r="C364" s="15">
        <v>532500</v>
      </c>
      <c r="E364" s="36" t="s">
        <v>253</v>
      </c>
      <c r="F364" s="15">
        <v>367500</v>
      </c>
      <c r="G364" s="15">
        <v>735000</v>
      </c>
      <c r="I364" s="38" t="s">
        <v>262</v>
      </c>
      <c r="J364" s="15">
        <v>1.2</v>
      </c>
      <c r="L364" s="36" t="s">
        <v>246</v>
      </c>
      <c r="M364" s="15">
        <v>3.5333333333333332</v>
      </c>
    </row>
    <row r="365" spans="1:13" x14ac:dyDescent="0.3">
      <c r="A365" s="38" t="s">
        <v>262</v>
      </c>
      <c r="B365" s="15"/>
      <c r="C365" s="15"/>
      <c r="E365" s="35" t="s">
        <v>270</v>
      </c>
      <c r="F365" s="15">
        <v>1644500</v>
      </c>
      <c r="G365" s="15">
        <v>1644500</v>
      </c>
      <c r="I365" s="14">
        <v>15</v>
      </c>
      <c r="J365" s="15">
        <v>526.59999999999945</v>
      </c>
      <c r="L365" s="36" t="s">
        <v>248</v>
      </c>
      <c r="M365" s="15">
        <v>5.6999999999999993</v>
      </c>
    </row>
    <row r="366" spans="1:13" x14ac:dyDescent="0.3">
      <c r="A366" s="38" t="s">
        <v>263</v>
      </c>
      <c r="B366" s="15"/>
      <c r="C366" s="15"/>
      <c r="E366" s="36" t="s">
        <v>246</v>
      </c>
      <c r="F366" s="15"/>
      <c r="G366" s="15"/>
      <c r="I366" s="35" t="s">
        <v>244</v>
      </c>
      <c r="J366" s="15"/>
      <c r="L366" s="36" t="s">
        <v>250</v>
      </c>
      <c r="M366" s="15">
        <v>7.5</v>
      </c>
    </row>
    <row r="367" spans="1:13" x14ac:dyDescent="0.3">
      <c r="A367" s="35" t="s">
        <v>270</v>
      </c>
      <c r="B367" s="15"/>
      <c r="C367" s="15"/>
      <c r="E367" s="36" t="s">
        <v>248</v>
      </c>
      <c r="F367" s="15">
        <v>443500</v>
      </c>
      <c r="G367" s="15">
        <v>443500</v>
      </c>
      <c r="I367" s="38" t="s">
        <v>245</v>
      </c>
      <c r="J367" s="15"/>
      <c r="L367" s="36" t="s">
        <v>253</v>
      </c>
      <c r="M367" s="15">
        <v>9.0666666666666664</v>
      </c>
    </row>
    <row r="368" spans="1:13" x14ac:dyDescent="0.3">
      <c r="A368" s="38" t="s">
        <v>245</v>
      </c>
      <c r="B368" s="15">
        <v>315675</v>
      </c>
      <c r="C368" s="15">
        <v>631349</v>
      </c>
      <c r="E368" s="36" t="s">
        <v>250</v>
      </c>
      <c r="F368" s="15">
        <v>1201000</v>
      </c>
      <c r="G368" s="15">
        <v>1201000</v>
      </c>
      <c r="I368" s="38" t="s">
        <v>247</v>
      </c>
      <c r="J368" s="15">
        <v>0.6</v>
      </c>
      <c r="L368" s="35" t="s">
        <v>261</v>
      </c>
      <c r="M368" s="15">
        <v>13.200000000000001</v>
      </c>
    </row>
    <row r="369" spans="1:13" x14ac:dyDescent="0.3">
      <c r="A369" s="38" t="s">
        <v>247</v>
      </c>
      <c r="B369" s="15"/>
      <c r="C369" s="15"/>
      <c r="E369" s="37" t="s">
        <v>252</v>
      </c>
      <c r="F369" s="15">
        <v>536000</v>
      </c>
      <c r="G369" s="15">
        <v>536000</v>
      </c>
      <c r="I369" s="38" t="s">
        <v>249</v>
      </c>
      <c r="J369" s="15">
        <v>1.3</v>
      </c>
      <c r="L369" s="36" t="s">
        <v>246</v>
      </c>
      <c r="M369" s="15">
        <v>10.766666666666666</v>
      </c>
    </row>
    <row r="370" spans="1:13" x14ac:dyDescent="0.3">
      <c r="A370" s="38" t="s">
        <v>249</v>
      </c>
      <c r="B370" s="15">
        <v>504500</v>
      </c>
      <c r="C370" s="15">
        <v>1009000</v>
      </c>
      <c r="E370" s="37" t="s">
        <v>255</v>
      </c>
      <c r="F370" s="15"/>
      <c r="G370" s="15"/>
      <c r="I370" s="38" t="s">
        <v>251</v>
      </c>
      <c r="J370" s="15">
        <v>3.2</v>
      </c>
      <c r="L370" s="36" t="s">
        <v>248</v>
      </c>
      <c r="M370" s="15">
        <v>13.666666666666666</v>
      </c>
    </row>
    <row r="371" spans="1:13" x14ac:dyDescent="0.3">
      <c r="A371" s="38" t="s">
        <v>251</v>
      </c>
      <c r="B371" s="15">
        <v>428138</v>
      </c>
      <c r="C371" s="15">
        <v>856275</v>
      </c>
      <c r="E371" s="37" t="s">
        <v>258</v>
      </c>
      <c r="F371" s="15">
        <v>665000</v>
      </c>
      <c r="G371" s="15">
        <v>665000</v>
      </c>
      <c r="I371" s="38" t="s">
        <v>254</v>
      </c>
      <c r="J371" s="15">
        <v>3</v>
      </c>
      <c r="L371" s="36" t="s">
        <v>250</v>
      </c>
      <c r="M371" s="15">
        <v>16.166666666666664</v>
      </c>
    </row>
    <row r="372" spans="1:13" x14ac:dyDescent="0.3">
      <c r="A372" s="38" t="s">
        <v>254</v>
      </c>
      <c r="B372" s="15">
        <v>196000</v>
      </c>
      <c r="C372" s="15">
        <v>392000</v>
      </c>
      <c r="E372" s="36" t="s">
        <v>253</v>
      </c>
      <c r="F372" s="15"/>
      <c r="G372" s="15"/>
      <c r="I372" s="38" t="s">
        <v>257</v>
      </c>
      <c r="J372" s="15">
        <v>2</v>
      </c>
      <c r="L372" s="36" t="s">
        <v>253</v>
      </c>
      <c r="M372" s="15">
        <v>12.199999999999998</v>
      </c>
    </row>
    <row r="373" spans="1:13" x14ac:dyDescent="0.3">
      <c r="A373" s="38" t="s">
        <v>257</v>
      </c>
      <c r="B373" s="15">
        <v>320000</v>
      </c>
      <c r="C373" s="15">
        <v>1094000</v>
      </c>
      <c r="E373" s="35" t="s">
        <v>271</v>
      </c>
      <c r="F373" s="15">
        <v>2741231</v>
      </c>
      <c r="G373" s="15">
        <v>3782962</v>
      </c>
      <c r="I373" s="38" t="s">
        <v>252</v>
      </c>
      <c r="J373" s="15">
        <v>3</v>
      </c>
      <c r="L373" s="35" t="s">
        <v>264</v>
      </c>
      <c r="M373" s="15">
        <v>12.175000000000002</v>
      </c>
    </row>
    <row r="374" spans="1:13" x14ac:dyDescent="0.3">
      <c r="A374" s="38" t="s">
        <v>252</v>
      </c>
      <c r="B374" s="15"/>
      <c r="C374" s="15"/>
      <c r="E374" s="36" t="s">
        <v>246</v>
      </c>
      <c r="F374" s="15">
        <v>821550</v>
      </c>
      <c r="G374" s="15">
        <v>1159600</v>
      </c>
      <c r="I374" s="38" t="s">
        <v>255</v>
      </c>
      <c r="J374" s="15">
        <v>3</v>
      </c>
      <c r="L374" s="36" t="s">
        <v>246</v>
      </c>
      <c r="M374" s="15">
        <v>10.566666666666666</v>
      </c>
    </row>
    <row r="375" spans="1:13" x14ac:dyDescent="0.3">
      <c r="A375" s="38" t="s">
        <v>255</v>
      </c>
      <c r="B375" s="15">
        <v>257750</v>
      </c>
      <c r="C375" s="15">
        <v>515500</v>
      </c>
      <c r="E375" s="36" t="s">
        <v>248</v>
      </c>
      <c r="F375" s="15">
        <v>202000</v>
      </c>
      <c r="G375" s="15">
        <v>202000</v>
      </c>
      <c r="I375" s="38" t="s">
        <v>258</v>
      </c>
      <c r="J375" s="15">
        <v>1</v>
      </c>
      <c r="L375" s="36" t="s">
        <v>248</v>
      </c>
      <c r="M375" s="15">
        <v>14.466666666666667</v>
      </c>
    </row>
    <row r="376" spans="1:13" x14ac:dyDescent="0.3">
      <c r="A376" s="38" t="s">
        <v>258</v>
      </c>
      <c r="B376" s="15">
        <v>374500</v>
      </c>
      <c r="C376" s="15">
        <v>749000</v>
      </c>
      <c r="E376" s="36" t="s">
        <v>250</v>
      </c>
      <c r="F376" s="15">
        <v>1402681</v>
      </c>
      <c r="G376" s="15">
        <v>2106362</v>
      </c>
      <c r="I376" s="38" t="s">
        <v>260</v>
      </c>
      <c r="J376" s="15">
        <v>1</v>
      </c>
      <c r="L376" s="36" t="s">
        <v>250</v>
      </c>
      <c r="M376" s="15">
        <v>13.4</v>
      </c>
    </row>
    <row r="377" spans="1:13" x14ac:dyDescent="0.3">
      <c r="A377" s="38" t="s">
        <v>260</v>
      </c>
      <c r="B377" s="15">
        <v>380000</v>
      </c>
      <c r="C377" s="15">
        <v>380000</v>
      </c>
      <c r="E377" s="37" t="s">
        <v>252</v>
      </c>
      <c r="F377" s="15">
        <v>362856</v>
      </c>
      <c r="G377" s="15">
        <v>725712</v>
      </c>
      <c r="I377" s="38" t="s">
        <v>262</v>
      </c>
      <c r="J377" s="15">
        <v>4</v>
      </c>
      <c r="L377" s="36" t="s">
        <v>253</v>
      </c>
      <c r="M377" s="15">
        <v>10.266666666666667</v>
      </c>
    </row>
    <row r="378" spans="1:13" x14ac:dyDescent="0.3">
      <c r="A378" s="38" t="s">
        <v>262</v>
      </c>
      <c r="B378" s="15"/>
      <c r="C378" s="15"/>
      <c r="E378" s="37" t="s">
        <v>255</v>
      </c>
      <c r="F378" s="15">
        <v>340825</v>
      </c>
      <c r="G378" s="15">
        <v>681650</v>
      </c>
      <c r="I378" s="38" t="s">
        <v>263</v>
      </c>
      <c r="J378" s="15">
        <v>0.7</v>
      </c>
      <c r="L378" s="35" t="s">
        <v>266</v>
      </c>
      <c r="M378" s="15">
        <v>8.8666666666666654</v>
      </c>
    </row>
    <row r="379" spans="1:13" x14ac:dyDescent="0.3">
      <c r="A379" s="38" t="s">
        <v>263</v>
      </c>
      <c r="B379" s="15">
        <v>189990</v>
      </c>
      <c r="C379" s="15">
        <v>189990</v>
      </c>
      <c r="E379" s="37" t="s">
        <v>258</v>
      </c>
      <c r="F379" s="15">
        <v>699000</v>
      </c>
      <c r="G379" s="15">
        <v>699000</v>
      </c>
      <c r="I379" s="35" t="s">
        <v>256</v>
      </c>
      <c r="J379" s="15"/>
      <c r="L379" s="36" t="s">
        <v>246</v>
      </c>
      <c r="M379" s="15">
        <v>9.0333333333333332</v>
      </c>
    </row>
    <row r="380" spans="1:13" x14ac:dyDescent="0.3">
      <c r="A380" s="35" t="s">
        <v>271</v>
      </c>
      <c r="B380" s="15"/>
      <c r="C380" s="15"/>
      <c r="E380" s="36" t="s">
        <v>253</v>
      </c>
      <c r="F380" s="15">
        <v>315000</v>
      </c>
      <c r="G380" s="15">
        <v>315000</v>
      </c>
      <c r="I380" s="38" t="s">
        <v>245</v>
      </c>
      <c r="J380" s="15">
        <v>1.4</v>
      </c>
      <c r="L380" s="36" t="s">
        <v>248</v>
      </c>
      <c r="M380" s="15">
        <v>8.2333333333333325</v>
      </c>
    </row>
    <row r="381" spans="1:13" x14ac:dyDescent="0.3">
      <c r="A381" s="38" t="s">
        <v>245</v>
      </c>
      <c r="B381" s="15">
        <v>219000</v>
      </c>
      <c r="C381" s="15">
        <v>219000</v>
      </c>
      <c r="E381" s="35" t="s">
        <v>272</v>
      </c>
      <c r="F381" s="15">
        <v>2429950</v>
      </c>
      <c r="G381" s="15">
        <v>4671900</v>
      </c>
      <c r="I381" s="38" t="s">
        <v>247</v>
      </c>
      <c r="J381" s="15">
        <v>0.8</v>
      </c>
      <c r="L381" s="36" t="s">
        <v>250</v>
      </c>
      <c r="M381" s="15">
        <v>10.799999999999999</v>
      </c>
    </row>
    <row r="382" spans="1:13" x14ac:dyDescent="0.3">
      <c r="A382" s="38" t="s">
        <v>247</v>
      </c>
      <c r="B382" s="15"/>
      <c r="C382" s="15"/>
      <c r="E382" s="36" t="s">
        <v>246</v>
      </c>
      <c r="F382" s="15">
        <v>759000</v>
      </c>
      <c r="G382" s="15">
        <v>1134000</v>
      </c>
      <c r="I382" s="38" t="s">
        <v>249</v>
      </c>
      <c r="J382" s="15">
        <v>2.2999999999999998</v>
      </c>
      <c r="L382" s="36" t="s">
        <v>253</v>
      </c>
      <c r="M382" s="15">
        <v>7.3999999999999995</v>
      </c>
    </row>
    <row r="383" spans="1:13" x14ac:dyDescent="0.3">
      <c r="A383" s="38" t="s">
        <v>249</v>
      </c>
      <c r="B383" s="15">
        <v>790000</v>
      </c>
      <c r="C383" s="15">
        <v>790000</v>
      </c>
      <c r="E383" s="36" t="s">
        <v>248</v>
      </c>
      <c r="F383" s="15">
        <v>279950</v>
      </c>
      <c r="G383" s="15">
        <v>559900</v>
      </c>
      <c r="I383" s="38" t="s">
        <v>251</v>
      </c>
      <c r="J383" s="15">
        <v>3.8</v>
      </c>
      <c r="L383" s="35" t="s">
        <v>267</v>
      </c>
      <c r="M383" s="15">
        <v>7.1333333333333337</v>
      </c>
    </row>
    <row r="384" spans="1:13" x14ac:dyDescent="0.3">
      <c r="A384" s="38" t="s">
        <v>251</v>
      </c>
      <c r="B384" s="15">
        <v>185000</v>
      </c>
      <c r="C384" s="15">
        <v>185000</v>
      </c>
      <c r="E384" s="36" t="s">
        <v>250</v>
      </c>
      <c r="F384" s="15">
        <v>275000</v>
      </c>
      <c r="G384" s="15">
        <v>275000</v>
      </c>
      <c r="I384" s="38" t="s">
        <v>254</v>
      </c>
      <c r="J384" s="15">
        <v>2.1</v>
      </c>
      <c r="L384" s="36" t="s">
        <v>246</v>
      </c>
      <c r="M384" s="15">
        <v>6.5666666666666664</v>
      </c>
    </row>
    <row r="385" spans="1:13" x14ac:dyDescent="0.3">
      <c r="A385" s="38" t="s">
        <v>254</v>
      </c>
      <c r="B385" s="15">
        <v>435000</v>
      </c>
      <c r="C385" s="15">
        <v>435000</v>
      </c>
      <c r="E385" s="37" t="s">
        <v>252</v>
      </c>
      <c r="F385" s="15">
        <v>275000</v>
      </c>
      <c r="G385" s="15">
        <v>275000</v>
      </c>
      <c r="I385" s="38" t="s">
        <v>257</v>
      </c>
      <c r="J385" s="15">
        <v>1.3</v>
      </c>
      <c r="L385" s="36" t="s">
        <v>248</v>
      </c>
      <c r="M385" s="15">
        <v>7.0666666666666673</v>
      </c>
    </row>
    <row r="386" spans="1:13" x14ac:dyDescent="0.3">
      <c r="A386" s="38" t="s">
        <v>257</v>
      </c>
      <c r="B386" s="15">
        <v>180500</v>
      </c>
      <c r="C386" s="15">
        <v>361000</v>
      </c>
      <c r="E386" s="37" t="s">
        <v>255</v>
      </c>
      <c r="F386" s="15"/>
      <c r="G386" s="15"/>
      <c r="I386" s="38" t="s">
        <v>252</v>
      </c>
      <c r="J386" s="15">
        <v>1.3</v>
      </c>
      <c r="L386" s="36" t="s">
        <v>250</v>
      </c>
      <c r="M386" s="15">
        <v>7.2666666666666657</v>
      </c>
    </row>
    <row r="387" spans="1:13" x14ac:dyDescent="0.3">
      <c r="A387" s="38" t="s">
        <v>252</v>
      </c>
      <c r="B387" s="15">
        <v>315000</v>
      </c>
      <c r="C387" s="15">
        <v>1095000</v>
      </c>
      <c r="E387" s="37" t="s">
        <v>258</v>
      </c>
      <c r="F387" s="15"/>
      <c r="G387" s="15"/>
      <c r="I387" s="38" t="s">
        <v>255</v>
      </c>
      <c r="J387" s="15">
        <v>1.8</v>
      </c>
      <c r="L387" s="36" t="s">
        <v>253</v>
      </c>
      <c r="M387" s="15">
        <v>7.6333333333333329</v>
      </c>
    </row>
    <row r="388" spans="1:13" x14ac:dyDescent="0.3">
      <c r="A388" s="38" t="s">
        <v>255</v>
      </c>
      <c r="B388" s="15">
        <v>220000</v>
      </c>
      <c r="C388" s="15">
        <v>220000</v>
      </c>
      <c r="E388" s="36" t="s">
        <v>253</v>
      </c>
      <c r="F388" s="15">
        <v>1116000</v>
      </c>
      <c r="G388" s="15">
        <v>2703000</v>
      </c>
      <c r="I388" s="38" t="s">
        <v>258</v>
      </c>
      <c r="J388" s="15">
        <v>1.5</v>
      </c>
      <c r="L388" s="35" t="s">
        <v>268</v>
      </c>
      <c r="M388" s="15">
        <v>6.7833333333333341</v>
      </c>
    </row>
    <row r="389" spans="1:13" x14ac:dyDescent="0.3">
      <c r="A389" s="38" t="s">
        <v>258</v>
      </c>
      <c r="B389" s="15">
        <v>400000</v>
      </c>
      <c r="C389" s="15">
        <v>1195500</v>
      </c>
      <c r="E389" s="35" t="s">
        <v>273</v>
      </c>
      <c r="F389" s="15">
        <v>5804400</v>
      </c>
      <c r="G389" s="15">
        <v>8815800</v>
      </c>
      <c r="I389" s="38" t="s">
        <v>260</v>
      </c>
      <c r="J389" s="15">
        <v>1.5</v>
      </c>
      <c r="L389" s="36" t="s">
        <v>246</v>
      </c>
      <c r="M389" s="15">
        <v>7.5666666666666664</v>
      </c>
    </row>
    <row r="390" spans="1:13" x14ac:dyDescent="0.3">
      <c r="A390" s="38" t="s">
        <v>260</v>
      </c>
      <c r="B390" s="15">
        <v>172151</v>
      </c>
      <c r="C390" s="15">
        <v>172151</v>
      </c>
      <c r="E390" s="36" t="s">
        <v>246</v>
      </c>
      <c r="F390" s="15">
        <v>720000</v>
      </c>
      <c r="G390" s="15">
        <v>720000</v>
      </c>
      <c r="I390" s="38" t="s">
        <v>262</v>
      </c>
      <c r="J390" s="15">
        <v>1.5</v>
      </c>
      <c r="L390" s="36" t="s">
        <v>248</v>
      </c>
      <c r="M390" s="15">
        <v>7.5666666666666673</v>
      </c>
    </row>
    <row r="391" spans="1:13" x14ac:dyDescent="0.3">
      <c r="A391" s="38" t="s">
        <v>262</v>
      </c>
      <c r="B391" s="15">
        <v>344975</v>
      </c>
      <c r="C391" s="15">
        <v>689950</v>
      </c>
      <c r="E391" s="36" t="s">
        <v>248</v>
      </c>
      <c r="F391" s="15">
        <v>3145000</v>
      </c>
      <c r="G391" s="15">
        <v>3145000</v>
      </c>
      <c r="I391" s="38" t="s">
        <v>263</v>
      </c>
      <c r="J391" s="15">
        <v>6</v>
      </c>
      <c r="L391" s="36" t="s">
        <v>250</v>
      </c>
      <c r="M391" s="15">
        <v>7.0333333333333341</v>
      </c>
    </row>
    <row r="392" spans="1:13" x14ac:dyDescent="0.3">
      <c r="A392" s="38" t="s">
        <v>263</v>
      </c>
      <c r="B392" s="15">
        <v>204250</v>
      </c>
      <c r="C392" s="15">
        <v>408500</v>
      </c>
      <c r="E392" s="36" t="s">
        <v>250</v>
      </c>
      <c r="F392" s="15">
        <v>918400</v>
      </c>
      <c r="G392" s="15">
        <v>3929800</v>
      </c>
      <c r="I392" s="35" t="s">
        <v>261</v>
      </c>
      <c r="J392" s="15"/>
      <c r="L392" s="36" t="s">
        <v>253</v>
      </c>
      <c r="M392" s="15">
        <v>4.9666666666666668</v>
      </c>
    </row>
    <row r="393" spans="1:13" x14ac:dyDescent="0.3">
      <c r="A393" s="35" t="s">
        <v>272</v>
      </c>
      <c r="B393" s="15"/>
      <c r="C393" s="15"/>
      <c r="E393" s="37" t="s">
        <v>252</v>
      </c>
      <c r="F393" s="15">
        <v>599900</v>
      </c>
      <c r="G393" s="15">
        <v>3292800</v>
      </c>
      <c r="I393" s="38" t="s">
        <v>245</v>
      </c>
      <c r="J393" s="15">
        <v>8</v>
      </c>
      <c r="L393" s="35" t="s">
        <v>269</v>
      </c>
      <c r="M393" s="15">
        <v>4.6749999999999998</v>
      </c>
    </row>
    <row r="394" spans="1:13" x14ac:dyDescent="0.3">
      <c r="A394" s="38" t="s">
        <v>245</v>
      </c>
      <c r="B394" s="15"/>
      <c r="C394" s="15"/>
      <c r="E394" s="37" t="s">
        <v>255</v>
      </c>
      <c r="F394" s="15"/>
      <c r="G394" s="15"/>
      <c r="I394" s="38" t="s">
        <v>247</v>
      </c>
      <c r="J394" s="15">
        <v>1.7</v>
      </c>
      <c r="L394" s="36" t="s">
        <v>246</v>
      </c>
      <c r="M394" s="15">
        <v>4.0333333333333341</v>
      </c>
    </row>
    <row r="395" spans="1:13" x14ac:dyDescent="0.3">
      <c r="A395" s="38" t="s">
        <v>247</v>
      </c>
      <c r="B395" s="15">
        <v>330000</v>
      </c>
      <c r="C395" s="15">
        <v>330000</v>
      </c>
      <c r="E395" s="37" t="s">
        <v>258</v>
      </c>
      <c r="F395" s="15">
        <v>318500</v>
      </c>
      <c r="G395" s="15">
        <v>637000</v>
      </c>
      <c r="I395" s="38" t="s">
        <v>249</v>
      </c>
      <c r="J395" s="15">
        <v>1.7</v>
      </c>
      <c r="L395" s="36" t="s">
        <v>248</v>
      </c>
      <c r="M395" s="15">
        <v>5.1333333333333337</v>
      </c>
    </row>
    <row r="396" spans="1:13" x14ac:dyDescent="0.3">
      <c r="A396" s="38" t="s">
        <v>249</v>
      </c>
      <c r="B396" s="15">
        <v>228000</v>
      </c>
      <c r="C396" s="15">
        <v>703000</v>
      </c>
      <c r="E396" s="36" t="s">
        <v>253</v>
      </c>
      <c r="F396" s="15">
        <v>1021000</v>
      </c>
      <c r="G396" s="15">
        <v>1021000</v>
      </c>
      <c r="I396" s="38" t="s">
        <v>251</v>
      </c>
      <c r="J396" s="15">
        <v>2.5</v>
      </c>
      <c r="L396" s="36" t="s">
        <v>250</v>
      </c>
      <c r="M396" s="15">
        <v>5.166666666666667</v>
      </c>
    </row>
    <row r="397" spans="1:13" x14ac:dyDescent="0.3">
      <c r="A397" s="38" t="s">
        <v>251</v>
      </c>
      <c r="B397" s="15"/>
      <c r="C397" s="15"/>
      <c r="E397" s="35" t="s">
        <v>274</v>
      </c>
      <c r="F397" s="15">
        <v>1905000</v>
      </c>
      <c r="G397" s="15">
        <v>3660000</v>
      </c>
      <c r="I397" s="38" t="s">
        <v>254</v>
      </c>
      <c r="J397" s="15">
        <v>4</v>
      </c>
      <c r="L397" s="36" t="s">
        <v>253</v>
      </c>
      <c r="M397" s="15">
        <v>4.3666666666666663</v>
      </c>
    </row>
    <row r="398" spans="1:13" x14ac:dyDescent="0.3">
      <c r="A398" s="38" t="s">
        <v>254</v>
      </c>
      <c r="B398" s="15"/>
      <c r="C398" s="15"/>
      <c r="E398" s="36" t="s">
        <v>246</v>
      </c>
      <c r="F398" s="15"/>
      <c r="G398" s="15"/>
      <c r="I398" s="38" t="s">
        <v>257</v>
      </c>
      <c r="J398" s="15">
        <v>3.5</v>
      </c>
      <c r="L398" s="35" t="s">
        <v>270</v>
      </c>
      <c r="M398" s="15">
        <v>6.3666666666666671</v>
      </c>
    </row>
    <row r="399" spans="1:13" x14ac:dyDescent="0.3">
      <c r="A399" s="38" t="s">
        <v>257</v>
      </c>
      <c r="B399" s="15">
        <v>430000</v>
      </c>
      <c r="C399" s="15">
        <v>430000</v>
      </c>
      <c r="E399" s="36" t="s">
        <v>248</v>
      </c>
      <c r="F399" s="15">
        <v>1130000</v>
      </c>
      <c r="G399" s="15">
        <v>2885000</v>
      </c>
      <c r="I399" s="38" t="s">
        <v>252</v>
      </c>
      <c r="J399" s="15">
        <v>2.5</v>
      </c>
      <c r="L399" s="36" t="s">
        <v>246</v>
      </c>
      <c r="M399" s="15">
        <v>4.6000000000000005</v>
      </c>
    </row>
    <row r="400" spans="1:13" x14ac:dyDescent="0.3">
      <c r="A400" s="38" t="s">
        <v>252</v>
      </c>
      <c r="B400" s="15">
        <v>307500</v>
      </c>
      <c r="C400" s="15">
        <v>615000</v>
      </c>
      <c r="E400" s="36" t="s">
        <v>250</v>
      </c>
      <c r="F400" s="15">
        <v>306000</v>
      </c>
      <c r="G400" s="15">
        <v>306000</v>
      </c>
      <c r="I400" s="38" t="s">
        <v>255</v>
      </c>
      <c r="J400" s="15">
        <v>2</v>
      </c>
      <c r="L400" s="36" t="s">
        <v>248</v>
      </c>
      <c r="M400" s="15">
        <v>7.2333333333333334</v>
      </c>
    </row>
    <row r="401" spans="1:13" x14ac:dyDescent="0.3">
      <c r="A401" s="38" t="s">
        <v>255</v>
      </c>
      <c r="B401" s="15">
        <v>350550</v>
      </c>
      <c r="C401" s="15">
        <v>701100</v>
      </c>
      <c r="E401" s="37" t="s">
        <v>252</v>
      </c>
      <c r="F401" s="15"/>
      <c r="G401" s="15"/>
      <c r="I401" s="38" t="s">
        <v>258</v>
      </c>
      <c r="J401" s="15">
        <v>3</v>
      </c>
      <c r="L401" s="36" t="s">
        <v>250</v>
      </c>
      <c r="M401" s="15">
        <v>7.5333333333333341</v>
      </c>
    </row>
    <row r="402" spans="1:13" x14ac:dyDescent="0.3">
      <c r="A402" s="38" t="s">
        <v>258</v>
      </c>
      <c r="B402" s="15">
        <v>242000</v>
      </c>
      <c r="C402" s="15">
        <v>242000</v>
      </c>
      <c r="E402" s="37" t="s">
        <v>255</v>
      </c>
      <c r="F402" s="15">
        <v>306000</v>
      </c>
      <c r="G402" s="15">
        <v>306000</v>
      </c>
      <c r="I402" s="38" t="s">
        <v>260</v>
      </c>
      <c r="J402" s="15">
        <v>2.5</v>
      </c>
      <c r="L402" s="36" t="s">
        <v>253</v>
      </c>
      <c r="M402" s="15">
        <v>6.0999999999999988</v>
      </c>
    </row>
    <row r="403" spans="1:13" x14ac:dyDescent="0.3">
      <c r="A403" s="38" t="s">
        <v>260</v>
      </c>
      <c r="B403" s="15">
        <v>295750</v>
      </c>
      <c r="C403" s="15">
        <v>591500</v>
      </c>
      <c r="E403" s="37" t="s">
        <v>258</v>
      </c>
      <c r="F403" s="15"/>
      <c r="G403" s="15"/>
      <c r="I403" s="38" t="s">
        <v>262</v>
      </c>
      <c r="J403" s="15">
        <v>3.5</v>
      </c>
      <c r="L403" s="35" t="s">
        <v>271</v>
      </c>
      <c r="M403" s="15">
        <v>2.9833333333333329</v>
      </c>
    </row>
    <row r="404" spans="1:13" x14ac:dyDescent="0.3">
      <c r="A404" s="38" t="s">
        <v>262</v>
      </c>
      <c r="B404" s="15"/>
      <c r="C404" s="15"/>
      <c r="E404" s="36" t="s">
        <v>253</v>
      </c>
      <c r="F404" s="15">
        <v>469000</v>
      </c>
      <c r="G404" s="15">
        <v>469000</v>
      </c>
      <c r="I404" s="38" t="s">
        <v>263</v>
      </c>
      <c r="J404" s="15">
        <v>4.5</v>
      </c>
      <c r="L404" s="36" t="s">
        <v>246</v>
      </c>
      <c r="M404" s="15">
        <v>3.9666666666666668</v>
      </c>
    </row>
    <row r="405" spans="1:13" x14ac:dyDescent="0.3">
      <c r="A405" s="38" t="s">
        <v>263</v>
      </c>
      <c r="B405" s="15">
        <v>719000</v>
      </c>
      <c r="C405" s="15">
        <v>719000</v>
      </c>
      <c r="E405" s="35" t="s">
        <v>275</v>
      </c>
      <c r="F405" s="15">
        <v>2176950</v>
      </c>
      <c r="G405" s="15">
        <v>3449450</v>
      </c>
      <c r="I405" s="35" t="s">
        <v>264</v>
      </c>
      <c r="J405" s="15"/>
      <c r="L405" s="36" t="s">
        <v>248</v>
      </c>
      <c r="M405" s="15">
        <v>3.5333333333333337</v>
      </c>
    </row>
    <row r="406" spans="1:13" x14ac:dyDescent="0.3">
      <c r="A406" s="35" t="s">
        <v>273</v>
      </c>
      <c r="B406" s="15"/>
      <c r="C406" s="15"/>
      <c r="E406" s="36" t="s">
        <v>246</v>
      </c>
      <c r="F406" s="15">
        <v>275000</v>
      </c>
      <c r="G406" s="15">
        <v>275000</v>
      </c>
      <c r="I406" s="38" t="s">
        <v>245</v>
      </c>
      <c r="J406" s="15">
        <v>5.5</v>
      </c>
      <c r="L406" s="36" t="s">
        <v>250</v>
      </c>
      <c r="M406" s="15">
        <v>2.6666666666666665</v>
      </c>
    </row>
    <row r="407" spans="1:13" x14ac:dyDescent="0.3">
      <c r="A407" s="38" t="s">
        <v>245</v>
      </c>
      <c r="B407" s="15">
        <v>607250</v>
      </c>
      <c r="C407" s="15">
        <v>1214500</v>
      </c>
      <c r="E407" s="36" t="s">
        <v>248</v>
      </c>
      <c r="F407" s="15">
        <v>632500</v>
      </c>
      <c r="G407" s="15">
        <v>1265000</v>
      </c>
      <c r="I407" s="38" t="s">
        <v>247</v>
      </c>
      <c r="J407" s="15">
        <v>7.5</v>
      </c>
      <c r="L407" s="36" t="s">
        <v>253</v>
      </c>
      <c r="M407" s="15">
        <v>1.7666666666666666</v>
      </c>
    </row>
    <row r="408" spans="1:13" x14ac:dyDescent="0.3">
      <c r="A408" s="38" t="s">
        <v>247</v>
      </c>
      <c r="B408" s="15">
        <v>531098</v>
      </c>
      <c r="C408" s="15">
        <v>1062195</v>
      </c>
      <c r="E408" s="36" t="s">
        <v>250</v>
      </c>
      <c r="F408" s="15">
        <v>629450</v>
      </c>
      <c r="G408" s="15">
        <v>629450</v>
      </c>
      <c r="I408" s="38" t="s">
        <v>249</v>
      </c>
      <c r="J408" s="15">
        <v>7.2</v>
      </c>
      <c r="L408" s="35" t="s">
        <v>272</v>
      </c>
      <c r="M408" s="15">
        <v>2.375</v>
      </c>
    </row>
    <row r="409" spans="1:13" x14ac:dyDescent="0.3">
      <c r="A409" s="38" t="s">
        <v>249</v>
      </c>
      <c r="B409" s="15"/>
      <c r="C409" s="15"/>
      <c r="E409" s="37" t="s">
        <v>252</v>
      </c>
      <c r="F409" s="15">
        <v>349950</v>
      </c>
      <c r="G409" s="15">
        <v>349950</v>
      </c>
      <c r="I409" s="38" t="s">
        <v>251</v>
      </c>
      <c r="J409" s="15">
        <v>5.6</v>
      </c>
      <c r="L409" s="36" t="s">
        <v>246</v>
      </c>
      <c r="M409" s="15">
        <v>2.1333333333333333</v>
      </c>
    </row>
    <row r="410" spans="1:13" x14ac:dyDescent="0.3">
      <c r="A410" s="38" t="s">
        <v>251</v>
      </c>
      <c r="B410" s="15">
        <v>395000</v>
      </c>
      <c r="C410" s="15">
        <v>395000</v>
      </c>
      <c r="E410" s="37" t="s">
        <v>255</v>
      </c>
      <c r="F410" s="15">
        <v>279500</v>
      </c>
      <c r="G410" s="15">
        <v>279500</v>
      </c>
      <c r="I410" s="38" t="s">
        <v>254</v>
      </c>
      <c r="J410" s="15">
        <v>7.2</v>
      </c>
      <c r="L410" s="36" t="s">
        <v>248</v>
      </c>
      <c r="M410" s="15">
        <v>2.5666666666666669</v>
      </c>
    </row>
    <row r="411" spans="1:13" x14ac:dyDescent="0.3">
      <c r="A411" s="38" t="s">
        <v>254</v>
      </c>
      <c r="B411" s="15">
        <v>324000</v>
      </c>
      <c r="C411" s="15">
        <v>324000</v>
      </c>
      <c r="E411" s="37" t="s">
        <v>258</v>
      </c>
      <c r="F411" s="15"/>
      <c r="G411" s="15"/>
      <c r="I411" s="38" t="s">
        <v>257</v>
      </c>
      <c r="J411" s="15">
        <v>9</v>
      </c>
      <c r="L411" s="36" t="s">
        <v>250</v>
      </c>
      <c r="M411" s="15">
        <v>2.7666666666666671</v>
      </c>
    </row>
    <row r="412" spans="1:13" x14ac:dyDescent="0.3">
      <c r="A412" s="38" t="s">
        <v>257</v>
      </c>
      <c r="B412" s="15">
        <v>497000</v>
      </c>
      <c r="C412" s="15">
        <v>497000</v>
      </c>
      <c r="E412" s="36" t="s">
        <v>253</v>
      </c>
      <c r="F412" s="15">
        <v>640000</v>
      </c>
      <c r="G412" s="15">
        <v>1280000</v>
      </c>
      <c r="I412" s="38" t="s">
        <v>252</v>
      </c>
      <c r="J412" s="15">
        <v>8</v>
      </c>
      <c r="L412" s="36" t="s">
        <v>253</v>
      </c>
      <c r="M412" s="15">
        <v>2.0333333333333332</v>
      </c>
    </row>
    <row r="413" spans="1:13" x14ac:dyDescent="0.3">
      <c r="A413" s="38" t="s">
        <v>252</v>
      </c>
      <c r="B413" s="15">
        <v>499900</v>
      </c>
      <c r="C413" s="15">
        <v>999800</v>
      </c>
      <c r="E413" s="14">
        <v>16</v>
      </c>
      <c r="F413" s="15">
        <v>59902092</v>
      </c>
      <c r="G413" s="15">
        <v>482022335</v>
      </c>
      <c r="I413" s="38" t="s">
        <v>255</v>
      </c>
      <c r="J413" s="15">
        <v>8</v>
      </c>
      <c r="L413" s="35" t="s">
        <v>273</v>
      </c>
      <c r="M413" s="15">
        <v>1.783333333333333</v>
      </c>
    </row>
    <row r="414" spans="1:13" x14ac:dyDescent="0.3">
      <c r="A414" s="38" t="s">
        <v>255</v>
      </c>
      <c r="B414" s="15">
        <v>525000</v>
      </c>
      <c r="C414" s="15">
        <v>1343039</v>
      </c>
      <c r="E414" s="35" t="s">
        <v>243</v>
      </c>
      <c r="F414" s="15">
        <v>2406550</v>
      </c>
      <c r="G414" s="15">
        <v>24761356</v>
      </c>
      <c r="I414" s="38" t="s">
        <v>258</v>
      </c>
      <c r="J414" s="15">
        <v>8</v>
      </c>
      <c r="L414" s="36" t="s">
        <v>246</v>
      </c>
      <c r="M414" s="15">
        <v>1.5333333333333332</v>
      </c>
    </row>
    <row r="415" spans="1:13" x14ac:dyDescent="0.3">
      <c r="A415" s="38" t="s">
        <v>258</v>
      </c>
      <c r="B415" s="15"/>
      <c r="C415" s="15"/>
      <c r="E415" s="36" t="s">
        <v>246</v>
      </c>
      <c r="F415" s="15">
        <v>550625</v>
      </c>
      <c r="G415" s="15">
        <v>4807700</v>
      </c>
      <c r="I415" s="38" t="s">
        <v>260</v>
      </c>
      <c r="J415" s="15">
        <v>10</v>
      </c>
      <c r="L415" s="36" t="s">
        <v>248</v>
      </c>
      <c r="M415" s="15">
        <v>2.2666666666666666</v>
      </c>
    </row>
    <row r="416" spans="1:13" x14ac:dyDescent="0.3">
      <c r="A416" s="38" t="s">
        <v>260</v>
      </c>
      <c r="B416" s="15">
        <v>275000</v>
      </c>
      <c r="C416" s="15">
        <v>275000</v>
      </c>
      <c r="E416" s="36" t="s">
        <v>248</v>
      </c>
      <c r="F416" s="15">
        <v>657500</v>
      </c>
      <c r="G416" s="15">
        <v>8512150</v>
      </c>
      <c r="I416" s="38" t="s">
        <v>262</v>
      </c>
      <c r="J416" s="15">
        <v>4.2</v>
      </c>
      <c r="L416" s="36" t="s">
        <v>250</v>
      </c>
      <c r="M416" s="15">
        <v>1.9000000000000001</v>
      </c>
    </row>
    <row r="417" spans="1:13" x14ac:dyDescent="0.3">
      <c r="A417" s="38" t="s">
        <v>262</v>
      </c>
      <c r="B417" s="15">
        <v>415750</v>
      </c>
      <c r="C417" s="15">
        <v>831500</v>
      </c>
      <c r="E417" s="36" t="s">
        <v>250</v>
      </c>
      <c r="F417" s="15">
        <v>612475</v>
      </c>
      <c r="G417" s="15">
        <v>6496396</v>
      </c>
      <c r="I417" s="38" t="s">
        <v>263</v>
      </c>
      <c r="J417" s="15">
        <v>4.2</v>
      </c>
      <c r="L417" s="36" t="s">
        <v>253</v>
      </c>
      <c r="M417" s="15">
        <v>1.4333333333333333</v>
      </c>
    </row>
    <row r="418" spans="1:13" x14ac:dyDescent="0.3">
      <c r="A418" s="38" t="s">
        <v>263</v>
      </c>
      <c r="B418" s="15">
        <v>780000</v>
      </c>
      <c r="C418" s="15">
        <v>780000</v>
      </c>
      <c r="E418" s="37" t="s">
        <v>252</v>
      </c>
      <c r="F418" s="15">
        <v>200975</v>
      </c>
      <c r="G418" s="15">
        <v>1740250</v>
      </c>
      <c r="I418" s="35" t="s">
        <v>266</v>
      </c>
      <c r="J418" s="15"/>
      <c r="L418" s="35" t="s">
        <v>274</v>
      </c>
      <c r="M418" s="15">
        <v>1.3333333333333333</v>
      </c>
    </row>
    <row r="419" spans="1:13" x14ac:dyDescent="0.3">
      <c r="A419" s="35" t="s">
        <v>274</v>
      </c>
      <c r="B419" s="15"/>
      <c r="C419" s="15"/>
      <c r="E419" s="37" t="s">
        <v>255</v>
      </c>
      <c r="F419" s="15">
        <v>171500</v>
      </c>
      <c r="G419" s="15">
        <v>2957696</v>
      </c>
      <c r="I419" s="38" t="s">
        <v>245</v>
      </c>
      <c r="J419" s="15">
        <v>6.7</v>
      </c>
      <c r="L419" s="36" t="s">
        <v>246</v>
      </c>
      <c r="M419" s="15">
        <v>1.0333333333333332</v>
      </c>
    </row>
    <row r="420" spans="1:13" x14ac:dyDescent="0.3">
      <c r="A420" s="38" t="s">
        <v>245</v>
      </c>
      <c r="B420" s="15">
        <v>459900</v>
      </c>
      <c r="C420" s="15">
        <v>459900</v>
      </c>
      <c r="E420" s="37" t="s">
        <v>258</v>
      </c>
      <c r="F420" s="15">
        <v>240000</v>
      </c>
      <c r="G420" s="15">
        <v>1798450</v>
      </c>
      <c r="I420" s="38" t="s">
        <v>247</v>
      </c>
      <c r="J420" s="15">
        <v>8</v>
      </c>
      <c r="L420" s="36" t="s">
        <v>248</v>
      </c>
      <c r="M420" s="15">
        <v>1.3333333333333333</v>
      </c>
    </row>
    <row r="421" spans="1:13" x14ac:dyDescent="0.3">
      <c r="A421" s="38" t="s">
        <v>247</v>
      </c>
      <c r="B421" s="15">
        <v>369000</v>
      </c>
      <c r="C421" s="15">
        <v>738000</v>
      </c>
      <c r="E421" s="36" t="s">
        <v>253</v>
      </c>
      <c r="F421" s="15">
        <v>585950</v>
      </c>
      <c r="G421" s="15">
        <v>4945110</v>
      </c>
      <c r="I421" s="38" t="s">
        <v>249</v>
      </c>
      <c r="J421" s="15">
        <v>6</v>
      </c>
      <c r="L421" s="36" t="s">
        <v>250</v>
      </c>
      <c r="M421" s="15">
        <v>1.2333333333333334</v>
      </c>
    </row>
    <row r="422" spans="1:13" x14ac:dyDescent="0.3">
      <c r="A422" s="38" t="s">
        <v>249</v>
      </c>
      <c r="B422" s="15">
        <v>295000</v>
      </c>
      <c r="C422" s="15">
        <v>295000</v>
      </c>
      <c r="E422" s="35" t="s">
        <v>259</v>
      </c>
      <c r="F422" s="15">
        <v>2902675</v>
      </c>
      <c r="G422" s="15">
        <v>24351825</v>
      </c>
      <c r="I422" s="38" t="s">
        <v>251</v>
      </c>
      <c r="J422" s="15">
        <v>6.7</v>
      </c>
      <c r="L422" s="36" t="s">
        <v>253</v>
      </c>
      <c r="M422" s="15">
        <v>1.7333333333333334</v>
      </c>
    </row>
    <row r="423" spans="1:13" x14ac:dyDescent="0.3">
      <c r="A423" s="38" t="s">
        <v>251</v>
      </c>
      <c r="B423" s="15">
        <v>489500</v>
      </c>
      <c r="C423" s="15">
        <v>979000</v>
      </c>
      <c r="E423" s="36" t="s">
        <v>246</v>
      </c>
      <c r="F423" s="15">
        <v>553500</v>
      </c>
      <c r="G423" s="15">
        <v>2952950</v>
      </c>
      <c r="I423" s="38" t="s">
        <v>254</v>
      </c>
      <c r="J423" s="15">
        <v>6</v>
      </c>
      <c r="L423" s="35" t="s">
        <v>275</v>
      </c>
      <c r="M423" s="15">
        <v>1.45</v>
      </c>
    </row>
    <row r="424" spans="1:13" x14ac:dyDescent="0.3">
      <c r="A424" s="38" t="s">
        <v>254</v>
      </c>
      <c r="B424" s="15">
        <v>891975</v>
      </c>
      <c r="C424" s="15">
        <v>3155950</v>
      </c>
      <c r="E424" s="36" t="s">
        <v>248</v>
      </c>
      <c r="F424" s="15">
        <v>667950</v>
      </c>
      <c r="G424" s="15">
        <v>8270875</v>
      </c>
      <c r="I424" s="38" t="s">
        <v>257</v>
      </c>
      <c r="J424" s="15">
        <v>6</v>
      </c>
      <c r="L424" s="36" t="s">
        <v>246</v>
      </c>
      <c r="M424" s="15">
        <v>1.3</v>
      </c>
    </row>
    <row r="425" spans="1:13" x14ac:dyDescent="0.3">
      <c r="A425" s="38" t="s">
        <v>257</v>
      </c>
      <c r="B425" s="15">
        <v>513000</v>
      </c>
      <c r="C425" s="15">
        <v>513000</v>
      </c>
      <c r="E425" s="36" t="s">
        <v>250</v>
      </c>
      <c r="F425" s="15">
        <v>739000</v>
      </c>
      <c r="G425" s="15">
        <v>7551800</v>
      </c>
      <c r="I425" s="38" t="s">
        <v>252</v>
      </c>
      <c r="J425" s="15">
        <v>5.5</v>
      </c>
      <c r="L425" s="36" t="s">
        <v>248</v>
      </c>
      <c r="M425" s="15">
        <v>1.2666666666666666</v>
      </c>
    </row>
    <row r="426" spans="1:13" x14ac:dyDescent="0.3">
      <c r="A426" s="38" t="s">
        <v>252</v>
      </c>
      <c r="B426" s="15">
        <v>880000</v>
      </c>
      <c r="C426" s="15">
        <v>880000</v>
      </c>
      <c r="E426" s="37" t="s">
        <v>252</v>
      </c>
      <c r="F426" s="15">
        <v>224000</v>
      </c>
      <c r="G426" s="15">
        <v>2202450</v>
      </c>
      <c r="I426" s="38" t="s">
        <v>255</v>
      </c>
      <c r="J426" s="15">
        <v>7.3</v>
      </c>
      <c r="L426" s="36" t="s">
        <v>250</v>
      </c>
      <c r="M426" s="15">
        <v>1.95</v>
      </c>
    </row>
    <row r="427" spans="1:13" x14ac:dyDescent="0.3">
      <c r="A427" s="38" t="s">
        <v>255</v>
      </c>
      <c r="B427" s="15">
        <v>465000</v>
      </c>
      <c r="C427" s="15">
        <v>1580000</v>
      </c>
      <c r="E427" s="37" t="s">
        <v>255</v>
      </c>
      <c r="F427" s="15">
        <v>279000</v>
      </c>
      <c r="G427" s="15">
        <v>2851350</v>
      </c>
      <c r="I427" s="38" t="s">
        <v>258</v>
      </c>
      <c r="J427" s="15">
        <v>7.5</v>
      </c>
      <c r="L427" s="36" t="s">
        <v>253</v>
      </c>
      <c r="M427" s="15">
        <v>1.45</v>
      </c>
    </row>
    <row r="428" spans="1:13" x14ac:dyDescent="0.3">
      <c r="A428" s="38" t="s">
        <v>258</v>
      </c>
      <c r="B428" s="15">
        <v>885000</v>
      </c>
      <c r="C428" s="15">
        <v>1770000</v>
      </c>
      <c r="E428" s="37" t="s">
        <v>258</v>
      </c>
      <c r="F428" s="15">
        <v>236000</v>
      </c>
      <c r="G428" s="15">
        <v>2498000</v>
      </c>
      <c r="I428" s="38" t="s">
        <v>260</v>
      </c>
      <c r="J428" s="15">
        <v>6.4</v>
      </c>
      <c r="L428" s="14">
        <v>19</v>
      </c>
      <c r="M428" s="15">
        <v>1.3</v>
      </c>
    </row>
    <row r="429" spans="1:13" x14ac:dyDescent="0.3">
      <c r="A429" s="38" t="s">
        <v>260</v>
      </c>
      <c r="B429" s="15"/>
      <c r="C429" s="15"/>
      <c r="E429" s="36" t="s">
        <v>253</v>
      </c>
      <c r="F429" s="15">
        <v>942225</v>
      </c>
      <c r="G429" s="15">
        <v>5576200</v>
      </c>
      <c r="I429" s="38" t="s">
        <v>262</v>
      </c>
      <c r="J429" s="15">
        <v>6</v>
      </c>
      <c r="L429" s="35" t="s">
        <v>244</v>
      </c>
      <c r="M429" s="15">
        <v>1.5714285714285714</v>
      </c>
    </row>
    <row r="430" spans="1:13" x14ac:dyDescent="0.3">
      <c r="A430" s="38" t="s">
        <v>262</v>
      </c>
      <c r="B430" s="15">
        <v>623313</v>
      </c>
      <c r="C430" s="15">
        <v>1246625</v>
      </c>
      <c r="E430" s="35" t="s">
        <v>265</v>
      </c>
      <c r="F430" s="15">
        <v>3371173</v>
      </c>
      <c r="G430" s="15">
        <v>35683507</v>
      </c>
      <c r="I430" s="38" t="s">
        <v>263</v>
      </c>
      <c r="J430" s="15">
        <v>7</v>
      </c>
      <c r="L430" s="36" t="s">
        <v>246</v>
      </c>
      <c r="M430" s="15">
        <v>1.5</v>
      </c>
    </row>
    <row r="431" spans="1:13" x14ac:dyDescent="0.3">
      <c r="A431" s="38" t="s">
        <v>263</v>
      </c>
      <c r="B431" s="15">
        <v>985000</v>
      </c>
      <c r="C431" s="15">
        <v>985000</v>
      </c>
      <c r="E431" s="36" t="s">
        <v>246</v>
      </c>
      <c r="F431" s="15">
        <v>884498</v>
      </c>
      <c r="G431" s="15">
        <v>6676415</v>
      </c>
      <c r="I431" s="35" t="s">
        <v>267</v>
      </c>
      <c r="J431" s="15"/>
      <c r="L431" s="36" t="s">
        <v>248</v>
      </c>
      <c r="M431" s="15">
        <v>1.3333333333333333</v>
      </c>
    </row>
    <row r="432" spans="1:13" x14ac:dyDescent="0.3">
      <c r="A432" s="35" t="s">
        <v>275</v>
      </c>
      <c r="B432" s="15"/>
      <c r="C432" s="15"/>
      <c r="E432" s="36" t="s">
        <v>248</v>
      </c>
      <c r="F432" s="15">
        <v>898100</v>
      </c>
      <c r="G432" s="15">
        <v>12506000</v>
      </c>
      <c r="I432" s="38" t="s">
        <v>245</v>
      </c>
      <c r="J432" s="15">
        <v>8</v>
      </c>
      <c r="L432" s="36" t="s">
        <v>250</v>
      </c>
      <c r="M432" s="15">
        <v>2</v>
      </c>
    </row>
    <row r="433" spans="1:13" x14ac:dyDescent="0.3">
      <c r="A433" s="38" t="s">
        <v>245</v>
      </c>
      <c r="B433" s="15">
        <v>198000</v>
      </c>
      <c r="C433" s="15">
        <v>198000</v>
      </c>
      <c r="E433" s="36" t="s">
        <v>250</v>
      </c>
      <c r="F433" s="15">
        <v>785075</v>
      </c>
      <c r="G433" s="15">
        <v>6575650</v>
      </c>
      <c r="I433" s="38" t="s">
        <v>247</v>
      </c>
      <c r="J433" s="15">
        <v>6.7</v>
      </c>
      <c r="L433" s="36" t="s">
        <v>253</v>
      </c>
      <c r="M433" s="15"/>
    </row>
    <row r="434" spans="1:13" x14ac:dyDescent="0.3">
      <c r="A434" s="38" t="s">
        <v>247</v>
      </c>
      <c r="B434" s="15">
        <v>300000</v>
      </c>
      <c r="C434" s="15">
        <v>1103000</v>
      </c>
      <c r="E434" s="37" t="s">
        <v>252</v>
      </c>
      <c r="F434" s="15">
        <v>244000</v>
      </c>
      <c r="G434" s="15">
        <v>2538000</v>
      </c>
      <c r="I434" s="38" t="s">
        <v>249</v>
      </c>
      <c r="J434" s="15">
        <v>8.6</v>
      </c>
      <c r="L434" s="35" t="s">
        <v>256</v>
      </c>
      <c r="M434" s="15">
        <v>1.6222222222222227</v>
      </c>
    </row>
    <row r="435" spans="1:13" x14ac:dyDescent="0.3">
      <c r="A435" s="38" t="s">
        <v>249</v>
      </c>
      <c r="B435" s="15">
        <v>929000</v>
      </c>
      <c r="C435" s="15">
        <v>2312000</v>
      </c>
      <c r="E435" s="37" t="s">
        <v>255</v>
      </c>
      <c r="F435" s="15">
        <v>305100</v>
      </c>
      <c r="G435" s="15">
        <v>1395200</v>
      </c>
      <c r="I435" s="38" t="s">
        <v>251</v>
      </c>
      <c r="J435" s="15">
        <v>8.8000000000000007</v>
      </c>
      <c r="L435" s="36" t="s">
        <v>246</v>
      </c>
      <c r="M435" s="15">
        <v>2.5</v>
      </c>
    </row>
    <row r="436" spans="1:13" x14ac:dyDescent="0.3">
      <c r="A436" s="38" t="s">
        <v>251</v>
      </c>
      <c r="B436" s="15">
        <v>501200</v>
      </c>
      <c r="C436" s="15">
        <v>1002400</v>
      </c>
      <c r="E436" s="37" t="s">
        <v>258</v>
      </c>
      <c r="F436" s="15">
        <v>235975</v>
      </c>
      <c r="G436" s="15">
        <v>2642450</v>
      </c>
      <c r="I436" s="38" t="s">
        <v>254</v>
      </c>
      <c r="J436" s="15">
        <v>9.6</v>
      </c>
      <c r="L436" s="36" t="s">
        <v>248</v>
      </c>
      <c r="M436" s="15"/>
    </row>
    <row r="437" spans="1:13" x14ac:dyDescent="0.3">
      <c r="A437" s="38" t="s">
        <v>254</v>
      </c>
      <c r="B437" s="15">
        <v>330000</v>
      </c>
      <c r="C437" s="15">
        <v>330000</v>
      </c>
      <c r="E437" s="36" t="s">
        <v>253</v>
      </c>
      <c r="F437" s="15">
        <v>803500</v>
      </c>
      <c r="G437" s="15">
        <v>9925442</v>
      </c>
      <c r="I437" s="38" t="s">
        <v>257</v>
      </c>
      <c r="J437" s="15">
        <v>9.6</v>
      </c>
      <c r="L437" s="36" t="s">
        <v>250</v>
      </c>
      <c r="M437" s="15">
        <v>1.0666666666666667</v>
      </c>
    </row>
    <row r="438" spans="1:13" x14ac:dyDescent="0.3">
      <c r="A438" s="38" t="s">
        <v>257</v>
      </c>
      <c r="B438" s="15">
        <v>562000</v>
      </c>
      <c r="C438" s="15">
        <v>562000</v>
      </c>
      <c r="E438" s="35" t="s">
        <v>244</v>
      </c>
      <c r="F438" s="15">
        <v>3760375</v>
      </c>
      <c r="G438" s="15">
        <v>41764863</v>
      </c>
      <c r="I438" s="38" t="s">
        <v>252</v>
      </c>
      <c r="J438" s="15">
        <v>4.3</v>
      </c>
      <c r="L438" s="36" t="s">
        <v>253</v>
      </c>
      <c r="M438" s="15">
        <v>1.3</v>
      </c>
    </row>
    <row r="439" spans="1:13" x14ac:dyDescent="0.3">
      <c r="A439" s="38" t="s">
        <v>252</v>
      </c>
      <c r="B439" s="15">
        <v>619722</v>
      </c>
      <c r="C439" s="15">
        <v>619722</v>
      </c>
      <c r="E439" s="36" t="s">
        <v>246</v>
      </c>
      <c r="F439" s="15">
        <v>900500</v>
      </c>
      <c r="G439" s="15">
        <v>6158000</v>
      </c>
      <c r="I439" s="38" t="s">
        <v>255</v>
      </c>
      <c r="J439" s="15">
        <v>4.7</v>
      </c>
      <c r="L439" s="35" t="s">
        <v>261</v>
      </c>
      <c r="M439" s="15">
        <v>1.9666666666666668</v>
      </c>
    </row>
    <row r="440" spans="1:13" x14ac:dyDescent="0.3">
      <c r="A440" s="38" t="s">
        <v>255</v>
      </c>
      <c r="B440" s="15"/>
      <c r="C440" s="15"/>
      <c r="E440" s="36" t="s">
        <v>248</v>
      </c>
      <c r="F440" s="15">
        <v>857900</v>
      </c>
      <c r="G440" s="15">
        <v>13834613</v>
      </c>
      <c r="I440" s="38" t="s">
        <v>258</v>
      </c>
      <c r="J440" s="15">
        <v>4.4000000000000004</v>
      </c>
      <c r="L440" s="36" t="s">
        <v>246</v>
      </c>
      <c r="M440" s="15">
        <v>1.5999999999999999</v>
      </c>
    </row>
    <row r="441" spans="1:13" x14ac:dyDescent="0.3">
      <c r="A441" s="38" t="s">
        <v>258</v>
      </c>
      <c r="B441" s="15">
        <v>413000</v>
      </c>
      <c r="C441" s="15">
        <v>826000</v>
      </c>
      <c r="E441" s="36" t="s">
        <v>250</v>
      </c>
      <c r="F441" s="15">
        <v>923000</v>
      </c>
      <c r="G441" s="15">
        <v>11149700</v>
      </c>
      <c r="I441" s="38" t="s">
        <v>260</v>
      </c>
      <c r="J441" s="15">
        <v>4</v>
      </c>
      <c r="L441" s="36" t="s">
        <v>248</v>
      </c>
      <c r="M441" s="15">
        <v>2.3333333333333335</v>
      </c>
    </row>
    <row r="442" spans="1:13" x14ac:dyDescent="0.3">
      <c r="A442" s="38" t="s">
        <v>260</v>
      </c>
      <c r="B442" s="15">
        <v>899000</v>
      </c>
      <c r="C442" s="15">
        <v>899000</v>
      </c>
      <c r="E442" s="37" t="s">
        <v>252</v>
      </c>
      <c r="F442" s="15">
        <v>260000</v>
      </c>
      <c r="G442" s="15">
        <v>2634950</v>
      </c>
      <c r="I442" s="38" t="s">
        <v>262</v>
      </c>
      <c r="J442" s="15">
        <v>4.4000000000000004</v>
      </c>
      <c r="L442" s="36" t="s">
        <v>250</v>
      </c>
      <c r="M442" s="15"/>
    </row>
    <row r="443" spans="1:13" x14ac:dyDescent="0.3">
      <c r="A443" s="38" t="s">
        <v>262</v>
      </c>
      <c r="B443" s="15"/>
      <c r="C443" s="15"/>
      <c r="E443" s="37" t="s">
        <v>255</v>
      </c>
      <c r="F443" s="15">
        <v>285000</v>
      </c>
      <c r="G443" s="15">
        <v>3310300</v>
      </c>
      <c r="I443" s="38" t="s">
        <v>263</v>
      </c>
      <c r="J443" s="15">
        <v>4.9000000000000004</v>
      </c>
      <c r="L443" s="36" t="s">
        <v>253</v>
      </c>
      <c r="M443" s="15"/>
    </row>
    <row r="444" spans="1:13" x14ac:dyDescent="0.3">
      <c r="A444" s="14">
        <v>15</v>
      </c>
      <c r="B444" s="15">
        <v>31676202</v>
      </c>
      <c r="C444" s="15">
        <v>46857333</v>
      </c>
      <c r="E444" s="37" t="s">
        <v>258</v>
      </c>
      <c r="F444" s="15">
        <v>378000</v>
      </c>
      <c r="G444" s="15">
        <v>5204450</v>
      </c>
      <c r="I444" s="35" t="s">
        <v>268</v>
      </c>
      <c r="J444" s="15"/>
      <c r="L444" s="35" t="s">
        <v>264</v>
      </c>
      <c r="M444" s="15"/>
    </row>
    <row r="445" spans="1:13" x14ac:dyDescent="0.3">
      <c r="A445" s="35" t="s">
        <v>243</v>
      </c>
      <c r="B445" s="15"/>
      <c r="C445" s="15"/>
      <c r="E445" s="36" t="s">
        <v>253</v>
      </c>
      <c r="F445" s="15">
        <v>1078975</v>
      </c>
      <c r="G445" s="15">
        <v>10622550</v>
      </c>
      <c r="I445" s="38" t="s">
        <v>245</v>
      </c>
      <c r="J445" s="15">
        <v>4.4000000000000004</v>
      </c>
      <c r="L445" s="36" t="s">
        <v>246</v>
      </c>
      <c r="M445" s="15"/>
    </row>
    <row r="446" spans="1:13" x14ac:dyDescent="0.3">
      <c r="A446" s="38" t="s">
        <v>245</v>
      </c>
      <c r="B446" s="15">
        <v>223750</v>
      </c>
      <c r="C446" s="15">
        <v>447500</v>
      </c>
      <c r="E446" s="35" t="s">
        <v>256</v>
      </c>
      <c r="F446" s="15">
        <v>3943568</v>
      </c>
      <c r="G446" s="15">
        <v>20994918</v>
      </c>
      <c r="I446" s="38" t="s">
        <v>247</v>
      </c>
      <c r="J446" s="15">
        <v>5.4</v>
      </c>
      <c r="L446" s="36" t="s">
        <v>248</v>
      </c>
      <c r="M446" s="15"/>
    </row>
    <row r="447" spans="1:13" x14ac:dyDescent="0.3">
      <c r="A447" s="38" t="s">
        <v>247</v>
      </c>
      <c r="B447" s="15">
        <v>130000</v>
      </c>
      <c r="C447" s="15">
        <v>130000</v>
      </c>
      <c r="E447" s="36" t="s">
        <v>246</v>
      </c>
      <c r="F447" s="15">
        <v>991000</v>
      </c>
      <c r="G447" s="15">
        <v>5883400</v>
      </c>
      <c r="I447" s="38" t="s">
        <v>249</v>
      </c>
      <c r="J447" s="15">
        <v>4.4000000000000004</v>
      </c>
      <c r="L447" s="36" t="s">
        <v>250</v>
      </c>
      <c r="M447" s="15"/>
    </row>
    <row r="448" spans="1:13" x14ac:dyDescent="0.3">
      <c r="A448" s="38" t="s">
        <v>249</v>
      </c>
      <c r="B448" s="15">
        <v>185000</v>
      </c>
      <c r="C448" s="15">
        <v>185000</v>
      </c>
      <c r="E448" s="36" t="s">
        <v>248</v>
      </c>
      <c r="F448" s="15">
        <v>969475</v>
      </c>
      <c r="G448" s="15">
        <v>5908832</v>
      </c>
      <c r="I448" s="38" t="s">
        <v>251</v>
      </c>
      <c r="J448" s="15">
        <v>3.5</v>
      </c>
      <c r="L448" s="36" t="s">
        <v>253</v>
      </c>
      <c r="M448" s="15"/>
    </row>
    <row r="449" spans="1:13" x14ac:dyDescent="0.3">
      <c r="A449" s="38" t="s">
        <v>251</v>
      </c>
      <c r="B449" s="15"/>
      <c r="C449" s="15"/>
      <c r="E449" s="36" t="s">
        <v>250</v>
      </c>
      <c r="F449" s="15">
        <v>939875</v>
      </c>
      <c r="G449" s="15">
        <v>4514300</v>
      </c>
      <c r="I449" s="38" t="s">
        <v>254</v>
      </c>
      <c r="J449" s="15">
        <v>3.5</v>
      </c>
      <c r="L449" s="35" t="s">
        <v>266</v>
      </c>
      <c r="M449" s="15"/>
    </row>
    <row r="450" spans="1:13" x14ac:dyDescent="0.3">
      <c r="A450" s="38" t="s">
        <v>254</v>
      </c>
      <c r="B450" s="15">
        <v>186000</v>
      </c>
      <c r="C450" s="15">
        <v>186000</v>
      </c>
      <c r="E450" s="37" t="s">
        <v>252</v>
      </c>
      <c r="F450" s="15">
        <v>289000</v>
      </c>
      <c r="G450" s="15">
        <v>2329550</v>
      </c>
      <c r="I450" s="38" t="s">
        <v>257</v>
      </c>
      <c r="J450" s="15">
        <v>3.3</v>
      </c>
      <c r="L450" s="36" t="s">
        <v>246</v>
      </c>
      <c r="M450" s="15"/>
    </row>
    <row r="451" spans="1:13" x14ac:dyDescent="0.3">
      <c r="A451" s="38" t="s">
        <v>257</v>
      </c>
      <c r="B451" s="15">
        <v>267000</v>
      </c>
      <c r="C451" s="15">
        <v>534000</v>
      </c>
      <c r="E451" s="37" t="s">
        <v>255</v>
      </c>
      <c r="F451" s="15">
        <v>310875</v>
      </c>
      <c r="G451" s="15">
        <v>1232750</v>
      </c>
      <c r="I451" s="38" t="s">
        <v>252</v>
      </c>
      <c r="J451" s="15">
        <v>3.5</v>
      </c>
      <c r="L451" s="36" t="s">
        <v>248</v>
      </c>
      <c r="M451" s="15"/>
    </row>
    <row r="452" spans="1:13" x14ac:dyDescent="0.3">
      <c r="A452" s="38" t="s">
        <v>252</v>
      </c>
      <c r="B452" s="15">
        <v>372500</v>
      </c>
      <c r="C452" s="15">
        <v>372500</v>
      </c>
      <c r="E452" s="37" t="s">
        <v>258</v>
      </c>
      <c r="F452" s="15">
        <v>340000</v>
      </c>
      <c r="G452" s="15">
        <v>952000</v>
      </c>
      <c r="I452" s="38" t="s">
        <v>255</v>
      </c>
      <c r="J452" s="15">
        <v>2.9</v>
      </c>
      <c r="L452" s="36" t="s">
        <v>250</v>
      </c>
      <c r="M452" s="15"/>
    </row>
    <row r="453" spans="1:13" x14ac:dyDescent="0.3">
      <c r="A453" s="38" t="s">
        <v>255</v>
      </c>
      <c r="B453" s="15">
        <v>231750</v>
      </c>
      <c r="C453" s="15">
        <v>231750</v>
      </c>
      <c r="E453" s="36" t="s">
        <v>253</v>
      </c>
      <c r="F453" s="15">
        <v>1043218</v>
      </c>
      <c r="G453" s="15">
        <v>4688386</v>
      </c>
      <c r="I453" s="38" t="s">
        <v>258</v>
      </c>
      <c r="J453" s="15">
        <v>3.7</v>
      </c>
      <c r="L453" s="36" t="s">
        <v>253</v>
      </c>
      <c r="M453" s="15"/>
    </row>
    <row r="454" spans="1:13" x14ac:dyDescent="0.3">
      <c r="A454" s="38" t="s">
        <v>258</v>
      </c>
      <c r="B454" s="15">
        <v>290000</v>
      </c>
      <c r="C454" s="15">
        <v>290000</v>
      </c>
      <c r="E454" s="35" t="s">
        <v>261</v>
      </c>
      <c r="F454" s="15">
        <v>2997875</v>
      </c>
      <c r="G454" s="15">
        <v>15729360</v>
      </c>
      <c r="I454" s="38" t="s">
        <v>260</v>
      </c>
      <c r="J454" s="15">
        <v>4.2</v>
      </c>
      <c r="L454" s="35" t="s">
        <v>267</v>
      </c>
      <c r="M454" s="15">
        <v>1.5</v>
      </c>
    </row>
    <row r="455" spans="1:13" x14ac:dyDescent="0.3">
      <c r="A455" s="38" t="s">
        <v>260</v>
      </c>
      <c r="B455" s="15">
        <v>338000</v>
      </c>
      <c r="C455" s="15">
        <v>338000</v>
      </c>
      <c r="E455" s="36" t="s">
        <v>246</v>
      </c>
      <c r="F455" s="15">
        <v>555500</v>
      </c>
      <c r="G455" s="15">
        <v>2740000</v>
      </c>
      <c r="I455" s="38" t="s">
        <v>262</v>
      </c>
      <c r="J455" s="15">
        <v>2.4</v>
      </c>
      <c r="L455" s="36" t="s">
        <v>246</v>
      </c>
      <c r="M455" s="15"/>
    </row>
    <row r="456" spans="1:13" x14ac:dyDescent="0.3">
      <c r="A456" s="38" t="s">
        <v>262</v>
      </c>
      <c r="B456" s="15"/>
      <c r="C456" s="15"/>
      <c r="E456" s="36" t="s">
        <v>248</v>
      </c>
      <c r="F456" s="15">
        <v>418500</v>
      </c>
      <c r="G456" s="15">
        <v>3449200</v>
      </c>
      <c r="I456" s="38" t="s">
        <v>263</v>
      </c>
      <c r="J456" s="15">
        <v>1.2</v>
      </c>
      <c r="L456" s="36" t="s">
        <v>248</v>
      </c>
      <c r="M456" s="15">
        <v>2</v>
      </c>
    </row>
    <row r="457" spans="1:13" x14ac:dyDescent="0.3">
      <c r="A457" s="38" t="s">
        <v>263</v>
      </c>
      <c r="B457" s="15"/>
      <c r="C457" s="15"/>
      <c r="E457" s="36" t="s">
        <v>250</v>
      </c>
      <c r="F457" s="15">
        <v>956625</v>
      </c>
      <c r="G457" s="15">
        <v>5760210</v>
      </c>
      <c r="I457" s="35" t="s">
        <v>269</v>
      </c>
      <c r="J457" s="15"/>
      <c r="L457" s="36" t="s">
        <v>250</v>
      </c>
      <c r="M457" s="15">
        <v>1.3333333333333333</v>
      </c>
    </row>
    <row r="458" spans="1:13" x14ac:dyDescent="0.3">
      <c r="A458" s="35" t="s">
        <v>259</v>
      </c>
      <c r="B458" s="15"/>
      <c r="C458" s="15"/>
      <c r="E458" s="37" t="s">
        <v>252</v>
      </c>
      <c r="F458" s="15">
        <v>312500</v>
      </c>
      <c r="G458" s="15">
        <v>1766000</v>
      </c>
      <c r="I458" s="38" t="s">
        <v>245</v>
      </c>
      <c r="J458" s="15">
        <v>3.4</v>
      </c>
      <c r="L458" s="36" t="s">
        <v>253</v>
      </c>
      <c r="M458" s="15"/>
    </row>
    <row r="459" spans="1:13" x14ac:dyDescent="0.3">
      <c r="A459" s="38" t="s">
        <v>245</v>
      </c>
      <c r="B459" s="15"/>
      <c r="C459" s="15"/>
      <c r="E459" s="37" t="s">
        <v>255</v>
      </c>
      <c r="F459" s="15">
        <v>345000</v>
      </c>
      <c r="G459" s="15">
        <v>2148000</v>
      </c>
      <c r="I459" s="38" t="s">
        <v>247</v>
      </c>
      <c r="J459" s="15">
        <v>3</v>
      </c>
      <c r="L459" s="35" t="s">
        <v>268</v>
      </c>
      <c r="M459" s="15">
        <v>1</v>
      </c>
    </row>
    <row r="460" spans="1:13" x14ac:dyDescent="0.3">
      <c r="A460" s="38" t="s">
        <v>247</v>
      </c>
      <c r="B460" s="15"/>
      <c r="C460" s="15"/>
      <c r="E460" s="37" t="s">
        <v>258</v>
      </c>
      <c r="F460" s="15">
        <v>299125</v>
      </c>
      <c r="G460" s="15">
        <v>1846210</v>
      </c>
      <c r="I460" s="38" t="s">
        <v>249</v>
      </c>
      <c r="J460" s="15">
        <v>2</v>
      </c>
      <c r="L460" s="36" t="s">
        <v>246</v>
      </c>
      <c r="M460" s="15">
        <v>1</v>
      </c>
    </row>
    <row r="461" spans="1:13" x14ac:dyDescent="0.3">
      <c r="A461" s="38" t="s">
        <v>249</v>
      </c>
      <c r="B461" s="15"/>
      <c r="C461" s="15"/>
      <c r="E461" s="36" t="s">
        <v>253</v>
      </c>
      <c r="F461" s="15">
        <v>1067250</v>
      </c>
      <c r="G461" s="15">
        <v>3779950</v>
      </c>
      <c r="I461" s="38" t="s">
        <v>251</v>
      </c>
      <c r="J461" s="15">
        <v>1.5</v>
      </c>
      <c r="L461" s="36" t="s">
        <v>248</v>
      </c>
      <c r="M461" s="15">
        <v>1</v>
      </c>
    </row>
    <row r="462" spans="1:13" x14ac:dyDescent="0.3">
      <c r="A462" s="38" t="s">
        <v>251</v>
      </c>
      <c r="B462" s="15">
        <v>137000</v>
      </c>
      <c r="C462" s="15">
        <v>137000</v>
      </c>
      <c r="E462" s="35" t="s">
        <v>264</v>
      </c>
      <c r="F462" s="15">
        <v>3475970</v>
      </c>
      <c r="G462" s="15">
        <v>14650137</v>
      </c>
      <c r="I462" s="38" t="s">
        <v>254</v>
      </c>
      <c r="J462" s="15">
        <v>2.1</v>
      </c>
      <c r="L462" s="36" t="s">
        <v>250</v>
      </c>
      <c r="M462" s="15"/>
    </row>
    <row r="463" spans="1:13" x14ac:dyDescent="0.3">
      <c r="A463" s="38" t="s">
        <v>254</v>
      </c>
      <c r="B463" s="15">
        <v>250000</v>
      </c>
      <c r="C463" s="15">
        <v>250000</v>
      </c>
      <c r="E463" s="36" t="s">
        <v>246</v>
      </c>
      <c r="F463" s="15">
        <v>931720</v>
      </c>
      <c r="G463" s="15">
        <v>2468440</v>
      </c>
      <c r="I463" s="38" t="s">
        <v>257</v>
      </c>
      <c r="J463" s="15">
        <v>2.2999999999999998</v>
      </c>
      <c r="L463" s="36" t="s">
        <v>253</v>
      </c>
      <c r="M463" s="15">
        <v>1</v>
      </c>
    </row>
    <row r="464" spans="1:13" x14ac:dyDescent="0.3">
      <c r="A464" s="38" t="s">
        <v>257</v>
      </c>
      <c r="B464" s="15"/>
      <c r="C464" s="15"/>
      <c r="E464" s="36" t="s">
        <v>248</v>
      </c>
      <c r="F464" s="15">
        <v>880750</v>
      </c>
      <c r="G464" s="15">
        <v>4586900</v>
      </c>
      <c r="I464" s="38" t="s">
        <v>252</v>
      </c>
      <c r="J464" s="15">
        <v>1.8</v>
      </c>
      <c r="L464" s="35" t="s">
        <v>269</v>
      </c>
      <c r="M464" s="15">
        <v>1</v>
      </c>
    </row>
    <row r="465" spans="1:13" x14ac:dyDescent="0.3">
      <c r="A465" s="38" t="s">
        <v>252</v>
      </c>
      <c r="B465" s="15">
        <v>241951</v>
      </c>
      <c r="C465" s="15">
        <v>241951</v>
      </c>
      <c r="E465" s="36" t="s">
        <v>250</v>
      </c>
      <c r="F465" s="15">
        <v>952000</v>
      </c>
      <c r="G465" s="15">
        <v>5476897</v>
      </c>
      <c r="I465" s="38" t="s">
        <v>255</v>
      </c>
      <c r="J465" s="15">
        <v>3.8</v>
      </c>
      <c r="L465" s="36" t="s">
        <v>246</v>
      </c>
      <c r="M465" s="15">
        <v>1</v>
      </c>
    </row>
    <row r="466" spans="1:13" x14ac:dyDescent="0.3">
      <c r="A466" s="38" t="s">
        <v>255</v>
      </c>
      <c r="B466" s="15"/>
      <c r="C466" s="15"/>
      <c r="E466" s="37" t="s">
        <v>252</v>
      </c>
      <c r="F466" s="15">
        <v>230500</v>
      </c>
      <c r="G466" s="15">
        <v>461000</v>
      </c>
      <c r="I466" s="38" t="s">
        <v>258</v>
      </c>
      <c r="J466" s="15">
        <v>4.2</v>
      </c>
      <c r="L466" s="36" t="s">
        <v>248</v>
      </c>
      <c r="M466" s="15">
        <v>1</v>
      </c>
    </row>
    <row r="467" spans="1:13" x14ac:dyDescent="0.3">
      <c r="A467" s="38" t="s">
        <v>258</v>
      </c>
      <c r="B467" s="15">
        <v>300000</v>
      </c>
      <c r="C467" s="15">
        <v>300000</v>
      </c>
      <c r="E467" s="37" t="s">
        <v>255</v>
      </c>
      <c r="F467" s="15">
        <v>387500</v>
      </c>
      <c r="G467" s="15">
        <v>2347397</v>
      </c>
      <c r="I467" s="38" t="s">
        <v>260</v>
      </c>
      <c r="J467" s="15">
        <v>2.4</v>
      </c>
      <c r="L467" s="36" t="s">
        <v>250</v>
      </c>
      <c r="M467" s="15"/>
    </row>
    <row r="468" spans="1:13" x14ac:dyDescent="0.3">
      <c r="A468" s="38" t="s">
        <v>260</v>
      </c>
      <c r="B468" s="15">
        <v>390000</v>
      </c>
      <c r="C468" s="15">
        <v>390000</v>
      </c>
      <c r="E468" s="37" t="s">
        <v>258</v>
      </c>
      <c r="F468" s="15">
        <v>334000</v>
      </c>
      <c r="G468" s="15">
        <v>2668500</v>
      </c>
      <c r="I468" s="38" t="s">
        <v>262</v>
      </c>
      <c r="J468" s="15">
        <v>1.2</v>
      </c>
      <c r="L468" s="36" t="s">
        <v>253</v>
      </c>
      <c r="M468" s="15"/>
    </row>
    <row r="469" spans="1:13" x14ac:dyDescent="0.3">
      <c r="A469" s="38" t="s">
        <v>262</v>
      </c>
      <c r="B469" s="15">
        <v>172450</v>
      </c>
      <c r="C469" s="15">
        <v>172450</v>
      </c>
      <c r="E469" s="36" t="s">
        <v>253</v>
      </c>
      <c r="F469" s="15">
        <v>711500</v>
      </c>
      <c r="G469" s="15">
        <v>2117900</v>
      </c>
      <c r="I469" s="38" t="s">
        <v>263</v>
      </c>
      <c r="J469" s="15">
        <v>1.2</v>
      </c>
      <c r="L469" s="35" t="s">
        <v>270</v>
      </c>
      <c r="M469" s="15">
        <v>1</v>
      </c>
    </row>
    <row r="470" spans="1:13" x14ac:dyDescent="0.3">
      <c r="A470" s="38" t="s">
        <v>263</v>
      </c>
      <c r="B470" s="15"/>
      <c r="C470" s="15"/>
      <c r="E470" s="35" t="s">
        <v>266</v>
      </c>
      <c r="F470" s="15">
        <v>3054850</v>
      </c>
      <c r="G470" s="15">
        <v>19348227</v>
      </c>
      <c r="I470" s="35" t="s">
        <v>270</v>
      </c>
      <c r="J470" s="15"/>
      <c r="L470" s="36" t="s">
        <v>246</v>
      </c>
      <c r="M470" s="15"/>
    </row>
    <row r="471" spans="1:13" x14ac:dyDescent="0.3">
      <c r="A471" s="35" t="s">
        <v>265</v>
      </c>
      <c r="B471" s="15"/>
      <c r="C471" s="15"/>
      <c r="E471" s="36" t="s">
        <v>246</v>
      </c>
      <c r="F471" s="15">
        <v>742850</v>
      </c>
      <c r="G471" s="15">
        <v>2435800</v>
      </c>
      <c r="I471" s="38" t="s">
        <v>245</v>
      </c>
      <c r="J471" s="15">
        <v>0.6</v>
      </c>
      <c r="L471" s="36" t="s">
        <v>248</v>
      </c>
      <c r="M471" s="15">
        <v>1</v>
      </c>
    </row>
    <row r="472" spans="1:13" x14ac:dyDescent="0.3">
      <c r="A472" s="38" t="s">
        <v>245</v>
      </c>
      <c r="B472" s="15"/>
      <c r="C472" s="15"/>
      <c r="E472" s="36" t="s">
        <v>248</v>
      </c>
      <c r="F472" s="15">
        <v>857000</v>
      </c>
      <c r="G472" s="15">
        <v>8825440</v>
      </c>
      <c r="I472" s="38" t="s">
        <v>247</v>
      </c>
      <c r="J472" s="15"/>
      <c r="L472" s="36" t="s">
        <v>250</v>
      </c>
      <c r="M472" s="15"/>
    </row>
    <row r="473" spans="1:13" x14ac:dyDescent="0.3">
      <c r="A473" s="38" t="s">
        <v>247</v>
      </c>
      <c r="B473" s="15"/>
      <c r="C473" s="15"/>
      <c r="E473" s="36" t="s">
        <v>250</v>
      </c>
      <c r="F473" s="15">
        <v>520750</v>
      </c>
      <c r="G473" s="15">
        <v>2953500</v>
      </c>
      <c r="I473" s="38" t="s">
        <v>249</v>
      </c>
      <c r="J473" s="15"/>
      <c r="L473" s="36" t="s">
        <v>253</v>
      </c>
      <c r="M473" s="15">
        <v>1</v>
      </c>
    </row>
    <row r="474" spans="1:13" x14ac:dyDescent="0.3">
      <c r="A474" s="38" t="s">
        <v>249</v>
      </c>
      <c r="B474" s="15"/>
      <c r="C474" s="15"/>
      <c r="E474" s="37" t="s">
        <v>252</v>
      </c>
      <c r="F474" s="15">
        <v>215000</v>
      </c>
      <c r="G474" s="15">
        <v>712000</v>
      </c>
      <c r="I474" s="38" t="s">
        <v>251</v>
      </c>
      <c r="J474" s="15"/>
      <c r="L474" s="35" t="s">
        <v>271</v>
      </c>
      <c r="M474" s="15">
        <v>1</v>
      </c>
    </row>
    <row r="475" spans="1:13" x14ac:dyDescent="0.3">
      <c r="A475" s="38" t="s">
        <v>251</v>
      </c>
      <c r="B475" s="15"/>
      <c r="C475" s="15"/>
      <c r="E475" s="37" t="s">
        <v>255</v>
      </c>
      <c r="F475" s="15">
        <v>305750</v>
      </c>
      <c r="G475" s="15">
        <v>2241500</v>
      </c>
      <c r="I475" s="38" t="s">
        <v>254</v>
      </c>
      <c r="J475" s="15">
        <v>0.8</v>
      </c>
      <c r="L475" s="36" t="s">
        <v>246</v>
      </c>
      <c r="M475" s="15"/>
    </row>
    <row r="476" spans="1:13" x14ac:dyDescent="0.3">
      <c r="A476" s="38" t="s">
        <v>254</v>
      </c>
      <c r="B476" s="15">
        <v>245000</v>
      </c>
      <c r="C476" s="15">
        <v>1111950</v>
      </c>
      <c r="E476" s="37" t="s">
        <v>258</v>
      </c>
      <c r="F476" s="15"/>
      <c r="G476" s="15"/>
      <c r="I476" s="38" t="s">
        <v>257</v>
      </c>
      <c r="J476" s="15">
        <v>1.7</v>
      </c>
      <c r="L476" s="36" t="s">
        <v>248</v>
      </c>
      <c r="M476" s="15">
        <v>1</v>
      </c>
    </row>
    <row r="477" spans="1:13" x14ac:dyDescent="0.3">
      <c r="A477" s="38" t="s">
        <v>257</v>
      </c>
      <c r="B477" s="15"/>
      <c r="C477" s="15"/>
      <c r="E477" s="36" t="s">
        <v>253</v>
      </c>
      <c r="F477" s="15">
        <v>934250</v>
      </c>
      <c r="G477" s="15">
        <v>5133487</v>
      </c>
      <c r="I477" s="38" t="s">
        <v>252</v>
      </c>
      <c r="J477" s="15">
        <v>1.7</v>
      </c>
      <c r="L477" s="36" t="s">
        <v>250</v>
      </c>
      <c r="M477" s="15"/>
    </row>
    <row r="478" spans="1:13" x14ac:dyDescent="0.3">
      <c r="A478" s="38" t="s">
        <v>252</v>
      </c>
      <c r="B478" s="15">
        <v>399500</v>
      </c>
      <c r="C478" s="15">
        <v>399500</v>
      </c>
      <c r="E478" s="35" t="s">
        <v>267</v>
      </c>
      <c r="F478" s="15">
        <v>2750750</v>
      </c>
      <c r="G478" s="15">
        <v>14628223</v>
      </c>
      <c r="I478" s="38" t="s">
        <v>255</v>
      </c>
      <c r="J478" s="15">
        <v>2.5</v>
      </c>
      <c r="L478" s="36" t="s">
        <v>253</v>
      </c>
      <c r="M478" s="15"/>
    </row>
    <row r="479" spans="1:13" x14ac:dyDescent="0.3">
      <c r="A479" s="38" t="s">
        <v>255</v>
      </c>
      <c r="B479" s="15">
        <v>220000</v>
      </c>
      <c r="C479" s="15">
        <v>220000</v>
      </c>
      <c r="E479" s="36" t="s">
        <v>246</v>
      </c>
      <c r="F479" s="15">
        <v>692650</v>
      </c>
      <c r="G479" s="15">
        <v>2282810</v>
      </c>
      <c r="I479" s="38" t="s">
        <v>258</v>
      </c>
      <c r="J479" s="15">
        <v>4.2</v>
      </c>
      <c r="L479" s="35" t="s">
        <v>272</v>
      </c>
      <c r="M479" s="15">
        <v>1</v>
      </c>
    </row>
    <row r="480" spans="1:13" x14ac:dyDescent="0.3">
      <c r="A480" s="38" t="s">
        <v>258</v>
      </c>
      <c r="B480" s="15"/>
      <c r="C480" s="15"/>
      <c r="E480" s="36" t="s">
        <v>248</v>
      </c>
      <c r="F480" s="15">
        <v>720000</v>
      </c>
      <c r="G480" s="15">
        <v>3099000</v>
      </c>
      <c r="I480" s="38" t="s">
        <v>260</v>
      </c>
      <c r="J480" s="15">
        <v>5</v>
      </c>
      <c r="L480" s="36" t="s">
        <v>246</v>
      </c>
      <c r="M480" s="15"/>
    </row>
    <row r="481" spans="1:13" x14ac:dyDescent="0.3">
      <c r="A481" s="38" t="s">
        <v>260</v>
      </c>
      <c r="B481" s="15">
        <v>405000</v>
      </c>
      <c r="C481" s="15">
        <v>405000</v>
      </c>
      <c r="E481" s="36" t="s">
        <v>250</v>
      </c>
      <c r="F481" s="15">
        <v>658150</v>
      </c>
      <c r="G481" s="15">
        <v>5240013</v>
      </c>
      <c r="I481" s="38" t="s">
        <v>262</v>
      </c>
      <c r="J481" s="15">
        <v>6</v>
      </c>
      <c r="L481" s="36" t="s">
        <v>248</v>
      </c>
      <c r="M481" s="15">
        <v>1</v>
      </c>
    </row>
    <row r="482" spans="1:13" x14ac:dyDescent="0.3">
      <c r="A482" s="38" t="s">
        <v>262</v>
      </c>
      <c r="B482" s="15"/>
      <c r="C482" s="15"/>
      <c r="E482" s="37" t="s">
        <v>252</v>
      </c>
      <c r="F482" s="15">
        <v>187000</v>
      </c>
      <c r="G482" s="15">
        <v>1759313</v>
      </c>
      <c r="I482" s="38" t="s">
        <v>263</v>
      </c>
      <c r="J482" s="15">
        <v>5</v>
      </c>
      <c r="L482" s="36" t="s">
        <v>250</v>
      </c>
      <c r="M482" s="15">
        <v>1</v>
      </c>
    </row>
    <row r="483" spans="1:13" x14ac:dyDescent="0.3">
      <c r="A483" s="38" t="s">
        <v>263</v>
      </c>
      <c r="B483" s="15"/>
      <c r="C483" s="15"/>
      <c r="E483" s="37" t="s">
        <v>255</v>
      </c>
      <c r="F483" s="15">
        <v>210150</v>
      </c>
      <c r="G483" s="15">
        <v>2147800</v>
      </c>
      <c r="I483" s="35" t="s">
        <v>271</v>
      </c>
      <c r="J483" s="15"/>
      <c r="L483" s="36" t="s">
        <v>253</v>
      </c>
      <c r="M483" s="15"/>
    </row>
    <row r="484" spans="1:13" x14ac:dyDescent="0.3">
      <c r="A484" s="35" t="s">
        <v>244</v>
      </c>
      <c r="B484" s="15"/>
      <c r="C484" s="15"/>
      <c r="E484" s="37" t="s">
        <v>258</v>
      </c>
      <c r="F484" s="15">
        <v>261000</v>
      </c>
      <c r="G484" s="15">
        <v>1332900</v>
      </c>
      <c r="I484" s="38" t="s">
        <v>245</v>
      </c>
      <c r="J484" s="15">
        <v>4</v>
      </c>
      <c r="L484" s="35" t="s">
        <v>273</v>
      </c>
      <c r="M484" s="15"/>
    </row>
    <row r="485" spans="1:13" x14ac:dyDescent="0.3">
      <c r="A485" s="38" t="s">
        <v>245</v>
      </c>
      <c r="B485" s="15"/>
      <c r="C485" s="15"/>
      <c r="E485" s="36" t="s">
        <v>253</v>
      </c>
      <c r="F485" s="15">
        <v>679950</v>
      </c>
      <c r="G485" s="15">
        <v>4006400</v>
      </c>
      <c r="I485" s="38" t="s">
        <v>247</v>
      </c>
      <c r="J485" s="15">
        <v>1.7</v>
      </c>
      <c r="L485" s="36" t="s">
        <v>246</v>
      </c>
      <c r="M485" s="15"/>
    </row>
    <row r="486" spans="1:13" x14ac:dyDescent="0.3">
      <c r="A486" s="38" t="s">
        <v>247</v>
      </c>
      <c r="B486" s="15"/>
      <c r="C486" s="15"/>
      <c r="E486" s="35" t="s">
        <v>268</v>
      </c>
      <c r="F486" s="15">
        <v>2924200</v>
      </c>
      <c r="G486" s="15">
        <v>22480180</v>
      </c>
      <c r="I486" s="38" t="s">
        <v>249</v>
      </c>
      <c r="J486" s="15">
        <v>1.7</v>
      </c>
      <c r="L486" s="36" t="s">
        <v>248</v>
      </c>
      <c r="M486" s="15"/>
    </row>
    <row r="487" spans="1:13" x14ac:dyDescent="0.3">
      <c r="A487" s="38" t="s">
        <v>249</v>
      </c>
      <c r="B487" s="15"/>
      <c r="C487" s="15"/>
      <c r="E487" s="36" t="s">
        <v>246</v>
      </c>
      <c r="F487" s="15">
        <v>690500</v>
      </c>
      <c r="G487" s="15">
        <v>4746700</v>
      </c>
      <c r="I487" s="38" t="s">
        <v>251</v>
      </c>
      <c r="J487" s="15">
        <v>2.6</v>
      </c>
      <c r="L487" s="36" t="s">
        <v>250</v>
      </c>
      <c r="M487" s="15"/>
    </row>
    <row r="488" spans="1:13" x14ac:dyDescent="0.3">
      <c r="A488" s="38" t="s">
        <v>251</v>
      </c>
      <c r="B488" s="15"/>
      <c r="C488" s="15"/>
      <c r="E488" s="36" t="s">
        <v>248</v>
      </c>
      <c r="F488" s="15">
        <v>731200</v>
      </c>
      <c r="G488" s="15">
        <v>5475900</v>
      </c>
      <c r="I488" s="38" t="s">
        <v>254</v>
      </c>
      <c r="J488" s="15">
        <v>5.0999999999999996</v>
      </c>
      <c r="L488" s="36" t="s">
        <v>253</v>
      </c>
      <c r="M488" s="15"/>
    </row>
    <row r="489" spans="1:13" x14ac:dyDescent="0.3">
      <c r="A489" s="38" t="s">
        <v>254</v>
      </c>
      <c r="B489" s="15">
        <v>275000</v>
      </c>
      <c r="C489" s="15">
        <v>275000</v>
      </c>
      <c r="E489" s="36" t="s">
        <v>250</v>
      </c>
      <c r="F489" s="15">
        <v>785500</v>
      </c>
      <c r="G489" s="15">
        <v>5640050</v>
      </c>
      <c r="I489" s="38" t="s">
        <v>257</v>
      </c>
      <c r="J489" s="15">
        <v>3.8</v>
      </c>
      <c r="L489" s="35" t="s">
        <v>274</v>
      </c>
      <c r="M489" s="15">
        <v>1</v>
      </c>
    </row>
    <row r="490" spans="1:13" x14ac:dyDescent="0.3">
      <c r="A490" s="38" t="s">
        <v>257</v>
      </c>
      <c r="B490" s="15"/>
      <c r="C490" s="15"/>
      <c r="E490" s="37" t="s">
        <v>252</v>
      </c>
      <c r="F490" s="15">
        <v>216500</v>
      </c>
      <c r="G490" s="15">
        <v>1329550</v>
      </c>
      <c r="I490" s="38" t="s">
        <v>252</v>
      </c>
      <c r="J490" s="15">
        <v>2.8</v>
      </c>
      <c r="L490" s="36" t="s">
        <v>246</v>
      </c>
      <c r="M490" s="15"/>
    </row>
    <row r="491" spans="1:13" x14ac:dyDescent="0.3">
      <c r="A491" s="38" t="s">
        <v>252</v>
      </c>
      <c r="B491" s="15"/>
      <c r="C491" s="15"/>
      <c r="E491" s="37" t="s">
        <v>255</v>
      </c>
      <c r="F491" s="15">
        <v>290000</v>
      </c>
      <c r="G491" s="15">
        <v>1740000</v>
      </c>
      <c r="I491" s="38" t="s">
        <v>255</v>
      </c>
      <c r="J491" s="15">
        <v>1.9</v>
      </c>
      <c r="L491" s="36" t="s">
        <v>248</v>
      </c>
      <c r="M491" s="15">
        <v>1</v>
      </c>
    </row>
    <row r="492" spans="1:13" x14ac:dyDescent="0.3">
      <c r="A492" s="38" t="s">
        <v>255</v>
      </c>
      <c r="B492" s="15">
        <v>400000</v>
      </c>
      <c r="C492" s="15">
        <v>400000</v>
      </c>
      <c r="E492" s="37" t="s">
        <v>258</v>
      </c>
      <c r="F492" s="15">
        <v>279000</v>
      </c>
      <c r="G492" s="15">
        <v>2570500</v>
      </c>
      <c r="I492" s="38" t="s">
        <v>258</v>
      </c>
      <c r="J492" s="15">
        <v>1.9</v>
      </c>
      <c r="L492" s="36" t="s">
        <v>250</v>
      </c>
      <c r="M492" s="15"/>
    </row>
    <row r="493" spans="1:13" x14ac:dyDescent="0.3">
      <c r="A493" s="38" t="s">
        <v>258</v>
      </c>
      <c r="B493" s="15">
        <v>411975</v>
      </c>
      <c r="C493" s="15">
        <v>823950</v>
      </c>
      <c r="E493" s="36" t="s">
        <v>253</v>
      </c>
      <c r="F493" s="15">
        <v>717000</v>
      </c>
      <c r="G493" s="15">
        <v>6617530</v>
      </c>
      <c r="I493" s="38" t="s">
        <v>260</v>
      </c>
      <c r="J493" s="15">
        <v>2.7</v>
      </c>
      <c r="L493" s="36" t="s">
        <v>253</v>
      </c>
      <c r="M493" s="15"/>
    </row>
    <row r="494" spans="1:13" x14ac:dyDescent="0.3">
      <c r="A494" s="38" t="s">
        <v>260</v>
      </c>
      <c r="B494" s="15"/>
      <c r="C494" s="15"/>
      <c r="E494" s="35" t="s">
        <v>269</v>
      </c>
      <c r="F494" s="15">
        <v>3094220</v>
      </c>
      <c r="G494" s="15">
        <v>24188970</v>
      </c>
      <c r="I494" s="38" t="s">
        <v>262</v>
      </c>
      <c r="J494" s="15">
        <v>2.7</v>
      </c>
      <c r="L494" s="35" t="s">
        <v>275</v>
      </c>
      <c r="M494" s="15">
        <v>0</v>
      </c>
    </row>
    <row r="495" spans="1:13" x14ac:dyDescent="0.3">
      <c r="A495" s="38" t="s">
        <v>262</v>
      </c>
      <c r="B495" s="15"/>
      <c r="C495" s="15"/>
      <c r="E495" s="36" t="s">
        <v>246</v>
      </c>
      <c r="F495" s="15">
        <v>615500</v>
      </c>
      <c r="G495" s="15">
        <v>4506500</v>
      </c>
      <c r="I495" s="38" t="s">
        <v>263</v>
      </c>
      <c r="J495" s="15">
        <v>2</v>
      </c>
      <c r="L495" s="36" t="s">
        <v>246</v>
      </c>
      <c r="M495" s="15"/>
    </row>
    <row r="496" spans="1:13" x14ac:dyDescent="0.3">
      <c r="A496" s="38" t="s">
        <v>263</v>
      </c>
      <c r="B496" s="15">
        <v>208500</v>
      </c>
      <c r="C496" s="15">
        <v>208500</v>
      </c>
      <c r="E496" s="36" t="s">
        <v>248</v>
      </c>
      <c r="F496" s="15">
        <v>765245</v>
      </c>
      <c r="G496" s="15">
        <v>7717945</v>
      </c>
      <c r="I496" s="35" t="s">
        <v>272</v>
      </c>
      <c r="J496" s="15"/>
      <c r="L496" s="36" t="s">
        <v>248</v>
      </c>
      <c r="M496" s="15">
        <v>0</v>
      </c>
    </row>
    <row r="497" spans="1:13" x14ac:dyDescent="0.3">
      <c r="A497" s="35" t="s">
        <v>256</v>
      </c>
      <c r="B497" s="15"/>
      <c r="C497" s="15"/>
      <c r="E497" s="36" t="s">
        <v>250</v>
      </c>
      <c r="F497" s="15">
        <v>776725</v>
      </c>
      <c r="G497" s="15">
        <v>8175525</v>
      </c>
      <c r="I497" s="38" t="s">
        <v>245</v>
      </c>
      <c r="J497" s="15">
        <v>2.5</v>
      </c>
      <c r="L497" s="36" t="s">
        <v>250</v>
      </c>
      <c r="M497" s="15"/>
    </row>
    <row r="498" spans="1:13" x14ac:dyDescent="0.3">
      <c r="A498" s="38" t="s">
        <v>245</v>
      </c>
      <c r="B498" s="15">
        <v>431500</v>
      </c>
      <c r="C498" s="15">
        <v>863000</v>
      </c>
      <c r="E498" s="37" t="s">
        <v>252</v>
      </c>
      <c r="F498" s="15">
        <v>281250</v>
      </c>
      <c r="G498" s="15">
        <v>4370750</v>
      </c>
      <c r="I498" s="38" t="s">
        <v>247</v>
      </c>
      <c r="J498" s="15">
        <v>1.9</v>
      </c>
      <c r="L498" s="36" t="s">
        <v>253</v>
      </c>
      <c r="M498" s="15">
        <v>0</v>
      </c>
    </row>
    <row r="499" spans="1:13" x14ac:dyDescent="0.3">
      <c r="A499" s="38" t="s">
        <v>247</v>
      </c>
      <c r="B499" s="15"/>
      <c r="C499" s="15"/>
      <c r="E499" s="37" t="s">
        <v>255</v>
      </c>
      <c r="F499" s="15">
        <v>249225</v>
      </c>
      <c r="G499" s="15">
        <v>1981950</v>
      </c>
      <c r="I499" s="38" t="s">
        <v>249</v>
      </c>
      <c r="J499" s="15">
        <v>1.9</v>
      </c>
      <c r="L499" s="14">
        <v>20</v>
      </c>
      <c r="M499" s="15">
        <v>10.017575757575759</v>
      </c>
    </row>
    <row r="500" spans="1:13" x14ac:dyDescent="0.3">
      <c r="A500" s="38" t="s">
        <v>249</v>
      </c>
      <c r="B500" s="15">
        <v>262000</v>
      </c>
      <c r="C500" s="15">
        <v>262000</v>
      </c>
      <c r="E500" s="37" t="s">
        <v>258</v>
      </c>
      <c r="F500" s="15">
        <v>246250</v>
      </c>
      <c r="G500" s="15">
        <v>1822825</v>
      </c>
      <c r="I500" s="38" t="s">
        <v>251</v>
      </c>
      <c r="J500" s="15">
        <v>1.8</v>
      </c>
      <c r="L500" s="35" t="s">
        <v>244</v>
      </c>
      <c r="M500" s="15">
        <v>5.9916666666666671</v>
      </c>
    </row>
    <row r="501" spans="1:13" x14ac:dyDescent="0.3">
      <c r="A501" s="38" t="s">
        <v>251</v>
      </c>
      <c r="B501" s="15"/>
      <c r="C501" s="15"/>
      <c r="E501" s="36" t="s">
        <v>253</v>
      </c>
      <c r="F501" s="15">
        <v>936750</v>
      </c>
      <c r="G501" s="15">
        <v>3789000</v>
      </c>
      <c r="I501" s="38" t="s">
        <v>254</v>
      </c>
      <c r="J501" s="15">
        <v>2.5</v>
      </c>
      <c r="L501" s="36" t="s">
        <v>246</v>
      </c>
      <c r="M501" s="15">
        <v>8.8666666666666671</v>
      </c>
    </row>
    <row r="502" spans="1:13" x14ac:dyDescent="0.3">
      <c r="A502" s="38" t="s">
        <v>254</v>
      </c>
      <c r="B502" s="15"/>
      <c r="C502" s="15"/>
      <c r="E502" s="35" t="s">
        <v>270</v>
      </c>
      <c r="F502" s="15">
        <v>3400750</v>
      </c>
      <c r="G502" s="15">
        <v>26223064</v>
      </c>
      <c r="I502" s="38" t="s">
        <v>257</v>
      </c>
      <c r="J502" s="15">
        <v>2.5</v>
      </c>
      <c r="L502" s="36" t="s">
        <v>248</v>
      </c>
      <c r="M502" s="15">
        <v>5.6333333333333329</v>
      </c>
    </row>
    <row r="503" spans="1:13" x14ac:dyDescent="0.3">
      <c r="A503" s="38" t="s">
        <v>257</v>
      </c>
      <c r="B503" s="15"/>
      <c r="C503" s="15"/>
      <c r="E503" s="36" t="s">
        <v>246</v>
      </c>
      <c r="F503" s="15">
        <v>1013500</v>
      </c>
      <c r="G503" s="15">
        <v>6398110</v>
      </c>
      <c r="I503" s="38" t="s">
        <v>252</v>
      </c>
      <c r="J503" s="15">
        <v>4.5</v>
      </c>
      <c r="L503" s="36" t="s">
        <v>250</v>
      </c>
      <c r="M503" s="15">
        <v>4.9666666666666659</v>
      </c>
    </row>
    <row r="504" spans="1:13" x14ac:dyDescent="0.3">
      <c r="A504" s="38" t="s">
        <v>252</v>
      </c>
      <c r="B504" s="15"/>
      <c r="C504" s="15"/>
      <c r="E504" s="36" t="s">
        <v>248</v>
      </c>
      <c r="F504" s="15">
        <v>786500</v>
      </c>
      <c r="G504" s="15">
        <v>8377599</v>
      </c>
      <c r="I504" s="38" t="s">
        <v>255</v>
      </c>
      <c r="J504" s="15">
        <v>3.5</v>
      </c>
      <c r="L504" s="36" t="s">
        <v>253</v>
      </c>
      <c r="M504" s="15">
        <v>4.5</v>
      </c>
    </row>
    <row r="505" spans="1:13" x14ac:dyDescent="0.3">
      <c r="A505" s="38" t="s">
        <v>255</v>
      </c>
      <c r="B505" s="15"/>
      <c r="C505" s="15"/>
      <c r="E505" s="36" t="s">
        <v>250</v>
      </c>
      <c r="F505" s="15">
        <v>879750</v>
      </c>
      <c r="G505" s="15">
        <v>6475625</v>
      </c>
      <c r="I505" s="38" t="s">
        <v>258</v>
      </c>
      <c r="J505" s="15">
        <v>2.5</v>
      </c>
      <c r="L505" s="35" t="s">
        <v>256</v>
      </c>
      <c r="M505" s="15">
        <v>10.25</v>
      </c>
    </row>
    <row r="506" spans="1:13" x14ac:dyDescent="0.3">
      <c r="A506" s="38" t="s">
        <v>258</v>
      </c>
      <c r="B506" s="15"/>
      <c r="C506" s="15"/>
      <c r="E506" s="37" t="s">
        <v>252</v>
      </c>
      <c r="F506" s="15">
        <v>287250</v>
      </c>
      <c r="G506" s="15">
        <v>3875225</v>
      </c>
      <c r="I506" s="38" t="s">
        <v>260</v>
      </c>
      <c r="J506" s="15">
        <v>1.4</v>
      </c>
      <c r="L506" s="36" t="s">
        <v>246</v>
      </c>
      <c r="M506" s="15">
        <v>5.2333333333333334</v>
      </c>
    </row>
    <row r="507" spans="1:13" x14ac:dyDescent="0.3">
      <c r="A507" s="38" t="s">
        <v>260</v>
      </c>
      <c r="B507" s="15"/>
      <c r="C507" s="15"/>
      <c r="E507" s="37" t="s">
        <v>255</v>
      </c>
      <c r="F507" s="15">
        <v>315000</v>
      </c>
      <c r="G507" s="15">
        <v>1294000</v>
      </c>
      <c r="I507" s="38" t="s">
        <v>262</v>
      </c>
      <c r="J507" s="15">
        <v>1.4</v>
      </c>
      <c r="L507" s="36" t="s">
        <v>248</v>
      </c>
      <c r="M507" s="15">
        <v>9.4666666666666668</v>
      </c>
    </row>
    <row r="508" spans="1:13" x14ac:dyDescent="0.3">
      <c r="A508" s="38" t="s">
        <v>262</v>
      </c>
      <c r="B508" s="15"/>
      <c r="C508" s="15"/>
      <c r="E508" s="37" t="s">
        <v>258</v>
      </c>
      <c r="F508" s="15">
        <v>277500</v>
      </c>
      <c r="G508" s="15">
        <v>1306400</v>
      </c>
      <c r="I508" s="38" t="s">
        <v>263</v>
      </c>
      <c r="J508" s="15">
        <v>0.9</v>
      </c>
      <c r="L508" s="36" t="s">
        <v>250</v>
      </c>
      <c r="M508" s="15">
        <v>11.833333333333334</v>
      </c>
    </row>
    <row r="509" spans="1:13" x14ac:dyDescent="0.3">
      <c r="A509" s="38" t="s">
        <v>263</v>
      </c>
      <c r="B509" s="15"/>
      <c r="C509" s="15"/>
      <c r="E509" s="36" t="s">
        <v>253</v>
      </c>
      <c r="F509" s="15">
        <v>721000</v>
      </c>
      <c r="G509" s="15">
        <v>4971730</v>
      </c>
      <c r="I509" s="35" t="s">
        <v>273</v>
      </c>
      <c r="J509" s="15"/>
      <c r="L509" s="36" t="s">
        <v>253</v>
      </c>
      <c r="M509" s="15">
        <v>14.466666666666667</v>
      </c>
    </row>
    <row r="510" spans="1:13" x14ac:dyDescent="0.3">
      <c r="A510" s="35" t="s">
        <v>261</v>
      </c>
      <c r="B510" s="15"/>
      <c r="C510" s="15"/>
      <c r="E510" s="35" t="s">
        <v>271</v>
      </c>
      <c r="F510" s="15">
        <v>3750013</v>
      </c>
      <c r="G510" s="15">
        <v>36668043</v>
      </c>
      <c r="I510" s="38" t="s">
        <v>245</v>
      </c>
      <c r="J510" s="15">
        <v>0.9</v>
      </c>
      <c r="L510" s="35" t="s">
        <v>261</v>
      </c>
      <c r="M510" s="15">
        <v>21.816666666666666</v>
      </c>
    </row>
    <row r="511" spans="1:13" x14ac:dyDescent="0.3">
      <c r="A511" s="38" t="s">
        <v>245</v>
      </c>
      <c r="B511" s="15"/>
      <c r="C511" s="15"/>
      <c r="E511" s="36" t="s">
        <v>246</v>
      </c>
      <c r="F511" s="15">
        <v>926475</v>
      </c>
      <c r="G511" s="15">
        <v>6342650</v>
      </c>
      <c r="I511" s="38" t="s">
        <v>247</v>
      </c>
      <c r="J511" s="15">
        <v>0.9</v>
      </c>
      <c r="L511" s="36" t="s">
        <v>246</v>
      </c>
      <c r="M511" s="15">
        <v>24.400000000000002</v>
      </c>
    </row>
    <row r="512" spans="1:13" x14ac:dyDescent="0.3">
      <c r="A512" s="38" t="s">
        <v>247</v>
      </c>
      <c r="B512" s="15">
        <v>220000</v>
      </c>
      <c r="C512" s="15">
        <v>220000</v>
      </c>
      <c r="E512" s="36" t="s">
        <v>248</v>
      </c>
      <c r="F512" s="15">
        <v>892775</v>
      </c>
      <c r="G512" s="15">
        <v>7746500</v>
      </c>
      <c r="I512" s="38" t="s">
        <v>249</v>
      </c>
      <c r="J512" s="15">
        <v>2.5</v>
      </c>
      <c r="L512" s="36" t="s">
        <v>248</v>
      </c>
      <c r="M512" s="15">
        <v>23.2</v>
      </c>
    </row>
    <row r="513" spans="1:13" x14ac:dyDescent="0.3">
      <c r="A513" s="38" t="s">
        <v>249</v>
      </c>
      <c r="B513" s="15">
        <v>475000</v>
      </c>
      <c r="C513" s="15">
        <v>475000</v>
      </c>
      <c r="E513" s="36" t="s">
        <v>250</v>
      </c>
      <c r="F513" s="15">
        <v>981013</v>
      </c>
      <c r="G513" s="15">
        <v>10105988</v>
      </c>
      <c r="I513" s="38" t="s">
        <v>251</v>
      </c>
      <c r="J513" s="15">
        <v>1.2</v>
      </c>
      <c r="L513" s="36" t="s">
        <v>250</v>
      </c>
      <c r="M513" s="15">
        <v>19.600000000000001</v>
      </c>
    </row>
    <row r="514" spans="1:13" x14ac:dyDescent="0.3">
      <c r="A514" s="38" t="s">
        <v>251</v>
      </c>
      <c r="B514" s="15"/>
      <c r="C514" s="15"/>
      <c r="E514" s="37" t="s">
        <v>252</v>
      </c>
      <c r="F514" s="15">
        <v>405000</v>
      </c>
      <c r="G514" s="15">
        <v>4213350</v>
      </c>
      <c r="I514" s="38" t="s">
        <v>254</v>
      </c>
      <c r="J514" s="15">
        <v>1.2</v>
      </c>
      <c r="L514" s="36" t="s">
        <v>253</v>
      </c>
      <c r="M514" s="15">
        <v>20.066666666666666</v>
      </c>
    </row>
    <row r="515" spans="1:13" x14ac:dyDescent="0.3">
      <c r="A515" s="38" t="s">
        <v>254</v>
      </c>
      <c r="B515" s="15">
        <v>425000</v>
      </c>
      <c r="C515" s="15">
        <v>425000</v>
      </c>
      <c r="E515" s="37" t="s">
        <v>255</v>
      </c>
      <c r="F515" s="15">
        <v>345950</v>
      </c>
      <c r="G515" s="15">
        <v>3490900</v>
      </c>
      <c r="I515" s="38" t="s">
        <v>257</v>
      </c>
      <c r="J515" s="15">
        <v>1.2</v>
      </c>
      <c r="L515" s="35" t="s">
        <v>264</v>
      </c>
      <c r="M515" s="15">
        <v>20.916666666666668</v>
      </c>
    </row>
    <row r="516" spans="1:13" x14ac:dyDescent="0.3">
      <c r="A516" s="38" t="s">
        <v>257</v>
      </c>
      <c r="B516" s="15"/>
      <c r="C516" s="15"/>
      <c r="E516" s="37" t="s">
        <v>258</v>
      </c>
      <c r="F516" s="15">
        <v>230063</v>
      </c>
      <c r="G516" s="15">
        <v>2401738</v>
      </c>
      <c r="I516" s="38" t="s">
        <v>252</v>
      </c>
      <c r="J516" s="15">
        <v>1.2</v>
      </c>
      <c r="L516" s="36" t="s">
        <v>246</v>
      </c>
      <c r="M516" s="15">
        <v>13.566666666666668</v>
      </c>
    </row>
    <row r="517" spans="1:13" x14ac:dyDescent="0.3">
      <c r="A517" s="38" t="s">
        <v>252</v>
      </c>
      <c r="B517" s="15">
        <v>239000</v>
      </c>
      <c r="C517" s="15">
        <v>239000</v>
      </c>
      <c r="E517" s="36" t="s">
        <v>253</v>
      </c>
      <c r="F517" s="15">
        <v>949750</v>
      </c>
      <c r="G517" s="15">
        <v>12472905</v>
      </c>
      <c r="I517" s="38" t="s">
        <v>255</v>
      </c>
      <c r="J517" s="15">
        <v>1.5</v>
      </c>
      <c r="L517" s="36" t="s">
        <v>248</v>
      </c>
      <c r="M517" s="15">
        <v>20.966666666666665</v>
      </c>
    </row>
    <row r="518" spans="1:13" x14ac:dyDescent="0.3">
      <c r="A518" s="38" t="s">
        <v>255</v>
      </c>
      <c r="B518" s="15"/>
      <c r="C518" s="15"/>
      <c r="E518" s="35" t="s">
        <v>272</v>
      </c>
      <c r="F518" s="15">
        <v>4156025</v>
      </c>
      <c r="G518" s="15">
        <v>37236459</v>
      </c>
      <c r="I518" s="38" t="s">
        <v>258</v>
      </c>
      <c r="J518" s="15">
        <v>1.2</v>
      </c>
      <c r="L518" s="36" t="s">
        <v>250</v>
      </c>
      <c r="M518" s="15">
        <v>24.2</v>
      </c>
    </row>
    <row r="519" spans="1:13" x14ac:dyDescent="0.3">
      <c r="A519" s="38" t="s">
        <v>258</v>
      </c>
      <c r="B519" s="15"/>
      <c r="C519" s="15"/>
      <c r="E519" s="36" t="s">
        <v>246</v>
      </c>
      <c r="F519" s="15">
        <v>909150</v>
      </c>
      <c r="G519" s="15">
        <v>7225429</v>
      </c>
      <c r="I519" s="38" t="s">
        <v>260</v>
      </c>
      <c r="J519" s="15">
        <v>1.2</v>
      </c>
      <c r="L519" s="36" t="s">
        <v>253</v>
      </c>
      <c r="M519" s="15">
        <v>24.933333333333334</v>
      </c>
    </row>
    <row r="520" spans="1:13" x14ac:dyDescent="0.3">
      <c r="A520" s="38" t="s">
        <v>260</v>
      </c>
      <c r="B520" s="15"/>
      <c r="C520" s="15"/>
      <c r="E520" s="36" t="s">
        <v>248</v>
      </c>
      <c r="F520" s="15">
        <v>1047500</v>
      </c>
      <c r="G520" s="15">
        <v>11442518</v>
      </c>
      <c r="I520" s="38" t="s">
        <v>262</v>
      </c>
      <c r="J520" s="15">
        <v>0.9</v>
      </c>
      <c r="L520" s="35" t="s">
        <v>266</v>
      </c>
      <c r="M520" s="15">
        <v>26.983333333333331</v>
      </c>
    </row>
    <row r="521" spans="1:13" x14ac:dyDescent="0.3">
      <c r="A521" s="38" t="s">
        <v>262</v>
      </c>
      <c r="B521" s="15"/>
      <c r="C521" s="15"/>
      <c r="E521" s="36" t="s">
        <v>250</v>
      </c>
      <c r="F521" s="15">
        <v>1074375</v>
      </c>
      <c r="G521" s="15">
        <v>12709012</v>
      </c>
      <c r="I521" s="38" t="s">
        <v>263</v>
      </c>
      <c r="J521" s="15">
        <v>0.9</v>
      </c>
      <c r="L521" s="36" t="s">
        <v>246</v>
      </c>
      <c r="M521" s="15">
        <v>39.666666666666664</v>
      </c>
    </row>
    <row r="522" spans="1:13" x14ac:dyDescent="0.3">
      <c r="A522" s="38" t="s">
        <v>263</v>
      </c>
      <c r="B522" s="15"/>
      <c r="C522" s="15"/>
      <c r="E522" s="37" t="s">
        <v>252</v>
      </c>
      <c r="F522" s="15">
        <v>416000</v>
      </c>
      <c r="G522" s="15">
        <v>5150612</v>
      </c>
      <c r="I522" s="35" t="s">
        <v>274</v>
      </c>
      <c r="J522" s="15"/>
      <c r="L522" s="36" t="s">
        <v>248</v>
      </c>
      <c r="M522" s="15">
        <v>30.166666666666668</v>
      </c>
    </row>
    <row r="523" spans="1:13" x14ac:dyDescent="0.3">
      <c r="A523" s="35" t="s">
        <v>264</v>
      </c>
      <c r="B523" s="15"/>
      <c r="C523" s="15"/>
      <c r="E523" s="37" t="s">
        <v>255</v>
      </c>
      <c r="F523" s="15">
        <v>318625</v>
      </c>
      <c r="G523" s="15">
        <v>3576400</v>
      </c>
      <c r="I523" s="38" t="s">
        <v>245</v>
      </c>
      <c r="J523" s="15">
        <v>0.4</v>
      </c>
      <c r="L523" s="36" t="s">
        <v>250</v>
      </c>
      <c r="M523" s="15">
        <v>20.666666666666668</v>
      </c>
    </row>
    <row r="524" spans="1:13" x14ac:dyDescent="0.3">
      <c r="A524" s="38" t="s">
        <v>245</v>
      </c>
      <c r="B524" s="15"/>
      <c r="C524" s="15"/>
      <c r="E524" s="37" t="s">
        <v>258</v>
      </c>
      <c r="F524" s="15">
        <v>339750</v>
      </c>
      <c r="G524" s="15">
        <v>3982000</v>
      </c>
      <c r="I524" s="38" t="s">
        <v>247</v>
      </c>
      <c r="J524" s="15">
        <v>0.8</v>
      </c>
      <c r="L524" s="36" t="s">
        <v>253</v>
      </c>
      <c r="M524" s="15">
        <v>17.433333333333334</v>
      </c>
    </row>
    <row r="525" spans="1:13" x14ac:dyDescent="0.3">
      <c r="A525" s="38" t="s">
        <v>247</v>
      </c>
      <c r="B525" s="15"/>
      <c r="C525" s="15"/>
      <c r="E525" s="36" t="s">
        <v>253</v>
      </c>
      <c r="F525" s="15">
        <v>1125000</v>
      </c>
      <c r="G525" s="15">
        <v>5859500</v>
      </c>
      <c r="I525" s="38" t="s">
        <v>249</v>
      </c>
      <c r="J525" s="15">
        <v>1.8</v>
      </c>
      <c r="L525" s="35" t="s">
        <v>267</v>
      </c>
      <c r="M525" s="15">
        <v>20.008333333333333</v>
      </c>
    </row>
    <row r="526" spans="1:13" x14ac:dyDescent="0.3">
      <c r="A526" s="38" t="s">
        <v>249</v>
      </c>
      <c r="B526" s="15">
        <v>210000</v>
      </c>
      <c r="C526" s="15">
        <v>210000</v>
      </c>
      <c r="E526" s="35" t="s">
        <v>273</v>
      </c>
      <c r="F526" s="15">
        <v>4396073</v>
      </c>
      <c r="G526" s="15">
        <v>41799554</v>
      </c>
      <c r="I526" s="38" t="s">
        <v>251</v>
      </c>
      <c r="J526" s="15">
        <v>2.4</v>
      </c>
      <c r="L526" s="36" t="s">
        <v>246</v>
      </c>
      <c r="M526" s="15">
        <v>17.766666666666666</v>
      </c>
    </row>
    <row r="527" spans="1:13" x14ac:dyDescent="0.3">
      <c r="A527" s="38" t="s">
        <v>251</v>
      </c>
      <c r="B527" s="15">
        <v>335500</v>
      </c>
      <c r="C527" s="15">
        <v>335500</v>
      </c>
      <c r="E527" s="36" t="s">
        <v>246</v>
      </c>
      <c r="F527" s="15">
        <v>1032500</v>
      </c>
      <c r="G527" s="15">
        <v>7774509</v>
      </c>
      <c r="I527" s="38" t="s">
        <v>254</v>
      </c>
      <c r="J527" s="15">
        <v>1.8</v>
      </c>
      <c r="L527" s="36" t="s">
        <v>248</v>
      </c>
      <c r="M527" s="15">
        <v>21.466666666666669</v>
      </c>
    </row>
    <row r="528" spans="1:13" x14ac:dyDescent="0.3">
      <c r="A528" s="38" t="s">
        <v>254</v>
      </c>
      <c r="B528" s="15"/>
      <c r="C528" s="15"/>
      <c r="E528" s="36" t="s">
        <v>248</v>
      </c>
      <c r="F528" s="15">
        <v>1084248</v>
      </c>
      <c r="G528" s="15">
        <v>9893995</v>
      </c>
      <c r="I528" s="38" t="s">
        <v>257</v>
      </c>
      <c r="J528" s="15">
        <v>1.8</v>
      </c>
      <c r="L528" s="36" t="s">
        <v>250</v>
      </c>
      <c r="M528" s="15">
        <v>23.366666666666664</v>
      </c>
    </row>
    <row r="529" spans="1:13" x14ac:dyDescent="0.3">
      <c r="A529" s="38" t="s">
        <v>257</v>
      </c>
      <c r="B529" s="15">
        <v>200000</v>
      </c>
      <c r="C529" s="15">
        <v>200000</v>
      </c>
      <c r="E529" s="36" t="s">
        <v>250</v>
      </c>
      <c r="F529" s="15">
        <v>1170000</v>
      </c>
      <c r="G529" s="15">
        <v>14641450</v>
      </c>
      <c r="I529" s="38" t="s">
        <v>252</v>
      </c>
      <c r="J529" s="15">
        <v>2.7</v>
      </c>
      <c r="L529" s="36" t="s">
        <v>253</v>
      </c>
      <c r="M529" s="15">
        <v>17.433333333333334</v>
      </c>
    </row>
    <row r="530" spans="1:13" x14ac:dyDescent="0.3">
      <c r="A530" s="38" t="s">
        <v>252</v>
      </c>
      <c r="B530" s="15"/>
      <c r="C530" s="15"/>
      <c r="E530" s="37" t="s">
        <v>252</v>
      </c>
      <c r="F530" s="15">
        <v>375000</v>
      </c>
      <c r="G530" s="15">
        <v>7648800</v>
      </c>
      <c r="I530" s="38" t="s">
        <v>255</v>
      </c>
      <c r="J530" s="15">
        <v>1.5</v>
      </c>
      <c r="L530" s="35" t="s">
        <v>268</v>
      </c>
      <c r="M530" s="15">
        <v>10.108333333333334</v>
      </c>
    </row>
    <row r="531" spans="1:13" x14ac:dyDescent="0.3">
      <c r="A531" s="38" t="s">
        <v>255</v>
      </c>
      <c r="B531" s="15"/>
      <c r="C531" s="15"/>
      <c r="E531" s="37" t="s">
        <v>255</v>
      </c>
      <c r="F531" s="15">
        <v>410000</v>
      </c>
      <c r="G531" s="15">
        <v>4371000</v>
      </c>
      <c r="I531" s="38" t="s">
        <v>258</v>
      </c>
      <c r="J531" s="15">
        <v>1.1000000000000001</v>
      </c>
      <c r="L531" s="36" t="s">
        <v>246</v>
      </c>
      <c r="M531" s="15">
        <v>12.9</v>
      </c>
    </row>
    <row r="532" spans="1:13" x14ac:dyDescent="0.3">
      <c r="A532" s="38" t="s">
        <v>258</v>
      </c>
      <c r="B532" s="15"/>
      <c r="C532" s="15"/>
      <c r="E532" s="37" t="s">
        <v>258</v>
      </c>
      <c r="F532" s="15">
        <v>385000</v>
      </c>
      <c r="G532" s="15">
        <v>2621650</v>
      </c>
      <c r="I532" s="38" t="s">
        <v>260</v>
      </c>
      <c r="J532" s="15">
        <v>1.7</v>
      </c>
      <c r="L532" s="36" t="s">
        <v>248</v>
      </c>
      <c r="M532" s="15">
        <v>10.033333333333333</v>
      </c>
    </row>
    <row r="533" spans="1:13" x14ac:dyDescent="0.3">
      <c r="A533" s="38" t="s">
        <v>260</v>
      </c>
      <c r="B533" s="15"/>
      <c r="C533" s="15"/>
      <c r="E533" s="36" t="s">
        <v>253</v>
      </c>
      <c r="F533" s="15">
        <v>1109325</v>
      </c>
      <c r="G533" s="15">
        <v>9489600</v>
      </c>
      <c r="I533" s="38" t="s">
        <v>262</v>
      </c>
      <c r="J533" s="15">
        <v>0.5</v>
      </c>
      <c r="L533" s="36" t="s">
        <v>250</v>
      </c>
      <c r="M533" s="15">
        <v>8.7666666666666675</v>
      </c>
    </row>
    <row r="534" spans="1:13" x14ac:dyDescent="0.3">
      <c r="A534" s="38" t="s">
        <v>262</v>
      </c>
      <c r="B534" s="15"/>
      <c r="C534" s="15"/>
      <c r="E534" s="35" t="s">
        <v>274</v>
      </c>
      <c r="F534" s="15">
        <v>5149675</v>
      </c>
      <c r="G534" s="15">
        <v>36772750</v>
      </c>
      <c r="I534" s="38" t="s">
        <v>263</v>
      </c>
      <c r="J534" s="15">
        <v>0.5</v>
      </c>
      <c r="L534" s="36" t="s">
        <v>253</v>
      </c>
      <c r="M534" s="15">
        <v>8.7333333333333325</v>
      </c>
    </row>
    <row r="535" spans="1:13" x14ac:dyDescent="0.3">
      <c r="A535" s="38" t="s">
        <v>263</v>
      </c>
      <c r="B535" s="15">
        <v>429750</v>
      </c>
      <c r="C535" s="15">
        <v>859500</v>
      </c>
      <c r="E535" s="36" t="s">
        <v>246</v>
      </c>
      <c r="F535" s="15">
        <v>1198550</v>
      </c>
      <c r="G535" s="15">
        <v>5410850</v>
      </c>
      <c r="I535" s="35" t="s">
        <v>275</v>
      </c>
      <c r="J535" s="15"/>
      <c r="L535" s="35" t="s">
        <v>269</v>
      </c>
      <c r="M535" s="15">
        <v>6.2166666666666659</v>
      </c>
    </row>
    <row r="536" spans="1:13" x14ac:dyDescent="0.3">
      <c r="A536" s="35" t="s">
        <v>266</v>
      </c>
      <c r="B536" s="15"/>
      <c r="C536" s="15"/>
      <c r="E536" s="36" t="s">
        <v>248</v>
      </c>
      <c r="F536" s="15">
        <v>1250250</v>
      </c>
      <c r="G536" s="15">
        <v>13274900</v>
      </c>
      <c r="I536" s="38" t="s">
        <v>245</v>
      </c>
      <c r="J536" s="15">
        <v>0.5</v>
      </c>
      <c r="L536" s="36" t="s">
        <v>246</v>
      </c>
      <c r="M536" s="15">
        <v>9.2000000000000011</v>
      </c>
    </row>
    <row r="537" spans="1:13" x14ac:dyDescent="0.3">
      <c r="A537" s="38" t="s">
        <v>245</v>
      </c>
      <c r="B537" s="15"/>
      <c r="C537" s="15"/>
      <c r="E537" s="36" t="s">
        <v>250</v>
      </c>
      <c r="F537" s="15">
        <v>1380875</v>
      </c>
      <c r="G537" s="15">
        <v>12201250</v>
      </c>
      <c r="I537" s="38" t="s">
        <v>247</v>
      </c>
      <c r="J537" s="15"/>
      <c r="L537" s="36" t="s">
        <v>248</v>
      </c>
      <c r="M537" s="15">
        <v>5.7666666666666657</v>
      </c>
    </row>
    <row r="538" spans="1:13" x14ac:dyDescent="0.3">
      <c r="A538" s="38" t="s">
        <v>247</v>
      </c>
      <c r="B538" s="15"/>
      <c r="C538" s="15"/>
      <c r="E538" s="37" t="s">
        <v>252</v>
      </c>
      <c r="F538" s="15">
        <v>522475</v>
      </c>
      <c r="G538" s="15">
        <v>5277850</v>
      </c>
      <c r="I538" s="38" t="s">
        <v>249</v>
      </c>
      <c r="J538" s="15"/>
      <c r="L538" s="36" t="s">
        <v>250</v>
      </c>
      <c r="M538" s="15">
        <v>4.5666666666666673</v>
      </c>
    </row>
    <row r="539" spans="1:13" x14ac:dyDescent="0.3">
      <c r="A539" s="38" t="s">
        <v>249</v>
      </c>
      <c r="B539" s="15"/>
      <c r="C539" s="15"/>
      <c r="E539" s="37" t="s">
        <v>255</v>
      </c>
      <c r="F539" s="15">
        <v>440900</v>
      </c>
      <c r="G539" s="15">
        <v>4814400</v>
      </c>
      <c r="I539" s="38" t="s">
        <v>251</v>
      </c>
      <c r="J539" s="15"/>
      <c r="L539" s="36" t="s">
        <v>253</v>
      </c>
      <c r="M539" s="15">
        <v>5.333333333333333</v>
      </c>
    </row>
    <row r="540" spans="1:13" x14ac:dyDescent="0.3">
      <c r="A540" s="38" t="s">
        <v>251</v>
      </c>
      <c r="B540" s="15"/>
      <c r="C540" s="15"/>
      <c r="E540" s="37" t="s">
        <v>258</v>
      </c>
      <c r="F540" s="15">
        <v>417500</v>
      </c>
      <c r="G540" s="15">
        <v>2109000</v>
      </c>
      <c r="I540" s="38" t="s">
        <v>254</v>
      </c>
      <c r="J540" s="15">
        <v>0.8</v>
      </c>
      <c r="L540" s="35" t="s">
        <v>270</v>
      </c>
      <c r="M540" s="15">
        <v>4.041666666666667</v>
      </c>
    </row>
    <row r="541" spans="1:13" x14ac:dyDescent="0.3">
      <c r="A541" s="38" t="s">
        <v>254</v>
      </c>
      <c r="B541" s="15"/>
      <c r="C541" s="15"/>
      <c r="E541" s="36" t="s">
        <v>253</v>
      </c>
      <c r="F541" s="15">
        <v>1320000</v>
      </c>
      <c r="G541" s="15">
        <v>5885750</v>
      </c>
      <c r="I541" s="38" t="s">
        <v>257</v>
      </c>
      <c r="J541" s="15">
        <v>0.8</v>
      </c>
      <c r="L541" s="36" t="s">
        <v>246</v>
      </c>
      <c r="M541" s="15">
        <v>2.7333333333333329</v>
      </c>
    </row>
    <row r="542" spans="1:13" x14ac:dyDescent="0.3">
      <c r="A542" s="38" t="s">
        <v>257</v>
      </c>
      <c r="B542" s="15"/>
      <c r="C542" s="15"/>
      <c r="E542" s="35" t="s">
        <v>275</v>
      </c>
      <c r="F542" s="15">
        <v>4367350</v>
      </c>
      <c r="G542" s="15">
        <v>44740899</v>
      </c>
      <c r="I542" s="38" t="s">
        <v>252</v>
      </c>
      <c r="J542" s="15">
        <v>0.9</v>
      </c>
      <c r="L542" s="36" t="s">
        <v>248</v>
      </c>
      <c r="M542" s="15">
        <v>4.5666666666666664</v>
      </c>
    </row>
    <row r="543" spans="1:13" x14ac:dyDescent="0.3">
      <c r="A543" s="38" t="s">
        <v>252</v>
      </c>
      <c r="B543" s="15"/>
      <c r="C543" s="15"/>
      <c r="E543" s="36" t="s">
        <v>246</v>
      </c>
      <c r="F543" s="15">
        <v>1452450</v>
      </c>
      <c r="G543" s="15">
        <v>9674300</v>
      </c>
      <c r="I543" s="38" t="s">
        <v>255</v>
      </c>
      <c r="J543" s="15">
        <v>0.9</v>
      </c>
      <c r="L543" s="36" t="s">
        <v>250</v>
      </c>
      <c r="M543" s="15">
        <v>4.833333333333333</v>
      </c>
    </row>
    <row r="544" spans="1:13" x14ac:dyDescent="0.3">
      <c r="A544" s="38" t="s">
        <v>255</v>
      </c>
      <c r="B544" s="15"/>
      <c r="C544" s="15"/>
      <c r="E544" s="36" t="s">
        <v>248</v>
      </c>
      <c r="F544" s="15">
        <v>988400</v>
      </c>
      <c r="G544" s="15">
        <v>20305099</v>
      </c>
      <c r="I544" s="38" t="s">
        <v>258</v>
      </c>
      <c r="J544" s="15">
        <v>2.1</v>
      </c>
      <c r="L544" s="36" t="s">
        <v>253</v>
      </c>
      <c r="M544" s="15">
        <v>4.0333333333333332</v>
      </c>
    </row>
    <row r="545" spans="1:13" x14ac:dyDescent="0.3">
      <c r="A545" s="38" t="s">
        <v>258</v>
      </c>
      <c r="B545" s="15"/>
      <c r="C545" s="15"/>
      <c r="E545" s="36" t="s">
        <v>250</v>
      </c>
      <c r="F545" s="15">
        <v>1376500</v>
      </c>
      <c r="G545" s="15">
        <v>12021000</v>
      </c>
      <c r="I545" s="38" t="s">
        <v>260</v>
      </c>
      <c r="J545" s="15">
        <v>0.8</v>
      </c>
      <c r="L545" s="35" t="s">
        <v>271</v>
      </c>
      <c r="M545" s="15">
        <v>4.1499999999999995</v>
      </c>
    </row>
    <row r="546" spans="1:13" x14ac:dyDescent="0.3">
      <c r="A546" s="38" t="s">
        <v>260</v>
      </c>
      <c r="B546" s="15"/>
      <c r="C546" s="15"/>
      <c r="E546" s="37" t="s">
        <v>252</v>
      </c>
      <c r="F546" s="15">
        <v>450000</v>
      </c>
      <c r="G546" s="15">
        <v>4152000</v>
      </c>
      <c r="I546" s="38" t="s">
        <v>262</v>
      </c>
      <c r="J546" s="15"/>
      <c r="L546" s="36" t="s">
        <v>246</v>
      </c>
      <c r="M546" s="15">
        <v>4.1000000000000005</v>
      </c>
    </row>
    <row r="547" spans="1:13" x14ac:dyDescent="0.3">
      <c r="A547" s="38" t="s">
        <v>262</v>
      </c>
      <c r="B547" s="15"/>
      <c r="C547" s="15"/>
      <c r="E547" s="37" t="s">
        <v>255</v>
      </c>
      <c r="F547" s="15">
        <v>351500</v>
      </c>
      <c r="G547" s="15">
        <v>3127000</v>
      </c>
      <c r="I547" s="14">
        <v>16</v>
      </c>
      <c r="J547" s="15">
        <v>948.09999999999945</v>
      </c>
      <c r="L547" s="36" t="s">
        <v>248</v>
      </c>
      <c r="M547" s="15">
        <v>4.166666666666667</v>
      </c>
    </row>
    <row r="548" spans="1:13" x14ac:dyDescent="0.3">
      <c r="A548" s="38" t="s">
        <v>263</v>
      </c>
      <c r="B548" s="15">
        <v>233000</v>
      </c>
      <c r="C548" s="15">
        <v>233000</v>
      </c>
      <c r="E548" s="37" t="s">
        <v>258</v>
      </c>
      <c r="F548" s="15">
        <v>575000</v>
      </c>
      <c r="G548" s="15">
        <v>4742000</v>
      </c>
      <c r="I548" s="35" t="s">
        <v>244</v>
      </c>
      <c r="J548" s="15"/>
      <c r="L548" s="36" t="s">
        <v>250</v>
      </c>
      <c r="M548" s="15">
        <v>5.2333333333333334</v>
      </c>
    </row>
    <row r="549" spans="1:13" x14ac:dyDescent="0.3">
      <c r="A549" s="35" t="s">
        <v>267</v>
      </c>
      <c r="B549" s="15"/>
      <c r="C549" s="15"/>
      <c r="E549" s="36" t="s">
        <v>253</v>
      </c>
      <c r="F549" s="15">
        <v>550000</v>
      </c>
      <c r="G549" s="15">
        <v>2740500</v>
      </c>
      <c r="I549" s="38" t="s">
        <v>245</v>
      </c>
      <c r="J549" s="15">
        <v>2.7</v>
      </c>
      <c r="L549" s="36" t="s">
        <v>253</v>
      </c>
      <c r="M549" s="15">
        <v>3.0999999999999996</v>
      </c>
    </row>
    <row r="550" spans="1:13" x14ac:dyDescent="0.3">
      <c r="A550" s="38" t="s">
        <v>245</v>
      </c>
      <c r="B550" s="15"/>
      <c r="C550" s="15"/>
      <c r="E550" s="14">
        <v>17</v>
      </c>
      <c r="F550" s="15">
        <v>5172129</v>
      </c>
      <c r="G550" s="15">
        <v>5706629</v>
      </c>
      <c r="I550" s="38" t="s">
        <v>247</v>
      </c>
      <c r="J550" s="15">
        <v>3.2</v>
      </c>
      <c r="L550" s="35" t="s">
        <v>272</v>
      </c>
      <c r="M550" s="15">
        <v>2.4250000000000003</v>
      </c>
    </row>
    <row r="551" spans="1:13" x14ac:dyDescent="0.3">
      <c r="A551" s="38" t="s">
        <v>247</v>
      </c>
      <c r="B551" s="15">
        <v>110750</v>
      </c>
      <c r="C551" s="15">
        <v>221500</v>
      </c>
      <c r="E551" s="35" t="s">
        <v>259</v>
      </c>
      <c r="F551" s="15"/>
      <c r="G551" s="15">
        <v>0</v>
      </c>
      <c r="I551" s="38" t="s">
        <v>249</v>
      </c>
      <c r="J551" s="15">
        <v>4.3</v>
      </c>
      <c r="L551" s="36" t="s">
        <v>246</v>
      </c>
      <c r="M551" s="15">
        <v>2.0333333333333332</v>
      </c>
    </row>
    <row r="552" spans="1:13" x14ac:dyDescent="0.3">
      <c r="A552" s="38" t="s">
        <v>249</v>
      </c>
      <c r="B552" s="15">
        <v>224000</v>
      </c>
      <c r="C552" s="15">
        <v>224000</v>
      </c>
      <c r="E552" s="36" t="s">
        <v>246</v>
      </c>
      <c r="F552" s="15"/>
      <c r="G552" s="15">
        <v>0</v>
      </c>
      <c r="I552" s="38" t="s">
        <v>251</v>
      </c>
      <c r="J552" s="15">
        <v>4.0999999999999996</v>
      </c>
      <c r="L552" s="36" t="s">
        <v>248</v>
      </c>
      <c r="M552" s="15">
        <v>3.3666666666666667</v>
      </c>
    </row>
    <row r="553" spans="1:13" x14ac:dyDescent="0.3">
      <c r="A553" s="38" t="s">
        <v>251</v>
      </c>
      <c r="B553" s="15">
        <v>265000</v>
      </c>
      <c r="C553" s="15">
        <v>265000</v>
      </c>
      <c r="E553" s="36" t="s">
        <v>248</v>
      </c>
      <c r="F553" s="15"/>
      <c r="G553" s="15">
        <v>0</v>
      </c>
      <c r="I553" s="38" t="s">
        <v>254</v>
      </c>
      <c r="J553" s="15">
        <v>4.0999999999999996</v>
      </c>
      <c r="L553" s="36" t="s">
        <v>250</v>
      </c>
      <c r="M553" s="15">
        <v>2.6999999999999997</v>
      </c>
    </row>
    <row r="554" spans="1:13" x14ac:dyDescent="0.3">
      <c r="A554" s="38" t="s">
        <v>254</v>
      </c>
      <c r="B554" s="15"/>
      <c r="C554" s="15"/>
      <c r="E554" s="36" t="s">
        <v>250</v>
      </c>
      <c r="F554" s="15"/>
      <c r="G554" s="15">
        <v>0</v>
      </c>
      <c r="I554" s="38" t="s">
        <v>257</v>
      </c>
      <c r="J554" s="15">
        <v>4.3</v>
      </c>
      <c r="L554" s="36" t="s">
        <v>253</v>
      </c>
      <c r="M554" s="15">
        <v>1.5999999999999999</v>
      </c>
    </row>
    <row r="555" spans="1:13" x14ac:dyDescent="0.3">
      <c r="A555" s="38" t="s">
        <v>257</v>
      </c>
      <c r="B555" s="15"/>
      <c r="C555" s="15"/>
      <c r="E555" s="37" t="s">
        <v>252</v>
      </c>
      <c r="F555" s="15"/>
      <c r="G555" s="15">
        <v>0</v>
      </c>
      <c r="I555" s="38" t="s">
        <v>252</v>
      </c>
      <c r="J555" s="15">
        <v>4</v>
      </c>
      <c r="L555" s="35" t="s">
        <v>273</v>
      </c>
      <c r="M555" s="15">
        <v>1.5833333333333333</v>
      </c>
    </row>
    <row r="556" spans="1:13" x14ac:dyDescent="0.3">
      <c r="A556" s="38" t="s">
        <v>252</v>
      </c>
      <c r="B556" s="15">
        <v>384500</v>
      </c>
      <c r="C556" s="15">
        <v>769000</v>
      </c>
      <c r="E556" s="37" t="s">
        <v>255</v>
      </c>
      <c r="F556" s="15"/>
      <c r="G556" s="15">
        <v>0</v>
      </c>
      <c r="I556" s="38" t="s">
        <v>255</v>
      </c>
      <c r="J556" s="15">
        <v>3.5</v>
      </c>
      <c r="L556" s="36" t="s">
        <v>246</v>
      </c>
      <c r="M556" s="15">
        <v>1.2666666666666666</v>
      </c>
    </row>
    <row r="557" spans="1:13" x14ac:dyDescent="0.3">
      <c r="A557" s="38" t="s">
        <v>255</v>
      </c>
      <c r="B557" s="15">
        <v>350000</v>
      </c>
      <c r="C557" s="15">
        <v>700000</v>
      </c>
      <c r="E557" s="37" t="s">
        <v>258</v>
      </c>
      <c r="F557" s="15"/>
      <c r="G557" s="15">
        <v>0</v>
      </c>
      <c r="I557" s="38" t="s">
        <v>258</v>
      </c>
      <c r="J557" s="15">
        <v>3.6</v>
      </c>
      <c r="L557" s="36" t="s">
        <v>248</v>
      </c>
      <c r="M557" s="15">
        <v>1.3666666666666665</v>
      </c>
    </row>
    <row r="558" spans="1:13" x14ac:dyDescent="0.3">
      <c r="A558" s="38" t="s">
        <v>258</v>
      </c>
      <c r="B558" s="15">
        <v>200000</v>
      </c>
      <c r="C558" s="15">
        <v>200000</v>
      </c>
      <c r="E558" s="36" t="s">
        <v>253</v>
      </c>
      <c r="F558" s="15"/>
      <c r="G558" s="15">
        <v>0</v>
      </c>
      <c r="I558" s="38" t="s">
        <v>260</v>
      </c>
      <c r="J558" s="15">
        <v>4.3</v>
      </c>
      <c r="L558" s="36" t="s">
        <v>250</v>
      </c>
      <c r="M558" s="15">
        <v>1.8666666666666665</v>
      </c>
    </row>
    <row r="559" spans="1:13" x14ac:dyDescent="0.3">
      <c r="A559" s="38" t="s">
        <v>260</v>
      </c>
      <c r="B559" s="15">
        <v>222500</v>
      </c>
      <c r="C559" s="15">
        <v>222500</v>
      </c>
      <c r="E559" s="35" t="s">
        <v>265</v>
      </c>
      <c r="F559" s="15"/>
      <c r="G559" s="15">
        <v>0</v>
      </c>
      <c r="I559" s="38" t="s">
        <v>262</v>
      </c>
      <c r="J559" s="15">
        <v>3.6</v>
      </c>
      <c r="L559" s="36" t="s">
        <v>253</v>
      </c>
      <c r="M559" s="15">
        <v>1.8333333333333333</v>
      </c>
    </row>
    <row r="560" spans="1:13" x14ac:dyDescent="0.3">
      <c r="A560" s="38" t="s">
        <v>262</v>
      </c>
      <c r="B560" s="15"/>
      <c r="C560" s="15"/>
      <c r="E560" s="36" t="s">
        <v>246</v>
      </c>
      <c r="F560" s="15"/>
      <c r="G560" s="15">
        <v>0</v>
      </c>
      <c r="I560" s="38" t="s">
        <v>263</v>
      </c>
      <c r="J560" s="15">
        <v>2.7</v>
      </c>
      <c r="L560" s="35" t="s">
        <v>274</v>
      </c>
      <c r="M560" s="15">
        <v>2.2083333333333335</v>
      </c>
    </row>
    <row r="561" spans="1:13" x14ac:dyDescent="0.3">
      <c r="A561" s="38" t="s">
        <v>263</v>
      </c>
      <c r="B561" s="15"/>
      <c r="C561" s="15"/>
      <c r="E561" s="36" t="s">
        <v>248</v>
      </c>
      <c r="F561" s="15"/>
      <c r="G561" s="15">
        <v>0</v>
      </c>
      <c r="I561" s="35" t="s">
        <v>256</v>
      </c>
      <c r="J561" s="15"/>
      <c r="L561" s="36" t="s">
        <v>246</v>
      </c>
      <c r="M561" s="15">
        <v>1.5333333333333332</v>
      </c>
    </row>
    <row r="562" spans="1:13" x14ac:dyDescent="0.3">
      <c r="A562" s="35" t="s">
        <v>268</v>
      </c>
      <c r="B562" s="15"/>
      <c r="C562" s="15"/>
      <c r="E562" s="36" t="s">
        <v>250</v>
      </c>
      <c r="F562" s="15"/>
      <c r="G562" s="15">
        <v>0</v>
      </c>
      <c r="I562" s="38" t="s">
        <v>245</v>
      </c>
      <c r="J562" s="15">
        <v>2.9</v>
      </c>
      <c r="L562" s="36" t="s">
        <v>248</v>
      </c>
      <c r="M562" s="15">
        <v>2.3666666666666667</v>
      </c>
    </row>
    <row r="563" spans="1:13" x14ac:dyDescent="0.3">
      <c r="A563" s="38" t="s">
        <v>245</v>
      </c>
      <c r="B563" s="15"/>
      <c r="C563" s="15"/>
      <c r="E563" s="37" t="s">
        <v>252</v>
      </c>
      <c r="F563" s="15"/>
      <c r="G563" s="15">
        <v>0</v>
      </c>
      <c r="I563" s="38" t="s">
        <v>247</v>
      </c>
      <c r="J563" s="15">
        <v>2.9</v>
      </c>
      <c r="L563" s="36" t="s">
        <v>250</v>
      </c>
      <c r="M563" s="15">
        <v>2.9</v>
      </c>
    </row>
    <row r="564" spans="1:13" x14ac:dyDescent="0.3">
      <c r="A564" s="38" t="s">
        <v>247</v>
      </c>
      <c r="B564" s="15">
        <v>237500</v>
      </c>
      <c r="C564" s="15">
        <v>237500</v>
      </c>
      <c r="E564" s="37" t="s">
        <v>255</v>
      </c>
      <c r="F564" s="15"/>
      <c r="G564" s="15">
        <v>0</v>
      </c>
      <c r="I564" s="38" t="s">
        <v>249</v>
      </c>
      <c r="J564" s="15">
        <v>3.5</v>
      </c>
      <c r="L564" s="36" t="s">
        <v>253</v>
      </c>
      <c r="M564" s="15">
        <v>2.0333333333333337</v>
      </c>
    </row>
    <row r="565" spans="1:13" x14ac:dyDescent="0.3">
      <c r="A565" s="38" t="s">
        <v>249</v>
      </c>
      <c r="B565" s="15"/>
      <c r="C565" s="15"/>
      <c r="E565" s="37" t="s">
        <v>258</v>
      </c>
      <c r="F565" s="15"/>
      <c r="G565" s="15">
        <v>0</v>
      </c>
      <c r="I565" s="38" t="s">
        <v>251</v>
      </c>
      <c r="J565" s="15">
        <v>4.4000000000000004</v>
      </c>
      <c r="L565" s="35" t="s">
        <v>275</v>
      </c>
      <c r="M565" s="15">
        <v>1.3888888888888888</v>
      </c>
    </row>
    <row r="566" spans="1:13" x14ac:dyDescent="0.3">
      <c r="A566" s="38" t="s">
        <v>251</v>
      </c>
      <c r="B566" s="15"/>
      <c r="C566" s="15"/>
      <c r="E566" s="36" t="s">
        <v>253</v>
      </c>
      <c r="F566" s="15"/>
      <c r="G566" s="15">
        <v>0</v>
      </c>
      <c r="I566" s="38" t="s">
        <v>254</v>
      </c>
      <c r="J566" s="15">
        <v>5.0999999999999996</v>
      </c>
      <c r="L566" s="36" t="s">
        <v>246</v>
      </c>
      <c r="M566" s="15">
        <v>1.3666666666666669</v>
      </c>
    </row>
    <row r="567" spans="1:13" x14ac:dyDescent="0.3">
      <c r="A567" s="38" t="s">
        <v>254</v>
      </c>
      <c r="B567" s="15">
        <v>137750</v>
      </c>
      <c r="C567" s="15">
        <v>275500</v>
      </c>
      <c r="E567" s="35" t="s">
        <v>244</v>
      </c>
      <c r="F567" s="15"/>
      <c r="G567" s="15">
        <v>0</v>
      </c>
      <c r="I567" s="38" t="s">
        <v>257</v>
      </c>
      <c r="J567" s="15">
        <v>5.5</v>
      </c>
      <c r="L567" s="36" t="s">
        <v>248</v>
      </c>
      <c r="M567" s="15">
        <v>1.8</v>
      </c>
    </row>
    <row r="568" spans="1:13" x14ac:dyDescent="0.3">
      <c r="A568" s="38" t="s">
        <v>257</v>
      </c>
      <c r="B568" s="15">
        <v>130000</v>
      </c>
      <c r="C568" s="15">
        <v>130000</v>
      </c>
      <c r="E568" s="36" t="s">
        <v>246</v>
      </c>
      <c r="F568" s="15"/>
      <c r="G568" s="15">
        <v>0</v>
      </c>
      <c r="I568" s="38" t="s">
        <v>252</v>
      </c>
      <c r="J568" s="15">
        <v>6.6</v>
      </c>
      <c r="L568" s="36" t="s">
        <v>250</v>
      </c>
      <c r="M568" s="15">
        <v>1.5</v>
      </c>
    </row>
    <row r="569" spans="1:13" x14ac:dyDescent="0.3">
      <c r="A569" s="38" t="s">
        <v>252</v>
      </c>
      <c r="B569" s="15">
        <v>247000</v>
      </c>
      <c r="C569" s="15">
        <v>494000</v>
      </c>
      <c r="E569" s="36" t="s">
        <v>248</v>
      </c>
      <c r="F569" s="15"/>
      <c r="G569" s="15">
        <v>0</v>
      </c>
      <c r="I569" s="38" t="s">
        <v>255</v>
      </c>
      <c r="J569" s="15">
        <v>8.1</v>
      </c>
      <c r="L569" s="36" t="s">
        <v>253</v>
      </c>
      <c r="M569" s="15">
        <v>0</v>
      </c>
    </row>
    <row r="570" spans="1:13" x14ac:dyDescent="0.3">
      <c r="A570" s="38" t="s">
        <v>255</v>
      </c>
      <c r="B570" s="15"/>
      <c r="C570" s="15"/>
      <c r="E570" s="36" t="s">
        <v>250</v>
      </c>
      <c r="F570" s="15"/>
      <c r="G570" s="15">
        <v>0</v>
      </c>
      <c r="I570" s="38" t="s">
        <v>258</v>
      </c>
      <c r="J570" s="15">
        <v>8.1999999999999993</v>
      </c>
      <c r="L570" s="14">
        <v>21</v>
      </c>
      <c r="M570" s="15">
        <v>6.6518072289156658</v>
      </c>
    </row>
    <row r="571" spans="1:13" x14ac:dyDescent="0.3">
      <c r="A571" s="38" t="s">
        <v>258</v>
      </c>
      <c r="B571" s="15">
        <v>210000</v>
      </c>
      <c r="C571" s="15">
        <v>210000</v>
      </c>
      <c r="E571" s="37" t="s">
        <v>252</v>
      </c>
      <c r="F571" s="15"/>
      <c r="G571" s="15">
        <v>0</v>
      </c>
      <c r="I571" s="38" t="s">
        <v>260</v>
      </c>
      <c r="J571" s="15">
        <v>8.1</v>
      </c>
      <c r="L571" s="35" t="s">
        <v>244</v>
      </c>
      <c r="M571" s="15">
        <v>4.5749999999999993</v>
      </c>
    </row>
    <row r="572" spans="1:13" x14ac:dyDescent="0.3">
      <c r="A572" s="38" t="s">
        <v>260</v>
      </c>
      <c r="B572" s="15"/>
      <c r="C572" s="15"/>
      <c r="E572" s="37" t="s">
        <v>255</v>
      </c>
      <c r="F572" s="15"/>
      <c r="G572" s="15">
        <v>0</v>
      </c>
      <c r="I572" s="38" t="s">
        <v>262</v>
      </c>
      <c r="J572" s="15">
        <v>7.6</v>
      </c>
      <c r="L572" s="36" t="s">
        <v>246</v>
      </c>
      <c r="M572" s="15">
        <v>2.8333333333333335</v>
      </c>
    </row>
    <row r="573" spans="1:13" x14ac:dyDescent="0.3">
      <c r="A573" s="38" t="s">
        <v>262</v>
      </c>
      <c r="B573" s="15">
        <v>460000</v>
      </c>
      <c r="C573" s="15">
        <v>460000</v>
      </c>
      <c r="E573" s="37" t="s">
        <v>258</v>
      </c>
      <c r="F573" s="15"/>
      <c r="G573" s="15">
        <v>0</v>
      </c>
      <c r="I573" s="38" t="s">
        <v>263</v>
      </c>
      <c r="J573" s="15">
        <v>7.1</v>
      </c>
      <c r="L573" s="36" t="s">
        <v>248</v>
      </c>
      <c r="M573" s="15">
        <v>3.8000000000000003</v>
      </c>
    </row>
    <row r="574" spans="1:13" x14ac:dyDescent="0.3">
      <c r="A574" s="38" t="s">
        <v>263</v>
      </c>
      <c r="B574" s="15">
        <v>300000</v>
      </c>
      <c r="C574" s="15">
        <v>300000</v>
      </c>
      <c r="E574" s="36" t="s">
        <v>253</v>
      </c>
      <c r="F574" s="15"/>
      <c r="G574" s="15">
        <v>0</v>
      </c>
      <c r="I574" s="35" t="s">
        <v>261</v>
      </c>
      <c r="J574" s="15"/>
      <c r="L574" s="36" t="s">
        <v>250</v>
      </c>
      <c r="M574" s="15">
        <v>5.7</v>
      </c>
    </row>
    <row r="575" spans="1:13" x14ac:dyDescent="0.3">
      <c r="A575" s="35" t="s">
        <v>269</v>
      </c>
      <c r="B575" s="15"/>
      <c r="C575" s="15"/>
      <c r="E575" s="35" t="s">
        <v>256</v>
      </c>
      <c r="F575" s="15">
        <v>555929</v>
      </c>
      <c r="G575" s="15">
        <v>555929</v>
      </c>
      <c r="I575" s="38" t="s">
        <v>245</v>
      </c>
      <c r="J575" s="15">
        <v>8.4</v>
      </c>
      <c r="L575" s="36" t="s">
        <v>253</v>
      </c>
      <c r="M575" s="15">
        <v>5.9666666666666659</v>
      </c>
    </row>
    <row r="576" spans="1:13" x14ac:dyDescent="0.3">
      <c r="A576" s="38" t="s">
        <v>245</v>
      </c>
      <c r="B576" s="15"/>
      <c r="C576" s="15"/>
      <c r="E576" s="36" t="s">
        <v>246</v>
      </c>
      <c r="F576" s="15"/>
      <c r="G576" s="15">
        <v>0</v>
      </c>
      <c r="I576" s="38" t="s">
        <v>247</v>
      </c>
      <c r="J576" s="15">
        <v>9.1999999999999993</v>
      </c>
      <c r="L576" s="35" t="s">
        <v>256</v>
      </c>
      <c r="M576" s="15">
        <v>9.375</v>
      </c>
    </row>
    <row r="577" spans="1:13" x14ac:dyDescent="0.3">
      <c r="A577" s="38" t="s">
        <v>247</v>
      </c>
      <c r="B577" s="15">
        <v>163500</v>
      </c>
      <c r="C577" s="15">
        <v>163500</v>
      </c>
      <c r="E577" s="36" t="s">
        <v>248</v>
      </c>
      <c r="F577" s="15">
        <v>274950</v>
      </c>
      <c r="G577" s="15">
        <v>274950</v>
      </c>
      <c r="I577" s="38" t="s">
        <v>249</v>
      </c>
      <c r="J577" s="15">
        <v>10.8</v>
      </c>
      <c r="L577" s="36" t="s">
        <v>246</v>
      </c>
      <c r="M577" s="15">
        <v>5.8999999999999995</v>
      </c>
    </row>
    <row r="578" spans="1:13" x14ac:dyDescent="0.3">
      <c r="A578" s="38" t="s">
        <v>249</v>
      </c>
      <c r="B578" s="15">
        <v>277500</v>
      </c>
      <c r="C578" s="15">
        <v>555000</v>
      </c>
      <c r="E578" s="36" t="s">
        <v>250</v>
      </c>
      <c r="F578" s="15">
        <v>280979</v>
      </c>
      <c r="G578" s="15">
        <v>280979</v>
      </c>
      <c r="I578" s="38" t="s">
        <v>251</v>
      </c>
      <c r="J578" s="15">
        <v>13.8</v>
      </c>
      <c r="L578" s="36" t="s">
        <v>248</v>
      </c>
      <c r="M578" s="15">
        <v>7.5666666666666673</v>
      </c>
    </row>
    <row r="579" spans="1:13" x14ac:dyDescent="0.3">
      <c r="A579" s="38" t="s">
        <v>251</v>
      </c>
      <c r="B579" s="15">
        <v>263500</v>
      </c>
      <c r="C579" s="15">
        <v>527000</v>
      </c>
      <c r="E579" s="37" t="s">
        <v>252</v>
      </c>
      <c r="F579" s="15"/>
      <c r="G579" s="15">
        <v>0</v>
      </c>
      <c r="I579" s="38" t="s">
        <v>254</v>
      </c>
      <c r="J579" s="15">
        <v>13.8</v>
      </c>
      <c r="L579" s="36" t="s">
        <v>250</v>
      </c>
      <c r="M579" s="15">
        <v>9.6333333333333329</v>
      </c>
    </row>
    <row r="580" spans="1:13" x14ac:dyDescent="0.3">
      <c r="A580" s="38" t="s">
        <v>254</v>
      </c>
      <c r="B580" s="15">
        <v>238500</v>
      </c>
      <c r="C580" s="15">
        <v>477000</v>
      </c>
      <c r="E580" s="37" t="s">
        <v>255</v>
      </c>
      <c r="F580" s="15">
        <v>280979</v>
      </c>
      <c r="G580" s="15">
        <v>280979</v>
      </c>
      <c r="I580" s="38" t="s">
        <v>257</v>
      </c>
      <c r="J580" s="15">
        <v>13.8</v>
      </c>
      <c r="L580" s="36" t="s">
        <v>253</v>
      </c>
      <c r="M580" s="15">
        <v>14.4</v>
      </c>
    </row>
    <row r="581" spans="1:13" x14ac:dyDescent="0.3">
      <c r="A581" s="38" t="s">
        <v>257</v>
      </c>
      <c r="B581" s="15"/>
      <c r="C581" s="15"/>
      <c r="E581" s="37" t="s">
        <v>258</v>
      </c>
      <c r="F581" s="15"/>
      <c r="G581" s="15">
        <v>0</v>
      </c>
      <c r="I581" s="38" t="s">
        <v>252</v>
      </c>
      <c r="J581" s="15">
        <v>14.6</v>
      </c>
      <c r="L581" s="35" t="s">
        <v>261</v>
      </c>
      <c r="M581" s="15">
        <v>14.283333333333333</v>
      </c>
    </row>
    <row r="582" spans="1:13" x14ac:dyDescent="0.3">
      <c r="A582" s="38" t="s">
        <v>252</v>
      </c>
      <c r="B582" s="15">
        <v>185420</v>
      </c>
      <c r="C582" s="15">
        <v>777920</v>
      </c>
      <c r="E582" s="36" t="s">
        <v>253</v>
      </c>
      <c r="F582" s="15"/>
      <c r="G582" s="15">
        <v>0</v>
      </c>
      <c r="I582" s="38" t="s">
        <v>255</v>
      </c>
      <c r="J582" s="15">
        <v>12.9</v>
      </c>
      <c r="L582" s="36" t="s">
        <v>246</v>
      </c>
      <c r="M582" s="15">
        <v>14.233333333333334</v>
      </c>
    </row>
    <row r="583" spans="1:13" x14ac:dyDescent="0.3">
      <c r="A583" s="38" t="s">
        <v>255</v>
      </c>
      <c r="B583" s="15">
        <v>258125</v>
      </c>
      <c r="C583" s="15">
        <v>516250</v>
      </c>
      <c r="E583" s="35" t="s">
        <v>261</v>
      </c>
      <c r="F583" s="15"/>
      <c r="G583" s="15">
        <v>0</v>
      </c>
      <c r="I583" s="38" t="s">
        <v>258</v>
      </c>
      <c r="J583" s="15">
        <v>13.9</v>
      </c>
      <c r="L583" s="36" t="s">
        <v>248</v>
      </c>
      <c r="M583" s="15">
        <v>15.266666666666666</v>
      </c>
    </row>
    <row r="584" spans="1:13" x14ac:dyDescent="0.3">
      <c r="A584" s="38" t="s">
        <v>258</v>
      </c>
      <c r="B584" s="15"/>
      <c r="C584" s="15"/>
      <c r="E584" s="36" t="s">
        <v>246</v>
      </c>
      <c r="F584" s="15"/>
      <c r="G584" s="15">
        <v>0</v>
      </c>
      <c r="I584" s="38" t="s">
        <v>260</v>
      </c>
      <c r="J584" s="15">
        <v>14</v>
      </c>
      <c r="L584" s="36" t="s">
        <v>250</v>
      </c>
      <c r="M584" s="15">
        <v>16.933333333333334</v>
      </c>
    </row>
    <row r="585" spans="1:13" x14ac:dyDescent="0.3">
      <c r="A585" s="38" t="s">
        <v>260</v>
      </c>
      <c r="B585" s="15"/>
      <c r="C585" s="15"/>
      <c r="E585" s="36" t="s">
        <v>248</v>
      </c>
      <c r="F585" s="15"/>
      <c r="G585" s="15">
        <v>0</v>
      </c>
      <c r="I585" s="38" t="s">
        <v>262</v>
      </c>
      <c r="J585" s="15">
        <v>13.1</v>
      </c>
      <c r="L585" s="36" t="s">
        <v>253</v>
      </c>
      <c r="M585" s="15">
        <v>10.700000000000001</v>
      </c>
    </row>
    <row r="586" spans="1:13" x14ac:dyDescent="0.3">
      <c r="A586" s="38" t="s">
        <v>262</v>
      </c>
      <c r="B586" s="15"/>
      <c r="C586" s="15"/>
      <c r="E586" s="36" t="s">
        <v>250</v>
      </c>
      <c r="F586" s="15"/>
      <c r="G586" s="15">
        <v>0</v>
      </c>
      <c r="I586" s="38" t="s">
        <v>263</v>
      </c>
      <c r="J586" s="15">
        <v>10.4</v>
      </c>
      <c r="L586" s="35" t="s">
        <v>264</v>
      </c>
      <c r="M586" s="15">
        <v>12.308333333333332</v>
      </c>
    </row>
    <row r="587" spans="1:13" x14ac:dyDescent="0.3">
      <c r="A587" s="38" t="s">
        <v>263</v>
      </c>
      <c r="B587" s="15">
        <v>367500</v>
      </c>
      <c r="C587" s="15">
        <v>735000</v>
      </c>
      <c r="E587" s="37" t="s">
        <v>252</v>
      </c>
      <c r="F587" s="15"/>
      <c r="G587" s="15">
        <v>0</v>
      </c>
      <c r="I587" s="35" t="s">
        <v>264</v>
      </c>
      <c r="J587" s="15"/>
      <c r="L587" s="36" t="s">
        <v>246</v>
      </c>
      <c r="M587" s="15">
        <v>9.7999999999999989</v>
      </c>
    </row>
    <row r="588" spans="1:13" x14ac:dyDescent="0.3">
      <c r="A588" s="35" t="s">
        <v>270</v>
      </c>
      <c r="B588" s="15"/>
      <c r="C588" s="15"/>
      <c r="E588" s="37" t="s">
        <v>255</v>
      </c>
      <c r="F588" s="15"/>
      <c r="G588" s="15">
        <v>0</v>
      </c>
      <c r="I588" s="38" t="s">
        <v>245</v>
      </c>
      <c r="J588" s="15">
        <v>10.9</v>
      </c>
      <c r="L588" s="36" t="s">
        <v>248</v>
      </c>
      <c r="M588" s="15">
        <v>11.766666666666666</v>
      </c>
    </row>
    <row r="589" spans="1:13" x14ac:dyDescent="0.3">
      <c r="A589" s="38" t="s">
        <v>245</v>
      </c>
      <c r="B589" s="15"/>
      <c r="C589" s="15"/>
      <c r="E589" s="37" t="s">
        <v>258</v>
      </c>
      <c r="F589" s="15"/>
      <c r="G589" s="15">
        <v>0</v>
      </c>
      <c r="I589" s="38" t="s">
        <v>247</v>
      </c>
      <c r="J589" s="15">
        <v>11.8</v>
      </c>
      <c r="L589" s="36" t="s">
        <v>250</v>
      </c>
      <c r="M589" s="15">
        <v>14.533333333333333</v>
      </c>
    </row>
    <row r="590" spans="1:13" x14ac:dyDescent="0.3">
      <c r="A590" s="38" t="s">
        <v>247</v>
      </c>
      <c r="B590" s="15"/>
      <c r="C590" s="15"/>
      <c r="E590" s="36" t="s">
        <v>253</v>
      </c>
      <c r="F590" s="15"/>
      <c r="G590" s="15">
        <v>0</v>
      </c>
      <c r="I590" s="38" t="s">
        <v>249</v>
      </c>
      <c r="J590" s="15">
        <v>11.3</v>
      </c>
      <c r="L590" s="36" t="s">
        <v>253</v>
      </c>
      <c r="M590" s="15">
        <v>13.133333333333333</v>
      </c>
    </row>
    <row r="591" spans="1:13" x14ac:dyDescent="0.3">
      <c r="A591" s="38" t="s">
        <v>249</v>
      </c>
      <c r="B591" s="15"/>
      <c r="C591" s="15"/>
      <c r="E591" s="35" t="s">
        <v>264</v>
      </c>
      <c r="F591" s="15">
        <v>217000</v>
      </c>
      <c r="G591" s="15">
        <v>217000</v>
      </c>
      <c r="I591" s="38" t="s">
        <v>251</v>
      </c>
      <c r="J591" s="15">
        <v>10.9</v>
      </c>
      <c r="L591" s="35" t="s">
        <v>266</v>
      </c>
      <c r="M591" s="15">
        <v>11.058333333333332</v>
      </c>
    </row>
    <row r="592" spans="1:13" x14ac:dyDescent="0.3">
      <c r="A592" s="38" t="s">
        <v>251</v>
      </c>
      <c r="B592" s="15">
        <v>443500</v>
      </c>
      <c r="C592" s="15">
        <v>443500</v>
      </c>
      <c r="E592" s="36" t="s">
        <v>246</v>
      </c>
      <c r="F592" s="15"/>
      <c r="G592" s="15">
        <v>0</v>
      </c>
      <c r="I592" s="38" t="s">
        <v>254</v>
      </c>
      <c r="J592" s="15">
        <v>10.9</v>
      </c>
      <c r="L592" s="36" t="s">
        <v>246</v>
      </c>
      <c r="M592" s="15">
        <v>10.799999999999999</v>
      </c>
    </row>
    <row r="593" spans="1:13" x14ac:dyDescent="0.3">
      <c r="A593" s="38" t="s">
        <v>254</v>
      </c>
      <c r="B593" s="15"/>
      <c r="C593" s="15"/>
      <c r="E593" s="36" t="s">
        <v>248</v>
      </c>
      <c r="F593" s="15">
        <v>217000</v>
      </c>
      <c r="G593" s="15">
        <v>217000</v>
      </c>
      <c r="I593" s="38" t="s">
        <v>257</v>
      </c>
      <c r="J593" s="15">
        <v>10.9</v>
      </c>
      <c r="L593" s="36" t="s">
        <v>248</v>
      </c>
      <c r="M593" s="15">
        <v>11.333333333333334</v>
      </c>
    </row>
    <row r="594" spans="1:13" x14ac:dyDescent="0.3">
      <c r="A594" s="38" t="s">
        <v>257</v>
      </c>
      <c r="B594" s="15"/>
      <c r="C594" s="15"/>
      <c r="E594" s="36" t="s">
        <v>250</v>
      </c>
      <c r="F594" s="15"/>
      <c r="G594" s="15">
        <v>0</v>
      </c>
      <c r="I594" s="38" t="s">
        <v>252</v>
      </c>
      <c r="J594" s="15">
        <v>11.8</v>
      </c>
      <c r="L594" s="36" t="s">
        <v>250</v>
      </c>
      <c r="M594" s="15">
        <v>11.533333333333331</v>
      </c>
    </row>
    <row r="595" spans="1:13" x14ac:dyDescent="0.3">
      <c r="A595" s="38" t="s">
        <v>252</v>
      </c>
      <c r="B595" s="15">
        <v>536000</v>
      </c>
      <c r="C595" s="15">
        <v>536000</v>
      </c>
      <c r="E595" s="37" t="s">
        <v>252</v>
      </c>
      <c r="F595" s="15"/>
      <c r="G595" s="15">
        <v>0</v>
      </c>
      <c r="I595" s="38" t="s">
        <v>255</v>
      </c>
      <c r="J595" s="15">
        <v>9.4</v>
      </c>
      <c r="L595" s="36" t="s">
        <v>253</v>
      </c>
      <c r="M595" s="15">
        <v>10.566666666666668</v>
      </c>
    </row>
    <row r="596" spans="1:13" x14ac:dyDescent="0.3">
      <c r="A596" s="38" t="s">
        <v>255</v>
      </c>
      <c r="B596" s="15"/>
      <c r="C596" s="15"/>
      <c r="E596" s="37" t="s">
        <v>255</v>
      </c>
      <c r="F596" s="15"/>
      <c r="G596" s="15">
        <v>0</v>
      </c>
      <c r="I596" s="38" t="s">
        <v>258</v>
      </c>
      <c r="J596" s="15">
        <v>10.7</v>
      </c>
      <c r="L596" s="35" t="s">
        <v>267</v>
      </c>
      <c r="M596" s="15">
        <v>9.8250000000000011</v>
      </c>
    </row>
    <row r="597" spans="1:13" x14ac:dyDescent="0.3">
      <c r="A597" s="38" t="s">
        <v>258</v>
      </c>
      <c r="B597" s="15">
        <v>665000</v>
      </c>
      <c r="C597" s="15">
        <v>665000</v>
      </c>
      <c r="E597" s="37" t="s">
        <v>258</v>
      </c>
      <c r="F597" s="15"/>
      <c r="G597" s="15">
        <v>0</v>
      </c>
      <c r="I597" s="38" t="s">
        <v>260</v>
      </c>
      <c r="J597" s="15">
        <v>12.2</v>
      </c>
      <c r="L597" s="36" t="s">
        <v>246</v>
      </c>
      <c r="M597" s="15">
        <v>9.1999999999999993</v>
      </c>
    </row>
    <row r="598" spans="1:13" x14ac:dyDescent="0.3">
      <c r="A598" s="38" t="s">
        <v>260</v>
      </c>
      <c r="B598" s="15"/>
      <c r="C598" s="15"/>
      <c r="E598" s="36" t="s">
        <v>253</v>
      </c>
      <c r="F598" s="15"/>
      <c r="G598" s="15">
        <v>0</v>
      </c>
      <c r="I598" s="38" t="s">
        <v>262</v>
      </c>
      <c r="J598" s="15">
        <v>11.1</v>
      </c>
      <c r="L598" s="36" t="s">
        <v>248</v>
      </c>
      <c r="M598" s="15">
        <v>10.799999999999999</v>
      </c>
    </row>
    <row r="599" spans="1:13" x14ac:dyDescent="0.3">
      <c r="A599" s="38" t="s">
        <v>262</v>
      </c>
      <c r="B599" s="15"/>
      <c r="C599" s="15"/>
      <c r="E599" s="35" t="s">
        <v>266</v>
      </c>
      <c r="F599" s="15"/>
      <c r="G599" s="15">
        <v>0</v>
      </c>
      <c r="I599" s="38" t="s">
        <v>263</v>
      </c>
      <c r="J599" s="15">
        <v>9.4</v>
      </c>
      <c r="L599" s="36" t="s">
        <v>250</v>
      </c>
      <c r="M599" s="15">
        <v>9.7999999999999989</v>
      </c>
    </row>
    <row r="600" spans="1:13" x14ac:dyDescent="0.3">
      <c r="A600" s="38" t="s">
        <v>263</v>
      </c>
      <c r="B600" s="15"/>
      <c r="C600" s="15"/>
      <c r="E600" s="36" t="s">
        <v>246</v>
      </c>
      <c r="F600" s="15"/>
      <c r="G600" s="15">
        <v>0</v>
      </c>
      <c r="I600" s="35" t="s">
        <v>266</v>
      </c>
      <c r="J600" s="15"/>
      <c r="L600" s="36" t="s">
        <v>253</v>
      </c>
      <c r="M600" s="15">
        <v>9.5000000000000018</v>
      </c>
    </row>
    <row r="601" spans="1:13" x14ac:dyDescent="0.3">
      <c r="A601" s="35" t="s">
        <v>271</v>
      </c>
      <c r="B601" s="15"/>
      <c r="C601" s="15"/>
      <c r="E601" s="36" t="s">
        <v>248</v>
      </c>
      <c r="F601" s="15"/>
      <c r="G601" s="15">
        <v>0</v>
      </c>
      <c r="I601" s="38" t="s">
        <v>245</v>
      </c>
      <c r="J601" s="15">
        <v>9.3000000000000007</v>
      </c>
      <c r="L601" s="35" t="s">
        <v>268</v>
      </c>
      <c r="M601" s="15">
        <v>8.2333333333333325</v>
      </c>
    </row>
    <row r="602" spans="1:13" x14ac:dyDescent="0.3">
      <c r="A602" s="38" t="s">
        <v>245</v>
      </c>
      <c r="B602" s="15">
        <v>110000</v>
      </c>
      <c r="C602" s="15">
        <v>110000</v>
      </c>
      <c r="E602" s="36" t="s">
        <v>250</v>
      </c>
      <c r="F602" s="15"/>
      <c r="G602" s="15">
        <v>0</v>
      </c>
      <c r="I602" s="38" t="s">
        <v>247</v>
      </c>
      <c r="J602" s="15">
        <v>12.2</v>
      </c>
      <c r="L602" s="36" t="s">
        <v>246</v>
      </c>
      <c r="M602" s="15">
        <v>8.5</v>
      </c>
    </row>
    <row r="603" spans="1:13" x14ac:dyDescent="0.3">
      <c r="A603" s="38" t="s">
        <v>247</v>
      </c>
      <c r="B603" s="15">
        <v>373500</v>
      </c>
      <c r="C603" s="15">
        <v>373500</v>
      </c>
      <c r="E603" s="37" t="s">
        <v>252</v>
      </c>
      <c r="F603" s="15"/>
      <c r="G603" s="15">
        <v>0</v>
      </c>
      <c r="I603" s="38" t="s">
        <v>249</v>
      </c>
      <c r="J603" s="15">
        <v>12</v>
      </c>
      <c r="L603" s="36" t="s">
        <v>248</v>
      </c>
      <c r="M603" s="15">
        <v>8.5333333333333332</v>
      </c>
    </row>
    <row r="604" spans="1:13" x14ac:dyDescent="0.3">
      <c r="A604" s="38" t="s">
        <v>249</v>
      </c>
      <c r="B604" s="15">
        <v>338050</v>
      </c>
      <c r="C604" s="15">
        <v>676100</v>
      </c>
      <c r="E604" s="37" t="s">
        <v>255</v>
      </c>
      <c r="F604" s="15"/>
      <c r="G604" s="15">
        <v>0</v>
      </c>
      <c r="I604" s="38" t="s">
        <v>251</v>
      </c>
      <c r="J604" s="15">
        <v>9.4</v>
      </c>
      <c r="L604" s="36" t="s">
        <v>250</v>
      </c>
      <c r="M604" s="15">
        <v>8.4666666666666668</v>
      </c>
    </row>
    <row r="605" spans="1:13" x14ac:dyDescent="0.3">
      <c r="A605" s="38" t="s">
        <v>251</v>
      </c>
      <c r="B605" s="15">
        <v>202000</v>
      </c>
      <c r="C605" s="15">
        <v>202000</v>
      </c>
      <c r="E605" s="37" t="s">
        <v>258</v>
      </c>
      <c r="F605" s="15"/>
      <c r="G605" s="15">
        <v>0</v>
      </c>
      <c r="I605" s="38" t="s">
        <v>254</v>
      </c>
      <c r="J605" s="15">
        <v>9.6</v>
      </c>
      <c r="L605" s="36" t="s">
        <v>253</v>
      </c>
      <c r="M605" s="15">
        <v>7.4333333333333336</v>
      </c>
    </row>
    <row r="606" spans="1:13" x14ac:dyDescent="0.3">
      <c r="A606" s="38" t="s">
        <v>254</v>
      </c>
      <c r="B606" s="15"/>
      <c r="C606" s="15"/>
      <c r="E606" s="36" t="s">
        <v>253</v>
      </c>
      <c r="F606" s="15"/>
      <c r="G606" s="15">
        <v>0</v>
      </c>
      <c r="I606" s="38" t="s">
        <v>257</v>
      </c>
      <c r="J606" s="15">
        <v>8.6</v>
      </c>
      <c r="L606" s="35" t="s">
        <v>269</v>
      </c>
      <c r="M606" s="15">
        <v>6.5833333333333321</v>
      </c>
    </row>
    <row r="607" spans="1:13" x14ac:dyDescent="0.3">
      <c r="A607" s="38" t="s">
        <v>257</v>
      </c>
      <c r="B607" s="15"/>
      <c r="C607" s="15"/>
      <c r="E607" s="35" t="s">
        <v>267</v>
      </c>
      <c r="F607" s="15"/>
      <c r="G607" s="15">
        <v>0</v>
      </c>
      <c r="I607" s="38" t="s">
        <v>252</v>
      </c>
      <c r="J607" s="15">
        <v>9.1</v>
      </c>
      <c r="L607" s="36" t="s">
        <v>246</v>
      </c>
      <c r="M607" s="15">
        <v>5.5333333333333341</v>
      </c>
    </row>
    <row r="608" spans="1:13" x14ac:dyDescent="0.3">
      <c r="A608" s="38" t="s">
        <v>252</v>
      </c>
      <c r="B608" s="15">
        <v>362856</v>
      </c>
      <c r="C608" s="15">
        <v>725712</v>
      </c>
      <c r="E608" s="36" t="s">
        <v>246</v>
      </c>
      <c r="F608" s="15"/>
      <c r="G608" s="15">
        <v>0</v>
      </c>
      <c r="I608" s="38" t="s">
        <v>255</v>
      </c>
      <c r="J608" s="15">
        <v>10.7</v>
      </c>
      <c r="L608" s="36" t="s">
        <v>248</v>
      </c>
      <c r="M608" s="15">
        <v>6.6333333333333329</v>
      </c>
    </row>
    <row r="609" spans="1:13" x14ac:dyDescent="0.3">
      <c r="A609" s="38" t="s">
        <v>255</v>
      </c>
      <c r="B609" s="15">
        <v>340825</v>
      </c>
      <c r="C609" s="15">
        <v>681650</v>
      </c>
      <c r="E609" s="36" t="s">
        <v>248</v>
      </c>
      <c r="F609" s="15"/>
      <c r="G609" s="15">
        <v>0</v>
      </c>
      <c r="I609" s="38" t="s">
        <v>258</v>
      </c>
      <c r="J609" s="15">
        <v>9.1999999999999993</v>
      </c>
      <c r="L609" s="36" t="s">
        <v>250</v>
      </c>
      <c r="M609" s="15">
        <v>7.8666666666666671</v>
      </c>
    </row>
    <row r="610" spans="1:13" x14ac:dyDescent="0.3">
      <c r="A610" s="38" t="s">
        <v>258</v>
      </c>
      <c r="B610" s="15">
        <v>699000</v>
      </c>
      <c r="C610" s="15">
        <v>699000</v>
      </c>
      <c r="E610" s="36" t="s">
        <v>250</v>
      </c>
      <c r="F610" s="15"/>
      <c r="G610" s="15">
        <v>0</v>
      </c>
      <c r="I610" s="38" t="s">
        <v>260</v>
      </c>
      <c r="J610" s="15">
        <v>8.3000000000000007</v>
      </c>
      <c r="L610" s="36" t="s">
        <v>253</v>
      </c>
      <c r="M610" s="15">
        <v>6.3</v>
      </c>
    </row>
    <row r="611" spans="1:13" x14ac:dyDescent="0.3">
      <c r="A611" s="38" t="s">
        <v>260</v>
      </c>
      <c r="B611" s="15"/>
      <c r="C611" s="15"/>
      <c r="E611" s="37" t="s">
        <v>252</v>
      </c>
      <c r="F611" s="15"/>
      <c r="G611" s="15">
        <v>0</v>
      </c>
      <c r="I611" s="38" t="s">
        <v>262</v>
      </c>
      <c r="J611" s="15">
        <v>6.9</v>
      </c>
      <c r="L611" s="35" t="s">
        <v>270</v>
      </c>
      <c r="M611" s="15">
        <v>5.708333333333333</v>
      </c>
    </row>
    <row r="612" spans="1:13" x14ac:dyDescent="0.3">
      <c r="A612" s="38" t="s">
        <v>262</v>
      </c>
      <c r="B612" s="15"/>
      <c r="C612" s="15"/>
      <c r="E612" s="37" t="s">
        <v>255</v>
      </c>
      <c r="F612" s="15"/>
      <c r="G612" s="15">
        <v>0</v>
      </c>
      <c r="I612" s="38" t="s">
        <v>263</v>
      </c>
      <c r="J612" s="15">
        <v>7.4</v>
      </c>
      <c r="L612" s="36" t="s">
        <v>246</v>
      </c>
      <c r="M612" s="15">
        <v>5.666666666666667</v>
      </c>
    </row>
    <row r="613" spans="1:13" x14ac:dyDescent="0.3">
      <c r="A613" s="38" t="s">
        <v>263</v>
      </c>
      <c r="B613" s="15">
        <v>315000</v>
      </c>
      <c r="C613" s="15">
        <v>315000</v>
      </c>
      <c r="E613" s="37" t="s">
        <v>258</v>
      </c>
      <c r="F613" s="15"/>
      <c r="G613" s="15">
        <v>0</v>
      </c>
      <c r="I613" s="35" t="s">
        <v>267</v>
      </c>
      <c r="J613" s="15"/>
      <c r="L613" s="36" t="s">
        <v>248</v>
      </c>
      <c r="M613" s="15">
        <v>6.5333333333333341</v>
      </c>
    </row>
    <row r="614" spans="1:13" x14ac:dyDescent="0.3">
      <c r="A614" s="35" t="s">
        <v>272</v>
      </c>
      <c r="B614" s="15"/>
      <c r="C614" s="15"/>
      <c r="E614" s="36" t="s">
        <v>253</v>
      </c>
      <c r="F614" s="15"/>
      <c r="G614" s="15">
        <v>0</v>
      </c>
      <c r="I614" s="38" t="s">
        <v>245</v>
      </c>
      <c r="J614" s="15">
        <v>6.7</v>
      </c>
      <c r="L614" s="36" t="s">
        <v>250</v>
      </c>
      <c r="M614" s="15">
        <v>5.8999999999999995</v>
      </c>
    </row>
    <row r="615" spans="1:13" x14ac:dyDescent="0.3">
      <c r="A615" s="38" t="s">
        <v>245</v>
      </c>
      <c r="B615" s="15"/>
      <c r="C615" s="15"/>
      <c r="E615" s="35" t="s">
        <v>268</v>
      </c>
      <c r="F615" s="15">
        <v>385000</v>
      </c>
      <c r="G615" s="15">
        <v>385000</v>
      </c>
      <c r="I615" s="38" t="s">
        <v>247</v>
      </c>
      <c r="J615" s="15">
        <v>9.4</v>
      </c>
      <c r="L615" s="36" t="s">
        <v>253</v>
      </c>
      <c r="M615" s="15">
        <v>4.7333333333333334</v>
      </c>
    </row>
    <row r="616" spans="1:13" x14ac:dyDescent="0.3">
      <c r="A616" s="38" t="s">
        <v>247</v>
      </c>
      <c r="B616" s="15">
        <v>384000</v>
      </c>
      <c r="C616" s="15">
        <v>384000</v>
      </c>
      <c r="E616" s="36" t="s">
        <v>246</v>
      </c>
      <c r="F616" s="15"/>
      <c r="G616" s="15">
        <v>0</v>
      </c>
      <c r="I616" s="38" t="s">
        <v>249</v>
      </c>
      <c r="J616" s="15">
        <v>10</v>
      </c>
      <c r="L616" s="35" t="s">
        <v>271</v>
      </c>
      <c r="M616" s="15">
        <v>3.2999999999999994</v>
      </c>
    </row>
    <row r="617" spans="1:13" x14ac:dyDescent="0.3">
      <c r="A617" s="38" t="s">
        <v>249</v>
      </c>
      <c r="B617" s="15">
        <v>375000</v>
      </c>
      <c r="C617" s="15">
        <v>750000</v>
      </c>
      <c r="E617" s="36" t="s">
        <v>248</v>
      </c>
      <c r="F617" s="15">
        <v>385000</v>
      </c>
      <c r="G617" s="15">
        <v>385000</v>
      </c>
      <c r="I617" s="38" t="s">
        <v>251</v>
      </c>
      <c r="J617" s="15">
        <v>12.7</v>
      </c>
      <c r="L617" s="36" t="s">
        <v>246</v>
      </c>
      <c r="M617" s="15">
        <v>3.9</v>
      </c>
    </row>
    <row r="618" spans="1:13" x14ac:dyDescent="0.3">
      <c r="A618" s="38" t="s">
        <v>251</v>
      </c>
      <c r="B618" s="15"/>
      <c r="C618" s="15"/>
      <c r="E618" s="36" t="s">
        <v>250</v>
      </c>
      <c r="F618" s="15"/>
      <c r="G618" s="15">
        <v>0</v>
      </c>
      <c r="I618" s="38" t="s">
        <v>254</v>
      </c>
      <c r="J618" s="15">
        <v>12.5</v>
      </c>
      <c r="L618" s="36" t="s">
        <v>248</v>
      </c>
      <c r="M618" s="15">
        <v>3.8333333333333335</v>
      </c>
    </row>
    <row r="619" spans="1:13" x14ac:dyDescent="0.3">
      <c r="A619" s="38" t="s">
        <v>254</v>
      </c>
      <c r="B619" s="15">
        <v>279950</v>
      </c>
      <c r="C619" s="15">
        <v>559900</v>
      </c>
      <c r="E619" s="37" t="s">
        <v>252</v>
      </c>
      <c r="F619" s="15"/>
      <c r="G619" s="15">
        <v>0</v>
      </c>
      <c r="I619" s="38" t="s">
        <v>257</v>
      </c>
      <c r="J619" s="15">
        <v>13.1</v>
      </c>
      <c r="L619" s="36" t="s">
        <v>250</v>
      </c>
      <c r="M619" s="15">
        <v>3.0333333333333332</v>
      </c>
    </row>
    <row r="620" spans="1:13" x14ac:dyDescent="0.3">
      <c r="A620" s="38" t="s">
        <v>257</v>
      </c>
      <c r="B620" s="15"/>
      <c r="C620" s="15"/>
      <c r="E620" s="37" t="s">
        <v>255</v>
      </c>
      <c r="F620" s="15"/>
      <c r="G620" s="15">
        <v>0</v>
      </c>
      <c r="I620" s="38" t="s">
        <v>252</v>
      </c>
      <c r="J620" s="15">
        <v>13.1</v>
      </c>
      <c r="L620" s="36" t="s">
        <v>253</v>
      </c>
      <c r="M620" s="15">
        <v>2.4333333333333331</v>
      </c>
    </row>
    <row r="621" spans="1:13" x14ac:dyDescent="0.3">
      <c r="A621" s="38" t="s">
        <v>252</v>
      </c>
      <c r="B621" s="15">
        <v>275000</v>
      </c>
      <c r="C621" s="15">
        <v>275000</v>
      </c>
      <c r="E621" s="37" t="s">
        <v>258</v>
      </c>
      <c r="F621" s="15"/>
      <c r="G621" s="15">
        <v>0</v>
      </c>
      <c r="I621" s="38" t="s">
        <v>255</v>
      </c>
      <c r="J621" s="15">
        <v>12</v>
      </c>
      <c r="L621" s="35" t="s">
        <v>272</v>
      </c>
      <c r="M621" s="15">
        <v>2.5750000000000002</v>
      </c>
    </row>
    <row r="622" spans="1:13" x14ac:dyDescent="0.3">
      <c r="A622" s="38" t="s">
        <v>255</v>
      </c>
      <c r="B622" s="15"/>
      <c r="C622" s="15"/>
      <c r="E622" s="36" t="s">
        <v>253</v>
      </c>
      <c r="F622" s="15"/>
      <c r="G622" s="15">
        <v>0</v>
      </c>
      <c r="I622" s="38" t="s">
        <v>258</v>
      </c>
      <c r="J622" s="15">
        <v>10.1</v>
      </c>
      <c r="L622" s="36" t="s">
        <v>246</v>
      </c>
      <c r="M622" s="15">
        <v>2.7666666666666671</v>
      </c>
    </row>
    <row r="623" spans="1:13" x14ac:dyDescent="0.3">
      <c r="A623" s="38" t="s">
        <v>258</v>
      </c>
      <c r="B623" s="15"/>
      <c r="C623" s="15"/>
      <c r="E623" s="35" t="s">
        <v>269</v>
      </c>
      <c r="F623" s="15"/>
      <c r="G623" s="15">
        <v>0</v>
      </c>
      <c r="I623" s="38" t="s">
        <v>260</v>
      </c>
      <c r="J623" s="15">
        <v>9.3000000000000007</v>
      </c>
      <c r="L623" s="36" t="s">
        <v>248</v>
      </c>
      <c r="M623" s="15">
        <v>2.7333333333333329</v>
      </c>
    </row>
    <row r="624" spans="1:13" x14ac:dyDescent="0.3">
      <c r="A624" s="38" t="s">
        <v>260</v>
      </c>
      <c r="B624" s="15">
        <v>466000</v>
      </c>
      <c r="C624" s="15">
        <v>1642000</v>
      </c>
      <c r="E624" s="36" t="s">
        <v>246</v>
      </c>
      <c r="F624" s="15"/>
      <c r="G624" s="15">
        <v>0</v>
      </c>
      <c r="I624" s="38" t="s">
        <v>262</v>
      </c>
      <c r="J624" s="15">
        <v>8.3000000000000007</v>
      </c>
      <c r="L624" s="36" t="s">
        <v>250</v>
      </c>
      <c r="M624" s="15">
        <v>2.9666666666666663</v>
      </c>
    </row>
    <row r="625" spans="1:13" x14ac:dyDescent="0.3">
      <c r="A625" s="38" t="s">
        <v>262</v>
      </c>
      <c r="B625" s="15">
        <v>411000</v>
      </c>
      <c r="C625" s="15">
        <v>822000</v>
      </c>
      <c r="E625" s="36" t="s">
        <v>248</v>
      </c>
      <c r="F625" s="15"/>
      <c r="G625" s="15">
        <v>0</v>
      </c>
      <c r="I625" s="38" t="s">
        <v>263</v>
      </c>
      <c r="J625" s="15">
        <v>7.6</v>
      </c>
      <c r="L625" s="36" t="s">
        <v>253</v>
      </c>
      <c r="M625" s="15">
        <v>1.8333333333333333</v>
      </c>
    </row>
    <row r="626" spans="1:13" x14ac:dyDescent="0.3">
      <c r="A626" s="38" t="s">
        <v>263</v>
      </c>
      <c r="B626" s="15">
        <v>239000</v>
      </c>
      <c r="C626" s="15">
        <v>239000</v>
      </c>
      <c r="E626" s="36" t="s">
        <v>250</v>
      </c>
      <c r="F626" s="15"/>
      <c r="G626" s="15">
        <v>0</v>
      </c>
      <c r="I626" s="35" t="s">
        <v>268</v>
      </c>
      <c r="J626" s="15"/>
      <c r="L626" s="35" t="s">
        <v>273</v>
      </c>
      <c r="M626" s="15">
        <v>1.375</v>
      </c>
    </row>
    <row r="627" spans="1:13" x14ac:dyDescent="0.3">
      <c r="A627" s="35" t="s">
        <v>273</v>
      </c>
      <c r="B627" s="15"/>
      <c r="C627" s="15"/>
      <c r="E627" s="37" t="s">
        <v>252</v>
      </c>
      <c r="F627" s="15"/>
      <c r="G627" s="15">
        <v>0</v>
      </c>
      <c r="I627" s="38" t="s">
        <v>245</v>
      </c>
      <c r="J627" s="15">
        <v>6.1</v>
      </c>
      <c r="L627" s="36" t="s">
        <v>246</v>
      </c>
      <c r="M627" s="15">
        <v>1.4000000000000001</v>
      </c>
    </row>
    <row r="628" spans="1:13" x14ac:dyDescent="0.3">
      <c r="A628" s="38" t="s">
        <v>245</v>
      </c>
      <c r="B628" s="15"/>
      <c r="C628" s="15"/>
      <c r="E628" s="37" t="s">
        <v>255</v>
      </c>
      <c r="F628" s="15"/>
      <c r="G628" s="15">
        <v>0</v>
      </c>
      <c r="I628" s="38" t="s">
        <v>247</v>
      </c>
      <c r="J628" s="15">
        <v>5.8</v>
      </c>
      <c r="L628" s="36" t="s">
        <v>248</v>
      </c>
      <c r="M628" s="15">
        <v>1.3666666666666665</v>
      </c>
    </row>
    <row r="629" spans="1:13" x14ac:dyDescent="0.3">
      <c r="A629" s="38" t="s">
        <v>247</v>
      </c>
      <c r="B629" s="15"/>
      <c r="C629" s="15"/>
      <c r="E629" s="37" t="s">
        <v>258</v>
      </c>
      <c r="F629" s="15"/>
      <c r="G629" s="15">
        <v>0</v>
      </c>
      <c r="I629" s="38" t="s">
        <v>249</v>
      </c>
      <c r="J629" s="15">
        <v>5.5</v>
      </c>
      <c r="L629" s="36" t="s">
        <v>250</v>
      </c>
      <c r="M629" s="15">
        <v>1.4000000000000001</v>
      </c>
    </row>
    <row r="630" spans="1:13" x14ac:dyDescent="0.3">
      <c r="A630" s="38" t="s">
        <v>249</v>
      </c>
      <c r="B630" s="15">
        <v>720000</v>
      </c>
      <c r="C630" s="15">
        <v>720000</v>
      </c>
      <c r="E630" s="36" t="s">
        <v>253</v>
      </c>
      <c r="F630" s="15"/>
      <c r="G630" s="15">
        <v>0</v>
      </c>
      <c r="I630" s="38" t="s">
        <v>251</v>
      </c>
      <c r="J630" s="15">
        <v>6.1</v>
      </c>
      <c r="L630" s="36" t="s">
        <v>253</v>
      </c>
      <c r="M630" s="15">
        <v>1.3333333333333333</v>
      </c>
    </row>
    <row r="631" spans="1:13" x14ac:dyDescent="0.3">
      <c r="A631" s="38" t="s">
        <v>251</v>
      </c>
      <c r="B631" s="15">
        <v>645000</v>
      </c>
      <c r="C631" s="15">
        <v>645000</v>
      </c>
      <c r="E631" s="35" t="s">
        <v>270</v>
      </c>
      <c r="F631" s="15">
        <v>549900</v>
      </c>
      <c r="G631" s="15">
        <v>549900</v>
      </c>
      <c r="I631" s="38" t="s">
        <v>254</v>
      </c>
      <c r="J631" s="15">
        <v>6.7</v>
      </c>
      <c r="L631" s="35" t="s">
        <v>274</v>
      </c>
      <c r="M631" s="15">
        <v>1.6500000000000004</v>
      </c>
    </row>
    <row r="632" spans="1:13" x14ac:dyDescent="0.3">
      <c r="A632" s="38" t="s">
        <v>254</v>
      </c>
      <c r="B632" s="15">
        <v>1250000</v>
      </c>
      <c r="C632" s="15">
        <v>1250000</v>
      </c>
      <c r="E632" s="36" t="s">
        <v>246</v>
      </c>
      <c r="F632" s="15"/>
      <c r="G632" s="15">
        <v>0</v>
      </c>
      <c r="I632" s="38" t="s">
        <v>257</v>
      </c>
      <c r="J632" s="15">
        <v>6.2</v>
      </c>
      <c r="L632" s="36" t="s">
        <v>246</v>
      </c>
      <c r="M632" s="15">
        <v>1.4333333333333333</v>
      </c>
    </row>
    <row r="633" spans="1:13" x14ac:dyDescent="0.3">
      <c r="A633" s="38" t="s">
        <v>257</v>
      </c>
      <c r="B633" s="15">
        <v>1250000</v>
      </c>
      <c r="C633" s="15">
        <v>1250000</v>
      </c>
      <c r="E633" s="36" t="s">
        <v>248</v>
      </c>
      <c r="F633" s="15">
        <v>549900</v>
      </c>
      <c r="G633" s="15">
        <v>549900</v>
      </c>
      <c r="I633" s="38" t="s">
        <v>252</v>
      </c>
      <c r="J633" s="15">
        <v>5.8</v>
      </c>
      <c r="L633" s="36" t="s">
        <v>248</v>
      </c>
      <c r="M633" s="15">
        <v>1.5</v>
      </c>
    </row>
    <row r="634" spans="1:13" x14ac:dyDescent="0.3">
      <c r="A634" s="38" t="s">
        <v>252</v>
      </c>
      <c r="B634" s="15">
        <v>599900</v>
      </c>
      <c r="C634" s="15">
        <v>3292800</v>
      </c>
      <c r="E634" s="36" t="s">
        <v>250</v>
      </c>
      <c r="F634" s="15"/>
      <c r="G634" s="15">
        <v>0</v>
      </c>
      <c r="I634" s="38" t="s">
        <v>255</v>
      </c>
      <c r="J634" s="15">
        <v>4.4000000000000004</v>
      </c>
      <c r="L634" s="36" t="s">
        <v>250</v>
      </c>
      <c r="M634" s="15">
        <v>2.1666666666666665</v>
      </c>
    </row>
    <row r="635" spans="1:13" x14ac:dyDescent="0.3">
      <c r="A635" s="38" t="s">
        <v>255</v>
      </c>
      <c r="B635" s="15"/>
      <c r="C635" s="15"/>
      <c r="E635" s="37" t="s">
        <v>252</v>
      </c>
      <c r="F635" s="15"/>
      <c r="G635" s="15">
        <v>0</v>
      </c>
      <c r="I635" s="38" t="s">
        <v>258</v>
      </c>
      <c r="J635" s="15">
        <v>4.3</v>
      </c>
      <c r="L635" s="36" t="s">
        <v>253</v>
      </c>
      <c r="M635" s="15">
        <v>1.5</v>
      </c>
    </row>
    <row r="636" spans="1:13" x14ac:dyDescent="0.3">
      <c r="A636" s="38" t="s">
        <v>258</v>
      </c>
      <c r="B636" s="15">
        <v>318500</v>
      </c>
      <c r="C636" s="15">
        <v>637000</v>
      </c>
      <c r="E636" s="37" t="s">
        <v>255</v>
      </c>
      <c r="F636" s="15"/>
      <c r="G636" s="15">
        <v>0</v>
      </c>
      <c r="I636" s="38" t="s">
        <v>260</v>
      </c>
      <c r="J636" s="15">
        <v>4.5</v>
      </c>
      <c r="L636" s="35" t="s">
        <v>275</v>
      </c>
      <c r="M636" s="15">
        <v>1.4</v>
      </c>
    </row>
    <row r="637" spans="1:13" x14ac:dyDescent="0.3">
      <c r="A637" s="38" t="s">
        <v>260</v>
      </c>
      <c r="B637" s="15"/>
      <c r="C637" s="15"/>
      <c r="E637" s="37" t="s">
        <v>258</v>
      </c>
      <c r="F637" s="15"/>
      <c r="G637" s="15">
        <v>0</v>
      </c>
      <c r="I637" s="38" t="s">
        <v>262</v>
      </c>
      <c r="J637" s="15">
        <v>3.2</v>
      </c>
      <c r="L637" s="36" t="s">
        <v>246</v>
      </c>
      <c r="M637" s="15">
        <v>1.3</v>
      </c>
    </row>
    <row r="638" spans="1:13" x14ac:dyDescent="0.3">
      <c r="A638" s="38" t="s">
        <v>262</v>
      </c>
      <c r="B638" s="15">
        <v>1021000</v>
      </c>
      <c r="C638" s="15">
        <v>1021000</v>
      </c>
      <c r="E638" s="36" t="s">
        <v>253</v>
      </c>
      <c r="F638" s="15"/>
      <c r="G638" s="15">
        <v>0</v>
      </c>
      <c r="I638" s="38" t="s">
        <v>263</v>
      </c>
      <c r="J638" s="15">
        <v>3.1</v>
      </c>
      <c r="L638" s="36" t="s">
        <v>248</v>
      </c>
      <c r="M638" s="15">
        <v>1.5999999999999999</v>
      </c>
    </row>
    <row r="639" spans="1:13" x14ac:dyDescent="0.3">
      <c r="A639" s="38" t="s">
        <v>263</v>
      </c>
      <c r="B639" s="15"/>
      <c r="C639" s="15"/>
      <c r="E639" s="35" t="s">
        <v>271</v>
      </c>
      <c r="F639" s="15">
        <v>497000</v>
      </c>
      <c r="G639" s="15">
        <v>714000</v>
      </c>
      <c r="I639" s="35" t="s">
        <v>269</v>
      </c>
      <c r="J639" s="15"/>
      <c r="L639" s="36" t="s">
        <v>250</v>
      </c>
      <c r="M639" s="15">
        <v>1.45</v>
      </c>
    </row>
    <row r="640" spans="1:13" x14ac:dyDescent="0.3">
      <c r="A640" s="35" t="s">
        <v>274</v>
      </c>
      <c r="B640" s="15"/>
      <c r="C640" s="15"/>
      <c r="E640" s="36" t="s">
        <v>246</v>
      </c>
      <c r="F640" s="15">
        <v>217000</v>
      </c>
      <c r="G640" s="15">
        <v>434000</v>
      </c>
      <c r="I640" s="38" t="s">
        <v>245</v>
      </c>
      <c r="J640" s="15">
        <v>2.9</v>
      </c>
      <c r="L640" s="36" t="s">
        <v>253</v>
      </c>
      <c r="M640" s="15">
        <v>1.2</v>
      </c>
    </row>
    <row r="641" spans="1:13" x14ac:dyDescent="0.3">
      <c r="A641" s="38" t="s">
        <v>245</v>
      </c>
      <c r="B641" s="15"/>
      <c r="C641" s="15"/>
      <c r="E641" s="36" t="s">
        <v>248</v>
      </c>
      <c r="F641" s="15"/>
      <c r="G641" s="15">
        <v>0</v>
      </c>
      <c r="I641" s="38" t="s">
        <v>247</v>
      </c>
      <c r="J641" s="15">
        <v>3.3</v>
      </c>
      <c r="L641" s="14">
        <v>22</v>
      </c>
      <c r="M641" s="15">
        <v>3.7608433734939779</v>
      </c>
    </row>
    <row r="642" spans="1:13" x14ac:dyDescent="0.3">
      <c r="A642" s="38" t="s">
        <v>247</v>
      </c>
      <c r="B642" s="15"/>
      <c r="C642" s="15"/>
      <c r="E642" s="36" t="s">
        <v>250</v>
      </c>
      <c r="F642" s="15">
        <v>280000</v>
      </c>
      <c r="G642" s="15">
        <v>280000</v>
      </c>
      <c r="I642" s="38" t="s">
        <v>249</v>
      </c>
      <c r="J642" s="15">
        <v>3.4</v>
      </c>
      <c r="L642" s="35" t="s">
        <v>244</v>
      </c>
      <c r="M642" s="15">
        <v>4.2166666666666668</v>
      </c>
    </row>
    <row r="643" spans="1:13" x14ac:dyDescent="0.3">
      <c r="A643" s="38" t="s">
        <v>249</v>
      </c>
      <c r="B643" s="15"/>
      <c r="C643" s="15"/>
      <c r="E643" s="37" t="s">
        <v>252</v>
      </c>
      <c r="F643" s="15"/>
      <c r="G643" s="15">
        <v>0</v>
      </c>
      <c r="I643" s="38" t="s">
        <v>251</v>
      </c>
      <c r="J643" s="15">
        <v>3.2</v>
      </c>
      <c r="L643" s="36" t="s">
        <v>246</v>
      </c>
      <c r="M643" s="15">
        <v>3.1333333333333333</v>
      </c>
    </row>
    <row r="644" spans="1:13" x14ac:dyDescent="0.3">
      <c r="A644" s="38" t="s">
        <v>251</v>
      </c>
      <c r="B644" s="15"/>
      <c r="C644" s="15"/>
      <c r="E644" s="37" t="s">
        <v>255</v>
      </c>
      <c r="F644" s="15">
        <v>280000</v>
      </c>
      <c r="G644" s="15">
        <v>280000</v>
      </c>
      <c r="I644" s="38" t="s">
        <v>254</v>
      </c>
      <c r="J644" s="15">
        <v>4.4000000000000004</v>
      </c>
      <c r="L644" s="36" t="s">
        <v>248</v>
      </c>
      <c r="M644" s="15">
        <v>3.7000000000000006</v>
      </c>
    </row>
    <row r="645" spans="1:13" x14ac:dyDescent="0.3">
      <c r="A645" s="38" t="s">
        <v>254</v>
      </c>
      <c r="B645" s="15">
        <v>530000</v>
      </c>
      <c r="C645" s="15">
        <v>530000</v>
      </c>
      <c r="E645" s="37" t="s">
        <v>258</v>
      </c>
      <c r="F645" s="15"/>
      <c r="G645" s="15">
        <v>0</v>
      </c>
      <c r="I645" s="38" t="s">
        <v>257</v>
      </c>
      <c r="J645" s="15">
        <v>4.5</v>
      </c>
      <c r="L645" s="36" t="s">
        <v>250</v>
      </c>
      <c r="M645" s="15">
        <v>5.5</v>
      </c>
    </row>
    <row r="646" spans="1:13" x14ac:dyDescent="0.3">
      <c r="A646" s="38" t="s">
        <v>257</v>
      </c>
      <c r="B646" s="15">
        <v>600000</v>
      </c>
      <c r="C646" s="15">
        <v>2355000</v>
      </c>
      <c r="E646" s="36" t="s">
        <v>253</v>
      </c>
      <c r="F646" s="15"/>
      <c r="G646" s="15">
        <v>0</v>
      </c>
      <c r="I646" s="38" t="s">
        <v>252</v>
      </c>
      <c r="J646" s="15">
        <v>5.2</v>
      </c>
      <c r="L646" s="36" t="s">
        <v>253</v>
      </c>
      <c r="M646" s="15">
        <v>4.5333333333333332</v>
      </c>
    </row>
    <row r="647" spans="1:13" x14ac:dyDescent="0.3">
      <c r="A647" s="38" t="s">
        <v>252</v>
      </c>
      <c r="B647" s="15"/>
      <c r="C647" s="15"/>
      <c r="E647" s="35" t="s">
        <v>272</v>
      </c>
      <c r="F647" s="15">
        <v>799000</v>
      </c>
      <c r="G647" s="15">
        <v>799000</v>
      </c>
      <c r="I647" s="38" t="s">
        <v>255</v>
      </c>
      <c r="J647" s="15">
        <v>4.5999999999999996</v>
      </c>
      <c r="L647" s="35" t="s">
        <v>256</v>
      </c>
      <c r="M647" s="15">
        <v>4.3333333333333339</v>
      </c>
    </row>
    <row r="648" spans="1:13" x14ac:dyDescent="0.3">
      <c r="A648" s="38" t="s">
        <v>255</v>
      </c>
      <c r="B648" s="15">
        <v>306000</v>
      </c>
      <c r="C648" s="15">
        <v>306000</v>
      </c>
      <c r="E648" s="36" t="s">
        <v>246</v>
      </c>
      <c r="F648" s="15"/>
      <c r="G648" s="15">
        <v>0</v>
      </c>
      <c r="I648" s="38" t="s">
        <v>258</v>
      </c>
      <c r="J648" s="15">
        <v>4.5</v>
      </c>
      <c r="L648" s="36" t="s">
        <v>246</v>
      </c>
      <c r="M648" s="15">
        <v>3.8000000000000003</v>
      </c>
    </row>
    <row r="649" spans="1:13" x14ac:dyDescent="0.3">
      <c r="A649" s="38" t="s">
        <v>258</v>
      </c>
      <c r="B649" s="15"/>
      <c r="C649" s="15"/>
      <c r="E649" s="36" t="s">
        <v>248</v>
      </c>
      <c r="F649" s="15">
        <v>799000</v>
      </c>
      <c r="G649" s="15">
        <v>799000</v>
      </c>
      <c r="I649" s="38" t="s">
        <v>260</v>
      </c>
      <c r="J649" s="15">
        <v>4.8</v>
      </c>
      <c r="L649" s="36" t="s">
        <v>248</v>
      </c>
      <c r="M649" s="15">
        <v>3.8333333333333335</v>
      </c>
    </row>
    <row r="650" spans="1:13" x14ac:dyDescent="0.3">
      <c r="A650" s="38" t="s">
        <v>260</v>
      </c>
      <c r="B650" s="15">
        <v>469000</v>
      </c>
      <c r="C650" s="15">
        <v>469000</v>
      </c>
      <c r="E650" s="36" t="s">
        <v>250</v>
      </c>
      <c r="F650" s="15"/>
      <c r="G650" s="15">
        <v>0</v>
      </c>
      <c r="I650" s="38" t="s">
        <v>262</v>
      </c>
      <c r="J650" s="15">
        <v>4.9000000000000004</v>
      </c>
      <c r="L650" s="36" t="s">
        <v>250</v>
      </c>
      <c r="M650" s="15">
        <v>4.666666666666667</v>
      </c>
    </row>
    <row r="651" spans="1:13" x14ac:dyDescent="0.3">
      <c r="A651" s="38" t="s">
        <v>262</v>
      </c>
      <c r="B651" s="15"/>
      <c r="C651" s="15"/>
      <c r="E651" s="37" t="s">
        <v>252</v>
      </c>
      <c r="F651" s="15"/>
      <c r="G651" s="15">
        <v>0</v>
      </c>
      <c r="I651" s="38" t="s">
        <v>263</v>
      </c>
      <c r="J651" s="15">
        <v>3.2</v>
      </c>
      <c r="L651" s="36" t="s">
        <v>253</v>
      </c>
      <c r="M651" s="15">
        <v>5.0333333333333323</v>
      </c>
    </row>
    <row r="652" spans="1:13" x14ac:dyDescent="0.3">
      <c r="A652" s="38" t="s">
        <v>263</v>
      </c>
      <c r="B652" s="15"/>
      <c r="C652" s="15"/>
      <c r="E652" s="37" t="s">
        <v>255</v>
      </c>
      <c r="F652" s="15"/>
      <c r="G652" s="15">
        <v>0</v>
      </c>
      <c r="I652" s="35" t="s">
        <v>270</v>
      </c>
      <c r="J652" s="15"/>
      <c r="L652" s="35" t="s">
        <v>261</v>
      </c>
      <c r="M652" s="15">
        <v>6.1749999999999998</v>
      </c>
    </row>
    <row r="653" spans="1:13" x14ac:dyDescent="0.3">
      <c r="A653" s="35" t="s">
        <v>275</v>
      </c>
      <c r="B653" s="15"/>
      <c r="C653" s="15"/>
      <c r="E653" s="37" t="s">
        <v>258</v>
      </c>
      <c r="F653" s="15"/>
      <c r="G653" s="15">
        <v>0</v>
      </c>
      <c r="I653" s="38" t="s">
        <v>245</v>
      </c>
      <c r="J653" s="15">
        <v>3.9</v>
      </c>
      <c r="L653" s="36" t="s">
        <v>246</v>
      </c>
      <c r="M653" s="15">
        <v>5.666666666666667</v>
      </c>
    </row>
    <row r="654" spans="1:13" x14ac:dyDescent="0.3">
      <c r="A654" s="38" t="s">
        <v>245</v>
      </c>
      <c r="B654" s="15">
        <v>275000</v>
      </c>
      <c r="C654" s="15">
        <v>275000</v>
      </c>
      <c r="E654" s="36" t="s">
        <v>253</v>
      </c>
      <c r="F654" s="15"/>
      <c r="G654" s="15">
        <v>0</v>
      </c>
      <c r="I654" s="38" t="s">
        <v>247</v>
      </c>
      <c r="J654" s="15">
        <v>4.5999999999999996</v>
      </c>
      <c r="L654" s="36" t="s">
        <v>248</v>
      </c>
      <c r="M654" s="15">
        <v>5.7666666666666666</v>
      </c>
    </row>
    <row r="655" spans="1:13" x14ac:dyDescent="0.3">
      <c r="A655" s="38" t="s">
        <v>247</v>
      </c>
      <c r="B655" s="15">
        <v>0</v>
      </c>
      <c r="C655" s="15">
        <v>0</v>
      </c>
      <c r="E655" s="35" t="s">
        <v>273</v>
      </c>
      <c r="F655" s="15">
        <v>585900</v>
      </c>
      <c r="G655" s="15">
        <v>585900</v>
      </c>
      <c r="I655" s="38" t="s">
        <v>249</v>
      </c>
      <c r="J655" s="15">
        <v>5.3</v>
      </c>
      <c r="L655" s="36" t="s">
        <v>250</v>
      </c>
      <c r="M655" s="15">
        <v>6.5</v>
      </c>
    </row>
    <row r="656" spans="1:13" x14ac:dyDescent="0.3">
      <c r="A656" s="38" t="s">
        <v>249</v>
      </c>
      <c r="B656" s="15"/>
      <c r="C656" s="15"/>
      <c r="E656" s="36" t="s">
        <v>246</v>
      </c>
      <c r="F656" s="15"/>
      <c r="G656" s="15">
        <v>0</v>
      </c>
      <c r="I656" s="38" t="s">
        <v>251</v>
      </c>
      <c r="J656" s="15">
        <v>6</v>
      </c>
      <c r="L656" s="36" t="s">
        <v>253</v>
      </c>
      <c r="M656" s="15">
        <v>6.7666666666666657</v>
      </c>
    </row>
    <row r="657" spans="1:13" x14ac:dyDescent="0.3">
      <c r="A657" s="38" t="s">
        <v>251</v>
      </c>
      <c r="B657" s="15"/>
      <c r="C657" s="15"/>
      <c r="E657" s="36" t="s">
        <v>248</v>
      </c>
      <c r="F657" s="15">
        <v>255900</v>
      </c>
      <c r="G657" s="15">
        <v>255900</v>
      </c>
      <c r="I657" s="38" t="s">
        <v>254</v>
      </c>
      <c r="J657" s="15">
        <v>6.3</v>
      </c>
      <c r="L657" s="35" t="s">
        <v>264</v>
      </c>
      <c r="M657" s="15">
        <v>8.3333333333333321</v>
      </c>
    </row>
    <row r="658" spans="1:13" x14ac:dyDescent="0.3">
      <c r="A658" s="38" t="s">
        <v>254</v>
      </c>
      <c r="B658" s="15"/>
      <c r="C658" s="15"/>
      <c r="E658" s="36" t="s">
        <v>250</v>
      </c>
      <c r="F658" s="15"/>
      <c r="G658" s="15">
        <v>0</v>
      </c>
      <c r="I658" s="38" t="s">
        <v>257</v>
      </c>
      <c r="J658" s="15">
        <v>6.5</v>
      </c>
      <c r="L658" s="36" t="s">
        <v>246</v>
      </c>
      <c r="M658" s="15">
        <v>6.8666666666666671</v>
      </c>
    </row>
    <row r="659" spans="1:13" x14ac:dyDescent="0.3">
      <c r="A659" s="38" t="s">
        <v>257</v>
      </c>
      <c r="B659" s="15">
        <v>632500</v>
      </c>
      <c r="C659" s="15">
        <v>1265000</v>
      </c>
      <c r="E659" s="37" t="s">
        <v>252</v>
      </c>
      <c r="F659" s="15"/>
      <c r="G659" s="15">
        <v>0</v>
      </c>
      <c r="I659" s="38" t="s">
        <v>252</v>
      </c>
      <c r="J659" s="15">
        <v>6.8</v>
      </c>
      <c r="L659" s="36" t="s">
        <v>248</v>
      </c>
      <c r="M659" s="15">
        <v>7.7333333333333343</v>
      </c>
    </row>
    <row r="660" spans="1:13" x14ac:dyDescent="0.3">
      <c r="A660" s="38" t="s">
        <v>252</v>
      </c>
      <c r="B660" s="15">
        <v>349950</v>
      </c>
      <c r="C660" s="15">
        <v>349950</v>
      </c>
      <c r="E660" s="37" t="s">
        <v>255</v>
      </c>
      <c r="F660" s="15"/>
      <c r="G660" s="15">
        <v>0</v>
      </c>
      <c r="I660" s="38" t="s">
        <v>255</v>
      </c>
      <c r="J660" s="15">
        <v>5.9</v>
      </c>
      <c r="L660" s="36" t="s">
        <v>250</v>
      </c>
      <c r="M660" s="15">
        <v>11.200000000000001</v>
      </c>
    </row>
    <row r="661" spans="1:13" x14ac:dyDescent="0.3">
      <c r="A661" s="38" t="s">
        <v>255</v>
      </c>
      <c r="B661" s="15">
        <v>279500</v>
      </c>
      <c r="C661" s="15">
        <v>279500</v>
      </c>
      <c r="E661" s="37" t="s">
        <v>258</v>
      </c>
      <c r="F661" s="15"/>
      <c r="G661" s="15">
        <v>0</v>
      </c>
      <c r="I661" s="38" t="s">
        <v>258</v>
      </c>
      <c r="J661" s="15">
        <v>5.7</v>
      </c>
      <c r="L661" s="36" t="s">
        <v>253</v>
      </c>
      <c r="M661" s="15">
        <v>7.5333333333333341</v>
      </c>
    </row>
    <row r="662" spans="1:13" x14ac:dyDescent="0.3">
      <c r="A662" s="38" t="s">
        <v>258</v>
      </c>
      <c r="B662" s="15"/>
      <c r="C662" s="15"/>
      <c r="E662" s="36" t="s">
        <v>253</v>
      </c>
      <c r="F662" s="15">
        <v>330000</v>
      </c>
      <c r="G662" s="15">
        <v>330000</v>
      </c>
      <c r="I662" s="38" t="s">
        <v>260</v>
      </c>
      <c r="J662" s="15">
        <v>4.8</v>
      </c>
      <c r="L662" s="35" t="s">
        <v>266</v>
      </c>
      <c r="M662" s="15">
        <v>6.4416666666666664</v>
      </c>
    </row>
    <row r="663" spans="1:13" x14ac:dyDescent="0.3">
      <c r="A663" s="38" t="s">
        <v>260</v>
      </c>
      <c r="B663" s="15">
        <v>640000</v>
      </c>
      <c r="C663" s="15">
        <v>1280000</v>
      </c>
      <c r="E663" s="35" t="s">
        <v>274</v>
      </c>
      <c r="F663" s="15">
        <v>1582400</v>
      </c>
      <c r="G663" s="15">
        <v>1899900</v>
      </c>
      <c r="I663" s="38" t="s">
        <v>262</v>
      </c>
      <c r="J663" s="15">
        <v>3.7</v>
      </c>
      <c r="L663" s="36" t="s">
        <v>246</v>
      </c>
      <c r="M663" s="15">
        <v>5.5333333333333341</v>
      </c>
    </row>
    <row r="664" spans="1:13" x14ac:dyDescent="0.3">
      <c r="A664" s="38" t="s">
        <v>262</v>
      </c>
      <c r="B664" s="15"/>
      <c r="C664" s="15"/>
      <c r="E664" s="36" t="s">
        <v>246</v>
      </c>
      <c r="F664" s="15">
        <v>657400</v>
      </c>
      <c r="G664" s="15">
        <v>974900</v>
      </c>
      <c r="I664" s="38" t="s">
        <v>263</v>
      </c>
      <c r="J664" s="15">
        <v>3.4</v>
      </c>
      <c r="L664" s="36" t="s">
        <v>248</v>
      </c>
      <c r="M664" s="15">
        <v>5.833333333333333</v>
      </c>
    </row>
    <row r="665" spans="1:13" x14ac:dyDescent="0.3">
      <c r="A665" s="14">
        <v>16</v>
      </c>
      <c r="B665" s="15">
        <v>59902092</v>
      </c>
      <c r="C665" s="15">
        <v>482022335</v>
      </c>
      <c r="E665" s="36" t="s">
        <v>248</v>
      </c>
      <c r="F665" s="15">
        <v>925000</v>
      </c>
      <c r="G665" s="15">
        <v>925000</v>
      </c>
      <c r="I665" s="35" t="s">
        <v>271</v>
      </c>
      <c r="J665" s="15"/>
      <c r="L665" s="36" t="s">
        <v>250</v>
      </c>
      <c r="M665" s="15">
        <v>7.5333333333333341</v>
      </c>
    </row>
    <row r="666" spans="1:13" x14ac:dyDescent="0.3">
      <c r="A666" s="35" t="s">
        <v>243</v>
      </c>
      <c r="B666" s="15"/>
      <c r="C666" s="15"/>
      <c r="E666" s="36" t="s">
        <v>250</v>
      </c>
      <c r="F666" s="15"/>
      <c r="G666" s="15"/>
      <c r="I666" s="38" t="s">
        <v>245</v>
      </c>
      <c r="J666" s="15">
        <v>3.4</v>
      </c>
      <c r="L666" s="36" t="s">
        <v>253</v>
      </c>
      <c r="M666" s="15">
        <v>6.8666666666666671</v>
      </c>
    </row>
    <row r="667" spans="1:13" x14ac:dyDescent="0.3">
      <c r="A667" s="38" t="s">
        <v>245</v>
      </c>
      <c r="B667" s="15">
        <v>165000</v>
      </c>
      <c r="C667" s="15">
        <v>1821500</v>
      </c>
      <c r="E667" s="37" t="s">
        <v>252</v>
      </c>
      <c r="F667" s="15"/>
      <c r="G667" s="15"/>
      <c r="I667" s="38" t="s">
        <v>247</v>
      </c>
      <c r="J667" s="15">
        <v>3.9</v>
      </c>
      <c r="L667" s="35" t="s">
        <v>267</v>
      </c>
      <c r="M667" s="15">
        <v>6.1666666666666652</v>
      </c>
    </row>
    <row r="668" spans="1:13" x14ac:dyDescent="0.3">
      <c r="A668" s="38" t="s">
        <v>247</v>
      </c>
      <c r="B668" s="15">
        <v>186375</v>
      </c>
      <c r="C668" s="15">
        <v>1627700</v>
      </c>
      <c r="E668" s="37" t="s">
        <v>255</v>
      </c>
      <c r="F668" s="15"/>
      <c r="G668" s="15"/>
      <c r="I668" s="38" t="s">
        <v>249</v>
      </c>
      <c r="J668" s="15">
        <v>3.9</v>
      </c>
      <c r="L668" s="36" t="s">
        <v>246</v>
      </c>
      <c r="M668" s="15">
        <v>6.2333333333333334</v>
      </c>
    </row>
    <row r="669" spans="1:13" x14ac:dyDescent="0.3">
      <c r="A669" s="38" t="s">
        <v>249</v>
      </c>
      <c r="B669" s="15">
        <v>199250</v>
      </c>
      <c r="C669" s="15">
        <v>1358500</v>
      </c>
      <c r="E669" s="37" t="s">
        <v>258</v>
      </c>
      <c r="F669" s="15"/>
      <c r="G669" s="15"/>
      <c r="I669" s="38" t="s">
        <v>251</v>
      </c>
      <c r="J669" s="15">
        <v>3.7</v>
      </c>
      <c r="L669" s="36" t="s">
        <v>248</v>
      </c>
      <c r="M669" s="15">
        <v>7.3000000000000007</v>
      </c>
    </row>
    <row r="670" spans="1:13" x14ac:dyDescent="0.3">
      <c r="A670" s="38" t="s">
        <v>251</v>
      </c>
      <c r="B670" s="15">
        <v>213000</v>
      </c>
      <c r="C670" s="15">
        <v>3925600</v>
      </c>
      <c r="E670" s="36" t="s">
        <v>253</v>
      </c>
      <c r="F670" s="15"/>
      <c r="G670" s="15"/>
      <c r="I670" s="38" t="s">
        <v>254</v>
      </c>
      <c r="J670" s="15">
        <v>3.8</v>
      </c>
      <c r="L670" s="36" t="s">
        <v>250</v>
      </c>
      <c r="M670" s="15">
        <v>6.4333333333333336</v>
      </c>
    </row>
    <row r="671" spans="1:13" x14ac:dyDescent="0.3">
      <c r="A671" s="38" t="s">
        <v>254</v>
      </c>
      <c r="B671" s="15">
        <v>219750</v>
      </c>
      <c r="C671" s="15">
        <v>2410500</v>
      </c>
      <c r="E671" s="35" t="s">
        <v>275</v>
      </c>
      <c r="F671" s="15"/>
      <c r="G671" s="15"/>
      <c r="I671" s="38" t="s">
        <v>257</v>
      </c>
      <c r="J671" s="15">
        <v>5.8</v>
      </c>
      <c r="L671" s="36" t="s">
        <v>253</v>
      </c>
      <c r="M671" s="15">
        <v>4.7</v>
      </c>
    </row>
    <row r="672" spans="1:13" x14ac:dyDescent="0.3">
      <c r="A672" s="38" t="s">
        <v>257</v>
      </c>
      <c r="B672" s="15">
        <v>224750</v>
      </c>
      <c r="C672" s="15">
        <v>2176050</v>
      </c>
      <c r="E672" s="36" t="s">
        <v>246</v>
      </c>
      <c r="F672" s="15"/>
      <c r="G672" s="15"/>
      <c r="I672" s="38" t="s">
        <v>252</v>
      </c>
      <c r="J672" s="15">
        <v>4.7</v>
      </c>
      <c r="L672" s="35" t="s">
        <v>268</v>
      </c>
      <c r="M672" s="15">
        <v>3.5666666666666669</v>
      </c>
    </row>
    <row r="673" spans="1:13" x14ac:dyDescent="0.3">
      <c r="A673" s="38" t="s">
        <v>252</v>
      </c>
      <c r="B673" s="15">
        <v>200975</v>
      </c>
      <c r="C673" s="15">
        <v>1740250</v>
      </c>
      <c r="E673" s="36" t="s">
        <v>248</v>
      </c>
      <c r="F673" s="15"/>
      <c r="G673" s="15"/>
      <c r="I673" s="38" t="s">
        <v>255</v>
      </c>
      <c r="J673" s="15">
        <v>5</v>
      </c>
      <c r="L673" s="36" t="s">
        <v>246</v>
      </c>
      <c r="M673" s="15">
        <v>3.5333333333333332</v>
      </c>
    </row>
    <row r="674" spans="1:13" x14ac:dyDescent="0.3">
      <c r="A674" s="38" t="s">
        <v>255</v>
      </c>
      <c r="B674" s="15">
        <v>171500</v>
      </c>
      <c r="C674" s="15">
        <v>2957696</v>
      </c>
      <c r="E674" s="36" t="s">
        <v>250</v>
      </c>
      <c r="F674" s="15"/>
      <c r="G674" s="15"/>
      <c r="I674" s="38" t="s">
        <v>258</v>
      </c>
      <c r="J674" s="15">
        <v>4</v>
      </c>
      <c r="L674" s="36" t="s">
        <v>248</v>
      </c>
      <c r="M674" s="15">
        <v>4.4333333333333336</v>
      </c>
    </row>
    <row r="675" spans="1:13" x14ac:dyDescent="0.3">
      <c r="A675" s="38" t="s">
        <v>258</v>
      </c>
      <c r="B675" s="15">
        <v>240000</v>
      </c>
      <c r="C675" s="15">
        <v>1798450</v>
      </c>
      <c r="E675" s="37" t="s">
        <v>252</v>
      </c>
      <c r="F675" s="15"/>
      <c r="G675" s="15"/>
      <c r="I675" s="38" t="s">
        <v>260</v>
      </c>
      <c r="J675" s="15">
        <v>2.7</v>
      </c>
      <c r="L675" s="36" t="s">
        <v>250</v>
      </c>
      <c r="M675" s="15">
        <v>3.6999999999999997</v>
      </c>
    </row>
    <row r="676" spans="1:13" x14ac:dyDescent="0.3">
      <c r="A676" s="38" t="s">
        <v>260</v>
      </c>
      <c r="B676" s="15">
        <v>175000</v>
      </c>
      <c r="C676" s="15">
        <v>1282460</v>
      </c>
      <c r="E676" s="37" t="s">
        <v>255</v>
      </c>
      <c r="F676" s="15"/>
      <c r="G676" s="15"/>
      <c r="I676" s="38" t="s">
        <v>262</v>
      </c>
      <c r="J676" s="15">
        <v>2.9</v>
      </c>
      <c r="L676" s="36" t="s">
        <v>253</v>
      </c>
      <c r="M676" s="15">
        <v>2.6</v>
      </c>
    </row>
    <row r="677" spans="1:13" x14ac:dyDescent="0.3">
      <c r="A677" s="38" t="s">
        <v>262</v>
      </c>
      <c r="B677" s="15">
        <v>229950</v>
      </c>
      <c r="C677" s="15">
        <v>2173150</v>
      </c>
      <c r="E677" s="37" t="s">
        <v>258</v>
      </c>
      <c r="F677" s="15"/>
      <c r="G677" s="15"/>
      <c r="I677" s="38" t="s">
        <v>263</v>
      </c>
      <c r="J677" s="15">
        <v>2</v>
      </c>
      <c r="L677" s="35" t="s">
        <v>269</v>
      </c>
      <c r="M677" s="15">
        <v>3.7083333333333335</v>
      </c>
    </row>
    <row r="678" spans="1:13" x14ac:dyDescent="0.3">
      <c r="A678" s="38" t="s">
        <v>263</v>
      </c>
      <c r="B678" s="15">
        <v>181000</v>
      </c>
      <c r="C678" s="15">
        <v>1489500</v>
      </c>
      <c r="E678" s="36" t="s">
        <v>253</v>
      </c>
      <c r="F678" s="15"/>
      <c r="G678" s="15"/>
      <c r="I678" s="35" t="s">
        <v>272</v>
      </c>
      <c r="J678" s="15"/>
      <c r="L678" s="36" t="s">
        <v>246</v>
      </c>
      <c r="M678" s="15">
        <v>2.8333333333333335</v>
      </c>
    </row>
    <row r="679" spans="1:13" x14ac:dyDescent="0.3">
      <c r="A679" s="35" t="s">
        <v>259</v>
      </c>
      <c r="B679" s="15"/>
      <c r="C679" s="15"/>
      <c r="E679" s="14">
        <v>18</v>
      </c>
      <c r="F679" s="15">
        <v>191438712</v>
      </c>
      <c r="G679" s="15">
        <v>494439952</v>
      </c>
      <c r="I679" s="38" t="s">
        <v>245</v>
      </c>
      <c r="J679" s="15">
        <v>1.9</v>
      </c>
      <c r="L679" s="36" t="s">
        <v>248</v>
      </c>
      <c r="M679" s="15">
        <v>3.8333333333333335</v>
      </c>
    </row>
    <row r="680" spans="1:13" x14ac:dyDescent="0.3">
      <c r="A680" s="38" t="s">
        <v>245</v>
      </c>
      <c r="B680" s="15">
        <v>150000</v>
      </c>
      <c r="C680" s="15">
        <v>820450</v>
      </c>
      <c r="E680" s="35" t="s">
        <v>243</v>
      </c>
      <c r="F680" s="15">
        <v>9158200</v>
      </c>
      <c r="G680" s="15">
        <v>26561635</v>
      </c>
      <c r="I680" s="38" t="s">
        <v>247</v>
      </c>
      <c r="J680" s="15">
        <v>2.1</v>
      </c>
      <c r="L680" s="36" t="s">
        <v>250</v>
      </c>
      <c r="M680" s="15">
        <v>5.0000000000000009</v>
      </c>
    </row>
    <row r="681" spans="1:13" x14ac:dyDescent="0.3">
      <c r="A681" s="38" t="s">
        <v>247</v>
      </c>
      <c r="B681" s="15">
        <v>187500</v>
      </c>
      <c r="C681" s="15">
        <v>627500</v>
      </c>
      <c r="E681" s="36" t="s">
        <v>246</v>
      </c>
      <c r="F681" s="15">
        <v>2069050</v>
      </c>
      <c r="G681" s="15">
        <v>3965250</v>
      </c>
      <c r="I681" s="38" t="s">
        <v>249</v>
      </c>
      <c r="J681" s="15">
        <v>2.2000000000000002</v>
      </c>
      <c r="L681" s="36" t="s">
        <v>253</v>
      </c>
      <c r="M681" s="15">
        <v>3.1666666666666665</v>
      </c>
    </row>
    <row r="682" spans="1:13" x14ac:dyDescent="0.3">
      <c r="A682" s="38" t="s">
        <v>249</v>
      </c>
      <c r="B682" s="15">
        <v>216000</v>
      </c>
      <c r="C682" s="15">
        <v>1505000</v>
      </c>
      <c r="E682" s="36" t="s">
        <v>248</v>
      </c>
      <c r="F682" s="15">
        <v>2162700</v>
      </c>
      <c r="G682" s="15">
        <v>9328650</v>
      </c>
      <c r="I682" s="38" t="s">
        <v>251</v>
      </c>
      <c r="J682" s="15">
        <v>2.4</v>
      </c>
      <c r="L682" s="35" t="s">
        <v>270</v>
      </c>
      <c r="M682" s="15">
        <v>3.125</v>
      </c>
    </row>
    <row r="683" spans="1:13" x14ac:dyDescent="0.3">
      <c r="A683" s="38" t="s">
        <v>251</v>
      </c>
      <c r="B683" s="15">
        <v>208000</v>
      </c>
      <c r="C683" s="15">
        <v>2802475</v>
      </c>
      <c r="E683" s="36" t="s">
        <v>250</v>
      </c>
      <c r="F683" s="15">
        <v>2186500</v>
      </c>
      <c r="G683" s="15">
        <v>8138835</v>
      </c>
      <c r="I683" s="38" t="s">
        <v>254</v>
      </c>
      <c r="J683" s="15">
        <v>1.8</v>
      </c>
      <c r="L683" s="36" t="s">
        <v>246</v>
      </c>
      <c r="M683" s="15">
        <v>2.5666666666666664</v>
      </c>
    </row>
    <row r="684" spans="1:13" x14ac:dyDescent="0.3">
      <c r="A684" s="38" t="s">
        <v>254</v>
      </c>
      <c r="B684" s="15">
        <v>235000</v>
      </c>
      <c r="C684" s="15">
        <v>2357950</v>
      </c>
      <c r="E684" s="37" t="s">
        <v>252</v>
      </c>
      <c r="F684" s="15">
        <v>842250</v>
      </c>
      <c r="G684" s="15">
        <v>3599585</v>
      </c>
      <c r="I684" s="38" t="s">
        <v>257</v>
      </c>
      <c r="J684" s="15">
        <v>1.9</v>
      </c>
      <c r="L684" s="36" t="s">
        <v>248</v>
      </c>
      <c r="M684" s="15">
        <v>3.2333333333333329</v>
      </c>
    </row>
    <row r="685" spans="1:13" x14ac:dyDescent="0.3">
      <c r="A685" s="38" t="s">
        <v>257</v>
      </c>
      <c r="B685" s="15">
        <v>224950</v>
      </c>
      <c r="C685" s="15">
        <v>3110450</v>
      </c>
      <c r="E685" s="37" t="s">
        <v>255</v>
      </c>
      <c r="F685" s="15">
        <v>777250</v>
      </c>
      <c r="G685" s="15">
        <v>2891250</v>
      </c>
      <c r="I685" s="38" t="s">
        <v>252</v>
      </c>
      <c r="J685" s="15">
        <v>2.6</v>
      </c>
      <c r="L685" s="36" t="s">
        <v>250</v>
      </c>
      <c r="M685" s="15">
        <v>4.166666666666667</v>
      </c>
    </row>
    <row r="686" spans="1:13" x14ac:dyDescent="0.3">
      <c r="A686" s="38" t="s">
        <v>252</v>
      </c>
      <c r="B686" s="15">
        <v>224000</v>
      </c>
      <c r="C686" s="15">
        <v>2202450</v>
      </c>
      <c r="E686" s="37" t="s">
        <v>258</v>
      </c>
      <c r="F686" s="15">
        <v>567000</v>
      </c>
      <c r="G686" s="15">
        <v>1648000</v>
      </c>
      <c r="I686" s="38" t="s">
        <v>255</v>
      </c>
      <c r="J686" s="15">
        <v>2.5</v>
      </c>
      <c r="L686" s="36" t="s">
        <v>253</v>
      </c>
      <c r="M686" s="15">
        <v>2.5333333333333337</v>
      </c>
    </row>
    <row r="687" spans="1:13" x14ac:dyDescent="0.3">
      <c r="A687" s="38" t="s">
        <v>255</v>
      </c>
      <c r="B687" s="15">
        <v>279000</v>
      </c>
      <c r="C687" s="15">
        <v>2851350</v>
      </c>
      <c r="E687" s="36" t="s">
        <v>253</v>
      </c>
      <c r="F687" s="15">
        <v>2739950</v>
      </c>
      <c r="G687" s="15">
        <v>5128900</v>
      </c>
      <c r="I687" s="38" t="s">
        <v>258</v>
      </c>
      <c r="J687" s="15">
        <v>2.2999999999999998</v>
      </c>
      <c r="L687" s="35" t="s">
        <v>271</v>
      </c>
      <c r="M687" s="15">
        <v>2.1</v>
      </c>
    </row>
    <row r="688" spans="1:13" x14ac:dyDescent="0.3">
      <c r="A688" s="38" t="s">
        <v>258</v>
      </c>
      <c r="B688" s="15">
        <v>236000</v>
      </c>
      <c r="C688" s="15">
        <v>2498000</v>
      </c>
      <c r="E688" s="35" t="s">
        <v>259</v>
      </c>
      <c r="F688" s="15">
        <v>11067610</v>
      </c>
      <c r="G688" s="15">
        <v>31820858</v>
      </c>
      <c r="I688" s="38" t="s">
        <v>260</v>
      </c>
      <c r="J688" s="15">
        <v>2</v>
      </c>
      <c r="L688" s="36" t="s">
        <v>246</v>
      </c>
      <c r="M688" s="15">
        <v>1.9666666666666668</v>
      </c>
    </row>
    <row r="689" spans="1:13" x14ac:dyDescent="0.3">
      <c r="A689" s="38" t="s">
        <v>260</v>
      </c>
      <c r="B689" s="15">
        <v>360000</v>
      </c>
      <c r="C689" s="15">
        <v>2717300</v>
      </c>
      <c r="E689" s="36" t="s">
        <v>246</v>
      </c>
      <c r="F689" s="15">
        <v>1890050</v>
      </c>
      <c r="G689" s="15">
        <v>4252750</v>
      </c>
      <c r="I689" s="38" t="s">
        <v>262</v>
      </c>
      <c r="J689" s="15">
        <v>1.9</v>
      </c>
      <c r="L689" s="36" t="s">
        <v>248</v>
      </c>
      <c r="M689" s="15">
        <v>2.9</v>
      </c>
    </row>
    <row r="690" spans="1:13" x14ac:dyDescent="0.3">
      <c r="A690" s="38" t="s">
        <v>262</v>
      </c>
      <c r="B690" s="15">
        <v>228725</v>
      </c>
      <c r="C690" s="15">
        <v>1912400</v>
      </c>
      <c r="E690" s="36" t="s">
        <v>248</v>
      </c>
      <c r="F690" s="15">
        <v>3353210</v>
      </c>
      <c r="G690" s="15">
        <v>10999758</v>
      </c>
      <c r="I690" s="38" t="s">
        <v>263</v>
      </c>
      <c r="J690" s="15">
        <v>1.4</v>
      </c>
      <c r="L690" s="36" t="s">
        <v>250</v>
      </c>
      <c r="M690" s="15">
        <v>2.3333333333333335</v>
      </c>
    </row>
    <row r="691" spans="1:13" x14ac:dyDescent="0.3">
      <c r="A691" s="38" t="s">
        <v>263</v>
      </c>
      <c r="B691" s="15">
        <v>353500</v>
      </c>
      <c r="C691" s="15">
        <v>946500</v>
      </c>
      <c r="E691" s="36" t="s">
        <v>250</v>
      </c>
      <c r="F691" s="15">
        <v>3790350</v>
      </c>
      <c r="G691" s="15">
        <v>10597700</v>
      </c>
      <c r="I691" s="35" t="s">
        <v>273</v>
      </c>
      <c r="J691" s="15"/>
      <c r="L691" s="36" t="s">
        <v>253</v>
      </c>
      <c r="M691" s="15">
        <v>1.2</v>
      </c>
    </row>
    <row r="692" spans="1:13" x14ac:dyDescent="0.3">
      <c r="A692" s="35" t="s">
        <v>265</v>
      </c>
      <c r="B692" s="15"/>
      <c r="C692" s="15"/>
      <c r="E692" s="37" t="s">
        <v>252</v>
      </c>
      <c r="F692" s="15">
        <v>1303000</v>
      </c>
      <c r="G692" s="15">
        <v>4372500</v>
      </c>
      <c r="I692" s="38" t="s">
        <v>245</v>
      </c>
      <c r="J692" s="15">
        <v>1</v>
      </c>
      <c r="L692" s="35" t="s">
        <v>272</v>
      </c>
      <c r="M692" s="15">
        <v>1.3083333333333333</v>
      </c>
    </row>
    <row r="693" spans="1:13" x14ac:dyDescent="0.3">
      <c r="A693" s="38" t="s">
        <v>245</v>
      </c>
      <c r="B693" s="15">
        <v>410750</v>
      </c>
      <c r="C693" s="15">
        <v>2466500</v>
      </c>
      <c r="E693" s="37" t="s">
        <v>255</v>
      </c>
      <c r="F693" s="15">
        <v>1456350</v>
      </c>
      <c r="G693" s="15">
        <v>3040200</v>
      </c>
      <c r="I693" s="38" t="s">
        <v>247</v>
      </c>
      <c r="J693" s="15">
        <v>1.1000000000000001</v>
      </c>
      <c r="L693" s="36" t="s">
        <v>246</v>
      </c>
      <c r="M693" s="15">
        <v>0.9</v>
      </c>
    </row>
    <row r="694" spans="1:13" x14ac:dyDescent="0.3">
      <c r="A694" s="38" t="s">
        <v>247</v>
      </c>
      <c r="B694" s="15">
        <v>245248</v>
      </c>
      <c r="C694" s="15">
        <v>1555785</v>
      </c>
      <c r="E694" s="37" t="s">
        <v>258</v>
      </c>
      <c r="F694" s="15">
        <v>1031000</v>
      </c>
      <c r="G694" s="15">
        <v>3185000</v>
      </c>
      <c r="I694" s="38" t="s">
        <v>249</v>
      </c>
      <c r="J694" s="15">
        <v>1.5</v>
      </c>
      <c r="L694" s="36" t="s">
        <v>248</v>
      </c>
      <c r="M694" s="15">
        <v>1.2333333333333334</v>
      </c>
    </row>
    <row r="695" spans="1:13" x14ac:dyDescent="0.3">
      <c r="A695" s="38" t="s">
        <v>249</v>
      </c>
      <c r="B695" s="15">
        <v>228500</v>
      </c>
      <c r="C695" s="15">
        <v>2654130</v>
      </c>
      <c r="E695" s="36" t="s">
        <v>253</v>
      </c>
      <c r="F695" s="15">
        <v>2034000</v>
      </c>
      <c r="G695" s="15">
        <v>5970650</v>
      </c>
      <c r="I695" s="38" t="s">
        <v>251</v>
      </c>
      <c r="J695" s="15">
        <v>1.9</v>
      </c>
      <c r="L695" s="36" t="s">
        <v>250</v>
      </c>
      <c r="M695" s="15">
        <v>1.5999999999999999</v>
      </c>
    </row>
    <row r="696" spans="1:13" x14ac:dyDescent="0.3">
      <c r="A696" s="38" t="s">
        <v>251</v>
      </c>
      <c r="B696" s="15">
        <v>327000</v>
      </c>
      <c r="C696" s="15">
        <v>4387350</v>
      </c>
      <c r="E696" s="35" t="s">
        <v>265</v>
      </c>
      <c r="F696" s="15">
        <v>9331242</v>
      </c>
      <c r="G696" s="15">
        <v>30337934</v>
      </c>
      <c r="I696" s="38" t="s">
        <v>254</v>
      </c>
      <c r="J696" s="15">
        <v>1.7</v>
      </c>
      <c r="L696" s="36" t="s">
        <v>253</v>
      </c>
      <c r="M696" s="15">
        <v>1.5</v>
      </c>
    </row>
    <row r="697" spans="1:13" x14ac:dyDescent="0.3">
      <c r="A697" s="38" t="s">
        <v>254</v>
      </c>
      <c r="B697" s="15">
        <v>250100</v>
      </c>
      <c r="C697" s="15">
        <v>4098155</v>
      </c>
      <c r="E697" s="36" t="s">
        <v>246</v>
      </c>
      <c r="F697" s="15">
        <v>1623000</v>
      </c>
      <c r="G697" s="15">
        <v>3420000</v>
      </c>
      <c r="I697" s="38" t="s">
        <v>257</v>
      </c>
      <c r="J697" s="15">
        <v>2.6</v>
      </c>
      <c r="L697" s="35" t="s">
        <v>273</v>
      </c>
      <c r="M697" s="15">
        <v>0.98333333333333339</v>
      </c>
    </row>
    <row r="698" spans="1:13" x14ac:dyDescent="0.3">
      <c r="A698" s="38" t="s">
        <v>257</v>
      </c>
      <c r="B698" s="15">
        <v>321000</v>
      </c>
      <c r="C698" s="15">
        <v>4020495</v>
      </c>
      <c r="E698" s="36" t="s">
        <v>248</v>
      </c>
      <c r="F698" s="15">
        <v>2364325</v>
      </c>
      <c r="G698" s="15">
        <v>9863550</v>
      </c>
      <c r="I698" s="38" t="s">
        <v>252</v>
      </c>
      <c r="J698" s="15">
        <v>2.8</v>
      </c>
      <c r="L698" s="36" t="s">
        <v>246</v>
      </c>
      <c r="M698" s="15">
        <v>0.66666666666666663</v>
      </c>
    </row>
    <row r="699" spans="1:13" x14ac:dyDescent="0.3">
      <c r="A699" s="38" t="s">
        <v>252</v>
      </c>
      <c r="B699" s="15">
        <v>244000</v>
      </c>
      <c r="C699" s="15">
        <v>2538000</v>
      </c>
      <c r="E699" s="36" t="s">
        <v>250</v>
      </c>
      <c r="F699" s="15">
        <v>2684492</v>
      </c>
      <c r="G699" s="15">
        <v>11306034</v>
      </c>
      <c r="I699" s="38" t="s">
        <v>255</v>
      </c>
      <c r="J699" s="15">
        <v>2.2000000000000002</v>
      </c>
      <c r="L699" s="36" t="s">
        <v>248</v>
      </c>
      <c r="M699" s="15">
        <v>1.0999999999999999</v>
      </c>
    </row>
    <row r="700" spans="1:13" x14ac:dyDescent="0.3">
      <c r="A700" s="38" t="s">
        <v>255</v>
      </c>
      <c r="B700" s="15">
        <v>305100</v>
      </c>
      <c r="C700" s="15">
        <v>1395200</v>
      </c>
      <c r="E700" s="37" t="s">
        <v>252</v>
      </c>
      <c r="F700" s="15">
        <v>844892</v>
      </c>
      <c r="G700" s="15">
        <v>3087334</v>
      </c>
      <c r="I700" s="38" t="s">
        <v>258</v>
      </c>
      <c r="J700" s="15">
        <v>2.2000000000000002</v>
      </c>
      <c r="L700" s="36" t="s">
        <v>250</v>
      </c>
      <c r="M700" s="15">
        <v>1.8333333333333333</v>
      </c>
    </row>
    <row r="701" spans="1:13" x14ac:dyDescent="0.3">
      <c r="A701" s="38" t="s">
        <v>258</v>
      </c>
      <c r="B701" s="15">
        <v>235975</v>
      </c>
      <c r="C701" s="15">
        <v>2642450</v>
      </c>
      <c r="E701" s="37" t="s">
        <v>255</v>
      </c>
      <c r="F701" s="15">
        <v>964625</v>
      </c>
      <c r="G701" s="15">
        <v>3421250</v>
      </c>
      <c r="I701" s="38" t="s">
        <v>260</v>
      </c>
      <c r="J701" s="15">
        <v>1</v>
      </c>
      <c r="L701" s="36" t="s">
        <v>253</v>
      </c>
      <c r="M701" s="15">
        <v>0.33333333333333331</v>
      </c>
    </row>
    <row r="702" spans="1:13" x14ac:dyDescent="0.3">
      <c r="A702" s="38" t="s">
        <v>260</v>
      </c>
      <c r="B702" s="15">
        <v>249000</v>
      </c>
      <c r="C702" s="15">
        <v>2504500</v>
      </c>
      <c r="E702" s="37" t="s">
        <v>258</v>
      </c>
      <c r="F702" s="15">
        <v>874975</v>
      </c>
      <c r="G702" s="15">
        <v>4797450</v>
      </c>
      <c r="I702" s="38" t="s">
        <v>262</v>
      </c>
      <c r="J702" s="15">
        <v>0.8</v>
      </c>
      <c r="L702" s="35" t="s">
        <v>274</v>
      </c>
      <c r="M702" s="15">
        <v>0.86666666666666659</v>
      </c>
    </row>
    <row r="703" spans="1:13" x14ac:dyDescent="0.3">
      <c r="A703" s="38" t="s">
        <v>262</v>
      </c>
      <c r="B703" s="15">
        <v>259250</v>
      </c>
      <c r="C703" s="15">
        <v>4041950</v>
      </c>
      <c r="E703" s="36" t="s">
        <v>253</v>
      </c>
      <c r="F703" s="15">
        <v>2659425</v>
      </c>
      <c r="G703" s="15">
        <v>5748350</v>
      </c>
      <c r="I703" s="38" t="s">
        <v>263</v>
      </c>
      <c r="J703" s="15">
        <v>0.7</v>
      </c>
      <c r="L703" s="36" t="s">
        <v>246</v>
      </c>
      <c r="M703" s="15">
        <v>0.43333333333333335</v>
      </c>
    </row>
    <row r="704" spans="1:13" x14ac:dyDescent="0.3">
      <c r="A704" s="38" t="s">
        <v>263</v>
      </c>
      <c r="B704" s="15">
        <v>295250</v>
      </c>
      <c r="C704" s="15">
        <v>3378992</v>
      </c>
      <c r="E704" s="35" t="s">
        <v>244</v>
      </c>
      <c r="F704" s="15">
        <v>14488977</v>
      </c>
      <c r="G704" s="15">
        <v>37387562</v>
      </c>
      <c r="I704" s="35" t="s">
        <v>274</v>
      </c>
      <c r="J704" s="15"/>
      <c r="L704" s="36" t="s">
        <v>248</v>
      </c>
      <c r="M704" s="15">
        <v>0.9</v>
      </c>
    </row>
    <row r="705" spans="1:13" x14ac:dyDescent="0.3">
      <c r="A705" s="35" t="s">
        <v>244</v>
      </c>
      <c r="B705" s="15"/>
      <c r="C705" s="15"/>
      <c r="E705" s="36" t="s">
        <v>246</v>
      </c>
      <c r="F705" s="15">
        <v>2716575</v>
      </c>
      <c r="G705" s="15">
        <v>7102158</v>
      </c>
      <c r="I705" s="38" t="s">
        <v>245</v>
      </c>
      <c r="J705" s="15">
        <v>1</v>
      </c>
      <c r="L705" s="36" t="s">
        <v>250</v>
      </c>
      <c r="M705" s="15">
        <v>1.3666666666666665</v>
      </c>
    </row>
    <row r="706" spans="1:13" x14ac:dyDescent="0.3">
      <c r="A706" s="38" t="s">
        <v>245</v>
      </c>
      <c r="B706" s="15">
        <v>293000</v>
      </c>
      <c r="C706" s="15">
        <v>2050000</v>
      </c>
      <c r="E706" s="36" t="s">
        <v>248</v>
      </c>
      <c r="F706" s="15">
        <v>4519275</v>
      </c>
      <c r="G706" s="15">
        <v>11878700</v>
      </c>
      <c r="I706" s="38" t="s">
        <v>247</v>
      </c>
      <c r="J706" s="15">
        <v>0.6</v>
      </c>
      <c r="L706" s="36" t="s">
        <v>253</v>
      </c>
      <c r="M706" s="15">
        <v>0.76666666666666661</v>
      </c>
    </row>
    <row r="707" spans="1:13" x14ac:dyDescent="0.3">
      <c r="A707" s="38" t="s">
        <v>247</v>
      </c>
      <c r="B707" s="15">
        <v>272000</v>
      </c>
      <c r="C707" s="15">
        <v>2374000</v>
      </c>
      <c r="E707" s="36" t="s">
        <v>250</v>
      </c>
      <c r="F707" s="15">
        <v>4152202</v>
      </c>
      <c r="G707" s="15">
        <v>9503304</v>
      </c>
      <c r="I707" s="38" t="s">
        <v>249</v>
      </c>
      <c r="J707" s="15">
        <v>1.1000000000000001</v>
      </c>
      <c r="L707" s="35" t="s">
        <v>275</v>
      </c>
      <c r="M707" s="15">
        <v>0.84000000000000008</v>
      </c>
    </row>
    <row r="708" spans="1:13" x14ac:dyDescent="0.3">
      <c r="A708" s="38" t="s">
        <v>249</v>
      </c>
      <c r="B708" s="15">
        <v>335500</v>
      </c>
      <c r="C708" s="15">
        <v>1734000</v>
      </c>
      <c r="E708" s="37" t="s">
        <v>252</v>
      </c>
      <c r="F708" s="15">
        <v>1294977</v>
      </c>
      <c r="G708" s="15">
        <v>4554954</v>
      </c>
      <c r="I708" s="38" t="s">
        <v>251</v>
      </c>
      <c r="J708" s="15">
        <v>0.8</v>
      </c>
      <c r="L708" s="36" t="s">
        <v>246</v>
      </c>
      <c r="M708" s="15">
        <v>0.6333333333333333</v>
      </c>
    </row>
    <row r="709" spans="1:13" x14ac:dyDescent="0.3">
      <c r="A709" s="38" t="s">
        <v>251</v>
      </c>
      <c r="B709" s="15">
        <v>263950</v>
      </c>
      <c r="C709" s="15">
        <v>3985000</v>
      </c>
      <c r="E709" s="37" t="s">
        <v>255</v>
      </c>
      <c r="F709" s="15">
        <v>1477225</v>
      </c>
      <c r="G709" s="15">
        <v>3568350</v>
      </c>
      <c r="I709" s="38" t="s">
        <v>254</v>
      </c>
      <c r="J709" s="15">
        <v>1.9</v>
      </c>
      <c r="L709" s="36" t="s">
        <v>248</v>
      </c>
      <c r="M709" s="15">
        <v>0.9</v>
      </c>
    </row>
    <row r="710" spans="1:13" x14ac:dyDescent="0.3">
      <c r="A710" s="38" t="s">
        <v>254</v>
      </c>
      <c r="B710" s="15">
        <v>300000</v>
      </c>
      <c r="C710" s="15">
        <v>4188218</v>
      </c>
      <c r="E710" s="37" t="s">
        <v>258</v>
      </c>
      <c r="F710" s="15">
        <v>1380000</v>
      </c>
      <c r="G710" s="15">
        <v>1380000</v>
      </c>
      <c r="I710" s="38" t="s">
        <v>257</v>
      </c>
      <c r="J710" s="15">
        <v>2</v>
      </c>
      <c r="L710" s="36" t="s">
        <v>250</v>
      </c>
      <c r="M710" s="15">
        <v>1.2</v>
      </c>
    </row>
    <row r="711" spans="1:13" x14ac:dyDescent="0.3">
      <c r="A711" s="38" t="s">
        <v>257</v>
      </c>
      <c r="B711" s="15">
        <v>293950</v>
      </c>
      <c r="C711" s="15">
        <v>5661395</v>
      </c>
      <c r="E711" s="36" t="s">
        <v>253</v>
      </c>
      <c r="F711" s="15">
        <v>3100925</v>
      </c>
      <c r="G711" s="15">
        <v>8903400</v>
      </c>
      <c r="I711" s="38" t="s">
        <v>252</v>
      </c>
      <c r="J711" s="15">
        <v>2.2999999999999998</v>
      </c>
      <c r="L711" s="36" t="s">
        <v>253</v>
      </c>
      <c r="M711" s="15">
        <v>0.7</v>
      </c>
    </row>
    <row r="712" spans="1:13" x14ac:dyDescent="0.3">
      <c r="A712" s="38" t="s">
        <v>252</v>
      </c>
      <c r="B712" s="15">
        <v>260000</v>
      </c>
      <c r="C712" s="15">
        <v>2634950</v>
      </c>
      <c r="E712" s="35" t="s">
        <v>256</v>
      </c>
      <c r="F712" s="15">
        <v>14041140</v>
      </c>
      <c r="G712" s="15">
        <v>22945779</v>
      </c>
      <c r="I712" s="38" t="s">
        <v>255</v>
      </c>
      <c r="J712" s="15">
        <v>3.4</v>
      </c>
      <c r="L712" s="14">
        <v>23</v>
      </c>
      <c r="M712" s="15">
        <v>3.9030120481927715</v>
      </c>
    </row>
    <row r="713" spans="1:13" x14ac:dyDescent="0.3">
      <c r="A713" s="38" t="s">
        <v>255</v>
      </c>
      <c r="B713" s="15">
        <v>285000</v>
      </c>
      <c r="C713" s="15">
        <v>3310300</v>
      </c>
      <c r="E713" s="36" t="s">
        <v>246</v>
      </c>
      <c r="F713" s="15">
        <v>3497650</v>
      </c>
      <c r="G713" s="15">
        <v>5544150</v>
      </c>
      <c r="I713" s="38" t="s">
        <v>258</v>
      </c>
      <c r="J713" s="15">
        <v>2.6</v>
      </c>
      <c r="L713" s="35" t="s">
        <v>244</v>
      </c>
      <c r="M713" s="15">
        <v>2.8416666666666668</v>
      </c>
    </row>
    <row r="714" spans="1:13" x14ac:dyDescent="0.3">
      <c r="A714" s="38" t="s">
        <v>258</v>
      </c>
      <c r="B714" s="15">
        <v>378000</v>
      </c>
      <c r="C714" s="15">
        <v>5204450</v>
      </c>
      <c r="E714" s="36" t="s">
        <v>248</v>
      </c>
      <c r="F714" s="15">
        <v>3816865</v>
      </c>
      <c r="G714" s="15">
        <v>6076729</v>
      </c>
      <c r="I714" s="38" t="s">
        <v>260</v>
      </c>
      <c r="J714" s="15">
        <v>3.8</v>
      </c>
      <c r="L714" s="36" t="s">
        <v>246</v>
      </c>
      <c r="M714" s="15">
        <v>2.3333333333333335</v>
      </c>
    </row>
    <row r="715" spans="1:13" x14ac:dyDescent="0.3">
      <c r="A715" s="38" t="s">
        <v>260</v>
      </c>
      <c r="B715" s="15">
        <v>364000</v>
      </c>
      <c r="C715" s="15">
        <v>2428500</v>
      </c>
      <c r="E715" s="36" t="s">
        <v>250</v>
      </c>
      <c r="F715" s="15">
        <v>3402625</v>
      </c>
      <c r="G715" s="15">
        <v>6800900</v>
      </c>
      <c r="I715" s="38" t="s">
        <v>262</v>
      </c>
      <c r="J715" s="15">
        <v>4</v>
      </c>
      <c r="L715" s="36" t="s">
        <v>248</v>
      </c>
      <c r="M715" s="15">
        <v>2.5333333333333337</v>
      </c>
    </row>
    <row r="716" spans="1:13" x14ac:dyDescent="0.3">
      <c r="A716" s="38" t="s">
        <v>262</v>
      </c>
      <c r="B716" s="15">
        <v>349000</v>
      </c>
      <c r="C716" s="15">
        <v>3514750</v>
      </c>
      <c r="E716" s="37" t="s">
        <v>252</v>
      </c>
      <c r="F716" s="15">
        <v>1342000</v>
      </c>
      <c r="G716" s="15">
        <v>2535500</v>
      </c>
      <c r="I716" s="38" t="s">
        <v>263</v>
      </c>
      <c r="J716" s="15">
        <v>3.2</v>
      </c>
      <c r="L716" s="36" t="s">
        <v>250</v>
      </c>
      <c r="M716" s="15">
        <v>3</v>
      </c>
    </row>
    <row r="717" spans="1:13" x14ac:dyDescent="0.3">
      <c r="A717" s="38" t="s">
        <v>263</v>
      </c>
      <c r="B717" s="15">
        <v>365975</v>
      </c>
      <c r="C717" s="15">
        <v>4679300</v>
      </c>
      <c r="E717" s="37" t="s">
        <v>255</v>
      </c>
      <c r="F717" s="15">
        <v>1164500</v>
      </c>
      <c r="G717" s="15">
        <v>2798000</v>
      </c>
      <c r="I717" s="35" t="s">
        <v>275</v>
      </c>
      <c r="J717" s="15"/>
      <c r="L717" s="36" t="s">
        <v>253</v>
      </c>
      <c r="M717" s="15">
        <v>3.5</v>
      </c>
    </row>
    <row r="718" spans="1:13" x14ac:dyDescent="0.3">
      <c r="A718" s="35" t="s">
        <v>256</v>
      </c>
      <c r="B718" s="15"/>
      <c r="C718" s="15"/>
      <c r="E718" s="37" t="s">
        <v>258</v>
      </c>
      <c r="F718" s="15">
        <v>896125</v>
      </c>
      <c r="G718" s="15">
        <v>1467400</v>
      </c>
      <c r="I718" s="38" t="s">
        <v>245</v>
      </c>
      <c r="J718" s="15">
        <v>3.4</v>
      </c>
      <c r="L718" s="35" t="s">
        <v>256</v>
      </c>
      <c r="M718" s="15">
        <v>4.8166666666666673</v>
      </c>
    </row>
    <row r="719" spans="1:13" x14ac:dyDescent="0.3">
      <c r="A719" s="38" t="s">
        <v>245</v>
      </c>
      <c r="B719" s="15">
        <v>305000</v>
      </c>
      <c r="C719" s="15">
        <v>1173900</v>
      </c>
      <c r="E719" s="36" t="s">
        <v>253</v>
      </c>
      <c r="F719" s="15">
        <v>3324000</v>
      </c>
      <c r="G719" s="15">
        <v>4524000</v>
      </c>
      <c r="I719" s="38" t="s">
        <v>247</v>
      </c>
      <c r="J719" s="15">
        <v>4</v>
      </c>
      <c r="L719" s="36" t="s">
        <v>246</v>
      </c>
      <c r="M719" s="15">
        <v>3.7333333333333329</v>
      </c>
    </row>
    <row r="720" spans="1:13" x14ac:dyDescent="0.3">
      <c r="A720" s="38" t="s">
        <v>247</v>
      </c>
      <c r="B720" s="15">
        <v>355000</v>
      </c>
      <c r="C720" s="15">
        <v>1816000</v>
      </c>
      <c r="E720" s="35" t="s">
        <v>261</v>
      </c>
      <c r="F720" s="15">
        <v>10231200</v>
      </c>
      <c r="G720" s="15">
        <v>18408450</v>
      </c>
      <c r="I720" s="38" t="s">
        <v>249</v>
      </c>
      <c r="J720" s="15">
        <v>2.8</v>
      </c>
      <c r="L720" s="36" t="s">
        <v>248</v>
      </c>
      <c r="M720" s="15">
        <v>4.2</v>
      </c>
    </row>
    <row r="721" spans="1:13" x14ac:dyDescent="0.3">
      <c r="A721" s="38" t="s">
        <v>249</v>
      </c>
      <c r="B721" s="15">
        <v>331000</v>
      </c>
      <c r="C721" s="15">
        <v>2893500</v>
      </c>
      <c r="E721" s="36" t="s">
        <v>246</v>
      </c>
      <c r="F721" s="15">
        <v>2458500</v>
      </c>
      <c r="G721" s="15">
        <v>4923000</v>
      </c>
      <c r="I721" s="38" t="s">
        <v>251</v>
      </c>
      <c r="J721" s="15">
        <v>3.1</v>
      </c>
      <c r="L721" s="36" t="s">
        <v>250</v>
      </c>
      <c r="M721" s="15">
        <v>5.666666666666667</v>
      </c>
    </row>
    <row r="722" spans="1:13" x14ac:dyDescent="0.3">
      <c r="A722" s="38" t="s">
        <v>251</v>
      </c>
      <c r="B722" s="15">
        <v>273000</v>
      </c>
      <c r="C722" s="15">
        <v>1458000</v>
      </c>
      <c r="E722" s="36" t="s">
        <v>248</v>
      </c>
      <c r="F722" s="15">
        <v>3464950</v>
      </c>
      <c r="G722" s="15">
        <v>7334950</v>
      </c>
      <c r="I722" s="38" t="s">
        <v>254</v>
      </c>
      <c r="J722" s="15">
        <v>1.3</v>
      </c>
      <c r="L722" s="36" t="s">
        <v>253</v>
      </c>
      <c r="M722" s="15">
        <v>5.666666666666667</v>
      </c>
    </row>
    <row r="723" spans="1:13" x14ac:dyDescent="0.3">
      <c r="A723" s="38" t="s">
        <v>254</v>
      </c>
      <c r="B723" s="15">
        <v>310000</v>
      </c>
      <c r="C723" s="15">
        <v>2751882</v>
      </c>
      <c r="E723" s="36" t="s">
        <v>250</v>
      </c>
      <c r="F723" s="15">
        <v>3644000</v>
      </c>
      <c r="G723" s="15">
        <v>4823000</v>
      </c>
      <c r="I723" s="38" t="s">
        <v>257</v>
      </c>
      <c r="J723" s="15">
        <v>1.3</v>
      </c>
      <c r="L723" s="35" t="s">
        <v>261</v>
      </c>
      <c r="M723" s="15">
        <v>6.6999999999999993</v>
      </c>
    </row>
    <row r="724" spans="1:13" x14ac:dyDescent="0.3">
      <c r="A724" s="38" t="s">
        <v>257</v>
      </c>
      <c r="B724" s="15">
        <v>386475</v>
      </c>
      <c r="C724" s="15">
        <v>1698950</v>
      </c>
      <c r="E724" s="37" t="s">
        <v>252</v>
      </c>
      <c r="F724" s="15">
        <v>1497000</v>
      </c>
      <c r="G724" s="15">
        <v>1963500</v>
      </c>
      <c r="I724" s="38" t="s">
        <v>252</v>
      </c>
      <c r="J724" s="15">
        <v>2.4</v>
      </c>
      <c r="L724" s="36" t="s">
        <v>246</v>
      </c>
      <c r="M724" s="15">
        <v>5.5</v>
      </c>
    </row>
    <row r="725" spans="1:13" x14ac:dyDescent="0.3">
      <c r="A725" s="38" t="s">
        <v>252</v>
      </c>
      <c r="B725" s="15">
        <v>289000</v>
      </c>
      <c r="C725" s="15">
        <v>2329550</v>
      </c>
      <c r="E725" s="37" t="s">
        <v>255</v>
      </c>
      <c r="F725" s="15">
        <v>1112500</v>
      </c>
      <c r="G725" s="15">
        <v>1112500</v>
      </c>
      <c r="I725" s="38" t="s">
        <v>255</v>
      </c>
      <c r="J725" s="15">
        <v>2.4</v>
      </c>
      <c r="L725" s="36" t="s">
        <v>248</v>
      </c>
      <c r="M725" s="15">
        <v>6.5666666666666664</v>
      </c>
    </row>
    <row r="726" spans="1:13" x14ac:dyDescent="0.3">
      <c r="A726" s="38" t="s">
        <v>255</v>
      </c>
      <c r="B726" s="15">
        <v>310875</v>
      </c>
      <c r="C726" s="15">
        <v>1232750</v>
      </c>
      <c r="E726" s="37" t="s">
        <v>258</v>
      </c>
      <c r="F726" s="15">
        <v>1034500</v>
      </c>
      <c r="G726" s="15">
        <v>1747000</v>
      </c>
      <c r="I726" s="38" t="s">
        <v>258</v>
      </c>
      <c r="J726" s="15">
        <v>2.8</v>
      </c>
      <c r="L726" s="36" t="s">
        <v>250</v>
      </c>
      <c r="M726" s="15">
        <v>7.5666666666666664</v>
      </c>
    </row>
    <row r="727" spans="1:13" x14ac:dyDescent="0.3">
      <c r="A727" s="38" t="s">
        <v>258</v>
      </c>
      <c r="B727" s="15">
        <v>340000</v>
      </c>
      <c r="C727" s="15">
        <v>952000</v>
      </c>
      <c r="E727" s="36" t="s">
        <v>253</v>
      </c>
      <c r="F727" s="15">
        <v>663750</v>
      </c>
      <c r="G727" s="15">
        <v>1327500</v>
      </c>
      <c r="I727" s="38" t="s">
        <v>260</v>
      </c>
      <c r="J727" s="15">
        <v>1.3</v>
      </c>
      <c r="L727" s="36" t="s">
        <v>253</v>
      </c>
      <c r="M727" s="15">
        <v>7.166666666666667</v>
      </c>
    </row>
    <row r="728" spans="1:13" x14ac:dyDescent="0.3">
      <c r="A728" s="38" t="s">
        <v>260</v>
      </c>
      <c r="B728" s="15">
        <v>511018</v>
      </c>
      <c r="C728" s="15">
        <v>1022036</v>
      </c>
      <c r="E728" s="35" t="s">
        <v>264</v>
      </c>
      <c r="F728" s="15">
        <v>7834425</v>
      </c>
      <c r="G728" s="15">
        <v>17781900</v>
      </c>
      <c r="I728" s="38" t="s">
        <v>262</v>
      </c>
      <c r="J728" s="15">
        <v>0.9</v>
      </c>
      <c r="L728" s="35" t="s">
        <v>264</v>
      </c>
      <c r="M728" s="15">
        <v>7.7833333333333323</v>
      </c>
    </row>
    <row r="729" spans="1:13" x14ac:dyDescent="0.3">
      <c r="A729" s="38" t="s">
        <v>262</v>
      </c>
      <c r="B729" s="15">
        <v>312250</v>
      </c>
      <c r="C729" s="15">
        <v>3446400</v>
      </c>
      <c r="E729" s="36" t="s">
        <v>246</v>
      </c>
      <c r="F729" s="15">
        <v>1196500</v>
      </c>
      <c r="G729" s="15">
        <v>1800500</v>
      </c>
      <c r="I729" s="14">
        <v>17</v>
      </c>
      <c r="J729" s="15">
        <v>84.6</v>
      </c>
      <c r="L729" s="36" t="s">
        <v>246</v>
      </c>
      <c r="M729" s="15">
        <v>5.8999999999999995</v>
      </c>
    </row>
    <row r="730" spans="1:13" x14ac:dyDescent="0.3">
      <c r="A730" s="38" t="s">
        <v>263</v>
      </c>
      <c r="B730" s="15">
        <v>219950</v>
      </c>
      <c r="C730" s="15">
        <v>219950</v>
      </c>
      <c r="E730" s="36" t="s">
        <v>248</v>
      </c>
      <c r="F730" s="15">
        <v>1552725</v>
      </c>
      <c r="G730" s="15">
        <v>3727550</v>
      </c>
      <c r="I730" s="35" t="s">
        <v>244</v>
      </c>
      <c r="J730" s="15"/>
      <c r="L730" s="36" t="s">
        <v>248</v>
      </c>
      <c r="M730" s="15">
        <v>8.1999999999999993</v>
      </c>
    </row>
    <row r="731" spans="1:13" x14ac:dyDescent="0.3">
      <c r="A731" s="35" t="s">
        <v>261</v>
      </c>
      <c r="B731" s="15"/>
      <c r="C731" s="15"/>
      <c r="E731" s="36" t="s">
        <v>250</v>
      </c>
      <c r="F731" s="15">
        <v>2500475</v>
      </c>
      <c r="G731" s="15">
        <v>6706450</v>
      </c>
      <c r="I731" s="38" t="s">
        <v>245</v>
      </c>
      <c r="J731" s="15"/>
      <c r="L731" s="36" t="s">
        <v>250</v>
      </c>
      <c r="M731" s="15">
        <v>9.8333333333333339</v>
      </c>
    </row>
    <row r="732" spans="1:13" x14ac:dyDescent="0.3">
      <c r="A732" s="38" t="s">
        <v>245</v>
      </c>
      <c r="B732" s="15"/>
      <c r="C732" s="15"/>
      <c r="E732" s="37" t="s">
        <v>252</v>
      </c>
      <c r="F732" s="15">
        <v>1348475</v>
      </c>
      <c r="G732" s="15">
        <v>2461950</v>
      </c>
      <c r="I732" s="38" t="s">
        <v>247</v>
      </c>
      <c r="J732" s="15"/>
      <c r="L732" s="36" t="s">
        <v>253</v>
      </c>
      <c r="M732" s="15">
        <v>7.2</v>
      </c>
    </row>
    <row r="733" spans="1:13" x14ac:dyDescent="0.3">
      <c r="A733" s="38" t="s">
        <v>247</v>
      </c>
      <c r="B733" s="15">
        <v>315500</v>
      </c>
      <c r="C733" s="15">
        <v>631000</v>
      </c>
      <c r="E733" s="37" t="s">
        <v>255</v>
      </c>
      <c r="F733" s="15">
        <v>435000</v>
      </c>
      <c r="G733" s="15">
        <v>2041500</v>
      </c>
      <c r="I733" s="38" t="s">
        <v>249</v>
      </c>
      <c r="J733" s="15"/>
      <c r="L733" s="35" t="s">
        <v>266</v>
      </c>
      <c r="M733" s="15">
        <v>7.375</v>
      </c>
    </row>
    <row r="734" spans="1:13" x14ac:dyDescent="0.3">
      <c r="A734" s="38" t="s">
        <v>249</v>
      </c>
      <c r="B734" s="15">
        <v>240000</v>
      </c>
      <c r="C734" s="15">
        <v>2109000</v>
      </c>
      <c r="E734" s="37" t="s">
        <v>258</v>
      </c>
      <c r="F734" s="15">
        <v>717000</v>
      </c>
      <c r="G734" s="15">
        <v>2203000</v>
      </c>
      <c r="I734" s="38" t="s">
        <v>251</v>
      </c>
      <c r="J734" s="15"/>
      <c r="L734" s="36" t="s">
        <v>246</v>
      </c>
      <c r="M734" s="15">
        <v>7</v>
      </c>
    </row>
    <row r="735" spans="1:13" x14ac:dyDescent="0.3">
      <c r="A735" s="38" t="s">
        <v>251</v>
      </c>
      <c r="B735" s="15"/>
      <c r="C735" s="15"/>
      <c r="E735" s="36" t="s">
        <v>253</v>
      </c>
      <c r="F735" s="15">
        <v>2584725</v>
      </c>
      <c r="G735" s="15">
        <v>5547400</v>
      </c>
      <c r="I735" s="38" t="s">
        <v>254</v>
      </c>
      <c r="J735" s="15"/>
      <c r="L735" s="36" t="s">
        <v>248</v>
      </c>
      <c r="M735" s="15">
        <v>7.666666666666667</v>
      </c>
    </row>
    <row r="736" spans="1:13" x14ac:dyDescent="0.3">
      <c r="A736" s="38" t="s">
        <v>254</v>
      </c>
      <c r="B736" s="15">
        <v>131000</v>
      </c>
      <c r="C736" s="15">
        <v>131000</v>
      </c>
      <c r="E736" s="35" t="s">
        <v>266</v>
      </c>
      <c r="F736" s="15">
        <v>11322650</v>
      </c>
      <c r="G736" s="15">
        <v>24998100</v>
      </c>
      <c r="I736" s="38" t="s">
        <v>257</v>
      </c>
      <c r="J736" s="15"/>
      <c r="L736" s="36" t="s">
        <v>250</v>
      </c>
      <c r="M736" s="15">
        <v>7.666666666666667</v>
      </c>
    </row>
    <row r="737" spans="1:13" x14ac:dyDescent="0.3">
      <c r="A737" s="38" t="s">
        <v>257</v>
      </c>
      <c r="B737" s="15">
        <v>287500</v>
      </c>
      <c r="C737" s="15">
        <v>3318200</v>
      </c>
      <c r="E737" s="36" t="s">
        <v>246</v>
      </c>
      <c r="F737" s="15">
        <v>2474350</v>
      </c>
      <c r="G737" s="15">
        <v>6591850</v>
      </c>
      <c r="I737" s="38" t="s">
        <v>252</v>
      </c>
      <c r="J737" s="15"/>
      <c r="L737" s="36" t="s">
        <v>253</v>
      </c>
      <c r="M737" s="15">
        <v>7.166666666666667</v>
      </c>
    </row>
    <row r="738" spans="1:13" x14ac:dyDescent="0.3">
      <c r="A738" s="38" t="s">
        <v>252</v>
      </c>
      <c r="B738" s="15">
        <v>312500</v>
      </c>
      <c r="C738" s="15">
        <v>1766000</v>
      </c>
      <c r="E738" s="36" t="s">
        <v>248</v>
      </c>
      <c r="F738" s="15">
        <v>2723300</v>
      </c>
      <c r="G738" s="15">
        <v>6403900</v>
      </c>
      <c r="I738" s="38" t="s">
        <v>255</v>
      </c>
      <c r="J738" s="15"/>
      <c r="L738" s="35" t="s">
        <v>267</v>
      </c>
      <c r="M738" s="15">
        <v>6.208333333333333</v>
      </c>
    </row>
    <row r="739" spans="1:13" x14ac:dyDescent="0.3">
      <c r="A739" s="38" t="s">
        <v>255</v>
      </c>
      <c r="B739" s="15">
        <v>345000</v>
      </c>
      <c r="C739" s="15">
        <v>2148000</v>
      </c>
      <c r="E739" s="36" t="s">
        <v>250</v>
      </c>
      <c r="F739" s="15">
        <v>2934500</v>
      </c>
      <c r="G739" s="15">
        <v>5123450</v>
      </c>
      <c r="I739" s="38" t="s">
        <v>258</v>
      </c>
      <c r="J739" s="15"/>
      <c r="L739" s="36" t="s">
        <v>246</v>
      </c>
      <c r="M739" s="15">
        <v>6.8666666666666671</v>
      </c>
    </row>
    <row r="740" spans="1:13" x14ac:dyDescent="0.3">
      <c r="A740" s="38" t="s">
        <v>258</v>
      </c>
      <c r="B740" s="15">
        <v>299125</v>
      </c>
      <c r="C740" s="15">
        <v>1846210</v>
      </c>
      <c r="E740" s="37" t="s">
        <v>252</v>
      </c>
      <c r="F740" s="15">
        <v>1090500</v>
      </c>
      <c r="G740" s="15">
        <v>1536000</v>
      </c>
      <c r="I740" s="38" t="s">
        <v>260</v>
      </c>
      <c r="J740" s="15"/>
      <c r="L740" s="36" t="s">
        <v>248</v>
      </c>
      <c r="M740" s="15">
        <v>6.1000000000000005</v>
      </c>
    </row>
    <row r="741" spans="1:13" x14ac:dyDescent="0.3">
      <c r="A741" s="38" t="s">
        <v>260</v>
      </c>
      <c r="B741" s="15">
        <v>314750</v>
      </c>
      <c r="C741" s="15">
        <v>1304450</v>
      </c>
      <c r="E741" s="37" t="s">
        <v>255</v>
      </c>
      <c r="F741" s="15">
        <v>1375550</v>
      </c>
      <c r="G741" s="15">
        <v>2650550</v>
      </c>
      <c r="I741" s="38" t="s">
        <v>262</v>
      </c>
      <c r="J741" s="15"/>
      <c r="L741" s="36" t="s">
        <v>250</v>
      </c>
      <c r="M741" s="15">
        <v>6.3999999999999995</v>
      </c>
    </row>
    <row r="742" spans="1:13" x14ac:dyDescent="0.3">
      <c r="A742" s="38" t="s">
        <v>262</v>
      </c>
      <c r="B742" s="15">
        <v>377500</v>
      </c>
      <c r="C742" s="15">
        <v>755000</v>
      </c>
      <c r="E742" s="37" t="s">
        <v>258</v>
      </c>
      <c r="F742" s="15">
        <v>468450</v>
      </c>
      <c r="G742" s="15">
        <v>936900</v>
      </c>
      <c r="I742" s="38" t="s">
        <v>263</v>
      </c>
      <c r="J742" s="15"/>
      <c r="L742" s="36" t="s">
        <v>253</v>
      </c>
      <c r="M742" s="15">
        <v>5.4666666666666659</v>
      </c>
    </row>
    <row r="743" spans="1:13" x14ac:dyDescent="0.3">
      <c r="A743" s="38" t="s">
        <v>263</v>
      </c>
      <c r="B743" s="15">
        <v>375000</v>
      </c>
      <c r="C743" s="15">
        <v>1720500</v>
      </c>
      <c r="E743" s="36" t="s">
        <v>253</v>
      </c>
      <c r="F743" s="15">
        <v>3190500</v>
      </c>
      <c r="G743" s="15">
        <v>6878900</v>
      </c>
      <c r="I743" s="35" t="s">
        <v>256</v>
      </c>
      <c r="J743" s="15"/>
      <c r="L743" s="35" t="s">
        <v>268</v>
      </c>
      <c r="M743" s="15">
        <v>5.041666666666667</v>
      </c>
    </row>
    <row r="744" spans="1:13" x14ac:dyDescent="0.3">
      <c r="A744" s="35" t="s">
        <v>264</v>
      </c>
      <c r="B744" s="15"/>
      <c r="C744" s="15"/>
      <c r="E744" s="35" t="s">
        <v>267</v>
      </c>
      <c r="F744" s="15">
        <v>8241401</v>
      </c>
      <c r="G744" s="15">
        <v>16436001</v>
      </c>
      <c r="I744" s="38" t="s">
        <v>245</v>
      </c>
      <c r="J744" s="15"/>
      <c r="L744" s="36" t="s">
        <v>246</v>
      </c>
      <c r="M744" s="15">
        <v>4.8666666666666663</v>
      </c>
    </row>
    <row r="745" spans="1:13" x14ac:dyDescent="0.3">
      <c r="A745" s="38" t="s">
        <v>245</v>
      </c>
      <c r="B745" s="15">
        <v>241720</v>
      </c>
      <c r="C745" s="15">
        <v>483440</v>
      </c>
      <c r="E745" s="36" t="s">
        <v>246</v>
      </c>
      <c r="F745" s="15">
        <v>1705250</v>
      </c>
      <c r="G745" s="15">
        <v>3131400</v>
      </c>
      <c r="I745" s="38" t="s">
        <v>247</v>
      </c>
      <c r="J745" s="15"/>
      <c r="L745" s="36" t="s">
        <v>248</v>
      </c>
      <c r="M745" s="15">
        <v>5.7333333333333334</v>
      </c>
    </row>
    <row r="746" spans="1:13" x14ac:dyDescent="0.3">
      <c r="A746" s="38" t="s">
        <v>247</v>
      </c>
      <c r="B746" s="15">
        <v>265000</v>
      </c>
      <c r="C746" s="15">
        <v>854000</v>
      </c>
      <c r="E746" s="36" t="s">
        <v>248</v>
      </c>
      <c r="F746" s="15">
        <v>1998425</v>
      </c>
      <c r="G746" s="15">
        <v>4832250</v>
      </c>
      <c r="I746" s="38" t="s">
        <v>249</v>
      </c>
      <c r="J746" s="15"/>
      <c r="L746" s="36" t="s">
        <v>250</v>
      </c>
      <c r="M746" s="15">
        <v>5.2</v>
      </c>
    </row>
    <row r="747" spans="1:13" x14ac:dyDescent="0.3">
      <c r="A747" s="38" t="s">
        <v>249</v>
      </c>
      <c r="B747" s="15">
        <v>425000</v>
      </c>
      <c r="C747" s="15">
        <v>1131000</v>
      </c>
      <c r="E747" s="36" t="s">
        <v>250</v>
      </c>
      <c r="F747" s="15">
        <v>2729226</v>
      </c>
      <c r="G747" s="15">
        <v>5289351</v>
      </c>
      <c r="I747" s="38" t="s">
        <v>251</v>
      </c>
      <c r="J747" s="15">
        <v>1</v>
      </c>
      <c r="L747" s="36" t="s">
        <v>253</v>
      </c>
      <c r="M747" s="15">
        <v>4.3666666666666663</v>
      </c>
    </row>
    <row r="748" spans="1:13" x14ac:dyDescent="0.3">
      <c r="A748" s="38" t="s">
        <v>251</v>
      </c>
      <c r="B748" s="15">
        <v>384250</v>
      </c>
      <c r="C748" s="15">
        <v>1548400</v>
      </c>
      <c r="E748" s="37" t="s">
        <v>252</v>
      </c>
      <c r="F748" s="15">
        <v>1124975</v>
      </c>
      <c r="G748" s="15">
        <v>3088850</v>
      </c>
      <c r="I748" s="38" t="s">
        <v>254</v>
      </c>
      <c r="J748" s="15">
        <v>2</v>
      </c>
      <c r="L748" s="35" t="s">
        <v>269</v>
      </c>
      <c r="M748" s="15">
        <v>4.541666666666667</v>
      </c>
    </row>
    <row r="749" spans="1:13" x14ac:dyDescent="0.3">
      <c r="A749" s="38" t="s">
        <v>254</v>
      </c>
      <c r="B749" s="15">
        <v>185000</v>
      </c>
      <c r="C749" s="15">
        <v>603500</v>
      </c>
      <c r="E749" s="37" t="s">
        <v>255</v>
      </c>
      <c r="F749" s="15">
        <v>358000</v>
      </c>
      <c r="G749" s="15">
        <v>358000</v>
      </c>
      <c r="I749" s="38" t="s">
        <v>257</v>
      </c>
      <c r="J749" s="15">
        <v>2</v>
      </c>
      <c r="L749" s="36" t="s">
        <v>246</v>
      </c>
      <c r="M749" s="15">
        <v>4</v>
      </c>
    </row>
    <row r="750" spans="1:13" x14ac:dyDescent="0.3">
      <c r="A750" s="38" t="s">
        <v>257</v>
      </c>
      <c r="B750" s="15">
        <v>311500</v>
      </c>
      <c r="C750" s="15">
        <v>2435000</v>
      </c>
      <c r="E750" s="37" t="s">
        <v>258</v>
      </c>
      <c r="F750" s="15">
        <v>1246251</v>
      </c>
      <c r="G750" s="15">
        <v>1842501</v>
      </c>
      <c r="I750" s="38" t="s">
        <v>252</v>
      </c>
      <c r="J750" s="15">
        <v>2</v>
      </c>
      <c r="L750" s="36" t="s">
        <v>248</v>
      </c>
      <c r="M750" s="15">
        <v>4.3</v>
      </c>
    </row>
    <row r="751" spans="1:13" x14ac:dyDescent="0.3">
      <c r="A751" s="38" t="s">
        <v>252</v>
      </c>
      <c r="B751" s="15">
        <v>230500</v>
      </c>
      <c r="C751" s="15">
        <v>461000</v>
      </c>
      <c r="E751" s="36" t="s">
        <v>253</v>
      </c>
      <c r="F751" s="15">
        <v>1808500</v>
      </c>
      <c r="G751" s="15">
        <v>3183000</v>
      </c>
      <c r="I751" s="38" t="s">
        <v>255</v>
      </c>
      <c r="J751" s="15">
        <v>1</v>
      </c>
      <c r="L751" s="36" t="s">
        <v>250</v>
      </c>
      <c r="M751" s="15">
        <v>5.4333333333333336</v>
      </c>
    </row>
    <row r="752" spans="1:13" x14ac:dyDescent="0.3">
      <c r="A752" s="38" t="s">
        <v>255</v>
      </c>
      <c r="B752" s="15">
        <v>387500</v>
      </c>
      <c r="C752" s="15">
        <v>2347397</v>
      </c>
      <c r="E752" s="35" t="s">
        <v>268</v>
      </c>
      <c r="F752" s="15">
        <v>8497301</v>
      </c>
      <c r="G752" s="15">
        <v>19993727</v>
      </c>
      <c r="I752" s="38" t="s">
        <v>258</v>
      </c>
      <c r="J752" s="15">
        <v>1</v>
      </c>
      <c r="L752" s="36" t="s">
        <v>253</v>
      </c>
      <c r="M752" s="15">
        <v>4.4333333333333327</v>
      </c>
    </row>
    <row r="753" spans="1:13" x14ac:dyDescent="0.3">
      <c r="A753" s="38" t="s">
        <v>258</v>
      </c>
      <c r="B753" s="15">
        <v>334000</v>
      </c>
      <c r="C753" s="15">
        <v>2668500</v>
      </c>
      <c r="E753" s="36" t="s">
        <v>246</v>
      </c>
      <c r="F753" s="15">
        <v>978449</v>
      </c>
      <c r="G753" s="15">
        <v>1432699</v>
      </c>
      <c r="I753" s="38" t="s">
        <v>260</v>
      </c>
      <c r="J753" s="15">
        <v>1</v>
      </c>
      <c r="L753" s="35" t="s">
        <v>270</v>
      </c>
      <c r="M753" s="15">
        <v>3.0416666666666665</v>
      </c>
    </row>
    <row r="754" spans="1:13" x14ac:dyDescent="0.3">
      <c r="A754" s="38" t="s">
        <v>260</v>
      </c>
      <c r="B754" s="15">
        <v>205000</v>
      </c>
      <c r="C754" s="15">
        <v>1104900</v>
      </c>
      <c r="E754" s="36" t="s">
        <v>248</v>
      </c>
      <c r="F754" s="15">
        <v>2836550</v>
      </c>
      <c r="G754" s="15">
        <v>5896550</v>
      </c>
      <c r="I754" s="38" t="s">
        <v>262</v>
      </c>
      <c r="J754" s="15">
        <v>2</v>
      </c>
      <c r="L754" s="36" t="s">
        <v>246</v>
      </c>
      <c r="M754" s="15">
        <v>3.2333333333333338</v>
      </c>
    </row>
    <row r="755" spans="1:13" x14ac:dyDescent="0.3">
      <c r="A755" s="38" t="s">
        <v>262</v>
      </c>
      <c r="B755" s="15">
        <v>266500</v>
      </c>
      <c r="C755" s="15">
        <v>533000</v>
      </c>
      <c r="E755" s="36" t="s">
        <v>250</v>
      </c>
      <c r="F755" s="15">
        <v>2651000</v>
      </c>
      <c r="G755" s="15">
        <v>6421176</v>
      </c>
      <c r="I755" s="38" t="s">
        <v>263</v>
      </c>
      <c r="J755" s="15">
        <v>3</v>
      </c>
      <c r="L755" s="36" t="s">
        <v>248</v>
      </c>
      <c r="M755" s="15">
        <v>2.9666666666666663</v>
      </c>
    </row>
    <row r="756" spans="1:13" x14ac:dyDescent="0.3">
      <c r="A756" s="38" t="s">
        <v>263</v>
      </c>
      <c r="B756" s="15">
        <v>240000</v>
      </c>
      <c r="C756" s="15">
        <v>480000</v>
      </c>
      <c r="E756" s="37" t="s">
        <v>252</v>
      </c>
      <c r="F756" s="15">
        <v>1640000</v>
      </c>
      <c r="G756" s="15">
        <v>2045000</v>
      </c>
      <c r="I756" s="35" t="s">
        <v>261</v>
      </c>
      <c r="J756" s="15"/>
      <c r="L756" s="36" t="s">
        <v>250</v>
      </c>
      <c r="M756" s="15">
        <v>3.4666666666666668</v>
      </c>
    </row>
    <row r="757" spans="1:13" x14ac:dyDescent="0.3">
      <c r="A757" s="35" t="s">
        <v>266</v>
      </c>
      <c r="B757" s="15"/>
      <c r="C757" s="15"/>
      <c r="E757" s="37" t="s">
        <v>255</v>
      </c>
      <c r="F757" s="15">
        <v>643500</v>
      </c>
      <c r="G757" s="15">
        <v>2976176</v>
      </c>
      <c r="I757" s="38" t="s">
        <v>245</v>
      </c>
      <c r="J757" s="15">
        <v>2</v>
      </c>
      <c r="L757" s="36" t="s">
        <v>253</v>
      </c>
      <c r="M757" s="15">
        <v>2.5</v>
      </c>
    </row>
    <row r="758" spans="1:13" x14ac:dyDescent="0.3">
      <c r="A758" s="38" t="s">
        <v>245</v>
      </c>
      <c r="B758" s="15">
        <v>134900</v>
      </c>
      <c r="C758" s="15">
        <v>134900</v>
      </c>
      <c r="E758" s="37" t="s">
        <v>258</v>
      </c>
      <c r="F758" s="15">
        <v>367500</v>
      </c>
      <c r="G758" s="15">
        <v>1400000</v>
      </c>
      <c r="I758" s="38" t="s">
        <v>247</v>
      </c>
      <c r="J758" s="15">
        <v>2</v>
      </c>
      <c r="L758" s="35" t="s">
        <v>271</v>
      </c>
      <c r="M758" s="15">
        <v>1.9166666666666667</v>
      </c>
    </row>
    <row r="759" spans="1:13" x14ac:dyDescent="0.3">
      <c r="A759" s="38" t="s">
        <v>247</v>
      </c>
      <c r="B759" s="15">
        <v>280000</v>
      </c>
      <c r="C759" s="15">
        <v>825000</v>
      </c>
      <c r="E759" s="36" t="s">
        <v>253</v>
      </c>
      <c r="F759" s="15">
        <v>2031302</v>
      </c>
      <c r="G759" s="15">
        <v>6243302</v>
      </c>
      <c r="I759" s="38" t="s">
        <v>249</v>
      </c>
      <c r="J759" s="15">
        <v>2</v>
      </c>
      <c r="L759" s="36" t="s">
        <v>246</v>
      </c>
      <c r="M759" s="15">
        <v>2.3333333333333335</v>
      </c>
    </row>
    <row r="760" spans="1:13" x14ac:dyDescent="0.3">
      <c r="A760" s="38" t="s">
        <v>249</v>
      </c>
      <c r="B760" s="15">
        <v>327950</v>
      </c>
      <c r="C760" s="15">
        <v>1475900</v>
      </c>
      <c r="E760" s="35" t="s">
        <v>269</v>
      </c>
      <c r="F760" s="15">
        <v>10359615</v>
      </c>
      <c r="G760" s="15">
        <v>26925540</v>
      </c>
      <c r="I760" s="38" t="s">
        <v>251</v>
      </c>
      <c r="J760" s="15">
        <v>2</v>
      </c>
      <c r="L760" s="36" t="s">
        <v>248</v>
      </c>
      <c r="M760" s="15">
        <v>2</v>
      </c>
    </row>
    <row r="761" spans="1:13" x14ac:dyDescent="0.3">
      <c r="A761" s="38" t="s">
        <v>251</v>
      </c>
      <c r="B761" s="15">
        <v>240500</v>
      </c>
      <c r="C761" s="15">
        <v>1705000</v>
      </c>
      <c r="E761" s="36" t="s">
        <v>246</v>
      </c>
      <c r="F761" s="15">
        <v>3439440</v>
      </c>
      <c r="G761" s="15">
        <v>4939740</v>
      </c>
      <c r="I761" s="38" t="s">
        <v>254</v>
      </c>
      <c r="J761" s="15">
        <v>1</v>
      </c>
      <c r="L761" s="36" t="s">
        <v>250</v>
      </c>
      <c r="M761" s="15">
        <v>1.9333333333333333</v>
      </c>
    </row>
    <row r="762" spans="1:13" x14ac:dyDescent="0.3">
      <c r="A762" s="38" t="s">
        <v>254</v>
      </c>
      <c r="B762" s="15">
        <v>319500</v>
      </c>
      <c r="C762" s="15">
        <v>2841500</v>
      </c>
      <c r="E762" s="36" t="s">
        <v>248</v>
      </c>
      <c r="F762" s="15">
        <v>1938900</v>
      </c>
      <c r="G762" s="15">
        <v>8965900</v>
      </c>
      <c r="I762" s="38" t="s">
        <v>257</v>
      </c>
      <c r="J762" s="15"/>
      <c r="L762" s="36" t="s">
        <v>253</v>
      </c>
      <c r="M762" s="15">
        <v>1.4000000000000001</v>
      </c>
    </row>
    <row r="763" spans="1:13" x14ac:dyDescent="0.3">
      <c r="A763" s="38" t="s">
        <v>257</v>
      </c>
      <c r="B763" s="15">
        <v>297000</v>
      </c>
      <c r="C763" s="15">
        <v>4278940</v>
      </c>
      <c r="E763" s="36" t="s">
        <v>250</v>
      </c>
      <c r="F763" s="15">
        <v>2679775</v>
      </c>
      <c r="G763" s="15">
        <v>8303200</v>
      </c>
      <c r="I763" s="38" t="s">
        <v>252</v>
      </c>
      <c r="J763" s="15">
        <v>14</v>
      </c>
      <c r="L763" s="35" t="s">
        <v>272</v>
      </c>
      <c r="M763" s="15">
        <v>1.2916666666666665</v>
      </c>
    </row>
    <row r="764" spans="1:13" x14ac:dyDescent="0.3">
      <c r="A764" s="38" t="s">
        <v>252</v>
      </c>
      <c r="B764" s="15">
        <v>215000</v>
      </c>
      <c r="C764" s="15">
        <v>712000</v>
      </c>
      <c r="E764" s="37" t="s">
        <v>252</v>
      </c>
      <c r="F764" s="15">
        <v>1313875</v>
      </c>
      <c r="G764" s="15">
        <v>2903850</v>
      </c>
      <c r="I764" s="38" t="s">
        <v>255</v>
      </c>
      <c r="J764" s="15"/>
      <c r="L764" s="36" t="s">
        <v>246</v>
      </c>
      <c r="M764" s="15">
        <v>1</v>
      </c>
    </row>
    <row r="765" spans="1:13" x14ac:dyDescent="0.3">
      <c r="A765" s="38" t="s">
        <v>255</v>
      </c>
      <c r="B765" s="15">
        <v>305750</v>
      </c>
      <c r="C765" s="15">
        <v>2241500</v>
      </c>
      <c r="E765" s="37" t="s">
        <v>255</v>
      </c>
      <c r="F765" s="15">
        <v>892400</v>
      </c>
      <c r="G765" s="15">
        <v>4652350</v>
      </c>
      <c r="I765" s="38" t="s">
        <v>258</v>
      </c>
      <c r="J765" s="15"/>
      <c r="L765" s="36" t="s">
        <v>248</v>
      </c>
      <c r="M765" s="15">
        <v>0.83333333333333337</v>
      </c>
    </row>
    <row r="766" spans="1:13" x14ac:dyDescent="0.3">
      <c r="A766" s="38" t="s">
        <v>258</v>
      </c>
      <c r="B766" s="15"/>
      <c r="C766" s="15"/>
      <c r="E766" s="37" t="s">
        <v>258</v>
      </c>
      <c r="F766" s="15">
        <v>473500</v>
      </c>
      <c r="G766" s="15">
        <v>747000</v>
      </c>
      <c r="I766" s="38" t="s">
        <v>260</v>
      </c>
      <c r="J766" s="15"/>
      <c r="L766" s="36" t="s">
        <v>250</v>
      </c>
      <c r="M766" s="15">
        <v>2.2666666666666671</v>
      </c>
    </row>
    <row r="767" spans="1:13" x14ac:dyDescent="0.3">
      <c r="A767" s="38" t="s">
        <v>260</v>
      </c>
      <c r="B767" s="15">
        <v>412250</v>
      </c>
      <c r="C767" s="15">
        <v>2171500</v>
      </c>
      <c r="E767" s="36" t="s">
        <v>253</v>
      </c>
      <c r="F767" s="15">
        <v>2301500</v>
      </c>
      <c r="G767" s="15">
        <v>4716700</v>
      </c>
      <c r="I767" s="38" t="s">
        <v>262</v>
      </c>
      <c r="J767" s="15"/>
      <c r="L767" s="36" t="s">
        <v>253</v>
      </c>
      <c r="M767" s="15">
        <v>1.0666666666666667</v>
      </c>
    </row>
    <row r="768" spans="1:13" x14ac:dyDescent="0.3">
      <c r="A768" s="38" t="s">
        <v>262</v>
      </c>
      <c r="B768" s="15">
        <v>142000</v>
      </c>
      <c r="C768" s="15">
        <v>680500</v>
      </c>
      <c r="E768" s="35" t="s">
        <v>270</v>
      </c>
      <c r="F768" s="15">
        <v>11326519</v>
      </c>
      <c r="G768" s="15">
        <v>26482129</v>
      </c>
      <c r="I768" s="38" t="s">
        <v>263</v>
      </c>
      <c r="J768" s="15"/>
      <c r="L768" s="35" t="s">
        <v>273</v>
      </c>
      <c r="M768" s="15">
        <v>0.85833333333333328</v>
      </c>
    </row>
    <row r="769" spans="1:13" x14ac:dyDescent="0.3">
      <c r="A769" s="38" t="s">
        <v>263</v>
      </c>
      <c r="B769" s="15">
        <v>380000</v>
      </c>
      <c r="C769" s="15">
        <v>2281487</v>
      </c>
      <c r="E769" s="36" t="s">
        <v>246</v>
      </c>
      <c r="F769" s="15">
        <v>2181500</v>
      </c>
      <c r="G769" s="15">
        <v>4072000</v>
      </c>
      <c r="I769" s="35" t="s">
        <v>264</v>
      </c>
      <c r="J769" s="15"/>
      <c r="L769" s="36" t="s">
        <v>246</v>
      </c>
      <c r="M769" s="15">
        <v>0.86666666666666659</v>
      </c>
    </row>
    <row r="770" spans="1:13" x14ac:dyDescent="0.3">
      <c r="A770" s="35" t="s">
        <v>267</v>
      </c>
      <c r="B770" s="15"/>
      <c r="C770" s="15"/>
      <c r="E770" s="36" t="s">
        <v>248</v>
      </c>
      <c r="F770" s="15">
        <v>2677725</v>
      </c>
      <c r="G770" s="15">
        <v>5973450</v>
      </c>
      <c r="I770" s="38" t="s">
        <v>245</v>
      </c>
      <c r="J770" s="15">
        <v>2</v>
      </c>
      <c r="L770" s="36" t="s">
        <v>248</v>
      </c>
      <c r="M770" s="15">
        <v>1.1333333333333333</v>
      </c>
    </row>
    <row r="771" spans="1:13" x14ac:dyDescent="0.3">
      <c r="A771" s="38" t="s">
        <v>245</v>
      </c>
      <c r="B771" s="15">
        <v>216400</v>
      </c>
      <c r="C771" s="15">
        <v>953310</v>
      </c>
      <c r="E771" s="36" t="s">
        <v>250</v>
      </c>
      <c r="F771" s="15">
        <v>3353319</v>
      </c>
      <c r="G771" s="15">
        <v>8036729</v>
      </c>
      <c r="I771" s="38" t="s">
        <v>247</v>
      </c>
      <c r="J771" s="15">
        <v>3</v>
      </c>
      <c r="L771" s="36" t="s">
        <v>250</v>
      </c>
      <c r="M771" s="15">
        <v>0.69999999999999984</v>
      </c>
    </row>
    <row r="772" spans="1:13" x14ac:dyDescent="0.3">
      <c r="A772" s="38" t="s">
        <v>247</v>
      </c>
      <c r="B772" s="15">
        <v>143250</v>
      </c>
      <c r="C772" s="15">
        <v>286500</v>
      </c>
      <c r="E772" s="37" t="s">
        <v>252</v>
      </c>
      <c r="F772" s="15">
        <v>1390510</v>
      </c>
      <c r="G772" s="15">
        <v>2781020</v>
      </c>
      <c r="I772" s="38" t="s">
        <v>249</v>
      </c>
      <c r="J772" s="15">
        <v>2</v>
      </c>
      <c r="L772" s="36" t="s">
        <v>253</v>
      </c>
      <c r="M772" s="15">
        <v>0.73333333333333339</v>
      </c>
    </row>
    <row r="773" spans="1:13" x14ac:dyDescent="0.3">
      <c r="A773" s="38" t="s">
        <v>249</v>
      </c>
      <c r="B773" s="15">
        <v>333000</v>
      </c>
      <c r="C773" s="15">
        <v>1043000</v>
      </c>
      <c r="E773" s="37" t="s">
        <v>255</v>
      </c>
      <c r="F773" s="15">
        <v>985309</v>
      </c>
      <c r="G773" s="15">
        <v>2085259</v>
      </c>
      <c r="I773" s="38" t="s">
        <v>251</v>
      </c>
      <c r="J773" s="15">
        <v>3</v>
      </c>
      <c r="L773" s="35" t="s">
        <v>274</v>
      </c>
      <c r="M773" s="15">
        <v>0.77500000000000002</v>
      </c>
    </row>
    <row r="774" spans="1:13" x14ac:dyDescent="0.3">
      <c r="A774" s="38" t="s">
        <v>251</v>
      </c>
      <c r="B774" s="15">
        <v>300000</v>
      </c>
      <c r="C774" s="15">
        <v>1122500</v>
      </c>
      <c r="E774" s="37" t="s">
        <v>258</v>
      </c>
      <c r="F774" s="15">
        <v>977500</v>
      </c>
      <c r="G774" s="15">
        <v>3170450</v>
      </c>
      <c r="I774" s="38" t="s">
        <v>254</v>
      </c>
      <c r="J774" s="15">
        <v>2</v>
      </c>
      <c r="L774" s="36" t="s">
        <v>246</v>
      </c>
      <c r="M774" s="15">
        <v>0.6</v>
      </c>
    </row>
    <row r="775" spans="1:13" x14ac:dyDescent="0.3">
      <c r="A775" s="38" t="s">
        <v>254</v>
      </c>
      <c r="B775" s="15">
        <v>157500</v>
      </c>
      <c r="C775" s="15">
        <v>458500</v>
      </c>
      <c r="E775" s="36" t="s">
        <v>253</v>
      </c>
      <c r="F775" s="15">
        <v>3113975</v>
      </c>
      <c r="G775" s="15">
        <v>8399950</v>
      </c>
      <c r="I775" s="38" t="s">
        <v>257</v>
      </c>
      <c r="J775" s="15">
        <v>2</v>
      </c>
      <c r="L775" s="36" t="s">
        <v>248</v>
      </c>
      <c r="M775" s="15">
        <v>0.80000000000000016</v>
      </c>
    </row>
    <row r="776" spans="1:13" x14ac:dyDescent="0.3">
      <c r="A776" s="38" t="s">
        <v>257</v>
      </c>
      <c r="B776" s="15">
        <v>262500</v>
      </c>
      <c r="C776" s="15">
        <v>1518000</v>
      </c>
      <c r="E776" s="35" t="s">
        <v>271</v>
      </c>
      <c r="F776" s="15">
        <v>11549490</v>
      </c>
      <c r="G776" s="15">
        <v>41984440</v>
      </c>
      <c r="I776" s="38" t="s">
        <v>252</v>
      </c>
      <c r="J776" s="15">
        <v>2</v>
      </c>
      <c r="L776" s="36" t="s">
        <v>250</v>
      </c>
      <c r="M776" s="15">
        <v>1</v>
      </c>
    </row>
    <row r="777" spans="1:13" x14ac:dyDescent="0.3">
      <c r="A777" s="38" t="s">
        <v>252</v>
      </c>
      <c r="B777" s="15">
        <v>187000</v>
      </c>
      <c r="C777" s="15">
        <v>1759313</v>
      </c>
      <c r="E777" s="36" t="s">
        <v>246</v>
      </c>
      <c r="F777" s="15">
        <v>2870825</v>
      </c>
      <c r="G777" s="15">
        <v>8360825</v>
      </c>
      <c r="I777" s="38" t="s">
        <v>255</v>
      </c>
      <c r="J777" s="15">
        <v>2</v>
      </c>
      <c r="L777" s="36" t="s">
        <v>253</v>
      </c>
      <c r="M777" s="15">
        <v>0.70000000000000007</v>
      </c>
    </row>
    <row r="778" spans="1:13" x14ac:dyDescent="0.3">
      <c r="A778" s="38" t="s">
        <v>255</v>
      </c>
      <c r="B778" s="15">
        <v>210150</v>
      </c>
      <c r="C778" s="15">
        <v>2147800</v>
      </c>
      <c r="E778" s="36" t="s">
        <v>248</v>
      </c>
      <c r="F778" s="15">
        <v>2413050</v>
      </c>
      <c r="G778" s="15">
        <v>10623600</v>
      </c>
      <c r="I778" s="38" t="s">
        <v>258</v>
      </c>
      <c r="J778" s="15">
        <v>2</v>
      </c>
      <c r="L778" s="35" t="s">
        <v>275</v>
      </c>
      <c r="M778" s="15">
        <v>0.96000000000000019</v>
      </c>
    </row>
    <row r="779" spans="1:13" x14ac:dyDescent="0.3">
      <c r="A779" s="38" t="s">
        <v>258</v>
      </c>
      <c r="B779" s="15">
        <v>261000</v>
      </c>
      <c r="C779" s="15">
        <v>1332900</v>
      </c>
      <c r="E779" s="36" t="s">
        <v>250</v>
      </c>
      <c r="F779" s="15">
        <v>2696200</v>
      </c>
      <c r="G779" s="15">
        <v>14358100</v>
      </c>
      <c r="I779" s="38" t="s">
        <v>260</v>
      </c>
      <c r="J779" s="15">
        <v>2</v>
      </c>
      <c r="L779" s="36" t="s">
        <v>246</v>
      </c>
      <c r="M779" s="15">
        <v>0.8666666666666667</v>
      </c>
    </row>
    <row r="780" spans="1:13" x14ac:dyDescent="0.3">
      <c r="A780" s="38" t="s">
        <v>260</v>
      </c>
      <c r="B780" s="15">
        <v>219950</v>
      </c>
      <c r="C780" s="15">
        <v>219950</v>
      </c>
      <c r="E780" s="37" t="s">
        <v>252</v>
      </c>
      <c r="F780" s="15">
        <v>1002250</v>
      </c>
      <c r="G780" s="15">
        <v>5739400</v>
      </c>
      <c r="I780" s="38" t="s">
        <v>262</v>
      </c>
      <c r="J780" s="15">
        <v>1</v>
      </c>
      <c r="L780" s="36" t="s">
        <v>248</v>
      </c>
      <c r="M780" s="15">
        <v>1.2333333333333332</v>
      </c>
    </row>
    <row r="781" spans="1:13" x14ac:dyDescent="0.3">
      <c r="A781" s="38" t="s">
        <v>262</v>
      </c>
      <c r="B781" s="15">
        <v>235000</v>
      </c>
      <c r="C781" s="15">
        <v>2525000</v>
      </c>
      <c r="E781" s="37" t="s">
        <v>255</v>
      </c>
      <c r="F781" s="15">
        <v>902000</v>
      </c>
      <c r="G781" s="15">
        <v>5696800</v>
      </c>
      <c r="I781" s="38" t="s">
        <v>263</v>
      </c>
      <c r="J781" s="15">
        <v>1</v>
      </c>
      <c r="L781" s="36" t="s">
        <v>250</v>
      </c>
      <c r="M781" s="15">
        <v>0.60000000000000009</v>
      </c>
    </row>
    <row r="782" spans="1:13" x14ac:dyDescent="0.3">
      <c r="A782" s="38" t="s">
        <v>263</v>
      </c>
      <c r="B782" s="15">
        <v>225000</v>
      </c>
      <c r="C782" s="15">
        <v>1261450</v>
      </c>
      <c r="E782" s="37" t="s">
        <v>258</v>
      </c>
      <c r="F782" s="15">
        <v>791950</v>
      </c>
      <c r="G782" s="15">
        <v>2921900</v>
      </c>
      <c r="I782" s="35" t="s">
        <v>266</v>
      </c>
      <c r="J782" s="15"/>
      <c r="L782" s="36" t="s">
        <v>253</v>
      </c>
      <c r="M782" s="15">
        <v>1.05</v>
      </c>
    </row>
    <row r="783" spans="1:13" x14ac:dyDescent="0.3">
      <c r="A783" s="35" t="s">
        <v>268</v>
      </c>
      <c r="B783" s="15"/>
      <c r="C783" s="15"/>
      <c r="E783" s="36" t="s">
        <v>253</v>
      </c>
      <c r="F783" s="15">
        <v>3569415</v>
      </c>
      <c r="G783" s="15">
        <v>8641915</v>
      </c>
      <c r="I783" s="38" t="s">
        <v>245</v>
      </c>
      <c r="J783" s="15"/>
      <c r="L783" s="14">
        <v>24</v>
      </c>
      <c r="M783" s="15">
        <v>4.8210843373493963</v>
      </c>
    </row>
    <row r="784" spans="1:13" x14ac:dyDescent="0.3">
      <c r="A784" s="38" t="s">
        <v>245</v>
      </c>
      <c r="B784" s="15">
        <v>266000</v>
      </c>
      <c r="C784" s="15">
        <v>1741000</v>
      </c>
      <c r="E784" s="35" t="s">
        <v>272</v>
      </c>
      <c r="F784" s="15">
        <v>15584175</v>
      </c>
      <c r="G784" s="15">
        <v>36784699</v>
      </c>
      <c r="I784" s="38" t="s">
        <v>247</v>
      </c>
      <c r="J784" s="15"/>
      <c r="L784" s="35" t="s">
        <v>244</v>
      </c>
      <c r="M784" s="15">
        <v>3.2583333333333333</v>
      </c>
    </row>
    <row r="785" spans="1:13" x14ac:dyDescent="0.3">
      <c r="A785" s="38" t="s">
        <v>247</v>
      </c>
      <c r="B785" s="15">
        <v>226000</v>
      </c>
      <c r="C785" s="15">
        <v>1049100</v>
      </c>
      <c r="E785" s="36" t="s">
        <v>246</v>
      </c>
      <c r="F785" s="15">
        <v>3657200</v>
      </c>
      <c r="G785" s="15">
        <v>8008050</v>
      </c>
      <c r="I785" s="38" t="s">
        <v>249</v>
      </c>
      <c r="J785" s="15"/>
      <c r="L785" s="36" t="s">
        <v>246</v>
      </c>
      <c r="M785" s="15">
        <v>2.8000000000000003</v>
      </c>
    </row>
    <row r="786" spans="1:13" x14ac:dyDescent="0.3">
      <c r="A786" s="38" t="s">
        <v>249</v>
      </c>
      <c r="B786" s="15">
        <v>198500</v>
      </c>
      <c r="C786" s="15">
        <v>1956600</v>
      </c>
      <c r="E786" s="36" t="s">
        <v>248</v>
      </c>
      <c r="F786" s="15">
        <v>3432750</v>
      </c>
      <c r="G786" s="15">
        <v>8598500</v>
      </c>
      <c r="I786" s="38" t="s">
        <v>251</v>
      </c>
      <c r="J786" s="15"/>
      <c r="L786" s="36" t="s">
        <v>248</v>
      </c>
      <c r="M786" s="15">
        <v>3.6666666666666665</v>
      </c>
    </row>
    <row r="787" spans="1:13" x14ac:dyDescent="0.3">
      <c r="A787" s="38" t="s">
        <v>251</v>
      </c>
      <c r="B787" s="15">
        <v>210000</v>
      </c>
      <c r="C787" s="15">
        <v>1421000</v>
      </c>
      <c r="E787" s="36" t="s">
        <v>250</v>
      </c>
      <c r="F787" s="15">
        <v>4368725</v>
      </c>
      <c r="G787" s="15">
        <v>9250749</v>
      </c>
      <c r="I787" s="38" t="s">
        <v>254</v>
      </c>
      <c r="J787" s="15"/>
      <c r="L787" s="36" t="s">
        <v>250</v>
      </c>
      <c r="M787" s="15">
        <v>3.2666666666666671</v>
      </c>
    </row>
    <row r="788" spans="1:13" x14ac:dyDescent="0.3">
      <c r="A788" s="38" t="s">
        <v>254</v>
      </c>
      <c r="B788" s="15">
        <v>281200</v>
      </c>
      <c r="C788" s="15">
        <v>1906400</v>
      </c>
      <c r="E788" s="37" t="s">
        <v>252</v>
      </c>
      <c r="F788" s="15">
        <v>1435000</v>
      </c>
      <c r="G788" s="15">
        <v>2895500</v>
      </c>
      <c r="I788" s="38" t="s">
        <v>257</v>
      </c>
      <c r="J788" s="15"/>
      <c r="L788" s="36" t="s">
        <v>253</v>
      </c>
      <c r="M788" s="15">
        <v>3.3000000000000003</v>
      </c>
    </row>
    <row r="789" spans="1:13" x14ac:dyDescent="0.3">
      <c r="A789" s="38" t="s">
        <v>257</v>
      </c>
      <c r="B789" s="15">
        <v>240000</v>
      </c>
      <c r="C789" s="15">
        <v>2148500</v>
      </c>
      <c r="E789" s="37" t="s">
        <v>255</v>
      </c>
      <c r="F789" s="15">
        <v>1593500</v>
      </c>
      <c r="G789" s="15">
        <v>3427000</v>
      </c>
      <c r="I789" s="38" t="s">
        <v>252</v>
      </c>
      <c r="J789" s="15"/>
      <c r="L789" s="35" t="s">
        <v>256</v>
      </c>
      <c r="M789" s="15">
        <v>5.0583333333333336</v>
      </c>
    </row>
    <row r="790" spans="1:13" x14ac:dyDescent="0.3">
      <c r="A790" s="38" t="s">
        <v>252</v>
      </c>
      <c r="B790" s="15">
        <v>216500</v>
      </c>
      <c r="C790" s="15">
        <v>1329550</v>
      </c>
      <c r="E790" s="37" t="s">
        <v>258</v>
      </c>
      <c r="F790" s="15">
        <v>1340225</v>
      </c>
      <c r="G790" s="15">
        <v>2928249</v>
      </c>
      <c r="I790" s="38" t="s">
        <v>255</v>
      </c>
      <c r="J790" s="15"/>
      <c r="L790" s="36" t="s">
        <v>246</v>
      </c>
      <c r="M790" s="15">
        <v>4</v>
      </c>
    </row>
    <row r="791" spans="1:13" x14ac:dyDescent="0.3">
      <c r="A791" s="38" t="s">
        <v>255</v>
      </c>
      <c r="B791" s="15">
        <v>290000</v>
      </c>
      <c r="C791" s="15">
        <v>1740000</v>
      </c>
      <c r="E791" s="36" t="s">
        <v>253</v>
      </c>
      <c r="F791" s="15">
        <v>4125500</v>
      </c>
      <c r="G791" s="15">
        <v>10927400</v>
      </c>
      <c r="I791" s="38" t="s">
        <v>258</v>
      </c>
      <c r="J791" s="15"/>
      <c r="L791" s="36" t="s">
        <v>248</v>
      </c>
      <c r="M791" s="15">
        <v>4.4333333333333336</v>
      </c>
    </row>
    <row r="792" spans="1:13" x14ac:dyDescent="0.3">
      <c r="A792" s="38" t="s">
        <v>258</v>
      </c>
      <c r="B792" s="15">
        <v>279000</v>
      </c>
      <c r="C792" s="15">
        <v>2570500</v>
      </c>
      <c r="E792" s="35" t="s">
        <v>273</v>
      </c>
      <c r="F792" s="15">
        <v>13648558</v>
      </c>
      <c r="G792" s="15">
        <v>38653523</v>
      </c>
      <c r="I792" s="38" t="s">
        <v>260</v>
      </c>
      <c r="J792" s="15"/>
      <c r="L792" s="36" t="s">
        <v>250</v>
      </c>
      <c r="M792" s="15">
        <v>5.4666666666666677</v>
      </c>
    </row>
    <row r="793" spans="1:13" x14ac:dyDescent="0.3">
      <c r="A793" s="38" t="s">
        <v>260</v>
      </c>
      <c r="B793" s="15">
        <v>255000</v>
      </c>
      <c r="C793" s="15">
        <v>2819400</v>
      </c>
      <c r="E793" s="36" t="s">
        <v>246</v>
      </c>
      <c r="F793" s="15">
        <v>2681975</v>
      </c>
      <c r="G793" s="15">
        <v>4387450</v>
      </c>
      <c r="I793" s="38" t="s">
        <v>262</v>
      </c>
      <c r="J793" s="15"/>
      <c r="L793" s="36" t="s">
        <v>253</v>
      </c>
      <c r="M793" s="15">
        <v>6.333333333333333</v>
      </c>
    </row>
    <row r="794" spans="1:13" x14ac:dyDescent="0.3">
      <c r="A794" s="38" t="s">
        <v>262</v>
      </c>
      <c r="B794" s="15">
        <v>240000</v>
      </c>
      <c r="C794" s="15">
        <v>2448000</v>
      </c>
      <c r="E794" s="36" t="s">
        <v>248</v>
      </c>
      <c r="F794" s="15">
        <v>3297125</v>
      </c>
      <c r="G794" s="15">
        <v>12849958</v>
      </c>
      <c r="I794" s="38" t="s">
        <v>263</v>
      </c>
      <c r="J794" s="15"/>
      <c r="L794" s="35" t="s">
        <v>261</v>
      </c>
      <c r="M794" s="15">
        <v>9.5499999999999989</v>
      </c>
    </row>
    <row r="795" spans="1:13" x14ac:dyDescent="0.3">
      <c r="A795" s="38" t="s">
        <v>263</v>
      </c>
      <c r="B795" s="15">
        <v>222000</v>
      </c>
      <c r="C795" s="15">
        <v>1350130</v>
      </c>
      <c r="E795" s="36" t="s">
        <v>250</v>
      </c>
      <c r="F795" s="15">
        <v>3976325</v>
      </c>
      <c r="G795" s="15">
        <v>15143850</v>
      </c>
      <c r="I795" s="35" t="s">
        <v>267</v>
      </c>
      <c r="J795" s="15"/>
      <c r="L795" s="36" t="s">
        <v>246</v>
      </c>
      <c r="M795" s="15">
        <v>8.6333333333333346</v>
      </c>
    </row>
    <row r="796" spans="1:13" x14ac:dyDescent="0.3">
      <c r="A796" s="35" t="s">
        <v>269</v>
      </c>
      <c r="B796" s="15"/>
      <c r="C796" s="15"/>
      <c r="E796" s="37" t="s">
        <v>252</v>
      </c>
      <c r="F796" s="15">
        <v>1506000</v>
      </c>
      <c r="G796" s="15">
        <v>4664450</v>
      </c>
      <c r="I796" s="38" t="s">
        <v>245</v>
      </c>
      <c r="J796" s="15"/>
      <c r="L796" s="36" t="s">
        <v>248</v>
      </c>
      <c r="M796" s="15">
        <v>9.6666666666666661</v>
      </c>
    </row>
    <row r="797" spans="1:13" x14ac:dyDescent="0.3">
      <c r="A797" s="38" t="s">
        <v>245</v>
      </c>
      <c r="B797" s="15">
        <v>153000</v>
      </c>
      <c r="C797" s="15">
        <v>560000</v>
      </c>
      <c r="E797" s="37" t="s">
        <v>255</v>
      </c>
      <c r="F797" s="15">
        <v>911375</v>
      </c>
      <c r="G797" s="15">
        <v>6121450</v>
      </c>
      <c r="I797" s="38" t="s">
        <v>247</v>
      </c>
      <c r="J797" s="15"/>
      <c r="L797" s="36" t="s">
        <v>250</v>
      </c>
      <c r="M797" s="15">
        <v>10.766666666666666</v>
      </c>
    </row>
    <row r="798" spans="1:13" x14ac:dyDescent="0.3">
      <c r="A798" s="38" t="s">
        <v>247</v>
      </c>
      <c r="B798" s="15">
        <v>192000</v>
      </c>
      <c r="C798" s="15">
        <v>1044000</v>
      </c>
      <c r="E798" s="37" t="s">
        <v>258</v>
      </c>
      <c r="F798" s="15">
        <v>1558950</v>
      </c>
      <c r="G798" s="15">
        <v>4357950</v>
      </c>
      <c r="I798" s="38" t="s">
        <v>249</v>
      </c>
      <c r="J798" s="15"/>
      <c r="L798" s="36" t="s">
        <v>253</v>
      </c>
      <c r="M798" s="15">
        <v>9.1333333333333346</v>
      </c>
    </row>
    <row r="799" spans="1:13" x14ac:dyDescent="0.3">
      <c r="A799" s="38" t="s">
        <v>249</v>
      </c>
      <c r="B799" s="15">
        <v>270500</v>
      </c>
      <c r="C799" s="15">
        <v>2902500</v>
      </c>
      <c r="E799" s="36" t="s">
        <v>253</v>
      </c>
      <c r="F799" s="15">
        <v>3693133</v>
      </c>
      <c r="G799" s="15">
        <v>6272265</v>
      </c>
      <c r="I799" s="38" t="s">
        <v>251</v>
      </c>
      <c r="J799" s="15"/>
      <c r="L799" s="35" t="s">
        <v>264</v>
      </c>
      <c r="M799" s="15">
        <v>8.9583333333333339</v>
      </c>
    </row>
    <row r="800" spans="1:13" x14ac:dyDescent="0.3">
      <c r="A800" s="38" t="s">
        <v>251</v>
      </c>
      <c r="B800" s="15">
        <v>269995</v>
      </c>
      <c r="C800" s="15">
        <v>1781245</v>
      </c>
      <c r="E800" s="35" t="s">
        <v>274</v>
      </c>
      <c r="F800" s="15">
        <v>12484509</v>
      </c>
      <c r="G800" s="15">
        <v>38120975</v>
      </c>
      <c r="I800" s="38" t="s">
        <v>254</v>
      </c>
      <c r="J800" s="15"/>
      <c r="L800" s="36" t="s">
        <v>246</v>
      </c>
      <c r="M800" s="15">
        <v>9.6999999999999993</v>
      </c>
    </row>
    <row r="801" spans="1:13" x14ac:dyDescent="0.3">
      <c r="A801" s="38" t="s">
        <v>254</v>
      </c>
      <c r="B801" s="15">
        <v>218250</v>
      </c>
      <c r="C801" s="15">
        <v>2625200</v>
      </c>
      <c r="E801" s="36" t="s">
        <v>246</v>
      </c>
      <c r="F801" s="15">
        <v>4369760</v>
      </c>
      <c r="G801" s="15">
        <v>11883527</v>
      </c>
      <c r="I801" s="38" t="s">
        <v>257</v>
      </c>
      <c r="J801" s="15"/>
      <c r="L801" s="36" t="s">
        <v>248</v>
      </c>
      <c r="M801" s="15">
        <v>9.6666666666666661</v>
      </c>
    </row>
    <row r="802" spans="1:13" x14ac:dyDescent="0.3">
      <c r="A802" s="38" t="s">
        <v>257</v>
      </c>
      <c r="B802" s="15">
        <v>277000</v>
      </c>
      <c r="C802" s="15">
        <v>3311500</v>
      </c>
      <c r="E802" s="36" t="s">
        <v>248</v>
      </c>
      <c r="F802" s="15">
        <v>3547500</v>
      </c>
      <c r="G802" s="15">
        <v>9844500</v>
      </c>
      <c r="I802" s="38" t="s">
        <v>252</v>
      </c>
      <c r="J802" s="15"/>
      <c r="L802" s="36" t="s">
        <v>250</v>
      </c>
      <c r="M802" s="15">
        <v>8.7999999999999989</v>
      </c>
    </row>
    <row r="803" spans="1:13" x14ac:dyDescent="0.3">
      <c r="A803" s="38" t="s">
        <v>252</v>
      </c>
      <c r="B803" s="15">
        <v>281250</v>
      </c>
      <c r="C803" s="15">
        <v>4370750</v>
      </c>
      <c r="E803" s="36" t="s">
        <v>250</v>
      </c>
      <c r="F803" s="15">
        <v>3225000</v>
      </c>
      <c r="G803" s="15">
        <v>13344949</v>
      </c>
      <c r="I803" s="38" t="s">
        <v>255</v>
      </c>
      <c r="J803" s="15"/>
      <c r="L803" s="36" t="s">
        <v>253</v>
      </c>
      <c r="M803" s="15">
        <v>7.666666666666667</v>
      </c>
    </row>
    <row r="804" spans="1:13" x14ac:dyDescent="0.3">
      <c r="A804" s="38" t="s">
        <v>255</v>
      </c>
      <c r="B804" s="15">
        <v>249225</v>
      </c>
      <c r="C804" s="15">
        <v>1981950</v>
      </c>
      <c r="E804" s="37" t="s">
        <v>252</v>
      </c>
      <c r="F804" s="15">
        <v>1125000</v>
      </c>
      <c r="G804" s="15">
        <v>5490950</v>
      </c>
      <c r="I804" s="38" t="s">
        <v>258</v>
      </c>
      <c r="J804" s="15"/>
      <c r="L804" s="35" t="s">
        <v>266</v>
      </c>
      <c r="M804" s="15">
        <v>8.7999999999999989</v>
      </c>
    </row>
    <row r="805" spans="1:13" x14ac:dyDescent="0.3">
      <c r="A805" s="38" t="s">
        <v>258</v>
      </c>
      <c r="B805" s="15">
        <v>246250</v>
      </c>
      <c r="C805" s="15">
        <v>1822825</v>
      </c>
      <c r="E805" s="37" t="s">
        <v>255</v>
      </c>
      <c r="F805" s="15">
        <v>1053000</v>
      </c>
      <c r="G805" s="15">
        <v>5259499</v>
      </c>
      <c r="I805" s="38" t="s">
        <v>260</v>
      </c>
      <c r="J805" s="15"/>
      <c r="L805" s="36" t="s">
        <v>246</v>
      </c>
      <c r="M805" s="15">
        <v>7.166666666666667</v>
      </c>
    </row>
    <row r="806" spans="1:13" x14ac:dyDescent="0.3">
      <c r="A806" s="38" t="s">
        <v>260</v>
      </c>
      <c r="B806" s="15">
        <v>345000</v>
      </c>
      <c r="C806" s="15">
        <v>1750000</v>
      </c>
      <c r="E806" s="37" t="s">
        <v>258</v>
      </c>
      <c r="F806" s="15">
        <v>1047000</v>
      </c>
      <c r="G806" s="15">
        <v>2594500</v>
      </c>
      <c r="I806" s="38" t="s">
        <v>262</v>
      </c>
      <c r="J806" s="15"/>
      <c r="L806" s="36" t="s">
        <v>248</v>
      </c>
      <c r="M806" s="15">
        <v>9.0333333333333332</v>
      </c>
    </row>
    <row r="807" spans="1:13" x14ac:dyDescent="0.3">
      <c r="A807" s="38" t="s">
        <v>262</v>
      </c>
      <c r="B807" s="15">
        <v>399500</v>
      </c>
      <c r="C807" s="15">
        <v>1178500</v>
      </c>
      <c r="E807" s="36" t="s">
        <v>253</v>
      </c>
      <c r="F807" s="15">
        <v>1342249</v>
      </c>
      <c r="G807" s="15">
        <v>3047999</v>
      </c>
      <c r="I807" s="38" t="s">
        <v>263</v>
      </c>
      <c r="J807" s="15"/>
      <c r="L807" s="36" t="s">
        <v>250</v>
      </c>
      <c r="M807" s="15">
        <v>9.6999999999999993</v>
      </c>
    </row>
    <row r="808" spans="1:13" x14ac:dyDescent="0.3">
      <c r="A808" s="38" t="s">
        <v>263</v>
      </c>
      <c r="B808" s="15">
        <v>192250</v>
      </c>
      <c r="C808" s="15">
        <v>860500</v>
      </c>
      <c r="E808" s="35" t="s">
        <v>275</v>
      </c>
      <c r="F808" s="15">
        <v>12271700</v>
      </c>
      <c r="G808" s="15">
        <v>38816700</v>
      </c>
      <c r="I808" s="35" t="s">
        <v>268</v>
      </c>
      <c r="J808" s="15"/>
      <c r="L808" s="36" t="s">
        <v>253</v>
      </c>
      <c r="M808" s="15">
        <v>9.2999999999999989</v>
      </c>
    </row>
    <row r="809" spans="1:13" x14ac:dyDescent="0.3">
      <c r="A809" s="35" t="s">
        <v>270</v>
      </c>
      <c r="B809" s="15"/>
      <c r="C809" s="15"/>
      <c r="E809" s="36" t="s">
        <v>246</v>
      </c>
      <c r="F809" s="15">
        <v>2079500</v>
      </c>
      <c r="G809" s="15">
        <v>4132500</v>
      </c>
      <c r="I809" s="38" t="s">
        <v>245</v>
      </c>
      <c r="J809" s="15"/>
      <c r="L809" s="35" t="s">
        <v>267</v>
      </c>
      <c r="M809" s="15">
        <v>10.741666666666667</v>
      </c>
    </row>
    <row r="810" spans="1:13" x14ac:dyDescent="0.3">
      <c r="A810" s="38" t="s">
        <v>245</v>
      </c>
      <c r="B810" s="15">
        <v>427500</v>
      </c>
      <c r="C810" s="15">
        <v>1930000</v>
      </c>
      <c r="E810" s="36" t="s">
        <v>248</v>
      </c>
      <c r="F810" s="15">
        <v>4002000</v>
      </c>
      <c r="G810" s="15">
        <v>14668000</v>
      </c>
      <c r="I810" s="38" t="s">
        <v>247</v>
      </c>
      <c r="J810" s="15"/>
      <c r="L810" s="36" t="s">
        <v>246</v>
      </c>
      <c r="M810" s="15">
        <v>9.2999999999999989</v>
      </c>
    </row>
    <row r="811" spans="1:13" x14ac:dyDescent="0.3">
      <c r="A811" s="38" t="s">
        <v>247</v>
      </c>
      <c r="B811" s="15">
        <v>318000</v>
      </c>
      <c r="C811" s="15">
        <v>2215110</v>
      </c>
      <c r="E811" s="36" t="s">
        <v>250</v>
      </c>
      <c r="F811" s="15">
        <v>4254200</v>
      </c>
      <c r="G811" s="15">
        <v>14493200</v>
      </c>
      <c r="I811" s="38" t="s">
        <v>249</v>
      </c>
      <c r="J811" s="15"/>
      <c r="L811" s="36" t="s">
        <v>248</v>
      </c>
      <c r="M811" s="15">
        <v>12.466666666666669</v>
      </c>
    </row>
    <row r="812" spans="1:13" x14ac:dyDescent="0.3">
      <c r="A812" s="38" t="s">
        <v>249</v>
      </c>
      <c r="B812" s="15">
        <v>268000</v>
      </c>
      <c r="C812" s="15">
        <v>2253000</v>
      </c>
      <c r="E812" s="37" t="s">
        <v>252</v>
      </c>
      <c r="F812" s="15">
        <v>1147500</v>
      </c>
      <c r="G812" s="15">
        <v>5514000</v>
      </c>
      <c r="I812" s="38" t="s">
        <v>251</v>
      </c>
      <c r="J812" s="15"/>
      <c r="L812" s="36" t="s">
        <v>250</v>
      </c>
      <c r="M812" s="15">
        <v>11.466666666666667</v>
      </c>
    </row>
    <row r="813" spans="1:13" x14ac:dyDescent="0.3">
      <c r="A813" s="38" t="s">
        <v>251</v>
      </c>
      <c r="B813" s="15">
        <v>286500</v>
      </c>
      <c r="C813" s="15">
        <v>3477750</v>
      </c>
      <c r="E813" s="37" t="s">
        <v>255</v>
      </c>
      <c r="F813" s="15">
        <v>1571200</v>
      </c>
      <c r="G813" s="15">
        <v>5256200</v>
      </c>
      <c r="I813" s="38" t="s">
        <v>254</v>
      </c>
      <c r="J813" s="15"/>
      <c r="L813" s="36" t="s">
        <v>253</v>
      </c>
      <c r="M813" s="15">
        <v>9.7333333333333325</v>
      </c>
    </row>
    <row r="814" spans="1:13" x14ac:dyDescent="0.3">
      <c r="A814" s="38" t="s">
        <v>254</v>
      </c>
      <c r="B814" s="15">
        <v>285000</v>
      </c>
      <c r="C814" s="15">
        <v>3653349</v>
      </c>
      <c r="E814" s="37" t="s">
        <v>258</v>
      </c>
      <c r="F814" s="15">
        <v>1535500</v>
      </c>
      <c r="G814" s="15">
        <v>3723000</v>
      </c>
      <c r="I814" s="38" t="s">
        <v>257</v>
      </c>
      <c r="J814" s="15"/>
      <c r="L814" s="35" t="s">
        <v>268</v>
      </c>
      <c r="M814" s="15">
        <v>4.9333333333333336</v>
      </c>
    </row>
    <row r="815" spans="1:13" x14ac:dyDescent="0.3">
      <c r="A815" s="38" t="s">
        <v>257</v>
      </c>
      <c r="B815" s="15">
        <v>215000</v>
      </c>
      <c r="C815" s="15">
        <v>1246500</v>
      </c>
      <c r="E815" s="36" t="s">
        <v>253</v>
      </c>
      <c r="F815" s="15">
        <v>1936000</v>
      </c>
      <c r="G815" s="15">
        <v>5523000</v>
      </c>
      <c r="I815" s="38" t="s">
        <v>252</v>
      </c>
      <c r="J815" s="15"/>
      <c r="L815" s="36" t="s">
        <v>246</v>
      </c>
      <c r="M815" s="15">
        <v>6.666666666666667</v>
      </c>
    </row>
    <row r="816" spans="1:13" x14ac:dyDescent="0.3">
      <c r="A816" s="38" t="s">
        <v>252</v>
      </c>
      <c r="B816" s="15">
        <v>287250</v>
      </c>
      <c r="C816" s="15">
        <v>3875225</v>
      </c>
      <c r="E816" s="14">
        <v>19</v>
      </c>
      <c r="F816" s="15">
        <v>13589550</v>
      </c>
      <c r="G816" s="15">
        <v>13987550</v>
      </c>
      <c r="I816" s="38" t="s">
        <v>255</v>
      </c>
      <c r="J816" s="15"/>
      <c r="L816" s="36" t="s">
        <v>248</v>
      </c>
      <c r="M816" s="15">
        <v>5</v>
      </c>
    </row>
    <row r="817" spans="1:13" x14ac:dyDescent="0.3">
      <c r="A817" s="38" t="s">
        <v>255</v>
      </c>
      <c r="B817" s="15">
        <v>315000</v>
      </c>
      <c r="C817" s="15">
        <v>1294000</v>
      </c>
      <c r="E817" s="35" t="s">
        <v>243</v>
      </c>
      <c r="F817" s="15">
        <v>1622000</v>
      </c>
      <c r="G817" s="15">
        <v>2020000</v>
      </c>
      <c r="I817" s="38" t="s">
        <v>258</v>
      </c>
      <c r="J817" s="15"/>
      <c r="L817" s="36" t="s">
        <v>250</v>
      </c>
      <c r="M817" s="15">
        <v>4.3999999999999995</v>
      </c>
    </row>
    <row r="818" spans="1:13" x14ac:dyDescent="0.3">
      <c r="A818" s="38" t="s">
        <v>258</v>
      </c>
      <c r="B818" s="15">
        <v>277500</v>
      </c>
      <c r="C818" s="15">
        <v>1306400</v>
      </c>
      <c r="E818" s="36" t="s">
        <v>246</v>
      </c>
      <c r="F818" s="15"/>
      <c r="G818" s="15">
        <v>0</v>
      </c>
      <c r="I818" s="38" t="s">
        <v>260</v>
      </c>
      <c r="J818" s="15"/>
      <c r="L818" s="36" t="s">
        <v>253</v>
      </c>
      <c r="M818" s="15">
        <v>3.6666666666666665</v>
      </c>
    </row>
    <row r="819" spans="1:13" x14ac:dyDescent="0.3">
      <c r="A819" s="38" t="s">
        <v>260</v>
      </c>
      <c r="B819" s="15">
        <v>280000</v>
      </c>
      <c r="C819" s="15">
        <v>3036000</v>
      </c>
      <c r="E819" s="36" t="s">
        <v>248</v>
      </c>
      <c r="F819" s="15">
        <v>398000</v>
      </c>
      <c r="G819" s="15">
        <v>796000</v>
      </c>
      <c r="I819" s="38" t="s">
        <v>262</v>
      </c>
      <c r="J819" s="15">
        <v>1</v>
      </c>
      <c r="L819" s="35" t="s">
        <v>269</v>
      </c>
      <c r="M819" s="15">
        <v>3.7083333333333335</v>
      </c>
    </row>
    <row r="820" spans="1:13" x14ac:dyDescent="0.3">
      <c r="A820" s="38" t="s">
        <v>262</v>
      </c>
      <c r="B820" s="15">
        <v>232000</v>
      </c>
      <c r="C820" s="15">
        <v>1362131</v>
      </c>
      <c r="E820" s="36" t="s">
        <v>250</v>
      </c>
      <c r="F820" s="15">
        <v>774000</v>
      </c>
      <c r="G820" s="15">
        <v>774000</v>
      </c>
      <c r="I820" s="38" t="s">
        <v>263</v>
      </c>
      <c r="J820" s="15">
        <v>1</v>
      </c>
      <c r="L820" s="36" t="s">
        <v>246</v>
      </c>
      <c r="M820" s="15">
        <v>3.4333333333333336</v>
      </c>
    </row>
    <row r="821" spans="1:13" x14ac:dyDescent="0.3">
      <c r="A821" s="38" t="s">
        <v>263</v>
      </c>
      <c r="B821" s="15">
        <v>209000</v>
      </c>
      <c r="C821" s="15">
        <v>573599</v>
      </c>
      <c r="E821" s="37" t="s">
        <v>252</v>
      </c>
      <c r="F821" s="15">
        <v>550000</v>
      </c>
      <c r="G821" s="15">
        <v>550000</v>
      </c>
      <c r="I821" s="35" t="s">
        <v>269</v>
      </c>
      <c r="J821" s="15"/>
      <c r="L821" s="36" t="s">
        <v>248</v>
      </c>
      <c r="M821" s="15">
        <v>3.4333333333333336</v>
      </c>
    </row>
    <row r="822" spans="1:13" x14ac:dyDescent="0.3">
      <c r="A822" s="35" t="s">
        <v>271</v>
      </c>
      <c r="B822" s="15"/>
      <c r="C822" s="15"/>
      <c r="E822" s="37" t="s">
        <v>255</v>
      </c>
      <c r="F822" s="15">
        <v>224000</v>
      </c>
      <c r="G822" s="15">
        <v>224000</v>
      </c>
      <c r="I822" s="38" t="s">
        <v>245</v>
      </c>
      <c r="J822" s="15">
        <v>1</v>
      </c>
      <c r="L822" s="36" t="s">
        <v>250</v>
      </c>
      <c r="M822" s="15">
        <v>4.4000000000000004</v>
      </c>
    </row>
    <row r="823" spans="1:13" x14ac:dyDescent="0.3">
      <c r="A823" s="38" t="s">
        <v>245</v>
      </c>
      <c r="B823" s="15">
        <v>481475</v>
      </c>
      <c r="C823" s="15">
        <v>2511950</v>
      </c>
      <c r="E823" s="37" t="s">
        <v>258</v>
      </c>
      <c r="F823" s="15"/>
      <c r="G823" s="15">
        <v>0</v>
      </c>
      <c r="I823" s="38" t="s">
        <v>247</v>
      </c>
      <c r="J823" s="15">
        <v>1</v>
      </c>
      <c r="L823" s="36" t="s">
        <v>253</v>
      </c>
      <c r="M823" s="15">
        <v>3.5666666666666664</v>
      </c>
    </row>
    <row r="824" spans="1:13" x14ac:dyDescent="0.3">
      <c r="A824" s="38" t="s">
        <v>247</v>
      </c>
      <c r="B824" s="15">
        <v>175000</v>
      </c>
      <c r="C824" s="15">
        <v>535000</v>
      </c>
      <c r="E824" s="36" t="s">
        <v>253</v>
      </c>
      <c r="F824" s="15">
        <v>450000</v>
      </c>
      <c r="G824" s="15">
        <v>450000</v>
      </c>
      <c r="I824" s="38" t="s">
        <v>249</v>
      </c>
      <c r="J824" s="15"/>
      <c r="L824" s="35" t="s">
        <v>270</v>
      </c>
      <c r="M824" s="15">
        <v>2.9083333333333337</v>
      </c>
    </row>
    <row r="825" spans="1:13" x14ac:dyDescent="0.3">
      <c r="A825" s="38" t="s">
        <v>249</v>
      </c>
      <c r="B825" s="15">
        <v>270000</v>
      </c>
      <c r="C825" s="15">
        <v>3295700</v>
      </c>
      <c r="E825" s="35" t="s">
        <v>259</v>
      </c>
      <c r="F825" s="15">
        <v>670000</v>
      </c>
      <c r="G825" s="15">
        <v>670000</v>
      </c>
      <c r="I825" s="38" t="s">
        <v>251</v>
      </c>
      <c r="J825" s="15"/>
      <c r="L825" s="36" t="s">
        <v>246</v>
      </c>
      <c r="M825" s="15">
        <v>2.1</v>
      </c>
    </row>
    <row r="826" spans="1:13" x14ac:dyDescent="0.3">
      <c r="A826" s="38" t="s">
        <v>251</v>
      </c>
      <c r="B826" s="15">
        <v>363875</v>
      </c>
      <c r="C826" s="15">
        <v>3613700</v>
      </c>
      <c r="E826" s="36" t="s">
        <v>246</v>
      </c>
      <c r="F826" s="15">
        <v>670000</v>
      </c>
      <c r="G826" s="15">
        <v>670000</v>
      </c>
      <c r="I826" s="38" t="s">
        <v>254</v>
      </c>
      <c r="J826" s="15"/>
      <c r="L826" s="36" t="s">
        <v>248</v>
      </c>
      <c r="M826" s="15">
        <v>2.6333333333333333</v>
      </c>
    </row>
    <row r="827" spans="1:13" x14ac:dyDescent="0.3">
      <c r="A827" s="38" t="s">
        <v>254</v>
      </c>
      <c r="B827" s="15">
        <v>299900</v>
      </c>
      <c r="C827" s="15">
        <v>3183800</v>
      </c>
      <c r="E827" s="36" t="s">
        <v>248</v>
      </c>
      <c r="F827" s="15"/>
      <c r="G827" s="15">
        <v>0</v>
      </c>
      <c r="I827" s="38" t="s">
        <v>257</v>
      </c>
      <c r="J827" s="15"/>
      <c r="L827" s="36" t="s">
        <v>250</v>
      </c>
      <c r="M827" s="15">
        <v>3.2666666666666671</v>
      </c>
    </row>
    <row r="828" spans="1:13" x14ac:dyDescent="0.3">
      <c r="A828" s="38" t="s">
        <v>257</v>
      </c>
      <c r="B828" s="15">
        <v>229000</v>
      </c>
      <c r="C828" s="15">
        <v>949000</v>
      </c>
      <c r="E828" s="36" t="s">
        <v>250</v>
      </c>
      <c r="F828" s="15"/>
      <c r="G828" s="15">
        <v>0</v>
      </c>
      <c r="I828" s="38" t="s">
        <v>252</v>
      </c>
      <c r="J828" s="15"/>
      <c r="L828" s="36" t="s">
        <v>253</v>
      </c>
      <c r="M828" s="15">
        <v>3.6333333333333329</v>
      </c>
    </row>
    <row r="829" spans="1:13" x14ac:dyDescent="0.3">
      <c r="A829" s="38" t="s">
        <v>252</v>
      </c>
      <c r="B829" s="15">
        <v>405000</v>
      </c>
      <c r="C829" s="15">
        <v>4213350</v>
      </c>
      <c r="E829" s="37" t="s">
        <v>252</v>
      </c>
      <c r="F829" s="15"/>
      <c r="G829" s="15">
        <v>0</v>
      </c>
      <c r="I829" s="38" t="s">
        <v>255</v>
      </c>
      <c r="J829" s="15"/>
      <c r="L829" s="35" t="s">
        <v>271</v>
      </c>
      <c r="M829" s="15">
        <v>2.9</v>
      </c>
    </row>
    <row r="830" spans="1:13" x14ac:dyDescent="0.3">
      <c r="A830" s="38" t="s">
        <v>255</v>
      </c>
      <c r="B830" s="15">
        <v>345950</v>
      </c>
      <c r="C830" s="15">
        <v>3490900</v>
      </c>
      <c r="E830" s="37" t="s">
        <v>255</v>
      </c>
      <c r="F830" s="15"/>
      <c r="G830" s="15">
        <v>0</v>
      </c>
      <c r="I830" s="38" t="s">
        <v>258</v>
      </c>
      <c r="J830" s="15"/>
      <c r="L830" s="36" t="s">
        <v>246</v>
      </c>
      <c r="M830" s="15">
        <v>3.4</v>
      </c>
    </row>
    <row r="831" spans="1:13" x14ac:dyDescent="0.3">
      <c r="A831" s="38" t="s">
        <v>258</v>
      </c>
      <c r="B831" s="15">
        <v>230063</v>
      </c>
      <c r="C831" s="15">
        <v>2401738</v>
      </c>
      <c r="E831" s="37" t="s">
        <v>258</v>
      </c>
      <c r="F831" s="15"/>
      <c r="G831" s="15">
        <v>0</v>
      </c>
      <c r="I831" s="38" t="s">
        <v>260</v>
      </c>
      <c r="J831" s="15"/>
      <c r="L831" s="36" t="s">
        <v>248</v>
      </c>
      <c r="M831" s="15">
        <v>3.0666666666666664</v>
      </c>
    </row>
    <row r="832" spans="1:13" x14ac:dyDescent="0.3">
      <c r="A832" s="38" t="s">
        <v>260</v>
      </c>
      <c r="B832" s="15">
        <v>362750</v>
      </c>
      <c r="C832" s="15">
        <v>3643650</v>
      </c>
      <c r="E832" s="36" t="s">
        <v>253</v>
      </c>
      <c r="F832" s="15"/>
      <c r="G832" s="15">
        <v>0</v>
      </c>
      <c r="I832" s="38" t="s">
        <v>262</v>
      </c>
      <c r="J832" s="15"/>
      <c r="L832" s="36" t="s">
        <v>250</v>
      </c>
      <c r="M832" s="15">
        <v>2.8000000000000003</v>
      </c>
    </row>
    <row r="833" spans="1:13" x14ac:dyDescent="0.3">
      <c r="A833" s="38" t="s">
        <v>262</v>
      </c>
      <c r="B833" s="15">
        <v>319000</v>
      </c>
      <c r="C833" s="15">
        <v>5368755</v>
      </c>
      <c r="E833" s="35" t="s">
        <v>265</v>
      </c>
      <c r="F833" s="15">
        <v>2306600</v>
      </c>
      <c r="G833" s="15">
        <v>2306600</v>
      </c>
      <c r="I833" s="38" t="s">
        <v>263</v>
      </c>
      <c r="J833" s="15"/>
      <c r="L833" s="36" t="s">
        <v>253</v>
      </c>
      <c r="M833" s="15">
        <v>2.333333333333333</v>
      </c>
    </row>
    <row r="834" spans="1:13" x14ac:dyDescent="0.3">
      <c r="A834" s="38" t="s">
        <v>263</v>
      </c>
      <c r="B834" s="15">
        <v>268000</v>
      </c>
      <c r="C834" s="15">
        <v>3460500</v>
      </c>
      <c r="E834" s="36" t="s">
        <v>246</v>
      </c>
      <c r="F834" s="15">
        <v>659600</v>
      </c>
      <c r="G834" s="15">
        <v>659600</v>
      </c>
      <c r="I834" s="35" t="s">
        <v>270</v>
      </c>
      <c r="J834" s="15"/>
      <c r="L834" s="35" t="s">
        <v>272</v>
      </c>
      <c r="M834" s="15">
        <v>2.15</v>
      </c>
    </row>
    <row r="835" spans="1:13" x14ac:dyDescent="0.3">
      <c r="A835" s="35" t="s">
        <v>272</v>
      </c>
      <c r="B835" s="15"/>
      <c r="C835" s="15"/>
      <c r="E835" s="36" t="s">
        <v>248</v>
      </c>
      <c r="F835" s="15">
        <v>827000</v>
      </c>
      <c r="G835" s="15">
        <v>827000</v>
      </c>
      <c r="I835" s="38" t="s">
        <v>245</v>
      </c>
      <c r="J835" s="15"/>
      <c r="L835" s="36" t="s">
        <v>246</v>
      </c>
      <c r="M835" s="15">
        <v>1.5333333333333332</v>
      </c>
    </row>
    <row r="836" spans="1:13" x14ac:dyDescent="0.3">
      <c r="A836" s="38" t="s">
        <v>245</v>
      </c>
      <c r="B836" s="15">
        <v>308900</v>
      </c>
      <c r="C836" s="15">
        <v>2124800</v>
      </c>
      <c r="E836" s="36" t="s">
        <v>250</v>
      </c>
      <c r="F836" s="15">
        <v>820000</v>
      </c>
      <c r="G836" s="15">
        <v>820000</v>
      </c>
      <c r="I836" s="38" t="s">
        <v>247</v>
      </c>
      <c r="J836" s="15"/>
      <c r="L836" s="36" t="s">
        <v>248</v>
      </c>
      <c r="M836" s="15">
        <v>2.1</v>
      </c>
    </row>
    <row r="837" spans="1:13" x14ac:dyDescent="0.3">
      <c r="A837" s="38" t="s">
        <v>247</v>
      </c>
      <c r="B837" s="15">
        <v>315750</v>
      </c>
      <c r="C837" s="15">
        <v>1808129</v>
      </c>
      <c r="E837" s="37" t="s">
        <v>252</v>
      </c>
      <c r="F837" s="15">
        <v>820000</v>
      </c>
      <c r="G837" s="15">
        <v>820000</v>
      </c>
      <c r="I837" s="38" t="s">
        <v>249</v>
      </c>
      <c r="J837" s="15"/>
      <c r="L837" s="36" t="s">
        <v>250</v>
      </c>
      <c r="M837" s="15">
        <v>2.8000000000000003</v>
      </c>
    </row>
    <row r="838" spans="1:13" x14ac:dyDescent="0.3">
      <c r="A838" s="38" t="s">
        <v>249</v>
      </c>
      <c r="B838" s="15">
        <v>284500</v>
      </c>
      <c r="C838" s="15">
        <v>3292500</v>
      </c>
      <c r="E838" s="37" t="s">
        <v>255</v>
      </c>
      <c r="F838" s="15"/>
      <c r="G838" s="15">
        <v>0</v>
      </c>
      <c r="I838" s="38" t="s">
        <v>251</v>
      </c>
      <c r="J838" s="15"/>
      <c r="L838" s="36" t="s">
        <v>253</v>
      </c>
      <c r="M838" s="15">
        <v>2.1666666666666665</v>
      </c>
    </row>
    <row r="839" spans="1:13" x14ac:dyDescent="0.3">
      <c r="A839" s="38" t="s">
        <v>251</v>
      </c>
      <c r="B839" s="15">
        <v>325000</v>
      </c>
      <c r="C839" s="15">
        <v>2856300</v>
      </c>
      <c r="E839" s="37" t="s">
        <v>258</v>
      </c>
      <c r="F839" s="15"/>
      <c r="G839" s="15">
        <v>0</v>
      </c>
      <c r="I839" s="38" t="s">
        <v>254</v>
      </c>
      <c r="J839" s="15"/>
      <c r="L839" s="35" t="s">
        <v>273</v>
      </c>
      <c r="M839" s="15">
        <v>1.3583333333333332</v>
      </c>
    </row>
    <row r="840" spans="1:13" x14ac:dyDescent="0.3">
      <c r="A840" s="38" t="s">
        <v>254</v>
      </c>
      <c r="B840" s="15">
        <v>362500</v>
      </c>
      <c r="C840" s="15">
        <v>5407118</v>
      </c>
      <c r="E840" s="36" t="s">
        <v>253</v>
      </c>
      <c r="F840" s="15"/>
      <c r="G840" s="15">
        <v>0</v>
      </c>
      <c r="I840" s="38" t="s">
        <v>257</v>
      </c>
      <c r="J840" s="15"/>
      <c r="L840" s="36" t="s">
        <v>246</v>
      </c>
      <c r="M840" s="15">
        <v>1.0666666666666667</v>
      </c>
    </row>
    <row r="841" spans="1:13" x14ac:dyDescent="0.3">
      <c r="A841" s="38" t="s">
        <v>257</v>
      </c>
      <c r="B841" s="15">
        <v>360000</v>
      </c>
      <c r="C841" s="15">
        <v>3179100</v>
      </c>
      <c r="E841" s="35" t="s">
        <v>244</v>
      </c>
      <c r="F841" s="15">
        <v>2299950</v>
      </c>
      <c r="G841" s="15">
        <v>2299950</v>
      </c>
      <c r="I841" s="38" t="s">
        <v>252</v>
      </c>
      <c r="J841" s="15"/>
      <c r="L841" s="36" t="s">
        <v>248</v>
      </c>
      <c r="M841" s="15">
        <v>1.3333333333333333</v>
      </c>
    </row>
    <row r="842" spans="1:13" x14ac:dyDescent="0.3">
      <c r="A842" s="38" t="s">
        <v>252</v>
      </c>
      <c r="B842" s="15">
        <v>416000</v>
      </c>
      <c r="C842" s="15">
        <v>5150612</v>
      </c>
      <c r="E842" s="36" t="s">
        <v>246</v>
      </c>
      <c r="F842" s="15">
        <v>2299950</v>
      </c>
      <c r="G842" s="15">
        <v>2299950</v>
      </c>
      <c r="I842" s="38" t="s">
        <v>255</v>
      </c>
      <c r="J842" s="15"/>
      <c r="L842" s="36" t="s">
        <v>250</v>
      </c>
      <c r="M842" s="15">
        <v>1.5333333333333332</v>
      </c>
    </row>
    <row r="843" spans="1:13" x14ac:dyDescent="0.3">
      <c r="A843" s="38" t="s">
        <v>255</v>
      </c>
      <c r="B843" s="15">
        <v>318625</v>
      </c>
      <c r="C843" s="15">
        <v>3576400</v>
      </c>
      <c r="E843" s="36" t="s">
        <v>248</v>
      </c>
      <c r="F843" s="15"/>
      <c r="G843" s="15">
        <v>0</v>
      </c>
      <c r="I843" s="38" t="s">
        <v>258</v>
      </c>
      <c r="J843" s="15"/>
      <c r="L843" s="36" t="s">
        <v>253</v>
      </c>
      <c r="M843" s="15">
        <v>1.5</v>
      </c>
    </row>
    <row r="844" spans="1:13" x14ac:dyDescent="0.3">
      <c r="A844" s="38" t="s">
        <v>258</v>
      </c>
      <c r="B844" s="15">
        <v>339750</v>
      </c>
      <c r="C844" s="15">
        <v>3982000</v>
      </c>
      <c r="E844" s="36" t="s">
        <v>250</v>
      </c>
      <c r="F844" s="15"/>
      <c r="G844" s="15">
        <v>0</v>
      </c>
      <c r="I844" s="38" t="s">
        <v>260</v>
      </c>
      <c r="J844" s="15"/>
      <c r="L844" s="35" t="s">
        <v>274</v>
      </c>
      <c r="M844" s="15">
        <v>1.1250000000000002</v>
      </c>
    </row>
    <row r="845" spans="1:13" x14ac:dyDescent="0.3">
      <c r="A845" s="38" t="s">
        <v>260</v>
      </c>
      <c r="B845" s="15">
        <v>330000</v>
      </c>
      <c r="C845" s="15">
        <v>1526000</v>
      </c>
      <c r="E845" s="37" t="s">
        <v>252</v>
      </c>
      <c r="F845" s="15"/>
      <c r="G845" s="15">
        <v>0</v>
      </c>
      <c r="I845" s="38" t="s">
        <v>262</v>
      </c>
      <c r="J845" s="15"/>
      <c r="L845" s="36" t="s">
        <v>246</v>
      </c>
      <c r="M845" s="15">
        <v>0.79999999999999993</v>
      </c>
    </row>
    <row r="846" spans="1:13" x14ac:dyDescent="0.3">
      <c r="A846" s="38" t="s">
        <v>262</v>
      </c>
      <c r="B846" s="15">
        <v>390000</v>
      </c>
      <c r="C846" s="15">
        <v>2243550</v>
      </c>
      <c r="E846" s="37" t="s">
        <v>255</v>
      </c>
      <c r="F846" s="15"/>
      <c r="G846" s="15">
        <v>0</v>
      </c>
      <c r="I846" s="38" t="s">
        <v>263</v>
      </c>
      <c r="J846" s="15"/>
      <c r="L846" s="36" t="s">
        <v>248</v>
      </c>
      <c r="M846" s="15">
        <v>1.0666666666666667</v>
      </c>
    </row>
    <row r="847" spans="1:13" x14ac:dyDescent="0.3">
      <c r="A847" s="38" t="s">
        <v>263</v>
      </c>
      <c r="B847" s="15">
        <v>405000</v>
      </c>
      <c r="C847" s="15">
        <v>2089950</v>
      </c>
      <c r="E847" s="37" t="s">
        <v>258</v>
      </c>
      <c r="F847" s="15"/>
      <c r="G847" s="15">
        <v>0</v>
      </c>
      <c r="I847" s="35" t="s">
        <v>271</v>
      </c>
      <c r="J847" s="15"/>
      <c r="L847" s="36" t="s">
        <v>250</v>
      </c>
      <c r="M847" s="15">
        <v>1.5</v>
      </c>
    </row>
    <row r="848" spans="1:13" x14ac:dyDescent="0.3">
      <c r="A848" s="35" t="s">
        <v>273</v>
      </c>
      <c r="B848" s="15"/>
      <c r="C848" s="15"/>
      <c r="E848" s="36" t="s">
        <v>253</v>
      </c>
      <c r="F848" s="15"/>
      <c r="G848" s="15">
        <v>0</v>
      </c>
      <c r="I848" s="38" t="s">
        <v>245</v>
      </c>
      <c r="J848" s="15">
        <v>1</v>
      </c>
      <c r="L848" s="36" t="s">
        <v>253</v>
      </c>
      <c r="M848" s="15">
        <v>1.1333333333333335</v>
      </c>
    </row>
    <row r="849" spans="1:13" x14ac:dyDescent="0.3">
      <c r="A849" s="38" t="s">
        <v>245</v>
      </c>
      <c r="B849" s="15">
        <v>327500</v>
      </c>
      <c r="C849" s="15">
        <v>1759234</v>
      </c>
      <c r="E849" s="35" t="s">
        <v>256</v>
      </c>
      <c r="F849" s="15">
        <v>390000</v>
      </c>
      <c r="G849" s="15">
        <v>390000</v>
      </c>
      <c r="I849" s="38" t="s">
        <v>247</v>
      </c>
      <c r="J849" s="15">
        <v>1</v>
      </c>
      <c r="L849" s="35" t="s">
        <v>275</v>
      </c>
      <c r="M849" s="15">
        <v>1.4900000000000002</v>
      </c>
    </row>
    <row r="850" spans="1:13" x14ac:dyDescent="0.3">
      <c r="A850" s="38" t="s">
        <v>247</v>
      </c>
      <c r="B850" s="15">
        <v>325000</v>
      </c>
      <c r="C850" s="15">
        <v>2191275</v>
      </c>
      <c r="E850" s="36" t="s">
        <v>246</v>
      </c>
      <c r="F850" s="15"/>
      <c r="G850" s="15">
        <v>0</v>
      </c>
      <c r="I850" s="38" t="s">
        <v>249</v>
      </c>
      <c r="J850" s="15"/>
      <c r="L850" s="36" t="s">
        <v>246</v>
      </c>
      <c r="M850" s="15">
        <v>1.0333333333333334</v>
      </c>
    </row>
    <row r="851" spans="1:13" x14ac:dyDescent="0.3">
      <c r="A851" s="38" t="s">
        <v>249</v>
      </c>
      <c r="B851" s="15">
        <v>380000</v>
      </c>
      <c r="C851" s="15">
        <v>3824000</v>
      </c>
      <c r="E851" s="36" t="s">
        <v>248</v>
      </c>
      <c r="F851" s="15"/>
      <c r="G851" s="15">
        <v>0</v>
      </c>
      <c r="I851" s="38" t="s">
        <v>251</v>
      </c>
      <c r="J851" s="15"/>
      <c r="L851" s="36" t="s">
        <v>248</v>
      </c>
      <c r="M851" s="15">
        <v>1.6666666666666667</v>
      </c>
    </row>
    <row r="852" spans="1:13" x14ac:dyDescent="0.3">
      <c r="A852" s="38" t="s">
        <v>251</v>
      </c>
      <c r="B852" s="15">
        <v>352248</v>
      </c>
      <c r="C852" s="15">
        <v>2768495</v>
      </c>
      <c r="E852" s="36" t="s">
        <v>250</v>
      </c>
      <c r="F852" s="15">
        <v>390000</v>
      </c>
      <c r="G852" s="15">
        <v>390000</v>
      </c>
      <c r="I852" s="38" t="s">
        <v>254</v>
      </c>
      <c r="J852" s="15"/>
      <c r="L852" s="36" t="s">
        <v>250</v>
      </c>
      <c r="M852" s="15">
        <v>2.2000000000000002</v>
      </c>
    </row>
    <row r="853" spans="1:13" x14ac:dyDescent="0.3">
      <c r="A853" s="38" t="s">
        <v>254</v>
      </c>
      <c r="B853" s="15">
        <v>297000</v>
      </c>
      <c r="C853" s="15">
        <v>1600000</v>
      </c>
      <c r="E853" s="37" t="s">
        <v>252</v>
      </c>
      <c r="F853" s="15"/>
      <c r="G853" s="15">
        <v>0</v>
      </c>
      <c r="I853" s="38" t="s">
        <v>257</v>
      </c>
      <c r="J853" s="15"/>
      <c r="L853" s="36" t="s">
        <v>253</v>
      </c>
      <c r="M853" s="15">
        <v>1.2</v>
      </c>
    </row>
    <row r="854" spans="1:13" x14ac:dyDescent="0.3">
      <c r="A854" s="38" t="s">
        <v>257</v>
      </c>
      <c r="B854" s="15">
        <v>435000</v>
      </c>
      <c r="C854" s="15">
        <v>5525500</v>
      </c>
      <c r="E854" s="37" t="s">
        <v>255</v>
      </c>
      <c r="F854" s="15">
        <v>390000</v>
      </c>
      <c r="G854" s="15">
        <v>390000</v>
      </c>
      <c r="I854" s="38" t="s">
        <v>252</v>
      </c>
      <c r="J854" s="15"/>
      <c r="L854" s="14">
        <v>25</v>
      </c>
      <c r="M854" s="15">
        <v>4.6584337349397593</v>
      </c>
    </row>
    <row r="855" spans="1:13" x14ac:dyDescent="0.3">
      <c r="A855" s="38" t="s">
        <v>252</v>
      </c>
      <c r="B855" s="15">
        <v>375000</v>
      </c>
      <c r="C855" s="15">
        <v>7648800</v>
      </c>
      <c r="E855" s="37" t="s">
        <v>258</v>
      </c>
      <c r="F855" s="15"/>
      <c r="G855" s="15">
        <v>0</v>
      </c>
      <c r="I855" s="38" t="s">
        <v>255</v>
      </c>
      <c r="J855" s="15"/>
      <c r="L855" s="35" t="s">
        <v>244</v>
      </c>
      <c r="M855" s="15">
        <v>3.5750000000000006</v>
      </c>
    </row>
    <row r="856" spans="1:13" x14ac:dyDescent="0.3">
      <c r="A856" s="38" t="s">
        <v>255</v>
      </c>
      <c r="B856" s="15">
        <v>410000</v>
      </c>
      <c r="C856" s="15">
        <v>4371000</v>
      </c>
      <c r="E856" s="36" t="s">
        <v>253</v>
      </c>
      <c r="F856" s="15"/>
      <c r="G856" s="15">
        <v>0</v>
      </c>
      <c r="I856" s="38" t="s">
        <v>258</v>
      </c>
      <c r="J856" s="15"/>
      <c r="L856" s="36" t="s">
        <v>246</v>
      </c>
      <c r="M856" s="15">
        <v>2.1999999999999997</v>
      </c>
    </row>
    <row r="857" spans="1:13" x14ac:dyDescent="0.3">
      <c r="A857" s="38" t="s">
        <v>258</v>
      </c>
      <c r="B857" s="15">
        <v>385000</v>
      </c>
      <c r="C857" s="15">
        <v>2621650</v>
      </c>
      <c r="E857" s="35" t="s">
        <v>261</v>
      </c>
      <c r="F857" s="15"/>
      <c r="G857" s="15">
        <v>0</v>
      </c>
      <c r="I857" s="38" t="s">
        <v>260</v>
      </c>
      <c r="J857" s="15">
        <v>1</v>
      </c>
      <c r="L857" s="36" t="s">
        <v>248</v>
      </c>
      <c r="M857" s="15">
        <v>3.1</v>
      </c>
    </row>
    <row r="858" spans="1:13" x14ac:dyDescent="0.3">
      <c r="A858" s="38" t="s">
        <v>260</v>
      </c>
      <c r="B858" s="15">
        <v>350000</v>
      </c>
      <c r="C858" s="15">
        <v>3186950</v>
      </c>
      <c r="E858" s="36" t="s">
        <v>246</v>
      </c>
      <c r="F858" s="15"/>
      <c r="G858" s="15">
        <v>0</v>
      </c>
      <c r="I858" s="38" t="s">
        <v>262</v>
      </c>
      <c r="J858" s="15">
        <v>1</v>
      </c>
      <c r="L858" s="36" t="s">
        <v>250</v>
      </c>
      <c r="M858" s="15">
        <v>4.1000000000000005</v>
      </c>
    </row>
    <row r="859" spans="1:13" x14ac:dyDescent="0.3">
      <c r="A859" s="38" t="s">
        <v>262</v>
      </c>
      <c r="B859" s="15">
        <v>448325</v>
      </c>
      <c r="C859" s="15">
        <v>5381650</v>
      </c>
      <c r="E859" s="36" t="s">
        <v>248</v>
      </c>
      <c r="F859" s="15"/>
      <c r="G859" s="15">
        <v>0</v>
      </c>
      <c r="I859" s="38" t="s">
        <v>263</v>
      </c>
      <c r="J859" s="15"/>
      <c r="L859" s="36" t="s">
        <v>253</v>
      </c>
      <c r="M859" s="15">
        <v>4.8999999999999995</v>
      </c>
    </row>
    <row r="860" spans="1:13" x14ac:dyDescent="0.3">
      <c r="A860" s="38" t="s">
        <v>263</v>
      </c>
      <c r="B860" s="15">
        <v>311000</v>
      </c>
      <c r="C860" s="15">
        <v>921000</v>
      </c>
      <c r="E860" s="36" t="s">
        <v>250</v>
      </c>
      <c r="F860" s="15"/>
      <c r="G860" s="15">
        <v>0</v>
      </c>
      <c r="I860" s="35" t="s">
        <v>272</v>
      </c>
      <c r="J860" s="15"/>
      <c r="L860" s="35" t="s">
        <v>256</v>
      </c>
      <c r="M860" s="15">
        <v>5.8000000000000007</v>
      </c>
    </row>
    <row r="861" spans="1:13" x14ac:dyDescent="0.3">
      <c r="A861" s="35" t="s">
        <v>274</v>
      </c>
      <c r="B861" s="15"/>
      <c r="C861" s="15"/>
      <c r="E861" s="37" t="s">
        <v>252</v>
      </c>
      <c r="F861" s="15"/>
      <c r="G861" s="15">
        <v>0</v>
      </c>
      <c r="I861" s="38" t="s">
        <v>245</v>
      </c>
      <c r="J861" s="15"/>
      <c r="L861" s="36" t="s">
        <v>246</v>
      </c>
      <c r="M861" s="15">
        <v>4.3999999999999995</v>
      </c>
    </row>
    <row r="862" spans="1:13" x14ac:dyDescent="0.3">
      <c r="A862" s="38" t="s">
        <v>245</v>
      </c>
      <c r="B862" s="15">
        <v>425000</v>
      </c>
      <c r="C862" s="15">
        <v>425000</v>
      </c>
      <c r="E862" s="37" t="s">
        <v>255</v>
      </c>
      <c r="F862" s="15"/>
      <c r="G862" s="15">
        <v>0</v>
      </c>
      <c r="I862" s="38" t="s">
        <v>247</v>
      </c>
      <c r="J862" s="15">
        <v>1</v>
      </c>
      <c r="L862" s="36" t="s">
        <v>248</v>
      </c>
      <c r="M862" s="15">
        <v>4.8</v>
      </c>
    </row>
    <row r="863" spans="1:13" x14ac:dyDescent="0.3">
      <c r="A863" s="38" t="s">
        <v>247</v>
      </c>
      <c r="B863" s="15">
        <v>410500</v>
      </c>
      <c r="C863" s="15">
        <v>2538750</v>
      </c>
      <c r="E863" s="37" t="s">
        <v>258</v>
      </c>
      <c r="F863" s="15"/>
      <c r="G863" s="15">
        <v>0</v>
      </c>
      <c r="I863" s="38" t="s">
        <v>249</v>
      </c>
      <c r="J863" s="15">
        <v>1</v>
      </c>
      <c r="L863" s="36" t="s">
        <v>250</v>
      </c>
      <c r="M863" s="15">
        <v>6.6333333333333329</v>
      </c>
    </row>
    <row r="864" spans="1:13" x14ac:dyDescent="0.3">
      <c r="A864" s="38" t="s">
        <v>249</v>
      </c>
      <c r="B864" s="15">
        <v>363050</v>
      </c>
      <c r="C864" s="15">
        <v>2447100</v>
      </c>
      <c r="E864" s="36" t="s">
        <v>253</v>
      </c>
      <c r="F864" s="15"/>
      <c r="G864" s="15">
        <v>0</v>
      </c>
      <c r="I864" s="38" t="s">
        <v>251</v>
      </c>
      <c r="J864" s="15"/>
      <c r="L864" s="36" t="s">
        <v>253</v>
      </c>
      <c r="M864" s="15">
        <v>7.3666666666666671</v>
      </c>
    </row>
    <row r="865" spans="1:13" x14ac:dyDescent="0.3">
      <c r="A865" s="38" t="s">
        <v>251</v>
      </c>
      <c r="B865" s="15">
        <v>455000</v>
      </c>
      <c r="C865" s="15">
        <v>4324400</v>
      </c>
      <c r="E865" s="35" t="s">
        <v>264</v>
      </c>
      <c r="F865" s="15"/>
      <c r="G865" s="15">
        <v>0</v>
      </c>
      <c r="I865" s="38" t="s">
        <v>254</v>
      </c>
      <c r="J865" s="15"/>
      <c r="L865" s="35" t="s">
        <v>261</v>
      </c>
      <c r="M865" s="15">
        <v>9.9166666666666661</v>
      </c>
    </row>
    <row r="866" spans="1:13" x14ac:dyDescent="0.3">
      <c r="A866" s="38" t="s">
        <v>254</v>
      </c>
      <c r="B866" s="15">
        <v>440000</v>
      </c>
      <c r="C866" s="15">
        <v>3912500</v>
      </c>
      <c r="E866" s="36" t="s">
        <v>246</v>
      </c>
      <c r="F866" s="15"/>
      <c r="G866" s="15">
        <v>0</v>
      </c>
      <c r="I866" s="38" t="s">
        <v>257</v>
      </c>
      <c r="J866" s="15"/>
      <c r="L866" s="36" t="s">
        <v>246</v>
      </c>
      <c r="M866" s="15">
        <v>8.0666666666666664</v>
      </c>
    </row>
    <row r="867" spans="1:13" x14ac:dyDescent="0.3">
      <c r="A867" s="38" t="s">
        <v>257</v>
      </c>
      <c r="B867" s="15">
        <v>355250</v>
      </c>
      <c r="C867" s="15">
        <v>5038000</v>
      </c>
      <c r="E867" s="36" t="s">
        <v>248</v>
      </c>
      <c r="F867" s="15"/>
      <c r="G867" s="15">
        <v>0</v>
      </c>
      <c r="I867" s="38" t="s">
        <v>252</v>
      </c>
      <c r="J867" s="15"/>
      <c r="L867" s="36" t="s">
        <v>248</v>
      </c>
      <c r="M867" s="15">
        <v>9.6666666666666661</v>
      </c>
    </row>
    <row r="868" spans="1:13" x14ac:dyDescent="0.3">
      <c r="A868" s="38" t="s">
        <v>252</v>
      </c>
      <c r="B868" s="15">
        <v>522475</v>
      </c>
      <c r="C868" s="15">
        <v>5277850</v>
      </c>
      <c r="E868" s="36" t="s">
        <v>250</v>
      </c>
      <c r="F868" s="15"/>
      <c r="G868" s="15">
        <v>0</v>
      </c>
      <c r="I868" s="38" t="s">
        <v>255</v>
      </c>
      <c r="J868" s="15"/>
      <c r="L868" s="36" t="s">
        <v>250</v>
      </c>
      <c r="M868" s="15">
        <v>12.366666666666667</v>
      </c>
    </row>
    <row r="869" spans="1:13" x14ac:dyDescent="0.3">
      <c r="A869" s="38" t="s">
        <v>255</v>
      </c>
      <c r="B869" s="15">
        <v>440900</v>
      </c>
      <c r="C869" s="15">
        <v>4814400</v>
      </c>
      <c r="E869" s="37" t="s">
        <v>252</v>
      </c>
      <c r="F869" s="15"/>
      <c r="G869" s="15">
        <v>0</v>
      </c>
      <c r="I869" s="38" t="s">
        <v>258</v>
      </c>
      <c r="J869" s="15"/>
      <c r="L869" s="36" t="s">
        <v>253</v>
      </c>
      <c r="M869" s="15">
        <v>9.5666666666666664</v>
      </c>
    </row>
    <row r="870" spans="1:13" x14ac:dyDescent="0.3">
      <c r="A870" s="38" t="s">
        <v>258</v>
      </c>
      <c r="B870" s="15">
        <v>417500</v>
      </c>
      <c r="C870" s="15">
        <v>2109000</v>
      </c>
      <c r="E870" s="37" t="s">
        <v>255</v>
      </c>
      <c r="F870" s="15"/>
      <c r="G870" s="15">
        <v>0</v>
      </c>
      <c r="I870" s="38" t="s">
        <v>260</v>
      </c>
      <c r="J870" s="15"/>
      <c r="L870" s="35" t="s">
        <v>264</v>
      </c>
      <c r="M870" s="15">
        <v>9.3666666666666689</v>
      </c>
    </row>
    <row r="871" spans="1:13" x14ac:dyDescent="0.3">
      <c r="A871" s="38" t="s">
        <v>260</v>
      </c>
      <c r="B871" s="15">
        <v>410000</v>
      </c>
      <c r="C871" s="15">
        <v>3095000</v>
      </c>
      <c r="E871" s="37" t="s">
        <v>258</v>
      </c>
      <c r="F871" s="15"/>
      <c r="G871" s="15">
        <v>0</v>
      </c>
      <c r="I871" s="38" t="s">
        <v>262</v>
      </c>
      <c r="J871" s="15"/>
      <c r="L871" s="36" t="s">
        <v>246</v>
      </c>
      <c r="M871" s="15">
        <v>9.5</v>
      </c>
    </row>
    <row r="872" spans="1:13" x14ac:dyDescent="0.3">
      <c r="A872" s="38" t="s">
        <v>262</v>
      </c>
      <c r="B872" s="15">
        <v>419000</v>
      </c>
      <c r="C872" s="15">
        <v>2299750</v>
      </c>
      <c r="E872" s="36" t="s">
        <v>253</v>
      </c>
      <c r="F872" s="15"/>
      <c r="G872" s="15">
        <v>0</v>
      </c>
      <c r="I872" s="38" t="s">
        <v>263</v>
      </c>
      <c r="J872" s="15"/>
      <c r="L872" s="36" t="s">
        <v>248</v>
      </c>
      <c r="M872" s="15">
        <v>10.566666666666666</v>
      </c>
    </row>
    <row r="873" spans="1:13" x14ac:dyDescent="0.3">
      <c r="A873" s="38" t="s">
        <v>263</v>
      </c>
      <c r="B873" s="15">
        <v>491000</v>
      </c>
      <c r="C873" s="15">
        <v>491000</v>
      </c>
      <c r="E873" s="35" t="s">
        <v>266</v>
      </c>
      <c r="F873" s="15"/>
      <c r="G873" s="15">
        <v>0</v>
      </c>
      <c r="I873" s="35" t="s">
        <v>273</v>
      </c>
      <c r="J873" s="15"/>
      <c r="L873" s="36" t="s">
        <v>250</v>
      </c>
      <c r="M873" s="15">
        <v>9.7666666666666675</v>
      </c>
    </row>
    <row r="874" spans="1:13" x14ac:dyDescent="0.3">
      <c r="A874" s="35" t="s">
        <v>275</v>
      </c>
      <c r="B874" s="15"/>
      <c r="C874" s="15"/>
      <c r="E874" s="36" t="s">
        <v>246</v>
      </c>
      <c r="F874" s="15"/>
      <c r="G874" s="15">
        <v>0</v>
      </c>
      <c r="I874" s="38" t="s">
        <v>245</v>
      </c>
      <c r="J874" s="15">
        <v>1</v>
      </c>
      <c r="L874" s="36" t="s">
        <v>253</v>
      </c>
      <c r="M874" s="15">
        <v>7.6333333333333337</v>
      </c>
    </row>
    <row r="875" spans="1:13" x14ac:dyDescent="0.3">
      <c r="A875" s="38" t="s">
        <v>245</v>
      </c>
      <c r="B875" s="15">
        <v>500000</v>
      </c>
      <c r="C875" s="15">
        <v>4372000</v>
      </c>
      <c r="E875" s="36" t="s">
        <v>248</v>
      </c>
      <c r="F875" s="15"/>
      <c r="G875" s="15">
        <v>0</v>
      </c>
      <c r="I875" s="38" t="s">
        <v>247</v>
      </c>
      <c r="J875" s="15">
        <v>1</v>
      </c>
      <c r="L875" s="35" t="s">
        <v>266</v>
      </c>
      <c r="M875" s="15">
        <v>8.3333333333333339</v>
      </c>
    </row>
    <row r="876" spans="1:13" x14ac:dyDescent="0.3">
      <c r="A876" s="38" t="s">
        <v>247</v>
      </c>
      <c r="B876" s="15">
        <v>442450</v>
      </c>
      <c r="C876" s="15">
        <v>1947400</v>
      </c>
      <c r="E876" s="36" t="s">
        <v>250</v>
      </c>
      <c r="F876" s="15"/>
      <c r="G876" s="15">
        <v>0</v>
      </c>
      <c r="I876" s="38" t="s">
        <v>249</v>
      </c>
      <c r="J876" s="15">
        <v>1</v>
      </c>
      <c r="L876" s="36" t="s">
        <v>246</v>
      </c>
      <c r="M876" s="15">
        <v>7</v>
      </c>
    </row>
    <row r="877" spans="1:13" x14ac:dyDescent="0.3">
      <c r="A877" s="38" t="s">
        <v>249</v>
      </c>
      <c r="B877" s="15">
        <v>510000</v>
      </c>
      <c r="C877" s="15">
        <v>3354900</v>
      </c>
      <c r="E877" s="37" t="s">
        <v>252</v>
      </c>
      <c r="F877" s="15"/>
      <c r="G877" s="15">
        <v>0</v>
      </c>
      <c r="I877" s="38" t="s">
        <v>251</v>
      </c>
      <c r="J877" s="15"/>
      <c r="L877" s="36" t="s">
        <v>248</v>
      </c>
      <c r="M877" s="15">
        <v>8.2333333333333325</v>
      </c>
    </row>
    <row r="878" spans="1:13" x14ac:dyDescent="0.3">
      <c r="A878" s="38" t="s">
        <v>251</v>
      </c>
      <c r="B878" s="15">
        <v>500000</v>
      </c>
      <c r="C878" s="15">
        <v>7374600</v>
      </c>
      <c r="E878" s="37" t="s">
        <v>255</v>
      </c>
      <c r="F878" s="15"/>
      <c r="G878" s="15">
        <v>0</v>
      </c>
      <c r="I878" s="38" t="s">
        <v>254</v>
      </c>
      <c r="J878" s="15">
        <v>1</v>
      </c>
      <c r="L878" s="36" t="s">
        <v>250</v>
      </c>
      <c r="M878" s="15">
        <v>9.4333333333333318</v>
      </c>
    </row>
    <row r="879" spans="1:13" x14ac:dyDescent="0.3">
      <c r="A879" s="38" t="s">
        <v>254</v>
      </c>
      <c r="B879" s="15">
        <v>445000</v>
      </c>
      <c r="C879" s="15">
        <v>7153499</v>
      </c>
      <c r="E879" s="37" t="s">
        <v>258</v>
      </c>
      <c r="F879" s="15"/>
      <c r="G879" s="15">
        <v>0</v>
      </c>
      <c r="I879" s="38" t="s">
        <v>257</v>
      </c>
      <c r="J879" s="15">
        <v>1</v>
      </c>
      <c r="L879" s="36" t="s">
        <v>253</v>
      </c>
      <c r="M879" s="15">
        <v>8.6666666666666661</v>
      </c>
    </row>
    <row r="880" spans="1:13" x14ac:dyDescent="0.3">
      <c r="A880" s="38" t="s">
        <v>257</v>
      </c>
      <c r="B880" s="15">
        <v>43400</v>
      </c>
      <c r="C880" s="15">
        <v>5777000</v>
      </c>
      <c r="E880" s="36" t="s">
        <v>253</v>
      </c>
      <c r="F880" s="15"/>
      <c r="G880" s="15">
        <v>0</v>
      </c>
      <c r="I880" s="38" t="s">
        <v>252</v>
      </c>
      <c r="J880" s="15">
        <v>1</v>
      </c>
      <c r="L880" s="35" t="s">
        <v>267</v>
      </c>
      <c r="M880" s="15">
        <v>7.0166666666666657</v>
      </c>
    </row>
    <row r="881" spans="1:13" x14ac:dyDescent="0.3">
      <c r="A881" s="38" t="s">
        <v>252</v>
      </c>
      <c r="B881" s="15">
        <v>450000</v>
      </c>
      <c r="C881" s="15">
        <v>4152000</v>
      </c>
      <c r="E881" s="35" t="s">
        <v>267</v>
      </c>
      <c r="F881" s="15">
        <v>2110000</v>
      </c>
      <c r="G881" s="15">
        <v>2110000</v>
      </c>
      <c r="I881" s="38" t="s">
        <v>255</v>
      </c>
      <c r="J881" s="15">
        <v>1</v>
      </c>
      <c r="L881" s="36" t="s">
        <v>246</v>
      </c>
      <c r="M881" s="15">
        <v>7.4000000000000012</v>
      </c>
    </row>
    <row r="882" spans="1:13" x14ac:dyDescent="0.3">
      <c r="A882" s="38" t="s">
        <v>255</v>
      </c>
      <c r="B882" s="15">
        <v>351500</v>
      </c>
      <c r="C882" s="15">
        <v>3127000</v>
      </c>
      <c r="E882" s="36" t="s">
        <v>246</v>
      </c>
      <c r="F882" s="15"/>
      <c r="G882" s="15">
        <v>0</v>
      </c>
      <c r="I882" s="38" t="s">
        <v>258</v>
      </c>
      <c r="J882" s="15">
        <v>2</v>
      </c>
      <c r="L882" s="36" t="s">
        <v>248</v>
      </c>
      <c r="M882" s="15">
        <v>7.3666666666666671</v>
      </c>
    </row>
    <row r="883" spans="1:13" x14ac:dyDescent="0.3">
      <c r="A883" s="38" t="s">
        <v>258</v>
      </c>
      <c r="B883" s="15">
        <v>575000</v>
      </c>
      <c r="C883" s="15">
        <v>4742000</v>
      </c>
      <c r="E883" s="36" t="s">
        <v>248</v>
      </c>
      <c r="F883" s="15"/>
      <c r="G883" s="15">
        <v>0</v>
      </c>
      <c r="I883" s="38" t="s">
        <v>260</v>
      </c>
      <c r="J883" s="15">
        <v>1</v>
      </c>
      <c r="L883" s="36" t="s">
        <v>250</v>
      </c>
      <c r="M883" s="15">
        <v>7.7</v>
      </c>
    </row>
    <row r="884" spans="1:13" x14ac:dyDescent="0.3">
      <c r="A884" s="38" t="s">
        <v>260</v>
      </c>
      <c r="B884" s="15"/>
      <c r="C884" s="15"/>
      <c r="E884" s="36" t="s">
        <v>250</v>
      </c>
      <c r="F884" s="15">
        <v>1325000</v>
      </c>
      <c r="G884" s="15">
        <v>1325000</v>
      </c>
      <c r="I884" s="38" t="s">
        <v>262</v>
      </c>
      <c r="J884" s="15">
        <v>2</v>
      </c>
      <c r="L884" s="36" t="s">
        <v>253</v>
      </c>
      <c r="M884" s="15">
        <v>5.5999999999999988</v>
      </c>
    </row>
    <row r="885" spans="1:13" x14ac:dyDescent="0.3">
      <c r="A885" s="38" t="s">
        <v>262</v>
      </c>
      <c r="B885" s="15">
        <v>550000</v>
      </c>
      <c r="C885" s="15">
        <v>2740500</v>
      </c>
      <c r="E885" s="37" t="s">
        <v>252</v>
      </c>
      <c r="F885" s="15"/>
      <c r="G885" s="15">
        <v>0</v>
      </c>
      <c r="I885" s="38" t="s">
        <v>263</v>
      </c>
      <c r="J885" s="15">
        <v>0.6</v>
      </c>
      <c r="L885" s="35" t="s">
        <v>268</v>
      </c>
      <c r="M885" s="15">
        <v>4.9666666666666668</v>
      </c>
    </row>
    <row r="886" spans="1:13" x14ac:dyDescent="0.3">
      <c r="A886" s="14">
        <v>17</v>
      </c>
      <c r="B886" s="15">
        <v>5172129</v>
      </c>
      <c r="C886" s="15">
        <v>5706629</v>
      </c>
      <c r="E886" s="37" t="s">
        <v>255</v>
      </c>
      <c r="F886" s="15">
        <v>800000</v>
      </c>
      <c r="G886" s="15">
        <v>800000</v>
      </c>
      <c r="I886" s="35" t="s">
        <v>274</v>
      </c>
      <c r="J886" s="15"/>
      <c r="L886" s="36" t="s">
        <v>246</v>
      </c>
      <c r="M886" s="15">
        <v>4.9000000000000004</v>
      </c>
    </row>
    <row r="887" spans="1:13" x14ac:dyDescent="0.3">
      <c r="A887" s="35" t="s">
        <v>259</v>
      </c>
      <c r="B887" s="15"/>
      <c r="C887" s="15"/>
      <c r="E887" s="37" t="s">
        <v>258</v>
      </c>
      <c r="F887" s="15">
        <v>525000</v>
      </c>
      <c r="G887" s="15">
        <v>525000</v>
      </c>
      <c r="I887" s="38" t="s">
        <v>245</v>
      </c>
      <c r="J887" s="15"/>
      <c r="L887" s="36" t="s">
        <v>248</v>
      </c>
      <c r="M887" s="15">
        <v>5.166666666666667</v>
      </c>
    </row>
    <row r="888" spans="1:13" x14ac:dyDescent="0.3">
      <c r="A888" s="38" t="s">
        <v>245</v>
      </c>
      <c r="B888" s="15"/>
      <c r="C888" s="15">
        <v>0</v>
      </c>
      <c r="E888" s="36" t="s">
        <v>253</v>
      </c>
      <c r="F888" s="15">
        <v>785000</v>
      </c>
      <c r="G888" s="15">
        <v>785000</v>
      </c>
      <c r="I888" s="38" t="s">
        <v>247</v>
      </c>
      <c r="J888" s="15"/>
      <c r="L888" s="36" t="s">
        <v>250</v>
      </c>
      <c r="M888" s="15">
        <v>5.3999999999999995</v>
      </c>
    </row>
    <row r="889" spans="1:13" x14ac:dyDescent="0.3">
      <c r="A889" s="38" t="s">
        <v>247</v>
      </c>
      <c r="B889" s="15"/>
      <c r="C889" s="15">
        <v>0</v>
      </c>
      <c r="E889" s="35" t="s">
        <v>268</v>
      </c>
      <c r="F889" s="15">
        <v>895000</v>
      </c>
      <c r="G889" s="15">
        <v>895000</v>
      </c>
      <c r="I889" s="38" t="s">
        <v>249</v>
      </c>
      <c r="J889" s="15"/>
      <c r="L889" s="36" t="s">
        <v>253</v>
      </c>
      <c r="M889" s="15">
        <v>4.3999999999999995</v>
      </c>
    </row>
    <row r="890" spans="1:13" x14ac:dyDescent="0.3">
      <c r="A890" s="38" t="s">
        <v>249</v>
      </c>
      <c r="B890" s="15"/>
      <c r="C890" s="15">
        <v>0</v>
      </c>
      <c r="E890" s="36" t="s">
        <v>246</v>
      </c>
      <c r="F890" s="15"/>
      <c r="G890" s="15">
        <v>0</v>
      </c>
      <c r="I890" s="38" t="s">
        <v>251</v>
      </c>
      <c r="J890" s="15"/>
      <c r="L890" s="35" t="s">
        <v>269</v>
      </c>
      <c r="M890" s="15">
        <v>3.8166666666666664</v>
      </c>
    </row>
    <row r="891" spans="1:13" x14ac:dyDescent="0.3">
      <c r="A891" s="38" t="s">
        <v>251</v>
      </c>
      <c r="B891" s="15"/>
      <c r="C891" s="15">
        <v>0</v>
      </c>
      <c r="E891" s="36" t="s">
        <v>248</v>
      </c>
      <c r="F891" s="15">
        <v>895000</v>
      </c>
      <c r="G891" s="15">
        <v>895000</v>
      </c>
      <c r="I891" s="38" t="s">
        <v>254</v>
      </c>
      <c r="J891" s="15"/>
      <c r="L891" s="36" t="s">
        <v>246</v>
      </c>
      <c r="M891" s="15">
        <v>4</v>
      </c>
    </row>
    <row r="892" spans="1:13" x14ac:dyDescent="0.3">
      <c r="A892" s="38" t="s">
        <v>254</v>
      </c>
      <c r="B892" s="15"/>
      <c r="C892" s="15">
        <v>0</v>
      </c>
      <c r="E892" s="36" t="s">
        <v>250</v>
      </c>
      <c r="F892" s="15"/>
      <c r="G892" s="15">
        <v>0</v>
      </c>
      <c r="I892" s="38" t="s">
        <v>257</v>
      </c>
      <c r="J892" s="15"/>
      <c r="L892" s="36" t="s">
        <v>248</v>
      </c>
      <c r="M892" s="15">
        <v>2.9666666666666663</v>
      </c>
    </row>
    <row r="893" spans="1:13" x14ac:dyDescent="0.3">
      <c r="A893" s="38" t="s">
        <v>257</v>
      </c>
      <c r="B893" s="15"/>
      <c r="C893" s="15">
        <v>0</v>
      </c>
      <c r="E893" s="37" t="s">
        <v>252</v>
      </c>
      <c r="F893" s="15"/>
      <c r="G893" s="15">
        <v>0</v>
      </c>
      <c r="I893" s="38" t="s">
        <v>252</v>
      </c>
      <c r="J893" s="15"/>
      <c r="L893" s="36" t="s">
        <v>250</v>
      </c>
      <c r="M893" s="15">
        <v>4.333333333333333</v>
      </c>
    </row>
    <row r="894" spans="1:13" x14ac:dyDescent="0.3">
      <c r="A894" s="38" t="s">
        <v>252</v>
      </c>
      <c r="B894" s="15"/>
      <c r="C894" s="15">
        <v>0</v>
      </c>
      <c r="E894" s="37" t="s">
        <v>255</v>
      </c>
      <c r="F894" s="15"/>
      <c r="G894" s="15">
        <v>0</v>
      </c>
      <c r="I894" s="38" t="s">
        <v>255</v>
      </c>
      <c r="J894" s="15"/>
      <c r="L894" s="36" t="s">
        <v>253</v>
      </c>
      <c r="M894" s="15">
        <v>3.9666666666666668</v>
      </c>
    </row>
    <row r="895" spans="1:13" x14ac:dyDescent="0.3">
      <c r="A895" s="38" t="s">
        <v>255</v>
      </c>
      <c r="B895" s="15"/>
      <c r="C895" s="15">
        <v>0</v>
      </c>
      <c r="E895" s="37" t="s">
        <v>258</v>
      </c>
      <c r="F895" s="15"/>
      <c r="G895" s="15">
        <v>0</v>
      </c>
      <c r="I895" s="38" t="s">
        <v>258</v>
      </c>
      <c r="J895" s="15"/>
      <c r="L895" s="35" t="s">
        <v>270</v>
      </c>
      <c r="M895" s="15">
        <v>4.5166666666666666</v>
      </c>
    </row>
    <row r="896" spans="1:13" x14ac:dyDescent="0.3">
      <c r="A896" s="38" t="s">
        <v>258</v>
      </c>
      <c r="B896" s="15"/>
      <c r="C896" s="15">
        <v>0</v>
      </c>
      <c r="E896" s="36" t="s">
        <v>253</v>
      </c>
      <c r="F896" s="15"/>
      <c r="G896" s="15">
        <v>0</v>
      </c>
      <c r="I896" s="38" t="s">
        <v>260</v>
      </c>
      <c r="J896" s="15"/>
      <c r="L896" s="36" t="s">
        <v>246</v>
      </c>
      <c r="M896" s="15">
        <v>3.4</v>
      </c>
    </row>
    <row r="897" spans="1:13" x14ac:dyDescent="0.3">
      <c r="A897" s="38" t="s">
        <v>260</v>
      </c>
      <c r="B897" s="15"/>
      <c r="C897" s="15">
        <v>0</v>
      </c>
      <c r="E897" s="35" t="s">
        <v>269</v>
      </c>
      <c r="F897" s="15">
        <v>489000</v>
      </c>
      <c r="G897" s="15">
        <v>489000</v>
      </c>
      <c r="I897" s="38" t="s">
        <v>262</v>
      </c>
      <c r="J897" s="15"/>
      <c r="L897" s="36" t="s">
        <v>248</v>
      </c>
      <c r="M897" s="15">
        <v>4.6333333333333329</v>
      </c>
    </row>
    <row r="898" spans="1:13" x14ac:dyDescent="0.3">
      <c r="A898" s="38" t="s">
        <v>262</v>
      </c>
      <c r="B898" s="15"/>
      <c r="C898" s="15">
        <v>0</v>
      </c>
      <c r="E898" s="36" t="s">
        <v>246</v>
      </c>
      <c r="F898" s="15"/>
      <c r="G898" s="15">
        <v>0</v>
      </c>
      <c r="I898" s="38" t="s">
        <v>263</v>
      </c>
      <c r="J898" s="15"/>
      <c r="L898" s="36" t="s">
        <v>250</v>
      </c>
      <c r="M898" s="15">
        <v>5.666666666666667</v>
      </c>
    </row>
    <row r="899" spans="1:13" x14ac:dyDescent="0.3">
      <c r="A899" s="38" t="s">
        <v>263</v>
      </c>
      <c r="B899" s="15"/>
      <c r="C899" s="15">
        <v>0</v>
      </c>
      <c r="E899" s="36" t="s">
        <v>248</v>
      </c>
      <c r="F899" s="15"/>
      <c r="G899" s="15">
        <v>0</v>
      </c>
      <c r="I899" s="35" t="s">
        <v>275</v>
      </c>
      <c r="J899" s="15"/>
      <c r="L899" s="36" t="s">
        <v>253</v>
      </c>
      <c r="M899" s="15">
        <v>4.3666666666666663</v>
      </c>
    </row>
    <row r="900" spans="1:13" x14ac:dyDescent="0.3">
      <c r="A900" s="35" t="s">
        <v>265</v>
      </c>
      <c r="B900" s="15"/>
      <c r="C900" s="15"/>
      <c r="E900" s="36" t="s">
        <v>250</v>
      </c>
      <c r="F900" s="15"/>
      <c r="G900" s="15">
        <v>0</v>
      </c>
      <c r="I900" s="38" t="s">
        <v>245</v>
      </c>
      <c r="J900" s="15"/>
      <c r="L900" s="35" t="s">
        <v>271</v>
      </c>
      <c r="M900" s="15">
        <v>2.5</v>
      </c>
    </row>
    <row r="901" spans="1:13" x14ac:dyDescent="0.3">
      <c r="A901" s="38" t="s">
        <v>245</v>
      </c>
      <c r="B901" s="15"/>
      <c r="C901" s="15">
        <v>0</v>
      </c>
      <c r="E901" s="37" t="s">
        <v>252</v>
      </c>
      <c r="F901" s="15"/>
      <c r="G901" s="15">
        <v>0</v>
      </c>
      <c r="I901" s="38" t="s">
        <v>247</v>
      </c>
      <c r="J901" s="15"/>
      <c r="L901" s="36" t="s">
        <v>246</v>
      </c>
      <c r="M901" s="15">
        <v>2.3666666666666667</v>
      </c>
    </row>
    <row r="902" spans="1:13" x14ac:dyDescent="0.3">
      <c r="A902" s="38" t="s">
        <v>247</v>
      </c>
      <c r="B902" s="15"/>
      <c r="C902" s="15">
        <v>0</v>
      </c>
      <c r="E902" s="37" t="s">
        <v>255</v>
      </c>
      <c r="F902" s="15"/>
      <c r="G902" s="15">
        <v>0</v>
      </c>
      <c r="I902" s="38" t="s">
        <v>249</v>
      </c>
      <c r="J902" s="15"/>
      <c r="L902" s="36" t="s">
        <v>248</v>
      </c>
      <c r="M902" s="15">
        <v>2.2666666666666666</v>
      </c>
    </row>
    <row r="903" spans="1:13" x14ac:dyDescent="0.3">
      <c r="A903" s="38" t="s">
        <v>249</v>
      </c>
      <c r="B903" s="15"/>
      <c r="C903" s="15">
        <v>0</v>
      </c>
      <c r="E903" s="37" t="s">
        <v>258</v>
      </c>
      <c r="F903" s="15"/>
      <c r="G903" s="15">
        <v>0</v>
      </c>
      <c r="I903" s="38" t="s">
        <v>251</v>
      </c>
      <c r="J903" s="15"/>
      <c r="L903" s="36" t="s">
        <v>250</v>
      </c>
      <c r="M903" s="15">
        <v>3.1999999999999997</v>
      </c>
    </row>
    <row r="904" spans="1:13" x14ac:dyDescent="0.3">
      <c r="A904" s="38" t="s">
        <v>251</v>
      </c>
      <c r="B904" s="15"/>
      <c r="C904" s="15">
        <v>0</v>
      </c>
      <c r="E904" s="36" t="s">
        <v>253</v>
      </c>
      <c r="F904" s="15">
        <v>489000</v>
      </c>
      <c r="G904" s="15">
        <v>489000</v>
      </c>
      <c r="I904" s="38" t="s">
        <v>254</v>
      </c>
      <c r="J904" s="15">
        <v>0</v>
      </c>
      <c r="L904" s="36" t="s">
        <v>253</v>
      </c>
      <c r="M904" s="15">
        <v>2.1666666666666665</v>
      </c>
    </row>
    <row r="905" spans="1:13" x14ac:dyDescent="0.3">
      <c r="A905" s="38" t="s">
        <v>254</v>
      </c>
      <c r="B905" s="15"/>
      <c r="C905" s="15">
        <v>0</v>
      </c>
      <c r="E905" s="35" t="s">
        <v>270</v>
      </c>
      <c r="F905" s="15">
        <v>865000</v>
      </c>
      <c r="G905" s="15">
        <v>865000</v>
      </c>
      <c r="I905" s="38" t="s">
        <v>257</v>
      </c>
      <c r="J905" s="15">
        <v>0</v>
      </c>
      <c r="L905" s="35" t="s">
        <v>272</v>
      </c>
      <c r="M905" s="15">
        <v>1.6749999999999998</v>
      </c>
    </row>
    <row r="906" spans="1:13" x14ac:dyDescent="0.3">
      <c r="A906" s="38" t="s">
        <v>257</v>
      </c>
      <c r="B906" s="15"/>
      <c r="C906" s="15">
        <v>0</v>
      </c>
      <c r="E906" s="36" t="s">
        <v>246</v>
      </c>
      <c r="F906" s="15"/>
      <c r="G906" s="15">
        <v>0</v>
      </c>
      <c r="I906" s="38" t="s">
        <v>252</v>
      </c>
      <c r="J906" s="15"/>
      <c r="L906" s="36" t="s">
        <v>246</v>
      </c>
      <c r="M906" s="15">
        <v>1.5999999999999999</v>
      </c>
    </row>
    <row r="907" spans="1:13" x14ac:dyDescent="0.3">
      <c r="A907" s="38" t="s">
        <v>252</v>
      </c>
      <c r="B907" s="15"/>
      <c r="C907" s="15">
        <v>0</v>
      </c>
      <c r="E907" s="36" t="s">
        <v>248</v>
      </c>
      <c r="F907" s="15"/>
      <c r="G907" s="15">
        <v>0</v>
      </c>
      <c r="I907" s="38" t="s">
        <v>258</v>
      </c>
      <c r="J907" s="15"/>
      <c r="L907" s="36" t="s">
        <v>248</v>
      </c>
      <c r="M907" s="15">
        <v>1.7</v>
      </c>
    </row>
    <row r="908" spans="1:13" x14ac:dyDescent="0.3">
      <c r="A908" s="38" t="s">
        <v>255</v>
      </c>
      <c r="B908" s="15"/>
      <c r="C908" s="15">
        <v>0</v>
      </c>
      <c r="E908" s="36" t="s">
        <v>250</v>
      </c>
      <c r="F908" s="15">
        <v>865000</v>
      </c>
      <c r="G908" s="15">
        <v>865000</v>
      </c>
      <c r="I908" s="38" t="s">
        <v>260</v>
      </c>
      <c r="J908" s="15"/>
      <c r="L908" s="36" t="s">
        <v>250</v>
      </c>
      <c r="M908" s="15">
        <v>1.8333333333333333</v>
      </c>
    </row>
    <row r="909" spans="1:13" x14ac:dyDescent="0.3">
      <c r="A909" s="38" t="s">
        <v>258</v>
      </c>
      <c r="B909" s="15"/>
      <c r="C909" s="15">
        <v>0</v>
      </c>
      <c r="E909" s="37" t="s">
        <v>252</v>
      </c>
      <c r="F909" s="15"/>
      <c r="G909" s="15">
        <v>0</v>
      </c>
      <c r="I909" s="38" t="s">
        <v>262</v>
      </c>
      <c r="J909" s="15">
        <v>0</v>
      </c>
      <c r="L909" s="36" t="s">
        <v>253</v>
      </c>
      <c r="M909" s="15">
        <v>1.5666666666666664</v>
      </c>
    </row>
    <row r="910" spans="1:13" x14ac:dyDescent="0.3">
      <c r="A910" s="38" t="s">
        <v>260</v>
      </c>
      <c r="B910" s="15"/>
      <c r="C910" s="15">
        <v>0</v>
      </c>
      <c r="E910" s="37" t="s">
        <v>255</v>
      </c>
      <c r="F910" s="15">
        <v>865000</v>
      </c>
      <c r="G910" s="15">
        <v>865000</v>
      </c>
      <c r="I910" s="14">
        <v>18</v>
      </c>
      <c r="J910" s="15">
        <v>958.9</v>
      </c>
      <c r="L910" s="35" t="s">
        <v>273</v>
      </c>
      <c r="M910" s="15">
        <v>1.2250000000000001</v>
      </c>
    </row>
    <row r="911" spans="1:13" x14ac:dyDescent="0.3">
      <c r="A911" s="38" t="s">
        <v>262</v>
      </c>
      <c r="B911" s="15"/>
      <c r="C911" s="15">
        <v>0</v>
      </c>
      <c r="E911" s="37" t="s">
        <v>258</v>
      </c>
      <c r="F911" s="15"/>
      <c r="G911" s="15">
        <v>0</v>
      </c>
      <c r="I911" s="35" t="s">
        <v>244</v>
      </c>
      <c r="J911" s="15"/>
      <c r="L911" s="36" t="s">
        <v>246</v>
      </c>
      <c r="M911" s="15">
        <v>0.93333333333333346</v>
      </c>
    </row>
    <row r="912" spans="1:13" x14ac:dyDescent="0.3">
      <c r="A912" s="38" t="s">
        <v>263</v>
      </c>
      <c r="B912" s="15"/>
      <c r="C912" s="15">
        <v>0</v>
      </c>
      <c r="E912" s="36" t="s">
        <v>253</v>
      </c>
      <c r="F912" s="15"/>
      <c r="G912" s="15">
        <v>0</v>
      </c>
      <c r="I912" s="38" t="s">
        <v>245</v>
      </c>
      <c r="J912" s="15">
        <v>5.2</v>
      </c>
      <c r="L912" s="36" t="s">
        <v>248</v>
      </c>
      <c r="M912" s="15">
        <v>1.4333333333333333</v>
      </c>
    </row>
    <row r="913" spans="1:13" x14ac:dyDescent="0.3">
      <c r="A913" s="35" t="s">
        <v>244</v>
      </c>
      <c r="B913" s="15"/>
      <c r="C913" s="15"/>
      <c r="E913" s="35" t="s">
        <v>271</v>
      </c>
      <c r="F913" s="15">
        <v>260000</v>
      </c>
      <c r="G913" s="15">
        <v>260000</v>
      </c>
      <c r="I913" s="38" t="s">
        <v>247</v>
      </c>
      <c r="J913" s="15">
        <v>5.5</v>
      </c>
      <c r="L913" s="36" t="s">
        <v>250</v>
      </c>
      <c r="M913" s="15">
        <v>1.5</v>
      </c>
    </row>
    <row r="914" spans="1:13" x14ac:dyDescent="0.3">
      <c r="A914" s="38" t="s">
        <v>245</v>
      </c>
      <c r="B914" s="15"/>
      <c r="C914" s="15">
        <v>0</v>
      </c>
      <c r="E914" s="36" t="s">
        <v>246</v>
      </c>
      <c r="F914" s="15"/>
      <c r="G914" s="15">
        <v>0</v>
      </c>
      <c r="I914" s="38" t="s">
        <v>249</v>
      </c>
      <c r="J914" s="15">
        <v>4.0999999999999996</v>
      </c>
      <c r="L914" s="36" t="s">
        <v>253</v>
      </c>
      <c r="M914" s="15">
        <v>1.0333333333333334</v>
      </c>
    </row>
    <row r="915" spans="1:13" x14ac:dyDescent="0.3">
      <c r="A915" s="38" t="s">
        <v>247</v>
      </c>
      <c r="B915" s="15"/>
      <c r="C915" s="15">
        <v>0</v>
      </c>
      <c r="E915" s="36" t="s">
        <v>248</v>
      </c>
      <c r="F915" s="15"/>
      <c r="G915" s="15">
        <v>0</v>
      </c>
      <c r="I915" s="38" t="s">
        <v>251</v>
      </c>
      <c r="J915" s="15">
        <v>4.3</v>
      </c>
      <c r="L915" s="35" t="s">
        <v>274</v>
      </c>
      <c r="M915" s="15">
        <v>1.0916666666666666</v>
      </c>
    </row>
    <row r="916" spans="1:13" x14ac:dyDescent="0.3">
      <c r="A916" s="38" t="s">
        <v>249</v>
      </c>
      <c r="B916" s="15"/>
      <c r="C916" s="15">
        <v>0</v>
      </c>
      <c r="E916" s="36" t="s">
        <v>250</v>
      </c>
      <c r="F916" s="15"/>
      <c r="G916" s="15">
        <v>0</v>
      </c>
      <c r="I916" s="38" t="s">
        <v>254</v>
      </c>
      <c r="J916" s="15">
        <v>5</v>
      </c>
      <c r="L916" s="36" t="s">
        <v>246</v>
      </c>
      <c r="M916" s="15">
        <v>0.56666666666666676</v>
      </c>
    </row>
    <row r="917" spans="1:13" x14ac:dyDescent="0.3">
      <c r="A917" s="38" t="s">
        <v>251</v>
      </c>
      <c r="B917" s="15"/>
      <c r="C917" s="15">
        <v>0</v>
      </c>
      <c r="E917" s="37" t="s">
        <v>252</v>
      </c>
      <c r="F917" s="15"/>
      <c r="G917" s="15">
        <v>0</v>
      </c>
      <c r="I917" s="38" t="s">
        <v>257</v>
      </c>
      <c r="J917" s="15">
        <v>4.5999999999999996</v>
      </c>
      <c r="L917" s="36" t="s">
        <v>248</v>
      </c>
      <c r="M917" s="15">
        <v>1.0666666666666667</v>
      </c>
    </row>
    <row r="918" spans="1:13" x14ac:dyDescent="0.3">
      <c r="A918" s="38" t="s">
        <v>254</v>
      </c>
      <c r="B918" s="15"/>
      <c r="C918" s="15">
        <v>0</v>
      </c>
      <c r="E918" s="37" t="s">
        <v>255</v>
      </c>
      <c r="F918" s="15"/>
      <c r="G918" s="15">
        <v>0</v>
      </c>
      <c r="I918" s="38" t="s">
        <v>252</v>
      </c>
      <c r="J918" s="15">
        <v>4.7</v>
      </c>
      <c r="L918" s="36" t="s">
        <v>250</v>
      </c>
      <c r="M918" s="15">
        <v>1.2666666666666666</v>
      </c>
    </row>
    <row r="919" spans="1:13" x14ac:dyDescent="0.3">
      <c r="A919" s="38" t="s">
        <v>257</v>
      </c>
      <c r="B919" s="15"/>
      <c r="C919" s="15">
        <v>0</v>
      </c>
      <c r="E919" s="37" t="s">
        <v>258</v>
      </c>
      <c r="F919" s="15"/>
      <c r="G919" s="15">
        <v>0</v>
      </c>
      <c r="I919" s="38" t="s">
        <v>255</v>
      </c>
      <c r="J919" s="15">
        <v>5.7</v>
      </c>
      <c r="L919" s="36" t="s">
        <v>253</v>
      </c>
      <c r="M919" s="15">
        <v>1.4666666666666668</v>
      </c>
    </row>
    <row r="920" spans="1:13" x14ac:dyDescent="0.3">
      <c r="A920" s="38" t="s">
        <v>252</v>
      </c>
      <c r="B920" s="15"/>
      <c r="C920" s="15">
        <v>0</v>
      </c>
      <c r="E920" s="36" t="s">
        <v>253</v>
      </c>
      <c r="F920" s="15">
        <v>260000</v>
      </c>
      <c r="G920" s="15">
        <v>260000</v>
      </c>
      <c r="I920" s="38" t="s">
        <v>258</v>
      </c>
      <c r="J920" s="15">
        <v>5.4</v>
      </c>
      <c r="L920" s="35" t="s">
        <v>275</v>
      </c>
      <c r="M920" s="15">
        <v>0.77000000000000013</v>
      </c>
    </row>
    <row r="921" spans="1:13" x14ac:dyDescent="0.3">
      <c r="A921" s="38" t="s">
        <v>255</v>
      </c>
      <c r="B921" s="15"/>
      <c r="C921" s="15">
        <v>0</v>
      </c>
      <c r="E921" s="35" t="s">
        <v>272</v>
      </c>
      <c r="F921" s="15">
        <v>1546000</v>
      </c>
      <c r="G921" s="15">
        <v>1546000</v>
      </c>
      <c r="I921" s="38" t="s">
        <v>260</v>
      </c>
      <c r="J921" s="15">
        <v>3.9</v>
      </c>
      <c r="L921" s="36" t="s">
        <v>246</v>
      </c>
      <c r="M921" s="15">
        <v>0.73333333333333339</v>
      </c>
    </row>
    <row r="922" spans="1:13" x14ac:dyDescent="0.3">
      <c r="A922" s="38" t="s">
        <v>258</v>
      </c>
      <c r="B922" s="15"/>
      <c r="C922" s="15">
        <v>0</v>
      </c>
      <c r="E922" s="36" t="s">
        <v>246</v>
      </c>
      <c r="F922" s="15">
        <v>380000</v>
      </c>
      <c r="G922" s="15">
        <v>380000</v>
      </c>
      <c r="I922" s="38" t="s">
        <v>262</v>
      </c>
      <c r="J922" s="15">
        <v>4.2</v>
      </c>
      <c r="L922" s="36" t="s">
        <v>248</v>
      </c>
      <c r="M922" s="15">
        <v>0.6333333333333333</v>
      </c>
    </row>
    <row r="923" spans="1:13" x14ac:dyDescent="0.3">
      <c r="A923" s="38" t="s">
        <v>260</v>
      </c>
      <c r="B923" s="15"/>
      <c r="C923" s="15">
        <v>0</v>
      </c>
      <c r="E923" s="36" t="s">
        <v>248</v>
      </c>
      <c r="F923" s="15">
        <v>399000</v>
      </c>
      <c r="G923" s="15">
        <v>399000</v>
      </c>
      <c r="I923" s="38" t="s">
        <v>263</v>
      </c>
      <c r="J923" s="15">
        <v>2.2999999999999998</v>
      </c>
      <c r="L923" s="36" t="s">
        <v>250</v>
      </c>
      <c r="M923" s="15">
        <v>0.75</v>
      </c>
    </row>
    <row r="924" spans="1:13" x14ac:dyDescent="0.3">
      <c r="A924" s="38" t="s">
        <v>262</v>
      </c>
      <c r="B924" s="15"/>
      <c r="C924" s="15">
        <v>0</v>
      </c>
      <c r="E924" s="36" t="s">
        <v>250</v>
      </c>
      <c r="F924" s="15">
        <v>397500</v>
      </c>
      <c r="G924" s="15">
        <v>397500</v>
      </c>
      <c r="I924" s="35" t="s">
        <v>256</v>
      </c>
      <c r="J924" s="15"/>
      <c r="L924" s="36" t="s">
        <v>253</v>
      </c>
      <c r="M924" s="15">
        <v>1.05</v>
      </c>
    </row>
    <row r="925" spans="1:13" x14ac:dyDescent="0.3">
      <c r="A925" s="38" t="s">
        <v>263</v>
      </c>
      <c r="B925" s="15"/>
      <c r="C925" s="15">
        <v>0</v>
      </c>
      <c r="E925" s="37" t="s">
        <v>252</v>
      </c>
      <c r="F925" s="15">
        <v>397500</v>
      </c>
      <c r="G925" s="15">
        <v>397500</v>
      </c>
      <c r="I925" s="38" t="s">
        <v>245</v>
      </c>
      <c r="J925" s="15">
        <v>3</v>
      </c>
      <c r="L925" s="14">
        <v>26</v>
      </c>
      <c r="M925" s="15">
        <v>4.5481927710843397</v>
      </c>
    </row>
    <row r="926" spans="1:13" x14ac:dyDescent="0.3">
      <c r="A926" s="35" t="s">
        <v>256</v>
      </c>
      <c r="B926" s="15"/>
      <c r="C926" s="15"/>
      <c r="E926" s="37" t="s">
        <v>255</v>
      </c>
      <c r="F926" s="15"/>
      <c r="G926" s="15">
        <v>0</v>
      </c>
      <c r="I926" s="38" t="s">
        <v>247</v>
      </c>
      <c r="J926" s="15">
        <v>3.5</v>
      </c>
      <c r="L926" s="35" t="s">
        <v>244</v>
      </c>
      <c r="M926" s="15">
        <v>3.4500000000000006</v>
      </c>
    </row>
    <row r="927" spans="1:13" x14ac:dyDescent="0.3">
      <c r="A927" s="38" t="s">
        <v>245</v>
      </c>
      <c r="B927" s="15"/>
      <c r="C927" s="15">
        <v>0</v>
      </c>
      <c r="E927" s="37" t="s">
        <v>258</v>
      </c>
      <c r="F927" s="15"/>
      <c r="G927" s="15">
        <v>0</v>
      </c>
      <c r="I927" s="38" t="s">
        <v>249</v>
      </c>
      <c r="J927" s="15">
        <v>4.0999999999999996</v>
      </c>
      <c r="L927" s="36" t="s">
        <v>246</v>
      </c>
      <c r="M927" s="15">
        <v>2.9000000000000004</v>
      </c>
    </row>
    <row r="928" spans="1:13" x14ac:dyDescent="0.3">
      <c r="A928" s="38" t="s">
        <v>247</v>
      </c>
      <c r="B928" s="15"/>
      <c r="C928" s="15">
        <v>0</v>
      </c>
      <c r="E928" s="36" t="s">
        <v>253</v>
      </c>
      <c r="F928" s="15">
        <v>369500</v>
      </c>
      <c r="G928" s="15">
        <v>369500</v>
      </c>
      <c r="I928" s="38" t="s">
        <v>251</v>
      </c>
      <c r="J928" s="15">
        <v>4.0999999999999996</v>
      </c>
      <c r="L928" s="36" t="s">
        <v>248</v>
      </c>
      <c r="M928" s="15">
        <v>2.8333333333333335</v>
      </c>
    </row>
    <row r="929" spans="1:13" x14ac:dyDescent="0.3">
      <c r="A929" s="38" t="s">
        <v>249</v>
      </c>
      <c r="B929" s="15"/>
      <c r="C929" s="15">
        <v>0</v>
      </c>
      <c r="E929" s="35" t="s">
        <v>273</v>
      </c>
      <c r="F929" s="15">
        <v>136000</v>
      </c>
      <c r="G929" s="15">
        <v>136000</v>
      </c>
      <c r="I929" s="38" t="s">
        <v>254</v>
      </c>
      <c r="J929" s="15">
        <v>5.8</v>
      </c>
      <c r="L929" s="36" t="s">
        <v>250</v>
      </c>
      <c r="M929" s="15">
        <v>3.8666666666666671</v>
      </c>
    </row>
    <row r="930" spans="1:13" x14ac:dyDescent="0.3">
      <c r="A930" s="38" t="s">
        <v>251</v>
      </c>
      <c r="B930" s="15"/>
      <c r="C930" s="15">
        <v>0</v>
      </c>
      <c r="E930" s="36" t="s">
        <v>246</v>
      </c>
      <c r="F930" s="15">
        <v>136000</v>
      </c>
      <c r="G930" s="15">
        <v>136000</v>
      </c>
      <c r="I930" s="38" t="s">
        <v>257</v>
      </c>
      <c r="J930" s="15">
        <v>7.2</v>
      </c>
      <c r="L930" s="36" t="s">
        <v>253</v>
      </c>
      <c r="M930" s="15">
        <v>4.1999999999999993</v>
      </c>
    </row>
    <row r="931" spans="1:13" x14ac:dyDescent="0.3">
      <c r="A931" s="38" t="s">
        <v>254</v>
      </c>
      <c r="B931" s="15">
        <v>274950</v>
      </c>
      <c r="C931" s="15">
        <v>274950</v>
      </c>
      <c r="E931" s="36" t="s">
        <v>248</v>
      </c>
      <c r="F931" s="15"/>
      <c r="G931" s="15">
        <v>0</v>
      </c>
      <c r="I931" s="38" t="s">
        <v>252</v>
      </c>
      <c r="J931" s="15">
        <v>8.5</v>
      </c>
      <c r="L931" s="35" t="s">
        <v>256</v>
      </c>
      <c r="M931" s="15">
        <v>6.5333333333333323</v>
      </c>
    </row>
    <row r="932" spans="1:13" x14ac:dyDescent="0.3">
      <c r="A932" s="38" t="s">
        <v>257</v>
      </c>
      <c r="B932" s="15"/>
      <c r="C932" s="15">
        <v>0</v>
      </c>
      <c r="E932" s="36" t="s">
        <v>250</v>
      </c>
      <c r="F932" s="15"/>
      <c r="G932" s="15">
        <v>0</v>
      </c>
      <c r="I932" s="38" t="s">
        <v>255</v>
      </c>
      <c r="J932" s="15">
        <v>7.2</v>
      </c>
      <c r="L932" s="36" t="s">
        <v>246</v>
      </c>
      <c r="M932" s="15">
        <v>4.1000000000000005</v>
      </c>
    </row>
    <row r="933" spans="1:13" x14ac:dyDescent="0.3">
      <c r="A933" s="38" t="s">
        <v>252</v>
      </c>
      <c r="B933" s="15"/>
      <c r="C933" s="15">
        <v>0</v>
      </c>
      <c r="E933" s="37" t="s">
        <v>252</v>
      </c>
      <c r="F933" s="15"/>
      <c r="G933" s="15">
        <v>0</v>
      </c>
      <c r="I933" s="38" t="s">
        <v>258</v>
      </c>
      <c r="J933" s="15">
        <v>6.8</v>
      </c>
      <c r="L933" s="36" t="s">
        <v>248</v>
      </c>
      <c r="M933" s="15">
        <v>6.4333333333333336</v>
      </c>
    </row>
    <row r="934" spans="1:13" x14ac:dyDescent="0.3">
      <c r="A934" s="38" t="s">
        <v>255</v>
      </c>
      <c r="B934" s="15">
        <v>280979</v>
      </c>
      <c r="C934" s="15">
        <v>280979</v>
      </c>
      <c r="E934" s="37" t="s">
        <v>255</v>
      </c>
      <c r="F934" s="15"/>
      <c r="G934" s="15">
        <v>0</v>
      </c>
      <c r="I934" s="38" t="s">
        <v>260</v>
      </c>
      <c r="J934" s="15">
        <v>9.1</v>
      </c>
      <c r="L934" s="36" t="s">
        <v>250</v>
      </c>
      <c r="M934" s="15">
        <v>8.5333333333333332</v>
      </c>
    </row>
    <row r="935" spans="1:13" x14ac:dyDescent="0.3">
      <c r="A935" s="38" t="s">
        <v>258</v>
      </c>
      <c r="B935" s="15"/>
      <c r="C935" s="15">
        <v>0</v>
      </c>
      <c r="E935" s="37" t="s">
        <v>258</v>
      </c>
      <c r="F935" s="15"/>
      <c r="G935" s="15">
        <v>0</v>
      </c>
      <c r="I935" s="38" t="s">
        <v>262</v>
      </c>
      <c r="J935" s="15">
        <v>9.4</v>
      </c>
      <c r="L935" s="36" t="s">
        <v>253</v>
      </c>
      <c r="M935" s="15">
        <v>7.0666666666666664</v>
      </c>
    </row>
    <row r="936" spans="1:13" x14ac:dyDescent="0.3">
      <c r="A936" s="38" t="s">
        <v>260</v>
      </c>
      <c r="B936" s="15"/>
      <c r="C936" s="15">
        <v>0</v>
      </c>
      <c r="E936" s="36" t="s">
        <v>253</v>
      </c>
      <c r="F936" s="15"/>
      <c r="G936" s="15">
        <v>0</v>
      </c>
      <c r="I936" s="38" t="s">
        <v>263</v>
      </c>
      <c r="J936" s="15">
        <v>8.6999999999999993</v>
      </c>
      <c r="L936" s="35" t="s">
        <v>261</v>
      </c>
      <c r="M936" s="15">
        <v>7.2666666666666666</v>
      </c>
    </row>
    <row r="937" spans="1:13" x14ac:dyDescent="0.3">
      <c r="A937" s="38" t="s">
        <v>262</v>
      </c>
      <c r="B937" s="15"/>
      <c r="C937" s="15">
        <v>0</v>
      </c>
      <c r="E937" s="35" t="s">
        <v>274</v>
      </c>
      <c r="F937" s="15"/>
      <c r="G937" s="15">
        <v>0</v>
      </c>
      <c r="I937" s="35" t="s">
        <v>261</v>
      </c>
      <c r="J937" s="15"/>
      <c r="L937" s="36" t="s">
        <v>246</v>
      </c>
      <c r="M937" s="15">
        <v>6.2333333333333334</v>
      </c>
    </row>
    <row r="938" spans="1:13" x14ac:dyDescent="0.3">
      <c r="A938" s="38" t="s">
        <v>263</v>
      </c>
      <c r="B938" s="15"/>
      <c r="C938" s="15">
        <v>0</v>
      </c>
      <c r="E938" s="36" t="s">
        <v>246</v>
      </c>
      <c r="F938" s="15"/>
      <c r="G938" s="15">
        <v>0</v>
      </c>
      <c r="I938" s="38" t="s">
        <v>245</v>
      </c>
      <c r="J938" s="15">
        <v>9.1</v>
      </c>
      <c r="L938" s="36" t="s">
        <v>248</v>
      </c>
      <c r="M938" s="15">
        <v>7.0333333333333341</v>
      </c>
    </row>
    <row r="939" spans="1:13" x14ac:dyDescent="0.3">
      <c r="A939" s="35" t="s">
        <v>261</v>
      </c>
      <c r="B939" s="15"/>
      <c r="C939" s="15"/>
      <c r="E939" s="36" t="s">
        <v>248</v>
      </c>
      <c r="F939" s="15"/>
      <c r="G939" s="15">
        <v>0</v>
      </c>
      <c r="I939" s="38" t="s">
        <v>247</v>
      </c>
      <c r="J939" s="15">
        <v>11.7</v>
      </c>
      <c r="L939" s="36" t="s">
        <v>250</v>
      </c>
      <c r="M939" s="15">
        <v>8.4666666666666668</v>
      </c>
    </row>
    <row r="940" spans="1:13" x14ac:dyDescent="0.3">
      <c r="A940" s="38" t="s">
        <v>245</v>
      </c>
      <c r="B940" s="15"/>
      <c r="C940" s="15">
        <v>0</v>
      </c>
      <c r="E940" s="36" t="s">
        <v>250</v>
      </c>
      <c r="F940" s="15"/>
      <c r="G940" s="15">
        <v>0</v>
      </c>
      <c r="I940" s="38" t="s">
        <v>249</v>
      </c>
      <c r="J940" s="15">
        <v>11.5</v>
      </c>
      <c r="L940" s="36" t="s">
        <v>253</v>
      </c>
      <c r="M940" s="15">
        <v>7.333333333333333</v>
      </c>
    </row>
    <row r="941" spans="1:13" x14ac:dyDescent="0.3">
      <c r="A941" s="38" t="s">
        <v>247</v>
      </c>
      <c r="B941" s="15"/>
      <c r="C941" s="15">
        <v>0</v>
      </c>
      <c r="E941" s="37" t="s">
        <v>252</v>
      </c>
      <c r="F941" s="15"/>
      <c r="G941" s="15">
        <v>0</v>
      </c>
      <c r="I941" s="38" t="s">
        <v>251</v>
      </c>
      <c r="J941" s="15">
        <v>13.5</v>
      </c>
      <c r="L941" s="35" t="s">
        <v>264</v>
      </c>
      <c r="M941" s="15">
        <v>7.875</v>
      </c>
    </row>
    <row r="942" spans="1:13" x14ac:dyDescent="0.3">
      <c r="A942" s="38" t="s">
        <v>249</v>
      </c>
      <c r="B942" s="15"/>
      <c r="C942" s="15">
        <v>0</v>
      </c>
      <c r="E942" s="37" t="s">
        <v>255</v>
      </c>
      <c r="F942" s="15"/>
      <c r="G942" s="15">
        <v>0</v>
      </c>
      <c r="I942" s="38" t="s">
        <v>254</v>
      </c>
      <c r="J942" s="15">
        <v>13.5</v>
      </c>
      <c r="L942" s="36" t="s">
        <v>246</v>
      </c>
      <c r="M942" s="15">
        <v>7.833333333333333</v>
      </c>
    </row>
    <row r="943" spans="1:13" x14ac:dyDescent="0.3">
      <c r="A943" s="38" t="s">
        <v>251</v>
      </c>
      <c r="B943" s="15"/>
      <c r="C943" s="15">
        <v>0</v>
      </c>
      <c r="E943" s="37" t="s">
        <v>258</v>
      </c>
      <c r="F943" s="15"/>
      <c r="G943" s="15">
        <v>0</v>
      </c>
      <c r="I943" s="38" t="s">
        <v>257</v>
      </c>
      <c r="J943" s="15">
        <v>14</v>
      </c>
      <c r="L943" s="36" t="s">
        <v>248</v>
      </c>
      <c r="M943" s="15">
        <v>7.5333333333333341</v>
      </c>
    </row>
    <row r="944" spans="1:13" x14ac:dyDescent="0.3">
      <c r="A944" s="38" t="s">
        <v>254</v>
      </c>
      <c r="B944" s="15"/>
      <c r="C944" s="15">
        <v>0</v>
      </c>
      <c r="E944" s="36" t="s">
        <v>253</v>
      </c>
      <c r="F944" s="15"/>
      <c r="G944" s="15">
        <v>0</v>
      </c>
      <c r="I944" s="38" t="s">
        <v>252</v>
      </c>
      <c r="J944" s="15">
        <v>15.7</v>
      </c>
      <c r="L944" s="36" t="s">
        <v>250</v>
      </c>
      <c r="M944" s="15">
        <v>8.7333333333333343</v>
      </c>
    </row>
    <row r="945" spans="1:13" x14ac:dyDescent="0.3">
      <c r="A945" s="38" t="s">
        <v>257</v>
      </c>
      <c r="B945" s="15"/>
      <c r="C945" s="15">
        <v>0</v>
      </c>
      <c r="E945" s="35" t="s">
        <v>275</v>
      </c>
      <c r="F945" s="15">
        <v>0</v>
      </c>
      <c r="G945" s="15">
        <v>0</v>
      </c>
      <c r="I945" s="38" t="s">
        <v>255</v>
      </c>
      <c r="J945" s="15">
        <v>17.899999999999999</v>
      </c>
      <c r="L945" s="36" t="s">
        <v>253</v>
      </c>
      <c r="M945" s="15">
        <v>7.3999999999999995</v>
      </c>
    </row>
    <row r="946" spans="1:13" x14ac:dyDescent="0.3">
      <c r="A946" s="38" t="s">
        <v>252</v>
      </c>
      <c r="B946" s="15"/>
      <c r="C946" s="15">
        <v>0</v>
      </c>
      <c r="E946" s="36" t="s">
        <v>246</v>
      </c>
      <c r="F946" s="15">
        <v>0</v>
      </c>
      <c r="G946" s="15">
        <v>0</v>
      </c>
      <c r="I946" s="38" t="s">
        <v>258</v>
      </c>
      <c r="J946" s="15">
        <v>14.9</v>
      </c>
      <c r="L946" s="35" t="s">
        <v>266</v>
      </c>
      <c r="M946" s="15">
        <v>8.2583333333333346</v>
      </c>
    </row>
    <row r="947" spans="1:13" x14ac:dyDescent="0.3">
      <c r="A947" s="38" t="s">
        <v>255</v>
      </c>
      <c r="B947" s="15"/>
      <c r="C947" s="15">
        <v>0</v>
      </c>
      <c r="E947" s="36" t="s">
        <v>248</v>
      </c>
      <c r="F947" s="15"/>
      <c r="G947" s="15"/>
      <c r="I947" s="38" t="s">
        <v>260</v>
      </c>
      <c r="J947" s="15">
        <v>13.7</v>
      </c>
      <c r="L947" s="36" t="s">
        <v>246</v>
      </c>
      <c r="M947" s="15">
        <v>5.8000000000000007</v>
      </c>
    </row>
    <row r="948" spans="1:13" x14ac:dyDescent="0.3">
      <c r="A948" s="38" t="s">
        <v>258</v>
      </c>
      <c r="B948" s="15"/>
      <c r="C948" s="15">
        <v>0</v>
      </c>
      <c r="E948" s="36" t="s">
        <v>250</v>
      </c>
      <c r="F948" s="15"/>
      <c r="G948" s="15"/>
      <c r="I948" s="38" t="s">
        <v>262</v>
      </c>
      <c r="J948" s="15">
        <v>13.1</v>
      </c>
      <c r="L948" s="36" t="s">
        <v>248</v>
      </c>
      <c r="M948" s="15">
        <v>8</v>
      </c>
    </row>
    <row r="949" spans="1:13" x14ac:dyDescent="0.3">
      <c r="A949" s="38" t="s">
        <v>260</v>
      </c>
      <c r="B949" s="15"/>
      <c r="C949" s="15">
        <v>0</v>
      </c>
      <c r="E949" s="37" t="s">
        <v>252</v>
      </c>
      <c r="F949" s="15"/>
      <c r="G949" s="15"/>
      <c r="I949" s="38" t="s">
        <v>263</v>
      </c>
      <c r="J949" s="15">
        <v>9.8000000000000007</v>
      </c>
      <c r="L949" s="36" t="s">
        <v>250</v>
      </c>
      <c r="M949" s="15">
        <v>8.9666666666666668</v>
      </c>
    </row>
    <row r="950" spans="1:13" x14ac:dyDescent="0.3">
      <c r="A950" s="38" t="s">
        <v>262</v>
      </c>
      <c r="B950" s="15"/>
      <c r="C950" s="15">
        <v>0</v>
      </c>
      <c r="E950" s="37" t="s">
        <v>255</v>
      </c>
      <c r="F950" s="15"/>
      <c r="G950" s="15"/>
      <c r="I950" s="35" t="s">
        <v>264</v>
      </c>
      <c r="J950" s="15"/>
      <c r="L950" s="36" t="s">
        <v>253</v>
      </c>
      <c r="M950" s="15">
        <v>10.266666666666666</v>
      </c>
    </row>
    <row r="951" spans="1:13" x14ac:dyDescent="0.3">
      <c r="A951" s="38" t="s">
        <v>263</v>
      </c>
      <c r="B951" s="15"/>
      <c r="C951" s="15">
        <v>0</v>
      </c>
      <c r="E951" s="37" t="s">
        <v>258</v>
      </c>
      <c r="F951" s="15"/>
      <c r="G951" s="15"/>
      <c r="I951" s="38" t="s">
        <v>245</v>
      </c>
      <c r="J951" s="15">
        <v>10.199999999999999</v>
      </c>
      <c r="L951" s="35" t="s">
        <v>267</v>
      </c>
      <c r="M951" s="15">
        <v>9.8249999999999975</v>
      </c>
    </row>
    <row r="952" spans="1:13" x14ac:dyDescent="0.3">
      <c r="A952" s="35" t="s">
        <v>264</v>
      </c>
      <c r="B952" s="15"/>
      <c r="C952" s="15"/>
      <c r="E952" s="36" t="s">
        <v>253</v>
      </c>
      <c r="F952" s="15"/>
      <c r="G952" s="15"/>
      <c r="I952" s="38" t="s">
        <v>247</v>
      </c>
      <c r="J952" s="15">
        <v>10.199999999999999</v>
      </c>
      <c r="L952" s="36" t="s">
        <v>246</v>
      </c>
      <c r="M952" s="15">
        <v>10.933333333333332</v>
      </c>
    </row>
    <row r="953" spans="1:13" x14ac:dyDescent="0.3">
      <c r="A953" s="38" t="s">
        <v>245</v>
      </c>
      <c r="B953" s="15"/>
      <c r="C953" s="15">
        <v>0</v>
      </c>
      <c r="E953" s="14">
        <v>20</v>
      </c>
      <c r="F953" s="15">
        <v>47940737</v>
      </c>
      <c r="G953" s="15">
        <v>58629481</v>
      </c>
      <c r="I953" s="38" t="s">
        <v>249</v>
      </c>
      <c r="J953" s="15">
        <v>11.3</v>
      </c>
      <c r="L953" s="36" t="s">
        <v>248</v>
      </c>
      <c r="M953" s="15">
        <v>10.333333333333334</v>
      </c>
    </row>
    <row r="954" spans="1:13" x14ac:dyDescent="0.3">
      <c r="A954" s="38" t="s">
        <v>247</v>
      </c>
      <c r="B954" s="15"/>
      <c r="C954" s="15">
        <v>0</v>
      </c>
      <c r="E954" s="35" t="s">
        <v>243</v>
      </c>
      <c r="F954" s="15">
        <v>906000</v>
      </c>
      <c r="G954" s="15">
        <v>906000</v>
      </c>
      <c r="I954" s="38" t="s">
        <v>251</v>
      </c>
      <c r="J954" s="15">
        <v>12.8</v>
      </c>
      <c r="L954" s="36" t="s">
        <v>250</v>
      </c>
      <c r="M954" s="15">
        <v>9.8666666666666654</v>
      </c>
    </row>
    <row r="955" spans="1:13" x14ac:dyDescent="0.3">
      <c r="A955" s="38" t="s">
        <v>249</v>
      </c>
      <c r="B955" s="15"/>
      <c r="C955" s="15">
        <v>0</v>
      </c>
      <c r="E955" s="36" t="s">
        <v>246</v>
      </c>
      <c r="F955" s="15"/>
      <c r="G955" s="15"/>
      <c r="I955" s="38" t="s">
        <v>254</v>
      </c>
      <c r="J955" s="15">
        <v>14.7</v>
      </c>
      <c r="L955" s="36" t="s">
        <v>253</v>
      </c>
      <c r="M955" s="15">
        <v>8.1666666666666661</v>
      </c>
    </row>
    <row r="956" spans="1:13" x14ac:dyDescent="0.3">
      <c r="A956" s="38" t="s">
        <v>251</v>
      </c>
      <c r="B956" s="15">
        <v>217000</v>
      </c>
      <c r="C956" s="15">
        <v>217000</v>
      </c>
      <c r="E956" s="36" t="s">
        <v>248</v>
      </c>
      <c r="F956" s="15">
        <v>300000</v>
      </c>
      <c r="G956" s="15">
        <v>300000</v>
      </c>
      <c r="I956" s="38" t="s">
        <v>257</v>
      </c>
      <c r="J956" s="15">
        <v>15.9</v>
      </c>
      <c r="L956" s="35" t="s">
        <v>268</v>
      </c>
      <c r="M956" s="15">
        <v>5.4666666666666659</v>
      </c>
    </row>
    <row r="957" spans="1:13" x14ac:dyDescent="0.3">
      <c r="A957" s="38" t="s">
        <v>254</v>
      </c>
      <c r="B957" s="15"/>
      <c r="C957" s="15">
        <v>0</v>
      </c>
      <c r="E957" s="36" t="s">
        <v>250</v>
      </c>
      <c r="F957" s="15">
        <v>287000</v>
      </c>
      <c r="G957" s="15">
        <v>287000</v>
      </c>
      <c r="I957" s="38" t="s">
        <v>252</v>
      </c>
      <c r="J957" s="15">
        <v>13.7</v>
      </c>
      <c r="L957" s="36" t="s">
        <v>246</v>
      </c>
      <c r="M957" s="15">
        <v>6.2333333333333343</v>
      </c>
    </row>
    <row r="958" spans="1:13" x14ac:dyDescent="0.3">
      <c r="A958" s="38" t="s">
        <v>257</v>
      </c>
      <c r="B958" s="15"/>
      <c r="C958" s="15">
        <v>0</v>
      </c>
      <c r="E958" s="37" t="s">
        <v>252</v>
      </c>
      <c r="F958" s="15"/>
      <c r="G958" s="15"/>
      <c r="I958" s="38" t="s">
        <v>255</v>
      </c>
      <c r="J958" s="15">
        <v>13.2</v>
      </c>
      <c r="L958" s="36" t="s">
        <v>248</v>
      </c>
      <c r="M958" s="15">
        <v>5.3999999999999995</v>
      </c>
    </row>
    <row r="959" spans="1:13" x14ac:dyDescent="0.3">
      <c r="A959" s="38" t="s">
        <v>252</v>
      </c>
      <c r="B959" s="15"/>
      <c r="C959" s="15">
        <v>0</v>
      </c>
      <c r="E959" s="37" t="s">
        <v>255</v>
      </c>
      <c r="F959" s="15"/>
      <c r="G959" s="15"/>
      <c r="I959" s="38" t="s">
        <v>258</v>
      </c>
      <c r="J959" s="15">
        <v>13.3</v>
      </c>
      <c r="L959" s="36" t="s">
        <v>250</v>
      </c>
      <c r="M959" s="15">
        <v>4.8666666666666663</v>
      </c>
    </row>
    <row r="960" spans="1:13" x14ac:dyDescent="0.3">
      <c r="A960" s="38" t="s">
        <v>255</v>
      </c>
      <c r="B960" s="15"/>
      <c r="C960" s="15">
        <v>0</v>
      </c>
      <c r="E960" s="37" t="s">
        <v>258</v>
      </c>
      <c r="F960" s="15">
        <v>287000</v>
      </c>
      <c r="G960" s="15">
        <v>287000</v>
      </c>
      <c r="I960" s="38" t="s">
        <v>260</v>
      </c>
      <c r="J960" s="15">
        <v>11.9</v>
      </c>
      <c r="L960" s="36" t="s">
        <v>253</v>
      </c>
      <c r="M960" s="15">
        <v>5.3666666666666671</v>
      </c>
    </row>
    <row r="961" spans="1:13" x14ac:dyDescent="0.3">
      <c r="A961" s="38" t="s">
        <v>258</v>
      </c>
      <c r="B961" s="15"/>
      <c r="C961" s="15">
        <v>0</v>
      </c>
      <c r="E961" s="36" t="s">
        <v>253</v>
      </c>
      <c r="F961" s="15">
        <v>319000</v>
      </c>
      <c r="G961" s="15">
        <v>319000</v>
      </c>
      <c r="I961" s="38" t="s">
        <v>262</v>
      </c>
      <c r="J961" s="15">
        <v>9.9</v>
      </c>
      <c r="L961" s="35" t="s">
        <v>269</v>
      </c>
      <c r="M961" s="15">
        <v>3.6666666666666665</v>
      </c>
    </row>
    <row r="962" spans="1:13" x14ac:dyDescent="0.3">
      <c r="A962" s="38" t="s">
        <v>260</v>
      </c>
      <c r="B962" s="15"/>
      <c r="C962" s="15">
        <v>0</v>
      </c>
      <c r="E962" s="35" t="s">
        <v>259</v>
      </c>
      <c r="F962" s="15">
        <v>2008950</v>
      </c>
      <c r="G962" s="15">
        <v>2349950</v>
      </c>
      <c r="I962" s="38" t="s">
        <v>263</v>
      </c>
      <c r="J962" s="15">
        <v>9</v>
      </c>
      <c r="L962" s="36" t="s">
        <v>246</v>
      </c>
      <c r="M962" s="15">
        <v>4.2333333333333334</v>
      </c>
    </row>
    <row r="963" spans="1:13" x14ac:dyDescent="0.3">
      <c r="A963" s="38" t="s">
        <v>262</v>
      </c>
      <c r="B963" s="15"/>
      <c r="C963" s="15">
        <v>0</v>
      </c>
      <c r="E963" s="36" t="s">
        <v>246</v>
      </c>
      <c r="F963" s="15">
        <v>299950</v>
      </c>
      <c r="G963" s="15">
        <v>299950</v>
      </c>
      <c r="I963" s="35" t="s">
        <v>266</v>
      </c>
      <c r="J963" s="15"/>
      <c r="L963" s="36" t="s">
        <v>248</v>
      </c>
      <c r="M963" s="15">
        <v>3.5333333333333332</v>
      </c>
    </row>
    <row r="964" spans="1:13" x14ac:dyDescent="0.3">
      <c r="A964" s="38" t="s">
        <v>263</v>
      </c>
      <c r="B964" s="15"/>
      <c r="C964" s="15">
        <v>0</v>
      </c>
      <c r="E964" s="36" t="s">
        <v>248</v>
      </c>
      <c r="F964" s="15"/>
      <c r="G964" s="15"/>
      <c r="I964" s="38" t="s">
        <v>245</v>
      </c>
      <c r="J964" s="15">
        <v>10.6</v>
      </c>
      <c r="L964" s="36" t="s">
        <v>250</v>
      </c>
      <c r="M964" s="15">
        <v>3.8333333333333335</v>
      </c>
    </row>
    <row r="965" spans="1:13" x14ac:dyDescent="0.3">
      <c r="A965" s="35" t="s">
        <v>266</v>
      </c>
      <c r="B965" s="15"/>
      <c r="C965" s="15"/>
      <c r="E965" s="36" t="s">
        <v>250</v>
      </c>
      <c r="F965" s="15">
        <v>876000</v>
      </c>
      <c r="G965" s="15">
        <v>1217000</v>
      </c>
      <c r="I965" s="38" t="s">
        <v>247</v>
      </c>
      <c r="J965" s="15">
        <v>8.6</v>
      </c>
      <c r="L965" s="36" t="s">
        <v>253</v>
      </c>
      <c r="M965" s="15">
        <v>3.0666666666666669</v>
      </c>
    </row>
    <row r="966" spans="1:13" x14ac:dyDescent="0.3">
      <c r="A966" s="38" t="s">
        <v>245</v>
      </c>
      <c r="B966" s="15"/>
      <c r="C966" s="15">
        <v>0</v>
      </c>
      <c r="E966" s="37" t="s">
        <v>252</v>
      </c>
      <c r="F966" s="15">
        <v>355000</v>
      </c>
      <c r="G966" s="15">
        <v>355000</v>
      </c>
      <c r="I966" s="38" t="s">
        <v>249</v>
      </c>
      <c r="J966" s="15">
        <v>7.9</v>
      </c>
      <c r="L966" s="35" t="s">
        <v>270</v>
      </c>
      <c r="M966" s="15">
        <v>3.8666666666666667</v>
      </c>
    </row>
    <row r="967" spans="1:13" x14ac:dyDescent="0.3">
      <c r="A967" s="38" t="s">
        <v>247</v>
      </c>
      <c r="B967" s="15"/>
      <c r="C967" s="15">
        <v>0</v>
      </c>
      <c r="E967" s="37" t="s">
        <v>255</v>
      </c>
      <c r="F967" s="15">
        <v>180000</v>
      </c>
      <c r="G967" s="15">
        <v>180000</v>
      </c>
      <c r="I967" s="38" t="s">
        <v>251</v>
      </c>
      <c r="J967" s="15">
        <v>8.1</v>
      </c>
      <c r="L967" s="36" t="s">
        <v>246</v>
      </c>
      <c r="M967" s="15">
        <v>4.1000000000000005</v>
      </c>
    </row>
    <row r="968" spans="1:13" x14ac:dyDescent="0.3">
      <c r="A968" s="38" t="s">
        <v>249</v>
      </c>
      <c r="B968" s="15"/>
      <c r="C968" s="15">
        <v>0</v>
      </c>
      <c r="E968" s="37" t="s">
        <v>258</v>
      </c>
      <c r="F968" s="15">
        <v>341000</v>
      </c>
      <c r="G968" s="15">
        <v>682000</v>
      </c>
      <c r="I968" s="38" t="s">
        <v>254</v>
      </c>
      <c r="J968" s="15">
        <v>8.3000000000000007</v>
      </c>
      <c r="L968" s="36" t="s">
        <v>248</v>
      </c>
      <c r="M968" s="15">
        <v>4.2</v>
      </c>
    </row>
    <row r="969" spans="1:13" x14ac:dyDescent="0.3">
      <c r="A969" s="38" t="s">
        <v>251</v>
      </c>
      <c r="B969" s="15"/>
      <c r="C969" s="15">
        <v>0</v>
      </c>
      <c r="E969" s="36" t="s">
        <v>253</v>
      </c>
      <c r="F969" s="15">
        <v>833000</v>
      </c>
      <c r="G969" s="15">
        <v>833000</v>
      </c>
      <c r="I969" s="38" t="s">
        <v>257</v>
      </c>
      <c r="J969" s="15">
        <v>8.3000000000000007</v>
      </c>
      <c r="L969" s="36" t="s">
        <v>250</v>
      </c>
      <c r="M969" s="15">
        <v>3.7666666666666671</v>
      </c>
    </row>
    <row r="970" spans="1:13" x14ac:dyDescent="0.3">
      <c r="A970" s="38" t="s">
        <v>254</v>
      </c>
      <c r="B970" s="15"/>
      <c r="C970" s="15">
        <v>0</v>
      </c>
      <c r="E970" s="35" t="s">
        <v>265</v>
      </c>
      <c r="F970" s="15">
        <v>6266284</v>
      </c>
      <c r="G970" s="15">
        <v>7945117</v>
      </c>
      <c r="I970" s="38" t="s">
        <v>252</v>
      </c>
      <c r="J970" s="15">
        <v>11</v>
      </c>
      <c r="L970" s="36" t="s">
        <v>253</v>
      </c>
      <c r="M970" s="15">
        <v>3.4</v>
      </c>
    </row>
    <row r="971" spans="1:13" x14ac:dyDescent="0.3">
      <c r="A971" s="38" t="s">
        <v>257</v>
      </c>
      <c r="B971" s="15"/>
      <c r="C971" s="15">
        <v>0</v>
      </c>
      <c r="E971" s="36" t="s">
        <v>246</v>
      </c>
      <c r="F971" s="15">
        <v>362000</v>
      </c>
      <c r="G971" s="15">
        <v>362000</v>
      </c>
      <c r="I971" s="38" t="s">
        <v>255</v>
      </c>
      <c r="J971" s="15">
        <v>11.8</v>
      </c>
      <c r="L971" s="35" t="s">
        <v>271</v>
      </c>
      <c r="M971" s="15">
        <v>2.3250000000000002</v>
      </c>
    </row>
    <row r="972" spans="1:13" x14ac:dyDescent="0.3">
      <c r="A972" s="38" t="s">
        <v>252</v>
      </c>
      <c r="B972" s="15"/>
      <c r="C972" s="15">
        <v>0</v>
      </c>
      <c r="E972" s="36" t="s">
        <v>248</v>
      </c>
      <c r="F972" s="15">
        <v>716000</v>
      </c>
      <c r="G972" s="15">
        <v>1554000</v>
      </c>
      <c r="I972" s="38" t="s">
        <v>258</v>
      </c>
      <c r="J972" s="15">
        <v>9.6</v>
      </c>
      <c r="L972" s="36" t="s">
        <v>246</v>
      </c>
      <c r="M972" s="15">
        <v>2.4</v>
      </c>
    </row>
    <row r="973" spans="1:13" x14ac:dyDescent="0.3">
      <c r="A973" s="38" t="s">
        <v>255</v>
      </c>
      <c r="B973" s="15"/>
      <c r="C973" s="15">
        <v>0</v>
      </c>
      <c r="E973" s="36" t="s">
        <v>250</v>
      </c>
      <c r="F973" s="15">
        <v>2173000</v>
      </c>
      <c r="G973" s="15">
        <v>2173000</v>
      </c>
      <c r="I973" s="38" t="s">
        <v>260</v>
      </c>
      <c r="J973" s="15">
        <v>8.6</v>
      </c>
      <c r="L973" s="36" t="s">
        <v>248</v>
      </c>
      <c r="M973" s="15">
        <v>1.9666666666666668</v>
      </c>
    </row>
    <row r="974" spans="1:13" x14ac:dyDescent="0.3">
      <c r="A974" s="38" t="s">
        <v>258</v>
      </c>
      <c r="B974" s="15"/>
      <c r="C974" s="15">
        <v>0</v>
      </c>
      <c r="E974" s="37" t="s">
        <v>252</v>
      </c>
      <c r="F974" s="15"/>
      <c r="G974" s="15"/>
      <c r="I974" s="38" t="s">
        <v>262</v>
      </c>
      <c r="J974" s="15">
        <v>7.4</v>
      </c>
      <c r="L974" s="36" t="s">
        <v>250</v>
      </c>
      <c r="M974" s="15">
        <v>2.5</v>
      </c>
    </row>
    <row r="975" spans="1:13" x14ac:dyDescent="0.3">
      <c r="A975" s="38" t="s">
        <v>260</v>
      </c>
      <c r="B975" s="15"/>
      <c r="C975" s="15">
        <v>0</v>
      </c>
      <c r="E975" s="37" t="s">
        <v>255</v>
      </c>
      <c r="F975" s="15">
        <v>1224000</v>
      </c>
      <c r="G975" s="15">
        <v>1224000</v>
      </c>
      <c r="I975" s="38" t="s">
        <v>263</v>
      </c>
      <c r="J975" s="15">
        <v>6.2</v>
      </c>
      <c r="L975" s="36" t="s">
        <v>253</v>
      </c>
      <c r="M975" s="15">
        <v>2.4333333333333331</v>
      </c>
    </row>
    <row r="976" spans="1:13" x14ac:dyDescent="0.3">
      <c r="A976" s="38" t="s">
        <v>262</v>
      </c>
      <c r="B976" s="15"/>
      <c r="C976" s="15">
        <v>0</v>
      </c>
      <c r="E976" s="37" t="s">
        <v>258</v>
      </c>
      <c r="F976" s="15">
        <v>949000</v>
      </c>
      <c r="G976" s="15">
        <v>949000</v>
      </c>
      <c r="I976" s="35" t="s">
        <v>267</v>
      </c>
      <c r="J976" s="15"/>
      <c r="L976" s="35" t="s">
        <v>272</v>
      </c>
      <c r="M976" s="15">
        <v>1.625</v>
      </c>
    </row>
    <row r="977" spans="1:13" x14ac:dyDescent="0.3">
      <c r="A977" s="38" t="s">
        <v>263</v>
      </c>
      <c r="B977" s="15"/>
      <c r="C977" s="15">
        <v>0</v>
      </c>
      <c r="E977" s="36" t="s">
        <v>253</v>
      </c>
      <c r="F977" s="15">
        <v>3015284</v>
      </c>
      <c r="G977" s="15">
        <v>3856117</v>
      </c>
      <c r="I977" s="38" t="s">
        <v>245</v>
      </c>
      <c r="J977" s="15">
        <v>5.8</v>
      </c>
      <c r="L977" s="36" t="s">
        <v>246</v>
      </c>
      <c r="M977" s="15">
        <v>1.5</v>
      </c>
    </row>
    <row r="978" spans="1:13" x14ac:dyDescent="0.3">
      <c r="A978" s="35" t="s">
        <v>267</v>
      </c>
      <c r="B978" s="15"/>
      <c r="C978" s="15"/>
      <c r="E978" s="35" t="s">
        <v>244</v>
      </c>
      <c r="F978" s="15">
        <v>3805500</v>
      </c>
      <c r="G978" s="15">
        <v>3805500</v>
      </c>
      <c r="I978" s="38" t="s">
        <v>247</v>
      </c>
      <c r="J978" s="15">
        <v>6.7</v>
      </c>
      <c r="L978" s="36" t="s">
        <v>248</v>
      </c>
      <c r="M978" s="15">
        <v>1.5333333333333332</v>
      </c>
    </row>
    <row r="979" spans="1:13" x14ac:dyDescent="0.3">
      <c r="A979" s="38" t="s">
        <v>245</v>
      </c>
      <c r="B979" s="15"/>
      <c r="C979" s="15">
        <v>0</v>
      </c>
      <c r="E979" s="36" t="s">
        <v>246</v>
      </c>
      <c r="F979" s="15">
        <v>930600</v>
      </c>
      <c r="G979" s="15">
        <v>930600</v>
      </c>
      <c r="I979" s="38" t="s">
        <v>249</v>
      </c>
      <c r="J979" s="15">
        <v>7.2</v>
      </c>
      <c r="L979" s="36" t="s">
        <v>250</v>
      </c>
      <c r="M979" s="15">
        <v>2.1</v>
      </c>
    </row>
    <row r="980" spans="1:13" x14ac:dyDescent="0.3">
      <c r="A980" s="38" t="s">
        <v>247</v>
      </c>
      <c r="B980" s="15"/>
      <c r="C980" s="15">
        <v>0</v>
      </c>
      <c r="E980" s="36" t="s">
        <v>248</v>
      </c>
      <c r="F980" s="15">
        <v>159950</v>
      </c>
      <c r="G980" s="15">
        <v>159950</v>
      </c>
      <c r="I980" s="38" t="s">
        <v>251</v>
      </c>
      <c r="J980" s="15">
        <v>7.9</v>
      </c>
      <c r="L980" s="36" t="s">
        <v>253</v>
      </c>
      <c r="M980" s="15">
        <v>1.3666666666666669</v>
      </c>
    </row>
    <row r="981" spans="1:13" x14ac:dyDescent="0.3">
      <c r="A981" s="38" t="s">
        <v>249</v>
      </c>
      <c r="B981" s="15"/>
      <c r="C981" s="15">
        <v>0</v>
      </c>
      <c r="E981" s="36" t="s">
        <v>250</v>
      </c>
      <c r="F981" s="15">
        <v>665000</v>
      </c>
      <c r="G981" s="15">
        <v>665000</v>
      </c>
      <c r="I981" s="38" t="s">
        <v>254</v>
      </c>
      <c r="J981" s="15">
        <v>6.2</v>
      </c>
      <c r="L981" s="35" t="s">
        <v>273</v>
      </c>
      <c r="M981" s="15">
        <v>1.075</v>
      </c>
    </row>
    <row r="982" spans="1:13" x14ac:dyDescent="0.3">
      <c r="A982" s="38" t="s">
        <v>251</v>
      </c>
      <c r="B982" s="15"/>
      <c r="C982" s="15">
        <v>0</v>
      </c>
      <c r="E982" s="37" t="s">
        <v>252</v>
      </c>
      <c r="F982" s="15"/>
      <c r="G982" s="15"/>
      <c r="I982" s="38" t="s">
        <v>257</v>
      </c>
      <c r="J982" s="15">
        <v>7.1</v>
      </c>
      <c r="L982" s="36" t="s">
        <v>246</v>
      </c>
      <c r="M982" s="15">
        <v>0.79999999999999993</v>
      </c>
    </row>
    <row r="983" spans="1:13" x14ac:dyDescent="0.3">
      <c r="A983" s="38" t="s">
        <v>254</v>
      </c>
      <c r="B983" s="15"/>
      <c r="C983" s="15">
        <v>0</v>
      </c>
      <c r="E983" s="37" t="s">
        <v>255</v>
      </c>
      <c r="F983" s="15"/>
      <c r="G983" s="15"/>
      <c r="I983" s="38" t="s">
        <v>252</v>
      </c>
      <c r="J983" s="15">
        <v>6.3</v>
      </c>
      <c r="L983" s="36" t="s">
        <v>248</v>
      </c>
      <c r="M983" s="15">
        <v>1.0999999999999999</v>
      </c>
    </row>
    <row r="984" spans="1:13" x14ac:dyDescent="0.3">
      <c r="A984" s="38" t="s">
        <v>257</v>
      </c>
      <c r="B984" s="15"/>
      <c r="C984" s="15">
        <v>0</v>
      </c>
      <c r="E984" s="37" t="s">
        <v>258</v>
      </c>
      <c r="F984" s="15">
        <v>665000</v>
      </c>
      <c r="G984" s="15">
        <v>665000</v>
      </c>
      <c r="I984" s="38" t="s">
        <v>255</v>
      </c>
      <c r="J984" s="15">
        <v>7.1</v>
      </c>
      <c r="L984" s="36" t="s">
        <v>250</v>
      </c>
      <c r="M984" s="15">
        <v>1.5</v>
      </c>
    </row>
    <row r="985" spans="1:13" x14ac:dyDescent="0.3">
      <c r="A985" s="38" t="s">
        <v>252</v>
      </c>
      <c r="B985" s="15"/>
      <c r="C985" s="15">
        <v>0</v>
      </c>
      <c r="E985" s="36" t="s">
        <v>253</v>
      </c>
      <c r="F985" s="15">
        <v>2049950</v>
      </c>
      <c r="G985" s="15">
        <v>2049950</v>
      </c>
      <c r="I985" s="38" t="s">
        <v>258</v>
      </c>
      <c r="J985" s="15">
        <v>8.4</v>
      </c>
      <c r="L985" s="36" t="s">
        <v>253</v>
      </c>
      <c r="M985" s="15">
        <v>0.9</v>
      </c>
    </row>
    <row r="986" spans="1:13" x14ac:dyDescent="0.3">
      <c r="A986" s="38" t="s">
        <v>255</v>
      </c>
      <c r="B986" s="15"/>
      <c r="C986" s="15">
        <v>0</v>
      </c>
      <c r="E986" s="35" t="s">
        <v>256</v>
      </c>
      <c r="F986" s="15">
        <v>1812500</v>
      </c>
      <c r="G986" s="15">
        <v>1812500</v>
      </c>
      <c r="I986" s="38" t="s">
        <v>260</v>
      </c>
      <c r="J986" s="15">
        <v>8.8000000000000007</v>
      </c>
      <c r="L986" s="35" t="s">
        <v>274</v>
      </c>
      <c r="M986" s="15">
        <v>0.98333333333333339</v>
      </c>
    </row>
    <row r="987" spans="1:13" x14ac:dyDescent="0.3">
      <c r="A987" s="38" t="s">
        <v>258</v>
      </c>
      <c r="B987" s="15"/>
      <c r="C987" s="15">
        <v>0</v>
      </c>
      <c r="E987" s="36" t="s">
        <v>246</v>
      </c>
      <c r="F987" s="15">
        <v>1162500</v>
      </c>
      <c r="G987" s="15">
        <v>1162500</v>
      </c>
      <c r="I987" s="38" t="s">
        <v>262</v>
      </c>
      <c r="J987" s="15">
        <v>7.2</v>
      </c>
      <c r="L987" s="36" t="s">
        <v>246</v>
      </c>
      <c r="M987" s="15">
        <v>0.33333333333333331</v>
      </c>
    </row>
    <row r="988" spans="1:13" x14ac:dyDescent="0.3">
      <c r="A988" s="38" t="s">
        <v>260</v>
      </c>
      <c r="B988" s="15"/>
      <c r="C988" s="15">
        <v>0</v>
      </c>
      <c r="E988" s="36" t="s">
        <v>248</v>
      </c>
      <c r="F988" s="15"/>
      <c r="G988" s="15"/>
      <c r="I988" s="38" t="s">
        <v>263</v>
      </c>
      <c r="J988" s="15">
        <v>6.9</v>
      </c>
      <c r="L988" s="36" t="s">
        <v>248</v>
      </c>
      <c r="M988" s="15">
        <v>0.73333333333333339</v>
      </c>
    </row>
    <row r="989" spans="1:13" x14ac:dyDescent="0.3">
      <c r="A989" s="38" t="s">
        <v>262</v>
      </c>
      <c r="B989" s="15"/>
      <c r="C989" s="15">
        <v>0</v>
      </c>
      <c r="E989" s="36" t="s">
        <v>250</v>
      </c>
      <c r="F989" s="15"/>
      <c r="G989" s="15"/>
      <c r="I989" s="35" t="s">
        <v>268</v>
      </c>
      <c r="J989" s="15"/>
      <c r="L989" s="36" t="s">
        <v>250</v>
      </c>
      <c r="M989" s="15">
        <v>1.7666666666666668</v>
      </c>
    </row>
    <row r="990" spans="1:13" x14ac:dyDescent="0.3">
      <c r="A990" s="38" t="s">
        <v>263</v>
      </c>
      <c r="B990" s="15"/>
      <c r="C990" s="15">
        <v>0</v>
      </c>
      <c r="E990" s="37" t="s">
        <v>252</v>
      </c>
      <c r="F990" s="15"/>
      <c r="G990" s="15"/>
      <c r="I990" s="38" t="s">
        <v>245</v>
      </c>
      <c r="J990" s="15">
        <v>7.5</v>
      </c>
      <c r="L990" s="36" t="s">
        <v>253</v>
      </c>
      <c r="M990" s="15">
        <v>1.0999999999999999</v>
      </c>
    </row>
    <row r="991" spans="1:13" x14ac:dyDescent="0.3">
      <c r="A991" s="35" t="s">
        <v>268</v>
      </c>
      <c r="B991" s="15"/>
      <c r="C991" s="15"/>
      <c r="E991" s="37" t="s">
        <v>255</v>
      </c>
      <c r="F991" s="15"/>
      <c r="G991" s="15"/>
      <c r="I991" s="38" t="s">
        <v>247</v>
      </c>
      <c r="J991" s="15">
        <v>7.9</v>
      </c>
      <c r="L991" s="35" t="s">
        <v>275</v>
      </c>
      <c r="M991" s="15">
        <v>0.83999999999999986</v>
      </c>
    </row>
    <row r="992" spans="1:13" x14ac:dyDescent="0.3">
      <c r="A992" s="38" t="s">
        <v>245</v>
      </c>
      <c r="B992" s="15"/>
      <c r="C992" s="15">
        <v>0</v>
      </c>
      <c r="E992" s="37" t="s">
        <v>258</v>
      </c>
      <c r="F992" s="15"/>
      <c r="G992" s="15"/>
      <c r="I992" s="38" t="s">
        <v>249</v>
      </c>
      <c r="J992" s="15">
        <v>7.3</v>
      </c>
      <c r="L992" s="36" t="s">
        <v>246</v>
      </c>
      <c r="M992" s="15">
        <v>0.8666666666666667</v>
      </c>
    </row>
    <row r="993" spans="1:13" x14ac:dyDescent="0.3">
      <c r="A993" s="38" t="s">
        <v>247</v>
      </c>
      <c r="B993" s="15"/>
      <c r="C993" s="15">
        <v>0</v>
      </c>
      <c r="E993" s="36" t="s">
        <v>253</v>
      </c>
      <c r="F993" s="15">
        <v>650000</v>
      </c>
      <c r="G993" s="15">
        <v>650000</v>
      </c>
      <c r="I993" s="38" t="s">
        <v>251</v>
      </c>
      <c r="J993" s="15">
        <v>6.8</v>
      </c>
      <c r="L993" s="36" t="s">
        <v>248</v>
      </c>
      <c r="M993" s="15">
        <v>0.66666666666666663</v>
      </c>
    </row>
    <row r="994" spans="1:13" x14ac:dyDescent="0.3">
      <c r="A994" s="38" t="s">
        <v>249</v>
      </c>
      <c r="B994" s="15"/>
      <c r="C994" s="15">
        <v>0</v>
      </c>
      <c r="E994" s="35" t="s">
        <v>261</v>
      </c>
      <c r="F994" s="15">
        <v>1945000</v>
      </c>
      <c r="G994" s="15">
        <v>1945000</v>
      </c>
      <c r="I994" s="38" t="s">
        <v>254</v>
      </c>
      <c r="J994" s="15">
        <v>7.5</v>
      </c>
      <c r="L994" s="36" t="s">
        <v>250</v>
      </c>
      <c r="M994" s="15">
        <v>1.1499999999999999</v>
      </c>
    </row>
    <row r="995" spans="1:13" x14ac:dyDescent="0.3">
      <c r="A995" s="38" t="s">
        <v>251</v>
      </c>
      <c r="B995" s="15">
        <v>385000</v>
      </c>
      <c r="C995" s="15">
        <v>385000</v>
      </c>
      <c r="E995" s="36" t="s">
        <v>246</v>
      </c>
      <c r="F995" s="15"/>
      <c r="G995" s="15"/>
      <c r="I995" s="38" t="s">
        <v>257</v>
      </c>
      <c r="J995" s="15">
        <v>8.4</v>
      </c>
      <c r="L995" s="36" t="s">
        <v>253</v>
      </c>
      <c r="M995" s="15">
        <v>0.75</v>
      </c>
    </row>
    <row r="996" spans="1:13" x14ac:dyDescent="0.3">
      <c r="A996" s="38" t="s">
        <v>254</v>
      </c>
      <c r="B996" s="15"/>
      <c r="C996" s="15">
        <v>0</v>
      </c>
      <c r="E996" s="36" t="s">
        <v>248</v>
      </c>
      <c r="F996" s="15">
        <v>660000</v>
      </c>
      <c r="G996" s="15">
        <v>660000</v>
      </c>
      <c r="I996" s="38" t="s">
        <v>252</v>
      </c>
      <c r="J996" s="15">
        <v>7.5</v>
      </c>
      <c r="L996" s="14">
        <v>27</v>
      </c>
      <c r="M996" s="15">
        <v>4.3006024096385564</v>
      </c>
    </row>
    <row r="997" spans="1:13" x14ac:dyDescent="0.3">
      <c r="A997" s="38" t="s">
        <v>257</v>
      </c>
      <c r="B997" s="15"/>
      <c r="C997" s="15">
        <v>0</v>
      </c>
      <c r="E997" s="36" t="s">
        <v>250</v>
      </c>
      <c r="F997" s="15">
        <v>1285000</v>
      </c>
      <c r="G997" s="15">
        <v>1285000</v>
      </c>
      <c r="I997" s="38" t="s">
        <v>255</v>
      </c>
      <c r="J997" s="15">
        <v>6.8</v>
      </c>
      <c r="L997" s="35" t="s">
        <v>244</v>
      </c>
      <c r="M997" s="15">
        <v>2.8916666666666671</v>
      </c>
    </row>
    <row r="998" spans="1:13" x14ac:dyDescent="0.3">
      <c r="A998" s="38" t="s">
        <v>252</v>
      </c>
      <c r="B998" s="15"/>
      <c r="C998" s="15">
        <v>0</v>
      </c>
      <c r="E998" s="37" t="s">
        <v>252</v>
      </c>
      <c r="F998" s="15">
        <v>575000</v>
      </c>
      <c r="G998" s="15">
        <v>575000</v>
      </c>
      <c r="I998" s="38" t="s">
        <v>258</v>
      </c>
      <c r="J998" s="15">
        <v>6.8</v>
      </c>
      <c r="L998" s="36" t="s">
        <v>246</v>
      </c>
      <c r="M998" s="15">
        <v>2.0666666666666669</v>
      </c>
    </row>
    <row r="999" spans="1:13" x14ac:dyDescent="0.3">
      <c r="A999" s="38" t="s">
        <v>255</v>
      </c>
      <c r="B999" s="15"/>
      <c r="C999" s="15">
        <v>0</v>
      </c>
      <c r="E999" s="37" t="s">
        <v>255</v>
      </c>
      <c r="F999" s="15"/>
      <c r="G999" s="15"/>
      <c r="I999" s="38" t="s">
        <v>260</v>
      </c>
      <c r="J999" s="15">
        <v>6.4</v>
      </c>
      <c r="L999" s="36" t="s">
        <v>248</v>
      </c>
      <c r="M999" s="15">
        <v>2.5333333333333337</v>
      </c>
    </row>
    <row r="1000" spans="1:13" x14ac:dyDescent="0.3">
      <c r="A1000" s="38" t="s">
        <v>258</v>
      </c>
      <c r="B1000" s="15"/>
      <c r="C1000" s="15">
        <v>0</v>
      </c>
      <c r="E1000" s="37" t="s">
        <v>258</v>
      </c>
      <c r="F1000" s="15">
        <v>710000</v>
      </c>
      <c r="G1000" s="15">
        <v>710000</v>
      </c>
      <c r="I1000" s="38" t="s">
        <v>262</v>
      </c>
      <c r="J1000" s="15">
        <v>4.4000000000000004</v>
      </c>
      <c r="L1000" s="36" t="s">
        <v>250</v>
      </c>
      <c r="M1000" s="15">
        <v>3.4333333333333336</v>
      </c>
    </row>
    <row r="1001" spans="1:13" x14ac:dyDescent="0.3">
      <c r="A1001" s="38" t="s">
        <v>260</v>
      </c>
      <c r="B1001" s="15"/>
      <c r="C1001" s="15">
        <v>0</v>
      </c>
      <c r="E1001" s="36" t="s">
        <v>253</v>
      </c>
      <c r="F1001" s="15"/>
      <c r="G1001" s="15"/>
      <c r="I1001" s="38" t="s">
        <v>263</v>
      </c>
      <c r="J1001" s="15">
        <v>4.0999999999999996</v>
      </c>
      <c r="L1001" s="36" t="s">
        <v>253</v>
      </c>
      <c r="M1001" s="15">
        <v>3.5333333333333332</v>
      </c>
    </row>
    <row r="1002" spans="1:13" x14ac:dyDescent="0.3">
      <c r="A1002" s="38" t="s">
        <v>262</v>
      </c>
      <c r="B1002" s="15"/>
      <c r="C1002" s="15">
        <v>0</v>
      </c>
      <c r="E1002" s="35" t="s">
        <v>264</v>
      </c>
      <c r="F1002" s="15">
        <v>1582750</v>
      </c>
      <c r="G1002" s="15">
        <v>1880000</v>
      </c>
      <c r="I1002" s="35" t="s">
        <v>269</v>
      </c>
      <c r="J1002" s="15"/>
      <c r="L1002" s="35" t="s">
        <v>256</v>
      </c>
      <c r="M1002" s="15">
        <v>4.8583333333333325</v>
      </c>
    </row>
    <row r="1003" spans="1:13" x14ac:dyDescent="0.3">
      <c r="A1003" s="38" t="s">
        <v>263</v>
      </c>
      <c r="B1003" s="15"/>
      <c r="C1003" s="15">
        <v>0</v>
      </c>
      <c r="E1003" s="36" t="s">
        <v>246</v>
      </c>
      <c r="F1003" s="15">
        <v>319000</v>
      </c>
      <c r="G1003" s="15">
        <v>319000</v>
      </c>
      <c r="I1003" s="38" t="s">
        <v>245</v>
      </c>
      <c r="J1003" s="15">
        <v>3.6</v>
      </c>
      <c r="L1003" s="36" t="s">
        <v>246</v>
      </c>
      <c r="M1003" s="15">
        <v>4</v>
      </c>
    </row>
    <row r="1004" spans="1:13" x14ac:dyDescent="0.3">
      <c r="A1004" s="35" t="s">
        <v>269</v>
      </c>
      <c r="B1004" s="15"/>
      <c r="C1004" s="15"/>
      <c r="E1004" s="36" t="s">
        <v>248</v>
      </c>
      <c r="F1004" s="15"/>
      <c r="G1004" s="15"/>
      <c r="I1004" s="38" t="s">
        <v>247</v>
      </c>
      <c r="J1004" s="15">
        <v>3.7</v>
      </c>
      <c r="L1004" s="36" t="s">
        <v>248</v>
      </c>
      <c r="M1004" s="15">
        <v>4.5</v>
      </c>
    </row>
    <row r="1005" spans="1:13" x14ac:dyDescent="0.3">
      <c r="A1005" s="38" t="s">
        <v>245</v>
      </c>
      <c r="B1005" s="15"/>
      <c r="C1005" s="15">
        <v>0</v>
      </c>
      <c r="E1005" s="36" t="s">
        <v>250</v>
      </c>
      <c r="F1005" s="15">
        <v>638750</v>
      </c>
      <c r="G1005" s="15">
        <v>936000</v>
      </c>
      <c r="I1005" s="38" t="s">
        <v>249</v>
      </c>
      <c r="J1005" s="15">
        <v>4.8</v>
      </c>
      <c r="L1005" s="36" t="s">
        <v>250</v>
      </c>
      <c r="M1005" s="15">
        <v>5.9000000000000012</v>
      </c>
    </row>
    <row r="1006" spans="1:13" x14ac:dyDescent="0.3">
      <c r="A1006" s="38" t="s">
        <v>247</v>
      </c>
      <c r="B1006" s="15"/>
      <c r="C1006" s="15">
        <v>0</v>
      </c>
      <c r="E1006" s="37" t="s">
        <v>252</v>
      </c>
      <c r="F1006" s="15">
        <v>297250</v>
      </c>
      <c r="G1006" s="15">
        <v>594500</v>
      </c>
      <c r="I1006" s="38" t="s">
        <v>251</v>
      </c>
      <c r="J1006" s="15">
        <v>4.5</v>
      </c>
      <c r="L1006" s="36" t="s">
        <v>253</v>
      </c>
      <c r="M1006" s="15">
        <v>5.0333333333333332</v>
      </c>
    </row>
    <row r="1007" spans="1:13" x14ac:dyDescent="0.3">
      <c r="A1007" s="38" t="s">
        <v>249</v>
      </c>
      <c r="B1007" s="15"/>
      <c r="C1007" s="15">
        <v>0</v>
      </c>
      <c r="E1007" s="37" t="s">
        <v>255</v>
      </c>
      <c r="F1007" s="15"/>
      <c r="G1007" s="15"/>
      <c r="I1007" s="38" t="s">
        <v>254</v>
      </c>
      <c r="J1007" s="15">
        <v>5.8</v>
      </c>
      <c r="L1007" s="35" t="s">
        <v>261</v>
      </c>
      <c r="M1007" s="15">
        <v>6.8250000000000002</v>
      </c>
    </row>
    <row r="1008" spans="1:13" x14ac:dyDescent="0.3">
      <c r="A1008" s="38" t="s">
        <v>251</v>
      </c>
      <c r="B1008" s="15"/>
      <c r="C1008" s="15">
        <v>0</v>
      </c>
      <c r="E1008" s="37" t="s">
        <v>258</v>
      </c>
      <c r="F1008" s="15">
        <v>341500</v>
      </c>
      <c r="G1008" s="15">
        <v>341500</v>
      </c>
      <c r="I1008" s="38" t="s">
        <v>257</v>
      </c>
      <c r="J1008" s="15">
        <v>5.0999999999999996</v>
      </c>
      <c r="L1008" s="36" t="s">
        <v>246</v>
      </c>
      <c r="M1008" s="15">
        <v>5.2333333333333334</v>
      </c>
    </row>
    <row r="1009" spans="1:13" x14ac:dyDescent="0.3">
      <c r="A1009" s="38" t="s">
        <v>254</v>
      </c>
      <c r="B1009" s="15"/>
      <c r="C1009" s="15">
        <v>0</v>
      </c>
      <c r="E1009" s="36" t="s">
        <v>253</v>
      </c>
      <c r="F1009" s="15">
        <v>625000</v>
      </c>
      <c r="G1009" s="15">
        <v>625000</v>
      </c>
      <c r="I1009" s="38" t="s">
        <v>252</v>
      </c>
      <c r="J1009" s="15">
        <v>5.3</v>
      </c>
      <c r="L1009" s="36" t="s">
        <v>248</v>
      </c>
      <c r="M1009" s="15">
        <v>6.5333333333333341</v>
      </c>
    </row>
    <row r="1010" spans="1:13" x14ac:dyDescent="0.3">
      <c r="A1010" s="38" t="s">
        <v>257</v>
      </c>
      <c r="B1010" s="15"/>
      <c r="C1010" s="15">
        <v>0</v>
      </c>
      <c r="E1010" s="35" t="s">
        <v>266</v>
      </c>
      <c r="F1010" s="15">
        <v>1163450</v>
      </c>
      <c r="G1010" s="15">
        <v>1163450</v>
      </c>
      <c r="I1010" s="38" t="s">
        <v>255</v>
      </c>
      <c r="J1010" s="15">
        <v>5.8</v>
      </c>
      <c r="L1010" s="36" t="s">
        <v>250</v>
      </c>
      <c r="M1010" s="15">
        <v>7.7</v>
      </c>
    </row>
    <row r="1011" spans="1:13" x14ac:dyDescent="0.3">
      <c r="A1011" s="38" t="s">
        <v>252</v>
      </c>
      <c r="B1011" s="15"/>
      <c r="C1011" s="15">
        <v>0</v>
      </c>
      <c r="E1011" s="36" t="s">
        <v>246</v>
      </c>
      <c r="F1011" s="15">
        <v>300000</v>
      </c>
      <c r="G1011" s="15">
        <v>300000</v>
      </c>
      <c r="I1011" s="38" t="s">
        <v>258</v>
      </c>
      <c r="J1011" s="15">
        <v>4.4000000000000004</v>
      </c>
      <c r="L1011" s="36" t="s">
        <v>253</v>
      </c>
      <c r="M1011" s="15">
        <v>7.833333333333333</v>
      </c>
    </row>
    <row r="1012" spans="1:13" x14ac:dyDescent="0.3">
      <c r="A1012" s="38" t="s">
        <v>255</v>
      </c>
      <c r="B1012" s="15"/>
      <c r="C1012" s="15">
        <v>0</v>
      </c>
      <c r="E1012" s="36" t="s">
        <v>248</v>
      </c>
      <c r="F1012" s="15">
        <v>578450</v>
      </c>
      <c r="G1012" s="15">
        <v>578450</v>
      </c>
      <c r="I1012" s="38" t="s">
        <v>260</v>
      </c>
      <c r="J1012" s="15">
        <v>4.5999999999999996</v>
      </c>
      <c r="L1012" s="35" t="s">
        <v>264</v>
      </c>
      <c r="M1012" s="15">
        <v>7.0249999999999995</v>
      </c>
    </row>
    <row r="1013" spans="1:13" x14ac:dyDescent="0.3">
      <c r="A1013" s="38" t="s">
        <v>258</v>
      </c>
      <c r="B1013" s="15"/>
      <c r="C1013" s="15">
        <v>0</v>
      </c>
      <c r="E1013" s="36" t="s">
        <v>250</v>
      </c>
      <c r="F1013" s="15">
        <v>285000</v>
      </c>
      <c r="G1013" s="15">
        <v>285000</v>
      </c>
      <c r="I1013" s="38" t="s">
        <v>262</v>
      </c>
      <c r="J1013" s="15">
        <v>3.8</v>
      </c>
      <c r="L1013" s="36" t="s">
        <v>246</v>
      </c>
      <c r="M1013" s="15">
        <v>5.8999999999999995</v>
      </c>
    </row>
    <row r="1014" spans="1:13" x14ac:dyDescent="0.3">
      <c r="A1014" s="38" t="s">
        <v>260</v>
      </c>
      <c r="B1014" s="15"/>
      <c r="C1014" s="15">
        <v>0</v>
      </c>
      <c r="E1014" s="37" t="s">
        <v>252</v>
      </c>
      <c r="F1014" s="15">
        <v>285000</v>
      </c>
      <c r="G1014" s="15">
        <v>285000</v>
      </c>
      <c r="I1014" s="38" t="s">
        <v>263</v>
      </c>
      <c r="J1014" s="15">
        <v>4.7</v>
      </c>
      <c r="L1014" s="36" t="s">
        <v>248</v>
      </c>
      <c r="M1014" s="15">
        <v>7.8666666666666671</v>
      </c>
    </row>
    <row r="1015" spans="1:13" x14ac:dyDescent="0.3">
      <c r="A1015" s="38" t="s">
        <v>262</v>
      </c>
      <c r="B1015" s="15"/>
      <c r="C1015" s="15">
        <v>0</v>
      </c>
      <c r="E1015" s="37" t="s">
        <v>255</v>
      </c>
      <c r="F1015" s="15"/>
      <c r="G1015" s="15"/>
      <c r="I1015" s="35" t="s">
        <v>270</v>
      </c>
      <c r="J1015" s="15"/>
      <c r="L1015" s="36" t="s">
        <v>250</v>
      </c>
      <c r="M1015" s="15">
        <v>7.3666666666666663</v>
      </c>
    </row>
    <row r="1016" spans="1:13" x14ac:dyDescent="0.3">
      <c r="A1016" s="38" t="s">
        <v>263</v>
      </c>
      <c r="B1016" s="15"/>
      <c r="C1016" s="15">
        <v>0</v>
      </c>
      <c r="E1016" s="37" t="s">
        <v>258</v>
      </c>
      <c r="F1016" s="15"/>
      <c r="G1016" s="15"/>
      <c r="I1016" s="38" t="s">
        <v>245</v>
      </c>
      <c r="J1016" s="15">
        <v>4.5999999999999996</v>
      </c>
      <c r="L1016" s="36" t="s">
        <v>253</v>
      </c>
      <c r="M1016" s="15">
        <v>6.9666666666666659</v>
      </c>
    </row>
    <row r="1017" spans="1:13" x14ac:dyDescent="0.3">
      <c r="A1017" s="35" t="s">
        <v>270</v>
      </c>
      <c r="B1017" s="15"/>
      <c r="C1017" s="15"/>
      <c r="E1017" s="36" t="s">
        <v>253</v>
      </c>
      <c r="F1017" s="15"/>
      <c r="G1017" s="15"/>
      <c r="I1017" s="38" t="s">
        <v>247</v>
      </c>
      <c r="J1017" s="15">
        <v>4.4000000000000004</v>
      </c>
      <c r="L1017" s="35" t="s">
        <v>266</v>
      </c>
      <c r="M1017" s="15">
        <v>6.2749999999999995</v>
      </c>
    </row>
    <row r="1018" spans="1:13" x14ac:dyDescent="0.3">
      <c r="A1018" s="38" t="s">
        <v>245</v>
      </c>
      <c r="B1018" s="15"/>
      <c r="C1018" s="15">
        <v>0</v>
      </c>
      <c r="E1018" s="35" t="s">
        <v>267</v>
      </c>
      <c r="F1018" s="15">
        <v>1295515</v>
      </c>
      <c r="G1018" s="15">
        <v>1295515</v>
      </c>
      <c r="I1018" s="38" t="s">
        <v>249</v>
      </c>
      <c r="J1018" s="15">
        <v>4.8</v>
      </c>
      <c r="L1018" s="36" t="s">
        <v>246</v>
      </c>
      <c r="M1018" s="15">
        <v>7.2333333333333334</v>
      </c>
    </row>
    <row r="1019" spans="1:13" x14ac:dyDescent="0.3">
      <c r="A1019" s="38" t="s">
        <v>247</v>
      </c>
      <c r="B1019" s="15"/>
      <c r="C1019" s="15">
        <v>0</v>
      </c>
      <c r="E1019" s="36" t="s">
        <v>246</v>
      </c>
      <c r="F1019" s="15">
        <v>136000</v>
      </c>
      <c r="G1019" s="15">
        <v>136000</v>
      </c>
      <c r="I1019" s="38" t="s">
        <v>251</v>
      </c>
      <c r="J1019" s="15">
        <v>5.8</v>
      </c>
      <c r="L1019" s="36" t="s">
        <v>248</v>
      </c>
      <c r="M1019" s="15">
        <v>6.2666666666666666</v>
      </c>
    </row>
    <row r="1020" spans="1:13" x14ac:dyDescent="0.3">
      <c r="A1020" s="38" t="s">
        <v>249</v>
      </c>
      <c r="B1020" s="15"/>
      <c r="C1020" s="15">
        <v>0</v>
      </c>
      <c r="E1020" s="36" t="s">
        <v>248</v>
      </c>
      <c r="F1020" s="15">
        <v>507565</v>
      </c>
      <c r="G1020" s="15">
        <v>507565</v>
      </c>
      <c r="I1020" s="38" t="s">
        <v>254</v>
      </c>
      <c r="J1020" s="15">
        <v>7.7</v>
      </c>
      <c r="L1020" s="36" t="s">
        <v>250</v>
      </c>
      <c r="M1020" s="15">
        <v>4.9333333333333336</v>
      </c>
    </row>
    <row r="1021" spans="1:13" x14ac:dyDescent="0.3">
      <c r="A1021" s="38" t="s">
        <v>251</v>
      </c>
      <c r="B1021" s="15">
        <v>549900</v>
      </c>
      <c r="C1021" s="15">
        <v>549900</v>
      </c>
      <c r="E1021" s="36" t="s">
        <v>250</v>
      </c>
      <c r="F1021" s="15">
        <v>373350</v>
      </c>
      <c r="G1021" s="15">
        <v>373350</v>
      </c>
      <c r="I1021" s="38" t="s">
        <v>257</v>
      </c>
      <c r="J1021" s="15">
        <v>8.1999999999999993</v>
      </c>
      <c r="L1021" s="36" t="s">
        <v>253</v>
      </c>
      <c r="M1021" s="15">
        <v>6.666666666666667</v>
      </c>
    </row>
    <row r="1022" spans="1:13" x14ac:dyDescent="0.3">
      <c r="A1022" s="38" t="s">
        <v>254</v>
      </c>
      <c r="B1022" s="15"/>
      <c r="C1022" s="15">
        <v>0</v>
      </c>
      <c r="E1022" s="37" t="s">
        <v>252</v>
      </c>
      <c r="F1022" s="15"/>
      <c r="G1022" s="15"/>
      <c r="I1022" s="38" t="s">
        <v>252</v>
      </c>
      <c r="J1022" s="15">
        <v>7.5</v>
      </c>
      <c r="L1022" s="35" t="s">
        <v>267</v>
      </c>
      <c r="M1022" s="15">
        <v>7.9499999999999993</v>
      </c>
    </row>
    <row r="1023" spans="1:13" x14ac:dyDescent="0.3">
      <c r="A1023" s="38" t="s">
        <v>257</v>
      </c>
      <c r="B1023" s="15"/>
      <c r="C1023" s="15">
        <v>0</v>
      </c>
      <c r="E1023" s="37" t="s">
        <v>255</v>
      </c>
      <c r="F1023" s="15">
        <v>373350</v>
      </c>
      <c r="G1023" s="15">
        <v>373350</v>
      </c>
      <c r="I1023" s="38" t="s">
        <v>255</v>
      </c>
      <c r="J1023" s="15">
        <v>7.4</v>
      </c>
      <c r="L1023" s="36" t="s">
        <v>246</v>
      </c>
      <c r="M1023" s="15">
        <v>7.3</v>
      </c>
    </row>
    <row r="1024" spans="1:13" x14ac:dyDescent="0.3">
      <c r="A1024" s="38" t="s">
        <v>252</v>
      </c>
      <c r="B1024" s="15"/>
      <c r="C1024" s="15">
        <v>0</v>
      </c>
      <c r="E1024" s="37" t="s">
        <v>258</v>
      </c>
      <c r="F1024" s="15"/>
      <c r="G1024" s="15"/>
      <c r="I1024" s="38" t="s">
        <v>258</v>
      </c>
      <c r="J1024" s="15">
        <v>7.7</v>
      </c>
      <c r="L1024" s="36" t="s">
        <v>248</v>
      </c>
      <c r="M1024" s="15">
        <v>9.7333333333333343</v>
      </c>
    </row>
    <row r="1025" spans="1:13" x14ac:dyDescent="0.3">
      <c r="A1025" s="38" t="s">
        <v>255</v>
      </c>
      <c r="B1025" s="15"/>
      <c r="C1025" s="15">
        <v>0</v>
      </c>
      <c r="E1025" s="36" t="s">
        <v>253</v>
      </c>
      <c r="F1025" s="15">
        <v>278600</v>
      </c>
      <c r="G1025" s="15">
        <v>278600</v>
      </c>
      <c r="I1025" s="38" t="s">
        <v>260</v>
      </c>
      <c r="J1025" s="15">
        <v>7.1</v>
      </c>
      <c r="L1025" s="36" t="s">
        <v>250</v>
      </c>
      <c r="M1025" s="15">
        <v>7.8666666666666671</v>
      </c>
    </row>
    <row r="1026" spans="1:13" x14ac:dyDescent="0.3">
      <c r="A1026" s="38" t="s">
        <v>258</v>
      </c>
      <c r="B1026" s="15"/>
      <c r="C1026" s="15">
        <v>0</v>
      </c>
      <c r="E1026" s="35" t="s">
        <v>268</v>
      </c>
      <c r="F1026" s="15">
        <v>1987949</v>
      </c>
      <c r="G1026" s="15">
        <v>2310949</v>
      </c>
      <c r="I1026" s="38" t="s">
        <v>262</v>
      </c>
      <c r="J1026" s="15">
        <v>6.3</v>
      </c>
      <c r="L1026" s="36" t="s">
        <v>253</v>
      </c>
      <c r="M1026" s="15">
        <v>6.8999999999999995</v>
      </c>
    </row>
    <row r="1027" spans="1:13" x14ac:dyDescent="0.3">
      <c r="A1027" s="38" t="s">
        <v>260</v>
      </c>
      <c r="B1027" s="15"/>
      <c r="C1027" s="15">
        <v>0</v>
      </c>
      <c r="E1027" s="36" t="s">
        <v>246</v>
      </c>
      <c r="F1027" s="15">
        <v>299000</v>
      </c>
      <c r="G1027" s="15">
        <v>299000</v>
      </c>
      <c r="I1027" s="38" t="s">
        <v>263</v>
      </c>
      <c r="J1027" s="15">
        <v>4.9000000000000004</v>
      </c>
      <c r="L1027" s="35" t="s">
        <v>268</v>
      </c>
      <c r="M1027" s="15">
        <v>5</v>
      </c>
    </row>
    <row r="1028" spans="1:13" x14ac:dyDescent="0.3">
      <c r="A1028" s="38" t="s">
        <v>262</v>
      </c>
      <c r="B1028" s="15"/>
      <c r="C1028" s="15">
        <v>0</v>
      </c>
      <c r="E1028" s="36" t="s">
        <v>248</v>
      </c>
      <c r="F1028" s="15">
        <v>1076949</v>
      </c>
      <c r="G1028" s="15">
        <v>1076949</v>
      </c>
      <c r="I1028" s="35" t="s">
        <v>271</v>
      </c>
      <c r="J1028" s="15"/>
      <c r="L1028" s="36" t="s">
        <v>246</v>
      </c>
      <c r="M1028" s="15">
        <v>5.4666666666666659</v>
      </c>
    </row>
    <row r="1029" spans="1:13" x14ac:dyDescent="0.3">
      <c r="A1029" s="38" t="s">
        <v>263</v>
      </c>
      <c r="B1029" s="15"/>
      <c r="C1029" s="15">
        <v>0</v>
      </c>
      <c r="E1029" s="36" t="s">
        <v>250</v>
      </c>
      <c r="F1029" s="15">
        <v>323000</v>
      </c>
      <c r="G1029" s="15">
        <v>646000</v>
      </c>
      <c r="I1029" s="38" t="s">
        <v>245</v>
      </c>
      <c r="J1029" s="15">
        <v>3.9</v>
      </c>
      <c r="L1029" s="36" t="s">
        <v>248</v>
      </c>
      <c r="M1029" s="15">
        <v>4.8</v>
      </c>
    </row>
    <row r="1030" spans="1:13" x14ac:dyDescent="0.3">
      <c r="A1030" s="35" t="s">
        <v>271</v>
      </c>
      <c r="B1030" s="15"/>
      <c r="C1030" s="15"/>
      <c r="E1030" s="37" t="s">
        <v>252</v>
      </c>
      <c r="F1030" s="15"/>
      <c r="G1030" s="15"/>
      <c r="I1030" s="38" t="s">
        <v>247</v>
      </c>
      <c r="J1030" s="15">
        <v>4</v>
      </c>
      <c r="L1030" s="36" t="s">
        <v>250</v>
      </c>
      <c r="M1030" s="15">
        <v>4.7666666666666666</v>
      </c>
    </row>
    <row r="1031" spans="1:13" x14ac:dyDescent="0.3">
      <c r="A1031" s="38" t="s">
        <v>245</v>
      </c>
      <c r="B1031" s="15"/>
      <c r="C1031" s="15">
        <v>0</v>
      </c>
      <c r="E1031" s="37" t="s">
        <v>255</v>
      </c>
      <c r="F1031" s="15">
        <v>323000</v>
      </c>
      <c r="G1031" s="15">
        <v>646000</v>
      </c>
      <c r="I1031" s="38" t="s">
        <v>249</v>
      </c>
      <c r="J1031" s="15">
        <v>4</v>
      </c>
      <c r="L1031" s="36" t="s">
        <v>253</v>
      </c>
      <c r="M1031" s="15">
        <v>4.9666666666666668</v>
      </c>
    </row>
    <row r="1032" spans="1:13" x14ac:dyDescent="0.3">
      <c r="A1032" s="38" t="s">
        <v>247</v>
      </c>
      <c r="B1032" s="15"/>
      <c r="C1032" s="15">
        <v>0</v>
      </c>
      <c r="E1032" s="37" t="s">
        <v>258</v>
      </c>
      <c r="F1032" s="15"/>
      <c r="G1032" s="15"/>
      <c r="I1032" s="38" t="s">
        <v>251</v>
      </c>
      <c r="J1032" s="15">
        <v>3.4</v>
      </c>
      <c r="L1032" s="35" t="s">
        <v>269</v>
      </c>
      <c r="M1032" s="15">
        <v>6.4249999999999998</v>
      </c>
    </row>
    <row r="1033" spans="1:13" x14ac:dyDescent="0.3">
      <c r="A1033" s="38" t="s">
        <v>249</v>
      </c>
      <c r="B1033" s="15">
        <v>217000</v>
      </c>
      <c r="C1033" s="15">
        <v>434000</v>
      </c>
      <c r="E1033" s="36" t="s">
        <v>253</v>
      </c>
      <c r="F1033" s="15">
        <v>289000</v>
      </c>
      <c r="G1033" s="15">
        <v>289000</v>
      </c>
      <c r="I1033" s="38" t="s">
        <v>254</v>
      </c>
      <c r="J1033" s="15">
        <v>4</v>
      </c>
      <c r="L1033" s="36" t="s">
        <v>246</v>
      </c>
      <c r="M1033" s="15">
        <v>5.4000000000000012</v>
      </c>
    </row>
    <row r="1034" spans="1:13" x14ac:dyDescent="0.3">
      <c r="A1034" s="38" t="s">
        <v>251</v>
      </c>
      <c r="B1034" s="15"/>
      <c r="C1034" s="15">
        <v>0</v>
      </c>
      <c r="E1034" s="35" t="s">
        <v>269</v>
      </c>
      <c r="F1034" s="15">
        <v>2605000</v>
      </c>
      <c r="G1034" s="15">
        <v>2605000</v>
      </c>
      <c r="I1034" s="38" t="s">
        <v>257</v>
      </c>
      <c r="J1034" s="15">
        <v>3.2</v>
      </c>
      <c r="L1034" s="36" t="s">
        <v>248</v>
      </c>
      <c r="M1034" s="15">
        <v>5.7666666666666666</v>
      </c>
    </row>
    <row r="1035" spans="1:13" x14ac:dyDescent="0.3">
      <c r="A1035" s="38" t="s">
        <v>254</v>
      </c>
      <c r="B1035" s="15"/>
      <c r="C1035" s="15">
        <v>0</v>
      </c>
      <c r="E1035" s="36" t="s">
        <v>246</v>
      </c>
      <c r="F1035" s="15">
        <v>185000</v>
      </c>
      <c r="G1035" s="15">
        <v>185000</v>
      </c>
      <c r="I1035" s="38" t="s">
        <v>252</v>
      </c>
      <c r="J1035" s="15">
        <v>3</v>
      </c>
      <c r="L1035" s="36" t="s">
        <v>250</v>
      </c>
      <c r="M1035" s="15">
        <v>6.7333333333333343</v>
      </c>
    </row>
    <row r="1036" spans="1:13" x14ac:dyDescent="0.3">
      <c r="A1036" s="38" t="s">
        <v>257</v>
      </c>
      <c r="B1036" s="15"/>
      <c r="C1036" s="15">
        <v>0</v>
      </c>
      <c r="E1036" s="36" t="s">
        <v>248</v>
      </c>
      <c r="F1036" s="15">
        <v>1325000</v>
      </c>
      <c r="G1036" s="15">
        <v>1325000</v>
      </c>
      <c r="I1036" s="38" t="s">
        <v>255</v>
      </c>
      <c r="J1036" s="15">
        <v>2.8</v>
      </c>
      <c r="L1036" s="36" t="s">
        <v>253</v>
      </c>
      <c r="M1036" s="15">
        <v>7.8</v>
      </c>
    </row>
    <row r="1037" spans="1:13" x14ac:dyDescent="0.3">
      <c r="A1037" s="38" t="s">
        <v>252</v>
      </c>
      <c r="B1037" s="15"/>
      <c r="C1037" s="15">
        <v>0</v>
      </c>
      <c r="E1037" s="36" t="s">
        <v>250</v>
      </c>
      <c r="F1037" s="15">
        <v>800000</v>
      </c>
      <c r="G1037" s="15">
        <v>800000</v>
      </c>
      <c r="I1037" s="38" t="s">
        <v>258</v>
      </c>
      <c r="J1037" s="15">
        <v>2.2000000000000002</v>
      </c>
      <c r="L1037" s="35" t="s">
        <v>270</v>
      </c>
      <c r="M1037" s="15">
        <v>5.291666666666667</v>
      </c>
    </row>
    <row r="1038" spans="1:13" x14ac:dyDescent="0.3">
      <c r="A1038" s="38" t="s">
        <v>255</v>
      </c>
      <c r="B1038" s="15">
        <v>280000</v>
      </c>
      <c r="C1038" s="15">
        <v>280000</v>
      </c>
      <c r="E1038" s="37" t="s">
        <v>252</v>
      </c>
      <c r="F1038" s="15"/>
      <c r="G1038" s="15"/>
      <c r="I1038" s="38" t="s">
        <v>260</v>
      </c>
      <c r="J1038" s="15">
        <v>1.8</v>
      </c>
      <c r="L1038" s="36" t="s">
        <v>246</v>
      </c>
      <c r="M1038" s="15">
        <v>6.5333333333333341</v>
      </c>
    </row>
    <row r="1039" spans="1:13" x14ac:dyDescent="0.3">
      <c r="A1039" s="38" t="s">
        <v>258</v>
      </c>
      <c r="B1039" s="15"/>
      <c r="C1039" s="15">
        <v>0</v>
      </c>
      <c r="E1039" s="37" t="s">
        <v>255</v>
      </c>
      <c r="F1039" s="15">
        <v>800000</v>
      </c>
      <c r="G1039" s="15">
        <v>800000</v>
      </c>
      <c r="I1039" s="38" t="s">
        <v>262</v>
      </c>
      <c r="J1039" s="15">
        <v>1.8</v>
      </c>
      <c r="L1039" s="36" t="s">
        <v>248</v>
      </c>
      <c r="M1039" s="15">
        <v>5.2</v>
      </c>
    </row>
    <row r="1040" spans="1:13" x14ac:dyDescent="0.3">
      <c r="A1040" s="38" t="s">
        <v>260</v>
      </c>
      <c r="B1040" s="15"/>
      <c r="C1040" s="15">
        <v>0</v>
      </c>
      <c r="E1040" s="37" t="s">
        <v>258</v>
      </c>
      <c r="F1040" s="15"/>
      <c r="G1040" s="15"/>
      <c r="I1040" s="38" t="s">
        <v>263</v>
      </c>
      <c r="J1040" s="15">
        <v>1.7</v>
      </c>
      <c r="L1040" s="36" t="s">
        <v>250</v>
      </c>
      <c r="M1040" s="15">
        <v>5.3999999999999995</v>
      </c>
    </row>
    <row r="1041" spans="1:13" x14ac:dyDescent="0.3">
      <c r="A1041" s="38" t="s">
        <v>262</v>
      </c>
      <c r="B1041" s="15"/>
      <c r="C1041" s="15">
        <v>0</v>
      </c>
      <c r="E1041" s="36" t="s">
        <v>253</v>
      </c>
      <c r="F1041" s="15">
        <v>295000</v>
      </c>
      <c r="G1041" s="15">
        <v>295000</v>
      </c>
      <c r="I1041" s="35" t="s">
        <v>272</v>
      </c>
      <c r="J1041" s="15"/>
      <c r="L1041" s="36" t="s">
        <v>253</v>
      </c>
      <c r="M1041" s="15">
        <v>4.0333333333333323</v>
      </c>
    </row>
    <row r="1042" spans="1:13" x14ac:dyDescent="0.3">
      <c r="A1042" s="38" t="s">
        <v>263</v>
      </c>
      <c r="B1042" s="15"/>
      <c r="C1042" s="15">
        <v>0</v>
      </c>
      <c r="E1042" s="35" t="s">
        <v>270</v>
      </c>
      <c r="F1042" s="15">
        <v>1462950</v>
      </c>
      <c r="G1042" s="15">
        <v>1462950</v>
      </c>
      <c r="I1042" s="38" t="s">
        <v>245</v>
      </c>
      <c r="J1042" s="15">
        <v>2.1</v>
      </c>
      <c r="L1042" s="35" t="s">
        <v>271</v>
      </c>
      <c r="M1042" s="15">
        <v>2.7416666666666667</v>
      </c>
    </row>
    <row r="1043" spans="1:13" x14ac:dyDescent="0.3">
      <c r="A1043" s="35" t="s">
        <v>272</v>
      </c>
      <c r="B1043" s="15"/>
      <c r="C1043" s="15"/>
      <c r="E1043" s="36" t="s">
        <v>246</v>
      </c>
      <c r="F1043" s="15">
        <v>490000</v>
      </c>
      <c r="G1043" s="15">
        <v>490000</v>
      </c>
      <c r="I1043" s="38" t="s">
        <v>247</v>
      </c>
      <c r="J1043" s="15">
        <v>2.2000000000000002</v>
      </c>
      <c r="L1043" s="36" t="s">
        <v>246</v>
      </c>
      <c r="M1043" s="15">
        <v>3.4</v>
      </c>
    </row>
    <row r="1044" spans="1:13" x14ac:dyDescent="0.3">
      <c r="A1044" s="38" t="s">
        <v>245</v>
      </c>
      <c r="B1044" s="15"/>
      <c r="C1044" s="15">
        <v>0</v>
      </c>
      <c r="E1044" s="36" t="s">
        <v>248</v>
      </c>
      <c r="F1044" s="15">
        <v>205000</v>
      </c>
      <c r="G1044" s="15">
        <v>205000</v>
      </c>
      <c r="I1044" s="38" t="s">
        <v>249</v>
      </c>
      <c r="J1044" s="15">
        <v>2.1</v>
      </c>
      <c r="L1044" s="36" t="s">
        <v>248</v>
      </c>
      <c r="M1044" s="15">
        <v>3.0666666666666664</v>
      </c>
    </row>
    <row r="1045" spans="1:13" x14ac:dyDescent="0.3">
      <c r="A1045" s="38" t="s">
        <v>247</v>
      </c>
      <c r="B1045" s="15"/>
      <c r="C1045" s="15">
        <v>0</v>
      </c>
      <c r="E1045" s="36" t="s">
        <v>250</v>
      </c>
      <c r="F1045" s="15">
        <v>204950</v>
      </c>
      <c r="G1045" s="15">
        <v>204950</v>
      </c>
      <c r="I1045" s="38" t="s">
        <v>251</v>
      </c>
      <c r="J1045" s="15">
        <v>2.5</v>
      </c>
      <c r="L1045" s="36" t="s">
        <v>250</v>
      </c>
      <c r="M1045" s="15">
        <v>2.5666666666666664</v>
      </c>
    </row>
    <row r="1046" spans="1:13" x14ac:dyDescent="0.3">
      <c r="A1046" s="38" t="s">
        <v>249</v>
      </c>
      <c r="B1046" s="15"/>
      <c r="C1046" s="15">
        <v>0</v>
      </c>
      <c r="E1046" s="37" t="s">
        <v>252</v>
      </c>
      <c r="F1046" s="15"/>
      <c r="G1046" s="15"/>
      <c r="I1046" s="38" t="s">
        <v>254</v>
      </c>
      <c r="J1046" s="15">
        <v>2.5</v>
      </c>
      <c r="L1046" s="36" t="s">
        <v>253</v>
      </c>
      <c r="M1046" s="15">
        <v>1.9333333333333336</v>
      </c>
    </row>
    <row r="1047" spans="1:13" x14ac:dyDescent="0.3">
      <c r="A1047" s="38" t="s">
        <v>251</v>
      </c>
      <c r="B1047" s="15">
        <v>299000</v>
      </c>
      <c r="C1047" s="15">
        <v>299000</v>
      </c>
      <c r="E1047" s="37" t="s">
        <v>255</v>
      </c>
      <c r="F1047" s="15">
        <v>204950</v>
      </c>
      <c r="G1047" s="15">
        <v>204950</v>
      </c>
      <c r="I1047" s="38" t="s">
        <v>257</v>
      </c>
      <c r="J1047" s="15">
        <v>2.7</v>
      </c>
      <c r="L1047" s="35" t="s">
        <v>272</v>
      </c>
      <c r="M1047" s="15">
        <v>1.4833333333333334</v>
      </c>
    </row>
    <row r="1048" spans="1:13" x14ac:dyDescent="0.3">
      <c r="A1048" s="38" t="s">
        <v>254</v>
      </c>
      <c r="B1048" s="15">
        <v>500000</v>
      </c>
      <c r="C1048" s="15">
        <v>500000</v>
      </c>
      <c r="E1048" s="37" t="s">
        <v>258</v>
      </c>
      <c r="F1048" s="15"/>
      <c r="G1048" s="15"/>
      <c r="I1048" s="38" t="s">
        <v>252</v>
      </c>
      <c r="J1048" s="15">
        <v>2.7</v>
      </c>
      <c r="L1048" s="36" t="s">
        <v>246</v>
      </c>
      <c r="M1048" s="15">
        <v>1.2666666666666666</v>
      </c>
    </row>
    <row r="1049" spans="1:13" x14ac:dyDescent="0.3">
      <c r="A1049" s="38" t="s">
        <v>257</v>
      </c>
      <c r="B1049" s="15"/>
      <c r="C1049" s="15">
        <v>0</v>
      </c>
      <c r="E1049" s="36" t="s">
        <v>253</v>
      </c>
      <c r="F1049" s="15">
        <v>563000</v>
      </c>
      <c r="G1049" s="15">
        <v>563000</v>
      </c>
      <c r="I1049" s="38" t="s">
        <v>255</v>
      </c>
      <c r="J1049" s="15">
        <v>2.9</v>
      </c>
      <c r="L1049" s="36" t="s">
        <v>248</v>
      </c>
      <c r="M1049" s="15">
        <v>1.1333333333333333</v>
      </c>
    </row>
    <row r="1050" spans="1:13" x14ac:dyDescent="0.3">
      <c r="A1050" s="38" t="s">
        <v>252</v>
      </c>
      <c r="B1050" s="15"/>
      <c r="C1050" s="15">
        <v>0</v>
      </c>
      <c r="E1050" s="35" t="s">
        <v>271</v>
      </c>
      <c r="F1050" s="15">
        <v>798000</v>
      </c>
      <c r="G1050" s="15">
        <v>798000</v>
      </c>
      <c r="I1050" s="38" t="s">
        <v>258</v>
      </c>
      <c r="J1050" s="15">
        <v>2.7</v>
      </c>
      <c r="L1050" s="36" t="s">
        <v>250</v>
      </c>
      <c r="M1050" s="15">
        <v>1.6333333333333335</v>
      </c>
    </row>
    <row r="1051" spans="1:13" x14ac:dyDescent="0.3">
      <c r="A1051" s="38" t="s">
        <v>255</v>
      </c>
      <c r="B1051" s="15"/>
      <c r="C1051" s="15">
        <v>0</v>
      </c>
      <c r="E1051" s="36" t="s">
        <v>246</v>
      </c>
      <c r="F1051" s="15"/>
      <c r="G1051" s="15"/>
      <c r="I1051" s="38" t="s">
        <v>260</v>
      </c>
      <c r="J1051" s="15">
        <v>2.2999999999999998</v>
      </c>
      <c r="L1051" s="36" t="s">
        <v>253</v>
      </c>
      <c r="M1051" s="15">
        <v>1.9000000000000001</v>
      </c>
    </row>
    <row r="1052" spans="1:13" x14ac:dyDescent="0.3">
      <c r="A1052" s="38" t="s">
        <v>258</v>
      </c>
      <c r="B1052" s="15"/>
      <c r="C1052" s="15">
        <v>0</v>
      </c>
      <c r="E1052" s="36" t="s">
        <v>248</v>
      </c>
      <c r="F1052" s="15">
        <v>328000</v>
      </c>
      <c r="G1052" s="15">
        <v>328000</v>
      </c>
      <c r="I1052" s="38" t="s">
        <v>262</v>
      </c>
      <c r="J1052" s="15">
        <v>2.2000000000000002</v>
      </c>
      <c r="L1052" s="35" t="s">
        <v>273</v>
      </c>
      <c r="M1052" s="15">
        <v>0.6333333333333333</v>
      </c>
    </row>
    <row r="1053" spans="1:13" x14ac:dyDescent="0.3">
      <c r="A1053" s="38" t="s">
        <v>260</v>
      </c>
      <c r="B1053" s="15"/>
      <c r="C1053" s="15">
        <v>0</v>
      </c>
      <c r="E1053" s="36" t="s">
        <v>250</v>
      </c>
      <c r="F1053" s="15"/>
      <c r="G1053" s="15"/>
      <c r="I1053" s="38" t="s">
        <v>263</v>
      </c>
      <c r="J1053" s="15">
        <v>1.6</v>
      </c>
      <c r="L1053" s="36" t="s">
        <v>246</v>
      </c>
      <c r="M1053" s="15">
        <v>0.43333333333333335</v>
      </c>
    </row>
    <row r="1054" spans="1:13" x14ac:dyDescent="0.3">
      <c r="A1054" s="38" t="s">
        <v>262</v>
      </c>
      <c r="B1054" s="15"/>
      <c r="C1054" s="15">
        <v>0</v>
      </c>
      <c r="E1054" s="37" t="s">
        <v>252</v>
      </c>
      <c r="F1054" s="15"/>
      <c r="G1054" s="15"/>
      <c r="I1054" s="35" t="s">
        <v>273</v>
      </c>
      <c r="J1054" s="15"/>
      <c r="L1054" s="36" t="s">
        <v>248</v>
      </c>
      <c r="M1054" s="15">
        <v>0.56666666666666665</v>
      </c>
    </row>
    <row r="1055" spans="1:13" x14ac:dyDescent="0.3">
      <c r="A1055" s="38" t="s">
        <v>263</v>
      </c>
      <c r="B1055" s="15"/>
      <c r="C1055" s="15">
        <v>0</v>
      </c>
      <c r="E1055" s="37" t="s">
        <v>255</v>
      </c>
      <c r="F1055" s="15"/>
      <c r="G1055" s="15"/>
      <c r="I1055" s="38" t="s">
        <v>245</v>
      </c>
      <c r="J1055" s="15">
        <v>1.5</v>
      </c>
      <c r="L1055" s="36" t="s">
        <v>250</v>
      </c>
      <c r="M1055" s="15">
        <v>1.2</v>
      </c>
    </row>
    <row r="1056" spans="1:13" x14ac:dyDescent="0.3">
      <c r="A1056" s="35" t="s">
        <v>273</v>
      </c>
      <c r="B1056" s="15"/>
      <c r="C1056" s="15"/>
      <c r="E1056" s="37" t="s">
        <v>258</v>
      </c>
      <c r="F1056" s="15"/>
      <c r="G1056" s="15"/>
      <c r="I1056" s="38" t="s">
        <v>247</v>
      </c>
      <c r="J1056" s="15">
        <v>1.5</v>
      </c>
      <c r="L1056" s="36" t="s">
        <v>253</v>
      </c>
      <c r="M1056" s="15">
        <v>0.33333333333333331</v>
      </c>
    </row>
    <row r="1057" spans="1:13" x14ac:dyDescent="0.3">
      <c r="A1057" s="38" t="s">
        <v>245</v>
      </c>
      <c r="B1057" s="15"/>
      <c r="C1057" s="15">
        <v>0</v>
      </c>
      <c r="E1057" s="36" t="s">
        <v>253</v>
      </c>
      <c r="F1057" s="15">
        <v>470000</v>
      </c>
      <c r="G1057" s="15">
        <v>470000</v>
      </c>
      <c r="I1057" s="38" t="s">
        <v>249</v>
      </c>
      <c r="J1057" s="15">
        <v>1.6</v>
      </c>
      <c r="L1057" s="35" t="s">
        <v>274</v>
      </c>
      <c r="M1057" s="15">
        <v>1.0333333333333334</v>
      </c>
    </row>
    <row r="1058" spans="1:13" x14ac:dyDescent="0.3">
      <c r="A1058" s="38" t="s">
        <v>247</v>
      </c>
      <c r="B1058" s="15"/>
      <c r="C1058" s="15">
        <v>0</v>
      </c>
      <c r="E1058" s="35" t="s">
        <v>272</v>
      </c>
      <c r="F1058" s="15">
        <v>3623012</v>
      </c>
      <c r="G1058" s="15">
        <v>5615223</v>
      </c>
      <c r="I1058" s="38" t="s">
        <v>251</v>
      </c>
      <c r="J1058" s="15">
        <v>1.8</v>
      </c>
      <c r="L1058" s="36" t="s">
        <v>246</v>
      </c>
      <c r="M1058" s="15">
        <v>0.26666666666666666</v>
      </c>
    </row>
    <row r="1059" spans="1:13" x14ac:dyDescent="0.3">
      <c r="A1059" s="38" t="s">
        <v>249</v>
      </c>
      <c r="B1059" s="15"/>
      <c r="C1059" s="15">
        <v>0</v>
      </c>
      <c r="E1059" s="36" t="s">
        <v>246</v>
      </c>
      <c r="F1059" s="15">
        <v>867900</v>
      </c>
      <c r="G1059" s="15">
        <v>2176900</v>
      </c>
      <c r="I1059" s="38" t="s">
        <v>254</v>
      </c>
      <c r="J1059" s="15">
        <v>2.2000000000000002</v>
      </c>
      <c r="L1059" s="36" t="s">
        <v>248</v>
      </c>
      <c r="M1059" s="15">
        <v>0.6</v>
      </c>
    </row>
    <row r="1060" spans="1:13" x14ac:dyDescent="0.3">
      <c r="A1060" s="38" t="s">
        <v>251</v>
      </c>
      <c r="B1060" s="15"/>
      <c r="C1060" s="15">
        <v>0</v>
      </c>
      <c r="E1060" s="36" t="s">
        <v>248</v>
      </c>
      <c r="F1060" s="15">
        <v>1338212</v>
      </c>
      <c r="G1060" s="15">
        <v>2021423</v>
      </c>
      <c r="I1060" s="38" t="s">
        <v>257</v>
      </c>
      <c r="J1060" s="15">
        <v>2.8</v>
      </c>
      <c r="L1060" s="36" t="s">
        <v>250</v>
      </c>
      <c r="M1060" s="15">
        <v>1.6333333333333335</v>
      </c>
    </row>
    <row r="1061" spans="1:13" x14ac:dyDescent="0.3">
      <c r="A1061" s="38" t="s">
        <v>254</v>
      </c>
      <c r="B1061" s="15"/>
      <c r="C1061" s="15">
        <v>0</v>
      </c>
      <c r="E1061" s="36" t="s">
        <v>250</v>
      </c>
      <c r="F1061" s="15">
        <v>817900</v>
      </c>
      <c r="G1061" s="15">
        <v>817900</v>
      </c>
      <c r="I1061" s="38" t="s">
        <v>252</v>
      </c>
      <c r="J1061" s="15">
        <v>2</v>
      </c>
      <c r="L1061" s="36" t="s">
        <v>253</v>
      </c>
      <c r="M1061" s="15">
        <v>1.6333333333333335</v>
      </c>
    </row>
    <row r="1062" spans="1:13" x14ac:dyDescent="0.3">
      <c r="A1062" s="38" t="s">
        <v>257</v>
      </c>
      <c r="B1062" s="15">
        <v>255900</v>
      </c>
      <c r="C1062" s="15">
        <v>255900</v>
      </c>
      <c r="E1062" s="37" t="s">
        <v>252</v>
      </c>
      <c r="F1062" s="15">
        <v>550000</v>
      </c>
      <c r="G1062" s="15">
        <v>550000</v>
      </c>
      <c r="I1062" s="38" t="s">
        <v>255</v>
      </c>
      <c r="J1062" s="15">
        <v>1.6</v>
      </c>
      <c r="L1062" s="35" t="s">
        <v>275</v>
      </c>
      <c r="M1062" s="15">
        <v>1.27</v>
      </c>
    </row>
    <row r="1063" spans="1:13" x14ac:dyDescent="0.3">
      <c r="A1063" s="38" t="s">
        <v>252</v>
      </c>
      <c r="B1063" s="15"/>
      <c r="C1063" s="15">
        <v>0</v>
      </c>
      <c r="E1063" s="37" t="s">
        <v>255</v>
      </c>
      <c r="F1063" s="15">
        <v>267900</v>
      </c>
      <c r="G1063" s="15">
        <v>267900</v>
      </c>
      <c r="I1063" s="38" t="s">
        <v>258</v>
      </c>
      <c r="J1063" s="15">
        <v>2.1</v>
      </c>
      <c r="L1063" s="36" t="s">
        <v>246</v>
      </c>
      <c r="M1063" s="15">
        <v>1.2666666666666666</v>
      </c>
    </row>
    <row r="1064" spans="1:13" x14ac:dyDescent="0.3">
      <c r="A1064" s="38" t="s">
        <v>255</v>
      </c>
      <c r="B1064" s="15"/>
      <c r="C1064" s="15">
        <v>0</v>
      </c>
      <c r="E1064" s="37" t="s">
        <v>258</v>
      </c>
      <c r="F1064" s="15"/>
      <c r="G1064" s="15"/>
      <c r="I1064" s="38" t="s">
        <v>260</v>
      </c>
      <c r="J1064" s="15">
        <v>1.7</v>
      </c>
      <c r="L1064" s="36" t="s">
        <v>248</v>
      </c>
      <c r="M1064" s="15">
        <v>1.3</v>
      </c>
    </row>
    <row r="1065" spans="1:13" x14ac:dyDescent="0.3">
      <c r="A1065" s="38" t="s">
        <v>258</v>
      </c>
      <c r="B1065" s="15"/>
      <c r="C1065" s="15">
        <v>0</v>
      </c>
      <c r="E1065" s="36" t="s">
        <v>253</v>
      </c>
      <c r="F1065" s="15">
        <v>599000</v>
      </c>
      <c r="G1065" s="15">
        <v>599000</v>
      </c>
      <c r="I1065" s="38" t="s">
        <v>262</v>
      </c>
      <c r="J1065" s="15">
        <v>1.4</v>
      </c>
      <c r="L1065" s="36" t="s">
        <v>250</v>
      </c>
      <c r="M1065" s="15">
        <v>1.4500000000000002</v>
      </c>
    </row>
    <row r="1066" spans="1:13" x14ac:dyDescent="0.3">
      <c r="A1066" s="38" t="s">
        <v>260</v>
      </c>
      <c r="B1066" s="15"/>
      <c r="C1066" s="15">
        <v>0</v>
      </c>
      <c r="E1066" s="35" t="s">
        <v>273</v>
      </c>
      <c r="F1066" s="15">
        <v>4046178</v>
      </c>
      <c r="G1066" s="15">
        <v>5178428</v>
      </c>
      <c r="I1066" s="38" t="s">
        <v>263</v>
      </c>
      <c r="J1066" s="15">
        <v>1.2</v>
      </c>
      <c r="L1066" s="36" t="s">
        <v>253</v>
      </c>
      <c r="M1066" s="15">
        <v>1.05</v>
      </c>
    </row>
    <row r="1067" spans="1:13" x14ac:dyDescent="0.3">
      <c r="A1067" s="38" t="s">
        <v>262</v>
      </c>
      <c r="B1067" s="15">
        <v>330000</v>
      </c>
      <c r="C1067" s="15">
        <v>330000</v>
      </c>
      <c r="E1067" s="36" t="s">
        <v>246</v>
      </c>
      <c r="F1067" s="15">
        <v>1291021</v>
      </c>
      <c r="G1067" s="15">
        <v>1291021</v>
      </c>
      <c r="I1067" s="35" t="s">
        <v>274</v>
      </c>
      <c r="J1067" s="15"/>
      <c r="L1067" s="14">
        <v>28</v>
      </c>
      <c r="M1067" s="15">
        <v>5.5204819277108443</v>
      </c>
    </row>
    <row r="1068" spans="1:13" x14ac:dyDescent="0.3">
      <c r="A1068" s="38" t="s">
        <v>263</v>
      </c>
      <c r="B1068" s="15"/>
      <c r="C1068" s="15">
        <v>0</v>
      </c>
      <c r="E1068" s="36" t="s">
        <v>248</v>
      </c>
      <c r="F1068" s="15"/>
      <c r="G1068" s="15"/>
      <c r="I1068" s="38" t="s">
        <v>245</v>
      </c>
      <c r="J1068" s="15">
        <v>1.2</v>
      </c>
      <c r="L1068" s="35" t="s">
        <v>244</v>
      </c>
      <c r="M1068" s="15">
        <v>4.083333333333333</v>
      </c>
    </row>
    <row r="1069" spans="1:13" x14ac:dyDescent="0.3">
      <c r="A1069" s="35" t="s">
        <v>274</v>
      </c>
      <c r="B1069" s="15"/>
      <c r="C1069" s="15"/>
      <c r="E1069" s="36" t="s">
        <v>250</v>
      </c>
      <c r="F1069" s="15">
        <v>873007</v>
      </c>
      <c r="G1069" s="15">
        <v>1343007</v>
      </c>
      <c r="I1069" s="38" t="s">
        <v>247</v>
      </c>
      <c r="J1069" s="15">
        <v>1.1000000000000001</v>
      </c>
      <c r="L1069" s="36" t="s">
        <v>246</v>
      </c>
      <c r="M1069" s="15">
        <v>3.7666666666666671</v>
      </c>
    </row>
    <row r="1070" spans="1:13" x14ac:dyDescent="0.3">
      <c r="A1070" s="38" t="s">
        <v>245</v>
      </c>
      <c r="B1070" s="15">
        <v>317500</v>
      </c>
      <c r="C1070" s="15">
        <v>635000</v>
      </c>
      <c r="E1070" s="37" t="s">
        <v>252</v>
      </c>
      <c r="F1070" s="15">
        <v>470000</v>
      </c>
      <c r="G1070" s="15">
        <v>940000</v>
      </c>
      <c r="I1070" s="38" t="s">
        <v>249</v>
      </c>
      <c r="J1070" s="15">
        <v>0.8</v>
      </c>
      <c r="L1070" s="36" t="s">
        <v>248</v>
      </c>
      <c r="M1070" s="15">
        <v>3.9</v>
      </c>
    </row>
    <row r="1071" spans="1:13" x14ac:dyDescent="0.3">
      <c r="A1071" s="38" t="s">
        <v>247</v>
      </c>
      <c r="B1071" s="15">
        <v>339900</v>
      </c>
      <c r="C1071" s="15">
        <v>339900</v>
      </c>
      <c r="E1071" s="37" t="s">
        <v>255</v>
      </c>
      <c r="F1071" s="15">
        <v>403007</v>
      </c>
      <c r="G1071" s="15">
        <v>403007</v>
      </c>
      <c r="I1071" s="38" t="s">
        <v>251</v>
      </c>
      <c r="J1071" s="15">
        <v>0.7</v>
      </c>
      <c r="L1071" s="36" t="s">
        <v>250</v>
      </c>
      <c r="M1071" s="15">
        <v>4.4666666666666677</v>
      </c>
    </row>
    <row r="1072" spans="1:13" x14ac:dyDescent="0.3">
      <c r="A1072" s="38" t="s">
        <v>249</v>
      </c>
      <c r="B1072" s="15"/>
      <c r="C1072" s="15">
        <v>0</v>
      </c>
      <c r="E1072" s="37" t="s">
        <v>258</v>
      </c>
      <c r="F1072" s="15"/>
      <c r="G1072" s="15"/>
      <c r="I1072" s="38" t="s">
        <v>254</v>
      </c>
      <c r="J1072" s="15">
        <v>1.1000000000000001</v>
      </c>
      <c r="L1072" s="36" t="s">
        <v>253</v>
      </c>
      <c r="M1072" s="15">
        <v>4.2</v>
      </c>
    </row>
    <row r="1073" spans="1:13" x14ac:dyDescent="0.3">
      <c r="A1073" s="38" t="s">
        <v>251</v>
      </c>
      <c r="B1073" s="15"/>
      <c r="C1073" s="15">
        <v>0</v>
      </c>
      <c r="E1073" s="36" t="s">
        <v>253</v>
      </c>
      <c r="F1073" s="15">
        <v>1882150</v>
      </c>
      <c r="G1073" s="15">
        <v>2544400</v>
      </c>
      <c r="I1073" s="38" t="s">
        <v>257</v>
      </c>
      <c r="J1073" s="15">
        <v>2.2000000000000002</v>
      </c>
      <c r="L1073" s="35" t="s">
        <v>256</v>
      </c>
      <c r="M1073" s="15">
        <v>7.9916666666666663</v>
      </c>
    </row>
    <row r="1074" spans="1:13" x14ac:dyDescent="0.3">
      <c r="A1074" s="38" t="s">
        <v>254</v>
      </c>
      <c r="B1074" s="15"/>
      <c r="C1074" s="15">
        <v>0</v>
      </c>
      <c r="E1074" s="35" t="s">
        <v>274</v>
      </c>
      <c r="F1074" s="15">
        <v>7170999</v>
      </c>
      <c r="G1074" s="15">
        <v>9785999</v>
      </c>
      <c r="I1074" s="38" t="s">
        <v>252</v>
      </c>
      <c r="J1074" s="15">
        <v>1.3</v>
      </c>
      <c r="L1074" s="36" t="s">
        <v>246</v>
      </c>
      <c r="M1074" s="15">
        <v>5.2333333333333334</v>
      </c>
    </row>
    <row r="1075" spans="1:13" x14ac:dyDescent="0.3">
      <c r="A1075" s="38" t="s">
        <v>257</v>
      </c>
      <c r="B1075" s="15">
        <v>925000</v>
      </c>
      <c r="C1075" s="15">
        <v>925000</v>
      </c>
      <c r="E1075" s="36" t="s">
        <v>246</v>
      </c>
      <c r="F1075" s="15">
        <v>1723000</v>
      </c>
      <c r="G1075" s="15">
        <v>1723000</v>
      </c>
      <c r="I1075" s="38" t="s">
        <v>255</v>
      </c>
      <c r="J1075" s="15">
        <v>1.1000000000000001</v>
      </c>
      <c r="L1075" s="36" t="s">
        <v>248</v>
      </c>
      <c r="M1075" s="15">
        <v>7.0333333333333341</v>
      </c>
    </row>
    <row r="1076" spans="1:13" x14ac:dyDescent="0.3">
      <c r="A1076" s="38" t="s">
        <v>252</v>
      </c>
      <c r="B1076" s="15"/>
      <c r="C1076" s="15"/>
      <c r="E1076" s="36" t="s">
        <v>248</v>
      </c>
      <c r="F1076" s="15">
        <v>1701000</v>
      </c>
      <c r="G1076" s="15">
        <v>1701000</v>
      </c>
      <c r="I1076" s="38" t="s">
        <v>258</v>
      </c>
      <c r="J1076" s="15">
        <v>1.3</v>
      </c>
      <c r="L1076" s="36" t="s">
        <v>250</v>
      </c>
      <c r="M1076" s="15">
        <v>8.7666666666666657</v>
      </c>
    </row>
    <row r="1077" spans="1:13" x14ac:dyDescent="0.3">
      <c r="A1077" s="38" t="s">
        <v>255</v>
      </c>
      <c r="B1077" s="15"/>
      <c r="C1077" s="15"/>
      <c r="E1077" s="36" t="s">
        <v>250</v>
      </c>
      <c r="F1077" s="15">
        <v>2408999</v>
      </c>
      <c r="G1077" s="15">
        <v>5023999</v>
      </c>
      <c r="I1077" s="38" t="s">
        <v>260</v>
      </c>
      <c r="J1077" s="15">
        <v>1.7</v>
      </c>
      <c r="L1077" s="36" t="s">
        <v>253</v>
      </c>
      <c r="M1077" s="15">
        <v>10.933333333333332</v>
      </c>
    </row>
    <row r="1078" spans="1:13" x14ac:dyDescent="0.3">
      <c r="A1078" s="38" t="s">
        <v>258</v>
      </c>
      <c r="B1078" s="15"/>
      <c r="C1078" s="15"/>
      <c r="E1078" s="37" t="s">
        <v>252</v>
      </c>
      <c r="F1078" s="15">
        <v>1169000</v>
      </c>
      <c r="G1078" s="15">
        <v>2509000</v>
      </c>
      <c r="I1078" s="38" t="s">
        <v>262</v>
      </c>
      <c r="J1078" s="15">
        <v>1.8</v>
      </c>
      <c r="L1078" s="35" t="s">
        <v>261</v>
      </c>
      <c r="M1078" s="15">
        <v>11</v>
      </c>
    </row>
    <row r="1079" spans="1:13" x14ac:dyDescent="0.3">
      <c r="A1079" s="38" t="s">
        <v>260</v>
      </c>
      <c r="B1079" s="15"/>
      <c r="C1079" s="15"/>
      <c r="E1079" s="37" t="s">
        <v>255</v>
      </c>
      <c r="F1079" s="15">
        <v>590000</v>
      </c>
      <c r="G1079" s="15">
        <v>1865000</v>
      </c>
      <c r="I1079" s="38" t="s">
        <v>263</v>
      </c>
      <c r="J1079" s="15">
        <v>1.7</v>
      </c>
      <c r="L1079" s="36" t="s">
        <v>246</v>
      </c>
      <c r="M1079" s="15">
        <v>9.9333333333333336</v>
      </c>
    </row>
    <row r="1080" spans="1:13" x14ac:dyDescent="0.3">
      <c r="A1080" s="38" t="s">
        <v>262</v>
      </c>
      <c r="B1080" s="15"/>
      <c r="C1080" s="15"/>
      <c r="E1080" s="37" t="s">
        <v>258</v>
      </c>
      <c r="F1080" s="15">
        <v>649999</v>
      </c>
      <c r="G1080" s="15">
        <v>649999</v>
      </c>
      <c r="I1080" s="35" t="s">
        <v>275</v>
      </c>
      <c r="J1080" s="15"/>
      <c r="L1080" s="36" t="s">
        <v>248</v>
      </c>
      <c r="M1080" s="15">
        <v>12.533333333333331</v>
      </c>
    </row>
    <row r="1081" spans="1:13" x14ac:dyDescent="0.3">
      <c r="A1081" s="38" t="s">
        <v>263</v>
      </c>
      <c r="B1081" s="15"/>
      <c r="C1081" s="15"/>
      <c r="E1081" s="36" t="s">
        <v>253</v>
      </c>
      <c r="F1081" s="15">
        <v>1338000</v>
      </c>
      <c r="G1081" s="15">
        <v>1338000</v>
      </c>
      <c r="I1081" s="38" t="s">
        <v>245</v>
      </c>
      <c r="J1081" s="15">
        <v>1.5</v>
      </c>
      <c r="L1081" s="36" t="s">
        <v>250</v>
      </c>
      <c r="M1081" s="15">
        <v>12.133333333333333</v>
      </c>
    </row>
    <row r="1082" spans="1:13" x14ac:dyDescent="0.3">
      <c r="A1082" s="35" t="s">
        <v>275</v>
      </c>
      <c r="B1082" s="15"/>
      <c r="C1082" s="15"/>
      <c r="E1082" s="35" t="s">
        <v>275</v>
      </c>
      <c r="F1082" s="15">
        <v>5460700</v>
      </c>
      <c r="G1082" s="15">
        <v>7769900</v>
      </c>
      <c r="I1082" s="38" t="s">
        <v>247</v>
      </c>
      <c r="J1082" s="15">
        <v>0.9</v>
      </c>
      <c r="L1082" s="36" t="s">
        <v>253</v>
      </c>
      <c r="M1082" s="15">
        <v>9.4</v>
      </c>
    </row>
    <row r="1083" spans="1:13" x14ac:dyDescent="0.3">
      <c r="A1083" s="38" t="s">
        <v>245</v>
      </c>
      <c r="B1083" s="15"/>
      <c r="C1083" s="15"/>
      <c r="E1083" s="36" t="s">
        <v>246</v>
      </c>
      <c r="F1083" s="15">
        <v>389950</v>
      </c>
      <c r="G1083" s="15">
        <v>779900</v>
      </c>
      <c r="I1083" s="38" t="s">
        <v>249</v>
      </c>
      <c r="J1083" s="15">
        <v>1.5</v>
      </c>
      <c r="L1083" s="35" t="s">
        <v>264</v>
      </c>
      <c r="M1083" s="15">
        <v>8.4916666666666689</v>
      </c>
    </row>
    <row r="1084" spans="1:13" x14ac:dyDescent="0.3">
      <c r="A1084" s="38" t="s">
        <v>247</v>
      </c>
      <c r="B1084" s="15"/>
      <c r="C1084" s="15"/>
      <c r="E1084" s="36" t="s">
        <v>248</v>
      </c>
      <c r="F1084" s="15">
        <v>1413250</v>
      </c>
      <c r="G1084" s="15">
        <v>2001500</v>
      </c>
      <c r="I1084" s="38" t="s">
        <v>251</v>
      </c>
      <c r="J1084" s="15">
        <v>0.9</v>
      </c>
      <c r="L1084" s="36" t="s">
        <v>246</v>
      </c>
      <c r="M1084" s="15">
        <v>8.1</v>
      </c>
    </row>
    <row r="1085" spans="1:13" x14ac:dyDescent="0.3">
      <c r="A1085" s="38" t="s">
        <v>249</v>
      </c>
      <c r="B1085" s="15"/>
      <c r="C1085" s="15"/>
      <c r="E1085" s="36" t="s">
        <v>250</v>
      </c>
      <c r="F1085" s="15">
        <v>2326500</v>
      </c>
      <c r="G1085" s="15">
        <v>2326500</v>
      </c>
      <c r="I1085" s="38" t="s">
        <v>254</v>
      </c>
      <c r="J1085" s="15">
        <v>1.4</v>
      </c>
      <c r="L1085" s="36" t="s">
        <v>248</v>
      </c>
      <c r="M1085" s="15">
        <v>7.7</v>
      </c>
    </row>
    <row r="1086" spans="1:13" x14ac:dyDescent="0.3">
      <c r="A1086" s="38" t="s">
        <v>251</v>
      </c>
      <c r="B1086" s="15"/>
      <c r="C1086" s="15"/>
      <c r="E1086" s="37" t="s">
        <v>252</v>
      </c>
      <c r="F1086" s="15">
        <v>854500</v>
      </c>
      <c r="G1086" s="15">
        <v>854500</v>
      </c>
      <c r="I1086" s="38" t="s">
        <v>257</v>
      </c>
      <c r="J1086" s="15">
        <v>1.5</v>
      </c>
      <c r="L1086" s="36" t="s">
        <v>250</v>
      </c>
      <c r="M1086" s="15">
        <v>8.7999999999999989</v>
      </c>
    </row>
    <row r="1087" spans="1:13" x14ac:dyDescent="0.3">
      <c r="A1087" s="38" t="s">
        <v>254</v>
      </c>
      <c r="B1087" s="15"/>
      <c r="C1087" s="15"/>
      <c r="E1087" s="37" t="s">
        <v>255</v>
      </c>
      <c r="F1087" s="15">
        <v>509000</v>
      </c>
      <c r="G1087" s="15">
        <v>509000</v>
      </c>
      <c r="I1087" s="38" t="s">
        <v>252</v>
      </c>
      <c r="J1087" s="15">
        <v>2</v>
      </c>
      <c r="L1087" s="36" t="s">
        <v>253</v>
      </c>
      <c r="M1087" s="15">
        <v>9.3666666666666671</v>
      </c>
    </row>
    <row r="1088" spans="1:13" x14ac:dyDescent="0.3">
      <c r="A1088" s="38" t="s">
        <v>257</v>
      </c>
      <c r="B1088" s="15"/>
      <c r="C1088" s="15"/>
      <c r="E1088" s="37" t="s">
        <v>258</v>
      </c>
      <c r="F1088" s="15">
        <v>963000</v>
      </c>
      <c r="G1088" s="15">
        <v>963000</v>
      </c>
      <c r="I1088" s="38" t="s">
        <v>258</v>
      </c>
      <c r="J1088" s="15">
        <v>1.9</v>
      </c>
      <c r="L1088" s="35" t="s">
        <v>266</v>
      </c>
      <c r="M1088" s="15">
        <v>8.8916666666666657</v>
      </c>
    </row>
    <row r="1089" spans="1:13" x14ac:dyDescent="0.3">
      <c r="A1089" s="38" t="s">
        <v>252</v>
      </c>
      <c r="B1089" s="15"/>
      <c r="C1089" s="15"/>
      <c r="E1089" s="36" t="s">
        <v>253</v>
      </c>
      <c r="F1089" s="15">
        <v>1331000</v>
      </c>
      <c r="G1089" s="15">
        <v>2662000</v>
      </c>
      <c r="I1089" s="38" t="s">
        <v>260</v>
      </c>
      <c r="J1089" s="15">
        <v>1.5</v>
      </c>
      <c r="L1089" s="36" t="s">
        <v>246</v>
      </c>
      <c r="M1089" s="15">
        <v>8.7999999999999989</v>
      </c>
    </row>
    <row r="1090" spans="1:13" x14ac:dyDescent="0.3">
      <c r="A1090" s="38" t="s">
        <v>255</v>
      </c>
      <c r="B1090" s="15"/>
      <c r="C1090" s="15"/>
      <c r="E1090" s="14">
        <v>21</v>
      </c>
      <c r="F1090" s="15">
        <v>107008384</v>
      </c>
      <c r="G1090" s="15">
        <v>462241842</v>
      </c>
      <c r="I1090" s="38" t="s">
        <v>262</v>
      </c>
      <c r="J1090" s="15">
        <v>1.4</v>
      </c>
      <c r="L1090" s="36" t="s">
        <v>248</v>
      </c>
      <c r="M1090" s="15">
        <v>10.133333333333333</v>
      </c>
    </row>
    <row r="1091" spans="1:13" x14ac:dyDescent="0.3">
      <c r="A1091" s="38" t="s">
        <v>258</v>
      </c>
      <c r="B1091" s="15"/>
      <c r="C1091" s="15"/>
      <c r="E1091" s="35" t="s">
        <v>243</v>
      </c>
      <c r="F1091" s="15">
        <v>4329750</v>
      </c>
      <c r="G1091" s="15">
        <v>21650255</v>
      </c>
      <c r="I1091" s="14">
        <v>19</v>
      </c>
      <c r="J1091" s="15">
        <v>62.400000000000006</v>
      </c>
      <c r="L1091" s="36" t="s">
        <v>250</v>
      </c>
      <c r="M1091" s="15">
        <v>8.2000000000000011</v>
      </c>
    </row>
    <row r="1092" spans="1:13" x14ac:dyDescent="0.3">
      <c r="A1092" s="38" t="s">
        <v>260</v>
      </c>
      <c r="B1092" s="15"/>
      <c r="C1092" s="15"/>
      <c r="E1092" s="36" t="s">
        <v>246</v>
      </c>
      <c r="F1092" s="15">
        <v>1156100</v>
      </c>
      <c r="G1092" s="15">
        <v>3471750</v>
      </c>
      <c r="I1092" s="35" t="s">
        <v>244</v>
      </c>
      <c r="J1092" s="15"/>
      <c r="L1092" s="36" t="s">
        <v>253</v>
      </c>
      <c r="M1092" s="15">
        <v>8.4333333333333318</v>
      </c>
    </row>
    <row r="1093" spans="1:13" x14ac:dyDescent="0.3">
      <c r="A1093" s="38" t="s">
        <v>262</v>
      </c>
      <c r="B1093" s="15"/>
      <c r="C1093" s="15"/>
      <c r="E1093" s="36" t="s">
        <v>248</v>
      </c>
      <c r="F1093" s="15">
        <v>746550</v>
      </c>
      <c r="G1093" s="15">
        <v>7268605</v>
      </c>
      <c r="I1093" s="38" t="s">
        <v>245</v>
      </c>
      <c r="J1093" s="15">
        <v>2</v>
      </c>
      <c r="L1093" s="35" t="s">
        <v>267</v>
      </c>
      <c r="M1093" s="15">
        <v>7.5916666666666659</v>
      </c>
    </row>
    <row r="1094" spans="1:13" x14ac:dyDescent="0.3">
      <c r="A1094" s="14">
        <v>18</v>
      </c>
      <c r="B1094" s="15">
        <v>191438712</v>
      </c>
      <c r="C1094" s="15">
        <v>494439952</v>
      </c>
      <c r="E1094" s="36" t="s">
        <v>250</v>
      </c>
      <c r="F1094" s="15">
        <v>1073450</v>
      </c>
      <c r="G1094" s="15">
        <v>7073300</v>
      </c>
      <c r="I1094" s="38" t="s">
        <v>247</v>
      </c>
      <c r="J1094" s="15">
        <v>1</v>
      </c>
      <c r="L1094" s="36" t="s">
        <v>246</v>
      </c>
      <c r="M1094" s="15">
        <v>7.1333333333333329</v>
      </c>
    </row>
    <row r="1095" spans="1:13" x14ac:dyDescent="0.3">
      <c r="A1095" s="35" t="s">
        <v>243</v>
      </c>
      <c r="B1095" s="15"/>
      <c r="C1095" s="15"/>
      <c r="E1095" s="37" t="s">
        <v>252</v>
      </c>
      <c r="F1095" s="15">
        <v>239000</v>
      </c>
      <c r="G1095" s="15">
        <v>2536400</v>
      </c>
      <c r="I1095" s="38" t="s">
        <v>249</v>
      </c>
      <c r="J1095" s="15"/>
      <c r="L1095" s="36" t="s">
        <v>248</v>
      </c>
      <c r="M1095" s="15">
        <v>6.9666666666666659</v>
      </c>
    </row>
    <row r="1096" spans="1:13" x14ac:dyDescent="0.3">
      <c r="A1096" s="38" t="s">
        <v>245</v>
      </c>
      <c r="B1096" s="15">
        <v>589700</v>
      </c>
      <c r="C1096" s="15">
        <v>1876400</v>
      </c>
      <c r="E1096" s="37" t="s">
        <v>255</v>
      </c>
      <c r="F1096" s="15">
        <v>608950</v>
      </c>
      <c r="G1096" s="15">
        <v>2939900</v>
      </c>
      <c r="I1096" s="38" t="s">
        <v>251</v>
      </c>
      <c r="J1096" s="15">
        <v>1</v>
      </c>
      <c r="L1096" s="36" t="s">
        <v>250</v>
      </c>
      <c r="M1096" s="15">
        <v>8.2333333333333325</v>
      </c>
    </row>
    <row r="1097" spans="1:13" x14ac:dyDescent="0.3">
      <c r="A1097" s="38" t="s">
        <v>247</v>
      </c>
      <c r="B1097" s="15">
        <v>736675</v>
      </c>
      <c r="C1097" s="15">
        <v>736675</v>
      </c>
      <c r="E1097" s="37" t="s">
        <v>258</v>
      </c>
      <c r="F1097" s="15">
        <v>225500</v>
      </c>
      <c r="G1097" s="15">
        <v>1597000</v>
      </c>
      <c r="I1097" s="38" t="s">
        <v>254</v>
      </c>
      <c r="J1097" s="15">
        <v>1</v>
      </c>
      <c r="L1097" s="36" t="s">
        <v>253</v>
      </c>
      <c r="M1097" s="15">
        <v>8.0333333333333332</v>
      </c>
    </row>
    <row r="1098" spans="1:13" x14ac:dyDescent="0.3">
      <c r="A1098" s="38" t="s">
        <v>249</v>
      </c>
      <c r="B1098" s="15">
        <v>742675</v>
      </c>
      <c r="C1098" s="15">
        <v>1352175</v>
      </c>
      <c r="E1098" s="36" t="s">
        <v>253</v>
      </c>
      <c r="F1098" s="15">
        <v>1353650</v>
      </c>
      <c r="G1098" s="15">
        <v>3836600</v>
      </c>
      <c r="I1098" s="38" t="s">
        <v>257</v>
      </c>
      <c r="J1098" s="15">
        <v>2</v>
      </c>
      <c r="L1098" s="35" t="s">
        <v>268</v>
      </c>
      <c r="M1098" s="15">
        <v>7.541666666666667</v>
      </c>
    </row>
    <row r="1099" spans="1:13" x14ac:dyDescent="0.3">
      <c r="A1099" s="38" t="s">
        <v>251</v>
      </c>
      <c r="B1099" s="15">
        <v>440000</v>
      </c>
      <c r="C1099" s="15">
        <v>2049300</v>
      </c>
      <c r="E1099" s="35" t="s">
        <v>259</v>
      </c>
      <c r="F1099" s="15">
        <v>5505242</v>
      </c>
      <c r="G1099" s="15">
        <v>23547436</v>
      </c>
      <c r="I1099" s="38" t="s">
        <v>252</v>
      </c>
      <c r="J1099" s="15">
        <v>2</v>
      </c>
      <c r="L1099" s="36" t="s">
        <v>246</v>
      </c>
      <c r="M1099" s="15">
        <v>7.9666666666666659</v>
      </c>
    </row>
    <row r="1100" spans="1:13" x14ac:dyDescent="0.3">
      <c r="A1100" s="38" t="s">
        <v>254</v>
      </c>
      <c r="B1100" s="15">
        <v>675200</v>
      </c>
      <c r="C1100" s="15">
        <v>1742400</v>
      </c>
      <c r="E1100" s="36" t="s">
        <v>246</v>
      </c>
      <c r="F1100" s="15">
        <v>1031650</v>
      </c>
      <c r="G1100" s="15">
        <v>4230200</v>
      </c>
      <c r="I1100" s="38" t="s">
        <v>255</v>
      </c>
      <c r="J1100" s="15">
        <v>2</v>
      </c>
      <c r="L1100" s="36" t="s">
        <v>248</v>
      </c>
      <c r="M1100" s="15">
        <v>8.6666666666666679</v>
      </c>
    </row>
    <row r="1101" spans="1:13" x14ac:dyDescent="0.3">
      <c r="A1101" s="38" t="s">
        <v>257</v>
      </c>
      <c r="B1101" s="15">
        <v>1047500</v>
      </c>
      <c r="C1101" s="15">
        <v>5536950</v>
      </c>
      <c r="E1101" s="36" t="s">
        <v>248</v>
      </c>
      <c r="F1101" s="15">
        <v>1388700</v>
      </c>
      <c r="G1101" s="15">
        <v>8446303</v>
      </c>
      <c r="I1101" s="38" t="s">
        <v>258</v>
      </c>
      <c r="J1101" s="15"/>
      <c r="L1101" s="36" t="s">
        <v>250</v>
      </c>
      <c r="M1101" s="15">
        <v>7.166666666666667</v>
      </c>
    </row>
    <row r="1102" spans="1:13" x14ac:dyDescent="0.3">
      <c r="A1102" s="38" t="s">
        <v>252</v>
      </c>
      <c r="B1102" s="15">
        <v>842250</v>
      </c>
      <c r="C1102" s="15">
        <v>3599585</v>
      </c>
      <c r="E1102" s="36" t="s">
        <v>250</v>
      </c>
      <c r="F1102" s="15">
        <v>1660188</v>
      </c>
      <c r="G1102" s="15">
        <v>5735025</v>
      </c>
      <c r="I1102" s="38" t="s">
        <v>260</v>
      </c>
      <c r="J1102" s="15"/>
      <c r="L1102" s="36" t="s">
        <v>253</v>
      </c>
      <c r="M1102" s="15">
        <v>6.3666666666666671</v>
      </c>
    </row>
    <row r="1103" spans="1:13" x14ac:dyDescent="0.3">
      <c r="A1103" s="38" t="s">
        <v>255</v>
      </c>
      <c r="B1103" s="15">
        <v>777250</v>
      </c>
      <c r="C1103" s="15">
        <v>2891250</v>
      </c>
      <c r="E1103" s="37" t="s">
        <v>252</v>
      </c>
      <c r="F1103" s="15">
        <v>821500</v>
      </c>
      <c r="G1103" s="15">
        <v>3987500</v>
      </c>
      <c r="I1103" s="38" t="s">
        <v>262</v>
      </c>
      <c r="J1103" s="15"/>
      <c r="L1103" s="35" t="s">
        <v>269</v>
      </c>
      <c r="M1103" s="15">
        <v>6.375</v>
      </c>
    </row>
    <row r="1104" spans="1:13" x14ac:dyDescent="0.3">
      <c r="A1104" s="38" t="s">
        <v>258</v>
      </c>
      <c r="B1104" s="15">
        <v>567000</v>
      </c>
      <c r="C1104" s="15">
        <v>1648000</v>
      </c>
      <c r="E1104" s="37" t="s">
        <v>255</v>
      </c>
      <c r="F1104" s="15">
        <v>349688</v>
      </c>
      <c r="G1104" s="15">
        <v>699375</v>
      </c>
      <c r="I1104" s="38" t="s">
        <v>263</v>
      </c>
      <c r="J1104" s="15"/>
      <c r="L1104" s="36" t="s">
        <v>246</v>
      </c>
      <c r="M1104" s="15">
        <v>5.8666666666666671</v>
      </c>
    </row>
    <row r="1105" spans="1:13" x14ac:dyDescent="0.3">
      <c r="A1105" s="38" t="s">
        <v>260</v>
      </c>
      <c r="B1105" s="15">
        <v>1244950</v>
      </c>
      <c r="C1105" s="15">
        <v>1484900</v>
      </c>
      <c r="E1105" s="37" t="s">
        <v>258</v>
      </c>
      <c r="F1105" s="15">
        <v>489000</v>
      </c>
      <c r="G1105" s="15">
        <v>1048150</v>
      </c>
      <c r="I1105" s="35" t="s">
        <v>256</v>
      </c>
      <c r="J1105" s="15"/>
      <c r="L1105" s="36" t="s">
        <v>248</v>
      </c>
      <c r="M1105" s="15">
        <v>5.1000000000000005</v>
      </c>
    </row>
    <row r="1106" spans="1:13" x14ac:dyDescent="0.3">
      <c r="A1106" s="38" t="s">
        <v>262</v>
      </c>
      <c r="B1106" s="15">
        <v>841000</v>
      </c>
      <c r="C1106" s="15">
        <v>1967000</v>
      </c>
      <c r="E1106" s="36" t="s">
        <v>253</v>
      </c>
      <c r="F1106" s="15">
        <v>1424704</v>
      </c>
      <c r="G1106" s="15">
        <v>5135908</v>
      </c>
      <c r="I1106" s="38" t="s">
        <v>245</v>
      </c>
      <c r="J1106" s="15">
        <v>5</v>
      </c>
      <c r="L1106" s="36" t="s">
        <v>250</v>
      </c>
      <c r="M1106" s="15">
        <v>6.8000000000000007</v>
      </c>
    </row>
    <row r="1107" spans="1:13" x14ac:dyDescent="0.3">
      <c r="A1107" s="38" t="s">
        <v>263</v>
      </c>
      <c r="B1107" s="15">
        <v>654000</v>
      </c>
      <c r="C1107" s="15">
        <v>1677000</v>
      </c>
      <c r="E1107" s="35" t="s">
        <v>265</v>
      </c>
      <c r="F1107" s="15">
        <v>6060600</v>
      </c>
      <c r="G1107" s="15">
        <v>36846995</v>
      </c>
      <c r="I1107" s="38" t="s">
        <v>247</v>
      </c>
      <c r="J1107" s="15">
        <v>2</v>
      </c>
      <c r="L1107" s="36" t="s">
        <v>253</v>
      </c>
      <c r="M1107" s="15">
        <v>7.7333333333333334</v>
      </c>
    </row>
    <row r="1108" spans="1:13" x14ac:dyDescent="0.3">
      <c r="A1108" s="35" t="s">
        <v>259</v>
      </c>
      <c r="B1108" s="15"/>
      <c r="C1108" s="15"/>
      <c r="E1108" s="36" t="s">
        <v>246</v>
      </c>
      <c r="F1108" s="15">
        <v>894450</v>
      </c>
      <c r="G1108" s="15">
        <v>7284630</v>
      </c>
      <c r="I1108" s="38" t="s">
        <v>249</v>
      </c>
      <c r="J1108" s="15">
        <v>0.5</v>
      </c>
      <c r="L1108" s="35" t="s">
        <v>270</v>
      </c>
      <c r="M1108" s="15">
        <v>6.5916666666666659</v>
      </c>
    </row>
    <row r="1109" spans="1:13" x14ac:dyDescent="0.3">
      <c r="A1109" s="38" t="s">
        <v>245</v>
      </c>
      <c r="B1109" s="15">
        <v>328550</v>
      </c>
      <c r="C1109" s="15">
        <v>998550</v>
      </c>
      <c r="E1109" s="36" t="s">
        <v>248</v>
      </c>
      <c r="F1109" s="15">
        <v>1857200</v>
      </c>
      <c r="G1109" s="15">
        <v>10683700</v>
      </c>
      <c r="I1109" s="38" t="s">
        <v>251</v>
      </c>
      <c r="J1109" s="15"/>
      <c r="L1109" s="36" t="s">
        <v>246</v>
      </c>
      <c r="M1109" s="15">
        <v>8.1666666666666661</v>
      </c>
    </row>
    <row r="1110" spans="1:13" x14ac:dyDescent="0.3">
      <c r="A1110" s="38" t="s">
        <v>247</v>
      </c>
      <c r="B1110" s="15">
        <v>605000</v>
      </c>
      <c r="C1110" s="15">
        <v>1389000</v>
      </c>
      <c r="E1110" s="36" t="s">
        <v>250</v>
      </c>
      <c r="F1110" s="15">
        <v>2006725</v>
      </c>
      <c r="G1110" s="15">
        <v>11363615</v>
      </c>
      <c r="I1110" s="38" t="s">
        <v>254</v>
      </c>
      <c r="J1110" s="15"/>
      <c r="L1110" s="36" t="s">
        <v>248</v>
      </c>
      <c r="M1110" s="15">
        <v>6.5</v>
      </c>
    </row>
    <row r="1111" spans="1:13" x14ac:dyDescent="0.3">
      <c r="A1111" s="38" t="s">
        <v>249</v>
      </c>
      <c r="B1111" s="15">
        <v>956500</v>
      </c>
      <c r="C1111" s="15">
        <v>1865200</v>
      </c>
      <c r="E1111" s="37" t="s">
        <v>252</v>
      </c>
      <c r="F1111" s="15">
        <v>643475</v>
      </c>
      <c r="G1111" s="15">
        <v>3484950</v>
      </c>
      <c r="I1111" s="38" t="s">
        <v>257</v>
      </c>
      <c r="J1111" s="15"/>
      <c r="L1111" s="36" t="s">
        <v>250</v>
      </c>
      <c r="M1111" s="15">
        <v>6.9666666666666659</v>
      </c>
    </row>
    <row r="1112" spans="1:13" x14ac:dyDescent="0.3">
      <c r="A1112" s="38" t="s">
        <v>251</v>
      </c>
      <c r="B1112" s="15">
        <v>1152500</v>
      </c>
      <c r="C1112" s="15">
        <v>2932400</v>
      </c>
      <c r="E1112" s="37" t="s">
        <v>255</v>
      </c>
      <c r="F1112" s="15">
        <v>422250</v>
      </c>
      <c r="G1112" s="15">
        <v>5952400</v>
      </c>
      <c r="I1112" s="38" t="s">
        <v>252</v>
      </c>
      <c r="J1112" s="15">
        <v>0.6</v>
      </c>
      <c r="L1112" s="36" t="s">
        <v>253</v>
      </c>
      <c r="M1112" s="15">
        <v>4.7333333333333334</v>
      </c>
    </row>
    <row r="1113" spans="1:13" x14ac:dyDescent="0.3">
      <c r="A1113" s="38" t="s">
        <v>254</v>
      </c>
      <c r="B1113" s="15">
        <v>902460</v>
      </c>
      <c r="C1113" s="15">
        <v>2837460</v>
      </c>
      <c r="E1113" s="37" t="s">
        <v>258</v>
      </c>
      <c r="F1113" s="15">
        <v>941000</v>
      </c>
      <c r="G1113" s="15">
        <v>1926265</v>
      </c>
      <c r="I1113" s="38" t="s">
        <v>255</v>
      </c>
      <c r="J1113" s="15">
        <v>1.3</v>
      </c>
      <c r="L1113" s="35" t="s">
        <v>271</v>
      </c>
      <c r="M1113" s="15">
        <v>2.3000000000000003</v>
      </c>
    </row>
    <row r="1114" spans="1:13" x14ac:dyDescent="0.3">
      <c r="A1114" s="38" t="s">
        <v>257</v>
      </c>
      <c r="B1114" s="15">
        <v>1298250</v>
      </c>
      <c r="C1114" s="15">
        <v>5229898</v>
      </c>
      <c r="E1114" s="36" t="s">
        <v>253</v>
      </c>
      <c r="F1114" s="15">
        <v>1302225</v>
      </c>
      <c r="G1114" s="15">
        <v>7515050</v>
      </c>
      <c r="I1114" s="38" t="s">
        <v>258</v>
      </c>
      <c r="J1114" s="15">
        <v>1.3</v>
      </c>
      <c r="L1114" s="36" t="s">
        <v>246</v>
      </c>
      <c r="M1114" s="15">
        <v>2.0333333333333332</v>
      </c>
    </row>
    <row r="1115" spans="1:13" x14ac:dyDescent="0.3">
      <c r="A1115" s="38" t="s">
        <v>252</v>
      </c>
      <c r="B1115" s="15">
        <v>1303000</v>
      </c>
      <c r="C1115" s="15">
        <v>4372500</v>
      </c>
      <c r="E1115" s="35" t="s">
        <v>244</v>
      </c>
      <c r="F1115" s="15">
        <v>7566576</v>
      </c>
      <c r="G1115" s="15">
        <v>36792818</v>
      </c>
      <c r="I1115" s="38" t="s">
        <v>260</v>
      </c>
      <c r="J1115" s="15">
        <v>1.3</v>
      </c>
      <c r="L1115" s="36" t="s">
        <v>248</v>
      </c>
      <c r="M1115" s="15">
        <v>2.3333333333333335</v>
      </c>
    </row>
    <row r="1116" spans="1:13" x14ac:dyDescent="0.3">
      <c r="A1116" s="38" t="s">
        <v>255</v>
      </c>
      <c r="B1116" s="15">
        <v>1456350</v>
      </c>
      <c r="C1116" s="15">
        <v>3040200</v>
      </c>
      <c r="E1116" s="36" t="s">
        <v>246</v>
      </c>
      <c r="F1116" s="15">
        <v>1382563</v>
      </c>
      <c r="G1116" s="15">
        <v>5950330</v>
      </c>
      <c r="I1116" s="38" t="s">
        <v>262</v>
      </c>
      <c r="J1116" s="15">
        <v>1.3</v>
      </c>
      <c r="L1116" s="36" t="s">
        <v>250</v>
      </c>
      <c r="M1116" s="15">
        <v>2.5666666666666664</v>
      </c>
    </row>
    <row r="1117" spans="1:13" x14ac:dyDescent="0.3">
      <c r="A1117" s="38" t="s">
        <v>258</v>
      </c>
      <c r="B1117" s="15">
        <v>1031000</v>
      </c>
      <c r="C1117" s="15">
        <v>3185000</v>
      </c>
      <c r="E1117" s="36" t="s">
        <v>248</v>
      </c>
      <c r="F1117" s="15">
        <v>1499750</v>
      </c>
      <c r="G1117" s="15">
        <v>12872400</v>
      </c>
      <c r="I1117" s="38" t="s">
        <v>263</v>
      </c>
      <c r="J1117" s="15">
        <v>1.3</v>
      </c>
      <c r="L1117" s="36" t="s">
        <v>253</v>
      </c>
      <c r="M1117" s="15">
        <v>2.2666666666666666</v>
      </c>
    </row>
    <row r="1118" spans="1:13" x14ac:dyDescent="0.3">
      <c r="A1118" s="38" t="s">
        <v>260</v>
      </c>
      <c r="B1118" s="15">
        <v>754000</v>
      </c>
      <c r="C1118" s="15">
        <v>3133150</v>
      </c>
      <c r="E1118" s="36" t="s">
        <v>250</v>
      </c>
      <c r="F1118" s="15">
        <v>2756875</v>
      </c>
      <c r="G1118" s="15">
        <v>11911600</v>
      </c>
      <c r="I1118" s="35" t="s">
        <v>261</v>
      </c>
      <c r="J1118" s="15"/>
      <c r="L1118" s="35" t="s">
        <v>272</v>
      </c>
      <c r="M1118" s="15">
        <v>2.0416666666666665</v>
      </c>
    </row>
    <row r="1119" spans="1:13" x14ac:dyDescent="0.3">
      <c r="A1119" s="38" t="s">
        <v>262</v>
      </c>
      <c r="B1119" s="15">
        <v>515000</v>
      </c>
      <c r="C1119" s="15">
        <v>1327500</v>
      </c>
      <c r="E1119" s="37" t="s">
        <v>252</v>
      </c>
      <c r="F1119" s="15">
        <v>1424375</v>
      </c>
      <c r="G1119" s="15">
        <v>6827200</v>
      </c>
      <c r="I1119" s="38" t="s">
        <v>245</v>
      </c>
      <c r="J1119" s="15">
        <v>1.3</v>
      </c>
      <c r="L1119" s="36" t="s">
        <v>246</v>
      </c>
      <c r="M1119" s="15">
        <v>1.6333333333333335</v>
      </c>
    </row>
    <row r="1120" spans="1:13" x14ac:dyDescent="0.3">
      <c r="A1120" s="38" t="s">
        <v>263</v>
      </c>
      <c r="B1120" s="15">
        <v>765000</v>
      </c>
      <c r="C1120" s="15">
        <v>1510000</v>
      </c>
      <c r="E1120" s="37" t="s">
        <v>255</v>
      </c>
      <c r="F1120" s="15">
        <v>783500</v>
      </c>
      <c r="G1120" s="15">
        <v>2432000</v>
      </c>
      <c r="I1120" s="38" t="s">
        <v>247</v>
      </c>
      <c r="J1120" s="15">
        <v>1.5</v>
      </c>
      <c r="L1120" s="36" t="s">
        <v>248</v>
      </c>
      <c r="M1120" s="15">
        <v>1.6333333333333335</v>
      </c>
    </row>
    <row r="1121" spans="1:13" x14ac:dyDescent="0.3">
      <c r="A1121" s="35" t="s">
        <v>265</v>
      </c>
      <c r="B1121" s="15"/>
      <c r="C1121" s="15"/>
      <c r="E1121" s="37" t="s">
        <v>258</v>
      </c>
      <c r="F1121" s="15">
        <v>549000</v>
      </c>
      <c r="G1121" s="15">
        <v>2652400</v>
      </c>
      <c r="I1121" s="38" t="s">
        <v>249</v>
      </c>
      <c r="J1121" s="15">
        <v>2</v>
      </c>
      <c r="L1121" s="36" t="s">
        <v>250</v>
      </c>
      <c r="M1121" s="15">
        <v>2.5666666666666669</v>
      </c>
    </row>
    <row r="1122" spans="1:13" x14ac:dyDescent="0.3">
      <c r="A1122" s="38" t="s">
        <v>245</v>
      </c>
      <c r="B1122" s="15">
        <v>597000</v>
      </c>
      <c r="C1122" s="15">
        <v>944000</v>
      </c>
      <c r="E1122" s="36" t="s">
        <v>253</v>
      </c>
      <c r="F1122" s="15">
        <v>1927388</v>
      </c>
      <c r="G1122" s="15">
        <v>6058488</v>
      </c>
      <c r="I1122" s="38" t="s">
        <v>251</v>
      </c>
      <c r="J1122" s="15">
        <v>3</v>
      </c>
      <c r="L1122" s="36" t="s">
        <v>253</v>
      </c>
      <c r="M1122" s="15">
        <v>2.3333333333333335</v>
      </c>
    </row>
    <row r="1123" spans="1:13" x14ac:dyDescent="0.3">
      <c r="A1123" s="38" t="s">
        <v>247</v>
      </c>
      <c r="B1123" s="15">
        <v>611000</v>
      </c>
      <c r="C1123" s="15">
        <v>1646000</v>
      </c>
      <c r="E1123" s="35" t="s">
        <v>256</v>
      </c>
      <c r="F1123" s="15">
        <v>8234249</v>
      </c>
      <c r="G1123" s="15">
        <v>28514361</v>
      </c>
      <c r="I1123" s="38" t="s">
        <v>254</v>
      </c>
      <c r="J1123" s="15">
        <v>2</v>
      </c>
      <c r="L1123" s="35" t="s">
        <v>273</v>
      </c>
      <c r="M1123" s="15">
        <v>1.1833333333333333</v>
      </c>
    </row>
    <row r="1124" spans="1:13" x14ac:dyDescent="0.3">
      <c r="A1124" s="38" t="s">
        <v>249</v>
      </c>
      <c r="B1124" s="15">
        <v>415000</v>
      </c>
      <c r="C1124" s="15">
        <v>830000</v>
      </c>
      <c r="E1124" s="36" t="s">
        <v>246</v>
      </c>
      <c r="F1124" s="15">
        <v>1432500</v>
      </c>
      <c r="G1124" s="15">
        <v>5962500</v>
      </c>
      <c r="I1124" s="38" t="s">
        <v>257</v>
      </c>
      <c r="J1124" s="15">
        <v>2</v>
      </c>
      <c r="L1124" s="36" t="s">
        <v>246</v>
      </c>
      <c r="M1124" s="15">
        <v>1.3</v>
      </c>
    </row>
    <row r="1125" spans="1:13" x14ac:dyDescent="0.3">
      <c r="A1125" s="38" t="s">
        <v>251</v>
      </c>
      <c r="B1125" s="15">
        <v>625000</v>
      </c>
      <c r="C1125" s="15">
        <v>2711500</v>
      </c>
      <c r="E1125" s="36" t="s">
        <v>248</v>
      </c>
      <c r="F1125" s="15">
        <v>1945500</v>
      </c>
      <c r="G1125" s="15">
        <v>9313848</v>
      </c>
      <c r="I1125" s="38" t="s">
        <v>252</v>
      </c>
      <c r="J1125" s="15"/>
      <c r="L1125" s="36" t="s">
        <v>248</v>
      </c>
      <c r="M1125" s="15">
        <v>1.2333333333333334</v>
      </c>
    </row>
    <row r="1126" spans="1:13" x14ac:dyDescent="0.3">
      <c r="A1126" s="38" t="s">
        <v>254</v>
      </c>
      <c r="B1126" s="15">
        <v>638825</v>
      </c>
      <c r="C1126" s="15">
        <v>2855050</v>
      </c>
      <c r="E1126" s="36" t="s">
        <v>250</v>
      </c>
      <c r="F1126" s="15">
        <v>2385500</v>
      </c>
      <c r="G1126" s="15">
        <v>8702516</v>
      </c>
      <c r="I1126" s="38" t="s">
        <v>255</v>
      </c>
      <c r="J1126" s="15"/>
      <c r="L1126" s="36" t="s">
        <v>250</v>
      </c>
      <c r="M1126" s="15">
        <v>1.6333333333333331</v>
      </c>
    </row>
    <row r="1127" spans="1:13" x14ac:dyDescent="0.3">
      <c r="A1127" s="38" t="s">
        <v>257</v>
      </c>
      <c r="B1127" s="15">
        <v>1100500</v>
      </c>
      <c r="C1127" s="15">
        <v>4297000</v>
      </c>
      <c r="E1127" s="37" t="s">
        <v>252</v>
      </c>
      <c r="F1127" s="15">
        <v>934500</v>
      </c>
      <c r="G1127" s="15">
        <v>4907500</v>
      </c>
      <c r="I1127" s="38" t="s">
        <v>258</v>
      </c>
      <c r="J1127" s="15"/>
      <c r="L1127" s="36" t="s">
        <v>253</v>
      </c>
      <c r="M1127" s="15">
        <v>0.56666666666666676</v>
      </c>
    </row>
    <row r="1128" spans="1:13" x14ac:dyDescent="0.3">
      <c r="A1128" s="38" t="s">
        <v>252</v>
      </c>
      <c r="B1128" s="15">
        <v>844892</v>
      </c>
      <c r="C1128" s="15">
        <v>3087334</v>
      </c>
      <c r="E1128" s="37" t="s">
        <v>255</v>
      </c>
      <c r="F1128" s="15">
        <v>734500</v>
      </c>
      <c r="G1128" s="15">
        <v>1434500</v>
      </c>
      <c r="I1128" s="38" t="s">
        <v>260</v>
      </c>
      <c r="J1128" s="15"/>
      <c r="L1128" s="35" t="s">
        <v>274</v>
      </c>
      <c r="M1128" s="15">
        <v>1.45</v>
      </c>
    </row>
    <row r="1129" spans="1:13" x14ac:dyDescent="0.3">
      <c r="A1129" s="38" t="s">
        <v>255</v>
      </c>
      <c r="B1129" s="15">
        <v>964625</v>
      </c>
      <c r="C1129" s="15">
        <v>3421250</v>
      </c>
      <c r="E1129" s="37" t="s">
        <v>258</v>
      </c>
      <c r="F1129" s="15">
        <v>716500</v>
      </c>
      <c r="G1129" s="15">
        <v>2360516</v>
      </c>
      <c r="I1129" s="38" t="s">
        <v>262</v>
      </c>
      <c r="J1129" s="15"/>
      <c r="L1129" s="36" t="s">
        <v>246</v>
      </c>
      <c r="M1129" s="15">
        <v>0.76666666666666661</v>
      </c>
    </row>
    <row r="1130" spans="1:13" x14ac:dyDescent="0.3">
      <c r="A1130" s="38" t="s">
        <v>258</v>
      </c>
      <c r="B1130" s="15">
        <v>874975</v>
      </c>
      <c r="C1130" s="15">
        <v>4797450</v>
      </c>
      <c r="E1130" s="36" t="s">
        <v>253</v>
      </c>
      <c r="F1130" s="15">
        <v>2470749</v>
      </c>
      <c r="G1130" s="15">
        <v>4535497</v>
      </c>
      <c r="I1130" s="38" t="s">
        <v>263</v>
      </c>
      <c r="J1130" s="15"/>
      <c r="L1130" s="36" t="s">
        <v>248</v>
      </c>
      <c r="M1130" s="15">
        <v>1.2</v>
      </c>
    </row>
    <row r="1131" spans="1:13" x14ac:dyDescent="0.3">
      <c r="A1131" s="38" t="s">
        <v>260</v>
      </c>
      <c r="B1131" s="15">
        <v>969950</v>
      </c>
      <c r="C1131" s="15">
        <v>2744900</v>
      </c>
      <c r="E1131" s="35" t="s">
        <v>261</v>
      </c>
      <c r="F1131" s="15">
        <v>5107925</v>
      </c>
      <c r="G1131" s="15">
        <v>19443450</v>
      </c>
      <c r="I1131" s="35" t="s">
        <v>264</v>
      </c>
      <c r="J1131" s="15"/>
      <c r="L1131" s="36" t="s">
        <v>250</v>
      </c>
      <c r="M1131" s="15">
        <v>1.8333333333333333</v>
      </c>
    </row>
    <row r="1132" spans="1:13" x14ac:dyDescent="0.3">
      <c r="A1132" s="38" t="s">
        <v>262</v>
      </c>
      <c r="B1132" s="15">
        <v>673975</v>
      </c>
      <c r="C1132" s="15">
        <v>1347950</v>
      </c>
      <c r="E1132" s="36" t="s">
        <v>246</v>
      </c>
      <c r="F1132" s="15">
        <v>1544475</v>
      </c>
      <c r="G1132" s="15">
        <v>5904250</v>
      </c>
      <c r="I1132" s="38" t="s">
        <v>245</v>
      </c>
      <c r="J1132" s="15"/>
      <c r="L1132" s="36" t="s">
        <v>253</v>
      </c>
      <c r="M1132" s="15">
        <v>2</v>
      </c>
    </row>
    <row r="1133" spans="1:13" x14ac:dyDescent="0.3">
      <c r="A1133" s="38" t="s">
        <v>263</v>
      </c>
      <c r="B1133" s="15">
        <v>1015500</v>
      </c>
      <c r="C1133" s="15">
        <v>1655500</v>
      </c>
      <c r="E1133" s="36" t="s">
        <v>248</v>
      </c>
      <c r="F1133" s="15">
        <v>1240700</v>
      </c>
      <c r="G1133" s="15">
        <v>5111100</v>
      </c>
      <c r="I1133" s="38" t="s">
        <v>247</v>
      </c>
      <c r="J1133" s="15"/>
      <c r="L1133" s="35" t="s">
        <v>275</v>
      </c>
      <c r="M1133" s="15">
        <v>1</v>
      </c>
    </row>
    <row r="1134" spans="1:13" x14ac:dyDescent="0.3">
      <c r="A1134" s="35" t="s">
        <v>244</v>
      </c>
      <c r="B1134" s="15"/>
      <c r="C1134" s="15"/>
      <c r="E1134" s="36" t="s">
        <v>250</v>
      </c>
      <c r="F1134" s="15">
        <v>1163250</v>
      </c>
      <c r="G1134" s="15">
        <v>4589100</v>
      </c>
      <c r="I1134" s="38" t="s">
        <v>249</v>
      </c>
      <c r="J1134" s="15"/>
      <c r="L1134" s="36" t="s">
        <v>246</v>
      </c>
      <c r="M1134" s="15">
        <v>1.2</v>
      </c>
    </row>
    <row r="1135" spans="1:13" x14ac:dyDescent="0.3">
      <c r="A1135" s="38" t="s">
        <v>245</v>
      </c>
      <c r="B1135" s="15">
        <v>500000</v>
      </c>
      <c r="C1135" s="15">
        <v>500000</v>
      </c>
      <c r="E1135" s="37" t="s">
        <v>252</v>
      </c>
      <c r="F1135" s="15">
        <v>550000</v>
      </c>
      <c r="G1135" s="15">
        <v>2287000</v>
      </c>
      <c r="I1135" s="38" t="s">
        <v>251</v>
      </c>
      <c r="J1135" s="15"/>
      <c r="L1135" s="36" t="s">
        <v>248</v>
      </c>
      <c r="M1135" s="15">
        <v>0.80000000000000016</v>
      </c>
    </row>
    <row r="1136" spans="1:13" x14ac:dyDescent="0.3">
      <c r="A1136" s="38" t="s">
        <v>247</v>
      </c>
      <c r="B1136" s="15">
        <v>1173500</v>
      </c>
      <c r="C1136" s="15">
        <v>3929058</v>
      </c>
      <c r="E1136" s="37" t="s">
        <v>255</v>
      </c>
      <c r="F1136" s="15">
        <v>285000</v>
      </c>
      <c r="G1136" s="15">
        <v>957000</v>
      </c>
      <c r="I1136" s="38" t="s">
        <v>254</v>
      </c>
      <c r="J1136" s="15"/>
      <c r="L1136" s="36" t="s">
        <v>250</v>
      </c>
      <c r="M1136" s="15">
        <v>1.5</v>
      </c>
    </row>
    <row r="1137" spans="1:13" x14ac:dyDescent="0.3">
      <c r="A1137" s="38" t="s">
        <v>249</v>
      </c>
      <c r="B1137" s="15">
        <v>1043075</v>
      </c>
      <c r="C1137" s="15">
        <v>2673100</v>
      </c>
      <c r="E1137" s="37" t="s">
        <v>258</v>
      </c>
      <c r="F1137" s="15">
        <v>328250</v>
      </c>
      <c r="G1137" s="15">
        <v>1345100</v>
      </c>
      <c r="I1137" s="38" t="s">
        <v>257</v>
      </c>
      <c r="J1137" s="15"/>
      <c r="L1137" s="36" t="s">
        <v>253</v>
      </c>
      <c r="M1137" s="15">
        <v>0.5</v>
      </c>
    </row>
    <row r="1138" spans="1:13" x14ac:dyDescent="0.3">
      <c r="A1138" s="38" t="s">
        <v>251</v>
      </c>
      <c r="B1138" s="15">
        <v>1394975</v>
      </c>
      <c r="C1138" s="15">
        <v>1819450</v>
      </c>
      <c r="E1138" s="36" t="s">
        <v>253</v>
      </c>
      <c r="F1138" s="15">
        <v>1159500</v>
      </c>
      <c r="G1138" s="15">
        <v>3839000</v>
      </c>
      <c r="I1138" s="38" t="s">
        <v>252</v>
      </c>
      <c r="J1138" s="15"/>
      <c r="L1138" s="14">
        <v>29</v>
      </c>
      <c r="M1138" s="15">
        <v>11.590361445783129</v>
      </c>
    </row>
    <row r="1139" spans="1:13" x14ac:dyDescent="0.3">
      <c r="A1139" s="38" t="s">
        <v>254</v>
      </c>
      <c r="B1139" s="15">
        <v>1470550</v>
      </c>
      <c r="C1139" s="15">
        <v>4204300</v>
      </c>
      <c r="E1139" s="35" t="s">
        <v>264</v>
      </c>
      <c r="F1139" s="15">
        <v>5576916</v>
      </c>
      <c r="G1139" s="15">
        <v>15251530</v>
      </c>
      <c r="I1139" s="38" t="s">
        <v>255</v>
      </c>
      <c r="J1139" s="15"/>
      <c r="L1139" s="35" t="s">
        <v>244</v>
      </c>
      <c r="M1139" s="15">
        <v>11.941666666666668</v>
      </c>
    </row>
    <row r="1140" spans="1:13" x14ac:dyDescent="0.3">
      <c r="A1140" s="38" t="s">
        <v>257</v>
      </c>
      <c r="B1140" s="15">
        <v>1653750</v>
      </c>
      <c r="C1140" s="15">
        <v>5854950</v>
      </c>
      <c r="E1140" s="36" t="s">
        <v>246</v>
      </c>
      <c r="F1140" s="15">
        <v>1155500</v>
      </c>
      <c r="G1140" s="15">
        <v>2967400</v>
      </c>
      <c r="I1140" s="38" t="s">
        <v>258</v>
      </c>
      <c r="J1140" s="15"/>
      <c r="L1140" s="36" t="s">
        <v>246</v>
      </c>
      <c r="M1140" s="15">
        <v>13.799999999999999</v>
      </c>
    </row>
    <row r="1141" spans="1:13" x14ac:dyDescent="0.3">
      <c r="A1141" s="38" t="s">
        <v>252</v>
      </c>
      <c r="B1141" s="15">
        <v>1294977</v>
      </c>
      <c r="C1141" s="15">
        <v>4554954</v>
      </c>
      <c r="E1141" s="36" t="s">
        <v>248</v>
      </c>
      <c r="F1141" s="15">
        <v>1016783</v>
      </c>
      <c r="G1141" s="15">
        <v>2705965</v>
      </c>
      <c r="I1141" s="38" t="s">
        <v>260</v>
      </c>
      <c r="J1141" s="15"/>
      <c r="L1141" s="36" t="s">
        <v>248</v>
      </c>
      <c r="M1141" s="15">
        <v>12.766666666666666</v>
      </c>
    </row>
    <row r="1142" spans="1:13" x14ac:dyDescent="0.3">
      <c r="A1142" s="38" t="s">
        <v>255</v>
      </c>
      <c r="B1142" s="15">
        <v>1477225</v>
      </c>
      <c r="C1142" s="15">
        <v>3568350</v>
      </c>
      <c r="E1142" s="36" t="s">
        <v>250</v>
      </c>
      <c r="F1142" s="15">
        <v>1562533</v>
      </c>
      <c r="G1142" s="15">
        <v>5020065</v>
      </c>
      <c r="I1142" s="38" t="s">
        <v>262</v>
      </c>
      <c r="J1142" s="15"/>
      <c r="L1142" s="36" t="s">
        <v>250</v>
      </c>
      <c r="M1142" s="15">
        <v>11.266666666666667</v>
      </c>
    </row>
    <row r="1143" spans="1:13" x14ac:dyDescent="0.3">
      <c r="A1143" s="38" t="s">
        <v>258</v>
      </c>
      <c r="B1143" s="15">
        <v>1380000</v>
      </c>
      <c r="C1143" s="15">
        <v>1380000</v>
      </c>
      <c r="E1143" s="37" t="s">
        <v>252</v>
      </c>
      <c r="F1143" s="15">
        <v>327475</v>
      </c>
      <c r="G1143" s="15">
        <v>1354950</v>
      </c>
      <c r="I1143" s="38" t="s">
        <v>263</v>
      </c>
      <c r="J1143" s="15"/>
      <c r="L1143" s="36" t="s">
        <v>253</v>
      </c>
      <c r="M1143" s="15">
        <v>9.9333333333333336</v>
      </c>
    </row>
    <row r="1144" spans="1:13" x14ac:dyDescent="0.3">
      <c r="A1144" s="38" t="s">
        <v>260</v>
      </c>
      <c r="B1144" s="15">
        <v>1228975</v>
      </c>
      <c r="C1144" s="15">
        <v>2530450</v>
      </c>
      <c r="E1144" s="37" t="s">
        <v>255</v>
      </c>
      <c r="F1144" s="15">
        <v>341750</v>
      </c>
      <c r="G1144" s="15">
        <v>1485500</v>
      </c>
      <c r="I1144" s="35" t="s">
        <v>266</v>
      </c>
      <c r="J1144" s="15"/>
      <c r="L1144" s="35" t="s">
        <v>256</v>
      </c>
      <c r="M1144" s="15">
        <v>21.000000000000004</v>
      </c>
    </row>
    <row r="1145" spans="1:13" x14ac:dyDescent="0.3">
      <c r="A1145" s="38" t="s">
        <v>262</v>
      </c>
      <c r="B1145" s="15">
        <v>1034500</v>
      </c>
      <c r="C1145" s="15">
        <v>3653000</v>
      </c>
      <c r="E1145" s="37" t="s">
        <v>258</v>
      </c>
      <c r="F1145" s="15">
        <v>893308</v>
      </c>
      <c r="G1145" s="15">
        <v>2179615</v>
      </c>
      <c r="I1145" s="38" t="s">
        <v>245</v>
      </c>
      <c r="J1145" s="15"/>
      <c r="L1145" s="36" t="s">
        <v>246</v>
      </c>
      <c r="M1145" s="15">
        <v>14.066666666666668</v>
      </c>
    </row>
    <row r="1146" spans="1:13" x14ac:dyDescent="0.3">
      <c r="A1146" s="38" t="s">
        <v>263</v>
      </c>
      <c r="B1146" s="15">
        <v>837450</v>
      </c>
      <c r="C1146" s="15">
        <v>2719950</v>
      </c>
      <c r="E1146" s="36" t="s">
        <v>253</v>
      </c>
      <c r="F1146" s="15">
        <v>1842100</v>
      </c>
      <c r="G1146" s="15">
        <v>4558100</v>
      </c>
      <c r="I1146" s="38" t="s">
        <v>247</v>
      </c>
      <c r="J1146" s="15"/>
      <c r="L1146" s="36" t="s">
        <v>248</v>
      </c>
      <c r="M1146" s="15">
        <v>20.466666666666669</v>
      </c>
    </row>
    <row r="1147" spans="1:13" x14ac:dyDescent="0.3">
      <c r="A1147" s="35" t="s">
        <v>256</v>
      </c>
      <c r="B1147" s="15"/>
      <c r="C1147" s="15"/>
      <c r="E1147" s="35" t="s">
        <v>266</v>
      </c>
      <c r="F1147" s="15">
        <v>6881938</v>
      </c>
      <c r="G1147" s="15">
        <v>20526472</v>
      </c>
      <c r="I1147" s="38" t="s">
        <v>249</v>
      </c>
      <c r="J1147" s="15"/>
      <c r="L1147" s="36" t="s">
        <v>250</v>
      </c>
      <c r="M1147" s="15">
        <v>25.933333333333334</v>
      </c>
    </row>
    <row r="1148" spans="1:13" x14ac:dyDescent="0.3">
      <c r="A1148" s="38" t="s">
        <v>245</v>
      </c>
      <c r="B1148" s="15">
        <v>1869250</v>
      </c>
      <c r="C1148" s="15">
        <v>1869250</v>
      </c>
      <c r="E1148" s="36" t="s">
        <v>246</v>
      </c>
      <c r="F1148" s="15">
        <v>1631363</v>
      </c>
      <c r="G1148" s="15">
        <v>5821225</v>
      </c>
      <c r="I1148" s="38" t="s">
        <v>251</v>
      </c>
      <c r="J1148" s="15"/>
      <c r="L1148" s="36" t="s">
        <v>253</v>
      </c>
      <c r="M1148" s="15">
        <v>23.533333333333331</v>
      </c>
    </row>
    <row r="1149" spans="1:13" x14ac:dyDescent="0.3">
      <c r="A1149" s="38" t="s">
        <v>247</v>
      </c>
      <c r="B1149" s="15">
        <v>638900</v>
      </c>
      <c r="C1149" s="15">
        <v>638900</v>
      </c>
      <c r="E1149" s="36" t="s">
        <v>248</v>
      </c>
      <c r="F1149" s="15">
        <v>1896450</v>
      </c>
      <c r="G1149" s="15">
        <v>6185997</v>
      </c>
      <c r="I1149" s="38" t="s">
        <v>254</v>
      </c>
      <c r="J1149" s="15"/>
      <c r="L1149" s="35" t="s">
        <v>261</v>
      </c>
      <c r="M1149" s="15">
        <v>24.166666666666668</v>
      </c>
    </row>
    <row r="1150" spans="1:13" x14ac:dyDescent="0.3">
      <c r="A1150" s="38" t="s">
        <v>249</v>
      </c>
      <c r="B1150" s="15">
        <v>989500</v>
      </c>
      <c r="C1150" s="15">
        <v>3036000</v>
      </c>
      <c r="E1150" s="36" t="s">
        <v>250</v>
      </c>
      <c r="F1150" s="15">
        <v>1117750</v>
      </c>
      <c r="G1150" s="15">
        <v>4102500</v>
      </c>
      <c r="I1150" s="38" t="s">
        <v>257</v>
      </c>
      <c r="J1150" s="15"/>
      <c r="L1150" s="36" t="s">
        <v>246</v>
      </c>
      <c r="M1150" s="15">
        <v>18.933333333333334</v>
      </c>
    </row>
    <row r="1151" spans="1:13" x14ac:dyDescent="0.3">
      <c r="A1151" s="38" t="s">
        <v>251</v>
      </c>
      <c r="B1151" s="15">
        <v>886500</v>
      </c>
      <c r="C1151" s="15">
        <v>2108000</v>
      </c>
      <c r="E1151" s="37" t="s">
        <v>252</v>
      </c>
      <c r="F1151" s="15">
        <v>400000</v>
      </c>
      <c r="G1151" s="15">
        <v>800000</v>
      </c>
      <c r="I1151" s="38" t="s">
        <v>252</v>
      </c>
      <c r="J1151" s="15"/>
      <c r="L1151" s="36" t="s">
        <v>248</v>
      </c>
      <c r="M1151" s="15">
        <v>22.566666666666663</v>
      </c>
    </row>
    <row r="1152" spans="1:13" x14ac:dyDescent="0.3">
      <c r="A1152" s="38" t="s">
        <v>254</v>
      </c>
      <c r="B1152" s="15">
        <v>895000</v>
      </c>
      <c r="C1152" s="15">
        <v>1480000</v>
      </c>
      <c r="E1152" s="37" t="s">
        <v>255</v>
      </c>
      <c r="F1152" s="15">
        <v>228000</v>
      </c>
      <c r="G1152" s="15">
        <v>1001000</v>
      </c>
      <c r="I1152" s="38" t="s">
        <v>255</v>
      </c>
      <c r="J1152" s="15"/>
      <c r="L1152" s="36" t="s">
        <v>250</v>
      </c>
      <c r="M1152" s="15">
        <v>23.3</v>
      </c>
    </row>
    <row r="1153" spans="1:13" x14ac:dyDescent="0.3">
      <c r="A1153" s="38" t="s">
        <v>257</v>
      </c>
      <c r="B1153" s="15">
        <v>2035365</v>
      </c>
      <c r="C1153" s="15">
        <v>2488729</v>
      </c>
      <c r="E1153" s="37" t="s">
        <v>258</v>
      </c>
      <c r="F1153" s="15">
        <v>489750</v>
      </c>
      <c r="G1153" s="15">
        <v>2301500</v>
      </c>
      <c r="I1153" s="38" t="s">
        <v>258</v>
      </c>
      <c r="J1153" s="15"/>
      <c r="L1153" s="36" t="s">
        <v>253</v>
      </c>
      <c r="M1153" s="15">
        <v>31.866666666666664</v>
      </c>
    </row>
    <row r="1154" spans="1:13" x14ac:dyDescent="0.3">
      <c r="A1154" s="38" t="s">
        <v>252</v>
      </c>
      <c r="B1154" s="15">
        <v>1342000</v>
      </c>
      <c r="C1154" s="15">
        <v>2535500</v>
      </c>
      <c r="E1154" s="36" t="s">
        <v>253</v>
      </c>
      <c r="F1154" s="15">
        <v>2236375</v>
      </c>
      <c r="G1154" s="15">
        <v>4416750</v>
      </c>
      <c r="I1154" s="38" t="s">
        <v>260</v>
      </c>
      <c r="J1154" s="15"/>
      <c r="L1154" s="35" t="s">
        <v>264</v>
      </c>
      <c r="M1154" s="15">
        <v>31.216666666666665</v>
      </c>
    </row>
    <row r="1155" spans="1:13" x14ac:dyDescent="0.3">
      <c r="A1155" s="38" t="s">
        <v>255</v>
      </c>
      <c r="B1155" s="15">
        <v>1164500</v>
      </c>
      <c r="C1155" s="15">
        <v>2798000</v>
      </c>
      <c r="E1155" s="35" t="s">
        <v>267</v>
      </c>
      <c r="F1155" s="15">
        <v>5324427</v>
      </c>
      <c r="G1155" s="15">
        <v>16283502</v>
      </c>
      <c r="I1155" s="38" t="s">
        <v>262</v>
      </c>
      <c r="J1155" s="15"/>
      <c r="L1155" s="36" t="s">
        <v>246</v>
      </c>
      <c r="M1155" s="15">
        <v>40.133333333333333</v>
      </c>
    </row>
    <row r="1156" spans="1:13" x14ac:dyDescent="0.3">
      <c r="A1156" s="38" t="s">
        <v>258</v>
      </c>
      <c r="B1156" s="15">
        <v>896125</v>
      </c>
      <c r="C1156" s="15">
        <v>1467400</v>
      </c>
      <c r="E1156" s="36" t="s">
        <v>246</v>
      </c>
      <c r="F1156" s="15">
        <v>1274501</v>
      </c>
      <c r="G1156" s="15">
        <v>5483501</v>
      </c>
      <c r="I1156" s="38" t="s">
        <v>263</v>
      </c>
      <c r="J1156" s="15"/>
      <c r="L1156" s="36" t="s">
        <v>248</v>
      </c>
      <c r="M1156" s="15">
        <v>38.333333333333336</v>
      </c>
    </row>
    <row r="1157" spans="1:13" x14ac:dyDescent="0.3">
      <c r="A1157" s="38" t="s">
        <v>260</v>
      </c>
      <c r="B1157" s="15">
        <v>745000</v>
      </c>
      <c r="C1157" s="15">
        <v>1490000</v>
      </c>
      <c r="E1157" s="36" t="s">
        <v>248</v>
      </c>
      <c r="F1157" s="15">
        <v>1370500</v>
      </c>
      <c r="G1157" s="15">
        <v>3520400</v>
      </c>
      <c r="I1157" s="35" t="s">
        <v>267</v>
      </c>
      <c r="J1157" s="15"/>
      <c r="L1157" s="36" t="s">
        <v>250</v>
      </c>
      <c r="M1157" s="15">
        <v>26.433333333333334</v>
      </c>
    </row>
    <row r="1158" spans="1:13" x14ac:dyDescent="0.3">
      <c r="A1158" s="38" t="s">
        <v>262</v>
      </c>
      <c r="B1158" s="15">
        <v>455000</v>
      </c>
      <c r="C1158" s="15">
        <v>910000</v>
      </c>
      <c r="E1158" s="36" t="s">
        <v>250</v>
      </c>
      <c r="F1158" s="15">
        <v>1443926</v>
      </c>
      <c r="G1158" s="15">
        <v>4932601</v>
      </c>
      <c r="I1158" s="38" t="s">
        <v>245</v>
      </c>
      <c r="J1158" s="15"/>
      <c r="L1158" s="36" t="s">
        <v>253</v>
      </c>
      <c r="M1158" s="15">
        <v>19.966666666666665</v>
      </c>
    </row>
    <row r="1159" spans="1:13" x14ac:dyDescent="0.3">
      <c r="A1159" s="38" t="s">
        <v>263</v>
      </c>
      <c r="B1159" s="15">
        <v>2124000</v>
      </c>
      <c r="C1159" s="15">
        <v>2124000</v>
      </c>
      <c r="E1159" s="37" t="s">
        <v>252</v>
      </c>
      <c r="F1159" s="15">
        <v>648250</v>
      </c>
      <c r="G1159" s="15">
        <v>1446250</v>
      </c>
      <c r="I1159" s="38" t="s">
        <v>247</v>
      </c>
      <c r="J1159" s="15"/>
      <c r="L1159" s="35" t="s">
        <v>266</v>
      </c>
      <c r="M1159" s="15">
        <v>18.291666666666664</v>
      </c>
    </row>
    <row r="1160" spans="1:13" x14ac:dyDescent="0.3">
      <c r="A1160" s="35" t="s">
        <v>261</v>
      </c>
      <c r="B1160" s="15"/>
      <c r="C1160" s="15"/>
      <c r="E1160" s="37" t="s">
        <v>255</v>
      </c>
      <c r="F1160" s="15">
        <v>293500</v>
      </c>
      <c r="G1160" s="15">
        <v>2642000</v>
      </c>
      <c r="I1160" s="38" t="s">
        <v>249</v>
      </c>
      <c r="J1160" s="15"/>
      <c r="L1160" s="36" t="s">
        <v>246</v>
      </c>
      <c r="M1160" s="15">
        <v>17.866666666666664</v>
      </c>
    </row>
    <row r="1161" spans="1:13" x14ac:dyDescent="0.3">
      <c r="A1161" s="38" t="s">
        <v>245</v>
      </c>
      <c r="B1161" s="15">
        <v>365000</v>
      </c>
      <c r="C1161" s="15">
        <v>730000</v>
      </c>
      <c r="E1161" s="37" t="s">
        <v>258</v>
      </c>
      <c r="F1161" s="15">
        <v>502176</v>
      </c>
      <c r="G1161" s="15">
        <v>844351</v>
      </c>
      <c r="I1161" s="38" t="s">
        <v>251</v>
      </c>
      <c r="J1161" s="15"/>
      <c r="L1161" s="36" t="s">
        <v>248</v>
      </c>
      <c r="M1161" s="15">
        <v>17.966666666666665</v>
      </c>
    </row>
    <row r="1162" spans="1:13" x14ac:dyDescent="0.3">
      <c r="A1162" s="38" t="s">
        <v>247</v>
      </c>
      <c r="B1162" s="15">
        <v>839500</v>
      </c>
      <c r="C1162" s="15">
        <v>1334000</v>
      </c>
      <c r="E1162" s="36" t="s">
        <v>253</v>
      </c>
      <c r="F1162" s="15">
        <v>1235500</v>
      </c>
      <c r="G1162" s="15">
        <v>2347000</v>
      </c>
      <c r="I1162" s="38" t="s">
        <v>254</v>
      </c>
      <c r="J1162" s="15"/>
      <c r="L1162" s="36" t="s">
        <v>250</v>
      </c>
      <c r="M1162" s="15">
        <v>18.733333333333334</v>
      </c>
    </row>
    <row r="1163" spans="1:13" x14ac:dyDescent="0.3">
      <c r="A1163" s="38" t="s">
        <v>249</v>
      </c>
      <c r="B1163" s="15">
        <v>1254000</v>
      </c>
      <c r="C1163" s="15">
        <v>2859000</v>
      </c>
      <c r="E1163" s="35" t="s">
        <v>268</v>
      </c>
      <c r="F1163" s="15">
        <v>4887137</v>
      </c>
      <c r="G1163" s="15">
        <v>18910574</v>
      </c>
      <c r="I1163" s="38" t="s">
        <v>257</v>
      </c>
      <c r="J1163" s="15">
        <v>2</v>
      </c>
      <c r="L1163" s="36" t="s">
        <v>253</v>
      </c>
      <c r="M1163" s="15">
        <v>18.599999999999998</v>
      </c>
    </row>
    <row r="1164" spans="1:13" x14ac:dyDescent="0.3">
      <c r="A1164" s="38" t="s">
        <v>251</v>
      </c>
      <c r="B1164" s="15">
        <v>1098450</v>
      </c>
      <c r="C1164" s="15">
        <v>2311950</v>
      </c>
      <c r="E1164" s="36" t="s">
        <v>246</v>
      </c>
      <c r="F1164" s="15">
        <v>1065512</v>
      </c>
      <c r="G1164" s="15">
        <v>3838124</v>
      </c>
      <c r="I1164" s="38" t="s">
        <v>252</v>
      </c>
      <c r="J1164" s="15">
        <v>2</v>
      </c>
      <c r="L1164" s="35" t="s">
        <v>267</v>
      </c>
      <c r="M1164" s="15">
        <v>14.500000000000002</v>
      </c>
    </row>
    <row r="1165" spans="1:13" x14ac:dyDescent="0.3">
      <c r="A1165" s="38" t="s">
        <v>254</v>
      </c>
      <c r="B1165" s="15">
        <v>985000</v>
      </c>
      <c r="C1165" s="15">
        <v>2260000</v>
      </c>
      <c r="E1165" s="36" t="s">
        <v>248</v>
      </c>
      <c r="F1165" s="15">
        <v>1428000</v>
      </c>
      <c r="G1165" s="15">
        <v>4167600</v>
      </c>
      <c r="I1165" s="38" t="s">
        <v>255</v>
      </c>
      <c r="J1165" s="15">
        <v>1</v>
      </c>
      <c r="L1165" s="36" t="s">
        <v>246</v>
      </c>
      <c r="M1165" s="15">
        <v>16.733333333333334</v>
      </c>
    </row>
    <row r="1166" spans="1:13" x14ac:dyDescent="0.3">
      <c r="A1166" s="38" t="s">
        <v>257</v>
      </c>
      <c r="B1166" s="15">
        <v>1381500</v>
      </c>
      <c r="C1166" s="15">
        <v>2763000</v>
      </c>
      <c r="E1166" s="36" t="s">
        <v>250</v>
      </c>
      <c r="F1166" s="15">
        <v>1429225</v>
      </c>
      <c r="G1166" s="15">
        <v>5427350</v>
      </c>
      <c r="I1166" s="38" t="s">
        <v>258</v>
      </c>
      <c r="J1166" s="15">
        <v>1</v>
      </c>
      <c r="L1166" s="36" t="s">
        <v>248</v>
      </c>
      <c r="M1166" s="15">
        <v>18.366666666666667</v>
      </c>
    </row>
    <row r="1167" spans="1:13" x14ac:dyDescent="0.3">
      <c r="A1167" s="38" t="s">
        <v>252</v>
      </c>
      <c r="B1167" s="15">
        <v>1497000</v>
      </c>
      <c r="C1167" s="15">
        <v>1963500</v>
      </c>
      <c r="E1167" s="37" t="s">
        <v>252</v>
      </c>
      <c r="F1167" s="15">
        <v>624000</v>
      </c>
      <c r="G1167" s="15">
        <v>1747000</v>
      </c>
      <c r="I1167" s="38" t="s">
        <v>260</v>
      </c>
      <c r="J1167" s="15"/>
      <c r="L1167" s="36" t="s">
        <v>250</v>
      </c>
      <c r="M1167" s="15">
        <v>11.633333333333335</v>
      </c>
    </row>
    <row r="1168" spans="1:13" x14ac:dyDescent="0.3">
      <c r="A1168" s="38" t="s">
        <v>255</v>
      </c>
      <c r="B1168" s="15">
        <v>1112500</v>
      </c>
      <c r="C1168" s="15">
        <v>1112500</v>
      </c>
      <c r="E1168" s="37" t="s">
        <v>255</v>
      </c>
      <c r="F1168" s="15">
        <v>589000</v>
      </c>
      <c r="G1168" s="15">
        <v>2738400</v>
      </c>
      <c r="I1168" s="38" t="s">
        <v>262</v>
      </c>
      <c r="J1168" s="15"/>
      <c r="L1168" s="36" t="s">
        <v>253</v>
      </c>
      <c r="M1168" s="15">
        <v>11.266666666666666</v>
      </c>
    </row>
    <row r="1169" spans="1:13" x14ac:dyDescent="0.3">
      <c r="A1169" s="38" t="s">
        <v>258</v>
      </c>
      <c r="B1169" s="15">
        <v>1034500</v>
      </c>
      <c r="C1169" s="15">
        <v>1747000</v>
      </c>
      <c r="E1169" s="37" t="s">
        <v>258</v>
      </c>
      <c r="F1169" s="15">
        <v>216225</v>
      </c>
      <c r="G1169" s="15">
        <v>941950</v>
      </c>
      <c r="I1169" s="38" t="s">
        <v>263</v>
      </c>
      <c r="J1169" s="15"/>
      <c r="L1169" s="35" t="s">
        <v>268</v>
      </c>
      <c r="M1169" s="15">
        <v>8.6250000000000018</v>
      </c>
    </row>
    <row r="1170" spans="1:13" x14ac:dyDescent="0.3">
      <c r="A1170" s="38" t="s">
        <v>260</v>
      </c>
      <c r="B1170" s="15"/>
      <c r="C1170" s="15"/>
      <c r="E1170" s="36" t="s">
        <v>253</v>
      </c>
      <c r="F1170" s="15">
        <v>964400</v>
      </c>
      <c r="G1170" s="15">
        <v>5477500</v>
      </c>
      <c r="I1170" s="35" t="s">
        <v>268</v>
      </c>
      <c r="J1170" s="15"/>
      <c r="L1170" s="36" t="s">
        <v>246</v>
      </c>
      <c r="M1170" s="15">
        <v>9.5666666666666682</v>
      </c>
    </row>
    <row r="1171" spans="1:13" x14ac:dyDescent="0.3">
      <c r="A1171" s="38" t="s">
        <v>262</v>
      </c>
      <c r="B1171" s="15"/>
      <c r="C1171" s="15"/>
      <c r="E1171" s="35" t="s">
        <v>269</v>
      </c>
      <c r="F1171" s="15">
        <v>5361750</v>
      </c>
      <c r="G1171" s="15">
        <v>17507850</v>
      </c>
      <c r="I1171" s="38" t="s">
        <v>245</v>
      </c>
      <c r="J1171" s="15"/>
      <c r="L1171" s="36" t="s">
        <v>248</v>
      </c>
      <c r="M1171" s="15">
        <v>7.6333333333333329</v>
      </c>
    </row>
    <row r="1172" spans="1:13" x14ac:dyDescent="0.3">
      <c r="A1172" s="38" t="s">
        <v>263</v>
      </c>
      <c r="B1172" s="15">
        <v>663750</v>
      </c>
      <c r="C1172" s="15">
        <v>1327500</v>
      </c>
      <c r="E1172" s="36" t="s">
        <v>246</v>
      </c>
      <c r="F1172" s="15">
        <v>1299000</v>
      </c>
      <c r="G1172" s="15">
        <v>2605450</v>
      </c>
      <c r="I1172" s="38" t="s">
        <v>247</v>
      </c>
      <c r="J1172" s="15"/>
      <c r="L1172" s="36" t="s">
        <v>250</v>
      </c>
      <c r="M1172" s="15">
        <v>9.9</v>
      </c>
    </row>
    <row r="1173" spans="1:13" x14ac:dyDescent="0.3">
      <c r="A1173" s="35" t="s">
        <v>264</v>
      </c>
      <c r="B1173" s="15"/>
      <c r="C1173" s="15"/>
      <c r="E1173" s="36" t="s">
        <v>248</v>
      </c>
      <c r="F1173" s="15">
        <v>1206750</v>
      </c>
      <c r="G1173" s="15">
        <v>3542500</v>
      </c>
      <c r="I1173" s="38" t="s">
        <v>249</v>
      </c>
      <c r="J1173" s="15">
        <v>1</v>
      </c>
      <c r="L1173" s="36" t="s">
        <v>253</v>
      </c>
      <c r="M1173" s="15">
        <v>7.3999999999999995</v>
      </c>
    </row>
    <row r="1174" spans="1:13" x14ac:dyDescent="0.3">
      <c r="A1174" s="38" t="s">
        <v>245</v>
      </c>
      <c r="B1174" s="15">
        <v>786500</v>
      </c>
      <c r="C1174" s="15">
        <v>786500</v>
      </c>
      <c r="E1174" s="36" t="s">
        <v>250</v>
      </c>
      <c r="F1174" s="15">
        <v>1175000</v>
      </c>
      <c r="G1174" s="15">
        <v>6997900</v>
      </c>
      <c r="I1174" s="38" t="s">
        <v>251</v>
      </c>
      <c r="J1174" s="15"/>
      <c r="L1174" s="35" t="s">
        <v>269</v>
      </c>
      <c r="M1174" s="15">
        <v>7.9499999999999984</v>
      </c>
    </row>
    <row r="1175" spans="1:13" x14ac:dyDescent="0.3">
      <c r="A1175" s="38" t="s">
        <v>247</v>
      </c>
      <c r="B1175" s="15">
        <v>410000</v>
      </c>
      <c r="C1175" s="15">
        <v>1014000</v>
      </c>
      <c r="E1175" s="37" t="s">
        <v>252</v>
      </c>
      <c r="F1175" s="15">
        <v>336000</v>
      </c>
      <c r="G1175" s="15">
        <v>1743500</v>
      </c>
      <c r="I1175" s="38" t="s">
        <v>254</v>
      </c>
      <c r="J1175" s="15"/>
      <c r="L1175" s="36" t="s">
        <v>246</v>
      </c>
      <c r="M1175" s="15">
        <v>7.6333333333333329</v>
      </c>
    </row>
    <row r="1176" spans="1:13" x14ac:dyDescent="0.3">
      <c r="A1176" s="38" t="s">
        <v>249</v>
      </c>
      <c r="B1176" s="15"/>
      <c r="C1176" s="15"/>
      <c r="E1176" s="37" t="s">
        <v>255</v>
      </c>
      <c r="F1176" s="15">
        <v>510000</v>
      </c>
      <c r="G1176" s="15">
        <v>3616400</v>
      </c>
      <c r="I1176" s="38" t="s">
        <v>257</v>
      </c>
      <c r="J1176" s="15">
        <v>1</v>
      </c>
      <c r="L1176" s="36" t="s">
        <v>248</v>
      </c>
      <c r="M1176" s="15">
        <v>7.9333333333333327</v>
      </c>
    </row>
    <row r="1177" spans="1:13" x14ac:dyDescent="0.3">
      <c r="A1177" s="38" t="s">
        <v>251</v>
      </c>
      <c r="B1177" s="15">
        <v>622750</v>
      </c>
      <c r="C1177" s="15">
        <v>622750</v>
      </c>
      <c r="E1177" s="37" t="s">
        <v>258</v>
      </c>
      <c r="F1177" s="15">
        <v>329000</v>
      </c>
      <c r="G1177" s="15">
        <v>1638000</v>
      </c>
      <c r="I1177" s="38" t="s">
        <v>252</v>
      </c>
      <c r="J1177" s="15"/>
      <c r="L1177" s="36" t="s">
        <v>250</v>
      </c>
      <c r="M1177" s="15">
        <v>7.9333333333333327</v>
      </c>
    </row>
    <row r="1178" spans="1:13" x14ac:dyDescent="0.3">
      <c r="A1178" s="38" t="s">
        <v>254</v>
      </c>
      <c r="B1178" s="15">
        <v>245000</v>
      </c>
      <c r="C1178" s="15">
        <v>245000</v>
      </c>
      <c r="E1178" s="36" t="s">
        <v>253</v>
      </c>
      <c r="F1178" s="15">
        <v>1681000</v>
      </c>
      <c r="G1178" s="15">
        <v>4362000</v>
      </c>
      <c r="I1178" s="38" t="s">
        <v>255</v>
      </c>
      <c r="J1178" s="15"/>
      <c r="L1178" s="36" t="s">
        <v>253</v>
      </c>
      <c r="M1178" s="15">
        <v>8.2999999999999989</v>
      </c>
    </row>
    <row r="1179" spans="1:13" x14ac:dyDescent="0.3">
      <c r="A1179" s="38" t="s">
        <v>257</v>
      </c>
      <c r="B1179" s="15">
        <v>684975</v>
      </c>
      <c r="C1179" s="15">
        <v>2859800</v>
      </c>
      <c r="E1179" s="35" t="s">
        <v>270</v>
      </c>
      <c r="F1179" s="15">
        <v>4900210</v>
      </c>
      <c r="G1179" s="15">
        <v>24446653</v>
      </c>
      <c r="I1179" s="38" t="s">
        <v>258</v>
      </c>
      <c r="J1179" s="15"/>
      <c r="L1179" s="35" t="s">
        <v>270</v>
      </c>
      <c r="M1179" s="15">
        <v>9.0583333333333336</v>
      </c>
    </row>
    <row r="1180" spans="1:13" x14ac:dyDescent="0.3">
      <c r="A1180" s="38" t="s">
        <v>252</v>
      </c>
      <c r="B1180" s="15">
        <v>1348475</v>
      </c>
      <c r="C1180" s="15">
        <v>2461950</v>
      </c>
      <c r="E1180" s="36" t="s">
        <v>246</v>
      </c>
      <c r="F1180" s="15">
        <v>825600</v>
      </c>
      <c r="G1180" s="15">
        <v>2739500</v>
      </c>
      <c r="I1180" s="38" t="s">
        <v>260</v>
      </c>
      <c r="J1180" s="15"/>
      <c r="L1180" s="36" t="s">
        <v>246</v>
      </c>
      <c r="M1180" s="15">
        <v>11.166666666666666</v>
      </c>
    </row>
    <row r="1181" spans="1:13" x14ac:dyDescent="0.3">
      <c r="A1181" s="38" t="s">
        <v>255</v>
      </c>
      <c r="B1181" s="15">
        <v>435000</v>
      </c>
      <c r="C1181" s="15">
        <v>2041500</v>
      </c>
      <c r="E1181" s="36" t="s">
        <v>248</v>
      </c>
      <c r="F1181" s="15">
        <v>1349000</v>
      </c>
      <c r="G1181" s="15">
        <v>8608900</v>
      </c>
      <c r="I1181" s="38" t="s">
        <v>262</v>
      </c>
      <c r="J1181" s="15">
        <v>1</v>
      </c>
      <c r="L1181" s="36" t="s">
        <v>248</v>
      </c>
      <c r="M1181" s="15">
        <v>9.8666666666666671</v>
      </c>
    </row>
    <row r="1182" spans="1:13" x14ac:dyDescent="0.3">
      <c r="A1182" s="38" t="s">
        <v>258</v>
      </c>
      <c r="B1182" s="15">
        <v>717000</v>
      </c>
      <c r="C1182" s="15">
        <v>2203000</v>
      </c>
      <c r="E1182" s="36" t="s">
        <v>250</v>
      </c>
      <c r="F1182" s="15">
        <v>1762250</v>
      </c>
      <c r="G1182" s="15">
        <v>8433850</v>
      </c>
      <c r="I1182" s="38" t="s">
        <v>263</v>
      </c>
      <c r="J1182" s="15">
        <v>1</v>
      </c>
      <c r="L1182" s="36" t="s">
        <v>250</v>
      </c>
      <c r="M1182" s="15">
        <v>8.4666666666666668</v>
      </c>
    </row>
    <row r="1183" spans="1:13" x14ac:dyDescent="0.3">
      <c r="A1183" s="38" t="s">
        <v>260</v>
      </c>
      <c r="B1183" s="15">
        <v>769975</v>
      </c>
      <c r="C1183" s="15">
        <v>1996950</v>
      </c>
      <c r="E1183" s="37" t="s">
        <v>252</v>
      </c>
      <c r="F1183" s="15">
        <v>440000</v>
      </c>
      <c r="G1183" s="15">
        <v>3258200</v>
      </c>
      <c r="I1183" s="35" t="s">
        <v>269</v>
      </c>
      <c r="J1183" s="15"/>
      <c r="L1183" s="36" t="s">
        <v>253</v>
      </c>
      <c r="M1183" s="15">
        <v>6.7333333333333334</v>
      </c>
    </row>
    <row r="1184" spans="1:13" x14ac:dyDescent="0.3">
      <c r="A1184" s="38" t="s">
        <v>262</v>
      </c>
      <c r="B1184" s="15">
        <v>1190750</v>
      </c>
      <c r="C1184" s="15">
        <v>1581500</v>
      </c>
      <c r="E1184" s="37" t="s">
        <v>255</v>
      </c>
      <c r="F1184" s="15">
        <v>570250</v>
      </c>
      <c r="G1184" s="15">
        <v>2614650</v>
      </c>
      <c r="I1184" s="38" t="s">
        <v>245</v>
      </c>
      <c r="J1184" s="15">
        <v>1</v>
      </c>
      <c r="L1184" s="35" t="s">
        <v>271</v>
      </c>
      <c r="M1184" s="15">
        <v>4.8666666666666663</v>
      </c>
    </row>
    <row r="1185" spans="1:13" x14ac:dyDescent="0.3">
      <c r="A1185" s="38" t="s">
        <v>263</v>
      </c>
      <c r="B1185" s="15">
        <v>624000</v>
      </c>
      <c r="C1185" s="15">
        <v>1968950</v>
      </c>
      <c r="E1185" s="37" t="s">
        <v>258</v>
      </c>
      <c r="F1185" s="15">
        <v>752000</v>
      </c>
      <c r="G1185" s="15">
        <v>2561000</v>
      </c>
      <c r="I1185" s="38" t="s">
        <v>247</v>
      </c>
      <c r="J1185" s="15"/>
      <c r="L1185" s="36" t="s">
        <v>246</v>
      </c>
      <c r="M1185" s="15">
        <v>6.3666666666666671</v>
      </c>
    </row>
    <row r="1186" spans="1:13" x14ac:dyDescent="0.3">
      <c r="A1186" s="35" t="s">
        <v>266</v>
      </c>
      <c r="B1186" s="15"/>
      <c r="C1186" s="15"/>
      <c r="E1186" s="36" t="s">
        <v>253</v>
      </c>
      <c r="F1186" s="15">
        <v>963360</v>
      </c>
      <c r="G1186" s="15">
        <v>4664403</v>
      </c>
      <c r="I1186" s="38" t="s">
        <v>249</v>
      </c>
      <c r="J1186" s="15"/>
      <c r="L1186" s="36" t="s">
        <v>248</v>
      </c>
      <c r="M1186" s="15">
        <v>5.4666666666666659</v>
      </c>
    </row>
    <row r="1187" spans="1:13" x14ac:dyDescent="0.3">
      <c r="A1187" s="38" t="s">
        <v>245</v>
      </c>
      <c r="B1187" s="15">
        <v>814400</v>
      </c>
      <c r="C1187" s="15">
        <v>1529400</v>
      </c>
      <c r="E1187" s="35" t="s">
        <v>271</v>
      </c>
      <c r="F1187" s="15">
        <v>6220875</v>
      </c>
      <c r="G1187" s="15">
        <v>31773835</v>
      </c>
      <c r="I1187" s="38" t="s">
        <v>251</v>
      </c>
      <c r="J1187" s="15">
        <v>1</v>
      </c>
      <c r="L1187" s="36" t="s">
        <v>250</v>
      </c>
      <c r="M1187" s="15">
        <v>4.0999999999999996</v>
      </c>
    </row>
    <row r="1188" spans="1:13" x14ac:dyDescent="0.3">
      <c r="A1188" s="38" t="s">
        <v>247</v>
      </c>
      <c r="B1188" s="15">
        <v>1115000</v>
      </c>
      <c r="C1188" s="15">
        <v>2230000</v>
      </c>
      <c r="E1188" s="36" t="s">
        <v>246</v>
      </c>
      <c r="F1188" s="15">
        <v>1026000</v>
      </c>
      <c r="G1188" s="15">
        <v>5230600</v>
      </c>
      <c r="I1188" s="38" t="s">
        <v>254</v>
      </c>
      <c r="J1188" s="15">
        <v>1</v>
      </c>
      <c r="L1188" s="36" t="s">
        <v>253</v>
      </c>
      <c r="M1188" s="15">
        <v>3.5333333333333332</v>
      </c>
    </row>
    <row r="1189" spans="1:13" x14ac:dyDescent="0.3">
      <c r="A1189" s="38" t="s">
        <v>249</v>
      </c>
      <c r="B1189" s="15">
        <v>544950</v>
      </c>
      <c r="C1189" s="15">
        <v>2832450</v>
      </c>
      <c r="E1189" s="36" t="s">
        <v>248</v>
      </c>
      <c r="F1189" s="15">
        <v>1715450</v>
      </c>
      <c r="G1189" s="15">
        <v>12946935</v>
      </c>
      <c r="I1189" s="38" t="s">
        <v>257</v>
      </c>
      <c r="J1189" s="15">
        <v>1</v>
      </c>
      <c r="L1189" s="35" t="s">
        <v>272</v>
      </c>
      <c r="M1189" s="15">
        <v>3.1750000000000003</v>
      </c>
    </row>
    <row r="1190" spans="1:13" x14ac:dyDescent="0.3">
      <c r="A1190" s="38" t="s">
        <v>251</v>
      </c>
      <c r="B1190" s="15">
        <v>1300550</v>
      </c>
      <c r="C1190" s="15">
        <v>3562400</v>
      </c>
      <c r="E1190" s="36" t="s">
        <v>250</v>
      </c>
      <c r="F1190" s="15">
        <v>1874925</v>
      </c>
      <c r="G1190" s="15">
        <v>7637400</v>
      </c>
      <c r="I1190" s="38" t="s">
        <v>252</v>
      </c>
      <c r="J1190" s="15"/>
      <c r="L1190" s="36" t="s">
        <v>246</v>
      </c>
      <c r="M1190" s="15">
        <v>2.8333333333333335</v>
      </c>
    </row>
    <row r="1191" spans="1:13" x14ac:dyDescent="0.3">
      <c r="A1191" s="38" t="s">
        <v>254</v>
      </c>
      <c r="B1191" s="15">
        <v>779000</v>
      </c>
      <c r="C1191" s="15">
        <v>1554000</v>
      </c>
      <c r="E1191" s="37" t="s">
        <v>252</v>
      </c>
      <c r="F1191" s="15">
        <v>280000</v>
      </c>
      <c r="G1191" s="15">
        <v>2059050</v>
      </c>
      <c r="I1191" s="38" t="s">
        <v>255</v>
      </c>
      <c r="J1191" s="15"/>
      <c r="L1191" s="36" t="s">
        <v>248</v>
      </c>
      <c r="M1191" s="15">
        <v>3.9</v>
      </c>
    </row>
    <row r="1192" spans="1:13" x14ac:dyDescent="0.3">
      <c r="A1192" s="38" t="s">
        <v>257</v>
      </c>
      <c r="B1192" s="15">
        <v>643750</v>
      </c>
      <c r="C1192" s="15">
        <v>1287500</v>
      </c>
      <c r="E1192" s="37" t="s">
        <v>255</v>
      </c>
      <c r="F1192" s="15">
        <v>719925</v>
      </c>
      <c r="G1192" s="15">
        <v>3026350</v>
      </c>
      <c r="I1192" s="38" t="s">
        <v>258</v>
      </c>
      <c r="J1192" s="15"/>
      <c r="L1192" s="36" t="s">
        <v>250</v>
      </c>
      <c r="M1192" s="15">
        <v>3.3000000000000003</v>
      </c>
    </row>
    <row r="1193" spans="1:13" x14ac:dyDescent="0.3">
      <c r="A1193" s="38" t="s">
        <v>252</v>
      </c>
      <c r="B1193" s="15">
        <v>1090500</v>
      </c>
      <c r="C1193" s="15">
        <v>1536000</v>
      </c>
      <c r="E1193" s="37" t="s">
        <v>258</v>
      </c>
      <c r="F1193" s="15">
        <v>875000</v>
      </c>
      <c r="G1193" s="15">
        <v>2552000</v>
      </c>
      <c r="I1193" s="38" t="s">
        <v>260</v>
      </c>
      <c r="J1193" s="15"/>
      <c r="L1193" s="36" t="s">
        <v>253</v>
      </c>
      <c r="M1193" s="15">
        <v>2.6666666666666665</v>
      </c>
    </row>
    <row r="1194" spans="1:13" x14ac:dyDescent="0.3">
      <c r="A1194" s="38" t="s">
        <v>255</v>
      </c>
      <c r="B1194" s="15">
        <v>1375550</v>
      </c>
      <c r="C1194" s="15">
        <v>2650550</v>
      </c>
      <c r="E1194" s="36" t="s">
        <v>253</v>
      </c>
      <c r="F1194" s="15">
        <v>1604500</v>
      </c>
      <c r="G1194" s="15">
        <v>5958900</v>
      </c>
      <c r="I1194" s="38" t="s">
        <v>262</v>
      </c>
      <c r="J1194" s="15"/>
      <c r="L1194" s="35" t="s">
        <v>273</v>
      </c>
      <c r="M1194" s="15">
        <v>1.8</v>
      </c>
    </row>
    <row r="1195" spans="1:13" x14ac:dyDescent="0.3">
      <c r="A1195" s="38" t="s">
        <v>258</v>
      </c>
      <c r="B1195" s="15">
        <v>468450</v>
      </c>
      <c r="C1195" s="15">
        <v>936900</v>
      </c>
      <c r="E1195" s="35" t="s">
        <v>272</v>
      </c>
      <c r="F1195" s="15">
        <v>7013589</v>
      </c>
      <c r="G1195" s="15">
        <v>34845513</v>
      </c>
      <c r="I1195" s="38" t="s">
        <v>263</v>
      </c>
      <c r="J1195" s="15"/>
      <c r="L1195" s="36" t="s">
        <v>246</v>
      </c>
      <c r="M1195" s="15">
        <v>2.4666666666666668</v>
      </c>
    </row>
    <row r="1196" spans="1:13" x14ac:dyDescent="0.3">
      <c r="A1196" s="38" t="s">
        <v>260</v>
      </c>
      <c r="B1196" s="15">
        <v>702500</v>
      </c>
      <c r="C1196" s="15">
        <v>1046000</v>
      </c>
      <c r="E1196" s="36" t="s">
        <v>246</v>
      </c>
      <c r="F1196" s="15">
        <v>1436985</v>
      </c>
      <c r="G1196" s="15">
        <v>4168620</v>
      </c>
      <c r="I1196" s="35" t="s">
        <v>270</v>
      </c>
      <c r="J1196" s="15"/>
      <c r="L1196" s="36" t="s">
        <v>248</v>
      </c>
      <c r="M1196" s="15">
        <v>1.0999999999999999</v>
      </c>
    </row>
    <row r="1197" spans="1:13" x14ac:dyDescent="0.3">
      <c r="A1197" s="38" t="s">
        <v>262</v>
      </c>
      <c r="B1197" s="15">
        <v>943000</v>
      </c>
      <c r="C1197" s="15">
        <v>3354900</v>
      </c>
      <c r="E1197" s="36" t="s">
        <v>248</v>
      </c>
      <c r="F1197" s="15">
        <v>1991500</v>
      </c>
      <c r="G1197" s="15">
        <v>10148040</v>
      </c>
      <c r="I1197" s="38" t="s">
        <v>245</v>
      </c>
      <c r="J1197" s="15"/>
      <c r="L1197" s="36" t="s">
        <v>250</v>
      </c>
      <c r="M1197" s="15">
        <v>2.1</v>
      </c>
    </row>
    <row r="1198" spans="1:13" x14ac:dyDescent="0.3">
      <c r="A1198" s="38" t="s">
        <v>263</v>
      </c>
      <c r="B1198" s="15">
        <v>1545000</v>
      </c>
      <c r="C1198" s="15">
        <v>2478000</v>
      </c>
      <c r="E1198" s="36" t="s">
        <v>250</v>
      </c>
      <c r="F1198" s="15">
        <v>1759705</v>
      </c>
      <c r="G1198" s="15">
        <v>11070954</v>
      </c>
      <c r="I1198" s="38" t="s">
        <v>247</v>
      </c>
      <c r="J1198" s="15"/>
      <c r="L1198" s="36" t="s">
        <v>253</v>
      </c>
      <c r="M1198" s="15">
        <v>1.5333333333333332</v>
      </c>
    </row>
    <row r="1199" spans="1:13" x14ac:dyDescent="0.3">
      <c r="A1199" s="35" t="s">
        <v>267</v>
      </c>
      <c r="B1199" s="15"/>
      <c r="C1199" s="15"/>
      <c r="E1199" s="37" t="s">
        <v>252</v>
      </c>
      <c r="F1199" s="15">
        <v>613455</v>
      </c>
      <c r="G1199" s="15">
        <v>3075754</v>
      </c>
      <c r="I1199" s="38" t="s">
        <v>249</v>
      </c>
      <c r="J1199" s="15"/>
      <c r="L1199" s="35" t="s">
        <v>274</v>
      </c>
      <c r="M1199" s="15">
        <v>1.9749999999999999</v>
      </c>
    </row>
    <row r="1200" spans="1:13" x14ac:dyDescent="0.3">
      <c r="A1200" s="38" t="s">
        <v>245</v>
      </c>
      <c r="B1200" s="15">
        <v>705750</v>
      </c>
      <c r="C1200" s="15">
        <v>1031500</v>
      </c>
      <c r="E1200" s="37" t="s">
        <v>255</v>
      </c>
      <c r="F1200" s="15">
        <v>701500</v>
      </c>
      <c r="G1200" s="15">
        <v>3725800</v>
      </c>
      <c r="I1200" s="38" t="s">
        <v>251</v>
      </c>
      <c r="J1200" s="15"/>
      <c r="L1200" s="36" t="s">
        <v>246</v>
      </c>
      <c r="M1200" s="15">
        <v>1.3</v>
      </c>
    </row>
    <row r="1201" spans="1:13" x14ac:dyDescent="0.3">
      <c r="A1201" s="38" t="s">
        <v>247</v>
      </c>
      <c r="B1201" s="15">
        <v>587000</v>
      </c>
      <c r="C1201" s="15">
        <v>587000</v>
      </c>
      <c r="E1201" s="37" t="s">
        <v>258</v>
      </c>
      <c r="F1201" s="15">
        <v>444750</v>
      </c>
      <c r="G1201" s="15">
        <v>4269400</v>
      </c>
      <c r="I1201" s="38" t="s">
        <v>254</v>
      </c>
      <c r="J1201" s="15">
        <v>1</v>
      </c>
      <c r="L1201" s="36" t="s">
        <v>248</v>
      </c>
      <c r="M1201" s="15">
        <v>1.8666666666666665</v>
      </c>
    </row>
    <row r="1202" spans="1:13" x14ac:dyDescent="0.3">
      <c r="A1202" s="38" t="s">
        <v>249</v>
      </c>
      <c r="B1202" s="15">
        <v>412500</v>
      </c>
      <c r="C1202" s="15">
        <v>1512900</v>
      </c>
      <c r="E1202" s="36" t="s">
        <v>253</v>
      </c>
      <c r="F1202" s="15">
        <v>1825399</v>
      </c>
      <c r="G1202" s="15">
        <v>9457899</v>
      </c>
      <c r="I1202" s="38" t="s">
        <v>257</v>
      </c>
      <c r="J1202" s="15">
        <v>1</v>
      </c>
      <c r="L1202" s="36" t="s">
        <v>250</v>
      </c>
      <c r="M1202" s="15">
        <v>2.6333333333333333</v>
      </c>
    </row>
    <row r="1203" spans="1:13" x14ac:dyDescent="0.3">
      <c r="A1203" s="38" t="s">
        <v>251</v>
      </c>
      <c r="B1203" s="15">
        <v>310000</v>
      </c>
      <c r="C1203" s="15">
        <v>1882900</v>
      </c>
      <c r="E1203" s="35" t="s">
        <v>273</v>
      </c>
      <c r="F1203" s="15">
        <v>8221100</v>
      </c>
      <c r="G1203" s="15">
        <v>32992288</v>
      </c>
      <c r="I1203" s="38" t="s">
        <v>252</v>
      </c>
      <c r="J1203" s="15"/>
      <c r="L1203" s="36" t="s">
        <v>253</v>
      </c>
      <c r="M1203" s="15">
        <v>2.1</v>
      </c>
    </row>
    <row r="1204" spans="1:13" x14ac:dyDescent="0.3">
      <c r="A1204" s="38" t="s">
        <v>254</v>
      </c>
      <c r="B1204" s="15">
        <v>760950</v>
      </c>
      <c r="C1204" s="15">
        <v>1521900</v>
      </c>
      <c r="E1204" s="36" t="s">
        <v>246</v>
      </c>
      <c r="F1204" s="15">
        <v>1749750</v>
      </c>
      <c r="G1204" s="15">
        <v>8268163</v>
      </c>
      <c r="I1204" s="38" t="s">
        <v>255</v>
      </c>
      <c r="J1204" s="15"/>
      <c r="L1204" s="35" t="s">
        <v>275</v>
      </c>
      <c r="M1204" s="15">
        <v>2.12</v>
      </c>
    </row>
    <row r="1205" spans="1:13" x14ac:dyDescent="0.3">
      <c r="A1205" s="38" t="s">
        <v>257</v>
      </c>
      <c r="B1205" s="15">
        <v>927475</v>
      </c>
      <c r="C1205" s="15">
        <v>1427450</v>
      </c>
      <c r="E1205" s="36" t="s">
        <v>248</v>
      </c>
      <c r="F1205" s="15">
        <v>1952375</v>
      </c>
      <c r="G1205" s="15">
        <v>8776525</v>
      </c>
      <c r="I1205" s="38" t="s">
        <v>258</v>
      </c>
      <c r="J1205" s="15"/>
      <c r="L1205" s="36" t="s">
        <v>246</v>
      </c>
      <c r="M1205" s="15">
        <v>1.8</v>
      </c>
    </row>
    <row r="1206" spans="1:13" x14ac:dyDescent="0.3">
      <c r="A1206" s="38" t="s">
        <v>252</v>
      </c>
      <c r="B1206" s="15">
        <v>1124975</v>
      </c>
      <c r="C1206" s="15">
        <v>3088850</v>
      </c>
      <c r="E1206" s="36" t="s">
        <v>250</v>
      </c>
      <c r="F1206" s="15">
        <v>2384975</v>
      </c>
      <c r="G1206" s="15">
        <v>11076100</v>
      </c>
      <c r="I1206" s="38" t="s">
        <v>260</v>
      </c>
      <c r="J1206" s="15">
        <v>1</v>
      </c>
      <c r="L1206" s="36" t="s">
        <v>248</v>
      </c>
      <c r="M1206" s="15">
        <v>2.6333333333333333</v>
      </c>
    </row>
    <row r="1207" spans="1:13" x14ac:dyDescent="0.3">
      <c r="A1207" s="38" t="s">
        <v>255</v>
      </c>
      <c r="B1207" s="15">
        <v>358000</v>
      </c>
      <c r="C1207" s="15">
        <v>358000</v>
      </c>
      <c r="E1207" s="37" t="s">
        <v>252</v>
      </c>
      <c r="F1207" s="15">
        <v>829475</v>
      </c>
      <c r="G1207" s="15">
        <v>3826700</v>
      </c>
      <c r="I1207" s="38" t="s">
        <v>262</v>
      </c>
      <c r="J1207" s="15">
        <v>1</v>
      </c>
      <c r="L1207" s="36" t="s">
        <v>250</v>
      </c>
      <c r="M1207" s="15">
        <v>2.95</v>
      </c>
    </row>
    <row r="1208" spans="1:13" x14ac:dyDescent="0.3">
      <c r="A1208" s="38" t="s">
        <v>258</v>
      </c>
      <c r="B1208" s="15">
        <v>1246251</v>
      </c>
      <c r="C1208" s="15">
        <v>1842501</v>
      </c>
      <c r="E1208" s="37" t="s">
        <v>255</v>
      </c>
      <c r="F1208" s="15">
        <v>836000</v>
      </c>
      <c r="G1208" s="15">
        <v>3682900</v>
      </c>
      <c r="I1208" s="38" t="s">
        <v>263</v>
      </c>
      <c r="J1208" s="15"/>
      <c r="L1208" s="36" t="s">
        <v>253</v>
      </c>
      <c r="M1208" s="15">
        <v>1</v>
      </c>
    </row>
    <row r="1209" spans="1:13" x14ac:dyDescent="0.3">
      <c r="A1209" s="38" t="s">
        <v>260</v>
      </c>
      <c r="B1209" s="15">
        <v>452000</v>
      </c>
      <c r="C1209" s="15">
        <v>724000</v>
      </c>
      <c r="E1209" s="37" t="s">
        <v>258</v>
      </c>
      <c r="F1209" s="15">
        <v>719500</v>
      </c>
      <c r="G1209" s="15">
        <v>3566500</v>
      </c>
      <c r="I1209" s="35" t="s">
        <v>271</v>
      </c>
      <c r="J1209" s="15"/>
      <c r="L1209" s="14">
        <v>30</v>
      </c>
      <c r="M1209" s="15">
        <v>7.0879518072289134</v>
      </c>
    </row>
    <row r="1210" spans="1:13" x14ac:dyDescent="0.3">
      <c r="A1210" s="38" t="s">
        <v>262</v>
      </c>
      <c r="B1210" s="15">
        <v>581500</v>
      </c>
      <c r="C1210" s="15">
        <v>909000</v>
      </c>
      <c r="E1210" s="36" t="s">
        <v>253</v>
      </c>
      <c r="F1210" s="15">
        <v>2134000</v>
      </c>
      <c r="G1210" s="15">
        <v>4871500</v>
      </c>
      <c r="I1210" s="38" t="s">
        <v>245</v>
      </c>
      <c r="J1210" s="15"/>
      <c r="L1210" s="35" t="s">
        <v>244</v>
      </c>
      <c r="M1210" s="15">
        <v>6.8416666666666659</v>
      </c>
    </row>
    <row r="1211" spans="1:13" x14ac:dyDescent="0.3">
      <c r="A1211" s="38" t="s">
        <v>263</v>
      </c>
      <c r="B1211" s="15">
        <v>775000</v>
      </c>
      <c r="C1211" s="15">
        <v>1550000</v>
      </c>
      <c r="E1211" s="35" t="s">
        <v>274</v>
      </c>
      <c r="F1211" s="15">
        <v>7715000</v>
      </c>
      <c r="G1211" s="15">
        <v>38602430</v>
      </c>
      <c r="I1211" s="38" t="s">
        <v>247</v>
      </c>
      <c r="J1211" s="15"/>
      <c r="L1211" s="36" t="s">
        <v>246</v>
      </c>
      <c r="M1211" s="15">
        <v>6.4333333333333336</v>
      </c>
    </row>
    <row r="1212" spans="1:13" x14ac:dyDescent="0.3">
      <c r="A1212" s="35" t="s">
        <v>268</v>
      </c>
      <c r="B1212" s="15"/>
      <c r="C1212" s="15"/>
      <c r="E1212" s="36" t="s">
        <v>246</v>
      </c>
      <c r="F1212" s="15">
        <v>2317000</v>
      </c>
      <c r="G1212" s="15">
        <v>9713450</v>
      </c>
      <c r="I1212" s="38" t="s">
        <v>249</v>
      </c>
      <c r="J1212" s="15"/>
      <c r="L1212" s="36" t="s">
        <v>248</v>
      </c>
      <c r="M1212" s="15">
        <v>6.6999999999999993</v>
      </c>
    </row>
    <row r="1213" spans="1:13" x14ac:dyDescent="0.3">
      <c r="A1213" s="38" t="s">
        <v>245</v>
      </c>
      <c r="B1213" s="15">
        <v>188750</v>
      </c>
      <c r="C1213" s="15">
        <v>377500</v>
      </c>
      <c r="E1213" s="36" t="s">
        <v>248</v>
      </c>
      <c r="F1213" s="15">
        <v>1476000</v>
      </c>
      <c r="G1213" s="15">
        <v>9829400</v>
      </c>
      <c r="I1213" s="38" t="s">
        <v>251</v>
      </c>
      <c r="J1213" s="15"/>
      <c r="L1213" s="36" t="s">
        <v>250</v>
      </c>
      <c r="M1213" s="15">
        <v>7.1333333333333329</v>
      </c>
    </row>
    <row r="1214" spans="1:13" x14ac:dyDescent="0.3">
      <c r="A1214" s="38" t="s">
        <v>247</v>
      </c>
      <c r="B1214" s="15">
        <v>124199</v>
      </c>
      <c r="C1214" s="15">
        <v>124199</v>
      </c>
      <c r="E1214" s="36" t="s">
        <v>250</v>
      </c>
      <c r="F1214" s="15">
        <v>2123500</v>
      </c>
      <c r="G1214" s="15">
        <v>11411300</v>
      </c>
      <c r="I1214" s="38" t="s">
        <v>254</v>
      </c>
      <c r="J1214" s="15">
        <v>1</v>
      </c>
      <c r="L1214" s="36" t="s">
        <v>253</v>
      </c>
      <c r="M1214" s="15">
        <v>7.0999999999999988</v>
      </c>
    </row>
    <row r="1215" spans="1:13" x14ac:dyDescent="0.3">
      <c r="A1215" s="38" t="s">
        <v>249</v>
      </c>
      <c r="B1215" s="15">
        <v>665500</v>
      </c>
      <c r="C1215" s="15">
        <v>931000</v>
      </c>
      <c r="E1215" s="37" t="s">
        <v>252</v>
      </c>
      <c r="F1215" s="15">
        <v>497500</v>
      </c>
      <c r="G1215" s="15">
        <v>5628300</v>
      </c>
      <c r="I1215" s="38" t="s">
        <v>257</v>
      </c>
      <c r="J1215" s="15">
        <v>1</v>
      </c>
      <c r="L1215" s="35" t="s">
        <v>256</v>
      </c>
      <c r="M1215" s="15">
        <v>8.3249999999999993</v>
      </c>
    </row>
    <row r="1216" spans="1:13" x14ac:dyDescent="0.3">
      <c r="A1216" s="38" t="s">
        <v>251</v>
      </c>
      <c r="B1216" s="15">
        <v>308000</v>
      </c>
      <c r="C1216" s="15">
        <v>308000</v>
      </c>
      <c r="E1216" s="37" t="s">
        <v>255</v>
      </c>
      <c r="F1216" s="15">
        <v>1036000</v>
      </c>
      <c r="G1216" s="15">
        <v>3178000</v>
      </c>
      <c r="I1216" s="38" t="s">
        <v>252</v>
      </c>
      <c r="J1216" s="15"/>
      <c r="L1216" s="36" t="s">
        <v>246</v>
      </c>
      <c r="M1216" s="15">
        <v>6.0666666666666673</v>
      </c>
    </row>
    <row r="1217" spans="1:13" x14ac:dyDescent="0.3">
      <c r="A1217" s="38" t="s">
        <v>254</v>
      </c>
      <c r="B1217" s="15">
        <v>1604800</v>
      </c>
      <c r="C1217" s="15">
        <v>2373550</v>
      </c>
      <c r="E1217" s="37" t="s">
        <v>258</v>
      </c>
      <c r="F1217" s="15">
        <v>590000</v>
      </c>
      <c r="G1217" s="15">
        <v>2605000</v>
      </c>
      <c r="I1217" s="38" t="s">
        <v>255</v>
      </c>
      <c r="J1217" s="15"/>
      <c r="L1217" s="36" t="s">
        <v>248</v>
      </c>
      <c r="M1217" s="15">
        <v>7.2</v>
      </c>
    </row>
    <row r="1218" spans="1:13" x14ac:dyDescent="0.3">
      <c r="A1218" s="38" t="s">
        <v>257</v>
      </c>
      <c r="B1218" s="15">
        <v>923750</v>
      </c>
      <c r="C1218" s="15">
        <v>3215000</v>
      </c>
      <c r="E1218" s="36" t="s">
        <v>253</v>
      </c>
      <c r="F1218" s="15">
        <v>1798500</v>
      </c>
      <c r="G1218" s="15">
        <v>7648280</v>
      </c>
      <c r="I1218" s="38" t="s">
        <v>258</v>
      </c>
      <c r="J1218" s="15"/>
      <c r="L1218" s="36" t="s">
        <v>250</v>
      </c>
      <c r="M1218" s="15">
        <v>8.6</v>
      </c>
    </row>
    <row r="1219" spans="1:13" x14ac:dyDescent="0.3">
      <c r="A1219" s="38" t="s">
        <v>252</v>
      </c>
      <c r="B1219" s="15">
        <v>1640000</v>
      </c>
      <c r="C1219" s="15">
        <v>2045000</v>
      </c>
      <c r="E1219" s="35" t="s">
        <v>275</v>
      </c>
      <c r="F1219" s="15">
        <v>8101100</v>
      </c>
      <c r="G1219" s="15">
        <v>44305880</v>
      </c>
      <c r="I1219" s="38" t="s">
        <v>260</v>
      </c>
      <c r="J1219" s="15"/>
      <c r="L1219" s="36" t="s">
        <v>253</v>
      </c>
      <c r="M1219" s="15">
        <v>11.433333333333332</v>
      </c>
    </row>
    <row r="1220" spans="1:13" x14ac:dyDescent="0.3">
      <c r="A1220" s="38" t="s">
        <v>255</v>
      </c>
      <c r="B1220" s="15">
        <v>643500</v>
      </c>
      <c r="C1220" s="15">
        <v>2976176</v>
      </c>
      <c r="E1220" s="36" t="s">
        <v>246</v>
      </c>
      <c r="F1220" s="15">
        <v>1660000</v>
      </c>
      <c r="G1220" s="15">
        <v>12083630</v>
      </c>
      <c r="I1220" s="38" t="s">
        <v>262</v>
      </c>
      <c r="J1220" s="15"/>
      <c r="L1220" s="35" t="s">
        <v>261</v>
      </c>
      <c r="M1220" s="15">
        <v>20.725000000000005</v>
      </c>
    </row>
    <row r="1221" spans="1:13" x14ac:dyDescent="0.3">
      <c r="A1221" s="38" t="s">
        <v>258</v>
      </c>
      <c r="B1221" s="15">
        <v>367500</v>
      </c>
      <c r="C1221" s="15">
        <v>1400000</v>
      </c>
      <c r="E1221" s="36" t="s">
        <v>248</v>
      </c>
      <c r="F1221" s="15">
        <v>2830350</v>
      </c>
      <c r="G1221" s="15">
        <v>12002750</v>
      </c>
      <c r="I1221" s="38" t="s">
        <v>263</v>
      </c>
      <c r="J1221" s="15"/>
      <c r="L1221" s="36" t="s">
        <v>246</v>
      </c>
      <c r="M1221" s="15">
        <v>14.966666666666669</v>
      </c>
    </row>
    <row r="1222" spans="1:13" x14ac:dyDescent="0.3">
      <c r="A1222" s="38" t="s">
        <v>260</v>
      </c>
      <c r="B1222" s="15">
        <v>679000</v>
      </c>
      <c r="C1222" s="15">
        <v>2356000</v>
      </c>
      <c r="E1222" s="36" t="s">
        <v>250</v>
      </c>
      <c r="F1222" s="15">
        <v>2075750</v>
      </c>
      <c r="G1222" s="15">
        <v>11881500</v>
      </c>
      <c r="I1222" s="35" t="s">
        <v>272</v>
      </c>
      <c r="J1222" s="15"/>
      <c r="L1222" s="36" t="s">
        <v>248</v>
      </c>
      <c r="M1222" s="15">
        <v>22.5</v>
      </c>
    </row>
    <row r="1223" spans="1:13" x14ac:dyDescent="0.3">
      <c r="A1223" s="38" t="s">
        <v>262</v>
      </c>
      <c r="B1223" s="15">
        <v>794552</v>
      </c>
      <c r="C1223" s="15">
        <v>2022552</v>
      </c>
      <c r="E1223" s="37" t="s">
        <v>252</v>
      </c>
      <c r="F1223" s="15">
        <v>567500</v>
      </c>
      <c r="G1223" s="15">
        <v>4407000</v>
      </c>
      <c r="I1223" s="38" t="s">
        <v>245</v>
      </c>
      <c r="J1223" s="15"/>
      <c r="L1223" s="36" t="s">
        <v>250</v>
      </c>
      <c r="M1223" s="15">
        <v>24.533333333333331</v>
      </c>
    </row>
    <row r="1224" spans="1:13" x14ac:dyDescent="0.3">
      <c r="A1224" s="38" t="s">
        <v>263</v>
      </c>
      <c r="B1224" s="15">
        <v>557750</v>
      </c>
      <c r="C1224" s="15">
        <v>1864750</v>
      </c>
      <c r="E1224" s="37" t="s">
        <v>255</v>
      </c>
      <c r="F1224" s="15">
        <v>557500</v>
      </c>
      <c r="G1224" s="15">
        <v>4898000</v>
      </c>
      <c r="I1224" s="38" t="s">
        <v>247</v>
      </c>
      <c r="J1224" s="15"/>
      <c r="L1224" s="36" t="s">
        <v>253</v>
      </c>
      <c r="M1224" s="15">
        <v>20.900000000000002</v>
      </c>
    </row>
    <row r="1225" spans="1:13" x14ac:dyDescent="0.3">
      <c r="A1225" s="35" t="s">
        <v>269</v>
      </c>
      <c r="B1225" s="15"/>
      <c r="C1225" s="15"/>
      <c r="E1225" s="37" t="s">
        <v>258</v>
      </c>
      <c r="F1225" s="15">
        <v>950750</v>
      </c>
      <c r="G1225" s="15">
        <v>2576500</v>
      </c>
      <c r="I1225" s="38" t="s">
        <v>249</v>
      </c>
      <c r="J1225" s="15"/>
      <c r="L1225" s="35" t="s">
        <v>264</v>
      </c>
      <c r="M1225" s="15">
        <v>14.041666666666664</v>
      </c>
    </row>
    <row r="1226" spans="1:13" x14ac:dyDescent="0.3">
      <c r="A1226" s="38" t="s">
        <v>245</v>
      </c>
      <c r="B1226" s="15">
        <v>1724500</v>
      </c>
      <c r="C1226" s="15">
        <v>2029000</v>
      </c>
      <c r="E1226" s="36" t="s">
        <v>253</v>
      </c>
      <c r="F1226" s="15">
        <v>1535000</v>
      </c>
      <c r="G1226" s="15">
        <v>8338000</v>
      </c>
      <c r="I1226" s="38" t="s">
        <v>251</v>
      </c>
      <c r="J1226" s="15"/>
      <c r="L1226" s="36" t="s">
        <v>246</v>
      </c>
      <c r="M1226" s="15">
        <v>18.8</v>
      </c>
    </row>
    <row r="1227" spans="1:13" x14ac:dyDescent="0.3">
      <c r="A1227" s="38" t="s">
        <v>247</v>
      </c>
      <c r="B1227" s="15">
        <v>1160340</v>
      </c>
      <c r="C1227" s="15">
        <v>1981540</v>
      </c>
      <c r="E1227" s="14">
        <v>22</v>
      </c>
      <c r="F1227" s="15">
        <v>74739730</v>
      </c>
      <c r="G1227" s="15">
        <v>469142723</v>
      </c>
      <c r="I1227" s="38" t="s">
        <v>254</v>
      </c>
      <c r="J1227" s="15"/>
      <c r="L1227" s="36" t="s">
        <v>248</v>
      </c>
      <c r="M1227" s="15">
        <v>15.766666666666666</v>
      </c>
    </row>
    <row r="1228" spans="1:13" x14ac:dyDescent="0.3">
      <c r="A1228" s="38" t="s">
        <v>249</v>
      </c>
      <c r="B1228" s="15">
        <v>554600</v>
      </c>
      <c r="C1228" s="15">
        <v>929200</v>
      </c>
      <c r="E1228" s="35" t="s">
        <v>243</v>
      </c>
      <c r="F1228" s="15">
        <v>2646224</v>
      </c>
      <c r="G1228" s="15">
        <v>21545883</v>
      </c>
      <c r="I1228" s="38" t="s">
        <v>257</v>
      </c>
      <c r="J1228" s="15">
        <v>1</v>
      </c>
      <c r="L1228" s="36" t="s">
        <v>250</v>
      </c>
      <c r="M1228" s="15">
        <v>12.533333333333331</v>
      </c>
    </row>
    <row r="1229" spans="1:13" x14ac:dyDescent="0.3">
      <c r="A1229" s="38" t="s">
        <v>251</v>
      </c>
      <c r="B1229" s="15">
        <v>498900</v>
      </c>
      <c r="C1229" s="15">
        <v>1282900</v>
      </c>
      <c r="E1229" s="36" t="s">
        <v>246</v>
      </c>
      <c r="F1229" s="15">
        <v>540075</v>
      </c>
      <c r="G1229" s="15">
        <v>4432650</v>
      </c>
      <c r="I1229" s="38" t="s">
        <v>252</v>
      </c>
      <c r="J1229" s="15">
        <v>1</v>
      </c>
      <c r="L1229" s="36" t="s">
        <v>253</v>
      </c>
      <c r="M1229" s="15">
        <v>9.0666666666666664</v>
      </c>
    </row>
    <row r="1230" spans="1:13" x14ac:dyDescent="0.3">
      <c r="A1230" s="38" t="s">
        <v>254</v>
      </c>
      <c r="B1230" s="15">
        <v>582500</v>
      </c>
      <c r="C1230" s="15">
        <v>2735000</v>
      </c>
      <c r="E1230" s="36" t="s">
        <v>248</v>
      </c>
      <c r="F1230" s="15">
        <v>753500</v>
      </c>
      <c r="G1230" s="15">
        <v>6524285</v>
      </c>
      <c r="I1230" s="38" t="s">
        <v>255</v>
      </c>
      <c r="J1230" s="15">
        <v>1</v>
      </c>
      <c r="L1230" s="35" t="s">
        <v>266</v>
      </c>
      <c r="M1230" s="15">
        <v>9.4500000000000011</v>
      </c>
    </row>
    <row r="1231" spans="1:13" x14ac:dyDescent="0.3">
      <c r="A1231" s="38" t="s">
        <v>257</v>
      </c>
      <c r="B1231" s="15">
        <v>857500</v>
      </c>
      <c r="C1231" s="15">
        <v>4948000</v>
      </c>
      <c r="E1231" s="36" t="s">
        <v>250</v>
      </c>
      <c r="F1231" s="15">
        <v>820500</v>
      </c>
      <c r="G1231" s="15">
        <v>6860800</v>
      </c>
      <c r="I1231" s="38" t="s">
        <v>258</v>
      </c>
      <c r="J1231" s="15">
        <v>1</v>
      </c>
      <c r="L1231" s="36" t="s">
        <v>246</v>
      </c>
      <c r="M1231" s="15">
        <v>10.166666666666666</v>
      </c>
    </row>
    <row r="1232" spans="1:13" x14ac:dyDescent="0.3">
      <c r="A1232" s="38" t="s">
        <v>252</v>
      </c>
      <c r="B1232" s="15">
        <v>1313875</v>
      </c>
      <c r="C1232" s="15">
        <v>2903850</v>
      </c>
      <c r="E1232" s="37" t="s">
        <v>252</v>
      </c>
      <c r="F1232" s="15">
        <v>211000</v>
      </c>
      <c r="G1232" s="15">
        <v>1806450</v>
      </c>
      <c r="I1232" s="38" t="s">
        <v>260</v>
      </c>
      <c r="J1232" s="15"/>
      <c r="L1232" s="36" t="s">
        <v>248</v>
      </c>
      <c r="M1232" s="15">
        <v>8.5666666666666647</v>
      </c>
    </row>
    <row r="1233" spans="1:13" x14ac:dyDescent="0.3">
      <c r="A1233" s="38" t="s">
        <v>255</v>
      </c>
      <c r="B1233" s="15">
        <v>892400</v>
      </c>
      <c r="C1233" s="15">
        <v>4652350</v>
      </c>
      <c r="E1233" s="37" t="s">
        <v>255</v>
      </c>
      <c r="F1233" s="15">
        <v>439500</v>
      </c>
      <c r="G1233" s="15">
        <v>2964350</v>
      </c>
      <c r="I1233" s="38" t="s">
        <v>262</v>
      </c>
      <c r="J1233" s="15"/>
      <c r="L1233" s="36" t="s">
        <v>250</v>
      </c>
      <c r="M1233" s="15">
        <v>9.6000000000000014</v>
      </c>
    </row>
    <row r="1234" spans="1:13" x14ac:dyDescent="0.3">
      <c r="A1234" s="38" t="s">
        <v>258</v>
      </c>
      <c r="B1234" s="15">
        <v>473500</v>
      </c>
      <c r="C1234" s="15">
        <v>747000</v>
      </c>
      <c r="E1234" s="37" t="s">
        <v>258</v>
      </c>
      <c r="F1234" s="15">
        <v>170000</v>
      </c>
      <c r="G1234" s="15">
        <v>2090000</v>
      </c>
      <c r="I1234" s="38" t="s">
        <v>263</v>
      </c>
      <c r="J1234" s="15"/>
      <c r="L1234" s="36" t="s">
        <v>253</v>
      </c>
      <c r="M1234" s="15">
        <v>9.4666666666666668</v>
      </c>
    </row>
    <row r="1235" spans="1:13" x14ac:dyDescent="0.3">
      <c r="A1235" s="38" t="s">
        <v>260</v>
      </c>
      <c r="B1235" s="15">
        <v>720900</v>
      </c>
      <c r="C1235" s="15">
        <v>2714900</v>
      </c>
      <c r="E1235" s="36" t="s">
        <v>253</v>
      </c>
      <c r="F1235" s="15">
        <v>532149</v>
      </c>
      <c r="G1235" s="15">
        <v>3728148</v>
      </c>
      <c r="I1235" s="35" t="s">
        <v>273</v>
      </c>
      <c r="J1235" s="15"/>
      <c r="L1235" s="35" t="s">
        <v>267</v>
      </c>
      <c r="M1235" s="15">
        <v>9.2166666666666668</v>
      </c>
    </row>
    <row r="1236" spans="1:13" x14ac:dyDescent="0.3">
      <c r="A1236" s="38" t="s">
        <v>262</v>
      </c>
      <c r="B1236" s="15">
        <v>318000</v>
      </c>
      <c r="C1236" s="15">
        <v>318000</v>
      </c>
      <c r="E1236" s="35" t="s">
        <v>259</v>
      </c>
      <c r="F1236" s="15">
        <v>3216325</v>
      </c>
      <c r="G1236" s="15">
        <v>32096095</v>
      </c>
      <c r="I1236" s="38" t="s">
        <v>245</v>
      </c>
      <c r="J1236" s="15"/>
      <c r="L1236" s="36" t="s">
        <v>246</v>
      </c>
      <c r="M1236" s="15">
        <v>8.2000000000000011</v>
      </c>
    </row>
    <row r="1237" spans="1:13" x14ac:dyDescent="0.3">
      <c r="A1237" s="38" t="s">
        <v>263</v>
      </c>
      <c r="B1237" s="15">
        <v>1262600</v>
      </c>
      <c r="C1237" s="15">
        <v>1683800</v>
      </c>
      <c r="E1237" s="36" t="s">
        <v>246</v>
      </c>
      <c r="F1237" s="15">
        <v>576500</v>
      </c>
      <c r="G1237" s="15">
        <v>3549547</v>
      </c>
      <c r="I1237" s="38" t="s">
        <v>247</v>
      </c>
      <c r="J1237" s="15"/>
      <c r="L1237" s="36" t="s">
        <v>248</v>
      </c>
      <c r="M1237" s="15">
        <v>10.666666666666666</v>
      </c>
    </row>
    <row r="1238" spans="1:13" x14ac:dyDescent="0.3">
      <c r="A1238" s="35" t="s">
        <v>270</v>
      </c>
      <c r="B1238" s="15"/>
      <c r="C1238" s="15"/>
      <c r="E1238" s="36" t="s">
        <v>248</v>
      </c>
      <c r="F1238" s="15">
        <v>998000</v>
      </c>
      <c r="G1238" s="15">
        <v>9415523</v>
      </c>
      <c r="I1238" s="38" t="s">
        <v>249</v>
      </c>
      <c r="J1238" s="15"/>
      <c r="L1238" s="36" t="s">
        <v>250</v>
      </c>
      <c r="M1238" s="15">
        <v>10.466666666666667</v>
      </c>
    </row>
    <row r="1239" spans="1:13" x14ac:dyDescent="0.3">
      <c r="A1239" s="38" t="s">
        <v>245</v>
      </c>
      <c r="B1239" s="15">
        <v>520000</v>
      </c>
      <c r="C1239" s="15">
        <v>520000</v>
      </c>
      <c r="E1239" s="36" t="s">
        <v>250</v>
      </c>
      <c r="F1239" s="15">
        <v>923950</v>
      </c>
      <c r="G1239" s="15">
        <v>9071475</v>
      </c>
      <c r="I1239" s="38" t="s">
        <v>251</v>
      </c>
      <c r="J1239" s="15"/>
      <c r="L1239" s="36" t="s">
        <v>253</v>
      </c>
      <c r="M1239" s="15">
        <v>7.5333333333333341</v>
      </c>
    </row>
    <row r="1240" spans="1:13" x14ac:dyDescent="0.3">
      <c r="A1240" s="38" t="s">
        <v>247</v>
      </c>
      <c r="B1240" s="15">
        <v>882500</v>
      </c>
      <c r="C1240" s="15">
        <v>1365000</v>
      </c>
      <c r="E1240" s="37" t="s">
        <v>252</v>
      </c>
      <c r="F1240" s="15">
        <v>269950</v>
      </c>
      <c r="G1240" s="15">
        <v>5196200</v>
      </c>
      <c r="I1240" s="38" t="s">
        <v>254</v>
      </c>
      <c r="J1240" s="15"/>
      <c r="L1240" s="35" t="s">
        <v>268</v>
      </c>
      <c r="M1240" s="15">
        <v>6.5083333333333337</v>
      </c>
    </row>
    <row r="1241" spans="1:13" x14ac:dyDescent="0.3">
      <c r="A1241" s="38" t="s">
        <v>249</v>
      </c>
      <c r="B1241" s="15">
        <v>779000</v>
      </c>
      <c r="C1241" s="15">
        <v>2187000</v>
      </c>
      <c r="E1241" s="37" t="s">
        <v>255</v>
      </c>
      <c r="F1241" s="15">
        <v>220000</v>
      </c>
      <c r="G1241" s="15">
        <v>973475</v>
      </c>
      <c r="I1241" s="38" t="s">
        <v>257</v>
      </c>
      <c r="J1241" s="15"/>
      <c r="L1241" s="36" t="s">
        <v>246</v>
      </c>
      <c r="M1241" s="15">
        <v>6.3999999999999995</v>
      </c>
    </row>
    <row r="1242" spans="1:13" x14ac:dyDescent="0.3">
      <c r="A1242" s="38" t="s">
        <v>251</v>
      </c>
      <c r="B1242" s="15">
        <v>1180000</v>
      </c>
      <c r="C1242" s="15">
        <v>1455000</v>
      </c>
      <c r="E1242" s="37" t="s">
        <v>258</v>
      </c>
      <c r="F1242" s="15">
        <v>434000</v>
      </c>
      <c r="G1242" s="15">
        <v>2901800</v>
      </c>
      <c r="I1242" s="38" t="s">
        <v>252</v>
      </c>
      <c r="J1242" s="15"/>
      <c r="L1242" s="36" t="s">
        <v>248</v>
      </c>
      <c r="M1242" s="15">
        <v>5.4666666666666659</v>
      </c>
    </row>
    <row r="1243" spans="1:13" x14ac:dyDescent="0.3">
      <c r="A1243" s="38" t="s">
        <v>254</v>
      </c>
      <c r="B1243" s="15">
        <v>651500</v>
      </c>
      <c r="C1243" s="15">
        <v>1892000</v>
      </c>
      <c r="E1243" s="36" t="s">
        <v>253</v>
      </c>
      <c r="F1243" s="15">
        <v>717875</v>
      </c>
      <c r="G1243" s="15">
        <v>10059550</v>
      </c>
      <c r="I1243" s="38" t="s">
        <v>255</v>
      </c>
      <c r="J1243" s="15"/>
      <c r="L1243" s="36" t="s">
        <v>250</v>
      </c>
      <c r="M1243" s="15">
        <v>6.5333333333333341</v>
      </c>
    </row>
    <row r="1244" spans="1:13" x14ac:dyDescent="0.3">
      <c r="A1244" s="38" t="s">
        <v>257</v>
      </c>
      <c r="B1244" s="15">
        <v>846225</v>
      </c>
      <c r="C1244" s="15">
        <v>2626450</v>
      </c>
      <c r="E1244" s="35" t="s">
        <v>265</v>
      </c>
      <c r="F1244" s="15">
        <v>4889600</v>
      </c>
      <c r="G1244" s="15">
        <v>31184619</v>
      </c>
      <c r="I1244" s="38" t="s">
        <v>258</v>
      </c>
      <c r="J1244" s="15"/>
      <c r="L1244" s="36" t="s">
        <v>253</v>
      </c>
      <c r="M1244" s="15">
        <v>7.6333333333333337</v>
      </c>
    </row>
    <row r="1245" spans="1:13" x14ac:dyDescent="0.3">
      <c r="A1245" s="38" t="s">
        <v>252</v>
      </c>
      <c r="B1245" s="15">
        <v>1390510</v>
      </c>
      <c r="C1245" s="15">
        <v>2781020</v>
      </c>
      <c r="E1245" s="36" t="s">
        <v>246</v>
      </c>
      <c r="F1245" s="15">
        <v>939000</v>
      </c>
      <c r="G1245" s="15">
        <v>4507018</v>
      </c>
      <c r="I1245" s="38" t="s">
        <v>260</v>
      </c>
      <c r="J1245" s="15"/>
      <c r="L1245" s="35" t="s">
        <v>269</v>
      </c>
      <c r="M1245" s="15">
        <v>7.1333333333333329</v>
      </c>
    </row>
    <row r="1246" spans="1:13" x14ac:dyDescent="0.3">
      <c r="A1246" s="38" t="s">
        <v>255</v>
      </c>
      <c r="B1246" s="15">
        <v>985309</v>
      </c>
      <c r="C1246" s="15">
        <v>2085259</v>
      </c>
      <c r="E1246" s="36" t="s">
        <v>248</v>
      </c>
      <c r="F1246" s="15">
        <v>1449900</v>
      </c>
      <c r="G1246" s="15">
        <v>12135551</v>
      </c>
      <c r="I1246" s="38" t="s">
        <v>262</v>
      </c>
      <c r="J1246" s="15"/>
      <c r="L1246" s="36" t="s">
        <v>246</v>
      </c>
      <c r="M1246" s="15">
        <v>6.4666666666666659</v>
      </c>
    </row>
    <row r="1247" spans="1:13" x14ac:dyDescent="0.3">
      <c r="A1247" s="38" t="s">
        <v>258</v>
      </c>
      <c r="B1247" s="15">
        <v>977500</v>
      </c>
      <c r="C1247" s="15">
        <v>3170450</v>
      </c>
      <c r="E1247" s="36" t="s">
        <v>250</v>
      </c>
      <c r="F1247" s="15">
        <v>1092500</v>
      </c>
      <c r="G1247" s="15">
        <v>9587150</v>
      </c>
      <c r="I1247" s="38" t="s">
        <v>263</v>
      </c>
      <c r="J1247" s="15"/>
      <c r="L1247" s="36" t="s">
        <v>248</v>
      </c>
      <c r="M1247" s="15">
        <v>7.4333333333333336</v>
      </c>
    </row>
    <row r="1248" spans="1:13" x14ac:dyDescent="0.3">
      <c r="A1248" s="38" t="s">
        <v>260</v>
      </c>
      <c r="B1248" s="15">
        <v>1045000</v>
      </c>
      <c r="C1248" s="15">
        <v>1859000</v>
      </c>
      <c r="E1248" s="37" t="s">
        <v>252</v>
      </c>
      <c r="F1248" s="15">
        <v>273000</v>
      </c>
      <c r="G1248" s="15">
        <v>1965450</v>
      </c>
      <c r="I1248" s="35" t="s">
        <v>274</v>
      </c>
      <c r="J1248" s="15"/>
      <c r="L1248" s="36" t="s">
        <v>250</v>
      </c>
      <c r="M1248" s="15">
        <v>7.6000000000000005</v>
      </c>
    </row>
    <row r="1249" spans="1:13" x14ac:dyDescent="0.3">
      <c r="A1249" s="38" t="s">
        <v>262</v>
      </c>
      <c r="B1249" s="15">
        <v>1142000</v>
      </c>
      <c r="C1249" s="15">
        <v>4014000</v>
      </c>
      <c r="E1249" s="37" t="s">
        <v>255</v>
      </c>
      <c r="F1249" s="15">
        <v>515000</v>
      </c>
      <c r="G1249" s="15">
        <v>2860500</v>
      </c>
      <c r="I1249" s="38" t="s">
        <v>245</v>
      </c>
      <c r="J1249" s="15"/>
      <c r="L1249" s="36" t="s">
        <v>253</v>
      </c>
      <c r="M1249" s="15">
        <v>7.0333333333333341</v>
      </c>
    </row>
    <row r="1250" spans="1:13" x14ac:dyDescent="0.3">
      <c r="A1250" s="38" t="s">
        <v>263</v>
      </c>
      <c r="B1250" s="15">
        <v>926975</v>
      </c>
      <c r="C1250" s="15">
        <v>2526950</v>
      </c>
      <c r="E1250" s="37" t="s">
        <v>258</v>
      </c>
      <c r="F1250" s="15">
        <v>304500</v>
      </c>
      <c r="G1250" s="15">
        <v>4761200</v>
      </c>
      <c r="I1250" s="38" t="s">
        <v>247</v>
      </c>
      <c r="J1250" s="15"/>
      <c r="L1250" s="35" t="s">
        <v>270</v>
      </c>
      <c r="M1250" s="15">
        <v>6.4083333333333341</v>
      </c>
    </row>
    <row r="1251" spans="1:13" x14ac:dyDescent="0.3">
      <c r="A1251" s="35" t="s">
        <v>271</v>
      </c>
      <c r="B1251" s="15"/>
      <c r="C1251" s="15"/>
      <c r="E1251" s="36" t="s">
        <v>253</v>
      </c>
      <c r="F1251" s="15">
        <v>1408200</v>
      </c>
      <c r="G1251" s="15">
        <v>4954900</v>
      </c>
      <c r="I1251" s="38" t="s">
        <v>249</v>
      </c>
      <c r="J1251" s="15"/>
      <c r="L1251" s="36" t="s">
        <v>246</v>
      </c>
      <c r="M1251" s="15">
        <v>7.2333333333333343</v>
      </c>
    </row>
    <row r="1252" spans="1:13" x14ac:dyDescent="0.3">
      <c r="A1252" s="38" t="s">
        <v>245</v>
      </c>
      <c r="B1252" s="15">
        <v>763825</v>
      </c>
      <c r="C1252" s="15">
        <v>3336325</v>
      </c>
      <c r="E1252" s="35" t="s">
        <v>244</v>
      </c>
      <c r="F1252" s="15">
        <v>4758475</v>
      </c>
      <c r="G1252" s="15">
        <v>37966745</v>
      </c>
      <c r="I1252" s="38" t="s">
        <v>251</v>
      </c>
      <c r="J1252" s="15">
        <v>1</v>
      </c>
      <c r="L1252" s="36" t="s">
        <v>248</v>
      </c>
      <c r="M1252" s="15">
        <v>7.3</v>
      </c>
    </row>
    <row r="1253" spans="1:13" x14ac:dyDescent="0.3">
      <c r="A1253" s="38" t="s">
        <v>247</v>
      </c>
      <c r="B1253" s="15">
        <v>1206000</v>
      </c>
      <c r="C1253" s="15">
        <v>2174500</v>
      </c>
      <c r="E1253" s="36" t="s">
        <v>246</v>
      </c>
      <c r="F1253" s="15">
        <v>1171875</v>
      </c>
      <c r="G1253" s="15">
        <v>9413470</v>
      </c>
      <c r="I1253" s="38" t="s">
        <v>254</v>
      </c>
      <c r="J1253" s="15"/>
      <c r="L1253" s="36" t="s">
        <v>250</v>
      </c>
      <c r="M1253" s="15">
        <v>6.8666666666666671</v>
      </c>
    </row>
    <row r="1254" spans="1:13" x14ac:dyDescent="0.3">
      <c r="A1254" s="38" t="s">
        <v>249</v>
      </c>
      <c r="B1254" s="15">
        <v>901000</v>
      </c>
      <c r="C1254" s="15">
        <v>2850000</v>
      </c>
      <c r="E1254" s="36" t="s">
        <v>248</v>
      </c>
      <c r="F1254" s="15">
        <v>1506425</v>
      </c>
      <c r="G1254" s="15">
        <v>11645750</v>
      </c>
      <c r="I1254" s="38" t="s">
        <v>257</v>
      </c>
      <c r="J1254" s="15"/>
      <c r="L1254" s="36" t="s">
        <v>253</v>
      </c>
      <c r="M1254" s="15">
        <v>4.2333333333333334</v>
      </c>
    </row>
    <row r="1255" spans="1:13" x14ac:dyDescent="0.3">
      <c r="A1255" s="38" t="s">
        <v>251</v>
      </c>
      <c r="B1255" s="15">
        <v>677000</v>
      </c>
      <c r="C1255" s="15">
        <v>2058000</v>
      </c>
      <c r="E1255" s="36" t="s">
        <v>250</v>
      </c>
      <c r="F1255" s="15">
        <v>1213425</v>
      </c>
      <c r="G1255" s="15">
        <v>9636425</v>
      </c>
      <c r="I1255" s="38" t="s">
        <v>252</v>
      </c>
      <c r="J1255" s="15"/>
      <c r="L1255" s="35" t="s">
        <v>271</v>
      </c>
      <c r="M1255" s="15">
        <v>3.0416666666666665</v>
      </c>
    </row>
    <row r="1256" spans="1:13" x14ac:dyDescent="0.3">
      <c r="A1256" s="38" t="s">
        <v>254</v>
      </c>
      <c r="B1256" s="15">
        <v>909050</v>
      </c>
      <c r="C1256" s="15">
        <v>1417100</v>
      </c>
      <c r="E1256" s="37" t="s">
        <v>252</v>
      </c>
      <c r="F1256" s="15">
        <v>605500</v>
      </c>
      <c r="G1256" s="15">
        <v>3548950</v>
      </c>
      <c r="I1256" s="38" t="s">
        <v>255</v>
      </c>
      <c r="J1256" s="15"/>
      <c r="L1256" s="36" t="s">
        <v>246</v>
      </c>
      <c r="M1256" s="15">
        <v>3.0333333333333332</v>
      </c>
    </row>
    <row r="1257" spans="1:13" x14ac:dyDescent="0.3">
      <c r="A1257" s="38" t="s">
        <v>257</v>
      </c>
      <c r="B1257" s="15">
        <v>827000</v>
      </c>
      <c r="C1257" s="15">
        <v>7148500</v>
      </c>
      <c r="E1257" s="37" t="s">
        <v>255</v>
      </c>
      <c r="F1257" s="15">
        <v>281675</v>
      </c>
      <c r="G1257" s="15">
        <v>2664525</v>
      </c>
      <c r="I1257" s="38" t="s">
        <v>258</v>
      </c>
      <c r="J1257" s="15"/>
      <c r="L1257" s="36" t="s">
        <v>248</v>
      </c>
      <c r="M1257" s="15">
        <v>3.3333333333333335</v>
      </c>
    </row>
    <row r="1258" spans="1:13" x14ac:dyDescent="0.3">
      <c r="A1258" s="38" t="s">
        <v>252</v>
      </c>
      <c r="B1258" s="15">
        <v>1002250</v>
      </c>
      <c r="C1258" s="15">
        <v>5739400</v>
      </c>
      <c r="E1258" s="37" t="s">
        <v>258</v>
      </c>
      <c r="F1258" s="15">
        <v>326250</v>
      </c>
      <c r="G1258" s="15">
        <v>3422950</v>
      </c>
      <c r="I1258" s="38" t="s">
        <v>260</v>
      </c>
      <c r="J1258" s="15"/>
      <c r="L1258" s="36" t="s">
        <v>250</v>
      </c>
      <c r="M1258" s="15">
        <v>3.1999999999999997</v>
      </c>
    </row>
    <row r="1259" spans="1:13" x14ac:dyDescent="0.3">
      <c r="A1259" s="38" t="s">
        <v>255</v>
      </c>
      <c r="B1259" s="15">
        <v>902000</v>
      </c>
      <c r="C1259" s="15">
        <v>5696800</v>
      </c>
      <c r="E1259" s="36" t="s">
        <v>253</v>
      </c>
      <c r="F1259" s="15">
        <v>866750</v>
      </c>
      <c r="G1259" s="15">
        <v>7271100</v>
      </c>
      <c r="I1259" s="38" t="s">
        <v>262</v>
      </c>
      <c r="J1259" s="15"/>
      <c r="L1259" s="36" t="s">
        <v>253</v>
      </c>
      <c r="M1259" s="15">
        <v>2.6</v>
      </c>
    </row>
    <row r="1260" spans="1:13" x14ac:dyDescent="0.3">
      <c r="A1260" s="38" t="s">
        <v>258</v>
      </c>
      <c r="B1260" s="15">
        <v>791950</v>
      </c>
      <c r="C1260" s="15">
        <v>2921900</v>
      </c>
      <c r="E1260" s="35" t="s">
        <v>256</v>
      </c>
      <c r="F1260" s="15">
        <v>4939125</v>
      </c>
      <c r="G1260" s="15">
        <v>39114450</v>
      </c>
      <c r="I1260" s="38" t="s">
        <v>263</v>
      </c>
      <c r="J1260" s="15"/>
      <c r="L1260" s="35" t="s">
        <v>272</v>
      </c>
      <c r="M1260" s="15">
        <v>2.0583333333333336</v>
      </c>
    </row>
    <row r="1261" spans="1:13" x14ac:dyDescent="0.3">
      <c r="A1261" s="38" t="s">
        <v>260</v>
      </c>
      <c r="B1261" s="15">
        <v>1255000</v>
      </c>
      <c r="C1261" s="15">
        <v>3783000</v>
      </c>
      <c r="E1261" s="36" t="s">
        <v>246</v>
      </c>
      <c r="F1261" s="15">
        <v>948650</v>
      </c>
      <c r="G1261" s="15">
        <v>12272200</v>
      </c>
      <c r="I1261" s="35" t="s">
        <v>275</v>
      </c>
      <c r="J1261" s="15"/>
      <c r="L1261" s="36" t="s">
        <v>246</v>
      </c>
      <c r="M1261" s="15">
        <v>1.8</v>
      </c>
    </row>
    <row r="1262" spans="1:13" x14ac:dyDescent="0.3">
      <c r="A1262" s="38" t="s">
        <v>262</v>
      </c>
      <c r="B1262" s="15">
        <v>1316915</v>
      </c>
      <c r="C1262" s="15">
        <v>2443915</v>
      </c>
      <c r="E1262" s="36" t="s">
        <v>248</v>
      </c>
      <c r="F1262" s="15">
        <v>1332000</v>
      </c>
      <c r="G1262" s="15">
        <v>12437550</v>
      </c>
      <c r="I1262" s="38" t="s">
        <v>245</v>
      </c>
      <c r="J1262" s="15"/>
      <c r="L1262" s="36" t="s">
        <v>248</v>
      </c>
      <c r="M1262" s="15">
        <v>2.4333333333333336</v>
      </c>
    </row>
    <row r="1263" spans="1:13" x14ac:dyDescent="0.3">
      <c r="A1263" s="38" t="s">
        <v>263</v>
      </c>
      <c r="B1263" s="15">
        <v>997500</v>
      </c>
      <c r="C1263" s="15">
        <v>2415000</v>
      </c>
      <c r="E1263" s="36" t="s">
        <v>250</v>
      </c>
      <c r="F1263" s="15">
        <v>1656725</v>
      </c>
      <c r="G1263" s="15">
        <v>9251000</v>
      </c>
      <c r="I1263" s="38" t="s">
        <v>247</v>
      </c>
      <c r="J1263" s="15"/>
      <c r="L1263" s="36" t="s">
        <v>250</v>
      </c>
      <c r="M1263" s="15">
        <v>2.4666666666666668</v>
      </c>
    </row>
    <row r="1264" spans="1:13" x14ac:dyDescent="0.3">
      <c r="A1264" s="35" t="s">
        <v>272</v>
      </c>
      <c r="B1264" s="15"/>
      <c r="C1264" s="15"/>
      <c r="E1264" s="37" t="s">
        <v>252</v>
      </c>
      <c r="F1264" s="15">
        <v>665725</v>
      </c>
      <c r="G1264" s="15">
        <v>4611101</v>
      </c>
      <c r="I1264" s="38" t="s">
        <v>249</v>
      </c>
      <c r="J1264" s="15"/>
      <c r="L1264" s="36" t="s">
        <v>253</v>
      </c>
      <c r="M1264" s="15">
        <v>1.5333333333333332</v>
      </c>
    </row>
    <row r="1265" spans="1:13" x14ac:dyDescent="0.3">
      <c r="A1265" s="38" t="s">
        <v>245</v>
      </c>
      <c r="B1265" s="15">
        <v>1473000</v>
      </c>
      <c r="C1265" s="15">
        <v>1473000</v>
      </c>
      <c r="E1265" s="37" t="s">
        <v>255</v>
      </c>
      <c r="F1265" s="15">
        <v>330000</v>
      </c>
      <c r="G1265" s="15">
        <v>1633999</v>
      </c>
      <c r="I1265" s="38" t="s">
        <v>251</v>
      </c>
      <c r="J1265" s="15"/>
      <c r="L1265" s="35" t="s">
        <v>273</v>
      </c>
      <c r="M1265" s="15">
        <v>1.0666666666666667</v>
      </c>
    </row>
    <row r="1266" spans="1:13" x14ac:dyDescent="0.3">
      <c r="A1266" s="38" t="s">
        <v>247</v>
      </c>
      <c r="B1266" s="15">
        <v>1319700</v>
      </c>
      <c r="C1266" s="15">
        <v>2257200</v>
      </c>
      <c r="E1266" s="37" t="s">
        <v>258</v>
      </c>
      <c r="F1266" s="15">
        <v>661000</v>
      </c>
      <c r="G1266" s="15">
        <v>3005900</v>
      </c>
      <c r="I1266" s="38" t="s">
        <v>254</v>
      </c>
      <c r="J1266" s="15">
        <v>0</v>
      </c>
      <c r="L1266" s="36" t="s">
        <v>246</v>
      </c>
      <c r="M1266" s="15">
        <v>0.96666666666666679</v>
      </c>
    </row>
    <row r="1267" spans="1:13" x14ac:dyDescent="0.3">
      <c r="A1267" s="38" t="s">
        <v>249</v>
      </c>
      <c r="B1267" s="15">
        <v>864500</v>
      </c>
      <c r="C1267" s="15">
        <v>4277850</v>
      </c>
      <c r="E1267" s="36" t="s">
        <v>253</v>
      </c>
      <c r="F1267" s="15">
        <v>1001750</v>
      </c>
      <c r="G1267" s="15">
        <v>5153700</v>
      </c>
      <c r="I1267" s="38" t="s">
        <v>257</v>
      </c>
      <c r="J1267" s="15">
        <v>0</v>
      </c>
      <c r="L1267" s="36" t="s">
        <v>248</v>
      </c>
      <c r="M1267" s="15">
        <v>1.1333333333333335</v>
      </c>
    </row>
    <row r="1268" spans="1:13" x14ac:dyDescent="0.3">
      <c r="A1268" s="38" t="s">
        <v>251</v>
      </c>
      <c r="B1268" s="15">
        <v>795250</v>
      </c>
      <c r="C1268" s="15">
        <v>2387500</v>
      </c>
      <c r="E1268" s="35" t="s">
        <v>261</v>
      </c>
      <c r="F1268" s="15">
        <v>4843135</v>
      </c>
      <c r="G1268" s="15">
        <v>17088670</v>
      </c>
      <c r="I1268" s="38" t="s">
        <v>252</v>
      </c>
      <c r="J1268" s="15"/>
      <c r="L1268" s="36" t="s">
        <v>250</v>
      </c>
      <c r="M1268" s="15">
        <v>1.0999999999999999</v>
      </c>
    </row>
    <row r="1269" spans="1:13" x14ac:dyDescent="0.3">
      <c r="A1269" s="38" t="s">
        <v>254</v>
      </c>
      <c r="B1269" s="15">
        <v>1249000</v>
      </c>
      <c r="C1269" s="15">
        <v>4157000</v>
      </c>
      <c r="E1269" s="36" t="s">
        <v>246</v>
      </c>
      <c r="F1269" s="15">
        <v>1181385</v>
      </c>
      <c r="G1269" s="15">
        <v>3960070</v>
      </c>
      <c r="I1269" s="38" t="s">
        <v>258</v>
      </c>
      <c r="J1269" s="15"/>
      <c r="L1269" s="36" t="s">
        <v>253</v>
      </c>
      <c r="M1269" s="15">
        <v>1.0666666666666667</v>
      </c>
    </row>
    <row r="1270" spans="1:13" x14ac:dyDescent="0.3">
      <c r="A1270" s="38" t="s">
        <v>257</v>
      </c>
      <c r="B1270" s="15">
        <v>1388500</v>
      </c>
      <c r="C1270" s="15">
        <v>2054000</v>
      </c>
      <c r="E1270" s="36" t="s">
        <v>248</v>
      </c>
      <c r="F1270" s="15">
        <v>1067000</v>
      </c>
      <c r="G1270" s="15">
        <v>5922350</v>
      </c>
      <c r="I1270" s="38" t="s">
        <v>260</v>
      </c>
      <c r="J1270" s="15"/>
      <c r="L1270" s="35" t="s">
        <v>274</v>
      </c>
      <c r="M1270" s="15">
        <v>2.3083333333333331</v>
      </c>
    </row>
    <row r="1271" spans="1:13" x14ac:dyDescent="0.3">
      <c r="A1271" s="38" t="s">
        <v>252</v>
      </c>
      <c r="B1271" s="15">
        <v>1435000</v>
      </c>
      <c r="C1271" s="15">
        <v>2895500</v>
      </c>
      <c r="E1271" s="36" t="s">
        <v>250</v>
      </c>
      <c r="F1271" s="15">
        <v>1261000</v>
      </c>
      <c r="G1271" s="15">
        <v>4543750</v>
      </c>
      <c r="I1271" s="38" t="s">
        <v>262</v>
      </c>
      <c r="J1271" s="15">
        <v>0</v>
      </c>
      <c r="L1271" s="36" t="s">
        <v>246</v>
      </c>
      <c r="M1271" s="15">
        <v>0.83333333333333337</v>
      </c>
    </row>
    <row r="1272" spans="1:13" x14ac:dyDescent="0.3">
      <c r="A1272" s="38" t="s">
        <v>255</v>
      </c>
      <c r="B1272" s="15">
        <v>1593500</v>
      </c>
      <c r="C1272" s="15">
        <v>3427000</v>
      </c>
      <c r="E1272" s="37" t="s">
        <v>252</v>
      </c>
      <c r="F1272" s="15">
        <v>304500</v>
      </c>
      <c r="G1272" s="15">
        <v>1149450</v>
      </c>
      <c r="I1272" s="14">
        <v>20</v>
      </c>
      <c r="J1272" s="15">
        <v>1652.9000000000003</v>
      </c>
      <c r="L1272" s="36" t="s">
        <v>248</v>
      </c>
      <c r="M1272" s="15">
        <v>1.8</v>
      </c>
    </row>
    <row r="1273" spans="1:13" x14ac:dyDescent="0.3">
      <c r="A1273" s="38" t="s">
        <v>258</v>
      </c>
      <c r="B1273" s="15">
        <v>1340225</v>
      </c>
      <c r="C1273" s="15">
        <v>2928249</v>
      </c>
      <c r="E1273" s="37" t="s">
        <v>255</v>
      </c>
      <c r="F1273" s="15">
        <v>635000</v>
      </c>
      <c r="G1273" s="15">
        <v>2249300</v>
      </c>
      <c r="I1273" s="35" t="s">
        <v>244</v>
      </c>
      <c r="J1273" s="15"/>
      <c r="L1273" s="36" t="s">
        <v>250</v>
      </c>
      <c r="M1273" s="15">
        <v>3.5</v>
      </c>
    </row>
    <row r="1274" spans="1:13" x14ac:dyDescent="0.3">
      <c r="A1274" s="38" t="s">
        <v>260</v>
      </c>
      <c r="B1274" s="15">
        <v>1589250</v>
      </c>
      <c r="C1274" s="15">
        <v>2907500</v>
      </c>
      <c r="E1274" s="37" t="s">
        <v>258</v>
      </c>
      <c r="F1274" s="15">
        <v>321500</v>
      </c>
      <c r="G1274" s="15">
        <v>1145000</v>
      </c>
      <c r="I1274" s="38" t="s">
        <v>245</v>
      </c>
      <c r="J1274" s="15">
        <v>9.3000000000000007</v>
      </c>
      <c r="L1274" s="36" t="s">
        <v>253</v>
      </c>
      <c r="M1274" s="15">
        <v>3.1</v>
      </c>
    </row>
    <row r="1275" spans="1:13" x14ac:dyDescent="0.3">
      <c r="A1275" s="38" t="s">
        <v>262</v>
      </c>
      <c r="B1275" s="15">
        <v>1641000</v>
      </c>
      <c r="C1275" s="15">
        <v>6707150</v>
      </c>
      <c r="E1275" s="36" t="s">
        <v>253</v>
      </c>
      <c r="F1275" s="15">
        <v>1333750</v>
      </c>
      <c r="G1275" s="15">
        <v>2662500</v>
      </c>
      <c r="I1275" s="38" t="s">
        <v>247</v>
      </c>
      <c r="J1275" s="15">
        <v>9.8000000000000007</v>
      </c>
      <c r="L1275" s="35" t="s">
        <v>275</v>
      </c>
      <c r="M1275" s="15">
        <v>1.1099999999999999</v>
      </c>
    </row>
    <row r="1276" spans="1:13" x14ac:dyDescent="0.3">
      <c r="A1276" s="38" t="s">
        <v>263</v>
      </c>
      <c r="B1276" s="15">
        <v>895250</v>
      </c>
      <c r="C1276" s="15">
        <v>1312750</v>
      </c>
      <c r="E1276" s="35" t="s">
        <v>264</v>
      </c>
      <c r="F1276" s="15">
        <v>4043478</v>
      </c>
      <c r="G1276" s="15">
        <v>13175178</v>
      </c>
      <c r="I1276" s="38" t="s">
        <v>249</v>
      </c>
      <c r="J1276" s="15">
        <v>7.5</v>
      </c>
      <c r="L1276" s="36" t="s">
        <v>246</v>
      </c>
      <c r="M1276" s="15">
        <v>1.6333333333333335</v>
      </c>
    </row>
    <row r="1277" spans="1:13" x14ac:dyDescent="0.3">
      <c r="A1277" s="35" t="s">
        <v>273</v>
      </c>
      <c r="B1277" s="15"/>
      <c r="C1277" s="15"/>
      <c r="E1277" s="36" t="s">
        <v>246</v>
      </c>
      <c r="F1277" s="15">
        <v>491000</v>
      </c>
      <c r="G1277" s="15">
        <v>2112950</v>
      </c>
      <c r="I1277" s="38" t="s">
        <v>251</v>
      </c>
      <c r="J1277" s="15">
        <v>6</v>
      </c>
      <c r="L1277" s="36" t="s">
        <v>248</v>
      </c>
      <c r="M1277" s="15">
        <v>1.0666666666666667</v>
      </c>
    </row>
    <row r="1278" spans="1:13" x14ac:dyDescent="0.3">
      <c r="A1278" s="38" t="s">
        <v>245</v>
      </c>
      <c r="B1278" s="15">
        <v>1204500</v>
      </c>
      <c r="C1278" s="15">
        <v>1881500</v>
      </c>
      <c r="E1278" s="36" t="s">
        <v>248</v>
      </c>
      <c r="F1278" s="15">
        <v>1039900</v>
      </c>
      <c r="G1278" s="15">
        <v>3837500</v>
      </c>
      <c r="I1278" s="38" t="s">
        <v>254</v>
      </c>
      <c r="J1278" s="15">
        <v>5.6</v>
      </c>
      <c r="L1278" s="36" t="s">
        <v>250</v>
      </c>
      <c r="M1278" s="15">
        <v>1.05</v>
      </c>
    </row>
    <row r="1279" spans="1:13" x14ac:dyDescent="0.3">
      <c r="A1279" s="38" t="s">
        <v>247</v>
      </c>
      <c r="B1279" s="15">
        <v>487500</v>
      </c>
      <c r="C1279" s="15">
        <v>975000</v>
      </c>
      <c r="E1279" s="36" t="s">
        <v>250</v>
      </c>
      <c r="F1279" s="15">
        <v>1001578</v>
      </c>
      <c r="G1279" s="15">
        <v>2821528</v>
      </c>
      <c r="I1279" s="38" t="s">
        <v>257</v>
      </c>
      <c r="J1279" s="15">
        <v>5.3</v>
      </c>
      <c r="L1279" s="36" t="s">
        <v>253</v>
      </c>
      <c r="M1279" s="15">
        <v>0.45</v>
      </c>
    </row>
    <row r="1280" spans="1:13" x14ac:dyDescent="0.3">
      <c r="A1280" s="38" t="s">
        <v>249</v>
      </c>
      <c r="B1280" s="15">
        <v>989975</v>
      </c>
      <c r="C1280" s="15">
        <v>1530950</v>
      </c>
      <c r="E1280" s="37" t="s">
        <v>252</v>
      </c>
      <c r="F1280" s="15">
        <v>376578</v>
      </c>
      <c r="G1280" s="15">
        <v>696578</v>
      </c>
      <c r="I1280" s="38" t="s">
        <v>252</v>
      </c>
      <c r="J1280" s="15">
        <v>6.1</v>
      </c>
      <c r="L1280" s="14">
        <v>31</v>
      </c>
      <c r="M1280" s="15">
        <v>6.2277108433734938</v>
      </c>
    </row>
    <row r="1281" spans="1:13" x14ac:dyDescent="0.3">
      <c r="A1281" s="38" t="s">
        <v>251</v>
      </c>
      <c r="B1281" s="15">
        <v>762000</v>
      </c>
      <c r="C1281" s="15">
        <v>3596208</v>
      </c>
      <c r="E1281" s="37" t="s">
        <v>255</v>
      </c>
      <c r="F1281" s="15">
        <v>355000</v>
      </c>
      <c r="G1281" s="15">
        <v>1039950</v>
      </c>
      <c r="I1281" s="38" t="s">
        <v>255</v>
      </c>
      <c r="J1281" s="15">
        <v>4.5999999999999996</v>
      </c>
      <c r="L1281" s="35" t="s">
        <v>244</v>
      </c>
      <c r="M1281" s="15">
        <v>4.2749999999999995</v>
      </c>
    </row>
    <row r="1282" spans="1:13" x14ac:dyDescent="0.3">
      <c r="A1282" s="38" t="s">
        <v>254</v>
      </c>
      <c r="B1282" s="15">
        <v>845000</v>
      </c>
      <c r="C1282" s="15">
        <v>3430000</v>
      </c>
      <c r="E1282" s="37" t="s">
        <v>258</v>
      </c>
      <c r="F1282" s="15">
        <v>270000</v>
      </c>
      <c r="G1282" s="15">
        <v>1085000</v>
      </c>
      <c r="I1282" s="38" t="s">
        <v>258</v>
      </c>
      <c r="J1282" s="15">
        <v>4.2</v>
      </c>
      <c r="L1282" s="36" t="s">
        <v>246</v>
      </c>
      <c r="M1282" s="15">
        <v>2.9</v>
      </c>
    </row>
    <row r="1283" spans="1:13" x14ac:dyDescent="0.3">
      <c r="A1283" s="38" t="s">
        <v>257</v>
      </c>
      <c r="B1283" s="15">
        <v>1690125</v>
      </c>
      <c r="C1283" s="15">
        <v>5823750</v>
      </c>
      <c r="E1283" s="36" t="s">
        <v>253</v>
      </c>
      <c r="F1283" s="15">
        <v>1511000</v>
      </c>
      <c r="G1283" s="15">
        <v>4403200</v>
      </c>
      <c r="I1283" s="38" t="s">
        <v>260</v>
      </c>
      <c r="J1283" s="15">
        <v>4.5</v>
      </c>
      <c r="L1283" s="36" t="s">
        <v>248</v>
      </c>
      <c r="M1283" s="15">
        <v>3.5666666666666669</v>
      </c>
    </row>
    <row r="1284" spans="1:13" x14ac:dyDescent="0.3">
      <c r="A1284" s="38" t="s">
        <v>252</v>
      </c>
      <c r="B1284" s="15">
        <v>1506000</v>
      </c>
      <c r="C1284" s="15">
        <v>4664450</v>
      </c>
      <c r="E1284" s="35" t="s">
        <v>266</v>
      </c>
      <c r="F1284" s="15">
        <v>3553350</v>
      </c>
      <c r="G1284" s="15">
        <v>16105940</v>
      </c>
      <c r="I1284" s="38" t="s">
        <v>262</v>
      </c>
      <c r="J1284" s="15">
        <v>4.7</v>
      </c>
      <c r="L1284" s="36" t="s">
        <v>250</v>
      </c>
      <c r="M1284" s="15">
        <v>5.4333333333333327</v>
      </c>
    </row>
    <row r="1285" spans="1:13" x14ac:dyDescent="0.3">
      <c r="A1285" s="38" t="s">
        <v>255</v>
      </c>
      <c r="B1285" s="15">
        <v>911375</v>
      </c>
      <c r="C1285" s="15">
        <v>6121450</v>
      </c>
      <c r="E1285" s="36" t="s">
        <v>246</v>
      </c>
      <c r="F1285" s="15">
        <v>945250</v>
      </c>
      <c r="G1285" s="15">
        <v>3814950</v>
      </c>
      <c r="I1285" s="38" t="s">
        <v>263</v>
      </c>
      <c r="J1285" s="15">
        <v>4.3</v>
      </c>
      <c r="L1285" s="36" t="s">
        <v>253</v>
      </c>
      <c r="M1285" s="15">
        <v>5.1999999999999993</v>
      </c>
    </row>
    <row r="1286" spans="1:13" x14ac:dyDescent="0.3">
      <c r="A1286" s="38" t="s">
        <v>258</v>
      </c>
      <c r="B1286" s="15">
        <v>1558950</v>
      </c>
      <c r="C1286" s="15">
        <v>4357950</v>
      </c>
      <c r="E1286" s="36" t="s">
        <v>248</v>
      </c>
      <c r="F1286" s="15">
        <v>777500</v>
      </c>
      <c r="G1286" s="15">
        <v>4855890</v>
      </c>
      <c r="I1286" s="35" t="s">
        <v>256</v>
      </c>
      <c r="J1286" s="15"/>
      <c r="L1286" s="35" t="s">
        <v>256</v>
      </c>
      <c r="M1286" s="15">
        <v>6</v>
      </c>
    </row>
    <row r="1287" spans="1:13" x14ac:dyDescent="0.3">
      <c r="A1287" s="38" t="s">
        <v>260</v>
      </c>
      <c r="B1287" s="15">
        <v>1094158</v>
      </c>
      <c r="C1287" s="15">
        <v>2188315</v>
      </c>
      <c r="E1287" s="36" t="s">
        <v>250</v>
      </c>
      <c r="F1287" s="15">
        <v>925500</v>
      </c>
      <c r="G1287" s="15">
        <v>3319500</v>
      </c>
      <c r="I1287" s="38" t="s">
        <v>245</v>
      </c>
      <c r="J1287" s="15">
        <v>4.2</v>
      </c>
      <c r="L1287" s="36" t="s">
        <v>246</v>
      </c>
      <c r="M1287" s="15">
        <v>3.7999999999999994</v>
      </c>
    </row>
    <row r="1288" spans="1:13" x14ac:dyDescent="0.3">
      <c r="A1288" s="38" t="s">
        <v>262</v>
      </c>
      <c r="B1288" s="15">
        <v>1720975</v>
      </c>
      <c r="C1288" s="15">
        <v>2802950</v>
      </c>
      <c r="E1288" s="37" t="s">
        <v>252</v>
      </c>
      <c r="F1288" s="15">
        <v>260000</v>
      </c>
      <c r="G1288" s="15">
        <v>1321500</v>
      </c>
      <c r="I1288" s="38" t="s">
        <v>247</v>
      </c>
      <c r="J1288" s="15">
        <v>4.9000000000000004</v>
      </c>
      <c r="L1288" s="36" t="s">
        <v>248</v>
      </c>
      <c r="M1288" s="15">
        <v>5.9666666666666659</v>
      </c>
    </row>
    <row r="1289" spans="1:13" x14ac:dyDescent="0.3">
      <c r="A1289" s="38" t="s">
        <v>263</v>
      </c>
      <c r="B1289" s="15">
        <v>878000</v>
      </c>
      <c r="C1289" s="15">
        <v>1281000</v>
      </c>
      <c r="E1289" s="37" t="s">
        <v>255</v>
      </c>
      <c r="F1289" s="15">
        <v>339000</v>
      </c>
      <c r="G1289" s="15">
        <v>678000</v>
      </c>
      <c r="I1289" s="38" t="s">
        <v>249</v>
      </c>
      <c r="J1289" s="15">
        <v>6.6</v>
      </c>
      <c r="L1289" s="36" t="s">
        <v>250</v>
      </c>
      <c r="M1289" s="15">
        <v>7</v>
      </c>
    </row>
    <row r="1290" spans="1:13" x14ac:dyDescent="0.3">
      <c r="A1290" s="35" t="s">
        <v>274</v>
      </c>
      <c r="B1290" s="15"/>
      <c r="C1290" s="15"/>
      <c r="E1290" s="37" t="s">
        <v>258</v>
      </c>
      <c r="F1290" s="15">
        <v>326500</v>
      </c>
      <c r="G1290" s="15">
        <v>1320000</v>
      </c>
      <c r="I1290" s="38" t="s">
        <v>251</v>
      </c>
      <c r="J1290" s="15">
        <v>8.5</v>
      </c>
      <c r="L1290" s="36" t="s">
        <v>253</v>
      </c>
      <c r="M1290" s="15">
        <v>7.2333333333333334</v>
      </c>
    </row>
    <row r="1291" spans="1:13" x14ac:dyDescent="0.3">
      <c r="A1291" s="38" t="s">
        <v>245</v>
      </c>
      <c r="B1291" s="15">
        <v>1999260</v>
      </c>
      <c r="C1291" s="15">
        <v>3248520</v>
      </c>
      <c r="E1291" s="36" t="s">
        <v>253</v>
      </c>
      <c r="F1291" s="15">
        <v>905100</v>
      </c>
      <c r="G1291" s="15">
        <v>4115600</v>
      </c>
      <c r="I1291" s="38" t="s">
        <v>254</v>
      </c>
      <c r="J1291" s="15">
        <v>9</v>
      </c>
      <c r="L1291" s="35" t="s">
        <v>261</v>
      </c>
      <c r="M1291" s="15">
        <v>11.025</v>
      </c>
    </row>
    <row r="1292" spans="1:13" x14ac:dyDescent="0.3">
      <c r="A1292" s="38" t="s">
        <v>247</v>
      </c>
      <c r="B1292" s="15">
        <v>829000</v>
      </c>
      <c r="C1292" s="15">
        <v>1193000</v>
      </c>
      <c r="E1292" s="35" t="s">
        <v>267</v>
      </c>
      <c r="F1292" s="15">
        <v>3728799</v>
      </c>
      <c r="G1292" s="15">
        <v>12649969</v>
      </c>
      <c r="I1292" s="38" t="s">
        <v>257</v>
      </c>
      <c r="J1292" s="15">
        <v>10.9</v>
      </c>
      <c r="L1292" s="36" t="s">
        <v>246</v>
      </c>
      <c r="M1292" s="15">
        <v>9.4333333333333336</v>
      </c>
    </row>
    <row r="1293" spans="1:13" x14ac:dyDescent="0.3">
      <c r="A1293" s="38" t="s">
        <v>249</v>
      </c>
      <c r="B1293" s="15">
        <v>1541500</v>
      </c>
      <c r="C1293" s="15">
        <v>7442007</v>
      </c>
      <c r="E1293" s="36" t="s">
        <v>246</v>
      </c>
      <c r="F1293" s="15">
        <v>998199</v>
      </c>
      <c r="G1293" s="15">
        <v>3087649</v>
      </c>
      <c r="I1293" s="38" t="s">
        <v>252</v>
      </c>
      <c r="J1293" s="15">
        <v>10.4</v>
      </c>
      <c r="L1293" s="36" t="s">
        <v>248</v>
      </c>
      <c r="M1293" s="15">
        <v>11.299999999999999</v>
      </c>
    </row>
    <row r="1294" spans="1:13" x14ac:dyDescent="0.3">
      <c r="A1294" s="38" t="s">
        <v>251</v>
      </c>
      <c r="B1294" s="15">
        <v>1440500</v>
      </c>
      <c r="C1294" s="15">
        <v>4871000</v>
      </c>
      <c r="E1294" s="36" t="s">
        <v>248</v>
      </c>
      <c r="F1294" s="15">
        <v>1169000</v>
      </c>
      <c r="G1294" s="15">
        <v>3538120</v>
      </c>
      <c r="I1294" s="38" t="s">
        <v>255</v>
      </c>
      <c r="J1294" s="15">
        <v>12.3</v>
      </c>
      <c r="L1294" s="36" t="s">
        <v>250</v>
      </c>
      <c r="M1294" s="15">
        <v>12.533333333333333</v>
      </c>
    </row>
    <row r="1295" spans="1:13" x14ac:dyDescent="0.3">
      <c r="A1295" s="38" t="s">
        <v>254</v>
      </c>
      <c r="B1295" s="15">
        <v>1115000</v>
      </c>
      <c r="C1295" s="15">
        <v>2605000</v>
      </c>
      <c r="E1295" s="36" t="s">
        <v>250</v>
      </c>
      <c r="F1295" s="15">
        <v>947000</v>
      </c>
      <c r="G1295" s="15">
        <v>3028000</v>
      </c>
      <c r="I1295" s="38" t="s">
        <v>258</v>
      </c>
      <c r="J1295" s="15">
        <v>12.8</v>
      </c>
      <c r="L1295" s="36" t="s">
        <v>253</v>
      </c>
      <c r="M1295" s="15">
        <v>10.833333333333334</v>
      </c>
    </row>
    <row r="1296" spans="1:13" x14ac:dyDescent="0.3">
      <c r="A1296" s="38" t="s">
        <v>257</v>
      </c>
      <c r="B1296" s="15">
        <v>992000</v>
      </c>
      <c r="C1296" s="15">
        <v>2368500</v>
      </c>
      <c r="E1296" s="37" t="s">
        <v>252</v>
      </c>
      <c r="F1296" s="15">
        <v>325500</v>
      </c>
      <c r="G1296" s="15">
        <v>651000</v>
      </c>
      <c r="I1296" s="38" t="s">
        <v>260</v>
      </c>
      <c r="J1296" s="15">
        <v>15</v>
      </c>
      <c r="L1296" s="35" t="s">
        <v>264</v>
      </c>
      <c r="M1296" s="15">
        <v>11.658333333333333</v>
      </c>
    </row>
    <row r="1297" spans="1:13" x14ac:dyDescent="0.3">
      <c r="A1297" s="38" t="s">
        <v>252</v>
      </c>
      <c r="B1297" s="15">
        <v>1125000</v>
      </c>
      <c r="C1297" s="15">
        <v>5490950</v>
      </c>
      <c r="E1297" s="37" t="s">
        <v>255</v>
      </c>
      <c r="F1297" s="15">
        <v>456500</v>
      </c>
      <c r="G1297" s="15">
        <v>1510500</v>
      </c>
      <c r="I1297" s="38" t="s">
        <v>262</v>
      </c>
      <c r="J1297" s="15">
        <v>13.9</v>
      </c>
      <c r="L1297" s="36" t="s">
        <v>246</v>
      </c>
      <c r="M1297" s="15">
        <v>10.799999999999999</v>
      </c>
    </row>
    <row r="1298" spans="1:13" x14ac:dyDescent="0.3">
      <c r="A1298" s="38" t="s">
        <v>255</v>
      </c>
      <c r="B1298" s="15">
        <v>1053000</v>
      </c>
      <c r="C1298" s="15">
        <v>5259499</v>
      </c>
      <c r="E1298" s="37" t="s">
        <v>258</v>
      </c>
      <c r="F1298" s="15">
        <v>165000</v>
      </c>
      <c r="G1298" s="15">
        <v>866500</v>
      </c>
      <c r="I1298" s="38" t="s">
        <v>263</v>
      </c>
      <c r="J1298" s="15">
        <v>14.5</v>
      </c>
      <c r="L1298" s="36" t="s">
        <v>248</v>
      </c>
      <c r="M1298" s="15">
        <v>12.433333333333332</v>
      </c>
    </row>
    <row r="1299" spans="1:13" x14ac:dyDescent="0.3">
      <c r="A1299" s="38" t="s">
        <v>258</v>
      </c>
      <c r="B1299" s="15">
        <v>1047000</v>
      </c>
      <c r="C1299" s="15">
        <v>2594500</v>
      </c>
      <c r="E1299" s="36" t="s">
        <v>253</v>
      </c>
      <c r="F1299" s="15">
        <v>614600</v>
      </c>
      <c r="G1299" s="15">
        <v>2996200</v>
      </c>
      <c r="I1299" s="35" t="s">
        <v>261</v>
      </c>
      <c r="J1299" s="15"/>
      <c r="L1299" s="36" t="s">
        <v>250</v>
      </c>
      <c r="M1299" s="15">
        <v>12.333333333333334</v>
      </c>
    </row>
    <row r="1300" spans="1:13" x14ac:dyDescent="0.3">
      <c r="A1300" s="38" t="s">
        <v>260</v>
      </c>
      <c r="B1300" s="15">
        <v>882250</v>
      </c>
      <c r="C1300" s="15">
        <v>2588000</v>
      </c>
      <c r="E1300" s="35" t="s">
        <v>268</v>
      </c>
      <c r="F1300" s="15">
        <v>4599600</v>
      </c>
      <c r="G1300" s="15">
        <v>19311245</v>
      </c>
      <c r="I1300" s="38" t="s">
        <v>245</v>
      </c>
      <c r="J1300" s="15">
        <v>19.600000000000001</v>
      </c>
      <c r="L1300" s="36" t="s">
        <v>253</v>
      </c>
      <c r="M1300" s="15">
        <v>11.066666666666668</v>
      </c>
    </row>
    <row r="1301" spans="1:13" x14ac:dyDescent="0.3">
      <c r="A1301" s="38" t="s">
        <v>262</v>
      </c>
      <c r="B1301" s="15">
        <v>459999</v>
      </c>
      <c r="C1301" s="15">
        <v>459999</v>
      </c>
      <c r="E1301" s="36" t="s">
        <v>246</v>
      </c>
      <c r="F1301" s="15">
        <v>794000</v>
      </c>
      <c r="G1301" s="15">
        <v>3412095</v>
      </c>
      <c r="I1301" s="38" t="s">
        <v>247</v>
      </c>
      <c r="J1301" s="15">
        <v>23.3</v>
      </c>
      <c r="L1301" s="35" t="s">
        <v>266</v>
      </c>
      <c r="M1301" s="15">
        <v>12.958333333333334</v>
      </c>
    </row>
    <row r="1302" spans="1:13" x14ac:dyDescent="0.3">
      <c r="A1302" s="38" t="s">
        <v>263</v>
      </c>
      <c r="B1302" s="15"/>
      <c r="C1302" s="15"/>
      <c r="E1302" s="36" t="s">
        <v>248</v>
      </c>
      <c r="F1302" s="15">
        <v>1249500</v>
      </c>
      <c r="G1302" s="15">
        <v>6574200</v>
      </c>
      <c r="I1302" s="38" t="s">
        <v>249</v>
      </c>
      <c r="J1302" s="15">
        <v>30.3</v>
      </c>
      <c r="L1302" s="36" t="s">
        <v>246</v>
      </c>
      <c r="M1302" s="15">
        <v>9.9333333333333318</v>
      </c>
    </row>
    <row r="1303" spans="1:13" x14ac:dyDescent="0.3">
      <c r="A1303" s="35" t="s">
        <v>275</v>
      </c>
      <c r="B1303" s="15"/>
      <c r="C1303" s="15"/>
      <c r="E1303" s="36" t="s">
        <v>250</v>
      </c>
      <c r="F1303" s="15">
        <v>1338100</v>
      </c>
      <c r="G1303" s="15">
        <v>5274150</v>
      </c>
      <c r="I1303" s="38" t="s">
        <v>251</v>
      </c>
      <c r="J1303" s="15">
        <v>25</v>
      </c>
      <c r="L1303" s="36" t="s">
        <v>248</v>
      </c>
      <c r="M1303" s="15">
        <v>14.333333333333334</v>
      </c>
    </row>
    <row r="1304" spans="1:13" x14ac:dyDescent="0.3">
      <c r="A1304" s="38" t="s">
        <v>245</v>
      </c>
      <c r="B1304" s="15">
        <v>672000</v>
      </c>
      <c r="C1304" s="15">
        <v>672000</v>
      </c>
      <c r="E1304" s="37" t="s">
        <v>252</v>
      </c>
      <c r="F1304" s="15">
        <v>285000</v>
      </c>
      <c r="G1304" s="15">
        <v>1813900</v>
      </c>
      <c r="I1304" s="38" t="s">
        <v>254</v>
      </c>
      <c r="J1304" s="15">
        <v>23.8</v>
      </c>
      <c r="L1304" s="36" t="s">
        <v>250</v>
      </c>
      <c r="M1304" s="15">
        <v>14.966666666666667</v>
      </c>
    </row>
    <row r="1305" spans="1:13" x14ac:dyDescent="0.3">
      <c r="A1305" s="38" t="s">
        <v>247</v>
      </c>
      <c r="B1305" s="15">
        <v>480000</v>
      </c>
      <c r="C1305" s="15">
        <v>480000</v>
      </c>
      <c r="E1305" s="37" t="s">
        <v>255</v>
      </c>
      <c r="F1305" s="15">
        <v>438350</v>
      </c>
      <c r="G1305" s="15">
        <v>2236850</v>
      </c>
      <c r="I1305" s="38" t="s">
        <v>257</v>
      </c>
      <c r="J1305" s="15">
        <v>20.8</v>
      </c>
      <c r="L1305" s="36" t="s">
        <v>253</v>
      </c>
      <c r="M1305" s="15">
        <v>12.600000000000001</v>
      </c>
    </row>
    <row r="1306" spans="1:13" x14ac:dyDescent="0.3">
      <c r="A1306" s="38" t="s">
        <v>249</v>
      </c>
      <c r="B1306" s="15">
        <v>927500</v>
      </c>
      <c r="C1306" s="15">
        <v>2980500</v>
      </c>
      <c r="E1306" s="37" t="s">
        <v>258</v>
      </c>
      <c r="F1306" s="15">
        <v>614750</v>
      </c>
      <c r="G1306" s="15">
        <v>1223400</v>
      </c>
      <c r="I1306" s="38" t="s">
        <v>252</v>
      </c>
      <c r="J1306" s="15">
        <v>19.600000000000001</v>
      </c>
      <c r="L1306" s="35" t="s">
        <v>267</v>
      </c>
      <c r="M1306" s="15">
        <v>12.191666666666668</v>
      </c>
    </row>
    <row r="1307" spans="1:13" x14ac:dyDescent="0.3">
      <c r="A1307" s="38" t="s">
        <v>251</v>
      </c>
      <c r="B1307" s="15">
        <v>2000000</v>
      </c>
      <c r="C1307" s="15">
        <v>4878000</v>
      </c>
      <c r="E1307" s="36" t="s">
        <v>253</v>
      </c>
      <c r="F1307" s="15">
        <v>1218000</v>
      </c>
      <c r="G1307" s="15">
        <v>4050800</v>
      </c>
      <c r="I1307" s="38" t="s">
        <v>255</v>
      </c>
      <c r="J1307" s="15">
        <v>20.6</v>
      </c>
      <c r="L1307" s="36" t="s">
        <v>246</v>
      </c>
      <c r="M1307" s="15">
        <v>12.5</v>
      </c>
    </row>
    <row r="1308" spans="1:13" x14ac:dyDescent="0.3">
      <c r="A1308" s="38" t="s">
        <v>254</v>
      </c>
      <c r="B1308" s="15">
        <v>1131500</v>
      </c>
      <c r="C1308" s="15">
        <v>7395000</v>
      </c>
      <c r="E1308" s="35" t="s">
        <v>269</v>
      </c>
      <c r="F1308" s="15">
        <v>3584250</v>
      </c>
      <c r="G1308" s="15">
        <v>21559926</v>
      </c>
      <c r="I1308" s="38" t="s">
        <v>258</v>
      </c>
      <c r="J1308" s="15">
        <v>18.600000000000001</v>
      </c>
      <c r="L1308" s="36" t="s">
        <v>248</v>
      </c>
      <c r="M1308" s="15">
        <v>11.966666666666667</v>
      </c>
    </row>
    <row r="1309" spans="1:13" x14ac:dyDescent="0.3">
      <c r="A1309" s="38" t="s">
        <v>257</v>
      </c>
      <c r="B1309" s="15">
        <v>870500</v>
      </c>
      <c r="C1309" s="15">
        <v>2395000</v>
      </c>
      <c r="E1309" s="36" t="s">
        <v>246</v>
      </c>
      <c r="F1309" s="15">
        <v>623000</v>
      </c>
      <c r="G1309" s="15">
        <v>2241500</v>
      </c>
      <c r="I1309" s="38" t="s">
        <v>260</v>
      </c>
      <c r="J1309" s="15">
        <v>19.3</v>
      </c>
      <c r="L1309" s="36" t="s">
        <v>250</v>
      </c>
      <c r="M1309" s="15">
        <v>13.166666666666666</v>
      </c>
    </row>
    <row r="1310" spans="1:13" x14ac:dyDescent="0.3">
      <c r="A1310" s="38" t="s">
        <v>252</v>
      </c>
      <c r="B1310" s="15">
        <v>1147500</v>
      </c>
      <c r="C1310" s="15">
        <v>5514000</v>
      </c>
      <c r="E1310" s="36" t="s">
        <v>248</v>
      </c>
      <c r="F1310" s="15">
        <v>852500</v>
      </c>
      <c r="G1310" s="15">
        <v>7715100</v>
      </c>
      <c r="I1310" s="38" t="s">
        <v>262</v>
      </c>
      <c r="J1310" s="15">
        <v>23.6</v>
      </c>
      <c r="L1310" s="36" t="s">
        <v>253</v>
      </c>
      <c r="M1310" s="15">
        <v>11.133333333333333</v>
      </c>
    </row>
    <row r="1311" spans="1:13" x14ac:dyDescent="0.3">
      <c r="A1311" s="38" t="s">
        <v>255</v>
      </c>
      <c r="B1311" s="15">
        <v>1571200</v>
      </c>
      <c r="C1311" s="15">
        <v>5256200</v>
      </c>
      <c r="E1311" s="36" t="s">
        <v>250</v>
      </c>
      <c r="F1311" s="15">
        <v>1095250</v>
      </c>
      <c r="G1311" s="15">
        <v>5458250</v>
      </c>
      <c r="I1311" s="38" t="s">
        <v>263</v>
      </c>
      <c r="J1311" s="15">
        <v>17.3</v>
      </c>
      <c r="L1311" s="35" t="s">
        <v>268</v>
      </c>
      <c r="M1311" s="15">
        <v>6.6500000000000012</v>
      </c>
    </row>
    <row r="1312" spans="1:13" x14ac:dyDescent="0.3">
      <c r="A1312" s="38" t="s">
        <v>258</v>
      </c>
      <c r="B1312" s="15">
        <v>1535500</v>
      </c>
      <c r="C1312" s="15">
        <v>3723000</v>
      </c>
      <c r="E1312" s="37" t="s">
        <v>252</v>
      </c>
      <c r="F1312" s="15">
        <v>349500</v>
      </c>
      <c r="G1312" s="15">
        <v>1375500</v>
      </c>
      <c r="I1312" s="35" t="s">
        <v>264</v>
      </c>
      <c r="J1312" s="15"/>
      <c r="L1312" s="36" t="s">
        <v>246</v>
      </c>
      <c r="M1312" s="15">
        <v>7.5333333333333341</v>
      </c>
    </row>
    <row r="1313" spans="1:13" x14ac:dyDescent="0.3">
      <c r="A1313" s="38" t="s">
        <v>260</v>
      </c>
      <c r="B1313" s="15">
        <v>1561000</v>
      </c>
      <c r="C1313" s="15">
        <v>5148000</v>
      </c>
      <c r="E1313" s="37" t="s">
        <v>255</v>
      </c>
      <c r="F1313" s="15">
        <v>230000</v>
      </c>
      <c r="G1313" s="15">
        <v>1728000</v>
      </c>
      <c r="I1313" s="38" t="s">
        <v>245</v>
      </c>
      <c r="J1313" s="15">
        <v>16.2</v>
      </c>
      <c r="L1313" s="36" t="s">
        <v>248</v>
      </c>
      <c r="M1313" s="15">
        <v>8.0333333333333332</v>
      </c>
    </row>
    <row r="1314" spans="1:13" x14ac:dyDescent="0.3">
      <c r="A1314" s="38" t="s">
        <v>262</v>
      </c>
      <c r="B1314" s="15">
        <v>375000</v>
      </c>
      <c r="C1314" s="15">
        <v>375000</v>
      </c>
      <c r="E1314" s="37" t="s">
        <v>258</v>
      </c>
      <c r="F1314" s="15">
        <v>515750</v>
      </c>
      <c r="G1314" s="15">
        <v>2354750</v>
      </c>
      <c r="I1314" s="38" t="s">
        <v>247</v>
      </c>
      <c r="J1314" s="15">
        <v>13.8</v>
      </c>
      <c r="L1314" s="36" t="s">
        <v>250</v>
      </c>
      <c r="M1314" s="15">
        <v>6.2333333333333334</v>
      </c>
    </row>
    <row r="1315" spans="1:13" x14ac:dyDescent="0.3">
      <c r="A1315" s="14">
        <v>19</v>
      </c>
      <c r="B1315" s="15">
        <v>13589550</v>
      </c>
      <c r="C1315" s="15">
        <v>13987550</v>
      </c>
      <c r="E1315" s="36" t="s">
        <v>253</v>
      </c>
      <c r="F1315" s="15">
        <v>1013500</v>
      </c>
      <c r="G1315" s="15">
        <v>6145076</v>
      </c>
      <c r="I1315" s="38" t="s">
        <v>249</v>
      </c>
      <c r="J1315" s="15">
        <v>10.7</v>
      </c>
      <c r="L1315" s="36" t="s">
        <v>253</v>
      </c>
      <c r="M1315" s="15">
        <v>4.8000000000000007</v>
      </c>
    </row>
    <row r="1316" spans="1:13" x14ac:dyDescent="0.3">
      <c r="A1316" s="35" t="s">
        <v>243</v>
      </c>
      <c r="B1316" s="15"/>
      <c r="C1316" s="15"/>
      <c r="E1316" s="35" t="s">
        <v>270</v>
      </c>
      <c r="F1316" s="15">
        <v>4054868</v>
      </c>
      <c r="G1316" s="15">
        <v>22838981</v>
      </c>
      <c r="I1316" s="38" t="s">
        <v>251</v>
      </c>
      <c r="J1316" s="15">
        <v>15.9</v>
      </c>
      <c r="L1316" s="35" t="s">
        <v>269</v>
      </c>
      <c r="M1316" s="15">
        <v>5.4249999999999998</v>
      </c>
    </row>
    <row r="1317" spans="1:13" x14ac:dyDescent="0.3">
      <c r="A1317" s="38" t="s">
        <v>245</v>
      </c>
      <c r="B1317" s="15"/>
      <c r="C1317" s="15">
        <v>0</v>
      </c>
      <c r="E1317" s="36" t="s">
        <v>246</v>
      </c>
      <c r="F1317" s="15">
        <v>1173443</v>
      </c>
      <c r="G1317" s="15">
        <v>3875484</v>
      </c>
      <c r="I1317" s="38" t="s">
        <v>254</v>
      </c>
      <c r="J1317" s="15">
        <v>20.5</v>
      </c>
      <c r="L1317" s="36" t="s">
        <v>246</v>
      </c>
      <c r="M1317" s="15">
        <v>4.666666666666667</v>
      </c>
    </row>
    <row r="1318" spans="1:13" x14ac:dyDescent="0.3">
      <c r="A1318" s="38" t="s">
        <v>247</v>
      </c>
      <c r="B1318" s="15"/>
      <c r="C1318" s="15">
        <v>0</v>
      </c>
      <c r="E1318" s="36" t="s">
        <v>248</v>
      </c>
      <c r="F1318" s="15">
        <v>964025</v>
      </c>
      <c r="G1318" s="15">
        <v>7937547</v>
      </c>
      <c r="I1318" s="38" t="s">
        <v>257</v>
      </c>
      <c r="J1318" s="15">
        <v>26.5</v>
      </c>
      <c r="L1318" s="36" t="s">
        <v>248</v>
      </c>
      <c r="M1318" s="15">
        <v>5.5666666666666664</v>
      </c>
    </row>
    <row r="1319" spans="1:13" x14ac:dyDescent="0.3">
      <c r="A1319" s="38" t="s">
        <v>249</v>
      </c>
      <c r="B1319" s="15"/>
      <c r="C1319" s="15">
        <v>0</v>
      </c>
      <c r="E1319" s="36" t="s">
        <v>250</v>
      </c>
      <c r="F1319" s="15">
        <v>978900</v>
      </c>
      <c r="G1319" s="15">
        <v>6446550</v>
      </c>
      <c r="I1319" s="38" t="s">
        <v>252</v>
      </c>
      <c r="J1319" s="15">
        <v>27.5</v>
      </c>
      <c r="L1319" s="36" t="s">
        <v>250</v>
      </c>
      <c r="M1319" s="15">
        <v>5.8</v>
      </c>
    </row>
    <row r="1320" spans="1:13" x14ac:dyDescent="0.3">
      <c r="A1320" s="38" t="s">
        <v>251</v>
      </c>
      <c r="B1320" s="15"/>
      <c r="C1320" s="15">
        <v>0</v>
      </c>
      <c r="E1320" s="37" t="s">
        <v>252</v>
      </c>
      <c r="F1320" s="15">
        <v>275000</v>
      </c>
      <c r="G1320" s="15">
        <v>1915950</v>
      </c>
      <c r="I1320" s="38" t="s">
        <v>255</v>
      </c>
      <c r="J1320" s="15">
        <v>20.9</v>
      </c>
      <c r="L1320" s="36" t="s">
        <v>253</v>
      </c>
      <c r="M1320" s="15">
        <v>5.666666666666667</v>
      </c>
    </row>
    <row r="1321" spans="1:13" x14ac:dyDescent="0.3">
      <c r="A1321" s="38" t="s">
        <v>254</v>
      </c>
      <c r="B1321" s="15">
        <v>398000</v>
      </c>
      <c r="C1321" s="15">
        <v>796000</v>
      </c>
      <c r="E1321" s="37" t="s">
        <v>255</v>
      </c>
      <c r="F1321" s="15">
        <v>250000</v>
      </c>
      <c r="G1321" s="15">
        <v>2194300</v>
      </c>
      <c r="I1321" s="38" t="s">
        <v>258</v>
      </c>
      <c r="J1321" s="15">
        <v>24.2</v>
      </c>
      <c r="L1321" s="35" t="s">
        <v>270</v>
      </c>
      <c r="M1321" s="15">
        <v>5.0333333333333341</v>
      </c>
    </row>
    <row r="1322" spans="1:13" x14ac:dyDescent="0.3">
      <c r="A1322" s="38" t="s">
        <v>257</v>
      </c>
      <c r="B1322" s="15"/>
      <c r="C1322" s="15">
        <v>0</v>
      </c>
      <c r="E1322" s="37" t="s">
        <v>258</v>
      </c>
      <c r="F1322" s="15">
        <v>453900</v>
      </c>
      <c r="G1322" s="15">
        <v>2336300</v>
      </c>
      <c r="I1322" s="38" t="s">
        <v>260</v>
      </c>
      <c r="J1322" s="15">
        <v>27.5</v>
      </c>
      <c r="L1322" s="36" t="s">
        <v>246</v>
      </c>
      <c r="M1322" s="15">
        <v>5.1333333333333337</v>
      </c>
    </row>
    <row r="1323" spans="1:13" x14ac:dyDescent="0.3">
      <c r="A1323" s="38" t="s">
        <v>252</v>
      </c>
      <c r="B1323" s="15">
        <v>550000</v>
      </c>
      <c r="C1323" s="15">
        <v>550000</v>
      </c>
      <c r="E1323" s="36" t="s">
        <v>253</v>
      </c>
      <c r="F1323" s="15">
        <v>938500</v>
      </c>
      <c r="G1323" s="15">
        <v>4579400</v>
      </c>
      <c r="I1323" s="38" t="s">
        <v>262</v>
      </c>
      <c r="J1323" s="15">
        <v>25.3</v>
      </c>
      <c r="L1323" s="36" t="s">
        <v>248</v>
      </c>
      <c r="M1323" s="15">
        <v>4.8666666666666671</v>
      </c>
    </row>
    <row r="1324" spans="1:13" x14ac:dyDescent="0.3">
      <c r="A1324" s="38" t="s">
        <v>255</v>
      </c>
      <c r="B1324" s="15">
        <v>224000</v>
      </c>
      <c r="C1324" s="15">
        <v>224000</v>
      </c>
      <c r="E1324" s="35" t="s">
        <v>271</v>
      </c>
      <c r="F1324" s="15">
        <v>4130493</v>
      </c>
      <c r="G1324" s="15">
        <v>33474127</v>
      </c>
      <c r="I1324" s="38" t="s">
        <v>263</v>
      </c>
      <c r="J1324" s="15">
        <v>22</v>
      </c>
      <c r="L1324" s="36" t="s">
        <v>250</v>
      </c>
      <c r="M1324" s="15">
        <v>5.333333333333333</v>
      </c>
    </row>
    <row r="1325" spans="1:13" x14ac:dyDescent="0.3">
      <c r="A1325" s="38" t="s">
        <v>258</v>
      </c>
      <c r="B1325" s="15"/>
      <c r="C1325" s="15">
        <v>0</v>
      </c>
      <c r="E1325" s="36" t="s">
        <v>246</v>
      </c>
      <c r="F1325" s="15">
        <v>890250</v>
      </c>
      <c r="G1325" s="15">
        <v>5038750</v>
      </c>
      <c r="I1325" s="35" t="s">
        <v>266</v>
      </c>
      <c r="J1325" s="15"/>
      <c r="L1325" s="36" t="s">
        <v>253</v>
      </c>
      <c r="M1325" s="15">
        <v>4.8</v>
      </c>
    </row>
    <row r="1326" spans="1:13" x14ac:dyDescent="0.3">
      <c r="A1326" s="38" t="s">
        <v>260</v>
      </c>
      <c r="B1326" s="15">
        <v>450000</v>
      </c>
      <c r="C1326" s="15">
        <v>450000</v>
      </c>
      <c r="E1326" s="36" t="s">
        <v>248</v>
      </c>
      <c r="F1326" s="15">
        <v>1150343</v>
      </c>
      <c r="G1326" s="15">
        <v>7447374</v>
      </c>
      <c r="I1326" s="38" t="s">
        <v>245</v>
      </c>
      <c r="J1326" s="15">
        <v>37.4</v>
      </c>
      <c r="L1326" s="35" t="s">
        <v>271</v>
      </c>
      <c r="M1326" s="15">
        <v>4.0750000000000002</v>
      </c>
    </row>
    <row r="1327" spans="1:13" x14ac:dyDescent="0.3">
      <c r="A1327" s="38" t="s">
        <v>262</v>
      </c>
      <c r="B1327" s="15"/>
      <c r="C1327" s="15">
        <v>0</v>
      </c>
      <c r="E1327" s="36" t="s">
        <v>250</v>
      </c>
      <c r="F1327" s="15">
        <v>1248550</v>
      </c>
      <c r="G1327" s="15">
        <v>14301854</v>
      </c>
      <c r="I1327" s="38" t="s">
        <v>247</v>
      </c>
      <c r="J1327" s="15">
        <v>40.5</v>
      </c>
      <c r="L1327" s="36" t="s">
        <v>246</v>
      </c>
      <c r="M1327" s="15">
        <v>4.4666666666666659</v>
      </c>
    </row>
    <row r="1328" spans="1:13" x14ac:dyDescent="0.3">
      <c r="A1328" s="38" t="s">
        <v>263</v>
      </c>
      <c r="B1328" s="15"/>
      <c r="C1328" s="15">
        <v>0</v>
      </c>
      <c r="E1328" s="37" t="s">
        <v>252</v>
      </c>
      <c r="F1328" s="15">
        <v>673000</v>
      </c>
      <c r="G1328" s="15">
        <v>5429579</v>
      </c>
      <c r="I1328" s="38" t="s">
        <v>249</v>
      </c>
      <c r="J1328" s="15">
        <v>41.1</v>
      </c>
      <c r="L1328" s="36" t="s">
        <v>248</v>
      </c>
      <c r="M1328" s="15">
        <v>4.6333333333333329</v>
      </c>
    </row>
    <row r="1329" spans="1:13" x14ac:dyDescent="0.3">
      <c r="A1329" s="35" t="s">
        <v>259</v>
      </c>
      <c r="B1329" s="15"/>
      <c r="C1329" s="15"/>
      <c r="E1329" s="37" t="s">
        <v>255</v>
      </c>
      <c r="F1329" s="15">
        <v>310000</v>
      </c>
      <c r="G1329" s="15">
        <v>4704225</v>
      </c>
      <c r="I1329" s="38" t="s">
        <v>251</v>
      </c>
      <c r="J1329" s="15">
        <v>38.799999999999997</v>
      </c>
      <c r="L1329" s="36" t="s">
        <v>250</v>
      </c>
      <c r="M1329" s="15">
        <v>4.2333333333333334</v>
      </c>
    </row>
    <row r="1330" spans="1:13" x14ac:dyDescent="0.3">
      <c r="A1330" s="38" t="s">
        <v>245</v>
      </c>
      <c r="B1330" s="15">
        <v>350000</v>
      </c>
      <c r="C1330" s="15">
        <v>350000</v>
      </c>
      <c r="E1330" s="37" t="s">
        <v>258</v>
      </c>
      <c r="F1330" s="15">
        <v>265550</v>
      </c>
      <c r="G1330" s="15">
        <v>4168050</v>
      </c>
      <c r="I1330" s="38" t="s">
        <v>254</v>
      </c>
      <c r="J1330" s="15">
        <v>25.7</v>
      </c>
      <c r="L1330" s="36" t="s">
        <v>253</v>
      </c>
      <c r="M1330" s="15">
        <v>2.9666666666666668</v>
      </c>
    </row>
    <row r="1331" spans="1:13" x14ac:dyDescent="0.3">
      <c r="A1331" s="38" t="s">
        <v>247</v>
      </c>
      <c r="B1331" s="15"/>
      <c r="C1331" s="15">
        <v>0</v>
      </c>
      <c r="E1331" s="36" t="s">
        <v>253</v>
      </c>
      <c r="F1331" s="15">
        <v>841350</v>
      </c>
      <c r="G1331" s="15">
        <v>6686149</v>
      </c>
      <c r="I1331" s="38" t="s">
        <v>257</v>
      </c>
      <c r="J1331" s="15">
        <v>26</v>
      </c>
      <c r="L1331" s="35" t="s">
        <v>272</v>
      </c>
      <c r="M1331" s="15">
        <v>2.1583333333333332</v>
      </c>
    </row>
    <row r="1332" spans="1:13" x14ac:dyDescent="0.3">
      <c r="A1332" s="38" t="s">
        <v>249</v>
      </c>
      <c r="B1332" s="15">
        <v>320000</v>
      </c>
      <c r="C1332" s="15">
        <v>320000</v>
      </c>
      <c r="E1332" s="35" t="s">
        <v>272</v>
      </c>
      <c r="F1332" s="15">
        <v>4894938</v>
      </c>
      <c r="G1332" s="15">
        <v>30422888</v>
      </c>
      <c r="I1332" s="38" t="s">
        <v>252</v>
      </c>
      <c r="J1332" s="15">
        <v>20</v>
      </c>
      <c r="L1332" s="36" t="s">
        <v>246</v>
      </c>
      <c r="M1332" s="15">
        <v>2</v>
      </c>
    </row>
    <row r="1333" spans="1:13" x14ac:dyDescent="0.3">
      <c r="A1333" s="38" t="s">
        <v>251</v>
      </c>
      <c r="B1333" s="15"/>
      <c r="C1333" s="15">
        <v>0</v>
      </c>
      <c r="E1333" s="36" t="s">
        <v>246</v>
      </c>
      <c r="F1333" s="15">
        <v>1027750</v>
      </c>
      <c r="G1333" s="15">
        <v>4699650</v>
      </c>
      <c r="I1333" s="38" t="s">
        <v>255</v>
      </c>
      <c r="J1333" s="15">
        <v>21.6</v>
      </c>
      <c r="L1333" s="36" t="s">
        <v>248</v>
      </c>
      <c r="M1333" s="15">
        <v>2.3666666666666667</v>
      </c>
    </row>
    <row r="1334" spans="1:13" x14ac:dyDescent="0.3">
      <c r="A1334" s="38" t="s">
        <v>254</v>
      </c>
      <c r="B1334" s="15"/>
      <c r="C1334" s="15">
        <v>0</v>
      </c>
      <c r="E1334" s="36" t="s">
        <v>248</v>
      </c>
      <c r="F1334" s="15">
        <v>1718338</v>
      </c>
      <c r="G1334" s="15">
        <v>10294888</v>
      </c>
      <c r="I1334" s="38" t="s">
        <v>258</v>
      </c>
      <c r="J1334" s="15">
        <v>20.399999999999999</v>
      </c>
      <c r="L1334" s="36" t="s">
        <v>250</v>
      </c>
      <c r="M1334" s="15">
        <v>2.5666666666666664</v>
      </c>
    </row>
    <row r="1335" spans="1:13" x14ac:dyDescent="0.3">
      <c r="A1335" s="38" t="s">
        <v>257</v>
      </c>
      <c r="B1335" s="15"/>
      <c r="C1335" s="15">
        <v>0</v>
      </c>
      <c r="E1335" s="36" t="s">
        <v>250</v>
      </c>
      <c r="F1335" s="15">
        <v>1059500</v>
      </c>
      <c r="G1335" s="15">
        <v>10690650</v>
      </c>
      <c r="I1335" s="38" t="s">
        <v>260</v>
      </c>
      <c r="J1335" s="15">
        <v>19.2</v>
      </c>
      <c r="L1335" s="36" t="s">
        <v>253</v>
      </c>
      <c r="M1335" s="15">
        <v>1.7</v>
      </c>
    </row>
    <row r="1336" spans="1:13" x14ac:dyDescent="0.3">
      <c r="A1336" s="38" t="s">
        <v>252</v>
      </c>
      <c r="B1336" s="15"/>
      <c r="C1336" s="15">
        <v>0</v>
      </c>
      <c r="E1336" s="37" t="s">
        <v>252</v>
      </c>
      <c r="F1336" s="15">
        <v>340000</v>
      </c>
      <c r="G1336" s="15">
        <v>3703750</v>
      </c>
      <c r="I1336" s="38" t="s">
        <v>262</v>
      </c>
      <c r="J1336" s="15">
        <v>15.9</v>
      </c>
      <c r="L1336" s="35" t="s">
        <v>273</v>
      </c>
      <c r="M1336" s="15">
        <v>2.0583333333333331</v>
      </c>
    </row>
    <row r="1337" spans="1:13" x14ac:dyDescent="0.3">
      <c r="A1337" s="38" t="s">
        <v>255</v>
      </c>
      <c r="B1337" s="15"/>
      <c r="C1337" s="15">
        <v>0</v>
      </c>
      <c r="E1337" s="37" t="s">
        <v>255</v>
      </c>
      <c r="F1337" s="15">
        <v>340000</v>
      </c>
      <c r="G1337" s="15">
        <v>3667400</v>
      </c>
      <c r="I1337" s="38" t="s">
        <v>263</v>
      </c>
      <c r="J1337" s="15">
        <v>17.2</v>
      </c>
      <c r="L1337" s="36" t="s">
        <v>246</v>
      </c>
      <c r="M1337" s="15">
        <v>1.4000000000000001</v>
      </c>
    </row>
    <row r="1338" spans="1:13" x14ac:dyDescent="0.3">
      <c r="A1338" s="38" t="s">
        <v>258</v>
      </c>
      <c r="B1338" s="15"/>
      <c r="C1338" s="15">
        <v>0</v>
      </c>
      <c r="E1338" s="37" t="s">
        <v>258</v>
      </c>
      <c r="F1338" s="15">
        <v>379500</v>
      </c>
      <c r="G1338" s="15">
        <v>3319500</v>
      </c>
      <c r="I1338" s="35" t="s">
        <v>267</v>
      </c>
      <c r="J1338" s="15"/>
      <c r="L1338" s="36" t="s">
        <v>248</v>
      </c>
      <c r="M1338" s="15">
        <v>2.1999999999999997</v>
      </c>
    </row>
    <row r="1339" spans="1:13" x14ac:dyDescent="0.3">
      <c r="A1339" s="38" t="s">
        <v>260</v>
      </c>
      <c r="B1339" s="15"/>
      <c r="C1339" s="15">
        <v>0</v>
      </c>
      <c r="E1339" s="36" t="s">
        <v>253</v>
      </c>
      <c r="F1339" s="15">
        <v>1089350</v>
      </c>
      <c r="G1339" s="15">
        <v>4737700</v>
      </c>
      <c r="I1339" s="38" t="s">
        <v>245</v>
      </c>
      <c r="J1339" s="15">
        <v>17.2</v>
      </c>
      <c r="L1339" s="36" t="s">
        <v>250</v>
      </c>
      <c r="M1339" s="15">
        <v>2.7666666666666671</v>
      </c>
    </row>
    <row r="1340" spans="1:13" x14ac:dyDescent="0.3">
      <c r="A1340" s="38" t="s">
        <v>262</v>
      </c>
      <c r="B1340" s="15"/>
      <c r="C1340" s="15">
        <v>0</v>
      </c>
      <c r="E1340" s="35" t="s">
        <v>273</v>
      </c>
      <c r="F1340" s="15">
        <v>5380450</v>
      </c>
      <c r="G1340" s="15">
        <v>44807161</v>
      </c>
      <c r="I1340" s="38" t="s">
        <v>247</v>
      </c>
      <c r="J1340" s="15">
        <v>17.399999999999999</v>
      </c>
      <c r="L1340" s="36" t="s">
        <v>253</v>
      </c>
      <c r="M1340" s="15">
        <v>1.8666666666666665</v>
      </c>
    </row>
    <row r="1341" spans="1:13" x14ac:dyDescent="0.3">
      <c r="A1341" s="38" t="s">
        <v>263</v>
      </c>
      <c r="B1341" s="15"/>
      <c r="C1341" s="15">
        <v>0</v>
      </c>
      <c r="E1341" s="36" t="s">
        <v>246</v>
      </c>
      <c r="F1341" s="15">
        <v>961975</v>
      </c>
      <c r="G1341" s="15">
        <v>9191400</v>
      </c>
      <c r="I1341" s="38" t="s">
        <v>249</v>
      </c>
      <c r="J1341" s="15">
        <v>18.7</v>
      </c>
      <c r="L1341" s="35" t="s">
        <v>274</v>
      </c>
      <c r="M1341" s="15">
        <v>1.7583333333333331</v>
      </c>
    </row>
    <row r="1342" spans="1:13" x14ac:dyDescent="0.3">
      <c r="A1342" s="35" t="s">
        <v>265</v>
      </c>
      <c r="B1342" s="15"/>
      <c r="C1342" s="15"/>
      <c r="E1342" s="36" t="s">
        <v>248</v>
      </c>
      <c r="F1342" s="15">
        <v>1161000</v>
      </c>
      <c r="G1342" s="15">
        <v>9577706</v>
      </c>
      <c r="I1342" s="38" t="s">
        <v>251</v>
      </c>
      <c r="J1342" s="15">
        <v>20.8</v>
      </c>
      <c r="L1342" s="36" t="s">
        <v>246</v>
      </c>
      <c r="M1342" s="15">
        <v>1.0999999999999999</v>
      </c>
    </row>
    <row r="1343" spans="1:13" x14ac:dyDescent="0.3">
      <c r="A1343" s="38" t="s">
        <v>245</v>
      </c>
      <c r="B1343" s="15"/>
      <c r="C1343" s="15">
        <v>0</v>
      </c>
      <c r="E1343" s="36" t="s">
        <v>250</v>
      </c>
      <c r="F1343" s="15">
        <v>1778500</v>
      </c>
      <c r="G1343" s="15">
        <v>17042905</v>
      </c>
      <c r="I1343" s="38" t="s">
        <v>254</v>
      </c>
      <c r="J1343" s="15">
        <v>22</v>
      </c>
      <c r="L1343" s="36" t="s">
        <v>248</v>
      </c>
      <c r="M1343" s="15">
        <v>1.5666666666666664</v>
      </c>
    </row>
    <row r="1344" spans="1:13" x14ac:dyDescent="0.3">
      <c r="A1344" s="38" t="s">
        <v>247</v>
      </c>
      <c r="B1344" s="15"/>
      <c r="C1344" s="15">
        <v>0</v>
      </c>
      <c r="E1344" s="37" t="s">
        <v>252</v>
      </c>
      <c r="F1344" s="15">
        <v>393250</v>
      </c>
      <c r="G1344" s="15">
        <v>3894025</v>
      </c>
      <c r="I1344" s="38" t="s">
        <v>257</v>
      </c>
      <c r="J1344" s="15">
        <v>21.6</v>
      </c>
      <c r="L1344" s="36" t="s">
        <v>250</v>
      </c>
      <c r="M1344" s="15">
        <v>2.0666666666666664</v>
      </c>
    </row>
    <row r="1345" spans="1:13" x14ac:dyDescent="0.3">
      <c r="A1345" s="38" t="s">
        <v>249</v>
      </c>
      <c r="B1345" s="15">
        <v>659600</v>
      </c>
      <c r="C1345" s="15">
        <v>659600</v>
      </c>
      <c r="E1345" s="37" t="s">
        <v>255</v>
      </c>
      <c r="F1345" s="15">
        <v>620250</v>
      </c>
      <c r="G1345" s="15">
        <v>5699630</v>
      </c>
      <c r="I1345" s="38" t="s">
        <v>252</v>
      </c>
      <c r="J1345" s="15">
        <v>23.3</v>
      </c>
      <c r="L1345" s="36" t="s">
        <v>253</v>
      </c>
      <c r="M1345" s="15">
        <v>2.2999999999999998</v>
      </c>
    </row>
    <row r="1346" spans="1:13" x14ac:dyDescent="0.3">
      <c r="A1346" s="38" t="s">
        <v>251</v>
      </c>
      <c r="B1346" s="15"/>
      <c r="C1346" s="15">
        <v>0</v>
      </c>
      <c r="E1346" s="37" t="s">
        <v>258</v>
      </c>
      <c r="F1346" s="15">
        <v>765000</v>
      </c>
      <c r="G1346" s="15">
        <v>7449250</v>
      </c>
      <c r="I1346" s="38" t="s">
        <v>255</v>
      </c>
      <c r="J1346" s="15">
        <v>25.2</v>
      </c>
      <c r="L1346" s="35" t="s">
        <v>275</v>
      </c>
      <c r="M1346" s="15">
        <v>1.06</v>
      </c>
    </row>
    <row r="1347" spans="1:13" x14ac:dyDescent="0.3">
      <c r="A1347" s="38" t="s">
        <v>254</v>
      </c>
      <c r="B1347" s="15">
        <v>827000</v>
      </c>
      <c r="C1347" s="15">
        <v>827000</v>
      </c>
      <c r="E1347" s="36" t="s">
        <v>253</v>
      </c>
      <c r="F1347" s="15">
        <v>1478975</v>
      </c>
      <c r="G1347" s="15">
        <v>8995150</v>
      </c>
      <c r="I1347" s="38" t="s">
        <v>258</v>
      </c>
      <c r="J1347" s="15">
        <v>21.6</v>
      </c>
      <c r="L1347" s="36" t="s">
        <v>246</v>
      </c>
      <c r="M1347" s="15">
        <v>1.1666666666666667</v>
      </c>
    </row>
    <row r="1348" spans="1:13" x14ac:dyDescent="0.3">
      <c r="A1348" s="38" t="s">
        <v>257</v>
      </c>
      <c r="B1348" s="15"/>
      <c r="C1348" s="15">
        <v>0</v>
      </c>
      <c r="E1348" s="35" t="s">
        <v>274</v>
      </c>
      <c r="F1348" s="15">
        <v>6205725</v>
      </c>
      <c r="G1348" s="15">
        <v>38835568</v>
      </c>
      <c r="I1348" s="38" t="s">
        <v>260</v>
      </c>
      <c r="J1348" s="15">
        <v>19.5</v>
      </c>
      <c r="L1348" s="36" t="s">
        <v>248</v>
      </c>
      <c r="M1348" s="15">
        <v>0.73333333333333339</v>
      </c>
    </row>
    <row r="1349" spans="1:13" x14ac:dyDescent="0.3">
      <c r="A1349" s="38" t="s">
        <v>252</v>
      </c>
      <c r="B1349" s="15">
        <v>820000</v>
      </c>
      <c r="C1349" s="15">
        <v>820000</v>
      </c>
      <c r="E1349" s="36" t="s">
        <v>246</v>
      </c>
      <c r="F1349" s="15">
        <v>1327475</v>
      </c>
      <c r="G1349" s="15">
        <v>4957537</v>
      </c>
      <c r="I1349" s="38" t="s">
        <v>262</v>
      </c>
      <c r="J1349" s="15">
        <v>18.5</v>
      </c>
      <c r="L1349" s="36" t="s">
        <v>250</v>
      </c>
      <c r="M1349" s="15">
        <v>1.45</v>
      </c>
    </row>
    <row r="1350" spans="1:13" x14ac:dyDescent="0.3">
      <c r="A1350" s="38" t="s">
        <v>255</v>
      </c>
      <c r="B1350" s="15"/>
      <c r="C1350" s="15">
        <v>0</v>
      </c>
      <c r="E1350" s="36" t="s">
        <v>248</v>
      </c>
      <c r="F1350" s="15">
        <v>1371500</v>
      </c>
      <c r="G1350" s="15">
        <v>13127057</v>
      </c>
      <c r="I1350" s="38" t="s">
        <v>263</v>
      </c>
      <c r="J1350" s="15">
        <v>14.3</v>
      </c>
      <c r="L1350" s="36" t="s">
        <v>253</v>
      </c>
      <c r="M1350" s="15">
        <v>1</v>
      </c>
    </row>
    <row r="1351" spans="1:13" x14ac:dyDescent="0.3">
      <c r="A1351" s="38" t="s">
        <v>258</v>
      </c>
      <c r="B1351" s="15"/>
      <c r="C1351" s="15">
        <v>0</v>
      </c>
      <c r="E1351" s="36" t="s">
        <v>250</v>
      </c>
      <c r="F1351" s="15">
        <v>1926850</v>
      </c>
      <c r="G1351" s="15">
        <v>10937725</v>
      </c>
      <c r="I1351" s="35" t="s">
        <v>268</v>
      </c>
      <c r="J1351" s="15"/>
      <c r="L1351" s="14">
        <v>32</v>
      </c>
      <c r="M1351" s="15">
        <v>7.0174698795180745</v>
      </c>
    </row>
    <row r="1352" spans="1:13" x14ac:dyDescent="0.3">
      <c r="A1352" s="38" t="s">
        <v>260</v>
      </c>
      <c r="B1352" s="15"/>
      <c r="C1352" s="15">
        <v>0</v>
      </c>
      <c r="E1352" s="37" t="s">
        <v>252</v>
      </c>
      <c r="F1352" s="15">
        <v>373600</v>
      </c>
      <c r="G1352" s="15">
        <v>2822600</v>
      </c>
      <c r="I1352" s="38" t="s">
        <v>245</v>
      </c>
      <c r="J1352" s="15">
        <v>13.4</v>
      </c>
      <c r="L1352" s="35" t="s">
        <v>244</v>
      </c>
      <c r="M1352" s="15">
        <v>4.0416666666666661</v>
      </c>
    </row>
    <row r="1353" spans="1:13" x14ac:dyDescent="0.3">
      <c r="A1353" s="38" t="s">
        <v>262</v>
      </c>
      <c r="B1353" s="15"/>
      <c r="C1353" s="15">
        <v>0</v>
      </c>
      <c r="E1353" s="37" t="s">
        <v>255</v>
      </c>
      <c r="F1353" s="15">
        <v>822000</v>
      </c>
      <c r="G1353" s="15">
        <v>4493625</v>
      </c>
      <c r="I1353" s="38" t="s">
        <v>247</v>
      </c>
      <c r="J1353" s="15">
        <v>15.1</v>
      </c>
      <c r="L1353" s="36" t="s">
        <v>246</v>
      </c>
      <c r="M1353" s="15">
        <v>2.9666666666666668</v>
      </c>
    </row>
    <row r="1354" spans="1:13" x14ac:dyDescent="0.3">
      <c r="A1354" s="38" t="s">
        <v>263</v>
      </c>
      <c r="B1354" s="15"/>
      <c r="C1354" s="15">
        <v>0</v>
      </c>
      <c r="E1354" s="37" t="s">
        <v>258</v>
      </c>
      <c r="F1354" s="15">
        <v>731250</v>
      </c>
      <c r="G1354" s="15">
        <v>3621500</v>
      </c>
      <c r="I1354" s="38" t="s">
        <v>249</v>
      </c>
      <c r="J1354" s="15">
        <v>10.199999999999999</v>
      </c>
      <c r="L1354" s="36" t="s">
        <v>248</v>
      </c>
      <c r="M1354" s="15">
        <v>4.7333333333333334</v>
      </c>
    </row>
    <row r="1355" spans="1:13" x14ac:dyDescent="0.3">
      <c r="A1355" s="35" t="s">
        <v>244</v>
      </c>
      <c r="B1355" s="15"/>
      <c r="C1355" s="15"/>
      <c r="E1355" s="36" t="s">
        <v>253</v>
      </c>
      <c r="F1355" s="15">
        <v>1579900</v>
      </c>
      <c r="G1355" s="15">
        <v>9813249</v>
      </c>
      <c r="I1355" s="38" t="s">
        <v>251</v>
      </c>
      <c r="J1355" s="15">
        <v>9.4</v>
      </c>
      <c r="L1355" s="36" t="s">
        <v>250</v>
      </c>
      <c r="M1355" s="15">
        <v>4.5</v>
      </c>
    </row>
    <row r="1356" spans="1:13" x14ac:dyDescent="0.3">
      <c r="A1356" s="38" t="s">
        <v>245</v>
      </c>
      <c r="B1356" s="15"/>
      <c r="C1356" s="15">
        <v>0</v>
      </c>
      <c r="E1356" s="35" t="s">
        <v>275</v>
      </c>
      <c r="F1356" s="15">
        <v>5270895</v>
      </c>
      <c r="G1356" s="15">
        <v>36965278</v>
      </c>
      <c r="I1356" s="38" t="s">
        <v>254</v>
      </c>
      <c r="J1356" s="15">
        <v>9.4</v>
      </c>
      <c r="L1356" s="36" t="s">
        <v>253</v>
      </c>
      <c r="M1356" s="15">
        <v>3.9666666666666663</v>
      </c>
    </row>
    <row r="1357" spans="1:13" x14ac:dyDescent="0.3">
      <c r="A1357" s="38" t="s">
        <v>247</v>
      </c>
      <c r="B1357" s="15">
        <v>1950000</v>
      </c>
      <c r="C1357" s="15">
        <v>1950000</v>
      </c>
      <c r="E1357" s="36" t="s">
        <v>246</v>
      </c>
      <c r="F1357" s="15">
        <v>1110150</v>
      </c>
      <c r="G1357" s="15">
        <v>4928700</v>
      </c>
      <c r="I1357" s="38" t="s">
        <v>257</v>
      </c>
      <c r="J1357" s="15">
        <v>11.3</v>
      </c>
      <c r="L1357" s="35" t="s">
        <v>256</v>
      </c>
      <c r="M1357" s="15">
        <v>6.6083333333333343</v>
      </c>
    </row>
    <row r="1358" spans="1:13" x14ac:dyDescent="0.3">
      <c r="A1358" s="38" t="s">
        <v>249</v>
      </c>
      <c r="B1358" s="15">
        <v>349950</v>
      </c>
      <c r="C1358" s="15">
        <v>349950</v>
      </c>
      <c r="E1358" s="36" t="s">
        <v>248</v>
      </c>
      <c r="F1358" s="15">
        <v>1688245</v>
      </c>
      <c r="G1358" s="15">
        <v>11655628</v>
      </c>
      <c r="I1358" s="38" t="s">
        <v>252</v>
      </c>
      <c r="J1358" s="15">
        <v>9.1999999999999993</v>
      </c>
      <c r="L1358" s="36" t="s">
        <v>246</v>
      </c>
      <c r="M1358" s="15">
        <v>3.5333333333333332</v>
      </c>
    </row>
    <row r="1359" spans="1:13" x14ac:dyDescent="0.3">
      <c r="A1359" s="38" t="s">
        <v>251</v>
      </c>
      <c r="B1359" s="15"/>
      <c r="C1359" s="15">
        <v>0</v>
      </c>
      <c r="E1359" s="36" t="s">
        <v>250</v>
      </c>
      <c r="F1359" s="15">
        <v>1586500</v>
      </c>
      <c r="G1359" s="15">
        <v>12080000</v>
      </c>
      <c r="I1359" s="38" t="s">
        <v>255</v>
      </c>
      <c r="J1359" s="15">
        <v>8.9</v>
      </c>
      <c r="L1359" s="36" t="s">
        <v>248</v>
      </c>
      <c r="M1359" s="15">
        <v>5.333333333333333</v>
      </c>
    </row>
    <row r="1360" spans="1:13" x14ac:dyDescent="0.3">
      <c r="A1360" s="38" t="s">
        <v>254</v>
      </c>
      <c r="B1360" s="15"/>
      <c r="C1360" s="15">
        <v>0</v>
      </c>
      <c r="E1360" s="37" t="s">
        <v>252</v>
      </c>
      <c r="F1360" s="15">
        <v>450000</v>
      </c>
      <c r="G1360" s="15">
        <v>3205500</v>
      </c>
      <c r="I1360" s="38" t="s">
        <v>258</v>
      </c>
      <c r="J1360" s="15">
        <v>8.1999999999999993</v>
      </c>
      <c r="L1360" s="36" t="s">
        <v>250</v>
      </c>
      <c r="M1360" s="15">
        <v>7.166666666666667</v>
      </c>
    </row>
    <row r="1361" spans="1:13" x14ac:dyDescent="0.3">
      <c r="A1361" s="38" t="s">
        <v>257</v>
      </c>
      <c r="B1361" s="15"/>
      <c r="C1361" s="15">
        <v>0</v>
      </c>
      <c r="E1361" s="37" t="s">
        <v>255</v>
      </c>
      <c r="F1361" s="15">
        <v>691500</v>
      </c>
      <c r="G1361" s="15">
        <v>3918500</v>
      </c>
      <c r="I1361" s="38" t="s">
        <v>260</v>
      </c>
      <c r="J1361" s="15">
        <v>8.3000000000000007</v>
      </c>
      <c r="L1361" s="36" t="s">
        <v>253</v>
      </c>
      <c r="M1361" s="15">
        <v>10.4</v>
      </c>
    </row>
    <row r="1362" spans="1:13" x14ac:dyDescent="0.3">
      <c r="A1362" s="38" t="s">
        <v>252</v>
      </c>
      <c r="B1362" s="15"/>
      <c r="C1362" s="15">
        <v>0</v>
      </c>
      <c r="E1362" s="37" t="s">
        <v>258</v>
      </c>
      <c r="F1362" s="15">
        <v>445000</v>
      </c>
      <c r="G1362" s="15">
        <v>4956000</v>
      </c>
      <c r="I1362" s="38" t="s">
        <v>262</v>
      </c>
      <c r="J1362" s="15">
        <v>9.1999999999999993</v>
      </c>
      <c r="L1362" s="35" t="s">
        <v>261</v>
      </c>
      <c r="M1362" s="15">
        <v>15.133333333333333</v>
      </c>
    </row>
    <row r="1363" spans="1:13" x14ac:dyDescent="0.3">
      <c r="A1363" s="38" t="s">
        <v>255</v>
      </c>
      <c r="B1363" s="15"/>
      <c r="C1363" s="15">
        <v>0</v>
      </c>
      <c r="E1363" s="36" t="s">
        <v>253</v>
      </c>
      <c r="F1363" s="15">
        <v>886000</v>
      </c>
      <c r="G1363" s="15">
        <v>8300950</v>
      </c>
      <c r="I1363" s="38" t="s">
        <v>263</v>
      </c>
      <c r="J1363" s="15">
        <v>8.6999999999999993</v>
      </c>
      <c r="L1363" s="36" t="s">
        <v>246</v>
      </c>
      <c r="M1363" s="15">
        <v>12.366666666666667</v>
      </c>
    </row>
    <row r="1364" spans="1:13" x14ac:dyDescent="0.3">
      <c r="A1364" s="38" t="s">
        <v>258</v>
      </c>
      <c r="B1364" s="15"/>
      <c r="C1364" s="15">
        <v>0</v>
      </c>
      <c r="E1364" s="14">
        <v>23</v>
      </c>
      <c r="F1364" s="15">
        <v>104845944</v>
      </c>
      <c r="G1364" s="15">
        <v>495768207</v>
      </c>
      <c r="I1364" s="35" t="s">
        <v>269</v>
      </c>
      <c r="J1364" s="15"/>
      <c r="L1364" s="36" t="s">
        <v>248</v>
      </c>
      <c r="M1364" s="15">
        <v>13</v>
      </c>
    </row>
    <row r="1365" spans="1:13" x14ac:dyDescent="0.3">
      <c r="A1365" s="38" t="s">
        <v>260</v>
      </c>
      <c r="B1365" s="15"/>
      <c r="C1365" s="15">
        <v>0</v>
      </c>
      <c r="E1365" s="35" t="s">
        <v>243</v>
      </c>
      <c r="F1365" s="15">
        <v>4962706</v>
      </c>
      <c r="G1365" s="15">
        <v>21354516</v>
      </c>
      <c r="I1365" s="38" t="s">
        <v>245</v>
      </c>
      <c r="J1365" s="15">
        <v>9.3000000000000007</v>
      </c>
      <c r="L1365" s="36" t="s">
        <v>250</v>
      </c>
      <c r="M1365" s="15">
        <v>19.166666666666668</v>
      </c>
    </row>
    <row r="1366" spans="1:13" x14ac:dyDescent="0.3">
      <c r="A1366" s="38" t="s">
        <v>262</v>
      </c>
      <c r="B1366" s="15"/>
      <c r="C1366" s="15">
        <v>0</v>
      </c>
      <c r="E1366" s="36" t="s">
        <v>246</v>
      </c>
      <c r="F1366" s="15">
        <v>1205175</v>
      </c>
      <c r="G1366" s="15">
        <v>4969410</v>
      </c>
      <c r="I1366" s="38" t="s">
        <v>247</v>
      </c>
      <c r="J1366" s="15">
        <v>9.1999999999999993</v>
      </c>
      <c r="L1366" s="36" t="s">
        <v>253</v>
      </c>
      <c r="M1366" s="15">
        <v>16.000000000000004</v>
      </c>
    </row>
    <row r="1367" spans="1:13" x14ac:dyDescent="0.3">
      <c r="A1367" s="38" t="s">
        <v>263</v>
      </c>
      <c r="B1367" s="15"/>
      <c r="C1367" s="15">
        <v>0</v>
      </c>
      <c r="E1367" s="36" t="s">
        <v>248</v>
      </c>
      <c r="F1367" s="15">
        <v>1002200</v>
      </c>
      <c r="G1367" s="15">
        <v>5545625</v>
      </c>
      <c r="I1367" s="38" t="s">
        <v>249</v>
      </c>
      <c r="J1367" s="15">
        <v>9.1</v>
      </c>
      <c r="L1367" s="35" t="s">
        <v>264</v>
      </c>
      <c r="M1367" s="15">
        <v>15.991666666666665</v>
      </c>
    </row>
    <row r="1368" spans="1:13" x14ac:dyDescent="0.3">
      <c r="A1368" s="35" t="s">
        <v>256</v>
      </c>
      <c r="B1368" s="15"/>
      <c r="C1368" s="15"/>
      <c r="E1368" s="36" t="s">
        <v>250</v>
      </c>
      <c r="F1368" s="15">
        <v>1366706</v>
      </c>
      <c r="G1368" s="15">
        <v>6283331</v>
      </c>
      <c r="I1368" s="38" t="s">
        <v>251</v>
      </c>
      <c r="J1368" s="15">
        <v>7.6</v>
      </c>
      <c r="L1368" s="36" t="s">
        <v>246</v>
      </c>
      <c r="M1368" s="15">
        <v>15.366666666666667</v>
      </c>
    </row>
    <row r="1369" spans="1:13" x14ac:dyDescent="0.3">
      <c r="A1369" s="38" t="s">
        <v>245</v>
      </c>
      <c r="B1369" s="15"/>
      <c r="C1369" s="15">
        <v>0</v>
      </c>
      <c r="E1369" s="37" t="s">
        <v>252</v>
      </c>
      <c r="F1369" s="15">
        <v>597750</v>
      </c>
      <c r="G1369" s="15">
        <v>2156450</v>
      </c>
      <c r="I1369" s="38" t="s">
        <v>254</v>
      </c>
      <c r="J1369" s="15">
        <v>5.3</v>
      </c>
      <c r="L1369" s="36" t="s">
        <v>248</v>
      </c>
      <c r="M1369" s="15">
        <v>18.366666666666664</v>
      </c>
    </row>
    <row r="1370" spans="1:13" x14ac:dyDescent="0.3">
      <c r="A1370" s="38" t="s">
        <v>247</v>
      </c>
      <c r="B1370" s="15"/>
      <c r="C1370" s="15">
        <v>0</v>
      </c>
      <c r="E1370" s="37" t="s">
        <v>255</v>
      </c>
      <c r="F1370" s="15">
        <v>373031</v>
      </c>
      <c r="G1370" s="15">
        <v>1798931</v>
      </c>
      <c r="I1370" s="38" t="s">
        <v>257</v>
      </c>
      <c r="J1370" s="15">
        <v>4.4000000000000004</v>
      </c>
      <c r="L1370" s="36" t="s">
        <v>250</v>
      </c>
      <c r="M1370" s="15">
        <v>16.533333333333335</v>
      </c>
    </row>
    <row r="1371" spans="1:13" x14ac:dyDescent="0.3">
      <c r="A1371" s="38" t="s">
        <v>249</v>
      </c>
      <c r="B1371" s="15"/>
      <c r="C1371" s="15">
        <v>0</v>
      </c>
      <c r="E1371" s="37" t="s">
        <v>258</v>
      </c>
      <c r="F1371" s="15">
        <v>395925</v>
      </c>
      <c r="G1371" s="15">
        <v>2327950</v>
      </c>
      <c r="I1371" s="38" t="s">
        <v>252</v>
      </c>
      <c r="J1371" s="15">
        <v>4.5</v>
      </c>
      <c r="L1371" s="36" t="s">
        <v>253</v>
      </c>
      <c r="M1371" s="15">
        <v>13.699999999999998</v>
      </c>
    </row>
    <row r="1372" spans="1:13" x14ac:dyDescent="0.3">
      <c r="A1372" s="38" t="s">
        <v>251</v>
      </c>
      <c r="B1372" s="15"/>
      <c r="C1372" s="15">
        <v>0</v>
      </c>
      <c r="E1372" s="36" t="s">
        <v>253</v>
      </c>
      <c r="F1372" s="15">
        <v>1388625</v>
      </c>
      <c r="G1372" s="15">
        <v>4556150</v>
      </c>
      <c r="I1372" s="38" t="s">
        <v>255</v>
      </c>
      <c r="J1372" s="15">
        <v>4.3</v>
      </c>
      <c r="L1372" s="35" t="s">
        <v>266</v>
      </c>
      <c r="M1372" s="15">
        <v>12.916666666666664</v>
      </c>
    </row>
    <row r="1373" spans="1:13" x14ac:dyDescent="0.3">
      <c r="A1373" s="38" t="s">
        <v>254</v>
      </c>
      <c r="B1373" s="15"/>
      <c r="C1373" s="15">
        <v>0</v>
      </c>
      <c r="E1373" s="35" t="s">
        <v>259</v>
      </c>
      <c r="F1373" s="15">
        <v>4840675</v>
      </c>
      <c r="G1373" s="15">
        <v>22639500</v>
      </c>
      <c r="I1373" s="38" t="s">
        <v>258</v>
      </c>
      <c r="J1373" s="15">
        <v>4.9000000000000004</v>
      </c>
      <c r="L1373" s="36" t="s">
        <v>246</v>
      </c>
      <c r="M1373" s="15">
        <v>11.966666666666667</v>
      </c>
    </row>
    <row r="1374" spans="1:13" x14ac:dyDescent="0.3">
      <c r="A1374" s="38" t="s">
        <v>257</v>
      </c>
      <c r="B1374" s="15"/>
      <c r="C1374" s="15">
        <v>0</v>
      </c>
      <c r="E1374" s="36" t="s">
        <v>246</v>
      </c>
      <c r="F1374" s="15">
        <v>1137150</v>
      </c>
      <c r="G1374" s="15">
        <v>3126800</v>
      </c>
      <c r="I1374" s="38" t="s">
        <v>260</v>
      </c>
      <c r="J1374" s="15">
        <v>4.8</v>
      </c>
      <c r="L1374" s="36" t="s">
        <v>248</v>
      </c>
      <c r="M1374" s="15">
        <v>12.133333333333333</v>
      </c>
    </row>
    <row r="1375" spans="1:13" x14ac:dyDescent="0.3">
      <c r="A1375" s="38" t="s">
        <v>252</v>
      </c>
      <c r="B1375" s="15"/>
      <c r="C1375" s="15">
        <v>0</v>
      </c>
      <c r="E1375" s="36" t="s">
        <v>248</v>
      </c>
      <c r="F1375" s="15">
        <v>1319425</v>
      </c>
      <c r="G1375" s="15">
        <v>6097700</v>
      </c>
      <c r="I1375" s="38" t="s">
        <v>262</v>
      </c>
      <c r="J1375" s="15">
        <v>6.4</v>
      </c>
      <c r="L1375" s="36" t="s">
        <v>250</v>
      </c>
      <c r="M1375" s="15">
        <v>14.666666666666666</v>
      </c>
    </row>
    <row r="1376" spans="1:13" x14ac:dyDescent="0.3">
      <c r="A1376" s="38" t="s">
        <v>255</v>
      </c>
      <c r="B1376" s="15">
        <v>390000</v>
      </c>
      <c r="C1376" s="15">
        <v>390000</v>
      </c>
      <c r="E1376" s="36" t="s">
        <v>250</v>
      </c>
      <c r="F1376" s="15">
        <v>1251375</v>
      </c>
      <c r="G1376" s="15">
        <v>6508755</v>
      </c>
      <c r="I1376" s="38" t="s">
        <v>263</v>
      </c>
      <c r="J1376" s="15">
        <v>4.8</v>
      </c>
      <c r="L1376" s="36" t="s">
        <v>253</v>
      </c>
      <c r="M1376" s="15">
        <v>12.9</v>
      </c>
    </row>
    <row r="1377" spans="1:13" x14ac:dyDescent="0.3">
      <c r="A1377" s="38" t="s">
        <v>258</v>
      </c>
      <c r="B1377" s="15"/>
      <c r="C1377" s="15">
        <v>0</v>
      </c>
      <c r="E1377" s="37" t="s">
        <v>252</v>
      </c>
      <c r="F1377" s="15">
        <v>424500</v>
      </c>
      <c r="G1377" s="15">
        <v>1437505</v>
      </c>
      <c r="I1377" s="35" t="s">
        <v>270</v>
      </c>
      <c r="J1377" s="15"/>
      <c r="L1377" s="35" t="s">
        <v>267</v>
      </c>
      <c r="M1377" s="15">
        <v>11.658333333333331</v>
      </c>
    </row>
    <row r="1378" spans="1:13" x14ac:dyDescent="0.3">
      <c r="A1378" s="38" t="s">
        <v>260</v>
      </c>
      <c r="B1378" s="15"/>
      <c r="C1378" s="15">
        <v>0</v>
      </c>
      <c r="E1378" s="37" t="s">
        <v>255</v>
      </c>
      <c r="F1378" s="15">
        <v>432500</v>
      </c>
      <c r="G1378" s="15">
        <v>3042600</v>
      </c>
      <c r="I1378" s="38" t="s">
        <v>245</v>
      </c>
      <c r="J1378" s="15">
        <v>2.4</v>
      </c>
      <c r="L1378" s="36" t="s">
        <v>246</v>
      </c>
      <c r="M1378" s="15">
        <v>12.533333333333331</v>
      </c>
    </row>
    <row r="1379" spans="1:13" x14ac:dyDescent="0.3">
      <c r="A1379" s="38" t="s">
        <v>262</v>
      </c>
      <c r="B1379" s="15"/>
      <c r="C1379" s="15">
        <v>0</v>
      </c>
      <c r="E1379" s="37" t="s">
        <v>258</v>
      </c>
      <c r="F1379" s="15">
        <v>394375</v>
      </c>
      <c r="G1379" s="15">
        <v>2028650</v>
      </c>
      <c r="I1379" s="38" t="s">
        <v>247</v>
      </c>
      <c r="J1379" s="15">
        <v>2.9</v>
      </c>
      <c r="L1379" s="36" t="s">
        <v>248</v>
      </c>
      <c r="M1379" s="15">
        <v>13.6</v>
      </c>
    </row>
    <row r="1380" spans="1:13" x14ac:dyDescent="0.3">
      <c r="A1380" s="38" t="s">
        <v>263</v>
      </c>
      <c r="B1380" s="15"/>
      <c r="C1380" s="15">
        <v>0</v>
      </c>
      <c r="E1380" s="36" t="s">
        <v>253</v>
      </c>
      <c r="F1380" s="15">
        <v>1132725</v>
      </c>
      <c r="G1380" s="15">
        <v>6906245</v>
      </c>
      <c r="I1380" s="38" t="s">
        <v>249</v>
      </c>
      <c r="J1380" s="15">
        <v>2.9</v>
      </c>
      <c r="L1380" s="36" t="s">
        <v>250</v>
      </c>
      <c r="M1380" s="15">
        <v>11.266666666666666</v>
      </c>
    </row>
    <row r="1381" spans="1:13" x14ac:dyDescent="0.3">
      <c r="A1381" s="35" t="s">
        <v>261</v>
      </c>
      <c r="B1381" s="15"/>
      <c r="C1381" s="15"/>
      <c r="E1381" s="35" t="s">
        <v>265</v>
      </c>
      <c r="F1381" s="15">
        <v>6248805</v>
      </c>
      <c r="G1381" s="15">
        <v>32841760</v>
      </c>
      <c r="I1381" s="38" t="s">
        <v>251</v>
      </c>
      <c r="J1381" s="15">
        <v>2.8</v>
      </c>
      <c r="L1381" s="36" t="s">
        <v>253</v>
      </c>
      <c r="M1381" s="15">
        <v>9.2333333333333343</v>
      </c>
    </row>
    <row r="1382" spans="1:13" x14ac:dyDescent="0.3">
      <c r="A1382" s="38" t="s">
        <v>245</v>
      </c>
      <c r="B1382" s="15"/>
      <c r="C1382" s="15">
        <v>0</v>
      </c>
      <c r="E1382" s="36" t="s">
        <v>246</v>
      </c>
      <c r="F1382" s="15">
        <v>1369000</v>
      </c>
      <c r="G1382" s="15">
        <v>7306800</v>
      </c>
      <c r="I1382" s="38" t="s">
        <v>254</v>
      </c>
      <c r="J1382" s="15">
        <v>4.4000000000000004</v>
      </c>
      <c r="L1382" s="35" t="s">
        <v>268</v>
      </c>
      <c r="M1382" s="15">
        <v>6.75</v>
      </c>
    </row>
    <row r="1383" spans="1:13" x14ac:dyDescent="0.3">
      <c r="A1383" s="38" t="s">
        <v>247</v>
      </c>
      <c r="B1383" s="15"/>
      <c r="C1383" s="15">
        <v>0</v>
      </c>
      <c r="E1383" s="36" t="s">
        <v>248</v>
      </c>
      <c r="F1383" s="15">
        <v>1525230</v>
      </c>
      <c r="G1383" s="15">
        <v>9415060</v>
      </c>
      <c r="I1383" s="38" t="s">
        <v>257</v>
      </c>
      <c r="J1383" s="15">
        <v>6.5</v>
      </c>
      <c r="L1383" s="36" t="s">
        <v>246</v>
      </c>
      <c r="M1383" s="15">
        <v>7.5</v>
      </c>
    </row>
    <row r="1384" spans="1:13" x14ac:dyDescent="0.3">
      <c r="A1384" s="38" t="s">
        <v>249</v>
      </c>
      <c r="B1384" s="15"/>
      <c r="C1384" s="15">
        <v>0</v>
      </c>
      <c r="E1384" s="36" t="s">
        <v>250</v>
      </c>
      <c r="F1384" s="15">
        <v>1565900</v>
      </c>
      <c r="G1384" s="15">
        <v>9593600</v>
      </c>
      <c r="I1384" s="38" t="s">
        <v>252</v>
      </c>
      <c r="J1384" s="15">
        <v>5.2</v>
      </c>
      <c r="L1384" s="36" t="s">
        <v>248</v>
      </c>
      <c r="M1384" s="15">
        <v>7.333333333333333</v>
      </c>
    </row>
    <row r="1385" spans="1:13" x14ac:dyDescent="0.3">
      <c r="A1385" s="38" t="s">
        <v>251</v>
      </c>
      <c r="B1385" s="15"/>
      <c r="C1385" s="15">
        <v>0</v>
      </c>
      <c r="E1385" s="37" t="s">
        <v>252</v>
      </c>
      <c r="F1385" s="15">
        <v>245500</v>
      </c>
      <c r="G1385" s="15">
        <v>3418800</v>
      </c>
      <c r="I1385" s="38" t="s">
        <v>255</v>
      </c>
      <c r="J1385" s="15">
        <v>5.2</v>
      </c>
      <c r="L1385" s="36" t="s">
        <v>250</v>
      </c>
      <c r="M1385" s="15">
        <v>7.0333333333333341</v>
      </c>
    </row>
    <row r="1386" spans="1:13" x14ac:dyDescent="0.3">
      <c r="A1386" s="38" t="s">
        <v>254</v>
      </c>
      <c r="B1386" s="15"/>
      <c r="C1386" s="15">
        <v>0</v>
      </c>
      <c r="E1386" s="37" t="s">
        <v>255</v>
      </c>
      <c r="F1386" s="15">
        <v>480000</v>
      </c>
      <c r="G1386" s="15">
        <v>2948950</v>
      </c>
      <c r="I1386" s="38" t="s">
        <v>258</v>
      </c>
      <c r="J1386" s="15">
        <v>4.0999999999999996</v>
      </c>
      <c r="L1386" s="36" t="s">
        <v>253</v>
      </c>
      <c r="M1386" s="15">
        <v>5.1333333333333337</v>
      </c>
    </row>
    <row r="1387" spans="1:13" x14ac:dyDescent="0.3">
      <c r="A1387" s="38" t="s">
        <v>257</v>
      </c>
      <c r="B1387" s="15"/>
      <c r="C1387" s="15">
        <v>0</v>
      </c>
      <c r="E1387" s="37" t="s">
        <v>258</v>
      </c>
      <c r="F1387" s="15">
        <v>840400</v>
      </c>
      <c r="G1387" s="15">
        <v>3225850</v>
      </c>
      <c r="I1387" s="38" t="s">
        <v>260</v>
      </c>
      <c r="J1387" s="15">
        <v>5.2</v>
      </c>
      <c r="L1387" s="35" t="s">
        <v>269</v>
      </c>
      <c r="M1387" s="15">
        <v>5.0416666666666661</v>
      </c>
    </row>
    <row r="1388" spans="1:13" x14ac:dyDescent="0.3">
      <c r="A1388" s="38" t="s">
        <v>252</v>
      </c>
      <c r="B1388" s="15"/>
      <c r="C1388" s="15">
        <v>0</v>
      </c>
      <c r="E1388" s="36" t="s">
        <v>253</v>
      </c>
      <c r="F1388" s="15">
        <v>1788675</v>
      </c>
      <c r="G1388" s="15">
        <v>6526300</v>
      </c>
      <c r="I1388" s="38" t="s">
        <v>262</v>
      </c>
      <c r="J1388" s="15">
        <v>3.8</v>
      </c>
      <c r="L1388" s="36" t="s">
        <v>246</v>
      </c>
      <c r="M1388" s="15">
        <v>4.2666666666666666</v>
      </c>
    </row>
    <row r="1389" spans="1:13" x14ac:dyDescent="0.3">
      <c r="A1389" s="38" t="s">
        <v>255</v>
      </c>
      <c r="B1389" s="15"/>
      <c r="C1389" s="15">
        <v>0</v>
      </c>
      <c r="E1389" s="35" t="s">
        <v>244</v>
      </c>
      <c r="F1389" s="15">
        <v>7433875</v>
      </c>
      <c r="G1389" s="15">
        <v>31115241</v>
      </c>
      <c r="I1389" s="38" t="s">
        <v>263</v>
      </c>
      <c r="J1389" s="15">
        <v>3.1</v>
      </c>
      <c r="L1389" s="36" t="s">
        <v>248</v>
      </c>
      <c r="M1389" s="15">
        <v>5</v>
      </c>
    </row>
    <row r="1390" spans="1:13" x14ac:dyDescent="0.3">
      <c r="A1390" s="38" t="s">
        <v>258</v>
      </c>
      <c r="B1390" s="15"/>
      <c r="C1390" s="15">
        <v>0</v>
      </c>
      <c r="E1390" s="36" t="s">
        <v>246</v>
      </c>
      <c r="F1390" s="15">
        <v>1686025</v>
      </c>
      <c r="G1390" s="15">
        <v>5773900</v>
      </c>
      <c r="I1390" s="35" t="s">
        <v>271</v>
      </c>
      <c r="J1390" s="15"/>
      <c r="L1390" s="36" t="s">
        <v>250</v>
      </c>
      <c r="M1390" s="15">
        <v>5.4666666666666659</v>
      </c>
    </row>
    <row r="1391" spans="1:13" x14ac:dyDescent="0.3">
      <c r="A1391" s="38" t="s">
        <v>260</v>
      </c>
      <c r="B1391" s="15"/>
      <c r="C1391" s="15">
        <v>0</v>
      </c>
      <c r="E1391" s="36" t="s">
        <v>248</v>
      </c>
      <c r="F1391" s="15">
        <v>1739225</v>
      </c>
      <c r="G1391" s="15">
        <v>8497025</v>
      </c>
      <c r="I1391" s="38" t="s">
        <v>245</v>
      </c>
      <c r="J1391" s="15">
        <v>2.9</v>
      </c>
      <c r="L1391" s="36" t="s">
        <v>253</v>
      </c>
      <c r="M1391" s="15">
        <v>5.4333333333333327</v>
      </c>
    </row>
    <row r="1392" spans="1:13" x14ac:dyDescent="0.3">
      <c r="A1392" s="38" t="s">
        <v>262</v>
      </c>
      <c r="B1392" s="15"/>
      <c r="C1392" s="15">
        <v>0</v>
      </c>
      <c r="E1392" s="36" t="s">
        <v>250</v>
      </c>
      <c r="F1392" s="15">
        <v>1876443</v>
      </c>
      <c r="G1392" s="15">
        <v>8601085</v>
      </c>
      <c r="I1392" s="38" t="s">
        <v>247</v>
      </c>
      <c r="J1392" s="15">
        <v>4.0999999999999996</v>
      </c>
      <c r="L1392" s="35" t="s">
        <v>270</v>
      </c>
      <c r="M1392" s="15">
        <v>4.7166666666666668</v>
      </c>
    </row>
    <row r="1393" spans="1:13" x14ac:dyDescent="0.3">
      <c r="A1393" s="38" t="s">
        <v>263</v>
      </c>
      <c r="B1393" s="15"/>
      <c r="C1393" s="15">
        <v>0</v>
      </c>
      <c r="E1393" s="37" t="s">
        <v>252</v>
      </c>
      <c r="F1393" s="15">
        <v>667943</v>
      </c>
      <c r="G1393" s="15">
        <v>3813535</v>
      </c>
      <c r="I1393" s="38" t="s">
        <v>249</v>
      </c>
      <c r="J1393" s="15">
        <v>5.3</v>
      </c>
      <c r="L1393" s="36" t="s">
        <v>246</v>
      </c>
      <c r="M1393" s="15">
        <v>4.3</v>
      </c>
    </row>
    <row r="1394" spans="1:13" x14ac:dyDescent="0.3">
      <c r="A1394" s="35" t="s">
        <v>264</v>
      </c>
      <c r="B1394" s="15"/>
      <c r="C1394" s="15"/>
      <c r="E1394" s="37" t="s">
        <v>255</v>
      </c>
      <c r="F1394" s="15">
        <v>630000</v>
      </c>
      <c r="G1394" s="15">
        <v>2845900</v>
      </c>
      <c r="I1394" s="38" t="s">
        <v>251</v>
      </c>
      <c r="J1394" s="15">
        <v>4.4000000000000004</v>
      </c>
      <c r="L1394" s="36" t="s">
        <v>248</v>
      </c>
      <c r="M1394" s="15">
        <v>4.8666666666666663</v>
      </c>
    </row>
    <row r="1395" spans="1:13" x14ac:dyDescent="0.3">
      <c r="A1395" s="38" t="s">
        <v>245</v>
      </c>
      <c r="B1395" s="15"/>
      <c r="C1395" s="15">
        <v>0</v>
      </c>
      <c r="E1395" s="37" t="s">
        <v>258</v>
      </c>
      <c r="F1395" s="15">
        <v>578500</v>
      </c>
      <c r="G1395" s="15">
        <v>1941650</v>
      </c>
      <c r="I1395" s="38" t="s">
        <v>254</v>
      </c>
      <c r="J1395" s="15">
        <v>3.9</v>
      </c>
      <c r="L1395" s="36" t="s">
        <v>250</v>
      </c>
      <c r="M1395" s="15">
        <v>5.4666666666666659</v>
      </c>
    </row>
    <row r="1396" spans="1:13" x14ac:dyDescent="0.3">
      <c r="A1396" s="38" t="s">
        <v>247</v>
      </c>
      <c r="B1396" s="15"/>
      <c r="C1396" s="15">
        <v>0</v>
      </c>
      <c r="E1396" s="36" t="s">
        <v>253</v>
      </c>
      <c r="F1396" s="15">
        <v>2132182</v>
      </c>
      <c r="G1396" s="15">
        <v>8243231</v>
      </c>
      <c r="I1396" s="38" t="s">
        <v>257</v>
      </c>
      <c r="J1396" s="15">
        <v>4.2</v>
      </c>
      <c r="L1396" s="36" t="s">
        <v>253</v>
      </c>
      <c r="M1396" s="15">
        <v>4.2333333333333334</v>
      </c>
    </row>
    <row r="1397" spans="1:13" x14ac:dyDescent="0.3">
      <c r="A1397" s="38" t="s">
        <v>249</v>
      </c>
      <c r="B1397" s="15"/>
      <c r="C1397" s="15">
        <v>0</v>
      </c>
      <c r="E1397" s="35" t="s">
        <v>256</v>
      </c>
      <c r="F1397" s="15">
        <v>6702040</v>
      </c>
      <c r="G1397" s="15">
        <v>29953442</v>
      </c>
      <c r="I1397" s="38" t="s">
        <v>252</v>
      </c>
      <c r="J1397" s="15">
        <v>5.0999999999999996</v>
      </c>
      <c r="L1397" s="35" t="s">
        <v>271</v>
      </c>
      <c r="M1397" s="15">
        <v>4.5666666666666664</v>
      </c>
    </row>
    <row r="1398" spans="1:13" x14ac:dyDescent="0.3">
      <c r="A1398" s="38" t="s">
        <v>251</v>
      </c>
      <c r="B1398" s="15"/>
      <c r="C1398" s="15">
        <v>0</v>
      </c>
      <c r="E1398" s="36" t="s">
        <v>246</v>
      </c>
      <c r="F1398" s="15">
        <v>1465575</v>
      </c>
      <c r="G1398" s="15">
        <v>6138850</v>
      </c>
      <c r="I1398" s="38" t="s">
        <v>255</v>
      </c>
      <c r="J1398" s="15">
        <v>4.8</v>
      </c>
      <c r="L1398" s="36" t="s">
        <v>246</v>
      </c>
      <c r="M1398" s="15">
        <v>4.1000000000000005</v>
      </c>
    </row>
    <row r="1399" spans="1:13" x14ac:dyDescent="0.3">
      <c r="A1399" s="38" t="s">
        <v>254</v>
      </c>
      <c r="B1399" s="15"/>
      <c r="C1399" s="15">
        <v>0</v>
      </c>
      <c r="E1399" s="36" t="s">
        <v>248</v>
      </c>
      <c r="F1399" s="15">
        <v>1741750</v>
      </c>
      <c r="G1399" s="15">
        <v>11156452</v>
      </c>
      <c r="I1399" s="38" t="s">
        <v>258</v>
      </c>
      <c r="J1399" s="15">
        <v>5.8</v>
      </c>
      <c r="L1399" s="36" t="s">
        <v>248</v>
      </c>
      <c r="M1399" s="15">
        <v>3.6333333333333333</v>
      </c>
    </row>
    <row r="1400" spans="1:13" x14ac:dyDescent="0.3">
      <c r="A1400" s="38" t="s">
        <v>257</v>
      </c>
      <c r="B1400" s="15"/>
      <c r="C1400" s="15">
        <v>0</v>
      </c>
      <c r="E1400" s="36" t="s">
        <v>250</v>
      </c>
      <c r="F1400" s="15">
        <v>1832225</v>
      </c>
      <c r="G1400" s="15">
        <v>7973250</v>
      </c>
      <c r="I1400" s="38" t="s">
        <v>260</v>
      </c>
      <c r="J1400" s="15">
        <v>3.8</v>
      </c>
      <c r="L1400" s="36" t="s">
        <v>250</v>
      </c>
      <c r="M1400" s="15">
        <v>5.6000000000000005</v>
      </c>
    </row>
    <row r="1401" spans="1:13" x14ac:dyDescent="0.3">
      <c r="A1401" s="38" t="s">
        <v>252</v>
      </c>
      <c r="B1401" s="15"/>
      <c r="C1401" s="15">
        <v>0</v>
      </c>
      <c r="E1401" s="37" t="s">
        <v>252</v>
      </c>
      <c r="F1401" s="15">
        <v>886475</v>
      </c>
      <c r="G1401" s="15">
        <v>4680650</v>
      </c>
      <c r="I1401" s="38" t="s">
        <v>262</v>
      </c>
      <c r="J1401" s="15">
        <v>2.4</v>
      </c>
      <c r="L1401" s="36" t="s">
        <v>253</v>
      </c>
      <c r="M1401" s="15">
        <v>4.9333333333333336</v>
      </c>
    </row>
    <row r="1402" spans="1:13" x14ac:dyDescent="0.3">
      <c r="A1402" s="38" t="s">
        <v>255</v>
      </c>
      <c r="B1402" s="15"/>
      <c r="C1402" s="15">
        <v>0</v>
      </c>
      <c r="E1402" s="37" t="s">
        <v>255</v>
      </c>
      <c r="F1402" s="15">
        <v>295000</v>
      </c>
      <c r="G1402" s="15">
        <v>2088850</v>
      </c>
      <c r="I1402" s="38" t="s">
        <v>263</v>
      </c>
      <c r="J1402" s="15">
        <v>3.1</v>
      </c>
      <c r="L1402" s="35" t="s">
        <v>272</v>
      </c>
      <c r="M1402" s="15">
        <v>3.6166666666666667</v>
      </c>
    </row>
    <row r="1403" spans="1:13" x14ac:dyDescent="0.3">
      <c r="A1403" s="38" t="s">
        <v>258</v>
      </c>
      <c r="B1403" s="15"/>
      <c r="C1403" s="15">
        <v>0</v>
      </c>
      <c r="E1403" s="37" t="s">
        <v>258</v>
      </c>
      <c r="F1403" s="15">
        <v>650750</v>
      </c>
      <c r="G1403" s="15">
        <v>1203750</v>
      </c>
      <c r="I1403" s="35" t="s">
        <v>272</v>
      </c>
      <c r="J1403" s="15"/>
      <c r="L1403" s="36" t="s">
        <v>246</v>
      </c>
      <c r="M1403" s="15">
        <v>3.3666666666666671</v>
      </c>
    </row>
    <row r="1404" spans="1:13" x14ac:dyDescent="0.3">
      <c r="A1404" s="38" t="s">
        <v>260</v>
      </c>
      <c r="B1404" s="15"/>
      <c r="C1404" s="15">
        <v>0</v>
      </c>
      <c r="E1404" s="36" t="s">
        <v>253</v>
      </c>
      <c r="F1404" s="15">
        <v>1662490</v>
      </c>
      <c r="G1404" s="15">
        <v>4684890</v>
      </c>
      <c r="I1404" s="38" t="s">
        <v>245</v>
      </c>
      <c r="J1404" s="15">
        <v>2.2999999999999998</v>
      </c>
      <c r="L1404" s="36" t="s">
        <v>248</v>
      </c>
      <c r="M1404" s="15">
        <v>4.0333333333333341</v>
      </c>
    </row>
    <row r="1405" spans="1:13" x14ac:dyDescent="0.3">
      <c r="A1405" s="38" t="s">
        <v>262</v>
      </c>
      <c r="B1405" s="15"/>
      <c r="C1405" s="15">
        <v>0</v>
      </c>
      <c r="E1405" s="35" t="s">
        <v>261</v>
      </c>
      <c r="F1405" s="15">
        <v>5121025</v>
      </c>
      <c r="G1405" s="15">
        <v>19693405</v>
      </c>
      <c r="I1405" s="38" t="s">
        <v>247</v>
      </c>
      <c r="J1405" s="15">
        <v>2.2999999999999998</v>
      </c>
      <c r="L1405" s="36" t="s">
        <v>250</v>
      </c>
      <c r="M1405" s="15">
        <v>4.7333333333333334</v>
      </c>
    </row>
    <row r="1406" spans="1:13" x14ac:dyDescent="0.3">
      <c r="A1406" s="38" t="s">
        <v>263</v>
      </c>
      <c r="B1406" s="15"/>
      <c r="C1406" s="15">
        <v>0</v>
      </c>
      <c r="E1406" s="36" t="s">
        <v>246</v>
      </c>
      <c r="F1406" s="15">
        <v>1090475</v>
      </c>
      <c r="G1406" s="15">
        <v>3967450</v>
      </c>
      <c r="I1406" s="38" t="s">
        <v>249</v>
      </c>
      <c r="J1406" s="15">
        <v>1.5</v>
      </c>
      <c r="L1406" s="36" t="s">
        <v>253</v>
      </c>
      <c r="M1406" s="15">
        <v>2.3333333333333335</v>
      </c>
    </row>
    <row r="1407" spans="1:13" x14ac:dyDescent="0.3">
      <c r="A1407" s="35" t="s">
        <v>266</v>
      </c>
      <c r="B1407" s="15"/>
      <c r="C1407" s="15"/>
      <c r="E1407" s="36" t="s">
        <v>248</v>
      </c>
      <c r="F1407" s="15">
        <v>1909500</v>
      </c>
      <c r="G1407" s="15">
        <v>7384250</v>
      </c>
      <c r="I1407" s="38" t="s">
        <v>251</v>
      </c>
      <c r="J1407" s="15">
        <v>3.2</v>
      </c>
      <c r="L1407" s="35" t="s">
        <v>273</v>
      </c>
      <c r="M1407" s="15">
        <v>1.7166666666666668</v>
      </c>
    </row>
    <row r="1408" spans="1:13" x14ac:dyDescent="0.3">
      <c r="A1408" s="38" t="s">
        <v>245</v>
      </c>
      <c r="B1408" s="15"/>
      <c r="C1408" s="15">
        <v>0</v>
      </c>
      <c r="E1408" s="36" t="s">
        <v>250</v>
      </c>
      <c r="F1408" s="15">
        <v>1481550</v>
      </c>
      <c r="G1408" s="15">
        <v>5363205</v>
      </c>
      <c r="I1408" s="38" t="s">
        <v>254</v>
      </c>
      <c r="J1408" s="15">
        <v>3.4</v>
      </c>
      <c r="L1408" s="36" t="s">
        <v>246</v>
      </c>
      <c r="M1408" s="15">
        <v>1.7999999999999998</v>
      </c>
    </row>
    <row r="1409" spans="1:13" x14ac:dyDescent="0.3">
      <c r="A1409" s="38" t="s">
        <v>247</v>
      </c>
      <c r="B1409" s="15"/>
      <c r="C1409" s="15">
        <v>0</v>
      </c>
      <c r="E1409" s="37" t="s">
        <v>252</v>
      </c>
      <c r="F1409" s="15">
        <v>613750</v>
      </c>
      <c r="G1409" s="15">
        <v>2235500</v>
      </c>
      <c r="I1409" s="38" t="s">
        <v>257</v>
      </c>
      <c r="J1409" s="15">
        <v>3.5</v>
      </c>
      <c r="L1409" s="36" t="s">
        <v>248</v>
      </c>
      <c r="M1409" s="15">
        <v>1.5666666666666667</v>
      </c>
    </row>
    <row r="1410" spans="1:13" x14ac:dyDescent="0.3">
      <c r="A1410" s="38" t="s">
        <v>249</v>
      </c>
      <c r="B1410" s="15"/>
      <c r="C1410" s="15">
        <v>0</v>
      </c>
      <c r="E1410" s="37" t="s">
        <v>255</v>
      </c>
      <c r="F1410" s="15">
        <v>568800</v>
      </c>
      <c r="G1410" s="15">
        <v>1648755</v>
      </c>
      <c r="I1410" s="38" t="s">
        <v>252</v>
      </c>
      <c r="J1410" s="15">
        <v>3.3</v>
      </c>
      <c r="L1410" s="36" t="s">
        <v>250</v>
      </c>
      <c r="M1410" s="15">
        <v>1.9333333333333336</v>
      </c>
    </row>
    <row r="1411" spans="1:13" x14ac:dyDescent="0.3">
      <c r="A1411" s="38" t="s">
        <v>251</v>
      </c>
      <c r="B1411" s="15"/>
      <c r="C1411" s="15">
        <v>0</v>
      </c>
      <c r="E1411" s="37" t="s">
        <v>258</v>
      </c>
      <c r="F1411" s="15">
        <v>299000</v>
      </c>
      <c r="G1411" s="15">
        <v>1478950</v>
      </c>
      <c r="I1411" s="38" t="s">
        <v>255</v>
      </c>
      <c r="J1411" s="15">
        <v>3.1</v>
      </c>
      <c r="L1411" s="36" t="s">
        <v>253</v>
      </c>
      <c r="M1411" s="15">
        <v>1.5666666666666667</v>
      </c>
    </row>
    <row r="1412" spans="1:13" x14ac:dyDescent="0.3">
      <c r="A1412" s="38" t="s">
        <v>254</v>
      </c>
      <c r="B1412" s="15"/>
      <c r="C1412" s="15">
        <v>0</v>
      </c>
      <c r="E1412" s="36" t="s">
        <v>253</v>
      </c>
      <c r="F1412" s="15">
        <v>639500</v>
      </c>
      <c r="G1412" s="15">
        <v>2978500</v>
      </c>
      <c r="I1412" s="38" t="s">
        <v>258</v>
      </c>
      <c r="J1412" s="15">
        <v>1.7</v>
      </c>
      <c r="L1412" s="35" t="s">
        <v>274</v>
      </c>
      <c r="M1412" s="15">
        <v>2.4999999999999996</v>
      </c>
    </row>
    <row r="1413" spans="1:13" x14ac:dyDescent="0.3">
      <c r="A1413" s="38" t="s">
        <v>257</v>
      </c>
      <c r="B1413" s="15"/>
      <c r="C1413" s="15">
        <v>0</v>
      </c>
      <c r="E1413" s="35" t="s">
        <v>264</v>
      </c>
      <c r="F1413" s="15">
        <v>5348325</v>
      </c>
      <c r="G1413" s="15">
        <v>17424500</v>
      </c>
      <c r="I1413" s="38" t="s">
        <v>260</v>
      </c>
      <c r="J1413" s="15">
        <v>2</v>
      </c>
      <c r="L1413" s="36" t="s">
        <v>246</v>
      </c>
      <c r="M1413" s="15">
        <v>1.6333333333333335</v>
      </c>
    </row>
    <row r="1414" spans="1:13" x14ac:dyDescent="0.3">
      <c r="A1414" s="38" t="s">
        <v>252</v>
      </c>
      <c r="B1414" s="15"/>
      <c r="C1414" s="15">
        <v>0</v>
      </c>
      <c r="E1414" s="36" t="s">
        <v>246</v>
      </c>
      <c r="F1414" s="15">
        <v>1153000</v>
      </c>
      <c r="G1414" s="15">
        <v>3100950</v>
      </c>
      <c r="I1414" s="38" t="s">
        <v>262</v>
      </c>
      <c r="J1414" s="15">
        <v>1.9</v>
      </c>
      <c r="L1414" s="36" t="s">
        <v>248</v>
      </c>
      <c r="M1414" s="15">
        <v>2.4333333333333331</v>
      </c>
    </row>
    <row r="1415" spans="1:13" x14ac:dyDescent="0.3">
      <c r="A1415" s="38" t="s">
        <v>255</v>
      </c>
      <c r="B1415" s="15"/>
      <c r="C1415" s="15">
        <v>0</v>
      </c>
      <c r="E1415" s="36" t="s">
        <v>248</v>
      </c>
      <c r="F1415" s="15">
        <v>1674700</v>
      </c>
      <c r="G1415" s="15">
        <v>3988700</v>
      </c>
      <c r="I1415" s="38" t="s">
        <v>263</v>
      </c>
      <c r="J1415" s="15">
        <v>0.9</v>
      </c>
      <c r="L1415" s="36" t="s">
        <v>250</v>
      </c>
      <c r="M1415" s="15">
        <v>3.1</v>
      </c>
    </row>
    <row r="1416" spans="1:13" x14ac:dyDescent="0.3">
      <c r="A1416" s="38" t="s">
        <v>258</v>
      </c>
      <c r="B1416" s="15"/>
      <c r="C1416" s="15">
        <v>0</v>
      </c>
      <c r="E1416" s="36" t="s">
        <v>250</v>
      </c>
      <c r="F1416" s="15">
        <v>1121375</v>
      </c>
      <c r="G1416" s="15">
        <v>4181850</v>
      </c>
      <c r="I1416" s="35" t="s">
        <v>273</v>
      </c>
      <c r="J1416" s="15"/>
      <c r="L1416" s="36" t="s">
        <v>253</v>
      </c>
      <c r="M1416" s="15">
        <v>2.8333333333333335</v>
      </c>
    </row>
    <row r="1417" spans="1:13" x14ac:dyDescent="0.3">
      <c r="A1417" s="38" t="s">
        <v>260</v>
      </c>
      <c r="B1417" s="15"/>
      <c r="C1417" s="15">
        <v>0</v>
      </c>
      <c r="E1417" s="37" t="s">
        <v>252</v>
      </c>
      <c r="F1417" s="15">
        <v>400000</v>
      </c>
      <c r="G1417" s="15">
        <v>1590100</v>
      </c>
      <c r="I1417" s="38" t="s">
        <v>245</v>
      </c>
      <c r="J1417" s="15">
        <v>0.6</v>
      </c>
      <c r="L1417" s="35" t="s">
        <v>275</v>
      </c>
      <c r="M1417" s="15">
        <v>2.1799999999999997</v>
      </c>
    </row>
    <row r="1418" spans="1:13" x14ac:dyDescent="0.3">
      <c r="A1418" s="38" t="s">
        <v>262</v>
      </c>
      <c r="B1418" s="15"/>
      <c r="C1418" s="15">
        <v>0</v>
      </c>
      <c r="E1418" s="37" t="s">
        <v>255</v>
      </c>
      <c r="F1418" s="15">
        <v>503875</v>
      </c>
      <c r="G1418" s="15">
        <v>2156750</v>
      </c>
      <c r="I1418" s="38" t="s">
        <v>247</v>
      </c>
      <c r="J1418" s="15">
        <v>1.4</v>
      </c>
      <c r="L1418" s="36" t="s">
        <v>246</v>
      </c>
      <c r="M1418" s="15">
        <v>2.1666666666666665</v>
      </c>
    </row>
    <row r="1419" spans="1:13" x14ac:dyDescent="0.3">
      <c r="A1419" s="38" t="s">
        <v>263</v>
      </c>
      <c r="B1419" s="15"/>
      <c r="C1419" s="15">
        <v>0</v>
      </c>
      <c r="E1419" s="37" t="s">
        <v>258</v>
      </c>
      <c r="F1419" s="15">
        <v>217500</v>
      </c>
      <c r="G1419" s="15">
        <v>435000</v>
      </c>
      <c r="I1419" s="38" t="s">
        <v>249</v>
      </c>
      <c r="J1419" s="15">
        <v>1.8</v>
      </c>
      <c r="L1419" s="36" t="s">
        <v>248</v>
      </c>
      <c r="M1419" s="15">
        <v>2.5333333333333337</v>
      </c>
    </row>
    <row r="1420" spans="1:13" x14ac:dyDescent="0.3">
      <c r="A1420" s="35" t="s">
        <v>267</v>
      </c>
      <c r="B1420" s="15"/>
      <c r="C1420" s="15"/>
      <c r="E1420" s="36" t="s">
        <v>253</v>
      </c>
      <c r="F1420" s="15">
        <v>1399250</v>
      </c>
      <c r="G1420" s="15">
        <v>6153000</v>
      </c>
      <c r="I1420" s="38" t="s">
        <v>251</v>
      </c>
      <c r="J1420" s="15">
        <v>1.6</v>
      </c>
      <c r="L1420" s="36" t="s">
        <v>250</v>
      </c>
      <c r="M1420" s="15">
        <v>2.1500000000000004</v>
      </c>
    </row>
    <row r="1421" spans="1:13" x14ac:dyDescent="0.3">
      <c r="A1421" s="38" t="s">
        <v>245</v>
      </c>
      <c r="B1421" s="15"/>
      <c r="C1421" s="15">
        <v>0</v>
      </c>
      <c r="E1421" s="35" t="s">
        <v>266</v>
      </c>
      <c r="F1421" s="15">
        <v>5211569</v>
      </c>
      <c r="G1421" s="15">
        <v>20859325</v>
      </c>
      <c r="I1421" s="38" t="s">
        <v>254</v>
      </c>
      <c r="J1421" s="15">
        <v>1.2</v>
      </c>
      <c r="L1421" s="36" t="s">
        <v>253</v>
      </c>
      <c r="M1421" s="15">
        <v>1.7</v>
      </c>
    </row>
    <row r="1422" spans="1:13" x14ac:dyDescent="0.3">
      <c r="A1422" s="38" t="s">
        <v>247</v>
      </c>
      <c r="B1422" s="15"/>
      <c r="C1422" s="15">
        <v>0</v>
      </c>
      <c r="E1422" s="36" t="s">
        <v>246</v>
      </c>
      <c r="F1422" s="15">
        <v>1051419</v>
      </c>
      <c r="G1422" s="15">
        <v>3495119</v>
      </c>
      <c r="I1422" s="38" t="s">
        <v>257</v>
      </c>
      <c r="J1422" s="15">
        <v>1.3</v>
      </c>
      <c r="L1422" s="14">
        <v>33</v>
      </c>
      <c r="M1422" s="15">
        <v>5.2475903614457815</v>
      </c>
    </row>
    <row r="1423" spans="1:13" x14ac:dyDescent="0.3">
      <c r="A1423" s="38" t="s">
        <v>249</v>
      </c>
      <c r="B1423" s="15"/>
      <c r="C1423" s="15">
        <v>0</v>
      </c>
      <c r="E1423" s="36" t="s">
        <v>248</v>
      </c>
      <c r="F1423" s="15">
        <v>1349500</v>
      </c>
      <c r="G1423" s="15">
        <v>6579036</v>
      </c>
      <c r="I1423" s="38" t="s">
        <v>252</v>
      </c>
      <c r="J1423" s="15">
        <v>1.5</v>
      </c>
      <c r="L1423" s="35" t="s">
        <v>244</v>
      </c>
      <c r="M1423" s="15">
        <v>2.8333333333333339</v>
      </c>
    </row>
    <row r="1424" spans="1:13" x14ac:dyDescent="0.3">
      <c r="A1424" s="38" t="s">
        <v>251</v>
      </c>
      <c r="B1424" s="15"/>
      <c r="C1424" s="15">
        <v>0</v>
      </c>
      <c r="E1424" s="36" t="s">
        <v>250</v>
      </c>
      <c r="F1424" s="15">
        <v>1651650</v>
      </c>
      <c r="G1424" s="15">
        <v>6551720</v>
      </c>
      <c r="I1424" s="38" t="s">
        <v>255</v>
      </c>
      <c r="J1424" s="15">
        <v>1.6</v>
      </c>
      <c r="L1424" s="36" t="s">
        <v>246</v>
      </c>
      <c r="M1424" s="15">
        <v>2.1333333333333333</v>
      </c>
    </row>
    <row r="1425" spans="1:13" x14ac:dyDescent="0.3">
      <c r="A1425" s="38" t="s">
        <v>254</v>
      </c>
      <c r="B1425" s="15"/>
      <c r="C1425" s="15">
        <v>0</v>
      </c>
      <c r="E1425" s="37" t="s">
        <v>252</v>
      </c>
      <c r="F1425" s="15">
        <v>514900</v>
      </c>
      <c r="G1425" s="15">
        <v>2091900</v>
      </c>
      <c r="I1425" s="38" t="s">
        <v>258</v>
      </c>
      <c r="J1425" s="15">
        <v>2.5</v>
      </c>
      <c r="L1425" s="36" t="s">
        <v>248</v>
      </c>
      <c r="M1425" s="15">
        <v>2.6666666666666665</v>
      </c>
    </row>
    <row r="1426" spans="1:13" x14ac:dyDescent="0.3">
      <c r="A1426" s="38" t="s">
        <v>257</v>
      </c>
      <c r="B1426" s="15"/>
      <c r="C1426" s="15">
        <v>0</v>
      </c>
      <c r="E1426" s="37" t="s">
        <v>255</v>
      </c>
      <c r="F1426" s="15">
        <v>506750</v>
      </c>
      <c r="G1426" s="15">
        <v>1974500</v>
      </c>
      <c r="I1426" s="38" t="s">
        <v>260</v>
      </c>
      <c r="J1426" s="15">
        <v>2.2999999999999998</v>
      </c>
      <c r="L1426" s="36" t="s">
        <v>250</v>
      </c>
      <c r="M1426" s="15">
        <v>3.5</v>
      </c>
    </row>
    <row r="1427" spans="1:13" x14ac:dyDescent="0.3">
      <c r="A1427" s="38" t="s">
        <v>252</v>
      </c>
      <c r="B1427" s="15"/>
      <c r="C1427" s="15">
        <v>0</v>
      </c>
      <c r="E1427" s="37" t="s">
        <v>258</v>
      </c>
      <c r="F1427" s="15">
        <v>630000</v>
      </c>
      <c r="G1427" s="15">
        <v>2485320</v>
      </c>
      <c r="I1427" s="38" t="s">
        <v>262</v>
      </c>
      <c r="J1427" s="15">
        <v>1.8</v>
      </c>
      <c r="L1427" s="36" t="s">
        <v>253</v>
      </c>
      <c r="M1427" s="15">
        <v>3.0333333333333337</v>
      </c>
    </row>
    <row r="1428" spans="1:13" x14ac:dyDescent="0.3">
      <c r="A1428" s="38" t="s">
        <v>255</v>
      </c>
      <c r="B1428" s="15">
        <v>800000</v>
      </c>
      <c r="C1428" s="15">
        <v>800000</v>
      </c>
      <c r="E1428" s="36" t="s">
        <v>253</v>
      </c>
      <c r="F1428" s="15">
        <v>1159000</v>
      </c>
      <c r="G1428" s="15">
        <v>4233450</v>
      </c>
      <c r="I1428" s="38" t="s">
        <v>263</v>
      </c>
      <c r="J1428" s="15">
        <v>1.4</v>
      </c>
      <c r="L1428" s="35" t="s">
        <v>256</v>
      </c>
      <c r="M1428" s="15">
        <v>5.7666666666666666</v>
      </c>
    </row>
    <row r="1429" spans="1:13" x14ac:dyDescent="0.3">
      <c r="A1429" s="38" t="s">
        <v>258</v>
      </c>
      <c r="B1429" s="15">
        <v>525000</v>
      </c>
      <c r="C1429" s="15">
        <v>525000</v>
      </c>
      <c r="E1429" s="35" t="s">
        <v>267</v>
      </c>
      <c r="F1429" s="15">
        <v>4653995</v>
      </c>
      <c r="G1429" s="15">
        <v>16755390</v>
      </c>
      <c r="I1429" s="35" t="s">
        <v>274</v>
      </c>
      <c r="J1429" s="15"/>
      <c r="L1429" s="36" t="s">
        <v>246</v>
      </c>
      <c r="M1429" s="15">
        <v>3.6666666666666665</v>
      </c>
    </row>
    <row r="1430" spans="1:13" x14ac:dyDescent="0.3">
      <c r="A1430" s="38" t="s">
        <v>260</v>
      </c>
      <c r="B1430" s="15">
        <v>785000</v>
      </c>
      <c r="C1430" s="15">
        <v>785000</v>
      </c>
      <c r="E1430" s="36" t="s">
        <v>246</v>
      </c>
      <c r="F1430" s="15">
        <v>1083645</v>
      </c>
      <c r="G1430" s="15">
        <v>3719540</v>
      </c>
      <c r="I1430" s="38" t="s">
        <v>245</v>
      </c>
      <c r="J1430" s="15">
        <v>1.9</v>
      </c>
      <c r="L1430" s="36" t="s">
        <v>248</v>
      </c>
      <c r="M1430" s="15">
        <v>5.333333333333333</v>
      </c>
    </row>
    <row r="1431" spans="1:13" x14ac:dyDescent="0.3">
      <c r="A1431" s="38" t="s">
        <v>262</v>
      </c>
      <c r="B1431" s="15"/>
      <c r="C1431" s="15">
        <v>0</v>
      </c>
      <c r="E1431" s="36" t="s">
        <v>248</v>
      </c>
      <c r="F1431" s="15">
        <v>1343875</v>
      </c>
      <c r="G1431" s="15">
        <v>4618050</v>
      </c>
      <c r="I1431" s="38" t="s">
        <v>247</v>
      </c>
      <c r="J1431" s="15">
        <v>1.5</v>
      </c>
      <c r="L1431" s="36" t="s">
        <v>250</v>
      </c>
      <c r="M1431" s="15">
        <v>6.8999999999999995</v>
      </c>
    </row>
    <row r="1432" spans="1:13" x14ac:dyDescent="0.3">
      <c r="A1432" s="38" t="s">
        <v>263</v>
      </c>
      <c r="B1432" s="15"/>
      <c r="C1432" s="15">
        <v>0</v>
      </c>
      <c r="E1432" s="36" t="s">
        <v>250</v>
      </c>
      <c r="F1432" s="15">
        <v>1296975</v>
      </c>
      <c r="G1432" s="15">
        <v>5735900</v>
      </c>
      <c r="I1432" s="38" t="s">
        <v>249</v>
      </c>
      <c r="J1432" s="15">
        <v>1.2</v>
      </c>
      <c r="L1432" s="36" t="s">
        <v>253</v>
      </c>
      <c r="M1432" s="15">
        <v>7.166666666666667</v>
      </c>
    </row>
    <row r="1433" spans="1:13" x14ac:dyDescent="0.3">
      <c r="A1433" s="35" t="s">
        <v>268</v>
      </c>
      <c r="B1433" s="15"/>
      <c r="C1433" s="15"/>
      <c r="E1433" s="37" t="s">
        <v>252</v>
      </c>
      <c r="F1433" s="15">
        <v>248000</v>
      </c>
      <c r="G1433" s="15">
        <v>1652500</v>
      </c>
      <c r="I1433" s="38" t="s">
        <v>251</v>
      </c>
      <c r="J1433" s="15">
        <v>2.1</v>
      </c>
      <c r="L1433" s="35" t="s">
        <v>261</v>
      </c>
      <c r="M1433" s="15">
        <v>9.75</v>
      </c>
    </row>
    <row r="1434" spans="1:13" x14ac:dyDescent="0.3">
      <c r="A1434" s="38" t="s">
        <v>245</v>
      </c>
      <c r="B1434" s="15"/>
      <c r="C1434" s="15">
        <v>0</v>
      </c>
      <c r="E1434" s="37" t="s">
        <v>255</v>
      </c>
      <c r="F1434" s="15">
        <v>618500</v>
      </c>
      <c r="G1434" s="15">
        <v>2551500</v>
      </c>
      <c r="I1434" s="38" t="s">
        <v>254</v>
      </c>
      <c r="J1434" s="15">
        <v>2.4</v>
      </c>
      <c r="L1434" s="36" t="s">
        <v>246</v>
      </c>
      <c r="M1434" s="15">
        <v>6.7666666666666666</v>
      </c>
    </row>
    <row r="1435" spans="1:13" x14ac:dyDescent="0.3">
      <c r="A1435" s="38" t="s">
        <v>247</v>
      </c>
      <c r="B1435" s="15"/>
      <c r="C1435" s="15">
        <v>0</v>
      </c>
      <c r="E1435" s="37" t="s">
        <v>258</v>
      </c>
      <c r="F1435" s="15">
        <v>430475</v>
      </c>
      <c r="G1435" s="15">
        <v>1531900</v>
      </c>
      <c r="I1435" s="38" t="s">
        <v>257</v>
      </c>
      <c r="J1435" s="15">
        <v>2.6</v>
      </c>
      <c r="L1435" s="36" t="s">
        <v>248</v>
      </c>
      <c r="M1435" s="15">
        <v>8.5666666666666664</v>
      </c>
    </row>
    <row r="1436" spans="1:13" x14ac:dyDescent="0.3">
      <c r="A1436" s="38" t="s">
        <v>249</v>
      </c>
      <c r="B1436" s="15"/>
      <c r="C1436" s="15">
        <v>0</v>
      </c>
      <c r="E1436" s="36" t="s">
        <v>253</v>
      </c>
      <c r="F1436" s="15">
        <v>929500</v>
      </c>
      <c r="G1436" s="15">
        <v>2681900</v>
      </c>
      <c r="I1436" s="38" t="s">
        <v>252</v>
      </c>
      <c r="J1436" s="15">
        <v>3.3</v>
      </c>
      <c r="L1436" s="36" t="s">
        <v>250</v>
      </c>
      <c r="M1436" s="15">
        <v>12.233333333333334</v>
      </c>
    </row>
    <row r="1437" spans="1:13" x14ac:dyDescent="0.3">
      <c r="A1437" s="38" t="s">
        <v>251</v>
      </c>
      <c r="B1437" s="15"/>
      <c r="C1437" s="15">
        <v>0</v>
      </c>
      <c r="E1437" s="35" t="s">
        <v>268</v>
      </c>
      <c r="F1437" s="15">
        <v>4341726</v>
      </c>
      <c r="G1437" s="15">
        <v>14840833</v>
      </c>
      <c r="I1437" s="38" t="s">
        <v>255</v>
      </c>
      <c r="J1437" s="15">
        <v>2.8</v>
      </c>
      <c r="L1437" s="36" t="s">
        <v>253</v>
      </c>
      <c r="M1437" s="15">
        <v>11.433333333333332</v>
      </c>
    </row>
    <row r="1438" spans="1:13" x14ac:dyDescent="0.3">
      <c r="A1438" s="38" t="s">
        <v>254</v>
      </c>
      <c r="B1438" s="15">
        <v>895000</v>
      </c>
      <c r="C1438" s="15">
        <v>895000</v>
      </c>
      <c r="E1438" s="36" t="s">
        <v>246</v>
      </c>
      <c r="F1438" s="15">
        <v>1059600</v>
      </c>
      <c r="G1438" s="15">
        <v>3463899</v>
      </c>
      <c r="I1438" s="38" t="s">
        <v>258</v>
      </c>
      <c r="J1438" s="15">
        <v>2.6</v>
      </c>
      <c r="L1438" s="35" t="s">
        <v>264</v>
      </c>
      <c r="M1438" s="15">
        <v>14.616666666666665</v>
      </c>
    </row>
    <row r="1439" spans="1:13" x14ac:dyDescent="0.3">
      <c r="A1439" s="38" t="s">
        <v>257</v>
      </c>
      <c r="B1439" s="15"/>
      <c r="C1439" s="15">
        <v>0</v>
      </c>
      <c r="E1439" s="36" t="s">
        <v>248</v>
      </c>
      <c r="F1439" s="15">
        <v>872600</v>
      </c>
      <c r="G1439" s="15">
        <v>2302600</v>
      </c>
      <c r="I1439" s="38" t="s">
        <v>260</v>
      </c>
      <c r="J1439" s="15">
        <v>2.1</v>
      </c>
      <c r="L1439" s="36" t="s">
        <v>246</v>
      </c>
      <c r="M1439" s="15">
        <v>16.333333333333332</v>
      </c>
    </row>
    <row r="1440" spans="1:13" x14ac:dyDescent="0.3">
      <c r="A1440" s="38" t="s">
        <v>252</v>
      </c>
      <c r="B1440" s="15"/>
      <c r="C1440" s="15">
        <v>0</v>
      </c>
      <c r="E1440" s="36" t="s">
        <v>250</v>
      </c>
      <c r="F1440" s="15">
        <v>1172138</v>
      </c>
      <c r="G1440" s="15">
        <v>4832509</v>
      </c>
      <c r="I1440" s="38" t="s">
        <v>262</v>
      </c>
      <c r="J1440" s="15">
        <v>2.2000000000000002</v>
      </c>
      <c r="L1440" s="36" t="s">
        <v>248</v>
      </c>
      <c r="M1440" s="15">
        <v>16.166666666666668</v>
      </c>
    </row>
    <row r="1441" spans="1:13" x14ac:dyDescent="0.3">
      <c r="A1441" s="38" t="s">
        <v>255</v>
      </c>
      <c r="B1441" s="15"/>
      <c r="C1441" s="15">
        <v>0</v>
      </c>
      <c r="E1441" s="37" t="s">
        <v>252</v>
      </c>
      <c r="F1441" s="15">
        <v>348000</v>
      </c>
      <c r="G1441" s="15">
        <v>2609677</v>
      </c>
      <c r="I1441" s="38" t="s">
        <v>263</v>
      </c>
      <c r="J1441" s="15">
        <v>1.8</v>
      </c>
      <c r="L1441" s="36" t="s">
        <v>250</v>
      </c>
      <c r="M1441" s="15">
        <v>13.799999999999999</v>
      </c>
    </row>
    <row r="1442" spans="1:13" x14ac:dyDescent="0.3">
      <c r="A1442" s="38" t="s">
        <v>258</v>
      </c>
      <c r="B1442" s="15"/>
      <c r="C1442" s="15">
        <v>0</v>
      </c>
      <c r="E1442" s="37" t="s">
        <v>255</v>
      </c>
      <c r="F1442" s="15">
        <v>338138</v>
      </c>
      <c r="G1442" s="15">
        <v>1274832</v>
      </c>
      <c r="I1442" s="35" t="s">
        <v>275</v>
      </c>
      <c r="J1442" s="15"/>
      <c r="L1442" s="36" t="s">
        <v>253</v>
      </c>
      <c r="M1442" s="15">
        <v>12.166666666666666</v>
      </c>
    </row>
    <row r="1443" spans="1:13" x14ac:dyDescent="0.3">
      <c r="A1443" s="38" t="s">
        <v>260</v>
      </c>
      <c r="B1443" s="15"/>
      <c r="C1443" s="15">
        <v>0</v>
      </c>
      <c r="E1443" s="37" t="s">
        <v>258</v>
      </c>
      <c r="F1443" s="15">
        <v>486000</v>
      </c>
      <c r="G1443" s="15">
        <v>948000</v>
      </c>
      <c r="I1443" s="38" t="s">
        <v>245</v>
      </c>
      <c r="J1443" s="15">
        <v>1.9</v>
      </c>
      <c r="L1443" s="35" t="s">
        <v>266</v>
      </c>
      <c r="M1443" s="15">
        <v>10.633333333333335</v>
      </c>
    </row>
    <row r="1444" spans="1:13" x14ac:dyDescent="0.3">
      <c r="A1444" s="38" t="s">
        <v>262</v>
      </c>
      <c r="B1444" s="15"/>
      <c r="C1444" s="15">
        <v>0</v>
      </c>
      <c r="E1444" s="36" t="s">
        <v>253</v>
      </c>
      <c r="F1444" s="15">
        <v>1237388</v>
      </c>
      <c r="G1444" s="15">
        <v>4241825</v>
      </c>
      <c r="I1444" s="38" t="s">
        <v>247</v>
      </c>
      <c r="J1444" s="15">
        <v>1.3</v>
      </c>
      <c r="L1444" s="36" t="s">
        <v>246</v>
      </c>
      <c r="M1444" s="15">
        <v>10.833333333333334</v>
      </c>
    </row>
    <row r="1445" spans="1:13" x14ac:dyDescent="0.3">
      <c r="A1445" s="38" t="s">
        <v>263</v>
      </c>
      <c r="B1445" s="15"/>
      <c r="C1445" s="15">
        <v>0</v>
      </c>
      <c r="E1445" s="35" t="s">
        <v>269</v>
      </c>
      <c r="F1445" s="15">
        <v>5103255</v>
      </c>
      <c r="G1445" s="15">
        <v>24212077</v>
      </c>
      <c r="I1445" s="38" t="s">
        <v>249</v>
      </c>
      <c r="J1445" s="15">
        <v>0.9</v>
      </c>
      <c r="L1445" s="36" t="s">
        <v>248</v>
      </c>
      <c r="M1445" s="15">
        <v>11.566666666666668</v>
      </c>
    </row>
    <row r="1446" spans="1:13" x14ac:dyDescent="0.3">
      <c r="A1446" s="35" t="s">
        <v>269</v>
      </c>
      <c r="B1446" s="15"/>
      <c r="C1446" s="15"/>
      <c r="E1446" s="36" t="s">
        <v>246</v>
      </c>
      <c r="F1446" s="15">
        <v>1079300</v>
      </c>
      <c r="G1446" s="15">
        <v>3863050</v>
      </c>
      <c r="I1446" s="38" t="s">
        <v>251</v>
      </c>
      <c r="J1446" s="15">
        <v>2</v>
      </c>
      <c r="L1446" s="36" t="s">
        <v>250</v>
      </c>
      <c r="M1446" s="15">
        <v>10.199999999999999</v>
      </c>
    </row>
    <row r="1447" spans="1:13" x14ac:dyDescent="0.3">
      <c r="A1447" s="38" t="s">
        <v>245</v>
      </c>
      <c r="B1447" s="15"/>
      <c r="C1447" s="15">
        <v>0</v>
      </c>
      <c r="E1447" s="36" t="s">
        <v>248</v>
      </c>
      <c r="F1447" s="15">
        <v>1078605</v>
      </c>
      <c r="G1447" s="15">
        <v>6480428</v>
      </c>
      <c r="I1447" s="38" t="s">
        <v>254</v>
      </c>
      <c r="J1447" s="15">
        <v>2.2999999999999998</v>
      </c>
      <c r="L1447" s="36" t="s">
        <v>253</v>
      </c>
      <c r="M1447" s="15">
        <v>9.9333333333333318</v>
      </c>
    </row>
    <row r="1448" spans="1:13" x14ac:dyDescent="0.3">
      <c r="A1448" s="38" t="s">
        <v>247</v>
      </c>
      <c r="B1448" s="15"/>
      <c r="C1448" s="15">
        <v>0</v>
      </c>
      <c r="E1448" s="36" t="s">
        <v>250</v>
      </c>
      <c r="F1448" s="15">
        <v>1565550</v>
      </c>
      <c r="G1448" s="15">
        <v>7639849</v>
      </c>
      <c r="I1448" s="38" t="s">
        <v>257</v>
      </c>
      <c r="J1448" s="15">
        <v>1.1000000000000001</v>
      </c>
      <c r="L1448" s="35" t="s">
        <v>267</v>
      </c>
      <c r="M1448" s="15">
        <v>8.3083333333333336</v>
      </c>
    </row>
    <row r="1449" spans="1:13" x14ac:dyDescent="0.3">
      <c r="A1449" s="38" t="s">
        <v>249</v>
      </c>
      <c r="B1449" s="15"/>
      <c r="C1449" s="15">
        <v>0</v>
      </c>
      <c r="E1449" s="37" t="s">
        <v>252</v>
      </c>
      <c r="F1449" s="15">
        <v>474000</v>
      </c>
      <c r="G1449" s="15">
        <v>2097000</v>
      </c>
      <c r="I1449" s="38" t="s">
        <v>252</v>
      </c>
      <c r="J1449" s="15">
        <v>2.5</v>
      </c>
      <c r="L1449" s="36" t="s">
        <v>246</v>
      </c>
      <c r="M1449" s="15">
        <v>9.3000000000000007</v>
      </c>
    </row>
    <row r="1450" spans="1:13" x14ac:dyDescent="0.3">
      <c r="A1450" s="38" t="s">
        <v>251</v>
      </c>
      <c r="B1450" s="15"/>
      <c r="C1450" s="15">
        <v>0</v>
      </c>
      <c r="E1450" s="37" t="s">
        <v>255</v>
      </c>
      <c r="F1450" s="15">
        <v>523300</v>
      </c>
      <c r="G1450" s="15">
        <v>3517174</v>
      </c>
      <c r="I1450" s="38" t="s">
        <v>258</v>
      </c>
      <c r="J1450" s="15">
        <v>0.5</v>
      </c>
      <c r="L1450" s="36" t="s">
        <v>248</v>
      </c>
      <c r="M1450" s="15">
        <v>9.1</v>
      </c>
    </row>
    <row r="1451" spans="1:13" x14ac:dyDescent="0.3">
      <c r="A1451" s="38" t="s">
        <v>254</v>
      </c>
      <c r="B1451" s="15"/>
      <c r="C1451" s="15">
        <v>0</v>
      </c>
      <c r="E1451" s="37" t="s">
        <v>258</v>
      </c>
      <c r="F1451" s="15">
        <v>568250</v>
      </c>
      <c r="G1451" s="15">
        <v>2025675</v>
      </c>
      <c r="I1451" s="38" t="s">
        <v>260</v>
      </c>
      <c r="J1451" s="15"/>
      <c r="L1451" s="36" t="s">
        <v>250</v>
      </c>
      <c r="M1451" s="15">
        <v>7.833333333333333</v>
      </c>
    </row>
    <row r="1452" spans="1:13" x14ac:dyDescent="0.3">
      <c r="A1452" s="38" t="s">
        <v>257</v>
      </c>
      <c r="B1452" s="15"/>
      <c r="C1452" s="15">
        <v>0</v>
      </c>
      <c r="E1452" s="36" t="s">
        <v>253</v>
      </c>
      <c r="F1452" s="15">
        <v>1379800</v>
      </c>
      <c r="G1452" s="15">
        <v>6228750</v>
      </c>
      <c r="I1452" s="38" t="s">
        <v>262</v>
      </c>
      <c r="J1452" s="15">
        <v>0</v>
      </c>
      <c r="L1452" s="36" t="s">
        <v>253</v>
      </c>
      <c r="M1452" s="15">
        <v>7</v>
      </c>
    </row>
    <row r="1453" spans="1:13" x14ac:dyDescent="0.3">
      <c r="A1453" s="38" t="s">
        <v>252</v>
      </c>
      <c r="B1453" s="15"/>
      <c r="C1453" s="15">
        <v>0</v>
      </c>
      <c r="E1453" s="35" t="s">
        <v>270</v>
      </c>
      <c r="F1453" s="15">
        <v>6171855</v>
      </c>
      <c r="G1453" s="15">
        <v>33541708</v>
      </c>
      <c r="I1453" s="14">
        <v>21</v>
      </c>
      <c r="J1453" s="15">
        <v>1104.2000000000005</v>
      </c>
      <c r="L1453" s="35" t="s">
        <v>268</v>
      </c>
      <c r="M1453" s="15">
        <v>4.8166666666666673</v>
      </c>
    </row>
    <row r="1454" spans="1:13" x14ac:dyDescent="0.3">
      <c r="A1454" s="38" t="s">
        <v>255</v>
      </c>
      <c r="B1454" s="15"/>
      <c r="C1454" s="15">
        <v>0</v>
      </c>
      <c r="E1454" s="36" t="s">
        <v>246</v>
      </c>
      <c r="F1454" s="15">
        <v>1212755</v>
      </c>
      <c r="G1454" s="15">
        <v>5592109</v>
      </c>
      <c r="I1454" s="35" t="s">
        <v>244</v>
      </c>
      <c r="J1454" s="15"/>
      <c r="L1454" s="36" t="s">
        <v>246</v>
      </c>
      <c r="M1454" s="15">
        <v>6.1000000000000005</v>
      </c>
    </row>
    <row r="1455" spans="1:13" x14ac:dyDescent="0.3">
      <c r="A1455" s="38" t="s">
        <v>258</v>
      </c>
      <c r="B1455" s="15"/>
      <c r="C1455" s="15">
        <v>0</v>
      </c>
      <c r="E1455" s="36" t="s">
        <v>248</v>
      </c>
      <c r="F1455" s="15">
        <v>1785400</v>
      </c>
      <c r="G1455" s="15">
        <v>11484400</v>
      </c>
      <c r="I1455" s="38" t="s">
        <v>245</v>
      </c>
      <c r="J1455" s="15">
        <v>3</v>
      </c>
      <c r="L1455" s="36" t="s">
        <v>248</v>
      </c>
      <c r="M1455" s="15">
        <v>4.8</v>
      </c>
    </row>
    <row r="1456" spans="1:13" x14ac:dyDescent="0.3">
      <c r="A1456" s="38" t="s">
        <v>260</v>
      </c>
      <c r="B1456" s="15"/>
      <c r="C1456" s="15">
        <v>0</v>
      </c>
      <c r="E1456" s="36" t="s">
        <v>250</v>
      </c>
      <c r="F1456" s="15">
        <v>1613750</v>
      </c>
      <c r="G1456" s="15">
        <v>9222899</v>
      </c>
      <c r="I1456" s="38" t="s">
        <v>247</v>
      </c>
      <c r="J1456" s="15">
        <v>2.1</v>
      </c>
      <c r="L1456" s="36" t="s">
        <v>250</v>
      </c>
      <c r="M1456" s="15">
        <v>4.9666666666666668</v>
      </c>
    </row>
    <row r="1457" spans="1:13" x14ac:dyDescent="0.3">
      <c r="A1457" s="38" t="s">
        <v>262</v>
      </c>
      <c r="B1457" s="15"/>
      <c r="C1457" s="15">
        <v>0</v>
      </c>
      <c r="E1457" s="37" t="s">
        <v>252</v>
      </c>
      <c r="F1457" s="15">
        <v>686750</v>
      </c>
      <c r="G1457" s="15">
        <v>4184900</v>
      </c>
      <c r="I1457" s="38" t="s">
        <v>249</v>
      </c>
      <c r="J1457" s="15">
        <v>3.4</v>
      </c>
      <c r="L1457" s="36" t="s">
        <v>253</v>
      </c>
      <c r="M1457" s="15">
        <v>3.4</v>
      </c>
    </row>
    <row r="1458" spans="1:13" x14ac:dyDescent="0.3">
      <c r="A1458" s="38" t="s">
        <v>263</v>
      </c>
      <c r="B1458" s="15">
        <v>489000</v>
      </c>
      <c r="C1458" s="15">
        <v>489000</v>
      </c>
      <c r="E1458" s="37" t="s">
        <v>255</v>
      </c>
      <c r="F1458" s="15">
        <v>479000</v>
      </c>
      <c r="G1458" s="15">
        <v>2842199</v>
      </c>
      <c r="I1458" s="38" t="s">
        <v>251</v>
      </c>
      <c r="J1458" s="15">
        <v>3.6</v>
      </c>
      <c r="L1458" s="35" t="s">
        <v>269</v>
      </c>
      <c r="M1458" s="15">
        <v>3.2833333333333332</v>
      </c>
    </row>
    <row r="1459" spans="1:13" x14ac:dyDescent="0.3">
      <c r="A1459" s="35" t="s">
        <v>270</v>
      </c>
      <c r="B1459" s="15"/>
      <c r="C1459" s="15"/>
      <c r="E1459" s="37" t="s">
        <v>258</v>
      </c>
      <c r="F1459" s="15">
        <v>448000</v>
      </c>
      <c r="G1459" s="15">
        <v>2195800</v>
      </c>
      <c r="I1459" s="38" t="s">
        <v>254</v>
      </c>
      <c r="J1459" s="15">
        <v>4.2</v>
      </c>
      <c r="L1459" s="36" t="s">
        <v>246</v>
      </c>
      <c r="M1459" s="15">
        <v>3.1666666666666665</v>
      </c>
    </row>
    <row r="1460" spans="1:13" x14ac:dyDescent="0.3">
      <c r="A1460" s="38" t="s">
        <v>245</v>
      </c>
      <c r="B1460" s="15"/>
      <c r="C1460" s="15">
        <v>0</v>
      </c>
      <c r="E1460" s="36" t="s">
        <v>253</v>
      </c>
      <c r="F1460" s="15">
        <v>1559950</v>
      </c>
      <c r="G1460" s="15">
        <v>7242300</v>
      </c>
      <c r="I1460" s="38" t="s">
        <v>257</v>
      </c>
      <c r="J1460" s="15">
        <v>3.6</v>
      </c>
      <c r="L1460" s="36" t="s">
        <v>248</v>
      </c>
      <c r="M1460" s="15">
        <v>3.3666666666666667</v>
      </c>
    </row>
    <row r="1461" spans="1:13" x14ac:dyDescent="0.3">
      <c r="A1461" s="38" t="s">
        <v>247</v>
      </c>
      <c r="B1461" s="15"/>
      <c r="C1461" s="15">
        <v>0</v>
      </c>
      <c r="E1461" s="35" t="s">
        <v>271</v>
      </c>
      <c r="F1461" s="15">
        <v>6643377</v>
      </c>
      <c r="G1461" s="15">
        <v>37921718</v>
      </c>
      <c r="I1461" s="38" t="s">
        <v>252</v>
      </c>
      <c r="J1461" s="15">
        <v>4.2</v>
      </c>
      <c r="L1461" s="36" t="s">
        <v>250</v>
      </c>
      <c r="M1461" s="15">
        <v>3.5333333333333332</v>
      </c>
    </row>
    <row r="1462" spans="1:13" x14ac:dyDescent="0.3">
      <c r="A1462" s="38" t="s">
        <v>249</v>
      </c>
      <c r="B1462" s="15"/>
      <c r="C1462" s="15">
        <v>0</v>
      </c>
      <c r="E1462" s="36" t="s">
        <v>246</v>
      </c>
      <c r="F1462" s="15">
        <v>1748725</v>
      </c>
      <c r="G1462" s="15">
        <v>7466350</v>
      </c>
      <c r="I1462" s="38" t="s">
        <v>255</v>
      </c>
      <c r="J1462" s="15">
        <v>6.1</v>
      </c>
      <c r="L1462" s="36" t="s">
        <v>253</v>
      </c>
      <c r="M1462" s="15">
        <v>3.0666666666666664</v>
      </c>
    </row>
    <row r="1463" spans="1:13" x14ac:dyDescent="0.3">
      <c r="A1463" s="38" t="s">
        <v>251</v>
      </c>
      <c r="B1463" s="15"/>
      <c r="C1463" s="15">
        <v>0</v>
      </c>
      <c r="E1463" s="36" t="s">
        <v>248</v>
      </c>
      <c r="F1463" s="15">
        <v>1350152</v>
      </c>
      <c r="G1463" s="15">
        <v>9650753</v>
      </c>
      <c r="I1463" s="38" t="s">
        <v>258</v>
      </c>
      <c r="J1463" s="15">
        <v>6.8</v>
      </c>
      <c r="L1463" s="35" t="s">
        <v>270</v>
      </c>
      <c r="M1463" s="15">
        <v>4.458333333333333</v>
      </c>
    </row>
    <row r="1464" spans="1:13" x14ac:dyDescent="0.3">
      <c r="A1464" s="38" t="s">
        <v>254</v>
      </c>
      <c r="B1464" s="15"/>
      <c r="C1464" s="15">
        <v>0</v>
      </c>
      <c r="E1464" s="36" t="s">
        <v>250</v>
      </c>
      <c r="F1464" s="15">
        <v>1770750</v>
      </c>
      <c r="G1464" s="15">
        <v>11346900</v>
      </c>
      <c r="I1464" s="38" t="s">
        <v>260</v>
      </c>
      <c r="J1464" s="15">
        <v>6.8</v>
      </c>
      <c r="L1464" s="36" t="s">
        <v>246</v>
      </c>
      <c r="M1464" s="15">
        <v>3.1999999999999997</v>
      </c>
    </row>
    <row r="1465" spans="1:13" x14ac:dyDescent="0.3">
      <c r="A1465" s="38" t="s">
        <v>257</v>
      </c>
      <c r="B1465" s="15"/>
      <c r="C1465" s="15">
        <v>0</v>
      </c>
      <c r="E1465" s="37" t="s">
        <v>252</v>
      </c>
      <c r="F1465" s="15">
        <v>642000</v>
      </c>
      <c r="G1465" s="15">
        <v>3323800</v>
      </c>
      <c r="I1465" s="38" t="s">
        <v>262</v>
      </c>
      <c r="J1465" s="15">
        <v>5.8</v>
      </c>
      <c r="L1465" s="36" t="s">
        <v>248</v>
      </c>
      <c r="M1465" s="15">
        <v>4.333333333333333</v>
      </c>
    </row>
    <row r="1466" spans="1:13" x14ac:dyDescent="0.3">
      <c r="A1466" s="38" t="s">
        <v>252</v>
      </c>
      <c r="B1466" s="15"/>
      <c r="C1466" s="15">
        <v>0</v>
      </c>
      <c r="E1466" s="37" t="s">
        <v>255</v>
      </c>
      <c r="F1466" s="15">
        <v>484000</v>
      </c>
      <c r="G1466" s="15">
        <v>3986350</v>
      </c>
      <c r="I1466" s="38" t="s">
        <v>263</v>
      </c>
      <c r="J1466" s="15">
        <v>5.3</v>
      </c>
      <c r="L1466" s="36" t="s">
        <v>250</v>
      </c>
      <c r="M1466" s="15">
        <v>5.8666666666666671</v>
      </c>
    </row>
    <row r="1467" spans="1:13" x14ac:dyDescent="0.3">
      <c r="A1467" s="38" t="s">
        <v>255</v>
      </c>
      <c r="B1467" s="15">
        <v>865000</v>
      </c>
      <c r="C1467" s="15">
        <v>865000</v>
      </c>
      <c r="E1467" s="37" t="s">
        <v>258</v>
      </c>
      <c r="F1467" s="15">
        <v>644750</v>
      </c>
      <c r="G1467" s="15">
        <v>4036750</v>
      </c>
      <c r="I1467" s="35" t="s">
        <v>256</v>
      </c>
      <c r="J1467" s="15"/>
      <c r="L1467" s="36" t="s">
        <v>253</v>
      </c>
      <c r="M1467" s="15">
        <v>4.4333333333333336</v>
      </c>
    </row>
    <row r="1468" spans="1:13" x14ac:dyDescent="0.3">
      <c r="A1468" s="38" t="s">
        <v>258</v>
      </c>
      <c r="B1468" s="15"/>
      <c r="C1468" s="15">
        <v>0</v>
      </c>
      <c r="E1468" s="36" t="s">
        <v>253</v>
      </c>
      <c r="F1468" s="15">
        <v>1773750</v>
      </c>
      <c r="G1468" s="15">
        <v>9457715</v>
      </c>
      <c r="I1468" s="38" t="s">
        <v>245</v>
      </c>
      <c r="J1468" s="15">
        <v>5.3</v>
      </c>
      <c r="L1468" s="35" t="s">
        <v>271</v>
      </c>
      <c r="M1468" s="15">
        <v>2.9749999999999996</v>
      </c>
    </row>
    <row r="1469" spans="1:13" x14ac:dyDescent="0.3">
      <c r="A1469" s="38" t="s">
        <v>260</v>
      </c>
      <c r="B1469" s="15"/>
      <c r="C1469" s="15">
        <v>0</v>
      </c>
      <c r="E1469" s="35" t="s">
        <v>272</v>
      </c>
      <c r="F1469" s="15">
        <v>7768491</v>
      </c>
      <c r="G1469" s="15">
        <v>43382393</v>
      </c>
      <c r="I1469" s="38" t="s">
        <v>247</v>
      </c>
      <c r="J1469" s="15">
        <v>6.1</v>
      </c>
      <c r="L1469" s="36" t="s">
        <v>246</v>
      </c>
      <c r="M1469" s="15">
        <v>2.9</v>
      </c>
    </row>
    <row r="1470" spans="1:13" x14ac:dyDescent="0.3">
      <c r="A1470" s="38" t="s">
        <v>262</v>
      </c>
      <c r="B1470" s="15"/>
      <c r="C1470" s="15">
        <v>0</v>
      </c>
      <c r="E1470" s="36" t="s">
        <v>246</v>
      </c>
      <c r="F1470" s="15">
        <v>1562175</v>
      </c>
      <c r="G1470" s="15">
        <v>7280450</v>
      </c>
      <c r="I1470" s="38" t="s">
        <v>249</v>
      </c>
      <c r="J1470" s="15">
        <v>6.3</v>
      </c>
      <c r="L1470" s="36" t="s">
        <v>248</v>
      </c>
      <c r="M1470" s="15">
        <v>3.5666666666666664</v>
      </c>
    </row>
    <row r="1471" spans="1:13" x14ac:dyDescent="0.3">
      <c r="A1471" s="38" t="s">
        <v>263</v>
      </c>
      <c r="B1471" s="15"/>
      <c r="C1471" s="15">
        <v>0</v>
      </c>
      <c r="E1471" s="36" t="s">
        <v>248</v>
      </c>
      <c r="F1471" s="15">
        <v>2108750</v>
      </c>
      <c r="G1471" s="15">
        <v>12854511</v>
      </c>
      <c r="I1471" s="38" t="s">
        <v>251</v>
      </c>
      <c r="J1471" s="15">
        <v>6.5</v>
      </c>
      <c r="L1471" s="36" t="s">
        <v>250</v>
      </c>
      <c r="M1471" s="15">
        <v>3.1333333333333333</v>
      </c>
    </row>
    <row r="1472" spans="1:13" x14ac:dyDescent="0.3">
      <c r="A1472" s="35" t="s">
        <v>271</v>
      </c>
      <c r="B1472" s="15"/>
      <c r="C1472" s="15"/>
      <c r="E1472" s="36" t="s">
        <v>250</v>
      </c>
      <c r="F1472" s="15">
        <v>1766800</v>
      </c>
      <c r="G1472" s="15">
        <v>13194900</v>
      </c>
      <c r="I1472" s="38" t="s">
        <v>254</v>
      </c>
      <c r="J1472" s="15">
        <v>8.3000000000000007</v>
      </c>
      <c r="L1472" s="36" t="s">
        <v>253</v>
      </c>
      <c r="M1472" s="15">
        <v>2.2999999999999998</v>
      </c>
    </row>
    <row r="1473" spans="1:13" x14ac:dyDescent="0.3">
      <c r="A1473" s="38" t="s">
        <v>245</v>
      </c>
      <c r="B1473" s="15"/>
      <c r="C1473" s="15">
        <v>0</v>
      </c>
      <c r="E1473" s="37" t="s">
        <v>252</v>
      </c>
      <c r="F1473" s="15">
        <v>637500</v>
      </c>
      <c r="G1473" s="15">
        <v>4559600</v>
      </c>
      <c r="I1473" s="38" t="s">
        <v>257</v>
      </c>
      <c r="J1473" s="15">
        <v>7.9</v>
      </c>
      <c r="L1473" s="35" t="s">
        <v>272</v>
      </c>
      <c r="M1473" s="15">
        <v>1.7166666666666668</v>
      </c>
    </row>
    <row r="1474" spans="1:13" x14ac:dyDescent="0.3">
      <c r="A1474" s="38" t="s">
        <v>247</v>
      </c>
      <c r="B1474" s="15"/>
      <c r="C1474" s="15">
        <v>0</v>
      </c>
      <c r="E1474" s="37" t="s">
        <v>255</v>
      </c>
      <c r="F1474" s="15">
        <v>565800</v>
      </c>
      <c r="G1474" s="15">
        <v>2107600</v>
      </c>
      <c r="I1474" s="38" t="s">
        <v>252</v>
      </c>
      <c r="J1474" s="15">
        <v>8.6</v>
      </c>
      <c r="L1474" s="36" t="s">
        <v>246</v>
      </c>
      <c r="M1474" s="15">
        <v>1.6000000000000003</v>
      </c>
    </row>
    <row r="1475" spans="1:13" x14ac:dyDescent="0.3">
      <c r="A1475" s="38" t="s">
        <v>249</v>
      </c>
      <c r="B1475" s="15"/>
      <c r="C1475" s="15">
        <v>0</v>
      </c>
      <c r="E1475" s="37" t="s">
        <v>258</v>
      </c>
      <c r="F1475" s="15">
        <v>563500</v>
      </c>
      <c r="G1475" s="15">
        <v>6527700</v>
      </c>
      <c r="I1475" s="38" t="s">
        <v>255</v>
      </c>
      <c r="J1475" s="15">
        <v>9.6</v>
      </c>
      <c r="L1475" s="36" t="s">
        <v>248</v>
      </c>
      <c r="M1475" s="15">
        <v>1.5333333333333332</v>
      </c>
    </row>
    <row r="1476" spans="1:13" x14ac:dyDescent="0.3">
      <c r="A1476" s="38" t="s">
        <v>251</v>
      </c>
      <c r="B1476" s="15"/>
      <c r="C1476" s="15">
        <v>0</v>
      </c>
      <c r="E1476" s="36" t="s">
        <v>253</v>
      </c>
      <c r="F1476" s="15">
        <v>2330766</v>
      </c>
      <c r="G1476" s="15">
        <v>10052532</v>
      </c>
      <c r="I1476" s="38" t="s">
        <v>258</v>
      </c>
      <c r="J1476" s="15">
        <v>10.7</v>
      </c>
      <c r="L1476" s="36" t="s">
        <v>250</v>
      </c>
      <c r="M1476" s="15">
        <v>2</v>
      </c>
    </row>
    <row r="1477" spans="1:13" x14ac:dyDescent="0.3">
      <c r="A1477" s="38" t="s">
        <v>254</v>
      </c>
      <c r="B1477" s="15"/>
      <c r="C1477" s="15">
        <v>0</v>
      </c>
      <c r="E1477" s="35" t="s">
        <v>273</v>
      </c>
      <c r="F1477" s="15">
        <v>6870101</v>
      </c>
      <c r="G1477" s="15">
        <v>46661104</v>
      </c>
      <c r="I1477" s="38" t="s">
        <v>260</v>
      </c>
      <c r="J1477" s="15">
        <v>14.8</v>
      </c>
      <c r="L1477" s="36" t="s">
        <v>253</v>
      </c>
      <c r="M1477" s="15">
        <v>1.7333333333333334</v>
      </c>
    </row>
    <row r="1478" spans="1:13" x14ac:dyDescent="0.3">
      <c r="A1478" s="38" t="s">
        <v>257</v>
      </c>
      <c r="B1478" s="15"/>
      <c r="C1478" s="15">
        <v>0</v>
      </c>
      <c r="E1478" s="36" t="s">
        <v>246</v>
      </c>
      <c r="F1478" s="15">
        <v>1493251</v>
      </c>
      <c r="G1478" s="15">
        <v>9652403</v>
      </c>
      <c r="I1478" s="38" t="s">
        <v>262</v>
      </c>
      <c r="J1478" s="15">
        <v>16</v>
      </c>
      <c r="L1478" s="35" t="s">
        <v>273</v>
      </c>
      <c r="M1478" s="15">
        <v>1.4000000000000001</v>
      </c>
    </row>
    <row r="1479" spans="1:13" x14ac:dyDescent="0.3">
      <c r="A1479" s="38" t="s">
        <v>252</v>
      </c>
      <c r="B1479" s="15"/>
      <c r="C1479" s="15">
        <v>0</v>
      </c>
      <c r="E1479" s="36" t="s">
        <v>248</v>
      </c>
      <c r="F1479" s="15">
        <v>1984000</v>
      </c>
      <c r="G1479" s="15">
        <v>13070176</v>
      </c>
      <c r="I1479" s="38" t="s">
        <v>263</v>
      </c>
      <c r="J1479" s="15">
        <v>12.4</v>
      </c>
      <c r="L1479" s="36" t="s">
        <v>246</v>
      </c>
      <c r="M1479" s="15">
        <v>1.0666666666666667</v>
      </c>
    </row>
    <row r="1480" spans="1:13" x14ac:dyDescent="0.3">
      <c r="A1480" s="38" t="s">
        <v>255</v>
      </c>
      <c r="B1480" s="15"/>
      <c r="C1480" s="15">
        <v>0</v>
      </c>
      <c r="E1480" s="36" t="s">
        <v>250</v>
      </c>
      <c r="F1480" s="15">
        <v>1684900</v>
      </c>
      <c r="G1480" s="15">
        <v>17078525</v>
      </c>
      <c r="I1480" s="35" t="s">
        <v>261</v>
      </c>
      <c r="J1480" s="15"/>
      <c r="L1480" s="36" t="s">
        <v>248</v>
      </c>
      <c r="M1480" s="15">
        <v>1.3666666666666665</v>
      </c>
    </row>
    <row r="1481" spans="1:13" x14ac:dyDescent="0.3">
      <c r="A1481" s="38" t="s">
        <v>258</v>
      </c>
      <c r="B1481" s="15"/>
      <c r="C1481" s="15">
        <v>0</v>
      </c>
      <c r="E1481" s="37" t="s">
        <v>252</v>
      </c>
      <c r="F1481" s="15">
        <v>801900</v>
      </c>
      <c r="G1481" s="15">
        <v>8443725</v>
      </c>
      <c r="I1481" s="38" t="s">
        <v>245</v>
      </c>
      <c r="J1481" s="15">
        <v>14.8</v>
      </c>
      <c r="L1481" s="36" t="s">
        <v>250</v>
      </c>
      <c r="M1481" s="15">
        <v>1.8333333333333333</v>
      </c>
    </row>
    <row r="1482" spans="1:13" x14ac:dyDescent="0.3">
      <c r="A1482" s="38" t="s">
        <v>260</v>
      </c>
      <c r="B1482" s="15">
        <v>260000</v>
      </c>
      <c r="C1482" s="15">
        <v>260000</v>
      </c>
      <c r="E1482" s="37" t="s">
        <v>255</v>
      </c>
      <c r="F1482" s="15">
        <v>565500</v>
      </c>
      <c r="G1482" s="15">
        <v>5312400</v>
      </c>
      <c r="I1482" s="38" t="s">
        <v>247</v>
      </c>
      <c r="J1482" s="15">
        <v>13.8</v>
      </c>
      <c r="L1482" s="36" t="s">
        <v>253</v>
      </c>
      <c r="M1482" s="15">
        <v>1.3333333333333333</v>
      </c>
    </row>
    <row r="1483" spans="1:13" x14ac:dyDescent="0.3">
      <c r="A1483" s="38" t="s">
        <v>262</v>
      </c>
      <c r="B1483" s="15"/>
      <c r="C1483" s="15">
        <v>0</v>
      </c>
      <c r="E1483" s="37" t="s">
        <v>258</v>
      </c>
      <c r="F1483" s="15">
        <v>317500</v>
      </c>
      <c r="G1483" s="15">
        <v>3322400</v>
      </c>
      <c r="I1483" s="38" t="s">
        <v>249</v>
      </c>
      <c r="J1483" s="15">
        <v>14.1</v>
      </c>
      <c r="L1483" s="35" t="s">
        <v>274</v>
      </c>
      <c r="M1483" s="15">
        <v>1.3833333333333331</v>
      </c>
    </row>
    <row r="1484" spans="1:13" x14ac:dyDescent="0.3">
      <c r="A1484" s="38" t="s">
        <v>263</v>
      </c>
      <c r="B1484" s="15"/>
      <c r="C1484" s="15">
        <v>0</v>
      </c>
      <c r="E1484" s="36" t="s">
        <v>253</v>
      </c>
      <c r="F1484" s="15">
        <v>1707950</v>
      </c>
      <c r="G1484" s="15">
        <v>6860000</v>
      </c>
      <c r="I1484" s="38" t="s">
        <v>251</v>
      </c>
      <c r="J1484" s="15">
        <v>14</v>
      </c>
      <c r="L1484" s="36" t="s">
        <v>246</v>
      </c>
      <c r="M1484" s="15">
        <v>1.0666666666666667</v>
      </c>
    </row>
    <row r="1485" spans="1:13" x14ac:dyDescent="0.3">
      <c r="A1485" s="35" t="s">
        <v>272</v>
      </c>
      <c r="B1485" s="15"/>
      <c r="C1485" s="15"/>
      <c r="E1485" s="35" t="s">
        <v>274</v>
      </c>
      <c r="F1485" s="15">
        <v>8849700</v>
      </c>
      <c r="G1485" s="15">
        <v>40910395</v>
      </c>
      <c r="I1485" s="38" t="s">
        <v>254</v>
      </c>
      <c r="J1485" s="15">
        <v>15.2</v>
      </c>
      <c r="L1485" s="36" t="s">
        <v>248</v>
      </c>
      <c r="M1485" s="15">
        <v>1.5999999999999999</v>
      </c>
    </row>
    <row r="1486" spans="1:13" x14ac:dyDescent="0.3">
      <c r="A1486" s="38" t="s">
        <v>245</v>
      </c>
      <c r="B1486" s="15">
        <v>220000</v>
      </c>
      <c r="C1486" s="15">
        <v>220000</v>
      </c>
      <c r="E1486" s="36" t="s">
        <v>246</v>
      </c>
      <c r="F1486" s="15">
        <v>1827575</v>
      </c>
      <c r="G1486" s="15">
        <v>7452601</v>
      </c>
      <c r="I1486" s="38" t="s">
        <v>257</v>
      </c>
      <c r="J1486" s="15">
        <v>16.600000000000001</v>
      </c>
      <c r="L1486" s="36" t="s">
        <v>250</v>
      </c>
      <c r="M1486" s="15">
        <v>1.6666666666666667</v>
      </c>
    </row>
    <row r="1487" spans="1:13" x14ac:dyDescent="0.3">
      <c r="A1487" s="38" t="s">
        <v>247</v>
      </c>
      <c r="B1487" s="15"/>
      <c r="C1487" s="15">
        <v>0</v>
      </c>
      <c r="E1487" s="36" t="s">
        <v>248</v>
      </c>
      <c r="F1487" s="15">
        <v>2575575</v>
      </c>
      <c r="G1487" s="15">
        <v>14752962</v>
      </c>
      <c r="I1487" s="38" t="s">
        <v>252</v>
      </c>
      <c r="J1487" s="15">
        <v>18</v>
      </c>
      <c r="L1487" s="36" t="s">
        <v>253</v>
      </c>
      <c r="M1487" s="15">
        <v>1.2</v>
      </c>
    </row>
    <row r="1488" spans="1:13" x14ac:dyDescent="0.3">
      <c r="A1488" s="38" t="s">
        <v>249</v>
      </c>
      <c r="B1488" s="15">
        <v>160000</v>
      </c>
      <c r="C1488" s="15">
        <v>160000</v>
      </c>
      <c r="E1488" s="36" t="s">
        <v>250</v>
      </c>
      <c r="F1488" s="15">
        <v>1947000</v>
      </c>
      <c r="G1488" s="15">
        <v>10343282</v>
      </c>
      <c r="I1488" s="38" t="s">
        <v>255</v>
      </c>
      <c r="J1488" s="15">
        <v>17.2</v>
      </c>
      <c r="L1488" s="35" t="s">
        <v>275</v>
      </c>
      <c r="M1488" s="15">
        <v>0.78</v>
      </c>
    </row>
    <row r="1489" spans="1:13" x14ac:dyDescent="0.3">
      <c r="A1489" s="38" t="s">
        <v>251</v>
      </c>
      <c r="B1489" s="15">
        <v>399000</v>
      </c>
      <c r="C1489" s="15">
        <v>399000</v>
      </c>
      <c r="E1489" s="37" t="s">
        <v>252</v>
      </c>
      <c r="F1489" s="15">
        <v>802500</v>
      </c>
      <c r="G1489" s="15">
        <v>4008982</v>
      </c>
      <c r="I1489" s="38" t="s">
        <v>258</v>
      </c>
      <c r="J1489" s="15">
        <v>15.6</v>
      </c>
      <c r="L1489" s="36" t="s">
        <v>246</v>
      </c>
      <c r="M1489" s="15">
        <v>0.73333333333333339</v>
      </c>
    </row>
    <row r="1490" spans="1:13" x14ac:dyDescent="0.3">
      <c r="A1490" s="38" t="s">
        <v>254</v>
      </c>
      <c r="B1490" s="15"/>
      <c r="C1490" s="15">
        <v>0</v>
      </c>
      <c r="E1490" s="37" t="s">
        <v>255</v>
      </c>
      <c r="F1490" s="15">
        <v>722500</v>
      </c>
      <c r="G1490" s="15">
        <v>3346350</v>
      </c>
      <c r="I1490" s="38" t="s">
        <v>260</v>
      </c>
      <c r="J1490" s="15">
        <v>13.6</v>
      </c>
      <c r="L1490" s="36" t="s">
        <v>248</v>
      </c>
      <c r="M1490" s="15">
        <v>0.9</v>
      </c>
    </row>
    <row r="1491" spans="1:13" x14ac:dyDescent="0.3">
      <c r="A1491" s="38" t="s">
        <v>257</v>
      </c>
      <c r="B1491" s="15"/>
      <c r="C1491" s="15">
        <v>0</v>
      </c>
      <c r="E1491" s="37" t="s">
        <v>258</v>
      </c>
      <c r="F1491" s="15">
        <v>422000</v>
      </c>
      <c r="G1491" s="15">
        <v>2987950</v>
      </c>
      <c r="I1491" s="38" t="s">
        <v>262</v>
      </c>
      <c r="J1491" s="15">
        <v>10.9</v>
      </c>
      <c r="L1491" s="36" t="s">
        <v>250</v>
      </c>
      <c r="M1491" s="15">
        <v>1</v>
      </c>
    </row>
    <row r="1492" spans="1:13" x14ac:dyDescent="0.3">
      <c r="A1492" s="38" t="s">
        <v>252</v>
      </c>
      <c r="B1492" s="15">
        <v>397500</v>
      </c>
      <c r="C1492" s="15">
        <v>397500</v>
      </c>
      <c r="E1492" s="36" t="s">
        <v>253</v>
      </c>
      <c r="F1492" s="15">
        <v>2499550</v>
      </c>
      <c r="G1492" s="15">
        <v>8361550</v>
      </c>
      <c r="I1492" s="38" t="s">
        <v>263</v>
      </c>
      <c r="J1492" s="15">
        <v>7.6</v>
      </c>
      <c r="L1492" s="36" t="s">
        <v>253</v>
      </c>
      <c r="M1492" s="15">
        <v>0.45</v>
      </c>
    </row>
    <row r="1493" spans="1:13" x14ac:dyDescent="0.3">
      <c r="A1493" s="38" t="s">
        <v>255</v>
      </c>
      <c r="B1493" s="15"/>
      <c r="C1493" s="15">
        <v>0</v>
      </c>
      <c r="E1493" s="35" t="s">
        <v>275</v>
      </c>
      <c r="F1493" s="15">
        <v>8574424</v>
      </c>
      <c r="G1493" s="15">
        <v>41660900</v>
      </c>
      <c r="I1493" s="35" t="s">
        <v>264</v>
      </c>
      <c r="J1493" s="15"/>
      <c r="L1493" s="14">
        <v>34</v>
      </c>
      <c r="M1493" s="15">
        <v>5.7457831325301187</v>
      </c>
    </row>
    <row r="1494" spans="1:13" x14ac:dyDescent="0.3">
      <c r="A1494" s="38" t="s">
        <v>258</v>
      </c>
      <c r="B1494" s="15"/>
      <c r="C1494" s="15">
        <v>0</v>
      </c>
      <c r="E1494" s="36" t="s">
        <v>246</v>
      </c>
      <c r="F1494" s="15">
        <v>2603075</v>
      </c>
      <c r="G1494" s="15">
        <v>7564768</v>
      </c>
      <c r="I1494" s="38" t="s">
        <v>245</v>
      </c>
      <c r="J1494" s="15">
        <v>8.9</v>
      </c>
      <c r="L1494" s="35" t="s">
        <v>244</v>
      </c>
      <c r="M1494" s="15">
        <v>5.7666666666666666</v>
      </c>
    </row>
    <row r="1495" spans="1:13" x14ac:dyDescent="0.3">
      <c r="A1495" s="38" t="s">
        <v>260</v>
      </c>
      <c r="B1495" s="15"/>
      <c r="C1495" s="15">
        <v>0</v>
      </c>
      <c r="E1495" s="36" t="s">
        <v>248</v>
      </c>
      <c r="F1495" s="15">
        <v>2414500</v>
      </c>
      <c r="G1495" s="15">
        <v>17710449</v>
      </c>
      <c r="I1495" s="38" t="s">
        <v>247</v>
      </c>
      <c r="J1495" s="15">
        <v>10.5</v>
      </c>
      <c r="L1495" s="36" t="s">
        <v>246</v>
      </c>
      <c r="M1495" s="15">
        <v>4.8</v>
      </c>
    </row>
    <row r="1496" spans="1:13" x14ac:dyDescent="0.3">
      <c r="A1496" s="38" t="s">
        <v>262</v>
      </c>
      <c r="B1496" s="15">
        <v>369500</v>
      </c>
      <c r="C1496" s="15">
        <v>369500</v>
      </c>
      <c r="E1496" s="36" t="s">
        <v>250</v>
      </c>
      <c r="F1496" s="15">
        <v>1834099</v>
      </c>
      <c r="G1496" s="15">
        <v>10369733</v>
      </c>
      <c r="I1496" s="38" t="s">
        <v>249</v>
      </c>
      <c r="J1496" s="15">
        <v>10</v>
      </c>
      <c r="L1496" s="36" t="s">
        <v>248</v>
      </c>
      <c r="M1496" s="15">
        <v>6.2</v>
      </c>
    </row>
    <row r="1497" spans="1:13" x14ac:dyDescent="0.3">
      <c r="A1497" s="38" t="s">
        <v>263</v>
      </c>
      <c r="B1497" s="15"/>
      <c r="C1497" s="15">
        <v>0</v>
      </c>
      <c r="E1497" s="37" t="s">
        <v>252</v>
      </c>
      <c r="F1497" s="15">
        <v>667500</v>
      </c>
      <c r="G1497" s="15">
        <v>4057350</v>
      </c>
      <c r="I1497" s="38" t="s">
        <v>251</v>
      </c>
      <c r="J1497" s="15">
        <v>11.2</v>
      </c>
      <c r="L1497" s="36" t="s">
        <v>250</v>
      </c>
      <c r="M1497" s="15">
        <v>5.7333333333333334</v>
      </c>
    </row>
    <row r="1498" spans="1:13" x14ac:dyDescent="0.3">
      <c r="A1498" s="35" t="s">
        <v>273</v>
      </c>
      <c r="B1498" s="15"/>
      <c r="C1498" s="15"/>
      <c r="E1498" s="37" t="s">
        <v>255</v>
      </c>
      <c r="F1498" s="15">
        <v>778000</v>
      </c>
      <c r="G1498" s="15">
        <v>4525185</v>
      </c>
      <c r="I1498" s="38" t="s">
        <v>254</v>
      </c>
      <c r="J1498" s="15">
        <v>11.8</v>
      </c>
      <c r="L1498" s="36" t="s">
        <v>253</v>
      </c>
      <c r="M1498" s="15">
        <v>6.333333333333333</v>
      </c>
    </row>
    <row r="1499" spans="1:13" x14ac:dyDescent="0.3">
      <c r="A1499" s="38" t="s">
        <v>245</v>
      </c>
      <c r="B1499" s="15"/>
      <c r="C1499" s="15">
        <v>0</v>
      </c>
      <c r="E1499" s="37" t="s">
        <v>258</v>
      </c>
      <c r="F1499" s="15">
        <v>388599</v>
      </c>
      <c r="G1499" s="15">
        <v>1787198</v>
      </c>
      <c r="I1499" s="38" t="s">
        <v>257</v>
      </c>
      <c r="J1499" s="15">
        <v>12.3</v>
      </c>
      <c r="L1499" s="35" t="s">
        <v>256</v>
      </c>
      <c r="M1499" s="15">
        <v>6.541666666666667</v>
      </c>
    </row>
    <row r="1500" spans="1:13" x14ac:dyDescent="0.3">
      <c r="A1500" s="38" t="s">
        <v>247</v>
      </c>
      <c r="B1500" s="15"/>
      <c r="C1500" s="15">
        <v>0</v>
      </c>
      <c r="E1500" s="36" t="s">
        <v>253</v>
      </c>
      <c r="F1500" s="15">
        <v>1722750</v>
      </c>
      <c r="G1500" s="15">
        <v>6015950</v>
      </c>
      <c r="I1500" s="38" t="s">
        <v>252</v>
      </c>
      <c r="J1500" s="15">
        <v>13.8</v>
      </c>
      <c r="L1500" s="36" t="s">
        <v>246</v>
      </c>
      <c r="M1500" s="15">
        <v>6.6333333333333329</v>
      </c>
    </row>
    <row r="1501" spans="1:13" x14ac:dyDescent="0.3">
      <c r="A1501" s="38" t="s">
        <v>249</v>
      </c>
      <c r="B1501" s="15">
        <v>136000</v>
      </c>
      <c r="C1501" s="15">
        <v>136000</v>
      </c>
      <c r="E1501" s="14">
        <v>24</v>
      </c>
      <c r="F1501" s="15">
        <v>98835535</v>
      </c>
      <c r="G1501" s="15">
        <v>487662227</v>
      </c>
      <c r="I1501" s="38" t="s">
        <v>255</v>
      </c>
      <c r="J1501" s="15">
        <v>14.4</v>
      </c>
      <c r="L1501" s="36" t="s">
        <v>248</v>
      </c>
      <c r="M1501" s="15">
        <v>6.666666666666667</v>
      </c>
    </row>
    <row r="1502" spans="1:13" x14ac:dyDescent="0.3">
      <c r="A1502" s="38" t="s">
        <v>251</v>
      </c>
      <c r="B1502" s="15"/>
      <c r="C1502" s="15">
        <v>0</v>
      </c>
      <c r="E1502" s="35" t="s">
        <v>243</v>
      </c>
      <c r="F1502" s="15">
        <v>4022849</v>
      </c>
      <c r="G1502" s="15">
        <v>20104089</v>
      </c>
      <c r="I1502" s="38" t="s">
        <v>258</v>
      </c>
      <c r="J1502" s="15">
        <v>15.4</v>
      </c>
      <c r="L1502" s="36" t="s">
        <v>250</v>
      </c>
      <c r="M1502" s="15">
        <v>6.7333333333333343</v>
      </c>
    </row>
    <row r="1503" spans="1:13" x14ac:dyDescent="0.3">
      <c r="A1503" s="38" t="s">
        <v>254</v>
      </c>
      <c r="B1503" s="15"/>
      <c r="C1503" s="15">
        <v>0</v>
      </c>
      <c r="E1503" s="36" t="s">
        <v>246</v>
      </c>
      <c r="F1503" s="15">
        <v>706385</v>
      </c>
      <c r="G1503" s="15">
        <v>4061811</v>
      </c>
      <c r="I1503" s="38" t="s">
        <v>260</v>
      </c>
      <c r="J1503" s="15">
        <v>15</v>
      </c>
      <c r="L1503" s="36" t="s">
        <v>253</v>
      </c>
      <c r="M1503" s="15">
        <v>6.1333333333333337</v>
      </c>
    </row>
    <row r="1504" spans="1:13" x14ac:dyDescent="0.3">
      <c r="A1504" s="38" t="s">
        <v>257</v>
      </c>
      <c r="B1504" s="15"/>
      <c r="C1504" s="15">
        <v>0</v>
      </c>
      <c r="E1504" s="36" t="s">
        <v>248</v>
      </c>
      <c r="F1504" s="15">
        <v>1318325</v>
      </c>
      <c r="G1504" s="15">
        <v>6568000</v>
      </c>
      <c r="I1504" s="38" t="s">
        <v>262</v>
      </c>
      <c r="J1504" s="15">
        <v>13.3</v>
      </c>
      <c r="L1504" s="35" t="s">
        <v>261</v>
      </c>
      <c r="M1504" s="15">
        <v>7.9416666666666655</v>
      </c>
    </row>
    <row r="1505" spans="1:13" x14ac:dyDescent="0.3">
      <c r="A1505" s="38" t="s">
        <v>252</v>
      </c>
      <c r="B1505" s="15"/>
      <c r="C1505" s="15">
        <v>0</v>
      </c>
      <c r="E1505" s="36" t="s">
        <v>250</v>
      </c>
      <c r="F1505" s="15">
        <v>886889</v>
      </c>
      <c r="G1505" s="15">
        <v>3975078</v>
      </c>
      <c r="I1505" s="38" t="s">
        <v>263</v>
      </c>
      <c r="J1505" s="15">
        <v>11.1</v>
      </c>
      <c r="L1505" s="36" t="s">
        <v>246</v>
      </c>
      <c r="M1505" s="15">
        <v>5.9666666666666659</v>
      </c>
    </row>
    <row r="1506" spans="1:13" x14ac:dyDescent="0.3">
      <c r="A1506" s="38" t="s">
        <v>255</v>
      </c>
      <c r="B1506" s="15"/>
      <c r="C1506" s="15">
        <v>0</v>
      </c>
      <c r="E1506" s="37" t="s">
        <v>252</v>
      </c>
      <c r="F1506" s="15">
        <v>181000</v>
      </c>
      <c r="G1506" s="15">
        <v>726000</v>
      </c>
      <c r="I1506" s="35" t="s">
        <v>266</v>
      </c>
      <c r="J1506" s="15"/>
      <c r="L1506" s="36" t="s">
        <v>248</v>
      </c>
      <c r="M1506" s="15">
        <v>8.5333333333333332</v>
      </c>
    </row>
    <row r="1507" spans="1:13" x14ac:dyDescent="0.3">
      <c r="A1507" s="38" t="s">
        <v>258</v>
      </c>
      <c r="B1507" s="15"/>
      <c r="C1507" s="15">
        <v>0</v>
      </c>
      <c r="E1507" s="37" t="s">
        <v>255</v>
      </c>
      <c r="F1507" s="15">
        <v>495914</v>
      </c>
      <c r="G1507" s="15">
        <v>1597278</v>
      </c>
      <c r="I1507" s="38" t="s">
        <v>245</v>
      </c>
      <c r="J1507" s="15">
        <v>11.6</v>
      </c>
      <c r="L1507" s="36" t="s">
        <v>250</v>
      </c>
      <c r="M1507" s="15">
        <v>9.8333333333333321</v>
      </c>
    </row>
    <row r="1508" spans="1:13" x14ac:dyDescent="0.3">
      <c r="A1508" s="38" t="s">
        <v>260</v>
      </c>
      <c r="B1508" s="15"/>
      <c r="C1508" s="15">
        <v>0</v>
      </c>
      <c r="E1508" s="37" t="s">
        <v>258</v>
      </c>
      <c r="F1508" s="15">
        <v>209975</v>
      </c>
      <c r="G1508" s="15">
        <v>1651800</v>
      </c>
      <c r="I1508" s="38" t="s">
        <v>247</v>
      </c>
      <c r="J1508" s="15">
        <v>10.3</v>
      </c>
      <c r="L1508" s="36" t="s">
        <v>253</v>
      </c>
      <c r="M1508" s="15">
        <v>7.4333333333333327</v>
      </c>
    </row>
    <row r="1509" spans="1:13" x14ac:dyDescent="0.3">
      <c r="A1509" s="38" t="s">
        <v>262</v>
      </c>
      <c r="B1509" s="15"/>
      <c r="C1509" s="15">
        <v>0</v>
      </c>
      <c r="E1509" s="36" t="s">
        <v>253</v>
      </c>
      <c r="F1509" s="15">
        <v>1111250</v>
      </c>
      <c r="G1509" s="15">
        <v>5499200</v>
      </c>
      <c r="I1509" s="38" t="s">
        <v>249</v>
      </c>
      <c r="J1509" s="15">
        <v>10.5</v>
      </c>
      <c r="L1509" s="35" t="s">
        <v>264</v>
      </c>
      <c r="M1509" s="15">
        <v>10.966666666666669</v>
      </c>
    </row>
    <row r="1510" spans="1:13" x14ac:dyDescent="0.3">
      <c r="A1510" s="38" t="s">
        <v>263</v>
      </c>
      <c r="B1510" s="15"/>
      <c r="C1510" s="15">
        <v>0</v>
      </c>
      <c r="E1510" s="35" t="s">
        <v>259</v>
      </c>
      <c r="F1510" s="15">
        <v>5633950</v>
      </c>
      <c r="G1510" s="15">
        <v>28942565</v>
      </c>
      <c r="I1510" s="38" t="s">
        <v>251</v>
      </c>
      <c r="J1510" s="15">
        <v>11.7</v>
      </c>
      <c r="L1510" s="36" t="s">
        <v>246</v>
      </c>
      <c r="M1510" s="15">
        <v>8.1333333333333346</v>
      </c>
    </row>
    <row r="1511" spans="1:13" x14ac:dyDescent="0.3">
      <c r="A1511" s="35" t="s">
        <v>274</v>
      </c>
      <c r="B1511" s="15"/>
      <c r="C1511" s="15"/>
      <c r="E1511" s="36" t="s">
        <v>246</v>
      </c>
      <c r="F1511" s="15">
        <v>1566450</v>
      </c>
      <c r="G1511" s="15">
        <v>6323049</v>
      </c>
      <c r="I1511" s="38" t="s">
        <v>254</v>
      </c>
      <c r="J1511" s="15">
        <v>12</v>
      </c>
      <c r="L1511" s="36" t="s">
        <v>248</v>
      </c>
      <c r="M1511" s="15">
        <v>10.433333333333334</v>
      </c>
    </row>
    <row r="1512" spans="1:13" x14ac:dyDescent="0.3">
      <c r="A1512" s="38" t="s">
        <v>245</v>
      </c>
      <c r="B1512" s="15"/>
      <c r="C1512" s="15">
        <v>0</v>
      </c>
      <c r="E1512" s="36" t="s">
        <v>248</v>
      </c>
      <c r="F1512" s="15">
        <v>1724500</v>
      </c>
      <c r="G1512" s="15">
        <v>9014016</v>
      </c>
      <c r="I1512" s="38" t="s">
        <v>257</v>
      </c>
      <c r="J1512" s="15">
        <v>10.3</v>
      </c>
      <c r="L1512" s="36" t="s">
        <v>250</v>
      </c>
      <c r="M1512" s="15">
        <v>13.6</v>
      </c>
    </row>
    <row r="1513" spans="1:13" x14ac:dyDescent="0.3">
      <c r="A1513" s="38" t="s">
        <v>247</v>
      </c>
      <c r="B1513" s="15"/>
      <c r="C1513" s="15">
        <v>0</v>
      </c>
      <c r="E1513" s="36" t="s">
        <v>250</v>
      </c>
      <c r="F1513" s="15">
        <v>1413500</v>
      </c>
      <c r="G1513" s="15">
        <v>7207600</v>
      </c>
      <c r="I1513" s="38" t="s">
        <v>252</v>
      </c>
      <c r="J1513" s="15">
        <v>11</v>
      </c>
      <c r="L1513" s="36" t="s">
        <v>253</v>
      </c>
      <c r="M1513" s="15">
        <v>11.700000000000001</v>
      </c>
    </row>
    <row r="1514" spans="1:13" x14ac:dyDescent="0.3">
      <c r="A1514" s="38" t="s">
        <v>249</v>
      </c>
      <c r="B1514" s="15"/>
      <c r="C1514" s="15">
        <v>0</v>
      </c>
      <c r="E1514" s="37" t="s">
        <v>252</v>
      </c>
      <c r="F1514" s="15">
        <v>390000</v>
      </c>
      <c r="G1514" s="15">
        <v>2639200</v>
      </c>
      <c r="I1514" s="38" t="s">
        <v>255</v>
      </c>
      <c r="J1514" s="15">
        <v>11.9</v>
      </c>
      <c r="L1514" s="35" t="s">
        <v>266</v>
      </c>
      <c r="M1514" s="15">
        <v>10.983333333333333</v>
      </c>
    </row>
    <row r="1515" spans="1:13" x14ac:dyDescent="0.3">
      <c r="A1515" s="38" t="s">
        <v>251</v>
      </c>
      <c r="B1515" s="15"/>
      <c r="C1515" s="15">
        <v>0</v>
      </c>
      <c r="E1515" s="37" t="s">
        <v>255</v>
      </c>
      <c r="F1515" s="15">
        <v>225000</v>
      </c>
      <c r="G1515" s="15">
        <v>2109450</v>
      </c>
      <c r="I1515" s="38" t="s">
        <v>258</v>
      </c>
      <c r="J1515" s="15">
        <v>11.7</v>
      </c>
      <c r="L1515" s="36" t="s">
        <v>246</v>
      </c>
      <c r="M1515" s="15">
        <v>10.766666666666666</v>
      </c>
    </row>
    <row r="1516" spans="1:13" x14ac:dyDescent="0.3">
      <c r="A1516" s="38" t="s">
        <v>254</v>
      </c>
      <c r="B1516" s="15"/>
      <c r="C1516" s="15">
        <v>0</v>
      </c>
      <c r="E1516" s="37" t="s">
        <v>258</v>
      </c>
      <c r="F1516" s="15">
        <v>798500</v>
      </c>
      <c r="G1516" s="15">
        <v>2458950</v>
      </c>
      <c r="I1516" s="38" t="s">
        <v>260</v>
      </c>
      <c r="J1516" s="15">
        <v>11.1</v>
      </c>
      <c r="L1516" s="36" t="s">
        <v>248</v>
      </c>
      <c r="M1516" s="15">
        <v>11.533333333333333</v>
      </c>
    </row>
    <row r="1517" spans="1:13" x14ac:dyDescent="0.3">
      <c r="A1517" s="38" t="s">
        <v>257</v>
      </c>
      <c r="B1517" s="15"/>
      <c r="C1517" s="15">
        <v>0</v>
      </c>
      <c r="E1517" s="36" t="s">
        <v>253</v>
      </c>
      <c r="F1517" s="15">
        <v>929500</v>
      </c>
      <c r="G1517" s="15">
        <v>6397900</v>
      </c>
      <c r="I1517" s="38" t="s">
        <v>262</v>
      </c>
      <c r="J1517" s="15">
        <v>10.5</v>
      </c>
      <c r="L1517" s="36" t="s">
        <v>250</v>
      </c>
      <c r="M1517" s="15">
        <v>11.1</v>
      </c>
    </row>
    <row r="1518" spans="1:13" x14ac:dyDescent="0.3">
      <c r="A1518" s="38" t="s">
        <v>252</v>
      </c>
      <c r="B1518" s="15"/>
      <c r="C1518" s="15">
        <v>0</v>
      </c>
      <c r="E1518" s="35" t="s">
        <v>265</v>
      </c>
      <c r="F1518" s="15">
        <v>6929375</v>
      </c>
      <c r="G1518" s="15">
        <v>37112000</v>
      </c>
      <c r="I1518" s="38" t="s">
        <v>263</v>
      </c>
      <c r="J1518" s="15">
        <v>10.1</v>
      </c>
      <c r="L1518" s="36" t="s">
        <v>253</v>
      </c>
      <c r="M1518" s="15">
        <v>10.533333333333333</v>
      </c>
    </row>
    <row r="1519" spans="1:13" x14ac:dyDescent="0.3">
      <c r="A1519" s="38" t="s">
        <v>255</v>
      </c>
      <c r="B1519" s="15"/>
      <c r="C1519" s="15">
        <v>0</v>
      </c>
      <c r="E1519" s="36" t="s">
        <v>246</v>
      </c>
      <c r="F1519" s="15">
        <v>885825</v>
      </c>
      <c r="G1519" s="15">
        <v>3723200</v>
      </c>
      <c r="I1519" s="35" t="s">
        <v>267</v>
      </c>
      <c r="J1519" s="15"/>
      <c r="L1519" s="35" t="s">
        <v>267</v>
      </c>
      <c r="M1519" s="15">
        <v>10.558333333333332</v>
      </c>
    </row>
    <row r="1520" spans="1:13" x14ac:dyDescent="0.3">
      <c r="A1520" s="38" t="s">
        <v>258</v>
      </c>
      <c r="B1520" s="15"/>
      <c r="C1520" s="15">
        <v>0</v>
      </c>
      <c r="E1520" s="36" t="s">
        <v>248</v>
      </c>
      <c r="F1520" s="15">
        <v>2709800</v>
      </c>
      <c r="G1520" s="15">
        <v>13268250</v>
      </c>
      <c r="I1520" s="38" t="s">
        <v>245</v>
      </c>
      <c r="J1520" s="15">
        <v>9.6</v>
      </c>
      <c r="L1520" s="36" t="s">
        <v>246</v>
      </c>
      <c r="M1520" s="15">
        <v>9.5</v>
      </c>
    </row>
    <row r="1521" spans="1:13" x14ac:dyDescent="0.3">
      <c r="A1521" s="38" t="s">
        <v>260</v>
      </c>
      <c r="B1521" s="15"/>
      <c r="C1521" s="15">
        <v>0</v>
      </c>
      <c r="E1521" s="36" t="s">
        <v>250</v>
      </c>
      <c r="F1521" s="15">
        <v>1725400</v>
      </c>
      <c r="G1521" s="15">
        <v>11292850</v>
      </c>
      <c r="I1521" s="38" t="s">
        <v>247</v>
      </c>
      <c r="J1521" s="15">
        <v>9.1999999999999993</v>
      </c>
      <c r="L1521" s="36" t="s">
        <v>248</v>
      </c>
      <c r="M1521" s="15">
        <v>11.333333333333334</v>
      </c>
    </row>
    <row r="1522" spans="1:13" x14ac:dyDescent="0.3">
      <c r="A1522" s="38" t="s">
        <v>262</v>
      </c>
      <c r="B1522" s="15"/>
      <c r="C1522" s="15"/>
      <c r="E1522" s="37" t="s">
        <v>252</v>
      </c>
      <c r="F1522" s="15">
        <v>329950</v>
      </c>
      <c r="G1522" s="15">
        <v>3485450</v>
      </c>
      <c r="I1522" s="38" t="s">
        <v>249</v>
      </c>
      <c r="J1522" s="15">
        <v>8.8000000000000007</v>
      </c>
      <c r="L1522" s="36" t="s">
        <v>250</v>
      </c>
      <c r="M1522" s="15">
        <v>11.5</v>
      </c>
    </row>
    <row r="1523" spans="1:13" x14ac:dyDescent="0.3">
      <c r="A1523" s="38" t="s">
        <v>263</v>
      </c>
      <c r="B1523" s="15"/>
      <c r="C1523" s="15"/>
      <c r="E1523" s="37" t="s">
        <v>255</v>
      </c>
      <c r="F1523" s="15">
        <v>314950</v>
      </c>
      <c r="G1523" s="15">
        <v>3436900</v>
      </c>
      <c r="I1523" s="38" t="s">
        <v>251</v>
      </c>
      <c r="J1523" s="15">
        <v>10.8</v>
      </c>
      <c r="L1523" s="36" t="s">
        <v>253</v>
      </c>
      <c r="M1523" s="15">
        <v>9.9</v>
      </c>
    </row>
    <row r="1524" spans="1:13" x14ac:dyDescent="0.3">
      <c r="A1524" s="35" t="s">
        <v>275</v>
      </c>
      <c r="B1524" s="15"/>
      <c r="C1524" s="15"/>
      <c r="E1524" s="37" t="s">
        <v>258</v>
      </c>
      <c r="F1524" s="15">
        <v>1080500</v>
      </c>
      <c r="G1524" s="15">
        <v>4370500</v>
      </c>
      <c r="I1524" s="38" t="s">
        <v>254</v>
      </c>
      <c r="J1524" s="15">
        <v>10.5</v>
      </c>
      <c r="L1524" s="35" t="s">
        <v>268</v>
      </c>
      <c r="M1524" s="15">
        <v>6.2166666666666677</v>
      </c>
    </row>
    <row r="1525" spans="1:13" x14ac:dyDescent="0.3">
      <c r="A1525" s="38" t="s">
        <v>245</v>
      </c>
      <c r="B1525" s="15">
        <v>0</v>
      </c>
      <c r="C1525" s="15">
        <v>0</v>
      </c>
      <c r="E1525" s="36" t="s">
        <v>253</v>
      </c>
      <c r="F1525" s="15">
        <v>1608350</v>
      </c>
      <c r="G1525" s="15">
        <v>8827700</v>
      </c>
      <c r="I1525" s="38" t="s">
        <v>257</v>
      </c>
      <c r="J1525" s="15">
        <v>11.1</v>
      </c>
      <c r="L1525" s="36" t="s">
        <v>246</v>
      </c>
      <c r="M1525" s="15">
        <v>7.0666666666666673</v>
      </c>
    </row>
    <row r="1526" spans="1:13" x14ac:dyDescent="0.3">
      <c r="A1526" s="38" t="s">
        <v>247</v>
      </c>
      <c r="B1526" s="15"/>
      <c r="C1526" s="15"/>
      <c r="E1526" s="35" t="s">
        <v>244</v>
      </c>
      <c r="F1526" s="15">
        <v>7602830</v>
      </c>
      <c r="G1526" s="15">
        <v>38756729</v>
      </c>
      <c r="I1526" s="38" t="s">
        <v>252</v>
      </c>
      <c r="J1526" s="15">
        <v>10.199999999999999</v>
      </c>
      <c r="L1526" s="36" t="s">
        <v>248</v>
      </c>
      <c r="M1526" s="15">
        <v>6.7333333333333343</v>
      </c>
    </row>
    <row r="1527" spans="1:13" x14ac:dyDescent="0.3">
      <c r="A1527" s="38" t="s">
        <v>249</v>
      </c>
      <c r="B1527" s="15"/>
      <c r="C1527" s="15"/>
      <c r="E1527" s="36" t="s">
        <v>246</v>
      </c>
      <c r="F1527" s="15">
        <v>1487475</v>
      </c>
      <c r="G1527" s="15">
        <v>6613120</v>
      </c>
      <c r="I1527" s="38" t="s">
        <v>255</v>
      </c>
      <c r="J1527" s="15">
        <v>9.1999999999999993</v>
      </c>
      <c r="L1527" s="36" t="s">
        <v>250</v>
      </c>
      <c r="M1527" s="15">
        <v>6.2666666666666666</v>
      </c>
    </row>
    <row r="1528" spans="1:13" x14ac:dyDescent="0.3">
      <c r="A1528" s="38" t="s">
        <v>251</v>
      </c>
      <c r="B1528" s="15"/>
      <c r="C1528" s="15"/>
      <c r="E1528" s="36" t="s">
        <v>248</v>
      </c>
      <c r="F1528" s="15">
        <v>2136925</v>
      </c>
      <c r="G1528" s="15">
        <v>12098300</v>
      </c>
      <c r="I1528" s="38" t="s">
        <v>258</v>
      </c>
      <c r="J1528" s="15">
        <v>10</v>
      </c>
      <c r="L1528" s="36" t="s">
        <v>253</v>
      </c>
      <c r="M1528" s="15">
        <v>4.8</v>
      </c>
    </row>
    <row r="1529" spans="1:13" x14ac:dyDescent="0.3">
      <c r="A1529" s="38" t="s">
        <v>254</v>
      </c>
      <c r="B1529" s="15"/>
      <c r="C1529" s="15"/>
      <c r="E1529" s="36" t="s">
        <v>250</v>
      </c>
      <c r="F1529" s="15">
        <v>2416000</v>
      </c>
      <c r="G1529" s="15">
        <v>12433449</v>
      </c>
      <c r="I1529" s="38" t="s">
        <v>260</v>
      </c>
      <c r="J1529" s="15">
        <v>10.9</v>
      </c>
      <c r="L1529" s="35" t="s">
        <v>269</v>
      </c>
      <c r="M1529" s="15">
        <v>4.8416666666666659</v>
      </c>
    </row>
    <row r="1530" spans="1:13" x14ac:dyDescent="0.3">
      <c r="A1530" s="38" t="s">
        <v>257</v>
      </c>
      <c r="B1530" s="15"/>
      <c r="C1530" s="15"/>
      <c r="E1530" s="37" t="s">
        <v>252</v>
      </c>
      <c r="F1530" s="15">
        <v>586000</v>
      </c>
      <c r="G1530" s="15">
        <v>4007600</v>
      </c>
      <c r="I1530" s="38" t="s">
        <v>262</v>
      </c>
      <c r="J1530" s="15">
        <v>8.8000000000000007</v>
      </c>
      <c r="L1530" s="36" t="s">
        <v>246</v>
      </c>
      <c r="M1530" s="15">
        <v>4.7333333333333334</v>
      </c>
    </row>
    <row r="1531" spans="1:13" x14ac:dyDescent="0.3">
      <c r="A1531" s="38" t="s">
        <v>252</v>
      </c>
      <c r="B1531" s="15"/>
      <c r="C1531" s="15"/>
      <c r="E1531" s="37" t="s">
        <v>255</v>
      </c>
      <c r="F1531" s="15">
        <v>331500</v>
      </c>
      <c r="G1531" s="15">
        <v>3321000</v>
      </c>
      <c r="I1531" s="38" t="s">
        <v>263</v>
      </c>
      <c r="J1531" s="15">
        <v>8.8000000000000007</v>
      </c>
      <c r="L1531" s="36" t="s">
        <v>248</v>
      </c>
      <c r="M1531" s="15">
        <v>4.5999999999999996</v>
      </c>
    </row>
    <row r="1532" spans="1:13" x14ac:dyDescent="0.3">
      <c r="A1532" s="38" t="s">
        <v>255</v>
      </c>
      <c r="B1532" s="15"/>
      <c r="C1532" s="15"/>
      <c r="E1532" s="37" t="s">
        <v>258</v>
      </c>
      <c r="F1532" s="15">
        <v>1498500</v>
      </c>
      <c r="G1532" s="15">
        <v>5104849</v>
      </c>
      <c r="I1532" s="35" t="s">
        <v>268</v>
      </c>
      <c r="J1532" s="15"/>
      <c r="L1532" s="36" t="s">
        <v>250</v>
      </c>
      <c r="M1532" s="15">
        <v>5.333333333333333</v>
      </c>
    </row>
    <row r="1533" spans="1:13" x14ac:dyDescent="0.3">
      <c r="A1533" s="38" t="s">
        <v>258</v>
      </c>
      <c r="B1533" s="15"/>
      <c r="C1533" s="15"/>
      <c r="E1533" s="36" t="s">
        <v>253</v>
      </c>
      <c r="F1533" s="15">
        <v>1562430</v>
      </c>
      <c r="G1533" s="15">
        <v>7611860</v>
      </c>
      <c r="I1533" s="38" t="s">
        <v>245</v>
      </c>
      <c r="J1533" s="15">
        <v>8.9</v>
      </c>
      <c r="L1533" s="36" t="s">
        <v>253</v>
      </c>
      <c r="M1533" s="15">
        <v>4.7</v>
      </c>
    </row>
    <row r="1534" spans="1:13" x14ac:dyDescent="0.3">
      <c r="A1534" s="38" t="s">
        <v>260</v>
      </c>
      <c r="B1534" s="15"/>
      <c r="C1534" s="15"/>
      <c r="E1534" s="35" t="s">
        <v>256</v>
      </c>
      <c r="F1534" s="15">
        <v>6298300</v>
      </c>
      <c r="G1534" s="15">
        <v>28141836</v>
      </c>
      <c r="I1534" s="38" t="s">
        <v>247</v>
      </c>
      <c r="J1534" s="15">
        <v>8.1</v>
      </c>
      <c r="L1534" s="35" t="s">
        <v>270</v>
      </c>
      <c r="M1534" s="15">
        <v>5.3500000000000005</v>
      </c>
    </row>
    <row r="1535" spans="1:13" x14ac:dyDescent="0.3">
      <c r="A1535" s="38" t="s">
        <v>262</v>
      </c>
      <c r="B1535" s="15"/>
      <c r="C1535" s="15"/>
      <c r="E1535" s="36" t="s">
        <v>246</v>
      </c>
      <c r="F1535" s="15">
        <v>959150</v>
      </c>
      <c r="G1535" s="15">
        <v>4233300</v>
      </c>
      <c r="I1535" s="38" t="s">
        <v>249</v>
      </c>
      <c r="J1535" s="15">
        <v>8.5</v>
      </c>
      <c r="L1535" s="36" t="s">
        <v>246</v>
      </c>
      <c r="M1535" s="15">
        <v>3.9666666666666668</v>
      </c>
    </row>
    <row r="1536" spans="1:13" x14ac:dyDescent="0.3">
      <c r="A1536" s="14">
        <v>20</v>
      </c>
      <c r="B1536" s="15">
        <v>47940737</v>
      </c>
      <c r="C1536" s="15">
        <v>58629481</v>
      </c>
      <c r="E1536" s="36" t="s">
        <v>248</v>
      </c>
      <c r="F1536" s="15">
        <v>2947500</v>
      </c>
      <c r="G1536" s="15">
        <v>13348386</v>
      </c>
      <c r="I1536" s="38" t="s">
        <v>251</v>
      </c>
      <c r="J1536" s="15">
        <v>7.5</v>
      </c>
      <c r="L1536" s="36" t="s">
        <v>248</v>
      </c>
      <c r="M1536" s="15">
        <v>5.8999999999999995</v>
      </c>
    </row>
    <row r="1537" spans="1:13" x14ac:dyDescent="0.3">
      <c r="A1537" s="35" t="s">
        <v>243</v>
      </c>
      <c r="B1537" s="15"/>
      <c r="C1537" s="15"/>
      <c r="E1537" s="36" t="s">
        <v>250</v>
      </c>
      <c r="F1537" s="15">
        <v>1229900</v>
      </c>
      <c r="G1537" s="15">
        <v>6698700</v>
      </c>
      <c r="I1537" s="38" t="s">
        <v>254</v>
      </c>
      <c r="J1537" s="15">
        <v>8.4</v>
      </c>
      <c r="L1537" s="36" t="s">
        <v>250</v>
      </c>
      <c r="M1537" s="15">
        <v>6.166666666666667</v>
      </c>
    </row>
    <row r="1538" spans="1:13" x14ac:dyDescent="0.3">
      <c r="A1538" s="38" t="s">
        <v>245</v>
      </c>
      <c r="B1538" s="15"/>
      <c r="C1538" s="15"/>
      <c r="E1538" s="37" t="s">
        <v>252</v>
      </c>
      <c r="F1538" s="15">
        <v>312500</v>
      </c>
      <c r="G1538" s="15">
        <v>2053500</v>
      </c>
      <c r="I1538" s="38" t="s">
        <v>257</v>
      </c>
      <c r="J1538" s="15">
        <v>9.6999999999999993</v>
      </c>
      <c r="L1538" s="36" t="s">
        <v>253</v>
      </c>
      <c r="M1538" s="15">
        <v>5.3666666666666671</v>
      </c>
    </row>
    <row r="1539" spans="1:13" x14ac:dyDescent="0.3">
      <c r="A1539" s="38" t="s">
        <v>247</v>
      </c>
      <c r="B1539" s="15"/>
      <c r="C1539" s="15"/>
      <c r="E1539" s="37" t="s">
        <v>255</v>
      </c>
      <c r="F1539" s="15">
        <v>607400</v>
      </c>
      <c r="G1539" s="15">
        <v>4025200</v>
      </c>
      <c r="I1539" s="38" t="s">
        <v>252</v>
      </c>
      <c r="J1539" s="15">
        <v>8.1999999999999993</v>
      </c>
      <c r="L1539" s="35" t="s">
        <v>271</v>
      </c>
      <c r="M1539" s="15">
        <v>3.5583333333333322</v>
      </c>
    </row>
    <row r="1540" spans="1:13" x14ac:dyDescent="0.3">
      <c r="A1540" s="38" t="s">
        <v>249</v>
      </c>
      <c r="B1540" s="15"/>
      <c r="C1540" s="15"/>
      <c r="E1540" s="37" t="s">
        <v>258</v>
      </c>
      <c r="F1540" s="15">
        <v>310000</v>
      </c>
      <c r="G1540" s="15">
        <v>620000</v>
      </c>
      <c r="I1540" s="38" t="s">
        <v>255</v>
      </c>
      <c r="J1540" s="15">
        <v>9</v>
      </c>
      <c r="L1540" s="36" t="s">
        <v>246</v>
      </c>
      <c r="M1540" s="15">
        <v>3.7999999999999994</v>
      </c>
    </row>
    <row r="1541" spans="1:13" x14ac:dyDescent="0.3">
      <c r="A1541" s="38" t="s">
        <v>251</v>
      </c>
      <c r="B1541" s="15"/>
      <c r="C1541" s="15"/>
      <c r="E1541" s="36" t="s">
        <v>253</v>
      </c>
      <c r="F1541" s="15">
        <v>1161750</v>
      </c>
      <c r="G1541" s="15">
        <v>3861450</v>
      </c>
      <c r="I1541" s="38" t="s">
        <v>258</v>
      </c>
      <c r="J1541" s="15">
        <v>8.1999999999999993</v>
      </c>
      <c r="L1541" s="36" t="s">
        <v>248</v>
      </c>
      <c r="M1541" s="15">
        <v>3.9</v>
      </c>
    </row>
    <row r="1542" spans="1:13" x14ac:dyDescent="0.3">
      <c r="A1542" s="38" t="s">
        <v>254</v>
      </c>
      <c r="B1542" s="15"/>
      <c r="C1542" s="15"/>
      <c r="E1542" s="35" t="s">
        <v>261</v>
      </c>
      <c r="F1542" s="15">
        <v>5556238</v>
      </c>
      <c r="G1542" s="15">
        <v>19894605</v>
      </c>
      <c r="I1542" s="38" t="s">
        <v>260</v>
      </c>
      <c r="J1542" s="15">
        <v>7.3</v>
      </c>
      <c r="L1542" s="36" t="s">
        <v>250</v>
      </c>
      <c r="M1542" s="15">
        <v>3.8666666666666667</v>
      </c>
    </row>
    <row r="1543" spans="1:13" x14ac:dyDescent="0.3">
      <c r="A1543" s="38" t="s">
        <v>257</v>
      </c>
      <c r="B1543" s="15">
        <v>300000</v>
      </c>
      <c r="C1543" s="15">
        <v>300000</v>
      </c>
      <c r="E1543" s="36" t="s">
        <v>246</v>
      </c>
      <c r="F1543" s="15">
        <v>1940250</v>
      </c>
      <c r="G1543" s="15">
        <v>4180500</v>
      </c>
      <c r="I1543" s="38" t="s">
        <v>262</v>
      </c>
      <c r="J1543" s="15">
        <v>7.5</v>
      </c>
      <c r="L1543" s="36" t="s">
        <v>253</v>
      </c>
      <c r="M1543" s="15">
        <v>2.6666666666666665</v>
      </c>
    </row>
    <row r="1544" spans="1:13" x14ac:dyDescent="0.3">
      <c r="A1544" s="38" t="s">
        <v>252</v>
      </c>
      <c r="B1544" s="15"/>
      <c r="C1544" s="15"/>
      <c r="E1544" s="36" t="s">
        <v>248</v>
      </c>
      <c r="F1544" s="15">
        <v>1615500</v>
      </c>
      <c r="G1544" s="15">
        <v>8074930</v>
      </c>
      <c r="I1544" s="38" t="s">
        <v>263</v>
      </c>
      <c r="J1544" s="15">
        <v>7.5</v>
      </c>
      <c r="L1544" s="35" t="s">
        <v>272</v>
      </c>
      <c r="M1544" s="15">
        <v>1.8666666666666665</v>
      </c>
    </row>
    <row r="1545" spans="1:13" x14ac:dyDescent="0.3">
      <c r="A1545" s="38" t="s">
        <v>255</v>
      </c>
      <c r="B1545" s="15"/>
      <c r="C1545" s="15"/>
      <c r="E1545" s="36" t="s">
        <v>250</v>
      </c>
      <c r="F1545" s="15">
        <v>1093925</v>
      </c>
      <c r="G1545" s="15">
        <v>4441550</v>
      </c>
      <c r="I1545" s="35" t="s">
        <v>269</v>
      </c>
      <c r="J1545" s="15"/>
      <c r="L1545" s="36" t="s">
        <v>246</v>
      </c>
      <c r="M1545" s="15">
        <v>1.7666666666666668</v>
      </c>
    </row>
    <row r="1546" spans="1:13" x14ac:dyDescent="0.3">
      <c r="A1546" s="38" t="s">
        <v>258</v>
      </c>
      <c r="B1546" s="15">
        <v>287000</v>
      </c>
      <c r="C1546" s="15">
        <v>287000</v>
      </c>
      <c r="E1546" s="37" t="s">
        <v>252</v>
      </c>
      <c r="F1546" s="15">
        <v>555000</v>
      </c>
      <c r="G1546" s="15">
        <v>865000</v>
      </c>
      <c r="I1546" s="38" t="s">
        <v>245</v>
      </c>
      <c r="J1546" s="15">
        <v>6.3</v>
      </c>
      <c r="L1546" s="36" t="s">
        <v>248</v>
      </c>
      <c r="M1546" s="15">
        <v>1.6333333333333335</v>
      </c>
    </row>
    <row r="1547" spans="1:13" x14ac:dyDescent="0.3">
      <c r="A1547" s="38" t="s">
        <v>260</v>
      </c>
      <c r="B1547" s="15"/>
      <c r="C1547" s="15"/>
      <c r="E1547" s="37" t="s">
        <v>255</v>
      </c>
      <c r="F1547" s="15">
        <v>278925</v>
      </c>
      <c r="G1547" s="15">
        <v>3316550</v>
      </c>
      <c r="I1547" s="38" t="s">
        <v>247</v>
      </c>
      <c r="J1547" s="15">
        <v>5.8</v>
      </c>
      <c r="L1547" s="36" t="s">
        <v>250</v>
      </c>
      <c r="M1547" s="15">
        <v>2.0666666666666664</v>
      </c>
    </row>
    <row r="1548" spans="1:13" x14ac:dyDescent="0.3">
      <c r="A1548" s="38" t="s">
        <v>262</v>
      </c>
      <c r="B1548" s="15"/>
      <c r="C1548" s="15"/>
      <c r="E1548" s="37" t="s">
        <v>258</v>
      </c>
      <c r="F1548" s="15">
        <v>260000</v>
      </c>
      <c r="G1548" s="15">
        <v>260000</v>
      </c>
      <c r="I1548" s="38" t="s">
        <v>249</v>
      </c>
      <c r="J1548" s="15">
        <v>4.5</v>
      </c>
      <c r="L1548" s="36" t="s">
        <v>253</v>
      </c>
      <c r="M1548" s="15">
        <v>2</v>
      </c>
    </row>
    <row r="1549" spans="1:13" x14ac:dyDescent="0.3">
      <c r="A1549" s="38" t="s">
        <v>263</v>
      </c>
      <c r="B1549" s="15">
        <v>319000</v>
      </c>
      <c r="C1549" s="15">
        <v>319000</v>
      </c>
      <c r="E1549" s="36" t="s">
        <v>253</v>
      </c>
      <c r="F1549" s="15">
        <v>906563</v>
      </c>
      <c r="G1549" s="15">
        <v>3197625</v>
      </c>
      <c r="I1549" s="38" t="s">
        <v>251</v>
      </c>
      <c r="J1549" s="15">
        <v>5.5</v>
      </c>
      <c r="L1549" s="35" t="s">
        <v>273</v>
      </c>
      <c r="M1549" s="15">
        <v>2.0333333333333337</v>
      </c>
    </row>
    <row r="1550" spans="1:13" x14ac:dyDescent="0.3">
      <c r="A1550" s="35" t="s">
        <v>259</v>
      </c>
      <c r="B1550" s="15"/>
      <c r="C1550" s="15"/>
      <c r="E1550" s="35" t="s">
        <v>264</v>
      </c>
      <c r="F1550" s="15">
        <v>3290461</v>
      </c>
      <c r="G1550" s="15">
        <v>18919321</v>
      </c>
      <c r="I1550" s="38" t="s">
        <v>254</v>
      </c>
      <c r="J1550" s="15">
        <v>6.9</v>
      </c>
      <c r="L1550" s="36" t="s">
        <v>246</v>
      </c>
      <c r="M1550" s="15">
        <v>1.7666666666666668</v>
      </c>
    </row>
    <row r="1551" spans="1:13" x14ac:dyDescent="0.3">
      <c r="A1551" s="38" t="s">
        <v>245</v>
      </c>
      <c r="B1551" s="15"/>
      <c r="C1551" s="15"/>
      <c r="E1551" s="36" t="s">
        <v>246</v>
      </c>
      <c r="F1551" s="15">
        <v>755500</v>
      </c>
      <c r="G1551" s="15">
        <v>2335050</v>
      </c>
      <c r="I1551" s="38" t="s">
        <v>257</v>
      </c>
      <c r="J1551" s="15">
        <v>7.5</v>
      </c>
      <c r="L1551" s="36" t="s">
        <v>248</v>
      </c>
      <c r="M1551" s="15">
        <v>2.2333333333333334</v>
      </c>
    </row>
    <row r="1552" spans="1:13" x14ac:dyDescent="0.3">
      <c r="A1552" s="38" t="s">
        <v>247</v>
      </c>
      <c r="B1552" s="15">
        <v>299950</v>
      </c>
      <c r="C1552" s="15">
        <v>299950</v>
      </c>
      <c r="E1552" s="36" t="s">
        <v>248</v>
      </c>
      <c r="F1552" s="15">
        <v>838250</v>
      </c>
      <c r="G1552" s="15">
        <v>7595500</v>
      </c>
      <c r="I1552" s="38" t="s">
        <v>252</v>
      </c>
      <c r="J1552" s="15">
        <v>7.9</v>
      </c>
      <c r="L1552" s="36" t="s">
        <v>250</v>
      </c>
      <c r="M1552" s="15">
        <v>2.5666666666666669</v>
      </c>
    </row>
    <row r="1553" spans="1:13" x14ac:dyDescent="0.3">
      <c r="A1553" s="38" t="s">
        <v>249</v>
      </c>
      <c r="B1553" s="15"/>
      <c r="C1553" s="15"/>
      <c r="E1553" s="36" t="s">
        <v>250</v>
      </c>
      <c r="F1553" s="15">
        <v>861711</v>
      </c>
      <c r="G1553" s="15">
        <v>3761921</v>
      </c>
      <c r="I1553" s="38" t="s">
        <v>255</v>
      </c>
      <c r="J1553" s="15">
        <v>7.8</v>
      </c>
      <c r="L1553" s="36" t="s">
        <v>253</v>
      </c>
      <c r="M1553" s="15">
        <v>1.5666666666666667</v>
      </c>
    </row>
    <row r="1554" spans="1:13" x14ac:dyDescent="0.3">
      <c r="A1554" s="38" t="s">
        <v>251</v>
      </c>
      <c r="B1554" s="15"/>
      <c r="C1554" s="15"/>
      <c r="E1554" s="37" t="s">
        <v>252</v>
      </c>
      <c r="F1554" s="15">
        <v>235211</v>
      </c>
      <c r="G1554" s="15">
        <v>2566421</v>
      </c>
      <c r="I1554" s="38" t="s">
        <v>258</v>
      </c>
      <c r="J1554" s="15">
        <v>7.9</v>
      </c>
      <c r="L1554" s="35" t="s">
        <v>274</v>
      </c>
      <c r="M1554" s="15">
        <v>1.6000000000000003</v>
      </c>
    </row>
    <row r="1555" spans="1:13" x14ac:dyDescent="0.3">
      <c r="A1555" s="38" t="s">
        <v>254</v>
      </c>
      <c r="B1555" s="15"/>
      <c r="C1555" s="15"/>
      <c r="E1555" s="37" t="s">
        <v>255</v>
      </c>
      <c r="F1555" s="15">
        <v>266500</v>
      </c>
      <c r="G1555" s="15">
        <v>835500</v>
      </c>
      <c r="I1555" s="38" t="s">
        <v>260</v>
      </c>
      <c r="J1555" s="15">
        <v>7.5</v>
      </c>
      <c r="L1555" s="36" t="s">
        <v>246</v>
      </c>
      <c r="M1555" s="15">
        <v>1.1333333333333333</v>
      </c>
    </row>
    <row r="1556" spans="1:13" x14ac:dyDescent="0.3">
      <c r="A1556" s="38" t="s">
        <v>257</v>
      </c>
      <c r="B1556" s="15"/>
      <c r="C1556" s="15"/>
      <c r="E1556" s="37" t="s">
        <v>258</v>
      </c>
      <c r="F1556" s="15">
        <v>360000</v>
      </c>
      <c r="G1556" s="15">
        <v>360000</v>
      </c>
      <c r="I1556" s="38" t="s">
        <v>262</v>
      </c>
      <c r="J1556" s="15">
        <v>5.8</v>
      </c>
      <c r="L1556" s="36" t="s">
        <v>248</v>
      </c>
      <c r="M1556" s="15">
        <v>1.5333333333333332</v>
      </c>
    </row>
    <row r="1557" spans="1:13" x14ac:dyDescent="0.3">
      <c r="A1557" s="38" t="s">
        <v>252</v>
      </c>
      <c r="B1557" s="15">
        <v>355000</v>
      </c>
      <c r="C1557" s="15">
        <v>355000</v>
      </c>
      <c r="E1557" s="36" t="s">
        <v>253</v>
      </c>
      <c r="F1557" s="15">
        <v>835000</v>
      </c>
      <c r="G1557" s="15">
        <v>5226850</v>
      </c>
      <c r="I1557" s="38" t="s">
        <v>263</v>
      </c>
      <c r="J1557" s="15">
        <v>5.6</v>
      </c>
      <c r="L1557" s="36" t="s">
        <v>250</v>
      </c>
      <c r="M1557" s="15">
        <v>1.8333333333333333</v>
      </c>
    </row>
    <row r="1558" spans="1:13" x14ac:dyDescent="0.3">
      <c r="A1558" s="38" t="s">
        <v>255</v>
      </c>
      <c r="B1558" s="15">
        <v>180000</v>
      </c>
      <c r="C1558" s="15">
        <v>180000</v>
      </c>
      <c r="E1558" s="35" t="s">
        <v>266</v>
      </c>
      <c r="F1558" s="15">
        <v>5497400</v>
      </c>
      <c r="G1558" s="15">
        <v>18105000</v>
      </c>
      <c r="I1558" s="35" t="s">
        <v>270</v>
      </c>
      <c r="J1558" s="15"/>
      <c r="L1558" s="36" t="s">
        <v>253</v>
      </c>
      <c r="M1558" s="15">
        <v>1.9000000000000001</v>
      </c>
    </row>
    <row r="1559" spans="1:13" x14ac:dyDescent="0.3">
      <c r="A1559" s="38" t="s">
        <v>258</v>
      </c>
      <c r="B1559" s="15">
        <v>341000</v>
      </c>
      <c r="C1559" s="15">
        <v>682000</v>
      </c>
      <c r="E1559" s="36" t="s">
        <v>246</v>
      </c>
      <c r="F1559" s="15">
        <v>906000</v>
      </c>
      <c r="G1559" s="15">
        <v>3695300</v>
      </c>
      <c r="I1559" s="38" t="s">
        <v>245</v>
      </c>
      <c r="J1559" s="15">
        <v>6</v>
      </c>
      <c r="L1559" s="35" t="s">
        <v>275</v>
      </c>
      <c r="M1559" s="15">
        <v>1.5099999999999998</v>
      </c>
    </row>
    <row r="1560" spans="1:13" x14ac:dyDescent="0.3">
      <c r="A1560" s="38" t="s">
        <v>260</v>
      </c>
      <c r="B1560" s="15">
        <v>433000</v>
      </c>
      <c r="C1560" s="15">
        <v>433000</v>
      </c>
      <c r="E1560" s="36" t="s">
        <v>248</v>
      </c>
      <c r="F1560" s="15">
        <v>1777975</v>
      </c>
      <c r="G1560" s="15">
        <v>6001800</v>
      </c>
      <c r="I1560" s="38" t="s">
        <v>247</v>
      </c>
      <c r="J1560" s="15">
        <v>5.7</v>
      </c>
      <c r="L1560" s="36" t="s">
        <v>246</v>
      </c>
      <c r="M1560" s="15">
        <v>1.7</v>
      </c>
    </row>
    <row r="1561" spans="1:13" x14ac:dyDescent="0.3">
      <c r="A1561" s="38" t="s">
        <v>262</v>
      </c>
      <c r="B1561" s="15">
        <v>400000</v>
      </c>
      <c r="C1561" s="15">
        <v>400000</v>
      </c>
      <c r="E1561" s="36" t="s">
        <v>250</v>
      </c>
      <c r="F1561" s="15">
        <v>1716975</v>
      </c>
      <c r="G1561" s="15">
        <v>4776950</v>
      </c>
      <c r="I1561" s="38" t="s">
        <v>249</v>
      </c>
      <c r="J1561" s="15">
        <v>5.3</v>
      </c>
      <c r="L1561" s="36" t="s">
        <v>248</v>
      </c>
      <c r="M1561" s="15">
        <v>1.5999999999999999</v>
      </c>
    </row>
    <row r="1562" spans="1:13" x14ac:dyDescent="0.3">
      <c r="A1562" s="38" t="s">
        <v>263</v>
      </c>
      <c r="B1562" s="15"/>
      <c r="C1562" s="15"/>
      <c r="E1562" s="37" t="s">
        <v>252</v>
      </c>
      <c r="F1562" s="15">
        <v>652000</v>
      </c>
      <c r="G1562" s="15">
        <v>1282000</v>
      </c>
      <c r="I1562" s="38" t="s">
        <v>251</v>
      </c>
      <c r="J1562" s="15">
        <v>6</v>
      </c>
      <c r="L1562" s="36" t="s">
        <v>250</v>
      </c>
      <c r="M1562" s="15">
        <v>1.7</v>
      </c>
    </row>
    <row r="1563" spans="1:13" x14ac:dyDescent="0.3">
      <c r="A1563" s="35" t="s">
        <v>265</v>
      </c>
      <c r="B1563" s="15"/>
      <c r="C1563" s="15"/>
      <c r="E1563" s="37" t="s">
        <v>255</v>
      </c>
      <c r="F1563" s="15">
        <v>206475</v>
      </c>
      <c r="G1563" s="15">
        <v>1007950</v>
      </c>
      <c r="I1563" s="38" t="s">
        <v>254</v>
      </c>
      <c r="J1563" s="15">
        <v>7.2</v>
      </c>
      <c r="L1563" s="36" t="s">
        <v>253</v>
      </c>
      <c r="M1563" s="15">
        <v>0.9</v>
      </c>
    </row>
    <row r="1564" spans="1:13" x14ac:dyDescent="0.3">
      <c r="A1564" s="38" t="s">
        <v>245</v>
      </c>
      <c r="B1564" s="15">
        <v>362000</v>
      </c>
      <c r="C1564" s="15">
        <v>362000</v>
      </c>
      <c r="E1564" s="37" t="s">
        <v>258</v>
      </c>
      <c r="F1564" s="15">
        <v>858500</v>
      </c>
      <c r="G1564" s="15">
        <v>2487000</v>
      </c>
      <c r="I1564" s="38" t="s">
        <v>257</v>
      </c>
      <c r="J1564" s="15">
        <v>6.4</v>
      </c>
      <c r="L1564" s="14">
        <v>35</v>
      </c>
      <c r="M1564" s="15">
        <v>4.5253012048192778</v>
      </c>
    </row>
    <row r="1565" spans="1:13" x14ac:dyDescent="0.3">
      <c r="A1565" s="38" t="s">
        <v>247</v>
      </c>
      <c r="B1565" s="15"/>
      <c r="C1565" s="15"/>
      <c r="E1565" s="36" t="s">
        <v>253</v>
      </c>
      <c r="F1565" s="15">
        <v>1096450</v>
      </c>
      <c r="G1565" s="15">
        <v>3630950</v>
      </c>
      <c r="I1565" s="38" t="s">
        <v>252</v>
      </c>
      <c r="J1565" s="15">
        <v>6.4</v>
      </c>
      <c r="L1565" s="35" t="s">
        <v>244</v>
      </c>
      <c r="M1565" s="15">
        <v>4.1833333333333336</v>
      </c>
    </row>
    <row r="1566" spans="1:13" x14ac:dyDescent="0.3">
      <c r="A1566" s="38" t="s">
        <v>249</v>
      </c>
      <c r="B1566" s="15"/>
      <c r="C1566" s="15"/>
      <c r="E1566" s="35" t="s">
        <v>267</v>
      </c>
      <c r="F1566" s="15">
        <v>2806379</v>
      </c>
      <c r="G1566" s="15">
        <v>13618136</v>
      </c>
      <c r="I1566" s="38" t="s">
        <v>255</v>
      </c>
      <c r="J1566" s="15">
        <v>6.3</v>
      </c>
      <c r="L1566" s="36" t="s">
        <v>246</v>
      </c>
      <c r="M1566" s="15">
        <v>2.9666666666666668</v>
      </c>
    </row>
    <row r="1567" spans="1:13" x14ac:dyDescent="0.3">
      <c r="A1567" s="38" t="s">
        <v>251</v>
      </c>
      <c r="B1567" s="15">
        <v>221000</v>
      </c>
      <c r="C1567" s="15">
        <v>221000</v>
      </c>
      <c r="E1567" s="36" t="s">
        <v>246</v>
      </c>
      <c r="F1567" s="15">
        <v>779754</v>
      </c>
      <c r="G1567" s="15">
        <v>2346654</v>
      </c>
      <c r="I1567" s="38" t="s">
        <v>258</v>
      </c>
      <c r="J1567" s="15">
        <v>5</v>
      </c>
      <c r="L1567" s="36" t="s">
        <v>248</v>
      </c>
      <c r="M1567" s="15">
        <v>3.5666666666666664</v>
      </c>
    </row>
    <row r="1568" spans="1:13" x14ac:dyDescent="0.3">
      <c r="A1568" s="38" t="s">
        <v>254</v>
      </c>
      <c r="B1568" s="15">
        <v>495000</v>
      </c>
      <c r="C1568" s="15">
        <v>1333000</v>
      </c>
      <c r="E1568" s="36" t="s">
        <v>248</v>
      </c>
      <c r="F1568" s="15">
        <v>745200</v>
      </c>
      <c r="G1568" s="15">
        <v>3324932</v>
      </c>
      <c r="I1568" s="38" t="s">
        <v>260</v>
      </c>
      <c r="J1568" s="15">
        <v>5.4</v>
      </c>
      <c r="L1568" s="36" t="s">
        <v>250</v>
      </c>
      <c r="M1568" s="15">
        <v>4.8666666666666663</v>
      </c>
    </row>
    <row r="1569" spans="1:13" x14ac:dyDescent="0.3">
      <c r="A1569" s="38" t="s">
        <v>257</v>
      </c>
      <c r="B1569" s="15"/>
      <c r="C1569" s="15"/>
      <c r="E1569" s="36" t="s">
        <v>250</v>
      </c>
      <c r="F1569" s="15">
        <v>625000</v>
      </c>
      <c r="G1569" s="15">
        <v>3807200</v>
      </c>
      <c r="I1569" s="38" t="s">
        <v>262</v>
      </c>
      <c r="J1569" s="15">
        <v>4.8</v>
      </c>
      <c r="L1569" s="36" t="s">
        <v>253</v>
      </c>
      <c r="M1569" s="15">
        <v>5.333333333333333</v>
      </c>
    </row>
    <row r="1570" spans="1:13" x14ac:dyDescent="0.3">
      <c r="A1570" s="38" t="s">
        <v>252</v>
      </c>
      <c r="B1570" s="15"/>
      <c r="C1570" s="15"/>
      <c r="E1570" s="37" t="s">
        <v>252</v>
      </c>
      <c r="F1570" s="15">
        <v>180000</v>
      </c>
      <c r="G1570" s="15">
        <v>1586400</v>
      </c>
      <c r="I1570" s="38" t="s">
        <v>263</v>
      </c>
      <c r="J1570" s="15">
        <v>4</v>
      </c>
      <c r="L1570" s="35" t="s">
        <v>256</v>
      </c>
      <c r="M1570" s="15">
        <v>7.1833333333333327</v>
      </c>
    </row>
    <row r="1571" spans="1:13" x14ac:dyDescent="0.3">
      <c r="A1571" s="38" t="s">
        <v>255</v>
      </c>
      <c r="B1571" s="15">
        <v>1224000</v>
      </c>
      <c r="C1571" s="15">
        <v>1224000</v>
      </c>
      <c r="E1571" s="37" t="s">
        <v>255</v>
      </c>
      <c r="F1571" s="15">
        <v>215000</v>
      </c>
      <c r="G1571" s="15">
        <v>1131400</v>
      </c>
      <c r="I1571" s="35" t="s">
        <v>271</v>
      </c>
      <c r="J1571" s="15"/>
      <c r="L1571" s="36" t="s">
        <v>246</v>
      </c>
      <c r="M1571" s="15">
        <v>5.5333333333333341</v>
      </c>
    </row>
    <row r="1572" spans="1:13" x14ac:dyDescent="0.3">
      <c r="A1572" s="38" t="s">
        <v>258</v>
      </c>
      <c r="B1572" s="15">
        <v>949000</v>
      </c>
      <c r="C1572" s="15">
        <v>949000</v>
      </c>
      <c r="E1572" s="37" t="s">
        <v>258</v>
      </c>
      <c r="F1572" s="15">
        <v>230000</v>
      </c>
      <c r="G1572" s="15">
        <v>1089400</v>
      </c>
      <c r="I1572" s="38" t="s">
        <v>245</v>
      </c>
      <c r="J1572" s="15">
        <v>4.0999999999999996</v>
      </c>
      <c r="L1572" s="36" t="s">
        <v>248</v>
      </c>
      <c r="M1572" s="15">
        <v>6.7666666666666666</v>
      </c>
    </row>
    <row r="1573" spans="1:13" x14ac:dyDescent="0.3">
      <c r="A1573" s="38" t="s">
        <v>260</v>
      </c>
      <c r="B1573" s="15">
        <v>841950</v>
      </c>
      <c r="C1573" s="15">
        <v>1233950</v>
      </c>
      <c r="E1573" s="36" t="s">
        <v>253</v>
      </c>
      <c r="F1573" s="15">
        <v>656425</v>
      </c>
      <c r="G1573" s="15">
        <v>4139350</v>
      </c>
      <c r="I1573" s="38" t="s">
        <v>247</v>
      </c>
      <c r="J1573" s="15">
        <v>3.2</v>
      </c>
      <c r="L1573" s="36" t="s">
        <v>250</v>
      </c>
      <c r="M1573" s="15">
        <v>8.7333333333333325</v>
      </c>
    </row>
    <row r="1574" spans="1:13" x14ac:dyDescent="0.3">
      <c r="A1574" s="38" t="s">
        <v>262</v>
      </c>
      <c r="B1574" s="15">
        <v>1129500</v>
      </c>
      <c r="C1574" s="15">
        <v>1129500</v>
      </c>
      <c r="E1574" s="35" t="s">
        <v>268</v>
      </c>
      <c r="F1574" s="15">
        <v>4478575</v>
      </c>
      <c r="G1574" s="15">
        <v>20601650</v>
      </c>
      <c r="I1574" s="38" t="s">
        <v>249</v>
      </c>
      <c r="J1574" s="15">
        <v>4.4000000000000004</v>
      </c>
      <c r="L1574" s="36" t="s">
        <v>253</v>
      </c>
      <c r="M1574" s="15">
        <v>7.7</v>
      </c>
    </row>
    <row r="1575" spans="1:13" x14ac:dyDescent="0.3">
      <c r="A1575" s="38" t="s">
        <v>263</v>
      </c>
      <c r="B1575" s="15">
        <v>1043834</v>
      </c>
      <c r="C1575" s="15">
        <v>1492667</v>
      </c>
      <c r="E1575" s="36" t="s">
        <v>246</v>
      </c>
      <c r="F1575" s="15">
        <v>848725</v>
      </c>
      <c r="G1575" s="15">
        <v>4113550</v>
      </c>
      <c r="I1575" s="38" t="s">
        <v>251</v>
      </c>
      <c r="J1575" s="15">
        <v>3.8</v>
      </c>
      <c r="L1575" s="35" t="s">
        <v>261</v>
      </c>
      <c r="M1575" s="15">
        <v>9.1416666666666657</v>
      </c>
    </row>
    <row r="1576" spans="1:13" x14ac:dyDescent="0.3">
      <c r="A1576" s="35" t="s">
        <v>244</v>
      </c>
      <c r="B1576" s="15"/>
      <c r="C1576" s="15"/>
      <c r="E1576" s="36" t="s">
        <v>248</v>
      </c>
      <c r="F1576" s="15">
        <v>1048300</v>
      </c>
      <c r="G1576" s="15">
        <v>5909250</v>
      </c>
      <c r="I1576" s="38" t="s">
        <v>254</v>
      </c>
      <c r="J1576" s="15">
        <v>3.7</v>
      </c>
      <c r="L1576" s="36" t="s">
        <v>246</v>
      </c>
      <c r="M1576" s="15">
        <v>9</v>
      </c>
    </row>
    <row r="1577" spans="1:13" x14ac:dyDescent="0.3">
      <c r="A1577" s="38" t="s">
        <v>245</v>
      </c>
      <c r="B1577" s="15"/>
      <c r="C1577" s="15"/>
      <c r="E1577" s="36" t="s">
        <v>250</v>
      </c>
      <c r="F1577" s="15">
        <v>1038100</v>
      </c>
      <c r="G1577" s="15">
        <v>3975600</v>
      </c>
      <c r="I1577" s="38" t="s">
        <v>257</v>
      </c>
      <c r="J1577" s="15">
        <v>4</v>
      </c>
      <c r="L1577" s="36" t="s">
        <v>248</v>
      </c>
      <c r="M1577" s="15">
        <v>11</v>
      </c>
    </row>
    <row r="1578" spans="1:13" x14ac:dyDescent="0.3">
      <c r="A1578" s="38" t="s">
        <v>247</v>
      </c>
      <c r="B1578" s="15">
        <v>687000</v>
      </c>
      <c r="C1578" s="15">
        <v>687000</v>
      </c>
      <c r="E1578" s="37" t="s">
        <v>252</v>
      </c>
      <c r="F1578" s="15">
        <v>379600</v>
      </c>
      <c r="G1578" s="15">
        <v>1769600</v>
      </c>
      <c r="I1578" s="38" t="s">
        <v>252</v>
      </c>
      <c r="J1578" s="15">
        <v>3.8</v>
      </c>
      <c r="L1578" s="36" t="s">
        <v>250</v>
      </c>
      <c r="M1578" s="15">
        <v>9.1999999999999993</v>
      </c>
    </row>
    <row r="1579" spans="1:13" x14ac:dyDescent="0.3">
      <c r="A1579" s="38" t="s">
        <v>249</v>
      </c>
      <c r="B1579" s="15">
        <v>243600</v>
      </c>
      <c r="C1579" s="15">
        <v>243600</v>
      </c>
      <c r="E1579" s="37" t="s">
        <v>255</v>
      </c>
      <c r="F1579" s="15">
        <v>249000</v>
      </c>
      <c r="G1579" s="15">
        <v>498000</v>
      </c>
      <c r="I1579" s="38" t="s">
        <v>255</v>
      </c>
      <c r="J1579" s="15">
        <v>3</v>
      </c>
      <c r="L1579" s="36" t="s">
        <v>253</v>
      </c>
      <c r="M1579" s="15">
        <v>7.3666666666666671</v>
      </c>
    </row>
    <row r="1580" spans="1:13" x14ac:dyDescent="0.3">
      <c r="A1580" s="38" t="s">
        <v>251</v>
      </c>
      <c r="B1580" s="15"/>
      <c r="C1580" s="15"/>
      <c r="E1580" s="37" t="s">
        <v>258</v>
      </c>
      <c r="F1580" s="15">
        <v>409500</v>
      </c>
      <c r="G1580" s="15">
        <v>1708000</v>
      </c>
      <c r="I1580" s="38" t="s">
        <v>258</v>
      </c>
      <c r="J1580" s="15">
        <v>2.2999999999999998</v>
      </c>
      <c r="L1580" s="35" t="s">
        <v>264</v>
      </c>
      <c r="M1580" s="15">
        <v>8.6</v>
      </c>
    </row>
    <row r="1581" spans="1:13" x14ac:dyDescent="0.3">
      <c r="A1581" s="38" t="s">
        <v>254</v>
      </c>
      <c r="B1581" s="15"/>
      <c r="C1581" s="15"/>
      <c r="E1581" s="36" t="s">
        <v>253</v>
      </c>
      <c r="F1581" s="15">
        <v>1543450</v>
      </c>
      <c r="G1581" s="15">
        <v>6603250</v>
      </c>
      <c r="I1581" s="38" t="s">
        <v>260</v>
      </c>
      <c r="J1581" s="15">
        <v>2.5</v>
      </c>
      <c r="L1581" s="36" t="s">
        <v>246</v>
      </c>
      <c r="M1581" s="15">
        <v>8.5333333333333332</v>
      </c>
    </row>
    <row r="1582" spans="1:13" x14ac:dyDescent="0.3">
      <c r="A1582" s="38" t="s">
        <v>257</v>
      </c>
      <c r="B1582" s="15">
        <v>159950</v>
      </c>
      <c r="C1582" s="15">
        <v>159950</v>
      </c>
      <c r="E1582" s="35" t="s">
        <v>269</v>
      </c>
      <c r="F1582" s="15">
        <v>4440925</v>
      </c>
      <c r="G1582" s="15">
        <v>27652010</v>
      </c>
      <c r="I1582" s="38" t="s">
        <v>262</v>
      </c>
      <c r="J1582" s="15">
        <v>2.2999999999999998</v>
      </c>
      <c r="L1582" s="36" t="s">
        <v>248</v>
      </c>
      <c r="M1582" s="15">
        <v>9.3666666666666654</v>
      </c>
    </row>
    <row r="1583" spans="1:13" x14ac:dyDescent="0.3">
      <c r="A1583" s="38" t="s">
        <v>252</v>
      </c>
      <c r="B1583" s="15"/>
      <c r="C1583" s="15"/>
      <c r="E1583" s="36" t="s">
        <v>246</v>
      </c>
      <c r="F1583" s="15">
        <v>816500</v>
      </c>
      <c r="G1583" s="15">
        <v>5324535</v>
      </c>
      <c r="I1583" s="38" t="s">
        <v>263</v>
      </c>
      <c r="J1583" s="15">
        <v>2.5</v>
      </c>
      <c r="L1583" s="36" t="s">
        <v>250</v>
      </c>
      <c r="M1583" s="15">
        <v>8.2000000000000011</v>
      </c>
    </row>
    <row r="1584" spans="1:13" x14ac:dyDescent="0.3">
      <c r="A1584" s="38" t="s">
        <v>255</v>
      </c>
      <c r="B1584" s="15"/>
      <c r="C1584" s="15"/>
      <c r="E1584" s="36" t="s">
        <v>248</v>
      </c>
      <c r="F1584" s="15">
        <v>1771975</v>
      </c>
      <c r="G1584" s="15">
        <v>9628850</v>
      </c>
      <c r="I1584" s="35" t="s">
        <v>272</v>
      </c>
      <c r="J1584" s="15"/>
      <c r="L1584" s="36" t="s">
        <v>253</v>
      </c>
      <c r="M1584" s="15">
        <v>8.2999999999999989</v>
      </c>
    </row>
    <row r="1585" spans="1:13" x14ac:dyDescent="0.3">
      <c r="A1585" s="38" t="s">
        <v>258</v>
      </c>
      <c r="B1585" s="15">
        <v>665000</v>
      </c>
      <c r="C1585" s="15">
        <v>665000</v>
      </c>
      <c r="E1585" s="36" t="s">
        <v>250</v>
      </c>
      <c r="F1585" s="15">
        <v>972750</v>
      </c>
      <c r="G1585" s="15">
        <v>5857300</v>
      </c>
      <c r="I1585" s="38" t="s">
        <v>245</v>
      </c>
      <c r="J1585" s="15">
        <v>2.7</v>
      </c>
      <c r="L1585" s="35" t="s">
        <v>266</v>
      </c>
      <c r="M1585" s="15">
        <v>6.3916666666666666</v>
      </c>
    </row>
    <row r="1586" spans="1:13" x14ac:dyDescent="0.3">
      <c r="A1586" s="38" t="s">
        <v>260</v>
      </c>
      <c r="B1586" s="15">
        <v>1550000</v>
      </c>
      <c r="C1586" s="15">
        <v>1550000</v>
      </c>
      <c r="E1586" s="37" t="s">
        <v>252</v>
      </c>
      <c r="F1586" s="15">
        <v>222750</v>
      </c>
      <c r="G1586" s="15">
        <v>1748500</v>
      </c>
      <c r="I1586" s="38" t="s">
        <v>247</v>
      </c>
      <c r="J1586" s="15">
        <v>3.2</v>
      </c>
      <c r="L1586" s="36" t="s">
        <v>246</v>
      </c>
      <c r="M1586" s="15">
        <v>5.7666666666666666</v>
      </c>
    </row>
    <row r="1587" spans="1:13" x14ac:dyDescent="0.3">
      <c r="A1587" s="38" t="s">
        <v>262</v>
      </c>
      <c r="B1587" s="15"/>
      <c r="C1587" s="15"/>
      <c r="E1587" s="37" t="s">
        <v>255</v>
      </c>
      <c r="F1587" s="15">
        <v>455000</v>
      </c>
      <c r="G1587" s="15">
        <v>919900</v>
      </c>
      <c r="I1587" s="38" t="s">
        <v>249</v>
      </c>
      <c r="J1587" s="15">
        <v>2.4</v>
      </c>
      <c r="L1587" s="36" t="s">
        <v>248</v>
      </c>
      <c r="M1587" s="15">
        <v>5.9333333333333327</v>
      </c>
    </row>
    <row r="1588" spans="1:13" x14ac:dyDescent="0.3">
      <c r="A1588" s="38" t="s">
        <v>263</v>
      </c>
      <c r="B1588" s="15">
        <v>499950</v>
      </c>
      <c r="C1588" s="15">
        <v>499950</v>
      </c>
      <c r="E1588" s="37" t="s">
        <v>258</v>
      </c>
      <c r="F1588" s="15">
        <v>295000</v>
      </c>
      <c r="G1588" s="15">
        <v>3188900</v>
      </c>
      <c r="I1588" s="38" t="s">
        <v>251</v>
      </c>
      <c r="J1588" s="15">
        <v>2.2999999999999998</v>
      </c>
      <c r="L1588" s="36" t="s">
        <v>250</v>
      </c>
      <c r="M1588" s="15">
        <v>7</v>
      </c>
    </row>
    <row r="1589" spans="1:13" x14ac:dyDescent="0.3">
      <c r="A1589" s="35" t="s">
        <v>256</v>
      </c>
      <c r="B1589" s="15"/>
      <c r="C1589" s="15"/>
      <c r="E1589" s="36" t="s">
        <v>253</v>
      </c>
      <c r="F1589" s="15">
        <v>879700</v>
      </c>
      <c r="G1589" s="15">
        <v>6841325</v>
      </c>
      <c r="I1589" s="38" t="s">
        <v>254</v>
      </c>
      <c r="J1589" s="15">
        <v>2.8</v>
      </c>
      <c r="L1589" s="36" t="s">
        <v>253</v>
      </c>
      <c r="M1589" s="15">
        <v>6.8666666666666663</v>
      </c>
    </row>
    <row r="1590" spans="1:13" x14ac:dyDescent="0.3">
      <c r="A1590" s="38" t="s">
        <v>245</v>
      </c>
      <c r="B1590" s="15">
        <v>563500</v>
      </c>
      <c r="C1590" s="15">
        <v>563500</v>
      </c>
      <c r="E1590" s="35" t="s">
        <v>270</v>
      </c>
      <c r="F1590" s="15">
        <v>5227450</v>
      </c>
      <c r="G1590" s="15">
        <v>24449208</v>
      </c>
      <c r="I1590" s="38" t="s">
        <v>257</v>
      </c>
      <c r="J1590" s="15">
        <v>3.1</v>
      </c>
      <c r="L1590" s="35" t="s">
        <v>267</v>
      </c>
      <c r="M1590" s="15">
        <v>6.9083333333333341</v>
      </c>
    </row>
    <row r="1591" spans="1:13" x14ac:dyDescent="0.3">
      <c r="A1591" s="38" t="s">
        <v>247</v>
      </c>
      <c r="B1591" s="15"/>
      <c r="C1591" s="15"/>
      <c r="E1591" s="36" t="s">
        <v>246</v>
      </c>
      <c r="F1591" s="15">
        <v>1429600</v>
      </c>
      <c r="G1591" s="15">
        <v>7109750</v>
      </c>
      <c r="I1591" s="38" t="s">
        <v>252</v>
      </c>
      <c r="J1591" s="15">
        <v>3.2</v>
      </c>
      <c r="L1591" s="36" t="s">
        <v>246</v>
      </c>
      <c r="M1591" s="15">
        <v>7.333333333333333</v>
      </c>
    </row>
    <row r="1592" spans="1:13" x14ac:dyDescent="0.3">
      <c r="A1592" s="38" t="s">
        <v>249</v>
      </c>
      <c r="B1592" s="15">
        <v>599000</v>
      </c>
      <c r="C1592" s="15">
        <v>599000</v>
      </c>
      <c r="E1592" s="36" t="s">
        <v>248</v>
      </c>
      <c r="F1592" s="15">
        <v>1429150</v>
      </c>
      <c r="G1592" s="15">
        <v>5419400</v>
      </c>
      <c r="I1592" s="38" t="s">
        <v>255</v>
      </c>
      <c r="J1592" s="15">
        <v>2.9</v>
      </c>
      <c r="L1592" s="36" t="s">
        <v>248</v>
      </c>
      <c r="M1592" s="15">
        <v>7.9333333333333336</v>
      </c>
    </row>
    <row r="1593" spans="1:13" x14ac:dyDescent="0.3">
      <c r="A1593" s="38" t="s">
        <v>251</v>
      </c>
      <c r="B1593" s="15"/>
      <c r="C1593" s="15"/>
      <c r="E1593" s="36" t="s">
        <v>250</v>
      </c>
      <c r="F1593" s="15">
        <v>1657700</v>
      </c>
      <c r="G1593" s="15">
        <v>6006308</v>
      </c>
      <c r="I1593" s="38" t="s">
        <v>258</v>
      </c>
      <c r="J1593" s="15">
        <v>2.8</v>
      </c>
      <c r="L1593" s="36" t="s">
        <v>250</v>
      </c>
      <c r="M1593" s="15">
        <v>6.8999999999999995</v>
      </c>
    </row>
    <row r="1594" spans="1:13" x14ac:dyDescent="0.3">
      <c r="A1594" s="38" t="s">
        <v>254</v>
      </c>
      <c r="B1594" s="15"/>
      <c r="C1594" s="15"/>
      <c r="E1594" s="37" t="s">
        <v>252</v>
      </c>
      <c r="F1594" s="15">
        <v>1040550</v>
      </c>
      <c r="G1594" s="15">
        <v>1331100</v>
      </c>
      <c r="I1594" s="38" t="s">
        <v>260</v>
      </c>
      <c r="J1594" s="15">
        <v>2.2999999999999998</v>
      </c>
      <c r="L1594" s="36" t="s">
        <v>253</v>
      </c>
      <c r="M1594" s="15">
        <v>5.4666666666666659</v>
      </c>
    </row>
    <row r="1595" spans="1:13" x14ac:dyDescent="0.3">
      <c r="A1595" s="38" t="s">
        <v>257</v>
      </c>
      <c r="B1595" s="15"/>
      <c r="C1595" s="15"/>
      <c r="E1595" s="37" t="s">
        <v>255</v>
      </c>
      <c r="F1595" s="15">
        <v>270000</v>
      </c>
      <c r="G1595" s="15">
        <v>2340295</v>
      </c>
      <c r="I1595" s="38" t="s">
        <v>262</v>
      </c>
      <c r="J1595" s="15">
        <v>1.8</v>
      </c>
      <c r="L1595" s="35" t="s">
        <v>268</v>
      </c>
      <c r="M1595" s="15">
        <v>5.166666666666667</v>
      </c>
    </row>
    <row r="1596" spans="1:13" x14ac:dyDescent="0.3">
      <c r="A1596" s="38" t="s">
        <v>252</v>
      </c>
      <c r="B1596" s="15"/>
      <c r="C1596" s="15"/>
      <c r="E1596" s="37" t="s">
        <v>258</v>
      </c>
      <c r="F1596" s="15">
        <v>347150</v>
      </c>
      <c r="G1596" s="15">
        <v>2334913</v>
      </c>
      <c r="I1596" s="38" t="s">
        <v>263</v>
      </c>
      <c r="J1596" s="15">
        <v>1.4</v>
      </c>
      <c r="L1596" s="36" t="s">
        <v>246</v>
      </c>
      <c r="M1596" s="15">
        <v>5.7</v>
      </c>
    </row>
    <row r="1597" spans="1:13" x14ac:dyDescent="0.3">
      <c r="A1597" s="38" t="s">
        <v>255</v>
      </c>
      <c r="B1597" s="15"/>
      <c r="C1597" s="15"/>
      <c r="E1597" s="36" t="s">
        <v>253</v>
      </c>
      <c r="F1597" s="15">
        <v>711000</v>
      </c>
      <c r="G1597" s="15">
        <v>5913750</v>
      </c>
      <c r="I1597" s="35" t="s">
        <v>273</v>
      </c>
      <c r="J1597" s="15"/>
      <c r="L1597" s="36" t="s">
        <v>248</v>
      </c>
      <c r="M1597" s="15">
        <v>5.7</v>
      </c>
    </row>
    <row r="1598" spans="1:13" x14ac:dyDescent="0.3">
      <c r="A1598" s="38" t="s">
        <v>258</v>
      </c>
      <c r="B1598" s="15"/>
      <c r="C1598" s="15"/>
      <c r="E1598" s="35" t="s">
        <v>271</v>
      </c>
      <c r="F1598" s="15">
        <v>5133700</v>
      </c>
      <c r="G1598" s="15">
        <v>33628350</v>
      </c>
      <c r="I1598" s="38" t="s">
        <v>245</v>
      </c>
      <c r="J1598" s="15">
        <v>1.6</v>
      </c>
      <c r="L1598" s="36" t="s">
        <v>250</v>
      </c>
      <c r="M1598" s="15">
        <v>5.0333333333333341</v>
      </c>
    </row>
    <row r="1599" spans="1:13" x14ac:dyDescent="0.3">
      <c r="A1599" s="38" t="s">
        <v>260</v>
      </c>
      <c r="B1599" s="15"/>
      <c r="C1599" s="15"/>
      <c r="E1599" s="36" t="s">
        <v>246</v>
      </c>
      <c r="F1599" s="15">
        <v>990250</v>
      </c>
      <c r="G1599" s="15">
        <v>5414250</v>
      </c>
      <c r="I1599" s="38" t="s">
        <v>247</v>
      </c>
      <c r="J1599" s="15">
        <v>1.4</v>
      </c>
      <c r="L1599" s="36" t="s">
        <v>253</v>
      </c>
      <c r="M1599" s="15">
        <v>4.2333333333333334</v>
      </c>
    </row>
    <row r="1600" spans="1:13" x14ac:dyDescent="0.3">
      <c r="A1600" s="38" t="s">
        <v>262</v>
      </c>
      <c r="B1600" s="15">
        <v>650000</v>
      </c>
      <c r="C1600" s="15">
        <v>650000</v>
      </c>
      <c r="E1600" s="36" t="s">
        <v>248</v>
      </c>
      <c r="F1600" s="15">
        <v>1438700</v>
      </c>
      <c r="G1600" s="15">
        <v>9317600</v>
      </c>
      <c r="I1600" s="38" t="s">
        <v>249</v>
      </c>
      <c r="J1600" s="15">
        <v>1.2</v>
      </c>
      <c r="L1600" s="35" t="s">
        <v>269</v>
      </c>
      <c r="M1600" s="15">
        <v>4.3083333333333345</v>
      </c>
    </row>
    <row r="1601" spans="1:13" x14ac:dyDescent="0.3">
      <c r="A1601" s="38" t="s">
        <v>263</v>
      </c>
      <c r="B1601" s="15"/>
      <c r="C1601" s="15"/>
      <c r="E1601" s="36" t="s">
        <v>250</v>
      </c>
      <c r="F1601" s="15">
        <v>1401925</v>
      </c>
      <c r="G1601" s="15">
        <v>11142050</v>
      </c>
      <c r="I1601" s="38" t="s">
        <v>251</v>
      </c>
      <c r="J1601" s="15">
        <v>1.3</v>
      </c>
      <c r="L1601" s="36" t="s">
        <v>246</v>
      </c>
      <c r="M1601" s="15">
        <v>3.7999999999999994</v>
      </c>
    </row>
    <row r="1602" spans="1:13" x14ac:dyDescent="0.3">
      <c r="A1602" s="35" t="s">
        <v>261</v>
      </c>
      <c r="B1602" s="15"/>
      <c r="C1602" s="15"/>
      <c r="E1602" s="37" t="s">
        <v>252</v>
      </c>
      <c r="F1602" s="15">
        <v>769950</v>
      </c>
      <c r="G1602" s="15">
        <v>4390250</v>
      </c>
      <c r="I1602" s="38" t="s">
        <v>254</v>
      </c>
      <c r="J1602" s="15">
        <v>1.2</v>
      </c>
      <c r="L1602" s="36" t="s">
        <v>248</v>
      </c>
      <c r="M1602" s="15">
        <v>4.2333333333333334</v>
      </c>
    </row>
    <row r="1603" spans="1:13" x14ac:dyDescent="0.3">
      <c r="A1603" s="38" t="s">
        <v>245</v>
      </c>
      <c r="B1603" s="15"/>
      <c r="C1603" s="15"/>
      <c r="E1603" s="37" t="s">
        <v>255</v>
      </c>
      <c r="F1603" s="15">
        <v>326500</v>
      </c>
      <c r="G1603" s="15">
        <v>2660500</v>
      </c>
      <c r="I1603" s="38" t="s">
        <v>257</v>
      </c>
      <c r="J1603" s="15">
        <v>1.6</v>
      </c>
      <c r="L1603" s="36" t="s">
        <v>250</v>
      </c>
      <c r="M1603" s="15">
        <v>4.7666666666666666</v>
      </c>
    </row>
    <row r="1604" spans="1:13" x14ac:dyDescent="0.3">
      <c r="A1604" s="38" t="s">
        <v>247</v>
      </c>
      <c r="B1604" s="15"/>
      <c r="C1604" s="15"/>
      <c r="E1604" s="37" t="s">
        <v>258</v>
      </c>
      <c r="F1604" s="15">
        <v>305475</v>
      </c>
      <c r="G1604" s="15">
        <v>4091300</v>
      </c>
      <c r="I1604" s="38" t="s">
        <v>252</v>
      </c>
      <c r="J1604" s="15">
        <v>1.7</v>
      </c>
      <c r="L1604" s="36" t="s">
        <v>253</v>
      </c>
      <c r="M1604" s="15">
        <v>4.4333333333333327</v>
      </c>
    </row>
    <row r="1605" spans="1:13" x14ac:dyDescent="0.3">
      <c r="A1605" s="38" t="s">
        <v>249</v>
      </c>
      <c r="B1605" s="15"/>
      <c r="C1605" s="15"/>
      <c r="E1605" s="36" t="s">
        <v>253</v>
      </c>
      <c r="F1605" s="15">
        <v>1302825</v>
      </c>
      <c r="G1605" s="15">
        <v>7754450</v>
      </c>
      <c r="I1605" s="38" t="s">
        <v>255</v>
      </c>
      <c r="J1605" s="15">
        <v>1.5</v>
      </c>
      <c r="L1605" s="35" t="s">
        <v>270</v>
      </c>
      <c r="M1605" s="15">
        <v>3.7666666666666662</v>
      </c>
    </row>
    <row r="1606" spans="1:13" x14ac:dyDescent="0.3">
      <c r="A1606" s="38" t="s">
        <v>251</v>
      </c>
      <c r="B1606" s="15">
        <v>415000</v>
      </c>
      <c r="C1606" s="15">
        <v>415000</v>
      </c>
      <c r="E1606" s="35" t="s">
        <v>272</v>
      </c>
      <c r="F1606" s="15">
        <v>5565475</v>
      </c>
      <c r="G1606" s="15">
        <v>38547339</v>
      </c>
      <c r="I1606" s="38" t="s">
        <v>258</v>
      </c>
      <c r="J1606" s="15">
        <v>1</v>
      </c>
      <c r="L1606" s="36" t="s">
        <v>246</v>
      </c>
      <c r="M1606" s="15">
        <v>3.4333333333333331</v>
      </c>
    </row>
    <row r="1607" spans="1:13" x14ac:dyDescent="0.3">
      <c r="A1607" s="38" t="s">
        <v>254</v>
      </c>
      <c r="B1607" s="15"/>
      <c r="C1607" s="15"/>
      <c r="E1607" s="36" t="s">
        <v>246</v>
      </c>
      <c r="F1607" s="15">
        <v>1622750</v>
      </c>
      <c r="G1607" s="15">
        <v>9234900</v>
      </c>
      <c r="I1607" s="38" t="s">
        <v>260</v>
      </c>
      <c r="J1607" s="15">
        <v>1.2</v>
      </c>
      <c r="L1607" s="36" t="s">
        <v>248</v>
      </c>
      <c r="M1607" s="15">
        <v>3.6999999999999997</v>
      </c>
    </row>
    <row r="1608" spans="1:13" x14ac:dyDescent="0.3">
      <c r="A1608" s="38" t="s">
        <v>257</v>
      </c>
      <c r="B1608" s="15">
        <v>245000</v>
      </c>
      <c r="C1608" s="15">
        <v>245000</v>
      </c>
      <c r="E1608" s="36" t="s">
        <v>248</v>
      </c>
      <c r="F1608" s="15">
        <v>956725</v>
      </c>
      <c r="G1608" s="15">
        <v>8910267</v>
      </c>
      <c r="I1608" s="38" t="s">
        <v>262</v>
      </c>
      <c r="J1608" s="15">
        <v>1.3</v>
      </c>
      <c r="L1608" s="36" t="s">
        <v>250</v>
      </c>
      <c r="M1608" s="15">
        <v>4.8000000000000007</v>
      </c>
    </row>
    <row r="1609" spans="1:13" x14ac:dyDescent="0.3">
      <c r="A1609" s="38" t="s">
        <v>252</v>
      </c>
      <c r="B1609" s="15">
        <v>575000</v>
      </c>
      <c r="C1609" s="15">
        <v>575000</v>
      </c>
      <c r="E1609" s="36" t="s">
        <v>250</v>
      </c>
      <c r="F1609" s="15">
        <v>956000</v>
      </c>
      <c r="G1609" s="15">
        <v>12065800</v>
      </c>
      <c r="I1609" s="38" t="s">
        <v>263</v>
      </c>
      <c r="J1609" s="15">
        <v>1.5</v>
      </c>
      <c r="L1609" s="36" t="s">
        <v>253</v>
      </c>
      <c r="M1609" s="15">
        <v>3.1333333333333329</v>
      </c>
    </row>
    <row r="1610" spans="1:13" x14ac:dyDescent="0.3">
      <c r="A1610" s="38" t="s">
        <v>255</v>
      </c>
      <c r="B1610" s="15"/>
      <c r="C1610" s="15"/>
      <c r="E1610" s="37" t="s">
        <v>252</v>
      </c>
      <c r="F1610" s="15">
        <v>317500</v>
      </c>
      <c r="G1610" s="15">
        <v>2332500</v>
      </c>
      <c r="I1610" s="35" t="s">
        <v>274</v>
      </c>
      <c r="J1610" s="15"/>
      <c r="L1610" s="35" t="s">
        <v>271</v>
      </c>
      <c r="M1610" s="15">
        <v>2.0666666666666669</v>
      </c>
    </row>
    <row r="1611" spans="1:13" x14ac:dyDescent="0.3">
      <c r="A1611" s="38" t="s">
        <v>258</v>
      </c>
      <c r="B1611" s="15">
        <v>710000</v>
      </c>
      <c r="C1611" s="15">
        <v>710000</v>
      </c>
      <c r="E1611" s="37" t="s">
        <v>255</v>
      </c>
      <c r="F1611" s="15">
        <v>335500</v>
      </c>
      <c r="G1611" s="15">
        <v>4898800</v>
      </c>
      <c r="I1611" s="38" t="s">
        <v>245</v>
      </c>
      <c r="J1611" s="15">
        <v>1.4</v>
      </c>
      <c r="L1611" s="36" t="s">
        <v>246</v>
      </c>
      <c r="M1611" s="15">
        <v>1.0999999999999999</v>
      </c>
    </row>
    <row r="1612" spans="1:13" x14ac:dyDescent="0.3">
      <c r="A1612" s="38" t="s">
        <v>260</v>
      </c>
      <c r="B1612" s="15"/>
      <c r="C1612" s="15"/>
      <c r="E1612" s="37" t="s">
        <v>258</v>
      </c>
      <c r="F1612" s="15">
        <v>303000</v>
      </c>
      <c r="G1612" s="15">
        <v>4834500</v>
      </c>
      <c r="I1612" s="38" t="s">
        <v>247</v>
      </c>
      <c r="J1612" s="15">
        <v>1.2</v>
      </c>
      <c r="L1612" s="36" t="s">
        <v>248</v>
      </c>
      <c r="M1612" s="15">
        <v>1.4333333333333333</v>
      </c>
    </row>
    <row r="1613" spans="1:13" x14ac:dyDescent="0.3">
      <c r="A1613" s="38" t="s">
        <v>262</v>
      </c>
      <c r="B1613" s="15"/>
      <c r="C1613" s="15"/>
      <c r="E1613" s="36" t="s">
        <v>253</v>
      </c>
      <c r="F1613" s="15">
        <v>2030000</v>
      </c>
      <c r="G1613" s="15">
        <v>8336372</v>
      </c>
      <c r="I1613" s="38" t="s">
        <v>249</v>
      </c>
      <c r="J1613" s="15">
        <v>1.7</v>
      </c>
      <c r="L1613" s="36" t="s">
        <v>250</v>
      </c>
      <c r="M1613" s="15">
        <v>2.8333333333333335</v>
      </c>
    </row>
    <row r="1614" spans="1:13" x14ac:dyDescent="0.3">
      <c r="A1614" s="38" t="s">
        <v>263</v>
      </c>
      <c r="B1614" s="15"/>
      <c r="C1614" s="15"/>
      <c r="E1614" s="35" t="s">
        <v>273</v>
      </c>
      <c r="F1614" s="15">
        <v>7791303</v>
      </c>
      <c r="G1614" s="15">
        <v>39281590</v>
      </c>
      <c r="I1614" s="38" t="s">
        <v>251</v>
      </c>
      <c r="J1614" s="15">
        <v>1.3</v>
      </c>
      <c r="L1614" s="36" t="s">
        <v>253</v>
      </c>
      <c r="M1614" s="15">
        <v>2.9</v>
      </c>
    </row>
    <row r="1615" spans="1:13" x14ac:dyDescent="0.3">
      <c r="A1615" s="35" t="s">
        <v>264</v>
      </c>
      <c r="B1615" s="15"/>
      <c r="C1615" s="15"/>
      <c r="E1615" s="36" t="s">
        <v>246</v>
      </c>
      <c r="F1615" s="15">
        <v>1678652</v>
      </c>
      <c r="G1615" s="15">
        <v>7455253</v>
      </c>
      <c r="I1615" s="38" t="s">
        <v>254</v>
      </c>
      <c r="J1615" s="15">
        <v>1.7</v>
      </c>
      <c r="L1615" s="35" t="s">
        <v>272</v>
      </c>
      <c r="M1615" s="15">
        <v>1.675</v>
      </c>
    </row>
    <row r="1616" spans="1:13" x14ac:dyDescent="0.3">
      <c r="A1616" s="38" t="s">
        <v>245</v>
      </c>
      <c r="B1616" s="15"/>
      <c r="C1616" s="15"/>
      <c r="E1616" s="36" t="s">
        <v>248</v>
      </c>
      <c r="F1616" s="15">
        <v>2049451</v>
      </c>
      <c r="G1616" s="15">
        <v>12586389</v>
      </c>
      <c r="I1616" s="38" t="s">
        <v>257</v>
      </c>
      <c r="J1616" s="15">
        <v>1.5</v>
      </c>
      <c r="L1616" s="36" t="s">
        <v>246</v>
      </c>
      <c r="M1616" s="15">
        <v>1.5333333333333332</v>
      </c>
    </row>
    <row r="1617" spans="1:13" x14ac:dyDescent="0.3">
      <c r="A1617" s="38" t="s">
        <v>247</v>
      </c>
      <c r="B1617" s="15">
        <v>319000</v>
      </c>
      <c r="C1617" s="15">
        <v>319000</v>
      </c>
      <c r="E1617" s="36" t="s">
        <v>250</v>
      </c>
      <c r="F1617" s="15">
        <v>2273850</v>
      </c>
      <c r="G1617" s="15">
        <v>11521249</v>
      </c>
      <c r="I1617" s="38" t="s">
        <v>252</v>
      </c>
      <c r="J1617" s="15">
        <v>1.4</v>
      </c>
      <c r="L1617" s="36" t="s">
        <v>248</v>
      </c>
      <c r="M1617" s="15">
        <v>1.7666666666666666</v>
      </c>
    </row>
    <row r="1618" spans="1:13" x14ac:dyDescent="0.3">
      <c r="A1618" s="38" t="s">
        <v>249</v>
      </c>
      <c r="B1618" s="15"/>
      <c r="C1618" s="15"/>
      <c r="E1618" s="37" t="s">
        <v>252</v>
      </c>
      <c r="F1618" s="15">
        <v>826000</v>
      </c>
      <c r="G1618" s="15">
        <v>2080500</v>
      </c>
      <c r="I1618" s="38" t="s">
        <v>255</v>
      </c>
      <c r="J1618" s="15">
        <v>2.7</v>
      </c>
      <c r="L1618" s="36" t="s">
        <v>250</v>
      </c>
      <c r="M1618" s="15">
        <v>1.7</v>
      </c>
    </row>
    <row r="1619" spans="1:13" x14ac:dyDescent="0.3">
      <c r="A1619" s="38" t="s">
        <v>251</v>
      </c>
      <c r="B1619" s="15"/>
      <c r="C1619" s="15"/>
      <c r="E1619" s="37" t="s">
        <v>255</v>
      </c>
      <c r="F1619" s="15">
        <v>693900</v>
      </c>
      <c r="G1619" s="15">
        <v>3884849</v>
      </c>
      <c r="I1619" s="38" t="s">
        <v>258</v>
      </c>
      <c r="J1619" s="15">
        <v>2.4</v>
      </c>
      <c r="L1619" s="36" t="s">
        <v>253</v>
      </c>
      <c r="M1619" s="15">
        <v>1.7</v>
      </c>
    </row>
    <row r="1620" spans="1:13" x14ac:dyDescent="0.3">
      <c r="A1620" s="38" t="s">
        <v>254</v>
      </c>
      <c r="B1620" s="15"/>
      <c r="C1620" s="15"/>
      <c r="E1620" s="37" t="s">
        <v>258</v>
      </c>
      <c r="F1620" s="15">
        <v>753950</v>
      </c>
      <c r="G1620" s="15">
        <v>5555900</v>
      </c>
      <c r="I1620" s="38" t="s">
        <v>260</v>
      </c>
      <c r="J1620" s="15">
        <v>2.1</v>
      </c>
      <c r="L1620" s="35" t="s">
        <v>273</v>
      </c>
      <c r="M1620" s="15">
        <v>1.6499999999999997</v>
      </c>
    </row>
    <row r="1621" spans="1:13" x14ac:dyDescent="0.3">
      <c r="A1621" s="38" t="s">
        <v>257</v>
      </c>
      <c r="B1621" s="15"/>
      <c r="C1621" s="15"/>
      <c r="E1621" s="36" t="s">
        <v>253</v>
      </c>
      <c r="F1621" s="15">
        <v>1789350</v>
      </c>
      <c r="G1621" s="15">
        <v>7718699</v>
      </c>
      <c r="I1621" s="38" t="s">
        <v>262</v>
      </c>
      <c r="J1621" s="15">
        <v>1.3</v>
      </c>
      <c r="L1621" s="36" t="s">
        <v>246</v>
      </c>
      <c r="M1621" s="15">
        <v>1.7666666666666666</v>
      </c>
    </row>
    <row r="1622" spans="1:13" x14ac:dyDescent="0.3">
      <c r="A1622" s="38" t="s">
        <v>252</v>
      </c>
      <c r="B1622" s="15">
        <v>297250</v>
      </c>
      <c r="C1622" s="15">
        <v>594500</v>
      </c>
      <c r="E1622" s="35" t="s">
        <v>274</v>
      </c>
      <c r="F1622" s="15">
        <v>9077125</v>
      </c>
      <c r="G1622" s="15">
        <v>44389249</v>
      </c>
      <c r="I1622" s="38" t="s">
        <v>263</v>
      </c>
      <c r="J1622" s="15">
        <v>1.1000000000000001</v>
      </c>
      <c r="L1622" s="36" t="s">
        <v>248</v>
      </c>
      <c r="M1622" s="15">
        <v>1.6666666666666667</v>
      </c>
    </row>
    <row r="1623" spans="1:13" x14ac:dyDescent="0.3">
      <c r="A1623" s="38" t="s">
        <v>255</v>
      </c>
      <c r="B1623" s="15"/>
      <c r="C1623" s="15"/>
      <c r="E1623" s="36" t="s">
        <v>246</v>
      </c>
      <c r="F1623" s="15">
        <v>1789950</v>
      </c>
      <c r="G1623" s="15">
        <v>8990750</v>
      </c>
      <c r="I1623" s="35" t="s">
        <v>275</v>
      </c>
      <c r="J1623" s="15"/>
      <c r="L1623" s="36" t="s">
        <v>250</v>
      </c>
      <c r="M1623" s="15">
        <v>1.8</v>
      </c>
    </row>
    <row r="1624" spans="1:13" x14ac:dyDescent="0.3">
      <c r="A1624" s="38" t="s">
        <v>258</v>
      </c>
      <c r="B1624" s="15">
        <v>341500</v>
      </c>
      <c r="C1624" s="15">
        <v>341500</v>
      </c>
      <c r="E1624" s="36" t="s">
        <v>248</v>
      </c>
      <c r="F1624" s="15">
        <v>2626000</v>
      </c>
      <c r="G1624" s="15">
        <v>11952500</v>
      </c>
      <c r="I1624" s="38" t="s">
        <v>245</v>
      </c>
      <c r="J1624" s="15">
        <v>1.4</v>
      </c>
      <c r="L1624" s="36" t="s">
        <v>253</v>
      </c>
      <c r="M1624" s="15">
        <v>1.3666666666666665</v>
      </c>
    </row>
    <row r="1625" spans="1:13" x14ac:dyDescent="0.3">
      <c r="A1625" s="38" t="s">
        <v>260</v>
      </c>
      <c r="B1625" s="15">
        <v>625000</v>
      </c>
      <c r="C1625" s="15">
        <v>625000</v>
      </c>
      <c r="E1625" s="36" t="s">
        <v>250</v>
      </c>
      <c r="F1625" s="15">
        <v>2567500</v>
      </c>
      <c r="G1625" s="15">
        <v>12198250</v>
      </c>
      <c r="I1625" s="38" t="s">
        <v>247</v>
      </c>
      <c r="J1625" s="15">
        <v>1.3</v>
      </c>
      <c r="L1625" s="35" t="s">
        <v>274</v>
      </c>
      <c r="M1625" s="15">
        <v>0.92499999999999993</v>
      </c>
    </row>
    <row r="1626" spans="1:13" x14ac:dyDescent="0.3">
      <c r="A1626" s="38" t="s">
        <v>262</v>
      </c>
      <c r="B1626" s="15"/>
      <c r="C1626" s="15"/>
      <c r="E1626" s="37" t="s">
        <v>252</v>
      </c>
      <c r="F1626" s="15">
        <v>406500</v>
      </c>
      <c r="G1626" s="15">
        <v>3100000</v>
      </c>
      <c r="I1626" s="38" t="s">
        <v>249</v>
      </c>
      <c r="J1626" s="15">
        <v>1.2</v>
      </c>
      <c r="L1626" s="36" t="s">
        <v>246</v>
      </c>
      <c r="M1626" s="15">
        <v>0.56666666666666665</v>
      </c>
    </row>
    <row r="1627" spans="1:13" x14ac:dyDescent="0.3">
      <c r="A1627" s="38" t="s">
        <v>263</v>
      </c>
      <c r="B1627" s="15"/>
      <c r="C1627" s="15"/>
      <c r="E1627" s="37" t="s">
        <v>255</v>
      </c>
      <c r="F1627" s="15">
        <v>502500</v>
      </c>
      <c r="G1627" s="15">
        <v>4728000</v>
      </c>
      <c r="I1627" s="38" t="s">
        <v>251</v>
      </c>
      <c r="J1627" s="15">
        <v>0.9</v>
      </c>
      <c r="L1627" s="36" t="s">
        <v>248</v>
      </c>
      <c r="M1627" s="15">
        <v>0.70000000000000007</v>
      </c>
    </row>
    <row r="1628" spans="1:13" x14ac:dyDescent="0.3">
      <c r="A1628" s="35" t="s">
        <v>266</v>
      </c>
      <c r="B1628" s="15"/>
      <c r="C1628" s="15"/>
      <c r="E1628" s="37" t="s">
        <v>258</v>
      </c>
      <c r="F1628" s="15">
        <v>1658500</v>
      </c>
      <c r="G1628" s="15">
        <v>4370250</v>
      </c>
      <c r="I1628" s="38" t="s">
        <v>254</v>
      </c>
      <c r="J1628" s="15">
        <v>2.2000000000000002</v>
      </c>
      <c r="L1628" s="36" t="s">
        <v>250</v>
      </c>
      <c r="M1628" s="15">
        <v>1.6666666666666667</v>
      </c>
    </row>
    <row r="1629" spans="1:13" x14ac:dyDescent="0.3">
      <c r="A1629" s="38" t="s">
        <v>245</v>
      </c>
      <c r="B1629" s="15"/>
      <c r="C1629" s="15"/>
      <c r="E1629" s="36" t="s">
        <v>253</v>
      </c>
      <c r="F1629" s="15">
        <v>2093675</v>
      </c>
      <c r="G1629" s="15">
        <v>11247749</v>
      </c>
      <c r="I1629" s="38" t="s">
        <v>257</v>
      </c>
      <c r="J1629" s="15">
        <v>1.7</v>
      </c>
      <c r="L1629" s="36" t="s">
        <v>253</v>
      </c>
      <c r="M1629" s="15">
        <v>0.76666666666666661</v>
      </c>
    </row>
    <row r="1630" spans="1:13" x14ac:dyDescent="0.3">
      <c r="A1630" s="38" t="s">
        <v>247</v>
      </c>
      <c r="B1630" s="15">
        <v>300000</v>
      </c>
      <c r="C1630" s="15">
        <v>300000</v>
      </c>
      <c r="E1630" s="35" t="s">
        <v>275</v>
      </c>
      <c r="F1630" s="15">
        <v>9483200</v>
      </c>
      <c r="G1630" s="15">
        <v>35518550</v>
      </c>
      <c r="I1630" s="38" t="s">
        <v>252</v>
      </c>
      <c r="J1630" s="15">
        <v>1.7</v>
      </c>
      <c r="L1630" s="35" t="s">
        <v>275</v>
      </c>
      <c r="M1630" s="15">
        <v>0.76</v>
      </c>
    </row>
    <row r="1631" spans="1:13" x14ac:dyDescent="0.3">
      <c r="A1631" s="38" t="s">
        <v>249</v>
      </c>
      <c r="B1631" s="15"/>
      <c r="C1631" s="15"/>
      <c r="E1631" s="36" t="s">
        <v>246</v>
      </c>
      <c r="F1631" s="15">
        <v>1721700</v>
      </c>
      <c r="G1631" s="15">
        <v>6845500</v>
      </c>
      <c r="I1631" s="38" t="s">
        <v>258</v>
      </c>
      <c r="J1631" s="15">
        <v>1.2</v>
      </c>
      <c r="L1631" s="36" t="s">
        <v>246</v>
      </c>
      <c r="M1631" s="15">
        <v>0.6</v>
      </c>
    </row>
    <row r="1632" spans="1:13" x14ac:dyDescent="0.3">
      <c r="A1632" s="38" t="s">
        <v>251</v>
      </c>
      <c r="B1632" s="15">
        <v>578450</v>
      </c>
      <c r="C1632" s="15">
        <v>578450</v>
      </c>
      <c r="E1632" s="36" t="s">
        <v>248</v>
      </c>
      <c r="F1632" s="15">
        <v>2992000</v>
      </c>
      <c r="G1632" s="15">
        <v>10229100</v>
      </c>
      <c r="I1632" s="38" t="s">
        <v>260</v>
      </c>
      <c r="J1632" s="15">
        <v>1.2</v>
      </c>
      <c r="L1632" s="36" t="s">
        <v>248</v>
      </c>
      <c r="M1632" s="15">
        <v>0.66666666666666663</v>
      </c>
    </row>
    <row r="1633" spans="1:13" x14ac:dyDescent="0.3">
      <c r="A1633" s="38" t="s">
        <v>254</v>
      </c>
      <c r="B1633" s="15"/>
      <c r="C1633" s="15"/>
      <c r="E1633" s="36" t="s">
        <v>250</v>
      </c>
      <c r="F1633" s="15">
        <v>2482500</v>
      </c>
      <c r="G1633" s="15">
        <v>10464000</v>
      </c>
      <c r="I1633" s="38" t="s">
        <v>262</v>
      </c>
      <c r="J1633" s="15">
        <v>1.2</v>
      </c>
      <c r="L1633" s="36" t="s">
        <v>250</v>
      </c>
      <c r="M1633" s="15">
        <v>1</v>
      </c>
    </row>
    <row r="1634" spans="1:13" x14ac:dyDescent="0.3">
      <c r="A1634" s="38" t="s">
        <v>257</v>
      </c>
      <c r="B1634" s="15"/>
      <c r="C1634" s="15"/>
      <c r="E1634" s="37" t="s">
        <v>252</v>
      </c>
      <c r="F1634" s="15">
        <v>922500</v>
      </c>
      <c r="G1634" s="15">
        <v>5770000</v>
      </c>
      <c r="I1634" s="14">
        <v>22</v>
      </c>
      <c r="J1634" s="15">
        <v>624.3000000000003</v>
      </c>
      <c r="L1634" s="36" t="s">
        <v>253</v>
      </c>
      <c r="M1634" s="15">
        <v>0.9</v>
      </c>
    </row>
    <row r="1635" spans="1:13" x14ac:dyDescent="0.3">
      <c r="A1635" s="38" t="s">
        <v>252</v>
      </c>
      <c r="B1635" s="15">
        <v>285000</v>
      </c>
      <c r="C1635" s="15">
        <v>285000</v>
      </c>
      <c r="E1635" s="37" t="s">
        <v>255</v>
      </c>
      <c r="F1635" s="15">
        <v>1040000</v>
      </c>
      <c r="G1635" s="15">
        <v>4174000</v>
      </c>
      <c r="I1635" s="35" t="s">
        <v>244</v>
      </c>
      <c r="J1635" s="15"/>
      <c r="L1635" s="14">
        <v>36</v>
      </c>
      <c r="M1635" s="15">
        <v>5.4789156626506026</v>
      </c>
    </row>
    <row r="1636" spans="1:13" x14ac:dyDescent="0.3">
      <c r="A1636" s="38" t="s">
        <v>255</v>
      </c>
      <c r="B1636" s="15"/>
      <c r="C1636" s="15"/>
      <c r="E1636" s="37" t="s">
        <v>258</v>
      </c>
      <c r="F1636" s="15">
        <v>520000</v>
      </c>
      <c r="G1636" s="15">
        <v>520000</v>
      </c>
      <c r="I1636" s="38" t="s">
        <v>245</v>
      </c>
      <c r="J1636" s="15">
        <v>3</v>
      </c>
      <c r="L1636" s="35" t="s">
        <v>244</v>
      </c>
      <c r="M1636" s="15">
        <v>4.166666666666667</v>
      </c>
    </row>
    <row r="1637" spans="1:13" x14ac:dyDescent="0.3">
      <c r="A1637" s="38" t="s">
        <v>258</v>
      </c>
      <c r="B1637" s="15"/>
      <c r="C1637" s="15"/>
      <c r="E1637" s="36" t="s">
        <v>253</v>
      </c>
      <c r="F1637" s="15">
        <v>2287000</v>
      </c>
      <c r="G1637" s="15">
        <v>7979950</v>
      </c>
      <c r="I1637" s="38" t="s">
        <v>247</v>
      </c>
      <c r="J1637" s="15">
        <v>3.3</v>
      </c>
      <c r="L1637" s="36" t="s">
        <v>246</v>
      </c>
      <c r="M1637" s="15">
        <v>2.4</v>
      </c>
    </row>
    <row r="1638" spans="1:13" x14ac:dyDescent="0.3">
      <c r="A1638" s="38" t="s">
        <v>260</v>
      </c>
      <c r="B1638" s="15"/>
      <c r="C1638" s="15"/>
      <c r="E1638" s="14">
        <v>25</v>
      </c>
      <c r="F1638" s="15">
        <v>68474391</v>
      </c>
      <c r="G1638" s="15">
        <v>449892689</v>
      </c>
      <c r="I1638" s="38" t="s">
        <v>249</v>
      </c>
      <c r="J1638" s="15">
        <v>3.1</v>
      </c>
      <c r="L1638" s="36" t="s">
        <v>248</v>
      </c>
      <c r="M1638" s="15">
        <v>4.0666666666666664</v>
      </c>
    </row>
    <row r="1639" spans="1:13" x14ac:dyDescent="0.3">
      <c r="A1639" s="38" t="s">
        <v>262</v>
      </c>
      <c r="B1639" s="15"/>
      <c r="C1639" s="15"/>
      <c r="E1639" s="35" t="s">
        <v>243</v>
      </c>
      <c r="F1639" s="15">
        <v>2576575</v>
      </c>
      <c r="G1639" s="15">
        <v>20996823</v>
      </c>
      <c r="I1639" s="38" t="s">
        <v>251</v>
      </c>
      <c r="J1639" s="15">
        <v>3.1</v>
      </c>
      <c r="L1639" s="36" t="s">
        <v>250</v>
      </c>
      <c r="M1639" s="15">
        <v>5.4666666666666659</v>
      </c>
    </row>
    <row r="1640" spans="1:13" x14ac:dyDescent="0.3">
      <c r="A1640" s="38" t="s">
        <v>263</v>
      </c>
      <c r="B1640" s="15"/>
      <c r="C1640" s="15"/>
      <c r="E1640" s="36" t="s">
        <v>246</v>
      </c>
      <c r="F1640" s="15">
        <v>682250</v>
      </c>
      <c r="G1640" s="15">
        <v>5246700</v>
      </c>
      <c r="I1640" s="38" t="s">
        <v>254</v>
      </c>
      <c r="J1640" s="15">
        <v>3.8</v>
      </c>
      <c r="L1640" s="36" t="s">
        <v>253</v>
      </c>
      <c r="M1640" s="15">
        <v>4.7333333333333334</v>
      </c>
    </row>
    <row r="1641" spans="1:13" x14ac:dyDescent="0.3">
      <c r="A1641" s="35" t="s">
        <v>267</v>
      </c>
      <c r="B1641" s="15"/>
      <c r="C1641" s="15"/>
      <c r="E1641" s="36" t="s">
        <v>248</v>
      </c>
      <c r="F1641" s="15">
        <v>705700</v>
      </c>
      <c r="G1641" s="15">
        <v>4657623</v>
      </c>
      <c r="I1641" s="38" t="s">
        <v>257</v>
      </c>
      <c r="J1641" s="15">
        <v>4.2</v>
      </c>
      <c r="L1641" s="35" t="s">
        <v>256</v>
      </c>
      <c r="M1641" s="15">
        <v>8.0500000000000007</v>
      </c>
    </row>
    <row r="1642" spans="1:13" x14ac:dyDescent="0.3">
      <c r="A1642" s="38" t="s">
        <v>245</v>
      </c>
      <c r="B1642" s="15">
        <v>136000</v>
      </c>
      <c r="C1642" s="15">
        <v>136000</v>
      </c>
      <c r="E1642" s="36" t="s">
        <v>250</v>
      </c>
      <c r="F1642" s="15">
        <v>646650</v>
      </c>
      <c r="G1642" s="15">
        <v>5943200</v>
      </c>
      <c r="I1642" s="38" t="s">
        <v>252</v>
      </c>
      <c r="J1642" s="15">
        <v>4.8</v>
      </c>
      <c r="L1642" s="36" t="s">
        <v>246</v>
      </c>
      <c r="M1642" s="15">
        <v>4.5999999999999996</v>
      </c>
    </row>
    <row r="1643" spans="1:13" x14ac:dyDescent="0.3">
      <c r="A1643" s="38" t="s">
        <v>247</v>
      </c>
      <c r="B1643" s="15"/>
      <c r="C1643" s="15"/>
      <c r="E1643" s="37" t="s">
        <v>252</v>
      </c>
      <c r="F1643" s="15">
        <v>164000</v>
      </c>
      <c r="G1643" s="15">
        <v>1855900</v>
      </c>
      <c r="I1643" s="38" t="s">
        <v>255</v>
      </c>
      <c r="J1643" s="15">
        <v>5.8</v>
      </c>
      <c r="L1643" s="36" t="s">
        <v>248</v>
      </c>
      <c r="M1643" s="15">
        <v>7.4000000000000012</v>
      </c>
    </row>
    <row r="1644" spans="1:13" x14ac:dyDescent="0.3">
      <c r="A1644" s="38" t="s">
        <v>249</v>
      </c>
      <c r="B1644" s="15"/>
      <c r="C1644" s="15"/>
      <c r="E1644" s="37" t="s">
        <v>255</v>
      </c>
      <c r="F1644" s="15">
        <v>168000</v>
      </c>
      <c r="G1644" s="15">
        <v>1805300</v>
      </c>
      <c r="I1644" s="38" t="s">
        <v>258</v>
      </c>
      <c r="J1644" s="15">
        <v>5.9</v>
      </c>
      <c r="L1644" s="36" t="s">
        <v>250</v>
      </c>
      <c r="M1644" s="15">
        <v>10.133333333333333</v>
      </c>
    </row>
    <row r="1645" spans="1:13" x14ac:dyDescent="0.3">
      <c r="A1645" s="38" t="s">
        <v>251</v>
      </c>
      <c r="B1645" s="15"/>
      <c r="C1645" s="15"/>
      <c r="E1645" s="37" t="s">
        <v>258</v>
      </c>
      <c r="F1645" s="15">
        <v>314650</v>
      </c>
      <c r="G1645" s="15">
        <v>2282000</v>
      </c>
      <c r="I1645" s="38" t="s">
        <v>260</v>
      </c>
      <c r="J1645" s="15">
        <v>5.0999999999999996</v>
      </c>
      <c r="L1645" s="36" t="s">
        <v>253</v>
      </c>
      <c r="M1645" s="15">
        <v>10.066666666666666</v>
      </c>
    </row>
    <row r="1646" spans="1:13" x14ac:dyDescent="0.3">
      <c r="A1646" s="38" t="s">
        <v>254</v>
      </c>
      <c r="B1646" s="15">
        <v>150000</v>
      </c>
      <c r="C1646" s="15">
        <v>150000</v>
      </c>
      <c r="E1646" s="36" t="s">
        <v>253</v>
      </c>
      <c r="F1646" s="15">
        <v>541975</v>
      </c>
      <c r="G1646" s="15">
        <v>5149300</v>
      </c>
      <c r="I1646" s="38" t="s">
        <v>262</v>
      </c>
      <c r="J1646" s="15">
        <v>4.5</v>
      </c>
      <c r="L1646" s="35" t="s">
        <v>261</v>
      </c>
      <c r="M1646" s="15">
        <v>10.450000000000001</v>
      </c>
    </row>
    <row r="1647" spans="1:13" x14ac:dyDescent="0.3">
      <c r="A1647" s="38" t="s">
        <v>257</v>
      </c>
      <c r="B1647" s="15">
        <v>357565</v>
      </c>
      <c r="C1647" s="15">
        <v>357565</v>
      </c>
      <c r="E1647" s="35" t="s">
        <v>259</v>
      </c>
      <c r="F1647" s="15">
        <v>3467125</v>
      </c>
      <c r="G1647" s="15">
        <v>25890846</v>
      </c>
      <c r="I1647" s="38" t="s">
        <v>263</v>
      </c>
      <c r="J1647" s="15">
        <v>4</v>
      </c>
      <c r="L1647" s="36" t="s">
        <v>246</v>
      </c>
      <c r="M1647" s="15">
        <v>10.566666666666668</v>
      </c>
    </row>
    <row r="1648" spans="1:13" x14ac:dyDescent="0.3">
      <c r="A1648" s="38" t="s">
        <v>252</v>
      </c>
      <c r="B1648" s="15"/>
      <c r="C1648" s="15"/>
      <c r="E1648" s="36" t="s">
        <v>246</v>
      </c>
      <c r="F1648" s="15">
        <v>519000</v>
      </c>
      <c r="G1648" s="15">
        <v>5069937</v>
      </c>
      <c r="I1648" s="35" t="s">
        <v>256</v>
      </c>
      <c r="J1648" s="15"/>
      <c r="L1648" s="36" t="s">
        <v>248</v>
      </c>
      <c r="M1648" s="15">
        <v>9.9333333333333353</v>
      </c>
    </row>
    <row r="1649" spans="1:13" x14ac:dyDescent="0.3">
      <c r="A1649" s="38" t="s">
        <v>255</v>
      </c>
      <c r="B1649" s="15">
        <v>373350</v>
      </c>
      <c r="C1649" s="15">
        <v>373350</v>
      </c>
      <c r="E1649" s="36" t="s">
        <v>248</v>
      </c>
      <c r="F1649" s="15">
        <v>1337650</v>
      </c>
      <c r="G1649" s="15">
        <v>9001625</v>
      </c>
      <c r="I1649" s="38" t="s">
        <v>245</v>
      </c>
      <c r="J1649" s="15">
        <v>3.8</v>
      </c>
      <c r="L1649" s="36" t="s">
        <v>250</v>
      </c>
      <c r="M1649" s="15">
        <v>10.799999999999999</v>
      </c>
    </row>
    <row r="1650" spans="1:13" x14ac:dyDescent="0.3">
      <c r="A1650" s="38" t="s">
        <v>258</v>
      </c>
      <c r="B1650" s="15"/>
      <c r="C1650" s="15"/>
      <c r="E1650" s="36" t="s">
        <v>250</v>
      </c>
      <c r="F1650" s="15">
        <v>1053975</v>
      </c>
      <c r="G1650" s="15">
        <v>5850150</v>
      </c>
      <c r="I1650" s="38" t="s">
        <v>247</v>
      </c>
      <c r="J1650" s="15">
        <v>3.7</v>
      </c>
      <c r="L1650" s="36" t="s">
        <v>253</v>
      </c>
      <c r="M1650" s="15">
        <v>10.5</v>
      </c>
    </row>
    <row r="1651" spans="1:13" x14ac:dyDescent="0.3">
      <c r="A1651" s="38" t="s">
        <v>260</v>
      </c>
      <c r="B1651" s="15">
        <v>243600</v>
      </c>
      <c r="C1651" s="15">
        <v>243600</v>
      </c>
      <c r="E1651" s="37" t="s">
        <v>252</v>
      </c>
      <c r="F1651" s="15">
        <v>409750</v>
      </c>
      <c r="G1651" s="15">
        <v>3459250</v>
      </c>
      <c r="I1651" s="38" t="s">
        <v>249</v>
      </c>
      <c r="J1651" s="15">
        <v>3.9</v>
      </c>
      <c r="L1651" s="35" t="s">
        <v>264</v>
      </c>
      <c r="M1651" s="15">
        <v>9.7333333333333343</v>
      </c>
    </row>
    <row r="1652" spans="1:13" x14ac:dyDescent="0.3">
      <c r="A1652" s="38" t="s">
        <v>262</v>
      </c>
      <c r="B1652" s="15"/>
      <c r="C1652" s="15"/>
      <c r="E1652" s="37" t="s">
        <v>255</v>
      </c>
      <c r="F1652" s="15">
        <v>435275</v>
      </c>
      <c r="G1652" s="15">
        <v>1367450</v>
      </c>
      <c r="I1652" s="38" t="s">
        <v>251</v>
      </c>
      <c r="J1652" s="15">
        <v>3.2</v>
      </c>
      <c r="L1652" s="36" t="s">
        <v>246</v>
      </c>
      <c r="M1652" s="15">
        <v>8.7333333333333325</v>
      </c>
    </row>
    <row r="1653" spans="1:13" x14ac:dyDescent="0.3">
      <c r="A1653" s="38" t="s">
        <v>263</v>
      </c>
      <c r="B1653" s="15">
        <v>35000</v>
      </c>
      <c r="C1653" s="15">
        <v>35000</v>
      </c>
      <c r="E1653" s="37" t="s">
        <v>258</v>
      </c>
      <c r="F1653" s="15">
        <v>208950</v>
      </c>
      <c r="G1653" s="15">
        <v>1023450</v>
      </c>
      <c r="I1653" s="38" t="s">
        <v>254</v>
      </c>
      <c r="J1653" s="15">
        <v>4.5</v>
      </c>
      <c r="L1653" s="36" t="s">
        <v>248</v>
      </c>
      <c r="M1653" s="15">
        <v>9.7333333333333325</v>
      </c>
    </row>
    <row r="1654" spans="1:13" x14ac:dyDescent="0.3">
      <c r="A1654" s="35" t="s">
        <v>268</v>
      </c>
      <c r="B1654" s="15"/>
      <c r="C1654" s="15"/>
      <c r="E1654" s="36" t="s">
        <v>253</v>
      </c>
      <c r="F1654" s="15">
        <v>556500</v>
      </c>
      <c r="G1654" s="15">
        <v>5969134</v>
      </c>
      <c r="I1654" s="38" t="s">
        <v>257</v>
      </c>
      <c r="J1654" s="15">
        <v>3.8</v>
      </c>
      <c r="L1654" s="36" t="s">
        <v>250</v>
      </c>
      <c r="M1654" s="15">
        <v>11.800000000000002</v>
      </c>
    </row>
    <row r="1655" spans="1:13" x14ac:dyDescent="0.3">
      <c r="A1655" s="38" t="s">
        <v>245</v>
      </c>
      <c r="B1655" s="15">
        <v>299000</v>
      </c>
      <c r="C1655" s="15">
        <v>299000</v>
      </c>
      <c r="E1655" s="35" t="s">
        <v>265</v>
      </c>
      <c r="F1655" s="15">
        <v>4875200</v>
      </c>
      <c r="G1655" s="15">
        <v>30285008</v>
      </c>
      <c r="I1655" s="38" t="s">
        <v>252</v>
      </c>
      <c r="J1655" s="15">
        <v>4.7</v>
      </c>
      <c r="L1655" s="36" t="s">
        <v>253</v>
      </c>
      <c r="M1655" s="15">
        <v>8.6666666666666661</v>
      </c>
    </row>
    <row r="1656" spans="1:13" x14ac:dyDescent="0.3">
      <c r="A1656" s="38" t="s">
        <v>247</v>
      </c>
      <c r="B1656" s="15"/>
      <c r="C1656" s="15"/>
      <c r="E1656" s="36" t="s">
        <v>246</v>
      </c>
      <c r="F1656" s="15">
        <v>1080450</v>
      </c>
      <c r="G1656" s="15">
        <v>4567450</v>
      </c>
      <c r="I1656" s="38" t="s">
        <v>255</v>
      </c>
      <c r="J1656" s="15">
        <v>4.5999999999999996</v>
      </c>
      <c r="L1656" s="35" t="s">
        <v>266</v>
      </c>
      <c r="M1656" s="15">
        <v>9.5583333333333353</v>
      </c>
    </row>
    <row r="1657" spans="1:13" x14ac:dyDescent="0.3">
      <c r="A1657" s="38" t="s">
        <v>249</v>
      </c>
      <c r="B1657" s="15"/>
      <c r="C1657" s="15"/>
      <c r="E1657" s="36" t="s">
        <v>248</v>
      </c>
      <c r="F1657" s="15">
        <v>930250</v>
      </c>
      <c r="G1657" s="15">
        <v>7125150</v>
      </c>
      <c r="I1657" s="38" t="s">
        <v>258</v>
      </c>
      <c r="J1657" s="15">
        <v>4.7</v>
      </c>
      <c r="L1657" s="36" t="s">
        <v>246</v>
      </c>
      <c r="M1657" s="15">
        <v>7.9333333333333336</v>
      </c>
    </row>
    <row r="1658" spans="1:13" x14ac:dyDescent="0.3">
      <c r="A1658" s="38" t="s">
        <v>251</v>
      </c>
      <c r="B1658" s="15">
        <v>52000</v>
      </c>
      <c r="C1658" s="15">
        <v>52000</v>
      </c>
      <c r="E1658" s="36" t="s">
        <v>250</v>
      </c>
      <c r="F1658" s="15">
        <v>1413500</v>
      </c>
      <c r="G1658" s="15">
        <v>8667510</v>
      </c>
      <c r="I1658" s="38" t="s">
        <v>260</v>
      </c>
      <c r="J1658" s="15">
        <v>5.0999999999999996</v>
      </c>
      <c r="L1658" s="36" t="s">
        <v>248</v>
      </c>
      <c r="M1658" s="15">
        <v>10.233333333333333</v>
      </c>
    </row>
    <row r="1659" spans="1:13" x14ac:dyDescent="0.3">
      <c r="A1659" s="38" t="s">
        <v>254</v>
      </c>
      <c r="B1659" s="15">
        <v>690000</v>
      </c>
      <c r="C1659" s="15">
        <v>690000</v>
      </c>
      <c r="E1659" s="37" t="s">
        <v>252</v>
      </c>
      <c r="F1659" s="15">
        <v>234000</v>
      </c>
      <c r="G1659" s="15">
        <v>2772847</v>
      </c>
      <c r="I1659" s="38" t="s">
        <v>262</v>
      </c>
      <c r="J1659" s="15">
        <v>5.3</v>
      </c>
      <c r="L1659" s="36" t="s">
        <v>250</v>
      </c>
      <c r="M1659" s="15">
        <v>10.333333333333334</v>
      </c>
    </row>
    <row r="1660" spans="1:13" x14ac:dyDescent="0.3">
      <c r="A1660" s="38" t="s">
        <v>257</v>
      </c>
      <c r="B1660" s="15">
        <v>334949</v>
      </c>
      <c r="C1660" s="15">
        <v>334949</v>
      </c>
      <c r="E1660" s="37" t="s">
        <v>255</v>
      </c>
      <c r="F1660" s="15">
        <v>564500</v>
      </c>
      <c r="G1660" s="15">
        <v>3148213</v>
      </c>
      <c r="I1660" s="38" t="s">
        <v>263</v>
      </c>
      <c r="J1660" s="15">
        <v>4.7</v>
      </c>
      <c r="L1660" s="36" t="s">
        <v>253</v>
      </c>
      <c r="M1660" s="15">
        <v>9.7333333333333343</v>
      </c>
    </row>
    <row r="1661" spans="1:13" x14ac:dyDescent="0.3">
      <c r="A1661" s="38" t="s">
        <v>252</v>
      </c>
      <c r="B1661" s="15"/>
      <c r="C1661" s="15"/>
      <c r="E1661" s="37" t="s">
        <v>258</v>
      </c>
      <c r="F1661" s="15">
        <v>615000</v>
      </c>
      <c r="G1661" s="15">
        <v>2746450</v>
      </c>
      <c r="I1661" s="35" t="s">
        <v>261</v>
      </c>
      <c r="J1661" s="15"/>
      <c r="L1661" s="35" t="s">
        <v>267</v>
      </c>
      <c r="M1661" s="15">
        <v>9.1999999999999993</v>
      </c>
    </row>
    <row r="1662" spans="1:13" x14ac:dyDescent="0.3">
      <c r="A1662" s="38" t="s">
        <v>255</v>
      </c>
      <c r="B1662" s="15">
        <v>323000</v>
      </c>
      <c r="C1662" s="15">
        <v>646000</v>
      </c>
      <c r="E1662" s="36" t="s">
        <v>253</v>
      </c>
      <c r="F1662" s="15">
        <v>1451000</v>
      </c>
      <c r="G1662" s="15">
        <v>9924898</v>
      </c>
      <c r="I1662" s="38" t="s">
        <v>245</v>
      </c>
      <c r="J1662" s="15">
        <v>5.7</v>
      </c>
      <c r="L1662" s="36" t="s">
        <v>246</v>
      </c>
      <c r="M1662" s="15">
        <v>9.1666666666666661</v>
      </c>
    </row>
    <row r="1663" spans="1:13" x14ac:dyDescent="0.3">
      <c r="A1663" s="38" t="s">
        <v>258</v>
      </c>
      <c r="B1663" s="15"/>
      <c r="C1663" s="15"/>
      <c r="E1663" s="35" t="s">
        <v>244</v>
      </c>
      <c r="F1663" s="15">
        <v>4157450</v>
      </c>
      <c r="G1663" s="15">
        <v>31028442</v>
      </c>
      <c r="I1663" s="38" t="s">
        <v>247</v>
      </c>
      <c r="J1663" s="15">
        <v>5.6</v>
      </c>
      <c r="L1663" s="36" t="s">
        <v>248</v>
      </c>
      <c r="M1663" s="15">
        <v>10.233333333333333</v>
      </c>
    </row>
    <row r="1664" spans="1:13" x14ac:dyDescent="0.3">
      <c r="A1664" s="38" t="s">
        <v>260</v>
      </c>
      <c r="B1664" s="15">
        <v>289000</v>
      </c>
      <c r="C1664" s="15">
        <v>289000</v>
      </c>
      <c r="E1664" s="36" t="s">
        <v>246</v>
      </c>
      <c r="F1664" s="15">
        <v>743950</v>
      </c>
      <c r="G1664" s="15">
        <v>6222200</v>
      </c>
      <c r="I1664" s="38" t="s">
        <v>249</v>
      </c>
      <c r="J1664" s="15">
        <v>5.7</v>
      </c>
      <c r="L1664" s="36" t="s">
        <v>250</v>
      </c>
      <c r="M1664" s="15">
        <v>9.4666666666666668</v>
      </c>
    </row>
    <row r="1665" spans="1:13" x14ac:dyDescent="0.3">
      <c r="A1665" s="38" t="s">
        <v>262</v>
      </c>
      <c r="B1665" s="15"/>
      <c r="C1665" s="15"/>
      <c r="E1665" s="36" t="s">
        <v>248</v>
      </c>
      <c r="F1665" s="15">
        <v>1857100</v>
      </c>
      <c r="G1665" s="15">
        <v>10173640</v>
      </c>
      <c r="I1665" s="38" t="s">
        <v>251</v>
      </c>
      <c r="J1665" s="15">
        <v>5.9</v>
      </c>
      <c r="L1665" s="36" t="s">
        <v>253</v>
      </c>
      <c r="M1665" s="15">
        <v>7.9333333333333336</v>
      </c>
    </row>
    <row r="1666" spans="1:13" x14ac:dyDescent="0.3">
      <c r="A1666" s="38" t="s">
        <v>263</v>
      </c>
      <c r="B1666" s="15"/>
      <c r="C1666" s="15"/>
      <c r="E1666" s="36" t="s">
        <v>250</v>
      </c>
      <c r="F1666" s="15">
        <v>746450</v>
      </c>
      <c r="G1666" s="15">
        <v>7176238</v>
      </c>
      <c r="I1666" s="38" t="s">
        <v>254</v>
      </c>
      <c r="J1666" s="15">
        <v>5.4</v>
      </c>
      <c r="L1666" s="35" t="s">
        <v>268</v>
      </c>
      <c r="M1666" s="15">
        <v>6.6083333333333334</v>
      </c>
    </row>
    <row r="1667" spans="1:13" x14ac:dyDescent="0.3">
      <c r="A1667" s="35" t="s">
        <v>269</v>
      </c>
      <c r="B1667" s="15"/>
      <c r="C1667" s="15"/>
      <c r="E1667" s="37" t="s">
        <v>252</v>
      </c>
      <c r="F1667" s="15">
        <v>269950</v>
      </c>
      <c r="G1667" s="15">
        <v>2986338</v>
      </c>
      <c r="I1667" s="38" t="s">
        <v>257</v>
      </c>
      <c r="J1667" s="15">
        <v>6</v>
      </c>
      <c r="L1667" s="36" t="s">
        <v>246</v>
      </c>
      <c r="M1667" s="15">
        <v>5.8999999999999995</v>
      </c>
    </row>
    <row r="1668" spans="1:13" x14ac:dyDescent="0.3">
      <c r="A1668" s="38" t="s">
        <v>245</v>
      </c>
      <c r="B1668" s="15"/>
      <c r="C1668" s="15"/>
      <c r="E1668" s="37" t="s">
        <v>255</v>
      </c>
      <c r="F1668" s="15">
        <v>261500</v>
      </c>
      <c r="G1668" s="15">
        <v>3033950</v>
      </c>
      <c r="I1668" s="38" t="s">
        <v>252</v>
      </c>
      <c r="J1668" s="15">
        <v>6.5</v>
      </c>
      <c r="L1668" s="36" t="s">
        <v>248</v>
      </c>
      <c r="M1668" s="15">
        <v>6.5666666666666673</v>
      </c>
    </row>
    <row r="1669" spans="1:13" x14ac:dyDescent="0.3">
      <c r="A1669" s="38" t="s">
        <v>247</v>
      </c>
      <c r="B1669" s="15"/>
      <c r="C1669" s="15"/>
      <c r="E1669" s="37" t="s">
        <v>258</v>
      </c>
      <c r="F1669" s="15">
        <v>215000</v>
      </c>
      <c r="G1669" s="15">
        <v>1155950</v>
      </c>
      <c r="I1669" s="38" t="s">
        <v>255</v>
      </c>
      <c r="J1669" s="15">
        <v>6.8</v>
      </c>
      <c r="L1669" s="36" t="s">
        <v>250</v>
      </c>
      <c r="M1669" s="15">
        <v>7.333333333333333</v>
      </c>
    </row>
    <row r="1670" spans="1:13" x14ac:dyDescent="0.3">
      <c r="A1670" s="38" t="s">
        <v>249</v>
      </c>
      <c r="B1670" s="15">
        <v>185000</v>
      </c>
      <c r="C1670" s="15">
        <v>185000</v>
      </c>
      <c r="E1670" s="36" t="s">
        <v>253</v>
      </c>
      <c r="F1670" s="15">
        <v>809950</v>
      </c>
      <c r="G1670" s="15">
        <v>7456364</v>
      </c>
      <c r="I1670" s="38" t="s">
        <v>258</v>
      </c>
      <c r="J1670" s="15">
        <v>6.2</v>
      </c>
      <c r="L1670" s="36" t="s">
        <v>253</v>
      </c>
      <c r="M1670" s="15">
        <v>6.6333333333333329</v>
      </c>
    </row>
    <row r="1671" spans="1:13" x14ac:dyDescent="0.3">
      <c r="A1671" s="38" t="s">
        <v>251</v>
      </c>
      <c r="B1671" s="15">
        <v>610000</v>
      </c>
      <c r="C1671" s="15">
        <v>610000</v>
      </c>
      <c r="E1671" s="35" t="s">
        <v>256</v>
      </c>
      <c r="F1671" s="15">
        <v>3995175</v>
      </c>
      <c r="G1671" s="15">
        <v>26450135</v>
      </c>
      <c r="I1671" s="38" t="s">
        <v>260</v>
      </c>
      <c r="J1671" s="15">
        <v>6.8</v>
      </c>
      <c r="L1671" s="35" t="s">
        <v>269</v>
      </c>
      <c r="M1671" s="15">
        <v>4.6500000000000004</v>
      </c>
    </row>
    <row r="1672" spans="1:13" x14ac:dyDescent="0.3">
      <c r="A1672" s="38" t="s">
        <v>254</v>
      </c>
      <c r="B1672" s="15"/>
      <c r="C1672" s="15"/>
      <c r="E1672" s="36" t="s">
        <v>246</v>
      </c>
      <c r="F1672" s="15">
        <v>825000</v>
      </c>
      <c r="G1672" s="15">
        <v>6965850</v>
      </c>
      <c r="I1672" s="38" t="s">
        <v>262</v>
      </c>
      <c r="J1672" s="15">
        <v>6.9</v>
      </c>
      <c r="L1672" s="36" t="s">
        <v>246</v>
      </c>
      <c r="M1672" s="15">
        <v>5</v>
      </c>
    </row>
    <row r="1673" spans="1:13" x14ac:dyDescent="0.3">
      <c r="A1673" s="38" t="s">
        <v>257</v>
      </c>
      <c r="B1673" s="15">
        <v>715000</v>
      </c>
      <c r="C1673" s="15">
        <v>715000</v>
      </c>
      <c r="E1673" s="36" t="s">
        <v>248</v>
      </c>
      <c r="F1673" s="15">
        <v>1004175</v>
      </c>
      <c r="G1673" s="15">
        <v>9998630</v>
      </c>
      <c r="I1673" s="38" t="s">
        <v>263</v>
      </c>
      <c r="J1673" s="15">
        <v>6.6</v>
      </c>
      <c r="L1673" s="36" t="s">
        <v>248</v>
      </c>
      <c r="M1673" s="15">
        <v>5.3666666666666671</v>
      </c>
    </row>
    <row r="1674" spans="1:13" x14ac:dyDescent="0.3">
      <c r="A1674" s="38" t="s">
        <v>252</v>
      </c>
      <c r="B1674" s="15"/>
      <c r="C1674" s="15"/>
      <c r="E1674" s="36" t="s">
        <v>250</v>
      </c>
      <c r="F1674" s="15">
        <v>852000</v>
      </c>
      <c r="G1674" s="15">
        <v>6147105</v>
      </c>
      <c r="I1674" s="35" t="s">
        <v>264</v>
      </c>
      <c r="J1674" s="15"/>
      <c r="L1674" s="36" t="s">
        <v>250</v>
      </c>
      <c r="M1674" s="15">
        <v>4.5</v>
      </c>
    </row>
    <row r="1675" spans="1:13" x14ac:dyDescent="0.3">
      <c r="A1675" s="38" t="s">
        <v>255</v>
      </c>
      <c r="B1675" s="15">
        <v>800000</v>
      </c>
      <c r="C1675" s="15">
        <v>800000</v>
      </c>
      <c r="E1675" s="37" t="s">
        <v>252</v>
      </c>
      <c r="F1675" s="15">
        <v>286500</v>
      </c>
      <c r="G1675" s="15">
        <v>2179260</v>
      </c>
      <c r="I1675" s="38" t="s">
        <v>245</v>
      </c>
      <c r="J1675" s="15">
        <v>6.8</v>
      </c>
      <c r="L1675" s="36" t="s">
        <v>253</v>
      </c>
      <c r="M1675" s="15">
        <v>3.7333333333333329</v>
      </c>
    </row>
    <row r="1676" spans="1:13" x14ac:dyDescent="0.3">
      <c r="A1676" s="38" t="s">
        <v>258</v>
      </c>
      <c r="B1676" s="15"/>
      <c r="C1676" s="15"/>
      <c r="E1676" s="37" t="s">
        <v>255</v>
      </c>
      <c r="F1676" s="15">
        <v>289000</v>
      </c>
      <c r="G1676" s="15">
        <v>2874850</v>
      </c>
      <c r="I1676" s="38" t="s">
        <v>247</v>
      </c>
      <c r="J1676" s="15">
        <v>5.8</v>
      </c>
      <c r="L1676" s="35" t="s">
        <v>270</v>
      </c>
      <c r="M1676" s="15">
        <v>3.625</v>
      </c>
    </row>
    <row r="1677" spans="1:13" x14ac:dyDescent="0.3">
      <c r="A1677" s="38" t="s">
        <v>260</v>
      </c>
      <c r="B1677" s="15">
        <v>295000</v>
      </c>
      <c r="C1677" s="15">
        <v>295000</v>
      </c>
      <c r="E1677" s="37" t="s">
        <v>258</v>
      </c>
      <c r="F1677" s="15">
        <v>276500</v>
      </c>
      <c r="G1677" s="15">
        <v>1092995</v>
      </c>
      <c r="I1677" s="38" t="s">
        <v>249</v>
      </c>
      <c r="J1677" s="15">
        <v>8</v>
      </c>
      <c r="L1677" s="36" t="s">
        <v>246</v>
      </c>
      <c r="M1677" s="15">
        <v>3.2666666666666671</v>
      </c>
    </row>
    <row r="1678" spans="1:13" x14ac:dyDescent="0.3">
      <c r="A1678" s="38" t="s">
        <v>262</v>
      </c>
      <c r="B1678" s="15"/>
      <c r="C1678" s="15"/>
      <c r="E1678" s="36" t="s">
        <v>253</v>
      </c>
      <c r="F1678" s="15">
        <v>1314000</v>
      </c>
      <c r="G1678" s="15">
        <v>3338550</v>
      </c>
      <c r="I1678" s="38" t="s">
        <v>251</v>
      </c>
      <c r="J1678" s="15">
        <v>7.4</v>
      </c>
      <c r="L1678" s="36" t="s">
        <v>248</v>
      </c>
      <c r="M1678" s="15">
        <v>4.4333333333333336</v>
      </c>
    </row>
    <row r="1679" spans="1:13" x14ac:dyDescent="0.3">
      <c r="A1679" s="38" t="s">
        <v>263</v>
      </c>
      <c r="B1679" s="15"/>
      <c r="C1679" s="15"/>
      <c r="E1679" s="35" t="s">
        <v>261</v>
      </c>
      <c r="F1679" s="15">
        <v>3677583</v>
      </c>
      <c r="G1679" s="15">
        <v>17517434</v>
      </c>
      <c r="I1679" s="38" t="s">
        <v>254</v>
      </c>
      <c r="J1679" s="15">
        <v>7.5</v>
      </c>
      <c r="L1679" s="36" t="s">
        <v>250</v>
      </c>
      <c r="M1679" s="15">
        <v>3.8333333333333335</v>
      </c>
    </row>
    <row r="1680" spans="1:13" x14ac:dyDescent="0.3">
      <c r="A1680" s="35" t="s">
        <v>270</v>
      </c>
      <c r="B1680" s="15"/>
      <c r="C1680" s="15"/>
      <c r="E1680" s="36" t="s">
        <v>246</v>
      </c>
      <c r="F1680" s="15">
        <v>835195</v>
      </c>
      <c r="G1680" s="15">
        <v>4456695</v>
      </c>
      <c r="I1680" s="38" t="s">
        <v>257</v>
      </c>
      <c r="J1680" s="15">
        <v>8.3000000000000007</v>
      </c>
      <c r="L1680" s="36" t="s">
        <v>253</v>
      </c>
      <c r="M1680" s="15">
        <v>2.9666666666666668</v>
      </c>
    </row>
    <row r="1681" spans="1:13" x14ac:dyDescent="0.3">
      <c r="A1681" s="38" t="s">
        <v>245</v>
      </c>
      <c r="B1681" s="15"/>
      <c r="C1681" s="15"/>
      <c r="E1681" s="36" t="s">
        <v>248</v>
      </c>
      <c r="F1681" s="15">
        <v>1044400</v>
      </c>
      <c r="G1681" s="15">
        <v>6031500</v>
      </c>
      <c r="I1681" s="38" t="s">
        <v>252</v>
      </c>
      <c r="J1681" s="15">
        <v>11.5</v>
      </c>
      <c r="L1681" s="35" t="s">
        <v>271</v>
      </c>
      <c r="M1681" s="15">
        <v>3.2166666666666668</v>
      </c>
    </row>
    <row r="1682" spans="1:13" x14ac:dyDescent="0.3">
      <c r="A1682" s="38" t="s">
        <v>247</v>
      </c>
      <c r="B1682" s="15"/>
      <c r="C1682" s="15"/>
      <c r="E1682" s="36" t="s">
        <v>250</v>
      </c>
      <c r="F1682" s="15">
        <v>1093925</v>
      </c>
      <c r="G1682" s="15">
        <v>2479650</v>
      </c>
      <c r="I1682" s="38" t="s">
        <v>255</v>
      </c>
      <c r="J1682" s="15">
        <v>12</v>
      </c>
      <c r="L1682" s="36" t="s">
        <v>246</v>
      </c>
      <c r="M1682" s="15">
        <v>2.1333333333333333</v>
      </c>
    </row>
    <row r="1683" spans="1:13" x14ac:dyDescent="0.3">
      <c r="A1683" s="38" t="s">
        <v>249</v>
      </c>
      <c r="B1683" s="15">
        <v>490000</v>
      </c>
      <c r="C1683" s="15">
        <v>490000</v>
      </c>
      <c r="E1683" s="37" t="s">
        <v>252</v>
      </c>
      <c r="F1683" s="15">
        <v>234925</v>
      </c>
      <c r="G1683" s="15">
        <v>935150</v>
      </c>
      <c r="I1683" s="38" t="s">
        <v>258</v>
      </c>
      <c r="J1683" s="15">
        <v>10.1</v>
      </c>
      <c r="L1683" s="36" t="s">
        <v>248</v>
      </c>
      <c r="M1683" s="15">
        <v>2.9</v>
      </c>
    </row>
    <row r="1684" spans="1:13" x14ac:dyDescent="0.3">
      <c r="A1684" s="38" t="s">
        <v>251</v>
      </c>
      <c r="B1684" s="15"/>
      <c r="C1684" s="15"/>
      <c r="E1684" s="37" t="s">
        <v>255</v>
      </c>
      <c r="F1684" s="15">
        <v>330000</v>
      </c>
      <c r="G1684" s="15">
        <v>330000</v>
      </c>
      <c r="I1684" s="38" t="s">
        <v>260</v>
      </c>
      <c r="J1684" s="15">
        <v>8.5</v>
      </c>
      <c r="L1684" s="36" t="s">
        <v>250</v>
      </c>
      <c r="M1684" s="15">
        <v>4.333333333333333</v>
      </c>
    </row>
    <row r="1685" spans="1:13" x14ac:dyDescent="0.3">
      <c r="A1685" s="38" t="s">
        <v>254</v>
      </c>
      <c r="B1685" s="15"/>
      <c r="C1685" s="15"/>
      <c r="E1685" s="37" t="s">
        <v>258</v>
      </c>
      <c r="F1685" s="15">
        <v>529000</v>
      </c>
      <c r="G1685" s="15">
        <v>1214500</v>
      </c>
      <c r="I1685" s="38" t="s">
        <v>262</v>
      </c>
      <c r="J1685" s="15">
        <v>7.6</v>
      </c>
      <c r="L1685" s="36" t="s">
        <v>253</v>
      </c>
      <c r="M1685" s="15">
        <v>3.5</v>
      </c>
    </row>
    <row r="1686" spans="1:13" x14ac:dyDescent="0.3">
      <c r="A1686" s="38" t="s">
        <v>257</v>
      </c>
      <c r="B1686" s="15">
        <v>205000</v>
      </c>
      <c r="C1686" s="15">
        <v>205000</v>
      </c>
      <c r="E1686" s="36" t="s">
        <v>253</v>
      </c>
      <c r="F1686" s="15">
        <v>704063</v>
      </c>
      <c r="G1686" s="15">
        <v>4549589</v>
      </c>
      <c r="I1686" s="38" t="s">
        <v>263</v>
      </c>
      <c r="J1686" s="15">
        <v>6.5</v>
      </c>
      <c r="L1686" s="35" t="s">
        <v>272</v>
      </c>
      <c r="M1686" s="15">
        <v>2.3499999999999996</v>
      </c>
    </row>
    <row r="1687" spans="1:13" x14ac:dyDescent="0.3">
      <c r="A1687" s="38" t="s">
        <v>252</v>
      </c>
      <c r="B1687" s="15"/>
      <c r="C1687" s="15"/>
      <c r="E1687" s="35" t="s">
        <v>264</v>
      </c>
      <c r="F1687" s="15">
        <v>3656300</v>
      </c>
      <c r="G1687" s="15">
        <v>16096449</v>
      </c>
      <c r="I1687" s="35" t="s">
        <v>266</v>
      </c>
      <c r="J1687" s="15"/>
      <c r="L1687" s="36" t="s">
        <v>246</v>
      </c>
      <c r="M1687" s="15">
        <v>2.4333333333333336</v>
      </c>
    </row>
    <row r="1688" spans="1:13" x14ac:dyDescent="0.3">
      <c r="A1688" s="38" t="s">
        <v>255</v>
      </c>
      <c r="B1688" s="15">
        <v>204950</v>
      </c>
      <c r="C1688" s="15">
        <v>204950</v>
      </c>
      <c r="E1688" s="36" t="s">
        <v>246</v>
      </c>
      <c r="F1688" s="15">
        <v>474450</v>
      </c>
      <c r="G1688" s="15">
        <v>2360450</v>
      </c>
      <c r="I1688" s="38" t="s">
        <v>245</v>
      </c>
      <c r="J1688" s="15">
        <v>5.0999999999999996</v>
      </c>
      <c r="L1688" s="36" t="s">
        <v>248</v>
      </c>
      <c r="M1688" s="15">
        <v>2.4333333333333331</v>
      </c>
    </row>
    <row r="1689" spans="1:13" x14ac:dyDescent="0.3">
      <c r="A1689" s="38" t="s">
        <v>258</v>
      </c>
      <c r="B1689" s="15"/>
      <c r="C1689" s="15"/>
      <c r="E1689" s="36" t="s">
        <v>248</v>
      </c>
      <c r="F1689" s="15">
        <v>1101650</v>
      </c>
      <c r="G1689" s="15">
        <v>4451300</v>
      </c>
      <c r="I1689" s="38" t="s">
        <v>247</v>
      </c>
      <c r="J1689" s="15">
        <v>6.4</v>
      </c>
      <c r="L1689" s="36" t="s">
        <v>250</v>
      </c>
      <c r="M1689" s="15">
        <v>2.4666666666666663</v>
      </c>
    </row>
    <row r="1690" spans="1:13" x14ac:dyDescent="0.3">
      <c r="A1690" s="38" t="s">
        <v>260</v>
      </c>
      <c r="B1690" s="15"/>
      <c r="C1690" s="15"/>
      <c r="E1690" s="36" t="s">
        <v>250</v>
      </c>
      <c r="F1690" s="15">
        <v>695500</v>
      </c>
      <c r="G1690" s="15">
        <v>5995799</v>
      </c>
      <c r="I1690" s="38" t="s">
        <v>249</v>
      </c>
      <c r="J1690" s="15">
        <v>5.0999999999999996</v>
      </c>
      <c r="L1690" s="36" t="s">
        <v>253</v>
      </c>
      <c r="M1690" s="15">
        <v>2.0666666666666669</v>
      </c>
    </row>
    <row r="1691" spans="1:13" x14ac:dyDescent="0.3">
      <c r="A1691" s="38" t="s">
        <v>262</v>
      </c>
      <c r="B1691" s="15"/>
      <c r="C1691" s="15"/>
      <c r="E1691" s="37" t="s">
        <v>252</v>
      </c>
      <c r="F1691" s="15">
        <v>249750</v>
      </c>
      <c r="G1691" s="15">
        <v>3054650</v>
      </c>
      <c r="I1691" s="38" t="s">
        <v>251</v>
      </c>
      <c r="J1691" s="15">
        <v>5.8</v>
      </c>
      <c r="L1691" s="35" t="s">
        <v>273</v>
      </c>
      <c r="M1691" s="15">
        <v>1.5583333333333336</v>
      </c>
    </row>
    <row r="1692" spans="1:13" x14ac:dyDescent="0.3">
      <c r="A1692" s="38" t="s">
        <v>263</v>
      </c>
      <c r="B1692" s="15">
        <v>563000</v>
      </c>
      <c r="C1692" s="15">
        <v>563000</v>
      </c>
      <c r="E1692" s="37" t="s">
        <v>255</v>
      </c>
      <c r="F1692" s="15">
        <v>243500</v>
      </c>
      <c r="G1692" s="15">
        <v>2341899</v>
      </c>
      <c r="I1692" s="38" t="s">
        <v>254</v>
      </c>
      <c r="J1692" s="15">
        <v>5.7</v>
      </c>
      <c r="L1692" s="36" t="s">
        <v>246</v>
      </c>
      <c r="M1692" s="15">
        <v>1.3</v>
      </c>
    </row>
    <row r="1693" spans="1:13" x14ac:dyDescent="0.3">
      <c r="A1693" s="35" t="s">
        <v>271</v>
      </c>
      <c r="B1693" s="15"/>
      <c r="C1693" s="15"/>
      <c r="E1693" s="37" t="s">
        <v>258</v>
      </c>
      <c r="F1693" s="15">
        <v>202250</v>
      </c>
      <c r="G1693" s="15">
        <v>599250</v>
      </c>
      <c r="I1693" s="38" t="s">
        <v>257</v>
      </c>
      <c r="J1693" s="15">
        <v>6</v>
      </c>
      <c r="L1693" s="36" t="s">
        <v>248</v>
      </c>
      <c r="M1693" s="15">
        <v>1.7333333333333334</v>
      </c>
    </row>
    <row r="1694" spans="1:13" x14ac:dyDescent="0.3">
      <c r="A1694" s="38" t="s">
        <v>245</v>
      </c>
      <c r="B1694" s="15"/>
      <c r="C1694" s="15"/>
      <c r="E1694" s="36" t="s">
        <v>253</v>
      </c>
      <c r="F1694" s="15">
        <v>1384700</v>
      </c>
      <c r="G1694" s="15">
        <v>3288900</v>
      </c>
      <c r="I1694" s="38" t="s">
        <v>252</v>
      </c>
      <c r="J1694" s="15">
        <v>6.8</v>
      </c>
      <c r="L1694" s="36" t="s">
        <v>250</v>
      </c>
      <c r="M1694" s="15">
        <v>1.8666666666666665</v>
      </c>
    </row>
    <row r="1695" spans="1:13" x14ac:dyDescent="0.3">
      <c r="A1695" s="38" t="s">
        <v>247</v>
      </c>
      <c r="B1695" s="15"/>
      <c r="C1695" s="15"/>
      <c r="E1695" s="35" t="s">
        <v>266</v>
      </c>
      <c r="F1695" s="15">
        <v>3684048</v>
      </c>
      <c r="G1695" s="15">
        <v>15479988</v>
      </c>
      <c r="I1695" s="38" t="s">
        <v>255</v>
      </c>
      <c r="J1695" s="15">
        <v>7.7</v>
      </c>
      <c r="L1695" s="36" t="s">
        <v>253</v>
      </c>
      <c r="M1695" s="15">
        <v>1.3333333333333333</v>
      </c>
    </row>
    <row r="1696" spans="1:13" x14ac:dyDescent="0.3">
      <c r="A1696" s="38" t="s">
        <v>249</v>
      </c>
      <c r="B1696" s="15"/>
      <c r="C1696" s="15"/>
      <c r="E1696" s="36" t="s">
        <v>246</v>
      </c>
      <c r="F1696" s="15">
        <v>854450</v>
      </c>
      <c r="G1696" s="15">
        <v>2704950</v>
      </c>
      <c r="I1696" s="38" t="s">
        <v>258</v>
      </c>
      <c r="J1696" s="15">
        <v>8.1</v>
      </c>
      <c r="L1696" s="35" t="s">
        <v>274</v>
      </c>
      <c r="M1696" s="15">
        <v>1.7416666666666665</v>
      </c>
    </row>
    <row r="1697" spans="1:13" x14ac:dyDescent="0.3">
      <c r="A1697" s="38" t="s">
        <v>251</v>
      </c>
      <c r="B1697" s="15">
        <v>328000</v>
      </c>
      <c r="C1697" s="15">
        <v>328000</v>
      </c>
      <c r="E1697" s="36" t="s">
        <v>248</v>
      </c>
      <c r="F1697" s="15">
        <v>875248</v>
      </c>
      <c r="G1697" s="15">
        <v>6565138</v>
      </c>
      <c r="I1697" s="38" t="s">
        <v>260</v>
      </c>
      <c r="J1697" s="15">
        <v>6.6</v>
      </c>
      <c r="L1697" s="36" t="s">
        <v>246</v>
      </c>
      <c r="M1697" s="15">
        <v>0.96666666666666667</v>
      </c>
    </row>
    <row r="1698" spans="1:13" x14ac:dyDescent="0.3">
      <c r="A1698" s="38" t="s">
        <v>254</v>
      </c>
      <c r="B1698" s="15"/>
      <c r="C1698" s="15"/>
      <c r="E1698" s="36" t="s">
        <v>250</v>
      </c>
      <c r="F1698" s="15">
        <v>622375</v>
      </c>
      <c r="G1698" s="15">
        <v>2730250</v>
      </c>
      <c r="I1698" s="38" t="s">
        <v>262</v>
      </c>
      <c r="J1698" s="15">
        <v>6.7</v>
      </c>
      <c r="L1698" s="36" t="s">
        <v>248</v>
      </c>
      <c r="M1698" s="15">
        <v>1.7</v>
      </c>
    </row>
    <row r="1699" spans="1:13" x14ac:dyDescent="0.3">
      <c r="A1699" s="38" t="s">
        <v>257</v>
      </c>
      <c r="B1699" s="15"/>
      <c r="C1699" s="15"/>
      <c r="E1699" s="37" t="s">
        <v>252</v>
      </c>
      <c r="F1699" s="15">
        <v>152900</v>
      </c>
      <c r="G1699" s="15">
        <v>456300</v>
      </c>
      <c r="I1699" s="38" t="s">
        <v>263</v>
      </c>
      <c r="J1699" s="15">
        <v>7.3</v>
      </c>
      <c r="L1699" s="36" t="s">
        <v>250</v>
      </c>
      <c r="M1699" s="15">
        <v>2.4</v>
      </c>
    </row>
    <row r="1700" spans="1:13" x14ac:dyDescent="0.3">
      <c r="A1700" s="38" t="s">
        <v>252</v>
      </c>
      <c r="B1700" s="15"/>
      <c r="C1700" s="15"/>
      <c r="E1700" s="37" t="s">
        <v>255</v>
      </c>
      <c r="F1700" s="15">
        <v>245975</v>
      </c>
      <c r="G1700" s="15">
        <v>491950</v>
      </c>
      <c r="I1700" s="35" t="s">
        <v>267</v>
      </c>
      <c r="J1700" s="15"/>
      <c r="L1700" s="36" t="s">
        <v>253</v>
      </c>
      <c r="M1700" s="15">
        <v>1.9000000000000001</v>
      </c>
    </row>
    <row r="1701" spans="1:13" x14ac:dyDescent="0.3">
      <c r="A1701" s="38" t="s">
        <v>255</v>
      </c>
      <c r="B1701" s="15"/>
      <c r="C1701" s="15"/>
      <c r="E1701" s="37" t="s">
        <v>258</v>
      </c>
      <c r="F1701" s="15">
        <v>223500</v>
      </c>
      <c r="G1701" s="15">
        <v>1782000</v>
      </c>
      <c r="I1701" s="38" t="s">
        <v>245</v>
      </c>
      <c r="J1701" s="15">
        <v>5.5</v>
      </c>
      <c r="L1701" s="35" t="s">
        <v>275</v>
      </c>
      <c r="M1701" s="15">
        <v>1.06</v>
      </c>
    </row>
    <row r="1702" spans="1:13" x14ac:dyDescent="0.3">
      <c r="A1702" s="38" t="s">
        <v>258</v>
      </c>
      <c r="B1702" s="15"/>
      <c r="C1702" s="15"/>
      <c r="E1702" s="36" t="s">
        <v>253</v>
      </c>
      <c r="F1702" s="15">
        <v>1331975</v>
      </c>
      <c r="G1702" s="15">
        <v>3479650</v>
      </c>
      <c r="I1702" s="38" t="s">
        <v>247</v>
      </c>
      <c r="J1702" s="15">
        <v>5.7</v>
      </c>
      <c r="L1702" s="36" t="s">
        <v>246</v>
      </c>
      <c r="M1702" s="15">
        <v>1.1666666666666667</v>
      </c>
    </row>
    <row r="1703" spans="1:13" x14ac:dyDescent="0.3">
      <c r="A1703" s="38" t="s">
        <v>260</v>
      </c>
      <c r="B1703" s="15"/>
      <c r="C1703" s="15"/>
      <c r="E1703" s="35" t="s">
        <v>267</v>
      </c>
      <c r="F1703" s="15">
        <v>2803425</v>
      </c>
      <c r="G1703" s="15">
        <v>16287291</v>
      </c>
      <c r="I1703" s="38" t="s">
        <v>249</v>
      </c>
      <c r="J1703" s="15">
        <v>7.5</v>
      </c>
      <c r="L1703" s="36" t="s">
        <v>248</v>
      </c>
      <c r="M1703" s="15">
        <v>1.0666666666666667</v>
      </c>
    </row>
    <row r="1704" spans="1:13" x14ac:dyDescent="0.3">
      <c r="A1704" s="38" t="s">
        <v>262</v>
      </c>
      <c r="B1704" s="15"/>
      <c r="C1704" s="15"/>
      <c r="E1704" s="36" t="s">
        <v>246</v>
      </c>
      <c r="F1704" s="15">
        <v>838450</v>
      </c>
      <c r="G1704" s="15">
        <v>5690701</v>
      </c>
      <c r="I1704" s="38" t="s">
        <v>251</v>
      </c>
      <c r="J1704" s="15">
        <v>7.2</v>
      </c>
      <c r="L1704" s="36" t="s">
        <v>250</v>
      </c>
      <c r="M1704" s="15">
        <v>0.5</v>
      </c>
    </row>
    <row r="1705" spans="1:13" x14ac:dyDescent="0.3">
      <c r="A1705" s="38" t="s">
        <v>263</v>
      </c>
      <c r="B1705" s="15">
        <v>470000</v>
      </c>
      <c r="C1705" s="15">
        <v>470000</v>
      </c>
      <c r="E1705" s="36" t="s">
        <v>248</v>
      </c>
      <c r="F1705" s="15">
        <v>544000</v>
      </c>
      <c r="G1705" s="15">
        <v>4291240</v>
      </c>
      <c r="I1705" s="38" t="s">
        <v>254</v>
      </c>
      <c r="J1705" s="15">
        <v>7.4</v>
      </c>
      <c r="L1705" s="36" t="s">
        <v>253</v>
      </c>
      <c r="M1705" s="15">
        <v>1.45</v>
      </c>
    </row>
    <row r="1706" spans="1:13" x14ac:dyDescent="0.3">
      <c r="A1706" s="35" t="s">
        <v>272</v>
      </c>
      <c r="B1706" s="15"/>
      <c r="C1706" s="15"/>
      <c r="E1706" s="36" t="s">
        <v>250</v>
      </c>
      <c r="F1706" s="15">
        <v>810000</v>
      </c>
      <c r="G1706" s="15">
        <v>2950450</v>
      </c>
      <c r="I1706" s="38" t="s">
        <v>257</v>
      </c>
      <c r="J1706" s="15">
        <v>7.3</v>
      </c>
      <c r="L1706" s="14">
        <v>37</v>
      </c>
      <c r="M1706" s="15">
        <v>6.4746987951807196</v>
      </c>
    </row>
    <row r="1707" spans="1:13" x14ac:dyDescent="0.3">
      <c r="A1707" s="38" t="s">
        <v>245</v>
      </c>
      <c r="B1707" s="15">
        <v>458400</v>
      </c>
      <c r="C1707" s="15">
        <v>458400</v>
      </c>
      <c r="E1707" s="37" t="s">
        <v>252</v>
      </c>
      <c r="F1707" s="15">
        <v>242500</v>
      </c>
      <c r="G1707" s="15">
        <v>722450</v>
      </c>
      <c r="I1707" s="38" t="s">
        <v>252</v>
      </c>
      <c r="J1707" s="15">
        <v>6.5</v>
      </c>
      <c r="L1707" s="35" t="s">
        <v>244</v>
      </c>
      <c r="M1707" s="15">
        <v>4.0083333333333329</v>
      </c>
    </row>
    <row r="1708" spans="1:13" x14ac:dyDescent="0.3">
      <c r="A1708" s="38" t="s">
        <v>247</v>
      </c>
      <c r="B1708" s="15"/>
      <c r="C1708" s="15"/>
      <c r="E1708" s="37" t="s">
        <v>255</v>
      </c>
      <c r="F1708" s="15">
        <v>163500</v>
      </c>
      <c r="G1708" s="15">
        <v>1035000</v>
      </c>
      <c r="I1708" s="38" t="s">
        <v>255</v>
      </c>
      <c r="J1708" s="15">
        <v>6.3</v>
      </c>
      <c r="L1708" s="36" t="s">
        <v>246</v>
      </c>
      <c r="M1708" s="15">
        <v>3.6666666666666665</v>
      </c>
    </row>
    <row r="1709" spans="1:13" x14ac:dyDescent="0.3">
      <c r="A1709" s="38" t="s">
        <v>249</v>
      </c>
      <c r="B1709" s="15">
        <v>409500</v>
      </c>
      <c r="C1709" s="15">
        <v>1718500</v>
      </c>
      <c r="E1709" s="37" t="s">
        <v>258</v>
      </c>
      <c r="F1709" s="15">
        <v>404000</v>
      </c>
      <c r="G1709" s="15">
        <v>1193000</v>
      </c>
      <c r="I1709" s="38" t="s">
        <v>258</v>
      </c>
      <c r="J1709" s="15">
        <v>6.5</v>
      </c>
      <c r="L1709" s="36" t="s">
        <v>248</v>
      </c>
      <c r="M1709" s="15">
        <v>3.9</v>
      </c>
    </row>
    <row r="1710" spans="1:13" x14ac:dyDescent="0.3">
      <c r="A1710" s="38" t="s">
        <v>251</v>
      </c>
      <c r="B1710" s="15">
        <v>683212</v>
      </c>
      <c r="C1710" s="15">
        <v>1366423</v>
      </c>
      <c r="E1710" s="36" t="s">
        <v>253</v>
      </c>
      <c r="F1710" s="15">
        <v>610975</v>
      </c>
      <c r="G1710" s="15">
        <v>3354900</v>
      </c>
      <c r="I1710" s="38" t="s">
        <v>260</v>
      </c>
      <c r="J1710" s="15">
        <v>5.6</v>
      </c>
      <c r="L1710" s="36" t="s">
        <v>250</v>
      </c>
      <c r="M1710" s="15">
        <v>4.5333333333333332</v>
      </c>
    </row>
    <row r="1711" spans="1:13" x14ac:dyDescent="0.3">
      <c r="A1711" s="38" t="s">
        <v>254</v>
      </c>
      <c r="B1711" s="15">
        <v>655000</v>
      </c>
      <c r="C1711" s="15">
        <v>655000</v>
      </c>
      <c r="E1711" s="35" t="s">
        <v>268</v>
      </c>
      <c r="F1711" s="15">
        <v>3467325</v>
      </c>
      <c r="G1711" s="15">
        <v>15228877</v>
      </c>
      <c r="I1711" s="38" t="s">
        <v>262</v>
      </c>
      <c r="J1711" s="15">
        <v>4.4000000000000004</v>
      </c>
      <c r="L1711" s="36" t="s">
        <v>253</v>
      </c>
      <c r="M1711" s="15">
        <v>3.9333333333333331</v>
      </c>
    </row>
    <row r="1712" spans="1:13" x14ac:dyDescent="0.3">
      <c r="A1712" s="38" t="s">
        <v>257</v>
      </c>
      <c r="B1712" s="15"/>
      <c r="C1712" s="15"/>
      <c r="E1712" s="36" t="s">
        <v>246</v>
      </c>
      <c r="F1712" s="15">
        <v>1078900</v>
      </c>
      <c r="G1712" s="15">
        <v>3186132</v>
      </c>
      <c r="I1712" s="38" t="s">
        <v>263</v>
      </c>
      <c r="J1712" s="15">
        <v>4.0999999999999996</v>
      </c>
      <c r="L1712" s="35" t="s">
        <v>256</v>
      </c>
      <c r="M1712" s="15">
        <v>8.5083333333333346</v>
      </c>
    </row>
    <row r="1713" spans="1:13" x14ac:dyDescent="0.3">
      <c r="A1713" s="38" t="s">
        <v>252</v>
      </c>
      <c r="B1713" s="15">
        <v>550000</v>
      </c>
      <c r="C1713" s="15">
        <v>550000</v>
      </c>
      <c r="E1713" s="36" t="s">
        <v>248</v>
      </c>
      <c r="F1713" s="15">
        <v>683250</v>
      </c>
      <c r="G1713" s="15">
        <v>5506145</v>
      </c>
      <c r="I1713" s="35" t="s">
        <v>268</v>
      </c>
      <c r="J1713" s="15"/>
      <c r="L1713" s="36" t="s">
        <v>246</v>
      </c>
      <c r="M1713" s="15">
        <v>5.0666666666666664</v>
      </c>
    </row>
    <row r="1714" spans="1:13" x14ac:dyDescent="0.3">
      <c r="A1714" s="38" t="s">
        <v>255</v>
      </c>
      <c r="B1714" s="15">
        <v>267900</v>
      </c>
      <c r="C1714" s="15">
        <v>267900</v>
      </c>
      <c r="E1714" s="36" t="s">
        <v>250</v>
      </c>
      <c r="F1714" s="15">
        <v>882450</v>
      </c>
      <c r="G1714" s="15">
        <v>4034200</v>
      </c>
      <c r="I1714" s="38" t="s">
        <v>245</v>
      </c>
      <c r="J1714" s="15">
        <v>3.6</v>
      </c>
      <c r="L1714" s="36" t="s">
        <v>248</v>
      </c>
      <c r="M1714" s="15">
        <v>7.4666666666666659</v>
      </c>
    </row>
    <row r="1715" spans="1:13" x14ac:dyDescent="0.3">
      <c r="A1715" s="38" t="s">
        <v>258</v>
      </c>
      <c r="B1715" s="15"/>
      <c r="C1715" s="15"/>
      <c r="E1715" s="37" t="s">
        <v>252</v>
      </c>
      <c r="F1715" s="15">
        <v>429000</v>
      </c>
      <c r="G1715" s="15">
        <v>1527400</v>
      </c>
      <c r="I1715" s="38" t="s">
        <v>247</v>
      </c>
      <c r="J1715" s="15">
        <v>3.4</v>
      </c>
      <c r="L1715" s="36" t="s">
        <v>250</v>
      </c>
      <c r="M1715" s="15">
        <v>9.6666666666666661</v>
      </c>
    </row>
    <row r="1716" spans="1:13" x14ac:dyDescent="0.3">
      <c r="A1716" s="38" t="s">
        <v>260</v>
      </c>
      <c r="B1716" s="15"/>
      <c r="C1716" s="15"/>
      <c r="E1716" s="37" t="s">
        <v>255</v>
      </c>
      <c r="F1716" s="15">
        <v>223450</v>
      </c>
      <c r="G1716" s="15">
        <v>1608800</v>
      </c>
      <c r="I1716" s="38" t="s">
        <v>249</v>
      </c>
      <c r="J1716" s="15">
        <v>3.6</v>
      </c>
      <c r="L1716" s="36" t="s">
        <v>253</v>
      </c>
      <c r="M1716" s="15">
        <v>11.833333333333334</v>
      </c>
    </row>
    <row r="1717" spans="1:13" x14ac:dyDescent="0.3">
      <c r="A1717" s="38" t="s">
        <v>262</v>
      </c>
      <c r="B1717" s="15">
        <v>599000</v>
      </c>
      <c r="C1717" s="15">
        <v>599000</v>
      </c>
      <c r="E1717" s="37" t="s">
        <v>258</v>
      </c>
      <c r="F1717" s="15">
        <v>230000</v>
      </c>
      <c r="G1717" s="15">
        <v>898000</v>
      </c>
      <c r="I1717" s="38" t="s">
        <v>251</v>
      </c>
      <c r="J1717" s="15">
        <v>4.2</v>
      </c>
      <c r="L1717" s="35" t="s">
        <v>261</v>
      </c>
      <c r="M1717" s="15">
        <v>12.441666666666665</v>
      </c>
    </row>
    <row r="1718" spans="1:13" x14ac:dyDescent="0.3">
      <c r="A1718" s="38" t="s">
        <v>263</v>
      </c>
      <c r="B1718" s="15"/>
      <c r="C1718" s="15"/>
      <c r="E1718" s="36" t="s">
        <v>253</v>
      </c>
      <c r="F1718" s="15">
        <v>822725</v>
      </c>
      <c r="G1718" s="15">
        <v>2502400</v>
      </c>
      <c r="I1718" s="38" t="s">
        <v>254</v>
      </c>
      <c r="J1718" s="15">
        <v>4.0999999999999996</v>
      </c>
      <c r="L1718" s="36" t="s">
        <v>246</v>
      </c>
      <c r="M1718" s="15">
        <v>13.699999999999998</v>
      </c>
    </row>
    <row r="1719" spans="1:13" x14ac:dyDescent="0.3">
      <c r="A1719" s="35" t="s">
        <v>273</v>
      </c>
      <c r="B1719" s="15"/>
      <c r="C1719" s="15"/>
      <c r="E1719" s="35" t="s">
        <v>269</v>
      </c>
      <c r="F1719" s="15">
        <v>3793381</v>
      </c>
      <c r="G1719" s="15">
        <v>18467514</v>
      </c>
      <c r="I1719" s="38" t="s">
        <v>257</v>
      </c>
      <c r="J1719" s="15">
        <v>5</v>
      </c>
      <c r="L1719" s="36" t="s">
        <v>248</v>
      </c>
      <c r="M1719" s="15">
        <v>13</v>
      </c>
    </row>
    <row r="1720" spans="1:13" x14ac:dyDescent="0.3">
      <c r="A1720" s="38" t="s">
        <v>245</v>
      </c>
      <c r="B1720" s="15">
        <v>849900</v>
      </c>
      <c r="C1720" s="15">
        <v>849900</v>
      </c>
      <c r="E1720" s="36" t="s">
        <v>246</v>
      </c>
      <c r="F1720" s="15">
        <v>509925</v>
      </c>
      <c r="G1720" s="15">
        <v>1954700</v>
      </c>
      <c r="I1720" s="38" t="s">
        <v>252</v>
      </c>
      <c r="J1720" s="15">
        <v>4.3</v>
      </c>
      <c r="L1720" s="36" t="s">
        <v>250</v>
      </c>
      <c r="M1720" s="15">
        <v>11.833333333333334</v>
      </c>
    </row>
    <row r="1721" spans="1:13" x14ac:dyDescent="0.3">
      <c r="A1721" s="38" t="s">
        <v>247</v>
      </c>
      <c r="B1721" s="15">
        <v>441121</v>
      </c>
      <c r="C1721" s="15">
        <v>441121</v>
      </c>
      <c r="E1721" s="36" t="s">
        <v>248</v>
      </c>
      <c r="F1721" s="15">
        <v>1714936</v>
      </c>
      <c r="G1721" s="15">
        <v>7321385</v>
      </c>
      <c r="I1721" s="38" t="s">
        <v>255</v>
      </c>
      <c r="J1721" s="15">
        <v>3.2</v>
      </c>
      <c r="L1721" s="36" t="s">
        <v>253</v>
      </c>
      <c r="M1721" s="15">
        <v>11.233333333333334</v>
      </c>
    </row>
    <row r="1722" spans="1:13" x14ac:dyDescent="0.3">
      <c r="A1722" s="38" t="s">
        <v>249</v>
      </c>
      <c r="B1722" s="15"/>
      <c r="C1722" s="15"/>
      <c r="E1722" s="36" t="s">
        <v>250</v>
      </c>
      <c r="F1722" s="15">
        <v>732500</v>
      </c>
      <c r="G1722" s="15">
        <v>5331307</v>
      </c>
      <c r="I1722" s="38" t="s">
        <v>258</v>
      </c>
      <c r="J1722" s="15">
        <v>3.6</v>
      </c>
      <c r="L1722" s="35" t="s">
        <v>264</v>
      </c>
      <c r="M1722" s="15">
        <v>10.65</v>
      </c>
    </row>
    <row r="1723" spans="1:13" x14ac:dyDescent="0.3">
      <c r="A1723" s="38" t="s">
        <v>251</v>
      </c>
      <c r="B1723" s="15"/>
      <c r="C1723" s="15"/>
      <c r="E1723" s="37" t="s">
        <v>252</v>
      </c>
      <c r="F1723" s="15">
        <v>267500</v>
      </c>
      <c r="G1723" s="15">
        <v>2059235</v>
      </c>
      <c r="I1723" s="38" t="s">
        <v>260</v>
      </c>
      <c r="J1723" s="15">
        <v>2.7</v>
      </c>
      <c r="L1723" s="36" t="s">
        <v>246</v>
      </c>
      <c r="M1723" s="15">
        <v>11.199999999999998</v>
      </c>
    </row>
    <row r="1724" spans="1:13" x14ac:dyDescent="0.3">
      <c r="A1724" s="38" t="s">
        <v>254</v>
      </c>
      <c r="B1724" s="15"/>
      <c r="C1724" s="15"/>
      <c r="E1724" s="37" t="s">
        <v>255</v>
      </c>
      <c r="F1724" s="15">
        <v>225000</v>
      </c>
      <c r="G1724" s="15">
        <v>1914500</v>
      </c>
      <c r="I1724" s="38" t="s">
        <v>262</v>
      </c>
      <c r="J1724" s="15">
        <v>2.5</v>
      </c>
      <c r="L1724" s="36" t="s">
        <v>248</v>
      </c>
      <c r="M1724" s="15">
        <v>11.566666666666668</v>
      </c>
    </row>
    <row r="1725" spans="1:13" x14ac:dyDescent="0.3">
      <c r="A1725" s="38" t="s">
        <v>257</v>
      </c>
      <c r="B1725" s="15"/>
      <c r="C1725" s="15"/>
      <c r="E1725" s="37" t="s">
        <v>258</v>
      </c>
      <c r="F1725" s="15">
        <v>240000</v>
      </c>
      <c r="G1725" s="15">
        <v>1357572</v>
      </c>
      <c r="I1725" s="38" t="s">
        <v>263</v>
      </c>
      <c r="J1725" s="15">
        <v>2.6</v>
      </c>
      <c r="L1725" s="36" t="s">
        <v>250</v>
      </c>
      <c r="M1725" s="15">
        <v>10.133333333333335</v>
      </c>
    </row>
    <row r="1726" spans="1:13" x14ac:dyDescent="0.3">
      <c r="A1726" s="38" t="s">
        <v>252</v>
      </c>
      <c r="B1726" s="15">
        <v>470000</v>
      </c>
      <c r="C1726" s="15">
        <v>940000</v>
      </c>
      <c r="E1726" s="36" t="s">
        <v>253</v>
      </c>
      <c r="F1726" s="15">
        <v>836020</v>
      </c>
      <c r="G1726" s="15">
        <v>3860122</v>
      </c>
      <c r="I1726" s="35" t="s">
        <v>269</v>
      </c>
      <c r="J1726" s="15"/>
      <c r="L1726" s="36" t="s">
        <v>253</v>
      </c>
      <c r="M1726" s="15">
        <v>9.7000000000000011</v>
      </c>
    </row>
    <row r="1727" spans="1:13" x14ac:dyDescent="0.3">
      <c r="A1727" s="38" t="s">
        <v>255</v>
      </c>
      <c r="B1727" s="15">
        <v>403007</v>
      </c>
      <c r="C1727" s="15">
        <v>403007</v>
      </c>
      <c r="E1727" s="35" t="s">
        <v>270</v>
      </c>
      <c r="F1727" s="15">
        <v>4323523</v>
      </c>
      <c r="G1727" s="15">
        <v>22995928</v>
      </c>
      <c r="I1727" s="38" t="s">
        <v>245</v>
      </c>
      <c r="J1727" s="15">
        <v>3</v>
      </c>
      <c r="L1727" s="35" t="s">
        <v>266</v>
      </c>
      <c r="M1727" s="15">
        <v>11.408333333333331</v>
      </c>
    </row>
    <row r="1728" spans="1:13" x14ac:dyDescent="0.3">
      <c r="A1728" s="38" t="s">
        <v>258</v>
      </c>
      <c r="B1728" s="15"/>
      <c r="C1728" s="15"/>
      <c r="E1728" s="36" t="s">
        <v>246</v>
      </c>
      <c r="F1728" s="15">
        <v>994500</v>
      </c>
      <c r="G1728" s="15">
        <v>4367500</v>
      </c>
      <c r="I1728" s="38" t="s">
        <v>247</v>
      </c>
      <c r="J1728" s="15">
        <v>3</v>
      </c>
      <c r="L1728" s="36" t="s">
        <v>246</v>
      </c>
      <c r="M1728" s="15">
        <v>8.5666666666666664</v>
      </c>
    </row>
    <row r="1729" spans="1:13" x14ac:dyDescent="0.3">
      <c r="A1729" s="38" t="s">
        <v>260</v>
      </c>
      <c r="B1729" s="15">
        <v>620000</v>
      </c>
      <c r="C1729" s="15">
        <v>620000</v>
      </c>
      <c r="E1729" s="36" t="s">
        <v>248</v>
      </c>
      <c r="F1729" s="15">
        <v>1266450</v>
      </c>
      <c r="G1729" s="15">
        <v>5814600</v>
      </c>
      <c r="I1729" s="38" t="s">
        <v>249</v>
      </c>
      <c r="J1729" s="15">
        <v>2.5</v>
      </c>
      <c r="L1729" s="36" t="s">
        <v>248</v>
      </c>
      <c r="M1729" s="15">
        <v>11.133333333333335</v>
      </c>
    </row>
    <row r="1730" spans="1:13" x14ac:dyDescent="0.3">
      <c r="A1730" s="38" t="s">
        <v>262</v>
      </c>
      <c r="B1730" s="15">
        <v>662250</v>
      </c>
      <c r="C1730" s="15">
        <v>1324500</v>
      </c>
      <c r="E1730" s="36" t="s">
        <v>250</v>
      </c>
      <c r="F1730" s="15">
        <v>955450</v>
      </c>
      <c r="G1730" s="15">
        <v>6881005</v>
      </c>
      <c r="I1730" s="38" t="s">
        <v>251</v>
      </c>
      <c r="J1730" s="15">
        <v>2.8</v>
      </c>
      <c r="L1730" s="36" t="s">
        <v>250</v>
      </c>
      <c r="M1730" s="15">
        <v>12.700000000000001</v>
      </c>
    </row>
    <row r="1731" spans="1:13" x14ac:dyDescent="0.3">
      <c r="A1731" s="38" t="s">
        <v>263</v>
      </c>
      <c r="B1731" s="15">
        <v>599900</v>
      </c>
      <c r="C1731" s="15">
        <v>599900</v>
      </c>
      <c r="E1731" s="37" t="s">
        <v>252</v>
      </c>
      <c r="F1731" s="15">
        <v>253000</v>
      </c>
      <c r="G1731" s="15">
        <v>1923705</v>
      </c>
      <c r="I1731" s="38" t="s">
        <v>254</v>
      </c>
      <c r="J1731" s="15">
        <v>3.6</v>
      </c>
      <c r="L1731" s="36" t="s">
        <v>253</v>
      </c>
      <c r="M1731" s="15">
        <v>13.233333333333334</v>
      </c>
    </row>
    <row r="1732" spans="1:13" x14ac:dyDescent="0.3">
      <c r="A1732" s="35" t="s">
        <v>274</v>
      </c>
      <c r="B1732" s="15"/>
      <c r="C1732" s="15"/>
      <c r="E1732" s="37" t="s">
        <v>255</v>
      </c>
      <c r="F1732" s="15">
        <v>496450</v>
      </c>
      <c r="G1732" s="15">
        <v>3195350</v>
      </c>
      <c r="I1732" s="38" t="s">
        <v>257</v>
      </c>
      <c r="J1732" s="15">
        <v>5.0999999999999996</v>
      </c>
      <c r="L1732" s="35" t="s">
        <v>267</v>
      </c>
      <c r="M1732" s="15">
        <v>12.166666666666666</v>
      </c>
    </row>
    <row r="1733" spans="1:13" x14ac:dyDescent="0.3">
      <c r="A1733" s="38" t="s">
        <v>245</v>
      </c>
      <c r="B1733" s="15">
        <v>823000</v>
      </c>
      <c r="C1733" s="15">
        <v>823000</v>
      </c>
      <c r="E1733" s="37" t="s">
        <v>258</v>
      </c>
      <c r="F1733" s="15">
        <v>206000</v>
      </c>
      <c r="G1733" s="15">
        <v>1761950</v>
      </c>
      <c r="I1733" s="38" t="s">
        <v>252</v>
      </c>
      <c r="J1733" s="15">
        <v>5.9</v>
      </c>
      <c r="L1733" s="36" t="s">
        <v>246</v>
      </c>
      <c r="M1733" s="15">
        <v>12.200000000000001</v>
      </c>
    </row>
    <row r="1734" spans="1:13" x14ac:dyDescent="0.3">
      <c r="A1734" s="38" t="s">
        <v>247</v>
      </c>
      <c r="B1734" s="15"/>
      <c r="C1734" s="15"/>
      <c r="E1734" s="36" t="s">
        <v>253</v>
      </c>
      <c r="F1734" s="15">
        <v>1107123</v>
      </c>
      <c r="G1734" s="15">
        <v>5932823</v>
      </c>
      <c r="I1734" s="38" t="s">
        <v>255</v>
      </c>
      <c r="J1734" s="15">
        <v>5.2</v>
      </c>
      <c r="L1734" s="36" t="s">
        <v>248</v>
      </c>
      <c r="M1734" s="15">
        <v>11.066666666666668</v>
      </c>
    </row>
    <row r="1735" spans="1:13" x14ac:dyDescent="0.3">
      <c r="A1735" s="38" t="s">
        <v>249</v>
      </c>
      <c r="B1735" s="15">
        <v>900000</v>
      </c>
      <c r="C1735" s="15">
        <v>900000</v>
      </c>
      <c r="E1735" s="35" t="s">
        <v>271</v>
      </c>
      <c r="F1735" s="15">
        <v>3878175</v>
      </c>
      <c r="G1735" s="15">
        <v>32909996</v>
      </c>
      <c r="I1735" s="38" t="s">
        <v>258</v>
      </c>
      <c r="J1735" s="15">
        <v>3.9</v>
      </c>
      <c r="L1735" s="36" t="s">
        <v>250</v>
      </c>
      <c r="M1735" s="15">
        <v>12.800000000000002</v>
      </c>
    </row>
    <row r="1736" spans="1:13" x14ac:dyDescent="0.3">
      <c r="A1736" s="38" t="s">
        <v>251</v>
      </c>
      <c r="B1736" s="15">
        <v>525000</v>
      </c>
      <c r="C1736" s="15">
        <v>525000</v>
      </c>
      <c r="E1736" s="36" t="s">
        <v>246</v>
      </c>
      <c r="F1736" s="15">
        <v>650000</v>
      </c>
      <c r="G1736" s="15">
        <v>7740063</v>
      </c>
      <c r="I1736" s="38" t="s">
        <v>260</v>
      </c>
      <c r="J1736" s="15">
        <v>3.2</v>
      </c>
      <c r="L1736" s="36" t="s">
        <v>253</v>
      </c>
      <c r="M1736" s="15">
        <v>12.6</v>
      </c>
    </row>
    <row r="1737" spans="1:13" x14ac:dyDescent="0.3">
      <c r="A1737" s="38" t="s">
        <v>254</v>
      </c>
      <c r="B1737" s="15">
        <v>444000</v>
      </c>
      <c r="C1737" s="15">
        <v>444000</v>
      </c>
      <c r="E1737" s="36" t="s">
        <v>248</v>
      </c>
      <c r="F1737" s="15">
        <v>1292975</v>
      </c>
      <c r="G1737" s="15">
        <v>9767650</v>
      </c>
      <c r="I1737" s="38" t="s">
        <v>262</v>
      </c>
      <c r="J1737" s="15">
        <v>3</v>
      </c>
      <c r="L1737" s="35" t="s">
        <v>268</v>
      </c>
      <c r="M1737" s="15">
        <v>7.5250000000000012</v>
      </c>
    </row>
    <row r="1738" spans="1:13" x14ac:dyDescent="0.3">
      <c r="A1738" s="38" t="s">
        <v>257</v>
      </c>
      <c r="B1738" s="15">
        <v>732000</v>
      </c>
      <c r="C1738" s="15">
        <v>732000</v>
      </c>
      <c r="E1738" s="36" t="s">
        <v>250</v>
      </c>
      <c r="F1738" s="15">
        <v>1060000</v>
      </c>
      <c r="G1738" s="15">
        <v>9093620</v>
      </c>
      <c r="I1738" s="38" t="s">
        <v>263</v>
      </c>
      <c r="J1738" s="15">
        <v>3.3</v>
      </c>
      <c r="L1738" s="36" t="s">
        <v>246</v>
      </c>
      <c r="M1738" s="15">
        <v>9.9333333333333336</v>
      </c>
    </row>
    <row r="1739" spans="1:13" x14ac:dyDescent="0.3">
      <c r="A1739" s="38" t="s">
        <v>252</v>
      </c>
      <c r="B1739" s="15">
        <v>1169000</v>
      </c>
      <c r="C1739" s="15">
        <v>2509000</v>
      </c>
      <c r="E1739" s="37" t="s">
        <v>252</v>
      </c>
      <c r="F1739" s="15">
        <v>280000</v>
      </c>
      <c r="G1739" s="15">
        <v>4752270</v>
      </c>
      <c r="I1739" s="35" t="s">
        <v>270</v>
      </c>
      <c r="J1739" s="15"/>
      <c r="L1739" s="36" t="s">
        <v>248</v>
      </c>
      <c r="M1739" s="15">
        <v>7.5666666666666664</v>
      </c>
    </row>
    <row r="1740" spans="1:13" x14ac:dyDescent="0.3">
      <c r="A1740" s="38" t="s">
        <v>255</v>
      </c>
      <c r="B1740" s="15">
        <v>590000</v>
      </c>
      <c r="C1740" s="15">
        <v>1865000</v>
      </c>
      <c r="E1740" s="37" t="s">
        <v>255</v>
      </c>
      <c r="F1740" s="15">
        <v>550000</v>
      </c>
      <c r="G1740" s="15">
        <v>3195450</v>
      </c>
      <c r="I1740" s="38" t="s">
        <v>245</v>
      </c>
      <c r="J1740" s="15">
        <v>2.7</v>
      </c>
      <c r="L1740" s="36" t="s">
        <v>250</v>
      </c>
      <c r="M1740" s="15">
        <v>6.1333333333333329</v>
      </c>
    </row>
    <row r="1741" spans="1:13" x14ac:dyDescent="0.3">
      <c r="A1741" s="38" t="s">
        <v>258</v>
      </c>
      <c r="B1741" s="15">
        <v>649999</v>
      </c>
      <c r="C1741" s="15">
        <v>649999</v>
      </c>
      <c r="E1741" s="37" t="s">
        <v>258</v>
      </c>
      <c r="F1741" s="15">
        <v>230000</v>
      </c>
      <c r="G1741" s="15">
        <v>1145900</v>
      </c>
      <c r="I1741" s="38" t="s">
        <v>247</v>
      </c>
      <c r="J1741" s="15">
        <v>2.4</v>
      </c>
      <c r="L1741" s="36" t="s">
        <v>253</v>
      </c>
      <c r="M1741" s="15">
        <v>6.4666666666666659</v>
      </c>
    </row>
    <row r="1742" spans="1:13" x14ac:dyDescent="0.3">
      <c r="A1742" s="38" t="s">
        <v>260</v>
      </c>
      <c r="B1742" s="15">
        <v>1020000</v>
      </c>
      <c r="C1742" s="15">
        <v>1020000</v>
      </c>
      <c r="E1742" s="36" t="s">
        <v>253</v>
      </c>
      <c r="F1742" s="15">
        <v>875200</v>
      </c>
      <c r="G1742" s="15">
        <v>6308663</v>
      </c>
      <c r="I1742" s="38" t="s">
        <v>249</v>
      </c>
      <c r="J1742" s="15">
        <v>2.6</v>
      </c>
      <c r="L1742" s="35" t="s">
        <v>269</v>
      </c>
      <c r="M1742" s="15">
        <v>5.9666666666666677</v>
      </c>
    </row>
    <row r="1743" spans="1:13" x14ac:dyDescent="0.3">
      <c r="A1743" s="38" t="s">
        <v>262</v>
      </c>
      <c r="B1743" s="15">
        <v>318000</v>
      </c>
      <c r="C1743" s="15">
        <v>318000</v>
      </c>
      <c r="E1743" s="35" t="s">
        <v>272</v>
      </c>
      <c r="F1743" s="15">
        <v>3802300</v>
      </c>
      <c r="G1743" s="15">
        <v>35331440</v>
      </c>
      <c r="I1743" s="38" t="s">
        <v>251</v>
      </c>
      <c r="J1743" s="15">
        <v>3.5</v>
      </c>
      <c r="L1743" s="36" t="s">
        <v>246</v>
      </c>
      <c r="M1743" s="15">
        <v>6.2666666666666666</v>
      </c>
    </row>
    <row r="1744" spans="1:13" x14ac:dyDescent="0.3">
      <c r="A1744" s="38" t="s">
        <v>263</v>
      </c>
      <c r="B1744" s="15"/>
      <c r="C1744" s="15"/>
      <c r="E1744" s="36" t="s">
        <v>246</v>
      </c>
      <c r="F1744" s="15">
        <v>905500</v>
      </c>
      <c r="G1744" s="15">
        <v>7057250</v>
      </c>
      <c r="I1744" s="38" t="s">
        <v>254</v>
      </c>
      <c r="J1744" s="15">
        <v>3</v>
      </c>
      <c r="L1744" s="36" t="s">
        <v>248</v>
      </c>
      <c r="M1744" s="15">
        <v>6.5</v>
      </c>
    </row>
    <row r="1745" spans="1:13" x14ac:dyDescent="0.3">
      <c r="A1745" s="35" t="s">
        <v>275</v>
      </c>
      <c r="B1745" s="15"/>
      <c r="C1745" s="15"/>
      <c r="E1745" s="36" t="s">
        <v>248</v>
      </c>
      <c r="F1745" s="15">
        <v>1147500</v>
      </c>
      <c r="G1745" s="15">
        <v>12970208</v>
      </c>
      <c r="I1745" s="38" t="s">
        <v>257</v>
      </c>
      <c r="J1745" s="15">
        <v>3.2</v>
      </c>
      <c r="L1745" s="36" t="s">
        <v>250</v>
      </c>
      <c r="M1745" s="15">
        <v>5.833333333333333</v>
      </c>
    </row>
    <row r="1746" spans="1:13" x14ac:dyDescent="0.3">
      <c r="A1746" s="38" t="s">
        <v>245</v>
      </c>
      <c r="B1746" s="15"/>
      <c r="C1746" s="15"/>
      <c r="E1746" s="36" t="s">
        <v>250</v>
      </c>
      <c r="F1746" s="15">
        <v>897050</v>
      </c>
      <c r="G1746" s="15">
        <v>9222584</v>
      </c>
      <c r="I1746" s="38" t="s">
        <v>252</v>
      </c>
      <c r="J1746" s="15">
        <v>3.8</v>
      </c>
      <c r="L1746" s="36" t="s">
        <v>253</v>
      </c>
      <c r="M1746" s="15">
        <v>5.2666666666666666</v>
      </c>
    </row>
    <row r="1747" spans="1:13" x14ac:dyDescent="0.3">
      <c r="A1747" s="38" t="s">
        <v>247</v>
      </c>
      <c r="B1747" s="15"/>
      <c r="C1747" s="15"/>
      <c r="E1747" s="37" t="s">
        <v>252</v>
      </c>
      <c r="F1747" s="15">
        <v>337500</v>
      </c>
      <c r="G1747" s="15">
        <v>2716600</v>
      </c>
      <c r="I1747" s="38" t="s">
        <v>255</v>
      </c>
      <c r="J1747" s="15">
        <v>3.9</v>
      </c>
      <c r="L1747" s="35" t="s">
        <v>270</v>
      </c>
      <c r="M1747" s="15">
        <v>4.95</v>
      </c>
    </row>
    <row r="1748" spans="1:13" x14ac:dyDescent="0.3">
      <c r="A1748" s="38" t="s">
        <v>249</v>
      </c>
      <c r="B1748" s="15">
        <v>389950</v>
      </c>
      <c r="C1748" s="15">
        <v>779900</v>
      </c>
      <c r="E1748" s="37" t="s">
        <v>255</v>
      </c>
      <c r="F1748" s="15">
        <v>282550</v>
      </c>
      <c r="G1748" s="15">
        <v>3387684</v>
      </c>
      <c r="I1748" s="38" t="s">
        <v>258</v>
      </c>
      <c r="J1748" s="15">
        <v>4.8</v>
      </c>
      <c r="L1748" s="36" t="s">
        <v>246</v>
      </c>
      <c r="M1748" s="15">
        <v>5.4000000000000012</v>
      </c>
    </row>
    <row r="1749" spans="1:13" x14ac:dyDescent="0.3">
      <c r="A1749" s="38" t="s">
        <v>251</v>
      </c>
      <c r="B1749" s="15">
        <v>300000</v>
      </c>
      <c r="C1749" s="15">
        <v>300000</v>
      </c>
      <c r="E1749" s="37" t="s">
        <v>258</v>
      </c>
      <c r="F1749" s="15">
        <v>277000</v>
      </c>
      <c r="G1749" s="15">
        <v>3118300</v>
      </c>
      <c r="I1749" s="38" t="s">
        <v>260</v>
      </c>
      <c r="J1749" s="15">
        <v>3.6</v>
      </c>
      <c r="L1749" s="36" t="s">
        <v>248</v>
      </c>
      <c r="M1749" s="15">
        <v>4.6333333333333337</v>
      </c>
    </row>
    <row r="1750" spans="1:13" x14ac:dyDescent="0.3">
      <c r="A1750" s="38" t="s">
        <v>254</v>
      </c>
      <c r="B1750" s="15">
        <v>525000</v>
      </c>
      <c r="C1750" s="15">
        <v>525000</v>
      </c>
      <c r="E1750" s="36" t="s">
        <v>253</v>
      </c>
      <c r="F1750" s="15">
        <v>852250</v>
      </c>
      <c r="G1750" s="15">
        <v>6081398</v>
      </c>
      <c r="I1750" s="38" t="s">
        <v>262</v>
      </c>
      <c r="J1750" s="15">
        <v>1.8</v>
      </c>
      <c r="L1750" s="36" t="s">
        <v>250</v>
      </c>
      <c r="M1750" s="15">
        <v>5.1000000000000005</v>
      </c>
    </row>
    <row r="1751" spans="1:13" x14ac:dyDescent="0.3">
      <c r="A1751" s="38" t="s">
        <v>257</v>
      </c>
      <c r="B1751" s="15">
        <v>588250</v>
      </c>
      <c r="C1751" s="15">
        <v>1176500</v>
      </c>
      <c r="E1751" s="35" t="s">
        <v>273</v>
      </c>
      <c r="F1751" s="15">
        <v>5801775</v>
      </c>
      <c r="G1751" s="15">
        <v>49788131</v>
      </c>
      <c r="I1751" s="38" t="s">
        <v>263</v>
      </c>
      <c r="J1751" s="15">
        <v>2.2000000000000002</v>
      </c>
      <c r="L1751" s="36" t="s">
        <v>253</v>
      </c>
      <c r="M1751" s="15">
        <v>4.666666666666667</v>
      </c>
    </row>
    <row r="1752" spans="1:13" x14ac:dyDescent="0.3">
      <c r="A1752" s="38" t="s">
        <v>252</v>
      </c>
      <c r="B1752" s="15">
        <v>854500</v>
      </c>
      <c r="C1752" s="15">
        <v>854500</v>
      </c>
      <c r="E1752" s="36" t="s">
        <v>246</v>
      </c>
      <c r="F1752" s="15">
        <v>1267375</v>
      </c>
      <c r="G1752" s="15">
        <v>9629100</v>
      </c>
      <c r="I1752" s="35" t="s">
        <v>271</v>
      </c>
      <c r="J1752" s="15"/>
      <c r="L1752" s="35" t="s">
        <v>271</v>
      </c>
      <c r="M1752" s="15">
        <v>3.7333333333333329</v>
      </c>
    </row>
    <row r="1753" spans="1:13" x14ac:dyDescent="0.3">
      <c r="A1753" s="38" t="s">
        <v>255</v>
      </c>
      <c r="B1753" s="15">
        <v>509000</v>
      </c>
      <c r="C1753" s="15">
        <v>509000</v>
      </c>
      <c r="E1753" s="36" t="s">
        <v>248</v>
      </c>
      <c r="F1753" s="15">
        <v>999150</v>
      </c>
      <c r="G1753" s="15">
        <v>10635050</v>
      </c>
      <c r="I1753" s="38" t="s">
        <v>245</v>
      </c>
      <c r="J1753" s="15">
        <v>1.5</v>
      </c>
      <c r="L1753" s="36" t="s">
        <v>246</v>
      </c>
      <c r="M1753" s="15">
        <v>3.9333333333333336</v>
      </c>
    </row>
    <row r="1754" spans="1:13" x14ac:dyDescent="0.3">
      <c r="A1754" s="38" t="s">
        <v>258</v>
      </c>
      <c r="B1754" s="15">
        <v>963000</v>
      </c>
      <c r="C1754" s="15">
        <v>963000</v>
      </c>
      <c r="E1754" s="36" t="s">
        <v>250</v>
      </c>
      <c r="F1754" s="15">
        <v>2514250</v>
      </c>
      <c r="G1754" s="15">
        <v>17366656</v>
      </c>
      <c r="I1754" s="38" t="s">
        <v>247</v>
      </c>
      <c r="J1754" s="15">
        <v>2.5</v>
      </c>
      <c r="L1754" s="36" t="s">
        <v>248</v>
      </c>
      <c r="M1754" s="15">
        <v>3.9</v>
      </c>
    </row>
    <row r="1755" spans="1:13" x14ac:dyDescent="0.3">
      <c r="A1755" s="38" t="s">
        <v>260</v>
      </c>
      <c r="B1755" s="15">
        <v>798500</v>
      </c>
      <c r="C1755" s="15">
        <v>1597000</v>
      </c>
      <c r="E1755" s="37" t="s">
        <v>252</v>
      </c>
      <c r="F1755" s="15">
        <v>660250</v>
      </c>
      <c r="G1755" s="15">
        <v>5579950</v>
      </c>
      <c r="I1755" s="38" t="s">
        <v>249</v>
      </c>
      <c r="J1755" s="15">
        <v>1.9</v>
      </c>
      <c r="L1755" s="36" t="s">
        <v>250</v>
      </c>
      <c r="M1755" s="15">
        <v>4.0666666666666664</v>
      </c>
    </row>
    <row r="1756" spans="1:13" x14ac:dyDescent="0.3">
      <c r="A1756" s="38" t="s">
        <v>262</v>
      </c>
      <c r="B1756" s="15">
        <v>532500</v>
      </c>
      <c r="C1756" s="15">
        <v>1065000</v>
      </c>
      <c r="E1756" s="37" t="s">
        <v>255</v>
      </c>
      <c r="F1756" s="15">
        <v>954000</v>
      </c>
      <c r="G1756" s="15">
        <v>6847727</v>
      </c>
      <c r="I1756" s="38" t="s">
        <v>251</v>
      </c>
      <c r="J1756" s="15">
        <v>2.4</v>
      </c>
      <c r="L1756" s="36" t="s">
        <v>253</v>
      </c>
      <c r="M1756" s="15">
        <v>3.0333333333333337</v>
      </c>
    </row>
    <row r="1757" spans="1:13" x14ac:dyDescent="0.3">
      <c r="A1757" s="14">
        <v>21</v>
      </c>
      <c r="B1757" s="15">
        <v>107008384</v>
      </c>
      <c r="C1757" s="15">
        <v>462241842</v>
      </c>
      <c r="E1757" s="37" t="s">
        <v>258</v>
      </c>
      <c r="F1757" s="15">
        <v>900000</v>
      </c>
      <c r="G1757" s="15">
        <v>4938979</v>
      </c>
      <c r="I1757" s="38" t="s">
        <v>254</v>
      </c>
      <c r="J1757" s="15">
        <v>3.1</v>
      </c>
      <c r="L1757" s="35" t="s">
        <v>272</v>
      </c>
      <c r="M1757" s="15">
        <v>2.3333333333333335</v>
      </c>
    </row>
    <row r="1758" spans="1:13" x14ac:dyDescent="0.3">
      <c r="A1758" s="35" t="s">
        <v>243</v>
      </c>
      <c r="B1758" s="15"/>
      <c r="C1758" s="15"/>
      <c r="E1758" s="36" t="s">
        <v>253</v>
      </c>
      <c r="F1758" s="15">
        <v>1021000</v>
      </c>
      <c r="G1758" s="15">
        <v>12157325</v>
      </c>
      <c r="I1758" s="38" t="s">
        <v>257</v>
      </c>
      <c r="J1758" s="15">
        <v>3.2</v>
      </c>
      <c r="L1758" s="36" t="s">
        <v>246</v>
      </c>
      <c r="M1758" s="15">
        <v>2.0333333333333332</v>
      </c>
    </row>
    <row r="1759" spans="1:13" x14ac:dyDescent="0.3">
      <c r="A1759" s="38" t="s">
        <v>245</v>
      </c>
      <c r="B1759" s="15">
        <v>369000</v>
      </c>
      <c r="C1759" s="15">
        <v>902000</v>
      </c>
      <c r="E1759" s="35" t="s">
        <v>274</v>
      </c>
      <c r="F1759" s="15">
        <v>5576531</v>
      </c>
      <c r="G1759" s="15">
        <v>43062162</v>
      </c>
      <c r="I1759" s="38" t="s">
        <v>252</v>
      </c>
      <c r="J1759" s="15">
        <v>2.8</v>
      </c>
      <c r="L1759" s="36" t="s">
        <v>248</v>
      </c>
      <c r="M1759" s="15">
        <v>3</v>
      </c>
    </row>
    <row r="1760" spans="1:13" x14ac:dyDescent="0.3">
      <c r="A1760" s="38" t="s">
        <v>247</v>
      </c>
      <c r="B1760" s="15">
        <v>251250</v>
      </c>
      <c r="C1760" s="15">
        <v>1641000</v>
      </c>
      <c r="E1760" s="36" t="s">
        <v>246</v>
      </c>
      <c r="F1760" s="15">
        <v>1145475</v>
      </c>
      <c r="G1760" s="15">
        <v>8903700</v>
      </c>
      <c r="I1760" s="38" t="s">
        <v>255</v>
      </c>
      <c r="J1760" s="15">
        <v>2.2999999999999998</v>
      </c>
      <c r="L1760" s="36" t="s">
        <v>250</v>
      </c>
      <c r="M1760" s="15">
        <v>2.2333333333333334</v>
      </c>
    </row>
    <row r="1761" spans="1:13" x14ac:dyDescent="0.3">
      <c r="A1761" s="38" t="s">
        <v>249</v>
      </c>
      <c r="B1761" s="15">
        <v>535850</v>
      </c>
      <c r="C1761" s="15">
        <v>928750</v>
      </c>
      <c r="E1761" s="36" t="s">
        <v>248</v>
      </c>
      <c r="F1761" s="15">
        <v>1746250</v>
      </c>
      <c r="G1761" s="15">
        <v>13501400</v>
      </c>
      <c r="I1761" s="38" t="s">
        <v>258</v>
      </c>
      <c r="J1761" s="15">
        <v>1.9</v>
      </c>
      <c r="L1761" s="36" t="s">
        <v>253</v>
      </c>
      <c r="M1761" s="15">
        <v>2.0666666666666669</v>
      </c>
    </row>
    <row r="1762" spans="1:13" x14ac:dyDescent="0.3">
      <c r="A1762" s="38" t="s">
        <v>251</v>
      </c>
      <c r="B1762" s="15">
        <v>176050</v>
      </c>
      <c r="C1762" s="15">
        <v>2526050</v>
      </c>
      <c r="E1762" s="36" t="s">
        <v>250</v>
      </c>
      <c r="F1762" s="15">
        <v>1660806</v>
      </c>
      <c r="G1762" s="15">
        <v>11386162</v>
      </c>
      <c r="I1762" s="38" t="s">
        <v>260</v>
      </c>
      <c r="J1762" s="15">
        <v>1.6</v>
      </c>
      <c r="L1762" s="35" t="s">
        <v>273</v>
      </c>
      <c r="M1762" s="15">
        <v>2.5</v>
      </c>
    </row>
    <row r="1763" spans="1:13" x14ac:dyDescent="0.3">
      <c r="A1763" s="38" t="s">
        <v>254</v>
      </c>
      <c r="B1763" s="15">
        <v>350000</v>
      </c>
      <c r="C1763" s="15">
        <v>1073000</v>
      </c>
      <c r="E1763" s="37" t="s">
        <v>252</v>
      </c>
      <c r="F1763" s="15">
        <v>354950</v>
      </c>
      <c r="G1763" s="15">
        <v>1837950</v>
      </c>
      <c r="I1763" s="38" t="s">
        <v>262</v>
      </c>
      <c r="J1763" s="15">
        <v>1.2</v>
      </c>
      <c r="L1763" s="36" t="s">
        <v>246</v>
      </c>
      <c r="M1763" s="15">
        <v>1.6333333333333335</v>
      </c>
    </row>
    <row r="1764" spans="1:13" x14ac:dyDescent="0.3">
      <c r="A1764" s="38" t="s">
        <v>257</v>
      </c>
      <c r="B1764" s="15">
        <v>220500</v>
      </c>
      <c r="C1764" s="15">
        <v>3669555</v>
      </c>
      <c r="E1764" s="37" t="s">
        <v>255</v>
      </c>
      <c r="F1764" s="15">
        <v>948000</v>
      </c>
      <c r="G1764" s="15">
        <v>4776000</v>
      </c>
      <c r="I1764" s="38" t="s">
        <v>263</v>
      </c>
      <c r="J1764" s="15">
        <v>0.8</v>
      </c>
      <c r="L1764" s="36" t="s">
        <v>248</v>
      </c>
      <c r="M1764" s="15">
        <v>1.9666666666666668</v>
      </c>
    </row>
    <row r="1765" spans="1:13" x14ac:dyDescent="0.3">
      <c r="A1765" s="38" t="s">
        <v>252</v>
      </c>
      <c r="B1765" s="15">
        <v>239000</v>
      </c>
      <c r="C1765" s="15">
        <v>2536400</v>
      </c>
      <c r="E1765" s="37" t="s">
        <v>258</v>
      </c>
      <c r="F1765" s="15">
        <v>357856</v>
      </c>
      <c r="G1765" s="15">
        <v>4772212</v>
      </c>
      <c r="I1765" s="35" t="s">
        <v>272</v>
      </c>
      <c r="J1765" s="15"/>
      <c r="L1765" s="36" t="s">
        <v>250</v>
      </c>
      <c r="M1765" s="15">
        <v>3.6666666666666665</v>
      </c>
    </row>
    <row r="1766" spans="1:13" x14ac:dyDescent="0.3">
      <c r="A1766" s="38" t="s">
        <v>255</v>
      </c>
      <c r="B1766" s="15">
        <v>608950</v>
      </c>
      <c r="C1766" s="15">
        <v>2939900</v>
      </c>
      <c r="E1766" s="36" t="s">
        <v>253</v>
      </c>
      <c r="F1766" s="15">
        <v>1024000</v>
      </c>
      <c r="G1766" s="15">
        <v>9270900</v>
      </c>
      <c r="I1766" s="38" t="s">
        <v>245</v>
      </c>
      <c r="J1766" s="15">
        <v>1.2</v>
      </c>
      <c r="L1766" s="36" t="s">
        <v>253</v>
      </c>
      <c r="M1766" s="15">
        <v>2.7333333333333329</v>
      </c>
    </row>
    <row r="1767" spans="1:13" x14ac:dyDescent="0.3">
      <c r="A1767" s="38" t="s">
        <v>258</v>
      </c>
      <c r="B1767" s="15">
        <v>225500</v>
      </c>
      <c r="C1767" s="15">
        <v>1597000</v>
      </c>
      <c r="E1767" s="35" t="s">
        <v>275</v>
      </c>
      <c r="F1767" s="15">
        <v>4938500</v>
      </c>
      <c r="G1767" s="15">
        <v>32076225</v>
      </c>
      <c r="I1767" s="38" t="s">
        <v>247</v>
      </c>
      <c r="J1767" s="15">
        <v>0.8</v>
      </c>
      <c r="L1767" s="35" t="s">
        <v>274</v>
      </c>
      <c r="M1767" s="15">
        <v>2.2166666666666668</v>
      </c>
    </row>
    <row r="1768" spans="1:13" x14ac:dyDescent="0.3">
      <c r="A1768" s="38" t="s">
        <v>260</v>
      </c>
      <c r="B1768" s="15">
        <v>526700</v>
      </c>
      <c r="C1768" s="15">
        <v>848400</v>
      </c>
      <c r="E1768" s="36" t="s">
        <v>246</v>
      </c>
      <c r="F1768" s="15">
        <v>1029950</v>
      </c>
      <c r="G1768" s="15">
        <v>5175300</v>
      </c>
      <c r="I1768" s="38" t="s">
        <v>249</v>
      </c>
      <c r="J1768" s="15">
        <v>0.7</v>
      </c>
      <c r="L1768" s="36" t="s">
        <v>246</v>
      </c>
      <c r="M1768" s="15">
        <v>1.8333333333333333</v>
      </c>
    </row>
    <row r="1769" spans="1:13" x14ac:dyDescent="0.3">
      <c r="A1769" s="38" t="s">
        <v>262</v>
      </c>
      <c r="B1769" s="15">
        <v>584950</v>
      </c>
      <c r="C1769" s="15">
        <v>1214250</v>
      </c>
      <c r="E1769" s="36" t="s">
        <v>248</v>
      </c>
      <c r="F1769" s="15">
        <v>1498550</v>
      </c>
      <c r="G1769" s="15">
        <v>10458300</v>
      </c>
      <c r="I1769" s="38" t="s">
        <v>251</v>
      </c>
      <c r="J1769" s="15">
        <v>0.8</v>
      </c>
      <c r="L1769" s="36" t="s">
        <v>248</v>
      </c>
      <c r="M1769" s="15">
        <v>1.9333333333333333</v>
      </c>
    </row>
    <row r="1770" spans="1:13" x14ac:dyDescent="0.3">
      <c r="A1770" s="38" t="s">
        <v>263</v>
      </c>
      <c r="B1770" s="15">
        <v>242000</v>
      </c>
      <c r="C1770" s="15">
        <v>1773950</v>
      </c>
      <c r="E1770" s="36" t="s">
        <v>250</v>
      </c>
      <c r="F1770" s="15">
        <v>1559000</v>
      </c>
      <c r="G1770" s="15">
        <v>9579800</v>
      </c>
      <c r="I1770" s="38" t="s">
        <v>254</v>
      </c>
      <c r="J1770" s="15">
        <v>1.2</v>
      </c>
      <c r="L1770" s="36" t="s">
        <v>250</v>
      </c>
      <c r="M1770" s="15">
        <v>2.6</v>
      </c>
    </row>
    <row r="1771" spans="1:13" x14ac:dyDescent="0.3">
      <c r="A1771" s="35" t="s">
        <v>259</v>
      </c>
      <c r="B1771" s="15"/>
      <c r="C1771" s="15"/>
      <c r="E1771" s="37" t="s">
        <v>252</v>
      </c>
      <c r="F1771" s="15">
        <v>870000</v>
      </c>
      <c r="G1771" s="15">
        <v>4449300</v>
      </c>
      <c r="I1771" s="38" t="s">
        <v>257</v>
      </c>
      <c r="J1771" s="15">
        <v>1.7</v>
      </c>
      <c r="L1771" s="36" t="s">
        <v>253</v>
      </c>
      <c r="M1771" s="15">
        <v>2.5</v>
      </c>
    </row>
    <row r="1772" spans="1:13" x14ac:dyDescent="0.3">
      <c r="A1772" s="38" t="s">
        <v>245</v>
      </c>
      <c r="B1772" s="15">
        <v>439150</v>
      </c>
      <c r="C1772" s="15">
        <v>1181800</v>
      </c>
      <c r="E1772" s="37" t="s">
        <v>255</v>
      </c>
      <c r="F1772" s="15">
        <v>339000</v>
      </c>
      <c r="G1772" s="15">
        <v>4072500</v>
      </c>
      <c r="I1772" s="38" t="s">
        <v>252</v>
      </c>
      <c r="J1772" s="15">
        <v>1.2</v>
      </c>
      <c r="L1772" s="35" t="s">
        <v>275</v>
      </c>
      <c r="M1772" s="15">
        <v>1.3900000000000001</v>
      </c>
    </row>
    <row r="1773" spans="1:13" x14ac:dyDescent="0.3">
      <c r="A1773" s="38" t="s">
        <v>247</v>
      </c>
      <c r="B1773" s="15">
        <v>302500</v>
      </c>
      <c r="C1773" s="15">
        <v>495000</v>
      </c>
      <c r="E1773" s="37" t="s">
        <v>258</v>
      </c>
      <c r="F1773" s="15">
        <v>350000</v>
      </c>
      <c r="G1773" s="15">
        <v>1058000</v>
      </c>
      <c r="I1773" s="38" t="s">
        <v>255</v>
      </c>
      <c r="J1773" s="15">
        <v>1.7</v>
      </c>
      <c r="L1773" s="36" t="s">
        <v>246</v>
      </c>
      <c r="M1773" s="15">
        <v>2.2333333333333334</v>
      </c>
    </row>
    <row r="1774" spans="1:13" x14ac:dyDescent="0.3">
      <c r="A1774" s="38" t="s">
        <v>249</v>
      </c>
      <c r="B1774" s="15">
        <v>290000</v>
      </c>
      <c r="C1774" s="15">
        <v>2553400</v>
      </c>
      <c r="E1774" s="36" t="s">
        <v>253</v>
      </c>
      <c r="F1774" s="15">
        <v>851000</v>
      </c>
      <c r="G1774" s="15">
        <v>6862825</v>
      </c>
      <c r="I1774" s="38" t="s">
        <v>258</v>
      </c>
      <c r="J1774" s="15">
        <v>1.9</v>
      </c>
      <c r="L1774" s="36" t="s">
        <v>248</v>
      </c>
      <c r="M1774" s="15">
        <v>1.3</v>
      </c>
    </row>
    <row r="1775" spans="1:13" x14ac:dyDescent="0.3">
      <c r="A1775" s="38" t="s">
        <v>251</v>
      </c>
      <c r="B1775" s="15">
        <v>626000</v>
      </c>
      <c r="C1775" s="15">
        <v>3222850</v>
      </c>
      <c r="E1775" s="14">
        <v>26</v>
      </c>
      <c r="F1775" s="15">
        <v>55277286</v>
      </c>
      <c r="G1775" s="15">
        <v>357581329</v>
      </c>
      <c r="I1775" s="38" t="s">
        <v>260</v>
      </c>
      <c r="J1775" s="15">
        <v>2.2999999999999998</v>
      </c>
      <c r="L1775" s="36" t="s">
        <v>250</v>
      </c>
      <c r="M1775" s="15">
        <v>0.7</v>
      </c>
    </row>
    <row r="1776" spans="1:13" x14ac:dyDescent="0.3">
      <c r="A1776" s="38" t="s">
        <v>254</v>
      </c>
      <c r="B1776" s="15">
        <v>477700</v>
      </c>
      <c r="C1776" s="15">
        <v>1941650</v>
      </c>
      <c r="E1776" s="35" t="s">
        <v>243</v>
      </c>
      <c r="F1776" s="15">
        <v>1881700</v>
      </c>
      <c r="G1776" s="15">
        <v>17981022</v>
      </c>
      <c r="I1776" s="38" t="s">
        <v>262</v>
      </c>
      <c r="J1776" s="15">
        <v>1.3</v>
      </c>
      <c r="L1776" s="36" t="s">
        <v>253</v>
      </c>
      <c r="M1776" s="15">
        <v>0.95000000000000007</v>
      </c>
    </row>
    <row r="1777" spans="1:13" x14ac:dyDescent="0.3">
      <c r="A1777" s="38" t="s">
        <v>257</v>
      </c>
      <c r="B1777" s="15">
        <v>285000</v>
      </c>
      <c r="C1777" s="15">
        <v>3281803</v>
      </c>
      <c r="E1777" s="36" t="s">
        <v>246</v>
      </c>
      <c r="F1777" s="15">
        <v>409900</v>
      </c>
      <c r="G1777" s="15">
        <v>2706350</v>
      </c>
      <c r="I1777" s="38" t="s">
        <v>263</v>
      </c>
      <c r="J1777" s="15">
        <v>0.9</v>
      </c>
      <c r="L1777" s="14">
        <v>38</v>
      </c>
      <c r="M1777" s="15">
        <v>5.4795180722891574</v>
      </c>
    </row>
    <row r="1778" spans="1:13" x14ac:dyDescent="0.3">
      <c r="A1778" s="38" t="s">
        <v>252</v>
      </c>
      <c r="B1778" s="15">
        <v>821500</v>
      </c>
      <c r="C1778" s="15">
        <v>3987500</v>
      </c>
      <c r="E1778" s="36" t="s">
        <v>248</v>
      </c>
      <c r="F1778" s="15">
        <v>411650</v>
      </c>
      <c r="G1778" s="15">
        <v>5403800</v>
      </c>
      <c r="I1778" s="35" t="s">
        <v>273</v>
      </c>
      <c r="J1778" s="15"/>
      <c r="L1778" s="35" t="s">
        <v>244</v>
      </c>
      <c r="M1778" s="15">
        <v>4.0916666666666677</v>
      </c>
    </row>
    <row r="1779" spans="1:13" x14ac:dyDescent="0.3">
      <c r="A1779" s="38" t="s">
        <v>255</v>
      </c>
      <c r="B1779" s="15">
        <v>349688</v>
      </c>
      <c r="C1779" s="15">
        <v>699375</v>
      </c>
      <c r="E1779" s="36" t="s">
        <v>250</v>
      </c>
      <c r="F1779" s="15">
        <v>626200</v>
      </c>
      <c r="G1779" s="15">
        <v>5682801</v>
      </c>
      <c r="I1779" s="38" t="s">
        <v>245</v>
      </c>
      <c r="J1779" s="15">
        <v>1.1000000000000001</v>
      </c>
      <c r="L1779" s="36" t="s">
        <v>246</v>
      </c>
      <c r="M1779" s="15">
        <v>2.4333333333333336</v>
      </c>
    </row>
    <row r="1780" spans="1:13" x14ac:dyDescent="0.3">
      <c r="A1780" s="38" t="s">
        <v>258</v>
      </c>
      <c r="B1780" s="15">
        <v>489000</v>
      </c>
      <c r="C1780" s="15">
        <v>1048150</v>
      </c>
      <c r="E1780" s="37" t="s">
        <v>252</v>
      </c>
      <c r="F1780" s="15">
        <v>139950</v>
      </c>
      <c r="G1780" s="15">
        <v>2083425</v>
      </c>
      <c r="I1780" s="38" t="s">
        <v>247</v>
      </c>
      <c r="J1780" s="15">
        <v>0.4</v>
      </c>
      <c r="L1780" s="36" t="s">
        <v>248</v>
      </c>
      <c r="M1780" s="15">
        <v>3.9</v>
      </c>
    </row>
    <row r="1781" spans="1:13" x14ac:dyDescent="0.3">
      <c r="A1781" s="38" t="s">
        <v>260</v>
      </c>
      <c r="B1781" s="15">
        <v>489000</v>
      </c>
      <c r="C1781" s="15">
        <v>3264500</v>
      </c>
      <c r="E1781" s="37" t="s">
        <v>255</v>
      </c>
      <c r="F1781" s="15">
        <v>349500</v>
      </c>
      <c r="G1781" s="15">
        <v>2429276</v>
      </c>
      <c r="I1781" s="38" t="s">
        <v>249</v>
      </c>
      <c r="J1781" s="15">
        <v>0.5</v>
      </c>
      <c r="L1781" s="36" t="s">
        <v>250</v>
      </c>
      <c r="M1781" s="15">
        <v>5.4000000000000012</v>
      </c>
    </row>
    <row r="1782" spans="1:13" x14ac:dyDescent="0.3">
      <c r="A1782" s="38" t="s">
        <v>262</v>
      </c>
      <c r="B1782" s="15">
        <v>504000</v>
      </c>
      <c r="C1782" s="15">
        <v>1008000</v>
      </c>
      <c r="E1782" s="37" t="s">
        <v>258</v>
      </c>
      <c r="F1782" s="15">
        <v>136750</v>
      </c>
      <c r="G1782" s="15">
        <v>1170100</v>
      </c>
      <c r="I1782" s="38" t="s">
        <v>251</v>
      </c>
      <c r="J1782" s="15">
        <v>0.6</v>
      </c>
      <c r="L1782" s="36" t="s">
        <v>253</v>
      </c>
      <c r="M1782" s="15">
        <v>4.6333333333333329</v>
      </c>
    </row>
    <row r="1783" spans="1:13" x14ac:dyDescent="0.3">
      <c r="A1783" s="38" t="s">
        <v>263</v>
      </c>
      <c r="B1783" s="15">
        <v>431704</v>
      </c>
      <c r="C1783" s="15">
        <v>863408</v>
      </c>
      <c r="E1783" s="36" t="s">
        <v>253</v>
      </c>
      <c r="F1783" s="15">
        <v>433950</v>
      </c>
      <c r="G1783" s="15">
        <v>4188071</v>
      </c>
      <c r="I1783" s="38" t="s">
        <v>254</v>
      </c>
      <c r="J1783" s="15">
        <v>0.7</v>
      </c>
      <c r="L1783" s="35" t="s">
        <v>256</v>
      </c>
      <c r="M1783" s="15">
        <v>6.6166666666666663</v>
      </c>
    </row>
    <row r="1784" spans="1:13" x14ac:dyDescent="0.3">
      <c r="A1784" s="35" t="s">
        <v>265</v>
      </c>
      <c r="B1784" s="15"/>
      <c r="C1784" s="15"/>
      <c r="E1784" s="35" t="s">
        <v>259</v>
      </c>
      <c r="F1784" s="15">
        <v>2511700</v>
      </c>
      <c r="G1784" s="15">
        <v>21883185</v>
      </c>
      <c r="I1784" s="38" t="s">
        <v>257</v>
      </c>
      <c r="J1784" s="15">
        <v>2</v>
      </c>
      <c r="L1784" s="36" t="s">
        <v>246</v>
      </c>
      <c r="M1784" s="15">
        <v>5.166666666666667</v>
      </c>
    </row>
    <row r="1785" spans="1:13" x14ac:dyDescent="0.3">
      <c r="A1785" s="38" t="s">
        <v>245</v>
      </c>
      <c r="B1785" s="15">
        <v>312500</v>
      </c>
      <c r="C1785" s="15">
        <v>1875000</v>
      </c>
      <c r="E1785" s="36" t="s">
        <v>246</v>
      </c>
      <c r="F1785" s="15">
        <v>785400</v>
      </c>
      <c r="G1785" s="15">
        <v>3462864</v>
      </c>
      <c r="I1785" s="38" t="s">
        <v>252</v>
      </c>
      <c r="J1785" s="15">
        <v>3.1</v>
      </c>
      <c r="L1785" s="36" t="s">
        <v>248</v>
      </c>
      <c r="M1785" s="15">
        <v>6.666666666666667</v>
      </c>
    </row>
    <row r="1786" spans="1:13" x14ac:dyDescent="0.3">
      <c r="A1786" s="38" t="s">
        <v>247</v>
      </c>
      <c r="B1786" s="15">
        <v>271700</v>
      </c>
      <c r="C1786" s="15">
        <v>1932630</v>
      </c>
      <c r="E1786" s="36" t="s">
        <v>248</v>
      </c>
      <c r="F1786" s="15">
        <v>502725</v>
      </c>
      <c r="G1786" s="15">
        <v>6858238</v>
      </c>
      <c r="I1786" s="38" t="s">
        <v>255</v>
      </c>
      <c r="J1786" s="15">
        <v>1.5</v>
      </c>
      <c r="L1786" s="36" t="s">
        <v>250</v>
      </c>
      <c r="M1786" s="15">
        <v>7.0666666666666673</v>
      </c>
    </row>
    <row r="1787" spans="1:13" x14ac:dyDescent="0.3">
      <c r="A1787" s="38" t="s">
        <v>249</v>
      </c>
      <c r="B1787" s="15">
        <v>310250</v>
      </c>
      <c r="C1787" s="15">
        <v>3477000</v>
      </c>
      <c r="E1787" s="36" t="s">
        <v>250</v>
      </c>
      <c r="F1787" s="15">
        <v>529250</v>
      </c>
      <c r="G1787" s="15">
        <v>5240332</v>
      </c>
      <c r="I1787" s="38" t="s">
        <v>258</v>
      </c>
      <c r="J1787" s="15">
        <v>0.9</v>
      </c>
      <c r="L1787" s="36" t="s">
        <v>253</v>
      </c>
      <c r="M1787" s="15">
        <v>7.5666666666666664</v>
      </c>
    </row>
    <row r="1788" spans="1:13" x14ac:dyDescent="0.3">
      <c r="A1788" s="38" t="s">
        <v>251</v>
      </c>
      <c r="B1788" s="15">
        <v>689250</v>
      </c>
      <c r="C1788" s="15">
        <v>5064750</v>
      </c>
      <c r="E1788" s="37" t="s">
        <v>252</v>
      </c>
      <c r="F1788" s="15">
        <v>185750</v>
      </c>
      <c r="G1788" s="15">
        <v>1507732</v>
      </c>
      <c r="I1788" s="38" t="s">
        <v>260</v>
      </c>
      <c r="J1788" s="15">
        <v>0.5</v>
      </c>
      <c r="L1788" s="35" t="s">
        <v>261</v>
      </c>
      <c r="M1788" s="15">
        <v>12.583333333333334</v>
      </c>
    </row>
    <row r="1789" spans="1:13" x14ac:dyDescent="0.3">
      <c r="A1789" s="38" t="s">
        <v>254</v>
      </c>
      <c r="B1789" s="15">
        <v>529950</v>
      </c>
      <c r="C1789" s="15">
        <v>2225950</v>
      </c>
      <c r="E1789" s="37" t="s">
        <v>255</v>
      </c>
      <c r="F1789" s="15">
        <v>174000</v>
      </c>
      <c r="G1789" s="15">
        <v>2471150</v>
      </c>
      <c r="I1789" s="38" t="s">
        <v>262</v>
      </c>
      <c r="J1789" s="15">
        <v>0.2</v>
      </c>
      <c r="L1789" s="36" t="s">
        <v>246</v>
      </c>
      <c r="M1789" s="15">
        <v>8.9333333333333336</v>
      </c>
    </row>
    <row r="1790" spans="1:13" x14ac:dyDescent="0.3">
      <c r="A1790" s="38" t="s">
        <v>257</v>
      </c>
      <c r="B1790" s="15">
        <v>638000</v>
      </c>
      <c r="C1790" s="15">
        <v>3393000</v>
      </c>
      <c r="E1790" s="37" t="s">
        <v>258</v>
      </c>
      <c r="F1790" s="15">
        <v>169500</v>
      </c>
      <c r="G1790" s="15">
        <v>1261450</v>
      </c>
      <c r="I1790" s="38" t="s">
        <v>263</v>
      </c>
      <c r="J1790" s="15">
        <v>0.3</v>
      </c>
      <c r="L1790" s="36" t="s">
        <v>248</v>
      </c>
      <c r="M1790" s="15">
        <v>13.766666666666666</v>
      </c>
    </row>
    <row r="1791" spans="1:13" x14ac:dyDescent="0.3">
      <c r="A1791" s="38" t="s">
        <v>252</v>
      </c>
      <c r="B1791" s="15">
        <v>643475</v>
      </c>
      <c r="C1791" s="15">
        <v>3484950</v>
      </c>
      <c r="E1791" s="36" t="s">
        <v>253</v>
      </c>
      <c r="F1791" s="15">
        <v>694325</v>
      </c>
      <c r="G1791" s="15">
        <v>6321751</v>
      </c>
      <c r="I1791" s="35" t="s">
        <v>274</v>
      </c>
      <c r="J1791" s="15"/>
      <c r="L1791" s="36" t="s">
        <v>250</v>
      </c>
      <c r="M1791" s="15">
        <v>15.733333333333334</v>
      </c>
    </row>
    <row r="1792" spans="1:13" x14ac:dyDescent="0.3">
      <c r="A1792" s="38" t="s">
        <v>255</v>
      </c>
      <c r="B1792" s="15">
        <v>422250</v>
      </c>
      <c r="C1792" s="15">
        <v>5952400</v>
      </c>
      <c r="E1792" s="35" t="s">
        <v>265</v>
      </c>
      <c r="F1792" s="15">
        <v>3446575</v>
      </c>
      <c r="G1792" s="15">
        <v>26997720</v>
      </c>
      <c r="I1792" s="38" t="s">
        <v>245</v>
      </c>
      <c r="J1792" s="15">
        <v>0.4</v>
      </c>
      <c r="L1792" s="36" t="s">
        <v>253</v>
      </c>
      <c r="M1792" s="15">
        <v>11.899999999999999</v>
      </c>
    </row>
    <row r="1793" spans="1:13" x14ac:dyDescent="0.3">
      <c r="A1793" s="38" t="s">
        <v>258</v>
      </c>
      <c r="B1793" s="15">
        <v>941000</v>
      </c>
      <c r="C1793" s="15">
        <v>1926265</v>
      </c>
      <c r="E1793" s="36" t="s">
        <v>246</v>
      </c>
      <c r="F1793" s="15">
        <v>496175</v>
      </c>
      <c r="G1793" s="15">
        <v>5679505</v>
      </c>
      <c r="I1793" s="38" t="s">
        <v>247</v>
      </c>
      <c r="J1793" s="15">
        <v>0.5</v>
      </c>
      <c r="L1793" s="35" t="s">
        <v>264</v>
      </c>
      <c r="M1793" s="15">
        <v>10.25</v>
      </c>
    </row>
    <row r="1794" spans="1:13" x14ac:dyDescent="0.3">
      <c r="A1794" s="38" t="s">
        <v>260</v>
      </c>
      <c r="B1794" s="15">
        <v>379725</v>
      </c>
      <c r="C1794" s="15">
        <v>2264550</v>
      </c>
      <c r="E1794" s="36" t="s">
        <v>248</v>
      </c>
      <c r="F1794" s="15">
        <v>1042925</v>
      </c>
      <c r="G1794" s="15">
        <v>8446645</v>
      </c>
      <c r="I1794" s="38" t="s">
        <v>249</v>
      </c>
      <c r="J1794" s="15">
        <v>0.4</v>
      </c>
      <c r="L1794" s="36" t="s">
        <v>246</v>
      </c>
      <c r="M1794" s="15">
        <v>10.966666666666667</v>
      </c>
    </row>
    <row r="1795" spans="1:13" x14ac:dyDescent="0.3">
      <c r="A1795" s="38" t="s">
        <v>262</v>
      </c>
      <c r="B1795" s="15">
        <v>412500</v>
      </c>
      <c r="C1795" s="15">
        <v>3395500</v>
      </c>
      <c r="E1795" s="36" t="s">
        <v>250</v>
      </c>
      <c r="F1795" s="15">
        <v>832000</v>
      </c>
      <c r="G1795" s="15">
        <v>6203370</v>
      </c>
      <c r="I1795" s="38" t="s">
        <v>251</v>
      </c>
      <c r="J1795" s="15">
        <v>1.1000000000000001</v>
      </c>
      <c r="L1795" s="36" t="s">
        <v>248</v>
      </c>
      <c r="M1795" s="15">
        <v>11.9</v>
      </c>
    </row>
    <row r="1796" spans="1:13" x14ac:dyDescent="0.3">
      <c r="A1796" s="38" t="s">
        <v>263</v>
      </c>
      <c r="B1796" s="15">
        <v>510000</v>
      </c>
      <c r="C1796" s="15">
        <v>1855000</v>
      </c>
      <c r="E1796" s="37" t="s">
        <v>252</v>
      </c>
      <c r="F1796" s="15">
        <v>407000</v>
      </c>
      <c r="G1796" s="15">
        <v>1979900</v>
      </c>
      <c r="I1796" s="38" t="s">
        <v>254</v>
      </c>
      <c r="J1796" s="15">
        <v>0.6</v>
      </c>
      <c r="L1796" s="36" t="s">
        <v>250</v>
      </c>
      <c r="M1796" s="15">
        <v>9.5666666666666682</v>
      </c>
    </row>
    <row r="1797" spans="1:13" x14ac:dyDescent="0.3">
      <c r="A1797" s="35" t="s">
        <v>244</v>
      </c>
      <c r="B1797" s="15"/>
      <c r="C1797" s="15"/>
      <c r="E1797" s="37" t="s">
        <v>255</v>
      </c>
      <c r="F1797" s="15">
        <v>210000</v>
      </c>
      <c r="G1797" s="15">
        <v>1864890</v>
      </c>
      <c r="I1797" s="38" t="s">
        <v>257</v>
      </c>
      <c r="J1797" s="15">
        <v>1</v>
      </c>
      <c r="L1797" s="36" t="s">
        <v>253</v>
      </c>
      <c r="M1797" s="15">
        <v>8.5666666666666664</v>
      </c>
    </row>
    <row r="1798" spans="1:13" x14ac:dyDescent="0.3">
      <c r="A1798" s="38" t="s">
        <v>245</v>
      </c>
      <c r="B1798" s="15">
        <v>298250</v>
      </c>
      <c r="C1798" s="15">
        <v>1346500</v>
      </c>
      <c r="E1798" s="37" t="s">
        <v>258</v>
      </c>
      <c r="F1798" s="15">
        <v>215000</v>
      </c>
      <c r="G1798" s="15">
        <v>2358580</v>
      </c>
      <c r="I1798" s="38" t="s">
        <v>252</v>
      </c>
      <c r="J1798" s="15">
        <v>1</v>
      </c>
      <c r="L1798" s="35" t="s">
        <v>266</v>
      </c>
      <c r="M1798" s="15">
        <v>7.1583333333333341</v>
      </c>
    </row>
    <row r="1799" spans="1:13" x14ac:dyDescent="0.3">
      <c r="A1799" s="38" t="s">
        <v>247</v>
      </c>
      <c r="B1799" s="15">
        <v>326313</v>
      </c>
      <c r="C1799" s="15">
        <v>1964830</v>
      </c>
      <c r="E1799" s="36" t="s">
        <v>253</v>
      </c>
      <c r="F1799" s="15">
        <v>1075475</v>
      </c>
      <c r="G1799" s="15">
        <v>6668200</v>
      </c>
      <c r="I1799" s="38" t="s">
        <v>255</v>
      </c>
      <c r="J1799" s="15">
        <v>1.6</v>
      </c>
      <c r="L1799" s="36" t="s">
        <v>246</v>
      </c>
      <c r="M1799" s="15">
        <v>7</v>
      </c>
    </row>
    <row r="1800" spans="1:13" x14ac:dyDescent="0.3">
      <c r="A1800" s="38" t="s">
        <v>249</v>
      </c>
      <c r="B1800" s="15">
        <v>758000</v>
      </c>
      <c r="C1800" s="15">
        <v>2639000</v>
      </c>
      <c r="E1800" s="35" t="s">
        <v>244</v>
      </c>
      <c r="F1800" s="15">
        <v>3258150</v>
      </c>
      <c r="G1800" s="15">
        <v>23946290</v>
      </c>
      <c r="I1800" s="38" t="s">
        <v>258</v>
      </c>
      <c r="J1800" s="15">
        <v>1.5</v>
      </c>
      <c r="L1800" s="36" t="s">
        <v>248</v>
      </c>
      <c r="M1800" s="15">
        <v>6.7333333333333334</v>
      </c>
    </row>
    <row r="1801" spans="1:13" x14ac:dyDescent="0.3">
      <c r="A1801" s="38" t="s">
        <v>251</v>
      </c>
      <c r="B1801" s="15">
        <v>615000</v>
      </c>
      <c r="C1801" s="15">
        <v>2445500</v>
      </c>
      <c r="E1801" s="36" t="s">
        <v>246</v>
      </c>
      <c r="F1801" s="15">
        <v>867975</v>
      </c>
      <c r="G1801" s="15">
        <v>6638000</v>
      </c>
      <c r="I1801" s="38" t="s">
        <v>260</v>
      </c>
      <c r="J1801" s="15">
        <v>0.7</v>
      </c>
      <c r="L1801" s="36" t="s">
        <v>250</v>
      </c>
      <c r="M1801" s="15">
        <v>7.9333333333333336</v>
      </c>
    </row>
    <row r="1802" spans="1:13" x14ac:dyDescent="0.3">
      <c r="A1802" s="38" t="s">
        <v>254</v>
      </c>
      <c r="B1802" s="15">
        <v>428500</v>
      </c>
      <c r="C1802" s="15">
        <v>5070450</v>
      </c>
      <c r="E1802" s="36" t="s">
        <v>248</v>
      </c>
      <c r="F1802" s="15">
        <v>945675</v>
      </c>
      <c r="G1802" s="15">
        <v>6691450</v>
      </c>
      <c r="I1802" s="38" t="s">
        <v>262</v>
      </c>
      <c r="J1802" s="15">
        <v>0.9</v>
      </c>
      <c r="L1802" s="36" t="s">
        <v>253</v>
      </c>
      <c r="M1802" s="15">
        <v>6.9666666666666677</v>
      </c>
    </row>
    <row r="1803" spans="1:13" x14ac:dyDescent="0.3">
      <c r="A1803" s="38" t="s">
        <v>257</v>
      </c>
      <c r="B1803" s="15">
        <v>456250</v>
      </c>
      <c r="C1803" s="15">
        <v>5356450</v>
      </c>
      <c r="E1803" s="36" t="s">
        <v>250</v>
      </c>
      <c r="F1803" s="15">
        <v>692000</v>
      </c>
      <c r="G1803" s="15">
        <v>5637690</v>
      </c>
      <c r="I1803" s="38" t="s">
        <v>263</v>
      </c>
      <c r="J1803" s="15">
        <v>0.7</v>
      </c>
      <c r="L1803" s="35" t="s">
        <v>267</v>
      </c>
      <c r="M1803" s="15">
        <v>6.1166666666666671</v>
      </c>
    </row>
    <row r="1804" spans="1:13" x14ac:dyDescent="0.3">
      <c r="A1804" s="38" t="s">
        <v>252</v>
      </c>
      <c r="B1804" s="15">
        <v>1424375</v>
      </c>
      <c r="C1804" s="15">
        <v>6827200</v>
      </c>
      <c r="E1804" s="37" t="s">
        <v>252</v>
      </c>
      <c r="F1804" s="15">
        <v>220000</v>
      </c>
      <c r="G1804" s="15">
        <v>1330500</v>
      </c>
      <c r="I1804" s="35" t="s">
        <v>275</v>
      </c>
      <c r="J1804" s="15"/>
      <c r="L1804" s="36" t="s">
        <v>246</v>
      </c>
      <c r="M1804" s="15">
        <v>6.6000000000000005</v>
      </c>
    </row>
    <row r="1805" spans="1:13" x14ac:dyDescent="0.3">
      <c r="A1805" s="38" t="s">
        <v>255</v>
      </c>
      <c r="B1805" s="15">
        <v>783500</v>
      </c>
      <c r="C1805" s="15">
        <v>2432000</v>
      </c>
      <c r="E1805" s="37" t="s">
        <v>255</v>
      </c>
      <c r="F1805" s="15">
        <v>254750</v>
      </c>
      <c r="G1805" s="15">
        <v>2401190</v>
      </c>
      <c r="I1805" s="38" t="s">
        <v>245</v>
      </c>
      <c r="J1805" s="15">
        <v>0.6</v>
      </c>
      <c r="L1805" s="36" t="s">
        <v>248</v>
      </c>
      <c r="M1805" s="15">
        <v>6.5</v>
      </c>
    </row>
    <row r="1806" spans="1:13" x14ac:dyDescent="0.3">
      <c r="A1806" s="38" t="s">
        <v>258</v>
      </c>
      <c r="B1806" s="15">
        <v>549000</v>
      </c>
      <c r="C1806" s="15">
        <v>2652400</v>
      </c>
      <c r="E1806" s="37" t="s">
        <v>258</v>
      </c>
      <c r="F1806" s="15">
        <v>217250</v>
      </c>
      <c r="G1806" s="15">
        <v>1906000</v>
      </c>
      <c r="I1806" s="38" t="s">
        <v>247</v>
      </c>
      <c r="J1806" s="15">
        <v>0.6</v>
      </c>
      <c r="L1806" s="36" t="s">
        <v>250</v>
      </c>
      <c r="M1806" s="15">
        <v>5.2333333333333334</v>
      </c>
    </row>
    <row r="1807" spans="1:13" x14ac:dyDescent="0.3">
      <c r="A1807" s="38" t="s">
        <v>260</v>
      </c>
      <c r="B1807" s="15">
        <v>600000</v>
      </c>
      <c r="C1807" s="15">
        <v>2034600</v>
      </c>
      <c r="E1807" s="36" t="s">
        <v>253</v>
      </c>
      <c r="F1807" s="15">
        <v>752500</v>
      </c>
      <c r="G1807" s="15">
        <v>4979150</v>
      </c>
      <c r="I1807" s="38" t="s">
        <v>249</v>
      </c>
      <c r="J1807" s="15">
        <v>0.7</v>
      </c>
      <c r="L1807" s="36" t="s">
        <v>253</v>
      </c>
      <c r="M1807" s="15">
        <v>6.1333333333333329</v>
      </c>
    </row>
    <row r="1808" spans="1:13" x14ac:dyDescent="0.3">
      <c r="A1808" s="38" t="s">
        <v>262</v>
      </c>
      <c r="B1808" s="15">
        <v>694888</v>
      </c>
      <c r="C1808" s="15">
        <v>2421888</v>
      </c>
      <c r="E1808" s="35" t="s">
        <v>256</v>
      </c>
      <c r="F1808" s="15">
        <v>3368983</v>
      </c>
      <c r="G1808" s="15">
        <v>24165790</v>
      </c>
      <c r="I1808" s="38" t="s">
        <v>251</v>
      </c>
      <c r="J1808" s="15">
        <v>1</v>
      </c>
      <c r="L1808" s="35" t="s">
        <v>268</v>
      </c>
      <c r="M1808" s="15">
        <v>6.3999999999999995</v>
      </c>
    </row>
    <row r="1809" spans="1:13" x14ac:dyDescent="0.3">
      <c r="A1809" s="38" t="s">
        <v>263</v>
      </c>
      <c r="B1809" s="15">
        <v>632500</v>
      </c>
      <c r="C1809" s="15">
        <v>1602000</v>
      </c>
      <c r="E1809" s="36" t="s">
        <v>246</v>
      </c>
      <c r="F1809" s="15">
        <v>973875</v>
      </c>
      <c r="G1809" s="15">
        <v>6060650</v>
      </c>
      <c r="I1809" s="38" t="s">
        <v>254</v>
      </c>
      <c r="J1809" s="15">
        <v>0.9</v>
      </c>
      <c r="L1809" s="36" t="s">
        <v>246</v>
      </c>
      <c r="M1809" s="15">
        <v>5.9666666666666659</v>
      </c>
    </row>
    <row r="1810" spans="1:13" x14ac:dyDescent="0.3">
      <c r="A1810" s="35" t="s">
        <v>256</v>
      </c>
      <c r="B1810" s="15"/>
      <c r="C1810" s="15"/>
      <c r="E1810" s="36" t="s">
        <v>248</v>
      </c>
      <c r="F1810" s="15">
        <v>706950</v>
      </c>
      <c r="G1810" s="15">
        <v>7496650</v>
      </c>
      <c r="I1810" s="38" t="s">
        <v>257</v>
      </c>
      <c r="J1810" s="15">
        <v>0.8</v>
      </c>
      <c r="L1810" s="36" t="s">
        <v>248</v>
      </c>
      <c r="M1810" s="15">
        <v>5.7333333333333343</v>
      </c>
    </row>
    <row r="1811" spans="1:13" x14ac:dyDescent="0.3">
      <c r="A1811" s="38" t="s">
        <v>245</v>
      </c>
      <c r="B1811" s="15">
        <v>532500</v>
      </c>
      <c r="C1811" s="15">
        <v>2049000</v>
      </c>
      <c r="E1811" s="36" t="s">
        <v>250</v>
      </c>
      <c r="F1811" s="15">
        <v>768683</v>
      </c>
      <c r="G1811" s="15">
        <v>6261065</v>
      </c>
      <c r="I1811" s="38" t="s">
        <v>252</v>
      </c>
      <c r="J1811" s="15">
        <v>1.4</v>
      </c>
      <c r="L1811" s="36" t="s">
        <v>250</v>
      </c>
      <c r="M1811" s="15">
        <v>6.5</v>
      </c>
    </row>
    <row r="1812" spans="1:13" x14ac:dyDescent="0.3">
      <c r="A1812" s="38" t="s">
        <v>247</v>
      </c>
      <c r="B1812" s="15">
        <v>410000</v>
      </c>
      <c r="C1812" s="15">
        <v>1930500</v>
      </c>
      <c r="E1812" s="37" t="s">
        <v>252</v>
      </c>
      <c r="F1812" s="15">
        <v>272420</v>
      </c>
      <c r="G1812" s="15">
        <v>2355240</v>
      </c>
      <c r="I1812" s="38" t="s">
        <v>258</v>
      </c>
      <c r="J1812" s="15">
        <v>1</v>
      </c>
      <c r="L1812" s="36" t="s">
        <v>253</v>
      </c>
      <c r="M1812" s="15">
        <v>7.3999999999999995</v>
      </c>
    </row>
    <row r="1813" spans="1:13" x14ac:dyDescent="0.3">
      <c r="A1813" s="38" t="s">
        <v>249</v>
      </c>
      <c r="B1813" s="15">
        <v>490000</v>
      </c>
      <c r="C1813" s="15">
        <v>1983000</v>
      </c>
      <c r="E1813" s="37" t="s">
        <v>255</v>
      </c>
      <c r="F1813" s="15">
        <v>249500</v>
      </c>
      <c r="G1813" s="15">
        <v>2301300</v>
      </c>
      <c r="I1813" s="38" t="s">
        <v>260</v>
      </c>
      <c r="J1813" s="15">
        <v>0.8</v>
      </c>
      <c r="L1813" s="35" t="s">
        <v>269</v>
      </c>
      <c r="M1813" s="15">
        <v>7.083333333333333</v>
      </c>
    </row>
    <row r="1814" spans="1:13" x14ac:dyDescent="0.3">
      <c r="A1814" s="38" t="s">
        <v>251</v>
      </c>
      <c r="B1814" s="15">
        <v>425000</v>
      </c>
      <c r="C1814" s="15">
        <v>2556050</v>
      </c>
      <c r="E1814" s="37" t="s">
        <v>258</v>
      </c>
      <c r="F1814" s="15">
        <v>246763</v>
      </c>
      <c r="G1814" s="15">
        <v>1604525</v>
      </c>
      <c r="I1814" s="38" t="s">
        <v>262</v>
      </c>
      <c r="J1814" s="15">
        <v>0.6</v>
      </c>
      <c r="L1814" s="36" t="s">
        <v>246</v>
      </c>
      <c r="M1814" s="15">
        <v>6.9666666666666659</v>
      </c>
    </row>
    <row r="1815" spans="1:13" x14ac:dyDescent="0.3">
      <c r="A1815" s="38" t="s">
        <v>254</v>
      </c>
      <c r="B1815" s="15">
        <v>1036000</v>
      </c>
      <c r="C1815" s="15">
        <v>3829798</v>
      </c>
      <c r="E1815" s="36" t="s">
        <v>253</v>
      </c>
      <c r="F1815" s="15">
        <v>919475</v>
      </c>
      <c r="G1815" s="15">
        <v>4347425</v>
      </c>
      <c r="I1815" s="14">
        <v>23</v>
      </c>
      <c r="J1815" s="15">
        <v>647.90000000000009</v>
      </c>
      <c r="L1815" s="36" t="s">
        <v>248</v>
      </c>
      <c r="M1815" s="15">
        <v>7.166666666666667</v>
      </c>
    </row>
    <row r="1816" spans="1:13" x14ac:dyDescent="0.3">
      <c r="A1816" s="38" t="s">
        <v>257</v>
      </c>
      <c r="B1816" s="15">
        <v>484500</v>
      </c>
      <c r="C1816" s="15">
        <v>2928000</v>
      </c>
      <c r="E1816" s="35" t="s">
        <v>261</v>
      </c>
      <c r="F1816" s="15">
        <v>3292825</v>
      </c>
      <c r="G1816" s="15">
        <v>14133908</v>
      </c>
      <c r="I1816" s="35" t="s">
        <v>244</v>
      </c>
      <c r="J1816" s="15"/>
      <c r="L1816" s="36" t="s">
        <v>250</v>
      </c>
      <c r="M1816" s="15">
        <v>8.2666666666666675</v>
      </c>
    </row>
    <row r="1817" spans="1:13" x14ac:dyDescent="0.3">
      <c r="A1817" s="38" t="s">
        <v>252</v>
      </c>
      <c r="B1817" s="15">
        <v>934500</v>
      </c>
      <c r="C1817" s="15">
        <v>4907500</v>
      </c>
      <c r="E1817" s="36" t="s">
        <v>246</v>
      </c>
      <c r="F1817" s="15">
        <v>787500</v>
      </c>
      <c r="G1817" s="15">
        <v>2698853</v>
      </c>
      <c r="I1817" s="38" t="s">
        <v>245</v>
      </c>
      <c r="J1817" s="15">
        <v>1.9</v>
      </c>
      <c r="L1817" s="36" t="s">
        <v>253</v>
      </c>
      <c r="M1817" s="15">
        <v>5.9333333333333327</v>
      </c>
    </row>
    <row r="1818" spans="1:13" x14ac:dyDescent="0.3">
      <c r="A1818" s="38" t="s">
        <v>255</v>
      </c>
      <c r="B1818" s="15">
        <v>734500</v>
      </c>
      <c r="C1818" s="15">
        <v>1434500</v>
      </c>
      <c r="E1818" s="36" t="s">
        <v>248</v>
      </c>
      <c r="F1818" s="15">
        <v>910450</v>
      </c>
      <c r="G1818" s="15">
        <v>5852850</v>
      </c>
      <c r="I1818" s="38" t="s">
        <v>247</v>
      </c>
      <c r="J1818" s="15">
        <v>2.5</v>
      </c>
      <c r="L1818" s="35" t="s">
        <v>270</v>
      </c>
      <c r="M1818" s="15">
        <v>4.5750000000000002</v>
      </c>
    </row>
    <row r="1819" spans="1:13" x14ac:dyDescent="0.3">
      <c r="A1819" s="38" t="s">
        <v>258</v>
      </c>
      <c r="B1819" s="15">
        <v>716500</v>
      </c>
      <c r="C1819" s="15">
        <v>2360516</v>
      </c>
      <c r="E1819" s="36" t="s">
        <v>250</v>
      </c>
      <c r="F1819" s="15">
        <v>1098500</v>
      </c>
      <c r="G1819" s="15">
        <v>4027330</v>
      </c>
      <c r="I1819" s="38" t="s">
        <v>249</v>
      </c>
      <c r="J1819" s="15">
        <v>2.6</v>
      </c>
      <c r="L1819" s="36" t="s">
        <v>246</v>
      </c>
      <c r="M1819" s="15">
        <v>4.7666666666666666</v>
      </c>
    </row>
    <row r="1820" spans="1:13" x14ac:dyDescent="0.3">
      <c r="A1820" s="38" t="s">
        <v>260</v>
      </c>
      <c r="B1820" s="15">
        <v>823024</v>
      </c>
      <c r="C1820" s="15">
        <v>1281047</v>
      </c>
      <c r="E1820" s="37" t="s">
        <v>252</v>
      </c>
      <c r="F1820" s="15">
        <v>434000</v>
      </c>
      <c r="G1820" s="15">
        <v>1512950</v>
      </c>
      <c r="I1820" s="38" t="s">
        <v>251</v>
      </c>
      <c r="J1820" s="15">
        <v>2.5</v>
      </c>
      <c r="L1820" s="36" t="s">
        <v>248</v>
      </c>
      <c r="M1820" s="15">
        <v>5.166666666666667</v>
      </c>
    </row>
    <row r="1821" spans="1:13" x14ac:dyDescent="0.3">
      <c r="A1821" s="38" t="s">
        <v>262</v>
      </c>
      <c r="B1821" s="15">
        <v>638725</v>
      </c>
      <c r="C1821" s="15">
        <v>1277450</v>
      </c>
      <c r="E1821" s="37" t="s">
        <v>255</v>
      </c>
      <c r="F1821" s="15">
        <v>424500</v>
      </c>
      <c r="G1821" s="15">
        <v>889500</v>
      </c>
      <c r="I1821" s="38" t="s">
        <v>254</v>
      </c>
      <c r="J1821" s="15">
        <v>2.9</v>
      </c>
      <c r="L1821" s="36" t="s">
        <v>250</v>
      </c>
      <c r="M1821" s="15">
        <v>4.2666666666666666</v>
      </c>
    </row>
    <row r="1822" spans="1:13" x14ac:dyDescent="0.3">
      <c r="A1822" s="38" t="s">
        <v>263</v>
      </c>
      <c r="B1822" s="15">
        <v>1009000</v>
      </c>
      <c r="C1822" s="15">
        <v>1977000</v>
      </c>
      <c r="E1822" s="37" t="s">
        <v>258</v>
      </c>
      <c r="F1822" s="15">
        <v>240000</v>
      </c>
      <c r="G1822" s="15">
        <v>1624880</v>
      </c>
      <c r="I1822" s="38" t="s">
        <v>257</v>
      </c>
      <c r="J1822" s="15">
        <v>2.2000000000000002</v>
      </c>
      <c r="L1822" s="36" t="s">
        <v>253</v>
      </c>
      <c r="M1822" s="15">
        <v>4.1000000000000005</v>
      </c>
    </row>
    <row r="1823" spans="1:13" x14ac:dyDescent="0.3">
      <c r="A1823" s="35" t="s">
        <v>261</v>
      </c>
      <c r="B1823" s="15"/>
      <c r="C1823" s="15"/>
      <c r="E1823" s="36" t="s">
        <v>253</v>
      </c>
      <c r="F1823" s="15">
        <v>496375</v>
      </c>
      <c r="G1823" s="15">
        <v>1554875</v>
      </c>
      <c r="I1823" s="38" t="s">
        <v>252</v>
      </c>
      <c r="J1823" s="15">
        <v>2.5</v>
      </c>
      <c r="L1823" s="35" t="s">
        <v>271</v>
      </c>
      <c r="M1823" s="15">
        <v>3.5000000000000004</v>
      </c>
    </row>
    <row r="1824" spans="1:13" x14ac:dyDescent="0.3">
      <c r="A1824" s="38" t="s">
        <v>245</v>
      </c>
      <c r="B1824" s="15">
        <v>449975</v>
      </c>
      <c r="C1824" s="15">
        <v>899950</v>
      </c>
      <c r="E1824" s="35" t="s">
        <v>264</v>
      </c>
      <c r="F1824" s="15">
        <v>2819675</v>
      </c>
      <c r="G1824" s="15">
        <v>14313659</v>
      </c>
      <c r="I1824" s="38" t="s">
        <v>255</v>
      </c>
      <c r="J1824" s="15">
        <v>3</v>
      </c>
      <c r="L1824" s="36" t="s">
        <v>246</v>
      </c>
      <c r="M1824" s="15">
        <v>3.6</v>
      </c>
    </row>
    <row r="1825" spans="1:13" x14ac:dyDescent="0.3">
      <c r="A1825" s="38" t="s">
        <v>247</v>
      </c>
      <c r="B1825" s="15">
        <v>354500</v>
      </c>
      <c r="C1825" s="15">
        <v>1894300</v>
      </c>
      <c r="E1825" s="36" t="s">
        <v>246</v>
      </c>
      <c r="F1825" s="15">
        <v>640975</v>
      </c>
      <c r="G1825" s="15">
        <v>1667550</v>
      </c>
      <c r="I1825" s="38" t="s">
        <v>258</v>
      </c>
      <c r="J1825" s="15">
        <v>3.5</v>
      </c>
      <c r="L1825" s="36" t="s">
        <v>248</v>
      </c>
      <c r="M1825" s="15">
        <v>3.6999999999999997</v>
      </c>
    </row>
    <row r="1826" spans="1:13" x14ac:dyDescent="0.3">
      <c r="A1826" s="38" t="s">
        <v>249</v>
      </c>
      <c r="B1826" s="15">
        <v>740000</v>
      </c>
      <c r="C1826" s="15">
        <v>3110000</v>
      </c>
      <c r="E1826" s="36" t="s">
        <v>248</v>
      </c>
      <c r="F1826" s="15">
        <v>898750</v>
      </c>
      <c r="G1826" s="15">
        <v>4437200</v>
      </c>
      <c r="I1826" s="38" t="s">
        <v>260</v>
      </c>
      <c r="J1826" s="15">
        <v>4</v>
      </c>
      <c r="L1826" s="36" t="s">
        <v>250</v>
      </c>
      <c r="M1826" s="15">
        <v>3.6</v>
      </c>
    </row>
    <row r="1827" spans="1:13" x14ac:dyDescent="0.3">
      <c r="A1827" s="38" t="s">
        <v>251</v>
      </c>
      <c r="B1827" s="15">
        <v>274500</v>
      </c>
      <c r="C1827" s="15">
        <v>1929900</v>
      </c>
      <c r="E1827" s="36" t="s">
        <v>250</v>
      </c>
      <c r="F1827" s="15">
        <v>604750</v>
      </c>
      <c r="G1827" s="15">
        <v>3995150</v>
      </c>
      <c r="I1827" s="38" t="s">
        <v>262</v>
      </c>
      <c r="J1827" s="15">
        <v>3.4</v>
      </c>
      <c r="L1827" s="36" t="s">
        <v>253</v>
      </c>
      <c r="M1827" s="15">
        <v>3.1</v>
      </c>
    </row>
    <row r="1828" spans="1:13" x14ac:dyDescent="0.3">
      <c r="A1828" s="38" t="s">
        <v>254</v>
      </c>
      <c r="B1828" s="15">
        <v>646000</v>
      </c>
      <c r="C1828" s="15">
        <v>2301000</v>
      </c>
      <c r="E1828" s="37" t="s">
        <v>252</v>
      </c>
      <c r="F1828" s="15">
        <v>172500</v>
      </c>
      <c r="G1828" s="15">
        <v>723000</v>
      </c>
      <c r="I1828" s="38" t="s">
        <v>263</v>
      </c>
      <c r="J1828" s="15">
        <v>3.1</v>
      </c>
      <c r="L1828" s="35" t="s">
        <v>272</v>
      </c>
      <c r="M1828" s="15">
        <v>2.6166666666666667</v>
      </c>
    </row>
    <row r="1829" spans="1:13" x14ac:dyDescent="0.3">
      <c r="A1829" s="38" t="s">
        <v>257</v>
      </c>
      <c r="B1829" s="15">
        <v>320200</v>
      </c>
      <c r="C1829" s="15">
        <v>880200</v>
      </c>
      <c r="E1829" s="37" t="s">
        <v>255</v>
      </c>
      <c r="F1829" s="15">
        <v>202250</v>
      </c>
      <c r="G1829" s="15">
        <v>1677450</v>
      </c>
      <c r="I1829" s="35" t="s">
        <v>256</v>
      </c>
      <c r="J1829" s="15"/>
      <c r="L1829" s="36" t="s">
        <v>246</v>
      </c>
      <c r="M1829" s="15">
        <v>1.8999999999999997</v>
      </c>
    </row>
    <row r="1830" spans="1:13" x14ac:dyDescent="0.3">
      <c r="A1830" s="38" t="s">
        <v>252</v>
      </c>
      <c r="B1830" s="15">
        <v>550000</v>
      </c>
      <c r="C1830" s="15">
        <v>2287000</v>
      </c>
      <c r="E1830" s="37" t="s">
        <v>258</v>
      </c>
      <c r="F1830" s="15">
        <v>230000</v>
      </c>
      <c r="G1830" s="15">
        <v>1594700</v>
      </c>
      <c r="I1830" s="38" t="s">
        <v>245</v>
      </c>
      <c r="J1830" s="15">
        <v>3.8</v>
      </c>
      <c r="L1830" s="36" t="s">
        <v>248</v>
      </c>
      <c r="M1830" s="15">
        <v>2.5999999999999996</v>
      </c>
    </row>
    <row r="1831" spans="1:13" x14ac:dyDescent="0.3">
      <c r="A1831" s="38" t="s">
        <v>255</v>
      </c>
      <c r="B1831" s="15">
        <v>285000</v>
      </c>
      <c r="C1831" s="15">
        <v>957000</v>
      </c>
      <c r="E1831" s="36" t="s">
        <v>253</v>
      </c>
      <c r="F1831" s="15">
        <v>675200</v>
      </c>
      <c r="G1831" s="15">
        <v>4213759</v>
      </c>
      <c r="I1831" s="38" t="s">
        <v>247</v>
      </c>
      <c r="J1831" s="15">
        <v>3.9</v>
      </c>
      <c r="L1831" s="36" t="s">
        <v>250</v>
      </c>
      <c r="M1831" s="15">
        <v>3.3333333333333335</v>
      </c>
    </row>
    <row r="1832" spans="1:13" x14ac:dyDescent="0.3">
      <c r="A1832" s="38" t="s">
        <v>258</v>
      </c>
      <c r="B1832" s="15">
        <v>328250</v>
      </c>
      <c r="C1832" s="15">
        <v>1345100</v>
      </c>
      <c r="E1832" s="35" t="s">
        <v>266</v>
      </c>
      <c r="F1832" s="15">
        <v>2941400</v>
      </c>
      <c r="G1832" s="15">
        <v>7841948</v>
      </c>
      <c r="I1832" s="38" t="s">
        <v>249</v>
      </c>
      <c r="J1832" s="15">
        <v>3.5</v>
      </c>
      <c r="L1832" s="36" t="s">
        <v>253</v>
      </c>
      <c r="M1832" s="15">
        <v>2.6333333333333333</v>
      </c>
    </row>
    <row r="1833" spans="1:13" x14ac:dyDescent="0.3">
      <c r="A1833" s="38" t="s">
        <v>260</v>
      </c>
      <c r="B1833" s="15">
        <v>655500</v>
      </c>
      <c r="C1833" s="15">
        <v>2606000</v>
      </c>
      <c r="E1833" s="36" t="s">
        <v>246</v>
      </c>
      <c r="F1833" s="15">
        <v>766500</v>
      </c>
      <c r="G1833" s="15">
        <v>2298500</v>
      </c>
      <c r="I1833" s="38" t="s">
        <v>251</v>
      </c>
      <c r="J1833" s="15">
        <v>4</v>
      </c>
      <c r="L1833" s="35" t="s">
        <v>273</v>
      </c>
      <c r="M1833" s="15">
        <v>2.125</v>
      </c>
    </row>
    <row r="1834" spans="1:13" x14ac:dyDescent="0.3">
      <c r="A1834" s="38" t="s">
        <v>262</v>
      </c>
      <c r="B1834" s="15">
        <v>309000</v>
      </c>
      <c r="C1834" s="15">
        <v>309000</v>
      </c>
      <c r="E1834" s="36" t="s">
        <v>248</v>
      </c>
      <c r="F1834" s="15">
        <v>808500</v>
      </c>
      <c r="G1834" s="15">
        <v>2733498</v>
      </c>
      <c r="I1834" s="38" t="s">
        <v>254</v>
      </c>
      <c r="J1834" s="15">
        <v>3.6</v>
      </c>
      <c r="L1834" s="36" t="s">
        <v>246</v>
      </c>
      <c r="M1834" s="15">
        <v>1.6666666666666667</v>
      </c>
    </row>
    <row r="1835" spans="1:13" x14ac:dyDescent="0.3">
      <c r="A1835" s="38" t="s">
        <v>263</v>
      </c>
      <c r="B1835" s="15">
        <v>195000</v>
      </c>
      <c r="C1835" s="15">
        <v>924000</v>
      </c>
      <c r="E1835" s="36" t="s">
        <v>250</v>
      </c>
      <c r="F1835" s="15">
        <v>738500</v>
      </c>
      <c r="G1835" s="15">
        <v>1578550</v>
      </c>
      <c r="I1835" s="38" t="s">
        <v>257</v>
      </c>
      <c r="J1835" s="15">
        <v>5</v>
      </c>
      <c r="L1835" s="36" t="s">
        <v>248</v>
      </c>
      <c r="M1835" s="15">
        <v>2.3000000000000003</v>
      </c>
    </row>
    <row r="1836" spans="1:13" x14ac:dyDescent="0.3">
      <c r="A1836" s="35" t="s">
        <v>264</v>
      </c>
      <c r="B1836" s="15"/>
      <c r="C1836" s="15"/>
      <c r="E1836" s="37" t="s">
        <v>252</v>
      </c>
      <c r="F1836" s="15">
        <v>177500</v>
      </c>
      <c r="G1836" s="15">
        <v>355000</v>
      </c>
      <c r="I1836" s="38" t="s">
        <v>252</v>
      </c>
      <c r="J1836" s="15">
        <v>5.0999999999999996</v>
      </c>
      <c r="L1836" s="36" t="s">
        <v>250</v>
      </c>
      <c r="M1836" s="15">
        <v>2.7333333333333338</v>
      </c>
    </row>
    <row r="1837" spans="1:13" x14ac:dyDescent="0.3">
      <c r="A1837" s="38" t="s">
        <v>245</v>
      </c>
      <c r="B1837" s="15">
        <v>378000</v>
      </c>
      <c r="C1837" s="15">
        <v>1114950</v>
      </c>
      <c r="E1837" s="37" t="s">
        <v>255</v>
      </c>
      <c r="F1837" s="15">
        <v>341000</v>
      </c>
      <c r="G1837" s="15">
        <v>568000</v>
      </c>
      <c r="I1837" s="38" t="s">
        <v>255</v>
      </c>
      <c r="J1837" s="15">
        <v>5.7</v>
      </c>
      <c r="L1837" s="36" t="s">
        <v>253</v>
      </c>
      <c r="M1837" s="15">
        <v>1.8</v>
      </c>
    </row>
    <row r="1838" spans="1:13" x14ac:dyDescent="0.3">
      <c r="A1838" s="38" t="s">
        <v>247</v>
      </c>
      <c r="B1838" s="15">
        <v>382500</v>
      </c>
      <c r="C1838" s="15">
        <v>382500</v>
      </c>
      <c r="E1838" s="37" t="s">
        <v>258</v>
      </c>
      <c r="F1838" s="15">
        <v>220000</v>
      </c>
      <c r="G1838" s="15">
        <v>655550</v>
      </c>
      <c r="I1838" s="38" t="s">
        <v>258</v>
      </c>
      <c r="J1838" s="15">
        <v>6.2</v>
      </c>
      <c r="L1838" s="35" t="s">
        <v>274</v>
      </c>
      <c r="M1838" s="15">
        <v>1.7583333333333331</v>
      </c>
    </row>
    <row r="1839" spans="1:13" x14ac:dyDescent="0.3">
      <c r="A1839" s="38" t="s">
        <v>249</v>
      </c>
      <c r="B1839" s="15">
        <v>395000</v>
      </c>
      <c r="C1839" s="15">
        <v>1469950</v>
      </c>
      <c r="E1839" s="36" t="s">
        <v>253</v>
      </c>
      <c r="F1839" s="15">
        <v>627900</v>
      </c>
      <c r="G1839" s="15">
        <v>1231400</v>
      </c>
      <c r="I1839" s="38" t="s">
        <v>260</v>
      </c>
      <c r="J1839" s="15">
        <v>6.7</v>
      </c>
      <c r="L1839" s="36" t="s">
        <v>246</v>
      </c>
      <c r="M1839" s="15">
        <v>1.1666666666666667</v>
      </c>
    </row>
    <row r="1840" spans="1:13" x14ac:dyDescent="0.3">
      <c r="A1840" s="38" t="s">
        <v>251</v>
      </c>
      <c r="B1840" s="15">
        <v>315500</v>
      </c>
      <c r="C1840" s="15">
        <v>631000</v>
      </c>
      <c r="E1840" s="35" t="s">
        <v>267</v>
      </c>
      <c r="F1840" s="15">
        <v>1964700</v>
      </c>
      <c r="G1840" s="15">
        <v>8879090</v>
      </c>
      <c r="I1840" s="38" t="s">
        <v>262</v>
      </c>
      <c r="J1840" s="15">
        <v>5.9</v>
      </c>
      <c r="L1840" s="36" t="s">
        <v>248</v>
      </c>
      <c r="M1840" s="15">
        <v>1.5666666666666667</v>
      </c>
    </row>
    <row r="1841" spans="1:13" x14ac:dyDescent="0.3">
      <c r="A1841" s="38" t="s">
        <v>254</v>
      </c>
      <c r="B1841" s="15">
        <v>232533</v>
      </c>
      <c r="C1841" s="15">
        <v>465065</v>
      </c>
      <c r="E1841" s="36" t="s">
        <v>246</v>
      </c>
      <c r="F1841" s="15">
        <v>497750</v>
      </c>
      <c r="G1841" s="15">
        <v>1704750</v>
      </c>
      <c r="I1841" s="38" t="s">
        <v>263</v>
      </c>
      <c r="J1841" s="15">
        <v>4.4000000000000004</v>
      </c>
      <c r="L1841" s="36" t="s">
        <v>250</v>
      </c>
      <c r="M1841" s="15">
        <v>2.1</v>
      </c>
    </row>
    <row r="1842" spans="1:13" x14ac:dyDescent="0.3">
      <c r="A1842" s="38" t="s">
        <v>257</v>
      </c>
      <c r="B1842" s="15">
        <v>468750</v>
      </c>
      <c r="C1842" s="15">
        <v>1609900</v>
      </c>
      <c r="E1842" s="36" t="s">
        <v>248</v>
      </c>
      <c r="F1842" s="15">
        <v>565000</v>
      </c>
      <c r="G1842" s="15">
        <v>2551900</v>
      </c>
      <c r="I1842" s="35" t="s">
        <v>261</v>
      </c>
      <c r="J1842" s="15"/>
      <c r="L1842" s="36" t="s">
        <v>253</v>
      </c>
      <c r="M1842" s="15">
        <v>2.1999999999999997</v>
      </c>
    </row>
    <row r="1843" spans="1:13" x14ac:dyDescent="0.3">
      <c r="A1843" s="38" t="s">
        <v>252</v>
      </c>
      <c r="B1843" s="15">
        <v>327475</v>
      </c>
      <c r="C1843" s="15">
        <v>1354950</v>
      </c>
      <c r="E1843" s="36" t="s">
        <v>250</v>
      </c>
      <c r="F1843" s="15">
        <v>516950</v>
      </c>
      <c r="G1843" s="15">
        <v>2362700</v>
      </c>
      <c r="I1843" s="38" t="s">
        <v>245</v>
      </c>
      <c r="J1843" s="15">
        <v>5.2</v>
      </c>
      <c r="L1843" s="35" t="s">
        <v>275</v>
      </c>
      <c r="M1843" s="15">
        <v>1.1099999999999999</v>
      </c>
    </row>
    <row r="1844" spans="1:13" x14ac:dyDescent="0.3">
      <c r="A1844" s="38" t="s">
        <v>255</v>
      </c>
      <c r="B1844" s="15">
        <v>341750</v>
      </c>
      <c r="C1844" s="15">
        <v>1485500</v>
      </c>
      <c r="E1844" s="37" t="s">
        <v>252</v>
      </c>
      <c r="F1844" s="15">
        <v>148950</v>
      </c>
      <c r="G1844" s="15">
        <v>929700</v>
      </c>
      <c r="I1844" s="38" t="s">
        <v>247</v>
      </c>
      <c r="J1844" s="15">
        <v>5.6</v>
      </c>
      <c r="L1844" s="36" t="s">
        <v>246</v>
      </c>
      <c r="M1844" s="15">
        <v>1.1666666666666667</v>
      </c>
    </row>
    <row r="1845" spans="1:13" x14ac:dyDescent="0.3">
      <c r="A1845" s="38" t="s">
        <v>258</v>
      </c>
      <c r="B1845" s="15">
        <v>893308</v>
      </c>
      <c r="C1845" s="15">
        <v>2179615</v>
      </c>
      <c r="E1845" s="37" t="s">
        <v>255</v>
      </c>
      <c r="F1845" s="15">
        <v>158000</v>
      </c>
      <c r="G1845" s="15">
        <v>533000</v>
      </c>
      <c r="I1845" s="38" t="s">
        <v>249</v>
      </c>
      <c r="J1845" s="15">
        <v>5.7</v>
      </c>
      <c r="L1845" s="36" t="s">
        <v>248</v>
      </c>
      <c r="M1845" s="15">
        <v>0.80000000000000016</v>
      </c>
    </row>
    <row r="1846" spans="1:13" x14ac:dyDescent="0.3">
      <c r="A1846" s="38" t="s">
        <v>260</v>
      </c>
      <c r="B1846" s="15">
        <v>995000</v>
      </c>
      <c r="C1846" s="15">
        <v>995000</v>
      </c>
      <c r="E1846" s="37" t="s">
        <v>258</v>
      </c>
      <c r="F1846" s="15">
        <v>210000</v>
      </c>
      <c r="G1846" s="15">
        <v>900000</v>
      </c>
      <c r="I1846" s="38" t="s">
        <v>251</v>
      </c>
      <c r="J1846" s="15">
        <v>5.5</v>
      </c>
      <c r="L1846" s="36" t="s">
        <v>250</v>
      </c>
      <c r="M1846" s="15">
        <v>1.3</v>
      </c>
    </row>
    <row r="1847" spans="1:13" x14ac:dyDescent="0.3">
      <c r="A1847" s="38" t="s">
        <v>262</v>
      </c>
      <c r="B1847" s="15">
        <v>587000</v>
      </c>
      <c r="C1847" s="15">
        <v>2110000</v>
      </c>
      <c r="E1847" s="36" t="s">
        <v>253</v>
      </c>
      <c r="F1847" s="15">
        <v>385000</v>
      </c>
      <c r="G1847" s="15">
        <v>2259740</v>
      </c>
      <c r="I1847" s="38" t="s">
        <v>254</v>
      </c>
      <c r="J1847" s="15">
        <v>6.5</v>
      </c>
      <c r="L1847" s="36" t="s">
        <v>253</v>
      </c>
      <c r="M1847" s="15">
        <v>1.3</v>
      </c>
    </row>
    <row r="1848" spans="1:13" x14ac:dyDescent="0.3">
      <c r="A1848" s="38" t="s">
        <v>263</v>
      </c>
      <c r="B1848" s="15">
        <v>260100</v>
      </c>
      <c r="C1848" s="15">
        <v>1453100</v>
      </c>
      <c r="E1848" s="35" t="s">
        <v>268</v>
      </c>
      <c r="F1848" s="15">
        <v>2226150</v>
      </c>
      <c r="G1848" s="15">
        <v>11544648</v>
      </c>
      <c r="I1848" s="38" t="s">
        <v>257</v>
      </c>
      <c r="J1848" s="15">
        <v>7.7</v>
      </c>
      <c r="L1848" s="14">
        <v>39</v>
      </c>
      <c r="M1848" s="15">
        <v>9.2981927710843362</v>
      </c>
    </row>
    <row r="1849" spans="1:13" x14ac:dyDescent="0.3">
      <c r="A1849" s="35" t="s">
        <v>266</v>
      </c>
      <c r="B1849" s="15"/>
      <c r="C1849" s="15"/>
      <c r="E1849" s="36" t="s">
        <v>246</v>
      </c>
      <c r="F1849" s="15">
        <v>463000</v>
      </c>
      <c r="G1849" s="15">
        <v>2472448</v>
      </c>
      <c r="I1849" s="38" t="s">
        <v>252</v>
      </c>
      <c r="J1849" s="15">
        <v>7.1</v>
      </c>
      <c r="L1849" s="35" t="s">
        <v>244</v>
      </c>
      <c r="M1849" s="15">
        <v>4.8583333333333334</v>
      </c>
    </row>
    <row r="1850" spans="1:13" x14ac:dyDescent="0.3">
      <c r="A1850" s="38" t="s">
        <v>245</v>
      </c>
      <c r="B1850" s="15">
        <v>226363</v>
      </c>
      <c r="C1850" s="15">
        <v>452725</v>
      </c>
      <c r="E1850" s="36" t="s">
        <v>248</v>
      </c>
      <c r="F1850" s="15">
        <v>663500</v>
      </c>
      <c r="G1850" s="15">
        <v>2906950</v>
      </c>
      <c r="I1850" s="38" t="s">
        <v>255</v>
      </c>
      <c r="J1850" s="15">
        <v>7.8</v>
      </c>
      <c r="L1850" s="36" t="s">
        <v>246</v>
      </c>
      <c r="M1850" s="15">
        <v>3.3666666666666671</v>
      </c>
    </row>
    <row r="1851" spans="1:13" x14ac:dyDescent="0.3">
      <c r="A1851" s="38" t="s">
        <v>247</v>
      </c>
      <c r="B1851" s="15">
        <v>773000</v>
      </c>
      <c r="C1851" s="15">
        <v>3148000</v>
      </c>
      <c r="E1851" s="36" t="s">
        <v>250</v>
      </c>
      <c r="F1851" s="15">
        <v>439700</v>
      </c>
      <c r="G1851" s="15">
        <v>3147450</v>
      </c>
      <c r="I1851" s="38" t="s">
        <v>258</v>
      </c>
      <c r="J1851" s="15">
        <v>7.8</v>
      </c>
      <c r="L1851" s="36" t="s">
        <v>248</v>
      </c>
      <c r="M1851" s="15">
        <v>5.2333333333333334</v>
      </c>
    </row>
    <row r="1852" spans="1:13" x14ac:dyDescent="0.3">
      <c r="A1852" s="38" t="s">
        <v>249</v>
      </c>
      <c r="B1852" s="15">
        <v>632000</v>
      </c>
      <c r="C1852" s="15">
        <v>2220500</v>
      </c>
      <c r="E1852" s="37" t="s">
        <v>252</v>
      </c>
      <c r="F1852" s="15">
        <v>173500</v>
      </c>
      <c r="G1852" s="15">
        <v>1900850</v>
      </c>
      <c r="I1852" s="38" t="s">
        <v>260</v>
      </c>
      <c r="J1852" s="15">
        <v>7.4</v>
      </c>
      <c r="L1852" s="36" t="s">
        <v>250</v>
      </c>
      <c r="M1852" s="15">
        <v>5.0999999999999996</v>
      </c>
    </row>
    <row r="1853" spans="1:13" x14ac:dyDescent="0.3">
      <c r="A1853" s="38" t="s">
        <v>251</v>
      </c>
      <c r="B1853" s="15">
        <v>704450</v>
      </c>
      <c r="C1853" s="15">
        <v>1016450</v>
      </c>
      <c r="E1853" s="37" t="s">
        <v>255</v>
      </c>
      <c r="F1853" s="15">
        <v>126300</v>
      </c>
      <c r="G1853" s="15">
        <v>517500</v>
      </c>
      <c r="I1853" s="38" t="s">
        <v>262</v>
      </c>
      <c r="J1853" s="15">
        <v>7.5</v>
      </c>
      <c r="L1853" s="36" t="s">
        <v>253</v>
      </c>
      <c r="M1853" s="15">
        <v>5.7333333333333334</v>
      </c>
    </row>
    <row r="1854" spans="1:13" x14ac:dyDescent="0.3">
      <c r="A1854" s="38" t="s">
        <v>254</v>
      </c>
      <c r="B1854" s="15">
        <v>684000</v>
      </c>
      <c r="C1854" s="15">
        <v>3155547</v>
      </c>
      <c r="E1854" s="37" t="s">
        <v>258</v>
      </c>
      <c r="F1854" s="15">
        <v>139900</v>
      </c>
      <c r="G1854" s="15">
        <v>729100</v>
      </c>
      <c r="I1854" s="38" t="s">
        <v>263</v>
      </c>
      <c r="J1854" s="15">
        <v>6.6</v>
      </c>
      <c r="L1854" s="35" t="s">
        <v>256</v>
      </c>
      <c r="M1854" s="15">
        <v>10.533333333333335</v>
      </c>
    </row>
    <row r="1855" spans="1:13" x14ac:dyDescent="0.3">
      <c r="A1855" s="38" t="s">
        <v>257</v>
      </c>
      <c r="B1855" s="15">
        <v>508000</v>
      </c>
      <c r="C1855" s="15">
        <v>2014000</v>
      </c>
      <c r="E1855" s="36" t="s">
        <v>253</v>
      </c>
      <c r="F1855" s="15">
        <v>659950</v>
      </c>
      <c r="G1855" s="15">
        <v>3017800</v>
      </c>
      <c r="I1855" s="35" t="s">
        <v>264</v>
      </c>
      <c r="J1855" s="15"/>
      <c r="L1855" s="36" t="s">
        <v>246</v>
      </c>
      <c r="M1855" s="15">
        <v>7.166666666666667</v>
      </c>
    </row>
    <row r="1856" spans="1:13" x14ac:dyDescent="0.3">
      <c r="A1856" s="38" t="s">
        <v>252</v>
      </c>
      <c r="B1856" s="15">
        <v>400000</v>
      </c>
      <c r="C1856" s="15">
        <v>800000</v>
      </c>
      <c r="E1856" s="35" t="s">
        <v>269</v>
      </c>
      <c r="F1856" s="15">
        <v>2837474</v>
      </c>
      <c r="G1856" s="15">
        <v>13505994</v>
      </c>
      <c r="I1856" s="38" t="s">
        <v>245</v>
      </c>
      <c r="J1856" s="15">
        <v>5.4</v>
      </c>
      <c r="L1856" s="36" t="s">
        <v>248</v>
      </c>
      <c r="M1856" s="15">
        <v>9.2666666666666675</v>
      </c>
    </row>
    <row r="1857" spans="1:13" x14ac:dyDescent="0.3">
      <c r="A1857" s="38" t="s">
        <v>255</v>
      </c>
      <c r="B1857" s="15">
        <v>228000</v>
      </c>
      <c r="C1857" s="15">
        <v>1001000</v>
      </c>
      <c r="E1857" s="36" t="s">
        <v>246</v>
      </c>
      <c r="F1857" s="15">
        <v>610700</v>
      </c>
      <c r="G1857" s="15">
        <v>3403550</v>
      </c>
      <c r="I1857" s="38" t="s">
        <v>247</v>
      </c>
      <c r="J1857" s="15">
        <v>6.1</v>
      </c>
      <c r="L1857" s="36" t="s">
        <v>250</v>
      </c>
      <c r="M1857" s="15">
        <v>12.066666666666668</v>
      </c>
    </row>
    <row r="1858" spans="1:13" x14ac:dyDescent="0.3">
      <c r="A1858" s="38" t="s">
        <v>258</v>
      </c>
      <c r="B1858" s="15">
        <v>489750</v>
      </c>
      <c r="C1858" s="15">
        <v>2301500</v>
      </c>
      <c r="E1858" s="36" t="s">
        <v>248</v>
      </c>
      <c r="F1858" s="15">
        <v>523274</v>
      </c>
      <c r="G1858" s="15">
        <v>3208198</v>
      </c>
      <c r="I1858" s="38" t="s">
        <v>249</v>
      </c>
      <c r="J1858" s="15">
        <v>6.2</v>
      </c>
      <c r="L1858" s="36" t="s">
        <v>253</v>
      </c>
      <c r="M1858" s="15">
        <v>13.633333333333333</v>
      </c>
    </row>
    <row r="1859" spans="1:13" x14ac:dyDescent="0.3">
      <c r="A1859" s="38" t="s">
        <v>260</v>
      </c>
      <c r="B1859" s="15">
        <v>1021375</v>
      </c>
      <c r="C1859" s="15">
        <v>1666750</v>
      </c>
      <c r="E1859" s="36" t="s">
        <v>250</v>
      </c>
      <c r="F1859" s="15">
        <v>769250</v>
      </c>
      <c r="G1859" s="15">
        <v>3200450</v>
      </c>
      <c r="I1859" s="38" t="s">
        <v>251</v>
      </c>
      <c r="J1859" s="15">
        <v>7.9</v>
      </c>
      <c r="L1859" s="35" t="s">
        <v>261</v>
      </c>
      <c r="M1859" s="15">
        <v>15.675000000000002</v>
      </c>
    </row>
    <row r="1860" spans="1:13" x14ac:dyDescent="0.3">
      <c r="A1860" s="38" t="s">
        <v>262</v>
      </c>
      <c r="B1860" s="15">
        <v>600000</v>
      </c>
      <c r="C1860" s="15">
        <v>939000</v>
      </c>
      <c r="E1860" s="37" t="s">
        <v>252</v>
      </c>
      <c r="F1860" s="15">
        <v>320750</v>
      </c>
      <c r="G1860" s="15">
        <v>1464500</v>
      </c>
      <c r="I1860" s="38" t="s">
        <v>254</v>
      </c>
      <c r="J1860" s="15">
        <v>8.5</v>
      </c>
      <c r="L1860" s="36" t="s">
        <v>246</v>
      </c>
      <c r="M1860" s="15">
        <v>12.733333333333334</v>
      </c>
    </row>
    <row r="1861" spans="1:13" x14ac:dyDescent="0.3">
      <c r="A1861" s="38" t="s">
        <v>263</v>
      </c>
      <c r="B1861" s="15">
        <v>615000</v>
      </c>
      <c r="C1861" s="15">
        <v>1811000</v>
      </c>
      <c r="E1861" s="37" t="s">
        <v>255</v>
      </c>
      <c r="F1861" s="15">
        <v>136500</v>
      </c>
      <c r="G1861" s="15">
        <v>598000</v>
      </c>
      <c r="I1861" s="38" t="s">
        <v>257</v>
      </c>
      <c r="J1861" s="15">
        <v>8.1999999999999993</v>
      </c>
      <c r="L1861" s="36" t="s">
        <v>248</v>
      </c>
      <c r="M1861" s="15">
        <v>16.433333333333334</v>
      </c>
    </row>
    <row r="1862" spans="1:13" x14ac:dyDescent="0.3">
      <c r="A1862" s="35" t="s">
        <v>267</v>
      </c>
      <c r="B1862" s="15"/>
      <c r="C1862" s="15"/>
      <c r="E1862" s="37" t="s">
        <v>258</v>
      </c>
      <c r="F1862" s="15">
        <v>312000</v>
      </c>
      <c r="G1862" s="15">
        <v>1137950</v>
      </c>
      <c r="I1862" s="38" t="s">
        <v>252</v>
      </c>
      <c r="J1862" s="15">
        <v>9.9</v>
      </c>
      <c r="L1862" s="36" t="s">
        <v>250</v>
      </c>
      <c r="M1862" s="15">
        <v>19.033333333333331</v>
      </c>
    </row>
    <row r="1863" spans="1:13" x14ac:dyDescent="0.3">
      <c r="A1863" s="38" t="s">
        <v>245</v>
      </c>
      <c r="B1863" s="15">
        <v>575001</v>
      </c>
      <c r="C1863" s="15">
        <v>2547501</v>
      </c>
      <c r="E1863" s="36" t="s">
        <v>253</v>
      </c>
      <c r="F1863" s="15">
        <v>934250</v>
      </c>
      <c r="G1863" s="15">
        <v>3693796</v>
      </c>
      <c r="I1863" s="38" t="s">
        <v>255</v>
      </c>
      <c r="J1863" s="15">
        <v>10.3</v>
      </c>
      <c r="L1863" s="36" t="s">
        <v>253</v>
      </c>
      <c r="M1863" s="15">
        <v>14.5</v>
      </c>
    </row>
    <row r="1864" spans="1:13" x14ac:dyDescent="0.3">
      <c r="A1864" s="38" t="s">
        <v>247</v>
      </c>
      <c r="B1864" s="15">
        <v>390000</v>
      </c>
      <c r="C1864" s="15">
        <v>780000</v>
      </c>
      <c r="E1864" s="35" t="s">
        <v>270</v>
      </c>
      <c r="F1864" s="15">
        <v>3472826</v>
      </c>
      <c r="G1864" s="15">
        <v>16859623</v>
      </c>
      <c r="I1864" s="38" t="s">
        <v>258</v>
      </c>
      <c r="J1864" s="15">
        <v>9.3000000000000007</v>
      </c>
      <c r="L1864" s="35" t="s">
        <v>264</v>
      </c>
      <c r="M1864" s="15">
        <v>18.2</v>
      </c>
    </row>
    <row r="1865" spans="1:13" x14ac:dyDescent="0.3">
      <c r="A1865" s="38" t="s">
        <v>249</v>
      </c>
      <c r="B1865" s="15">
        <v>309500</v>
      </c>
      <c r="C1865" s="15">
        <v>2156000</v>
      </c>
      <c r="E1865" s="36" t="s">
        <v>246</v>
      </c>
      <c r="F1865" s="15">
        <v>621251</v>
      </c>
      <c r="G1865" s="15">
        <v>2531750</v>
      </c>
      <c r="I1865" s="38" t="s">
        <v>260</v>
      </c>
      <c r="J1865" s="15">
        <v>8.1</v>
      </c>
      <c r="L1865" s="36" t="s">
        <v>246</v>
      </c>
      <c r="M1865" s="15">
        <v>16.233333333333334</v>
      </c>
    </row>
    <row r="1866" spans="1:13" x14ac:dyDescent="0.3">
      <c r="A1866" s="38" t="s">
        <v>251</v>
      </c>
      <c r="B1866" s="15">
        <v>535500</v>
      </c>
      <c r="C1866" s="15">
        <v>1374900</v>
      </c>
      <c r="E1866" s="36" t="s">
        <v>248</v>
      </c>
      <c r="F1866" s="15">
        <v>490000</v>
      </c>
      <c r="G1866" s="15">
        <v>5376099</v>
      </c>
      <c r="I1866" s="38" t="s">
        <v>262</v>
      </c>
      <c r="J1866" s="15">
        <v>7</v>
      </c>
      <c r="L1866" s="36" t="s">
        <v>248</v>
      </c>
      <c r="M1866" s="15">
        <v>18.933333333333334</v>
      </c>
    </row>
    <row r="1867" spans="1:13" x14ac:dyDescent="0.3">
      <c r="A1867" s="38" t="s">
        <v>254</v>
      </c>
      <c r="B1867" s="15">
        <v>193000</v>
      </c>
      <c r="C1867" s="15">
        <v>386000</v>
      </c>
      <c r="E1867" s="36" t="s">
        <v>250</v>
      </c>
      <c r="F1867" s="15">
        <v>1096150</v>
      </c>
      <c r="G1867" s="15">
        <v>4675550</v>
      </c>
      <c r="I1867" s="38" t="s">
        <v>263</v>
      </c>
      <c r="J1867" s="15">
        <v>6.5</v>
      </c>
      <c r="L1867" s="36" t="s">
        <v>250</v>
      </c>
      <c r="M1867" s="15">
        <v>20.133333333333333</v>
      </c>
    </row>
    <row r="1868" spans="1:13" x14ac:dyDescent="0.3">
      <c r="A1868" s="38" t="s">
        <v>257</v>
      </c>
      <c r="B1868" s="15">
        <v>642000</v>
      </c>
      <c r="C1868" s="15">
        <v>1759500</v>
      </c>
      <c r="E1868" s="37" t="s">
        <v>252</v>
      </c>
      <c r="F1868" s="15">
        <v>505000</v>
      </c>
      <c r="G1868" s="15">
        <v>1453400</v>
      </c>
      <c r="I1868" s="35" t="s">
        <v>266</v>
      </c>
      <c r="J1868" s="15"/>
      <c r="L1868" s="36" t="s">
        <v>253</v>
      </c>
      <c r="M1868" s="15">
        <v>17.5</v>
      </c>
    </row>
    <row r="1869" spans="1:13" x14ac:dyDescent="0.3">
      <c r="A1869" s="38" t="s">
        <v>252</v>
      </c>
      <c r="B1869" s="15">
        <v>648250</v>
      </c>
      <c r="C1869" s="15">
        <v>1446250</v>
      </c>
      <c r="E1869" s="37" t="s">
        <v>255</v>
      </c>
      <c r="F1869" s="15">
        <v>396150</v>
      </c>
      <c r="G1869" s="15">
        <v>2114150</v>
      </c>
      <c r="I1869" s="38" t="s">
        <v>245</v>
      </c>
      <c r="J1869" s="15">
        <v>5.5</v>
      </c>
      <c r="L1869" s="35" t="s">
        <v>266</v>
      </c>
      <c r="M1869" s="15">
        <v>15.591666666666663</v>
      </c>
    </row>
    <row r="1870" spans="1:13" x14ac:dyDescent="0.3">
      <c r="A1870" s="38" t="s">
        <v>255</v>
      </c>
      <c r="B1870" s="15">
        <v>293500</v>
      </c>
      <c r="C1870" s="15">
        <v>2642000</v>
      </c>
      <c r="E1870" s="37" t="s">
        <v>258</v>
      </c>
      <c r="F1870" s="15">
        <v>195000</v>
      </c>
      <c r="G1870" s="15">
        <v>1108000</v>
      </c>
      <c r="I1870" s="38" t="s">
        <v>247</v>
      </c>
      <c r="J1870" s="15">
        <v>7.1</v>
      </c>
      <c r="L1870" s="36" t="s">
        <v>246</v>
      </c>
      <c r="M1870" s="15">
        <v>15.233333333333334</v>
      </c>
    </row>
    <row r="1871" spans="1:13" x14ac:dyDescent="0.3">
      <c r="A1871" s="38" t="s">
        <v>258</v>
      </c>
      <c r="B1871" s="15">
        <v>502176</v>
      </c>
      <c r="C1871" s="15">
        <v>844351</v>
      </c>
      <c r="E1871" s="36" t="s">
        <v>253</v>
      </c>
      <c r="F1871" s="15">
        <v>1265425</v>
      </c>
      <c r="G1871" s="15">
        <v>4276224</v>
      </c>
      <c r="I1871" s="38" t="s">
        <v>249</v>
      </c>
      <c r="J1871" s="15">
        <v>8.4</v>
      </c>
      <c r="L1871" s="36" t="s">
        <v>248</v>
      </c>
      <c r="M1871" s="15">
        <v>14</v>
      </c>
    </row>
    <row r="1872" spans="1:13" x14ac:dyDescent="0.3">
      <c r="A1872" s="38" t="s">
        <v>260</v>
      </c>
      <c r="B1872" s="15">
        <v>254000</v>
      </c>
      <c r="C1872" s="15">
        <v>1063000</v>
      </c>
      <c r="E1872" s="35" t="s">
        <v>271</v>
      </c>
      <c r="F1872" s="15">
        <v>3401520</v>
      </c>
      <c r="G1872" s="15">
        <v>21413341</v>
      </c>
      <c r="I1872" s="38" t="s">
        <v>251</v>
      </c>
      <c r="J1872" s="15">
        <v>7.8</v>
      </c>
      <c r="L1872" s="36" t="s">
        <v>250</v>
      </c>
      <c r="M1872" s="15">
        <v>16.566666666666666</v>
      </c>
    </row>
    <row r="1873" spans="1:13" x14ac:dyDescent="0.3">
      <c r="A1873" s="38" t="s">
        <v>262</v>
      </c>
      <c r="B1873" s="15">
        <v>439000</v>
      </c>
      <c r="C1873" s="15">
        <v>439000</v>
      </c>
      <c r="E1873" s="36" t="s">
        <v>246</v>
      </c>
      <c r="F1873" s="15">
        <v>613270</v>
      </c>
      <c r="G1873" s="15">
        <v>3876665</v>
      </c>
      <c r="I1873" s="38" t="s">
        <v>254</v>
      </c>
      <c r="J1873" s="15">
        <v>7.6</v>
      </c>
      <c r="L1873" s="36" t="s">
        <v>253</v>
      </c>
      <c r="M1873" s="15">
        <v>16.566666666666666</v>
      </c>
    </row>
    <row r="1874" spans="1:13" x14ac:dyDescent="0.3">
      <c r="A1874" s="38" t="s">
        <v>263</v>
      </c>
      <c r="B1874" s="15">
        <v>542500</v>
      </c>
      <c r="C1874" s="15">
        <v>845000</v>
      </c>
      <c r="E1874" s="36" t="s">
        <v>248</v>
      </c>
      <c r="F1874" s="15">
        <v>719500</v>
      </c>
      <c r="G1874" s="15">
        <v>6417851</v>
      </c>
      <c r="I1874" s="38" t="s">
        <v>257</v>
      </c>
      <c r="J1874" s="15">
        <v>7.6</v>
      </c>
      <c r="L1874" s="35" t="s">
        <v>267</v>
      </c>
      <c r="M1874" s="15">
        <v>15.883333333333333</v>
      </c>
    </row>
    <row r="1875" spans="1:13" x14ac:dyDescent="0.3">
      <c r="A1875" s="35" t="s">
        <v>268</v>
      </c>
      <c r="B1875" s="15"/>
      <c r="C1875" s="15"/>
      <c r="E1875" s="36" t="s">
        <v>250</v>
      </c>
      <c r="F1875" s="15">
        <v>1062750</v>
      </c>
      <c r="G1875" s="15">
        <v>5384425</v>
      </c>
      <c r="I1875" s="38" t="s">
        <v>252</v>
      </c>
      <c r="J1875" s="15">
        <v>8.8000000000000007</v>
      </c>
      <c r="L1875" s="36" t="s">
        <v>246</v>
      </c>
      <c r="M1875" s="15">
        <v>15</v>
      </c>
    </row>
    <row r="1876" spans="1:13" x14ac:dyDescent="0.3">
      <c r="A1876" s="38" t="s">
        <v>245</v>
      </c>
      <c r="B1876" s="15">
        <v>212112</v>
      </c>
      <c r="C1876" s="15">
        <v>1067224</v>
      </c>
      <c r="E1876" s="37" t="s">
        <v>252</v>
      </c>
      <c r="F1876" s="15">
        <v>212250</v>
      </c>
      <c r="G1876" s="15">
        <v>1261500</v>
      </c>
      <c r="I1876" s="38" t="s">
        <v>255</v>
      </c>
      <c r="J1876" s="15">
        <v>7</v>
      </c>
      <c r="L1876" s="36" t="s">
        <v>248</v>
      </c>
      <c r="M1876" s="15">
        <v>20</v>
      </c>
    </row>
    <row r="1877" spans="1:13" x14ac:dyDescent="0.3">
      <c r="A1877" s="38" t="s">
        <v>247</v>
      </c>
      <c r="B1877" s="15">
        <v>420000</v>
      </c>
      <c r="C1877" s="15">
        <v>1685000</v>
      </c>
      <c r="E1877" s="37" t="s">
        <v>255</v>
      </c>
      <c r="F1877" s="15">
        <v>626000</v>
      </c>
      <c r="G1877" s="15">
        <v>1984300</v>
      </c>
      <c r="I1877" s="38" t="s">
        <v>258</v>
      </c>
      <c r="J1877" s="15">
        <v>7.2</v>
      </c>
      <c r="L1877" s="36" t="s">
        <v>250</v>
      </c>
      <c r="M1877" s="15">
        <v>15.533333333333337</v>
      </c>
    </row>
    <row r="1878" spans="1:13" x14ac:dyDescent="0.3">
      <c r="A1878" s="38" t="s">
        <v>249</v>
      </c>
      <c r="B1878" s="15">
        <v>433400</v>
      </c>
      <c r="C1878" s="15">
        <v>1085900</v>
      </c>
      <c r="E1878" s="37" t="s">
        <v>258</v>
      </c>
      <c r="F1878" s="15">
        <v>224500</v>
      </c>
      <c r="G1878" s="15">
        <v>2138625</v>
      </c>
      <c r="I1878" s="38" t="s">
        <v>260</v>
      </c>
      <c r="J1878" s="15">
        <v>7.1</v>
      </c>
      <c r="L1878" s="36" t="s">
        <v>253</v>
      </c>
      <c r="M1878" s="15">
        <v>13</v>
      </c>
    </row>
    <row r="1879" spans="1:13" x14ac:dyDescent="0.3">
      <c r="A1879" s="38" t="s">
        <v>251</v>
      </c>
      <c r="B1879" s="15">
        <v>660000</v>
      </c>
      <c r="C1879" s="15">
        <v>660000</v>
      </c>
      <c r="E1879" s="36" t="s">
        <v>253</v>
      </c>
      <c r="F1879" s="15">
        <v>1006000</v>
      </c>
      <c r="G1879" s="15">
        <v>5734400</v>
      </c>
      <c r="I1879" s="38" t="s">
        <v>262</v>
      </c>
      <c r="J1879" s="15">
        <v>6.7</v>
      </c>
      <c r="L1879" s="35" t="s">
        <v>268</v>
      </c>
      <c r="M1879" s="15">
        <v>12.241666666666665</v>
      </c>
    </row>
    <row r="1880" spans="1:13" x14ac:dyDescent="0.3">
      <c r="A1880" s="38" t="s">
        <v>254</v>
      </c>
      <c r="B1880" s="15">
        <v>495000</v>
      </c>
      <c r="C1880" s="15">
        <v>2423100</v>
      </c>
      <c r="E1880" s="35" t="s">
        <v>272</v>
      </c>
      <c r="F1880" s="15">
        <v>3812238</v>
      </c>
      <c r="G1880" s="15">
        <v>29634176</v>
      </c>
      <c r="I1880" s="38" t="s">
        <v>263</v>
      </c>
      <c r="J1880" s="15">
        <v>7.7</v>
      </c>
      <c r="L1880" s="36" t="s">
        <v>246</v>
      </c>
      <c r="M1880" s="15">
        <v>13.266666666666666</v>
      </c>
    </row>
    <row r="1881" spans="1:13" x14ac:dyDescent="0.3">
      <c r="A1881" s="38" t="s">
        <v>257</v>
      </c>
      <c r="B1881" s="15">
        <v>273000</v>
      </c>
      <c r="C1881" s="15">
        <v>1084500</v>
      </c>
      <c r="E1881" s="36" t="s">
        <v>246</v>
      </c>
      <c r="F1881" s="15">
        <v>731825</v>
      </c>
      <c r="G1881" s="15">
        <v>4894975</v>
      </c>
      <c r="I1881" s="35" t="s">
        <v>267</v>
      </c>
      <c r="J1881" s="15"/>
      <c r="L1881" s="36" t="s">
        <v>248</v>
      </c>
      <c r="M1881" s="15">
        <v>13.466666666666669</v>
      </c>
    </row>
    <row r="1882" spans="1:13" x14ac:dyDescent="0.3">
      <c r="A1882" s="38" t="s">
        <v>252</v>
      </c>
      <c r="B1882" s="15">
        <v>624000</v>
      </c>
      <c r="C1882" s="15">
        <v>1747000</v>
      </c>
      <c r="E1882" s="36" t="s">
        <v>248</v>
      </c>
      <c r="F1882" s="15">
        <v>1019000</v>
      </c>
      <c r="G1882" s="15">
        <v>7903100</v>
      </c>
      <c r="I1882" s="38" t="s">
        <v>245</v>
      </c>
      <c r="J1882" s="15">
        <v>7.4</v>
      </c>
      <c r="L1882" s="36" t="s">
        <v>250</v>
      </c>
      <c r="M1882" s="15">
        <v>12.966666666666667</v>
      </c>
    </row>
    <row r="1883" spans="1:13" x14ac:dyDescent="0.3">
      <c r="A1883" s="38" t="s">
        <v>255</v>
      </c>
      <c r="B1883" s="15">
        <v>589000</v>
      </c>
      <c r="C1883" s="15">
        <v>2738400</v>
      </c>
      <c r="E1883" s="36" t="s">
        <v>250</v>
      </c>
      <c r="F1883" s="15">
        <v>736250</v>
      </c>
      <c r="G1883" s="15">
        <v>9973757</v>
      </c>
      <c r="I1883" s="38" t="s">
        <v>247</v>
      </c>
      <c r="J1883" s="15">
        <v>6.5</v>
      </c>
      <c r="L1883" s="36" t="s">
        <v>253</v>
      </c>
      <c r="M1883" s="15">
        <v>9.2666666666666675</v>
      </c>
    </row>
    <row r="1884" spans="1:13" x14ac:dyDescent="0.3">
      <c r="A1884" s="38" t="s">
        <v>258</v>
      </c>
      <c r="B1884" s="15">
        <v>216225</v>
      </c>
      <c r="C1884" s="15">
        <v>941950</v>
      </c>
      <c r="E1884" s="37" t="s">
        <v>252</v>
      </c>
      <c r="F1884" s="15">
        <v>244000</v>
      </c>
      <c r="G1884" s="15">
        <v>3805850</v>
      </c>
      <c r="I1884" s="38" t="s">
        <v>249</v>
      </c>
      <c r="J1884" s="15">
        <v>6.7</v>
      </c>
      <c r="L1884" s="35" t="s">
        <v>269</v>
      </c>
      <c r="M1884" s="15">
        <v>6.2416666666666671</v>
      </c>
    </row>
    <row r="1885" spans="1:13" x14ac:dyDescent="0.3">
      <c r="A1885" s="38" t="s">
        <v>260</v>
      </c>
      <c r="B1885" s="15">
        <v>372000</v>
      </c>
      <c r="C1885" s="15">
        <v>1924600</v>
      </c>
      <c r="E1885" s="37" t="s">
        <v>255</v>
      </c>
      <c r="F1885" s="15">
        <v>253000</v>
      </c>
      <c r="G1885" s="15">
        <v>3234900</v>
      </c>
      <c r="I1885" s="38" t="s">
        <v>251</v>
      </c>
      <c r="J1885" s="15">
        <v>6.1</v>
      </c>
      <c r="L1885" s="36" t="s">
        <v>246</v>
      </c>
      <c r="M1885" s="15">
        <v>5.9666666666666659</v>
      </c>
    </row>
    <row r="1886" spans="1:13" x14ac:dyDescent="0.3">
      <c r="A1886" s="38" t="s">
        <v>262</v>
      </c>
      <c r="B1886" s="15">
        <v>292500</v>
      </c>
      <c r="C1886" s="15">
        <v>1598000</v>
      </c>
      <c r="E1886" s="37" t="s">
        <v>258</v>
      </c>
      <c r="F1886" s="15">
        <v>239250</v>
      </c>
      <c r="G1886" s="15">
        <v>2933007</v>
      </c>
      <c r="I1886" s="38" t="s">
        <v>254</v>
      </c>
      <c r="J1886" s="15">
        <v>5.2</v>
      </c>
      <c r="L1886" s="36" t="s">
        <v>248</v>
      </c>
      <c r="M1886" s="15">
        <v>6.0666666666666664</v>
      </c>
    </row>
    <row r="1887" spans="1:13" x14ac:dyDescent="0.3">
      <c r="A1887" s="38" t="s">
        <v>263</v>
      </c>
      <c r="B1887" s="15">
        <v>299900</v>
      </c>
      <c r="C1887" s="15">
        <v>1954900</v>
      </c>
      <c r="E1887" s="36" t="s">
        <v>253</v>
      </c>
      <c r="F1887" s="15">
        <v>1325163</v>
      </c>
      <c r="G1887" s="15">
        <v>6862344</v>
      </c>
      <c r="I1887" s="38" t="s">
        <v>257</v>
      </c>
      <c r="J1887" s="15">
        <v>7</v>
      </c>
      <c r="L1887" s="36" t="s">
        <v>250</v>
      </c>
      <c r="M1887" s="15">
        <v>6.7</v>
      </c>
    </row>
    <row r="1888" spans="1:13" x14ac:dyDescent="0.3">
      <c r="A1888" s="35" t="s">
        <v>269</v>
      </c>
      <c r="B1888" s="15"/>
      <c r="C1888" s="15"/>
      <c r="E1888" s="35" t="s">
        <v>273</v>
      </c>
      <c r="F1888" s="15">
        <v>3925620</v>
      </c>
      <c r="G1888" s="15">
        <v>31139773</v>
      </c>
      <c r="I1888" s="38" t="s">
        <v>252</v>
      </c>
      <c r="J1888" s="15">
        <v>6.7</v>
      </c>
      <c r="L1888" s="36" t="s">
        <v>253</v>
      </c>
      <c r="M1888" s="15">
        <v>6.2333333333333334</v>
      </c>
    </row>
    <row r="1889" spans="1:13" x14ac:dyDescent="0.3">
      <c r="A1889" s="38" t="s">
        <v>245</v>
      </c>
      <c r="B1889" s="15">
        <v>99000</v>
      </c>
      <c r="C1889" s="15">
        <v>99000</v>
      </c>
      <c r="E1889" s="36" t="s">
        <v>246</v>
      </c>
      <c r="F1889" s="15">
        <v>975650</v>
      </c>
      <c r="G1889" s="15">
        <v>4171250</v>
      </c>
      <c r="I1889" s="38" t="s">
        <v>255</v>
      </c>
      <c r="J1889" s="15">
        <v>6.3</v>
      </c>
      <c r="L1889" s="35" t="s">
        <v>270</v>
      </c>
      <c r="M1889" s="15">
        <v>9.7999999999999989</v>
      </c>
    </row>
    <row r="1890" spans="1:13" x14ac:dyDescent="0.3">
      <c r="A1890" s="38" t="s">
        <v>247</v>
      </c>
      <c r="B1890" s="15">
        <v>314500</v>
      </c>
      <c r="C1890" s="15">
        <v>629000</v>
      </c>
      <c r="E1890" s="36" t="s">
        <v>248</v>
      </c>
      <c r="F1890" s="15">
        <v>870500</v>
      </c>
      <c r="G1890" s="15">
        <v>10319733</v>
      </c>
      <c r="I1890" s="38" t="s">
        <v>258</v>
      </c>
      <c r="J1890" s="15">
        <v>6.2</v>
      </c>
      <c r="L1890" s="36" t="s">
        <v>246</v>
      </c>
      <c r="M1890" s="15">
        <v>6.7333333333333334</v>
      </c>
    </row>
    <row r="1891" spans="1:13" x14ac:dyDescent="0.3">
      <c r="A1891" s="38" t="s">
        <v>249</v>
      </c>
      <c r="B1891" s="15">
        <v>885500</v>
      </c>
      <c r="C1891" s="15">
        <v>1877450</v>
      </c>
      <c r="E1891" s="36" t="s">
        <v>250</v>
      </c>
      <c r="F1891" s="15">
        <v>1184470</v>
      </c>
      <c r="G1891" s="15">
        <v>10318590</v>
      </c>
      <c r="I1891" s="38" t="s">
        <v>260</v>
      </c>
      <c r="J1891" s="15">
        <v>6.6</v>
      </c>
      <c r="L1891" s="36" t="s">
        <v>248</v>
      </c>
      <c r="M1891" s="15">
        <v>10.766666666666666</v>
      </c>
    </row>
    <row r="1892" spans="1:13" x14ac:dyDescent="0.3">
      <c r="A1892" s="38" t="s">
        <v>251</v>
      </c>
      <c r="B1892" s="15">
        <v>575000</v>
      </c>
      <c r="C1892" s="15">
        <v>1506000</v>
      </c>
      <c r="E1892" s="37" t="s">
        <v>252</v>
      </c>
      <c r="F1892" s="15">
        <v>285500</v>
      </c>
      <c r="G1892" s="15">
        <v>3458500</v>
      </c>
      <c r="I1892" s="38" t="s">
        <v>262</v>
      </c>
      <c r="J1892" s="15">
        <v>5.3</v>
      </c>
      <c r="L1892" s="36" t="s">
        <v>250</v>
      </c>
      <c r="M1892" s="15">
        <v>11.733333333333334</v>
      </c>
    </row>
    <row r="1893" spans="1:13" x14ac:dyDescent="0.3">
      <c r="A1893" s="38" t="s">
        <v>254</v>
      </c>
      <c r="B1893" s="15">
        <v>368000</v>
      </c>
      <c r="C1893" s="15">
        <v>1013000</v>
      </c>
      <c r="E1893" s="37" t="s">
        <v>255</v>
      </c>
      <c r="F1893" s="15">
        <v>610000</v>
      </c>
      <c r="G1893" s="15">
        <v>3970950</v>
      </c>
      <c r="I1893" s="38" t="s">
        <v>263</v>
      </c>
      <c r="J1893" s="15">
        <v>4.5</v>
      </c>
      <c r="L1893" s="36" t="s">
        <v>253</v>
      </c>
      <c r="M1893" s="15">
        <v>9.9666666666666668</v>
      </c>
    </row>
    <row r="1894" spans="1:13" x14ac:dyDescent="0.3">
      <c r="A1894" s="38" t="s">
        <v>257</v>
      </c>
      <c r="B1894" s="15">
        <v>263750</v>
      </c>
      <c r="C1894" s="15">
        <v>1023500</v>
      </c>
      <c r="E1894" s="37" t="s">
        <v>258</v>
      </c>
      <c r="F1894" s="15">
        <v>288970</v>
      </c>
      <c r="G1894" s="15">
        <v>2889140</v>
      </c>
      <c r="I1894" s="35" t="s">
        <v>268</v>
      </c>
      <c r="J1894" s="15"/>
      <c r="L1894" s="35" t="s">
        <v>271</v>
      </c>
      <c r="M1894" s="15">
        <v>5.7333333333333343</v>
      </c>
    </row>
    <row r="1895" spans="1:13" x14ac:dyDescent="0.3">
      <c r="A1895" s="38" t="s">
        <v>252</v>
      </c>
      <c r="B1895" s="15">
        <v>336000</v>
      </c>
      <c r="C1895" s="15">
        <v>1743500</v>
      </c>
      <c r="E1895" s="36" t="s">
        <v>253</v>
      </c>
      <c r="F1895" s="15">
        <v>895000</v>
      </c>
      <c r="G1895" s="15">
        <v>6330200</v>
      </c>
      <c r="I1895" s="38" t="s">
        <v>245</v>
      </c>
      <c r="J1895" s="15">
        <v>5.6</v>
      </c>
      <c r="L1895" s="36" t="s">
        <v>246</v>
      </c>
      <c r="M1895" s="15">
        <v>6.5333333333333341</v>
      </c>
    </row>
    <row r="1896" spans="1:13" x14ac:dyDescent="0.3">
      <c r="A1896" s="38" t="s">
        <v>255</v>
      </c>
      <c r="B1896" s="15">
        <v>510000</v>
      </c>
      <c r="C1896" s="15">
        <v>3616400</v>
      </c>
      <c r="E1896" s="35" t="s">
        <v>274</v>
      </c>
      <c r="F1896" s="15">
        <v>5327475</v>
      </c>
      <c r="G1896" s="15">
        <v>38072462</v>
      </c>
      <c r="I1896" s="38" t="s">
        <v>247</v>
      </c>
      <c r="J1896" s="15">
        <v>4.0999999999999996</v>
      </c>
      <c r="L1896" s="36" t="s">
        <v>248</v>
      </c>
      <c r="M1896" s="15">
        <v>6.7</v>
      </c>
    </row>
    <row r="1897" spans="1:13" x14ac:dyDescent="0.3">
      <c r="A1897" s="38" t="s">
        <v>258</v>
      </c>
      <c r="B1897" s="15">
        <v>329000</v>
      </c>
      <c r="C1897" s="15">
        <v>1638000</v>
      </c>
      <c r="E1897" s="36" t="s">
        <v>246</v>
      </c>
      <c r="F1897" s="15">
        <v>985500</v>
      </c>
      <c r="G1897" s="15">
        <v>6224700</v>
      </c>
      <c r="I1897" s="38" t="s">
        <v>249</v>
      </c>
      <c r="J1897" s="15">
        <v>4.9000000000000004</v>
      </c>
      <c r="L1897" s="36" t="s">
        <v>250</v>
      </c>
      <c r="M1897" s="15">
        <v>4.8</v>
      </c>
    </row>
    <row r="1898" spans="1:13" x14ac:dyDescent="0.3">
      <c r="A1898" s="38" t="s">
        <v>260</v>
      </c>
      <c r="B1898" s="15">
        <v>515000</v>
      </c>
      <c r="C1898" s="15">
        <v>865000</v>
      </c>
      <c r="E1898" s="36" t="s">
        <v>248</v>
      </c>
      <c r="F1898" s="15">
        <v>1771500</v>
      </c>
      <c r="G1898" s="15">
        <v>11603629</v>
      </c>
      <c r="I1898" s="38" t="s">
        <v>251</v>
      </c>
      <c r="J1898" s="15">
        <v>5.5</v>
      </c>
      <c r="L1898" s="36" t="s">
        <v>253</v>
      </c>
      <c r="M1898" s="15">
        <v>4.8999999999999995</v>
      </c>
    </row>
    <row r="1899" spans="1:13" x14ac:dyDescent="0.3">
      <c r="A1899" s="38" t="s">
        <v>262</v>
      </c>
      <c r="B1899" s="15">
        <v>355000</v>
      </c>
      <c r="C1899" s="15">
        <v>710000</v>
      </c>
      <c r="E1899" s="36" t="s">
        <v>250</v>
      </c>
      <c r="F1899" s="15">
        <v>1365975</v>
      </c>
      <c r="G1899" s="15">
        <v>8722933</v>
      </c>
      <c r="I1899" s="38" t="s">
        <v>254</v>
      </c>
      <c r="J1899" s="15">
        <v>6.4</v>
      </c>
      <c r="L1899" s="35" t="s">
        <v>272</v>
      </c>
      <c r="M1899" s="15">
        <v>5.2249999999999996</v>
      </c>
    </row>
    <row r="1900" spans="1:13" x14ac:dyDescent="0.3">
      <c r="A1900" s="38" t="s">
        <v>263</v>
      </c>
      <c r="B1900" s="15">
        <v>811000</v>
      </c>
      <c r="C1900" s="15">
        <v>2787000</v>
      </c>
      <c r="E1900" s="37" t="s">
        <v>252</v>
      </c>
      <c r="F1900" s="15">
        <v>324975</v>
      </c>
      <c r="G1900" s="15">
        <v>2664703</v>
      </c>
      <c r="I1900" s="38" t="s">
        <v>257</v>
      </c>
      <c r="J1900" s="15">
        <v>5.3</v>
      </c>
      <c r="L1900" s="36" t="s">
        <v>246</v>
      </c>
      <c r="M1900" s="15">
        <v>4.2666666666666666</v>
      </c>
    </row>
    <row r="1901" spans="1:13" x14ac:dyDescent="0.3">
      <c r="A1901" s="35" t="s">
        <v>270</v>
      </c>
      <c r="B1901" s="15"/>
      <c r="C1901" s="15"/>
      <c r="E1901" s="37" t="s">
        <v>255</v>
      </c>
      <c r="F1901" s="15">
        <v>306000</v>
      </c>
      <c r="G1901" s="15">
        <v>3378130</v>
      </c>
      <c r="I1901" s="38" t="s">
        <v>252</v>
      </c>
      <c r="J1901" s="15">
        <v>4.5</v>
      </c>
      <c r="L1901" s="36" t="s">
        <v>248</v>
      </c>
      <c r="M1901" s="15">
        <v>6.0333333333333341</v>
      </c>
    </row>
    <row r="1902" spans="1:13" x14ac:dyDescent="0.3">
      <c r="A1902" s="38" t="s">
        <v>245</v>
      </c>
      <c r="B1902" s="15">
        <v>196000</v>
      </c>
      <c r="C1902" s="15">
        <v>931000</v>
      </c>
      <c r="E1902" s="37" t="s">
        <v>258</v>
      </c>
      <c r="F1902" s="15">
        <v>735000</v>
      </c>
      <c r="G1902" s="15">
        <v>2680100</v>
      </c>
      <c r="I1902" s="38" t="s">
        <v>255</v>
      </c>
      <c r="J1902" s="15">
        <v>5.5</v>
      </c>
      <c r="L1902" s="36" t="s">
        <v>250</v>
      </c>
      <c r="M1902" s="15">
        <v>6.5666666666666664</v>
      </c>
    </row>
    <row r="1903" spans="1:13" x14ac:dyDescent="0.3">
      <c r="A1903" s="38" t="s">
        <v>247</v>
      </c>
      <c r="B1903" s="15">
        <v>143000</v>
      </c>
      <c r="C1903" s="15">
        <v>534900</v>
      </c>
      <c r="E1903" s="36" t="s">
        <v>253</v>
      </c>
      <c r="F1903" s="15">
        <v>1204500</v>
      </c>
      <c r="G1903" s="15">
        <v>11521200</v>
      </c>
      <c r="I1903" s="38" t="s">
        <v>258</v>
      </c>
      <c r="J1903" s="15">
        <v>5.6</v>
      </c>
      <c r="L1903" s="36" t="s">
        <v>253</v>
      </c>
      <c r="M1903" s="15">
        <v>4.0333333333333332</v>
      </c>
    </row>
    <row r="1904" spans="1:13" x14ac:dyDescent="0.3">
      <c r="A1904" s="38" t="s">
        <v>249</v>
      </c>
      <c r="B1904" s="15">
        <v>486600</v>
      </c>
      <c r="C1904" s="15">
        <v>1273600</v>
      </c>
      <c r="E1904" s="35" t="s">
        <v>275</v>
      </c>
      <c r="F1904" s="15">
        <v>4788275</v>
      </c>
      <c r="G1904" s="15">
        <v>35268700</v>
      </c>
      <c r="I1904" s="38" t="s">
        <v>260</v>
      </c>
      <c r="J1904" s="15">
        <v>5.0999999999999996</v>
      </c>
      <c r="L1904" s="35" t="s">
        <v>273</v>
      </c>
      <c r="M1904" s="15">
        <v>3.5916666666666668</v>
      </c>
    </row>
    <row r="1905" spans="1:13" x14ac:dyDescent="0.3">
      <c r="A1905" s="38" t="s">
        <v>251</v>
      </c>
      <c r="B1905" s="15">
        <v>540000</v>
      </c>
      <c r="C1905" s="15">
        <v>2208000</v>
      </c>
      <c r="E1905" s="36" t="s">
        <v>246</v>
      </c>
      <c r="F1905" s="15">
        <v>1184000</v>
      </c>
      <c r="G1905" s="15">
        <v>7809400</v>
      </c>
      <c r="I1905" s="38" t="s">
        <v>262</v>
      </c>
      <c r="J1905" s="15">
        <v>4.0999999999999996</v>
      </c>
      <c r="L1905" s="36" t="s">
        <v>246</v>
      </c>
      <c r="M1905" s="15">
        <v>3</v>
      </c>
    </row>
    <row r="1906" spans="1:13" x14ac:dyDescent="0.3">
      <c r="A1906" s="38" t="s">
        <v>254</v>
      </c>
      <c r="B1906" s="15">
        <v>370000</v>
      </c>
      <c r="C1906" s="15">
        <v>2416900</v>
      </c>
      <c r="E1906" s="36" t="s">
        <v>248</v>
      </c>
      <c r="F1906" s="15">
        <v>1392375</v>
      </c>
      <c r="G1906" s="15">
        <v>9692250</v>
      </c>
      <c r="I1906" s="38" t="s">
        <v>263</v>
      </c>
      <c r="J1906" s="15">
        <v>3.9</v>
      </c>
      <c r="L1906" s="36" t="s">
        <v>248</v>
      </c>
      <c r="M1906" s="15">
        <v>4.3666666666666671</v>
      </c>
    </row>
    <row r="1907" spans="1:13" x14ac:dyDescent="0.3">
      <c r="A1907" s="38" t="s">
        <v>257</v>
      </c>
      <c r="B1907" s="15">
        <v>439000</v>
      </c>
      <c r="C1907" s="15">
        <v>3984000</v>
      </c>
      <c r="E1907" s="36" t="s">
        <v>250</v>
      </c>
      <c r="F1907" s="15">
        <v>1371000</v>
      </c>
      <c r="G1907" s="15">
        <v>12977200</v>
      </c>
      <c r="I1907" s="35" t="s">
        <v>269</v>
      </c>
      <c r="J1907" s="15"/>
      <c r="L1907" s="36" t="s">
        <v>250</v>
      </c>
      <c r="M1907" s="15">
        <v>3.8666666666666667</v>
      </c>
    </row>
    <row r="1908" spans="1:13" x14ac:dyDescent="0.3">
      <c r="A1908" s="38" t="s">
        <v>252</v>
      </c>
      <c r="B1908" s="15">
        <v>440000</v>
      </c>
      <c r="C1908" s="15">
        <v>3258200</v>
      </c>
      <c r="E1908" s="37" t="s">
        <v>252</v>
      </c>
      <c r="F1908" s="15">
        <v>349000</v>
      </c>
      <c r="G1908" s="15">
        <v>3695000</v>
      </c>
      <c r="I1908" s="38" t="s">
        <v>245</v>
      </c>
      <c r="J1908" s="15">
        <v>3.8</v>
      </c>
      <c r="L1908" s="36" t="s">
        <v>253</v>
      </c>
      <c r="M1908" s="15">
        <v>3.1333333333333333</v>
      </c>
    </row>
    <row r="1909" spans="1:13" x14ac:dyDescent="0.3">
      <c r="A1909" s="38" t="s">
        <v>255</v>
      </c>
      <c r="B1909" s="15">
        <v>570250</v>
      </c>
      <c r="C1909" s="15">
        <v>2614650</v>
      </c>
      <c r="E1909" s="37" t="s">
        <v>255</v>
      </c>
      <c r="F1909" s="15">
        <v>670000</v>
      </c>
      <c r="G1909" s="15">
        <v>6144700</v>
      </c>
      <c r="I1909" s="38" t="s">
        <v>247</v>
      </c>
      <c r="J1909" s="15">
        <v>4.4000000000000004</v>
      </c>
      <c r="L1909" s="35" t="s">
        <v>274</v>
      </c>
      <c r="M1909" s="15">
        <v>3.0083333333333333</v>
      </c>
    </row>
    <row r="1910" spans="1:13" x14ac:dyDescent="0.3">
      <c r="A1910" s="38" t="s">
        <v>258</v>
      </c>
      <c r="B1910" s="15">
        <v>752000</v>
      </c>
      <c r="C1910" s="15">
        <v>2561000</v>
      </c>
      <c r="E1910" s="37" t="s">
        <v>258</v>
      </c>
      <c r="F1910" s="15">
        <v>352000</v>
      </c>
      <c r="G1910" s="15">
        <v>3137500</v>
      </c>
      <c r="I1910" s="38" t="s">
        <v>249</v>
      </c>
      <c r="J1910" s="15">
        <v>3.8</v>
      </c>
      <c r="L1910" s="36" t="s">
        <v>246</v>
      </c>
      <c r="M1910" s="15">
        <v>2.4333333333333336</v>
      </c>
    </row>
    <row r="1911" spans="1:13" x14ac:dyDescent="0.3">
      <c r="A1911" s="38" t="s">
        <v>260</v>
      </c>
      <c r="B1911" s="15">
        <v>422385</v>
      </c>
      <c r="C1911" s="15">
        <v>2562770</v>
      </c>
      <c r="E1911" s="36" t="s">
        <v>253</v>
      </c>
      <c r="F1911" s="15">
        <v>840900</v>
      </c>
      <c r="G1911" s="15">
        <v>4789850</v>
      </c>
      <c r="I1911" s="38" t="s">
        <v>251</v>
      </c>
      <c r="J1911" s="15">
        <v>4.0999999999999996</v>
      </c>
      <c r="L1911" s="36" t="s">
        <v>248</v>
      </c>
      <c r="M1911" s="15">
        <v>3.1666666666666665</v>
      </c>
    </row>
    <row r="1912" spans="1:13" x14ac:dyDescent="0.3">
      <c r="A1912" s="38" t="s">
        <v>262</v>
      </c>
      <c r="B1912" s="15">
        <v>263500</v>
      </c>
      <c r="C1912" s="15">
        <v>809000</v>
      </c>
      <c r="E1912" s="14">
        <v>27</v>
      </c>
      <c r="F1912" s="15">
        <v>40640165</v>
      </c>
      <c r="G1912" s="15">
        <v>303119652</v>
      </c>
      <c r="I1912" s="38" t="s">
        <v>254</v>
      </c>
      <c r="J1912" s="15">
        <v>4.2</v>
      </c>
      <c r="L1912" s="36" t="s">
        <v>250</v>
      </c>
      <c r="M1912" s="15">
        <v>3.5333333333333332</v>
      </c>
    </row>
    <row r="1913" spans="1:13" x14ac:dyDescent="0.3">
      <c r="A1913" s="38" t="s">
        <v>263</v>
      </c>
      <c r="B1913" s="15">
        <v>277475</v>
      </c>
      <c r="C1913" s="15">
        <v>1292633</v>
      </c>
      <c r="E1913" s="35" t="s">
        <v>243</v>
      </c>
      <c r="F1913" s="15">
        <v>1600423</v>
      </c>
      <c r="G1913" s="15">
        <v>13025735</v>
      </c>
      <c r="I1913" s="38" t="s">
        <v>257</v>
      </c>
      <c r="J1913" s="15">
        <v>4.5999999999999996</v>
      </c>
      <c r="L1913" s="36" t="s">
        <v>253</v>
      </c>
      <c r="M1913" s="15">
        <v>2.9</v>
      </c>
    </row>
    <row r="1914" spans="1:13" x14ac:dyDescent="0.3">
      <c r="A1914" s="35" t="s">
        <v>271</v>
      </c>
      <c r="B1914" s="15"/>
      <c r="C1914" s="15"/>
      <c r="E1914" s="36" t="s">
        <v>246</v>
      </c>
      <c r="F1914" s="15">
        <v>352000</v>
      </c>
      <c r="G1914" s="15">
        <v>2758650</v>
      </c>
      <c r="I1914" s="38" t="s">
        <v>252</v>
      </c>
      <c r="J1914" s="15">
        <v>5.4</v>
      </c>
      <c r="L1914" s="35" t="s">
        <v>275</v>
      </c>
      <c r="M1914" s="15">
        <v>2.4499999999999997</v>
      </c>
    </row>
    <row r="1915" spans="1:13" x14ac:dyDescent="0.3">
      <c r="A1915" s="38" t="s">
        <v>245</v>
      </c>
      <c r="B1915" s="15">
        <v>189500</v>
      </c>
      <c r="C1915" s="15">
        <v>929500</v>
      </c>
      <c r="E1915" s="36" t="s">
        <v>248</v>
      </c>
      <c r="F1915" s="15">
        <v>399400</v>
      </c>
      <c r="G1915" s="15">
        <v>3677040</v>
      </c>
      <c r="I1915" s="38" t="s">
        <v>255</v>
      </c>
      <c r="J1915" s="15">
        <v>5</v>
      </c>
      <c r="L1915" s="36" t="s">
        <v>246</v>
      </c>
      <c r="M1915" s="15">
        <v>2.5666666666666669</v>
      </c>
    </row>
    <row r="1916" spans="1:13" x14ac:dyDescent="0.3">
      <c r="A1916" s="38" t="s">
        <v>247</v>
      </c>
      <c r="B1916" s="15">
        <v>492500</v>
      </c>
      <c r="C1916" s="15">
        <v>815000</v>
      </c>
      <c r="E1916" s="36" t="s">
        <v>250</v>
      </c>
      <c r="F1916" s="15">
        <v>404823</v>
      </c>
      <c r="G1916" s="15">
        <v>3465963</v>
      </c>
      <c r="I1916" s="38" t="s">
        <v>258</v>
      </c>
      <c r="J1916" s="15">
        <v>5.9</v>
      </c>
      <c r="L1916" s="36" t="s">
        <v>248</v>
      </c>
      <c r="M1916" s="15">
        <v>2.7333333333333329</v>
      </c>
    </row>
    <row r="1917" spans="1:13" x14ac:dyDescent="0.3">
      <c r="A1917" s="38" t="s">
        <v>249</v>
      </c>
      <c r="B1917" s="15">
        <v>344000</v>
      </c>
      <c r="C1917" s="15">
        <v>3486100</v>
      </c>
      <c r="E1917" s="37" t="s">
        <v>252</v>
      </c>
      <c r="F1917" s="15">
        <v>137500</v>
      </c>
      <c r="G1917" s="15">
        <v>1100445</v>
      </c>
      <c r="I1917" s="38" t="s">
        <v>260</v>
      </c>
      <c r="J1917" s="15">
        <v>4.5</v>
      </c>
      <c r="L1917" s="36" t="s">
        <v>250</v>
      </c>
      <c r="M1917" s="15">
        <v>2.15</v>
      </c>
    </row>
    <row r="1918" spans="1:13" x14ac:dyDescent="0.3">
      <c r="A1918" s="38" t="s">
        <v>251</v>
      </c>
      <c r="B1918" s="15">
        <v>683500</v>
      </c>
      <c r="C1918" s="15">
        <v>2360000</v>
      </c>
      <c r="E1918" s="37" t="s">
        <v>255</v>
      </c>
      <c r="F1918" s="15">
        <v>137823</v>
      </c>
      <c r="G1918" s="15">
        <v>1285318</v>
      </c>
      <c r="I1918" s="38" t="s">
        <v>262</v>
      </c>
      <c r="J1918" s="15">
        <v>4.2</v>
      </c>
      <c r="L1918" s="36" t="s">
        <v>253</v>
      </c>
      <c r="M1918" s="15">
        <v>2.15</v>
      </c>
    </row>
    <row r="1919" spans="1:13" x14ac:dyDescent="0.3">
      <c r="A1919" s="38" t="s">
        <v>254</v>
      </c>
      <c r="B1919" s="15">
        <v>651450</v>
      </c>
      <c r="C1919" s="15">
        <v>4581835</v>
      </c>
      <c r="E1919" s="37" t="s">
        <v>258</v>
      </c>
      <c r="F1919" s="15">
        <v>129500</v>
      </c>
      <c r="G1919" s="15">
        <v>1080200</v>
      </c>
      <c r="I1919" s="38" t="s">
        <v>263</v>
      </c>
      <c r="J1919" s="15">
        <v>4.5999999999999996</v>
      </c>
      <c r="L1919" s="14">
        <v>40</v>
      </c>
      <c r="M1919" s="15">
        <v>6.146987951807227</v>
      </c>
    </row>
    <row r="1920" spans="1:13" x14ac:dyDescent="0.3">
      <c r="A1920" s="38" t="s">
        <v>257</v>
      </c>
      <c r="B1920" s="15">
        <v>380500</v>
      </c>
      <c r="C1920" s="15">
        <v>6005100</v>
      </c>
      <c r="E1920" s="36" t="s">
        <v>253</v>
      </c>
      <c r="F1920" s="15">
        <v>444200</v>
      </c>
      <c r="G1920" s="15">
        <v>3124082</v>
      </c>
      <c r="I1920" s="35" t="s">
        <v>270</v>
      </c>
      <c r="J1920" s="15"/>
      <c r="L1920" s="35" t="s">
        <v>244</v>
      </c>
      <c r="M1920" s="15">
        <v>3.7749999999999999</v>
      </c>
    </row>
    <row r="1921" spans="1:13" x14ac:dyDescent="0.3">
      <c r="A1921" s="38" t="s">
        <v>252</v>
      </c>
      <c r="B1921" s="15">
        <v>280000</v>
      </c>
      <c r="C1921" s="15">
        <v>2059050</v>
      </c>
      <c r="E1921" s="35" t="s">
        <v>259</v>
      </c>
      <c r="F1921" s="15">
        <v>2114850</v>
      </c>
      <c r="G1921" s="15">
        <v>19901120</v>
      </c>
      <c r="I1921" s="38" t="s">
        <v>245</v>
      </c>
      <c r="J1921" s="15">
        <v>3.1</v>
      </c>
      <c r="L1921" s="36" t="s">
        <v>246</v>
      </c>
      <c r="M1921" s="15">
        <v>1.5999999999999999</v>
      </c>
    </row>
    <row r="1922" spans="1:13" x14ac:dyDescent="0.3">
      <c r="A1922" s="38" t="s">
        <v>255</v>
      </c>
      <c r="B1922" s="15">
        <v>719925</v>
      </c>
      <c r="C1922" s="15">
        <v>3026350</v>
      </c>
      <c r="E1922" s="36" t="s">
        <v>246</v>
      </c>
      <c r="F1922" s="15">
        <v>443000</v>
      </c>
      <c r="G1922" s="15">
        <v>2795550</v>
      </c>
      <c r="I1922" s="38" t="s">
        <v>247</v>
      </c>
      <c r="J1922" s="15">
        <v>3.2</v>
      </c>
      <c r="L1922" s="36" t="s">
        <v>248</v>
      </c>
      <c r="M1922" s="15">
        <v>2</v>
      </c>
    </row>
    <row r="1923" spans="1:13" x14ac:dyDescent="0.3">
      <c r="A1923" s="38" t="s">
        <v>258</v>
      </c>
      <c r="B1923" s="15">
        <v>875000</v>
      </c>
      <c r="C1923" s="15">
        <v>2552000</v>
      </c>
      <c r="E1923" s="36" t="s">
        <v>248</v>
      </c>
      <c r="F1923" s="15">
        <v>453875</v>
      </c>
      <c r="G1923" s="15">
        <v>6253156</v>
      </c>
      <c r="I1923" s="38" t="s">
        <v>249</v>
      </c>
      <c r="J1923" s="15">
        <v>3.4</v>
      </c>
      <c r="L1923" s="36" t="s">
        <v>250</v>
      </c>
      <c r="M1923" s="15">
        <v>5.666666666666667</v>
      </c>
    </row>
    <row r="1924" spans="1:13" x14ac:dyDescent="0.3">
      <c r="A1924" s="38" t="s">
        <v>260</v>
      </c>
      <c r="B1924" s="15">
        <v>748500</v>
      </c>
      <c r="C1924" s="15">
        <v>2238400</v>
      </c>
      <c r="E1924" s="36" t="s">
        <v>250</v>
      </c>
      <c r="F1924" s="15">
        <v>697750</v>
      </c>
      <c r="G1924" s="15">
        <v>5947349</v>
      </c>
      <c r="I1924" s="38" t="s">
        <v>251</v>
      </c>
      <c r="J1924" s="15">
        <v>3</v>
      </c>
      <c r="L1924" s="36" t="s">
        <v>253</v>
      </c>
      <c r="M1924" s="15">
        <v>5.833333333333333</v>
      </c>
    </row>
    <row r="1925" spans="1:13" x14ac:dyDescent="0.3">
      <c r="A1925" s="38" t="s">
        <v>262</v>
      </c>
      <c r="B1925" s="15">
        <v>321000</v>
      </c>
      <c r="C1925" s="15">
        <v>1144500</v>
      </c>
      <c r="E1925" s="37" t="s">
        <v>252</v>
      </c>
      <c r="F1925" s="15">
        <v>168250</v>
      </c>
      <c r="G1925" s="15">
        <v>2596950</v>
      </c>
      <c r="I1925" s="38" t="s">
        <v>254</v>
      </c>
      <c r="J1925" s="15">
        <v>3.1</v>
      </c>
      <c r="L1925" s="35" t="s">
        <v>256</v>
      </c>
      <c r="M1925" s="15">
        <v>10.533333333333333</v>
      </c>
    </row>
    <row r="1926" spans="1:13" x14ac:dyDescent="0.3">
      <c r="A1926" s="38" t="s">
        <v>263</v>
      </c>
      <c r="B1926" s="15">
        <v>535000</v>
      </c>
      <c r="C1926" s="15">
        <v>2576000</v>
      </c>
      <c r="E1926" s="37" t="s">
        <v>255</v>
      </c>
      <c r="F1926" s="15">
        <v>353500</v>
      </c>
      <c r="G1926" s="15">
        <v>1350549</v>
      </c>
      <c r="I1926" s="38" t="s">
        <v>257</v>
      </c>
      <c r="J1926" s="15">
        <v>2.8</v>
      </c>
      <c r="L1926" s="36" t="s">
        <v>246</v>
      </c>
      <c r="M1926" s="15">
        <v>8.3666666666666671</v>
      </c>
    </row>
    <row r="1927" spans="1:13" x14ac:dyDescent="0.3">
      <c r="A1927" s="35" t="s">
        <v>272</v>
      </c>
      <c r="B1927" s="15"/>
      <c r="C1927" s="15"/>
      <c r="E1927" s="37" t="s">
        <v>258</v>
      </c>
      <c r="F1927" s="15">
        <v>176000</v>
      </c>
      <c r="G1927" s="15">
        <v>1999850</v>
      </c>
      <c r="I1927" s="38" t="s">
        <v>252</v>
      </c>
      <c r="J1927" s="15">
        <v>3.5</v>
      </c>
      <c r="L1927" s="36" t="s">
        <v>248</v>
      </c>
      <c r="M1927" s="15">
        <v>10.299999999999999</v>
      </c>
    </row>
    <row r="1928" spans="1:13" x14ac:dyDescent="0.3">
      <c r="A1928" s="38" t="s">
        <v>245</v>
      </c>
      <c r="B1928" s="15">
        <v>258000</v>
      </c>
      <c r="C1928" s="15">
        <v>258000</v>
      </c>
      <c r="E1928" s="36" t="s">
        <v>253</v>
      </c>
      <c r="F1928" s="15">
        <v>520225</v>
      </c>
      <c r="G1928" s="15">
        <v>4905065</v>
      </c>
      <c r="I1928" s="38" t="s">
        <v>255</v>
      </c>
      <c r="J1928" s="15">
        <v>3.7</v>
      </c>
      <c r="L1928" s="36" t="s">
        <v>250</v>
      </c>
      <c r="M1928" s="15">
        <v>10.800000000000002</v>
      </c>
    </row>
    <row r="1929" spans="1:13" x14ac:dyDescent="0.3">
      <c r="A1929" s="38" t="s">
        <v>247</v>
      </c>
      <c r="B1929" s="15">
        <v>361535</v>
      </c>
      <c r="C1929" s="15">
        <v>2197220</v>
      </c>
      <c r="E1929" s="35" t="s">
        <v>265</v>
      </c>
      <c r="F1929" s="15">
        <v>2382239</v>
      </c>
      <c r="G1929" s="15">
        <v>21872889</v>
      </c>
      <c r="I1929" s="38" t="s">
        <v>258</v>
      </c>
      <c r="J1929" s="15">
        <v>3.2</v>
      </c>
      <c r="L1929" s="36" t="s">
        <v>253</v>
      </c>
      <c r="M1929" s="15">
        <v>12.666666666666666</v>
      </c>
    </row>
    <row r="1930" spans="1:13" x14ac:dyDescent="0.3">
      <c r="A1930" s="38" t="s">
        <v>249</v>
      </c>
      <c r="B1930" s="15">
        <v>817450</v>
      </c>
      <c r="C1930" s="15">
        <v>1713400</v>
      </c>
      <c r="E1930" s="36" t="s">
        <v>246</v>
      </c>
      <c r="F1930" s="15">
        <v>450500</v>
      </c>
      <c r="G1930" s="15">
        <v>3610650</v>
      </c>
      <c r="I1930" s="38" t="s">
        <v>260</v>
      </c>
      <c r="J1930" s="15">
        <v>2.7</v>
      </c>
      <c r="L1930" s="35" t="s">
        <v>261</v>
      </c>
      <c r="M1930" s="15">
        <v>11.416666666666666</v>
      </c>
    </row>
    <row r="1931" spans="1:13" x14ac:dyDescent="0.3">
      <c r="A1931" s="38" t="s">
        <v>251</v>
      </c>
      <c r="B1931" s="15">
        <v>703000</v>
      </c>
      <c r="C1931" s="15">
        <v>3818990</v>
      </c>
      <c r="E1931" s="36" t="s">
        <v>248</v>
      </c>
      <c r="F1931" s="15">
        <v>566500</v>
      </c>
      <c r="G1931" s="15">
        <v>5090799</v>
      </c>
      <c r="I1931" s="38" t="s">
        <v>262</v>
      </c>
      <c r="J1931" s="15">
        <v>2.5</v>
      </c>
      <c r="L1931" s="36" t="s">
        <v>246</v>
      </c>
      <c r="M1931" s="15">
        <v>12.1</v>
      </c>
    </row>
    <row r="1932" spans="1:13" x14ac:dyDescent="0.3">
      <c r="A1932" s="38" t="s">
        <v>254</v>
      </c>
      <c r="B1932" s="15">
        <v>601000</v>
      </c>
      <c r="C1932" s="15">
        <v>4954050</v>
      </c>
      <c r="E1932" s="36" t="s">
        <v>250</v>
      </c>
      <c r="F1932" s="15">
        <v>798564</v>
      </c>
      <c r="G1932" s="15">
        <v>6149989</v>
      </c>
      <c r="I1932" s="38" t="s">
        <v>263</v>
      </c>
      <c r="J1932" s="15">
        <v>2.2999999999999998</v>
      </c>
      <c r="L1932" s="36" t="s">
        <v>248</v>
      </c>
      <c r="M1932" s="15">
        <v>12.5</v>
      </c>
    </row>
    <row r="1933" spans="1:13" x14ac:dyDescent="0.3">
      <c r="A1933" s="38" t="s">
        <v>257</v>
      </c>
      <c r="B1933" s="15">
        <v>687500</v>
      </c>
      <c r="C1933" s="15">
        <v>1375000</v>
      </c>
      <c r="E1933" s="37" t="s">
        <v>252</v>
      </c>
      <c r="F1933" s="15">
        <v>189225</v>
      </c>
      <c r="G1933" s="15">
        <v>2313950</v>
      </c>
      <c r="I1933" s="35" t="s">
        <v>271</v>
      </c>
      <c r="J1933" s="15"/>
      <c r="L1933" s="36" t="s">
        <v>250</v>
      </c>
      <c r="M1933" s="15">
        <v>10.433333333333334</v>
      </c>
    </row>
    <row r="1934" spans="1:13" x14ac:dyDescent="0.3">
      <c r="A1934" s="38" t="s">
        <v>252</v>
      </c>
      <c r="B1934" s="15">
        <v>613455</v>
      </c>
      <c r="C1934" s="15">
        <v>3075754</v>
      </c>
      <c r="E1934" s="37" t="s">
        <v>255</v>
      </c>
      <c r="F1934" s="15">
        <v>412339</v>
      </c>
      <c r="G1934" s="15">
        <v>2526239</v>
      </c>
      <c r="I1934" s="38" t="s">
        <v>245</v>
      </c>
      <c r="J1934" s="15">
        <v>2.5</v>
      </c>
      <c r="L1934" s="36" t="s">
        <v>253</v>
      </c>
      <c r="M1934" s="15">
        <v>10.633333333333335</v>
      </c>
    </row>
    <row r="1935" spans="1:13" x14ac:dyDescent="0.3">
      <c r="A1935" s="38" t="s">
        <v>255</v>
      </c>
      <c r="B1935" s="15">
        <v>701500</v>
      </c>
      <c r="C1935" s="15">
        <v>3725800</v>
      </c>
      <c r="E1935" s="37" t="s">
        <v>258</v>
      </c>
      <c r="F1935" s="15">
        <v>197000</v>
      </c>
      <c r="G1935" s="15">
        <v>1309800</v>
      </c>
      <c r="I1935" s="38" t="s">
        <v>247</v>
      </c>
      <c r="J1935" s="15">
        <v>2.2999999999999998</v>
      </c>
      <c r="L1935" s="35" t="s">
        <v>264</v>
      </c>
      <c r="M1935" s="15">
        <v>9.65</v>
      </c>
    </row>
    <row r="1936" spans="1:13" x14ac:dyDescent="0.3">
      <c r="A1936" s="38" t="s">
        <v>258</v>
      </c>
      <c r="B1936" s="15">
        <v>444750</v>
      </c>
      <c r="C1936" s="15">
        <v>4269400</v>
      </c>
      <c r="E1936" s="36" t="s">
        <v>253</v>
      </c>
      <c r="F1936" s="15">
        <v>566675</v>
      </c>
      <c r="G1936" s="15">
        <v>7021451</v>
      </c>
      <c r="I1936" s="38" t="s">
        <v>249</v>
      </c>
      <c r="J1936" s="15">
        <v>2.2000000000000002</v>
      </c>
      <c r="L1936" s="36" t="s">
        <v>246</v>
      </c>
      <c r="M1936" s="15">
        <v>10.9</v>
      </c>
    </row>
    <row r="1937" spans="1:13" x14ac:dyDescent="0.3">
      <c r="A1937" s="38" t="s">
        <v>260</v>
      </c>
      <c r="B1937" s="15">
        <v>285000</v>
      </c>
      <c r="C1937" s="15">
        <v>1167000</v>
      </c>
      <c r="E1937" s="35" t="s">
        <v>244</v>
      </c>
      <c r="F1937" s="15">
        <v>2622926</v>
      </c>
      <c r="G1937" s="15">
        <v>22268812</v>
      </c>
      <c r="I1937" s="38" t="s">
        <v>251</v>
      </c>
      <c r="J1937" s="15">
        <v>2.1</v>
      </c>
      <c r="L1937" s="36" t="s">
        <v>248</v>
      </c>
      <c r="M1937" s="15">
        <v>12.666666666666666</v>
      </c>
    </row>
    <row r="1938" spans="1:13" x14ac:dyDescent="0.3">
      <c r="A1938" s="38" t="s">
        <v>262</v>
      </c>
      <c r="B1938" s="15">
        <v>1111399</v>
      </c>
      <c r="C1938" s="15">
        <v>6555399</v>
      </c>
      <c r="E1938" s="36" t="s">
        <v>246</v>
      </c>
      <c r="F1938" s="15">
        <v>605001</v>
      </c>
      <c r="G1938" s="15">
        <v>5395151</v>
      </c>
      <c r="I1938" s="38" t="s">
        <v>254</v>
      </c>
      <c r="J1938" s="15">
        <v>2.1</v>
      </c>
      <c r="L1938" s="36" t="s">
        <v>250</v>
      </c>
      <c r="M1938" s="15">
        <v>8.8333333333333339</v>
      </c>
    </row>
    <row r="1939" spans="1:13" x14ac:dyDescent="0.3">
      <c r="A1939" s="38" t="s">
        <v>263</v>
      </c>
      <c r="B1939" s="15">
        <v>429000</v>
      </c>
      <c r="C1939" s="15">
        <v>1735500</v>
      </c>
      <c r="E1939" s="36" t="s">
        <v>248</v>
      </c>
      <c r="F1939" s="15">
        <v>684000</v>
      </c>
      <c r="G1939" s="15">
        <v>6572250</v>
      </c>
      <c r="I1939" s="38" t="s">
        <v>257</v>
      </c>
      <c r="J1939" s="15">
        <v>1.8</v>
      </c>
      <c r="L1939" s="36" t="s">
        <v>253</v>
      </c>
      <c r="M1939" s="15">
        <v>6.2</v>
      </c>
    </row>
    <row r="1940" spans="1:13" x14ac:dyDescent="0.3">
      <c r="A1940" s="35" t="s">
        <v>273</v>
      </c>
      <c r="B1940" s="15"/>
      <c r="C1940" s="15"/>
      <c r="E1940" s="36" t="s">
        <v>250</v>
      </c>
      <c r="F1940" s="15">
        <v>684950</v>
      </c>
      <c r="G1940" s="15">
        <v>4695900</v>
      </c>
      <c r="I1940" s="38" t="s">
        <v>252</v>
      </c>
      <c r="J1940" s="15">
        <v>2</v>
      </c>
      <c r="L1940" s="35" t="s">
        <v>266</v>
      </c>
      <c r="M1940" s="15">
        <v>8.3083333333333336</v>
      </c>
    </row>
    <row r="1941" spans="1:13" x14ac:dyDescent="0.3">
      <c r="A1941" s="38" t="s">
        <v>245</v>
      </c>
      <c r="B1941" s="15">
        <v>410000</v>
      </c>
      <c r="C1941" s="15">
        <v>2496213</v>
      </c>
      <c r="E1941" s="37" t="s">
        <v>252</v>
      </c>
      <c r="F1941" s="15">
        <v>229000</v>
      </c>
      <c r="G1941" s="15">
        <v>2084000</v>
      </c>
      <c r="I1941" s="38" t="s">
        <v>255</v>
      </c>
      <c r="J1941" s="15">
        <v>2.1</v>
      </c>
      <c r="L1941" s="36" t="s">
        <v>246</v>
      </c>
      <c r="M1941" s="15">
        <v>8.3333333333333339</v>
      </c>
    </row>
    <row r="1942" spans="1:13" x14ac:dyDescent="0.3">
      <c r="A1942" s="38" t="s">
        <v>247</v>
      </c>
      <c r="B1942" s="15">
        <v>783500</v>
      </c>
      <c r="C1942" s="15">
        <v>1970000</v>
      </c>
      <c r="E1942" s="37" t="s">
        <v>255</v>
      </c>
      <c r="F1942" s="15">
        <v>216000</v>
      </c>
      <c r="G1942" s="15">
        <v>1418950</v>
      </c>
      <c r="I1942" s="38" t="s">
        <v>258</v>
      </c>
      <c r="J1942" s="15">
        <v>1.7</v>
      </c>
      <c r="L1942" s="36" t="s">
        <v>248</v>
      </c>
      <c r="M1942" s="15">
        <v>9.5</v>
      </c>
    </row>
    <row r="1943" spans="1:13" x14ac:dyDescent="0.3">
      <c r="A1943" s="38" t="s">
        <v>249</v>
      </c>
      <c r="B1943" s="15">
        <v>556250</v>
      </c>
      <c r="C1943" s="15">
        <v>3801950</v>
      </c>
      <c r="E1943" s="37" t="s">
        <v>258</v>
      </c>
      <c r="F1943" s="15">
        <v>239950</v>
      </c>
      <c r="G1943" s="15">
        <v>1192950</v>
      </c>
      <c r="I1943" s="38" t="s">
        <v>260</v>
      </c>
      <c r="J1943" s="15">
        <v>1.7</v>
      </c>
      <c r="L1943" s="36" t="s">
        <v>250</v>
      </c>
      <c r="M1943" s="15">
        <v>8.1666666666666661</v>
      </c>
    </row>
    <row r="1944" spans="1:13" x14ac:dyDescent="0.3">
      <c r="A1944" s="38" t="s">
        <v>251</v>
      </c>
      <c r="B1944" s="15">
        <v>405000</v>
      </c>
      <c r="C1944" s="15">
        <v>1390000</v>
      </c>
      <c r="E1944" s="36" t="s">
        <v>253</v>
      </c>
      <c r="F1944" s="15">
        <v>648975</v>
      </c>
      <c r="G1944" s="15">
        <v>5605511</v>
      </c>
      <c r="I1944" s="38" t="s">
        <v>262</v>
      </c>
      <c r="J1944" s="15">
        <v>1.3</v>
      </c>
      <c r="L1944" s="36" t="s">
        <v>253</v>
      </c>
      <c r="M1944" s="15">
        <v>7.2333333333333334</v>
      </c>
    </row>
    <row r="1945" spans="1:13" x14ac:dyDescent="0.3">
      <c r="A1945" s="38" t="s">
        <v>254</v>
      </c>
      <c r="B1945" s="15">
        <v>530000</v>
      </c>
      <c r="C1945" s="15">
        <v>2601275</v>
      </c>
      <c r="E1945" s="35" t="s">
        <v>256</v>
      </c>
      <c r="F1945" s="15">
        <v>2877575</v>
      </c>
      <c r="G1945" s="15">
        <v>22651116</v>
      </c>
      <c r="I1945" s="38" t="s">
        <v>263</v>
      </c>
      <c r="J1945" s="15">
        <v>1.2</v>
      </c>
      <c r="L1945" s="35" t="s">
        <v>267</v>
      </c>
      <c r="M1945" s="15">
        <v>8.2666666666666657</v>
      </c>
    </row>
    <row r="1946" spans="1:13" x14ac:dyDescent="0.3">
      <c r="A1946" s="38" t="s">
        <v>257</v>
      </c>
      <c r="B1946" s="15">
        <v>1017375</v>
      </c>
      <c r="C1946" s="15">
        <v>4785250</v>
      </c>
      <c r="E1946" s="36" t="s">
        <v>246</v>
      </c>
      <c r="F1946" s="15">
        <v>693850</v>
      </c>
      <c r="G1946" s="15">
        <v>5419820</v>
      </c>
      <c r="I1946" s="35" t="s">
        <v>272</v>
      </c>
      <c r="J1946" s="15"/>
      <c r="L1946" s="36" t="s">
        <v>246</v>
      </c>
      <c r="M1946" s="15">
        <v>7.7666666666666657</v>
      </c>
    </row>
    <row r="1947" spans="1:13" x14ac:dyDescent="0.3">
      <c r="A1947" s="38" t="s">
        <v>252</v>
      </c>
      <c r="B1947" s="15">
        <v>829475</v>
      </c>
      <c r="C1947" s="15">
        <v>3826700</v>
      </c>
      <c r="E1947" s="36" t="s">
        <v>248</v>
      </c>
      <c r="F1947" s="15">
        <v>667250</v>
      </c>
      <c r="G1947" s="15">
        <v>8437010</v>
      </c>
      <c r="I1947" s="38" t="s">
        <v>245</v>
      </c>
      <c r="J1947" s="15">
        <v>0.8</v>
      </c>
      <c r="L1947" s="36" t="s">
        <v>248</v>
      </c>
      <c r="M1947" s="15">
        <v>7.8999999999999995</v>
      </c>
    </row>
    <row r="1948" spans="1:13" x14ac:dyDescent="0.3">
      <c r="A1948" s="38" t="s">
        <v>255</v>
      </c>
      <c r="B1948" s="15">
        <v>836000</v>
      </c>
      <c r="C1948" s="15">
        <v>3682900</v>
      </c>
      <c r="E1948" s="36" t="s">
        <v>250</v>
      </c>
      <c r="F1948" s="15">
        <v>754475</v>
      </c>
      <c r="G1948" s="15">
        <v>5051756</v>
      </c>
      <c r="I1948" s="38" t="s">
        <v>247</v>
      </c>
      <c r="J1948" s="15">
        <v>1.3</v>
      </c>
      <c r="L1948" s="36" t="s">
        <v>250</v>
      </c>
      <c r="M1948" s="15">
        <v>9.1</v>
      </c>
    </row>
    <row r="1949" spans="1:13" x14ac:dyDescent="0.3">
      <c r="A1949" s="38" t="s">
        <v>258</v>
      </c>
      <c r="B1949" s="15">
        <v>719500</v>
      </c>
      <c r="C1949" s="15">
        <v>3566500</v>
      </c>
      <c r="E1949" s="37" t="s">
        <v>252</v>
      </c>
      <c r="F1949" s="15">
        <v>245000</v>
      </c>
      <c r="G1949" s="15">
        <v>2692793</v>
      </c>
      <c r="I1949" s="38" t="s">
        <v>249</v>
      </c>
      <c r="J1949" s="15">
        <v>0.9</v>
      </c>
      <c r="L1949" s="36" t="s">
        <v>253</v>
      </c>
      <c r="M1949" s="15">
        <v>8.3000000000000007</v>
      </c>
    </row>
    <row r="1950" spans="1:13" x14ac:dyDescent="0.3">
      <c r="A1950" s="38" t="s">
        <v>260</v>
      </c>
      <c r="B1950" s="15">
        <v>907500</v>
      </c>
      <c r="C1950" s="15">
        <v>2248000</v>
      </c>
      <c r="E1950" s="37" t="s">
        <v>255</v>
      </c>
      <c r="F1950" s="15">
        <v>237000</v>
      </c>
      <c r="G1950" s="15">
        <v>795463</v>
      </c>
      <c r="I1950" s="38" t="s">
        <v>251</v>
      </c>
      <c r="J1950" s="15">
        <v>0.8</v>
      </c>
      <c r="L1950" s="35" t="s">
        <v>268</v>
      </c>
      <c r="M1950" s="15">
        <v>8.5333333333333332</v>
      </c>
    </row>
    <row r="1951" spans="1:13" x14ac:dyDescent="0.3">
      <c r="A1951" s="38" t="s">
        <v>262</v>
      </c>
      <c r="B1951" s="15">
        <v>937500</v>
      </c>
      <c r="C1951" s="15">
        <v>2334500</v>
      </c>
      <c r="E1951" s="37" t="s">
        <v>258</v>
      </c>
      <c r="F1951" s="15">
        <v>272475</v>
      </c>
      <c r="G1951" s="15">
        <v>1563500</v>
      </c>
      <c r="I1951" s="38" t="s">
        <v>254</v>
      </c>
      <c r="J1951" s="15">
        <v>0.8</v>
      </c>
      <c r="L1951" s="36" t="s">
        <v>246</v>
      </c>
      <c r="M1951" s="15">
        <v>7.6000000000000005</v>
      </c>
    </row>
    <row r="1952" spans="1:13" x14ac:dyDescent="0.3">
      <c r="A1952" s="38" t="s">
        <v>263</v>
      </c>
      <c r="B1952" s="15">
        <v>289000</v>
      </c>
      <c r="C1952" s="15">
        <v>289000</v>
      </c>
      <c r="E1952" s="36" t="s">
        <v>253</v>
      </c>
      <c r="F1952" s="15">
        <v>762000</v>
      </c>
      <c r="G1952" s="15">
        <v>3742530</v>
      </c>
      <c r="I1952" s="38" t="s">
        <v>257</v>
      </c>
      <c r="J1952" s="15">
        <v>0.9</v>
      </c>
      <c r="L1952" s="36" t="s">
        <v>248</v>
      </c>
      <c r="M1952" s="15">
        <v>8.4333333333333318</v>
      </c>
    </row>
    <row r="1953" spans="1:13" x14ac:dyDescent="0.3">
      <c r="A1953" s="35" t="s">
        <v>274</v>
      </c>
      <c r="B1953" s="15"/>
      <c r="C1953" s="15"/>
      <c r="E1953" s="35" t="s">
        <v>261</v>
      </c>
      <c r="F1953" s="15">
        <v>2483998</v>
      </c>
      <c r="G1953" s="15">
        <v>12911505</v>
      </c>
      <c r="I1953" s="38" t="s">
        <v>252</v>
      </c>
      <c r="J1953" s="15">
        <v>2.5</v>
      </c>
      <c r="L1953" s="36" t="s">
        <v>250</v>
      </c>
      <c r="M1953" s="15">
        <v>9.6666666666666661</v>
      </c>
    </row>
    <row r="1954" spans="1:13" x14ac:dyDescent="0.3">
      <c r="A1954" s="38" t="s">
        <v>245</v>
      </c>
      <c r="B1954" s="15">
        <v>736000</v>
      </c>
      <c r="C1954" s="15">
        <v>1472000</v>
      </c>
      <c r="E1954" s="36" t="s">
        <v>246</v>
      </c>
      <c r="F1954" s="15">
        <v>695750</v>
      </c>
      <c r="G1954" s="15">
        <v>4069055</v>
      </c>
      <c r="I1954" s="38" t="s">
        <v>255</v>
      </c>
      <c r="J1954" s="15">
        <v>2.2000000000000002</v>
      </c>
      <c r="L1954" s="36" t="s">
        <v>253</v>
      </c>
      <c r="M1954" s="15">
        <v>8.4333333333333336</v>
      </c>
    </row>
    <row r="1955" spans="1:13" x14ac:dyDescent="0.3">
      <c r="A1955" s="38" t="s">
        <v>247</v>
      </c>
      <c r="B1955" s="15">
        <v>1106000</v>
      </c>
      <c r="C1955" s="15">
        <v>2461000</v>
      </c>
      <c r="E1955" s="36" t="s">
        <v>248</v>
      </c>
      <c r="F1955" s="15">
        <v>584598</v>
      </c>
      <c r="G1955" s="15">
        <v>3397465</v>
      </c>
      <c r="I1955" s="38" t="s">
        <v>258</v>
      </c>
      <c r="J1955" s="15">
        <v>2.1</v>
      </c>
      <c r="L1955" s="35" t="s">
        <v>269</v>
      </c>
      <c r="M1955" s="15">
        <v>7.0749999999999993</v>
      </c>
    </row>
    <row r="1956" spans="1:13" x14ac:dyDescent="0.3">
      <c r="A1956" s="38" t="s">
        <v>249</v>
      </c>
      <c r="B1956" s="15">
        <v>475000</v>
      </c>
      <c r="C1956" s="15">
        <v>5780450</v>
      </c>
      <c r="E1956" s="36" t="s">
        <v>250</v>
      </c>
      <c r="F1956" s="15">
        <v>684000</v>
      </c>
      <c r="G1956" s="15">
        <v>3999685</v>
      </c>
      <c r="I1956" s="38" t="s">
        <v>260</v>
      </c>
      <c r="J1956" s="15">
        <v>1.2</v>
      </c>
      <c r="L1956" s="36" t="s">
        <v>246</v>
      </c>
      <c r="M1956" s="15">
        <v>6.833333333333333</v>
      </c>
    </row>
    <row r="1957" spans="1:13" x14ac:dyDescent="0.3">
      <c r="A1957" s="38" t="s">
        <v>251</v>
      </c>
      <c r="B1957" s="15">
        <v>455000</v>
      </c>
      <c r="C1957" s="15">
        <v>3477450</v>
      </c>
      <c r="E1957" s="37" t="s">
        <v>252</v>
      </c>
      <c r="F1957" s="15">
        <v>218500</v>
      </c>
      <c r="G1957" s="15">
        <v>1897785</v>
      </c>
      <c r="I1957" s="38" t="s">
        <v>262</v>
      </c>
      <c r="J1957" s="15">
        <v>1.2</v>
      </c>
      <c r="L1957" s="36" t="s">
        <v>248</v>
      </c>
      <c r="M1957" s="15">
        <v>7.833333333333333</v>
      </c>
    </row>
    <row r="1958" spans="1:13" x14ac:dyDescent="0.3">
      <c r="A1958" s="38" t="s">
        <v>254</v>
      </c>
      <c r="B1958" s="15">
        <v>531000</v>
      </c>
      <c r="C1958" s="15">
        <v>2232000</v>
      </c>
      <c r="E1958" s="37" t="s">
        <v>255</v>
      </c>
      <c r="F1958" s="15">
        <v>260000</v>
      </c>
      <c r="G1958" s="15">
        <v>794000</v>
      </c>
      <c r="I1958" s="38" t="s">
        <v>263</v>
      </c>
      <c r="J1958" s="15">
        <v>0.8</v>
      </c>
      <c r="L1958" s="36" t="s">
        <v>250</v>
      </c>
      <c r="M1958" s="15">
        <v>7.833333333333333</v>
      </c>
    </row>
    <row r="1959" spans="1:13" x14ac:dyDescent="0.3">
      <c r="A1959" s="38" t="s">
        <v>257</v>
      </c>
      <c r="B1959" s="15">
        <v>490000</v>
      </c>
      <c r="C1959" s="15">
        <v>4119950</v>
      </c>
      <c r="E1959" s="37" t="s">
        <v>258</v>
      </c>
      <c r="F1959" s="15">
        <v>205500</v>
      </c>
      <c r="G1959" s="15">
        <v>1307900</v>
      </c>
      <c r="I1959" s="35" t="s">
        <v>273</v>
      </c>
      <c r="J1959" s="15"/>
      <c r="L1959" s="36" t="s">
        <v>253</v>
      </c>
      <c r="M1959" s="15">
        <v>5.8</v>
      </c>
    </row>
    <row r="1960" spans="1:13" x14ac:dyDescent="0.3">
      <c r="A1960" s="38" t="s">
        <v>252</v>
      </c>
      <c r="B1960" s="15">
        <v>497500</v>
      </c>
      <c r="C1960" s="15">
        <v>5628300</v>
      </c>
      <c r="E1960" s="36" t="s">
        <v>253</v>
      </c>
      <c r="F1960" s="15">
        <v>519650</v>
      </c>
      <c r="G1960" s="15">
        <v>1445300</v>
      </c>
      <c r="I1960" s="38" t="s">
        <v>245</v>
      </c>
      <c r="J1960" s="15">
        <v>1</v>
      </c>
      <c r="L1960" s="35" t="s">
        <v>270</v>
      </c>
      <c r="M1960" s="15">
        <v>5.9083333333333341</v>
      </c>
    </row>
    <row r="1961" spans="1:13" x14ac:dyDescent="0.3">
      <c r="A1961" s="38" t="s">
        <v>255</v>
      </c>
      <c r="B1961" s="15">
        <v>1036000</v>
      </c>
      <c r="C1961" s="15">
        <v>3178000</v>
      </c>
      <c r="E1961" s="35" t="s">
        <v>264</v>
      </c>
      <c r="F1961" s="15">
        <v>2050075</v>
      </c>
      <c r="G1961" s="15">
        <v>12028721</v>
      </c>
      <c r="I1961" s="38" t="s">
        <v>247</v>
      </c>
      <c r="J1961" s="15">
        <v>0.9</v>
      </c>
      <c r="L1961" s="36" t="s">
        <v>246</v>
      </c>
      <c r="M1961" s="15">
        <v>6.2</v>
      </c>
    </row>
    <row r="1962" spans="1:13" x14ac:dyDescent="0.3">
      <c r="A1962" s="38" t="s">
        <v>258</v>
      </c>
      <c r="B1962" s="15">
        <v>590000</v>
      </c>
      <c r="C1962" s="15">
        <v>2605000</v>
      </c>
      <c r="E1962" s="36" t="s">
        <v>246</v>
      </c>
      <c r="F1962" s="15">
        <v>488950</v>
      </c>
      <c r="G1962" s="15">
        <v>2629300</v>
      </c>
      <c r="I1962" s="38" t="s">
        <v>249</v>
      </c>
      <c r="J1962" s="15">
        <v>0.7</v>
      </c>
      <c r="L1962" s="36" t="s">
        <v>248</v>
      </c>
      <c r="M1962" s="15">
        <v>5.9333333333333327</v>
      </c>
    </row>
    <row r="1963" spans="1:13" x14ac:dyDescent="0.3">
      <c r="A1963" s="38" t="s">
        <v>260</v>
      </c>
      <c r="B1963" s="15">
        <v>962500</v>
      </c>
      <c r="C1963" s="15">
        <v>3770000</v>
      </c>
      <c r="E1963" s="36" t="s">
        <v>248</v>
      </c>
      <c r="F1963" s="15">
        <v>549750</v>
      </c>
      <c r="G1963" s="15">
        <v>3038200</v>
      </c>
      <c r="I1963" s="38" t="s">
        <v>251</v>
      </c>
      <c r="J1963" s="15">
        <v>0.9</v>
      </c>
      <c r="L1963" s="36" t="s">
        <v>250</v>
      </c>
      <c r="M1963" s="15">
        <v>6.3666666666666671</v>
      </c>
    </row>
    <row r="1964" spans="1:13" x14ac:dyDescent="0.3">
      <c r="A1964" s="38" t="s">
        <v>262</v>
      </c>
      <c r="B1964" s="15">
        <v>477500</v>
      </c>
      <c r="C1964" s="15">
        <v>2477180</v>
      </c>
      <c r="E1964" s="36" t="s">
        <v>250</v>
      </c>
      <c r="F1964" s="15">
        <v>479875</v>
      </c>
      <c r="G1964" s="15">
        <v>2413471</v>
      </c>
      <c r="I1964" s="38" t="s">
        <v>254</v>
      </c>
      <c r="J1964" s="15">
        <v>1.1000000000000001</v>
      </c>
      <c r="L1964" s="36" t="s">
        <v>253</v>
      </c>
      <c r="M1964" s="15">
        <v>5.1333333333333337</v>
      </c>
    </row>
    <row r="1965" spans="1:13" x14ac:dyDescent="0.3">
      <c r="A1965" s="38" t="s">
        <v>263</v>
      </c>
      <c r="B1965" s="15">
        <v>358500</v>
      </c>
      <c r="C1965" s="15">
        <v>1401100</v>
      </c>
      <c r="E1965" s="37" t="s">
        <v>252</v>
      </c>
      <c r="F1965" s="15">
        <v>157250</v>
      </c>
      <c r="G1965" s="15">
        <v>958400</v>
      </c>
      <c r="I1965" s="38" t="s">
        <v>257</v>
      </c>
      <c r="J1965" s="15">
        <v>1.4</v>
      </c>
      <c r="L1965" s="35" t="s">
        <v>271</v>
      </c>
      <c r="M1965" s="15">
        <v>3.8499999999999996</v>
      </c>
    </row>
    <row r="1966" spans="1:13" x14ac:dyDescent="0.3">
      <c r="A1966" s="35" t="s">
        <v>275</v>
      </c>
      <c r="B1966" s="15"/>
      <c r="C1966" s="15"/>
      <c r="E1966" s="37" t="s">
        <v>255</v>
      </c>
      <c r="F1966" s="15">
        <v>149000</v>
      </c>
      <c r="G1966" s="15">
        <v>481450</v>
      </c>
      <c r="I1966" s="38" t="s">
        <v>252</v>
      </c>
      <c r="J1966" s="15">
        <v>0.7</v>
      </c>
      <c r="L1966" s="36" t="s">
        <v>246</v>
      </c>
      <c r="M1966" s="15">
        <v>3.1</v>
      </c>
    </row>
    <row r="1967" spans="1:13" x14ac:dyDescent="0.3">
      <c r="A1967" s="38" t="s">
        <v>245</v>
      </c>
      <c r="B1967" s="15">
        <v>837500</v>
      </c>
      <c r="C1967" s="15">
        <v>5041000</v>
      </c>
      <c r="E1967" s="37" t="s">
        <v>258</v>
      </c>
      <c r="F1967" s="15">
        <v>173625</v>
      </c>
      <c r="G1967" s="15">
        <v>973621</v>
      </c>
      <c r="I1967" s="38" t="s">
        <v>255</v>
      </c>
      <c r="J1967" s="15">
        <v>0.6</v>
      </c>
      <c r="L1967" s="36" t="s">
        <v>248</v>
      </c>
      <c r="M1967" s="15">
        <v>3.0666666666666664</v>
      </c>
    </row>
    <row r="1968" spans="1:13" x14ac:dyDescent="0.3">
      <c r="A1968" s="38" t="s">
        <v>247</v>
      </c>
      <c r="B1968" s="15">
        <v>427500</v>
      </c>
      <c r="C1968" s="15">
        <v>2796630</v>
      </c>
      <c r="E1968" s="36" t="s">
        <v>253</v>
      </c>
      <c r="F1968" s="15">
        <v>531500</v>
      </c>
      <c r="G1968" s="15">
        <v>3947750</v>
      </c>
      <c r="I1968" s="38" t="s">
        <v>258</v>
      </c>
      <c r="J1968" s="15">
        <v>0.8</v>
      </c>
      <c r="L1968" s="36" t="s">
        <v>250</v>
      </c>
      <c r="M1968" s="15">
        <v>5.1333333333333329</v>
      </c>
    </row>
    <row r="1969" spans="1:13" x14ac:dyDescent="0.3">
      <c r="A1969" s="38" t="s">
        <v>249</v>
      </c>
      <c r="B1969" s="15">
        <v>395000</v>
      </c>
      <c r="C1969" s="15">
        <v>4246000</v>
      </c>
      <c r="E1969" s="35" t="s">
        <v>266</v>
      </c>
      <c r="F1969" s="15">
        <v>1995425</v>
      </c>
      <c r="G1969" s="15">
        <v>9611272</v>
      </c>
      <c r="I1969" s="38" t="s">
        <v>260</v>
      </c>
      <c r="J1969" s="15">
        <v>0.6</v>
      </c>
      <c r="L1969" s="36" t="s">
        <v>253</v>
      </c>
      <c r="M1969" s="15">
        <v>4.1000000000000005</v>
      </c>
    </row>
    <row r="1970" spans="1:13" x14ac:dyDescent="0.3">
      <c r="A1970" s="38" t="s">
        <v>251</v>
      </c>
      <c r="B1970" s="15">
        <v>811000</v>
      </c>
      <c r="C1970" s="15">
        <v>4010750</v>
      </c>
      <c r="E1970" s="36" t="s">
        <v>246</v>
      </c>
      <c r="F1970" s="15">
        <v>451250</v>
      </c>
      <c r="G1970" s="15">
        <v>2624300</v>
      </c>
      <c r="I1970" s="38" t="s">
        <v>262</v>
      </c>
      <c r="J1970" s="15">
        <v>0.9</v>
      </c>
      <c r="L1970" s="35" t="s">
        <v>272</v>
      </c>
      <c r="M1970" s="15">
        <v>2.2416666666666667</v>
      </c>
    </row>
    <row r="1971" spans="1:13" x14ac:dyDescent="0.3">
      <c r="A1971" s="38" t="s">
        <v>254</v>
      </c>
      <c r="B1971" s="15">
        <v>980350</v>
      </c>
      <c r="C1971" s="15">
        <v>4769700</v>
      </c>
      <c r="E1971" s="36" t="s">
        <v>248</v>
      </c>
      <c r="F1971" s="15">
        <v>516725</v>
      </c>
      <c r="G1971" s="15">
        <v>3168850</v>
      </c>
      <c r="I1971" s="38" t="s">
        <v>263</v>
      </c>
      <c r="J1971" s="15">
        <v>0.7</v>
      </c>
      <c r="L1971" s="36" t="s">
        <v>246</v>
      </c>
      <c r="M1971" s="15">
        <v>2.1333333333333333</v>
      </c>
    </row>
    <row r="1972" spans="1:13" x14ac:dyDescent="0.3">
      <c r="A1972" s="38" t="s">
        <v>257</v>
      </c>
      <c r="B1972" s="15">
        <v>1039000</v>
      </c>
      <c r="C1972" s="15">
        <v>3222300</v>
      </c>
      <c r="E1972" s="36" t="s">
        <v>250</v>
      </c>
      <c r="F1972" s="15">
        <v>462950</v>
      </c>
      <c r="G1972" s="15">
        <v>2746622</v>
      </c>
      <c r="I1972" s="35" t="s">
        <v>274</v>
      </c>
      <c r="J1972" s="15"/>
      <c r="L1972" s="36" t="s">
        <v>248</v>
      </c>
      <c r="M1972" s="15">
        <v>3.1</v>
      </c>
    </row>
    <row r="1973" spans="1:13" x14ac:dyDescent="0.3">
      <c r="A1973" s="38" t="s">
        <v>252</v>
      </c>
      <c r="B1973" s="15">
        <v>567500</v>
      </c>
      <c r="C1973" s="15">
        <v>4407000</v>
      </c>
      <c r="E1973" s="37" t="s">
        <v>252</v>
      </c>
      <c r="F1973" s="15">
        <v>195000</v>
      </c>
      <c r="G1973" s="15">
        <v>842700</v>
      </c>
      <c r="I1973" s="38" t="s">
        <v>245</v>
      </c>
      <c r="J1973" s="15">
        <v>0.6</v>
      </c>
      <c r="L1973" s="36" t="s">
        <v>250</v>
      </c>
      <c r="M1973" s="15">
        <v>1.9666666666666668</v>
      </c>
    </row>
    <row r="1974" spans="1:13" x14ac:dyDescent="0.3">
      <c r="A1974" s="38" t="s">
        <v>255</v>
      </c>
      <c r="B1974" s="15">
        <v>557500</v>
      </c>
      <c r="C1974" s="15">
        <v>4898000</v>
      </c>
      <c r="E1974" s="37" t="s">
        <v>255</v>
      </c>
      <c r="F1974" s="15">
        <v>130000</v>
      </c>
      <c r="G1974" s="15">
        <v>1065522</v>
      </c>
      <c r="I1974" s="38" t="s">
        <v>247</v>
      </c>
      <c r="J1974" s="15">
        <v>0.6</v>
      </c>
      <c r="L1974" s="36" t="s">
        <v>253</v>
      </c>
      <c r="M1974" s="15">
        <v>1.7666666666666666</v>
      </c>
    </row>
    <row r="1975" spans="1:13" x14ac:dyDescent="0.3">
      <c r="A1975" s="38" t="s">
        <v>258</v>
      </c>
      <c r="B1975" s="15">
        <v>950750</v>
      </c>
      <c r="C1975" s="15">
        <v>2576500</v>
      </c>
      <c r="E1975" s="37" t="s">
        <v>258</v>
      </c>
      <c r="F1975" s="15">
        <v>137950</v>
      </c>
      <c r="G1975" s="15">
        <v>838400</v>
      </c>
      <c r="I1975" s="38" t="s">
        <v>249</v>
      </c>
      <c r="J1975" s="15">
        <v>0.6</v>
      </c>
      <c r="L1975" s="35" t="s">
        <v>273</v>
      </c>
      <c r="M1975" s="15">
        <v>2.5583333333333336</v>
      </c>
    </row>
    <row r="1976" spans="1:13" x14ac:dyDescent="0.3">
      <c r="A1976" s="38" t="s">
        <v>260</v>
      </c>
      <c r="B1976" s="15">
        <v>542500</v>
      </c>
      <c r="C1976" s="15">
        <v>3540000</v>
      </c>
      <c r="E1976" s="36" t="s">
        <v>253</v>
      </c>
      <c r="F1976" s="15">
        <v>564500</v>
      </c>
      <c r="G1976" s="15">
        <v>1071500</v>
      </c>
      <c r="I1976" s="38" t="s">
        <v>251</v>
      </c>
      <c r="J1976" s="15">
        <v>0.8</v>
      </c>
      <c r="L1976" s="36" t="s">
        <v>246</v>
      </c>
      <c r="M1976" s="15">
        <v>1.8999999999999997</v>
      </c>
    </row>
    <row r="1977" spans="1:13" x14ac:dyDescent="0.3">
      <c r="A1977" s="38" t="s">
        <v>262</v>
      </c>
      <c r="B1977" s="15">
        <v>992500</v>
      </c>
      <c r="C1977" s="15">
        <v>4798000</v>
      </c>
      <c r="E1977" s="35" t="s">
        <v>267</v>
      </c>
      <c r="F1977" s="15">
        <v>1589351</v>
      </c>
      <c r="G1977" s="15">
        <v>8252512</v>
      </c>
      <c r="I1977" s="38" t="s">
        <v>254</v>
      </c>
      <c r="J1977" s="15">
        <v>0.8</v>
      </c>
      <c r="L1977" s="36" t="s">
        <v>248</v>
      </c>
      <c r="M1977" s="15">
        <v>2.5</v>
      </c>
    </row>
    <row r="1978" spans="1:13" x14ac:dyDescent="0.3">
      <c r="A1978" s="14">
        <v>22</v>
      </c>
      <c r="B1978" s="15">
        <v>74739730</v>
      </c>
      <c r="C1978" s="15">
        <v>469142723</v>
      </c>
      <c r="E1978" s="36" t="s">
        <v>246</v>
      </c>
      <c r="F1978" s="15">
        <v>396601</v>
      </c>
      <c r="G1978" s="15">
        <v>1600151</v>
      </c>
      <c r="I1978" s="38" t="s">
        <v>257</v>
      </c>
      <c r="J1978" s="15">
        <v>0.8</v>
      </c>
      <c r="L1978" s="36" t="s">
        <v>250</v>
      </c>
      <c r="M1978" s="15">
        <v>3.1666666666666665</v>
      </c>
    </row>
    <row r="1979" spans="1:13" x14ac:dyDescent="0.3">
      <c r="A1979" s="35" t="s">
        <v>243</v>
      </c>
      <c r="B1979" s="15"/>
      <c r="C1979" s="15"/>
      <c r="E1979" s="36" t="s">
        <v>248</v>
      </c>
      <c r="F1979" s="15">
        <v>413400</v>
      </c>
      <c r="G1979" s="15">
        <v>1891250</v>
      </c>
      <c r="I1979" s="38" t="s">
        <v>252</v>
      </c>
      <c r="J1979" s="15">
        <v>0.9</v>
      </c>
      <c r="L1979" s="36" t="s">
        <v>253</v>
      </c>
      <c r="M1979" s="15">
        <v>2.6666666666666665</v>
      </c>
    </row>
    <row r="1980" spans="1:13" x14ac:dyDescent="0.3">
      <c r="A1980" s="38" t="s">
        <v>245</v>
      </c>
      <c r="B1980" s="15">
        <v>179950</v>
      </c>
      <c r="C1980" s="15">
        <v>894150</v>
      </c>
      <c r="E1980" s="36" t="s">
        <v>250</v>
      </c>
      <c r="F1980" s="15">
        <v>357350</v>
      </c>
      <c r="G1980" s="15">
        <v>2577667</v>
      </c>
      <c r="I1980" s="38" t="s">
        <v>255</v>
      </c>
      <c r="J1980" s="15">
        <v>1.2</v>
      </c>
      <c r="L1980" s="35" t="s">
        <v>274</v>
      </c>
      <c r="M1980" s="15">
        <v>1.9833333333333332</v>
      </c>
    </row>
    <row r="1981" spans="1:13" x14ac:dyDescent="0.3">
      <c r="A1981" s="38" t="s">
        <v>247</v>
      </c>
      <c r="B1981" s="15">
        <v>181000</v>
      </c>
      <c r="C1981" s="15">
        <v>1043000</v>
      </c>
      <c r="E1981" s="37" t="s">
        <v>252</v>
      </c>
      <c r="F1981" s="15">
        <v>124950</v>
      </c>
      <c r="G1981" s="15">
        <v>833172</v>
      </c>
      <c r="I1981" s="38" t="s">
        <v>258</v>
      </c>
      <c r="J1981" s="15">
        <v>0.9</v>
      </c>
      <c r="L1981" s="36" t="s">
        <v>246</v>
      </c>
      <c r="M1981" s="15">
        <v>1.5999999999999999</v>
      </c>
    </row>
    <row r="1982" spans="1:13" x14ac:dyDescent="0.3">
      <c r="A1982" s="38" t="s">
        <v>249</v>
      </c>
      <c r="B1982" s="15">
        <v>179125</v>
      </c>
      <c r="C1982" s="15">
        <v>2495500</v>
      </c>
      <c r="E1982" s="37" t="s">
        <v>255</v>
      </c>
      <c r="F1982" s="15">
        <v>125000</v>
      </c>
      <c r="G1982" s="15">
        <v>981100</v>
      </c>
      <c r="I1982" s="38" t="s">
        <v>260</v>
      </c>
      <c r="J1982" s="15">
        <v>0.6</v>
      </c>
      <c r="L1982" s="36" t="s">
        <v>248</v>
      </c>
      <c r="M1982" s="15">
        <v>1.8333333333333333</v>
      </c>
    </row>
    <row r="1983" spans="1:13" x14ac:dyDescent="0.3">
      <c r="A1983" s="38" t="s">
        <v>251</v>
      </c>
      <c r="B1983" s="15">
        <v>345500</v>
      </c>
      <c r="C1983" s="15">
        <v>2286900</v>
      </c>
      <c r="E1983" s="37" t="s">
        <v>258</v>
      </c>
      <c r="F1983" s="15">
        <v>107400</v>
      </c>
      <c r="G1983" s="15">
        <v>763395</v>
      </c>
      <c r="I1983" s="38" t="s">
        <v>262</v>
      </c>
      <c r="J1983" s="15">
        <v>0.5</v>
      </c>
      <c r="L1983" s="36" t="s">
        <v>250</v>
      </c>
      <c r="M1983" s="15">
        <v>2.8666666666666667</v>
      </c>
    </row>
    <row r="1984" spans="1:13" x14ac:dyDescent="0.3">
      <c r="A1984" s="38" t="s">
        <v>254</v>
      </c>
      <c r="B1984" s="15">
        <v>203000</v>
      </c>
      <c r="C1984" s="15">
        <v>2177135</v>
      </c>
      <c r="E1984" s="36" t="s">
        <v>253</v>
      </c>
      <c r="F1984" s="15">
        <v>422000</v>
      </c>
      <c r="G1984" s="15">
        <v>2183444</v>
      </c>
      <c r="I1984" s="38" t="s">
        <v>263</v>
      </c>
      <c r="J1984" s="15">
        <v>1</v>
      </c>
      <c r="L1984" s="36" t="s">
        <v>253</v>
      </c>
      <c r="M1984" s="15">
        <v>1.6333333333333331</v>
      </c>
    </row>
    <row r="1985" spans="1:13" x14ac:dyDescent="0.3">
      <c r="A1985" s="38" t="s">
        <v>257</v>
      </c>
      <c r="B1985" s="15">
        <v>205000</v>
      </c>
      <c r="C1985" s="15">
        <v>2060250</v>
      </c>
      <c r="E1985" s="35" t="s">
        <v>268</v>
      </c>
      <c r="F1985" s="15">
        <v>1376575</v>
      </c>
      <c r="G1985" s="15">
        <v>7537899</v>
      </c>
      <c r="I1985" s="35" t="s">
        <v>275</v>
      </c>
      <c r="J1985" s="15"/>
      <c r="L1985" s="35" t="s">
        <v>275</v>
      </c>
      <c r="M1985" s="15">
        <v>1.1199999999999999</v>
      </c>
    </row>
    <row r="1986" spans="1:13" x14ac:dyDescent="0.3">
      <c r="A1986" s="38" t="s">
        <v>252</v>
      </c>
      <c r="B1986" s="15">
        <v>211000</v>
      </c>
      <c r="C1986" s="15">
        <v>1806450</v>
      </c>
      <c r="E1986" s="36" t="s">
        <v>246</v>
      </c>
      <c r="F1986" s="15">
        <v>332800</v>
      </c>
      <c r="G1986" s="15">
        <v>1696750</v>
      </c>
      <c r="I1986" s="38" t="s">
        <v>245</v>
      </c>
      <c r="J1986" s="15">
        <v>0.8</v>
      </c>
      <c r="L1986" s="36" t="s">
        <v>246</v>
      </c>
      <c r="M1986" s="15">
        <v>1.1333333333333333</v>
      </c>
    </row>
    <row r="1987" spans="1:13" x14ac:dyDescent="0.3">
      <c r="A1987" s="38" t="s">
        <v>255</v>
      </c>
      <c r="B1987" s="15">
        <v>439500</v>
      </c>
      <c r="C1987" s="15">
        <v>2964350</v>
      </c>
      <c r="E1987" s="36" t="s">
        <v>248</v>
      </c>
      <c r="F1987" s="15">
        <v>409650</v>
      </c>
      <c r="G1987" s="15">
        <v>2136650</v>
      </c>
      <c r="I1987" s="38" t="s">
        <v>247</v>
      </c>
      <c r="J1987" s="15">
        <v>0.9</v>
      </c>
      <c r="L1987" s="36" t="s">
        <v>248</v>
      </c>
      <c r="M1987" s="15">
        <v>1.2333333333333332</v>
      </c>
    </row>
    <row r="1988" spans="1:13" x14ac:dyDescent="0.3">
      <c r="A1988" s="38" t="s">
        <v>258</v>
      </c>
      <c r="B1988" s="15">
        <v>170000</v>
      </c>
      <c r="C1988" s="15">
        <v>2090000</v>
      </c>
      <c r="E1988" s="36" t="s">
        <v>250</v>
      </c>
      <c r="F1988" s="15">
        <v>318825</v>
      </c>
      <c r="G1988" s="15">
        <v>1936200</v>
      </c>
      <c r="I1988" s="38" t="s">
        <v>249</v>
      </c>
      <c r="J1988" s="15">
        <v>0.9</v>
      </c>
      <c r="L1988" s="36" t="s">
        <v>250</v>
      </c>
      <c r="M1988" s="15">
        <v>0.8</v>
      </c>
    </row>
    <row r="1989" spans="1:13" x14ac:dyDescent="0.3">
      <c r="A1989" s="38" t="s">
        <v>260</v>
      </c>
      <c r="B1989" s="15">
        <v>155200</v>
      </c>
      <c r="C1989" s="15">
        <v>1135900</v>
      </c>
      <c r="E1989" s="37" t="s">
        <v>252</v>
      </c>
      <c r="F1989" s="15">
        <v>135000</v>
      </c>
      <c r="G1989" s="15">
        <v>1120900</v>
      </c>
      <c r="I1989" s="38" t="s">
        <v>251</v>
      </c>
      <c r="J1989" s="15">
        <v>1</v>
      </c>
      <c r="L1989" s="36" t="s">
        <v>253</v>
      </c>
      <c r="M1989" s="15">
        <v>1.25</v>
      </c>
    </row>
    <row r="1990" spans="1:13" x14ac:dyDescent="0.3">
      <c r="A1990" s="38" t="s">
        <v>262</v>
      </c>
      <c r="B1990" s="15">
        <v>159999</v>
      </c>
      <c r="C1990" s="15">
        <v>457774</v>
      </c>
      <c r="E1990" s="37" t="s">
        <v>255</v>
      </c>
      <c r="F1990" s="15">
        <v>89000</v>
      </c>
      <c r="G1990" s="15">
        <v>625650</v>
      </c>
      <c r="I1990" s="38" t="s">
        <v>254</v>
      </c>
      <c r="J1990" s="15">
        <v>1.3</v>
      </c>
      <c r="L1990" s="14">
        <v>41</v>
      </c>
      <c r="M1990" s="15">
        <v>8.3602409638554178</v>
      </c>
    </row>
    <row r="1991" spans="1:13" x14ac:dyDescent="0.3">
      <c r="A1991" s="38" t="s">
        <v>263</v>
      </c>
      <c r="B1991" s="15">
        <v>216950</v>
      </c>
      <c r="C1991" s="15">
        <v>2134474</v>
      </c>
      <c r="E1991" s="37" t="s">
        <v>258</v>
      </c>
      <c r="F1991" s="15">
        <v>94825</v>
      </c>
      <c r="G1991" s="15">
        <v>189650</v>
      </c>
      <c r="I1991" s="38" t="s">
        <v>257</v>
      </c>
      <c r="J1991" s="15">
        <v>1.4</v>
      </c>
      <c r="L1991" s="35" t="s">
        <v>244</v>
      </c>
      <c r="M1991" s="15">
        <v>7.3416666666666677</v>
      </c>
    </row>
    <row r="1992" spans="1:13" x14ac:dyDescent="0.3">
      <c r="A1992" s="35" t="s">
        <v>259</v>
      </c>
      <c r="B1992" s="15"/>
      <c r="C1992" s="15"/>
      <c r="E1992" s="36" t="s">
        <v>253</v>
      </c>
      <c r="F1992" s="15">
        <v>315300</v>
      </c>
      <c r="G1992" s="15">
        <v>1768299</v>
      </c>
      <c r="I1992" s="38" t="s">
        <v>252</v>
      </c>
      <c r="J1992" s="15">
        <v>0.8</v>
      </c>
      <c r="L1992" s="36" t="s">
        <v>246</v>
      </c>
      <c r="M1992" s="15">
        <v>5.5</v>
      </c>
    </row>
    <row r="1993" spans="1:13" x14ac:dyDescent="0.3">
      <c r="A1993" s="38" t="s">
        <v>245</v>
      </c>
      <c r="B1993" s="15">
        <v>185000</v>
      </c>
      <c r="C1993" s="15">
        <v>370000</v>
      </c>
      <c r="E1993" s="35" t="s">
        <v>269</v>
      </c>
      <c r="F1993" s="15">
        <v>1997479</v>
      </c>
      <c r="G1993" s="15">
        <v>10264979</v>
      </c>
      <c r="I1993" s="38" t="s">
        <v>258</v>
      </c>
      <c r="J1993" s="15">
        <v>0.4</v>
      </c>
      <c r="L1993" s="36" t="s">
        <v>248</v>
      </c>
      <c r="M1993" s="15">
        <v>7.7333333333333334</v>
      </c>
    </row>
    <row r="1994" spans="1:13" x14ac:dyDescent="0.3">
      <c r="A1994" s="38" t="s">
        <v>247</v>
      </c>
      <c r="B1994" s="15">
        <v>188000</v>
      </c>
      <c r="C1994" s="15">
        <v>1312347</v>
      </c>
      <c r="E1994" s="36" t="s">
        <v>246</v>
      </c>
      <c r="F1994" s="15">
        <v>618000</v>
      </c>
      <c r="G1994" s="15">
        <v>2354000</v>
      </c>
      <c r="I1994" s="38" t="s">
        <v>260</v>
      </c>
      <c r="J1994" s="15">
        <v>1.1000000000000001</v>
      </c>
      <c r="L1994" s="36" t="s">
        <v>250</v>
      </c>
      <c r="M1994" s="15">
        <v>7.4333333333333327</v>
      </c>
    </row>
    <row r="1995" spans="1:13" x14ac:dyDescent="0.3">
      <c r="A1995" s="38" t="s">
        <v>249</v>
      </c>
      <c r="B1995" s="15">
        <v>203500</v>
      </c>
      <c r="C1995" s="15">
        <v>1867200</v>
      </c>
      <c r="E1995" s="36" t="s">
        <v>248</v>
      </c>
      <c r="F1995" s="15">
        <v>455900</v>
      </c>
      <c r="G1995" s="15">
        <v>3559300</v>
      </c>
      <c r="I1995" s="38" t="s">
        <v>262</v>
      </c>
      <c r="J1995" s="15">
        <v>1</v>
      </c>
      <c r="L1995" s="36" t="s">
        <v>253</v>
      </c>
      <c r="M1995" s="15">
        <v>8.7000000000000011</v>
      </c>
    </row>
    <row r="1996" spans="1:13" x14ac:dyDescent="0.3">
      <c r="A1996" s="38" t="s">
        <v>251</v>
      </c>
      <c r="B1996" s="15">
        <v>239000</v>
      </c>
      <c r="C1996" s="15">
        <v>3148900</v>
      </c>
      <c r="E1996" s="36" t="s">
        <v>250</v>
      </c>
      <c r="F1996" s="15">
        <v>458329</v>
      </c>
      <c r="G1996" s="15">
        <v>2350279</v>
      </c>
      <c r="I1996" s="14">
        <v>24</v>
      </c>
      <c r="J1996" s="15">
        <v>800.29999999999984</v>
      </c>
      <c r="L1996" s="35" t="s">
        <v>256</v>
      </c>
      <c r="M1996" s="15">
        <v>8.7999999999999989</v>
      </c>
    </row>
    <row r="1997" spans="1:13" x14ac:dyDescent="0.3">
      <c r="A1997" s="38" t="s">
        <v>254</v>
      </c>
      <c r="B1997" s="15">
        <v>224000</v>
      </c>
      <c r="C1997" s="15">
        <v>3525188</v>
      </c>
      <c r="E1997" s="37" t="s">
        <v>252</v>
      </c>
      <c r="F1997" s="15">
        <v>100329</v>
      </c>
      <c r="G1997" s="15">
        <v>578329</v>
      </c>
      <c r="I1997" s="35" t="s">
        <v>244</v>
      </c>
      <c r="J1997" s="15"/>
      <c r="L1997" s="36" t="s">
        <v>246</v>
      </c>
      <c r="M1997" s="15">
        <v>9.2000000000000011</v>
      </c>
    </row>
    <row r="1998" spans="1:13" x14ac:dyDescent="0.3">
      <c r="A1998" s="38" t="s">
        <v>257</v>
      </c>
      <c r="B1998" s="15">
        <v>535000</v>
      </c>
      <c r="C1998" s="15">
        <v>2741435</v>
      </c>
      <c r="E1998" s="37" t="s">
        <v>255</v>
      </c>
      <c r="F1998" s="15">
        <v>185000</v>
      </c>
      <c r="G1998" s="15">
        <v>919000</v>
      </c>
      <c r="I1998" s="38" t="s">
        <v>245</v>
      </c>
      <c r="J1998" s="15">
        <v>2.5</v>
      </c>
      <c r="L1998" s="36" t="s">
        <v>248</v>
      </c>
      <c r="M1998" s="15">
        <v>9.6666666666666661</v>
      </c>
    </row>
    <row r="1999" spans="1:13" x14ac:dyDescent="0.3">
      <c r="A1999" s="38" t="s">
        <v>252</v>
      </c>
      <c r="B1999" s="15">
        <v>269950</v>
      </c>
      <c r="C1999" s="15">
        <v>5196200</v>
      </c>
      <c r="E1999" s="37" t="s">
        <v>258</v>
      </c>
      <c r="F1999" s="15">
        <v>173000</v>
      </c>
      <c r="G1999" s="15">
        <v>852950</v>
      </c>
      <c r="I1999" s="38" t="s">
        <v>247</v>
      </c>
      <c r="J1999" s="15">
        <v>3</v>
      </c>
      <c r="L1999" s="36" t="s">
        <v>250</v>
      </c>
      <c r="M1999" s="15">
        <v>8.9</v>
      </c>
    </row>
    <row r="2000" spans="1:13" x14ac:dyDescent="0.3">
      <c r="A2000" s="38" t="s">
        <v>255</v>
      </c>
      <c r="B2000" s="15">
        <v>220000</v>
      </c>
      <c r="C2000" s="15">
        <v>973475</v>
      </c>
      <c r="E2000" s="36" t="s">
        <v>253</v>
      </c>
      <c r="F2000" s="15">
        <v>465250</v>
      </c>
      <c r="G2000" s="15">
        <v>2001400</v>
      </c>
      <c r="I2000" s="38" t="s">
        <v>249</v>
      </c>
      <c r="J2000" s="15">
        <v>2.9</v>
      </c>
      <c r="L2000" s="36" t="s">
        <v>253</v>
      </c>
      <c r="M2000" s="15">
        <v>7.4333333333333336</v>
      </c>
    </row>
    <row r="2001" spans="1:13" x14ac:dyDescent="0.3">
      <c r="A2001" s="38" t="s">
        <v>258</v>
      </c>
      <c r="B2001" s="15">
        <v>434000</v>
      </c>
      <c r="C2001" s="15">
        <v>2901800</v>
      </c>
      <c r="E2001" s="35" t="s">
        <v>270</v>
      </c>
      <c r="F2001" s="15">
        <v>2348375</v>
      </c>
      <c r="G2001" s="15">
        <v>14295631</v>
      </c>
      <c r="I2001" s="38" t="s">
        <v>251</v>
      </c>
      <c r="J2001" s="15">
        <v>3.9</v>
      </c>
      <c r="L2001" s="35" t="s">
        <v>261</v>
      </c>
      <c r="M2001" s="15">
        <v>13.183333333333335</v>
      </c>
    </row>
    <row r="2002" spans="1:13" x14ac:dyDescent="0.3">
      <c r="A2002" s="38" t="s">
        <v>260</v>
      </c>
      <c r="B2002" s="15">
        <v>229900</v>
      </c>
      <c r="C2002" s="15">
        <v>2444700</v>
      </c>
      <c r="E2002" s="36" t="s">
        <v>246</v>
      </c>
      <c r="F2002" s="15">
        <v>437750</v>
      </c>
      <c r="G2002" s="15">
        <v>2183757</v>
      </c>
      <c r="I2002" s="38" t="s">
        <v>254</v>
      </c>
      <c r="J2002" s="15">
        <v>3.5</v>
      </c>
      <c r="L2002" s="36" t="s">
        <v>246</v>
      </c>
      <c r="M2002" s="15">
        <v>6.7333333333333334</v>
      </c>
    </row>
    <row r="2003" spans="1:13" x14ac:dyDescent="0.3">
      <c r="A2003" s="38" t="s">
        <v>262</v>
      </c>
      <c r="B2003" s="15">
        <v>250000</v>
      </c>
      <c r="C2003" s="15">
        <v>4357000</v>
      </c>
      <c r="E2003" s="36" t="s">
        <v>248</v>
      </c>
      <c r="F2003" s="15">
        <v>439000</v>
      </c>
      <c r="G2003" s="15">
        <v>4378450</v>
      </c>
      <c r="I2003" s="38" t="s">
        <v>257</v>
      </c>
      <c r="J2003" s="15">
        <v>3.6</v>
      </c>
      <c r="L2003" s="36" t="s">
        <v>248</v>
      </c>
      <c r="M2003" s="15">
        <v>11.966666666666667</v>
      </c>
    </row>
    <row r="2004" spans="1:13" x14ac:dyDescent="0.3">
      <c r="A2004" s="38" t="s">
        <v>263</v>
      </c>
      <c r="B2004" s="15">
        <v>237975</v>
      </c>
      <c r="C2004" s="15">
        <v>3257850</v>
      </c>
      <c r="E2004" s="36" t="s">
        <v>250</v>
      </c>
      <c r="F2004" s="15">
        <v>895700</v>
      </c>
      <c r="G2004" s="15">
        <v>4009226</v>
      </c>
      <c r="I2004" s="38" t="s">
        <v>252</v>
      </c>
      <c r="J2004" s="15">
        <v>3.2</v>
      </c>
      <c r="L2004" s="36" t="s">
        <v>250</v>
      </c>
      <c r="M2004" s="15">
        <v>14.966666666666667</v>
      </c>
    </row>
    <row r="2005" spans="1:13" x14ac:dyDescent="0.3">
      <c r="A2005" s="35" t="s">
        <v>265</v>
      </c>
      <c r="B2005" s="15"/>
      <c r="C2005" s="15"/>
      <c r="E2005" s="37" t="s">
        <v>252</v>
      </c>
      <c r="F2005" s="15">
        <v>417000</v>
      </c>
      <c r="G2005" s="15">
        <v>898900</v>
      </c>
      <c r="I2005" s="38" t="s">
        <v>255</v>
      </c>
      <c r="J2005" s="15">
        <v>3.1</v>
      </c>
      <c r="L2005" s="36" t="s">
        <v>253</v>
      </c>
      <c r="M2005" s="15">
        <v>19.066666666666666</v>
      </c>
    </row>
    <row r="2006" spans="1:13" x14ac:dyDescent="0.3">
      <c r="A2006" s="38" t="s">
        <v>245</v>
      </c>
      <c r="B2006" s="15">
        <v>431500</v>
      </c>
      <c r="C2006" s="15">
        <v>1553900</v>
      </c>
      <c r="E2006" s="37" t="s">
        <v>255</v>
      </c>
      <c r="F2006" s="15">
        <v>157500</v>
      </c>
      <c r="G2006" s="15">
        <v>983799</v>
      </c>
      <c r="I2006" s="38" t="s">
        <v>258</v>
      </c>
      <c r="J2006" s="15">
        <v>3.5</v>
      </c>
      <c r="L2006" s="35" t="s">
        <v>264</v>
      </c>
      <c r="M2006" s="15">
        <v>16.375</v>
      </c>
    </row>
    <row r="2007" spans="1:13" x14ac:dyDescent="0.3">
      <c r="A2007" s="38" t="s">
        <v>247</v>
      </c>
      <c r="B2007" s="15">
        <v>275750</v>
      </c>
      <c r="C2007" s="15">
        <v>2261200</v>
      </c>
      <c r="E2007" s="37" t="s">
        <v>258</v>
      </c>
      <c r="F2007" s="15">
        <v>321200</v>
      </c>
      <c r="G2007" s="15">
        <v>2126527</v>
      </c>
      <c r="I2007" s="38" t="s">
        <v>260</v>
      </c>
      <c r="J2007" s="15">
        <v>3</v>
      </c>
      <c r="L2007" s="36" t="s">
        <v>246</v>
      </c>
      <c r="M2007" s="15">
        <v>19.3</v>
      </c>
    </row>
    <row r="2008" spans="1:13" x14ac:dyDescent="0.3">
      <c r="A2008" s="38" t="s">
        <v>249</v>
      </c>
      <c r="B2008" s="15">
        <v>231750</v>
      </c>
      <c r="C2008" s="15">
        <v>691918</v>
      </c>
      <c r="E2008" s="36" t="s">
        <v>253</v>
      </c>
      <c r="F2008" s="15">
        <v>575925</v>
      </c>
      <c r="G2008" s="15">
        <v>3724198</v>
      </c>
      <c r="I2008" s="38" t="s">
        <v>262</v>
      </c>
      <c r="J2008" s="15">
        <v>4</v>
      </c>
      <c r="L2008" s="36" t="s">
        <v>248</v>
      </c>
      <c r="M2008" s="15">
        <v>20.3</v>
      </c>
    </row>
    <row r="2009" spans="1:13" x14ac:dyDescent="0.3">
      <c r="A2009" s="38" t="s">
        <v>251</v>
      </c>
      <c r="B2009" s="15">
        <v>463400</v>
      </c>
      <c r="C2009" s="15">
        <v>2990600</v>
      </c>
      <c r="E2009" s="35" t="s">
        <v>271</v>
      </c>
      <c r="F2009" s="15">
        <v>2422051</v>
      </c>
      <c r="G2009" s="15">
        <v>20413979</v>
      </c>
      <c r="I2009" s="38" t="s">
        <v>263</v>
      </c>
      <c r="J2009" s="15">
        <v>2.9</v>
      </c>
      <c r="L2009" s="36" t="s">
        <v>250</v>
      </c>
      <c r="M2009" s="15">
        <v>14.166666666666666</v>
      </c>
    </row>
    <row r="2010" spans="1:13" x14ac:dyDescent="0.3">
      <c r="A2010" s="38" t="s">
        <v>254</v>
      </c>
      <c r="B2010" s="15">
        <v>478500</v>
      </c>
      <c r="C2010" s="15">
        <v>3031950</v>
      </c>
      <c r="E2010" s="36" t="s">
        <v>246</v>
      </c>
      <c r="F2010" s="15">
        <v>402101</v>
      </c>
      <c r="G2010" s="15">
        <v>3013648</v>
      </c>
      <c r="I2010" s="35" t="s">
        <v>256</v>
      </c>
      <c r="J2010" s="15"/>
      <c r="L2010" s="36" t="s">
        <v>253</v>
      </c>
      <c r="M2010" s="15">
        <v>11.733333333333334</v>
      </c>
    </row>
    <row r="2011" spans="1:13" x14ac:dyDescent="0.3">
      <c r="A2011" s="38" t="s">
        <v>257</v>
      </c>
      <c r="B2011" s="15">
        <v>508000</v>
      </c>
      <c r="C2011" s="15">
        <v>6113001</v>
      </c>
      <c r="E2011" s="36" t="s">
        <v>248</v>
      </c>
      <c r="F2011" s="15">
        <v>577250</v>
      </c>
      <c r="G2011" s="15">
        <v>5530707</v>
      </c>
      <c r="I2011" s="38" t="s">
        <v>245</v>
      </c>
      <c r="J2011" s="15">
        <v>3.2</v>
      </c>
      <c r="L2011" s="35" t="s">
        <v>266</v>
      </c>
      <c r="M2011" s="15">
        <v>20.516666666666666</v>
      </c>
    </row>
    <row r="2012" spans="1:13" x14ac:dyDescent="0.3">
      <c r="A2012" s="38" t="s">
        <v>252</v>
      </c>
      <c r="B2012" s="15">
        <v>273000</v>
      </c>
      <c r="C2012" s="15">
        <v>1965450</v>
      </c>
      <c r="E2012" s="36" t="s">
        <v>250</v>
      </c>
      <c r="F2012" s="15">
        <v>564000</v>
      </c>
      <c r="G2012" s="15">
        <v>6849886</v>
      </c>
      <c r="I2012" s="38" t="s">
        <v>247</v>
      </c>
      <c r="J2012" s="15">
        <v>4.2</v>
      </c>
      <c r="L2012" s="36" t="s">
        <v>246</v>
      </c>
      <c r="M2012" s="15">
        <v>15.1</v>
      </c>
    </row>
    <row r="2013" spans="1:13" x14ac:dyDescent="0.3">
      <c r="A2013" s="38" t="s">
        <v>255</v>
      </c>
      <c r="B2013" s="15">
        <v>515000</v>
      </c>
      <c r="C2013" s="15">
        <v>2860500</v>
      </c>
      <c r="E2013" s="37" t="s">
        <v>252</v>
      </c>
      <c r="F2013" s="15">
        <v>182500</v>
      </c>
      <c r="G2013" s="15">
        <v>1989826</v>
      </c>
      <c r="I2013" s="38" t="s">
        <v>249</v>
      </c>
      <c r="J2013" s="15">
        <v>4.5999999999999996</v>
      </c>
      <c r="L2013" s="36" t="s">
        <v>248</v>
      </c>
      <c r="M2013" s="15">
        <v>24.466666666666669</v>
      </c>
    </row>
    <row r="2014" spans="1:13" x14ac:dyDescent="0.3">
      <c r="A2014" s="38" t="s">
        <v>258</v>
      </c>
      <c r="B2014" s="15">
        <v>304500</v>
      </c>
      <c r="C2014" s="15">
        <v>4761200</v>
      </c>
      <c r="E2014" s="37" t="s">
        <v>255</v>
      </c>
      <c r="F2014" s="15">
        <v>207000</v>
      </c>
      <c r="G2014" s="15">
        <v>1830000</v>
      </c>
      <c r="I2014" s="38" t="s">
        <v>251</v>
      </c>
      <c r="J2014" s="15">
        <v>4.3</v>
      </c>
      <c r="L2014" s="36" t="s">
        <v>250</v>
      </c>
      <c r="M2014" s="15">
        <v>23</v>
      </c>
    </row>
    <row r="2015" spans="1:13" x14ac:dyDescent="0.3">
      <c r="A2015" s="38" t="s">
        <v>260</v>
      </c>
      <c r="B2015" s="15">
        <v>657700</v>
      </c>
      <c r="C2015" s="15">
        <v>2185950</v>
      </c>
      <c r="E2015" s="37" t="s">
        <v>258</v>
      </c>
      <c r="F2015" s="15">
        <v>174500</v>
      </c>
      <c r="G2015" s="15">
        <v>3030060</v>
      </c>
      <c r="I2015" s="38" t="s">
        <v>254</v>
      </c>
      <c r="J2015" s="15">
        <v>4.2</v>
      </c>
      <c r="L2015" s="36" t="s">
        <v>253</v>
      </c>
      <c r="M2015" s="15">
        <v>19.5</v>
      </c>
    </row>
    <row r="2016" spans="1:13" x14ac:dyDescent="0.3">
      <c r="A2016" s="38" t="s">
        <v>262</v>
      </c>
      <c r="B2016" s="15">
        <v>490000</v>
      </c>
      <c r="C2016" s="15">
        <v>1330000</v>
      </c>
      <c r="E2016" s="36" t="s">
        <v>253</v>
      </c>
      <c r="F2016" s="15">
        <v>878700</v>
      </c>
      <c r="G2016" s="15">
        <v>5019738</v>
      </c>
      <c r="I2016" s="38" t="s">
        <v>257</v>
      </c>
      <c r="J2016" s="15">
        <v>4.8</v>
      </c>
      <c r="L2016" s="35" t="s">
        <v>267</v>
      </c>
      <c r="M2016" s="15">
        <v>11.291666666666664</v>
      </c>
    </row>
    <row r="2017" spans="1:13" x14ac:dyDescent="0.3">
      <c r="A2017" s="38" t="s">
        <v>263</v>
      </c>
      <c r="B2017" s="15">
        <v>260500</v>
      </c>
      <c r="C2017" s="15">
        <v>1438950</v>
      </c>
      <c r="E2017" s="35" t="s">
        <v>272</v>
      </c>
      <c r="F2017" s="15">
        <v>2810399</v>
      </c>
      <c r="G2017" s="15">
        <v>23682052</v>
      </c>
      <c r="I2017" s="38" t="s">
        <v>252</v>
      </c>
      <c r="J2017" s="15">
        <v>5.4</v>
      </c>
      <c r="L2017" s="36" t="s">
        <v>246</v>
      </c>
      <c r="M2017" s="15">
        <v>14.966666666666669</v>
      </c>
    </row>
    <row r="2018" spans="1:13" x14ac:dyDescent="0.3">
      <c r="A2018" s="35" t="s">
        <v>244</v>
      </c>
      <c r="B2018" s="15"/>
      <c r="C2018" s="15"/>
      <c r="E2018" s="36" t="s">
        <v>246</v>
      </c>
      <c r="F2018" s="15">
        <v>544225</v>
      </c>
      <c r="G2018" s="15">
        <v>5203065</v>
      </c>
      <c r="I2018" s="38" t="s">
        <v>255</v>
      </c>
      <c r="J2018" s="15">
        <v>5.7</v>
      </c>
      <c r="L2018" s="36" t="s">
        <v>248</v>
      </c>
      <c r="M2018" s="15">
        <v>11.633333333333333</v>
      </c>
    </row>
    <row r="2019" spans="1:13" x14ac:dyDescent="0.3">
      <c r="A2019" s="38" t="s">
        <v>245</v>
      </c>
      <c r="B2019" s="15">
        <v>364975</v>
      </c>
      <c r="C2019" s="15">
        <v>2098950</v>
      </c>
      <c r="E2019" s="36" t="s">
        <v>248</v>
      </c>
      <c r="F2019" s="15">
        <v>698100</v>
      </c>
      <c r="G2019" s="15">
        <v>4650600</v>
      </c>
      <c r="I2019" s="38" t="s">
        <v>258</v>
      </c>
      <c r="J2019" s="15">
        <v>5.3</v>
      </c>
      <c r="L2019" s="36" t="s">
        <v>250</v>
      </c>
      <c r="M2019" s="15">
        <v>11.933333333333332</v>
      </c>
    </row>
    <row r="2020" spans="1:13" x14ac:dyDescent="0.3">
      <c r="A2020" s="38" t="s">
        <v>247</v>
      </c>
      <c r="B2020" s="15">
        <v>231000</v>
      </c>
      <c r="C2020" s="15">
        <v>2200720</v>
      </c>
      <c r="E2020" s="36" t="s">
        <v>250</v>
      </c>
      <c r="F2020" s="15">
        <v>926475</v>
      </c>
      <c r="G2020" s="15">
        <v>9264800</v>
      </c>
      <c r="I2020" s="38" t="s">
        <v>260</v>
      </c>
      <c r="J2020" s="15">
        <v>5.9</v>
      </c>
      <c r="L2020" s="36" t="s">
        <v>253</v>
      </c>
      <c r="M2020" s="15">
        <v>6.6333333333333329</v>
      </c>
    </row>
    <row r="2021" spans="1:13" x14ac:dyDescent="0.3">
      <c r="A2021" s="38" t="s">
        <v>249</v>
      </c>
      <c r="B2021" s="15">
        <v>575900</v>
      </c>
      <c r="C2021" s="15">
        <v>5113800</v>
      </c>
      <c r="E2021" s="37" t="s">
        <v>252</v>
      </c>
      <c r="F2021" s="15">
        <v>443975</v>
      </c>
      <c r="G2021" s="15">
        <v>2568100</v>
      </c>
      <c r="I2021" s="38" t="s">
        <v>262</v>
      </c>
      <c r="J2021" s="15">
        <v>6.7</v>
      </c>
      <c r="L2021" s="35" t="s">
        <v>268</v>
      </c>
      <c r="M2021" s="15">
        <v>5.4666666666666659</v>
      </c>
    </row>
    <row r="2022" spans="1:13" x14ac:dyDescent="0.3">
      <c r="A2022" s="38" t="s">
        <v>251</v>
      </c>
      <c r="B2022" s="15">
        <v>598450</v>
      </c>
      <c r="C2022" s="15">
        <v>3997900</v>
      </c>
      <c r="E2022" s="37" t="s">
        <v>255</v>
      </c>
      <c r="F2022" s="15">
        <v>270000</v>
      </c>
      <c r="G2022" s="15">
        <v>3666900</v>
      </c>
      <c r="I2022" s="38" t="s">
        <v>263</v>
      </c>
      <c r="J2022" s="15">
        <v>6.4</v>
      </c>
      <c r="L2022" s="36" t="s">
        <v>246</v>
      </c>
      <c r="M2022" s="15">
        <v>5.2666666666666666</v>
      </c>
    </row>
    <row r="2023" spans="1:13" x14ac:dyDescent="0.3">
      <c r="A2023" s="38" t="s">
        <v>254</v>
      </c>
      <c r="B2023" s="15">
        <v>332975</v>
      </c>
      <c r="C2023" s="15">
        <v>4281900</v>
      </c>
      <c r="E2023" s="37" t="s">
        <v>258</v>
      </c>
      <c r="F2023" s="15">
        <v>212500</v>
      </c>
      <c r="G2023" s="15">
        <v>3029800</v>
      </c>
      <c r="I2023" s="35" t="s">
        <v>261</v>
      </c>
      <c r="J2023" s="15"/>
      <c r="L2023" s="36" t="s">
        <v>248</v>
      </c>
      <c r="M2023" s="15">
        <v>7.166666666666667</v>
      </c>
    </row>
    <row r="2024" spans="1:13" x14ac:dyDescent="0.3">
      <c r="A2024" s="38" t="s">
        <v>257</v>
      </c>
      <c r="B2024" s="15">
        <v>575000</v>
      </c>
      <c r="C2024" s="15">
        <v>3365950</v>
      </c>
      <c r="E2024" s="36" t="s">
        <v>253</v>
      </c>
      <c r="F2024" s="15">
        <v>641599</v>
      </c>
      <c r="G2024" s="15">
        <v>4563587</v>
      </c>
      <c r="I2024" s="38" t="s">
        <v>245</v>
      </c>
      <c r="J2024" s="15">
        <v>8.3000000000000007</v>
      </c>
      <c r="L2024" s="36" t="s">
        <v>250</v>
      </c>
      <c r="M2024" s="15">
        <v>4.9666666666666659</v>
      </c>
    </row>
    <row r="2025" spans="1:13" x14ac:dyDescent="0.3">
      <c r="A2025" s="38" t="s">
        <v>252</v>
      </c>
      <c r="B2025" s="15">
        <v>605500</v>
      </c>
      <c r="C2025" s="15">
        <v>3548950</v>
      </c>
      <c r="E2025" s="35" t="s">
        <v>273</v>
      </c>
      <c r="F2025" s="15">
        <v>3172799</v>
      </c>
      <c r="G2025" s="15">
        <v>29582708</v>
      </c>
      <c r="I2025" s="38" t="s">
        <v>247</v>
      </c>
      <c r="J2025" s="15">
        <v>8.3000000000000007</v>
      </c>
      <c r="L2025" s="36" t="s">
        <v>253</v>
      </c>
      <c r="M2025" s="15">
        <v>4.4666666666666668</v>
      </c>
    </row>
    <row r="2026" spans="1:13" x14ac:dyDescent="0.3">
      <c r="A2026" s="38" t="s">
        <v>255</v>
      </c>
      <c r="B2026" s="15">
        <v>281675</v>
      </c>
      <c r="C2026" s="15">
        <v>2664525</v>
      </c>
      <c r="E2026" s="36" t="s">
        <v>246</v>
      </c>
      <c r="F2026" s="15">
        <v>864549</v>
      </c>
      <c r="G2026" s="15">
        <v>5960706</v>
      </c>
      <c r="I2026" s="38" t="s">
        <v>249</v>
      </c>
      <c r="J2026" s="15">
        <v>9.3000000000000007</v>
      </c>
      <c r="L2026" s="35" t="s">
        <v>269</v>
      </c>
      <c r="M2026" s="15">
        <v>4.625</v>
      </c>
    </row>
    <row r="2027" spans="1:13" x14ac:dyDescent="0.3">
      <c r="A2027" s="38" t="s">
        <v>258</v>
      </c>
      <c r="B2027" s="15">
        <v>326250</v>
      </c>
      <c r="C2027" s="15">
        <v>3422950</v>
      </c>
      <c r="E2027" s="36" t="s">
        <v>248</v>
      </c>
      <c r="F2027" s="15">
        <v>759500</v>
      </c>
      <c r="G2027" s="15">
        <v>9134350</v>
      </c>
      <c r="I2027" s="38" t="s">
        <v>251</v>
      </c>
      <c r="J2027" s="15">
        <v>9.3000000000000007</v>
      </c>
      <c r="L2027" s="36" t="s">
        <v>246</v>
      </c>
      <c r="M2027" s="15">
        <v>4.2666666666666666</v>
      </c>
    </row>
    <row r="2028" spans="1:13" x14ac:dyDescent="0.3">
      <c r="A2028" s="38" t="s">
        <v>260</v>
      </c>
      <c r="B2028" s="15">
        <v>298750</v>
      </c>
      <c r="C2028" s="15">
        <v>2420100</v>
      </c>
      <c r="E2028" s="36" t="s">
        <v>250</v>
      </c>
      <c r="F2028" s="15">
        <v>805625</v>
      </c>
      <c r="G2028" s="15">
        <v>8138238</v>
      </c>
      <c r="I2028" s="38" t="s">
        <v>254</v>
      </c>
      <c r="J2028" s="15">
        <v>9</v>
      </c>
      <c r="L2028" s="36" t="s">
        <v>248</v>
      </c>
      <c r="M2028" s="15">
        <v>3.4666666666666663</v>
      </c>
    </row>
    <row r="2029" spans="1:13" x14ac:dyDescent="0.3">
      <c r="A2029" s="38" t="s">
        <v>262</v>
      </c>
      <c r="B2029" s="15">
        <v>283000</v>
      </c>
      <c r="C2029" s="15">
        <v>2833500</v>
      </c>
      <c r="E2029" s="37" t="s">
        <v>252</v>
      </c>
      <c r="F2029" s="15">
        <v>228750</v>
      </c>
      <c r="G2029" s="15">
        <v>2290000</v>
      </c>
      <c r="I2029" s="38" t="s">
        <v>257</v>
      </c>
      <c r="J2029" s="15">
        <v>10.7</v>
      </c>
      <c r="L2029" s="36" t="s">
        <v>250</v>
      </c>
      <c r="M2029" s="15">
        <v>4.4666666666666659</v>
      </c>
    </row>
    <row r="2030" spans="1:13" x14ac:dyDescent="0.3">
      <c r="A2030" s="38" t="s">
        <v>263</v>
      </c>
      <c r="B2030" s="15">
        <v>285000</v>
      </c>
      <c r="C2030" s="15">
        <v>2017500</v>
      </c>
      <c r="E2030" s="37" t="s">
        <v>255</v>
      </c>
      <c r="F2030" s="15">
        <v>302500</v>
      </c>
      <c r="G2030" s="15">
        <v>3058500</v>
      </c>
      <c r="I2030" s="38" t="s">
        <v>252</v>
      </c>
      <c r="J2030" s="15">
        <v>11.5</v>
      </c>
      <c r="L2030" s="36" t="s">
        <v>253</v>
      </c>
      <c r="M2030" s="15">
        <v>6.3</v>
      </c>
    </row>
    <row r="2031" spans="1:13" x14ac:dyDescent="0.3">
      <c r="A2031" s="35" t="s">
        <v>256</v>
      </c>
      <c r="B2031" s="15"/>
      <c r="C2031" s="15"/>
      <c r="E2031" s="37" t="s">
        <v>258</v>
      </c>
      <c r="F2031" s="15">
        <v>274375</v>
      </c>
      <c r="G2031" s="15">
        <v>2789738</v>
      </c>
      <c r="I2031" s="38" t="s">
        <v>255</v>
      </c>
      <c r="J2031" s="15">
        <v>11.1</v>
      </c>
      <c r="L2031" s="35" t="s">
        <v>270</v>
      </c>
      <c r="M2031" s="15">
        <v>7.8166666666666655</v>
      </c>
    </row>
    <row r="2032" spans="1:13" x14ac:dyDescent="0.3">
      <c r="A2032" s="38" t="s">
        <v>245</v>
      </c>
      <c r="B2032" s="15">
        <v>337250</v>
      </c>
      <c r="C2032" s="15">
        <v>2080950</v>
      </c>
      <c r="E2032" s="36" t="s">
        <v>253</v>
      </c>
      <c r="F2032" s="15">
        <v>743125</v>
      </c>
      <c r="G2032" s="15">
        <v>6349414</v>
      </c>
      <c r="I2032" s="38" t="s">
        <v>258</v>
      </c>
      <c r="J2032" s="15">
        <v>9.6999999999999993</v>
      </c>
      <c r="L2032" s="36" t="s">
        <v>246</v>
      </c>
      <c r="M2032" s="15">
        <v>6.833333333333333</v>
      </c>
    </row>
    <row r="2033" spans="1:13" x14ac:dyDescent="0.3">
      <c r="A2033" s="38" t="s">
        <v>247</v>
      </c>
      <c r="B2033" s="15">
        <v>311400</v>
      </c>
      <c r="C2033" s="15">
        <v>3352200</v>
      </c>
      <c r="E2033" s="35" t="s">
        <v>274</v>
      </c>
      <c r="F2033" s="15">
        <v>3833400</v>
      </c>
      <c r="G2033" s="15">
        <v>27888932</v>
      </c>
      <c r="I2033" s="38" t="s">
        <v>260</v>
      </c>
      <c r="J2033" s="15">
        <v>9.8000000000000007</v>
      </c>
      <c r="L2033" s="36" t="s">
        <v>248</v>
      </c>
      <c r="M2033" s="15">
        <v>8.6</v>
      </c>
    </row>
    <row r="2034" spans="1:13" x14ac:dyDescent="0.3">
      <c r="A2034" s="38" t="s">
        <v>249</v>
      </c>
      <c r="B2034" s="15">
        <v>300000</v>
      </c>
      <c r="C2034" s="15">
        <v>6839050</v>
      </c>
      <c r="E2034" s="36" t="s">
        <v>246</v>
      </c>
      <c r="F2034" s="15">
        <v>1078000</v>
      </c>
      <c r="G2034" s="15">
        <v>5473300</v>
      </c>
      <c r="I2034" s="38" t="s">
        <v>262</v>
      </c>
      <c r="J2034" s="15">
        <v>9.3000000000000007</v>
      </c>
      <c r="L2034" s="36" t="s">
        <v>250</v>
      </c>
      <c r="M2034" s="15">
        <v>9.7333333333333343</v>
      </c>
    </row>
    <row r="2035" spans="1:13" x14ac:dyDescent="0.3">
      <c r="A2035" s="38" t="s">
        <v>251</v>
      </c>
      <c r="B2035" s="15">
        <v>365000</v>
      </c>
      <c r="C2035" s="15">
        <v>4708700</v>
      </c>
      <c r="E2035" s="36" t="s">
        <v>248</v>
      </c>
      <c r="F2035" s="15">
        <v>939000</v>
      </c>
      <c r="G2035" s="15">
        <v>10449752</v>
      </c>
      <c r="I2035" s="38" t="s">
        <v>263</v>
      </c>
      <c r="J2035" s="15">
        <v>8.3000000000000007</v>
      </c>
      <c r="L2035" s="36" t="s">
        <v>253</v>
      </c>
      <c r="M2035" s="15">
        <v>6.1000000000000005</v>
      </c>
    </row>
    <row r="2036" spans="1:13" x14ac:dyDescent="0.3">
      <c r="A2036" s="38" t="s">
        <v>254</v>
      </c>
      <c r="B2036" s="15">
        <v>352000</v>
      </c>
      <c r="C2036" s="15">
        <v>3206000</v>
      </c>
      <c r="E2036" s="36" t="s">
        <v>250</v>
      </c>
      <c r="F2036" s="15">
        <v>950450</v>
      </c>
      <c r="G2036" s="15">
        <v>6894430</v>
      </c>
      <c r="I2036" s="35" t="s">
        <v>264</v>
      </c>
      <c r="J2036" s="15"/>
      <c r="L2036" s="35" t="s">
        <v>271</v>
      </c>
      <c r="M2036" s="15">
        <v>7.958333333333333</v>
      </c>
    </row>
    <row r="2037" spans="1:13" x14ac:dyDescent="0.3">
      <c r="A2037" s="38" t="s">
        <v>257</v>
      </c>
      <c r="B2037" s="15">
        <v>615000</v>
      </c>
      <c r="C2037" s="15">
        <v>4522850</v>
      </c>
      <c r="E2037" s="37" t="s">
        <v>252</v>
      </c>
      <c r="F2037" s="15">
        <v>330000</v>
      </c>
      <c r="G2037" s="15">
        <v>3000980</v>
      </c>
      <c r="I2037" s="38" t="s">
        <v>245</v>
      </c>
      <c r="J2037" s="15">
        <v>9.6</v>
      </c>
      <c r="L2037" s="36" t="s">
        <v>246</v>
      </c>
      <c r="M2037" s="15">
        <v>9.7333333333333325</v>
      </c>
    </row>
    <row r="2038" spans="1:13" x14ac:dyDescent="0.3">
      <c r="A2038" s="38" t="s">
        <v>252</v>
      </c>
      <c r="B2038" s="15">
        <v>665725</v>
      </c>
      <c r="C2038" s="15">
        <v>4611101</v>
      </c>
      <c r="E2038" s="37" t="s">
        <v>255</v>
      </c>
      <c r="F2038" s="15">
        <v>294500</v>
      </c>
      <c r="G2038" s="15">
        <v>1790000</v>
      </c>
      <c r="I2038" s="38" t="s">
        <v>247</v>
      </c>
      <c r="J2038" s="15">
        <v>10.199999999999999</v>
      </c>
      <c r="L2038" s="36" t="s">
        <v>248</v>
      </c>
      <c r="M2038" s="15">
        <v>8.9</v>
      </c>
    </row>
    <row r="2039" spans="1:13" x14ac:dyDescent="0.3">
      <c r="A2039" s="38" t="s">
        <v>255</v>
      </c>
      <c r="B2039" s="15">
        <v>330000</v>
      </c>
      <c r="C2039" s="15">
        <v>1633999</v>
      </c>
      <c r="E2039" s="37" t="s">
        <v>258</v>
      </c>
      <c r="F2039" s="15">
        <v>325950</v>
      </c>
      <c r="G2039" s="15">
        <v>2103450</v>
      </c>
      <c r="I2039" s="38" t="s">
        <v>249</v>
      </c>
      <c r="J2039" s="15">
        <v>9.3000000000000007</v>
      </c>
      <c r="L2039" s="36" t="s">
        <v>250</v>
      </c>
      <c r="M2039" s="15">
        <v>7.8000000000000007</v>
      </c>
    </row>
    <row r="2040" spans="1:13" x14ac:dyDescent="0.3">
      <c r="A2040" s="38" t="s">
        <v>258</v>
      </c>
      <c r="B2040" s="15">
        <v>661000</v>
      </c>
      <c r="C2040" s="15">
        <v>3005900</v>
      </c>
      <c r="E2040" s="36" t="s">
        <v>253</v>
      </c>
      <c r="F2040" s="15">
        <v>865950</v>
      </c>
      <c r="G2040" s="15">
        <v>5071450</v>
      </c>
      <c r="I2040" s="38" t="s">
        <v>251</v>
      </c>
      <c r="J2040" s="15">
        <v>10.1</v>
      </c>
      <c r="L2040" s="36" t="s">
        <v>253</v>
      </c>
      <c r="M2040" s="15">
        <v>5.3999999999999995</v>
      </c>
    </row>
    <row r="2041" spans="1:13" x14ac:dyDescent="0.3">
      <c r="A2041" s="38" t="s">
        <v>260</v>
      </c>
      <c r="B2041" s="15">
        <v>327250</v>
      </c>
      <c r="C2041" s="15">
        <v>3008700</v>
      </c>
      <c r="E2041" s="35" t="s">
        <v>275</v>
      </c>
      <c r="F2041" s="15">
        <v>2962225</v>
      </c>
      <c r="G2041" s="15">
        <v>26929790</v>
      </c>
      <c r="I2041" s="38" t="s">
        <v>254</v>
      </c>
      <c r="J2041" s="15">
        <v>10.7</v>
      </c>
      <c r="L2041" s="35" t="s">
        <v>272</v>
      </c>
      <c r="M2041" s="15">
        <v>5.3083333333333336</v>
      </c>
    </row>
    <row r="2042" spans="1:13" x14ac:dyDescent="0.3">
      <c r="A2042" s="38" t="s">
        <v>262</v>
      </c>
      <c r="B2042" s="15">
        <v>409500</v>
      </c>
      <c r="C2042" s="15">
        <v>819000</v>
      </c>
      <c r="E2042" s="36" t="s">
        <v>246</v>
      </c>
      <c r="F2042" s="15">
        <v>323500</v>
      </c>
      <c r="G2042" s="15">
        <v>2252400</v>
      </c>
      <c r="I2042" s="38" t="s">
        <v>257</v>
      </c>
      <c r="J2042" s="15">
        <v>8.1999999999999993</v>
      </c>
      <c r="L2042" s="36" t="s">
        <v>246</v>
      </c>
      <c r="M2042" s="15">
        <v>4.5333333333333332</v>
      </c>
    </row>
    <row r="2043" spans="1:13" x14ac:dyDescent="0.3">
      <c r="A2043" s="38" t="s">
        <v>263</v>
      </c>
      <c r="B2043" s="15">
        <v>265000</v>
      </c>
      <c r="C2043" s="15">
        <v>1326000</v>
      </c>
      <c r="E2043" s="36" t="s">
        <v>248</v>
      </c>
      <c r="F2043" s="15">
        <v>898250</v>
      </c>
      <c r="G2043" s="15">
        <v>6636600</v>
      </c>
      <c r="I2043" s="38" t="s">
        <v>252</v>
      </c>
      <c r="J2043" s="15">
        <v>8</v>
      </c>
      <c r="L2043" s="36" t="s">
        <v>248</v>
      </c>
      <c r="M2043" s="15">
        <v>5.7</v>
      </c>
    </row>
    <row r="2044" spans="1:13" x14ac:dyDescent="0.3">
      <c r="A2044" s="35" t="s">
        <v>261</v>
      </c>
      <c r="B2044" s="15"/>
      <c r="C2044" s="15"/>
      <c r="E2044" s="36" t="s">
        <v>250</v>
      </c>
      <c r="F2044" s="15">
        <v>1048225</v>
      </c>
      <c r="G2044" s="15">
        <v>11590450</v>
      </c>
      <c r="I2044" s="38" t="s">
        <v>255</v>
      </c>
      <c r="J2044" s="15">
        <v>9</v>
      </c>
      <c r="L2044" s="36" t="s">
        <v>250</v>
      </c>
      <c r="M2044" s="15">
        <v>6.3</v>
      </c>
    </row>
    <row r="2045" spans="1:13" x14ac:dyDescent="0.3">
      <c r="A2045" s="38" t="s">
        <v>245</v>
      </c>
      <c r="B2045" s="15">
        <v>357500</v>
      </c>
      <c r="C2045" s="15">
        <v>715000</v>
      </c>
      <c r="E2045" s="37" t="s">
        <v>252</v>
      </c>
      <c r="F2045" s="15">
        <v>335000</v>
      </c>
      <c r="G2045" s="15">
        <v>3287400</v>
      </c>
      <c r="I2045" s="38" t="s">
        <v>258</v>
      </c>
      <c r="J2045" s="15">
        <v>9.4</v>
      </c>
      <c r="L2045" s="36" t="s">
        <v>253</v>
      </c>
      <c r="M2045" s="15">
        <v>4.7</v>
      </c>
    </row>
    <row r="2046" spans="1:13" x14ac:dyDescent="0.3">
      <c r="A2046" s="38" t="s">
        <v>247</v>
      </c>
      <c r="B2046" s="15">
        <v>262500</v>
      </c>
      <c r="C2046" s="15">
        <v>525000</v>
      </c>
      <c r="E2046" s="37" t="s">
        <v>255</v>
      </c>
      <c r="F2046" s="15">
        <v>355500</v>
      </c>
      <c r="G2046" s="15">
        <v>4018000</v>
      </c>
      <c r="I2046" s="38" t="s">
        <v>260</v>
      </c>
      <c r="J2046" s="15">
        <v>8.3000000000000007</v>
      </c>
      <c r="L2046" s="35" t="s">
        <v>273</v>
      </c>
      <c r="M2046" s="15">
        <v>2.7583333333333329</v>
      </c>
    </row>
    <row r="2047" spans="1:13" x14ac:dyDescent="0.3">
      <c r="A2047" s="38" t="s">
        <v>249</v>
      </c>
      <c r="B2047" s="15">
        <v>561385</v>
      </c>
      <c r="C2047" s="15">
        <v>2720070</v>
      </c>
      <c r="E2047" s="37" t="s">
        <v>258</v>
      </c>
      <c r="F2047" s="15">
        <v>357725</v>
      </c>
      <c r="G2047" s="15">
        <v>4285050</v>
      </c>
      <c r="I2047" s="38" t="s">
        <v>262</v>
      </c>
      <c r="J2047" s="15">
        <v>7.7</v>
      </c>
      <c r="L2047" s="36" t="s">
        <v>246</v>
      </c>
      <c r="M2047" s="15">
        <v>2.3333333333333335</v>
      </c>
    </row>
    <row r="2048" spans="1:13" x14ac:dyDescent="0.3">
      <c r="A2048" s="38" t="s">
        <v>251</v>
      </c>
      <c r="B2048" s="15">
        <v>235000</v>
      </c>
      <c r="C2048" s="15">
        <v>2293450</v>
      </c>
      <c r="E2048" s="36" t="s">
        <v>253</v>
      </c>
      <c r="F2048" s="15">
        <v>692250</v>
      </c>
      <c r="G2048" s="15">
        <v>6450340</v>
      </c>
      <c r="I2048" s="38" t="s">
        <v>263</v>
      </c>
      <c r="J2048" s="15">
        <v>7</v>
      </c>
      <c r="L2048" s="36" t="s">
        <v>248</v>
      </c>
      <c r="M2048" s="15">
        <v>3.3333333333333335</v>
      </c>
    </row>
    <row r="2049" spans="1:13" x14ac:dyDescent="0.3">
      <c r="A2049" s="38" t="s">
        <v>254</v>
      </c>
      <c r="B2049" s="15">
        <v>300000</v>
      </c>
      <c r="C2049" s="15">
        <v>1572000</v>
      </c>
      <c r="E2049" s="14">
        <v>28</v>
      </c>
      <c r="F2049" s="15">
        <v>38707962</v>
      </c>
      <c r="G2049" s="15">
        <v>205837364</v>
      </c>
      <c r="I2049" s="35" t="s">
        <v>266</v>
      </c>
      <c r="J2049" s="15"/>
      <c r="L2049" s="36" t="s">
        <v>250</v>
      </c>
      <c r="M2049" s="15">
        <v>2.6333333333333333</v>
      </c>
    </row>
    <row r="2050" spans="1:13" x14ac:dyDescent="0.3">
      <c r="A2050" s="38" t="s">
        <v>257</v>
      </c>
      <c r="B2050" s="15">
        <v>532000</v>
      </c>
      <c r="C2050" s="15">
        <v>2056900</v>
      </c>
      <c r="E2050" s="35" t="s">
        <v>243</v>
      </c>
      <c r="F2050" s="15">
        <v>1461500</v>
      </c>
      <c r="G2050" s="15">
        <v>9256165</v>
      </c>
      <c r="I2050" s="38" t="s">
        <v>245</v>
      </c>
      <c r="J2050" s="15">
        <v>7.2</v>
      </c>
      <c r="L2050" s="36" t="s">
        <v>253</v>
      </c>
      <c r="M2050" s="15">
        <v>2.7333333333333329</v>
      </c>
    </row>
    <row r="2051" spans="1:13" x14ac:dyDescent="0.3">
      <c r="A2051" s="38" t="s">
        <v>252</v>
      </c>
      <c r="B2051" s="15">
        <v>304500</v>
      </c>
      <c r="C2051" s="15">
        <v>1149450</v>
      </c>
      <c r="E2051" s="36" t="s">
        <v>246</v>
      </c>
      <c r="F2051" s="15">
        <v>356300</v>
      </c>
      <c r="G2051" s="15">
        <v>2195800</v>
      </c>
      <c r="I2051" s="38" t="s">
        <v>247</v>
      </c>
      <c r="J2051" s="15">
        <v>6.5</v>
      </c>
      <c r="L2051" s="35" t="s">
        <v>274</v>
      </c>
      <c r="M2051" s="15">
        <v>2.8416666666666668</v>
      </c>
    </row>
    <row r="2052" spans="1:13" x14ac:dyDescent="0.3">
      <c r="A2052" s="38" t="s">
        <v>255</v>
      </c>
      <c r="B2052" s="15">
        <v>635000</v>
      </c>
      <c r="C2052" s="15">
        <v>2249300</v>
      </c>
      <c r="E2052" s="36" t="s">
        <v>248</v>
      </c>
      <c r="F2052" s="15">
        <v>379500</v>
      </c>
      <c r="G2052" s="15">
        <v>2183900</v>
      </c>
      <c r="I2052" s="38" t="s">
        <v>249</v>
      </c>
      <c r="J2052" s="15">
        <v>7.8</v>
      </c>
      <c r="L2052" s="36" t="s">
        <v>246</v>
      </c>
      <c r="M2052" s="15">
        <v>2.0333333333333332</v>
      </c>
    </row>
    <row r="2053" spans="1:13" x14ac:dyDescent="0.3">
      <c r="A2053" s="38" t="s">
        <v>258</v>
      </c>
      <c r="B2053" s="15">
        <v>321500</v>
      </c>
      <c r="C2053" s="15">
        <v>1145000</v>
      </c>
      <c r="E2053" s="36" t="s">
        <v>250</v>
      </c>
      <c r="F2053" s="15">
        <v>336950</v>
      </c>
      <c r="G2053" s="15">
        <v>2688915</v>
      </c>
      <c r="I2053" s="38" t="s">
        <v>251</v>
      </c>
      <c r="J2053" s="15">
        <v>7.8</v>
      </c>
      <c r="L2053" s="36" t="s">
        <v>248</v>
      </c>
      <c r="M2053" s="15">
        <v>2.1</v>
      </c>
    </row>
    <row r="2054" spans="1:13" x14ac:dyDescent="0.3">
      <c r="A2054" s="38" t="s">
        <v>260</v>
      </c>
      <c r="B2054" s="15">
        <v>314000</v>
      </c>
      <c r="C2054" s="15">
        <v>1303000</v>
      </c>
      <c r="E2054" s="37" t="s">
        <v>252</v>
      </c>
      <c r="F2054" s="15">
        <v>123950</v>
      </c>
      <c r="G2054" s="15">
        <v>1018900</v>
      </c>
      <c r="I2054" s="38" t="s">
        <v>254</v>
      </c>
      <c r="J2054" s="15">
        <v>9.5</v>
      </c>
      <c r="L2054" s="36" t="s">
        <v>250</v>
      </c>
      <c r="M2054" s="15">
        <v>3.7666666666666662</v>
      </c>
    </row>
    <row r="2055" spans="1:13" x14ac:dyDescent="0.3">
      <c r="A2055" s="38" t="s">
        <v>262</v>
      </c>
      <c r="B2055" s="15">
        <v>749750</v>
      </c>
      <c r="C2055" s="15">
        <v>1089500</v>
      </c>
      <c r="E2055" s="37" t="s">
        <v>255</v>
      </c>
      <c r="F2055" s="15">
        <v>94500</v>
      </c>
      <c r="G2055" s="15">
        <v>542495</v>
      </c>
      <c r="I2055" s="38" t="s">
        <v>257</v>
      </c>
      <c r="J2055" s="15">
        <v>9.8000000000000007</v>
      </c>
      <c r="L2055" s="36" t="s">
        <v>253</v>
      </c>
      <c r="M2055" s="15">
        <v>3.4666666666666668</v>
      </c>
    </row>
    <row r="2056" spans="1:13" x14ac:dyDescent="0.3">
      <c r="A2056" s="38" t="s">
        <v>263</v>
      </c>
      <c r="B2056" s="15">
        <v>270000</v>
      </c>
      <c r="C2056" s="15">
        <v>270000</v>
      </c>
      <c r="E2056" s="37" t="s">
        <v>258</v>
      </c>
      <c r="F2056" s="15">
        <v>118500</v>
      </c>
      <c r="G2056" s="15">
        <v>1127520</v>
      </c>
      <c r="I2056" s="38" t="s">
        <v>252</v>
      </c>
      <c r="J2056" s="15">
        <v>10.6</v>
      </c>
      <c r="L2056" s="35" t="s">
        <v>275</v>
      </c>
      <c r="M2056" s="15">
        <v>1.6400000000000001</v>
      </c>
    </row>
    <row r="2057" spans="1:13" x14ac:dyDescent="0.3">
      <c r="A2057" s="35" t="s">
        <v>264</v>
      </c>
      <c r="B2057" s="15"/>
      <c r="C2057" s="15"/>
      <c r="E2057" s="36" t="s">
        <v>253</v>
      </c>
      <c r="F2057" s="15">
        <v>388750</v>
      </c>
      <c r="G2057" s="15">
        <v>2187550</v>
      </c>
      <c r="I2057" s="38" t="s">
        <v>255</v>
      </c>
      <c r="J2057" s="15">
        <v>9.6999999999999993</v>
      </c>
      <c r="L2057" s="36" t="s">
        <v>246</v>
      </c>
      <c r="M2057" s="15">
        <v>2.4333333333333336</v>
      </c>
    </row>
    <row r="2058" spans="1:13" x14ac:dyDescent="0.3">
      <c r="A2058" s="38" t="s">
        <v>245</v>
      </c>
      <c r="B2058" s="15">
        <v>267500</v>
      </c>
      <c r="C2058" s="15">
        <v>989950</v>
      </c>
      <c r="E2058" s="35" t="s">
        <v>259</v>
      </c>
      <c r="F2058" s="15">
        <v>1585005</v>
      </c>
      <c r="G2058" s="15">
        <v>10068035</v>
      </c>
      <c r="I2058" s="38" t="s">
        <v>258</v>
      </c>
      <c r="J2058" s="15">
        <v>8.8000000000000007</v>
      </c>
      <c r="L2058" s="36" t="s">
        <v>248</v>
      </c>
      <c r="M2058" s="15">
        <v>1.1333333333333333</v>
      </c>
    </row>
    <row r="2059" spans="1:13" x14ac:dyDescent="0.3">
      <c r="A2059" s="38" t="s">
        <v>247</v>
      </c>
      <c r="B2059" s="15"/>
      <c r="C2059" s="15"/>
      <c r="E2059" s="36" t="s">
        <v>246</v>
      </c>
      <c r="F2059" s="15">
        <v>335000</v>
      </c>
      <c r="G2059" s="15">
        <v>1698105</v>
      </c>
      <c r="I2059" s="38" t="s">
        <v>260</v>
      </c>
      <c r="J2059" s="15">
        <v>9.9</v>
      </c>
      <c r="L2059" s="36" t="s">
        <v>250</v>
      </c>
      <c r="M2059" s="15">
        <v>2</v>
      </c>
    </row>
    <row r="2060" spans="1:13" x14ac:dyDescent="0.3">
      <c r="A2060" s="38" t="s">
        <v>249</v>
      </c>
      <c r="B2060" s="15">
        <v>223500</v>
      </c>
      <c r="C2060" s="15">
        <v>1123000</v>
      </c>
      <c r="E2060" s="36" t="s">
        <v>248</v>
      </c>
      <c r="F2060" s="15">
        <v>412000</v>
      </c>
      <c r="G2060" s="15">
        <v>2379900</v>
      </c>
      <c r="I2060" s="38" t="s">
        <v>262</v>
      </c>
      <c r="J2060" s="15">
        <v>9.5</v>
      </c>
      <c r="L2060" s="36" t="s">
        <v>253</v>
      </c>
      <c r="M2060" s="15">
        <v>0.85</v>
      </c>
    </row>
    <row r="2061" spans="1:13" x14ac:dyDescent="0.3">
      <c r="A2061" s="38" t="s">
        <v>251</v>
      </c>
      <c r="B2061" s="15">
        <v>289950</v>
      </c>
      <c r="C2061" s="15">
        <v>1250950</v>
      </c>
      <c r="E2061" s="36" t="s">
        <v>250</v>
      </c>
      <c r="F2061" s="15">
        <v>404130</v>
      </c>
      <c r="G2061" s="15">
        <v>2887080</v>
      </c>
      <c r="I2061" s="38" t="s">
        <v>263</v>
      </c>
      <c r="J2061" s="15">
        <v>8.5</v>
      </c>
      <c r="L2061" s="14">
        <v>42</v>
      </c>
      <c r="M2061" s="15">
        <v>3.1830303030303027</v>
      </c>
    </row>
    <row r="2062" spans="1:13" x14ac:dyDescent="0.3">
      <c r="A2062" s="38" t="s">
        <v>254</v>
      </c>
      <c r="B2062" s="15">
        <v>250000</v>
      </c>
      <c r="C2062" s="15">
        <v>1260000</v>
      </c>
      <c r="E2062" s="37" t="s">
        <v>252</v>
      </c>
      <c r="F2062" s="15">
        <v>127450</v>
      </c>
      <c r="G2062" s="15">
        <v>814200</v>
      </c>
      <c r="I2062" s="35" t="s">
        <v>267</v>
      </c>
      <c r="J2062" s="15"/>
      <c r="L2062" s="35" t="s">
        <v>244</v>
      </c>
      <c r="M2062" s="15">
        <v>2.5000000000000004</v>
      </c>
    </row>
    <row r="2063" spans="1:13" x14ac:dyDescent="0.3">
      <c r="A2063" s="38" t="s">
        <v>257</v>
      </c>
      <c r="B2063" s="15">
        <v>499950</v>
      </c>
      <c r="C2063" s="15">
        <v>1326550</v>
      </c>
      <c r="E2063" s="37" t="s">
        <v>255</v>
      </c>
      <c r="F2063" s="15">
        <v>130680</v>
      </c>
      <c r="G2063" s="15">
        <v>950530</v>
      </c>
      <c r="I2063" s="38" t="s">
        <v>245</v>
      </c>
      <c r="J2063" s="15">
        <v>7.4</v>
      </c>
      <c r="L2063" s="36" t="s">
        <v>246</v>
      </c>
      <c r="M2063" s="15">
        <v>1.5666666666666667</v>
      </c>
    </row>
    <row r="2064" spans="1:13" x14ac:dyDescent="0.3">
      <c r="A2064" s="38" t="s">
        <v>252</v>
      </c>
      <c r="B2064" s="15">
        <v>376578</v>
      </c>
      <c r="C2064" s="15">
        <v>696578</v>
      </c>
      <c r="E2064" s="37" t="s">
        <v>258</v>
      </c>
      <c r="F2064" s="15">
        <v>146000</v>
      </c>
      <c r="G2064" s="15">
        <v>1122350</v>
      </c>
      <c r="I2064" s="38" t="s">
        <v>247</v>
      </c>
      <c r="J2064" s="15">
        <v>8.9</v>
      </c>
      <c r="L2064" s="36" t="s">
        <v>248</v>
      </c>
      <c r="M2064" s="15">
        <v>2.4666666666666668</v>
      </c>
    </row>
    <row r="2065" spans="1:13" x14ac:dyDescent="0.3">
      <c r="A2065" s="38" t="s">
        <v>255</v>
      </c>
      <c r="B2065" s="15">
        <v>355000</v>
      </c>
      <c r="C2065" s="15">
        <v>1039950</v>
      </c>
      <c r="E2065" s="36" t="s">
        <v>253</v>
      </c>
      <c r="F2065" s="15">
        <v>433875</v>
      </c>
      <c r="G2065" s="15">
        <v>3102950</v>
      </c>
      <c r="I2065" s="38" t="s">
        <v>249</v>
      </c>
      <c r="J2065" s="15">
        <v>11.6</v>
      </c>
      <c r="L2065" s="36" t="s">
        <v>250</v>
      </c>
      <c r="M2065" s="15">
        <v>3.1333333333333333</v>
      </c>
    </row>
    <row r="2066" spans="1:13" x14ac:dyDescent="0.3">
      <c r="A2066" s="38" t="s">
        <v>258</v>
      </c>
      <c r="B2066" s="15">
        <v>270000</v>
      </c>
      <c r="C2066" s="15">
        <v>1085000</v>
      </c>
      <c r="E2066" s="35" t="s">
        <v>265</v>
      </c>
      <c r="F2066" s="15">
        <v>2217160</v>
      </c>
      <c r="G2066" s="15">
        <v>17417960</v>
      </c>
      <c r="I2066" s="38" t="s">
        <v>251</v>
      </c>
      <c r="J2066" s="15">
        <v>13.9</v>
      </c>
      <c r="L2066" s="36" t="s">
        <v>253</v>
      </c>
      <c r="M2066" s="15">
        <v>2.8333333333333335</v>
      </c>
    </row>
    <row r="2067" spans="1:13" x14ac:dyDescent="0.3">
      <c r="A2067" s="38" t="s">
        <v>260</v>
      </c>
      <c r="B2067" s="15">
        <v>576000</v>
      </c>
      <c r="C2067" s="15">
        <v>2480700</v>
      </c>
      <c r="E2067" s="36" t="s">
        <v>246</v>
      </c>
      <c r="F2067" s="15">
        <v>550500</v>
      </c>
      <c r="G2067" s="15">
        <v>3563347</v>
      </c>
      <c r="I2067" s="38" t="s">
        <v>254</v>
      </c>
      <c r="J2067" s="15">
        <v>13.3</v>
      </c>
      <c r="L2067" s="35" t="s">
        <v>256</v>
      </c>
      <c r="M2067" s="15">
        <v>2.4666666666666672</v>
      </c>
    </row>
    <row r="2068" spans="1:13" x14ac:dyDescent="0.3">
      <c r="A2068" s="38" t="s">
        <v>262</v>
      </c>
      <c r="B2068" s="15">
        <v>650000</v>
      </c>
      <c r="C2068" s="15">
        <v>1229000</v>
      </c>
      <c r="E2068" s="36" t="s">
        <v>248</v>
      </c>
      <c r="F2068" s="15">
        <v>520475</v>
      </c>
      <c r="G2068" s="15">
        <v>5261609</v>
      </c>
      <c r="I2068" s="38" t="s">
        <v>257</v>
      </c>
      <c r="J2068" s="15">
        <v>10.199999999999999</v>
      </c>
      <c r="L2068" s="36" t="s">
        <v>246</v>
      </c>
      <c r="M2068" s="15">
        <v>2.5666666666666669</v>
      </c>
    </row>
    <row r="2069" spans="1:13" x14ac:dyDescent="0.3">
      <c r="A2069" s="38" t="s">
        <v>263</v>
      </c>
      <c r="B2069" s="15">
        <v>285000</v>
      </c>
      <c r="C2069" s="15">
        <v>693500</v>
      </c>
      <c r="E2069" s="36" t="s">
        <v>250</v>
      </c>
      <c r="F2069" s="15">
        <v>502750</v>
      </c>
      <c r="G2069" s="15">
        <v>3164250</v>
      </c>
      <c r="I2069" s="38" t="s">
        <v>252</v>
      </c>
      <c r="J2069" s="15">
        <v>11.3</v>
      </c>
      <c r="L2069" s="36" t="s">
        <v>248</v>
      </c>
      <c r="M2069" s="15">
        <v>2.6333333333333333</v>
      </c>
    </row>
    <row r="2070" spans="1:13" x14ac:dyDescent="0.3">
      <c r="A2070" s="35" t="s">
        <v>266</v>
      </c>
      <c r="B2070" s="15"/>
      <c r="C2070" s="15"/>
      <c r="E2070" s="37" t="s">
        <v>252</v>
      </c>
      <c r="F2070" s="15">
        <v>179000</v>
      </c>
      <c r="G2070" s="15">
        <v>1683750</v>
      </c>
      <c r="I2070" s="38" t="s">
        <v>255</v>
      </c>
      <c r="J2070" s="15">
        <v>11.6</v>
      </c>
      <c r="L2070" s="36" t="s">
        <v>250</v>
      </c>
      <c r="M2070" s="15">
        <v>2.4</v>
      </c>
    </row>
    <row r="2071" spans="1:13" x14ac:dyDescent="0.3">
      <c r="A2071" s="38" t="s">
        <v>245</v>
      </c>
      <c r="B2071" s="15">
        <v>230000</v>
      </c>
      <c r="C2071" s="15">
        <v>1370400</v>
      </c>
      <c r="E2071" s="37" t="s">
        <v>255</v>
      </c>
      <c r="F2071" s="15">
        <v>145000</v>
      </c>
      <c r="G2071" s="15">
        <v>769850</v>
      </c>
      <c r="I2071" s="38" t="s">
        <v>258</v>
      </c>
      <c r="J2071" s="15">
        <v>11.5</v>
      </c>
      <c r="L2071" s="36" t="s">
        <v>253</v>
      </c>
      <c r="M2071" s="15">
        <v>2.2666666666666666</v>
      </c>
    </row>
    <row r="2072" spans="1:13" x14ac:dyDescent="0.3">
      <c r="A2072" s="38" t="s">
        <v>247</v>
      </c>
      <c r="B2072" s="15">
        <v>254250</v>
      </c>
      <c r="C2072" s="15">
        <v>915000</v>
      </c>
      <c r="E2072" s="37" t="s">
        <v>258</v>
      </c>
      <c r="F2072" s="15">
        <v>178750</v>
      </c>
      <c r="G2072" s="15">
        <v>710650</v>
      </c>
      <c r="I2072" s="38" t="s">
        <v>260</v>
      </c>
      <c r="J2072" s="15">
        <v>9.9</v>
      </c>
      <c r="L2072" s="35" t="s">
        <v>261</v>
      </c>
      <c r="M2072" s="15">
        <v>3.65</v>
      </c>
    </row>
    <row r="2073" spans="1:13" x14ac:dyDescent="0.3">
      <c r="A2073" s="38" t="s">
        <v>249</v>
      </c>
      <c r="B2073" s="15">
        <v>461000</v>
      </c>
      <c r="C2073" s="15">
        <v>1529550</v>
      </c>
      <c r="E2073" s="36" t="s">
        <v>253</v>
      </c>
      <c r="F2073" s="15">
        <v>643435</v>
      </c>
      <c r="G2073" s="15">
        <v>5428754</v>
      </c>
      <c r="I2073" s="38" t="s">
        <v>262</v>
      </c>
      <c r="J2073" s="15">
        <v>10</v>
      </c>
      <c r="L2073" s="36" t="s">
        <v>246</v>
      </c>
      <c r="M2073" s="15">
        <v>3.5333333333333332</v>
      </c>
    </row>
    <row r="2074" spans="1:13" x14ac:dyDescent="0.3">
      <c r="A2074" s="38" t="s">
        <v>251</v>
      </c>
      <c r="B2074" s="15">
        <v>272500</v>
      </c>
      <c r="C2074" s="15">
        <v>1765990</v>
      </c>
      <c r="E2074" s="35" t="s">
        <v>244</v>
      </c>
      <c r="F2074" s="15">
        <v>2458219</v>
      </c>
      <c r="G2074" s="15">
        <v>18234652</v>
      </c>
      <c r="I2074" s="38" t="s">
        <v>263</v>
      </c>
      <c r="J2074" s="15">
        <v>9.3000000000000007</v>
      </c>
      <c r="L2074" s="36" t="s">
        <v>248</v>
      </c>
      <c r="M2074" s="15">
        <v>3.6666666666666665</v>
      </c>
    </row>
    <row r="2075" spans="1:13" x14ac:dyDescent="0.3">
      <c r="A2075" s="38" t="s">
        <v>254</v>
      </c>
      <c r="B2075" s="15">
        <v>251000</v>
      </c>
      <c r="C2075" s="15">
        <v>2327400</v>
      </c>
      <c r="E2075" s="36" t="s">
        <v>246</v>
      </c>
      <c r="F2075" s="15">
        <v>613950</v>
      </c>
      <c r="G2075" s="15">
        <v>3328075</v>
      </c>
      <c r="I2075" s="35" t="s">
        <v>268</v>
      </c>
      <c r="J2075" s="15"/>
      <c r="L2075" s="36" t="s">
        <v>250</v>
      </c>
      <c r="M2075" s="15">
        <v>3.4000000000000004</v>
      </c>
    </row>
    <row r="2076" spans="1:13" x14ac:dyDescent="0.3">
      <c r="A2076" s="38" t="s">
        <v>257</v>
      </c>
      <c r="B2076" s="15">
        <v>254000</v>
      </c>
      <c r="C2076" s="15">
        <v>762500</v>
      </c>
      <c r="E2076" s="36" t="s">
        <v>248</v>
      </c>
      <c r="F2076" s="15">
        <v>642525</v>
      </c>
      <c r="G2076" s="15">
        <v>5324050</v>
      </c>
      <c r="I2076" s="38" t="s">
        <v>245</v>
      </c>
      <c r="J2076" s="15">
        <v>7.9</v>
      </c>
      <c r="L2076" s="36" t="s">
        <v>253</v>
      </c>
      <c r="M2076" s="15">
        <v>4</v>
      </c>
    </row>
    <row r="2077" spans="1:13" x14ac:dyDescent="0.3">
      <c r="A2077" s="38" t="s">
        <v>252</v>
      </c>
      <c r="B2077" s="15">
        <v>260000</v>
      </c>
      <c r="C2077" s="15">
        <v>1321500</v>
      </c>
      <c r="E2077" s="36" t="s">
        <v>250</v>
      </c>
      <c r="F2077" s="15">
        <v>647850</v>
      </c>
      <c r="G2077" s="15">
        <v>4813389</v>
      </c>
      <c r="I2077" s="38" t="s">
        <v>247</v>
      </c>
      <c r="J2077" s="15">
        <v>6.6</v>
      </c>
      <c r="L2077" s="35" t="s">
        <v>264</v>
      </c>
      <c r="M2077" s="15">
        <v>5.2833333333333332</v>
      </c>
    </row>
    <row r="2078" spans="1:13" x14ac:dyDescent="0.3">
      <c r="A2078" s="38" t="s">
        <v>255</v>
      </c>
      <c r="B2078" s="15">
        <v>339000</v>
      </c>
      <c r="C2078" s="15">
        <v>678000</v>
      </c>
      <c r="E2078" s="37" t="s">
        <v>252</v>
      </c>
      <c r="F2078" s="15">
        <v>211000</v>
      </c>
      <c r="G2078" s="15">
        <v>1973889</v>
      </c>
      <c r="I2078" s="38" t="s">
        <v>249</v>
      </c>
      <c r="J2078" s="15">
        <v>5.5</v>
      </c>
      <c r="L2078" s="36" t="s">
        <v>246</v>
      </c>
      <c r="M2078" s="15">
        <v>4.5666666666666664</v>
      </c>
    </row>
    <row r="2079" spans="1:13" x14ac:dyDescent="0.3">
      <c r="A2079" s="38" t="s">
        <v>258</v>
      </c>
      <c r="B2079" s="15">
        <v>326500</v>
      </c>
      <c r="C2079" s="15">
        <v>1320000</v>
      </c>
      <c r="E2079" s="37" t="s">
        <v>255</v>
      </c>
      <c r="F2079" s="15">
        <v>212000</v>
      </c>
      <c r="G2079" s="15">
        <v>1182000</v>
      </c>
      <c r="I2079" s="38" t="s">
        <v>251</v>
      </c>
      <c r="J2079" s="15">
        <v>4.9000000000000004</v>
      </c>
      <c r="L2079" s="36" t="s">
        <v>248</v>
      </c>
      <c r="M2079" s="15">
        <v>5.2333333333333334</v>
      </c>
    </row>
    <row r="2080" spans="1:13" x14ac:dyDescent="0.3">
      <c r="A2080" s="38" t="s">
        <v>260</v>
      </c>
      <c r="B2080" s="15">
        <v>370100</v>
      </c>
      <c r="C2080" s="15">
        <v>1327100</v>
      </c>
      <c r="E2080" s="37" t="s">
        <v>258</v>
      </c>
      <c r="F2080" s="15">
        <v>224850</v>
      </c>
      <c r="G2080" s="15">
        <v>1657500</v>
      </c>
      <c r="I2080" s="38" t="s">
        <v>254</v>
      </c>
      <c r="J2080" s="15">
        <v>5</v>
      </c>
      <c r="L2080" s="36" t="s">
        <v>250</v>
      </c>
      <c r="M2080" s="15">
        <v>5.6333333333333329</v>
      </c>
    </row>
    <row r="2081" spans="1:13" x14ac:dyDescent="0.3">
      <c r="A2081" s="38" t="s">
        <v>262</v>
      </c>
      <c r="B2081" s="15">
        <v>297000</v>
      </c>
      <c r="C2081" s="15">
        <v>1523000</v>
      </c>
      <c r="E2081" s="36" t="s">
        <v>253</v>
      </c>
      <c r="F2081" s="15">
        <v>553894</v>
      </c>
      <c r="G2081" s="15">
        <v>4769138</v>
      </c>
      <c r="I2081" s="38" t="s">
        <v>257</v>
      </c>
      <c r="J2081" s="15">
        <v>5.0999999999999996</v>
      </c>
      <c r="L2081" s="36" t="s">
        <v>253</v>
      </c>
      <c r="M2081" s="15">
        <v>5.7</v>
      </c>
    </row>
    <row r="2082" spans="1:13" x14ac:dyDescent="0.3">
      <c r="A2082" s="38" t="s">
        <v>263</v>
      </c>
      <c r="B2082" s="15">
        <v>238000</v>
      </c>
      <c r="C2082" s="15">
        <v>1265500</v>
      </c>
      <c r="E2082" s="35" t="s">
        <v>256</v>
      </c>
      <c r="F2082" s="15">
        <v>2444663</v>
      </c>
      <c r="G2082" s="15">
        <v>12874804</v>
      </c>
      <c r="I2082" s="38" t="s">
        <v>252</v>
      </c>
      <c r="J2082" s="15">
        <v>4.7</v>
      </c>
      <c r="L2082" s="35" t="s">
        <v>266</v>
      </c>
      <c r="M2082" s="15">
        <v>4.666666666666667</v>
      </c>
    </row>
    <row r="2083" spans="1:13" x14ac:dyDescent="0.3">
      <c r="A2083" s="35" t="s">
        <v>267</v>
      </c>
      <c r="B2083" s="15"/>
      <c r="C2083" s="15"/>
      <c r="E2083" s="36" t="s">
        <v>246</v>
      </c>
      <c r="F2083" s="15">
        <v>587500</v>
      </c>
      <c r="G2083" s="15">
        <v>3473449</v>
      </c>
      <c r="I2083" s="38" t="s">
        <v>255</v>
      </c>
      <c r="J2083" s="15">
        <v>4.3</v>
      </c>
      <c r="L2083" s="36" t="s">
        <v>246</v>
      </c>
      <c r="M2083" s="15">
        <v>4.666666666666667</v>
      </c>
    </row>
    <row r="2084" spans="1:13" x14ac:dyDescent="0.3">
      <c r="A2084" s="38" t="s">
        <v>245</v>
      </c>
      <c r="B2084" s="15">
        <v>479950</v>
      </c>
      <c r="C2084" s="15">
        <v>934900</v>
      </c>
      <c r="E2084" s="36" t="s">
        <v>248</v>
      </c>
      <c r="F2084" s="15">
        <v>618675</v>
      </c>
      <c r="G2084" s="15">
        <v>3782850</v>
      </c>
      <c r="I2084" s="38" t="s">
        <v>258</v>
      </c>
      <c r="J2084" s="15">
        <v>4.2</v>
      </c>
      <c r="L2084" s="36" t="s">
        <v>248</v>
      </c>
      <c r="M2084" s="15">
        <v>5.166666666666667</v>
      </c>
    </row>
    <row r="2085" spans="1:13" x14ac:dyDescent="0.3">
      <c r="A2085" s="38" t="s">
        <v>247</v>
      </c>
      <c r="B2085" s="15">
        <v>298250</v>
      </c>
      <c r="C2085" s="15">
        <v>499250</v>
      </c>
      <c r="E2085" s="36" t="s">
        <v>250</v>
      </c>
      <c r="F2085" s="15">
        <v>662500</v>
      </c>
      <c r="G2085" s="15">
        <v>3965980</v>
      </c>
      <c r="I2085" s="38" t="s">
        <v>260</v>
      </c>
      <c r="J2085" s="15">
        <v>4.7</v>
      </c>
      <c r="L2085" s="36" t="s">
        <v>250</v>
      </c>
      <c r="M2085" s="15">
        <v>4.8999999999999995</v>
      </c>
    </row>
    <row r="2086" spans="1:13" x14ac:dyDescent="0.3">
      <c r="A2086" s="38" t="s">
        <v>249</v>
      </c>
      <c r="B2086" s="15">
        <v>219999</v>
      </c>
      <c r="C2086" s="15">
        <v>1653499</v>
      </c>
      <c r="E2086" s="37" t="s">
        <v>252</v>
      </c>
      <c r="F2086" s="15">
        <v>220000</v>
      </c>
      <c r="G2086" s="15">
        <v>1657530</v>
      </c>
      <c r="I2086" s="38" t="s">
        <v>262</v>
      </c>
      <c r="J2086" s="15">
        <v>3.3</v>
      </c>
      <c r="L2086" s="36" t="s">
        <v>253</v>
      </c>
      <c r="M2086" s="15">
        <v>3.9333333333333331</v>
      </c>
    </row>
    <row r="2087" spans="1:13" x14ac:dyDescent="0.3">
      <c r="A2087" s="38" t="s">
        <v>251</v>
      </c>
      <c r="B2087" s="15">
        <v>395500</v>
      </c>
      <c r="C2087" s="15">
        <v>1299000</v>
      </c>
      <c r="E2087" s="37" t="s">
        <v>255</v>
      </c>
      <c r="F2087" s="15">
        <v>209000</v>
      </c>
      <c r="G2087" s="15">
        <v>1026000</v>
      </c>
      <c r="I2087" s="38" t="s">
        <v>263</v>
      </c>
      <c r="J2087" s="15">
        <v>3</v>
      </c>
      <c r="L2087" s="35" t="s">
        <v>267</v>
      </c>
      <c r="M2087" s="15">
        <v>4.208333333333333</v>
      </c>
    </row>
    <row r="2088" spans="1:13" x14ac:dyDescent="0.3">
      <c r="A2088" s="38" t="s">
        <v>254</v>
      </c>
      <c r="B2088" s="15">
        <v>210500</v>
      </c>
      <c r="C2088" s="15">
        <v>421000</v>
      </c>
      <c r="E2088" s="37" t="s">
        <v>258</v>
      </c>
      <c r="F2088" s="15">
        <v>233500</v>
      </c>
      <c r="G2088" s="15">
        <v>1282450</v>
      </c>
      <c r="I2088" s="35" t="s">
        <v>269</v>
      </c>
      <c r="J2088" s="15"/>
      <c r="L2088" s="36" t="s">
        <v>246</v>
      </c>
      <c r="M2088" s="15">
        <v>3.3666666666666667</v>
      </c>
    </row>
    <row r="2089" spans="1:13" x14ac:dyDescent="0.3">
      <c r="A2089" s="38" t="s">
        <v>257</v>
      </c>
      <c r="B2089" s="15">
        <v>563000</v>
      </c>
      <c r="C2089" s="15">
        <v>1818120</v>
      </c>
      <c r="E2089" s="36" t="s">
        <v>253</v>
      </c>
      <c r="F2089" s="15">
        <v>575988</v>
      </c>
      <c r="G2089" s="15">
        <v>1652525</v>
      </c>
      <c r="I2089" s="38" t="s">
        <v>245</v>
      </c>
      <c r="J2089" s="15">
        <v>3.3</v>
      </c>
      <c r="L2089" s="36" t="s">
        <v>248</v>
      </c>
      <c r="M2089" s="15">
        <v>4.9666666666666659</v>
      </c>
    </row>
    <row r="2090" spans="1:13" x14ac:dyDescent="0.3">
      <c r="A2090" s="38" t="s">
        <v>252</v>
      </c>
      <c r="B2090" s="15">
        <v>325500</v>
      </c>
      <c r="C2090" s="15">
        <v>651000</v>
      </c>
      <c r="E2090" s="35" t="s">
        <v>261</v>
      </c>
      <c r="F2090" s="15">
        <v>2252868</v>
      </c>
      <c r="G2090" s="15">
        <v>9822775</v>
      </c>
      <c r="I2090" s="38" t="s">
        <v>247</v>
      </c>
      <c r="J2090" s="15">
        <v>3.8</v>
      </c>
      <c r="L2090" s="36" t="s">
        <v>250</v>
      </c>
      <c r="M2090" s="15">
        <v>4.3</v>
      </c>
    </row>
    <row r="2091" spans="1:13" x14ac:dyDescent="0.3">
      <c r="A2091" s="38" t="s">
        <v>255</v>
      </c>
      <c r="B2091" s="15">
        <v>456500</v>
      </c>
      <c r="C2091" s="15">
        <v>1510500</v>
      </c>
      <c r="E2091" s="36" t="s">
        <v>246</v>
      </c>
      <c r="F2091" s="15">
        <v>614200</v>
      </c>
      <c r="G2091" s="15">
        <v>2844650</v>
      </c>
      <c r="I2091" s="38" t="s">
        <v>249</v>
      </c>
      <c r="J2091" s="15">
        <v>3.2</v>
      </c>
      <c r="L2091" s="36" t="s">
        <v>253</v>
      </c>
      <c r="M2091" s="15">
        <v>4.2</v>
      </c>
    </row>
    <row r="2092" spans="1:13" x14ac:dyDescent="0.3">
      <c r="A2092" s="38" t="s">
        <v>258</v>
      </c>
      <c r="B2092" s="15">
        <v>165000</v>
      </c>
      <c r="C2092" s="15">
        <v>866500</v>
      </c>
      <c r="E2092" s="36" t="s">
        <v>248</v>
      </c>
      <c r="F2092" s="15">
        <v>631100</v>
      </c>
      <c r="G2092" s="15">
        <v>2627640</v>
      </c>
      <c r="I2092" s="38" t="s">
        <v>251</v>
      </c>
      <c r="J2092" s="15">
        <v>3.3</v>
      </c>
      <c r="L2092" s="35" t="s">
        <v>268</v>
      </c>
      <c r="M2092" s="15">
        <v>4.541666666666667</v>
      </c>
    </row>
    <row r="2093" spans="1:13" x14ac:dyDescent="0.3">
      <c r="A2093" s="38" t="s">
        <v>260</v>
      </c>
      <c r="B2093" s="15">
        <v>226500</v>
      </c>
      <c r="C2093" s="15">
        <v>1172500</v>
      </c>
      <c r="E2093" s="36" t="s">
        <v>250</v>
      </c>
      <c r="F2093" s="15">
        <v>541068</v>
      </c>
      <c r="G2093" s="15">
        <v>1896635</v>
      </c>
      <c r="I2093" s="38" t="s">
        <v>254</v>
      </c>
      <c r="J2093" s="15">
        <v>3.6</v>
      </c>
      <c r="L2093" s="36" t="s">
        <v>246</v>
      </c>
      <c r="M2093" s="15">
        <v>4.3</v>
      </c>
    </row>
    <row r="2094" spans="1:13" x14ac:dyDescent="0.3">
      <c r="A2094" s="38" t="s">
        <v>262</v>
      </c>
      <c r="B2094" s="15">
        <v>260000</v>
      </c>
      <c r="C2094" s="15">
        <v>894500</v>
      </c>
      <c r="E2094" s="37" t="s">
        <v>252</v>
      </c>
      <c r="F2094" s="15">
        <v>215000</v>
      </c>
      <c r="G2094" s="15">
        <v>667000</v>
      </c>
      <c r="I2094" s="38" t="s">
        <v>257</v>
      </c>
      <c r="J2094" s="15">
        <v>3.4</v>
      </c>
      <c r="L2094" s="36" t="s">
        <v>248</v>
      </c>
      <c r="M2094" s="15">
        <v>4.666666666666667</v>
      </c>
    </row>
    <row r="2095" spans="1:13" x14ac:dyDescent="0.3">
      <c r="A2095" s="38" t="s">
        <v>263</v>
      </c>
      <c r="B2095" s="15">
        <v>128100</v>
      </c>
      <c r="C2095" s="15">
        <v>929200</v>
      </c>
      <c r="E2095" s="37" t="s">
        <v>255</v>
      </c>
      <c r="F2095" s="15">
        <v>143068</v>
      </c>
      <c r="G2095" s="15">
        <v>286135</v>
      </c>
      <c r="I2095" s="38" t="s">
        <v>252</v>
      </c>
      <c r="J2095" s="15">
        <v>5.3</v>
      </c>
      <c r="L2095" s="36" t="s">
        <v>250</v>
      </c>
      <c r="M2095" s="15">
        <v>4.9333333333333336</v>
      </c>
    </row>
    <row r="2096" spans="1:13" x14ac:dyDescent="0.3">
      <c r="A2096" s="35" t="s">
        <v>268</v>
      </c>
      <c r="B2096" s="15"/>
      <c r="C2096" s="15"/>
      <c r="E2096" s="37" t="s">
        <v>258</v>
      </c>
      <c r="F2096" s="15">
        <v>183000</v>
      </c>
      <c r="G2096" s="15">
        <v>943500</v>
      </c>
      <c r="I2096" s="38" t="s">
        <v>255</v>
      </c>
      <c r="J2096" s="15">
        <v>4</v>
      </c>
      <c r="L2096" s="36" t="s">
        <v>253</v>
      </c>
      <c r="M2096" s="15">
        <v>4.2666666666666666</v>
      </c>
    </row>
    <row r="2097" spans="1:13" x14ac:dyDescent="0.3">
      <c r="A2097" s="38" t="s">
        <v>245</v>
      </c>
      <c r="B2097" s="15">
        <v>394000</v>
      </c>
      <c r="C2097" s="15">
        <v>1814195</v>
      </c>
      <c r="E2097" s="36" t="s">
        <v>253</v>
      </c>
      <c r="F2097" s="15">
        <v>466500</v>
      </c>
      <c r="G2097" s="15">
        <v>2453850</v>
      </c>
      <c r="I2097" s="38" t="s">
        <v>258</v>
      </c>
      <c r="J2097" s="15">
        <v>3.9</v>
      </c>
      <c r="L2097" s="35" t="s">
        <v>269</v>
      </c>
      <c r="M2097" s="15">
        <v>5.2833333333333341</v>
      </c>
    </row>
    <row r="2098" spans="1:13" x14ac:dyDescent="0.3">
      <c r="A2098" s="38" t="s">
        <v>247</v>
      </c>
      <c r="B2098" s="15">
        <v>150000</v>
      </c>
      <c r="C2098" s="15">
        <v>858000</v>
      </c>
      <c r="E2098" s="35" t="s">
        <v>264</v>
      </c>
      <c r="F2098" s="15">
        <v>2018075</v>
      </c>
      <c r="G2098" s="15">
        <v>8131590</v>
      </c>
      <c r="I2098" s="38" t="s">
        <v>260</v>
      </c>
      <c r="J2098" s="15">
        <v>3.9</v>
      </c>
      <c r="L2098" s="36" t="s">
        <v>246</v>
      </c>
      <c r="M2098" s="15">
        <v>6.3</v>
      </c>
    </row>
    <row r="2099" spans="1:13" x14ac:dyDescent="0.3">
      <c r="A2099" s="38" t="s">
        <v>249</v>
      </c>
      <c r="B2099" s="15">
        <v>250000</v>
      </c>
      <c r="C2099" s="15">
        <v>739900</v>
      </c>
      <c r="E2099" s="36" t="s">
        <v>246</v>
      </c>
      <c r="F2099" s="15">
        <v>402950</v>
      </c>
      <c r="G2099" s="15">
        <v>1747750</v>
      </c>
      <c r="I2099" s="38" t="s">
        <v>262</v>
      </c>
      <c r="J2099" s="15">
        <v>4</v>
      </c>
      <c r="L2099" s="36" t="s">
        <v>248</v>
      </c>
      <c r="M2099" s="15">
        <v>6.2</v>
      </c>
    </row>
    <row r="2100" spans="1:13" x14ac:dyDescent="0.3">
      <c r="A2100" s="38" t="s">
        <v>251</v>
      </c>
      <c r="B2100" s="15">
        <v>501500</v>
      </c>
      <c r="C2100" s="15">
        <v>1645000</v>
      </c>
      <c r="E2100" s="36" t="s">
        <v>248</v>
      </c>
      <c r="F2100" s="15">
        <v>518725</v>
      </c>
      <c r="G2100" s="15">
        <v>1890450</v>
      </c>
      <c r="I2100" s="38" t="s">
        <v>263</v>
      </c>
      <c r="J2100" s="15">
        <v>2.8</v>
      </c>
      <c r="L2100" s="36" t="s">
        <v>250</v>
      </c>
      <c r="M2100" s="15">
        <v>5.1333333333333337</v>
      </c>
    </row>
    <row r="2101" spans="1:13" x14ac:dyDescent="0.3">
      <c r="A2101" s="38" t="s">
        <v>254</v>
      </c>
      <c r="B2101" s="15">
        <v>310000</v>
      </c>
      <c r="C2101" s="15">
        <v>1969350</v>
      </c>
      <c r="E2101" s="36" t="s">
        <v>250</v>
      </c>
      <c r="F2101" s="15">
        <v>480000</v>
      </c>
      <c r="G2101" s="15">
        <v>1540440</v>
      </c>
      <c r="I2101" s="35" t="s">
        <v>270</v>
      </c>
      <c r="J2101" s="15"/>
      <c r="L2101" s="36" t="s">
        <v>253</v>
      </c>
      <c r="M2101" s="15">
        <v>3.5</v>
      </c>
    </row>
    <row r="2102" spans="1:13" x14ac:dyDescent="0.3">
      <c r="A2102" s="38" t="s">
        <v>257</v>
      </c>
      <c r="B2102" s="15">
        <v>438000</v>
      </c>
      <c r="C2102" s="15">
        <v>2959850</v>
      </c>
      <c r="E2102" s="37" t="s">
        <v>252</v>
      </c>
      <c r="F2102" s="15">
        <v>137000</v>
      </c>
      <c r="G2102" s="15">
        <v>623230</v>
      </c>
      <c r="I2102" s="38" t="s">
        <v>245</v>
      </c>
      <c r="J2102" s="15">
        <v>2.6</v>
      </c>
      <c r="L2102" s="35" t="s">
        <v>270</v>
      </c>
      <c r="M2102" s="15">
        <v>5.0249999999999995</v>
      </c>
    </row>
    <row r="2103" spans="1:13" x14ac:dyDescent="0.3">
      <c r="A2103" s="38" t="s">
        <v>252</v>
      </c>
      <c r="B2103" s="15">
        <v>285000</v>
      </c>
      <c r="C2103" s="15">
        <v>1813900</v>
      </c>
      <c r="E2103" s="37" t="s">
        <v>255</v>
      </c>
      <c r="F2103" s="15">
        <v>178000</v>
      </c>
      <c r="G2103" s="15">
        <v>433000</v>
      </c>
      <c r="I2103" s="38" t="s">
        <v>247</v>
      </c>
      <c r="J2103" s="15">
        <v>2.1</v>
      </c>
      <c r="L2103" s="36" t="s">
        <v>246</v>
      </c>
      <c r="M2103" s="15">
        <v>3.6666666666666665</v>
      </c>
    </row>
    <row r="2104" spans="1:13" x14ac:dyDescent="0.3">
      <c r="A2104" s="38" t="s">
        <v>255</v>
      </c>
      <c r="B2104" s="15">
        <v>438350</v>
      </c>
      <c r="C2104" s="15">
        <v>2236850</v>
      </c>
      <c r="E2104" s="37" t="s">
        <v>258</v>
      </c>
      <c r="F2104" s="15">
        <v>165000</v>
      </c>
      <c r="G2104" s="15">
        <v>484210</v>
      </c>
      <c r="I2104" s="38" t="s">
        <v>249</v>
      </c>
      <c r="J2104" s="15">
        <v>1.6</v>
      </c>
      <c r="L2104" s="36" t="s">
        <v>248</v>
      </c>
      <c r="M2104" s="15">
        <v>5.833333333333333</v>
      </c>
    </row>
    <row r="2105" spans="1:13" x14ac:dyDescent="0.3">
      <c r="A2105" s="38" t="s">
        <v>258</v>
      </c>
      <c r="B2105" s="15">
        <v>614750</v>
      </c>
      <c r="C2105" s="15">
        <v>1223400</v>
      </c>
      <c r="E2105" s="36" t="s">
        <v>253</v>
      </c>
      <c r="F2105" s="15">
        <v>616400</v>
      </c>
      <c r="G2105" s="15">
        <v>2952950</v>
      </c>
      <c r="I2105" s="38" t="s">
        <v>251</v>
      </c>
      <c r="J2105" s="15">
        <v>2</v>
      </c>
      <c r="L2105" s="36" t="s">
        <v>250</v>
      </c>
      <c r="M2105" s="15">
        <v>5.833333333333333</v>
      </c>
    </row>
    <row r="2106" spans="1:13" x14ac:dyDescent="0.3">
      <c r="A2106" s="38" t="s">
        <v>260</v>
      </c>
      <c r="B2106" s="15">
        <v>645000</v>
      </c>
      <c r="C2106" s="15">
        <v>1460500</v>
      </c>
      <c r="E2106" s="35" t="s">
        <v>266</v>
      </c>
      <c r="F2106" s="15">
        <v>1471816</v>
      </c>
      <c r="G2106" s="15">
        <v>6945262</v>
      </c>
      <c r="I2106" s="38" t="s">
        <v>254</v>
      </c>
      <c r="J2106" s="15">
        <v>2.5</v>
      </c>
      <c r="L2106" s="36" t="s">
        <v>253</v>
      </c>
      <c r="M2106" s="15">
        <v>4.7666666666666666</v>
      </c>
    </row>
    <row r="2107" spans="1:13" x14ac:dyDescent="0.3">
      <c r="A2107" s="38" t="s">
        <v>262</v>
      </c>
      <c r="B2107" s="15">
        <v>310000</v>
      </c>
      <c r="C2107" s="15">
        <v>1225100</v>
      </c>
      <c r="E2107" s="36" t="s">
        <v>246</v>
      </c>
      <c r="F2107" s="15">
        <v>346150</v>
      </c>
      <c r="G2107" s="15">
        <v>1348630</v>
      </c>
      <c r="I2107" s="38" t="s">
        <v>257</v>
      </c>
      <c r="J2107" s="15">
        <v>3.4</v>
      </c>
      <c r="L2107" s="35" t="s">
        <v>271</v>
      </c>
      <c r="M2107" s="15">
        <v>2.7749999999999999</v>
      </c>
    </row>
    <row r="2108" spans="1:13" x14ac:dyDescent="0.3">
      <c r="A2108" s="38" t="s">
        <v>263</v>
      </c>
      <c r="B2108" s="15">
        <v>263000</v>
      </c>
      <c r="C2108" s="15">
        <v>1365200</v>
      </c>
      <c r="E2108" s="36" t="s">
        <v>248</v>
      </c>
      <c r="F2108" s="15">
        <v>379041</v>
      </c>
      <c r="G2108" s="15">
        <v>1992782</v>
      </c>
      <c r="I2108" s="38" t="s">
        <v>252</v>
      </c>
      <c r="J2108" s="15">
        <v>3.5</v>
      </c>
      <c r="L2108" s="36" t="s">
        <v>246</v>
      </c>
      <c r="M2108" s="15">
        <v>3.4</v>
      </c>
    </row>
    <row r="2109" spans="1:13" x14ac:dyDescent="0.3">
      <c r="A2109" s="35" t="s">
        <v>269</v>
      </c>
      <c r="B2109" s="15"/>
      <c r="C2109" s="15"/>
      <c r="E2109" s="36" t="s">
        <v>250</v>
      </c>
      <c r="F2109" s="15">
        <v>383950</v>
      </c>
      <c r="G2109" s="15">
        <v>2116950</v>
      </c>
      <c r="I2109" s="38" t="s">
        <v>255</v>
      </c>
      <c r="J2109" s="15">
        <v>3.3</v>
      </c>
      <c r="L2109" s="36" t="s">
        <v>248</v>
      </c>
      <c r="M2109" s="15">
        <v>3.1333333333333333</v>
      </c>
    </row>
    <row r="2110" spans="1:13" x14ac:dyDescent="0.3">
      <c r="A2110" s="38" t="s">
        <v>245</v>
      </c>
      <c r="B2110" s="15">
        <v>136000</v>
      </c>
      <c r="C2110" s="15">
        <v>826500</v>
      </c>
      <c r="E2110" s="37" t="s">
        <v>252</v>
      </c>
      <c r="F2110" s="15">
        <v>164950</v>
      </c>
      <c r="G2110" s="15">
        <v>673950</v>
      </c>
      <c r="I2110" s="38" t="s">
        <v>258</v>
      </c>
      <c r="J2110" s="15">
        <v>3</v>
      </c>
      <c r="L2110" s="36" t="s">
        <v>250</v>
      </c>
      <c r="M2110" s="15">
        <v>2.6999999999999997</v>
      </c>
    </row>
    <row r="2111" spans="1:13" x14ac:dyDescent="0.3">
      <c r="A2111" s="38" t="s">
        <v>247</v>
      </c>
      <c r="B2111" s="15">
        <v>238000</v>
      </c>
      <c r="C2111" s="15">
        <v>476000</v>
      </c>
      <c r="E2111" s="37" t="s">
        <v>255</v>
      </c>
      <c r="F2111" s="15">
        <v>95000</v>
      </c>
      <c r="G2111" s="15">
        <v>604000</v>
      </c>
      <c r="I2111" s="38" t="s">
        <v>260</v>
      </c>
      <c r="J2111" s="15">
        <v>3.5</v>
      </c>
      <c r="L2111" s="36" t="s">
        <v>253</v>
      </c>
      <c r="M2111" s="15">
        <v>1.8666666666666665</v>
      </c>
    </row>
    <row r="2112" spans="1:13" x14ac:dyDescent="0.3">
      <c r="A2112" s="38" t="s">
        <v>249</v>
      </c>
      <c r="B2112" s="15">
        <v>249000</v>
      </c>
      <c r="C2112" s="15">
        <v>939000</v>
      </c>
      <c r="E2112" s="37" t="s">
        <v>258</v>
      </c>
      <c r="F2112" s="15">
        <v>124000</v>
      </c>
      <c r="G2112" s="15">
        <v>839000</v>
      </c>
      <c r="I2112" s="38" t="s">
        <v>262</v>
      </c>
      <c r="J2112" s="15">
        <v>3.6</v>
      </c>
      <c r="L2112" s="35" t="s">
        <v>272</v>
      </c>
      <c r="M2112" s="15">
        <v>1.4166666666666667</v>
      </c>
    </row>
    <row r="2113" spans="1:13" x14ac:dyDescent="0.3">
      <c r="A2113" s="38" t="s">
        <v>251</v>
      </c>
      <c r="B2113" s="15">
        <v>315000</v>
      </c>
      <c r="C2113" s="15">
        <v>2801000</v>
      </c>
      <c r="E2113" s="36" t="s">
        <v>253</v>
      </c>
      <c r="F2113" s="15">
        <v>362675</v>
      </c>
      <c r="G2113" s="15">
        <v>1486900</v>
      </c>
      <c r="I2113" s="38" t="s">
        <v>263</v>
      </c>
      <c r="J2113" s="15">
        <v>3.8</v>
      </c>
      <c r="L2113" s="36" t="s">
        <v>246</v>
      </c>
      <c r="M2113" s="15">
        <v>1.5333333333333332</v>
      </c>
    </row>
    <row r="2114" spans="1:13" x14ac:dyDescent="0.3">
      <c r="A2114" s="38" t="s">
        <v>254</v>
      </c>
      <c r="B2114" s="15">
        <v>317500</v>
      </c>
      <c r="C2114" s="15">
        <v>2564500</v>
      </c>
      <c r="E2114" s="35" t="s">
        <v>267</v>
      </c>
      <c r="F2114" s="15">
        <v>1265445</v>
      </c>
      <c r="G2114" s="15">
        <v>5054441</v>
      </c>
      <c r="I2114" s="35" t="s">
        <v>271</v>
      </c>
      <c r="J2114" s="15"/>
      <c r="L2114" s="36" t="s">
        <v>248</v>
      </c>
      <c r="M2114" s="15">
        <v>1.9333333333333333</v>
      </c>
    </row>
    <row r="2115" spans="1:13" x14ac:dyDescent="0.3">
      <c r="A2115" s="38" t="s">
        <v>257</v>
      </c>
      <c r="B2115" s="15">
        <v>220000</v>
      </c>
      <c r="C2115" s="15">
        <v>2349600</v>
      </c>
      <c r="E2115" s="36" t="s">
        <v>246</v>
      </c>
      <c r="F2115" s="15">
        <v>396000</v>
      </c>
      <c r="G2115" s="15">
        <v>1776000</v>
      </c>
      <c r="I2115" s="38" t="s">
        <v>245</v>
      </c>
      <c r="J2115" s="15">
        <v>3.5</v>
      </c>
      <c r="L2115" s="36" t="s">
        <v>250</v>
      </c>
      <c r="M2115" s="15">
        <v>1.4000000000000001</v>
      </c>
    </row>
    <row r="2116" spans="1:13" x14ac:dyDescent="0.3">
      <c r="A2116" s="38" t="s">
        <v>252</v>
      </c>
      <c r="B2116" s="15">
        <v>349500</v>
      </c>
      <c r="C2116" s="15">
        <v>1375500</v>
      </c>
      <c r="E2116" s="36" t="s">
        <v>248</v>
      </c>
      <c r="F2116" s="15">
        <v>278700</v>
      </c>
      <c r="G2116" s="15">
        <v>1026900</v>
      </c>
      <c r="I2116" s="38" t="s">
        <v>247</v>
      </c>
      <c r="J2116" s="15">
        <v>3.5</v>
      </c>
      <c r="L2116" s="36" t="s">
        <v>253</v>
      </c>
      <c r="M2116" s="15">
        <v>0.80000000000000016</v>
      </c>
    </row>
    <row r="2117" spans="1:13" x14ac:dyDescent="0.3">
      <c r="A2117" s="38" t="s">
        <v>255</v>
      </c>
      <c r="B2117" s="15">
        <v>230000</v>
      </c>
      <c r="C2117" s="15">
        <v>1728000</v>
      </c>
      <c r="E2117" s="36" t="s">
        <v>250</v>
      </c>
      <c r="F2117" s="15">
        <v>245450</v>
      </c>
      <c r="G2117" s="15">
        <v>1006900</v>
      </c>
      <c r="I2117" s="38" t="s">
        <v>249</v>
      </c>
      <c r="J2117" s="15">
        <v>3.2</v>
      </c>
      <c r="L2117" s="35" t="s">
        <v>273</v>
      </c>
      <c r="M2117" s="15">
        <v>0.89166666666666661</v>
      </c>
    </row>
    <row r="2118" spans="1:13" x14ac:dyDescent="0.3">
      <c r="A2118" s="38" t="s">
        <v>258</v>
      </c>
      <c r="B2118" s="15">
        <v>515750</v>
      </c>
      <c r="C2118" s="15">
        <v>2354750</v>
      </c>
      <c r="E2118" s="37" t="s">
        <v>252</v>
      </c>
      <c r="F2118" s="15">
        <v>87000</v>
      </c>
      <c r="G2118" s="15">
        <v>562000</v>
      </c>
      <c r="I2118" s="38" t="s">
        <v>251</v>
      </c>
      <c r="J2118" s="15">
        <v>2.9</v>
      </c>
      <c r="L2118" s="36" t="s">
        <v>246</v>
      </c>
      <c r="M2118" s="15">
        <v>0.70000000000000007</v>
      </c>
    </row>
    <row r="2119" spans="1:13" x14ac:dyDescent="0.3">
      <c r="A2119" s="38" t="s">
        <v>260</v>
      </c>
      <c r="B2119" s="15">
        <v>228500</v>
      </c>
      <c r="C2119" s="15">
        <v>3049390</v>
      </c>
      <c r="E2119" s="37" t="s">
        <v>255</v>
      </c>
      <c r="F2119" s="15">
        <v>82000</v>
      </c>
      <c r="G2119" s="15">
        <v>292000</v>
      </c>
      <c r="I2119" s="38" t="s">
        <v>254</v>
      </c>
      <c r="J2119" s="15">
        <v>3.3</v>
      </c>
      <c r="L2119" s="36" t="s">
        <v>248</v>
      </c>
      <c r="M2119" s="15">
        <v>1.4000000000000001</v>
      </c>
    </row>
    <row r="2120" spans="1:13" x14ac:dyDescent="0.3">
      <c r="A2120" s="38" t="s">
        <v>262</v>
      </c>
      <c r="B2120" s="15">
        <v>250000</v>
      </c>
      <c r="C2120" s="15">
        <v>1856686</v>
      </c>
      <c r="E2120" s="37" t="s">
        <v>258</v>
      </c>
      <c r="F2120" s="15">
        <v>76450</v>
      </c>
      <c r="G2120" s="15">
        <v>152900</v>
      </c>
      <c r="I2120" s="38" t="s">
        <v>257</v>
      </c>
      <c r="J2120" s="15">
        <v>3</v>
      </c>
      <c r="L2120" s="36" t="s">
        <v>250</v>
      </c>
      <c r="M2120" s="15">
        <v>0.96666666666666667</v>
      </c>
    </row>
    <row r="2121" spans="1:13" x14ac:dyDescent="0.3">
      <c r="A2121" s="38" t="s">
        <v>263</v>
      </c>
      <c r="B2121" s="15">
        <v>535000</v>
      </c>
      <c r="C2121" s="15">
        <v>1239000</v>
      </c>
      <c r="E2121" s="36" t="s">
        <v>253</v>
      </c>
      <c r="F2121" s="15">
        <v>345295</v>
      </c>
      <c r="G2121" s="15">
        <v>1244641</v>
      </c>
      <c r="I2121" s="38" t="s">
        <v>252</v>
      </c>
      <c r="J2121" s="15">
        <v>2.8</v>
      </c>
      <c r="L2121" s="36" t="s">
        <v>253</v>
      </c>
      <c r="M2121" s="15">
        <v>0.5</v>
      </c>
    </row>
    <row r="2122" spans="1:13" x14ac:dyDescent="0.3">
      <c r="A2122" s="35" t="s">
        <v>270</v>
      </c>
      <c r="B2122" s="15"/>
      <c r="C2122" s="15"/>
      <c r="E2122" s="35" t="s">
        <v>268</v>
      </c>
      <c r="F2122" s="15">
        <v>1220376</v>
      </c>
      <c r="G2122" s="15">
        <v>5982404</v>
      </c>
      <c r="I2122" s="38" t="s">
        <v>255</v>
      </c>
      <c r="J2122" s="15">
        <v>3</v>
      </c>
      <c r="L2122" s="35" t="s">
        <v>274</v>
      </c>
      <c r="M2122" s="15">
        <v>0.68333333333333324</v>
      </c>
    </row>
    <row r="2123" spans="1:13" x14ac:dyDescent="0.3">
      <c r="A2123" s="38" t="s">
        <v>245</v>
      </c>
      <c r="B2123" s="15">
        <v>194500</v>
      </c>
      <c r="C2123" s="15">
        <v>194500</v>
      </c>
      <c r="E2123" s="36" t="s">
        <v>246</v>
      </c>
      <c r="F2123" s="15">
        <v>286400</v>
      </c>
      <c r="G2123" s="15">
        <v>1176625</v>
      </c>
      <c r="I2123" s="38" t="s">
        <v>258</v>
      </c>
      <c r="J2123" s="15">
        <v>2.6</v>
      </c>
      <c r="L2123" s="36" t="s">
        <v>246</v>
      </c>
      <c r="M2123" s="15">
        <v>0.46666666666666662</v>
      </c>
    </row>
    <row r="2124" spans="1:13" x14ac:dyDescent="0.3">
      <c r="A2124" s="38" t="s">
        <v>247</v>
      </c>
      <c r="B2124" s="15">
        <v>728943</v>
      </c>
      <c r="C2124" s="15">
        <v>1956385</v>
      </c>
      <c r="E2124" s="36" t="s">
        <v>248</v>
      </c>
      <c r="F2124" s="15">
        <v>283600</v>
      </c>
      <c r="G2124" s="15">
        <v>1187779</v>
      </c>
      <c r="I2124" s="38" t="s">
        <v>260</v>
      </c>
      <c r="J2124" s="15">
        <v>2.8</v>
      </c>
      <c r="L2124" s="36" t="s">
        <v>248</v>
      </c>
      <c r="M2124" s="15">
        <v>0.8666666666666667</v>
      </c>
    </row>
    <row r="2125" spans="1:13" x14ac:dyDescent="0.3">
      <c r="A2125" s="38" t="s">
        <v>249</v>
      </c>
      <c r="B2125" s="15">
        <v>250000</v>
      </c>
      <c r="C2125" s="15">
        <v>1724599</v>
      </c>
      <c r="E2125" s="36" t="s">
        <v>250</v>
      </c>
      <c r="F2125" s="15">
        <v>275526</v>
      </c>
      <c r="G2125" s="15">
        <v>1285751</v>
      </c>
      <c r="I2125" s="38" t="s">
        <v>262</v>
      </c>
      <c r="J2125" s="15">
        <v>2.4</v>
      </c>
      <c r="L2125" s="36" t="s">
        <v>250</v>
      </c>
      <c r="M2125" s="15">
        <v>0.96666666666666679</v>
      </c>
    </row>
    <row r="2126" spans="1:13" x14ac:dyDescent="0.3">
      <c r="A2126" s="38" t="s">
        <v>251</v>
      </c>
      <c r="B2126" s="15">
        <v>294000</v>
      </c>
      <c r="C2126" s="15">
        <v>1658950</v>
      </c>
      <c r="E2126" s="37" t="s">
        <v>252</v>
      </c>
      <c r="F2126" s="15">
        <v>99226</v>
      </c>
      <c r="G2126" s="15">
        <v>413451</v>
      </c>
      <c r="I2126" s="38" t="s">
        <v>263</v>
      </c>
      <c r="J2126" s="15">
        <v>1.8</v>
      </c>
      <c r="L2126" s="36" t="s">
        <v>253</v>
      </c>
      <c r="M2126" s="15">
        <v>0.43333333333333335</v>
      </c>
    </row>
    <row r="2127" spans="1:13" x14ac:dyDescent="0.3">
      <c r="A2127" s="38" t="s">
        <v>254</v>
      </c>
      <c r="B2127" s="15">
        <v>337075</v>
      </c>
      <c r="C2127" s="15">
        <v>2637397</v>
      </c>
      <c r="E2127" s="37" t="s">
        <v>255</v>
      </c>
      <c r="F2127" s="15">
        <v>75000</v>
      </c>
      <c r="G2127" s="15">
        <v>565000</v>
      </c>
      <c r="I2127" s="35" t="s">
        <v>272</v>
      </c>
      <c r="J2127" s="15"/>
      <c r="L2127" s="35" t="s">
        <v>275</v>
      </c>
      <c r="M2127" s="15">
        <v>0.5</v>
      </c>
    </row>
    <row r="2128" spans="1:13" x14ac:dyDescent="0.3">
      <c r="A2128" s="38" t="s">
        <v>257</v>
      </c>
      <c r="B2128" s="15">
        <v>332950</v>
      </c>
      <c r="C2128" s="15">
        <v>3641200</v>
      </c>
      <c r="E2128" s="37" t="s">
        <v>258</v>
      </c>
      <c r="F2128" s="15">
        <v>101300</v>
      </c>
      <c r="G2128" s="15">
        <v>307300</v>
      </c>
      <c r="I2128" s="38" t="s">
        <v>245</v>
      </c>
      <c r="J2128" s="15">
        <v>1.5</v>
      </c>
      <c r="L2128" s="36" t="s">
        <v>246</v>
      </c>
      <c r="M2128" s="15">
        <v>0.6</v>
      </c>
    </row>
    <row r="2129" spans="1:13" x14ac:dyDescent="0.3">
      <c r="A2129" s="38" t="s">
        <v>252</v>
      </c>
      <c r="B2129" s="15">
        <v>275000</v>
      </c>
      <c r="C2129" s="15">
        <v>1915950</v>
      </c>
      <c r="E2129" s="36" t="s">
        <v>253</v>
      </c>
      <c r="F2129" s="15">
        <v>374850</v>
      </c>
      <c r="G2129" s="15">
        <v>2332249</v>
      </c>
      <c r="I2129" s="38" t="s">
        <v>247</v>
      </c>
      <c r="J2129" s="15">
        <v>1.5</v>
      </c>
      <c r="L2129" s="36" t="s">
        <v>248</v>
      </c>
      <c r="M2129" s="15">
        <v>0.53333333333333333</v>
      </c>
    </row>
    <row r="2130" spans="1:13" x14ac:dyDescent="0.3">
      <c r="A2130" s="38" t="s">
        <v>255</v>
      </c>
      <c r="B2130" s="15">
        <v>250000</v>
      </c>
      <c r="C2130" s="15">
        <v>2194300</v>
      </c>
      <c r="E2130" s="35" t="s">
        <v>269</v>
      </c>
      <c r="F2130" s="15">
        <v>1501431</v>
      </c>
      <c r="G2130" s="15">
        <v>6081287</v>
      </c>
      <c r="I2130" s="38" t="s">
        <v>249</v>
      </c>
      <c r="J2130" s="15">
        <v>1.6</v>
      </c>
      <c r="L2130" s="36" t="s">
        <v>250</v>
      </c>
      <c r="M2130" s="15">
        <v>0.4</v>
      </c>
    </row>
    <row r="2131" spans="1:13" x14ac:dyDescent="0.3">
      <c r="A2131" s="38" t="s">
        <v>258</v>
      </c>
      <c r="B2131" s="15">
        <v>453900</v>
      </c>
      <c r="C2131" s="15">
        <v>2336300</v>
      </c>
      <c r="E2131" s="36" t="s">
        <v>246</v>
      </c>
      <c r="F2131" s="15">
        <v>331000</v>
      </c>
      <c r="G2131" s="15">
        <v>1354506</v>
      </c>
      <c r="I2131" s="38" t="s">
        <v>251</v>
      </c>
      <c r="J2131" s="15">
        <v>1.9</v>
      </c>
      <c r="L2131" s="36" t="s">
        <v>253</v>
      </c>
      <c r="M2131" s="15">
        <v>0.3</v>
      </c>
    </row>
    <row r="2132" spans="1:13" x14ac:dyDescent="0.3">
      <c r="A2132" s="38" t="s">
        <v>260</v>
      </c>
      <c r="B2132" s="15">
        <v>246500</v>
      </c>
      <c r="C2132" s="15">
        <v>1246700</v>
      </c>
      <c r="E2132" s="36" t="s">
        <v>248</v>
      </c>
      <c r="F2132" s="15">
        <v>326096</v>
      </c>
      <c r="G2132" s="15">
        <v>2023496</v>
      </c>
      <c r="I2132" s="38" t="s">
        <v>254</v>
      </c>
      <c r="J2132" s="15">
        <v>1.8</v>
      </c>
      <c r="L2132" s="14">
        <v>43</v>
      </c>
      <c r="M2132" s="15">
        <v>7.387349397590361</v>
      </c>
    </row>
    <row r="2133" spans="1:13" x14ac:dyDescent="0.3">
      <c r="A2133" s="38" t="s">
        <v>262</v>
      </c>
      <c r="B2133" s="15">
        <v>479250</v>
      </c>
      <c r="C2133" s="15">
        <v>1589250</v>
      </c>
      <c r="E2133" s="36" t="s">
        <v>250</v>
      </c>
      <c r="F2133" s="15">
        <v>293585</v>
      </c>
      <c r="G2133" s="15">
        <v>1215185</v>
      </c>
      <c r="I2133" s="38" t="s">
        <v>257</v>
      </c>
      <c r="J2133" s="15">
        <v>2.6</v>
      </c>
      <c r="L2133" s="35" t="s">
        <v>244</v>
      </c>
      <c r="M2133" s="15">
        <v>5.1333333333333337</v>
      </c>
    </row>
    <row r="2134" spans="1:13" x14ac:dyDescent="0.3">
      <c r="A2134" s="38" t="s">
        <v>263</v>
      </c>
      <c r="B2134" s="15">
        <v>212750</v>
      </c>
      <c r="C2134" s="15">
        <v>1743450</v>
      </c>
      <c r="E2134" s="37" t="s">
        <v>252</v>
      </c>
      <c r="F2134" s="15">
        <v>107500</v>
      </c>
      <c r="G2134" s="15">
        <v>679400</v>
      </c>
      <c r="I2134" s="38" t="s">
        <v>252</v>
      </c>
      <c r="J2134" s="15">
        <v>2.7</v>
      </c>
      <c r="L2134" s="36" t="s">
        <v>246</v>
      </c>
      <c r="M2134" s="15">
        <v>3.4666666666666668</v>
      </c>
    </row>
    <row r="2135" spans="1:13" x14ac:dyDescent="0.3">
      <c r="A2135" s="35" t="s">
        <v>271</v>
      </c>
      <c r="B2135" s="15"/>
      <c r="C2135" s="15"/>
      <c r="E2135" s="37" t="s">
        <v>255</v>
      </c>
      <c r="F2135" s="15">
        <v>115000</v>
      </c>
      <c r="G2135" s="15">
        <v>325000</v>
      </c>
      <c r="I2135" s="38" t="s">
        <v>255</v>
      </c>
      <c r="J2135" s="15">
        <v>2.5</v>
      </c>
      <c r="L2135" s="36" t="s">
        <v>248</v>
      </c>
      <c r="M2135" s="15">
        <v>5.2333333333333334</v>
      </c>
    </row>
    <row r="2136" spans="1:13" x14ac:dyDescent="0.3">
      <c r="A2136" s="38" t="s">
        <v>245</v>
      </c>
      <c r="B2136" s="15">
        <v>323000</v>
      </c>
      <c r="C2136" s="15">
        <v>1228500</v>
      </c>
      <c r="E2136" s="37" t="s">
        <v>258</v>
      </c>
      <c r="F2136" s="15">
        <v>71085</v>
      </c>
      <c r="G2136" s="15">
        <v>210785</v>
      </c>
      <c r="I2136" s="38" t="s">
        <v>258</v>
      </c>
      <c r="J2136" s="15">
        <v>3.2</v>
      </c>
      <c r="L2136" s="36" t="s">
        <v>250</v>
      </c>
      <c r="M2136" s="15">
        <v>5.8</v>
      </c>
    </row>
    <row r="2137" spans="1:13" x14ac:dyDescent="0.3">
      <c r="A2137" s="38" t="s">
        <v>247</v>
      </c>
      <c r="B2137" s="15">
        <v>287250</v>
      </c>
      <c r="C2137" s="15">
        <v>2192750</v>
      </c>
      <c r="E2137" s="36" t="s">
        <v>253</v>
      </c>
      <c r="F2137" s="15">
        <v>550750</v>
      </c>
      <c r="G2137" s="15">
        <v>1488100</v>
      </c>
      <c r="I2137" s="38" t="s">
        <v>260</v>
      </c>
      <c r="J2137" s="15">
        <v>2.7</v>
      </c>
      <c r="L2137" s="36" t="s">
        <v>253</v>
      </c>
      <c r="M2137" s="15">
        <v>6.0333333333333341</v>
      </c>
    </row>
    <row r="2138" spans="1:13" x14ac:dyDescent="0.3">
      <c r="A2138" s="38" t="s">
        <v>249</v>
      </c>
      <c r="B2138" s="15">
        <v>280000</v>
      </c>
      <c r="C2138" s="15">
        <v>1617500</v>
      </c>
      <c r="E2138" s="35" t="s">
        <v>270</v>
      </c>
      <c r="F2138" s="15">
        <v>1452625</v>
      </c>
      <c r="G2138" s="15">
        <v>9124754</v>
      </c>
      <c r="I2138" s="38" t="s">
        <v>262</v>
      </c>
      <c r="J2138" s="15">
        <v>2.5</v>
      </c>
      <c r="L2138" s="35" t="s">
        <v>256</v>
      </c>
      <c r="M2138" s="15">
        <v>8.7583333333333329</v>
      </c>
    </row>
    <row r="2139" spans="1:13" x14ac:dyDescent="0.3">
      <c r="A2139" s="38" t="s">
        <v>251</v>
      </c>
      <c r="B2139" s="15">
        <v>537500</v>
      </c>
      <c r="C2139" s="15">
        <v>2178450</v>
      </c>
      <c r="E2139" s="36" t="s">
        <v>246</v>
      </c>
      <c r="F2139" s="15">
        <v>331625</v>
      </c>
      <c r="G2139" s="15">
        <v>1542275</v>
      </c>
      <c r="I2139" s="38" t="s">
        <v>263</v>
      </c>
      <c r="J2139" s="15">
        <v>1.3</v>
      </c>
      <c r="L2139" s="36" t="s">
        <v>246</v>
      </c>
      <c r="M2139" s="15">
        <v>5.9333333333333327</v>
      </c>
    </row>
    <row r="2140" spans="1:13" x14ac:dyDescent="0.3">
      <c r="A2140" s="38" t="s">
        <v>254</v>
      </c>
      <c r="B2140" s="15">
        <v>287500</v>
      </c>
      <c r="C2140" s="15">
        <v>2322780</v>
      </c>
      <c r="E2140" s="36" t="s">
        <v>248</v>
      </c>
      <c r="F2140" s="15">
        <v>428000</v>
      </c>
      <c r="G2140" s="15">
        <v>2424905</v>
      </c>
      <c r="I2140" s="35" t="s">
        <v>273</v>
      </c>
      <c r="J2140" s="15"/>
      <c r="L2140" s="36" t="s">
        <v>248</v>
      </c>
      <c r="M2140" s="15">
        <v>7.6000000000000005</v>
      </c>
    </row>
    <row r="2141" spans="1:13" x14ac:dyDescent="0.3">
      <c r="A2141" s="38" t="s">
        <v>257</v>
      </c>
      <c r="B2141" s="15">
        <v>325343</v>
      </c>
      <c r="C2141" s="15">
        <v>2946144</v>
      </c>
      <c r="E2141" s="36" t="s">
        <v>250</v>
      </c>
      <c r="F2141" s="15">
        <v>330050</v>
      </c>
      <c r="G2141" s="15">
        <v>2182824</v>
      </c>
      <c r="I2141" s="38" t="s">
        <v>245</v>
      </c>
      <c r="J2141" s="15">
        <v>0.8</v>
      </c>
      <c r="L2141" s="36" t="s">
        <v>250</v>
      </c>
      <c r="M2141" s="15">
        <v>10.333333333333334</v>
      </c>
    </row>
    <row r="2142" spans="1:13" x14ac:dyDescent="0.3">
      <c r="A2142" s="38" t="s">
        <v>252</v>
      </c>
      <c r="B2142" s="15">
        <v>673000</v>
      </c>
      <c r="C2142" s="15">
        <v>5429579</v>
      </c>
      <c r="E2142" s="37" t="s">
        <v>252</v>
      </c>
      <c r="F2142" s="15">
        <v>98950</v>
      </c>
      <c r="G2142" s="15">
        <v>852699</v>
      </c>
      <c r="I2142" s="38" t="s">
        <v>247</v>
      </c>
      <c r="J2142" s="15">
        <v>1.2</v>
      </c>
      <c r="L2142" s="36" t="s">
        <v>253</v>
      </c>
      <c r="M2142" s="15">
        <v>11.166666666666666</v>
      </c>
    </row>
    <row r="2143" spans="1:13" x14ac:dyDescent="0.3">
      <c r="A2143" s="38" t="s">
        <v>255</v>
      </c>
      <c r="B2143" s="15">
        <v>310000</v>
      </c>
      <c r="C2143" s="15">
        <v>4704225</v>
      </c>
      <c r="E2143" s="37" t="s">
        <v>255</v>
      </c>
      <c r="F2143" s="15">
        <v>91100</v>
      </c>
      <c r="G2143" s="15">
        <v>614125</v>
      </c>
      <c r="I2143" s="38" t="s">
        <v>249</v>
      </c>
      <c r="J2143" s="15">
        <v>1.2</v>
      </c>
      <c r="L2143" s="35" t="s">
        <v>261</v>
      </c>
      <c r="M2143" s="15">
        <v>12.383333333333331</v>
      </c>
    </row>
    <row r="2144" spans="1:13" x14ac:dyDescent="0.3">
      <c r="A2144" s="38" t="s">
        <v>258</v>
      </c>
      <c r="B2144" s="15">
        <v>265550</v>
      </c>
      <c r="C2144" s="15">
        <v>4168050</v>
      </c>
      <c r="E2144" s="37" t="s">
        <v>258</v>
      </c>
      <c r="F2144" s="15">
        <v>140000</v>
      </c>
      <c r="G2144" s="15">
        <v>716000</v>
      </c>
      <c r="I2144" s="38" t="s">
        <v>251</v>
      </c>
      <c r="J2144" s="15">
        <v>1.2</v>
      </c>
      <c r="L2144" s="36" t="s">
        <v>246</v>
      </c>
      <c r="M2144" s="15">
        <v>10.633333333333333</v>
      </c>
    </row>
    <row r="2145" spans="1:13" x14ac:dyDescent="0.3">
      <c r="A2145" s="38" t="s">
        <v>260</v>
      </c>
      <c r="B2145" s="15">
        <v>261250</v>
      </c>
      <c r="C2145" s="15">
        <v>2222049</v>
      </c>
      <c r="E2145" s="36" t="s">
        <v>253</v>
      </c>
      <c r="F2145" s="15">
        <v>362950</v>
      </c>
      <c r="G2145" s="15">
        <v>2974750</v>
      </c>
      <c r="I2145" s="38" t="s">
        <v>254</v>
      </c>
      <c r="J2145" s="15">
        <v>1.3</v>
      </c>
      <c r="L2145" s="36" t="s">
        <v>248</v>
      </c>
      <c r="M2145" s="15">
        <v>12.433333333333332</v>
      </c>
    </row>
    <row r="2146" spans="1:13" x14ac:dyDescent="0.3">
      <c r="A2146" s="38" t="s">
        <v>262</v>
      </c>
      <c r="B2146" s="15">
        <v>275100</v>
      </c>
      <c r="C2146" s="15">
        <v>1592600</v>
      </c>
      <c r="E2146" s="35" t="s">
        <v>271</v>
      </c>
      <c r="F2146" s="15">
        <v>1967450</v>
      </c>
      <c r="G2146" s="15">
        <v>13012199</v>
      </c>
      <c r="I2146" s="38" t="s">
        <v>257</v>
      </c>
      <c r="J2146" s="15">
        <v>1.5</v>
      </c>
      <c r="L2146" s="36" t="s">
        <v>250</v>
      </c>
      <c r="M2146" s="15">
        <v>13.566666666666668</v>
      </c>
    </row>
    <row r="2147" spans="1:13" x14ac:dyDescent="0.3">
      <c r="A2147" s="38" t="s">
        <v>263</v>
      </c>
      <c r="B2147" s="15">
        <v>305000</v>
      </c>
      <c r="C2147" s="15">
        <v>2871500</v>
      </c>
      <c r="E2147" s="36" t="s">
        <v>246</v>
      </c>
      <c r="F2147" s="15">
        <v>439700</v>
      </c>
      <c r="G2147" s="15">
        <v>2606850</v>
      </c>
      <c r="I2147" s="38" t="s">
        <v>252</v>
      </c>
      <c r="J2147" s="15">
        <v>1.5</v>
      </c>
      <c r="L2147" s="36" t="s">
        <v>253</v>
      </c>
      <c r="M2147" s="15">
        <v>12.9</v>
      </c>
    </row>
    <row r="2148" spans="1:13" x14ac:dyDescent="0.3">
      <c r="A2148" s="35" t="s">
        <v>272</v>
      </c>
      <c r="B2148" s="15"/>
      <c r="C2148" s="15"/>
      <c r="E2148" s="36" t="s">
        <v>248</v>
      </c>
      <c r="F2148" s="15">
        <v>463750</v>
      </c>
      <c r="G2148" s="15">
        <v>3058300</v>
      </c>
      <c r="I2148" s="38" t="s">
        <v>255</v>
      </c>
      <c r="J2148" s="15">
        <v>1.6</v>
      </c>
      <c r="L2148" s="35" t="s">
        <v>264</v>
      </c>
      <c r="M2148" s="15">
        <v>15.183333333333335</v>
      </c>
    </row>
    <row r="2149" spans="1:13" x14ac:dyDescent="0.3">
      <c r="A2149" s="38" t="s">
        <v>245</v>
      </c>
      <c r="B2149" s="15">
        <v>350000</v>
      </c>
      <c r="C2149" s="15">
        <v>1713000</v>
      </c>
      <c r="E2149" s="36" t="s">
        <v>250</v>
      </c>
      <c r="F2149" s="15">
        <v>505500</v>
      </c>
      <c r="G2149" s="15">
        <v>4210899</v>
      </c>
      <c r="I2149" s="38" t="s">
        <v>258</v>
      </c>
      <c r="J2149" s="15">
        <v>1.5</v>
      </c>
      <c r="L2149" s="36" t="s">
        <v>246</v>
      </c>
      <c r="M2149" s="15">
        <v>13.5</v>
      </c>
    </row>
    <row r="2150" spans="1:13" x14ac:dyDescent="0.3">
      <c r="A2150" s="38" t="s">
        <v>247</v>
      </c>
      <c r="B2150" s="15">
        <v>349250</v>
      </c>
      <c r="C2150" s="15">
        <v>1393150</v>
      </c>
      <c r="E2150" s="37" t="s">
        <v>252</v>
      </c>
      <c r="F2150" s="15">
        <v>160000</v>
      </c>
      <c r="G2150" s="15">
        <v>1786399</v>
      </c>
      <c r="I2150" s="38" t="s">
        <v>260</v>
      </c>
      <c r="J2150" s="15">
        <v>1.6</v>
      </c>
      <c r="L2150" s="36" t="s">
        <v>248</v>
      </c>
      <c r="M2150" s="15">
        <v>16.433333333333334</v>
      </c>
    </row>
    <row r="2151" spans="1:13" x14ac:dyDescent="0.3">
      <c r="A2151" s="38" t="s">
        <v>249</v>
      </c>
      <c r="B2151" s="15">
        <v>328500</v>
      </c>
      <c r="C2151" s="15">
        <v>1593500</v>
      </c>
      <c r="E2151" s="37" t="s">
        <v>255</v>
      </c>
      <c r="F2151" s="15">
        <v>156000</v>
      </c>
      <c r="G2151" s="15">
        <v>1361500</v>
      </c>
      <c r="I2151" s="38" t="s">
        <v>262</v>
      </c>
      <c r="J2151" s="15">
        <v>1.6</v>
      </c>
      <c r="L2151" s="36" t="s">
        <v>250</v>
      </c>
      <c r="M2151" s="15">
        <v>17.133333333333329</v>
      </c>
    </row>
    <row r="2152" spans="1:13" x14ac:dyDescent="0.3">
      <c r="A2152" s="38" t="s">
        <v>251</v>
      </c>
      <c r="B2152" s="15">
        <v>339950</v>
      </c>
      <c r="C2152" s="15">
        <v>3177950</v>
      </c>
      <c r="E2152" s="37" t="s">
        <v>258</v>
      </c>
      <c r="F2152" s="15">
        <v>189500</v>
      </c>
      <c r="G2152" s="15">
        <v>1063000</v>
      </c>
      <c r="I2152" s="38" t="s">
        <v>263</v>
      </c>
      <c r="J2152" s="15">
        <v>1.3</v>
      </c>
      <c r="L2152" s="36" t="s">
        <v>253</v>
      </c>
      <c r="M2152" s="15">
        <v>13.666666666666666</v>
      </c>
    </row>
    <row r="2153" spans="1:13" x14ac:dyDescent="0.3">
      <c r="A2153" s="38" t="s">
        <v>254</v>
      </c>
      <c r="B2153" s="15">
        <v>330000</v>
      </c>
      <c r="C2153" s="15">
        <v>2706750</v>
      </c>
      <c r="E2153" s="36" t="s">
        <v>253</v>
      </c>
      <c r="F2153" s="15">
        <v>558500</v>
      </c>
      <c r="G2153" s="15">
        <v>3136150</v>
      </c>
      <c r="I2153" s="35" t="s">
        <v>274</v>
      </c>
      <c r="J2153" s="15"/>
      <c r="L2153" s="35" t="s">
        <v>266</v>
      </c>
      <c r="M2153" s="15">
        <v>12.808333333333332</v>
      </c>
    </row>
    <row r="2154" spans="1:13" x14ac:dyDescent="0.3">
      <c r="A2154" s="38" t="s">
        <v>257</v>
      </c>
      <c r="B2154" s="15">
        <v>1048388</v>
      </c>
      <c r="C2154" s="15">
        <v>4410188</v>
      </c>
      <c r="E2154" s="35" t="s">
        <v>272</v>
      </c>
      <c r="F2154" s="15">
        <v>2618152</v>
      </c>
      <c r="G2154" s="15">
        <v>14721602</v>
      </c>
      <c r="I2154" s="38" t="s">
        <v>245</v>
      </c>
      <c r="J2154" s="15">
        <v>0.7</v>
      </c>
      <c r="L2154" s="36" t="s">
        <v>246</v>
      </c>
      <c r="M2154" s="15">
        <v>12.633333333333333</v>
      </c>
    </row>
    <row r="2155" spans="1:13" x14ac:dyDescent="0.3">
      <c r="A2155" s="38" t="s">
        <v>252</v>
      </c>
      <c r="B2155" s="15">
        <v>340000</v>
      </c>
      <c r="C2155" s="15">
        <v>3703750</v>
      </c>
      <c r="E2155" s="36" t="s">
        <v>246</v>
      </c>
      <c r="F2155" s="15">
        <v>567079</v>
      </c>
      <c r="G2155" s="15">
        <v>2802157</v>
      </c>
      <c r="I2155" s="38" t="s">
        <v>247</v>
      </c>
      <c r="J2155" s="15">
        <v>0.7</v>
      </c>
      <c r="L2155" s="36" t="s">
        <v>248</v>
      </c>
      <c r="M2155" s="15">
        <v>12.766666666666666</v>
      </c>
    </row>
    <row r="2156" spans="1:13" x14ac:dyDescent="0.3">
      <c r="A2156" s="38" t="s">
        <v>255</v>
      </c>
      <c r="B2156" s="15">
        <v>340000</v>
      </c>
      <c r="C2156" s="15">
        <v>3667400</v>
      </c>
      <c r="E2156" s="36" t="s">
        <v>248</v>
      </c>
      <c r="F2156" s="15">
        <v>497850</v>
      </c>
      <c r="G2156" s="15">
        <v>3593700</v>
      </c>
      <c r="I2156" s="38" t="s">
        <v>249</v>
      </c>
      <c r="J2156" s="15">
        <v>1</v>
      </c>
      <c r="L2156" s="36" t="s">
        <v>250</v>
      </c>
      <c r="M2156" s="15">
        <v>12.633333333333335</v>
      </c>
    </row>
    <row r="2157" spans="1:13" x14ac:dyDescent="0.3">
      <c r="A2157" s="38" t="s">
        <v>258</v>
      </c>
      <c r="B2157" s="15">
        <v>379500</v>
      </c>
      <c r="C2157" s="15">
        <v>3319500</v>
      </c>
      <c r="E2157" s="36" t="s">
        <v>250</v>
      </c>
      <c r="F2157" s="15">
        <v>871450</v>
      </c>
      <c r="G2157" s="15">
        <v>4431650</v>
      </c>
      <c r="I2157" s="38" t="s">
        <v>251</v>
      </c>
      <c r="J2157" s="15">
        <v>0.7</v>
      </c>
      <c r="L2157" s="36" t="s">
        <v>253</v>
      </c>
      <c r="M2157" s="15">
        <v>13.200000000000001</v>
      </c>
    </row>
    <row r="2158" spans="1:13" x14ac:dyDescent="0.3">
      <c r="A2158" s="38" t="s">
        <v>260</v>
      </c>
      <c r="B2158" s="15">
        <v>335000</v>
      </c>
      <c r="C2158" s="15">
        <v>1030000</v>
      </c>
      <c r="E2158" s="37" t="s">
        <v>252</v>
      </c>
      <c r="F2158" s="15">
        <v>412750</v>
      </c>
      <c r="G2158" s="15">
        <v>1535750</v>
      </c>
      <c r="I2158" s="38" t="s">
        <v>254</v>
      </c>
      <c r="J2158" s="15">
        <v>1</v>
      </c>
      <c r="L2158" s="35" t="s">
        <v>267</v>
      </c>
      <c r="M2158" s="15">
        <v>12.241666666666667</v>
      </c>
    </row>
    <row r="2159" spans="1:13" x14ac:dyDescent="0.3">
      <c r="A2159" s="38" t="s">
        <v>262</v>
      </c>
      <c r="B2159" s="15">
        <v>391750</v>
      </c>
      <c r="C2159" s="15">
        <v>1505000</v>
      </c>
      <c r="E2159" s="37" t="s">
        <v>255</v>
      </c>
      <c r="F2159" s="15">
        <v>212700</v>
      </c>
      <c r="G2159" s="15">
        <v>1719950</v>
      </c>
      <c r="I2159" s="38" t="s">
        <v>257</v>
      </c>
      <c r="J2159" s="15">
        <v>1.5</v>
      </c>
      <c r="L2159" s="36" t="s">
        <v>246</v>
      </c>
      <c r="M2159" s="15">
        <v>13.366666666666667</v>
      </c>
    </row>
    <row r="2160" spans="1:13" x14ac:dyDescent="0.3">
      <c r="A2160" s="38" t="s">
        <v>263</v>
      </c>
      <c r="B2160" s="15">
        <v>362600</v>
      </c>
      <c r="C2160" s="15">
        <v>2202700</v>
      </c>
      <c r="E2160" s="37" t="s">
        <v>258</v>
      </c>
      <c r="F2160" s="15">
        <v>246000</v>
      </c>
      <c r="G2160" s="15">
        <v>1175950</v>
      </c>
      <c r="I2160" s="38" t="s">
        <v>252</v>
      </c>
      <c r="J2160" s="15">
        <v>1.7</v>
      </c>
      <c r="L2160" s="36" t="s">
        <v>248</v>
      </c>
      <c r="M2160" s="15">
        <v>12.966666666666667</v>
      </c>
    </row>
    <row r="2161" spans="1:13" x14ac:dyDescent="0.3">
      <c r="A2161" s="35" t="s">
        <v>273</v>
      </c>
      <c r="B2161" s="15"/>
      <c r="C2161" s="15"/>
      <c r="E2161" s="36" t="s">
        <v>253</v>
      </c>
      <c r="F2161" s="15">
        <v>681773</v>
      </c>
      <c r="G2161" s="15">
        <v>3894095</v>
      </c>
      <c r="I2161" s="38" t="s">
        <v>255</v>
      </c>
      <c r="J2161" s="15">
        <v>1.5</v>
      </c>
      <c r="L2161" s="36" t="s">
        <v>250</v>
      </c>
      <c r="M2161" s="15">
        <v>12.066666666666668</v>
      </c>
    </row>
    <row r="2162" spans="1:13" x14ac:dyDescent="0.3">
      <c r="A2162" s="38" t="s">
        <v>245</v>
      </c>
      <c r="B2162" s="15">
        <v>307000</v>
      </c>
      <c r="C2162" s="15">
        <v>1544500</v>
      </c>
      <c r="E2162" s="35" t="s">
        <v>273</v>
      </c>
      <c r="F2162" s="15">
        <v>3000102</v>
      </c>
      <c r="G2162" s="15">
        <v>21389992</v>
      </c>
      <c r="I2162" s="38" t="s">
        <v>258</v>
      </c>
      <c r="J2162" s="15">
        <v>1.3</v>
      </c>
      <c r="L2162" s="36" t="s">
        <v>253</v>
      </c>
      <c r="M2162" s="15">
        <v>10.566666666666666</v>
      </c>
    </row>
    <row r="2163" spans="1:13" x14ac:dyDescent="0.3">
      <c r="A2163" s="38" t="s">
        <v>247</v>
      </c>
      <c r="B2163" s="15">
        <v>325000</v>
      </c>
      <c r="C2163" s="15">
        <v>3023050</v>
      </c>
      <c r="E2163" s="36" t="s">
        <v>246</v>
      </c>
      <c r="F2163" s="15">
        <v>675250</v>
      </c>
      <c r="G2163" s="15">
        <v>4760240</v>
      </c>
      <c r="I2163" s="38" t="s">
        <v>260</v>
      </c>
      <c r="J2163" s="15">
        <v>1.2</v>
      </c>
      <c r="L2163" s="35" t="s">
        <v>268</v>
      </c>
      <c r="M2163" s="15">
        <v>7.6666666666666679</v>
      </c>
    </row>
    <row r="2164" spans="1:13" x14ac:dyDescent="0.3">
      <c r="A2164" s="38" t="s">
        <v>249</v>
      </c>
      <c r="B2164" s="15">
        <v>329975</v>
      </c>
      <c r="C2164" s="15">
        <v>4623850</v>
      </c>
      <c r="E2164" s="36" t="s">
        <v>248</v>
      </c>
      <c r="F2164" s="15">
        <v>705602</v>
      </c>
      <c r="G2164" s="15">
        <v>5855002</v>
      </c>
      <c r="I2164" s="38" t="s">
        <v>262</v>
      </c>
      <c r="J2164" s="15">
        <v>0.9</v>
      </c>
      <c r="L2164" s="36" t="s">
        <v>246</v>
      </c>
      <c r="M2164" s="15">
        <v>8.1</v>
      </c>
    </row>
    <row r="2165" spans="1:13" x14ac:dyDescent="0.3">
      <c r="A2165" s="38" t="s">
        <v>251</v>
      </c>
      <c r="B2165" s="15">
        <v>385000</v>
      </c>
      <c r="C2165" s="15">
        <v>4048500</v>
      </c>
      <c r="E2165" s="36" t="s">
        <v>250</v>
      </c>
      <c r="F2165" s="15">
        <v>798450</v>
      </c>
      <c r="G2165" s="15">
        <v>3981450</v>
      </c>
      <c r="I2165" s="38" t="s">
        <v>263</v>
      </c>
      <c r="J2165" s="15">
        <v>1.3</v>
      </c>
      <c r="L2165" s="36" t="s">
        <v>248</v>
      </c>
      <c r="M2165" s="15">
        <v>8.6666666666666661</v>
      </c>
    </row>
    <row r="2166" spans="1:13" x14ac:dyDescent="0.3">
      <c r="A2166" s="38" t="s">
        <v>254</v>
      </c>
      <c r="B2166" s="15">
        <v>449000</v>
      </c>
      <c r="C2166" s="15">
        <v>2934706</v>
      </c>
      <c r="E2166" s="37" t="s">
        <v>252</v>
      </c>
      <c r="F2166" s="15">
        <v>263500</v>
      </c>
      <c r="G2166" s="15">
        <v>1493000</v>
      </c>
      <c r="I2166" s="35" t="s">
        <v>275</v>
      </c>
      <c r="J2166" s="15"/>
      <c r="L2166" s="36" t="s">
        <v>250</v>
      </c>
      <c r="M2166" s="15">
        <v>7.1333333333333329</v>
      </c>
    </row>
    <row r="2167" spans="1:13" x14ac:dyDescent="0.3">
      <c r="A2167" s="38" t="s">
        <v>257</v>
      </c>
      <c r="B2167" s="15">
        <v>327000</v>
      </c>
      <c r="C2167" s="15">
        <v>2594500</v>
      </c>
      <c r="E2167" s="37" t="s">
        <v>255</v>
      </c>
      <c r="F2167" s="15">
        <v>249950</v>
      </c>
      <c r="G2167" s="15">
        <v>1170450</v>
      </c>
      <c r="I2167" s="38" t="s">
        <v>245</v>
      </c>
      <c r="J2167" s="15">
        <v>1</v>
      </c>
      <c r="L2167" s="36" t="s">
        <v>253</v>
      </c>
      <c r="M2167" s="15">
        <v>6.7666666666666657</v>
      </c>
    </row>
    <row r="2168" spans="1:13" x14ac:dyDescent="0.3">
      <c r="A2168" s="38" t="s">
        <v>252</v>
      </c>
      <c r="B2168" s="15">
        <v>393250</v>
      </c>
      <c r="C2168" s="15">
        <v>3894025</v>
      </c>
      <c r="E2168" s="37" t="s">
        <v>258</v>
      </c>
      <c r="F2168" s="15">
        <v>285000</v>
      </c>
      <c r="G2168" s="15">
        <v>1318000</v>
      </c>
      <c r="I2168" s="38" t="s">
        <v>247</v>
      </c>
      <c r="J2168" s="15">
        <v>1</v>
      </c>
      <c r="L2168" s="35" t="s">
        <v>269</v>
      </c>
      <c r="M2168" s="15">
        <v>6.5166666666666666</v>
      </c>
    </row>
    <row r="2169" spans="1:13" x14ac:dyDescent="0.3">
      <c r="A2169" s="38" t="s">
        <v>255</v>
      </c>
      <c r="B2169" s="15">
        <v>620250</v>
      </c>
      <c r="C2169" s="15">
        <v>5699630</v>
      </c>
      <c r="E2169" s="36" t="s">
        <v>253</v>
      </c>
      <c r="F2169" s="15">
        <v>820800</v>
      </c>
      <c r="G2169" s="15">
        <v>6793300</v>
      </c>
      <c r="I2169" s="38" t="s">
        <v>249</v>
      </c>
      <c r="J2169" s="15">
        <v>1.1000000000000001</v>
      </c>
      <c r="L2169" s="36" t="s">
        <v>246</v>
      </c>
      <c r="M2169" s="15">
        <v>6.2333333333333343</v>
      </c>
    </row>
    <row r="2170" spans="1:13" x14ac:dyDescent="0.3">
      <c r="A2170" s="38" t="s">
        <v>258</v>
      </c>
      <c r="B2170" s="15">
        <v>765000</v>
      </c>
      <c r="C2170" s="15">
        <v>7449250</v>
      </c>
      <c r="E2170" s="35" t="s">
        <v>274</v>
      </c>
      <c r="F2170" s="15">
        <v>3277625</v>
      </c>
      <c r="G2170" s="15">
        <v>18196745</v>
      </c>
      <c r="I2170" s="38" t="s">
        <v>251</v>
      </c>
      <c r="J2170" s="15">
        <v>0.6</v>
      </c>
      <c r="L2170" s="36" t="s">
        <v>248</v>
      </c>
      <c r="M2170" s="15">
        <v>6.7666666666666657</v>
      </c>
    </row>
    <row r="2171" spans="1:13" x14ac:dyDescent="0.3">
      <c r="A2171" s="38" t="s">
        <v>260</v>
      </c>
      <c r="B2171" s="15">
        <v>380000</v>
      </c>
      <c r="C2171" s="15">
        <v>3709000</v>
      </c>
      <c r="E2171" s="36" t="s">
        <v>246</v>
      </c>
      <c r="F2171" s="15">
        <v>731000</v>
      </c>
      <c r="G2171" s="15">
        <v>3183845</v>
      </c>
      <c r="I2171" s="38" t="s">
        <v>254</v>
      </c>
      <c r="J2171" s="15">
        <v>2.2000000000000002</v>
      </c>
      <c r="L2171" s="36" t="s">
        <v>250</v>
      </c>
      <c r="M2171" s="15">
        <v>7.5666666666666673</v>
      </c>
    </row>
    <row r="2172" spans="1:13" x14ac:dyDescent="0.3">
      <c r="A2172" s="38" t="s">
        <v>262</v>
      </c>
      <c r="B2172" s="15">
        <v>691475</v>
      </c>
      <c r="C2172" s="15">
        <v>2585450</v>
      </c>
      <c r="E2172" s="36" t="s">
        <v>248</v>
      </c>
      <c r="F2172" s="15">
        <v>835975</v>
      </c>
      <c r="G2172" s="15">
        <v>6285450</v>
      </c>
      <c r="I2172" s="38" t="s">
        <v>257</v>
      </c>
      <c r="J2172" s="15">
        <v>2.2000000000000002</v>
      </c>
      <c r="L2172" s="36" t="s">
        <v>253</v>
      </c>
      <c r="M2172" s="15">
        <v>5.5</v>
      </c>
    </row>
    <row r="2173" spans="1:13" x14ac:dyDescent="0.3">
      <c r="A2173" s="38" t="s">
        <v>263</v>
      </c>
      <c r="B2173" s="15">
        <v>407500</v>
      </c>
      <c r="C2173" s="15">
        <v>2700700</v>
      </c>
      <c r="E2173" s="36" t="s">
        <v>250</v>
      </c>
      <c r="F2173" s="15">
        <v>857300</v>
      </c>
      <c r="G2173" s="15">
        <v>4674600</v>
      </c>
      <c r="I2173" s="38" t="s">
        <v>252</v>
      </c>
      <c r="J2173" s="15">
        <v>2.4</v>
      </c>
      <c r="L2173" s="35" t="s">
        <v>270</v>
      </c>
      <c r="M2173" s="15">
        <v>5.416666666666667</v>
      </c>
    </row>
    <row r="2174" spans="1:13" x14ac:dyDescent="0.3">
      <c r="A2174" s="35" t="s">
        <v>274</v>
      </c>
      <c r="B2174" s="15"/>
      <c r="C2174" s="15"/>
      <c r="E2174" s="37" t="s">
        <v>252</v>
      </c>
      <c r="F2174" s="15">
        <v>303500</v>
      </c>
      <c r="G2174" s="15">
        <v>2046500</v>
      </c>
      <c r="I2174" s="38" t="s">
        <v>258</v>
      </c>
      <c r="J2174" s="15">
        <v>2</v>
      </c>
      <c r="L2174" s="36" t="s">
        <v>246</v>
      </c>
      <c r="M2174" s="15">
        <v>5.1000000000000005</v>
      </c>
    </row>
    <row r="2175" spans="1:13" x14ac:dyDescent="0.3">
      <c r="A2175" s="38" t="s">
        <v>245</v>
      </c>
      <c r="B2175" s="15">
        <v>362500</v>
      </c>
      <c r="C2175" s="15">
        <v>2144575</v>
      </c>
      <c r="E2175" s="37" t="s">
        <v>255</v>
      </c>
      <c r="F2175" s="15">
        <v>229000</v>
      </c>
      <c r="G2175" s="15">
        <v>740000</v>
      </c>
      <c r="I2175" s="38" t="s">
        <v>260</v>
      </c>
      <c r="J2175" s="15">
        <v>1.5</v>
      </c>
      <c r="L2175" s="36" t="s">
        <v>248</v>
      </c>
      <c r="M2175" s="15">
        <v>6.0333333333333341</v>
      </c>
    </row>
    <row r="2176" spans="1:13" x14ac:dyDescent="0.3">
      <c r="A2176" s="38" t="s">
        <v>247</v>
      </c>
      <c r="B2176" s="15">
        <v>477475</v>
      </c>
      <c r="C2176" s="15">
        <v>1837962</v>
      </c>
      <c r="E2176" s="37" t="s">
        <v>258</v>
      </c>
      <c r="F2176" s="15">
        <v>324800</v>
      </c>
      <c r="G2176" s="15">
        <v>1888100</v>
      </c>
      <c r="I2176" s="38" t="s">
        <v>262</v>
      </c>
      <c r="J2176" s="15">
        <v>0.9</v>
      </c>
      <c r="L2176" s="36" t="s">
        <v>250</v>
      </c>
      <c r="M2176" s="15">
        <v>5.833333333333333</v>
      </c>
    </row>
    <row r="2177" spans="1:13" x14ac:dyDescent="0.3">
      <c r="A2177" s="38" t="s">
        <v>249</v>
      </c>
      <c r="B2177" s="15">
        <v>487500</v>
      </c>
      <c r="C2177" s="15">
        <v>975000</v>
      </c>
      <c r="E2177" s="36" t="s">
        <v>253</v>
      </c>
      <c r="F2177" s="15">
        <v>853350</v>
      </c>
      <c r="G2177" s="15">
        <v>4052850</v>
      </c>
      <c r="I2177" s="14">
        <v>25</v>
      </c>
      <c r="J2177" s="15">
        <v>773.30000000000007</v>
      </c>
      <c r="L2177" s="36" t="s">
        <v>253</v>
      </c>
      <c r="M2177" s="15">
        <v>4.7</v>
      </c>
    </row>
    <row r="2178" spans="1:13" x14ac:dyDescent="0.3">
      <c r="A2178" s="38" t="s">
        <v>251</v>
      </c>
      <c r="B2178" s="15">
        <v>506500</v>
      </c>
      <c r="C2178" s="15">
        <v>2770507</v>
      </c>
      <c r="E2178" s="35" t="s">
        <v>275</v>
      </c>
      <c r="F2178" s="15">
        <v>6495450</v>
      </c>
      <c r="G2178" s="15">
        <v>19522697</v>
      </c>
      <c r="I2178" s="35" t="s">
        <v>244</v>
      </c>
      <c r="J2178" s="15"/>
      <c r="L2178" s="35" t="s">
        <v>271</v>
      </c>
      <c r="M2178" s="15">
        <v>4.4833333333333334</v>
      </c>
    </row>
    <row r="2179" spans="1:13" x14ac:dyDescent="0.3">
      <c r="A2179" s="38" t="s">
        <v>254</v>
      </c>
      <c r="B2179" s="15">
        <v>415000</v>
      </c>
      <c r="C2179" s="15">
        <v>5278600</v>
      </c>
      <c r="E2179" s="36" t="s">
        <v>246</v>
      </c>
      <c r="F2179" s="15">
        <v>896500</v>
      </c>
      <c r="G2179" s="15">
        <v>4482527</v>
      </c>
      <c r="I2179" s="38" t="s">
        <v>245</v>
      </c>
      <c r="J2179" s="15">
        <v>1.9</v>
      </c>
      <c r="L2179" s="36" t="s">
        <v>246</v>
      </c>
      <c r="M2179" s="15">
        <v>4.2333333333333334</v>
      </c>
    </row>
    <row r="2180" spans="1:13" x14ac:dyDescent="0.3">
      <c r="A2180" s="38" t="s">
        <v>257</v>
      </c>
      <c r="B2180" s="15">
        <v>450000</v>
      </c>
      <c r="C2180" s="15">
        <v>5077950</v>
      </c>
      <c r="E2180" s="36" t="s">
        <v>248</v>
      </c>
      <c r="F2180" s="15">
        <v>3889450</v>
      </c>
      <c r="G2180" s="15">
        <v>6175850</v>
      </c>
      <c r="I2180" s="38" t="s">
        <v>247</v>
      </c>
      <c r="J2180" s="15">
        <v>2.1</v>
      </c>
      <c r="L2180" s="36" t="s">
        <v>248</v>
      </c>
      <c r="M2180" s="15">
        <v>4.0999999999999996</v>
      </c>
    </row>
    <row r="2181" spans="1:13" x14ac:dyDescent="0.3">
      <c r="A2181" s="38" t="s">
        <v>252</v>
      </c>
      <c r="B2181" s="15">
        <v>373600</v>
      </c>
      <c r="C2181" s="15">
        <v>2822600</v>
      </c>
      <c r="E2181" s="36" t="s">
        <v>250</v>
      </c>
      <c r="F2181" s="15">
        <v>996000</v>
      </c>
      <c r="G2181" s="15">
        <v>3359950</v>
      </c>
      <c r="I2181" s="38" t="s">
        <v>249</v>
      </c>
      <c r="J2181" s="15">
        <v>2.6</v>
      </c>
      <c r="L2181" s="36" t="s">
        <v>250</v>
      </c>
      <c r="M2181" s="15">
        <v>4.4666666666666668</v>
      </c>
    </row>
    <row r="2182" spans="1:13" x14ac:dyDescent="0.3">
      <c r="A2182" s="38" t="s">
        <v>255</v>
      </c>
      <c r="B2182" s="15">
        <v>822000</v>
      </c>
      <c r="C2182" s="15">
        <v>4493625</v>
      </c>
      <c r="E2182" s="37" t="s">
        <v>252</v>
      </c>
      <c r="F2182" s="15">
        <v>350000</v>
      </c>
      <c r="G2182" s="15">
        <v>1758000</v>
      </c>
      <c r="I2182" s="38" t="s">
        <v>251</v>
      </c>
      <c r="J2182" s="15">
        <v>3</v>
      </c>
      <c r="L2182" s="36" t="s">
        <v>253</v>
      </c>
      <c r="M2182" s="15">
        <v>5.1333333333333329</v>
      </c>
    </row>
    <row r="2183" spans="1:13" x14ac:dyDescent="0.3">
      <c r="A2183" s="38" t="s">
        <v>258</v>
      </c>
      <c r="B2183" s="15">
        <v>731250</v>
      </c>
      <c r="C2183" s="15">
        <v>3621500</v>
      </c>
      <c r="E2183" s="37" t="s">
        <v>255</v>
      </c>
      <c r="F2183" s="15">
        <v>370000</v>
      </c>
      <c r="G2183" s="15">
        <v>1049950</v>
      </c>
      <c r="I2183" s="38" t="s">
        <v>254</v>
      </c>
      <c r="J2183" s="15">
        <v>3</v>
      </c>
      <c r="L2183" s="35" t="s">
        <v>272</v>
      </c>
      <c r="M2183" s="15">
        <v>3.6833333333333336</v>
      </c>
    </row>
    <row r="2184" spans="1:13" x14ac:dyDescent="0.3">
      <c r="A2184" s="38" t="s">
        <v>260</v>
      </c>
      <c r="B2184" s="15">
        <v>774400</v>
      </c>
      <c r="C2184" s="15">
        <v>1910800</v>
      </c>
      <c r="E2184" s="37" t="s">
        <v>258</v>
      </c>
      <c r="F2184" s="15">
        <v>276000</v>
      </c>
      <c r="G2184" s="15">
        <v>552000</v>
      </c>
      <c r="I2184" s="38" t="s">
        <v>257</v>
      </c>
      <c r="J2184" s="15">
        <v>3.3</v>
      </c>
      <c r="L2184" s="36" t="s">
        <v>246</v>
      </c>
      <c r="M2184" s="15">
        <v>4.8</v>
      </c>
    </row>
    <row r="2185" spans="1:13" x14ac:dyDescent="0.3">
      <c r="A2185" s="38" t="s">
        <v>262</v>
      </c>
      <c r="B2185" s="15">
        <v>413000</v>
      </c>
      <c r="C2185" s="15">
        <v>4547500</v>
      </c>
      <c r="E2185" s="36" t="s">
        <v>253</v>
      </c>
      <c r="F2185" s="15">
        <v>713500</v>
      </c>
      <c r="G2185" s="15">
        <v>5504370</v>
      </c>
      <c r="I2185" s="38" t="s">
        <v>252</v>
      </c>
      <c r="J2185" s="15">
        <v>3.5</v>
      </c>
      <c r="L2185" s="36" t="s">
        <v>248</v>
      </c>
      <c r="M2185" s="15">
        <v>3.5</v>
      </c>
    </row>
    <row r="2186" spans="1:13" x14ac:dyDescent="0.3">
      <c r="A2186" s="38" t="s">
        <v>263</v>
      </c>
      <c r="B2186" s="15">
        <v>392500</v>
      </c>
      <c r="C2186" s="15">
        <v>3354949</v>
      </c>
      <c r="E2186" s="14">
        <v>29</v>
      </c>
      <c r="F2186" s="15">
        <v>26744772</v>
      </c>
      <c r="G2186" s="15">
        <v>49181907</v>
      </c>
      <c r="I2186" s="38" t="s">
        <v>255</v>
      </c>
      <c r="J2186" s="15">
        <v>4.3</v>
      </c>
      <c r="L2186" s="36" t="s">
        <v>250</v>
      </c>
      <c r="M2186" s="15">
        <v>3.3333333333333335</v>
      </c>
    </row>
    <row r="2187" spans="1:13" x14ac:dyDescent="0.3">
      <c r="A2187" s="35" t="s">
        <v>275</v>
      </c>
      <c r="B2187" s="15"/>
      <c r="C2187" s="15"/>
      <c r="E2187" s="35" t="s">
        <v>243</v>
      </c>
      <c r="F2187" s="15">
        <v>804950</v>
      </c>
      <c r="G2187" s="15">
        <v>1383800</v>
      </c>
      <c r="I2187" s="38" t="s">
        <v>258</v>
      </c>
      <c r="J2187" s="15">
        <v>4.5</v>
      </c>
      <c r="L2187" s="36" t="s">
        <v>253</v>
      </c>
      <c r="M2187" s="15">
        <v>3.1</v>
      </c>
    </row>
    <row r="2188" spans="1:13" x14ac:dyDescent="0.3">
      <c r="A2188" s="38" t="s">
        <v>245</v>
      </c>
      <c r="B2188" s="15">
        <v>350000</v>
      </c>
      <c r="C2188" s="15">
        <v>1125000</v>
      </c>
      <c r="E2188" s="36" t="s">
        <v>246</v>
      </c>
      <c r="F2188" s="15">
        <v>227000</v>
      </c>
      <c r="G2188" s="15">
        <v>473500</v>
      </c>
      <c r="I2188" s="38" t="s">
        <v>260</v>
      </c>
      <c r="J2188" s="15">
        <v>4.9000000000000004</v>
      </c>
      <c r="L2188" s="35" t="s">
        <v>273</v>
      </c>
      <c r="M2188" s="15">
        <v>2.7666666666666662</v>
      </c>
    </row>
    <row r="2189" spans="1:13" x14ac:dyDescent="0.3">
      <c r="A2189" s="38" t="s">
        <v>247</v>
      </c>
      <c r="B2189" s="15">
        <v>426650</v>
      </c>
      <c r="C2189" s="15">
        <v>1693300</v>
      </c>
      <c r="E2189" s="36" t="s">
        <v>248</v>
      </c>
      <c r="F2189" s="15">
        <v>110000</v>
      </c>
      <c r="G2189" s="15">
        <v>354400</v>
      </c>
      <c r="I2189" s="38" t="s">
        <v>262</v>
      </c>
      <c r="J2189" s="15">
        <v>5.0999999999999996</v>
      </c>
      <c r="L2189" s="36" t="s">
        <v>246</v>
      </c>
      <c r="M2189" s="15">
        <v>2.8666666666666667</v>
      </c>
    </row>
    <row r="2190" spans="1:13" x14ac:dyDescent="0.3">
      <c r="A2190" s="38" t="s">
        <v>249</v>
      </c>
      <c r="B2190" s="15">
        <v>333500</v>
      </c>
      <c r="C2190" s="15">
        <v>2110400</v>
      </c>
      <c r="E2190" s="36" t="s">
        <v>250</v>
      </c>
      <c r="F2190" s="15">
        <v>217950</v>
      </c>
      <c r="G2190" s="15">
        <v>305900</v>
      </c>
      <c r="I2190" s="38" t="s">
        <v>263</v>
      </c>
      <c r="J2190" s="15">
        <v>4.7</v>
      </c>
      <c r="L2190" s="36" t="s">
        <v>248</v>
      </c>
      <c r="M2190" s="15">
        <v>2.7999999999999994</v>
      </c>
    </row>
    <row r="2191" spans="1:13" x14ac:dyDescent="0.3">
      <c r="A2191" s="38" t="s">
        <v>251</v>
      </c>
      <c r="B2191" s="15">
        <v>879250</v>
      </c>
      <c r="C2191" s="15">
        <v>3510833</v>
      </c>
      <c r="E2191" s="37" t="s">
        <v>252</v>
      </c>
      <c r="F2191" s="15"/>
      <c r="G2191" s="15"/>
      <c r="I2191" s="35" t="s">
        <v>256</v>
      </c>
      <c r="J2191" s="15"/>
      <c r="L2191" s="36" t="s">
        <v>250</v>
      </c>
      <c r="M2191" s="15">
        <v>2.7333333333333329</v>
      </c>
    </row>
    <row r="2192" spans="1:13" x14ac:dyDescent="0.3">
      <c r="A2192" s="38" t="s">
        <v>254</v>
      </c>
      <c r="B2192" s="15">
        <v>398995</v>
      </c>
      <c r="C2192" s="15">
        <v>2926845</v>
      </c>
      <c r="E2192" s="37" t="s">
        <v>255</v>
      </c>
      <c r="F2192" s="15">
        <v>87950</v>
      </c>
      <c r="G2192" s="15">
        <v>175900</v>
      </c>
      <c r="I2192" s="38" t="s">
        <v>245</v>
      </c>
      <c r="J2192" s="15">
        <v>4.7</v>
      </c>
      <c r="L2192" s="36" t="s">
        <v>253</v>
      </c>
      <c r="M2192" s="15">
        <v>2.6666666666666665</v>
      </c>
    </row>
    <row r="2193" spans="1:13" x14ac:dyDescent="0.3">
      <c r="A2193" s="38" t="s">
        <v>257</v>
      </c>
      <c r="B2193" s="15">
        <v>410000</v>
      </c>
      <c r="C2193" s="15">
        <v>5217950</v>
      </c>
      <c r="E2193" s="37" t="s">
        <v>258</v>
      </c>
      <c r="F2193" s="15">
        <v>130000</v>
      </c>
      <c r="G2193" s="15">
        <v>130000</v>
      </c>
      <c r="I2193" s="38" t="s">
        <v>247</v>
      </c>
      <c r="J2193" s="15">
        <v>4.3</v>
      </c>
      <c r="L2193" s="35" t="s">
        <v>274</v>
      </c>
      <c r="M2193" s="15">
        <v>3.5499999999999994</v>
      </c>
    </row>
    <row r="2194" spans="1:13" x14ac:dyDescent="0.3">
      <c r="A2194" s="38" t="s">
        <v>252</v>
      </c>
      <c r="B2194" s="15">
        <v>450000</v>
      </c>
      <c r="C2194" s="15">
        <v>3205500</v>
      </c>
      <c r="E2194" s="36" t="s">
        <v>253</v>
      </c>
      <c r="F2194" s="15">
        <v>250000</v>
      </c>
      <c r="G2194" s="15">
        <v>250000</v>
      </c>
      <c r="I2194" s="38" t="s">
        <v>249</v>
      </c>
      <c r="J2194" s="15">
        <v>4.2</v>
      </c>
      <c r="L2194" s="36" t="s">
        <v>246</v>
      </c>
      <c r="M2194" s="15">
        <v>2.6666666666666665</v>
      </c>
    </row>
    <row r="2195" spans="1:13" x14ac:dyDescent="0.3">
      <c r="A2195" s="38" t="s">
        <v>255</v>
      </c>
      <c r="B2195" s="15">
        <v>691500</v>
      </c>
      <c r="C2195" s="15">
        <v>3918500</v>
      </c>
      <c r="E2195" s="35" t="s">
        <v>259</v>
      </c>
      <c r="F2195" s="15">
        <v>1627725</v>
      </c>
      <c r="G2195" s="15">
        <v>3341450</v>
      </c>
      <c r="I2195" s="38" t="s">
        <v>251</v>
      </c>
      <c r="J2195" s="15">
        <v>4.2</v>
      </c>
      <c r="L2195" s="36" t="s">
        <v>248</v>
      </c>
      <c r="M2195" s="15">
        <v>4.0666666666666664</v>
      </c>
    </row>
    <row r="2196" spans="1:13" x14ac:dyDescent="0.3">
      <c r="A2196" s="38" t="s">
        <v>258</v>
      </c>
      <c r="B2196" s="15">
        <v>445000</v>
      </c>
      <c r="C2196" s="15">
        <v>4956000</v>
      </c>
      <c r="E2196" s="36" t="s">
        <v>246</v>
      </c>
      <c r="F2196" s="15">
        <v>316000</v>
      </c>
      <c r="G2196" s="15">
        <v>497500</v>
      </c>
      <c r="I2196" s="38" t="s">
        <v>254</v>
      </c>
      <c r="J2196" s="15">
        <v>4.8</v>
      </c>
      <c r="L2196" s="36" t="s">
        <v>250</v>
      </c>
      <c r="M2196" s="15">
        <v>3.9666666666666663</v>
      </c>
    </row>
    <row r="2197" spans="1:13" x14ac:dyDescent="0.3">
      <c r="A2197" s="38" t="s">
        <v>260</v>
      </c>
      <c r="B2197" s="15">
        <v>471000</v>
      </c>
      <c r="C2197" s="15">
        <v>2918000</v>
      </c>
      <c r="E2197" s="36" t="s">
        <v>248</v>
      </c>
      <c r="F2197" s="15">
        <v>383500</v>
      </c>
      <c r="G2197" s="15">
        <v>1009500</v>
      </c>
      <c r="I2197" s="38" t="s">
        <v>257</v>
      </c>
      <c r="J2197" s="15">
        <v>5.4</v>
      </c>
      <c r="L2197" s="36" t="s">
        <v>253</v>
      </c>
      <c r="M2197" s="15">
        <v>3.5</v>
      </c>
    </row>
    <row r="2198" spans="1:13" x14ac:dyDescent="0.3">
      <c r="A2198" s="38" t="s">
        <v>262</v>
      </c>
      <c r="B2198" s="15">
        <v>415000</v>
      </c>
      <c r="C2198" s="15">
        <v>5382950</v>
      </c>
      <c r="E2198" s="36" t="s">
        <v>250</v>
      </c>
      <c r="F2198" s="15">
        <v>470475</v>
      </c>
      <c r="G2198" s="15">
        <v>1058950</v>
      </c>
      <c r="I2198" s="38" t="s">
        <v>252</v>
      </c>
      <c r="J2198" s="15">
        <v>6.8</v>
      </c>
      <c r="L2198" s="35" t="s">
        <v>275</v>
      </c>
      <c r="M2198" s="15">
        <v>1.92</v>
      </c>
    </row>
    <row r="2199" spans="1:13" x14ac:dyDescent="0.3">
      <c r="A2199" s="14">
        <v>23</v>
      </c>
      <c r="B2199" s="15">
        <v>104845944</v>
      </c>
      <c r="C2199" s="15">
        <v>495768207</v>
      </c>
      <c r="E2199" s="37" t="s">
        <v>252</v>
      </c>
      <c r="F2199" s="15">
        <v>179725</v>
      </c>
      <c r="G2199" s="15">
        <v>359450</v>
      </c>
      <c r="I2199" s="38" t="s">
        <v>255</v>
      </c>
      <c r="J2199" s="15">
        <v>6.4</v>
      </c>
      <c r="L2199" s="36" t="s">
        <v>246</v>
      </c>
      <c r="M2199" s="15">
        <v>2.5000000000000004</v>
      </c>
    </row>
    <row r="2200" spans="1:13" x14ac:dyDescent="0.3">
      <c r="A2200" s="35" t="s">
        <v>243</v>
      </c>
      <c r="B2200" s="15"/>
      <c r="C2200" s="15"/>
      <c r="E2200" s="37" t="s">
        <v>255</v>
      </c>
      <c r="F2200" s="15">
        <v>141500</v>
      </c>
      <c r="G2200" s="15">
        <v>401000</v>
      </c>
      <c r="I2200" s="38" t="s">
        <v>258</v>
      </c>
      <c r="J2200" s="15">
        <v>6.7</v>
      </c>
      <c r="L2200" s="36" t="s">
        <v>248</v>
      </c>
      <c r="M2200" s="15">
        <v>2.1</v>
      </c>
    </row>
    <row r="2201" spans="1:13" x14ac:dyDescent="0.3">
      <c r="A2201" s="38" t="s">
        <v>245</v>
      </c>
      <c r="B2201" s="15">
        <v>329950</v>
      </c>
      <c r="C2201" s="15">
        <v>1404960</v>
      </c>
      <c r="E2201" s="37" t="s">
        <v>258</v>
      </c>
      <c r="F2201" s="15">
        <v>149250</v>
      </c>
      <c r="G2201" s="15">
        <v>298500</v>
      </c>
      <c r="I2201" s="38" t="s">
        <v>260</v>
      </c>
      <c r="J2201" s="15">
        <v>7.1</v>
      </c>
      <c r="L2201" s="36" t="s">
        <v>250</v>
      </c>
      <c r="M2201" s="15">
        <v>1.6</v>
      </c>
    </row>
    <row r="2202" spans="1:13" x14ac:dyDescent="0.3">
      <c r="A2202" s="38" t="s">
        <v>247</v>
      </c>
      <c r="B2202" s="15">
        <v>439975</v>
      </c>
      <c r="C2202" s="15">
        <v>1283950</v>
      </c>
      <c r="E2202" s="36" t="s">
        <v>253</v>
      </c>
      <c r="F2202" s="15">
        <v>457750</v>
      </c>
      <c r="G2202" s="15">
        <v>775500</v>
      </c>
      <c r="I2202" s="38" t="s">
        <v>262</v>
      </c>
      <c r="J2202" s="15">
        <v>7.6</v>
      </c>
      <c r="L2202" s="36" t="s">
        <v>253</v>
      </c>
      <c r="M2202" s="15">
        <v>1.1000000000000001</v>
      </c>
    </row>
    <row r="2203" spans="1:13" x14ac:dyDescent="0.3">
      <c r="A2203" s="38" t="s">
        <v>249</v>
      </c>
      <c r="B2203" s="15">
        <v>435250</v>
      </c>
      <c r="C2203" s="15">
        <v>2280500</v>
      </c>
      <c r="E2203" s="35" t="s">
        <v>265</v>
      </c>
      <c r="F2203" s="15">
        <v>1831350</v>
      </c>
      <c r="G2203" s="15">
        <v>4986100</v>
      </c>
      <c r="I2203" s="38" t="s">
        <v>263</v>
      </c>
      <c r="J2203" s="15">
        <v>7.4</v>
      </c>
      <c r="L2203" s="14">
        <v>45</v>
      </c>
      <c r="M2203" s="15">
        <v>6.2939759036144594</v>
      </c>
    </row>
    <row r="2204" spans="1:13" x14ac:dyDescent="0.3">
      <c r="A2204" s="38" t="s">
        <v>251</v>
      </c>
      <c r="B2204" s="15">
        <v>373500</v>
      </c>
      <c r="C2204" s="15">
        <v>2142950</v>
      </c>
      <c r="E2204" s="36" t="s">
        <v>246</v>
      </c>
      <c r="F2204" s="15">
        <v>314500</v>
      </c>
      <c r="G2204" s="15">
        <v>715500</v>
      </c>
      <c r="I2204" s="35" t="s">
        <v>261</v>
      </c>
      <c r="J2204" s="15"/>
      <c r="L2204" s="35" t="s">
        <v>244</v>
      </c>
      <c r="M2204" s="15">
        <v>3.7666666666666662</v>
      </c>
    </row>
    <row r="2205" spans="1:13" x14ac:dyDescent="0.3">
      <c r="A2205" s="38" t="s">
        <v>254</v>
      </c>
      <c r="B2205" s="15">
        <v>315250</v>
      </c>
      <c r="C2205" s="15">
        <v>1740650</v>
      </c>
      <c r="E2205" s="36" t="s">
        <v>248</v>
      </c>
      <c r="F2205" s="15">
        <v>502300</v>
      </c>
      <c r="G2205" s="15">
        <v>1879100</v>
      </c>
      <c r="I2205" s="38" t="s">
        <v>245</v>
      </c>
      <c r="J2205" s="15">
        <v>8.1</v>
      </c>
      <c r="L2205" s="36" t="s">
        <v>246</v>
      </c>
      <c r="M2205" s="15">
        <v>3.2333333333333329</v>
      </c>
    </row>
    <row r="2206" spans="1:13" x14ac:dyDescent="0.3">
      <c r="A2206" s="38" t="s">
        <v>257</v>
      </c>
      <c r="B2206" s="15">
        <v>313450</v>
      </c>
      <c r="C2206" s="15">
        <v>1662025</v>
      </c>
      <c r="E2206" s="36" t="s">
        <v>250</v>
      </c>
      <c r="F2206" s="15">
        <v>636075</v>
      </c>
      <c r="G2206" s="15">
        <v>1468050</v>
      </c>
      <c r="I2206" s="38" t="s">
        <v>247</v>
      </c>
      <c r="J2206" s="15">
        <v>7.8</v>
      </c>
      <c r="L2206" s="36" t="s">
        <v>248</v>
      </c>
      <c r="M2206" s="15">
        <v>3.3000000000000003</v>
      </c>
    </row>
    <row r="2207" spans="1:13" x14ac:dyDescent="0.3">
      <c r="A2207" s="38" t="s">
        <v>252</v>
      </c>
      <c r="B2207" s="15">
        <v>597750</v>
      </c>
      <c r="C2207" s="15">
        <v>2156450</v>
      </c>
      <c r="E2207" s="37" t="s">
        <v>252</v>
      </c>
      <c r="F2207" s="15">
        <v>197750</v>
      </c>
      <c r="G2207" s="15">
        <v>395500</v>
      </c>
      <c r="I2207" s="38" t="s">
        <v>249</v>
      </c>
      <c r="J2207" s="15">
        <v>8.3000000000000007</v>
      </c>
      <c r="L2207" s="36" t="s">
        <v>250</v>
      </c>
      <c r="M2207" s="15">
        <v>3.9</v>
      </c>
    </row>
    <row r="2208" spans="1:13" x14ac:dyDescent="0.3">
      <c r="A2208" s="38" t="s">
        <v>255</v>
      </c>
      <c r="B2208" s="15">
        <v>373031</v>
      </c>
      <c r="C2208" s="15">
        <v>1798931</v>
      </c>
      <c r="E2208" s="37" t="s">
        <v>255</v>
      </c>
      <c r="F2208" s="15">
        <v>197325</v>
      </c>
      <c r="G2208" s="15">
        <v>831550</v>
      </c>
      <c r="I2208" s="38" t="s">
        <v>251</v>
      </c>
      <c r="J2208" s="15">
        <v>8.8000000000000007</v>
      </c>
      <c r="L2208" s="36" t="s">
        <v>253</v>
      </c>
      <c r="M2208" s="15">
        <v>4.6333333333333329</v>
      </c>
    </row>
    <row r="2209" spans="1:13" x14ac:dyDescent="0.3">
      <c r="A2209" s="38" t="s">
        <v>258</v>
      </c>
      <c r="B2209" s="15">
        <v>395925</v>
      </c>
      <c r="C2209" s="15">
        <v>2327950</v>
      </c>
      <c r="E2209" s="37" t="s">
        <v>258</v>
      </c>
      <c r="F2209" s="15">
        <v>241000</v>
      </c>
      <c r="G2209" s="15">
        <v>241000</v>
      </c>
      <c r="I2209" s="38" t="s">
        <v>254</v>
      </c>
      <c r="J2209" s="15">
        <v>9.6</v>
      </c>
      <c r="L2209" s="35" t="s">
        <v>256</v>
      </c>
      <c r="M2209" s="15">
        <v>9.2666666666666675</v>
      </c>
    </row>
    <row r="2210" spans="1:13" x14ac:dyDescent="0.3">
      <c r="A2210" s="38" t="s">
        <v>260</v>
      </c>
      <c r="B2210" s="15">
        <v>380975</v>
      </c>
      <c r="C2210" s="15">
        <v>1711400</v>
      </c>
      <c r="E2210" s="36" t="s">
        <v>253</v>
      </c>
      <c r="F2210" s="15">
        <v>378475</v>
      </c>
      <c r="G2210" s="15">
        <v>923450</v>
      </c>
      <c r="I2210" s="38" t="s">
        <v>257</v>
      </c>
      <c r="J2210" s="15">
        <v>10.6</v>
      </c>
      <c r="L2210" s="36" t="s">
        <v>246</v>
      </c>
      <c r="M2210" s="15">
        <v>6</v>
      </c>
    </row>
    <row r="2211" spans="1:13" x14ac:dyDescent="0.3">
      <c r="A2211" s="38" t="s">
        <v>262</v>
      </c>
      <c r="B2211" s="15">
        <v>493925</v>
      </c>
      <c r="C2211" s="15">
        <v>671400</v>
      </c>
      <c r="E2211" s="35" t="s">
        <v>244</v>
      </c>
      <c r="F2211" s="15">
        <v>1995347</v>
      </c>
      <c r="G2211" s="15">
        <v>3240743</v>
      </c>
      <c r="I2211" s="38" t="s">
        <v>252</v>
      </c>
      <c r="J2211" s="15">
        <v>12.5</v>
      </c>
      <c r="L2211" s="36" t="s">
        <v>248</v>
      </c>
      <c r="M2211" s="15">
        <v>8.7999999999999989</v>
      </c>
    </row>
    <row r="2212" spans="1:13" x14ac:dyDescent="0.3">
      <c r="A2212" s="38" t="s">
        <v>263</v>
      </c>
      <c r="B2212" s="15">
        <v>513725</v>
      </c>
      <c r="C2212" s="15">
        <v>2173350</v>
      </c>
      <c r="E2212" s="36" t="s">
        <v>246</v>
      </c>
      <c r="F2212" s="15">
        <v>843350</v>
      </c>
      <c r="G2212" s="15">
        <v>1030700</v>
      </c>
      <c r="I2212" s="38" t="s">
        <v>255</v>
      </c>
      <c r="J2212" s="15">
        <v>13</v>
      </c>
      <c r="L2212" s="36" t="s">
        <v>250</v>
      </c>
      <c r="M2212" s="15">
        <v>11</v>
      </c>
    </row>
    <row r="2213" spans="1:13" x14ac:dyDescent="0.3">
      <c r="A2213" s="35" t="s">
        <v>259</v>
      </c>
      <c r="B2213" s="15"/>
      <c r="C2213" s="15"/>
      <c r="E2213" s="36" t="s">
        <v>248</v>
      </c>
      <c r="F2213" s="15">
        <v>302900</v>
      </c>
      <c r="G2213" s="15">
        <v>614900</v>
      </c>
      <c r="I2213" s="38" t="s">
        <v>258</v>
      </c>
      <c r="J2213" s="15">
        <v>11.6</v>
      </c>
      <c r="L2213" s="36" t="s">
        <v>253</v>
      </c>
      <c r="M2213" s="15">
        <v>11.266666666666666</v>
      </c>
    </row>
    <row r="2214" spans="1:13" x14ac:dyDescent="0.3">
      <c r="A2214" s="38" t="s">
        <v>245</v>
      </c>
      <c r="B2214" s="15">
        <v>407000</v>
      </c>
      <c r="C2214" s="15">
        <v>407000</v>
      </c>
      <c r="E2214" s="36" t="s">
        <v>250</v>
      </c>
      <c r="F2214" s="15">
        <v>610097</v>
      </c>
      <c r="G2214" s="15">
        <v>1356143</v>
      </c>
      <c r="I2214" s="38" t="s">
        <v>260</v>
      </c>
      <c r="J2214" s="15">
        <v>9.9</v>
      </c>
      <c r="L2214" s="35" t="s">
        <v>261</v>
      </c>
      <c r="M2214" s="15">
        <v>12.416666666666666</v>
      </c>
    </row>
    <row r="2215" spans="1:13" x14ac:dyDescent="0.3">
      <c r="A2215" s="38" t="s">
        <v>247</v>
      </c>
      <c r="B2215" s="15">
        <v>347750</v>
      </c>
      <c r="C2215" s="15">
        <v>545500</v>
      </c>
      <c r="E2215" s="37" t="s">
        <v>252</v>
      </c>
      <c r="F2215" s="15">
        <v>257500</v>
      </c>
      <c r="G2215" s="15">
        <v>515000</v>
      </c>
      <c r="I2215" s="38" t="s">
        <v>262</v>
      </c>
      <c r="J2215" s="15">
        <v>10.1</v>
      </c>
      <c r="L2215" s="36" t="s">
        <v>246</v>
      </c>
      <c r="M2215" s="15">
        <v>10.833333333333334</v>
      </c>
    </row>
    <row r="2216" spans="1:13" x14ac:dyDescent="0.3">
      <c r="A2216" s="38" t="s">
        <v>249</v>
      </c>
      <c r="B2216" s="15">
        <v>382400</v>
      </c>
      <c r="C2216" s="15">
        <v>2174300</v>
      </c>
      <c r="E2216" s="37" t="s">
        <v>255</v>
      </c>
      <c r="F2216" s="15">
        <v>165597</v>
      </c>
      <c r="G2216" s="15">
        <v>654143</v>
      </c>
      <c r="I2216" s="38" t="s">
        <v>263</v>
      </c>
      <c r="J2216" s="15">
        <v>8.6999999999999993</v>
      </c>
      <c r="L2216" s="36" t="s">
        <v>248</v>
      </c>
      <c r="M2216" s="15">
        <v>13.433333333333332</v>
      </c>
    </row>
    <row r="2217" spans="1:13" x14ac:dyDescent="0.3">
      <c r="A2217" s="38" t="s">
        <v>251</v>
      </c>
      <c r="B2217" s="15">
        <v>448450</v>
      </c>
      <c r="C2217" s="15">
        <v>2885800</v>
      </c>
      <c r="E2217" s="37" t="s">
        <v>258</v>
      </c>
      <c r="F2217" s="15">
        <v>187000</v>
      </c>
      <c r="G2217" s="15">
        <v>187000</v>
      </c>
      <c r="I2217" s="35" t="s">
        <v>264</v>
      </c>
      <c r="J2217" s="15"/>
      <c r="L2217" s="36" t="s">
        <v>250</v>
      </c>
      <c r="M2217" s="15">
        <v>14.4</v>
      </c>
    </row>
    <row r="2218" spans="1:13" x14ac:dyDescent="0.3">
      <c r="A2218" s="38" t="s">
        <v>254</v>
      </c>
      <c r="B2218" s="15">
        <v>422975</v>
      </c>
      <c r="C2218" s="15">
        <v>1927950</v>
      </c>
      <c r="E2218" s="36" t="s">
        <v>253</v>
      </c>
      <c r="F2218" s="15">
        <v>239000</v>
      </c>
      <c r="G2218" s="15">
        <v>239000</v>
      </c>
      <c r="I2218" s="38" t="s">
        <v>245</v>
      </c>
      <c r="J2218" s="15">
        <v>8.8000000000000007</v>
      </c>
      <c r="L2218" s="36" t="s">
        <v>253</v>
      </c>
      <c r="M2218" s="15">
        <v>11</v>
      </c>
    </row>
    <row r="2219" spans="1:13" x14ac:dyDescent="0.3">
      <c r="A2219" s="38" t="s">
        <v>257</v>
      </c>
      <c r="B2219" s="15">
        <v>448000</v>
      </c>
      <c r="C2219" s="15">
        <v>1283950</v>
      </c>
      <c r="E2219" s="35" t="s">
        <v>256</v>
      </c>
      <c r="F2219" s="15">
        <v>2541065</v>
      </c>
      <c r="G2219" s="15">
        <v>5733140</v>
      </c>
      <c r="I2219" s="38" t="s">
        <v>247</v>
      </c>
      <c r="J2219" s="15">
        <v>9.8000000000000007</v>
      </c>
      <c r="L2219" s="35" t="s">
        <v>264</v>
      </c>
      <c r="M2219" s="15">
        <v>11.083333333333334</v>
      </c>
    </row>
    <row r="2220" spans="1:13" x14ac:dyDescent="0.3">
      <c r="A2220" s="38" t="s">
        <v>252</v>
      </c>
      <c r="B2220" s="15">
        <v>424500</v>
      </c>
      <c r="C2220" s="15">
        <v>1437505</v>
      </c>
      <c r="E2220" s="36" t="s">
        <v>246</v>
      </c>
      <c r="F2220" s="15">
        <v>679725</v>
      </c>
      <c r="G2220" s="15">
        <v>1450900</v>
      </c>
      <c r="I2220" s="38" t="s">
        <v>249</v>
      </c>
      <c r="J2220" s="15">
        <v>9.9</v>
      </c>
      <c r="L2220" s="36" t="s">
        <v>246</v>
      </c>
      <c r="M2220" s="15">
        <v>9.6666666666666661</v>
      </c>
    </row>
    <row r="2221" spans="1:13" x14ac:dyDescent="0.3">
      <c r="A2221" s="38" t="s">
        <v>255</v>
      </c>
      <c r="B2221" s="15">
        <v>432500</v>
      </c>
      <c r="C2221" s="15">
        <v>3042600</v>
      </c>
      <c r="E2221" s="36" t="s">
        <v>248</v>
      </c>
      <c r="F2221" s="15">
        <v>709840</v>
      </c>
      <c r="G2221" s="15">
        <v>2221740</v>
      </c>
      <c r="I2221" s="38" t="s">
        <v>251</v>
      </c>
      <c r="J2221" s="15">
        <v>10.1</v>
      </c>
      <c r="L2221" s="36" t="s">
        <v>248</v>
      </c>
      <c r="M2221" s="15">
        <v>10.866666666666667</v>
      </c>
    </row>
    <row r="2222" spans="1:13" x14ac:dyDescent="0.3">
      <c r="A2222" s="38" t="s">
        <v>258</v>
      </c>
      <c r="B2222" s="15">
        <v>394375</v>
      </c>
      <c r="C2222" s="15">
        <v>2028650</v>
      </c>
      <c r="E2222" s="36" t="s">
        <v>250</v>
      </c>
      <c r="F2222" s="15">
        <v>504250</v>
      </c>
      <c r="G2222" s="15">
        <v>775000</v>
      </c>
      <c r="I2222" s="38" t="s">
        <v>254</v>
      </c>
      <c r="J2222" s="15">
        <v>11.3</v>
      </c>
      <c r="L2222" s="36" t="s">
        <v>250</v>
      </c>
      <c r="M2222" s="15">
        <v>11.9</v>
      </c>
    </row>
    <row r="2223" spans="1:13" x14ac:dyDescent="0.3">
      <c r="A2223" s="38" t="s">
        <v>260</v>
      </c>
      <c r="B2223" s="15">
        <v>484475</v>
      </c>
      <c r="C2223" s="15">
        <v>2917000</v>
      </c>
      <c r="E2223" s="37" t="s">
        <v>252</v>
      </c>
      <c r="F2223" s="15">
        <v>270750</v>
      </c>
      <c r="G2223" s="15">
        <v>541500</v>
      </c>
      <c r="I2223" s="38" t="s">
        <v>257</v>
      </c>
      <c r="J2223" s="15">
        <v>10.3</v>
      </c>
      <c r="L2223" s="36" t="s">
        <v>253</v>
      </c>
      <c r="M2223" s="15">
        <v>11.9</v>
      </c>
    </row>
    <row r="2224" spans="1:13" x14ac:dyDescent="0.3">
      <c r="A2224" s="38" t="s">
        <v>262</v>
      </c>
      <c r="B2224" s="15">
        <v>424500</v>
      </c>
      <c r="C2224" s="15">
        <v>1194750</v>
      </c>
      <c r="E2224" s="37" t="s">
        <v>255</v>
      </c>
      <c r="F2224" s="15"/>
      <c r="G2224" s="15"/>
      <c r="I2224" s="38" t="s">
        <v>252</v>
      </c>
      <c r="J2224" s="15">
        <v>9.9</v>
      </c>
      <c r="L2224" s="35" t="s">
        <v>266</v>
      </c>
      <c r="M2224" s="15">
        <v>10.5</v>
      </c>
    </row>
    <row r="2225" spans="1:13" x14ac:dyDescent="0.3">
      <c r="A2225" s="38" t="s">
        <v>263</v>
      </c>
      <c r="B2225" s="15">
        <v>223750</v>
      </c>
      <c r="C2225" s="15">
        <v>2794495</v>
      </c>
      <c r="E2225" s="37" t="s">
        <v>258</v>
      </c>
      <c r="F2225" s="15">
        <v>233500</v>
      </c>
      <c r="G2225" s="15">
        <v>233500</v>
      </c>
      <c r="I2225" s="38" t="s">
        <v>255</v>
      </c>
      <c r="J2225" s="15">
        <v>9.9</v>
      </c>
      <c r="L2225" s="36" t="s">
        <v>246</v>
      </c>
      <c r="M2225" s="15">
        <v>10.833333333333334</v>
      </c>
    </row>
    <row r="2226" spans="1:13" x14ac:dyDescent="0.3">
      <c r="A2226" s="35" t="s">
        <v>265</v>
      </c>
      <c r="B2226" s="15"/>
      <c r="C2226" s="15"/>
      <c r="E2226" s="36" t="s">
        <v>253</v>
      </c>
      <c r="F2226" s="15">
        <v>647250</v>
      </c>
      <c r="G2226" s="15">
        <v>1285500</v>
      </c>
      <c r="I2226" s="38" t="s">
        <v>258</v>
      </c>
      <c r="J2226" s="15">
        <v>9.5</v>
      </c>
      <c r="L2226" s="36" t="s">
        <v>248</v>
      </c>
      <c r="M2226" s="15">
        <v>9.1</v>
      </c>
    </row>
    <row r="2227" spans="1:13" x14ac:dyDescent="0.3">
      <c r="A2227" s="38" t="s">
        <v>245</v>
      </c>
      <c r="B2227" s="15">
        <v>456500</v>
      </c>
      <c r="C2227" s="15">
        <v>1699500</v>
      </c>
      <c r="E2227" s="35" t="s">
        <v>261</v>
      </c>
      <c r="F2227" s="15">
        <v>2006346</v>
      </c>
      <c r="G2227" s="15">
        <v>3917678</v>
      </c>
      <c r="I2227" s="38" t="s">
        <v>260</v>
      </c>
      <c r="J2227" s="15">
        <v>8.3000000000000007</v>
      </c>
      <c r="L2227" s="36" t="s">
        <v>250</v>
      </c>
      <c r="M2227" s="15">
        <v>10.133333333333333</v>
      </c>
    </row>
    <row r="2228" spans="1:13" x14ac:dyDescent="0.3">
      <c r="A2228" s="38" t="s">
        <v>247</v>
      </c>
      <c r="B2228" s="15">
        <v>407000</v>
      </c>
      <c r="C2228" s="15">
        <v>2126400</v>
      </c>
      <c r="E2228" s="36" t="s">
        <v>246</v>
      </c>
      <c r="F2228" s="15">
        <v>619990</v>
      </c>
      <c r="G2228" s="15">
        <v>1219990</v>
      </c>
      <c r="I2228" s="38" t="s">
        <v>262</v>
      </c>
      <c r="J2228" s="15">
        <v>7.4</v>
      </c>
      <c r="L2228" s="36" t="s">
        <v>253</v>
      </c>
      <c r="M2228" s="15">
        <v>11.933333333333332</v>
      </c>
    </row>
    <row r="2229" spans="1:13" x14ac:dyDescent="0.3">
      <c r="A2229" s="38" t="s">
        <v>249</v>
      </c>
      <c r="B2229" s="15">
        <v>505500</v>
      </c>
      <c r="C2229" s="15">
        <v>3480900</v>
      </c>
      <c r="E2229" s="36" t="s">
        <v>248</v>
      </c>
      <c r="F2229" s="15">
        <v>827906</v>
      </c>
      <c r="G2229" s="15">
        <v>2139238</v>
      </c>
      <c r="I2229" s="38" t="s">
        <v>263</v>
      </c>
      <c r="J2229" s="15">
        <v>7.2</v>
      </c>
      <c r="L2229" s="35" t="s">
        <v>267</v>
      </c>
      <c r="M2229" s="15">
        <v>10.633333333333335</v>
      </c>
    </row>
    <row r="2230" spans="1:13" x14ac:dyDescent="0.3">
      <c r="A2230" s="38" t="s">
        <v>251</v>
      </c>
      <c r="B2230" s="15">
        <v>445380</v>
      </c>
      <c r="C2230" s="15">
        <v>3517660</v>
      </c>
      <c r="E2230" s="36" t="s">
        <v>250</v>
      </c>
      <c r="F2230" s="15">
        <v>558450</v>
      </c>
      <c r="G2230" s="15">
        <v>558450</v>
      </c>
      <c r="I2230" s="35" t="s">
        <v>266</v>
      </c>
      <c r="J2230" s="15"/>
      <c r="L2230" s="36" t="s">
        <v>246</v>
      </c>
      <c r="M2230" s="15">
        <v>12.566666666666668</v>
      </c>
    </row>
    <row r="2231" spans="1:13" x14ac:dyDescent="0.3">
      <c r="A2231" s="38" t="s">
        <v>254</v>
      </c>
      <c r="B2231" s="15">
        <v>532400</v>
      </c>
      <c r="C2231" s="15">
        <v>2930800</v>
      </c>
      <c r="E2231" s="37" t="s">
        <v>252</v>
      </c>
      <c r="F2231" s="15">
        <v>360000</v>
      </c>
      <c r="G2231" s="15">
        <v>360000</v>
      </c>
      <c r="I2231" s="38" t="s">
        <v>245</v>
      </c>
      <c r="J2231" s="15">
        <v>6.7</v>
      </c>
      <c r="L2231" s="36" t="s">
        <v>248</v>
      </c>
      <c r="M2231" s="15">
        <v>12.166666666666666</v>
      </c>
    </row>
    <row r="2232" spans="1:13" x14ac:dyDescent="0.3">
      <c r="A2232" s="38" t="s">
        <v>257</v>
      </c>
      <c r="B2232" s="15">
        <v>547450</v>
      </c>
      <c r="C2232" s="15">
        <v>2966600</v>
      </c>
      <c r="E2232" s="37" t="s">
        <v>255</v>
      </c>
      <c r="F2232" s="15">
        <v>198450</v>
      </c>
      <c r="G2232" s="15">
        <v>198450</v>
      </c>
      <c r="I2232" s="38" t="s">
        <v>247</v>
      </c>
      <c r="J2232" s="15">
        <v>7.2</v>
      </c>
      <c r="L2232" s="36" t="s">
        <v>250</v>
      </c>
      <c r="M2232" s="15">
        <v>9.7999999999999989</v>
      </c>
    </row>
    <row r="2233" spans="1:13" x14ac:dyDescent="0.3">
      <c r="A2233" s="38" t="s">
        <v>252</v>
      </c>
      <c r="B2233" s="15">
        <v>245500</v>
      </c>
      <c r="C2233" s="15">
        <v>3418800</v>
      </c>
      <c r="E2233" s="37" t="s">
        <v>258</v>
      </c>
      <c r="F2233" s="15"/>
      <c r="G2233" s="15"/>
      <c r="I2233" s="38" t="s">
        <v>249</v>
      </c>
      <c r="J2233" s="15">
        <v>7.1</v>
      </c>
      <c r="L2233" s="36" t="s">
        <v>253</v>
      </c>
      <c r="M2233" s="15">
        <v>8</v>
      </c>
    </row>
    <row r="2234" spans="1:13" x14ac:dyDescent="0.3">
      <c r="A2234" s="38" t="s">
        <v>255</v>
      </c>
      <c r="B2234" s="15">
        <v>480000</v>
      </c>
      <c r="C2234" s="15">
        <v>2948950</v>
      </c>
      <c r="E2234" s="36" t="s">
        <v>253</v>
      </c>
      <c r="F2234" s="15"/>
      <c r="G2234" s="15"/>
      <c r="I2234" s="38" t="s">
        <v>251</v>
      </c>
      <c r="J2234" s="15">
        <v>7.2</v>
      </c>
      <c r="L2234" s="35" t="s">
        <v>268</v>
      </c>
      <c r="M2234" s="15">
        <v>7.45</v>
      </c>
    </row>
    <row r="2235" spans="1:13" x14ac:dyDescent="0.3">
      <c r="A2235" s="38" t="s">
        <v>258</v>
      </c>
      <c r="B2235" s="15">
        <v>840400</v>
      </c>
      <c r="C2235" s="15">
        <v>3225850</v>
      </c>
      <c r="E2235" s="35" t="s">
        <v>264</v>
      </c>
      <c r="F2235" s="15">
        <v>1098265</v>
      </c>
      <c r="G2235" s="15">
        <v>1218929</v>
      </c>
      <c r="I2235" s="38" t="s">
        <v>254</v>
      </c>
      <c r="J2235" s="15">
        <v>8.1999999999999993</v>
      </c>
      <c r="L2235" s="36" t="s">
        <v>246</v>
      </c>
      <c r="M2235" s="15">
        <v>7.4666666666666677</v>
      </c>
    </row>
    <row r="2236" spans="1:13" x14ac:dyDescent="0.3">
      <c r="A2236" s="38" t="s">
        <v>260</v>
      </c>
      <c r="B2236" s="15">
        <v>578500</v>
      </c>
      <c r="C2236" s="15">
        <v>2365000</v>
      </c>
      <c r="E2236" s="36" t="s">
        <v>246</v>
      </c>
      <c r="F2236" s="15">
        <v>207600</v>
      </c>
      <c r="G2236" s="15">
        <v>207600</v>
      </c>
      <c r="I2236" s="38" t="s">
        <v>257</v>
      </c>
      <c r="J2236" s="15">
        <v>9.3000000000000007</v>
      </c>
      <c r="L2236" s="36" t="s">
        <v>248</v>
      </c>
      <c r="M2236" s="15">
        <v>6.833333333333333</v>
      </c>
    </row>
    <row r="2237" spans="1:13" x14ac:dyDescent="0.3">
      <c r="A2237" s="38" t="s">
        <v>262</v>
      </c>
      <c r="B2237" s="15">
        <v>449925</v>
      </c>
      <c r="C2237" s="15">
        <v>2022300</v>
      </c>
      <c r="E2237" s="36" t="s">
        <v>248</v>
      </c>
      <c r="F2237" s="15">
        <v>120665</v>
      </c>
      <c r="G2237" s="15">
        <v>241329</v>
      </c>
      <c r="I2237" s="38" t="s">
        <v>252</v>
      </c>
      <c r="J2237" s="15">
        <v>9.1</v>
      </c>
      <c r="L2237" s="36" t="s">
        <v>250</v>
      </c>
      <c r="M2237" s="15">
        <v>8.5333333333333332</v>
      </c>
    </row>
    <row r="2238" spans="1:13" x14ac:dyDescent="0.3">
      <c r="A2238" s="38" t="s">
        <v>263</v>
      </c>
      <c r="B2238" s="15">
        <v>760250</v>
      </c>
      <c r="C2238" s="15">
        <v>2139000</v>
      </c>
      <c r="E2238" s="36" t="s">
        <v>250</v>
      </c>
      <c r="F2238" s="15">
        <v>250000</v>
      </c>
      <c r="G2238" s="15">
        <v>250000</v>
      </c>
      <c r="I2238" s="38" t="s">
        <v>255</v>
      </c>
      <c r="J2238" s="15">
        <v>9.8000000000000007</v>
      </c>
      <c r="L2238" s="36" t="s">
        <v>253</v>
      </c>
      <c r="M2238" s="15">
        <v>6.9666666666666659</v>
      </c>
    </row>
    <row r="2239" spans="1:13" x14ac:dyDescent="0.3">
      <c r="A2239" s="35" t="s">
        <v>244</v>
      </c>
      <c r="B2239" s="15"/>
      <c r="C2239" s="15"/>
      <c r="E2239" s="37" t="s">
        <v>252</v>
      </c>
      <c r="F2239" s="15">
        <v>97000</v>
      </c>
      <c r="G2239" s="15">
        <v>97000</v>
      </c>
      <c r="I2239" s="38" t="s">
        <v>258</v>
      </c>
      <c r="J2239" s="15">
        <v>9.4</v>
      </c>
      <c r="L2239" s="35" t="s">
        <v>269</v>
      </c>
      <c r="M2239" s="15">
        <v>5.4416666666666664</v>
      </c>
    </row>
    <row r="2240" spans="1:13" x14ac:dyDescent="0.3">
      <c r="A2240" s="38" t="s">
        <v>245</v>
      </c>
      <c r="B2240" s="15">
        <v>599725</v>
      </c>
      <c r="C2240" s="15">
        <v>1411700</v>
      </c>
      <c r="E2240" s="37" t="s">
        <v>255</v>
      </c>
      <c r="F2240" s="15"/>
      <c r="G2240" s="15"/>
      <c r="I2240" s="38" t="s">
        <v>260</v>
      </c>
      <c r="J2240" s="15">
        <v>9.3000000000000007</v>
      </c>
      <c r="L2240" s="36" t="s">
        <v>246</v>
      </c>
      <c r="M2240" s="15">
        <v>6.6333333333333329</v>
      </c>
    </row>
    <row r="2241" spans="1:13" x14ac:dyDescent="0.3">
      <c r="A2241" s="38" t="s">
        <v>247</v>
      </c>
      <c r="B2241" s="15">
        <v>802500</v>
      </c>
      <c r="C2241" s="15">
        <v>2272950</v>
      </c>
      <c r="E2241" s="37" t="s">
        <v>258</v>
      </c>
      <c r="F2241" s="15">
        <v>153000</v>
      </c>
      <c r="G2241" s="15">
        <v>153000</v>
      </c>
      <c r="I2241" s="38" t="s">
        <v>262</v>
      </c>
      <c r="J2241" s="15">
        <v>9</v>
      </c>
      <c r="L2241" s="36" t="s">
        <v>248</v>
      </c>
      <c r="M2241" s="15">
        <v>5.9666666666666677</v>
      </c>
    </row>
    <row r="2242" spans="1:13" x14ac:dyDescent="0.3">
      <c r="A2242" s="38" t="s">
        <v>249</v>
      </c>
      <c r="B2242" s="15">
        <v>283800</v>
      </c>
      <c r="C2242" s="15">
        <v>2089250</v>
      </c>
      <c r="E2242" s="36" t="s">
        <v>253</v>
      </c>
      <c r="F2242" s="15">
        <v>520000</v>
      </c>
      <c r="G2242" s="15">
        <v>520000</v>
      </c>
      <c r="I2242" s="38" t="s">
        <v>263</v>
      </c>
      <c r="J2242" s="15">
        <v>7.7</v>
      </c>
      <c r="L2242" s="36" t="s">
        <v>250</v>
      </c>
      <c r="M2242" s="15">
        <v>4.5</v>
      </c>
    </row>
    <row r="2243" spans="1:13" x14ac:dyDescent="0.3">
      <c r="A2243" s="38" t="s">
        <v>251</v>
      </c>
      <c r="B2243" s="15">
        <v>503750</v>
      </c>
      <c r="C2243" s="15">
        <v>1837325</v>
      </c>
      <c r="E2243" s="35" t="s">
        <v>266</v>
      </c>
      <c r="F2243" s="15">
        <v>741500</v>
      </c>
      <c r="G2243" s="15">
        <v>986370</v>
      </c>
      <c r="I2243" s="35" t="s">
        <v>267</v>
      </c>
      <c r="J2243" s="15"/>
      <c r="L2243" s="36" t="s">
        <v>253</v>
      </c>
      <c r="M2243" s="15">
        <v>4.666666666666667</v>
      </c>
    </row>
    <row r="2244" spans="1:13" x14ac:dyDescent="0.3">
      <c r="A2244" s="38" t="s">
        <v>254</v>
      </c>
      <c r="B2244" s="15">
        <v>653475</v>
      </c>
      <c r="C2244" s="15">
        <v>3517900</v>
      </c>
      <c r="E2244" s="36" t="s">
        <v>246</v>
      </c>
      <c r="F2244" s="15">
        <v>140000</v>
      </c>
      <c r="G2244" s="15">
        <v>140000</v>
      </c>
      <c r="I2244" s="38" t="s">
        <v>245</v>
      </c>
      <c r="J2244" s="15">
        <v>7.1</v>
      </c>
      <c r="L2244" s="35" t="s">
        <v>270</v>
      </c>
      <c r="M2244" s="15">
        <v>4.6749999999999998</v>
      </c>
    </row>
    <row r="2245" spans="1:13" x14ac:dyDescent="0.3">
      <c r="A2245" s="38" t="s">
        <v>257</v>
      </c>
      <c r="B2245" s="15">
        <v>582000</v>
      </c>
      <c r="C2245" s="15">
        <v>3141800</v>
      </c>
      <c r="E2245" s="36" t="s">
        <v>248</v>
      </c>
      <c r="F2245" s="15">
        <v>157500</v>
      </c>
      <c r="G2245" s="15">
        <v>402370</v>
      </c>
      <c r="I2245" s="38" t="s">
        <v>247</v>
      </c>
      <c r="J2245" s="15">
        <v>7.2</v>
      </c>
      <c r="L2245" s="36" t="s">
        <v>246</v>
      </c>
      <c r="M2245" s="15">
        <v>4.5333333333333341</v>
      </c>
    </row>
    <row r="2246" spans="1:13" x14ac:dyDescent="0.3">
      <c r="A2246" s="38" t="s">
        <v>252</v>
      </c>
      <c r="B2246" s="15">
        <v>667943</v>
      </c>
      <c r="C2246" s="15">
        <v>3813535</v>
      </c>
      <c r="E2246" s="36" t="s">
        <v>250</v>
      </c>
      <c r="F2246" s="15">
        <v>167500</v>
      </c>
      <c r="G2246" s="15">
        <v>167500</v>
      </c>
      <c r="I2246" s="38" t="s">
        <v>249</v>
      </c>
      <c r="J2246" s="15">
        <v>7.9</v>
      </c>
      <c r="L2246" s="36" t="s">
        <v>248</v>
      </c>
      <c r="M2246" s="15">
        <v>3.8666666666666667</v>
      </c>
    </row>
    <row r="2247" spans="1:13" x14ac:dyDescent="0.3">
      <c r="A2247" s="38" t="s">
        <v>255</v>
      </c>
      <c r="B2247" s="15">
        <v>630000</v>
      </c>
      <c r="C2247" s="15">
        <v>2845900</v>
      </c>
      <c r="E2247" s="37" t="s">
        <v>252</v>
      </c>
      <c r="F2247" s="15">
        <v>137500</v>
      </c>
      <c r="G2247" s="15">
        <v>137500</v>
      </c>
      <c r="I2247" s="38" t="s">
        <v>251</v>
      </c>
      <c r="J2247" s="15">
        <v>7.5</v>
      </c>
      <c r="L2247" s="36" t="s">
        <v>250</v>
      </c>
      <c r="M2247" s="15">
        <v>4.8000000000000007</v>
      </c>
    </row>
    <row r="2248" spans="1:13" x14ac:dyDescent="0.3">
      <c r="A2248" s="38" t="s">
        <v>258</v>
      </c>
      <c r="B2248" s="15">
        <v>578500</v>
      </c>
      <c r="C2248" s="15">
        <v>1941650</v>
      </c>
      <c r="E2248" s="37" t="s">
        <v>255</v>
      </c>
      <c r="F2248" s="15"/>
      <c r="G2248" s="15"/>
      <c r="I2248" s="38" t="s">
        <v>254</v>
      </c>
      <c r="J2248" s="15">
        <v>7.3</v>
      </c>
      <c r="L2248" s="36" t="s">
        <v>253</v>
      </c>
      <c r="M2248" s="15">
        <v>5.5</v>
      </c>
    </row>
    <row r="2249" spans="1:13" x14ac:dyDescent="0.3">
      <c r="A2249" s="38" t="s">
        <v>260</v>
      </c>
      <c r="B2249" s="15">
        <v>906250</v>
      </c>
      <c r="C2249" s="15">
        <v>3394550</v>
      </c>
      <c r="E2249" s="37" t="s">
        <v>258</v>
      </c>
      <c r="F2249" s="15">
        <v>30000</v>
      </c>
      <c r="G2249" s="15">
        <v>30000</v>
      </c>
      <c r="I2249" s="38" t="s">
        <v>257</v>
      </c>
      <c r="J2249" s="15">
        <v>7.3</v>
      </c>
      <c r="L2249" s="35" t="s">
        <v>271</v>
      </c>
      <c r="M2249" s="15">
        <v>4.3666666666666663</v>
      </c>
    </row>
    <row r="2250" spans="1:13" x14ac:dyDescent="0.3">
      <c r="A2250" s="38" t="s">
        <v>262</v>
      </c>
      <c r="B2250" s="15">
        <v>692182</v>
      </c>
      <c r="C2250" s="15">
        <v>2911081</v>
      </c>
      <c r="E2250" s="36" t="s">
        <v>253</v>
      </c>
      <c r="F2250" s="15">
        <v>276500</v>
      </c>
      <c r="G2250" s="15">
        <v>276500</v>
      </c>
      <c r="I2250" s="38" t="s">
        <v>252</v>
      </c>
      <c r="J2250" s="15">
        <v>8</v>
      </c>
      <c r="L2250" s="36" t="s">
        <v>246</v>
      </c>
      <c r="M2250" s="15">
        <v>5.2333333333333334</v>
      </c>
    </row>
    <row r="2251" spans="1:13" x14ac:dyDescent="0.3">
      <c r="A2251" s="38" t="s">
        <v>263</v>
      </c>
      <c r="B2251" s="15">
        <v>533750</v>
      </c>
      <c r="C2251" s="15">
        <v>1937600</v>
      </c>
      <c r="E2251" s="35" t="s">
        <v>267</v>
      </c>
      <c r="F2251" s="15">
        <v>753675</v>
      </c>
      <c r="G2251" s="15">
        <v>873650</v>
      </c>
      <c r="I2251" s="38" t="s">
        <v>255</v>
      </c>
      <c r="J2251" s="15">
        <v>8</v>
      </c>
      <c r="L2251" s="36" t="s">
        <v>248</v>
      </c>
      <c r="M2251" s="15">
        <v>4.5666666666666664</v>
      </c>
    </row>
    <row r="2252" spans="1:13" x14ac:dyDescent="0.3">
      <c r="A2252" s="35" t="s">
        <v>256</v>
      </c>
      <c r="B2252" s="15"/>
      <c r="C2252" s="15"/>
      <c r="E2252" s="36" t="s">
        <v>246</v>
      </c>
      <c r="F2252" s="15">
        <v>229875</v>
      </c>
      <c r="G2252" s="15">
        <v>349850</v>
      </c>
      <c r="I2252" s="38" t="s">
        <v>258</v>
      </c>
      <c r="J2252" s="15">
        <v>7.1</v>
      </c>
      <c r="L2252" s="36" t="s">
        <v>250</v>
      </c>
      <c r="M2252" s="15">
        <v>3.7333333333333329</v>
      </c>
    </row>
    <row r="2253" spans="1:13" x14ac:dyDescent="0.3">
      <c r="A2253" s="38" t="s">
        <v>245</v>
      </c>
      <c r="B2253" s="15">
        <v>648000</v>
      </c>
      <c r="C2253" s="15">
        <v>2411900</v>
      </c>
      <c r="E2253" s="36" t="s">
        <v>248</v>
      </c>
      <c r="F2253" s="15">
        <v>183900</v>
      </c>
      <c r="G2253" s="15">
        <v>183900</v>
      </c>
      <c r="I2253" s="38" t="s">
        <v>260</v>
      </c>
      <c r="J2253" s="15">
        <v>6.6</v>
      </c>
      <c r="L2253" s="36" t="s">
        <v>253</v>
      </c>
      <c r="M2253" s="15">
        <v>3.9333333333333331</v>
      </c>
    </row>
    <row r="2254" spans="1:13" x14ac:dyDescent="0.3">
      <c r="A2254" s="38" t="s">
        <v>247</v>
      </c>
      <c r="B2254" s="15">
        <v>263000</v>
      </c>
      <c r="C2254" s="15">
        <v>1453850</v>
      </c>
      <c r="E2254" s="36" t="s">
        <v>250</v>
      </c>
      <c r="F2254" s="15">
        <v>339900</v>
      </c>
      <c r="G2254" s="15">
        <v>339900</v>
      </c>
      <c r="I2254" s="38" t="s">
        <v>262</v>
      </c>
      <c r="J2254" s="15">
        <v>5.3</v>
      </c>
      <c r="L2254" s="35" t="s">
        <v>272</v>
      </c>
      <c r="M2254" s="15">
        <v>3.1583333333333332</v>
      </c>
    </row>
    <row r="2255" spans="1:13" x14ac:dyDescent="0.3">
      <c r="A2255" s="38" t="s">
        <v>249</v>
      </c>
      <c r="B2255" s="15">
        <v>554575</v>
      </c>
      <c r="C2255" s="15">
        <v>2273100</v>
      </c>
      <c r="E2255" s="37" t="s">
        <v>252</v>
      </c>
      <c r="F2255" s="15"/>
      <c r="G2255" s="15"/>
      <c r="I2255" s="38" t="s">
        <v>263</v>
      </c>
      <c r="J2255" s="15">
        <v>4.9000000000000004</v>
      </c>
      <c r="L2255" s="36" t="s">
        <v>246</v>
      </c>
      <c r="M2255" s="15">
        <v>3.4333333333333336</v>
      </c>
    </row>
    <row r="2256" spans="1:13" x14ac:dyDescent="0.3">
      <c r="A2256" s="38" t="s">
        <v>251</v>
      </c>
      <c r="B2256" s="15">
        <v>541500</v>
      </c>
      <c r="C2256" s="15">
        <v>3445650</v>
      </c>
      <c r="E2256" s="37" t="s">
        <v>255</v>
      </c>
      <c r="F2256" s="15">
        <v>230000</v>
      </c>
      <c r="G2256" s="15">
        <v>230000</v>
      </c>
      <c r="I2256" s="35" t="s">
        <v>268</v>
      </c>
      <c r="J2256" s="15"/>
      <c r="L2256" s="36" t="s">
        <v>248</v>
      </c>
      <c r="M2256" s="15">
        <v>3.3666666666666671</v>
      </c>
    </row>
    <row r="2257" spans="1:13" x14ac:dyDescent="0.3">
      <c r="A2257" s="38" t="s">
        <v>254</v>
      </c>
      <c r="B2257" s="15">
        <v>558750</v>
      </c>
      <c r="C2257" s="15">
        <v>4081352</v>
      </c>
      <c r="E2257" s="37" t="s">
        <v>258</v>
      </c>
      <c r="F2257" s="15">
        <v>109900</v>
      </c>
      <c r="G2257" s="15">
        <v>109900</v>
      </c>
      <c r="I2257" s="38" t="s">
        <v>245</v>
      </c>
      <c r="J2257" s="15">
        <v>4.7</v>
      </c>
      <c r="L2257" s="36" t="s">
        <v>250</v>
      </c>
      <c r="M2257" s="15">
        <v>3.5666666666666664</v>
      </c>
    </row>
    <row r="2258" spans="1:13" x14ac:dyDescent="0.3">
      <c r="A2258" s="38" t="s">
        <v>257</v>
      </c>
      <c r="B2258" s="15">
        <v>641500</v>
      </c>
      <c r="C2258" s="15">
        <v>3629450</v>
      </c>
      <c r="E2258" s="36" t="s">
        <v>253</v>
      </c>
      <c r="F2258" s="15"/>
      <c r="G2258" s="15"/>
      <c r="I2258" s="38" t="s">
        <v>247</v>
      </c>
      <c r="J2258" s="15">
        <v>5.0999999999999996</v>
      </c>
      <c r="L2258" s="36" t="s">
        <v>253</v>
      </c>
      <c r="M2258" s="15">
        <v>2.2666666666666662</v>
      </c>
    </row>
    <row r="2259" spans="1:13" x14ac:dyDescent="0.3">
      <c r="A2259" s="38" t="s">
        <v>252</v>
      </c>
      <c r="B2259" s="15">
        <v>886475</v>
      </c>
      <c r="C2259" s="15">
        <v>4680650</v>
      </c>
      <c r="E2259" s="35" t="s">
        <v>268</v>
      </c>
      <c r="F2259" s="15">
        <v>544825</v>
      </c>
      <c r="G2259" s="15">
        <v>971199</v>
      </c>
      <c r="I2259" s="38" t="s">
        <v>249</v>
      </c>
      <c r="J2259" s="15">
        <v>4.9000000000000004</v>
      </c>
      <c r="L2259" s="35" t="s">
        <v>273</v>
      </c>
      <c r="M2259" s="15">
        <v>1.7666666666666668</v>
      </c>
    </row>
    <row r="2260" spans="1:13" x14ac:dyDescent="0.3">
      <c r="A2260" s="38" t="s">
        <v>255</v>
      </c>
      <c r="B2260" s="15">
        <v>295000</v>
      </c>
      <c r="C2260" s="15">
        <v>2088850</v>
      </c>
      <c r="E2260" s="36" t="s">
        <v>246</v>
      </c>
      <c r="F2260" s="15">
        <v>170500</v>
      </c>
      <c r="G2260" s="15">
        <v>170500</v>
      </c>
      <c r="I2260" s="38" t="s">
        <v>251</v>
      </c>
      <c r="J2260" s="15">
        <v>4.9000000000000004</v>
      </c>
      <c r="L2260" s="36" t="s">
        <v>246</v>
      </c>
      <c r="M2260" s="15">
        <v>1.5</v>
      </c>
    </row>
    <row r="2261" spans="1:13" x14ac:dyDescent="0.3">
      <c r="A2261" s="38" t="s">
        <v>258</v>
      </c>
      <c r="B2261" s="15">
        <v>650750</v>
      </c>
      <c r="C2261" s="15">
        <v>1203750</v>
      </c>
      <c r="E2261" s="36" t="s">
        <v>248</v>
      </c>
      <c r="F2261" s="15">
        <v>118100</v>
      </c>
      <c r="G2261" s="15">
        <v>191199</v>
      </c>
      <c r="I2261" s="38" t="s">
        <v>254</v>
      </c>
      <c r="J2261" s="15">
        <v>5.2</v>
      </c>
      <c r="L2261" s="36" t="s">
        <v>248</v>
      </c>
      <c r="M2261" s="15">
        <v>1.7999999999999998</v>
      </c>
    </row>
    <row r="2262" spans="1:13" x14ac:dyDescent="0.3">
      <c r="A2262" s="38" t="s">
        <v>260</v>
      </c>
      <c r="B2262" s="15">
        <v>592000</v>
      </c>
      <c r="C2262" s="15">
        <v>1432950</v>
      </c>
      <c r="E2262" s="36" t="s">
        <v>250</v>
      </c>
      <c r="F2262" s="15"/>
      <c r="G2262" s="15"/>
      <c r="I2262" s="38" t="s">
        <v>257</v>
      </c>
      <c r="J2262" s="15">
        <v>5.4</v>
      </c>
      <c r="L2262" s="36" t="s">
        <v>250</v>
      </c>
      <c r="M2262" s="15">
        <v>2.1333333333333333</v>
      </c>
    </row>
    <row r="2263" spans="1:13" x14ac:dyDescent="0.3">
      <c r="A2263" s="38" t="s">
        <v>262</v>
      </c>
      <c r="B2263" s="15">
        <v>530490</v>
      </c>
      <c r="C2263" s="15">
        <v>2221990</v>
      </c>
      <c r="E2263" s="37" t="s">
        <v>252</v>
      </c>
      <c r="F2263" s="15"/>
      <c r="G2263" s="15"/>
      <c r="I2263" s="38" t="s">
        <v>252</v>
      </c>
      <c r="J2263" s="15">
        <v>5.3</v>
      </c>
      <c r="L2263" s="36" t="s">
        <v>253</v>
      </c>
      <c r="M2263" s="15">
        <v>1.6333333333333335</v>
      </c>
    </row>
    <row r="2264" spans="1:13" x14ac:dyDescent="0.3">
      <c r="A2264" s="38" t="s">
        <v>263</v>
      </c>
      <c r="B2264" s="15">
        <v>540000</v>
      </c>
      <c r="C2264" s="15">
        <v>1029950</v>
      </c>
      <c r="E2264" s="37" t="s">
        <v>255</v>
      </c>
      <c r="F2264" s="15"/>
      <c r="G2264" s="15"/>
      <c r="I2264" s="38" t="s">
        <v>255</v>
      </c>
      <c r="J2264" s="15">
        <v>5.6</v>
      </c>
      <c r="L2264" s="35" t="s">
        <v>274</v>
      </c>
      <c r="M2264" s="15">
        <v>1.7249999999999999</v>
      </c>
    </row>
    <row r="2265" spans="1:13" x14ac:dyDescent="0.3">
      <c r="A2265" s="35" t="s">
        <v>261</v>
      </c>
      <c r="B2265" s="15"/>
      <c r="C2265" s="15"/>
      <c r="E2265" s="37" t="s">
        <v>258</v>
      </c>
      <c r="F2265" s="15"/>
      <c r="G2265" s="15"/>
      <c r="I2265" s="38" t="s">
        <v>258</v>
      </c>
      <c r="J2265" s="15">
        <v>5.3</v>
      </c>
      <c r="L2265" s="36" t="s">
        <v>246</v>
      </c>
      <c r="M2265" s="15">
        <v>1.3666666666666665</v>
      </c>
    </row>
    <row r="2266" spans="1:13" x14ac:dyDescent="0.3">
      <c r="A2266" s="38" t="s">
        <v>245</v>
      </c>
      <c r="B2266" s="15">
        <v>557000</v>
      </c>
      <c r="C2266" s="15">
        <v>2110000</v>
      </c>
      <c r="E2266" s="36" t="s">
        <v>253</v>
      </c>
      <c r="F2266" s="15">
        <v>256225</v>
      </c>
      <c r="G2266" s="15">
        <v>609500</v>
      </c>
      <c r="I2266" s="38" t="s">
        <v>260</v>
      </c>
      <c r="J2266" s="15">
        <v>4.5</v>
      </c>
      <c r="L2266" s="36" t="s">
        <v>248</v>
      </c>
      <c r="M2266" s="15">
        <v>1.4666666666666668</v>
      </c>
    </row>
    <row r="2267" spans="1:13" x14ac:dyDescent="0.3">
      <c r="A2267" s="38" t="s">
        <v>247</v>
      </c>
      <c r="B2267" s="15">
        <v>325000</v>
      </c>
      <c r="C2267" s="15">
        <v>959000</v>
      </c>
      <c r="E2267" s="35" t="s">
        <v>269</v>
      </c>
      <c r="F2267" s="15">
        <v>1235574</v>
      </c>
      <c r="G2267" s="15">
        <v>1562074</v>
      </c>
      <c r="I2267" s="38" t="s">
        <v>262</v>
      </c>
      <c r="J2267" s="15">
        <v>4.7</v>
      </c>
      <c r="L2267" s="36" t="s">
        <v>250</v>
      </c>
      <c r="M2267" s="15">
        <v>2.1</v>
      </c>
    </row>
    <row r="2268" spans="1:13" x14ac:dyDescent="0.3">
      <c r="A2268" s="38" t="s">
        <v>249</v>
      </c>
      <c r="B2268" s="15">
        <v>208475</v>
      </c>
      <c r="C2268" s="15">
        <v>898450</v>
      </c>
      <c r="E2268" s="36" t="s">
        <v>246</v>
      </c>
      <c r="F2268" s="15">
        <v>227824</v>
      </c>
      <c r="G2268" s="15">
        <v>227824</v>
      </c>
      <c r="I2268" s="38" t="s">
        <v>263</v>
      </c>
      <c r="J2268" s="15">
        <v>4</v>
      </c>
      <c r="L2268" s="36" t="s">
        <v>253</v>
      </c>
      <c r="M2268" s="15">
        <v>1.9666666666666668</v>
      </c>
    </row>
    <row r="2269" spans="1:13" x14ac:dyDescent="0.3">
      <c r="A2269" s="38" t="s">
        <v>251</v>
      </c>
      <c r="B2269" s="15">
        <v>883000</v>
      </c>
      <c r="C2269" s="15">
        <v>2282300</v>
      </c>
      <c r="E2269" s="36" t="s">
        <v>248</v>
      </c>
      <c r="F2269" s="15">
        <v>497950</v>
      </c>
      <c r="G2269" s="15">
        <v>701950</v>
      </c>
      <c r="I2269" s="35" t="s">
        <v>269</v>
      </c>
      <c r="J2269" s="15"/>
      <c r="L2269" s="35" t="s">
        <v>275</v>
      </c>
      <c r="M2269" s="15">
        <v>0.97999999999999987</v>
      </c>
    </row>
    <row r="2270" spans="1:13" x14ac:dyDescent="0.3">
      <c r="A2270" s="38" t="s">
        <v>254</v>
      </c>
      <c r="B2270" s="15">
        <v>505000</v>
      </c>
      <c r="C2270" s="15">
        <v>2395950</v>
      </c>
      <c r="E2270" s="36" t="s">
        <v>250</v>
      </c>
      <c r="F2270" s="15">
        <v>240500</v>
      </c>
      <c r="G2270" s="15">
        <v>363000</v>
      </c>
      <c r="I2270" s="38" t="s">
        <v>245</v>
      </c>
      <c r="J2270" s="15">
        <v>4.3</v>
      </c>
      <c r="L2270" s="36" t="s">
        <v>246</v>
      </c>
      <c r="M2270" s="15">
        <v>1.3</v>
      </c>
    </row>
    <row r="2271" spans="1:13" x14ac:dyDescent="0.3">
      <c r="A2271" s="38" t="s">
        <v>257</v>
      </c>
      <c r="B2271" s="15">
        <v>521500</v>
      </c>
      <c r="C2271" s="15">
        <v>2706000</v>
      </c>
      <c r="E2271" s="37" t="s">
        <v>252</v>
      </c>
      <c r="F2271" s="15">
        <v>122500</v>
      </c>
      <c r="G2271" s="15">
        <v>245000</v>
      </c>
      <c r="I2271" s="38" t="s">
        <v>247</v>
      </c>
      <c r="J2271" s="15">
        <v>4.2</v>
      </c>
      <c r="L2271" s="36" t="s">
        <v>248</v>
      </c>
      <c r="M2271" s="15">
        <v>0.83333333333333337</v>
      </c>
    </row>
    <row r="2272" spans="1:13" x14ac:dyDescent="0.3">
      <c r="A2272" s="38" t="s">
        <v>252</v>
      </c>
      <c r="B2272" s="15">
        <v>613750</v>
      </c>
      <c r="C2272" s="15">
        <v>2235500</v>
      </c>
      <c r="E2272" s="37" t="s">
        <v>255</v>
      </c>
      <c r="F2272" s="15"/>
      <c r="G2272" s="15"/>
      <c r="I2272" s="38" t="s">
        <v>249</v>
      </c>
      <c r="J2272" s="15">
        <v>3.5</v>
      </c>
      <c r="L2272" s="36" t="s">
        <v>250</v>
      </c>
      <c r="M2272" s="15">
        <v>0.6</v>
      </c>
    </row>
    <row r="2273" spans="1:13" x14ac:dyDescent="0.3">
      <c r="A2273" s="38" t="s">
        <v>255</v>
      </c>
      <c r="B2273" s="15">
        <v>568800</v>
      </c>
      <c r="C2273" s="15">
        <v>1648755</v>
      </c>
      <c r="E2273" s="37" t="s">
        <v>258</v>
      </c>
      <c r="F2273" s="15">
        <v>118000</v>
      </c>
      <c r="G2273" s="15">
        <v>118000</v>
      </c>
      <c r="I2273" s="38" t="s">
        <v>251</v>
      </c>
      <c r="J2273" s="15">
        <v>3.3</v>
      </c>
      <c r="L2273" s="36" t="s">
        <v>253</v>
      </c>
      <c r="M2273" s="15">
        <v>1.1000000000000001</v>
      </c>
    </row>
    <row r="2274" spans="1:13" x14ac:dyDescent="0.3">
      <c r="A2274" s="38" t="s">
        <v>258</v>
      </c>
      <c r="B2274" s="15">
        <v>299000</v>
      </c>
      <c r="C2274" s="15">
        <v>1478950</v>
      </c>
      <c r="E2274" s="36" t="s">
        <v>253</v>
      </c>
      <c r="F2274" s="15">
        <v>269300</v>
      </c>
      <c r="G2274" s="15">
        <v>269300</v>
      </c>
      <c r="I2274" s="38" t="s">
        <v>254</v>
      </c>
      <c r="J2274" s="15">
        <v>2.4</v>
      </c>
      <c r="L2274" s="14">
        <v>46</v>
      </c>
      <c r="M2274" s="15">
        <v>6.3192771084337336</v>
      </c>
    </row>
    <row r="2275" spans="1:13" x14ac:dyDescent="0.3">
      <c r="A2275" s="38" t="s">
        <v>260</v>
      </c>
      <c r="B2275" s="15">
        <v>221000</v>
      </c>
      <c r="C2275" s="15">
        <v>1915000</v>
      </c>
      <c r="E2275" s="35" t="s">
        <v>270</v>
      </c>
      <c r="F2275" s="15">
        <v>752200</v>
      </c>
      <c r="G2275" s="15">
        <v>2007950</v>
      </c>
      <c r="I2275" s="38" t="s">
        <v>257</v>
      </c>
      <c r="J2275" s="15">
        <v>3.2</v>
      </c>
      <c r="L2275" s="35" t="s">
        <v>244</v>
      </c>
      <c r="M2275" s="15">
        <v>2.7416666666666671</v>
      </c>
    </row>
    <row r="2276" spans="1:13" x14ac:dyDescent="0.3">
      <c r="A2276" s="38" t="s">
        <v>262</v>
      </c>
      <c r="B2276" s="15">
        <v>218500</v>
      </c>
      <c r="C2276" s="15">
        <v>218500</v>
      </c>
      <c r="E2276" s="36" t="s">
        <v>246</v>
      </c>
      <c r="F2276" s="15"/>
      <c r="G2276" s="15"/>
      <c r="I2276" s="38" t="s">
        <v>252</v>
      </c>
      <c r="J2276" s="15">
        <v>4</v>
      </c>
      <c r="L2276" s="36" t="s">
        <v>246</v>
      </c>
      <c r="M2276" s="15">
        <v>1.7666666666666666</v>
      </c>
    </row>
    <row r="2277" spans="1:13" x14ac:dyDescent="0.3">
      <c r="A2277" s="38" t="s">
        <v>263</v>
      </c>
      <c r="B2277" s="15">
        <v>200000</v>
      </c>
      <c r="C2277" s="15">
        <v>845000</v>
      </c>
      <c r="E2277" s="36" t="s">
        <v>248</v>
      </c>
      <c r="F2277" s="15">
        <v>244500</v>
      </c>
      <c r="G2277" s="15">
        <v>618000</v>
      </c>
      <c r="I2277" s="38" t="s">
        <v>255</v>
      </c>
      <c r="J2277" s="15">
        <v>4.9000000000000004</v>
      </c>
      <c r="L2277" s="36" t="s">
        <v>248</v>
      </c>
      <c r="M2277" s="15">
        <v>2.3333333333333335</v>
      </c>
    </row>
    <row r="2278" spans="1:13" x14ac:dyDescent="0.3">
      <c r="A2278" s="35" t="s">
        <v>264</v>
      </c>
      <c r="B2278" s="15"/>
      <c r="C2278" s="15"/>
      <c r="E2278" s="36" t="s">
        <v>250</v>
      </c>
      <c r="F2278" s="15">
        <v>280200</v>
      </c>
      <c r="G2278" s="15">
        <v>868700</v>
      </c>
      <c r="I2278" s="38" t="s">
        <v>258</v>
      </c>
      <c r="J2278" s="15">
        <v>4.0999999999999996</v>
      </c>
      <c r="L2278" s="36" t="s">
        <v>250</v>
      </c>
      <c r="M2278" s="15">
        <v>3.3333333333333335</v>
      </c>
    </row>
    <row r="2279" spans="1:13" x14ac:dyDescent="0.3">
      <c r="A2279" s="38" t="s">
        <v>245</v>
      </c>
      <c r="B2279" s="15"/>
      <c r="C2279" s="15"/>
      <c r="E2279" s="37" t="s">
        <v>252</v>
      </c>
      <c r="F2279" s="15">
        <v>123000</v>
      </c>
      <c r="G2279" s="15">
        <v>388600</v>
      </c>
      <c r="I2279" s="38" t="s">
        <v>260</v>
      </c>
      <c r="J2279" s="15">
        <v>4.5999999999999996</v>
      </c>
      <c r="L2279" s="36" t="s">
        <v>253</v>
      </c>
      <c r="M2279" s="15">
        <v>3.5333333333333332</v>
      </c>
    </row>
    <row r="2280" spans="1:13" x14ac:dyDescent="0.3">
      <c r="A2280" s="38" t="s">
        <v>247</v>
      </c>
      <c r="B2280" s="15">
        <v>512000</v>
      </c>
      <c r="C2280" s="15">
        <v>1024000</v>
      </c>
      <c r="E2280" s="37" t="s">
        <v>255</v>
      </c>
      <c r="F2280" s="15"/>
      <c r="G2280" s="15"/>
      <c r="I2280" s="38" t="s">
        <v>262</v>
      </c>
      <c r="J2280" s="15">
        <v>3.4</v>
      </c>
      <c r="L2280" s="35" t="s">
        <v>256</v>
      </c>
      <c r="M2280" s="15">
        <v>8.1250000000000018</v>
      </c>
    </row>
    <row r="2281" spans="1:13" x14ac:dyDescent="0.3">
      <c r="A2281" s="38" t="s">
        <v>249</v>
      </c>
      <c r="B2281" s="15">
        <v>641000</v>
      </c>
      <c r="C2281" s="15">
        <v>2076950</v>
      </c>
      <c r="E2281" s="37" t="s">
        <v>258</v>
      </c>
      <c r="F2281" s="15">
        <v>157200</v>
      </c>
      <c r="G2281" s="15">
        <v>480100</v>
      </c>
      <c r="I2281" s="38" t="s">
        <v>263</v>
      </c>
      <c r="J2281" s="15">
        <v>3.9</v>
      </c>
      <c r="L2281" s="36" t="s">
        <v>246</v>
      </c>
      <c r="M2281" s="15">
        <v>5.2666666666666666</v>
      </c>
    </row>
    <row r="2282" spans="1:13" x14ac:dyDescent="0.3">
      <c r="A2282" s="38" t="s">
        <v>251</v>
      </c>
      <c r="B2282" s="15">
        <v>471200</v>
      </c>
      <c r="C2282" s="15">
        <v>471200</v>
      </c>
      <c r="E2282" s="36" t="s">
        <v>253</v>
      </c>
      <c r="F2282" s="15">
        <v>227500</v>
      </c>
      <c r="G2282" s="15">
        <v>521250</v>
      </c>
      <c r="I2282" s="35" t="s">
        <v>270</v>
      </c>
      <c r="J2282" s="15"/>
      <c r="L2282" s="36" t="s">
        <v>248</v>
      </c>
      <c r="M2282" s="15">
        <v>6.6333333333333329</v>
      </c>
    </row>
    <row r="2283" spans="1:13" x14ac:dyDescent="0.3">
      <c r="A2283" s="38" t="s">
        <v>254</v>
      </c>
      <c r="B2283" s="15">
        <v>259500</v>
      </c>
      <c r="C2283" s="15">
        <v>1592500</v>
      </c>
      <c r="E2283" s="35" t="s">
        <v>271</v>
      </c>
      <c r="F2283" s="15">
        <v>1168150</v>
      </c>
      <c r="G2283" s="15">
        <v>1700400</v>
      </c>
      <c r="I2283" s="38" t="s">
        <v>245</v>
      </c>
      <c r="J2283" s="15">
        <v>3.8</v>
      </c>
      <c r="L2283" s="36" t="s">
        <v>250</v>
      </c>
      <c r="M2283" s="15">
        <v>9.7666666666666657</v>
      </c>
    </row>
    <row r="2284" spans="1:13" x14ac:dyDescent="0.3">
      <c r="A2284" s="38" t="s">
        <v>257</v>
      </c>
      <c r="B2284" s="15">
        <v>944000</v>
      </c>
      <c r="C2284" s="15">
        <v>1925000</v>
      </c>
      <c r="E2284" s="36" t="s">
        <v>246</v>
      </c>
      <c r="F2284" s="15">
        <v>185000</v>
      </c>
      <c r="G2284" s="15">
        <v>185000</v>
      </c>
      <c r="I2284" s="38" t="s">
        <v>247</v>
      </c>
      <c r="J2284" s="15">
        <v>3.1</v>
      </c>
      <c r="L2284" s="36" t="s">
        <v>253</v>
      </c>
      <c r="M2284" s="15">
        <v>10.833333333333334</v>
      </c>
    </row>
    <row r="2285" spans="1:13" x14ac:dyDescent="0.3">
      <c r="A2285" s="38" t="s">
        <v>252</v>
      </c>
      <c r="B2285" s="15">
        <v>400000</v>
      </c>
      <c r="C2285" s="15">
        <v>1590100</v>
      </c>
      <c r="E2285" s="36" t="s">
        <v>248</v>
      </c>
      <c r="F2285" s="15">
        <v>294000</v>
      </c>
      <c r="G2285" s="15">
        <v>547000</v>
      </c>
      <c r="I2285" s="38" t="s">
        <v>249</v>
      </c>
      <c r="J2285" s="15">
        <v>3.3</v>
      </c>
      <c r="L2285" s="35" t="s">
        <v>261</v>
      </c>
      <c r="M2285" s="15">
        <v>12.141666666666667</v>
      </c>
    </row>
    <row r="2286" spans="1:13" x14ac:dyDescent="0.3">
      <c r="A2286" s="38" t="s">
        <v>255</v>
      </c>
      <c r="B2286" s="15">
        <v>503875</v>
      </c>
      <c r="C2286" s="15">
        <v>2156750</v>
      </c>
      <c r="E2286" s="36" t="s">
        <v>250</v>
      </c>
      <c r="F2286" s="15">
        <v>357700</v>
      </c>
      <c r="G2286" s="15">
        <v>465450</v>
      </c>
      <c r="I2286" s="38" t="s">
        <v>251</v>
      </c>
      <c r="J2286" s="15">
        <v>3.8</v>
      </c>
      <c r="L2286" s="36" t="s">
        <v>246</v>
      </c>
      <c r="M2286" s="15">
        <v>15.1</v>
      </c>
    </row>
    <row r="2287" spans="1:13" x14ac:dyDescent="0.3">
      <c r="A2287" s="38" t="s">
        <v>258</v>
      </c>
      <c r="B2287" s="15">
        <v>217500</v>
      </c>
      <c r="C2287" s="15">
        <v>435000</v>
      </c>
      <c r="E2287" s="37" t="s">
        <v>252</v>
      </c>
      <c r="F2287" s="15">
        <v>107750</v>
      </c>
      <c r="G2287" s="15">
        <v>215500</v>
      </c>
      <c r="I2287" s="38" t="s">
        <v>254</v>
      </c>
      <c r="J2287" s="15">
        <v>4.8</v>
      </c>
      <c r="L2287" s="36" t="s">
        <v>248</v>
      </c>
      <c r="M2287" s="15">
        <v>12.433333333333332</v>
      </c>
    </row>
    <row r="2288" spans="1:13" x14ac:dyDescent="0.3">
      <c r="A2288" s="38" t="s">
        <v>260</v>
      </c>
      <c r="B2288" s="15">
        <v>431250</v>
      </c>
      <c r="C2288" s="15">
        <v>2533500</v>
      </c>
      <c r="E2288" s="37" t="s">
        <v>255</v>
      </c>
      <c r="F2288" s="15">
        <v>249950</v>
      </c>
      <c r="G2288" s="15">
        <v>249950</v>
      </c>
      <c r="I2288" s="38" t="s">
        <v>257</v>
      </c>
      <c r="J2288" s="15">
        <v>5.3</v>
      </c>
      <c r="L2288" s="36" t="s">
        <v>250</v>
      </c>
      <c r="M2288" s="15">
        <v>10.266666666666666</v>
      </c>
    </row>
    <row r="2289" spans="1:13" x14ac:dyDescent="0.3">
      <c r="A2289" s="38" t="s">
        <v>262</v>
      </c>
      <c r="B2289" s="15">
        <v>453000</v>
      </c>
      <c r="C2289" s="15">
        <v>2206500</v>
      </c>
      <c r="E2289" s="37" t="s">
        <v>258</v>
      </c>
      <c r="F2289" s="15"/>
      <c r="G2289" s="15"/>
      <c r="I2289" s="38" t="s">
        <v>252</v>
      </c>
      <c r="J2289" s="15">
        <v>5.0999999999999996</v>
      </c>
      <c r="L2289" s="36" t="s">
        <v>253</v>
      </c>
      <c r="M2289" s="15">
        <v>10.766666666666666</v>
      </c>
    </row>
    <row r="2290" spans="1:13" x14ac:dyDescent="0.3">
      <c r="A2290" s="38" t="s">
        <v>263</v>
      </c>
      <c r="B2290" s="15">
        <v>515000</v>
      </c>
      <c r="C2290" s="15">
        <v>1413000</v>
      </c>
      <c r="E2290" s="36" t="s">
        <v>253</v>
      </c>
      <c r="F2290" s="15">
        <v>331450</v>
      </c>
      <c r="G2290" s="15">
        <v>502950</v>
      </c>
      <c r="I2290" s="38" t="s">
        <v>255</v>
      </c>
      <c r="J2290" s="15">
        <v>6.4</v>
      </c>
      <c r="L2290" s="35" t="s">
        <v>264</v>
      </c>
      <c r="M2290" s="15">
        <v>10.391666666666667</v>
      </c>
    </row>
    <row r="2291" spans="1:13" x14ac:dyDescent="0.3">
      <c r="A2291" s="35" t="s">
        <v>266</v>
      </c>
      <c r="B2291" s="15"/>
      <c r="C2291" s="15"/>
      <c r="E2291" s="35" t="s">
        <v>272</v>
      </c>
      <c r="F2291" s="15">
        <v>1635087</v>
      </c>
      <c r="G2291" s="15">
        <v>2269224</v>
      </c>
      <c r="I2291" s="38" t="s">
        <v>258</v>
      </c>
      <c r="J2291" s="15">
        <v>5.5</v>
      </c>
      <c r="L2291" s="36" t="s">
        <v>246</v>
      </c>
      <c r="M2291" s="15">
        <v>10.333333333333334</v>
      </c>
    </row>
    <row r="2292" spans="1:13" x14ac:dyDescent="0.3">
      <c r="A2292" s="38" t="s">
        <v>245</v>
      </c>
      <c r="B2292" s="15">
        <v>387019</v>
      </c>
      <c r="C2292" s="15">
        <v>840519</v>
      </c>
      <c r="E2292" s="36" t="s">
        <v>246</v>
      </c>
      <c r="F2292" s="15">
        <v>434950</v>
      </c>
      <c r="G2292" s="15">
        <v>434950</v>
      </c>
      <c r="I2292" s="38" t="s">
        <v>260</v>
      </c>
      <c r="J2292" s="15">
        <v>4.9000000000000004</v>
      </c>
      <c r="L2292" s="36" t="s">
        <v>248</v>
      </c>
      <c r="M2292" s="15">
        <v>12.300000000000002</v>
      </c>
    </row>
    <row r="2293" spans="1:13" x14ac:dyDescent="0.3">
      <c r="A2293" s="38" t="s">
        <v>247</v>
      </c>
      <c r="B2293" s="15">
        <v>205500</v>
      </c>
      <c r="C2293" s="15">
        <v>1058700</v>
      </c>
      <c r="E2293" s="36" t="s">
        <v>248</v>
      </c>
      <c r="F2293" s="15">
        <v>616637</v>
      </c>
      <c r="G2293" s="15">
        <v>1023274</v>
      </c>
      <c r="I2293" s="38" t="s">
        <v>262</v>
      </c>
      <c r="J2293" s="15">
        <v>4.5999999999999996</v>
      </c>
      <c r="L2293" s="36" t="s">
        <v>250</v>
      </c>
      <c r="M2293" s="15">
        <v>11.333333333333334</v>
      </c>
    </row>
    <row r="2294" spans="1:13" x14ac:dyDescent="0.3">
      <c r="A2294" s="38" t="s">
        <v>249</v>
      </c>
      <c r="B2294" s="15">
        <v>458900</v>
      </c>
      <c r="C2294" s="15">
        <v>1595900</v>
      </c>
      <c r="E2294" s="36" t="s">
        <v>250</v>
      </c>
      <c r="F2294" s="15">
        <v>155000</v>
      </c>
      <c r="G2294" s="15">
        <v>155000</v>
      </c>
      <c r="I2294" s="38" t="s">
        <v>263</v>
      </c>
      <c r="J2294" s="15">
        <v>3.6</v>
      </c>
      <c r="L2294" s="36" t="s">
        <v>253</v>
      </c>
      <c r="M2294" s="15">
        <v>7.6000000000000005</v>
      </c>
    </row>
    <row r="2295" spans="1:13" x14ac:dyDescent="0.3">
      <c r="A2295" s="38" t="s">
        <v>251</v>
      </c>
      <c r="B2295" s="15">
        <v>417500</v>
      </c>
      <c r="C2295" s="15">
        <v>1797350</v>
      </c>
      <c r="E2295" s="37" t="s">
        <v>252</v>
      </c>
      <c r="F2295" s="15"/>
      <c r="G2295" s="15"/>
      <c r="I2295" s="35" t="s">
        <v>271</v>
      </c>
      <c r="J2295" s="15"/>
      <c r="L2295" s="35" t="s">
        <v>266</v>
      </c>
      <c r="M2295" s="15">
        <v>8.5749999999999993</v>
      </c>
    </row>
    <row r="2296" spans="1:13" x14ac:dyDescent="0.3">
      <c r="A2296" s="38" t="s">
        <v>254</v>
      </c>
      <c r="B2296" s="15">
        <v>553000</v>
      </c>
      <c r="C2296" s="15">
        <v>2441686</v>
      </c>
      <c r="E2296" s="37" t="s">
        <v>255</v>
      </c>
      <c r="F2296" s="15">
        <v>155000</v>
      </c>
      <c r="G2296" s="15">
        <v>155000</v>
      </c>
      <c r="I2296" s="38" t="s">
        <v>245</v>
      </c>
      <c r="J2296" s="15">
        <v>2.8</v>
      </c>
      <c r="L2296" s="36" t="s">
        <v>246</v>
      </c>
      <c r="M2296" s="15">
        <v>7.9333333333333327</v>
      </c>
    </row>
    <row r="2297" spans="1:13" x14ac:dyDescent="0.3">
      <c r="A2297" s="38" t="s">
        <v>257</v>
      </c>
      <c r="B2297" s="15">
        <v>379000</v>
      </c>
      <c r="C2297" s="15">
        <v>2340000</v>
      </c>
      <c r="E2297" s="37" t="s">
        <v>258</v>
      </c>
      <c r="F2297" s="15"/>
      <c r="G2297" s="15"/>
      <c r="I2297" s="38" t="s">
        <v>247</v>
      </c>
      <c r="J2297" s="15">
        <v>2.1</v>
      </c>
      <c r="L2297" s="36" t="s">
        <v>248</v>
      </c>
      <c r="M2297" s="15">
        <v>7.7</v>
      </c>
    </row>
    <row r="2298" spans="1:13" x14ac:dyDescent="0.3">
      <c r="A2298" s="38" t="s">
        <v>252</v>
      </c>
      <c r="B2298" s="15">
        <v>514900</v>
      </c>
      <c r="C2298" s="15">
        <v>2091900</v>
      </c>
      <c r="E2298" s="36" t="s">
        <v>253</v>
      </c>
      <c r="F2298" s="15">
        <v>428500</v>
      </c>
      <c r="G2298" s="15">
        <v>656000</v>
      </c>
      <c r="I2298" s="38" t="s">
        <v>249</v>
      </c>
      <c r="J2298" s="15">
        <v>2.2000000000000002</v>
      </c>
      <c r="L2298" s="36" t="s">
        <v>250</v>
      </c>
      <c r="M2298" s="15">
        <v>8.3666666666666671</v>
      </c>
    </row>
    <row r="2299" spans="1:13" x14ac:dyDescent="0.3">
      <c r="A2299" s="38" t="s">
        <v>255</v>
      </c>
      <c r="B2299" s="15">
        <v>506750</v>
      </c>
      <c r="C2299" s="15">
        <v>1974500</v>
      </c>
      <c r="E2299" s="35" t="s">
        <v>273</v>
      </c>
      <c r="F2299" s="15">
        <v>2456313</v>
      </c>
      <c r="G2299" s="15">
        <v>4165175</v>
      </c>
      <c r="I2299" s="38" t="s">
        <v>251</v>
      </c>
      <c r="J2299" s="15">
        <v>2</v>
      </c>
      <c r="L2299" s="36" t="s">
        <v>253</v>
      </c>
      <c r="M2299" s="15">
        <v>10.299999999999999</v>
      </c>
    </row>
    <row r="2300" spans="1:13" x14ac:dyDescent="0.3">
      <c r="A2300" s="38" t="s">
        <v>258</v>
      </c>
      <c r="B2300" s="15">
        <v>630000</v>
      </c>
      <c r="C2300" s="15">
        <v>2485320</v>
      </c>
      <c r="E2300" s="36" t="s">
        <v>246</v>
      </c>
      <c r="F2300" s="15">
        <v>586500</v>
      </c>
      <c r="G2300" s="15">
        <v>803000</v>
      </c>
      <c r="I2300" s="38" t="s">
        <v>254</v>
      </c>
      <c r="J2300" s="15">
        <v>2.6</v>
      </c>
      <c r="L2300" s="35" t="s">
        <v>267</v>
      </c>
      <c r="M2300" s="15">
        <v>10.983333333333333</v>
      </c>
    </row>
    <row r="2301" spans="1:13" x14ac:dyDescent="0.3">
      <c r="A2301" s="38" t="s">
        <v>260</v>
      </c>
      <c r="B2301" s="15">
        <v>471250</v>
      </c>
      <c r="C2301" s="15">
        <v>1152450</v>
      </c>
      <c r="E2301" s="36" t="s">
        <v>248</v>
      </c>
      <c r="F2301" s="15">
        <v>683063</v>
      </c>
      <c r="G2301" s="15">
        <v>921675</v>
      </c>
      <c r="I2301" s="38" t="s">
        <v>257</v>
      </c>
      <c r="J2301" s="15">
        <v>2.2000000000000002</v>
      </c>
      <c r="L2301" s="36" t="s">
        <v>246</v>
      </c>
      <c r="M2301" s="15">
        <v>11.933333333333332</v>
      </c>
    </row>
    <row r="2302" spans="1:13" x14ac:dyDescent="0.3">
      <c r="A2302" s="38" t="s">
        <v>262</v>
      </c>
      <c r="B2302" s="15">
        <v>433250</v>
      </c>
      <c r="C2302" s="15">
        <v>2132000</v>
      </c>
      <c r="E2302" s="36" t="s">
        <v>250</v>
      </c>
      <c r="F2302" s="15">
        <v>840250</v>
      </c>
      <c r="G2302" s="15">
        <v>1856500</v>
      </c>
      <c r="I2302" s="38" t="s">
        <v>252</v>
      </c>
      <c r="J2302" s="15">
        <v>3.5</v>
      </c>
      <c r="L2302" s="36" t="s">
        <v>248</v>
      </c>
      <c r="M2302" s="15">
        <v>15.133333333333333</v>
      </c>
    </row>
    <row r="2303" spans="1:13" x14ac:dyDescent="0.3">
      <c r="A2303" s="38" t="s">
        <v>263</v>
      </c>
      <c r="B2303" s="15">
        <v>254500</v>
      </c>
      <c r="C2303" s="15">
        <v>949000</v>
      </c>
      <c r="E2303" s="37" t="s">
        <v>252</v>
      </c>
      <c r="F2303" s="15">
        <v>277000</v>
      </c>
      <c r="G2303" s="15">
        <v>277000</v>
      </c>
      <c r="I2303" s="38" t="s">
        <v>255</v>
      </c>
      <c r="J2303" s="15">
        <v>3.2</v>
      </c>
      <c r="L2303" s="36" t="s">
        <v>250</v>
      </c>
      <c r="M2303" s="15">
        <v>8.8666666666666671</v>
      </c>
    </row>
    <row r="2304" spans="1:13" x14ac:dyDescent="0.3">
      <c r="A2304" s="35" t="s">
        <v>267</v>
      </c>
      <c r="B2304" s="15"/>
      <c r="C2304" s="15"/>
      <c r="E2304" s="37" t="s">
        <v>255</v>
      </c>
      <c r="F2304" s="15">
        <v>340250</v>
      </c>
      <c r="G2304" s="15">
        <v>680500</v>
      </c>
      <c r="I2304" s="38" t="s">
        <v>258</v>
      </c>
      <c r="J2304" s="15">
        <v>2.9</v>
      </c>
      <c r="L2304" s="36" t="s">
        <v>253</v>
      </c>
      <c r="M2304" s="15">
        <v>8</v>
      </c>
    </row>
    <row r="2305" spans="1:13" x14ac:dyDescent="0.3">
      <c r="A2305" s="38" t="s">
        <v>245</v>
      </c>
      <c r="B2305" s="15">
        <v>269000</v>
      </c>
      <c r="C2305" s="15">
        <v>538000</v>
      </c>
      <c r="E2305" s="37" t="s">
        <v>258</v>
      </c>
      <c r="F2305" s="15">
        <v>223000</v>
      </c>
      <c r="G2305" s="15">
        <v>899000</v>
      </c>
      <c r="I2305" s="38" t="s">
        <v>260</v>
      </c>
      <c r="J2305" s="15">
        <v>2.5</v>
      </c>
      <c r="L2305" s="35" t="s">
        <v>268</v>
      </c>
      <c r="M2305" s="15">
        <v>8.3000000000000007</v>
      </c>
    </row>
    <row r="2306" spans="1:13" x14ac:dyDescent="0.3">
      <c r="A2306" s="38" t="s">
        <v>247</v>
      </c>
      <c r="B2306" s="15">
        <v>449650</v>
      </c>
      <c r="C2306" s="15">
        <v>1334650</v>
      </c>
      <c r="E2306" s="36" t="s">
        <v>253</v>
      </c>
      <c r="F2306" s="15">
        <v>346500</v>
      </c>
      <c r="G2306" s="15">
        <v>584000</v>
      </c>
      <c r="I2306" s="38" t="s">
        <v>262</v>
      </c>
      <c r="J2306" s="15">
        <v>2.2999999999999998</v>
      </c>
      <c r="L2306" s="36" t="s">
        <v>246</v>
      </c>
      <c r="M2306" s="15">
        <v>6.2</v>
      </c>
    </row>
    <row r="2307" spans="1:13" x14ac:dyDescent="0.3">
      <c r="A2307" s="38" t="s">
        <v>249</v>
      </c>
      <c r="B2307" s="15">
        <v>364995</v>
      </c>
      <c r="C2307" s="15">
        <v>1846890</v>
      </c>
      <c r="E2307" s="35" t="s">
        <v>274</v>
      </c>
      <c r="F2307" s="15">
        <v>2663000</v>
      </c>
      <c r="G2307" s="15">
        <v>4051500</v>
      </c>
      <c r="I2307" s="38" t="s">
        <v>263</v>
      </c>
      <c r="J2307" s="15">
        <v>1.7</v>
      </c>
      <c r="L2307" s="36" t="s">
        <v>248</v>
      </c>
      <c r="M2307" s="15">
        <v>7.1333333333333329</v>
      </c>
    </row>
    <row r="2308" spans="1:13" x14ac:dyDescent="0.3">
      <c r="A2308" s="38" t="s">
        <v>251</v>
      </c>
      <c r="B2308" s="15">
        <v>479500</v>
      </c>
      <c r="C2308" s="15">
        <v>1357000</v>
      </c>
      <c r="E2308" s="36" t="s">
        <v>246</v>
      </c>
      <c r="F2308" s="15">
        <v>400000</v>
      </c>
      <c r="G2308" s="15">
        <v>400000</v>
      </c>
      <c r="I2308" s="35" t="s">
        <v>272</v>
      </c>
      <c r="J2308" s="15"/>
      <c r="L2308" s="36" t="s">
        <v>250</v>
      </c>
      <c r="M2308" s="15">
        <v>11</v>
      </c>
    </row>
    <row r="2309" spans="1:13" x14ac:dyDescent="0.3">
      <c r="A2309" s="38" t="s">
        <v>254</v>
      </c>
      <c r="B2309" s="15">
        <v>376625</v>
      </c>
      <c r="C2309" s="15">
        <v>1311100</v>
      </c>
      <c r="E2309" s="36" t="s">
        <v>248</v>
      </c>
      <c r="F2309" s="15">
        <v>585000</v>
      </c>
      <c r="G2309" s="15">
        <v>1403500</v>
      </c>
      <c r="I2309" s="38" t="s">
        <v>245</v>
      </c>
      <c r="J2309" s="15">
        <v>1.5</v>
      </c>
      <c r="L2309" s="36" t="s">
        <v>253</v>
      </c>
      <c r="M2309" s="15">
        <v>8.8666666666666654</v>
      </c>
    </row>
    <row r="2310" spans="1:13" x14ac:dyDescent="0.3">
      <c r="A2310" s="38" t="s">
        <v>257</v>
      </c>
      <c r="B2310" s="15">
        <v>487750</v>
      </c>
      <c r="C2310" s="15">
        <v>1949950</v>
      </c>
      <c r="E2310" s="36" t="s">
        <v>250</v>
      </c>
      <c r="F2310" s="15">
        <v>806000</v>
      </c>
      <c r="G2310" s="15">
        <v>1143500</v>
      </c>
      <c r="I2310" s="38" t="s">
        <v>247</v>
      </c>
      <c r="J2310" s="15">
        <v>1.6</v>
      </c>
      <c r="L2310" s="35" t="s">
        <v>269</v>
      </c>
      <c r="M2310" s="15">
        <v>5.6166666666666671</v>
      </c>
    </row>
    <row r="2311" spans="1:13" x14ac:dyDescent="0.3">
      <c r="A2311" s="38" t="s">
        <v>252</v>
      </c>
      <c r="B2311" s="15">
        <v>248000</v>
      </c>
      <c r="C2311" s="15">
        <v>1652500</v>
      </c>
      <c r="E2311" s="37" t="s">
        <v>252</v>
      </c>
      <c r="F2311" s="15">
        <v>337500</v>
      </c>
      <c r="G2311" s="15">
        <v>675000</v>
      </c>
      <c r="I2311" s="38" t="s">
        <v>249</v>
      </c>
      <c r="J2311" s="15">
        <v>1.7</v>
      </c>
      <c r="L2311" s="36" t="s">
        <v>246</v>
      </c>
      <c r="M2311" s="15">
        <v>5.7</v>
      </c>
    </row>
    <row r="2312" spans="1:13" x14ac:dyDescent="0.3">
      <c r="A2312" s="38" t="s">
        <v>255</v>
      </c>
      <c r="B2312" s="15">
        <v>618500</v>
      </c>
      <c r="C2312" s="15">
        <v>2551500</v>
      </c>
      <c r="E2312" s="37" t="s">
        <v>255</v>
      </c>
      <c r="F2312" s="15">
        <v>265500</v>
      </c>
      <c r="G2312" s="15">
        <v>265500</v>
      </c>
      <c r="I2312" s="38" t="s">
        <v>251</v>
      </c>
      <c r="J2312" s="15">
        <v>1.5</v>
      </c>
      <c r="L2312" s="36" t="s">
        <v>248</v>
      </c>
      <c r="M2312" s="15">
        <v>4.6000000000000005</v>
      </c>
    </row>
    <row r="2313" spans="1:13" x14ac:dyDescent="0.3">
      <c r="A2313" s="38" t="s">
        <v>258</v>
      </c>
      <c r="B2313" s="15">
        <v>430475</v>
      </c>
      <c r="C2313" s="15">
        <v>1531900</v>
      </c>
      <c r="E2313" s="37" t="s">
        <v>258</v>
      </c>
      <c r="F2313" s="15">
        <v>203000</v>
      </c>
      <c r="G2313" s="15">
        <v>203000</v>
      </c>
      <c r="I2313" s="38" t="s">
        <v>254</v>
      </c>
      <c r="J2313" s="15">
        <v>1.1000000000000001</v>
      </c>
      <c r="L2313" s="36" t="s">
        <v>250</v>
      </c>
      <c r="M2313" s="15">
        <v>5.6000000000000005</v>
      </c>
    </row>
    <row r="2314" spans="1:13" x14ac:dyDescent="0.3">
      <c r="A2314" s="38" t="s">
        <v>260</v>
      </c>
      <c r="B2314" s="15">
        <v>235000</v>
      </c>
      <c r="C2314" s="15">
        <v>689900</v>
      </c>
      <c r="E2314" s="36" t="s">
        <v>253</v>
      </c>
      <c r="F2314" s="15">
        <v>872000</v>
      </c>
      <c r="G2314" s="15">
        <v>1104500</v>
      </c>
      <c r="I2314" s="38" t="s">
        <v>257</v>
      </c>
      <c r="J2314" s="15">
        <v>2.5</v>
      </c>
      <c r="L2314" s="36" t="s">
        <v>253</v>
      </c>
      <c r="M2314" s="15">
        <v>6.5666666666666664</v>
      </c>
    </row>
    <row r="2315" spans="1:13" x14ac:dyDescent="0.3">
      <c r="A2315" s="38" t="s">
        <v>262</v>
      </c>
      <c r="B2315" s="15">
        <v>178000</v>
      </c>
      <c r="C2315" s="15">
        <v>534000</v>
      </c>
      <c r="E2315" s="35" t="s">
        <v>275</v>
      </c>
      <c r="F2315" s="15">
        <v>2889400</v>
      </c>
      <c r="G2315" s="15">
        <v>6772525</v>
      </c>
      <c r="I2315" s="38" t="s">
        <v>252</v>
      </c>
      <c r="J2315" s="15">
        <v>1.7</v>
      </c>
      <c r="L2315" s="35" t="s">
        <v>270</v>
      </c>
      <c r="M2315" s="15">
        <v>6.2333333333333334</v>
      </c>
    </row>
    <row r="2316" spans="1:13" x14ac:dyDescent="0.3">
      <c r="A2316" s="38" t="s">
        <v>263</v>
      </c>
      <c r="B2316" s="15">
        <v>516500</v>
      </c>
      <c r="C2316" s="15">
        <v>1458000</v>
      </c>
      <c r="E2316" s="36" t="s">
        <v>246</v>
      </c>
      <c r="F2316" s="15">
        <v>531975</v>
      </c>
      <c r="G2316" s="15">
        <v>531875</v>
      </c>
      <c r="I2316" s="38" t="s">
        <v>255</v>
      </c>
      <c r="J2316" s="15">
        <v>1.6</v>
      </c>
      <c r="L2316" s="36" t="s">
        <v>246</v>
      </c>
      <c r="M2316" s="15">
        <v>6.8999999999999995</v>
      </c>
    </row>
    <row r="2317" spans="1:13" x14ac:dyDescent="0.3">
      <c r="A2317" s="35" t="s">
        <v>268</v>
      </c>
      <c r="B2317" s="15"/>
      <c r="C2317" s="15"/>
      <c r="E2317" s="36" t="s">
        <v>248</v>
      </c>
      <c r="F2317" s="15">
        <v>598475</v>
      </c>
      <c r="G2317" s="15">
        <v>1196950</v>
      </c>
      <c r="I2317" s="38" t="s">
        <v>258</v>
      </c>
      <c r="J2317" s="15">
        <v>2.2000000000000002</v>
      </c>
      <c r="L2317" s="36" t="s">
        <v>248</v>
      </c>
      <c r="M2317" s="15">
        <v>6.4333333333333336</v>
      </c>
    </row>
    <row r="2318" spans="1:13" x14ac:dyDescent="0.3">
      <c r="A2318" s="38" t="s">
        <v>245</v>
      </c>
      <c r="B2318" s="15">
        <v>299300</v>
      </c>
      <c r="C2318" s="15">
        <v>1330450</v>
      </c>
      <c r="E2318" s="36" t="s">
        <v>250</v>
      </c>
      <c r="F2318" s="15">
        <v>1064950</v>
      </c>
      <c r="G2318" s="15">
        <v>4014700</v>
      </c>
      <c r="I2318" s="38" t="s">
        <v>260</v>
      </c>
      <c r="J2318" s="15">
        <v>1.7</v>
      </c>
      <c r="L2318" s="36" t="s">
        <v>250</v>
      </c>
      <c r="M2318" s="15">
        <v>5.6000000000000005</v>
      </c>
    </row>
    <row r="2319" spans="1:13" x14ac:dyDescent="0.3">
      <c r="A2319" s="38" t="s">
        <v>247</v>
      </c>
      <c r="B2319" s="15">
        <v>355450</v>
      </c>
      <c r="C2319" s="15">
        <v>355450</v>
      </c>
      <c r="E2319" s="37" t="s">
        <v>252</v>
      </c>
      <c r="F2319" s="15">
        <v>343250</v>
      </c>
      <c r="G2319" s="15">
        <v>686500</v>
      </c>
      <c r="I2319" s="38" t="s">
        <v>262</v>
      </c>
      <c r="J2319" s="15">
        <v>1.6</v>
      </c>
      <c r="L2319" s="36" t="s">
        <v>253</v>
      </c>
      <c r="M2319" s="15">
        <v>6</v>
      </c>
    </row>
    <row r="2320" spans="1:13" x14ac:dyDescent="0.3">
      <c r="A2320" s="38" t="s">
        <v>249</v>
      </c>
      <c r="B2320" s="15">
        <v>404850</v>
      </c>
      <c r="C2320" s="15">
        <v>1777999</v>
      </c>
      <c r="E2320" s="37" t="s">
        <v>255</v>
      </c>
      <c r="F2320" s="15">
        <v>350000</v>
      </c>
      <c r="G2320" s="15">
        <v>1839850</v>
      </c>
      <c r="I2320" s="38" t="s">
        <v>263</v>
      </c>
      <c r="J2320" s="15">
        <v>1.4</v>
      </c>
      <c r="L2320" s="35" t="s">
        <v>271</v>
      </c>
      <c r="M2320" s="15">
        <v>6.2249999999999979</v>
      </c>
    </row>
    <row r="2321" spans="1:13" x14ac:dyDescent="0.3">
      <c r="A2321" s="38" t="s">
        <v>251</v>
      </c>
      <c r="B2321" s="15">
        <v>307600</v>
      </c>
      <c r="C2321" s="15">
        <v>1204600</v>
      </c>
      <c r="E2321" s="37" t="s">
        <v>258</v>
      </c>
      <c r="F2321" s="15">
        <v>371700</v>
      </c>
      <c r="G2321" s="15">
        <v>1488350</v>
      </c>
      <c r="I2321" s="35" t="s">
        <v>273</v>
      </c>
      <c r="J2321" s="15"/>
      <c r="L2321" s="36" t="s">
        <v>246</v>
      </c>
      <c r="M2321" s="15">
        <v>8.4666666666666668</v>
      </c>
    </row>
    <row r="2322" spans="1:13" x14ac:dyDescent="0.3">
      <c r="A2322" s="38" t="s">
        <v>254</v>
      </c>
      <c r="B2322" s="15">
        <v>365000</v>
      </c>
      <c r="C2322" s="15">
        <v>898000</v>
      </c>
      <c r="E2322" s="36" t="s">
        <v>253</v>
      </c>
      <c r="F2322" s="15">
        <v>694000</v>
      </c>
      <c r="G2322" s="15">
        <v>1029000</v>
      </c>
      <c r="I2322" s="38" t="s">
        <v>245</v>
      </c>
      <c r="J2322" s="15">
        <v>0.9</v>
      </c>
      <c r="L2322" s="36" t="s">
        <v>248</v>
      </c>
      <c r="M2322" s="15">
        <v>9.1666666666666661</v>
      </c>
    </row>
    <row r="2323" spans="1:13" x14ac:dyDescent="0.3">
      <c r="A2323" s="38" t="s">
        <v>257</v>
      </c>
      <c r="B2323" s="15">
        <v>200000</v>
      </c>
      <c r="C2323" s="15">
        <v>200000</v>
      </c>
      <c r="E2323" s="14">
        <v>30</v>
      </c>
      <c r="F2323" s="15">
        <v>55333338</v>
      </c>
      <c r="G2323" s="15">
        <v>259635263</v>
      </c>
      <c r="I2323" s="38" t="s">
        <v>247</v>
      </c>
      <c r="J2323" s="15">
        <v>0.8</v>
      </c>
      <c r="L2323" s="36" t="s">
        <v>250</v>
      </c>
      <c r="M2323" s="15">
        <v>3.4666666666666663</v>
      </c>
    </row>
    <row r="2324" spans="1:13" x14ac:dyDescent="0.3">
      <c r="A2324" s="38" t="s">
        <v>252</v>
      </c>
      <c r="B2324" s="15">
        <v>348000</v>
      </c>
      <c r="C2324" s="15">
        <v>2609677</v>
      </c>
      <c r="E2324" s="35" t="s">
        <v>243</v>
      </c>
      <c r="F2324" s="15">
        <v>2957739</v>
      </c>
      <c r="G2324" s="15">
        <v>12983921</v>
      </c>
      <c r="I2324" s="38" t="s">
        <v>249</v>
      </c>
      <c r="J2324" s="15">
        <v>1.1000000000000001</v>
      </c>
      <c r="L2324" s="36" t="s">
        <v>253</v>
      </c>
      <c r="M2324" s="15">
        <v>3.7999999999999994</v>
      </c>
    </row>
    <row r="2325" spans="1:13" x14ac:dyDescent="0.3">
      <c r="A2325" s="38" t="s">
        <v>255</v>
      </c>
      <c r="B2325" s="15">
        <v>338138</v>
      </c>
      <c r="C2325" s="15">
        <v>1274832</v>
      </c>
      <c r="E2325" s="36" t="s">
        <v>246</v>
      </c>
      <c r="F2325" s="15">
        <v>482333</v>
      </c>
      <c r="G2325" s="15">
        <v>1421117</v>
      </c>
      <c r="I2325" s="38" t="s">
        <v>251</v>
      </c>
      <c r="J2325" s="15">
        <v>1.1000000000000001</v>
      </c>
      <c r="L2325" s="35" t="s">
        <v>272</v>
      </c>
      <c r="M2325" s="15">
        <v>2.4666666666666663</v>
      </c>
    </row>
    <row r="2326" spans="1:13" x14ac:dyDescent="0.3">
      <c r="A2326" s="38" t="s">
        <v>258</v>
      </c>
      <c r="B2326" s="15">
        <v>486000</v>
      </c>
      <c r="C2326" s="15">
        <v>948000</v>
      </c>
      <c r="E2326" s="36" t="s">
        <v>248</v>
      </c>
      <c r="F2326" s="15">
        <v>747550</v>
      </c>
      <c r="G2326" s="15">
        <v>2524750</v>
      </c>
      <c r="I2326" s="38" t="s">
        <v>254</v>
      </c>
      <c r="J2326" s="15">
        <v>1.5</v>
      </c>
      <c r="L2326" s="36" t="s">
        <v>246</v>
      </c>
      <c r="M2326" s="15">
        <v>3.1333333333333329</v>
      </c>
    </row>
    <row r="2327" spans="1:13" x14ac:dyDescent="0.3">
      <c r="A2327" s="38" t="s">
        <v>260</v>
      </c>
      <c r="B2327" s="15">
        <v>503488</v>
      </c>
      <c r="C2327" s="15">
        <v>1490925</v>
      </c>
      <c r="E2327" s="36" t="s">
        <v>250</v>
      </c>
      <c r="F2327" s="15">
        <v>1069850</v>
      </c>
      <c r="G2327" s="15">
        <v>6106503</v>
      </c>
      <c r="I2327" s="38" t="s">
        <v>257</v>
      </c>
      <c r="J2327" s="15">
        <v>1.7</v>
      </c>
      <c r="L2327" s="36" t="s">
        <v>248</v>
      </c>
      <c r="M2327" s="15">
        <v>1.8666666666666665</v>
      </c>
    </row>
    <row r="2328" spans="1:13" x14ac:dyDescent="0.3">
      <c r="A2328" s="38" t="s">
        <v>262</v>
      </c>
      <c r="B2328" s="15">
        <v>443000</v>
      </c>
      <c r="C2328" s="15">
        <v>1983000</v>
      </c>
      <c r="E2328" s="37" t="s">
        <v>252</v>
      </c>
      <c r="F2328" s="15">
        <v>376500</v>
      </c>
      <c r="G2328" s="15">
        <v>3173918</v>
      </c>
      <c r="I2328" s="38" t="s">
        <v>252</v>
      </c>
      <c r="J2328" s="15">
        <v>1.5</v>
      </c>
      <c r="L2328" s="36" t="s">
        <v>250</v>
      </c>
      <c r="M2328" s="15">
        <v>2.1333333333333333</v>
      </c>
    </row>
    <row r="2329" spans="1:13" x14ac:dyDescent="0.3">
      <c r="A2329" s="38" t="s">
        <v>263</v>
      </c>
      <c r="B2329" s="15">
        <v>290900</v>
      </c>
      <c r="C2329" s="15">
        <v>767900</v>
      </c>
      <c r="E2329" s="37" t="s">
        <v>255</v>
      </c>
      <c r="F2329" s="15">
        <v>401950</v>
      </c>
      <c r="G2329" s="15">
        <v>1438100</v>
      </c>
      <c r="I2329" s="38" t="s">
        <v>255</v>
      </c>
      <c r="J2329" s="15">
        <v>1.3</v>
      </c>
      <c r="L2329" s="36" t="s">
        <v>253</v>
      </c>
      <c r="M2329" s="15">
        <v>2.7333333333333329</v>
      </c>
    </row>
    <row r="2330" spans="1:13" x14ac:dyDescent="0.3">
      <c r="A2330" s="35" t="s">
        <v>269</v>
      </c>
      <c r="B2330" s="15"/>
      <c r="C2330" s="15"/>
      <c r="E2330" s="37" t="s">
        <v>258</v>
      </c>
      <c r="F2330" s="15">
        <v>291400</v>
      </c>
      <c r="G2330" s="15">
        <v>1494485</v>
      </c>
      <c r="I2330" s="38" t="s">
        <v>258</v>
      </c>
      <c r="J2330" s="15">
        <v>1.7</v>
      </c>
      <c r="L2330" s="35" t="s">
        <v>273</v>
      </c>
      <c r="M2330" s="15">
        <v>2.0916666666666668</v>
      </c>
    </row>
    <row r="2331" spans="1:13" x14ac:dyDescent="0.3">
      <c r="A2331" s="38" t="s">
        <v>245</v>
      </c>
      <c r="B2331" s="15">
        <v>427000</v>
      </c>
      <c r="C2331" s="15">
        <v>1201500</v>
      </c>
      <c r="E2331" s="36" t="s">
        <v>253</v>
      </c>
      <c r="F2331" s="15">
        <v>658006</v>
      </c>
      <c r="G2331" s="15">
        <v>2931551</v>
      </c>
      <c r="I2331" s="38" t="s">
        <v>260</v>
      </c>
      <c r="J2331" s="15">
        <v>1.6</v>
      </c>
      <c r="L2331" s="36" t="s">
        <v>246</v>
      </c>
      <c r="M2331" s="15">
        <v>2</v>
      </c>
    </row>
    <row r="2332" spans="1:13" x14ac:dyDescent="0.3">
      <c r="A2332" s="38" t="s">
        <v>247</v>
      </c>
      <c r="B2332" s="15">
        <v>514800</v>
      </c>
      <c r="C2332" s="15">
        <v>1583600</v>
      </c>
      <c r="E2332" s="35" t="s">
        <v>259</v>
      </c>
      <c r="F2332" s="15">
        <v>2904045</v>
      </c>
      <c r="G2332" s="15">
        <v>16303326</v>
      </c>
      <c r="I2332" s="38" t="s">
        <v>262</v>
      </c>
      <c r="J2332" s="15">
        <v>1</v>
      </c>
      <c r="L2332" s="36" t="s">
        <v>248</v>
      </c>
      <c r="M2332" s="15">
        <v>2.6333333333333333</v>
      </c>
    </row>
    <row r="2333" spans="1:13" x14ac:dyDescent="0.3">
      <c r="A2333" s="38" t="s">
        <v>249</v>
      </c>
      <c r="B2333" s="15">
        <v>137500</v>
      </c>
      <c r="C2333" s="15">
        <v>1077950</v>
      </c>
      <c r="E2333" s="36" t="s">
        <v>246</v>
      </c>
      <c r="F2333" s="15">
        <v>715475</v>
      </c>
      <c r="G2333" s="15">
        <v>3741450</v>
      </c>
      <c r="I2333" s="38" t="s">
        <v>263</v>
      </c>
      <c r="J2333" s="15">
        <v>0.5</v>
      </c>
      <c r="L2333" s="36" t="s">
        <v>250</v>
      </c>
      <c r="M2333" s="15">
        <v>2.7333333333333329</v>
      </c>
    </row>
    <row r="2334" spans="1:13" x14ac:dyDescent="0.3">
      <c r="A2334" s="38" t="s">
        <v>251</v>
      </c>
      <c r="B2334" s="15">
        <v>454655</v>
      </c>
      <c r="C2334" s="15">
        <v>3440578</v>
      </c>
      <c r="E2334" s="36" t="s">
        <v>248</v>
      </c>
      <c r="F2334" s="15">
        <v>1006917</v>
      </c>
      <c r="G2334" s="15">
        <v>5842104</v>
      </c>
      <c r="I2334" s="35" t="s">
        <v>274</v>
      </c>
      <c r="J2334" s="15"/>
      <c r="L2334" s="36" t="s">
        <v>253</v>
      </c>
      <c r="M2334" s="15">
        <v>1</v>
      </c>
    </row>
    <row r="2335" spans="1:13" x14ac:dyDescent="0.3">
      <c r="A2335" s="38" t="s">
        <v>254</v>
      </c>
      <c r="B2335" s="15">
        <v>215000</v>
      </c>
      <c r="C2335" s="15">
        <v>1470000</v>
      </c>
      <c r="E2335" s="36" t="s">
        <v>250</v>
      </c>
      <c r="F2335" s="15">
        <v>756903</v>
      </c>
      <c r="G2335" s="15">
        <v>3435122</v>
      </c>
      <c r="I2335" s="38" t="s">
        <v>245</v>
      </c>
      <c r="J2335" s="15">
        <v>0.4</v>
      </c>
      <c r="L2335" s="35" t="s">
        <v>274</v>
      </c>
      <c r="M2335" s="15">
        <v>2.0666666666666669</v>
      </c>
    </row>
    <row r="2336" spans="1:13" x14ac:dyDescent="0.3">
      <c r="A2336" s="38" t="s">
        <v>257</v>
      </c>
      <c r="B2336" s="15">
        <v>408950</v>
      </c>
      <c r="C2336" s="15">
        <v>1569850</v>
      </c>
      <c r="E2336" s="37" t="s">
        <v>252</v>
      </c>
      <c r="F2336" s="15">
        <v>140500</v>
      </c>
      <c r="G2336" s="15">
        <v>1318867</v>
      </c>
      <c r="I2336" s="38" t="s">
        <v>247</v>
      </c>
      <c r="J2336" s="15">
        <v>0.7</v>
      </c>
      <c r="L2336" s="36" t="s">
        <v>246</v>
      </c>
      <c r="M2336" s="15">
        <v>0.96666666666666667</v>
      </c>
    </row>
    <row r="2337" spans="1:13" x14ac:dyDescent="0.3">
      <c r="A2337" s="38" t="s">
        <v>252</v>
      </c>
      <c r="B2337" s="15">
        <v>474000</v>
      </c>
      <c r="C2337" s="15">
        <v>2097000</v>
      </c>
      <c r="E2337" s="37" t="s">
        <v>255</v>
      </c>
      <c r="F2337" s="15">
        <v>139653</v>
      </c>
      <c r="G2337" s="15">
        <v>884805</v>
      </c>
      <c r="I2337" s="38" t="s">
        <v>249</v>
      </c>
      <c r="J2337" s="15">
        <v>0.6</v>
      </c>
      <c r="L2337" s="36" t="s">
        <v>248</v>
      </c>
      <c r="M2337" s="15">
        <v>1.4666666666666668</v>
      </c>
    </row>
    <row r="2338" spans="1:13" x14ac:dyDescent="0.3">
      <c r="A2338" s="38" t="s">
        <v>255</v>
      </c>
      <c r="B2338" s="15">
        <v>523300</v>
      </c>
      <c r="C2338" s="15">
        <v>3517174</v>
      </c>
      <c r="E2338" s="37" t="s">
        <v>258</v>
      </c>
      <c r="F2338" s="15">
        <v>476750</v>
      </c>
      <c r="G2338" s="15">
        <v>1231450</v>
      </c>
      <c r="I2338" s="38" t="s">
        <v>251</v>
      </c>
      <c r="J2338" s="15">
        <v>0.8</v>
      </c>
      <c r="L2338" s="36" t="s">
        <v>250</v>
      </c>
      <c r="M2338" s="15">
        <v>2.1999999999999997</v>
      </c>
    </row>
    <row r="2339" spans="1:13" x14ac:dyDescent="0.3">
      <c r="A2339" s="38" t="s">
        <v>258</v>
      </c>
      <c r="B2339" s="15">
        <v>568250</v>
      </c>
      <c r="C2339" s="15">
        <v>2025675</v>
      </c>
      <c r="E2339" s="36" t="s">
        <v>253</v>
      </c>
      <c r="F2339" s="15">
        <v>424750</v>
      </c>
      <c r="G2339" s="15">
        <v>3284650</v>
      </c>
      <c r="I2339" s="38" t="s">
        <v>254</v>
      </c>
      <c r="J2339" s="15">
        <v>1</v>
      </c>
      <c r="L2339" s="36" t="s">
        <v>253</v>
      </c>
      <c r="M2339" s="15">
        <v>3.6333333333333333</v>
      </c>
    </row>
    <row r="2340" spans="1:13" x14ac:dyDescent="0.3">
      <c r="A2340" s="38" t="s">
        <v>260</v>
      </c>
      <c r="B2340" s="15">
        <v>455625</v>
      </c>
      <c r="C2340" s="15">
        <v>1484100</v>
      </c>
      <c r="E2340" s="35" t="s">
        <v>265</v>
      </c>
      <c r="F2340" s="15">
        <v>2817650</v>
      </c>
      <c r="G2340" s="15">
        <v>18994590</v>
      </c>
      <c r="I2340" s="38" t="s">
        <v>257</v>
      </c>
      <c r="J2340" s="15">
        <v>1.4</v>
      </c>
      <c r="L2340" s="35" t="s">
        <v>275</v>
      </c>
      <c r="M2340" s="15">
        <v>1.75</v>
      </c>
    </row>
    <row r="2341" spans="1:13" x14ac:dyDescent="0.3">
      <c r="A2341" s="38" t="s">
        <v>262</v>
      </c>
      <c r="B2341" s="15">
        <v>402000</v>
      </c>
      <c r="C2341" s="15">
        <v>2226300</v>
      </c>
      <c r="E2341" s="36" t="s">
        <v>246</v>
      </c>
      <c r="F2341" s="15">
        <v>606350</v>
      </c>
      <c r="G2341" s="15">
        <v>4529184</v>
      </c>
      <c r="I2341" s="38" t="s">
        <v>252</v>
      </c>
      <c r="J2341" s="15">
        <v>1.3</v>
      </c>
      <c r="L2341" s="36" t="s">
        <v>246</v>
      </c>
      <c r="M2341" s="15">
        <v>3.4</v>
      </c>
    </row>
    <row r="2342" spans="1:13" x14ac:dyDescent="0.3">
      <c r="A2342" s="38" t="s">
        <v>263</v>
      </c>
      <c r="B2342" s="15">
        <v>522175</v>
      </c>
      <c r="C2342" s="15">
        <v>2518350</v>
      </c>
      <c r="E2342" s="36" t="s">
        <v>248</v>
      </c>
      <c r="F2342" s="15">
        <v>495275</v>
      </c>
      <c r="G2342" s="15">
        <v>4726798</v>
      </c>
      <c r="I2342" s="38" t="s">
        <v>255</v>
      </c>
      <c r="J2342" s="15">
        <v>1.3</v>
      </c>
      <c r="L2342" s="36" t="s">
        <v>248</v>
      </c>
      <c r="M2342" s="15">
        <v>1.2666666666666668</v>
      </c>
    </row>
    <row r="2343" spans="1:13" x14ac:dyDescent="0.3">
      <c r="A2343" s="35" t="s">
        <v>270</v>
      </c>
      <c r="B2343" s="15"/>
      <c r="C2343" s="15"/>
      <c r="E2343" s="36" t="s">
        <v>250</v>
      </c>
      <c r="F2343" s="15">
        <v>947925</v>
      </c>
      <c r="G2343" s="15">
        <v>4302808</v>
      </c>
      <c r="I2343" s="38" t="s">
        <v>258</v>
      </c>
      <c r="J2343" s="15">
        <v>1.2</v>
      </c>
      <c r="L2343" s="36" t="s">
        <v>250</v>
      </c>
      <c r="M2343" s="15">
        <v>1.1499999999999999</v>
      </c>
    </row>
    <row r="2344" spans="1:13" x14ac:dyDescent="0.3">
      <c r="A2344" s="38" t="s">
        <v>245</v>
      </c>
      <c r="B2344" s="15">
        <v>373650</v>
      </c>
      <c r="C2344" s="15">
        <v>547299</v>
      </c>
      <c r="E2344" s="37" t="s">
        <v>252</v>
      </c>
      <c r="F2344" s="15">
        <v>205475</v>
      </c>
      <c r="G2344" s="15">
        <v>1547358</v>
      </c>
      <c r="I2344" s="38" t="s">
        <v>260</v>
      </c>
      <c r="J2344" s="15">
        <v>2</v>
      </c>
      <c r="L2344" s="36" t="s">
        <v>253</v>
      </c>
      <c r="M2344" s="15">
        <v>0.6</v>
      </c>
    </row>
    <row r="2345" spans="1:13" x14ac:dyDescent="0.3">
      <c r="A2345" s="38" t="s">
        <v>247</v>
      </c>
      <c r="B2345" s="15">
        <v>396725</v>
      </c>
      <c r="C2345" s="15">
        <v>1430450</v>
      </c>
      <c r="E2345" s="37" t="s">
        <v>255</v>
      </c>
      <c r="F2345" s="15">
        <v>179950</v>
      </c>
      <c r="G2345" s="15">
        <v>925700</v>
      </c>
      <c r="I2345" s="38" t="s">
        <v>262</v>
      </c>
      <c r="J2345" s="15">
        <v>1.3</v>
      </c>
      <c r="L2345" s="14">
        <v>47</v>
      </c>
      <c r="M2345" s="15">
        <v>5.5819277108433711</v>
      </c>
    </row>
    <row r="2346" spans="1:13" x14ac:dyDescent="0.3">
      <c r="A2346" s="38" t="s">
        <v>249</v>
      </c>
      <c r="B2346" s="15">
        <v>442380</v>
      </c>
      <c r="C2346" s="15">
        <v>3614360</v>
      </c>
      <c r="E2346" s="37" t="s">
        <v>258</v>
      </c>
      <c r="F2346" s="15">
        <v>562500</v>
      </c>
      <c r="G2346" s="15">
        <v>1829750</v>
      </c>
      <c r="I2346" s="38" t="s">
        <v>263</v>
      </c>
      <c r="J2346" s="15">
        <v>1.1000000000000001</v>
      </c>
      <c r="L2346" s="35" t="s">
        <v>244</v>
      </c>
      <c r="M2346" s="15">
        <v>3.3416666666666668</v>
      </c>
    </row>
    <row r="2347" spans="1:13" x14ac:dyDescent="0.3">
      <c r="A2347" s="38" t="s">
        <v>251</v>
      </c>
      <c r="B2347" s="15">
        <v>547000</v>
      </c>
      <c r="C2347" s="15">
        <v>2935600</v>
      </c>
      <c r="E2347" s="36" t="s">
        <v>253</v>
      </c>
      <c r="F2347" s="15">
        <v>768100</v>
      </c>
      <c r="G2347" s="15">
        <v>5435800</v>
      </c>
      <c r="I2347" s="35" t="s">
        <v>275</v>
      </c>
      <c r="J2347" s="15"/>
      <c r="L2347" s="36" t="s">
        <v>246</v>
      </c>
      <c r="M2347" s="15">
        <v>1.9333333333333333</v>
      </c>
    </row>
    <row r="2348" spans="1:13" x14ac:dyDescent="0.3">
      <c r="A2348" s="38" t="s">
        <v>254</v>
      </c>
      <c r="B2348" s="15">
        <v>550500</v>
      </c>
      <c r="C2348" s="15">
        <v>4072900</v>
      </c>
      <c r="E2348" s="35" t="s">
        <v>244</v>
      </c>
      <c r="F2348" s="15">
        <v>3260525</v>
      </c>
      <c r="G2348" s="15">
        <v>20320119</v>
      </c>
      <c r="I2348" s="38" t="s">
        <v>245</v>
      </c>
      <c r="J2348" s="15">
        <v>0.8</v>
      </c>
      <c r="L2348" s="36" t="s">
        <v>248</v>
      </c>
      <c r="M2348" s="15">
        <v>3.2666666666666671</v>
      </c>
    </row>
    <row r="2349" spans="1:13" x14ac:dyDescent="0.3">
      <c r="A2349" s="38" t="s">
        <v>257</v>
      </c>
      <c r="B2349" s="15">
        <v>687900</v>
      </c>
      <c r="C2349" s="15">
        <v>4475900</v>
      </c>
      <c r="E2349" s="36" t="s">
        <v>246</v>
      </c>
      <c r="F2349" s="15">
        <v>575050</v>
      </c>
      <c r="G2349" s="15">
        <v>2995550</v>
      </c>
      <c r="I2349" s="38" t="s">
        <v>247</v>
      </c>
      <c r="J2349" s="15">
        <v>0.4</v>
      </c>
      <c r="L2349" s="36" t="s">
        <v>250</v>
      </c>
      <c r="M2349" s="15">
        <v>4.2666666666666666</v>
      </c>
    </row>
    <row r="2350" spans="1:13" x14ac:dyDescent="0.3">
      <c r="A2350" s="38" t="s">
        <v>252</v>
      </c>
      <c r="B2350" s="15">
        <v>686750</v>
      </c>
      <c r="C2350" s="15">
        <v>4184900</v>
      </c>
      <c r="E2350" s="36" t="s">
        <v>248</v>
      </c>
      <c r="F2350" s="15">
        <v>938225</v>
      </c>
      <c r="G2350" s="15">
        <v>6649675</v>
      </c>
      <c r="I2350" s="38" t="s">
        <v>249</v>
      </c>
      <c r="J2350" s="15">
        <v>1</v>
      </c>
      <c r="L2350" s="36" t="s">
        <v>253</v>
      </c>
      <c r="M2350" s="15">
        <v>3.9</v>
      </c>
    </row>
    <row r="2351" spans="1:13" x14ac:dyDescent="0.3">
      <c r="A2351" s="38" t="s">
        <v>255</v>
      </c>
      <c r="B2351" s="15">
        <v>479000</v>
      </c>
      <c r="C2351" s="15">
        <v>2842199</v>
      </c>
      <c r="E2351" s="36" t="s">
        <v>250</v>
      </c>
      <c r="F2351" s="15">
        <v>914000</v>
      </c>
      <c r="G2351" s="15">
        <v>6846149</v>
      </c>
      <c r="I2351" s="38" t="s">
        <v>251</v>
      </c>
      <c r="J2351" s="15">
        <v>0.6</v>
      </c>
      <c r="L2351" s="35" t="s">
        <v>256</v>
      </c>
      <c r="M2351" s="15">
        <v>5.4666666666666659</v>
      </c>
    </row>
    <row r="2352" spans="1:13" x14ac:dyDescent="0.3">
      <c r="A2352" s="38" t="s">
        <v>258</v>
      </c>
      <c r="B2352" s="15">
        <v>448000</v>
      </c>
      <c r="C2352" s="15">
        <v>2195800</v>
      </c>
      <c r="E2352" s="37" t="s">
        <v>252</v>
      </c>
      <c r="F2352" s="15">
        <v>486500</v>
      </c>
      <c r="G2352" s="15">
        <v>1657799</v>
      </c>
      <c r="I2352" s="38" t="s">
        <v>254</v>
      </c>
      <c r="J2352" s="15">
        <v>0.6</v>
      </c>
      <c r="L2352" s="36" t="s">
        <v>246</v>
      </c>
      <c r="M2352" s="15">
        <v>3.1333333333333333</v>
      </c>
    </row>
    <row r="2353" spans="1:13" x14ac:dyDescent="0.3">
      <c r="A2353" s="38" t="s">
        <v>260</v>
      </c>
      <c r="B2353" s="15">
        <v>516500</v>
      </c>
      <c r="C2353" s="15">
        <v>2973000</v>
      </c>
      <c r="E2353" s="37" t="s">
        <v>255</v>
      </c>
      <c r="F2353" s="15">
        <v>205500</v>
      </c>
      <c r="G2353" s="15">
        <v>3140150</v>
      </c>
      <c r="I2353" s="38" t="s">
        <v>257</v>
      </c>
      <c r="J2353" s="15">
        <v>0.7</v>
      </c>
      <c r="L2353" s="36" t="s">
        <v>248</v>
      </c>
      <c r="M2353" s="15">
        <v>4.4666666666666668</v>
      </c>
    </row>
    <row r="2354" spans="1:13" x14ac:dyDescent="0.3">
      <c r="A2354" s="38" t="s">
        <v>262</v>
      </c>
      <c r="B2354" s="15">
        <v>517200</v>
      </c>
      <c r="C2354" s="15">
        <v>2616900</v>
      </c>
      <c r="E2354" s="37" t="s">
        <v>258</v>
      </c>
      <c r="F2354" s="15">
        <v>222000</v>
      </c>
      <c r="G2354" s="15">
        <v>2048200</v>
      </c>
      <c r="I2354" s="38" t="s">
        <v>252</v>
      </c>
      <c r="J2354" s="15">
        <v>0.6</v>
      </c>
      <c r="L2354" s="36" t="s">
        <v>250</v>
      </c>
      <c r="M2354" s="15">
        <v>6.1999999999999993</v>
      </c>
    </row>
    <row r="2355" spans="1:13" x14ac:dyDescent="0.3">
      <c r="A2355" s="38" t="s">
        <v>263</v>
      </c>
      <c r="B2355" s="15">
        <v>526250</v>
      </c>
      <c r="C2355" s="15">
        <v>1652400</v>
      </c>
      <c r="E2355" s="36" t="s">
        <v>253</v>
      </c>
      <c r="F2355" s="15">
        <v>833250</v>
      </c>
      <c r="G2355" s="15">
        <v>3828745</v>
      </c>
      <c r="I2355" s="38" t="s">
        <v>258</v>
      </c>
      <c r="J2355" s="15">
        <v>0.9</v>
      </c>
      <c r="L2355" s="36" t="s">
        <v>253</v>
      </c>
      <c r="M2355" s="15">
        <v>8.0666666666666682</v>
      </c>
    </row>
    <row r="2356" spans="1:13" x14ac:dyDescent="0.3">
      <c r="A2356" s="35" t="s">
        <v>271</v>
      </c>
      <c r="B2356" s="15"/>
      <c r="C2356" s="15"/>
      <c r="E2356" s="35" t="s">
        <v>256</v>
      </c>
      <c r="F2356" s="15">
        <v>2973298</v>
      </c>
      <c r="G2356" s="15">
        <v>12772094</v>
      </c>
      <c r="I2356" s="38" t="s">
        <v>260</v>
      </c>
      <c r="J2356" s="15">
        <v>1.1000000000000001</v>
      </c>
      <c r="L2356" s="35" t="s">
        <v>261</v>
      </c>
      <c r="M2356" s="15">
        <v>11.700000000000001</v>
      </c>
    </row>
    <row r="2357" spans="1:13" x14ac:dyDescent="0.3">
      <c r="A2357" s="38" t="s">
        <v>245</v>
      </c>
      <c r="B2357" s="15">
        <v>564475</v>
      </c>
      <c r="C2357" s="15">
        <v>1627450</v>
      </c>
      <c r="E2357" s="36" t="s">
        <v>246</v>
      </c>
      <c r="F2357" s="15">
        <v>601078</v>
      </c>
      <c r="G2357" s="15">
        <v>3649055</v>
      </c>
      <c r="I2357" s="38" t="s">
        <v>262</v>
      </c>
      <c r="J2357" s="15">
        <v>1</v>
      </c>
      <c r="L2357" s="36" t="s">
        <v>246</v>
      </c>
      <c r="M2357" s="15">
        <v>8.5666666666666682</v>
      </c>
    </row>
    <row r="2358" spans="1:13" x14ac:dyDescent="0.3">
      <c r="A2358" s="38" t="s">
        <v>247</v>
      </c>
      <c r="B2358" s="15">
        <v>557750</v>
      </c>
      <c r="C2358" s="15">
        <v>2073500</v>
      </c>
      <c r="E2358" s="36" t="s">
        <v>248</v>
      </c>
      <c r="F2358" s="15">
        <v>651700</v>
      </c>
      <c r="G2358" s="15">
        <v>3512399</v>
      </c>
      <c r="I2358" s="14">
        <v>26</v>
      </c>
      <c r="J2358" s="15">
        <v>755.00000000000034</v>
      </c>
      <c r="L2358" s="36" t="s">
        <v>248</v>
      </c>
      <c r="M2358" s="15">
        <v>11.4</v>
      </c>
    </row>
    <row r="2359" spans="1:13" x14ac:dyDescent="0.3">
      <c r="A2359" s="38" t="s">
        <v>249</v>
      </c>
      <c r="B2359" s="15">
        <v>626500</v>
      </c>
      <c r="C2359" s="15">
        <v>3765400</v>
      </c>
      <c r="E2359" s="36" t="s">
        <v>250</v>
      </c>
      <c r="F2359" s="15">
        <v>1067450</v>
      </c>
      <c r="G2359" s="15">
        <v>3286350</v>
      </c>
      <c r="I2359" s="35" t="s">
        <v>244</v>
      </c>
      <c r="J2359" s="15"/>
      <c r="L2359" s="36" t="s">
        <v>250</v>
      </c>
      <c r="M2359" s="15">
        <v>12.833333333333334</v>
      </c>
    </row>
    <row r="2360" spans="1:13" x14ac:dyDescent="0.3">
      <c r="A2360" s="38" t="s">
        <v>251</v>
      </c>
      <c r="B2360" s="15">
        <v>424950</v>
      </c>
      <c r="C2360" s="15">
        <v>3116800</v>
      </c>
      <c r="E2360" s="37" t="s">
        <v>252</v>
      </c>
      <c r="F2360" s="15">
        <v>682450</v>
      </c>
      <c r="G2360" s="15">
        <v>1897400</v>
      </c>
      <c r="I2360" s="38" t="s">
        <v>245</v>
      </c>
      <c r="J2360" s="15">
        <v>2.7</v>
      </c>
      <c r="L2360" s="36" t="s">
        <v>253</v>
      </c>
      <c r="M2360" s="15">
        <v>14</v>
      </c>
    </row>
    <row r="2361" spans="1:13" x14ac:dyDescent="0.3">
      <c r="A2361" s="38" t="s">
        <v>254</v>
      </c>
      <c r="B2361" s="15">
        <v>457950</v>
      </c>
      <c r="C2361" s="15">
        <v>3158500</v>
      </c>
      <c r="E2361" s="37" t="s">
        <v>255</v>
      </c>
      <c r="F2361" s="15">
        <v>203000</v>
      </c>
      <c r="G2361" s="15">
        <v>1024950</v>
      </c>
      <c r="I2361" s="38" t="s">
        <v>247</v>
      </c>
      <c r="J2361" s="15">
        <v>3.1</v>
      </c>
      <c r="L2361" s="35" t="s">
        <v>264</v>
      </c>
      <c r="M2361" s="15">
        <v>11.241666666666667</v>
      </c>
    </row>
    <row r="2362" spans="1:13" x14ac:dyDescent="0.3">
      <c r="A2362" s="38" t="s">
        <v>257</v>
      </c>
      <c r="B2362" s="15">
        <v>467252</v>
      </c>
      <c r="C2362" s="15">
        <v>3375453</v>
      </c>
      <c r="E2362" s="37" t="s">
        <v>258</v>
      </c>
      <c r="F2362" s="15">
        <v>182000</v>
      </c>
      <c r="G2362" s="15">
        <v>364000</v>
      </c>
      <c r="I2362" s="38" t="s">
        <v>249</v>
      </c>
      <c r="J2362" s="15">
        <v>2.9</v>
      </c>
      <c r="L2362" s="36" t="s">
        <v>246</v>
      </c>
      <c r="M2362" s="15">
        <v>11.533333333333333</v>
      </c>
    </row>
    <row r="2363" spans="1:13" x14ac:dyDescent="0.3">
      <c r="A2363" s="38" t="s">
        <v>252</v>
      </c>
      <c r="B2363" s="15">
        <v>642000</v>
      </c>
      <c r="C2363" s="15">
        <v>3323800</v>
      </c>
      <c r="E2363" s="36" t="s">
        <v>253</v>
      </c>
      <c r="F2363" s="15">
        <v>653070</v>
      </c>
      <c r="G2363" s="15">
        <v>2324290</v>
      </c>
      <c r="I2363" s="38" t="s">
        <v>251</v>
      </c>
      <c r="J2363" s="15">
        <v>2.4</v>
      </c>
      <c r="L2363" s="36" t="s">
        <v>248</v>
      </c>
      <c r="M2363" s="15">
        <v>11.833333333333334</v>
      </c>
    </row>
    <row r="2364" spans="1:13" x14ac:dyDescent="0.3">
      <c r="A2364" s="38" t="s">
        <v>255</v>
      </c>
      <c r="B2364" s="15">
        <v>484000</v>
      </c>
      <c r="C2364" s="15">
        <v>3986350</v>
      </c>
      <c r="E2364" s="35" t="s">
        <v>261</v>
      </c>
      <c r="F2364" s="15">
        <v>3670345</v>
      </c>
      <c r="G2364" s="15">
        <v>7807744</v>
      </c>
      <c r="I2364" s="38" t="s">
        <v>254</v>
      </c>
      <c r="J2364" s="15">
        <v>2.8</v>
      </c>
      <c r="L2364" s="36" t="s">
        <v>250</v>
      </c>
      <c r="M2364" s="15">
        <v>11.733333333333334</v>
      </c>
    </row>
    <row r="2365" spans="1:13" x14ac:dyDescent="0.3">
      <c r="A2365" s="38" t="s">
        <v>258</v>
      </c>
      <c r="B2365" s="15">
        <v>644750</v>
      </c>
      <c r="C2365" s="15">
        <v>4036750</v>
      </c>
      <c r="E2365" s="36" t="s">
        <v>246</v>
      </c>
      <c r="F2365" s="15">
        <v>556000</v>
      </c>
      <c r="G2365" s="15">
        <v>1223000</v>
      </c>
      <c r="I2365" s="38" t="s">
        <v>257</v>
      </c>
      <c r="J2365" s="15">
        <v>3.3</v>
      </c>
      <c r="L2365" s="36" t="s">
        <v>253</v>
      </c>
      <c r="M2365" s="15">
        <v>9.8666666666666671</v>
      </c>
    </row>
    <row r="2366" spans="1:13" x14ac:dyDescent="0.3">
      <c r="A2366" s="38" t="s">
        <v>260</v>
      </c>
      <c r="B2366" s="15">
        <v>704750</v>
      </c>
      <c r="C2366" s="15">
        <v>3477715</v>
      </c>
      <c r="E2366" s="36" t="s">
        <v>248</v>
      </c>
      <c r="F2366" s="15">
        <v>1376063</v>
      </c>
      <c r="G2366" s="15">
        <v>2783339</v>
      </c>
      <c r="I2366" s="38" t="s">
        <v>252</v>
      </c>
      <c r="J2366" s="15">
        <v>3.7</v>
      </c>
      <c r="L2366" s="35" t="s">
        <v>266</v>
      </c>
      <c r="M2366" s="15">
        <v>8.4749999999999996</v>
      </c>
    </row>
    <row r="2367" spans="1:13" x14ac:dyDescent="0.3">
      <c r="A2367" s="38" t="s">
        <v>262</v>
      </c>
      <c r="B2367" s="15">
        <v>496000</v>
      </c>
      <c r="C2367" s="15">
        <v>1837500</v>
      </c>
      <c r="E2367" s="36" t="s">
        <v>250</v>
      </c>
      <c r="F2367" s="15">
        <v>1299573</v>
      </c>
      <c r="G2367" s="15">
        <v>2318796</v>
      </c>
      <c r="I2367" s="38" t="s">
        <v>255</v>
      </c>
      <c r="J2367" s="15">
        <v>3.6</v>
      </c>
      <c r="L2367" s="36" t="s">
        <v>246</v>
      </c>
      <c r="M2367" s="15">
        <v>7.833333333333333</v>
      </c>
    </row>
    <row r="2368" spans="1:13" x14ac:dyDescent="0.3">
      <c r="A2368" s="38" t="s">
        <v>263</v>
      </c>
      <c r="B2368" s="15">
        <v>573000</v>
      </c>
      <c r="C2368" s="15">
        <v>4142500</v>
      </c>
      <c r="E2368" s="37" t="s">
        <v>252</v>
      </c>
      <c r="F2368" s="15">
        <v>578950</v>
      </c>
      <c r="G2368" s="15">
        <v>877550</v>
      </c>
      <c r="I2368" s="38" t="s">
        <v>258</v>
      </c>
      <c r="J2368" s="15">
        <v>4.3</v>
      </c>
      <c r="L2368" s="36" t="s">
        <v>248</v>
      </c>
      <c r="M2368" s="15">
        <v>7.1000000000000005</v>
      </c>
    </row>
    <row r="2369" spans="1:13" x14ac:dyDescent="0.3">
      <c r="A2369" s="35" t="s">
        <v>272</v>
      </c>
      <c r="B2369" s="15"/>
      <c r="C2369" s="15"/>
      <c r="E2369" s="37" t="s">
        <v>255</v>
      </c>
      <c r="F2369" s="15">
        <v>267373</v>
      </c>
      <c r="G2369" s="15">
        <v>534746</v>
      </c>
      <c r="I2369" s="38" t="s">
        <v>260</v>
      </c>
      <c r="J2369" s="15">
        <v>4.5999999999999996</v>
      </c>
      <c r="L2369" s="36" t="s">
        <v>250</v>
      </c>
      <c r="M2369" s="15">
        <v>9.2333333333333325</v>
      </c>
    </row>
    <row r="2370" spans="1:13" x14ac:dyDescent="0.3">
      <c r="A2370" s="38" t="s">
        <v>245</v>
      </c>
      <c r="B2370" s="15">
        <v>502475</v>
      </c>
      <c r="C2370" s="15">
        <v>1606850</v>
      </c>
      <c r="E2370" s="37" t="s">
        <v>258</v>
      </c>
      <c r="F2370" s="15">
        <v>453250</v>
      </c>
      <c r="G2370" s="15">
        <v>906500</v>
      </c>
      <c r="I2370" s="38" t="s">
        <v>262</v>
      </c>
      <c r="J2370" s="15">
        <v>4.3</v>
      </c>
      <c r="L2370" s="36" t="s">
        <v>253</v>
      </c>
      <c r="M2370" s="15">
        <v>9.7333333333333325</v>
      </c>
    </row>
    <row r="2371" spans="1:13" x14ac:dyDescent="0.3">
      <c r="A2371" s="38" t="s">
        <v>247</v>
      </c>
      <c r="B2371" s="15">
        <v>515750</v>
      </c>
      <c r="C2371" s="15">
        <v>2920200</v>
      </c>
      <c r="E2371" s="36" t="s">
        <v>253</v>
      </c>
      <c r="F2371" s="15">
        <v>438709</v>
      </c>
      <c r="G2371" s="15">
        <v>1482609</v>
      </c>
      <c r="I2371" s="38" t="s">
        <v>263</v>
      </c>
      <c r="J2371" s="15">
        <v>3.7</v>
      </c>
      <c r="L2371" s="35" t="s">
        <v>267</v>
      </c>
      <c r="M2371" s="15">
        <v>10.991666666666667</v>
      </c>
    </row>
    <row r="2372" spans="1:13" x14ac:dyDescent="0.3">
      <c r="A2372" s="38" t="s">
        <v>249</v>
      </c>
      <c r="B2372" s="15">
        <v>543950</v>
      </c>
      <c r="C2372" s="15">
        <v>2753400</v>
      </c>
      <c r="E2372" s="35" t="s">
        <v>264</v>
      </c>
      <c r="F2372" s="15">
        <v>2928976</v>
      </c>
      <c r="G2372" s="15">
        <v>9010888</v>
      </c>
      <c r="I2372" s="35" t="s">
        <v>256</v>
      </c>
      <c r="J2372" s="15"/>
      <c r="L2372" s="36" t="s">
        <v>246</v>
      </c>
      <c r="M2372" s="15">
        <v>11</v>
      </c>
    </row>
    <row r="2373" spans="1:13" x14ac:dyDescent="0.3">
      <c r="A2373" s="38" t="s">
        <v>251</v>
      </c>
      <c r="B2373" s="15">
        <v>743750</v>
      </c>
      <c r="C2373" s="15">
        <v>2761211</v>
      </c>
      <c r="E2373" s="36" t="s">
        <v>246</v>
      </c>
      <c r="F2373" s="15">
        <v>363825</v>
      </c>
      <c r="G2373" s="15">
        <v>1418450</v>
      </c>
      <c r="I2373" s="38" t="s">
        <v>245</v>
      </c>
      <c r="J2373" s="15">
        <v>3.6</v>
      </c>
      <c r="L2373" s="36" t="s">
        <v>248</v>
      </c>
      <c r="M2373" s="15">
        <v>10.966666666666667</v>
      </c>
    </row>
    <row r="2374" spans="1:13" x14ac:dyDescent="0.3">
      <c r="A2374" s="38" t="s">
        <v>254</v>
      </c>
      <c r="B2374" s="15">
        <v>687500</v>
      </c>
      <c r="C2374" s="15">
        <v>5401300</v>
      </c>
      <c r="E2374" s="36" t="s">
        <v>248</v>
      </c>
      <c r="F2374" s="15">
        <v>818950</v>
      </c>
      <c r="G2374" s="15">
        <v>2356800</v>
      </c>
      <c r="I2374" s="38" t="s">
        <v>247</v>
      </c>
      <c r="J2374" s="15">
        <v>4.3</v>
      </c>
      <c r="L2374" s="36" t="s">
        <v>250</v>
      </c>
      <c r="M2374" s="15">
        <v>10.633333333333335</v>
      </c>
    </row>
    <row r="2375" spans="1:13" x14ac:dyDescent="0.3">
      <c r="A2375" s="38" t="s">
        <v>257</v>
      </c>
      <c r="B2375" s="15">
        <v>677500</v>
      </c>
      <c r="C2375" s="15">
        <v>4692000</v>
      </c>
      <c r="E2375" s="36" t="s">
        <v>250</v>
      </c>
      <c r="F2375" s="15">
        <v>475450</v>
      </c>
      <c r="G2375" s="15">
        <v>1770850</v>
      </c>
      <c r="I2375" s="38" t="s">
        <v>249</v>
      </c>
      <c r="J2375" s="15">
        <v>4.4000000000000004</v>
      </c>
      <c r="L2375" s="36" t="s">
        <v>253</v>
      </c>
      <c r="M2375" s="15">
        <v>11.366666666666667</v>
      </c>
    </row>
    <row r="2376" spans="1:13" x14ac:dyDescent="0.3">
      <c r="A2376" s="38" t="s">
        <v>252</v>
      </c>
      <c r="B2376" s="15">
        <v>637500</v>
      </c>
      <c r="C2376" s="15">
        <v>4559600</v>
      </c>
      <c r="E2376" s="37" t="s">
        <v>252</v>
      </c>
      <c r="F2376" s="15">
        <v>141450</v>
      </c>
      <c r="G2376" s="15">
        <v>282900</v>
      </c>
      <c r="I2376" s="38" t="s">
        <v>251</v>
      </c>
      <c r="J2376" s="15">
        <v>5.2</v>
      </c>
      <c r="L2376" s="35" t="s">
        <v>268</v>
      </c>
      <c r="M2376" s="15">
        <v>6.9416666666666664</v>
      </c>
    </row>
    <row r="2377" spans="1:13" x14ac:dyDescent="0.3">
      <c r="A2377" s="38" t="s">
        <v>255</v>
      </c>
      <c r="B2377" s="15">
        <v>565800</v>
      </c>
      <c r="C2377" s="15">
        <v>2107600</v>
      </c>
      <c r="E2377" s="37" t="s">
        <v>255</v>
      </c>
      <c r="F2377" s="15">
        <v>139000</v>
      </c>
      <c r="G2377" s="15">
        <v>586500</v>
      </c>
      <c r="I2377" s="38" t="s">
        <v>254</v>
      </c>
      <c r="J2377" s="15">
        <v>6.6</v>
      </c>
      <c r="L2377" s="36" t="s">
        <v>246</v>
      </c>
      <c r="M2377" s="15">
        <v>8.8666666666666671</v>
      </c>
    </row>
    <row r="2378" spans="1:13" x14ac:dyDescent="0.3">
      <c r="A2378" s="38" t="s">
        <v>258</v>
      </c>
      <c r="B2378" s="15">
        <v>563500</v>
      </c>
      <c r="C2378" s="15">
        <v>6527700</v>
      </c>
      <c r="E2378" s="37" t="s">
        <v>258</v>
      </c>
      <c r="F2378" s="15">
        <v>195000</v>
      </c>
      <c r="G2378" s="15">
        <v>901450</v>
      </c>
      <c r="I2378" s="38" t="s">
        <v>257</v>
      </c>
      <c r="J2378" s="15">
        <v>7.5</v>
      </c>
      <c r="L2378" s="36" t="s">
        <v>248</v>
      </c>
      <c r="M2378" s="15">
        <v>6.9333333333333336</v>
      </c>
    </row>
    <row r="2379" spans="1:13" x14ac:dyDescent="0.3">
      <c r="A2379" s="38" t="s">
        <v>260</v>
      </c>
      <c r="B2379" s="15">
        <v>723000</v>
      </c>
      <c r="C2379" s="15">
        <v>3749000</v>
      </c>
      <c r="E2379" s="36" t="s">
        <v>253</v>
      </c>
      <c r="F2379" s="15">
        <v>1270751</v>
      </c>
      <c r="G2379" s="15">
        <v>3464788</v>
      </c>
      <c r="I2379" s="38" t="s">
        <v>252</v>
      </c>
      <c r="J2379" s="15">
        <v>8.4</v>
      </c>
      <c r="L2379" s="36" t="s">
        <v>250</v>
      </c>
      <c r="M2379" s="15">
        <v>5.3666666666666671</v>
      </c>
    </row>
    <row r="2380" spans="1:13" x14ac:dyDescent="0.3">
      <c r="A2380" s="38" t="s">
        <v>262</v>
      </c>
      <c r="B2380" s="15">
        <v>931250</v>
      </c>
      <c r="C2380" s="15">
        <v>3488000</v>
      </c>
      <c r="E2380" s="35" t="s">
        <v>266</v>
      </c>
      <c r="F2380" s="15">
        <v>2743550</v>
      </c>
      <c r="G2380" s="15">
        <v>9796700</v>
      </c>
      <c r="I2380" s="38" t="s">
        <v>255</v>
      </c>
      <c r="J2380" s="15">
        <v>9.1</v>
      </c>
      <c r="L2380" s="36" t="s">
        <v>253</v>
      </c>
      <c r="M2380" s="15">
        <v>6.5999999999999988</v>
      </c>
    </row>
    <row r="2381" spans="1:13" x14ac:dyDescent="0.3">
      <c r="A2381" s="38" t="s">
        <v>263</v>
      </c>
      <c r="B2381" s="15">
        <v>676516</v>
      </c>
      <c r="C2381" s="15">
        <v>2815532</v>
      </c>
      <c r="E2381" s="36" t="s">
        <v>246</v>
      </c>
      <c r="F2381" s="15">
        <v>807950</v>
      </c>
      <c r="G2381" s="15">
        <v>2167700</v>
      </c>
      <c r="I2381" s="38" t="s">
        <v>258</v>
      </c>
      <c r="J2381" s="15">
        <v>8.1</v>
      </c>
      <c r="L2381" s="35" t="s">
        <v>269</v>
      </c>
      <c r="M2381" s="15">
        <v>5.6000000000000005</v>
      </c>
    </row>
    <row r="2382" spans="1:13" x14ac:dyDescent="0.3">
      <c r="A2382" s="35" t="s">
        <v>273</v>
      </c>
      <c r="B2382" s="15"/>
      <c r="C2382" s="15"/>
      <c r="E2382" s="36" t="s">
        <v>248</v>
      </c>
      <c r="F2382" s="15">
        <v>1060250</v>
      </c>
      <c r="G2382" s="15">
        <v>3972900</v>
      </c>
      <c r="I2382" s="38" t="s">
        <v>260</v>
      </c>
      <c r="J2382" s="15">
        <v>7.3</v>
      </c>
      <c r="L2382" s="36" t="s">
        <v>246</v>
      </c>
      <c r="M2382" s="15">
        <v>6.1333333333333337</v>
      </c>
    </row>
    <row r="2383" spans="1:13" x14ac:dyDescent="0.3">
      <c r="A2383" s="38" t="s">
        <v>245</v>
      </c>
      <c r="B2383" s="15">
        <v>300251</v>
      </c>
      <c r="C2383" s="15">
        <v>2534402</v>
      </c>
      <c r="E2383" s="36" t="s">
        <v>250</v>
      </c>
      <c r="F2383" s="15">
        <v>428000</v>
      </c>
      <c r="G2383" s="15">
        <v>1258000</v>
      </c>
      <c r="I2383" s="38" t="s">
        <v>262</v>
      </c>
      <c r="J2383" s="15">
        <v>7.1</v>
      </c>
      <c r="L2383" s="36" t="s">
        <v>248</v>
      </c>
      <c r="M2383" s="15">
        <v>6.0999999999999988</v>
      </c>
    </row>
    <row r="2384" spans="1:13" x14ac:dyDescent="0.3">
      <c r="A2384" s="38" t="s">
        <v>247</v>
      </c>
      <c r="B2384" s="15">
        <v>465500</v>
      </c>
      <c r="C2384" s="15">
        <v>2101500</v>
      </c>
      <c r="E2384" s="37" t="s">
        <v>252</v>
      </c>
      <c r="F2384" s="15">
        <v>107500</v>
      </c>
      <c r="G2384" s="15">
        <v>322000</v>
      </c>
      <c r="I2384" s="38" t="s">
        <v>263</v>
      </c>
      <c r="J2384" s="15">
        <v>6.8</v>
      </c>
      <c r="L2384" s="36" t="s">
        <v>250</v>
      </c>
      <c r="M2384" s="15">
        <v>5.6333333333333329</v>
      </c>
    </row>
    <row r="2385" spans="1:13" x14ac:dyDescent="0.3">
      <c r="A2385" s="38" t="s">
        <v>249</v>
      </c>
      <c r="B2385" s="15">
        <v>727500</v>
      </c>
      <c r="C2385" s="15">
        <v>5016501</v>
      </c>
      <c r="E2385" s="37" t="s">
        <v>255</v>
      </c>
      <c r="F2385" s="15">
        <v>148500</v>
      </c>
      <c r="G2385" s="15">
        <v>297000</v>
      </c>
      <c r="I2385" s="35" t="s">
        <v>261</v>
      </c>
      <c r="J2385" s="15"/>
      <c r="L2385" s="36" t="s">
        <v>253</v>
      </c>
      <c r="M2385" s="15">
        <v>4.5333333333333323</v>
      </c>
    </row>
    <row r="2386" spans="1:13" x14ac:dyDescent="0.3">
      <c r="A2386" s="38" t="s">
        <v>251</v>
      </c>
      <c r="B2386" s="15">
        <v>542500</v>
      </c>
      <c r="C2386" s="15">
        <v>2709175</v>
      </c>
      <c r="E2386" s="37" t="s">
        <v>258</v>
      </c>
      <c r="F2386" s="15">
        <v>172000</v>
      </c>
      <c r="G2386" s="15">
        <v>639000</v>
      </c>
      <c r="I2386" s="38" t="s">
        <v>245</v>
      </c>
      <c r="J2386" s="15">
        <v>6.6</v>
      </c>
      <c r="L2386" s="35" t="s">
        <v>270</v>
      </c>
      <c r="M2386" s="15">
        <v>4.2833333333333332</v>
      </c>
    </row>
    <row r="2387" spans="1:13" x14ac:dyDescent="0.3">
      <c r="A2387" s="38" t="s">
        <v>254</v>
      </c>
      <c r="B2387" s="15">
        <v>593000</v>
      </c>
      <c r="C2387" s="15">
        <v>5480251</v>
      </c>
      <c r="E2387" s="36" t="s">
        <v>253</v>
      </c>
      <c r="F2387" s="15">
        <v>447350</v>
      </c>
      <c r="G2387" s="15">
        <v>2398100</v>
      </c>
      <c r="I2387" s="38" t="s">
        <v>247</v>
      </c>
      <c r="J2387" s="15">
        <v>5.9</v>
      </c>
      <c r="L2387" s="36" t="s">
        <v>246</v>
      </c>
      <c r="M2387" s="15">
        <v>3.4</v>
      </c>
    </row>
    <row r="2388" spans="1:13" x14ac:dyDescent="0.3">
      <c r="A2388" s="38" t="s">
        <v>257</v>
      </c>
      <c r="B2388" s="15">
        <v>848500</v>
      </c>
      <c r="C2388" s="15">
        <v>4880750</v>
      </c>
      <c r="E2388" s="35" t="s">
        <v>267</v>
      </c>
      <c r="F2388" s="15">
        <v>2346500</v>
      </c>
      <c r="G2388" s="15">
        <v>9311887</v>
      </c>
      <c r="I2388" s="38" t="s">
        <v>249</v>
      </c>
      <c r="J2388" s="15">
        <v>6.2</v>
      </c>
      <c r="L2388" s="36" t="s">
        <v>248</v>
      </c>
      <c r="M2388" s="15">
        <v>3.3333333333333335</v>
      </c>
    </row>
    <row r="2389" spans="1:13" x14ac:dyDescent="0.3">
      <c r="A2389" s="38" t="s">
        <v>252</v>
      </c>
      <c r="B2389" s="15">
        <v>801900</v>
      </c>
      <c r="C2389" s="15">
        <v>8443725</v>
      </c>
      <c r="E2389" s="36" t="s">
        <v>246</v>
      </c>
      <c r="F2389" s="15">
        <v>344050</v>
      </c>
      <c r="G2389" s="15">
        <v>1926600</v>
      </c>
      <c r="I2389" s="38" t="s">
        <v>251</v>
      </c>
      <c r="J2389" s="15">
        <v>6.4</v>
      </c>
      <c r="L2389" s="36" t="s">
        <v>250</v>
      </c>
      <c r="M2389" s="15">
        <v>5.8000000000000007</v>
      </c>
    </row>
    <row r="2390" spans="1:13" x14ac:dyDescent="0.3">
      <c r="A2390" s="38" t="s">
        <v>255</v>
      </c>
      <c r="B2390" s="15">
        <v>565500</v>
      </c>
      <c r="C2390" s="15">
        <v>5312400</v>
      </c>
      <c r="E2390" s="36" t="s">
        <v>248</v>
      </c>
      <c r="F2390" s="15">
        <v>868825</v>
      </c>
      <c r="G2390" s="15">
        <v>3147750</v>
      </c>
      <c r="I2390" s="38" t="s">
        <v>254</v>
      </c>
      <c r="J2390" s="15">
        <v>6.9</v>
      </c>
      <c r="L2390" s="36" t="s">
        <v>253</v>
      </c>
      <c r="M2390" s="15">
        <v>4.5999999999999996</v>
      </c>
    </row>
    <row r="2391" spans="1:13" x14ac:dyDescent="0.3">
      <c r="A2391" s="38" t="s">
        <v>258</v>
      </c>
      <c r="B2391" s="15">
        <v>317500</v>
      </c>
      <c r="C2391" s="15">
        <v>3322400</v>
      </c>
      <c r="E2391" s="36" t="s">
        <v>250</v>
      </c>
      <c r="F2391" s="15">
        <v>528625</v>
      </c>
      <c r="G2391" s="15">
        <v>2049100</v>
      </c>
      <c r="I2391" s="38" t="s">
        <v>257</v>
      </c>
      <c r="J2391" s="15">
        <v>7.8</v>
      </c>
      <c r="L2391" s="35" t="s">
        <v>271</v>
      </c>
      <c r="M2391" s="15">
        <v>3.0416666666666665</v>
      </c>
    </row>
    <row r="2392" spans="1:13" x14ac:dyDescent="0.3">
      <c r="A2392" s="38" t="s">
        <v>260</v>
      </c>
      <c r="B2392" s="15">
        <v>708500</v>
      </c>
      <c r="C2392" s="15">
        <v>2325000</v>
      </c>
      <c r="E2392" s="37" t="s">
        <v>252</v>
      </c>
      <c r="F2392" s="15">
        <v>272175</v>
      </c>
      <c r="G2392" s="15">
        <v>680250</v>
      </c>
      <c r="I2392" s="38" t="s">
        <v>252</v>
      </c>
      <c r="J2392" s="15">
        <v>7.9</v>
      </c>
      <c r="L2392" s="36" t="s">
        <v>246</v>
      </c>
      <c r="M2392" s="15">
        <v>3.8000000000000003</v>
      </c>
    </row>
    <row r="2393" spans="1:13" x14ac:dyDescent="0.3">
      <c r="A2393" s="38" t="s">
        <v>262</v>
      </c>
      <c r="B2393" s="15">
        <v>359450</v>
      </c>
      <c r="C2393" s="15">
        <v>2403900</v>
      </c>
      <c r="E2393" s="37" t="s">
        <v>255</v>
      </c>
      <c r="F2393" s="15">
        <v>129000</v>
      </c>
      <c r="G2393" s="15">
        <v>645450</v>
      </c>
      <c r="I2393" s="38" t="s">
        <v>255</v>
      </c>
      <c r="J2393" s="15">
        <v>8.8000000000000007</v>
      </c>
      <c r="L2393" s="36" t="s">
        <v>248</v>
      </c>
      <c r="M2393" s="15">
        <v>3</v>
      </c>
    </row>
    <row r="2394" spans="1:13" x14ac:dyDescent="0.3">
      <c r="A2394" s="38" t="s">
        <v>263</v>
      </c>
      <c r="B2394" s="15">
        <v>640000</v>
      </c>
      <c r="C2394" s="15">
        <v>2131100</v>
      </c>
      <c r="E2394" s="37" t="s">
        <v>258</v>
      </c>
      <c r="F2394" s="15">
        <v>127450</v>
      </c>
      <c r="G2394" s="15">
        <v>723400</v>
      </c>
      <c r="I2394" s="38" t="s">
        <v>258</v>
      </c>
      <c r="J2394" s="15">
        <v>8.6999999999999993</v>
      </c>
      <c r="L2394" s="36" t="s">
        <v>250</v>
      </c>
      <c r="M2394" s="15">
        <v>2.4333333333333331</v>
      </c>
    </row>
    <row r="2395" spans="1:13" x14ac:dyDescent="0.3">
      <c r="A2395" s="35" t="s">
        <v>274</v>
      </c>
      <c r="B2395" s="15"/>
      <c r="C2395" s="15"/>
      <c r="E2395" s="36" t="s">
        <v>253</v>
      </c>
      <c r="F2395" s="15">
        <v>605000</v>
      </c>
      <c r="G2395" s="15">
        <v>2188437</v>
      </c>
      <c r="I2395" s="38" t="s">
        <v>260</v>
      </c>
      <c r="J2395" s="15">
        <v>7.9</v>
      </c>
      <c r="L2395" s="36" t="s">
        <v>253</v>
      </c>
      <c r="M2395" s="15">
        <v>2.9333333333333336</v>
      </c>
    </row>
    <row r="2396" spans="1:13" x14ac:dyDescent="0.3">
      <c r="A2396" s="38" t="s">
        <v>245</v>
      </c>
      <c r="B2396" s="15">
        <v>740000</v>
      </c>
      <c r="C2396" s="15">
        <v>2153451</v>
      </c>
      <c r="E2396" s="35" t="s">
        <v>268</v>
      </c>
      <c r="F2396" s="15">
        <v>2331448</v>
      </c>
      <c r="G2396" s="15">
        <v>6937312</v>
      </c>
      <c r="I2396" s="38" t="s">
        <v>262</v>
      </c>
      <c r="J2396" s="15">
        <v>7.8</v>
      </c>
      <c r="L2396" s="35" t="s">
        <v>272</v>
      </c>
      <c r="M2396" s="15">
        <v>2.5249999999999999</v>
      </c>
    </row>
    <row r="2397" spans="1:13" x14ac:dyDescent="0.3">
      <c r="A2397" s="38" t="s">
        <v>247</v>
      </c>
      <c r="B2397" s="15">
        <v>742575</v>
      </c>
      <c r="C2397" s="15">
        <v>2198650</v>
      </c>
      <c r="E2397" s="36" t="s">
        <v>246</v>
      </c>
      <c r="F2397" s="15">
        <v>664025</v>
      </c>
      <c r="G2397" s="15">
        <v>2202449</v>
      </c>
      <c r="I2397" s="38" t="s">
        <v>263</v>
      </c>
      <c r="J2397" s="15">
        <v>6.3</v>
      </c>
      <c r="L2397" s="36" t="s">
        <v>246</v>
      </c>
      <c r="M2397" s="15">
        <v>2.2333333333333329</v>
      </c>
    </row>
    <row r="2398" spans="1:13" x14ac:dyDescent="0.3">
      <c r="A2398" s="38" t="s">
        <v>249</v>
      </c>
      <c r="B2398" s="15">
        <v>345000</v>
      </c>
      <c r="C2398" s="15">
        <v>3100500</v>
      </c>
      <c r="E2398" s="36" t="s">
        <v>248</v>
      </c>
      <c r="F2398" s="15">
        <v>628500</v>
      </c>
      <c r="G2398" s="15">
        <v>2603640</v>
      </c>
      <c r="I2398" s="35" t="s">
        <v>264</v>
      </c>
      <c r="J2398" s="15"/>
      <c r="L2398" s="36" t="s">
        <v>248</v>
      </c>
      <c r="M2398" s="15">
        <v>1.7333333333333334</v>
      </c>
    </row>
    <row r="2399" spans="1:13" x14ac:dyDescent="0.3">
      <c r="A2399" s="38" t="s">
        <v>251</v>
      </c>
      <c r="B2399" s="15">
        <v>380000</v>
      </c>
      <c r="C2399" s="15">
        <v>1883882</v>
      </c>
      <c r="E2399" s="36" t="s">
        <v>250</v>
      </c>
      <c r="F2399" s="15">
        <v>342900</v>
      </c>
      <c r="G2399" s="15">
        <v>1175200</v>
      </c>
      <c r="I2399" s="38" t="s">
        <v>245</v>
      </c>
      <c r="J2399" s="15">
        <v>7.2</v>
      </c>
      <c r="L2399" s="36" t="s">
        <v>250</v>
      </c>
      <c r="M2399" s="15">
        <v>2.7999999999999994</v>
      </c>
    </row>
    <row r="2400" spans="1:13" x14ac:dyDescent="0.3">
      <c r="A2400" s="38" t="s">
        <v>254</v>
      </c>
      <c r="B2400" s="15">
        <v>1108975</v>
      </c>
      <c r="C2400" s="15">
        <v>4099650</v>
      </c>
      <c r="E2400" s="37" t="s">
        <v>252</v>
      </c>
      <c r="F2400" s="15">
        <v>89900</v>
      </c>
      <c r="G2400" s="15">
        <v>373900</v>
      </c>
      <c r="I2400" s="38" t="s">
        <v>247</v>
      </c>
      <c r="J2400" s="15">
        <v>7.8</v>
      </c>
      <c r="L2400" s="36" t="s">
        <v>253</v>
      </c>
      <c r="M2400" s="15">
        <v>3.3333333333333335</v>
      </c>
    </row>
    <row r="2401" spans="1:13" x14ac:dyDescent="0.3">
      <c r="A2401" s="38" t="s">
        <v>257</v>
      </c>
      <c r="B2401" s="15">
        <v>1086600</v>
      </c>
      <c r="C2401" s="15">
        <v>8769430</v>
      </c>
      <c r="E2401" s="37" t="s">
        <v>255</v>
      </c>
      <c r="F2401" s="15">
        <v>163000</v>
      </c>
      <c r="G2401" s="15">
        <v>487000</v>
      </c>
      <c r="I2401" s="38" t="s">
        <v>249</v>
      </c>
      <c r="J2401" s="15">
        <v>8.5</v>
      </c>
      <c r="L2401" s="35" t="s">
        <v>273</v>
      </c>
      <c r="M2401" s="15">
        <v>1.5416666666666667</v>
      </c>
    </row>
    <row r="2402" spans="1:13" x14ac:dyDescent="0.3">
      <c r="A2402" s="38" t="s">
        <v>252</v>
      </c>
      <c r="B2402" s="15">
        <v>802500</v>
      </c>
      <c r="C2402" s="15">
        <v>4008982</v>
      </c>
      <c r="E2402" s="37" t="s">
        <v>258</v>
      </c>
      <c r="F2402" s="15">
        <v>90000</v>
      </c>
      <c r="G2402" s="15">
        <v>314300</v>
      </c>
      <c r="I2402" s="38" t="s">
        <v>251</v>
      </c>
      <c r="J2402" s="15">
        <v>7.9</v>
      </c>
      <c r="L2402" s="36" t="s">
        <v>246</v>
      </c>
      <c r="M2402" s="15">
        <v>1.7</v>
      </c>
    </row>
    <row r="2403" spans="1:13" x14ac:dyDescent="0.3">
      <c r="A2403" s="38" t="s">
        <v>255</v>
      </c>
      <c r="B2403" s="15">
        <v>722500</v>
      </c>
      <c r="C2403" s="15">
        <v>3346350</v>
      </c>
      <c r="E2403" s="36" t="s">
        <v>253</v>
      </c>
      <c r="F2403" s="15">
        <v>696023</v>
      </c>
      <c r="G2403" s="15">
        <v>956023</v>
      </c>
      <c r="I2403" s="38" t="s">
        <v>254</v>
      </c>
      <c r="J2403" s="15">
        <v>7.7</v>
      </c>
      <c r="L2403" s="36" t="s">
        <v>248</v>
      </c>
      <c r="M2403" s="15">
        <v>1.5999999999999999</v>
      </c>
    </row>
    <row r="2404" spans="1:13" x14ac:dyDescent="0.3">
      <c r="A2404" s="38" t="s">
        <v>258</v>
      </c>
      <c r="B2404" s="15">
        <v>422000</v>
      </c>
      <c r="C2404" s="15">
        <v>2987950</v>
      </c>
      <c r="E2404" s="35" t="s">
        <v>269</v>
      </c>
      <c r="F2404" s="15">
        <v>1941225</v>
      </c>
      <c r="G2404" s="15">
        <v>9202120</v>
      </c>
      <c r="I2404" s="38" t="s">
        <v>257</v>
      </c>
      <c r="J2404" s="15">
        <v>7</v>
      </c>
      <c r="L2404" s="36" t="s">
        <v>250</v>
      </c>
      <c r="M2404" s="15">
        <v>1.7666666666666666</v>
      </c>
    </row>
    <row r="2405" spans="1:13" x14ac:dyDescent="0.3">
      <c r="A2405" s="38" t="s">
        <v>260</v>
      </c>
      <c r="B2405" s="15">
        <v>828050</v>
      </c>
      <c r="C2405" s="15">
        <v>3898100</v>
      </c>
      <c r="E2405" s="36" t="s">
        <v>246</v>
      </c>
      <c r="F2405" s="15">
        <v>356100</v>
      </c>
      <c r="G2405" s="15">
        <v>1565120</v>
      </c>
      <c r="I2405" s="38" t="s">
        <v>252</v>
      </c>
      <c r="J2405" s="15">
        <v>8</v>
      </c>
      <c r="L2405" s="36" t="s">
        <v>253</v>
      </c>
      <c r="M2405" s="15">
        <v>1.0999999999999999</v>
      </c>
    </row>
    <row r="2406" spans="1:13" x14ac:dyDescent="0.3">
      <c r="A2406" s="38" t="s">
        <v>262</v>
      </c>
      <c r="B2406" s="15">
        <v>886500</v>
      </c>
      <c r="C2406" s="15">
        <v>2768450</v>
      </c>
      <c r="E2406" s="36" t="s">
        <v>248</v>
      </c>
      <c r="F2406" s="15">
        <v>641675</v>
      </c>
      <c r="G2406" s="15">
        <v>2844550</v>
      </c>
      <c r="I2406" s="38" t="s">
        <v>255</v>
      </c>
      <c r="J2406" s="15">
        <v>9.1</v>
      </c>
      <c r="L2406" s="35" t="s">
        <v>274</v>
      </c>
      <c r="M2406" s="15">
        <v>1.3000000000000003</v>
      </c>
    </row>
    <row r="2407" spans="1:13" x14ac:dyDescent="0.3">
      <c r="A2407" s="38" t="s">
        <v>263</v>
      </c>
      <c r="B2407" s="15">
        <v>785000</v>
      </c>
      <c r="C2407" s="15">
        <v>1695000</v>
      </c>
      <c r="E2407" s="36" t="s">
        <v>250</v>
      </c>
      <c r="F2407" s="15">
        <v>434950</v>
      </c>
      <c r="G2407" s="15">
        <v>2468150</v>
      </c>
      <c r="I2407" s="38" t="s">
        <v>258</v>
      </c>
      <c r="J2407" s="15">
        <v>9.1</v>
      </c>
      <c r="L2407" s="36" t="s">
        <v>246</v>
      </c>
      <c r="M2407" s="15">
        <v>0.6</v>
      </c>
    </row>
    <row r="2408" spans="1:13" x14ac:dyDescent="0.3">
      <c r="A2408" s="35" t="s">
        <v>275</v>
      </c>
      <c r="B2408" s="15"/>
      <c r="C2408" s="15"/>
      <c r="E2408" s="37" t="s">
        <v>252</v>
      </c>
      <c r="F2408" s="15">
        <v>165000</v>
      </c>
      <c r="G2408" s="15">
        <v>464000</v>
      </c>
      <c r="I2408" s="38" t="s">
        <v>260</v>
      </c>
      <c r="J2408" s="15">
        <v>7.7</v>
      </c>
      <c r="L2408" s="36" t="s">
        <v>248</v>
      </c>
      <c r="M2408" s="15">
        <v>1.0333333333333334</v>
      </c>
    </row>
    <row r="2409" spans="1:13" x14ac:dyDescent="0.3">
      <c r="A2409" s="38" t="s">
        <v>245</v>
      </c>
      <c r="B2409" s="15">
        <v>974000</v>
      </c>
      <c r="C2409" s="15">
        <v>1363000</v>
      </c>
      <c r="E2409" s="37" t="s">
        <v>255</v>
      </c>
      <c r="F2409" s="15">
        <v>110000</v>
      </c>
      <c r="G2409" s="15">
        <v>1523300</v>
      </c>
      <c r="I2409" s="38" t="s">
        <v>262</v>
      </c>
      <c r="J2409" s="15">
        <v>8.1999999999999993</v>
      </c>
      <c r="L2409" s="36" t="s">
        <v>250</v>
      </c>
      <c r="M2409" s="15">
        <v>1.7</v>
      </c>
    </row>
    <row r="2410" spans="1:13" x14ac:dyDescent="0.3">
      <c r="A2410" s="38" t="s">
        <v>247</v>
      </c>
      <c r="B2410" s="15">
        <v>725000</v>
      </c>
      <c r="C2410" s="15">
        <v>2379000</v>
      </c>
      <c r="E2410" s="37" t="s">
        <v>258</v>
      </c>
      <c r="F2410" s="15">
        <v>159950</v>
      </c>
      <c r="G2410" s="15">
        <v>480850</v>
      </c>
      <c r="I2410" s="38" t="s">
        <v>263</v>
      </c>
      <c r="J2410" s="15">
        <v>6.3</v>
      </c>
      <c r="L2410" s="36" t="s">
        <v>253</v>
      </c>
      <c r="M2410" s="15">
        <v>1.8666666666666665</v>
      </c>
    </row>
    <row r="2411" spans="1:13" x14ac:dyDescent="0.3">
      <c r="A2411" s="38" t="s">
        <v>249</v>
      </c>
      <c r="B2411" s="15">
        <v>904075</v>
      </c>
      <c r="C2411" s="15">
        <v>3822768</v>
      </c>
      <c r="E2411" s="36" t="s">
        <v>253</v>
      </c>
      <c r="F2411" s="15">
        <v>508500</v>
      </c>
      <c r="G2411" s="15">
        <v>2324300</v>
      </c>
      <c r="I2411" s="35" t="s">
        <v>266</v>
      </c>
      <c r="J2411" s="15"/>
      <c r="L2411" s="35" t="s">
        <v>275</v>
      </c>
      <c r="M2411" s="15">
        <v>0.92000000000000015</v>
      </c>
    </row>
    <row r="2412" spans="1:13" x14ac:dyDescent="0.3">
      <c r="A2412" s="38" t="s">
        <v>251</v>
      </c>
      <c r="B2412" s="15">
        <v>812500</v>
      </c>
      <c r="C2412" s="15">
        <v>4336200</v>
      </c>
      <c r="E2412" s="35" t="s">
        <v>270</v>
      </c>
      <c r="F2412" s="15">
        <v>3039389</v>
      </c>
      <c r="G2412" s="15">
        <v>12451987</v>
      </c>
      <c r="I2412" s="38" t="s">
        <v>245</v>
      </c>
      <c r="J2412" s="15">
        <v>5.4</v>
      </c>
      <c r="L2412" s="36" t="s">
        <v>246</v>
      </c>
      <c r="M2412" s="15">
        <v>0.6333333333333333</v>
      </c>
    </row>
    <row r="2413" spans="1:13" x14ac:dyDescent="0.3">
      <c r="A2413" s="38" t="s">
        <v>254</v>
      </c>
      <c r="B2413" s="15">
        <v>728500</v>
      </c>
      <c r="C2413" s="15">
        <v>6570899</v>
      </c>
      <c r="E2413" s="36" t="s">
        <v>246</v>
      </c>
      <c r="F2413" s="15">
        <v>427500</v>
      </c>
      <c r="G2413" s="15">
        <v>2085715</v>
      </c>
      <c r="I2413" s="38" t="s">
        <v>247</v>
      </c>
      <c r="J2413" s="15">
        <v>5.7</v>
      </c>
      <c r="L2413" s="36" t="s">
        <v>248</v>
      </c>
      <c r="M2413" s="15">
        <v>0.76666666666666661</v>
      </c>
    </row>
    <row r="2414" spans="1:13" x14ac:dyDescent="0.3">
      <c r="A2414" s="38" t="s">
        <v>257</v>
      </c>
      <c r="B2414" s="15">
        <v>873500</v>
      </c>
      <c r="C2414" s="15">
        <v>6803350</v>
      </c>
      <c r="E2414" s="36" t="s">
        <v>248</v>
      </c>
      <c r="F2414" s="15">
        <v>911700</v>
      </c>
      <c r="G2414" s="15">
        <v>3685883</v>
      </c>
      <c r="I2414" s="38" t="s">
        <v>249</v>
      </c>
      <c r="J2414" s="15">
        <v>6.3</v>
      </c>
      <c r="L2414" s="36" t="s">
        <v>250</v>
      </c>
      <c r="M2414" s="15">
        <v>1.4</v>
      </c>
    </row>
    <row r="2415" spans="1:13" x14ac:dyDescent="0.3">
      <c r="A2415" s="38" t="s">
        <v>252</v>
      </c>
      <c r="B2415" s="15">
        <v>667500</v>
      </c>
      <c r="C2415" s="15">
        <v>4057350</v>
      </c>
      <c r="E2415" s="36" t="s">
        <v>250</v>
      </c>
      <c r="F2415" s="15">
        <v>1020914</v>
      </c>
      <c r="G2415" s="15">
        <v>3423514</v>
      </c>
      <c r="I2415" s="38" t="s">
        <v>251</v>
      </c>
      <c r="J2415" s="15">
        <v>7.4</v>
      </c>
      <c r="L2415" s="36" t="s">
        <v>253</v>
      </c>
      <c r="M2415" s="15">
        <v>1.1000000000000001</v>
      </c>
    </row>
    <row r="2416" spans="1:13" x14ac:dyDescent="0.3">
      <c r="A2416" s="38" t="s">
        <v>255</v>
      </c>
      <c r="B2416" s="15">
        <v>778000</v>
      </c>
      <c r="C2416" s="15">
        <v>4525185</v>
      </c>
      <c r="E2416" s="37" t="s">
        <v>252</v>
      </c>
      <c r="F2416" s="15">
        <v>746014</v>
      </c>
      <c r="G2416" s="15">
        <v>1253464</v>
      </c>
      <c r="I2416" s="38" t="s">
        <v>254</v>
      </c>
      <c r="J2416" s="15">
        <v>7.8</v>
      </c>
      <c r="L2416" s="14">
        <v>48</v>
      </c>
      <c r="M2416" s="15">
        <v>7.2391566265060234</v>
      </c>
    </row>
    <row r="2417" spans="1:13" x14ac:dyDescent="0.3">
      <c r="A2417" s="38" t="s">
        <v>258</v>
      </c>
      <c r="B2417" s="15">
        <v>388599</v>
      </c>
      <c r="C2417" s="15">
        <v>1787198</v>
      </c>
      <c r="E2417" s="37" t="s">
        <v>255</v>
      </c>
      <c r="F2417" s="15">
        <v>145000</v>
      </c>
      <c r="G2417" s="15">
        <v>1025400</v>
      </c>
      <c r="I2417" s="38" t="s">
        <v>257</v>
      </c>
      <c r="J2417" s="15">
        <v>8.8000000000000007</v>
      </c>
      <c r="L2417" s="35" t="s">
        <v>244</v>
      </c>
      <c r="M2417" s="15">
        <v>3.5749999999999997</v>
      </c>
    </row>
    <row r="2418" spans="1:13" x14ac:dyDescent="0.3">
      <c r="A2418" s="38" t="s">
        <v>260</v>
      </c>
      <c r="B2418" s="15">
        <v>940000</v>
      </c>
      <c r="C2418" s="15">
        <v>3112000</v>
      </c>
      <c r="E2418" s="37" t="s">
        <v>258</v>
      </c>
      <c r="F2418" s="15">
        <v>129900</v>
      </c>
      <c r="G2418" s="15">
        <v>1144650</v>
      </c>
      <c r="I2418" s="38" t="s">
        <v>252</v>
      </c>
      <c r="J2418" s="15">
        <v>9.4</v>
      </c>
      <c r="L2418" s="36" t="s">
        <v>246</v>
      </c>
      <c r="M2418" s="15">
        <v>1.6333333333333335</v>
      </c>
    </row>
    <row r="2419" spans="1:13" x14ac:dyDescent="0.3">
      <c r="A2419" s="38" t="s">
        <v>262</v>
      </c>
      <c r="B2419" s="15">
        <v>782750</v>
      </c>
      <c r="C2419" s="15">
        <v>2903950</v>
      </c>
      <c r="E2419" s="36" t="s">
        <v>253</v>
      </c>
      <c r="F2419" s="15">
        <v>679275</v>
      </c>
      <c r="G2419" s="15">
        <v>3256875</v>
      </c>
      <c r="I2419" s="38" t="s">
        <v>255</v>
      </c>
      <c r="J2419" s="15">
        <v>8.6</v>
      </c>
      <c r="L2419" s="36" t="s">
        <v>248</v>
      </c>
      <c r="M2419" s="15">
        <v>3.9</v>
      </c>
    </row>
    <row r="2420" spans="1:13" x14ac:dyDescent="0.3">
      <c r="A2420" s="14">
        <v>24</v>
      </c>
      <c r="B2420" s="15">
        <v>98835535</v>
      </c>
      <c r="C2420" s="15">
        <v>487662227</v>
      </c>
      <c r="E2420" s="35" t="s">
        <v>271</v>
      </c>
      <c r="F2420" s="15">
        <v>4053000</v>
      </c>
      <c r="G2420" s="15">
        <v>14520725</v>
      </c>
      <c r="I2420" s="38" t="s">
        <v>258</v>
      </c>
      <c r="J2420" s="15">
        <v>8.9</v>
      </c>
      <c r="L2420" s="36" t="s">
        <v>250</v>
      </c>
      <c r="M2420" s="15">
        <v>4.0333333333333332</v>
      </c>
    </row>
    <row r="2421" spans="1:13" x14ac:dyDescent="0.3">
      <c r="A2421" s="35" t="s">
        <v>243</v>
      </c>
      <c r="B2421" s="15"/>
      <c r="C2421" s="15"/>
      <c r="E2421" s="36" t="s">
        <v>246</v>
      </c>
      <c r="F2421" s="15">
        <v>660750</v>
      </c>
      <c r="G2421" s="15">
        <v>2196949</v>
      </c>
      <c r="I2421" s="38" t="s">
        <v>260</v>
      </c>
      <c r="J2421" s="15">
        <v>10</v>
      </c>
      <c r="L2421" s="36" t="s">
        <v>253</v>
      </c>
      <c r="M2421" s="15">
        <v>4.7333333333333334</v>
      </c>
    </row>
    <row r="2422" spans="1:13" x14ac:dyDescent="0.3">
      <c r="A2422" s="38" t="s">
        <v>245</v>
      </c>
      <c r="B2422" s="15">
        <v>307435</v>
      </c>
      <c r="C2422" s="15">
        <v>1120211</v>
      </c>
      <c r="E2422" s="36" t="s">
        <v>248</v>
      </c>
      <c r="F2422" s="15">
        <v>1032375</v>
      </c>
      <c r="G2422" s="15">
        <v>4323250</v>
      </c>
      <c r="I2422" s="38" t="s">
        <v>262</v>
      </c>
      <c r="J2422" s="15">
        <v>9.6999999999999993</v>
      </c>
      <c r="L2422" s="35" t="s">
        <v>256</v>
      </c>
      <c r="M2422" s="15">
        <v>7.25</v>
      </c>
    </row>
    <row r="2423" spans="1:13" x14ac:dyDescent="0.3">
      <c r="A2423" s="38" t="s">
        <v>247</v>
      </c>
      <c r="B2423" s="15">
        <v>179000</v>
      </c>
      <c r="C2423" s="15">
        <v>1885700</v>
      </c>
      <c r="E2423" s="36" t="s">
        <v>250</v>
      </c>
      <c r="F2423" s="15">
        <v>1574850</v>
      </c>
      <c r="G2423" s="15">
        <v>5114026</v>
      </c>
      <c r="I2423" s="38" t="s">
        <v>263</v>
      </c>
      <c r="J2423" s="15">
        <v>11.1</v>
      </c>
      <c r="L2423" s="36" t="s">
        <v>246</v>
      </c>
      <c r="M2423" s="15">
        <v>6.5999999999999988</v>
      </c>
    </row>
    <row r="2424" spans="1:13" x14ac:dyDescent="0.3">
      <c r="A2424" s="38" t="s">
        <v>249</v>
      </c>
      <c r="B2424" s="15">
        <v>219950</v>
      </c>
      <c r="C2424" s="15">
        <v>1055900</v>
      </c>
      <c r="E2424" s="37" t="s">
        <v>252</v>
      </c>
      <c r="F2424" s="15">
        <v>960100</v>
      </c>
      <c r="G2424" s="15">
        <v>2089551</v>
      </c>
      <c r="I2424" s="35" t="s">
        <v>267</v>
      </c>
      <c r="J2424" s="15"/>
      <c r="L2424" s="36" t="s">
        <v>248</v>
      </c>
      <c r="M2424" s="15">
        <v>6.5</v>
      </c>
    </row>
    <row r="2425" spans="1:13" x14ac:dyDescent="0.3">
      <c r="A2425" s="38" t="s">
        <v>251</v>
      </c>
      <c r="B2425" s="15">
        <v>446950</v>
      </c>
      <c r="C2425" s="15">
        <v>2132350</v>
      </c>
      <c r="E2425" s="37" t="s">
        <v>255</v>
      </c>
      <c r="F2425" s="15">
        <v>400000</v>
      </c>
      <c r="G2425" s="15">
        <v>1382325</v>
      </c>
      <c r="I2425" s="38" t="s">
        <v>245</v>
      </c>
      <c r="J2425" s="15">
        <v>9.8000000000000007</v>
      </c>
      <c r="L2425" s="36" t="s">
        <v>250</v>
      </c>
      <c r="M2425" s="15">
        <v>7.0333333333333341</v>
      </c>
    </row>
    <row r="2426" spans="1:13" x14ac:dyDescent="0.3">
      <c r="A2426" s="38" t="s">
        <v>254</v>
      </c>
      <c r="B2426" s="15">
        <v>182475</v>
      </c>
      <c r="C2426" s="15">
        <v>2181100</v>
      </c>
      <c r="E2426" s="37" t="s">
        <v>258</v>
      </c>
      <c r="F2426" s="15">
        <v>214750</v>
      </c>
      <c r="G2426" s="15">
        <v>1642150</v>
      </c>
      <c r="I2426" s="38" t="s">
        <v>247</v>
      </c>
      <c r="J2426" s="15">
        <v>11.7</v>
      </c>
      <c r="L2426" s="36" t="s">
        <v>253</v>
      </c>
      <c r="M2426" s="15">
        <v>8.8666666666666671</v>
      </c>
    </row>
    <row r="2427" spans="1:13" x14ac:dyDescent="0.3">
      <c r="A2427" s="38" t="s">
        <v>257</v>
      </c>
      <c r="B2427" s="15">
        <v>688900</v>
      </c>
      <c r="C2427" s="15">
        <v>2254550</v>
      </c>
      <c r="E2427" s="36" t="s">
        <v>253</v>
      </c>
      <c r="F2427" s="15">
        <v>785025</v>
      </c>
      <c r="G2427" s="15">
        <v>2886500</v>
      </c>
      <c r="I2427" s="38" t="s">
        <v>249</v>
      </c>
      <c r="J2427" s="15">
        <v>11.3</v>
      </c>
      <c r="L2427" s="35" t="s">
        <v>261</v>
      </c>
      <c r="M2427" s="15">
        <v>9.8250000000000011</v>
      </c>
    </row>
    <row r="2428" spans="1:13" x14ac:dyDescent="0.3">
      <c r="A2428" s="38" t="s">
        <v>252</v>
      </c>
      <c r="B2428" s="15">
        <v>181000</v>
      </c>
      <c r="C2428" s="15">
        <v>726000</v>
      </c>
      <c r="E2428" s="35" t="s">
        <v>272</v>
      </c>
      <c r="F2428" s="15">
        <v>3968494</v>
      </c>
      <c r="G2428" s="15">
        <v>20044802</v>
      </c>
      <c r="I2428" s="38" t="s">
        <v>251</v>
      </c>
      <c r="J2428" s="15">
        <v>10.8</v>
      </c>
      <c r="L2428" s="36" t="s">
        <v>246</v>
      </c>
      <c r="M2428" s="15">
        <v>9.9</v>
      </c>
    </row>
    <row r="2429" spans="1:13" x14ac:dyDescent="0.3">
      <c r="A2429" s="38" t="s">
        <v>255</v>
      </c>
      <c r="B2429" s="15">
        <v>495914</v>
      </c>
      <c r="C2429" s="15">
        <v>1597278</v>
      </c>
      <c r="E2429" s="36" t="s">
        <v>246</v>
      </c>
      <c r="F2429" s="15">
        <v>925475</v>
      </c>
      <c r="G2429" s="15">
        <v>2697000</v>
      </c>
      <c r="I2429" s="38" t="s">
        <v>254</v>
      </c>
      <c r="J2429" s="15">
        <v>11.5</v>
      </c>
      <c r="L2429" s="36" t="s">
        <v>248</v>
      </c>
      <c r="M2429" s="15">
        <v>10.866666666666667</v>
      </c>
    </row>
    <row r="2430" spans="1:13" x14ac:dyDescent="0.3">
      <c r="A2430" s="38" t="s">
        <v>258</v>
      </c>
      <c r="B2430" s="15">
        <v>209975</v>
      </c>
      <c r="C2430" s="15">
        <v>1651800</v>
      </c>
      <c r="E2430" s="36" t="s">
        <v>248</v>
      </c>
      <c r="F2430" s="15">
        <v>1447475</v>
      </c>
      <c r="G2430" s="15">
        <v>4182050</v>
      </c>
      <c r="I2430" s="38" t="s">
        <v>257</v>
      </c>
      <c r="J2430" s="15">
        <v>8.6999999999999993</v>
      </c>
      <c r="L2430" s="36" t="s">
        <v>250</v>
      </c>
      <c r="M2430" s="15">
        <v>9.6333333333333346</v>
      </c>
    </row>
    <row r="2431" spans="1:13" x14ac:dyDescent="0.3">
      <c r="A2431" s="38" t="s">
        <v>260</v>
      </c>
      <c r="B2431" s="15">
        <v>184250</v>
      </c>
      <c r="C2431" s="15">
        <v>2571400</v>
      </c>
      <c r="E2431" s="36" t="s">
        <v>250</v>
      </c>
      <c r="F2431" s="15">
        <v>687044</v>
      </c>
      <c r="G2431" s="15">
        <v>6862503</v>
      </c>
      <c r="I2431" s="38" t="s">
        <v>252</v>
      </c>
      <c r="J2431" s="15">
        <v>8.8000000000000007</v>
      </c>
      <c r="L2431" s="36" t="s">
        <v>253</v>
      </c>
      <c r="M2431" s="15">
        <v>8.9</v>
      </c>
    </row>
    <row r="2432" spans="1:13" x14ac:dyDescent="0.3">
      <c r="A2432" s="38" t="s">
        <v>262</v>
      </c>
      <c r="B2432" s="15">
        <v>534500</v>
      </c>
      <c r="C2432" s="15">
        <v>1079000</v>
      </c>
      <c r="E2432" s="37" t="s">
        <v>252</v>
      </c>
      <c r="F2432" s="15">
        <v>185600</v>
      </c>
      <c r="G2432" s="15">
        <v>1523205</v>
      </c>
      <c r="I2432" s="38" t="s">
        <v>255</v>
      </c>
      <c r="J2432" s="15">
        <v>10.6</v>
      </c>
      <c r="L2432" s="35" t="s">
        <v>264</v>
      </c>
      <c r="M2432" s="15">
        <v>9.5083333333333346</v>
      </c>
    </row>
    <row r="2433" spans="1:13" x14ac:dyDescent="0.3">
      <c r="A2433" s="38" t="s">
        <v>263</v>
      </c>
      <c r="B2433" s="15">
        <v>392500</v>
      </c>
      <c r="C2433" s="15">
        <v>1848800</v>
      </c>
      <c r="E2433" s="37" t="s">
        <v>255</v>
      </c>
      <c r="F2433" s="15">
        <v>208000</v>
      </c>
      <c r="G2433" s="15">
        <v>2546350</v>
      </c>
      <c r="I2433" s="38" t="s">
        <v>258</v>
      </c>
      <c r="J2433" s="15">
        <v>10.199999999999999</v>
      </c>
      <c r="L2433" s="36" t="s">
        <v>246</v>
      </c>
      <c r="M2433" s="15">
        <v>8.0333333333333332</v>
      </c>
    </row>
    <row r="2434" spans="1:13" x14ac:dyDescent="0.3">
      <c r="A2434" s="35" t="s">
        <v>259</v>
      </c>
      <c r="B2434" s="15"/>
      <c r="C2434" s="15"/>
      <c r="E2434" s="37" t="s">
        <v>258</v>
      </c>
      <c r="F2434" s="15">
        <v>293444</v>
      </c>
      <c r="G2434" s="15">
        <v>2792948</v>
      </c>
      <c r="I2434" s="38" t="s">
        <v>260</v>
      </c>
      <c r="J2434" s="15">
        <v>9.1</v>
      </c>
      <c r="L2434" s="36" t="s">
        <v>248</v>
      </c>
      <c r="M2434" s="15">
        <v>8.7999999999999989</v>
      </c>
    </row>
    <row r="2435" spans="1:13" x14ac:dyDescent="0.3">
      <c r="A2435" s="38" t="s">
        <v>245</v>
      </c>
      <c r="B2435" s="15">
        <v>225500</v>
      </c>
      <c r="C2435" s="15">
        <v>1892499</v>
      </c>
      <c r="E2435" s="36" t="s">
        <v>253</v>
      </c>
      <c r="F2435" s="15">
        <v>908500</v>
      </c>
      <c r="G2435" s="15">
        <v>6303249</v>
      </c>
      <c r="I2435" s="38" t="s">
        <v>262</v>
      </c>
      <c r="J2435" s="15">
        <v>8.6</v>
      </c>
      <c r="L2435" s="36" t="s">
        <v>250</v>
      </c>
      <c r="M2435" s="15">
        <v>10.4</v>
      </c>
    </row>
    <row r="2436" spans="1:13" x14ac:dyDescent="0.3">
      <c r="A2436" s="38" t="s">
        <v>247</v>
      </c>
      <c r="B2436" s="15">
        <v>620500</v>
      </c>
      <c r="C2436" s="15">
        <v>1992100</v>
      </c>
      <c r="E2436" s="35" t="s">
        <v>273</v>
      </c>
      <c r="F2436" s="15">
        <v>5535450</v>
      </c>
      <c r="G2436" s="15">
        <v>26828939</v>
      </c>
      <c r="I2436" s="38" t="s">
        <v>263</v>
      </c>
      <c r="J2436" s="15">
        <v>6.8</v>
      </c>
      <c r="L2436" s="36" t="s">
        <v>253</v>
      </c>
      <c r="M2436" s="15">
        <v>10.799999999999999</v>
      </c>
    </row>
    <row r="2437" spans="1:13" x14ac:dyDescent="0.3">
      <c r="A2437" s="38" t="s">
        <v>249</v>
      </c>
      <c r="B2437" s="15">
        <v>720450</v>
      </c>
      <c r="C2437" s="15">
        <v>2438450</v>
      </c>
      <c r="E2437" s="36" t="s">
        <v>246</v>
      </c>
      <c r="F2437" s="15">
        <v>594175</v>
      </c>
      <c r="G2437" s="15">
        <v>4073749</v>
      </c>
      <c r="I2437" s="35" t="s">
        <v>268</v>
      </c>
      <c r="J2437" s="15"/>
      <c r="L2437" s="35" t="s">
        <v>266</v>
      </c>
      <c r="M2437" s="15">
        <v>16.525000000000002</v>
      </c>
    </row>
    <row r="2438" spans="1:13" x14ac:dyDescent="0.3">
      <c r="A2438" s="38" t="s">
        <v>251</v>
      </c>
      <c r="B2438" s="15">
        <v>716000</v>
      </c>
      <c r="C2438" s="15">
        <v>2806350</v>
      </c>
      <c r="E2438" s="36" t="s">
        <v>248</v>
      </c>
      <c r="F2438" s="15">
        <v>1354400</v>
      </c>
      <c r="G2438" s="15">
        <v>5508450</v>
      </c>
      <c r="I2438" s="38" t="s">
        <v>245</v>
      </c>
      <c r="J2438" s="15">
        <v>6.3</v>
      </c>
      <c r="L2438" s="36" t="s">
        <v>246</v>
      </c>
      <c r="M2438" s="15">
        <v>10.233333333333334</v>
      </c>
    </row>
    <row r="2439" spans="1:13" x14ac:dyDescent="0.3">
      <c r="A2439" s="38" t="s">
        <v>254</v>
      </c>
      <c r="B2439" s="15">
        <v>195000</v>
      </c>
      <c r="C2439" s="15">
        <v>1871000</v>
      </c>
      <c r="E2439" s="36" t="s">
        <v>250</v>
      </c>
      <c r="F2439" s="15">
        <v>1347000</v>
      </c>
      <c r="G2439" s="15">
        <v>10634390</v>
      </c>
      <c r="I2439" s="38" t="s">
        <v>247</v>
      </c>
      <c r="J2439" s="15">
        <v>6.5</v>
      </c>
      <c r="L2439" s="36" t="s">
        <v>248</v>
      </c>
      <c r="M2439" s="15">
        <v>21.3</v>
      </c>
    </row>
    <row r="2440" spans="1:13" x14ac:dyDescent="0.3">
      <c r="A2440" s="38" t="s">
        <v>257</v>
      </c>
      <c r="B2440" s="15">
        <v>813500</v>
      </c>
      <c r="C2440" s="15">
        <v>4336666</v>
      </c>
      <c r="E2440" s="37" t="s">
        <v>252</v>
      </c>
      <c r="F2440" s="15">
        <v>486000</v>
      </c>
      <c r="G2440" s="15">
        <v>3751000</v>
      </c>
      <c r="I2440" s="38" t="s">
        <v>249</v>
      </c>
      <c r="J2440" s="15">
        <v>5.9</v>
      </c>
      <c r="L2440" s="36" t="s">
        <v>250</v>
      </c>
      <c r="M2440" s="15">
        <v>19.033333333333331</v>
      </c>
    </row>
    <row r="2441" spans="1:13" x14ac:dyDescent="0.3">
      <c r="A2441" s="38" t="s">
        <v>252</v>
      </c>
      <c r="B2441" s="15">
        <v>390000</v>
      </c>
      <c r="C2441" s="15">
        <v>2639200</v>
      </c>
      <c r="E2441" s="37" t="s">
        <v>255</v>
      </c>
      <c r="F2441" s="15">
        <v>615500</v>
      </c>
      <c r="G2441" s="15">
        <v>4447190</v>
      </c>
      <c r="I2441" s="38" t="s">
        <v>251</v>
      </c>
      <c r="J2441" s="15">
        <v>5.7</v>
      </c>
      <c r="L2441" s="36" t="s">
        <v>253</v>
      </c>
      <c r="M2441" s="15">
        <v>15.533333333333333</v>
      </c>
    </row>
    <row r="2442" spans="1:13" x14ac:dyDescent="0.3">
      <c r="A2442" s="38" t="s">
        <v>255</v>
      </c>
      <c r="B2442" s="15">
        <v>225000</v>
      </c>
      <c r="C2442" s="15">
        <v>2109450</v>
      </c>
      <c r="E2442" s="37" t="s">
        <v>258</v>
      </c>
      <c r="F2442" s="15">
        <v>245500</v>
      </c>
      <c r="G2442" s="15">
        <v>2436200</v>
      </c>
      <c r="I2442" s="38" t="s">
        <v>254</v>
      </c>
      <c r="J2442" s="15">
        <v>5.7</v>
      </c>
      <c r="L2442" s="35" t="s">
        <v>267</v>
      </c>
      <c r="M2442" s="15">
        <v>16.275000000000002</v>
      </c>
    </row>
    <row r="2443" spans="1:13" x14ac:dyDescent="0.3">
      <c r="A2443" s="38" t="s">
        <v>258</v>
      </c>
      <c r="B2443" s="15">
        <v>798500</v>
      </c>
      <c r="C2443" s="15">
        <v>2458950</v>
      </c>
      <c r="E2443" s="36" t="s">
        <v>253</v>
      </c>
      <c r="F2443" s="15">
        <v>2239875</v>
      </c>
      <c r="G2443" s="15">
        <v>6612350</v>
      </c>
      <c r="I2443" s="38" t="s">
        <v>257</v>
      </c>
      <c r="J2443" s="15">
        <v>4.8</v>
      </c>
      <c r="L2443" s="36" t="s">
        <v>246</v>
      </c>
      <c r="M2443" s="15">
        <v>19.166666666666668</v>
      </c>
    </row>
    <row r="2444" spans="1:13" x14ac:dyDescent="0.3">
      <c r="A2444" s="38" t="s">
        <v>260</v>
      </c>
      <c r="B2444" s="15">
        <v>226250</v>
      </c>
      <c r="C2444" s="15">
        <v>1898250</v>
      </c>
      <c r="E2444" s="35" t="s">
        <v>274</v>
      </c>
      <c r="F2444" s="15">
        <v>4394965</v>
      </c>
      <c r="G2444" s="15">
        <v>21851080</v>
      </c>
      <c r="I2444" s="38" t="s">
        <v>252</v>
      </c>
      <c r="J2444" s="15">
        <v>4.8</v>
      </c>
      <c r="L2444" s="36" t="s">
        <v>248</v>
      </c>
      <c r="M2444" s="15">
        <v>15.133333333333335</v>
      </c>
    </row>
    <row r="2445" spans="1:13" x14ac:dyDescent="0.3">
      <c r="A2445" s="38" t="s">
        <v>262</v>
      </c>
      <c r="B2445" s="15">
        <v>458250</v>
      </c>
      <c r="C2445" s="15">
        <v>1878000</v>
      </c>
      <c r="E2445" s="36" t="s">
        <v>246</v>
      </c>
      <c r="F2445" s="15">
        <v>1113150</v>
      </c>
      <c r="G2445" s="15">
        <v>3327400</v>
      </c>
      <c r="I2445" s="38" t="s">
        <v>255</v>
      </c>
      <c r="J2445" s="15">
        <v>5.4</v>
      </c>
      <c r="L2445" s="36" t="s">
        <v>250</v>
      </c>
      <c r="M2445" s="15">
        <v>16.5</v>
      </c>
    </row>
    <row r="2446" spans="1:13" x14ac:dyDescent="0.3">
      <c r="A2446" s="38" t="s">
        <v>263</v>
      </c>
      <c r="B2446" s="15">
        <v>245000</v>
      </c>
      <c r="C2446" s="15">
        <v>2621650</v>
      </c>
      <c r="E2446" s="36" t="s">
        <v>248</v>
      </c>
      <c r="F2446" s="15">
        <v>1367000</v>
      </c>
      <c r="G2446" s="15">
        <v>6621000</v>
      </c>
      <c r="I2446" s="38" t="s">
        <v>258</v>
      </c>
      <c r="J2446" s="15">
        <v>4.4000000000000004</v>
      </c>
      <c r="L2446" s="36" t="s">
        <v>253</v>
      </c>
      <c r="M2446" s="15">
        <v>14.299999999999999</v>
      </c>
    </row>
    <row r="2447" spans="1:13" x14ac:dyDescent="0.3">
      <c r="A2447" s="35" t="s">
        <v>265</v>
      </c>
      <c r="B2447" s="15"/>
      <c r="C2447" s="15"/>
      <c r="E2447" s="36" t="s">
        <v>250</v>
      </c>
      <c r="F2447" s="15">
        <v>925000</v>
      </c>
      <c r="G2447" s="15">
        <v>4067000</v>
      </c>
      <c r="I2447" s="38" t="s">
        <v>260</v>
      </c>
      <c r="J2447" s="15">
        <v>5.2</v>
      </c>
      <c r="L2447" s="35" t="s">
        <v>268</v>
      </c>
      <c r="M2447" s="15">
        <v>10.158333333333333</v>
      </c>
    </row>
    <row r="2448" spans="1:13" x14ac:dyDescent="0.3">
      <c r="A2448" s="38" t="s">
        <v>245</v>
      </c>
      <c r="B2448" s="15">
        <v>467350</v>
      </c>
      <c r="C2448" s="15">
        <v>1271750</v>
      </c>
      <c r="E2448" s="37" t="s">
        <v>252</v>
      </c>
      <c r="F2448" s="15">
        <v>270000</v>
      </c>
      <c r="G2448" s="15">
        <v>739500</v>
      </c>
      <c r="I2448" s="38" t="s">
        <v>262</v>
      </c>
      <c r="J2448" s="15">
        <v>6.2</v>
      </c>
      <c r="L2448" s="36" t="s">
        <v>246</v>
      </c>
      <c r="M2448" s="15">
        <v>10.966666666666667</v>
      </c>
    </row>
    <row r="2449" spans="1:13" x14ac:dyDescent="0.3">
      <c r="A2449" s="38" t="s">
        <v>247</v>
      </c>
      <c r="B2449" s="15">
        <v>227000</v>
      </c>
      <c r="C2449" s="15">
        <v>1487500</v>
      </c>
      <c r="E2449" s="37" t="s">
        <v>255</v>
      </c>
      <c r="F2449" s="15">
        <v>330000</v>
      </c>
      <c r="G2449" s="15">
        <v>980000</v>
      </c>
      <c r="I2449" s="38" t="s">
        <v>263</v>
      </c>
      <c r="J2449" s="15">
        <v>4.7</v>
      </c>
      <c r="L2449" s="36" t="s">
        <v>248</v>
      </c>
      <c r="M2449" s="15">
        <v>11.9</v>
      </c>
    </row>
    <row r="2450" spans="1:13" x14ac:dyDescent="0.3">
      <c r="A2450" s="38" t="s">
        <v>249</v>
      </c>
      <c r="B2450" s="15">
        <v>191475</v>
      </c>
      <c r="C2450" s="15">
        <v>963950</v>
      </c>
      <c r="E2450" s="37" t="s">
        <v>258</v>
      </c>
      <c r="F2450" s="15">
        <v>325000</v>
      </c>
      <c r="G2450" s="15">
        <v>2347500</v>
      </c>
      <c r="I2450" s="35" t="s">
        <v>269</v>
      </c>
      <c r="J2450" s="15"/>
      <c r="L2450" s="36" t="s">
        <v>250</v>
      </c>
      <c r="M2450" s="15">
        <v>10</v>
      </c>
    </row>
    <row r="2451" spans="1:13" x14ac:dyDescent="0.3">
      <c r="A2451" s="38" t="s">
        <v>251</v>
      </c>
      <c r="B2451" s="15">
        <v>525575</v>
      </c>
      <c r="C2451" s="15">
        <v>2394150</v>
      </c>
      <c r="E2451" s="36" t="s">
        <v>253</v>
      </c>
      <c r="F2451" s="15">
        <v>989815</v>
      </c>
      <c r="G2451" s="15">
        <v>7835680</v>
      </c>
      <c r="I2451" s="38" t="s">
        <v>245</v>
      </c>
      <c r="J2451" s="15">
        <v>4.5</v>
      </c>
      <c r="L2451" s="36" t="s">
        <v>253</v>
      </c>
      <c r="M2451" s="15">
        <v>7.7666666666666666</v>
      </c>
    </row>
    <row r="2452" spans="1:13" x14ac:dyDescent="0.3">
      <c r="A2452" s="38" t="s">
        <v>254</v>
      </c>
      <c r="B2452" s="15">
        <v>1572475</v>
      </c>
      <c r="C2452" s="15">
        <v>6647800</v>
      </c>
      <c r="E2452" s="35" t="s">
        <v>275</v>
      </c>
      <c r="F2452" s="15">
        <v>3466739</v>
      </c>
      <c r="G2452" s="15">
        <v>30497029</v>
      </c>
      <c r="I2452" s="38" t="s">
        <v>247</v>
      </c>
      <c r="J2452" s="15">
        <v>4.5999999999999996</v>
      </c>
      <c r="L2452" s="35" t="s">
        <v>269</v>
      </c>
      <c r="M2452" s="15">
        <v>7.6416666666666684</v>
      </c>
    </row>
    <row r="2453" spans="1:13" x14ac:dyDescent="0.3">
      <c r="A2453" s="38" t="s">
        <v>257</v>
      </c>
      <c r="B2453" s="15">
        <v>611750</v>
      </c>
      <c r="C2453" s="15">
        <v>4226300</v>
      </c>
      <c r="E2453" s="36" t="s">
        <v>246</v>
      </c>
      <c r="F2453" s="15">
        <v>881350</v>
      </c>
      <c r="G2453" s="15">
        <v>6490437</v>
      </c>
      <c r="I2453" s="38" t="s">
        <v>249</v>
      </c>
      <c r="J2453" s="15">
        <v>3.6</v>
      </c>
      <c r="L2453" s="36" t="s">
        <v>246</v>
      </c>
      <c r="M2453" s="15">
        <v>7.3999999999999995</v>
      </c>
    </row>
    <row r="2454" spans="1:13" x14ac:dyDescent="0.3">
      <c r="A2454" s="38" t="s">
        <v>252</v>
      </c>
      <c r="B2454" s="15">
        <v>329950</v>
      </c>
      <c r="C2454" s="15">
        <v>3485450</v>
      </c>
      <c r="E2454" s="36" t="s">
        <v>248</v>
      </c>
      <c r="F2454" s="15">
        <v>942000</v>
      </c>
      <c r="G2454" s="15">
        <v>8839288</v>
      </c>
      <c r="I2454" s="38" t="s">
        <v>251</v>
      </c>
      <c r="J2454" s="15">
        <v>3.4</v>
      </c>
      <c r="L2454" s="36" t="s">
        <v>248</v>
      </c>
      <c r="M2454" s="15">
        <v>9.7333333333333325</v>
      </c>
    </row>
    <row r="2455" spans="1:13" x14ac:dyDescent="0.3">
      <c r="A2455" s="38" t="s">
        <v>255</v>
      </c>
      <c r="B2455" s="15">
        <v>314950</v>
      </c>
      <c r="C2455" s="15">
        <v>3436900</v>
      </c>
      <c r="E2455" s="36" t="s">
        <v>250</v>
      </c>
      <c r="F2455" s="15">
        <v>1023375</v>
      </c>
      <c r="G2455" s="15">
        <v>8574940</v>
      </c>
      <c r="I2455" s="38" t="s">
        <v>254</v>
      </c>
      <c r="J2455" s="15">
        <v>3.3</v>
      </c>
      <c r="L2455" s="36" t="s">
        <v>250</v>
      </c>
      <c r="M2455" s="15">
        <v>7.166666666666667</v>
      </c>
    </row>
    <row r="2456" spans="1:13" x14ac:dyDescent="0.3">
      <c r="A2456" s="38" t="s">
        <v>258</v>
      </c>
      <c r="B2456" s="15">
        <v>1080500</v>
      </c>
      <c r="C2456" s="15">
        <v>4370500</v>
      </c>
      <c r="E2456" s="37" t="s">
        <v>252</v>
      </c>
      <c r="F2456" s="15">
        <v>343375</v>
      </c>
      <c r="G2456" s="15">
        <v>3410900</v>
      </c>
      <c r="I2456" s="38" t="s">
        <v>257</v>
      </c>
      <c r="J2456" s="15">
        <v>3.9</v>
      </c>
      <c r="L2456" s="36" t="s">
        <v>253</v>
      </c>
      <c r="M2456" s="15">
        <v>6.2666666666666666</v>
      </c>
    </row>
    <row r="2457" spans="1:13" x14ac:dyDescent="0.3">
      <c r="A2457" s="38" t="s">
        <v>260</v>
      </c>
      <c r="B2457" s="15">
        <v>624450</v>
      </c>
      <c r="C2457" s="15">
        <v>3263900</v>
      </c>
      <c r="E2457" s="37" t="s">
        <v>255</v>
      </c>
      <c r="F2457" s="15">
        <v>352500</v>
      </c>
      <c r="G2457" s="15">
        <v>2392450</v>
      </c>
      <c r="I2457" s="38" t="s">
        <v>252</v>
      </c>
      <c r="J2457" s="15">
        <v>3.7</v>
      </c>
      <c r="L2457" s="35" t="s">
        <v>270</v>
      </c>
      <c r="M2457" s="15">
        <v>5.9916666666666671</v>
      </c>
    </row>
    <row r="2458" spans="1:13" x14ac:dyDescent="0.3">
      <c r="A2458" s="38" t="s">
        <v>262</v>
      </c>
      <c r="B2458" s="15">
        <v>671450</v>
      </c>
      <c r="C2458" s="15">
        <v>2121900</v>
      </c>
      <c r="E2458" s="37" t="s">
        <v>258</v>
      </c>
      <c r="F2458" s="15">
        <v>327500</v>
      </c>
      <c r="G2458" s="15">
        <v>2771590</v>
      </c>
      <c r="I2458" s="38" t="s">
        <v>255</v>
      </c>
      <c r="J2458" s="15">
        <v>4</v>
      </c>
      <c r="L2458" s="36" t="s">
        <v>246</v>
      </c>
      <c r="M2458" s="15">
        <v>5.4666666666666659</v>
      </c>
    </row>
    <row r="2459" spans="1:13" x14ac:dyDescent="0.3">
      <c r="A2459" s="38" t="s">
        <v>263</v>
      </c>
      <c r="B2459" s="15">
        <v>312450</v>
      </c>
      <c r="C2459" s="15">
        <v>3441900</v>
      </c>
      <c r="E2459" s="36" t="s">
        <v>253</v>
      </c>
      <c r="F2459" s="15">
        <v>620014</v>
      </c>
      <c r="G2459" s="15">
        <v>6592364</v>
      </c>
      <c r="I2459" s="38" t="s">
        <v>258</v>
      </c>
      <c r="J2459" s="15">
        <v>3.8</v>
      </c>
      <c r="L2459" s="36" t="s">
        <v>248</v>
      </c>
      <c r="M2459" s="15">
        <v>6.2333333333333334</v>
      </c>
    </row>
    <row r="2460" spans="1:13" x14ac:dyDescent="0.3">
      <c r="A2460" s="35" t="s">
        <v>244</v>
      </c>
      <c r="B2460" s="15"/>
      <c r="C2460" s="15"/>
      <c r="E2460" s="14">
        <v>31</v>
      </c>
      <c r="F2460" s="15">
        <v>78451013</v>
      </c>
      <c r="G2460" s="15">
        <v>364038264</v>
      </c>
      <c r="I2460" s="38" t="s">
        <v>260</v>
      </c>
      <c r="J2460" s="15">
        <v>3.1</v>
      </c>
      <c r="L2460" s="36" t="s">
        <v>250</v>
      </c>
      <c r="M2460" s="15">
        <v>6.5666666666666664</v>
      </c>
    </row>
    <row r="2461" spans="1:13" x14ac:dyDescent="0.3">
      <c r="A2461" s="38" t="s">
        <v>245</v>
      </c>
      <c r="B2461" s="15">
        <v>233000</v>
      </c>
      <c r="C2461" s="15">
        <v>783000</v>
      </c>
      <c r="E2461" s="35" t="s">
        <v>243</v>
      </c>
      <c r="F2461" s="15">
        <v>2323325</v>
      </c>
      <c r="G2461" s="15">
        <v>13357339</v>
      </c>
      <c r="I2461" s="38" t="s">
        <v>262</v>
      </c>
      <c r="J2461" s="15">
        <v>3.2</v>
      </c>
      <c r="L2461" s="36" t="s">
        <v>253</v>
      </c>
      <c r="M2461" s="15">
        <v>5.7</v>
      </c>
    </row>
    <row r="2462" spans="1:13" x14ac:dyDescent="0.3">
      <c r="A2462" s="38" t="s">
        <v>247</v>
      </c>
      <c r="B2462" s="15">
        <v>280000</v>
      </c>
      <c r="C2462" s="15">
        <v>2324070</v>
      </c>
      <c r="E2462" s="36" t="s">
        <v>246</v>
      </c>
      <c r="F2462" s="15">
        <v>386975</v>
      </c>
      <c r="G2462" s="15">
        <v>2911900</v>
      </c>
      <c r="I2462" s="38" t="s">
        <v>263</v>
      </c>
      <c r="J2462" s="15">
        <v>2.9</v>
      </c>
      <c r="L2462" s="35" t="s">
        <v>271</v>
      </c>
      <c r="M2462" s="15">
        <v>4.6083333333333334</v>
      </c>
    </row>
    <row r="2463" spans="1:13" x14ac:dyDescent="0.3">
      <c r="A2463" s="38" t="s">
        <v>249</v>
      </c>
      <c r="B2463" s="15">
        <v>974475</v>
      </c>
      <c r="C2463" s="15">
        <v>3506050</v>
      </c>
      <c r="E2463" s="36" t="s">
        <v>248</v>
      </c>
      <c r="F2463" s="15">
        <v>815500</v>
      </c>
      <c r="G2463" s="15">
        <v>4091450</v>
      </c>
      <c r="I2463" s="35" t="s">
        <v>270</v>
      </c>
      <c r="J2463" s="15"/>
      <c r="L2463" s="36" t="s">
        <v>246</v>
      </c>
      <c r="M2463" s="15">
        <v>5.1333333333333329</v>
      </c>
    </row>
    <row r="2464" spans="1:13" x14ac:dyDescent="0.3">
      <c r="A2464" s="38" t="s">
        <v>251</v>
      </c>
      <c r="B2464" s="15">
        <v>299950</v>
      </c>
      <c r="C2464" s="15">
        <v>2473900</v>
      </c>
      <c r="E2464" s="36" t="s">
        <v>250</v>
      </c>
      <c r="F2464" s="15">
        <v>393700</v>
      </c>
      <c r="G2464" s="15">
        <v>3945140</v>
      </c>
      <c r="I2464" s="38" t="s">
        <v>245</v>
      </c>
      <c r="J2464" s="15">
        <v>3.6</v>
      </c>
      <c r="L2464" s="36" t="s">
        <v>248</v>
      </c>
      <c r="M2464" s="15">
        <v>6.0333333333333341</v>
      </c>
    </row>
    <row r="2465" spans="1:13" x14ac:dyDescent="0.3">
      <c r="A2465" s="38" t="s">
        <v>254</v>
      </c>
      <c r="B2465" s="15">
        <v>918000</v>
      </c>
      <c r="C2465" s="15">
        <v>3346450</v>
      </c>
      <c r="E2465" s="37" t="s">
        <v>252</v>
      </c>
      <c r="F2465" s="15">
        <v>117500</v>
      </c>
      <c r="G2465" s="15">
        <v>1104000</v>
      </c>
      <c r="I2465" s="38" t="s">
        <v>247</v>
      </c>
      <c r="J2465" s="15">
        <v>4.4000000000000004</v>
      </c>
      <c r="L2465" s="36" t="s">
        <v>250</v>
      </c>
      <c r="M2465" s="15">
        <v>4.0666666666666664</v>
      </c>
    </row>
    <row r="2466" spans="1:13" x14ac:dyDescent="0.3">
      <c r="A2466" s="38" t="s">
        <v>257</v>
      </c>
      <c r="B2466" s="15">
        <v>918975</v>
      </c>
      <c r="C2466" s="15">
        <v>6277950</v>
      </c>
      <c r="E2466" s="37" t="s">
        <v>255</v>
      </c>
      <c r="F2466" s="15">
        <v>148200</v>
      </c>
      <c r="G2466" s="15">
        <v>1278640</v>
      </c>
      <c r="I2466" s="38" t="s">
        <v>249</v>
      </c>
      <c r="J2466" s="15">
        <v>4.3</v>
      </c>
      <c r="L2466" s="36" t="s">
        <v>253</v>
      </c>
      <c r="M2466" s="15">
        <v>3.1999999999999997</v>
      </c>
    </row>
    <row r="2467" spans="1:13" x14ac:dyDescent="0.3">
      <c r="A2467" s="38" t="s">
        <v>252</v>
      </c>
      <c r="B2467" s="15">
        <v>586000</v>
      </c>
      <c r="C2467" s="15">
        <v>4007600</v>
      </c>
      <c r="E2467" s="37" t="s">
        <v>258</v>
      </c>
      <c r="F2467" s="15">
        <v>128000</v>
      </c>
      <c r="G2467" s="15">
        <v>1562500</v>
      </c>
      <c r="I2467" s="38" t="s">
        <v>251</v>
      </c>
      <c r="J2467" s="15">
        <v>3.4</v>
      </c>
      <c r="L2467" s="35" t="s">
        <v>272</v>
      </c>
      <c r="M2467" s="15">
        <v>3.2333333333333329</v>
      </c>
    </row>
    <row r="2468" spans="1:13" x14ac:dyDescent="0.3">
      <c r="A2468" s="38" t="s">
        <v>255</v>
      </c>
      <c r="B2468" s="15">
        <v>331500</v>
      </c>
      <c r="C2468" s="15">
        <v>3321000</v>
      </c>
      <c r="E2468" s="36" t="s">
        <v>253</v>
      </c>
      <c r="F2468" s="15">
        <v>727150</v>
      </c>
      <c r="G2468" s="15">
        <v>2408849</v>
      </c>
      <c r="I2468" s="38" t="s">
        <v>254</v>
      </c>
      <c r="J2468" s="15">
        <v>4.2</v>
      </c>
      <c r="L2468" s="36" t="s">
        <v>246</v>
      </c>
      <c r="M2468" s="15">
        <v>1.5999999999999999</v>
      </c>
    </row>
    <row r="2469" spans="1:13" x14ac:dyDescent="0.3">
      <c r="A2469" s="38" t="s">
        <v>258</v>
      </c>
      <c r="B2469" s="15">
        <v>1498500</v>
      </c>
      <c r="C2469" s="15">
        <v>5104849</v>
      </c>
      <c r="E2469" s="35" t="s">
        <v>259</v>
      </c>
      <c r="F2469" s="15">
        <v>3638150</v>
      </c>
      <c r="G2469" s="15">
        <v>16792245</v>
      </c>
      <c r="I2469" s="38" t="s">
        <v>257</v>
      </c>
      <c r="J2469" s="15">
        <v>5</v>
      </c>
      <c r="L2469" s="36" t="s">
        <v>248</v>
      </c>
      <c r="M2469" s="15">
        <v>2.7333333333333329</v>
      </c>
    </row>
    <row r="2470" spans="1:13" x14ac:dyDescent="0.3">
      <c r="A2470" s="38" t="s">
        <v>260</v>
      </c>
      <c r="B2470" s="15">
        <v>347000</v>
      </c>
      <c r="C2470" s="15">
        <v>3053000</v>
      </c>
      <c r="E2470" s="36" t="s">
        <v>246</v>
      </c>
      <c r="F2470" s="15">
        <v>889150</v>
      </c>
      <c r="G2470" s="15">
        <v>3601800</v>
      </c>
      <c r="I2470" s="38" t="s">
        <v>252</v>
      </c>
      <c r="J2470" s="15">
        <v>4.0999999999999996</v>
      </c>
      <c r="L2470" s="36" t="s">
        <v>250</v>
      </c>
      <c r="M2470" s="15">
        <v>4.7</v>
      </c>
    </row>
    <row r="2471" spans="1:13" x14ac:dyDescent="0.3">
      <c r="A2471" s="38" t="s">
        <v>262</v>
      </c>
      <c r="B2471" s="15">
        <v>401430</v>
      </c>
      <c r="C2471" s="15">
        <v>2601860</v>
      </c>
      <c r="E2471" s="36" t="s">
        <v>248</v>
      </c>
      <c r="F2471" s="15">
        <v>1133575</v>
      </c>
      <c r="G2471" s="15">
        <v>6210750</v>
      </c>
      <c r="I2471" s="38" t="s">
        <v>255</v>
      </c>
      <c r="J2471" s="15">
        <v>3.9</v>
      </c>
      <c r="L2471" s="36" t="s">
        <v>253</v>
      </c>
      <c r="M2471" s="15">
        <v>3.9</v>
      </c>
    </row>
    <row r="2472" spans="1:13" x14ac:dyDescent="0.3">
      <c r="A2472" s="38" t="s">
        <v>263</v>
      </c>
      <c r="B2472" s="15">
        <v>814000</v>
      </c>
      <c r="C2472" s="15">
        <v>1957000</v>
      </c>
      <c r="E2472" s="36" t="s">
        <v>250</v>
      </c>
      <c r="F2472" s="15">
        <v>896425</v>
      </c>
      <c r="G2472" s="15">
        <v>4735545</v>
      </c>
      <c r="I2472" s="38" t="s">
        <v>258</v>
      </c>
      <c r="J2472" s="15">
        <v>3.3</v>
      </c>
      <c r="L2472" s="35" t="s">
        <v>273</v>
      </c>
      <c r="M2472" s="15">
        <v>2.9333333333333336</v>
      </c>
    </row>
    <row r="2473" spans="1:13" x14ac:dyDescent="0.3">
      <c r="A2473" s="35" t="s">
        <v>256</v>
      </c>
      <c r="B2473" s="15"/>
      <c r="C2473" s="15"/>
      <c r="E2473" s="37" t="s">
        <v>252</v>
      </c>
      <c r="F2473" s="15">
        <v>191225</v>
      </c>
      <c r="G2473" s="15">
        <v>2096945</v>
      </c>
      <c r="I2473" s="38" t="s">
        <v>260</v>
      </c>
      <c r="J2473" s="15">
        <v>3.8</v>
      </c>
      <c r="L2473" s="36" t="s">
        <v>246</v>
      </c>
      <c r="M2473" s="15">
        <v>2.8666666666666667</v>
      </c>
    </row>
    <row r="2474" spans="1:13" x14ac:dyDescent="0.3">
      <c r="A2474" s="38" t="s">
        <v>245</v>
      </c>
      <c r="B2474" s="15">
        <v>339000</v>
      </c>
      <c r="C2474" s="15">
        <v>1302500</v>
      </c>
      <c r="E2474" s="37" t="s">
        <v>255</v>
      </c>
      <c r="F2474" s="15">
        <v>200250</v>
      </c>
      <c r="G2474" s="15">
        <v>1204700</v>
      </c>
      <c r="I2474" s="38" t="s">
        <v>262</v>
      </c>
      <c r="J2474" s="15">
        <v>3.2</v>
      </c>
      <c r="L2474" s="36" t="s">
        <v>248</v>
      </c>
      <c r="M2474" s="15">
        <v>3.7333333333333329</v>
      </c>
    </row>
    <row r="2475" spans="1:13" x14ac:dyDescent="0.3">
      <c r="A2475" s="38" t="s">
        <v>247</v>
      </c>
      <c r="B2475" s="15">
        <v>315000</v>
      </c>
      <c r="C2475" s="15">
        <v>1709000</v>
      </c>
      <c r="E2475" s="37" t="s">
        <v>258</v>
      </c>
      <c r="F2475" s="15">
        <v>504950</v>
      </c>
      <c r="G2475" s="15">
        <v>1433900</v>
      </c>
      <c r="I2475" s="38" t="s">
        <v>263</v>
      </c>
      <c r="J2475" s="15">
        <v>3.2</v>
      </c>
      <c r="L2475" s="36" t="s">
        <v>250</v>
      </c>
      <c r="M2475" s="15">
        <v>3.1333333333333333</v>
      </c>
    </row>
    <row r="2476" spans="1:13" x14ac:dyDescent="0.3">
      <c r="A2476" s="38" t="s">
        <v>249</v>
      </c>
      <c r="B2476" s="15">
        <v>305150</v>
      </c>
      <c r="C2476" s="15">
        <v>1221800</v>
      </c>
      <c r="E2476" s="36" t="s">
        <v>253</v>
      </c>
      <c r="F2476" s="15">
        <v>719000</v>
      </c>
      <c r="G2476" s="15">
        <v>2244150</v>
      </c>
      <c r="I2476" s="35" t="s">
        <v>271</v>
      </c>
      <c r="J2476" s="15"/>
      <c r="L2476" s="36" t="s">
        <v>253</v>
      </c>
      <c r="M2476" s="15">
        <v>2</v>
      </c>
    </row>
    <row r="2477" spans="1:13" x14ac:dyDescent="0.3">
      <c r="A2477" s="38" t="s">
        <v>251</v>
      </c>
      <c r="B2477" s="15">
        <v>320000</v>
      </c>
      <c r="C2477" s="15">
        <v>2686300</v>
      </c>
      <c r="E2477" s="35" t="s">
        <v>265</v>
      </c>
      <c r="F2477" s="15">
        <v>4263070</v>
      </c>
      <c r="G2477" s="15">
        <v>19083995</v>
      </c>
      <c r="I2477" s="38" t="s">
        <v>245</v>
      </c>
      <c r="J2477" s="15">
        <v>2.6</v>
      </c>
      <c r="L2477" s="35" t="s">
        <v>274</v>
      </c>
      <c r="M2477" s="15">
        <v>1.8166666666666667</v>
      </c>
    </row>
    <row r="2478" spans="1:13" x14ac:dyDescent="0.3">
      <c r="A2478" s="38" t="s">
        <v>254</v>
      </c>
      <c r="B2478" s="15">
        <v>591500</v>
      </c>
      <c r="C2478" s="15">
        <v>4660536</v>
      </c>
      <c r="E2478" s="36" t="s">
        <v>246</v>
      </c>
      <c r="F2478" s="15">
        <v>882500</v>
      </c>
      <c r="G2478" s="15">
        <v>3294450</v>
      </c>
      <c r="I2478" s="38" t="s">
        <v>247</v>
      </c>
      <c r="J2478" s="15">
        <v>2.4</v>
      </c>
      <c r="L2478" s="36" t="s">
        <v>246</v>
      </c>
      <c r="M2478" s="15">
        <v>1.0333333333333334</v>
      </c>
    </row>
    <row r="2479" spans="1:13" x14ac:dyDescent="0.3">
      <c r="A2479" s="38" t="s">
        <v>257</v>
      </c>
      <c r="B2479" s="15">
        <v>2036000</v>
      </c>
      <c r="C2479" s="15">
        <v>6001550</v>
      </c>
      <c r="E2479" s="36" t="s">
        <v>248</v>
      </c>
      <c r="F2479" s="15">
        <v>904820</v>
      </c>
      <c r="G2479" s="15">
        <v>4084545</v>
      </c>
      <c r="I2479" s="38" t="s">
        <v>249</v>
      </c>
      <c r="J2479" s="15">
        <v>2.2000000000000002</v>
      </c>
      <c r="L2479" s="36" t="s">
        <v>248</v>
      </c>
      <c r="M2479" s="15">
        <v>0.8666666666666667</v>
      </c>
    </row>
    <row r="2480" spans="1:13" x14ac:dyDescent="0.3">
      <c r="A2480" s="38" t="s">
        <v>252</v>
      </c>
      <c r="B2480" s="15">
        <v>312500</v>
      </c>
      <c r="C2480" s="15">
        <v>2053500</v>
      </c>
      <c r="E2480" s="36" t="s">
        <v>250</v>
      </c>
      <c r="F2480" s="15">
        <v>1370000</v>
      </c>
      <c r="G2480" s="15">
        <v>8111500</v>
      </c>
      <c r="I2480" s="38" t="s">
        <v>251</v>
      </c>
      <c r="J2480" s="15">
        <v>1.6</v>
      </c>
      <c r="L2480" s="36" t="s">
        <v>250</v>
      </c>
      <c r="M2480" s="15">
        <v>2.1999999999999997</v>
      </c>
    </row>
    <row r="2481" spans="1:13" x14ac:dyDescent="0.3">
      <c r="A2481" s="38" t="s">
        <v>255</v>
      </c>
      <c r="B2481" s="15">
        <v>607400</v>
      </c>
      <c r="C2481" s="15">
        <v>4025200</v>
      </c>
      <c r="E2481" s="37" t="s">
        <v>252</v>
      </c>
      <c r="F2481" s="15">
        <v>298000</v>
      </c>
      <c r="G2481" s="15">
        <v>1462700</v>
      </c>
      <c r="I2481" s="38" t="s">
        <v>254</v>
      </c>
      <c r="J2481" s="15">
        <v>1.9</v>
      </c>
      <c r="L2481" s="36" t="s">
        <v>253</v>
      </c>
      <c r="M2481" s="15">
        <v>3.1666666666666665</v>
      </c>
    </row>
    <row r="2482" spans="1:13" x14ac:dyDescent="0.3">
      <c r="A2482" s="38" t="s">
        <v>258</v>
      </c>
      <c r="B2482" s="15">
        <v>310000</v>
      </c>
      <c r="C2482" s="15">
        <v>620000</v>
      </c>
      <c r="E2482" s="37" t="s">
        <v>255</v>
      </c>
      <c r="F2482" s="15">
        <v>365000</v>
      </c>
      <c r="G2482" s="15">
        <v>3374950</v>
      </c>
      <c r="I2482" s="38" t="s">
        <v>257</v>
      </c>
      <c r="J2482" s="15">
        <v>2.4</v>
      </c>
      <c r="L2482" s="35" t="s">
        <v>275</v>
      </c>
      <c r="M2482" s="15">
        <v>0.96000000000000019</v>
      </c>
    </row>
    <row r="2483" spans="1:13" x14ac:dyDescent="0.3">
      <c r="A2483" s="38" t="s">
        <v>260</v>
      </c>
      <c r="B2483" s="15">
        <v>555750</v>
      </c>
      <c r="C2483" s="15">
        <v>866500</v>
      </c>
      <c r="E2483" s="37" t="s">
        <v>258</v>
      </c>
      <c r="F2483" s="15">
        <v>707000</v>
      </c>
      <c r="G2483" s="15">
        <v>3273850</v>
      </c>
      <c r="I2483" s="38" t="s">
        <v>252</v>
      </c>
      <c r="J2483" s="15">
        <v>2</v>
      </c>
      <c r="L2483" s="36" t="s">
        <v>246</v>
      </c>
      <c r="M2483" s="15">
        <v>1.3333333333333333</v>
      </c>
    </row>
    <row r="2484" spans="1:13" x14ac:dyDescent="0.3">
      <c r="A2484" s="38" t="s">
        <v>262</v>
      </c>
      <c r="B2484" s="15">
        <v>301000</v>
      </c>
      <c r="C2484" s="15">
        <v>1210000</v>
      </c>
      <c r="E2484" s="36" t="s">
        <v>253</v>
      </c>
      <c r="F2484" s="15">
        <v>1105750</v>
      </c>
      <c r="G2484" s="15">
        <v>3593500</v>
      </c>
      <c r="I2484" s="38" t="s">
        <v>255</v>
      </c>
      <c r="J2484" s="15">
        <v>2.6</v>
      </c>
      <c r="L2484" s="36" t="s">
        <v>248</v>
      </c>
      <c r="M2484" s="15">
        <v>0.3666666666666667</v>
      </c>
    </row>
    <row r="2485" spans="1:13" x14ac:dyDescent="0.3">
      <c r="A2485" s="38" t="s">
        <v>263</v>
      </c>
      <c r="B2485" s="15">
        <v>305000</v>
      </c>
      <c r="C2485" s="15">
        <v>1784950</v>
      </c>
      <c r="E2485" s="35" t="s">
        <v>244</v>
      </c>
      <c r="F2485" s="15">
        <v>4328354</v>
      </c>
      <c r="G2485" s="15">
        <v>23905225</v>
      </c>
      <c r="I2485" s="38" t="s">
        <v>258</v>
      </c>
      <c r="J2485" s="15">
        <v>2.9</v>
      </c>
      <c r="L2485" s="36" t="s">
        <v>250</v>
      </c>
      <c r="M2485" s="15">
        <v>1.35</v>
      </c>
    </row>
    <row r="2486" spans="1:13" x14ac:dyDescent="0.3">
      <c r="A2486" s="35" t="s">
        <v>261</v>
      </c>
      <c r="B2486" s="15"/>
      <c r="C2486" s="15"/>
      <c r="E2486" s="36" t="s">
        <v>246</v>
      </c>
      <c r="F2486" s="15">
        <v>1047929</v>
      </c>
      <c r="G2486" s="15">
        <v>1769857</v>
      </c>
      <c r="I2486" s="38" t="s">
        <v>260</v>
      </c>
      <c r="J2486" s="15">
        <v>3.1</v>
      </c>
      <c r="L2486" s="36" t="s">
        <v>253</v>
      </c>
      <c r="M2486" s="15">
        <v>0.9</v>
      </c>
    </row>
    <row r="2487" spans="1:13" x14ac:dyDescent="0.3">
      <c r="A2487" s="38" t="s">
        <v>245</v>
      </c>
      <c r="B2487" s="15">
        <v>692500</v>
      </c>
      <c r="C2487" s="15">
        <v>1025000</v>
      </c>
      <c r="E2487" s="36" t="s">
        <v>248</v>
      </c>
      <c r="F2487" s="15">
        <v>1242725</v>
      </c>
      <c r="G2487" s="15">
        <v>10146750</v>
      </c>
      <c r="I2487" s="38" t="s">
        <v>262</v>
      </c>
      <c r="J2487" s="15">
        <v>2.5</v>
      </c>
      <c r="L2487" s="14">
        <v>49</v>
      </c>
      <c r="M2487" s="15">
        <v>4.4319277108433726</v>
      </c>
    </row>
    <row r="2488" spans="1:13" x14ac:dyDescent="0.3">
      <c r="A2488" s="38" t="s">
        <v>247</v>
      </c>
      <c r="B2488" s="15">
        <v>331500</v>
      </c>
      <c r="C2488" s="15">
        <v>1393000</v>
      </c>
      <c r="E2488" s="36" t="s">
        <v>250</v>
      </c>
      <c r="F2488" s="15">
        <v>1079250</v>
      </c>
      <c r="G2488" s="15">
        <v>6902168</v>
      </c>
      <c r="I2488" s="38" t="s">
        <v>263</v>
      </c>
      <c r="J2488" s="15">
        <v>1.7</v>
      </c>
      <c r="L2488" s="35" t="s">
        <v>244</v>
      </c>
      <c r="M2488" s="15">
        <v>3.5500000000000007</v>
      </c>
    </row>
    <row r="2489" spans="1:13" x14ac:dyDescent="0.3">
      <c r="A2489" s="38" t="s">
        <v>249</v>
      </c>
      <c r="B2489" s="15">
        <v>916250</v>
      </c>
      <c r="C2489" s="15">
        <v>1762500</v>
      </c>
      <c r="E2489" s="37" t="s">
        <v>252</v>
      </c>
      <c r="F2489" s="15">
        <v>514250</v>
      </c>
      <c r="G2489" s="15">
        <v>2484450</v>
      </c>
      <c r="I2489" s="35" t="s">
        <v>272</v>
      </c>
      <c r="J2489" s="15"/>
      <c r="L2489" s="36" t="s">
        <v>246</v>
      </c>
      <c r="M2489" s="15">
        <v>2.1</v>
      </c>
    </row>
    <row r="2490" spans="1:13" x14ac:dyDescent="0.3">
      <c r="A2490" s="38" t="s">
        <v>251</v>
      </c>
      <c r="B2490" s="15">
        <v>317500</v>
      </c>
      <c r="C2490" s="15">
        <v>1921000</v>
      </c>
      <c r="E2490" s="37" t="s">
        <v>255</v>
      </c>
      <c r="F2490" s="15">
        <v>325000</v>
      </c>
      <c r="G2490" s="15">
        <v>2405300</v>
      </c>
      <c r="I2490" s="38" t="s">
        <v>245</v>
      </c>
      <c r="J2490" s="15">
        <v>1.5</v>
      </c>
      <c r="L2490" s="36" t="s">
        <v>248</v>
      </c>
      <c r="M2490" s="15">
        <v>2.5666666666666669</v>
      </c>
    </row>
    <row r="2491" spans="1:13" x14ac:dyDescent="0.3">
      <c r="A2491" s="38" t="s">
        <v>254</v>
      </c>
      <c r="B2491" s="15">
        <v>1005000</v>
      </c>
      <c r="C2491" s="15">
        <v>3149930</v>
      </c>
      <c r="E2491" s="37" t="s">
        <v>258</v>
      </c>
      <c r="F2491" s="15">
        <v>240000</v>
      </c>
      <c r="G2491" s="15">
        <v>2012418</v>
      </c>
      <c r="I2491" s="38" t="s">
        <v>247</v>
      </c>
      <c r="J2491" s="15">
        <v>1.6</v>
      </c>
      <c r="L2491" s="36" t="s">
        <v>250</v>
      </c>
      <c r="M2491" s="15">
        <v>4.2</v>
      </c>
    </row>
    <row r="2492" spans="1:13" x14ac:dyDescent="0.3">
      <c r="A2492" s="38" t="s">
        <v>257</v>
      </c>
      <c r="B2492" s="15">
        <v>293000</v>
      </c>
      <c r="C2492" s="15">
        <v>3004000</v>
      </c>
      <c r="E2492" s="36" t="s">
        <v>253</v>
      </c>
      <c r="F2492" s="15">
        <v>958450</v>
      </c>
      <c r="G2492" s="15">
        <v>5086450</v>
      </c>
      <c r="I2492" s="38" t="s">
        <v>249</v>
      </c>
      <c r="J2492" s="15">
        <v>1.4</v>
      </c>
      <c r="L2492" s="36" t="s">
        <v>253</v>
      </c>
      <c r="M2492" s="15">
        <v>5.333333333333333</v>
      </c>
    </row>
    <row r="2493" spans="1:13" x14ac:dyDescent="0.3">
      <c r="A2493" s="38" t="s">
        <v>252</v>
      </c>
      <c r="B2493" s="15">
        <v>555000</v>
      </c>
      <c r="C2493" s="15">
        <v>865000</v>
      </c>
      <c r="E2493" s="35" t="s">
        <v>256</v>
      </c>
      <c r="F2493" s="15">
        <v>4455400</v>
      </c>
      <c r="G2493" s="15">
        <v>19096000</v>
      </c>
      <c r="I2493" s="38" t="s">
        <v>251</v>
      </c>
      <c r="J2493" s="15">
        <v>1.7</v>
      </c>
      <c r="L2493" s="35" t="s">
        <v>256</v>
      </c>
      <c r="M2493" s="15">
        <v>5.1750000000000007</v>
      </c>
    </row>
    <row r="2494" spans="1:13" x14ac:dyDescent="0.3">
      <c r="A2494" s="38" t="s">
        <v>255</v>
      </c>
      <c r="B2494" s="15">
        <v>278925</v>
      </c>
      <c r="C2494" s="15">
        <v>3316550</v>
      </c>
      <c r="E2494" s="36" t="s">
        <v>246</v>
      </c>
      <c r="F2494" s="15">
        <v>865000</v>
      </c>
      <c r="G2494" s="15">
        <v>3930335</v>
      </c>
      <c r="I2494" s="38" t="s">
        <v>254</v>
      </c>
      <c r="J2494" s="15">
        <v>1.1000000000000001</v>
      </c>
      <c r="L2494" s="36" t="s">
        <v>246</v>
      </c>
      <c r="M2494" s="15">
        <v>4.0999999999999996</v>
      </c>
    </row>
    <row r="2495" spans="1:13" x14ac:dyDescent="0.3">
      <c r="A2495" s="38" t="s">
        <v>258</v>
      </c>
      <c r="B2495" s="15">
        <v>260000</v>
      </c>
      <c r="C2495" s="15">
        <v>260000</v>
      </c>
      <c r="E2495" s="36" t="s">
        <v>248</v>
      </c>
      <c r="F2495" s="15">
        <v>934975</v>
      </c>
      <c r="G2495" s="15">
        <v>4936200</v>
      </c>
      <c r="I2495" s="38" t="s">
        <v>257</v>
      </c>
      <c r="J2495" s="15">
        <v>1.8</v>
      </c>
      <c r="L2495" s="36" t="s">
        <v>248</v>
      </c>
      <c r="M2495" s="15">
        <v>5.3666666666666663</v>
      </c>
    </row>
    <row r="2496" spans="1:13" x14ac:dyDescent="0.3">
      <c r="A2496" s="38" t="s">
        <v>260</v>
      </c>
      <c r="B2496" s="15">
        <v>267000</v>
      </c>
      <c r="C2496" s="15">
        <v>1104000</v>
      </c>
      <c r="E2496" s="36" t="s">
        <v>250</v>
      </c>
      <c r="F2496" s="15">
        <v>1610450</v>
      </c>
      <c r="G2496" s="15">
        <v>6171840</v>
      </c>
      <c r="I2496" s="38" t="s">
        <v>252</v>
      </c>
      <c r="J2496" s="15">
        <v>2</v>
      </c>
      <c r="L2496" s="36" t="s">
        <v>250</v>
      </c>
      <c r="M2496" s="15">
        <v>5.3</v>
      </c>
    </row>
    <row r="2497" spans="1:13" x14ac:dyDescent="0.3">
      <c r="A2497" s="38" t="s">
        <v>262</v>
      </c>
      <c r="B2497" s="15">
        <v>215000</v>
      </c>
      <c r="C2497" s="15">
        <v>430000</v>
      </c>
      <c r="E2497" s="37" t="s">
        <v>252</v>
      </c>
      <c r="F2497" s="15">
        <v>839950</v>
      </c>
      <c r="G2497" s="15">
        <v>1724950</v>
      </c>
      <c r="I2497" s="38" t="s">
        <v>255</v>
      </c>
      <c r="J2497" s="15">
        <v>2.1</v>
      </c>
      <c r="L2497" s="36" t="s">
        <v>253</v>
      </c>
      <c r="M2497" s="15">
        <v>5.9333333333333336</v>
      </c>
    </row>
    <row r="2498" spans="1:13" x14ac:dyDescent="0.3">
      <c r="A2498" s="38" t="s">
        <v>263</v>
      </c>
      <c r="B2498" s="15">
        <v>424563</v>
      </c>
      <c r="C2498" s="15">
        <v>1663625</v>
      </c>
      <c r="E2498" s="37" t="s">
        <v>255</v>
      </c>
      <c r="F2498" s="15">
        <v>455500</v>
      </c>
      <c r="G2498" s="15">
        <v>3177440</v>
      </c>
      <c r="I2498" s="38" t="s">
        <v>258</v>
      </c>
      <c r="J2498" s="15">
        <v>2.2000000000000002</v>
      </c>
      <c r="L2498" s="35" t="s">
        <v>261</v>
      </c>
      <c r="M2498" s="15">
        <v>8.5583333333333318</v>
      </c>
    </row>
    <row r="2499" spans="1:13" x14ac:dyDescent="0.3">
      <c r="A2499" s="35" t="s">
        <v>264</v>
      </c>
      <c r="B2499" s="15"/>
      <c r="C2499" s="15"/>
      <c r="E2499" s="37" t="s">
        <v>258</v>
      </c>
      <c r="F2499" s="15">
        <v>315000</v>
      </c>
      <c r="G2499" s="15">
        <v>1269450</v>
      </c>
      <c r="I2499" s="38" t="s">
        <v>260</v>
      </c>
      <c r="J2499" s="15">
        <v>2</v>
      </c>
      <c r="L2499" s="36" t="s">
        <v>246</v>
      </c>
      <c r="M2499" s="15">
        <v>7.4333333333333336</v>
      </c>
    </row>
    <row r="2500" spans="1:13" x14ac:dyDescent="0.3">
      <c r="A2500" s="38" t="s">
        <v>245</v>
      </c>
      <c r="B2500" s="15">
        <v>275000</v>
      </c>
      <c r="C2500" s="15">
        <v>798950</v>
      </c>
      <c r="E2500" s="36" t="s">
        <v>253</v>
      </c>
      <c r="F2500" s="15">
        <v>1044975</v>
      </c>
      <c r="G2500" s="15">
        <v>4057625</v>
      </c>
      <c r="I2500" s="38" t="s">
        <v>262</v>
      </c>
      <c r="J2500" s="15">
        <v>1.2</v>
      </c>
      <c r="L2500" s="36" t="s">
        <v>248</v>
      </c>
      <c r="M2500" s="15">
        <v>8.3333333333333339</v>
      </c>
    </row>
    <row r="2501" spans="1:13" x14ac:dyDescent="0.3">
      <c r="A2501" s="38" t="s">
        <v>247</v>
      </c>
      <c r="B2501" s="15">
        <v>210000</v>
      </c>
      <c r="C2501" s="15">
        <v>210000</v>
      </c>
      <c r="E2501" s="35" t="s">
        <v>261</v>
      </c>
      <c r="F2501" s="15">
        <v>4542835</v>
      </c>
      <c r="G2501" s="15">
        <v>14786544</v>
      </c>
      <c r="I2501" s="38" t="s">
        <v>263</v>
      </c>
      <c r="J2501" s="15">
        <v>0.9</v>
      </c>
      <c r="L2501" s="36" t="s">
        <v>250</v>
      </c>
      <c r="M2501" s="15">
        <v>9.4666666666666668</v>
      </c>
    </row>
    <row r="2502" spans="1:13" x14ac:dyDescent="0.3">
      <c r="A2502" s="38" t="s">
        <v>249</v>
      </c>
      <c r="B2502" s="15">
        <v>270500</v>
      </c>
      <c r="C2502" s="15">
        <v>1326100</v>
      </c>
      <c r="E2502" s="36" t="s">
        <v>246</v>
      </c>
      <c r="F2502" s="15">
        <v>840000</v>
      </c>
      <c r="G2502" s="15">
        <v>4538000</v>
      </c>
      <c r="I2502" s="35" t="s">
        <v>273</v>
      </c>
      <c r="J2502" s="15"/>
      <c r="L2502" s="36" t="s">
        <v>253</v>
      </c>
      <c r="M2502" s="15">
        <v>9</v>
      </c>
    </row>
    <row r="2503" spans="1:13" x14ac:dyDescent="0.3">
      <c r="A2503" s="38" t="s">
        <v>251</v>
      </c>
      <c r="B2503" s="15">
        <v>265000</v>
      </c>
      <c r="C2503" s="15">
        <v>2455900</v>
      </c>
      <c r="E2503" s="36" t="s">
        <v>248</v>
      </c>
      <c r="F2503" s="15">
        <v>1557450</v>
      </c>
      <c r="G2503" s="15">
        <v>5233530</v>
      </c>
      <c r="I2503" s="38" t="s">
        <v>245</v>
      </c>
      <c r="J2503" s="15">
        <v>0.9</v>
      </c>
      <c r="L2503" s="35" t="s">
        <v>264</v>
      </c>
      <c r="M2503" s="15">
        <v>8.3833333333333329</v>
      </c>
    </row>
    <row r="2504" spans="1:13" x14ac:dyDescent="0.3">
      <c r="A2504" s="38" t="s">
        <v>254</v>
      </c>
      <c r="B2504" s="15">
        <v>264250</v>
      </c>
      <c r="C2504" s="15">
        <v>1714200</v>
      </c>
      <c r="E2504" s="36" t="s">
        <v>250</v>
      </c>
      <c r="F2504" s="15">
        <v>1633135</v>
      </c>
      <c r="G2504" s="15">
        <v>4280514</v>
      </c>
      <c r="I2504" s="38" t="s">
        <v>247</v>
      </c>
      <c r="J2504" s="15">
        <v>0.6</v>
      </c>
      <c r="L2504" s="36" t="s">
        <v>246</v>
      </c>
      <c r="M2504" s="15">
        <v>8.8333333333333339</v>
      </c>
    </row>
    <row r="2505" spans="1:13" x14ac:dyDescent="0.3">
      <c r="A2505" s="38" t="s">
        <v>257</v>
      </c>
      <c r="B2505" s="15">
        <v>309000</v>
      </c>
      <c r="C2505" s="15">
        <v>3425400</v>
      </c>
      <c r="E2505" s="37" t="s">
        <v>252</v>
      </c>
      <c r="F2505" s="15">
        <v>671685</v>
      </c>
      <c r="G2505" s="15">
        <v>1186637</v>
      </c>
      <c r="I2505" s="38" t="s">
        <v>249</v>
      </c>
      <c r="J2505" s="15">
        <v>0.9</v>
      </c>
      <c r="L2505" s="36" t="s">
        <v>248</v>
      </c>
      <c r="M2505" s="15">
        <v>9.1</v>
      </c>
    </row>
    <row r="2506" spans="1:13" x14ac:dyDescent="0.3">
      <c r="A2506" s="38" t="s">
        <v>252</v>
      </c>
      <c r="B2506" s="15">
        <v>235211</v>
      </c>
      <c r="C2506" s="15">
        <v>2566421</v>
      </c>
      <c r="E2506" s="37" t="s">
        <v>255</v>
      </c>
      <c r="F2506" s="15">
        <v>370000</v>
      </c>
      <c r="G2506" s="15">
        <v>1188447</v>
      </c>
      <c r="I2506" s="38" t="s">
        <v>251</v>
      </c>
      <c r="J2506" s="15">
        <v>0.7</v>
      </c>
      <c r="L2506" s="36" t="s">
        <v>250</v>
      </c>
      <c r="M2506" s="15">
        <v>8.4</v>
      </c>
    </row>
    <row r="2507" spans="1:13" x14ac:dyDescent="0.3">
      <c r="A2507" s="38" t="s">
        <v>255</v>
      </c>
      <c r="B2507" s="15">
        <v>266500</v>
      </c>
      <c r="C2507" s="15">
        <v>835500</v>
      </c>
      <c r="E2507" s="37" t="s">
        <v>258</v>
      </c>
      <c r="F2507" s="15">
        <v>591450</v>
      </c>
      <c r="G2507" s="15">
        <v>1905430</v>
      </c>
      <c r="I2507" s="38" t="s">
        <v>254</v>
      </c>
      <c r="J2507" s="15">
        <v>1.1000000000000001</v>
      </c>
      <c r="L2507" s="36" t="s">
        <v>253</v>
      </c>
      <c r="M2507" s="15">
        <v>7.2</v>
      </c>
    </row>
    <row r="2508" spans="1:13" x14ac:dyDescent="0.3">
      <c r="A2508" s="38" t="s">
        <v>258</v>
      </c>
      <c r="B2508" s="15">
        <v>360000</v>
      </c>
      <c r="C2508" s="15">
        <v>360000</v>
      </c>
      <c r="E2508" s="36" t="s">
        <v>253</v>
      </c>
      <c r="F2508" s="15">
        <v>512250</v>
      </c>
      <c r="G2508" s="15">
        <v>734500</v>
      </c>
      <c r="I2508" s="38" t="s">
        <v>257</v>
      </c>
      <c r="J2508" s="15">
        <v>1.5</v>
      </c>
      <c r="L2508" s="35" t="s">
        <v>266</v>
      </c>
      <c r="M2508" s="15">
        <v>7.3999999999999995</v>
      </c>
    </row>
    <row r="2509" spans="1:13" x14ac:dyDescent="0.3">
      <c r="A2509" s="38" t="s">
        <v>260</v>
      </c>
      <c r="B2509" s="15">
        <v>310000</v>
      </c>
      <c r="C2509" s="15">
        <v>2847000</v>
      </c>
      <c r="E2509" s="35" t="s">
        <v>264</v>
      </c>
      <c r="F2509" s="15">
        <v>4106950</v>
      </c>
      <c r="G2509" s="15">
        <v>12694300</v>
      </c>
      <c r="I2509" s="38" t="s">
        <v>252</v>
      </c>
      <c r="J2509" s="15">
        <v>1.5</v>
      </c>
      <c r="L2509" s="36" t="s">
        <v>246</v>
      </c>
      <c r="M2509" s="15">
        <v>7.4666666666666677</v>
      </c>
    </row>
    <row r="2510" spans="1:13" x14ac:dyDescent="0.3">
      <c r="A2510" s="38" t="s">
        <v>262</v>
      </c>
      <c r="B2510" s="15">
        <v>265000</v>
      </c>
      <c r="C2510" s="15">
        <v>1644850</v>
      </c>
      <c r="E2510" s="36" t="s">
        <v>246</v>
      </c>
      <c r="F2510" s="15">
        <v>723950</v>
      </c>
      <c r="G2510" s="15">
        <v>1737450</v>
      </c>
      <c r="I2510" s="38" t="s">
        <v>255</v>
      </c>
      <c r="J2510" s="15">
        <v>1.6</v>
      </c>
      <c r="L2510" s="36" t="s">
        <v>248</v>
      </c>
      <c r="M2510" s="15">
        <v>6</v>
      </c>
    </row>
    <row r="2511" spans="1:13" x14ac:dyDescent="0.3">
      <c r="A2511" s="38" t="s">
        <v>263</v>
      </c>
      <c r="B2511" s="15">
        <v>260000</v>
      </c>
      <c r="C2511" s="15">
        <v>735000</v>
      </c>
      <c r="E2511" s="36" t="s">
        <v>248</v>
      </c>
      <c r="F2511" s="15">
        <v>1354800</v>
      </c>
      <c r="G2511" s="15">
        <v>4423000</v>
      </c>
      <c r="I2511" s="38" t="s">
        <v>258</v>
      </c>
      <c r="J2511" s="15">
        <v>1.4</v>
      </c>
      <c r="L2511" s="36" t="s">
        <v>250</v>
      </c>
      <c r="M2511" s="15">
        <v>7.333333333333333</v>
      </c>
    </row>
    <row r="2512" spans="1:13" x14ac:dyDescent="0.3">
      <c r="A2512" s="35" t="s">
        <v>266</v>
      </c>
      <c r="B2512" s="15"/>
      <c r="C2512" s="15"/>
      <c r="E2512" s="36" t="s">
        <v>250</v>
      </c>
      <c r="F2512" s="15">
        <v>670950</v>
      </c>
      <c r="G2512" s="15">
        <v>3048850</v>
      </c>
      <c r="I2512" s="38" t="s">
        <v>260</v>
      </c>
      <c r="J2512" s="15">
        <v>0.9</v>
      </c>
      <c r="L2512" s="36" t="s">
        <v>253</v>
      </c>
      <c r="M2512" s="15">
        <v>8.7999999999999989</v>
      </c>
    </row>
    <row r="2513" spans="1:13" x14ac:dyDescent="0.3">
      <c r="A2513" s="38" t="s">
        <v>245</v>
      </c>
      <c r="B2513" s="15">
        <v>247500</v>
      </c>
      <c r="C2513" s="15">
        <v>948400</v>
      </c>
      <c r="E2513" s="37" t="s">
        <v>252</v>
      </c>
      <c r="F2513" s="15">
        <v>250000</v>
      </c>
      <c r="G2513" s="15">
        <v>2359450</v>
      </c>
      <c r="I2513" s="38" t="s">
        <v>262</v>
      </c>
      <c r="J2513" s="15">
        <v>0.9</v>
      </c>
      <c r="L2513" s="35" t="s">
        <v>267</v>
      </c>
      <c r="M2513" s="15">
        <v>7.4750000000000005</v>
      </c>
    </row>
    <row r="2514" spans="1:13" x14ac:dyDescent="0.3">
      <c r="A2514" s="38" t="s">
        <v>247</v>
      </c>
      <c r="B2514" s="15">
        <v>228000</v>
      </c>
      <c r="C2514" s="15">
        <v>810400</v>
      </c>
      <c r="E2514" s="37" t="s">
        <v>255</v>
      </c>
      <c r="F2514" s="15">
        <v>268450</v>
      </c>
      <c r="G2514" s="15">
        <v>536900</v>
      </c>
      <c r="I2514" s="38" t="s">
        <v>263</v>
      </c>
      <c r="J2514" s="15">
        <v>0.9</v>
      </c>
      <c r="L2514" s="36" t="s">
        <v>246</v>
      </c>
      <c r="M2514" s="15">
        <v>8.4666666666666668</v>
      </c>
    </row>
    <row r="2515" spans="1:13" x14ac:dyDescent="0.3">
      <c r="A2515" s="38" t="s">
        <v>249</v>
      </c>
      <c r="B2515" s="15">
        <v>430500</v>
      </c>
      <c r="C2515" s="15">
        <v>1936500</v>
      </c>
      <c r="E2515" s="37" t="s">
        <v>258</v>
      </c>
      <c r="F2515" s="15">
        <v>152500</v>
      </c>
      <c r="G2515" s="15">
        <v>152500</v>
      </c>
      <c r="I2515" s="35" t="s">
        <v>274</v>
      </c>
      <c r="J2515" s="15"/>
      <c r="L2515" s="36" t="s">
        <v>248</v>
      </c>
      <c r="M2515" s="15">
        <v>9.7666666666666675</v>
      </c>
    </row>
    <row r="2516" spans="1:13" x14ac:dyDescent="0.3">
      <c r="A2516" s="38" t="s">
        <v>251</v>
      </c>
      <c r="B2516" s="15">
        <v>812975</v>
      </c>
      <c r="C2516" s="15">
        <v>2603850</v>
      </c>
      <c r="E2516" s="36" t="s">
        <v>253</v>
      </c>
      <c r="F2516" s="15">
        <v>1357250</v>
      </c>
      <c r="G2516" s="15">
        <v>3485000</v>
      </c>
      <c r="I2516" s="38" t="s">
        <v>245</v>
      </c>
      <c r="J2516" s="15">
        <v>0.4</v>
      </c>
      <c r="L2516" s="36" t="s">
        <v>250</v>
      </c>
      <c r="M2516" s="15">
        <v>6.5333333333333341</v>
      </c>
    </row>
    <row r="2517" spans="1:13" x14ac:dyDescent="0.3">
      <c r="A2517" s="38" t="s">
        <v>254</v>
      </c>
      <c r="B2517" s="15">
        <v>600000</v>
      </c>
      <c r="C2517" s="15">
        <v>2057450</v>
      </c>
      <c r="E2517" s="35" t="s">
        <v>266</v>
      </c>
      <c r="F2517" s="15">
        <v>4692963</v>
      </c>
      <c r="G2517" s="15">
        <v>12195842</v>
      </c>
      <c r="I2517" s="38" t="s">
        <v>247</v>
      </c>
      <c r="J2517" s="15">
        <v>0.4</v>
      </c>
      <c r="L2517" s="36" t="s">
        <v>253</v>
      </c>
      <c r="M2517" s="15">
        <v>5.1333333333333329</v>
      </c>
    </row>
    <row r="2518" spans="1:13" x14ac:dyDescent="0.3">
      <c r="A2518" s="38" t="s">
        <v>257</v>
      </c>
      <c r="B2518" s="15">
        <v>365000</v>
      </c>
      <c r="C2518" s="15">
        <v>1340500</v>
      </c>
      <c r="E2518" s="36" t="s">
        <v>246</v>
      </c>
      <c r="F2518" s="15">
        <v>1345250</v>
      </c>
      <c r="G2518" s="15">
        <v>2373017</v>
      </c>
      <c r="I2518" s="38" t="s">
        <v>249</v>
      </c>
      <c r="J2518" s="15">
        <v>0.2</v>
      </c>
      <c r="L2518" s="35" t="s">
        <v>268</v>
      </c>
      <c r="M2518" s="15">
        <v>4.7583333333333337</v>
      </c>
    </row>
    <row r="2519" spans="1:13" x14ac:dyDescent="0.3">
      <c r="A2519" s="38" t="s">
        <v>252</v>
      </c>
      <c r="B2519" s="15">
        <v>652000</v>
      </c>
      <c r="C2519" s="15">
        <v>1282000</v>
      </c>
      <c r="E2519" s="36" t="s">
        <v>248</v>
      </c>
      <c r="F2519" s="15">
        <v>1541250</v>
      </c>
      <c r="G2519" s="15">
        <v>3984000</v>
      </c>
      <c r="I2519" s="38" t="s">
        <v>251</v>
      </c>
      <c r="J2519" s="15">
        <v>0.4</v>
      </c>
      <c r="L2519" s="36" t="s">
        <v>246</v>
      </c>
      <c r="M2519" s="15">
        <v>4.4333333333333327</v>
      </c>
    </row>
    <row r="2520" spans="1:13" x14ac:dyDescent="0.3">
      <c r="A2520" s="38" t="s">
        <v>255</v>
      </c>
      <c r="B2520" s="15">
        <v>206475</v>
      </c>
      <c r="C2520" s="15">
        <v>1007950</v>
      </c>
      <c r="E2520" s="36" t="s">
        <v>250</v>
      </c>
      <c r="F2520" s="15">
        <v>1008250</v>
      </c>
      <c r="G2520" s="15">
        <v>2603000</v>
      </c>
      <c r="I2520" s="38" t="s">
        <v>254</v>
      </c>
      <c r="J2520" s="15">
        <v>0.9</v>
      </c>
      <c r="L2520" s="36" t="s">
        <v>248</v>
      </c>
      <c r="M2520" s="15">
        <v>4.0333333333333323</v>
      </c>
    </row>
    <row r="2521" spans="1:13" x14ac:dyDescent="0.3">
      <c r="A2521" s="38" t="s">
        <v>258</v>
      </c>
      <c r="B2521" s="15">
        <v>858500</v>
      </c>
      <c r="C2521" s="15">
        <v>2487000</v>
      </c>
      <c r="E2521" s="37" t="s">
        <v>252</v>
      </c>
      <c r="F2521" s="15">
        <v>189750</v>
      </c>
      <c r="G2521" s="15">
        <v>379500</v>
      </c>
      <c r="I2521" s="38" t="s">
        <v>257</v>
      </c>
      <c r="J2521" s="15">
        <v>0.9</v>
      </c>
      <c r="L2521" s="36" t="s">
        <v>250</v>
      </c>
      <c r="M2521" s="15">
        <v>4.9666666666666668</v>
      </c>
    </row>
    <row r="2522" spans="1:13" x14ac:dyDescent="0.3">
      <c r="A2522" s="38" t="s">
        <v>260</v>
      </c>
      <c r="B2522" s="15">
        <v>255000</v>
      </c>
      <c r="C2522" s="15">
        <v>1390500</v>
      </c>
      <c r="E2522" s="37" t="s">
        <v>255</v>
      </c>
      <c r="F2522" s="15">
        <v>548500</v>
      </c>
      <c r="G2522" s="15">
        <v>1097000</v>
      </c>
      <c r="I2522" s="38" t="s">
        <v>252</v>
      </c>
      <c r="J2522" s="15">
        <v>1.6</v>
      </c>
      <c r="L2522" s="36" t="s">
        <v>253</v>
      </c>
      <c r="M2522" s="15">
        <v>5.6000000000000005</v>
      </c>
    </row>
    <row r="2523" spans="1:13" x14ac:dyDescent="0.3">
      <c r="A2523" s="38" t="s">
        <v>262</v>
      </c>
      <c r="B2523" s="15">
        <v>210000</v>
      </c>
      <c r="C2523" s="15">
        <v>861000</v>
      </c>
      <c r="E2523" s="37" t="s">
        <v>258</v>
      </c>
      <c r="F2523" s="15">
        <v>270000</v>
      </c>
      <c r="G2523" s="15">
        <v>1126500</v>
      </c>
      <c r="I2523" s="38" t="s">
        <v>255</v>
      </c>
      <c r="J2523" s="15">
        <v>2.1</v>
      </c>
      <c r="L2523" s="35" t="s">
        <v>269</v>
      </c>
      <c r="M2523" s="15">
        <v>4.2416666666666663</v>
      </c>
    </row>
    <row r="2524" spans="1:13" x14ac:dyDescent="0.3">
      <c r="A2524" s="38" t="s">
        <v>263</v>
      </c>
      <c r="B2524" s="15">
        <v>631450</v>
      </c>
      <c r="C2524" s="15">
        <v>1379450</v>
      </c>
      <c r="E2524" s="36" t="s">
        <v>253</v>
      </c>
      <c r="F2524" s="15">
        <v>798213</v>
      </c>
      <c r="G2524" s="15">
        <v>3235825</v>
      </c>
      <c r="I2524" s="38" t="s">
        <v>258</v>
      </c>
      <c r="J2524" s="15">
        <v>1.6</v>
      </c>
      <c r="L2524" s="36" t="s">
        <v>246</v>
      </c>
      <c r="M2524" s="15">
        <v>4.333333333333333</v>
      </c>
    </row>
    <row r="2525" spans="1:13" x14ac:dyDescent="0.3">
      <c r="A2525" s="35" t="s">
        <v>267</v>
      </c>
      <c r="B2525" s="15"/>
      <c r="C2525" s="15"/>
      <c r="E2525" s="35" t="s">
        <v>267</v>
      </c>
      <c r="F2525" s="15">
        <v>4253775</v>
      </c>
      <c r="G2525" s="15">
        <v>10898900</v>
      </c>
      <c r="I2525" s="38" t="s">
        <v>260</v>
      </c>
      <c r="J2525" s="15">
        <v>1.4</v>
      </c>
      <c r="L2525" s="36" t="s">
        <v>248</v>
      </c>
      <c r="M2525" s="15">
        <v>4</v>
      </c>
    </row>
    <row r="2526" spans="1:13" x14ac:dyDescent="0.3">
      <c r="A2526" s="38" t="s">
        <v>245</v>
      </c>
      <c r="B2526" s="15">
        <v>221000</v>
      </c>
      <c r="C2526" s="15">
        <v>681000</v>
      </c>
      <c r="E2526" s="36" t="s">
        <v>246</v>
      </c>
      <c r="F2526" s="15">
        <v>948500</v>
      </c>
      <c r="G2526" s="15">
        <v>1918500</v>
      </c>
      <c r="I2526" s="38" t="s">
        <v>262</v>
      </c>
      <c r="J2526" s="15">
        <v>0.9</v>
      </c>
      <c r="L2526" s="36" t="s">
        <v>250</v>
      </c>
      <c r="M2526" s="15">
        <v>4</v>
      </c>
    </row>
    <row r="2527" spans="1:13" x14ac:dyDescent="0.3">
      <c r="A2527" s="38" t="s">
        <v>247</v>
      </c>
      <c r="B2527" s="15">
        <v>225254</v>
      </c>
      <c r="C2527" s="15">
        <v>225254</v>
      </c>
      <c r="E2527" s="36" t="s">
        <v>248</v>
      </c>
      <c r="F2527" s="15">
        <v>1394075</v>
      </c>
      <c r="G2527" s="15">
        <v>3470150</v>
      </c>
      <c r="I2527" s="38" t="s">
        <v>263</v>
      </c>
      <c r="J2527" s="15">
        <v>1</v>
      </c>
      <c r="L2527" s="36" t="s">
        <v>253</v>
      </c>
      <c r="M2527" s="15">
        <v>4.6333333333333337</v>
      </c>
    </row>
    <row r="2528" spans="1:13" x14ac:dyDescent="0.3">
      <c r="A2528" s="38" t="s">
        <v>249</v>
      </c>
      <c r="B2528" s="15">
        <v>333500</v>
      </c>
      <c r="C2528" s="15">
        <v>1440400</v>
      </c>
      <c r="E2528" s="36" t="s">
        <v>250</v>
      </c>
      <c r="F2528" s="15">
        <v>758000</v>
      </c>
      <c r="G2528" s="15">
        <v>2121500</v>
      </c>
      <c r="I2528" s="35" t="s">
        <v>275</v>
      </c>
      <c r="J2528" s="15"/>
      <c r="L2528" s="35" t="s">
        <v>270</v>
      </c>
      <c r="M2528" s="15">
        <v>4.1583333333333323</v>
      </c>
    </row>
    <row r="2529" spans="1:13" x14ac:dyDescent="0.3">
      <c r="A2529" s="38" t="s">
        <v>251</v>
      </c>
      <c r="B2529" s="15">
        <v>182200</v>
      </c>
      <c r="C2529" s="15">
        <v>527200</v>
      </c>
      <c r="E2529" s="37" t="s">
        <v>252</v>
      </c>
      <c r="F2529" s="15">
        <v>533000</v>
      </c>
      <c r="G2529" s="15">
        <v>1593000</v>
      </c>
      <c r="I2529" s="38" t="s">
        <v>245</v>
      </c>
      <c r="J2529" s="15">
        <v>1.3</v>
      </c>
      <c r="L2529" s="36" t="s">
        <v>246</v>
      </c>
      <c r="M2529" s="15">
        <v>4.8999999999999995</v>
      </c>
    </row>
    <row r="2530" spans="1:13" x14ac:dyDescent="0.3">
      <c r="A2530" s="38" t="s">
        <v>254</v>
      </c>
      <c r="B2530" s="15">
        <v>311000</v>
      </c>
      <c r="C2530" s="15">
        <v>622000</v>
      </c>
      <c r="E2530" s="37" t="s">
        <v>255</v>
      </c>
      <c r="F2530" s="15">
        <v>116000</v>
      </c>
      <c r="G2530" s="15">
        <v>419500</v>
      </c>
      <c r="I2530" s="38" t="s">
        <v>247</v>
      </c>
      <c r="J2530" s="15">
        <v>0.7</v>
      </c>
      <c r="L2530" s="36" t="s">
        <v>248</v>
      </c>
      <c r="M2530" s="15">
        <v>4.0666666666666664</v>
      </c>
    </row>
    <row r="2531" spans="1:13" x14ac:dyDescent="0.3">
      <c r="A2531" s="38" t="s">
        <v>257</v>
      </c>
      <c r="B2531" s="15">
        <v>252000</v>
      </c>
      <c r="C2531" s="15">
        <v>2175732</v>
      </c>
      <c r="E2531" s="37" t="s">
        <v>258</v>
      </c>
      <c r="F2531" s="15">
        <v>109000</v>
      </c>
      <c r="G2531" s="15">
        <v>109000</v>
      </c>
      <c r="I2531" s="38" t="s">
        <v>249</v>
      </c>
      <c r="J2531" s="15">
        <v>0.6</v>
      </c>
      <c r="L2531" s="36" t="s">
        <v>250</v>
      </c>
      <c r="M2531" s="15">
        <v>4.8</v>
      </c>
    </row>
    <row r="2532" spans="1:13" x14ac:dyDescent="0.3">
      <c r="A2532" s="38" t="s">
        <v>252</v>
      </c>
      <c r="B2532" s="15">
        <v>180000</v>
      </c>
      <c r="C2532" s="15">
        <v>1586400</v>
      </c>
      <c r="E2532" s="36" t="s">
        <v>253</v>
      </c>
      <c r="F2532" s="15">
        <v>1153200</v>
      </c>
      <c r="G2532" s="15">
        <v>3388750</v>
      </c>
      <c r="I2532" s="38" t="s">
        <v>251</v>
      </c>
      <c r="J2532" s="15">
        <v>0.6</v>
      </c>
      <c r="L2532" s="36" t="s">
        <v>253</v>
      </c>
      <c r="M2532" s="15">
        <v>2.8666666666666667</v>
      </c>
    </row>
    <row r="2533" spans="1:13" x14ac:dyDescent="0.3">
      <c r="A2533" s="38" t="s">
        <v>255</v>
      </c>
      <c r="B2533" s="15">
        <v>215000</v>
      </c>
      <c r="C2533" s="15">
        <v>1131400</v>
      </c>
      <c r="E2533" s="35" t="s">
        <v>268</v>
      </c>
      <c r="F2533" s="15">
        <v>3964153</v>
      </c>
      <c r="G2533" s="15">
        <v>18757299</v>
      </c>
      <c r="I2533" s="38" t="s">
        <v>254</v>
      </c>
      <c r="J2533" s="15">
        <v>0.8</v>
      </c>
      <c r="L2533" s="35" t="s">
        <v>271</v>
      </c>
      <c r="M2533" s="15">
        <v>2.6166666666666671</v>
      </c>
    </row>
    <row r="2534" spans="1:13" x14ac:dyDescent="0.3">
      <c r="A2534" s="38" t="s">
        <v>258</v>
      </c>
      <c r="B2534" s="15">
        <v>230000</v>
      </c>
      <c r="C2534" s="15">
        <v>1089400</v>
      </c>
      <c r="E2534" s="36" t="s">
        <v>246</v>
      </c>
      <c r="F2534" s="15">
        <v>1094900</v>
      </c>
      <c r="G2534" s="15">
        <v>5073034</v>
      </c>
      <c r="I2534" s="38" t="s">
        <v>257</v>
      </c>
      <c r="J2534" s="15">
        <v>0.6</v>
      </c>
      <c r="L2534" s="36" t="s">
        <v>246</v>
      </c>
      <c r="M2534" s="15">
        <v>2.6333333333333333</v>
      </c>
    </row>
    <row r="2535" spans="1:13" x14ac:dyDescent="0.3">
      <c r="A2535" s="38" t="s">
        <v>260</v>
      </c>
      <c r="B2535" s="15">
        <v>272475</v>
      </c>
      <c r="C2535" s="15">
        <v>2265950</v>
      </c>
      <c r="E2535" s="36" t="s">
        <v>248</v>
      </c>
      <c r="F2535" s="15">
        <v>923000</v>
      </c>
      <c r="G2535" s="15">
        <v>3789900</v>
      </c>
      <c r="I2535" s="38" t="s">
        <v>252</v>
      </c>
      <c r="J2535" s="15">
        <v>1.1000000000000001</v>
      </c>
      <c r="L2535" s="36" t="s">
        <v>248</v>
      </c>
      <c r="M2535" s="15">
        <v>2.4333333333333331</v>
      </c>
    </row>
    <row r="2536" spans="1:13" x14ac:dyDescent="0.3">
      <c r="A2536" s="38" t="s">
        <v>262</v>
      </c>
      <c r="B2536" s="15">
        <v>189000</v>
      </c>
      <c r="C2536" s="15">
        <v>875000</v>
      </c>
      <c r="E2536" s="36" t="s">
        <v>250</v>
      </c>
      <c r="F2536" s="15">
        <v>720253</v>
      </c>
      <c r="G2536" s="15">
        <v>4391855</v>
      </c>
      <c r="I2536" s="38" t="s">
        <v>258</v>
      </c>
      <c r="J2536" s="15">
        <v>1.2</v>
      </c>
      <c r="L2536" s="36" t="s">
        <v>250</v>
      </c>
      <c r="M2536" s="15">
        <v>3.0666666666666664</v>
      </c>
    </row>
    <row r="2537" spans="1:13" x14ac:dyDescent="0.3">
      <c r="A2537" s="38" t="s">
        <v>263</v>
      </c>
      <c r="B2537" s="15">
        <v>194950</v>
      </c>
      <c r="C2537" s="15">
        <v>998400</v>
      </c>
      <c r="E2537" s="37" t="s">
        <v>252</v>
      </c>
      <c r="F2537" s="15">
        <v>137503</v>
      </c>
      <c r="G2537" s="15">
        <v>874005</v>
      </c>
      <c r="I2537" s="38" t="s">
        <v>260</v>
      </c>
      <c r="J2537" s="15">
        <v>0.8</v>
      </c>
      <c r="L2537" s="36" t="s">
        <v>253</v>
      </c>
      <c r="M2537" s="15">
        <v>2.3333333333333335</v>
      </c>
    </row>
    <row r="2538" spans="1:13" x14ac:dyDescent="0.3">
      <c r="A2538" s="35" t="s">
        <v>268</v>
      </c>
      <c r="B2538" s="15"/>
      <c r="C2538" s="15"/>
      <c r="E2538" s="37" t="s">
        <v>255</v>
      </c>
      <c r="F2538" s="15">
        <v>273750</v>
      </c>
      <c r="G2538" s="15">
        <v>2236450</v>
      </c>
      <c r="I2538" s="38" t="s">
        <v>262</v>
      </c>
      <c r="J2538" s="15">
        <v>0.7</v>
      </c>
      <c r="L2538" s="35" t="s">
        <v>272</v>
      </c>
      <c r="M2538" s="15">
        <v>1.4916666666666669</v>
      </c>
    </row>
    <row r="2539" spans="1:13" x14ac:dyDescent="0.3">
      <c r="A2539" s="38" t="s">
        <v>245</v>
      </c>
      <c r="B2539" s="15">
        <v>157900</v>
      </c>
      <c r="C2539" s="15">
        <v>157900</v>
      </c>
      <c r="E2539" s="37" t="s">
        <v>258</v>
      </c>
      <c r="F2539" s="15">
        <v>309000</v>
      </c>
      <c r="G2539" s="15">
        <v>1281400</v>
      </c>
      <c r="I2539" s="14">
        <v>27</v>
      </c>
      <c r="J2539" s="15">
        <v>713.90000000000032</v>
      </c>
      <c r="L2539" s="36" t="s">
        <v>246</v>
      </c>
      <c r="M2539" s="15">
        <v>1.4666666666666668</v>
      </c>
    </row>
    <row r="2540" spans="1:13" x14ac:dyDescent="0.3">
      <c r="A2540" s="38" t="s">
        <v>247</v>
      </c>
      <c r="B2540" s="15">
        <v>243825</v>
      </c>
      <c r="C2540" s="15">
        <v>1961150</v>
      </c>
      <c r="E2540" s="36" t="s">
        <v>253</v>
      </c>
      <c r="F2540" s="15">
        <v>1226000</v>
      </c>
      <c r="G2540" s="15">
        <v>5502510</v>
      </c>
      <c r="I2540" s="35" t="s">
        <v>244</v>
      </c>
      <c r="J2540" s="15"/>
      <c r="L2540" s="36" t="s">
        <v>248</v>
      </c>
      <c r="M2540" s="15">
        <v>1.4666666666666668</v>
      </c>
    </row>
    <row r="2541" spans="1:13" x14ac:dyDescent="0.3">
      <c r="A2541" s="38" t="s">
        <v>249</v>
      </c>
      <c r="B2541" s="15">
        <v>447000</v>
      </c>
      <c r="C2541" s="15">
        <v>1994500</v>
      </c>
      <c r="E2541" s="35" t="s">
        <v>269</v>
      </c>
      <c r="F2541" s="15">
        <v>3322600</v>
      </c>
      <c r="G2541" s="15">
        <v>14539300</v>
      </c>
      <c r="I2541" s="38" t="s">
        <v>245</v>
      </c>
      <c r="J2541" s="15">
        <v>1.9</v>
      </c>
      <c r="L2541" s="36" t="s">
        <v>250</v>
      </c>
      <c r="M2541" s="15">
        <v>1.8333333333333333</v>
      </c>
    </row>
    <row r="2542" spans="1:13" x14ac:dyDescent="0.3">
      <c r="A2542" s="38" t="s">
        <v>251</v>
      </c>
      <c r="B2542" s="15">
        <v>394900</v>
      </c>
      <c r="C2542" s="15">
        <v>904900</v>
      </c>
      <c r="E2542" s="36" t="s">
        <v>246</v>
      </c>
      <c r="F2542" s="15">
        <v>594500</v>
      </c>
      <c r="G2542" s="15">
        <v>1425500</v>
      </c>
      <c r="I2542" s="38" t="s">
        <v>247</v>
      </c>
      <c r="J2542" s="15">
        <v>2.1</v>
      </c>
      <c r="L2542" s="36" t="s">
        <v>253</v>
      </c>
      <c r="M2542" s="15">
        <v>1.2</v>
      </c>
    </row>
    <row r="2543" spans="1:13" x14ac:dyDescent="0.3">
      <c r="A2543" s="38" t="s">
        <v>254</v>
      </c>
      <c r="B2543" s="15">
        <v>197500</v>
      </c>
      <c r="C2543" s="15">
        <v>2502500</v>
      </c>
      <c r="E2543" s="36" t="s">
        <v>248</v>
      </c>
      <c r="F2543" s="15">
        <v>944225</v>
      </c>
      <c r="G2543" s="15">
        <v>2851700</v>
      </c>
      <c r="I2543" s="38" t="s">
        <v>249</v>
      </c>
      <c r="J2543" s="15">
        <v>2.2000000000000002</v>
      </c>
      <c r="L2543" s="35" t="s">
        <v>273</v>
      </c>
      <c r="M2543" s="15">
        <v>1.4833333333333332</v>
      </c>
    </row>
    <row r="2544" spans="1:13" x14ac:dyDescent="0.3">
      <c r="A2544" s="38" t="s">
        <v>257</v>
      </c>
      <c r="B2544" s="15">
        <v>455900</v>
      </c>
      <c r="C2544" s="15">
        <v>2501850</v>
      </c>
      <c r="E2544" s="36" t="s">
        <v>250</v>
      </c>
      <c r="F2544" s="15">
        <v>945125</v>
      </c>
      <c r="G2544" s="15">
        <v>5665300</v>
      </c>
      <c r="I2544" s="38" t="s">
        <v>251</v>
      </c>
      <c r="J2544" s="15">
        <v>2.7</v>
      </c>
      <c r="L2544" s="36" t="s">
        <v>246</v>
      </c>
      <c r="M2544" s="15">
        <v>0.89999999999999991</v>
      </c>
    </row>
    <row r="2545" spans="1:13" x14ac:dyDescent="0.3">
      <c r="A2545" s="38" t="s">
        <v>252</v>
      </c>
      <c r="B2545" s="15">
        <v>379600</v>
      </c>
      <c r="C2545" s="15">
        <v>1769600</v>
      </c>
      <c r="E2545" s="37" t="s">
        <v>252</v>
      </c>
      <c r="F2545" s="15">
        <v>249975</v>
      </c>
      <c r="G2545" s="15">
        <v>2143950</v>
      </c>
      <c r="I2545" s="38" t="s">
        <v>254</v>
      </c>
      <c r="J2545" s="15">
        <v>2.6</v>
      </c>
      <c r="L2545" s="36" t="s">
        <v>248</v>
      </c>
      <c r="M2545" s="15">
        <v>1.2666666666666666</v>
      </c>
    </row>
    <row r="2546" spans="1:13" x14ac:dyDescent="0.3">
      <c r="A2546" s="38" t="s">
        <v>255</v>
      </c>
      <c r="B2546" s="15">
        <v>249000</v>
      </c>
      <c r="C2546" s="15">
        <v>498000</v>
      </c>
      <c r="E2546" s="37" t="s">
        <v>255</v>
      </c>
      <c r="F2546" s="15">
        <v>478000</v>
      </c>
      <c r="G2546" s="15">
        <v>2807200</v>
      </c>
      <c r="I2546" s="38" t="s">
        <v>257</v>
      </c>
      <c r="J2546" s="15">
        <v>2.2999999999999998</v>
      </c>
      <c r="L2546" s="36" t="s">
        <v>250</v>
      </c>
      <c r="M2546" s="15">
        <v>1.7333333333333334</v>
      </c>
    </row>
    <row r="2547" spans="1:13" x14ac:dyDescent="0.3">
      <c r="A2547" s="38" t="s">
        <v>258</v>
      </c>
      <c r="B2547" s="15">
        <v>409500</v>
      </c>
      <c r="C2547" s="15">
        <v>1708000</v>
      </c>
      <c r="E2547" s="37" t="s">
        <v>258</v>
      </c>
      <c r="F2547" s="15">
        <v>217150</v>
      </c>
      <c r="G2547" s="15">
        <v>714150</v>
      </c>
      <c r="I2547" s="38" t="s">
        <v>252</v>
      </c>
      <c r="J2547" s="15">
        <v>2.8</v>
      </c>
      <c r="L2547" s="36" t="s">
        <v>253</v>
      </c>
      <c r="M2547" s="15">
        <v>2.0333333333333332</v>
      </c>
    </row>
    <row r="2548" spans="1:13" x14ac:dyDescent="0.3">
      <c r="A2548" s="38" t="s">
        <v>260</v>
      </c>
      <c r="B2548" s="15">
        <v>492500</v>
      </c>
      <c r="C2548" s="15">
        <v>2668700</v>
      </c>
      <c r="E2548" s="36" t="s">
        <v>253</v>
      </c>
      <c r="F2548" s="15">
        <v>838750</v>
      </c>
      <c r="G2548" s="15">
        <v>4596800</v>
      </c>
      <c r="I2548" s="38" t="s">
        <v>255</v>
      </c>
      <c r="J2548" s="15">
        <v>3.7</v>
      </c>
      <c r="L2548" s="35" t="s">
        <v>274</v>
      </c>
      <c r="M2548" s="15">
        <v>1.1583333333333334</v>
      </c>
    </row>
    <row r="2549" spans="1:13" x14ac:dyDescent="0.3">
      <c r="A2549" s="38" t="s">
        <v>262</v>
      </c>
      <c r="B2549" s="15">
        <v>464950</v>
      </c>
      <c r="C2549" s="15">
        <v>1299550</v>
      </c>
      <c r="E2549" s="35" t="s">
        <v>270</v>
      </c>
      <c r="F2549" s="15">
        <v>4582649</v>
      </c>
      <c r="G2549" s="15">
        <v>19436954</v>
      </c>
      <c r="I2549" s="38" t="s">
        <v>258</v>
      </c>
      <c r="J2549" s="15">
        <v>3.8</v>
      </c>
      <c r="L2549" s="36" t="s">
        <v>246</v>
      </c>
      <c r="M2549" s="15">
        <v>0.80000000000000016</v>
      </c>
    </row>
    <row r="2550" spans="1:13" x14ac:dyDescent="0.3">
      <c r="A2550" s="38" t="s">
        <v>263</v>
      </c>
      <c r="B2550" s="15">
        <v>586000</v>
      </c>
      <c r="C2550" s="15">
        <v>2635000</v>
      </c>
      <c r="E2550" s="36" t="s">
        <v>246</v>
      </c>
      <c r="F2550" s="15">
        <v>768500</v>
      </c>
      <c r="G2550" s="15">
        <v>5083111</v>
      </c>
      <c r="I2550" s="38" t="s">
        <v>260</v>
      </c>
      <c r="J2550" s="15">
        <v>3.7</v>
      </c>
      <c r="L2550" s="36" t="s">
        <v>248</v>
      </c>
      <c r="M2550" s="15">
        <v>0.73333333333333339</v>
      </c>
    </row>
    <row r="2551" spans="1:13" x14ac:dyDescent="0.3">
      <c r="A2551" s="35" t="s">
        <v>269</v>
      </c>
      <c r="B2551" s="15"/>
      <c r="C2551" s="15"/>
      <c r="E2551" s="36" t="s">
        <v>248</v>
      </c>
      <c r="F2551" s="15">
        <v>1250885</v>
      </c>
      <c r="G2551" s="15">
        <v>6370172</v>
      </c>
      <c r="I2551" s="38" t="s">
        <v>262</v>
      </c>
      <c r="J2551" s="15">
        <v>3.9</v>
      </c>
      <c r="L2551" s="36" t="s">
        <v>250</v>
      </c>
      <c r="M2551" s="15">
        <v>1.6000000000000003</v>
      </c>
    </row>
    <row r="2552" spans="1:13" x14ac:dyDescent="0.3">
      <c r="A2552" s="38" t="s">
        <v>245</v>
      </c>
      <c r="B2552" s="15">
        <v>226000</v>
      </c>
      <c r="C2552" s="15">
        <v>1671580</v>
      </c>
      <c r="E2552" s="36" t="s">
        <v>250</v>
      </c>
      <c r="F2552" s="15">
        <v>1568314</v>
      </c>
      <c r="G2552" s="15">
        <v>4255014</v>
      </c>
      <c r="I2552" s="38" t="s">
        <v>263</v>
      </c>
      <c r="J2552" s="15">
        <v>3</v>
      </c>
      <c r="L2552" s="36" t="s">
        <v>253</v>
      </c>
      <c r="M2552" s="15">
        <v>1.5</v>
      </c>
    </row>
    <row r="2553" spans="1:13" x14ac:dyDescent="0.3">
      <c r="A2553" s="38" t="s">
        <v>247</v>
      </c>
      <c r="B2553" s="15">
        <v>165000</v>
      </c>
      <c r="C2553" s="15">
        <v>475000</v>
      </c>
      <c r="E2553" s="37" t="s">
        <v>252</v>
      </c>
      <c r="F2553" s="15">
        <v>767814</v>
      </c>
      <c r="G2553" s="15">
        <v>2077064</v>
      </c>
      <c r="I2553" s="35" t="s">
        <v>256</v>
      </c>
      <c r="J2553" s="15"/>
      <c r="L2553" s="35" t="s">
        <v>275</v>
      </c>
      <c r="M2553" s="15">
        <v>1.0299999999999998</v>
      </c>
    </row>
    <row r="2554" spans="1:13" x14ac:dyDescent="0.3">
      <c r="A2554" s="38" t="s">
        <v>249</v>
      </c>
      <c r="B2554" s="15">
        <v>425500</v>
      </c>
      <c r="C2554" s="15">
        <v>3177955</v>
      </c>
      <c r="E2554" s="37" t="s">
        <v>255</v>
      </c>
      <c r="F2554" s="15">
        <v>257500</v>
      </c>
      <c r="G2554" s="15">
        <v>1634950</v>
      </c>
      <c r="I2554" s="38" t="s">
        <v>245</v>
      </c>
      <c r="J2554" s="15">
        <v>3.9</v>
      </c>
      <c r="L2554" s="36" t="s">
        <v>246</v>
      </c>
      <c r="M2554" s="15">
        <v>1.3333333333333333</v>
      </c>
    </row>
    <row r="2555" spans="1:13" x14ac:dyDescent="0.3">
      <c r="A2555" s="38" t="s">
        <v>251</v>
      </c>
      <c r="B2555" s="15">
        <v>912500</v>
      </c>
      <c r="C2555" s="15">
        <v>2647900</v>
      </c>
      <c r="E2555" s="37" t="s">
        <v>258</v>
      </c>
      <c r="F2555" s="15">
        <v>543000</v>
      </c>
      <c r="G2555" s="15">
        <v>543000</v>
      </c>
      <c r="I2555" s="38" t="s">
        <v>247</v>
      </c>
      <c r="J2555" s="15">
        <v>4.0999999999999996</v>
      </c>
      <c r="L2555" s="36" t="s">
        <v>248</v>
      </c>
      <c r="M2555" s="15">
        <v>0.9</v>
      </c>
    </row>
    <row r="2556" spans="1:13" x14ac:dyDescent="0.3">
      <c r="A2556" s="38" t="s">
        <v>254</v>
      </c>
      <c r="B2556" s="15">
        <v>585000</v>
      </c>
      <c r="C2556" s="15">
        <v>4593000</v>
      </c>
      <c r="E2556" s="36" t="s">
        <v>253</v>
      </c>
      <c r="F2556" s="15">
        <v>994950</v>
      </c>
      <c r="G2556" s="15">
        <v>3728657</v>
      </c>
      <c r="I2556" s="38" t="s">
        <v>249</v>
      </c>
      <c r="J2556" s="15">
        <v>4</v>
      </c>
      <c r="L2556" s="36" t="s">
        <v>250</v>
      </c>
      <c r="M2556" s="15">
        <v>1</v>
      </c>
    </row>
    <row r="2557" spans="1:13" x14ac:dyDescent="0.3">
      <c r="A2557" s="38" t="s">
        <v>257</v>
      </c>
      <c r="B2557" s="15">
        <v>274475</v>
      </c>
      <c r="C2557" s="15">
        <v>2387950</v>
      </c>
      <c r="E2557" s="35" t="s">
        <v>271</v>
      </c>
      <c r="F2557" s="15">
        <v>5995600</v>
      </c>
      <c r="G2557" s="15">
        <v>32345834</v>
      </c>
      <c r="I2557" s="38" t="s">
        <v>251</v>
      </c>
      <c r="J2557" s="15">
        <v>3.7</v>
      </c>
      <c r="L2557" s="36" t="s">
        <v>253</v>
      </c>
      <c r="M2557" s="15">
        <v>0.8</v>
      </c>
    </row>
    <row r="2558" spans="1:13" x14ac:dyDescent="0.3">
      <c r="A2558" s="38" t="s">
        <v>252</v>
      </c>
      <c r="B2558" s="15">
        <v>222750</v>
      </c>
      <c r="C2558" s="15">
        <v>1748500</v>
      </c>
      <c r="E2558" s="36" t="s">
        <v>246</v>
      </c>
      <c r="F2558" s="15">
        <v>1284358</v>
      </c>
      <c r="G2558" s="15">
        <v>3898725</v>
      </c>
      <c r="I2558" s="38" t="s">
        <v>254</v>
      </c>
      <c r="J2558" s="15">
        <v>4.7</v>
      </c>
      <c r="L2558" s="14">
        <v>50</v>
      </c>
      <c r="M2558" s="15">
        <v>4.8524096385542164</v>
      </c>
    </row>
    <row r="2559" spans="1:13" x14ac:dyDescent="0.3">
      <c r="A2559" s="38" t="s">
        <v>255</v>
      </c>
      <c r="B2559" s="15">
        <v>455000</v>
      </c>
      <c r="C2559" s="15">
        <v>919900</v>
      </c>
      <c r="E2559" s="36" t="s">
        <v>248</v>
      </c>
      <c r="F2559" s="15">
        <v>1390813</v>
      </c>
      <c r="G2559" s="15">
        <v>10077605</v>
      </c>
      <c r="I2559" s="38" t="s">
        <v>257</v>
      </c>
      <c r="J2559" s="15">
        <v>5.0999999999999996</v>
      </c>
      <c r="L2559" s="35" t="s">
        <v>244</v>
      </c>
      <c r="M2559" s="15">
        <v>3.2916666666666665</v>
      </c>
    </row>
    <row r="2560" spans="1:13" x14ac:dyDescent="0.3">
      <c r="A2560" s="38" t="s">
        <v>258</v>
      </c>
      <c r="B2560" s="15">
        <v>295000</v>
      </c>
      <c r="C2560" s="15">
        <v>3188900</v>
      </c>
      <c r="E2560" s="36" t="s">
        <v>250</v>
      </c>
      <c r="F2560" s="15">
        <v>2025750</v>
      </c>
      <c r="G2560" s="15">
        <v>10008392</v>
      </c>
      <c r="I2560" s="38" t="s">
        <v>252</v>
      </c>
      <c r="J2560" s="15">
        <v>5.4</v>
      </c>
      <c r="L2560" s="36" t="s">
        <v>246</v>
      </c>
      <c r="M2560" s="15">
        <v>2.0666666666666669</v>
      </c>
    </row>
    <row r="2561" spans="1:13" x14ac:dyDescent="0.3">
      <c r="A2561" s="38" t="s">
        <v>260</v>
      </c>
      <c r="B2561" s="15">
        <v>235000</v>
      </c>
      <c r="C2561" s="15">
        <v>2895975</v>
      </c>
      <c r="E2561" s="37" t="s">
        <v>252</v>
      </c>
      <c r="F2561" s="15">
        <v>1065000</v>
      </c>
      <c r="G2561" s="15">
        <v>3314390</v>
      </c>
      <c r="I2561" s="38" t="s">
        <v>255</v>
      </c>
      <c r="J2561" s="15">
        <v>5.9</v>
      </c>
      <c r="L2561" s="36" t="s">
        <v>248</v>
      </c>
      <c r="M2561" s="15">
        <v>3.7666666666666671</v>
      </c>
    </row>
    <row r="2562" spans="1:13" x14ac:dyDescent="0.3">
      <c r="A2562" s="38" t="s">
        <v>262</v>
      </c>
      <c r="B2562" s="15">
        <v>387000</v>
      </c>
      <c r="C2562" s="15">
        <v>1259950</v>
      </c>
      <c r="E2562" s="37" t="s">
        <v>255</v>
      </c>
      <c r="F2562" s="15">
        <v>607000</v>
      </c>
      <c r="G2562" s="15">
        <v>4549932</v>
      </c>
      <c r="I2562" s="38" t="s">
        <v>258</v>
      </c>
      <c r="J2562" s="15">
        <v>6.4</v>
      </c>
      <c r="L2562" s="36" t="s">
        <v>250</v>
      </c>
      <c r="M2562" s="15">
        <v>4.0666666666666664</v>
      </c>
    </row>
    <row r="2563" spans="1:13" x14ac:dyDescent="0.3">
      <c r="A2563" s="38" t="s">
        <v>263</v>
      </c>
      <c r="B2563" s="15">
        <v>257700</v>
      </c>
      <c r="C2563" s="15">
        <v>2685400</v>
      </c>
      <c r="E2563" s="37" t="s">
        <v>258</v>
      </c>
      <c r="F2563" s="15">
        <v>353750</v>
      </c>
      <c r="G2563" s="15">
        <v>2144070</v>
      </c>
      <c r="I2563" s="38" t="s">
        <v>260</v>
      </c>
      <c r="J2563" s="15">
        <v>5.3</v>
      </c>
      <c r="L2563" s="36" t="s">
        <v>253</v>
      </c>
      <c r="M2563" s="15">
        <v>3.2666666666666671</v>
      </c>
    </row>
    <row r="2564" spans="1:13" x14ac:dyDescent="0.3">
      <c r="A2564" s="35" t="s">
        <v>270</v>
      </c>
      <c r="B2564" s="15"/>
      <c r="C2564" s="15"/>
      <c r="E2564" s="36" t="s">
        <v>253</v>
      </c>
      <c r="F2564" s="15">
        <v>1294679</v>
      </c>
      <c r="G2564" s="15">
        <v>8361112</v>
      </c>
      <c r="I2564" s="38" t="s">
        <v>262</v>
      </c>
      <c r="J2564" s="15">
        <v>5.3</v>
      </c>
      <c r="L2564" s="35" t="s">
        <v>256</v>
      </c>
      <c r="M2564" s="15">
        <v>7.8333333333333321</v>
      </c>
    </row>
    <row r="2565" spans="1:13" x14ac:dyDescent="0.3">
      <c r="A2565" s="38" t="s">
        <v>245</v>
      </c>
      <c r="B2565" s="15">
        <v>675500</v>
      </c>
      <c r="C2565" s="15">
        <v>1482500</v>
      </c>
      <c r="E2565" s="35" t="s">
        <v>272</v>
      </c>
      <c r="F2565" s="15">
        <v>5417550</v>
      </c>
      <c r="G2565" s="15">
        <v>33490421</v>
      </c>
      <c r="I2565" s="38" t="s">
        <v>263</v>
      </c>
      <c r="J2565" s="15">
        <v>4.5</v>
      </c>
      <c r="L2565" s="36" t="s">
        <v>246</v>
      </c>
      <c r="M2565" s="15">
        <v>5.5333333333333341</v>
      </c>
    </row>
    <row r="2566" spans="1:13" x14ac:dyDescent="0.3">
      <c r="A2566" s="38" t="s">
        <v>247</v>
      </c>
      <c r="B2566" s="15">
        <v>267100</v>
      </c>
      <c r="C2566" s="15">
        <v>2018700</v>
      </c>
      <c r="E2566" s="36" t="s">
        <v>246</v>
      </c>
      <c r="F2566" s="15">
        <v>1714650</v>
      </c>
      <c r="G2566" s="15">
        <v>10020525</v>
      </c>
      <c r="I2566" s="35" t="s">
        <v>261</v>
      </c>
      <c r="J2566" s="15"/>
      <c r="L2566" s="36" t="s">
        <v>248</v>
      </c>
      <c r="M2566" s="15">
        <v>6.9666666666666659</v>
      </c>
    </row>
    <row r="2567" spans="1:13" x14ac:dyDescent="0.3">
      <c r="A2567" s="38" t="s">
        <v>249</v>
      </c>
      <c r="B2567" s="15">
        <v>487000</v>
      </c>
      <c r="C2567" s="15">
        <v>3608550</v>
      </c>
      <c r="E2567" s="36" t="s">
        <v>248</v>
      </c>
      <c r="F2567" s="15">
        <v>1445000</v>
      </c>
      <c r="G2567" s="15">
        <v>8358215</v>
      </c>
      <c r="I2567" s="38" t="s">
        <v>245</v>
      </c>
      <c r="J2567" s="15">
        <v>4.5999999999999996</v>
      </c>
      <c r="L2567" s="36" t="s">
        <v>250</v>
      </c>
      <c r="M2567" s="15">
        <v>10.3</v>
      </c>
    </row>
    <row r="2568" spans="1:13" x14ac:dyDescent="0.3">
      <c r="A2568" s="38" t="s">
        <v>251</v>
      </c>
      <c r="B2568" s="15">
        <v>451000</v>
      </c>
      <c r="C2568" s="15">
        <v>1351500</v>
      </c>
      <c r="E2568" s="36" t="s">
        <v>250</v>
      </c>
      <c r="F2568" s="15">
        <v>1073500</v>
      </c>
      <c r="G2568" s="15">
        <v>8613321</v>
      </c>
      <c r="I2568" s="38" t="s">
        <v>247</v>
      </c>
      <c r="J2568" s="15">
        <v>6</v>
      </c>
      <c r="L2568" s="36" t="s">
        <v>253</v>
      </c>
      <c r="M2568" s="15">
        <v>8.5333333333333332</v>
      </c>
    </row>
    <row r="2569" spans="1:13" x14ac:dyDescent="0.3">
      <c r="A2569" s="38" t="s">
        <v>254</v>
      </c>
      <c r="B2569" s="15">
        <v>322650</v>
      </c>
      <c r="C2569" s="15">
        <v>1938900</v>
      </c>
      <c r="E2569" s="37" t="s">
        <v>252</v>
      </c>
      <c r="F2569" s="15">
        <v>251000</v>
      </c>
      <c r="G2569" s="15">
        <v>1889000</v>
      </c>
      <c r="I2569" s="38" t="s">
        <v>249</v>
      </c>
      <c r="J2569" s="15">
        <v>5.0999999999999996</v>
      </c>
      <c r="L2569" s="35" t="s">
        <v>261</v>
      </c>
      <c r="M2569" s="15">
        <v>10.625</v>
      </c>
    </row>
    <row r="2570" spans="1:13" x14ac:dyDescent="0.3">
      <c r="A2570" s="38" t="s">
        <v>257</v>
      </c>
      <c r="B2570" s="15">
        <v>655500</v>
      </c>
      <c r="C2570" s="15">
        <v>2129000</v>
      </c>
      <c r="E2570" s="37" t="s">
        <v>255</v>
      </c>
      <c r="F2570" s="15">
        <v>262000</v>
      </c>
      <c r="G2570" s="15">
        <v>4035521</v>
      </c>
      <c r="I2570" s="38" t="s">
        <v>251</v>
      </c>
      <c r="J2570" s="15">
        <v>6.6</v>
      </c>
      <c r="L2570" s="36" t="s">
        <v>246</v>
      </c>
      <c r="M2570" s="15">
        <v>9.7999999999999989</v>
      </c>
    </row>
    <row r="2571" spans="1:13" x14ac:dyDescent="0.3">
      <c r="A2571" s="38" t="s">
        <v>252</v>
      </c>
      <c r="B2571" s="15">
        <v>1040550</v>
      </c>
      <c r="C2571" s="15">
        <v>1331100</v>
      </c>
      <c r="E2571" s="37" t="s">
        <v>258</v>
      </c>
      <c r="F2571" s="15">
        <v>560500</v>
      </c>
      <c r="G2571" s="15">
        <v>2688800</v>
      </c>
      <c r="I2571" s="38" t="s">
        <v>254</v>
      </c>
      <c r="J2571" s="15">
        <v>6.5</v>
      </c>
      <c r="L2571" s="36" t="s">
        <v>248</v>
      </c>
      <c r="M2571" s="15">
        <v>13.966666666666667</v>
      </c>
    </row>
    <row r="2572" spans="1:13" x14ac:dyDescent="0.3">
      <c r="A2572" s="38" t="s">
        <v>255</v>
      </c>
      <c r="B2572" s="15">
        <v>270000</v>
      </c>
      <c r="C2572" s="15">
        <v>2340295</v>
      </c>
      <c r="E2572" s="36" t="s">
        <v>253</v>
      </c>
      <c r="F2572" s="15">
        <v>1184400</v>
      </c>
      <c r="G2572" s="15">
        <v>6498360</v>
      </c>
      <c r="I2572" s="38" t="s">
        <v>257</v>
      </c>
      <c r="J2572" s="15">
        <v>6.5</v>
      </c>
      <c r="L2572" s="36" t="s">
        <v>250</v>
      </c>
      <c r="M2572" s="15">
        <v>10.233333333333333</v>
      </c>
    </row>
    <row r="2573" spans="1:13" x14ac:dyDescent="0.3">
      <c r="A2573" s="38" t="s">
        <v>258</v>
      </c>
      <c r="B2573" s="15">
        <v>347150</v>
      </c>
      <c r="C2573" s="15">
        <v>2334913</v>
      </c>
      <c r="E2573" s="35" t="s">
        <v>273</v>
      </c>
      <c r="F2573" s="15">
        <v>6481814</v>
      </c>
      <c r="G2573" s="15">
        <v>26367828</v>
      </c>
      <c r="I2573" s="38" t="s">
        <v>252</v>
      </c>
      <c r="J2573" s="15">
        <v>8</v>
      </c>
      <c r="L2573" s="36" t="s">
        <v>253</v>
      </c>
      <c r="M2573" s="15">
        <v>8.5000000000000018</v>
      </c>
    </row>
    <row r="2574" spans="1:13" x14ac:dyDescent="0.3">
      <c r="A2574" s="38" t="s">
        <v>260</v>
      </c>
      <c r="B2574" s="15">
        <v>237000</v>
      </c>
      <c r="C2574" s="15">
        <v>2099150</v>
      </c>
      <c r="E2574" s="36" t="s">
        <v>246</v>
      </c>
      <c r="F2574" s="15">
        <v>855700</v>
      </c>
      <c r="G2574" s="15">
        <v>3897900</v>
      </c>
      <c r="I2574" s="38" t="s">
        <v>255</v>
      </c>
      <c r="J2574" s="15">
        <v>8</v>
      </c>
      <c r="L2574" s="35" t="s">
        <v>264</v>
      </c>
      <c r="M2574" s="15">
        <v>6.4666666666666659</v>
      </c>
    </row>
    <row r="2575" spans="1:13" x14ac:dyDescent="0.3">
      <c r="A2575" s="38" t="s">
        <v>262</v>
      </c>
      <c r="B2575" s="15">
        <v>240000</v>
      </c>
      <c r="C2575" s="15">
        <v>2353500</v>
      </c>
      <c r="E2575" s="36" t="s">
        <v>248</v>
      </c>
      <c r="F2575" s="15">
        <v>1389150</v>
      </c>
      <c r="G2575" s="15">
        <v>5129851</v>
      </c>
      <c r="I2575" s="38" t="s">
        <v>258</v>
      </c>
      <c r="J2575" s="15">
        <v>7.1</v>
      </c>
      <c r="L2575" s="36" t="s">
        <v>246</v>
      </c>
      <c r="M2575" s="15">
        <v>6.166666666666667</v>
      </c>
    </row>
    <row r="2576" spans="1:13" x14ac:dyDescent="0.3">
      <c r="A2576" s="38" t="s">
        <v>263</v>
      </c>
      <c r="B2576" s="15">
        <v>234000</v>
      </c>
      <c r="C2576" s="15">
        <v>1461100</v>
      </c>
      <c r="E2576" s="36" t="s">
        <v>250</v>
      </c>
      <c r="F2576" s="15">
        <v>1883514</v>
      </c>
      <c r="G2576" s="15">
        <v>10283827</v>
      </c>
      <c r="I2576" s="38" t="s">
        <v>260</v>
      </c>
      <c r="J2576" s="15">
        <v>8.8000000000000007</v>
      </c>
      <c r="L2576" s="36" t="s">
        <v>248</v>
      </c>
      <c r="M2576" s="15">
        <v>5.7666666666666666</v>
      </c>
    </row>
    <row r="2577" spans="1:13" x14ac:dyDescent="0.3">
      <c r="A2577" s="35" t="s">
        <v>271</v>
      </c>
      <c r="B2577" s="15"/>
      <c r="C2577" s="15"/>
      <c r="E2577" s="37" t="s">
        <v>252</v>
      </c>
      <c r="F2577" s="15">
        <v>633514</v>
      </c>
      <c r="G2577" s="15">
        <v>4575427</v>
      </c>
      <c r="I2577" s="38" t="s">
        <v>262</v>
      </c>
      <c r="J2577" s="15">
        <v>8.3000000000000007</v>
      </c>
      <c r="L2577" s="36" t="s">
        <v>250</v>
      </c>
      <c r="M2577" s="15">
        <v>7.8666666666666671</v>
      </c>
    </row>
    <row r="2578" spans="1:13" x14ac:dyDescent="0.3">
      <c r="A2578" s="38" t="s">
        <v>245</v>
      </c>
      <c r="B2578" s="15">
        <v>243300</v>
      </c>
      <c r="C2578" s="15">
        <v>1251900</v>
      </c>
      <c r="E2578" s="37" t="s">
        <v>255</v>
      </c>
      <c r="F2578" s="15">
        <v>637500</v>
      </c>
      <c r="G2578" s="15">
        <v>2498450</v>
      </c>
      <c r="I2578" s="38" t="s">
        <v>263</v>
      </c>
      <c r="J2578" s="15">
        <v>6.4</v>
      </c>
      <c r="L2578" s="36" t="s">
        <v>253</v>
      </c>
      <c r="M2578" s="15">
        <v>6.0666666666666673</v>
      </c>
    </row>
    <row r="2579" spans="1:13" x14ac:dyDescent="0.3">
      <c r="A2579" s="38" t="s">
        <v>247</v>
      </c>
      <c r="B2579" s="15">
        <v>276950</v>
      </c>
      <c r="C2579" s="15">
        <v>1354950</v>
      </c>
      <c r="E2579" s="37" t="s">
        <v>258</v>
      </c>
      <c r="F2579" s="15">
        <v>612500</v>
      </c>
      <c r="G2579" s="15">
        <v>3209950</v>
      </c>
      <c r="I2579" s="35" t="s">
        <v>264</v>
      </c>
      <c r="J2579" s="15"/>
      <c r="L2579" s="35" t="s">
        <v>266</v>
      </c>
      <c r="M2579" s="15">
        <v>6.8666666666666671</v>
      </c>
    </row>
    <row r="2580" spans="1:13" x14ac:dyDescent="0.3">
      <c r="A2580" s="38" t="s">
        <v>249</v>
      </c>
      <c r="B2580" s="15">
        <v>470000</v>
      </c>
      <c r="C2580" s="15">
        <v>2807400</v>
      </c>
      <c r="E2580" s="36" t="s">
        <v>253</v>
      </c>
      <c r="F2580" s="15">
        <v>2353450</v>
      </c>
      <c r="G2580" s="15">
        <v>7056250</v>
      </c>
      <c r="I2580" s="38" t="s">
        <v>245</v>
      </c>
      <c r="J2580" s="15">
        <v>5.7</v>
      </c>
      <c r="L2580" s="36" t="s">
        <v>246</v>
      </c>
      <c r="M2580" s="15">
        <v>7.0333333333333341</v>
      </c>
    </row>
    <row r="2581" spans="1:13" x14ac:dyDescent="0.3">
      <c r="A2581" s="38" t="s">
        <v>251</v>
      </c>
      <c r="B2581" s="15">
        <v>551650</v>
      </c>
      <c r="C2581" s="15">
        <v>2823800</v>
      </c>
      <c r="E2581" s="35" t="s">
        <v>274</v>
      </c>
      <c r="F2581" s="15">
        <v>5503150</v>
      </c>
      <c r="G2581" s="15">
        <v>42034488</v>
      </c>
      <c r="I2581" s="38" t="s">
        <v>247</v>
      </c>
      <c r="J2581" s="15">
        <v>6.2</v>
      </c>
      <c r="L2581" s="36" t="s">
        <v>248</v>
      </c>
      <c r="M2581" s="15">
        <v>7.5666666666666673</v>
      </c>
    </row>
    <row r="2582" spans="1:13" x14ac:dyDescent="0.3">
      <c r="A2582" s="38" t="s">
        <v>254</v>
      </c>
      <c r="B2582" s="15">
        <v>587500</v>
      </c>
      <c r="C2582" s="15">
        <v>3047300</v>
      </c>
      <c r="E2582" s="36" t="s">
        <v>246</v>
      </c>
      <c r="F2582" s="15">
        <v>1522850</v>
      </c>
      <c r="G2582" s="15">
        <v>7743550</v>
      </c>
      <c r="I2582" s="38" t="s">
        <v>249</v>
      </c>
      <c r="J2582" s="15">
        <v>5.8</v>
      </c>
      <c r="L2582" s="36" t="s">
        <v>250</v>
      </c>
      <c r="M2582" s="15">
        <v>5.5666666666666664</v>
      </c>
    </row>
    <row r="2583" spans="1:13" x14ac:dyDescent="0.3">
      <c r="A2583" s="38" t="s">
        <v>257</v>
      </c>
      <c r="B2583" s="15">
        <v>299550</v>
      </c>
      <c r="C2583" s="15">
        <v>3446500</v>
      </c>
      <c r="E2583" s="36" t="s">
        <v>248</v>
      </c>
      <c r="F2583" s="15">
        <v>1559900</v>
      </c>
      <c r="G2583" s="15">
        <v>12814199</v>
      </c>
      <c r="I2583" s="38" t="s">
        <v>251</v>
      </c>
      <c r="J2583" s="15">
        <v>7.4</v>
      </c>
      <c r="L2583" s="36" t="s">
        <v>253</v>
      </c>
      <c r="M2583" s="15">
        <v>7.3</v>
      </c>
    </row>
    <row r="2584" spans="1:13" x14ac:dyDescent="0.3">
      <c r="A2584" s="38" t="s">
        <v>252</v>
      </c>
      <c r="B2584" s="15">
        <v>769950</v>
      </c>
      <c r="C2584" s="15">
        <v>4390250</v>
      </c>
      <c r="E2584" s="36" t="s">
        <v>250</v>
      </c>
      <c r="F2584" s="15">
        <v>1244900</v>
      </c>
      <c r="G2584" s="15">
        <v>9374900</v>
      </c>
      <c r="I2584" s="38" t="s">
        <v>254</v>
      </c>
      <c r="J2584" s="15">
        <v>7.6</v>
      </c>
      <c r="L2584" s="35" t="s">
        <v>267</v>
      </c>
      <c r="M2584" s="15">
        <v>9.85</v>
      </c>
    </row>
    <row r="2585" spans="1:13" x14ac:dyDescent="0.3">
      <c r="A2585" s="38" t="s">
        <v>255</v>
      </c>
      <c r="B2585" s="15">
        <v>326500</v>
      </c>
      <c r="C2585" s="15">
        <v>2660500</v>
      </c>
      <c r="E2585" s="37" t="s">
        <v>252</v>
      </c>
      <c r="F2585" s="15">
        <v>499900</v>
      </c>
      <c r="G2585" s="15">
        <v>2739900</v>
      </c>
      <c r="I2585" s="38" t="s">
        <v>257</v>
      </c>
      <c r="J2585" s="15">
        <v>8.6</v>
      </c>
      <c r="L2585" s="36" t="s">
        <v>246</v>
      </c>
      <c r="M2585" s="15">
        <v>9.5333333333333332</v>
      </c>
    </row>
    <row r="2586" spans="1:13" x14ac:dyDescent="0.3">
      <c r="A2586" s="38" t="s">
        <v>258</v>
      </c>
      <c r="B2586" s="15">
        <v>305475</v>
      </c>
      <c r="C2586" s="15">
        <v>4091300</v>
      </c>
      <c r="E2586" s="37" t="s">
        <v>255</v>
      </c>
      <c r="F2586" s="15">
        <v>310000</v>
      </c>
      <c r="G2586" s="15">
        <v>3813000</v>
      </c>
      <c r="I2586" s="38" t="s">
        <v>252</v>
      </c>
      <c r="J2586" s="15">
        <v>7.1</v>
      </c>
      <c r="L2586" s="36" t="s">
        <v>248</v>
      </c>
      <c r="M2586" s="15">
        <v>10.866666666666667</v>
      </c>
    </row>
    <row r="2587" spans="1:13" x14ac:dyDescent="0.3">
      <c r="A2587" s="38" t="s">
        <v>260</v>
      </c>
      <c r="B2587" s="15">
        <v>642000</v>
      </c>
      <c r="C2587" s="15">
        <v>2572950</v>
      </c>
      <c r="E2587" s="37" t="s">
        <v>258</v>
      </c>
      <c r="F2587" s="15">
        <v>435000</v>
      </c>
      <c r="G2587" s="15">
        <v>2822000</v>
      </c>
      <c r="I2587" s="38" t="s">
        <v>255</v>
      </c>
      <c r="J2587" s="15">
        <v>8.1999999999999993</v>
      </c>
      <c r="L2587" s="36" t="s">
        <v>250</v>
      </c>
      <c r="M2587" s="15">
        <v>11.5</v>
      </c>
    </row>
    <row r="2588" spans="1:13" x14ac:dyDescent="0.3">
      <c r="A2588" s="38" t="s">
        <v>262</v>
      </c>
      <c r="B2588" s="15">
        <v>339950</v>
      </c>
      <c r="C2588" s="15">
        <v>1259800</v>
      </c>
      <c r="E2588" s="36" t="s">
        <v>253</v>
      </c>
      <c r="F2588" s="15">
        <v>1175500</v>
      </c>
      <c r="G2588" s="15">
        <v>12101839</v>
      </c>
      <c r="I2588" s="38" t="s">
        <v>258</v>
      </c>
      <c r="J2588" s="15">
        <v>6.8</v>
      </c>
      <c r="L2588" s="36" t="s">
        <v>253</v>
      </c>
      <c r="M2588" s="15">
        <v>7.5</v>
      </c>
    </row>
    <row r="2589" spans="1:13" x14ac:dyDescent="0.3">
      <c r="A2589" s="38" t="s">
        <v>263</v>
      </c>
      <c r="B2589" s="15">
        <v>320875</v>
      </c>
      <c r="C2589" s="15">
        <v>3921700</v>
      </c>
      <c r="E2589" s="35" t="s">
        <v>275</v>
      </c>
      <c r="F2589" s="15">
        <v>6578675</v>
      </c>
      <c r="G2589" s="15">
        <v>34255750</v>
      </c>
      <c r="I2589" s="38" t="s">
        <v>260</v>
      </c>
      <c r="J2589" s="15">
        <v>6.8</v>
      </c>
      <c r="L2589" s="35" t="s">
        <v>268</v>
      </c>
      <c r="M2589" s="15">
        <v>6.5166666666666666</v>
      </c>
    </row>
    <row r="2590" spans="1:13" x14ac:dyDescent="0.3">
      <c r="A2590" s="35" t="s">
        <v>272</v>
      </c>
      <c r="B2590" s="15"/>
      <c r="C2590" s="15"/>
      <c r="E2590" s="36" t="s">
        <v>246</v>
      </c>
      <c r="F2590" s="15">
        <v>1498975</v>
      </c>
      <c r="G2590" s="15">
        <v>10319450</v>
      </c>
      <c r="I2590" s="38" t="s">
        <v>262</v>
      </c>
      <c r="J2590" s="15">
        <v>7</v>
      </c>
      <c r="L2590" s="36" t="s">
        <v>246</v>
      </c>
      <c r="M2590" s="15">
        <v>7.5333333333333341</v>
      </c>
    </row>
    <row r="2591" spans="1:13" x14ac:dyDescent="0.3">
      <c r="A2591" s="38" t="s">
        <v>245</v>
      </c>
      <c r="B2591" s="15">
        <v>350000</v>
      </c>
      <c r="C2591" s="15">
        <v>2444700</v>
      </c>
      <c r="E2591" s="36" t="s">
        <v>248</v>
      </c>
      <c r="F2591" s="15">
        <v>1106750</v>
      </c>
      <c r="G2591" s="15">
        <v>8719500</v>
      </c>
      <c r="I2591" s="38" t="s">
        <v>263</v>
      </c>
      <c r="J2591" s="15">
        <v>7.1</v>
      </c>
      <c r="L2591" s="36" t="s">
        <v>248</v>
      </c>
      <c r="M2591" s="15">
        <v>6.666666666666667</v>
      </c>
    </row>
    <row r="2592" spans="1:13" x14ac:dyDescent="0.3">
      <c r="A2592" s="38" t="s">
        <v>247</v>
      </c>
      <c r="B2592" s="15">
        <v>851250</v>
      </c>
      <c r="C2592" s="15">
        <v>4126200</v>
      </c>
      <c r="E2592" s="36" t="s">
        <v>250</v>
      </c>
      <c r="F2592" s="15">
        <v>2273750</v>
      </c>
      <c r="G2592" s="15">
        <v>6867450</v>
      </c>
      <c r="I2592" s="35" t="s">
        <v>266</v>
      </c>
      <c r="J2592" s="15"/>
      <c r="L2592" s="36" t="s">
        <v>250</v>
      </c>
      <c r="M2592" s="15">
        <v>6</v>
      </c>
    </row>
    <row r="2593" spans="1:13" x14ac:dyDescent="0.3">
      <c r="A2593" s="38" t="s">
        <v>249</v>
      </c>
      <c r="B2593" s="15">
        <v>421500</v>
      </c>
      <c r="C2593" s="15">
        <v>2664000</v>
      </c>
      <c r="E2593" s="37" t="s">
        <v>252</v>
      </c>
      <c r="F2593" s="15">
        <v>1079250</v>
      </c>
      <c r="G2593" s="15">
        <v>3670500</v>
      </c>
      <c r="I2593" s="38" t="s">
        <v>245</v>
      </c>
      <c r="J2593" s="15">
        <v>6.5</v>
      </c>
      <c r="L2593" s="36" t="s">
        <v>253</v>
      </c>
      <c r="M2593" s="15">
        <v>5.8666666666666671</v>
      </c>
    </row>
    <row r="2594" spans="1:13" x14ac:dyDescent="0.3">
      <c r="A2594" s="38" t="s">
        <v>251</v>
      </c>
      <c r="B2594" s="15">
        <v>310000</v>
      </c>
      <c r="C2594" s="15">
        <v>2752400</v>
      </c>
      <c r="E2594" s="37" t="s">
        <v>255</v>
      </c>
      <c r="F2594" s="15">
        <v>277000</v>
      </c>
      <c r="G2594" s="15">
        <v>1711950</v>
      </c>
      <c r="I2594" s="38" t="s">
        <v>247</v>
      </c>
      <c r="J2594" s="15">
        <v>7.6</v>
      </c>
      <c r="L2594" s="35" t="s">
        <v>269</v>
      </c>
      <c r="M2594" s="15">
        <v>3.6749999999999994</v>
      </c>
    </row>
    <row r="2595" spans="1:13" x14ac:dyDescent="0.3">
      <c r="A2595" s="38" t="s">
        <v>254</v>
      </c>
      <c r="B2595" s="15">
        <v>342500</v>
      </c>
      <c r="C2595" s="15">
        <v>2908917</v>
      </c>
      <c r="E2595" s="37" t="s">
        <v>258</v>
      </c>
      <c r="F2595" s="15">
        <v>917500</v>
      </c>
      <c r="G2595" s="15">
        <v>1485000</v>
      </c>
      <c r="I2595" s="38" t="s">
        <v>249</v>
      </c>
      <c r="J2595" s="15">
        <v>7.6</v>
      </c>
      <c r="L2595" s="36" t="s">
        <v>246</v>
      </c>
      <c r="M2595" s="15">
        <v>4.0333333333333332</v>
      </c>
    </row>
    <row r="2596" spans="1:13" x14ac:dyDescent="0.3">
      <c r="A2596" s="38" t="s">
        <v>257</v>
      </c>
      <c r="B2596" s="15">
        <v>304225</v>
      </c>
      <c r="C2596" s="15">
        <v>3248950</v>
      </c>
      <c r="E2596" s="36" t="s">
        <v>253</v>
      </c>
      <c r="F2596" s="15">
        <v>1699200</v>
      </c>
      <c r="G2596" s="15">
        <v>8349350</v>
      </c>
      <c r="I2596" s="38" t="s">
        <v>251</v>
      </c>
      <c r="J2596" s="15">
        <v>6.2</v>
      </c>
      <c r="L2596" s="36" t="s">
        <v>248</v>
      </c>
      <c r="M2596" s="15">
        <v>3.0333333333333332</v>
      </c>
    </row>
    <row r="2597" spans="1:13" x14ac:dyDescent="0.3">
      <c r="A2597" s="38" t="s">
        <v>252</v>
      </c>
      <c r="B2597" s="15">
        <v>317500</v>
      </c>
      <c r="C2597" s="15">
        <v>2332500</v>
      </c>
      <c r="E2597" s="14">
        <v>32</v>
      </c>
      <c r="F2597" s="15">
        <v>60111708</v>
      </c>
      <c r="G2597" s="15">
        <v>593893461</v>
      </c>
      <c r="I2597" s="38" t="s">
        <v>254</v>
      </c>
      <c r="J2597" s="15">
        <v>7.2</v>
      </c>
      <c r="L2597" s="36" t="s">
        <v>250</v>
      </c>
      <c r="M2597" s="15">
        <v>3.4333333333333336</v>
      </c>
    </row>
    <row r="2598" spans="1:13" x14ac:dyDescent="0.3">
      <c r="A2598" s="38" t="s">
        <v>255</v>
      </c>
      <c r="B2598" s="15">
        <v>335500</v>
      </c>
      <c r="C2598" s="15">
        <v>4898800</v>
      </c>
      <c r="E2598" s="35" t="s">
        <v>243</v>
      </c>
      <c r="F2598" s="15">
        <v>2373040</v>
      </c>
      <c r="G2598" s="15">
        <v>29663006</v>
      </c>
      <c r="I2598" s="38" t="s">
        <v>257</v>
      </c>
      <c r="J2598" s="15">
        <v>5.4</v>
      </c>
      <c r="L2598" s="36" t="s">
        <v>253</v>
      </c>
      <c r="M2598" s="15">
        <v>4.2</v>
      </c>
    </row>
    <row r="2599" spans="1:13" x14ac:dyDescent="0.3">
      <c r="A2599" s="38" t="s">
        <v>258</v>
      </c>
      <c r="B2599" s="15">
        <v>303000</v>
      </c>
      <c r="C2599" s="15">
        <v>4834500</v>
      </c>
      <c r="E2599" s="36" t="s">
        <v>246</v>
      </c>
      <c r="F2599" s="15">
        <v>552250</v>
      </c>
      <c r="G2599" s="15">
        <v>4404550</v>
      </c>
      <c r="I2599" s="38" t="s">
        <v>252</v>
      </c>
      <c r="J2599" s="15">
        <v>5.3</v>
      </c>
      <c r="L2599" s="35" t="s">
        <v>270</v>
      </c>
      <c r="M2599" s="15">
        <v>4.0750000000000002</v>
      </c>
    </row>
    <row r="2600" spans="1:13" x14ac:dyDescent="0.3">
      <c r="A2600" s="38" t="s">
        <v>260</v>
      </c>
      <c r="B2600" s="15">
        <v>593000</v>
      </c>
      <c r="C2600" s="15">
        <v>1433000</v>
      </c>
      <c r="E2600" s="36" t="s">
        <v>248</v>
      </c>
      <c r="F2600" s="15">
        <v>641500</v>
      </c>
      <c r="G2600" s="15">
        <v>6372576</v>
      </c>
      <c r="I2600" s="38" t="s">
        <v>255</v>
      </c>
      <c r="J2600" s="15">
        <v>4</v>
      </c>
      <c r="L2600" s="36" t="s">
        <v>246</v>
      </c>
      <c r="M2600" s="15">
        <v>4.7666666666666666</v>
      </c>
    </row>
    <row r="2601" spans="1:13" x14ac:dyDescent="0.3">
      <c r="A2601" s="38" t="s">
        <v>262</v>
      </c>
      <c r="B2601" s="15">
        <v>719000</v>
      </c>
      <c r="C2601" s="15">
        <v>4389372</v>
      </c>
      <c r="E2601" s="36" t="s">
        <v>250</v>
      </c>
      <c r="F2601" s="15">
        <v>556890</v>
      </c>
      <c r="G2601" s="15">
        <v>9639679</v>
      </c>
      <c r="I2601" s="38" t="s">
        <v>258</v>
      </c>
      <c r="J2601" s="15">
        <v>5.5</v>
      </c>
      <c r="L2601" s="36" t="s">
        <v>248</v>
      </c>
      <c r="M2601" s="15">
        <v>3.1666666666666665</v>
      </c>
    </row>
    <row r="2602" spans="1:13" x14ac:dyDescent="0.3">
      <c r="A2602" s="38" t="s">
        <v>263</v>
      </c>
      <c r="B2602" s="15">
        <v>718000</v>
      </c>
      <c r="C2602" s="15">
        <v>2514000</v>
      </c>
      <c r="E2602" s="37" t="s">
        <v>252</v>
      </c>
      <c r="F2602" s="15">
        <v>189000</v>
      </c>
      <c r="G2602" s="15">
        <v>3126900</v>
      </c>
      <c r="I2602" s="38" t="s">
        <v>260</v>
      </c>
      <c r="J2602" s="15">
        <v>6.7</v>
      </c>
      <c r="L2602" s="36" t="s">
        <v>250</v>
      </c>
      <c r="M2602" s="15">
        <v>4.9333333333333336</v>
      </c>
    </row>
    <row r="2603" spans="1:13" x14ac:dyDescent="0.3">
      <c r="A2603" s="35" t="s">
        <v>273</v>
      </c>
      <c r="B2603" s="15"/>
      <c r="C2603" s="15"/>
      <c r="E2603" s="37" t="s">
        <v>255</v>
      </c>
      <c r="F2603" s="15">
        <v>180415</v>
      </c>
      <c r="G2603" s="15">
        <v>2633829</v>
      </c>
      <c r="I2603" s="38" t="s">
        <v>262</v>
      </c>
      <c r="J2603" s="15">
        <v>6.6</v>
      </c>
      <c r="L2603" s="36" t="s">
        <v>253</v>
      </c>
      <c r="M2603" s="15">
        <v>3.4333333333333336</v>
      </c>
    </row>
    <row r="2604" spans="1:13" x14ac:dyDescent="0.3">
      <c r="A2604" s="38" t="s">
        <v>245</v>
      </c>
      <c r="B2604" s="15">
        <v>402500</v>
      </c>
      <c r="C2604" s="15">
        <v>2812000</v>
      </c>
      <c r="E2604" s="37" t="s">
        <v>258</v>
      </c>
      <c r="F2604" s="15">
        <v>187475</v>
      </c>
      <c r="G2604" s="15">
        <v>3878950</v>
      </c>
      <c r="I2604" s="38" t="s">
        <v>263</v>
      </c>
      <c r="J2604" s="15">
        <v>6.7</v>
      </c>
      <c r="L2604" s="35" t="s">
        <v>271</v>
      </c>
      <c r="M2604" s="15">
        <v>2.8000000000000003</v>
      </c>
    </row>
    <row r="2605" spans="1:13" x14ac:dyDescent="0.3">
      <c r="A2605" s="38" t="s">
        <v>247</v>
      </c>
      <c r="B2605" s="15">
        <v>377500</v>
      </c>
      <c r="C2605" s="15">
        <v>755000</v>
      </c>
      <c r="E2605" s="36" t="s">
        <v>253</v>
      </c>
      <c r="F2605" s="15">
        <v>622400</v>
      </c>
      <c r="G2605" s="15">
        <v>9246201</v>
      </c>
      <c r="I2605" s="35" t="s">
        <v>267</v>
      </c>
      <c r="J2605" s="15"/>
      <c r="L2605" s="36" t="s">
        <v>246</v>
      </c>
      <c r="M2605" s="15">
        <v>2.5333333333333337</v>
      </c>
    </row>
    <row r="2606" spans="1:13" x14ac:dyDescent="0.3">
      <c r="A2606" s="38" t="s">
        <v>249</v>
      </c>
      <c r="B2606" s="15">
        <v>898652</v>
      </c>
      <c r="C2606" s="15">
        <v>3888253</v>
      </c>
      <c r="E2606" s="35" t="s">
        <v>259</v>
      </c>
      <c r="F2606" s="15">
        <v>2926078</v>
      </c>
      <c r="G2606" s="15">
        <v>35674283</v>
      </c>
      <c r="I2606" s="38" t="s">
        <v>245</v>
      </c>
      <c r="J2606" s="15">
        <v>6.7</v>
      </c>
      <c r="L2606" s="36" t="s">
        <v>248</v>
      </c>
      <c r="M2606" s="15">
        <v>3.6333333333333329</v>
      </c>
    </row>
    <row r="2607" spans="1:13" x14ac:dyDescent="0.3">
      <c r="A2607" s="38" t="s">
        <v>251</v>
      </c>
      <c r="B2607" s="15">
        <v>716000</v>
      </c>
      <c r="C2607" s="15">
        <v>3451608</v>
      </c>
      <c r="E2607" s="36" t="s">
        <v>246</v>
      </c>
      <c r="F2607" s="15">
        <v>708128</v>
      </c>
      <c r="G2607" s="15">
        <v>8505838</v>
      </c>
      <c r="I2607" s="38" t="s">
        <v>247</v>
      </c>
      <c r="J2607" s="15">
        <v>7</v>
      </c>
      <c r="L2607" s="36" t="s">
        <v>250</v>
      </c>
      <c r="M2607" s="15">
        <v>2.6333333333333333</v>
      </c>
    </row>
    <row r="2608" spans="1:13" x14ac:dyDescent="0.3">
      <c r="A2608" s="38" t="s">
        <v>254</v>
      </c>
      <c r="B2608" s="15">
        <v>360000</v>
      </c>
      <c r="C2608" s="15">
        <v>2617630</v>
      </c>
      <c r="E2608" s="36" t="s">
        <v>248</v>
      </c>
      <c r="F2608" s="15">
        <v>726500</v>
      </c>
      <c r="G2608" s="15">
        <v>9585570</v>
      </c>
      <c r="I2608" s="38" t="s">
        <v>249</v>
      </c>
      <c r="J2608" s="15">
        <v>8.1999999999999993</v>
      </c>
      <c r="L2608" s="36" t="s">
        <v>253</v>
      </c>
      <c r="M2608" s="15">
        <v>2.4</v>
      </c>
    </row>
    <row r="2609" spans="1:13" x14ac:dyDescent="0.3">
      <c r="A2609" s="38" t="s">
        <v>257</v>
      </c>
      <c r="B2609" s="15">
        <v>973451</v>
      </c>
      <c r="C2609" s="15">
        <v>6517151</v>
      </c>
      <c r="E2609" s="36" t="s">
        <v>250</v>
      </c>
      <c r="F2609" s="15">
        <v>775950</v>
      </c>
      <c r="G2609" s="15">
        <v>11105450</v>
      </c>
      <c r="I2609" s="38" t="s">
        <v>251</v>
      </c>
      <c r="J2609" s="15">
        <v>9.8000000000000007</v>
      </c>
      <c r="L2609" s="35" t="s">
        <v>272</v>
      </c>
      <c r="M2609" s="15">
        <v>2.3666666666666667</v>
      </c>
    </row>
    <row r="2610" spans="1:13" x14ac:dyDescent="0.3">
      <c r="A2610" s="38" t="s">
        <v>252</v>
      </c>
      <c r="B2610" s="15">
        <v>826000</v>
      </c>
      <c r="C2610" s="15">
        <v>2080500</v>
      </c>
      <c r="E2610" s="37" t="s">
        <v>252</v>
      </c>
      <c r="F2610" s="15">
        <v>224500</v>
      </c>
      <c r="G2610" s="15">
        <v>3182500</v>
      </c>
      <c r="I2610" s="38" t="s">
        <v>254</v>
      </c>
      <c r="J2610" s="15">
        <v>10</v>
      </c>
      <c r="L2610" s="36" t="s">
        <v>246</v>
      </c>
      <c r="M2610" s="15">
        <v>2</v>
      </c>
    </row>
    <row r="2611" spans="1:13" x14ac:dyDescent="0.3">
      <c r="A2611" s="38" t="s">
        <v>255</v>
      </c>
      <c r="B2611" s="15">
        <v>693900</v>
      </c>
      <c r="C2611" s="15">
        <v>3884849</v>
      </c>
      <c r="E2611" s="37" t="s">
        <v>255</v>
      </c>
      <c r="F2611" s="15">
        <v>332450</v>
      </c>
      <c r="G2611" s="15">
        <v>4797400</v>
      </c>
      <c r="I2611" s="38" t="s">
        <v>257</v>
      </c>
      <c r="J2611" s="15">
        <v>9.4</v>
      </c>
      <c r="L2611" s="36" t="s">
        <v>248</v>
      </c>
      <c r="M2611" s="15">
        <v>2.5666666666666669</v>
      </c>
    </row>
    <row r="2612" spans="1:13" x14ac:dyDescent="0.3">
      <c r="A2612" s="38" t="s">
        <v>258</v>
      </c>
      <c r="B2612" s="15">
        <v>753950</v>
      </c>
      <c r="C2612" s="15">
        <v>5555900</v>
      </c>
      <c r="E2612" s="37" t="s">
        <v>258</v>
      </c>
      <c r="F2612" s="15">
        <v>219000</v>
      </c>
      <c r="G2612" s="15">
        <v>3125550</v>
      </c>
      <c r="I2612" s="38" t="s">
        <v>252</v>
      </c>
      <c r="J2612" s="15">
        <v>8.3000000000000007</v>
      </c>
      <c r="L2612" s="36" t="s">
        <v>250</v>
      </c>
      <c r="M2612" s="15">
        <v>3.1</v>
      </c>
    </row>
    <row r="2613" spans="1:13" x14ac:dyDescent="0.3">
      <c r="A2613" s="38" t="s">
        <v>260</v>
      </c>
      <c r="B2613" s="15">
        <v>355000</v>
      </c>
      <c r="C2613" s="15">
        <v>2410000</v>
      </c>
      <c r="E2613" s="36" t="s">
        <v>253</v>
      </c>
      <c r="F2613" s="15">
        <v>715500</v>
      </c>
      <c r="G2613" s="15">
        <v>6477425</v>
      </c>
      <c r="I2613" s="38" t="s">
        <v>255</v>
      </c>
      <c r="J2613" s="15">
        <v>7.5</v>
      </c>
      <c r="L2613" s="36" t="s">
        <v>253</v>
      </c>
      <c r="M2613" s="15">
        <v>1.8</v>
      </c>
    </row>
    <row r="2614" spans="1:13" x14ac:dyDescent="0.3">
      <c r="A2614" s="38" t="s">
        <v>262</v>
      </c>
      <c r="B2614" s="15">
        <v>687450</v>
      </c>
      <c r="C2614" s="15">
        <v>1754900</v>
      </c>
      <c r="E2614" s="35" t="s">
        <v>265</v>
      </c>
      <c r="F2614" s="15">
        <v>3483175</v>
      </c>
      <c r="G2614" s="15">
        <v>41763188</v>
      </c>
      <c r="I2614" s="38" t="s">
        <v>258</v>
      </c>
      <c r="J2614" s="15">
        <v>7.8</v>
      </c>
      <c r="L2614" s="35" t="s">
        <v>273</v>
      </c>
      <c r="M2614" s="15">
        <v>0.7416666666666667</v>
      </c>
    </row>
    <row r="2615" spans="1:13" x14ac:dyDescent="0.3">
      <c r="A2615" s="38" t="s">
        <v>263</v>
      </c>
      <c r="B2615" s="15">
        <v>746900</v>
      </c>
      <c r="C2615" s="15">
        <v>3553799</v>
      </c>
      <c r="E2615" s="36" t="s">
        <v>246</v>
      </c>
      <c r="F2615" s="15">
        <v>866150</v>
      </c>
      <c r="G2615" s="15">
        <v>12284376</v>
      </c>
      <c r="I2615" s="38" t="s">
        <v>260</v>
      </c>
      <c r="J2615" s="15">
        <v>7.6</v>
      </c>
      <c r="L2615" s="36" t="s">
        <v>246</v>
      </c>
      <c r="M2615" s="15">
        <v>0.53333333333333333</v>
      </c>
    </row>
    <row r="2616" spans="1:13" x14ac:dyDescent="0.3">
      <c r="A2616" s="35" t="s">
        <v>274</v>
      </c>
      <c r="B2616" s="15"/>
      <c r="C2616" s="15"/>
      <c r="E2616" s="36" t="s">
        <v>248</v>
      </c>
      <c r="F2616" s="15">
        <v>935150</v>
      </c>
      <c r="G2616" s="15">
        <v>12134550</v>
      </c>
      <c r="I2616" s="38" t="s">
        <v>262</v>
      </c>
      <c r="J2616" s="15">
        <v>6.8</v>
      </c>
      <c r="L2616" s="36" t="s">
        <v>248</v>
      </c>
      <c r="M2616" s="15">
        <v>1.0333333333333334</v>
      </c>
    </row>
    <row r="2617" spans="1:13" x14ac:dyDescent="0.3">
      <c r="A2617" s="38" t="s">
        <v>245</v>
      </c>
      <c r="B2617" s="15">
        <v>738950</v>
      </c>
      <c r="C2617" s="15">
        <v>3247850</v>
      </c>
      <c r="E2617" s="36" t="s">
        <v>250</v>
      </c>
      <c r="F2617" s="15">
        <v>795450</v>
      </c>
      <c r="G2617" s="15">
        <v>10314562</v>
      </c>
      <c r="I2617" s="38" t="s">
        <v>263</v>
      </c>
      <c r="J2617" s="15">
        <v>6.3</v>
      </c>
      <c r="L2617" s="36" t="s">
        <v>250</v>
      </c>
      <c r="M2617" s="15">
        <v>0.93333333333333324</v>
      </c>
    </row>
    <row r="2618" spans="1:13" x14ac:dyDescent="0.3">
      <c r="A2618" s="38" t="s">
        <v>247</v>
      </c>
      <c r="B2618" s="15">
        <v>376000</v>
      </c>
      <c r="C2618" s="15">
        <v>3555900</v>
      </c>
      <c r="E2618" s="37" t="s">
        <v>252</v>
      </c>
      <c r="F2618" s="15">
        <v>262975</v>
      </c>
      <c r="G2618" s="15">
        <v>4228950</v>
      </c>
      <c r="I2618" s="35" t="s">
        <v>268</v>
      </c>
      <c r="J2618" s="15"/>
      <c r="L2618" s="36" t="s">
        <v>253</v>
      </c>
      <c r="M2618" s="15">
        <v>0.46666666666666662</v>
      </c>
    </row>
    <row r="2619" spans="1:13" x14ac:dyDescent="0.3">
      <c r="A2619" s="38" t="s">
        <v>249</v>
      </c>
      <c r="B2619" s="15">
        <v>675000</v>
      </c>
      <c r="C2619" s="15">
        <v>2187000</v>
      </c>
      <c r="E2619" s="37" t="s">
        <v>255</v>
      </c>
      <c r="F2619" s="15">
        <v>252500</v>
      </c>
      <c r="G2619" s="15">
        <v>3094950</v>
      </c>
      <c r="I2619" s="38" t="s">
        <v>245</v>
      </c>
      <c r="J2619" s="15">
        <v>5.2</v>
      </c>
      <c r="L2619" s="35" t="s">
        <v>274</v>
      </c>
      <c r="M2619" s="15">
        <v>1.2333333333333332</v>
      </c>
    </row>
    <row r="2620" spans="1:13" x14ac:dyDescent="0.3">
      <c r="A2620" s="38" t="s">
        <v>251</v>
      </c>
      <c r="B2620" s="15">
        <v>770000</v>
      </c>
      <c r="C2620" s="15">
        <v>4131000</v>
      </c>
      <c r="E2620" s="37" t="s">
        <v>258</v>
      </c>
      <c r="F2620" s="15">
        <v>279975</v>
      </c>
      <c r="G2620" s="15">
        <v>2990662</v>
      </c>
      <c r="I2620" s="38" t="s">
        <v>247</v>
      </c>
      <c r="J2620" s="15">
        <v>5.6</v>
      </c>
      <c r="L2620" s="36" t="s">
        <v>246</v>
      </c>
      <c r="M2620" s="15">
        <v>0.96666666666666679</v>
      </c>
    </row>
    <row r="2621" spans="1:13" x14ac:dyDescent="0.3">
      <c r="A2621" s="38" t="s">
        <v>254</v>
      </c>
      <c r="B2621" s="15">
        <v>1041000</v>
      </c>
      <c r="C2621" s="15">
        <v>3469500</v>
      </c>
      <c r="E2621" s="36" t="s">
        <v>253</v>
      </c>
      <c r="F2621" s="15">
        <v>886425</v>
      </c>
      <c r="G2621" s="15">
        <v>7029700</v>
      </c>
      <c r="I2621" s="38" t="s">
        <v>249</v>
      </c>
      <c r="J2621" s="15">
        <v>5.6</v>
      </c>
      <c r="L2621" s="36" t="s">
        <v>248</v>
      </c>
      <c r="M2621" s="15">
        <v>0.79999999999999993</v>
      </c>
    </row>
    <row r="2622" spans="1:13" x14ac:dyDescent="0.3">
      <c r="A2622" s="38" t="s">
        <v>257</v>
      </c>
      <c r="B2622" s="15">
        <v>815000</v>
      </c>
      <c r="C2622" s="15">
        <v>4352000</v>
      </c>
      <c r="E2622" s="35" t="s">
        <v>244</v>
      </c>
      <c r="F2622" s="15">
        <v>3887275</v>
      </c>
      <c r="G2622" s="15">
        <v>41557701</v>
      </c>
      <c r="I2622" s="38" t="s">
        <v>251</v>
      </c>
      <c r="J2622" s="15">
        <v>5.3</v>
      </c>
      <c r="L2622" s="36" t="s">
        <v>250</v>
      </c>
      <c r="M2622" s="15">
        <v>1.5333333333333332</v>
      </c>
    </row>
    <row r="2623" spans="1:13" x14ac:dyDescent="0.3">
      <c r="A2623" s="38" t="s">
        <v>252</v>
      </c>
      <c r="B2623" s="15">
        <v>406500</v>
      </c>
      <c r="C2623" s="15">
        <v>3100000</v>
      </c>
      <c r="E2623" s="36" t="s">
        <v>246</v>
      </c>
      <c r="F2623" s="15">
        <v>915800</v>
      </c>
      <c r="G2623" s="15">
        <v>4628050</v>
      </c>
      <c r="I2623" s="38" t="s">
        <v>254</v>
      </c>
      <c r="J2623" s="15">
        <v>4.5</v>
      </c>
      <c r="L2623" s="36" t="s">
        <v>253</v>
      </c>
      <c r="M2623" s="15">
        <v>1.6333333333333335</v>
      </c>
    </row>
    <row r="2624" spans="1:13" x14ac:dyDescent="0.3">
      <c r="A2624" s="38" t="s">
        <v>255</v>
      </c>
      <c r="B2624" s="15">
        <v>502500</v>
      </c>
      <c r="C2624" s="15">
        <v>4728000</v>
      </c>
      <c r="E2624" s="36" t="s">
        <v>248</v>
      </c>
      <c r="F2624" s="15">
        <v>1095950</v>
      </c>
      <c r="G2624" s="15">
        <v>16011651</v>
      </c>
      <c r="I2624" s="38" t="s">
        <v>257</v>
      </c>
      <c r="J2624" s="15">
        <v>4.5999999999999996</v>
      </c>
      <c r="L2624" s="35" t="s">
        <v>275</v>
      </c>
      <c r="M2624" s="15">
        <v>0.93999999999999984</v>
      </c>
    </row>
    <row r="2625" spans="1:13" x14ac:dyDescent="0.3">
      <c r="A2625" s="38" t="s">
        <v>258</v>
      </c>
      <c r="B2625" s="15">
        <v>1658500</v>
      </c>
      <c r="C2625" s="15">
        <v>4370250</v>
      </c>
      <c r="E2625" s="36" t="s">
        <v>250</v>
      </c>
      <c r="F2625" s="15">
        <v>927775</v>
      </c>
      <c r="G2625" s="15">
        <v>12003400</v>
      </c>
      <c r="I2625" s="38" t="s">
        <v>252</v>
      </c>
      <c r="J2625" s="15">
        <v>4.5</v>
      </c>
      <c r="L2625" s="36" t="s">
        <v>246</v>
      </c>
      <c r="M2625" s="15">
        <v>1.0333333333333334</v>
      </c>
    </row>
    <row r="2626" spans="1:13" x14ac:dyDescent="0.3">
      <c r="A2626" s="38" t="s">
        <v>260</v>
      </c>
      <c r="B2626" s="15">
        <v>753750</v>
      </c>
      <c r="C2626" s="15">
        <v>5450999</v>
      </c>
      <c r="E2626" s="37" t="s">
        <v>252</v>
      </c>
      <c r="F2626" s="15">
        <v>272950</v>
      </c>
      <c r="G2626" s="15">
        <v>3134400</v>
      </c>
      <c r="I2626" s="38" t="s">
        <v>255</v>
      </c>
      <c r="J2626" s="15">
        <v>5.5</v>
      </c>
      <c r="L2626" s="36" t="s">
        <v>248</v>
      </c>
      <c r="M2626" s="15">
        <v>0.96666666666666667</v>
      </c>
    </row>
    <row r="2627" spans="1:13" x14ac:dyDescent="0.3">
      <c r="A2627" s="38" t="s">
        <v>262</v>
      </c>
      <c r="B2627" s="15">
        <v>464975</v>
      </c>
      <c r="C2627" s="15">
        <v>3319850</v>
      </c>
      <c r="E2627" s="37" t="s">
        <v>255</v>
      </c>
      <c r="F2627" s="15">
        <v>294825</v>
      </c>
      <c r="G2627" s="15">
        <v>4686500</v>
      </c>
      <c r="I2627" s="38" t="s">
        <v>258</v>
      </c>
      <c r="J2627" s="15">
        <v>4.3</v>
      </c>
      <c r="L2627" s="36" t="s">
        <v>250</v>
      </c>
      <c r="M2627" s="15">
        <v>0.7</v>
      </c>
    </row>
    <row r="2628" spans="1:13" x14ac:dyDescent="0.3">
      <c r="A2628" s="38" t="s">
        <v>263</v>
      </c>
      <c r="B2628" s="15">
        <v>874950</v>
      </c>
      <c r="C2628" s="15">
        <v>2476900</v>
      </c>
      <c r="E2628" s="37" t="s">
        <v>258</v>
      </c>
      <c r="F2628" s="15">
        <v>360000</v>
      </c>
      <c r="G2628" s="15">
        <v>4182500</v>
      </c>
      <c r="I2628" s="38" t="s">
        <v>260</v>
      </c>
      <c r="J2628" s="15">
        <v>4.2</v>
      </c>
      <c r="L2628" s="36" t="s">
        <v>253</v>
      </c>
      <c r="M2628" s="15">
        <v>1</v>
      </c>
    </row>
    <row r="2629" spans="1:13" x14ac:dyDescent="0.3">
      <c r="A2629" s="35" t="s">
        <v>275</v>
      </c>
      <c r="B2629" s="15"/>
      <c r="C2629" s="15"/>
      <c r="E2629" s="36" t="s">
        <v>253</v>
      </c>
      <c r="F2629" s="15">
        <v>947750</v>
      </c>
      <c r="G2629" s="15">
        <v>8914600</v>
      </c>
      <c r="I2629" s="38" t="s">
        <v>262</v>
      </c>
      <c r="J2629" s="15">
        <v>5.6</v>
      </c>
      <c r="L2629" s="14">
        <v>51</v>
      </c>
      <c r="M2629" s="15">
        <v>4.4596385542168671</v>
      </c>
    </row>
    <row r="2630" spans="1:13" x14ac:dyDescent="0.3">
      <c r="A2630" s="38" t="s">
        <v>245</v>
      </c>
      <c r="B2630" s="15">
        <v>339950</v>
      </c>
      <c r="C2630" s="15">
        <v>339950</v>
      </c>
      <c r="E2630" s="35" t="s">
        <v>256</v>
      </c>
      <c r="F2630" s="15">
        <v>3744600</v>
      </c>
      <c r="G2630" s="15">
        <v>31725159</v>
      </c>
      <c r="I2630" s="38" t="s">
        <v>263</v>
      </c>
      <c r="J2630" s="15">
        <v>5.0999999999999996</v>
      </c>
      <c r="L2630" s="35" t="s">
        <v>244</v>
      </c>
      <c r="M2630" s="15">
        <v>3.3416666666666663</v>
      </c>
    </row>
    <row r="2631" spans="1:13" x14ac:dyDescent="0.3">
      <c r="A2631" s="38" t="s">
        <v>247</v>
      </c>
      <c r="B2631" s="15">
        <v>966750</v>
      </c>
      <c r="C2631" s="15">
        <v>4401600</v>
      </c>
      <c r="E2631" s="36" t="s">
        <v>246</v>
      </c>
      <c r="F2631" s="15">
        <v>1001475</v>
      </c>
      <c r="G2631" s="15">
        <v>11731150</v>
      </c>
      <c r="I2631" s="35" t="s">
        <v>269</v>
      </c>
      <c r="J2631" s="15"/>
      <c r="L2631" s="36" t="s">
        <v>246</v>
      </c>
      <c r="M2631" s="15">
        <v>2.3333333333333335</v>
      </c>
    </row>
    <row r="2632" spans="1:13" x14ac:dyDescent="0.3">
      <c r="A2632" s="38" t="s">
        <v>249</v>
      </c>
      <c r="B2632" s="15">
        <v>415000</v>
      </c>
      <c r="C2632" s="15">
        <v>2103950</v>
      </c>
      <c r="E2632" s="36" t="s">
        <v>248</v>
      </c>
      <c r="F2632" s="15">
        <v>994550</v>
      </c>
      <c r="G2632" s="15">
        <v>9133909</v>
      </c>
      <c r="I2632" s="38" t="s">
        <v>245</v>
      </c>
      <c r="J2632" s="15">
        <v>5.7</v>
      </c>
      <c r="L2632" s="36" t="s">
        <v>248</v>
      </c>
      <c r="M2632" s="15">
        <v>3.5</v>
      </c>
    </row>
    <row r="2633" spans="1:13" x14ac:dyDescent="0.3">
      <c r="A2633" s="38" t="s">
        <v>251</v>
      </c>
      <c r="B2633" s="15">
        <v>723000</v>
      </c>
      <c r="C2633" s="15">
        <v>1813100</v>
      </c>
      <c r="E2633" s="36" t="s">
        <v>250</v>
      </c>
      <c r="F2633" s="15">
        <v>882500</v>
      </c>
      <c r="G2633" s="15">
        <v>7188750</v>
      </c>
      <c r="I2633" s="38" t="s">
        <v>247</v>
      </c>
      <c r="J2633" s="15">
        <v>5.6</v>
      </c>
      <c r="L2633" s="36" t="s">
        <v>250</v>
      </c>
      <c r="M2633" s="15">
        <v>3.8666666666666671</v>
      </c>
    </row>
    <row r="2634" spans="1:13" x14ac:dyDescent="0.3">
      <c r="A2634" s="38" t="s">
        <v>254</v>
      </c>
      <c r="B2634" s="15">
        <v>1444000</v>
      </c>
      <c r="C2634" s="15">
        <v>4778000</v>
      </c>
      <c r="E2634" s="37" t="s">
        <v>252</v>
      </c>
      <c r="F2634" s="15">
        <v>314500</v>
      </c>
      <c r="G2634" s="15">
        <v>1959450</v>
      </c>
      <c r="I2634" s="38" t="s">
        <v>249</v>
      </c>
      <c r="J2634" s="15">
        <v>4.9000000000000004</v>
      </c>
      <c r="L2634" s="36" t="s">
        <v>253</v>
      </c>
      <c r="M2634" s="15">
        <v>3.6666666666666665</v>
      </c>
    </row>
    <row r="2635" spans="1:13" x14ac:dyDescent="0.3">
      <c r="A2635" s="38" t="s">
        <v>257</v>
      </c>
      <c r="B2635" s="15">
        <v>825000</v>
      </c>
      <c r="C2635" s="15">
        <v>3638000</v>
      </c>
      <c r="E2635" s="37" t="s">
        <v>255</v>
      </c>
      <c r="F2635" s="15">
        <v>300000</v>
      </c>
      <c r="G2635" s="15">
        <v>2842400</v>
      </c>
      <c r="I2635" s="38" t="s">
        <v>251</v>
      </c>
      <c r="J2635" s="15">
        <v>4.8</v>
      </c>
      <c r="L2635" s="35" t="s">
        <v>256</v>
      </c>
      <c r="M2635" s="15">
        <v>5.2416666666666671</v>
      </c>
    </row>
    <row r="2636" spans="1:13" x14ac:dyDescent="0.3">
      <c r="A2636" s="38" t="s">
        <v>252</v>
      </c>
      <c r="B2636" s="15">
        <v>922500</v>
      </c>
      <c r="C2636" s="15">
        <v>5770000</v>
      </c>
      <c r="E2636" s="37" t="s">
        <v>258</v>
      </c>
      <c r="F2636" s="15">
        <v>268000</v>
      </c>
      <c r="G2636" s="15">
        <v>2386900</v>
      </c>
      <c r="I2636" s="38" t="s">
        <v>254</v>
      </c>
      <c r="J2636" s="15">
        <v>6</v>
      </c>
      <c r="L2636" s="36" t="s">
        <v>246</v>
      </c>
      <c r="M2636" s="15">
        <v>3.4</v>
      </c>
    </row>
    <row r="2637" spans="1:13" x14ac:dyDescent="0.3">
      <c r="A2637" s="38" t="s">
        <v>255</v>
      </c>
      <c r="B2637" s="15">
        <v>1040000</v>
      </c>
      <c r="C2637" s="15">
        <v>4174000</v>
      </c>
      <c r="E2637" s="36" t="s">
        <v>253</v>
      </c>
      <c r="F2637" s="15">
        <v>866075</v>
      </c>
      <c r="G2637" s="15">
        <v>3671350</v>
      </c>
      <c r="I2637" s="38" t="s">
        <v>257</v>
      </c>
      <c r="J2637" s="15">
        <v>6.5</v>
      </c>
      <c r="L2637" s="36" t="s">
        <v>248</v>
      </c>
      <c r="M2637" s="15">
        <v>4.5666666666666673</v>
      </c>
    </row>
    <row r="2638" spans="1:13" x14ac:dyDescent="0.3">
      <c r="A2638" s="38" t="s">
        <v>258</v>
      </c>
      <c r="B2638" s="15">
        <v>520000</v>
      </c>
      <c r="C2638" s="15">
        <v>520000</v>
      </c>
      <c r="E2638" s="35" t="s">
        <v>261</v>
      </c>
      <c r="F2638" s="15">
        <v>3926975</v>
      </c>
      <c r="G2638" s="15">
        <v>20702898</v>
      </c>
      <c r="I2638" s="38" t="s">
        <v>252</v>
      </c>
      <c r="J2638" s="15">
        <v>6.9</v>
      </c>
      <c r="L2638" s="36" t="s">
        <v>250</v>
      </c>
      <c r="M2638" s="15">
        <v>5.9000000000000012</v>
      </c>
    </row>
    <row r="2639" spans="1:13" x14ac:dyDescent="0.3">
      <c r="A2639" s="38" t="s">
        <v>260</v>
      </c>
      <c r="B2639" s="15">
        <v>1886500</v>
      </c>
      <c r="C2639" s="15">
        <v>4904000</v>
      </c>
      <c r="E2639" s="36" t="s">
        <v>246</v>
      </c>
      <c r="F2639" s="15">
        <v>869250</v>
      </c>
      <c r="G2639" s="15">
        <v>5653000</v>
      </c>
      <c r="I2639" s="38" t="s">
        <v>255</v>
      </c>
      <c r="J2639" s="15">
        <v>6.4</v>
      </c>
      <c r="L2639" s="36" t="s">
        <v>253</v>
      </c>
      <c r="M2639" s="15">
        <v>7.1000000000000005</v>
      </c>
    </row>
    <row r="2640" spans="1:13" x14ac:dyDescent="0.3">
      <c r="A2640" s="38" t="s">
        <v>262</v>
      </c>
      <c r="B2640" s="15">
        <v>400500</v>
      </c>
      <c r="C2640" s="15">
        <v>3075950</v>
      </c>
      <c r="E2640" s="36" t="s">
        <v>248</v>
      </c>
      <c r="F2640" s="15">
        <v>852725</v>
      </c>
      <c r="G2640" s="15">
        <v>7363450</v>
      </c>
      <c r="I2640" s="38" t="s">
        <v>258</v>
      </c>
      <c r="J2640" s="15">
        <v>6.9</v>
      </c>
      <c r="L2640" s="35" t="s">
        <v>261</v>
      </c>
      <c r="M2640" s="15">
        <v>9.1333333333333311</v>
      </c>
    </row>
    <row r="2641" spans="1:13" x14ac:dyDescent="0.3">
      <c r="A2641" s="14">
        <v>25</v>
      </c>
      <c r="B2641" s="15">
        <v>68474391</v>
      </c>
      <c r="C2641" s="15">
        <v>449892689</v>
      </c>
      <c r="E2641" s="36" t="s">
        <v>250</v>
      </c>
      <c r="F2641" s="15">
        <v>1257000</v>
      </c>
      <c r="G2641" s="15">
        <v>4350448</v>
      </c>
      <c r="I2641" s="38" t="s">
        <v>260</v>
      </c>
      <c r="J2641" s="15">
        <v>8.1</v>
      </c>
      <c r="L2641" s="36" t="s">
        <v>246</v>
      </c>
      <c r="M2641" s="15">
        <v>8.5</v>
      </c>
    </row>
    <row r="2642" spans="1:13" x14ac:dyDescent="0.3">
      <c r="A2642" s="35" t="s">
        <v>243</v>
      </c>
      <c r="B2642" s="15"/>
      <c r="C2642" s="15"/>
      <c r="E2642" s="37" t="s">
        <v>252</v>
      </c>
      <c r="F2642" s="15">
        <v>242000</v>
      </c>
      <c r="G2642" s="15">
        <v>1134000</v>
      </c>
      <c r="I2642" s="38" t="s">
        <v>262</v>
      </c>
      <c r="J2642" s="15">
        <v>7.7</v>
      </c>
      <c r="L2642" s="36" t="s">
        <v>248</v>
      </c>
      <c r="M2642" s="15">
        <v>10.366666666666667</v>
      </c>
    </row>
    <row r="2643" spans="1:13" x14ac:dyDescent="0.3">
      <c r="A2643" s="38" t="s">
        <v>245</v>
      </c>
      <c r="B2643" s="15">
        <v>171500</v>
      </c>
      <c r="C2643" s="15">
        <v>1543900</v>
      </c>
      <c r="E2643" s="37" t="s">
        <v>255</v>
      </c>
      <c r="F2643" s="15">
        <v>749000</v>
      </c>
      <c r="G2643" s="15">
        <v>749000</v>
      </c>
      <c r="I2643" s="38" t="s">
        <v>263</v>
      </c>
      <c r="J2643" s="15">
        <v>7.6</v>
      </c>
      <c r="L2643" s="36" t="s">
        <v>250</v>
      </c>
      <c r="M2643" s="15">
        <v>9.3666666666666671</v>
      </c>
    </row>
    <row r="2644" spans="1:13" x14ac:dyDescent="0.3">
      <c r="A2644" s="38" t="s">
        <v>247</v>
      </c>
      <c r="B2644" s="15">
        <v>153750</v>
      </c>
      <c r="C2644" s="15">
        <v>1036850</v>
      </c>
      <c r="E2644" s="37" t="s">
        <v>258</v>
      </c>
      <c r="F2644" s="15">
        <v>266000</v>
      </c>
      <c r="G2644" s="15">
        <v>2467448</v>
      </c>
      <c r="I2644" s="35" t="s">
        <v>270</v>
      </c>
      <c r="J2644" s="15"/>
      <c r="L2644" s="36" t="s">
        <v>253</v>
      </c>
      <c r="M2644" s="15">
        <v>8.2999999999999989</v>
      </c>
    </row>
    <row r="2645" spans="1:13" x14ac:dyDescent="0.3">
      <c r="A2645" s="38" t="s">
        <v>249</v>
      </c>
      <c r="B2645" s="15">
        <v>357000</v>
      </c>
      <c r="C2645" s="15">
        <v>2665950</v>
      </c>
      <c r="E2645" s="36" t="s">
        <v>253</v>
      </c>
      <c r="F2645" s="15">
        <v>948000</v>
      </c>
      <c r="G2645" s="15">
        <v>3336000</v>
      </c>
      <c r="I2645" s="38" t="s">
        <v>245</v>
      </c>
      <c r="J2645" s="15">
        <v>7.1</v>
      </c>
      <c r="L2645" s="35" t="s">
        <v>264</v>
      </c>
      <c r="M2645" s="15">
        <v>8.6916666666666647</v>
      </c>
    </row>
    <row r="2646" spans="1:13" x14ac:dyDescent="0.3">
      <c r="A2646" s="38" t="s">
        <v>251</v>
      </c>
      <c r="B2646" s="15">
        <v>375450</v>
      </c>
      <c r="C2646" s="15">
        <v>1602100</v>
      </c>
      <c r="E2646" s="35" t="s">
        <v>264</v>
      </c>
      <c r="F2646" s="15">
        <v>3123225</v>
      </c>
      <c r="G2646" s="15">
        <v>18597603</v>
      </c>
      <c r="I2646" s="38" t="s">
        <v>247</v>
      </c>
      <c r="J2646" s="15">
        <v>6.9</v>
      </c>
      <c r="L2646" s="36" t="s">
        <v>246</v>
      </c>
      <c r="M2646" s="15">
        <v>8.2333333333333343</v>
      </c>
    </row>
    <row r="2647" spans="1:13" x14ac:dyDescent="0.3">
      <c r="A2647" s="38" t="s">
        <v>254</v>
      </c>
      <c r="B2647" s="15">
        <v>160500</v>
      </c>
      <c r="C2647" s="15">
        <v>1370667</v>
      </c>
      <c r="E2647" s="36" t="s">
        <v>246</v>
      </c>
      <c r="F2647" s="15">
        <v>913000</v>
      </c>
      <c r="G2647" s="15">
        <v>5596450</v>
      </c>
      <c r="I2647" s="38" t="s">
        <v>249</v>
      </c>
      <c r="J2647" s="15">
        <v>5.6</v>
      </c>
      <c r="L2647" s="36" t="s">
        <v>248</v>
      </c>
      <c r="M2647" s="15">
        <v>9.6666666666666661</v>
      </c>
    </row>
    <row r="2648" spans="1:13" x14ac:dyDescent="0.3">
      <c r="A2648" s="38" t="s">
        <v>257</v>
      </c>
      <c r="B2648" s="15">
        <v>169750</v>
      </c>
      <c r="C2648" s="15">
        <v>1684856</v>
      </c>
      <c r="E2648" s="36" t="s">
        <v>248</v>
      </c>
      <c r="F2648" s="15">
        <v>735500</v>
      </c>
      <c r="G2648" s="15">
        <v>2058000</v>
      </c>
      <c r="I2648" s="38" t="s">
        <v>251</v>
      </c>
      <c r="J2648" s="15">
        <v>4.0999999999999996</v>
      </c>
      <c r="L2648" s="36" t="s">
        <v>250</v>
      </c>
      <c r="M2648" s="15">
        <v>8.7999999999999989</v>
      </c>
    </row>
    <row r="2649" spans="1:13" x14ac:dyDescent="0.3">
      <c r="A2649" s="38" t="s">
        <v>252</v>
      </c>
      <c r="B2649" s="15">
        <v>164000</v>
      </c>
      <c r="C2649" s="15">
        <v>1855900</v>
      </c>
      <c r="E2649" s="36" t="s">
        <v>250</v>
      </c>
      <c r="F2649" s="15">
        <v>783850</v>
      </c>
      <c r="G2649" s="15">
        <v>5584350</v>
      </c>
      <c r="I2649" s="38" t="s">
        <v>254</v>
      </c>
      <c r="J2649" s="15">
        <v>5.2</v>
      </c>
      <c r="L2649" s="36" t="s">
        <v>253</v>
      </c>
      <c r="M2649" s="15">
        <v>8.0666666666666682</v>
      </c>
    </row>
    <row r="2650" spans="1:13" x14ac:dyDescent="0.3">
      <c r="A2650" s="38" t="s">
        <v>255</v>
      </c>
      <c r="B2650" s="15">
        <v>168000</v>
      </c>
      <c r="C2650" s="15">
        <v>1805300</v>
      </c>
      <c r="E2650" s="37" t="s">
        <v>252</v>
      </c>
      <c r="F2650" s="15">
        <v>237950</v>
      </c>
      <c r="G2650" s="15">
        <v>2353950</v>
      </c>
      <c r="I2650" s="38" t="s">
        <v>257</v>
      </c>
      <c r="J2650" s="15">
        <v>6.3</v>
      </c>
      <c r="L2650" s="35" t="s">
        <v>266</v>
      </c>
      <c r="M2650" s="15">
        <v>6.6833333333333336</v>
      </c>
    </row>
    <row r="2651" spans="1:13" x14ac:dyDescent="0.3">
      <c r="A2651" s="38" t="s">
        <v>258</v>
      </c>
      <c r="B2651" s="15">
        <v>314650</v>
      </c>
      <c r="C2651" s="15">
        <v>2282000</v>
      </c>
      <c r="E2651" s="37" t="s">
        <v>255</v>
      </c>
      <c r="F2651" s="15">
        <v>235900</v>
      </c>
      <c r="G2651" s="15">
        <v>1749900</v>
      </c>
      <c r="I2651" s="38" t="s">
        <v>252</v>
      </c>
      <c r="J2651" s="15">
        <v>5.3</v>
      </c>
      <c r="L2651" s="36" t="s">
        <v>246</v>
      </c>
      <c r="M2651" s="15">
        <v>6.6000000000000005</v>
      </c>
    </row>
    <row r="2652" spans="1:13" x14ac:dyDescent="0.3">
      <c r="A2652" s="38" t="s">
        <v>260</v>
      </c>
      <c r="B2652" s="15">
        <v>161975</v>
      </c>
      <c r="C2652" s="15">
        <v>1666400</v>
      </c>
      <c r="E2652" s="37" t="s">
        <v>258</v>
      </c>
      <c r="F2652" s="15">
        <v>310000</v>
      </c>
      <c r="G2652" s="15">
        <v>1480500</v>
      </c>
      <c r="I2652" s="38" t="s">
        <v>255</v>
      </c>
      <c r="J2652" s="15">
        <v>5.3</v>
      </c>
      <c r="L2652" s="36" t="s">
        <v>248</v>
      </c>
      <c r="M2652" s="15">
        <v>6.2333333333333334</v>
      </c>
    </row>
    <row r="2653" spans="1:13" x14ac:dyDescent="0.3">
      <c r="A2653" s="38" t="s">
        <v>262</v>
      </c>
      <c r="B2653" s="15">
        <v>190000</v>
      </c>
      <c r="C2653" s="15">
        <v>2126500</v>
      </c>
      <c r="E2653" s="36" t="s">
        <v>253</v>
      </c>
      <c r="F2653" s="15">
        <v>690875</v>
      </c>
      <c r="G2653" s="15">
        <v>5358803</v>
      </c>
      <c r="I2653" s="38" t="s">
        <v>258</v>
      </c>
      <c r="J2653" s="15">
        <v>5.6</v>
      </c>
      <c r="L2653" s="36" t="s">
        <v>250</v>
      </c>
      <c r="M2653" s="15">
        <v>7.3</v>
      </c>
    </row>
    <row r="2654" spans="1:13" x14ac:dyDescent="0.3">
      <c r="A2654" s="38" t="s">
        <v>263</v>
      </c>
      <c r="B2654" s="15">
        <v>190000</v>
      </c>
      <c r="C2654" s="15">
        <v>1356400</v>
      </c>
      <c r="E2654" s="35" t="s">
        <v>266</v>
      </c>
      <c r="F2654" s="15">
        <v>3541250</v>
      </c>
      <c r="G2654" s="15">
        <v>19546200</v>
      </c>
      <c r="I2654" s="38" t="s">
        <v>260</v>
      </c>
      <c r="J2654" s="15">
        <v>5.0999999999999996</v>
      </c>
      <c r="L2654" s="36" t="s">
        <v>253</v>
      </c>
      <c r="M2654" s="15">
        <v>6.6000000000000005</v>
      </c>
    </row>
    <row r="2655" spans="1:13" x14ac:dyDescent="0.3">
      <c r="A2655" s="35" t="s">
        <v>259</v>
      </c>
      <c r="B2655" s="15"/>
      <c r="C2655" s="15"/>
      <c r="E2655" s="36" t="s">
        <v>246</v>
      </c>
      <c r="F2655" s="15">
        <v>998000</v>
      </c>
      <c r="G2655" s="15">
        <v>3576500</v>
      </c>
      <c r="I2655" s="38" t="s">
        <v>262</v>
      </c>
      <c r="J2655" s="15">
        <v>3.8</v>
      </c>
      <c r="L2655" s="35" t="s">
        <v>267</v>
      </c>
      <c r="M2655" s="15">
        <v>7.1416666666666657</v>
      </c>
    </row>
    <row r="2656" spans="1:13" x14ac:dyDescent="0.3">
      <c r="A2656" s="38" t="s">
        <v>245</v>
      </c>
      <c r="B2656" s="15">
        <v>160000</v>
      </c>
      <c r="C2656" s="15">
        <v>1299949</v>
      </c>
      <c r="E2656" s="36" t="s">
        <v>248</v>
      </c>
      <c r="F2656" s="15">
        <v>745500</v>
      </c>
      <c r="G2656" s="15">
        <v>6593950</v>
      </c>
      <c r="I2656" s="38" t="s">
        <v>263</v>
      </c>
      <c r="J2656" s="15">
        <v>3.2</v>
      </c>
      <c r="L2656" s="36" t="s">
        <v>246</v>
      </c>
      <c r="M2656" s="15">
        <v>5.8999999999999995</v>
      </c>
    </row>
    <row r="2657" spans="1:13" x14ac:dyDescent="0.3">
      <c r="A2657" s="38" t="s">
        <v>247</v>
      </c>
      <c r="B2657" s="15">
        <v>179000</v>
      </c>
      <c r="C2657" s="15">
        <v>1522588</v>
      </c>
      <c r="E2657" s="36" t="s">
        <v>250</v>
      </c>
      <c r="F2657" s="15">
        <v>464500</v>
      </c>
      <c r="G2657" s="15">
        <v>2902550</v>
      </c>
      <c r="I2657" s="35" t="s">
        <v>271</v>
      </c>
      <c r="J2657" s="15"/>
      <c r="L2657" s="36" t="s">
        <v>248</v>
      </c>
      <c r="M2657" s="15">
        <v>9</v>
      </c>
    </row>
    <row r="2658" spans="1:13" x14ac:dyDescent="0.3">
      <c r="A2658" s="38" t="s">
        <v>249</v>
      </c>
      <c r="B2658" s="15">
        <v>180000</v>
      </c>
      <c r="C2658" s="15">
        <v>2247400</v>
      </c>
      <c r="E2658" s="37" t="s">
        <v>252</v>
      </c>
      <c r="F2658" s="15"/>
      <c r="G2658" s="15"/>
      <c r="I2658" s="38" t="s">
        <v>245</v>
      </c>
      <c r="J2658" s="15">
        <v>2.9</v>
      </c>
      <c r="L2658" s="36" t="s">
        <v>250</v>
      </c>
      <c r="M2658" s="15">
        <v>7.1333333333333329</v>
      </c>
    </row>
    <row r="2659" spans="1:13" x14ac:dyDescent="0.3">
      <c r="A2659" s="38" t="s">
        <v>251</v>
      </c>
      <c r="B2659" s="15">
        <v>494950</v>
      </c>
      <c r="C2659" s="15">
        <v>2217030</v>
      </c>
      <c r="E2659" s="37" t="s">
        <v>255</v>
      </c>
      <c r="F2659" s="15">
        <v>230000</v>
      </c>
      <c r="G2659" s="15">
        <v>1797850</v>
      </c>
      <c r="I2659" s="38" t="s">
        <v>247</v>
      </c>
      <c r="J2659" s="15">
        <v>3.6</v>
      </c>
      <c r="L2659" s="36" t="s">
        <v>253</v>
      </c>
      <c r="M2659" s="15">
        <v>6.5333333333333341</v>
      </c>
    </row>
    <row r="2660" spans="1:13" x14ac:dyDescent="0.3">
      <c r="A2660" s="38" t="s">
        <v>254</v>
      </c>
      <c r="B2660" s="15">
        <v>347500</v>
      </c>
      <c r="C2660" s="15">
        <v>2826795</v>
      </c>
      <c r="E2660" s="37" t="s">
        <v>258</v>
      </c>
      <c r="F2660" s="15">
        <v>234500</v>
      </c>
      <c r="G2660" s="15">
        <v>1104700</v>
      </c>
      <c r="I2660" s="38" t="s">
        <v>249</v>
      </c>
      <c r="J2660" s="15">
        <v>3.7</v>
      </c>
      <c r="L2660" s="35" t="s">
        <v>268</v>
      </c>
      <c r="M2660" s="15">
        <v>5.2583333333333337</v>
      </c>
    </row>
    <row r="2661" spans="1:13" x14ac:dyDescent="0.3">
      <c r="A2661" s="38" t="s">
        <v>257</v>
      </c>
      <c r="B2661" s="15">
        <v>495200</v>
      </c>
      <c r="C2661" s="15">
        <v>3957800</v>
      </c>
      <c r="E2661" s="36" t="s">
        <v>253</v>
      </c>
      <c r="F2661" s="15">
        <v>1333250</v>
      </c>
      <c r="G2661" s="15">
        <v>6473200</v>
      </c>
      <c r="I2661" s="38" t="s">
        <v>251</v>
      </c>
      <c r="J2661" s="15">
        <v>3.1</v>
      </c>
      <c r="L2661" s="36" t="s">
        <v>246</v>
      </c>
      <c r="M2661" s="15">
        <v>5.4333333333333336</v>
      </c>
    </row>
    <row r="2662" spans="1:13" x14ac:dyDescent="0.3">
      <c r="A2662" s="38" t="s">
        <v>252</v>
      </c>
      <c r="B2662" s="15">
        <v>409750</v>
      </c>
      <c r="C2662" s="15">
        <v>3459250</v>
      </c>
      <c r="E2662" s="35" t="s">
        <v>267</v>
      </c>
      <c r="F2662" s="15">
        <v>3030251</v>
      </c>
      <c r="G2662" s="15">
        <v>19852376</v>
      </c>
      <c r="I2662" s="38" t="s">
        <v>254</v>
      </c>
      <c r="J2662" s="15">
        <v>3.3</v>
      </c>
      <c r="L2662" s="36" t="s">
        <v>248</v>
      </c>
      <c r="M2662" s="15">
        <v>4.3</v>
      </c>
    </row>
    <row r="2663" spans="1:13" x14ac:dyDescent="0.3">
      <c r="A2663" s="38" t="s">
        <v>255</v>
      </c>
      <c r="B2663" s="15">
        <v>435275</v>
      </c>
      <c r="C2663" s="15">
        <v>1367450</v>
      </c>
      <c r="E2663" s="36" t="s">
        <v>246</v>
      </c>
      <c r="F2663" s="15">
        <v>755900</v>
      </c>
      <c r="G2663" s="15">
        <v>4007950</v>
      </c>
      <c r="I2663" s="38" t="s">
        <v>257</v>
      </c>
      <c r="J2663" s="15">
        <v>2.8</v>
      </c>
      <c r="L2663" s="36" t="s">
        <v>250</v>
      </c>
      <c r="M2663" s="15">
        <v>5.4666666666666659</v>
      </c>
    </row>
    <row r="2664" spans="1:13" x14ac:dyDescent="0.3">
      <c r="A2664" s="38" t="s">
        <v>258</v>
      </c>
      <c r="B2664" s="15">
        <v>208950</v>
      </c>
      <c r="C2664" s="15">
        <v>1023450</v>
      </c>
      <c r="E2664" s="36" t="s">
        <v>248</v>
      </c>
      <c r="F2664" s="15">
        <v>701250</v>
      </c>
      <c r="G2664" s="15">
        <v>5681775</v>
      </c>
      <c r="I2664" s="38" t="s">
        <v>252</v>
      </c>
      <c r="J2664" s="15">
        <v>2.5</v>
      </c>
      <c r="L2664" s="36" t="s">
        <v>253</v>
      </c>
      <c r="M2664" s="15">
        <v>5.833333333333333</v>
      </c>
    </row>
    <row r="2665" spans="1:13" x14ac:dyDescent="0.3">
      <c r="A2665" s="38" t="s">
        <v>260</v>
      </c>
      <c r="B2665" s="15">
        <v>177500</v>
      </c>
      <c r="C2665" s="15">
        <v>738000</v>
      </c>
      <c r="E2665" s="36" t="s">
        <v>250</v>
      </c>
      <c r="F2665" s="15">
        <v>838001</v>
      </c>
      <c r="G2665" s="15">
        <v>8085451</v>
      </c>
      <c r="I2665" s="38" t="s">
        <v>255</v>
      </c>
      <c r="J2665" s="15">
        <v>2.6</v>
      </c>
      <c r="L2665" s="35" t="s">
        <v>269</v>
      </c>
      <c r="M2665" s="15">
        <v>4.5666666666666673</v>
      </c>
    </row>
    <row r="2666" spans="1:13" x14ac:dyDescent="0.3">
      <c r="A2666" s="38" t="s">
        <v>262</v>
      </c>
      <c r="B2666" s="15">
        <v>179500</v>
      </c>
      <c r="C2666" s="15">
        <v>2030150</v>
      </c>
      <c r="E2666" s="37" t="s">
        <v>252</v>
      </c>
      <c r="F2666" s="15">
        <v>424751</v>
      </c>
      <c r="G2666" s="15">
        <v>3050501</v>
      </c>
      <c r="I2666" s="38" t="s">
        <v>258</v>
      </c>
      <c r="J2666" s="15">
        <v>2.6</v>
      </c>
      <c r="L2666" s="36" t="s">
        <v>246</v>
      </c>
      <c r="M2666" s="15">
        <v>5.0999999999999996</v>
      </c>
    </row>
    <row r="2667" spans="1:13" x14ac:dyDescent="0.3">
      <c r="A2667" s="38" t="s">
        <v>263</v>
      </c>
      <c r="B2667" s="15">
        <v>199500</v>
      </c>
      <c r="C2667" s="15">
        <v>3200984</v>
      </c>
      <c r="E2667" s="37" t="s">
        <v>255</v>
      </c>
      <c r="F2667" s="15">
        <v>220000</v>
      </c>
      <c r="G2667" s="15">
        <v>2398900</v>
      </c>
      <c r="I2667" s="38" t="s">
        <v>260</v>
      </c>
      <c r="J2667" s="15">
        <v>2.2000000000000002</v>
      </c>
      <c r="L2667" s="36" t="s">
        <v>248</v>
      </c>
      <c r="M2667" s="15">
        <v>4.5666666666666664</v>
      </c>
    </row>
    <row r="2668" spans="1:13" x14ac:dyDescent="0.3">
      <c r="A2668" s="35" t="s">
        <v>265</v>
      </c>
      <c r="B2668" s="15"/>
      <c r="C2668" s="15"/>
      <c r="E2668" s="37" t="s">
        <v>258</v>
      </c>
      <c r="F2668" s="15">
        <v>193250</v>
      </c>
      <c r="G2668" s="15">
        <v>2636050</v>
      </c>
      <c r="I2668" s="38" t="s">
        <v>262</v>
      </c>
      <c r="J2668" s="15">
        <v>2</v>
      </c>
      <c r="L2668" s="36" t="s">
        <v>250</v>
      </c>
      <c r="M2668" s="15">
        <v>4.2333333333333334</v>
      </c>
    </row>
    <row r="2669" spans="1:13" x14ac:dyDescent="0.3">
      <c r="A2669" s="38" t="s">
        <v>245</v>
      </c>
      <c r="B2669" s="15">
        <v>469500</v>
      </c>
      <c r="C2669" s="15">
        <v>1856950</v>
      </c>
      <c r="E2669" s="36" t="s">
        <v>253</v>
      </c>
      <c r="F2669" s="15">
        <v>735100</v>
      </c>
      <c r="G2669" s="15">
        <v>2077200</v>
      </c>
      <c r="I2669" s="38" t="s">
        <v>263</v>
      </c>
      <c r="J2669" s="15">
        <v>1.6</v>
      </c>
      <c r="L2669" s="36" t="s">
        <v>253</v>
      </c>
      <c r="M2669" s="15">
        <v>4.3666666666666671</v>
      </c>
    </row>
    <row r="2670" spans="1:13" x14ac:dyDescent="0.3">
      <c r="A2670" s="38" t="s">
        <v>247</v>
      </c>
      <c r="B2670" s="15">
        <v>233500</v>
      </c>
      <c r="C2670" s="15">
        <v>712500</v>
      </c>
      <c r="E2670" s="35" t="s">
        <v>268</v>
      </c>
      <c r="F2670" s="15">
        <v>3065850</v>
      </c>
      <c r="G2670" s="15">
        <v>26344948</v>
      </c>
      <c r="I2670" s="35" t="s">
        <v>272</v>
      </c>
      <c r="J2670" s="15"/>
      <c r="L2670" s="35" t="s">
        <v>270</v>
      </c>
      <c r="M2670" s="15">
        <v>3.9083333333333332</v>
      </c>
    </row>
    <row r="2671" spans="1:13" x14ac:dyDescent="0.3">
      <c r="A2671" s="38" t="s">
        <v>249</v>
      </c>
      <c r="B2671" s="15">
        <v>377450</v>
      </c>
      <c r="C2671" s="15">
        <v>1998000</v>
      </c>
      <c r="E2671" s="36" t="s">
        <v>246</v>
      </c>
      <c r="F2671" s="15">
        <v>668500</v>
      </c>
      <c r="G2671" s="15">
        <v>3373400</v>
      </c>
      <c r="I2671" s="38" t="s">
        <v>245</v>
      </c>
      <c r="J2671" s="15">
        <v>1.7</v>
      </c>
      <c r="L2671" s="36" t="s">
        <v>246</v>
      </c>
      <c r="M2671" s="15">
        <v>4.3</v>
      </c>
    </row>
    <row r="2672" spans="1:13" x14ac:dyDescent="0.3">
      <c r="A2672" s="38" t="s">
        <v>251</v>
      </c>
      <c r="B2672" s="15">
        <v>488000</v>
      </c>
      <c r="C2672" s="15">
        <v>3058250</v>
      </c>
      <c r="E2672" s="36" t="s">
        <v>248</v>
      </c>
      <c r="F2672" s="15">
        <v>958400</v>
      </c>
      <c r="G2672" s="15">
        <v>5790399</v>
      </c>
      <c r="I2672" s="38" t="s">
        <v>247</v>
      </c>
      <c r="J2672" s="15">
        <v>1.3</v>
      </c>
      <c r="L2672" s="36" t="s">
        <v>248</v>
      </c>
      <c r="M2672" s="15">
        <v>3.4333333333333336</v>
      </c>
    </row>
    <row r="2673" spans="1:13" x14ac:dyDescent="0.3">
      <c r="A2673" s="38" t="s">
        <v>254</v>
      </c>
      <c r="B2673" s="15">
        <v>207500</v>
      </c>
      <c r="C2673" s="15">
        <v>2609400</v>
      </c>
      <c r="E2673" s="36" t="s">
        <v>250</v>
      </c>
      <c r="F2673" s="15">
        <v>853950</v>
      </c>
      <c r="G2673" s="15">
        <v>11612849</v>
      </c>
      <c r="I2673" s="38" t="s">
        <v>249</v>
      </c>
      <c r="J2673" s="15">
        <v>0.8</v>
      </c>
      <c r="L2673" s="36" t="s">
        <v>250</v>
      </c>
      <c r="M2673" s="15">
        <v>4.1000000000000005</v>
      </c>
    </row>
    <row r="2674" spans="1:13" x14ac:dyDescent="0.3">
      <c r="A2674" s="38" t="s">
        <v>257</v>
      </c>
      <c r="B2674" s="15">
        <v>234750</v>
      </c>
      <c r="C2674" s="15">
        <v>1457500</v>
      </c>
      <c r="E2674" s="37" t="s">
        <v>252</v>
      </c>
      <c r="F2674" s="15">
        <v>284950</v>
      </c>
      <c r="G2674" s="15">
        <v>3241999</v>
      </c>
      <c r="I2674" s="38" t="s">
        <v>251</v>
      </c>
      <c r="J2674" s="15">
        <v>0.7</v>
      </c>
      <c r="L2674" s="36" t="s">
        <v>253</v>
      </c>
      <c r="M2674" s="15">
        <v>3.7999999999999994</v>
      </c>
    </row>
    <row r="2675" spans="1:13" x14ac:dyDescent="0.3">
      <c r="A2675" s="38" t="s">
        <v>252</v>
      </c>
      <c r="B2675" s="15">
        <v>234000</v>
      </c>
      <c r="C2675" s="15">
        <v>2772847</v>
      </c>
      <c r="E2675" s="37" t="s">
        <v>255</v>
      </c>
      <c r="F2675" s="15">
        <v>224000</v>
      </c>
      <c r="G2675" s="15">
        <v>3343500</v>
      </c>
      <c r="I2675" s="38" t="s">
        <v>254</v>
      </c>
      <c r="J2675" s="15">
        <v>1.3</v>
      </c>
      <c r="L2675" s="35" t="s">
        <v>271</v>
      </c>
      <c r="M2675" s="15">
        <v>2.75</v>
      </c>
    </row>
    <row r="2676" spans="1:13" x14ac:dyDescent="0.3">
      <c r="A2676" s="38" t="s">
        <v>255</v>
      </c>
      <c r="B2676" s="15">
        <v>564500</v>
      </c>
      <c r="C2676" s="15">
        <v>3148213</v>
      </c>
      <c r="E2676" s="37" t="s">
        <v>258</v>
      </c>
      <c r="F2676" s="15">
        <v>345000</v>
      </c>
      <c r="G2676" s="15">
        <v>5027350</v>
      </c>
      <c r="I2676" s="38" t="s">
        <v>257</v>
      </c>
      <c r="J2676" s="15">
        <v>1.4</v>
      </c>
      <c r="L2676" s="36" t="s">
        <v>246</v>
      </c>
      <c r="M2676" s="15">
        <v>3.5</v>
      </c>
    </row>
    <row r="2677" spans="1:13" x14ac:dyDescent="0.3">
      <c r="A2677" s="38" t="s">
        <v>258</v>
      </c>
      <c r="B2677" s="15">
        <v>615000</v>
      </c>
      <c r="C2677" s="15">
        <v>2746450</v>
      </c>
      <c r="E2677" s="36" t="s">
        <v>253</v>
      </c>
      <c r="F2677" s="15">
        <v>585000</v>
      </c>
      <c r="G2677" s="15">
        <v>5568300</v>
      </c>
      <c r="I2677" s="38" t="s">
        <v>252</v>
      </c>
      <c r="J2677" s="15">
        <v>1.3</v>
      </c>
      <c r="L2677" s="36" t="s">
        <v>248</v>
      </c>
      <c r="M2677" s="15">
        <v>2.8666666666666667</v>
      </c>
    </row>
    <row r="2678" spans="1:13" x14ac:dyDescent="0.3">
      <c r="A2678" s="38" t="s">
        <v>260</v>
      </c>
      <c r="B2678" s="15">
        <v>270000</v>
      </c>
      <c r="C2678" s="15">
        <v>4605800</v>
      </c>
      <c r="E2678" s="35" t="s">
        <v>269</v>
      </c>
      <c r="F2678" s="15">
        <v>2961200</v>
      </c>
      <c r="G2678" s="15">
        <v>31933715</v>
      </c>
      <c r="I2678" s="38" t="s">
        <v>255</v>
      </c>
      <c r="J2678" s="15">
        <v>1.7</v>
      </c>
      <c r="L2678" s="36" t="s">
        <v>250</v>
      </c>
      <c r="M2678" s="15">
        <v>2.6333333333333333</v>
      </c>
    </row>
    <row r="2679" spans="1:13" x14ac:dyDescent="0.3">
      <c r="A2679" s="38" t="s">
        <v>262</v>
      </c>
      <c r="B2679" s="15">
        <v>685000</v>
      </c>
      <c r="C2679" s="15">
        <v>3281450</v>
      </c>
      <c r="E2679" s="36" t="s">
        <v>246</v>
      </c>
      <c r="F2679" s="15">
        <v>729000</v>
      </c>
      <c r="G2679" s="15">
        <v>7244225</v>
      </c>
      <c r="I2679" s="38" t="s">
        <v>258</v>
      </c>
      <c r="J2679" s="15">
        <v>1.9</v>
      </c>
      <c r="L2679" s="36" t="s">
        <v>253</v>
      </c>
      <c r="M2679" s="15">
        <v>2</v>
      </c>
    </row>
    <row r="2680" spans="1:13" x14ac:dyDescent="0.3">
      <c r="A2680" s="38" t="s">
        <v>263</v>
      </c>
      <c r="B2680" s="15">
        <v>496000</v>
      </c>
      <c r="C2680" s="15">
        <v>2037648</v>
      </c>
      <c r="E2680" s="36" t="s">
        <v>248</v>
      </c>
      <c r="F2680" s="15">
        <v>749750</v>
      </c>
      <c r="G2680" s="15">
        <v>10058485</v>
      </c>
      <c r="I2680" s="38" t="s">
        <v>260</v>
      </c>
      <c r="J2680" s="15">
        <v>1.9</v>
      </c>
      <c r="L2680" s="35" t="s">
        <v>272</v>
      </c>
      <c r="M2680" s="15">
        <v>2.0249999999999999</v>
      </c>
    </row>
    <row r="2681" spans="1:13" x14ac:dyDescent="0.3">
      <c r="A2681" s="35" t="s">
        <v>244</v>
      </c>
      <c r="B2681" s="15"/>
      <c r="C2681" s="15"/>
      <c r="E2681" s="36" t="s">
        <v>250</v>
      </c>
      <c r="F2681" s="15">
        <v>817950</v>
      </c>
      <c r="G2681" s="15">
        <v>10274000</v>
      </c>
      <c r="I2681" s="38" t="s">
        <v>262</v>
      </c>
      <c r="J2681" s="15">
        <v>2.1</v>
      </c>
      <c r="L2681" s="36" t="s">
        <v>246</v>
      </c>
      <c r="M2681" s="15">
        <v>1.6666666666666667</v>
      </c>
    </row>
    <row r="2682" spans="1:13" x14ac:dyDescent="0.3">
      <c r="A2682" s="38" t="s">
        <v>245</v>
      </c>
      <c r="B2682" s="15">
        <v>219000</v>
      </c>
      <c r="C2682" s="15">
        <v>1198000</v>
      </c>
      <c r="E2682" s="37" t="s">
        <v>252</v>
      </c>
      <c r="F2682" s="15">
        <v>267450</v>
      </c>
      <c r="G2682" s="15">
        <v>2447400</v>
      </c>
      <c r="I2682" s="38" t="s">
        <v>263</v>
      </c>
      <c r="J2682" s="15">
        <v>1.7</v>
      </c>
      <c r="L2682" s="36" t="s">
        <v>248</v>
      </c>
      <c r="M2682" s="15">
        <v>1.7333333333333334</v>
      </c>
    </row>
    <row r="2683" spans="1:13" x14ac:dyDescent="0.3">
      <c r="A2683" s="38" t="s">
        <v>247</v>
      </c>
      <c r="B2683" s="15">
        <v>245000</v>
      </c>
      <c r="C2683" s="15">
        <v>2473250</v>
      </c>
      <c r="E2683" s="37" t="s">
        <v>255</v>
      </c>
      <c r="F2683" s="15">
        <v>278000</v>
      </c>
      <c r="G2683" s="15">
        <v>4302600</v>
      </c>
      <c r="I2683" s="35" t="s">
        <v>273</v>
      </c>
      <c r="J2683" s="15"/>
      <c r="L2683" s="36" t="s">
        <v>250</v>
      </c>
      <c r="M2683" s="15">
        <v>2.2333333333333329</v>
      </c>
    </row>
    <row r="2684" spans="1:13" x14ac:dyDescent="0.3">
      <c r="A2684" s="38" t="s">
        <v>249</v>
      </c>
      <c r="B2684" s="15">
        <v>279950</v>
      </c>
      <c r="C2684" s="15">
        <v>2550950</v>
      </c>
      <c r="E2684" s="37" t="s">
        <v>258</v>
      </c>
      <c r="F2684" s="15">
        <v>272500</v>
      </c>
      <c r="G2684" s="15">
        <v>3524000</v>
      </c>
      <c r="I2684" s="38" t="s">
        <v>245</v>
      </c>
      <c r="J2684" s="15">
        <v>0.5</v>
      </c>
      <c r="L2684" s="36" t="s">
        <v>253</v>
      </c>
      <c r="M2684" s="15">
        <v>2.4666666666666668</v>
      </c>
    </row>
    <row r="2685" spans="1:13" x14ac:dyDescent="0.3">
      <c r="A2685" s="38" t="s">
        <v>251</v>
      </c>
      <c r="B2685" s="15">
        <v>543700</v>
      </c>
      <c r="C2685" s="15">
        <v>2902390</v>
      </c>
      <c r="E2685" s="36" t="s">
        <v>253</v>
      </c>
      <c r="F2685" s="15">
        <v>664500</v>
      </c>
      <c r="G2685" s="15">
        <v>4357005</v>
      </c>
      <c r="I2685" s="38" t="s">
        <v>247</v>
      </c>
      <c r="J2685" s="15">
        <v>0.3</v>
      </c>
      <c r="L2685" s="35" t="s">
        <v>273</v>
      </c>
      <c r="M2685" s="15">
        <v>1.4083333333333332</v>
      </c>
    </row>
    <row r="2686" spans="1:13" x14ac:dyDescent="0.3">
      <c r="A2686" s="38" t="s">
        <v>254</v>
      </c>
      <c r="B2686" s="15">
        <v>780450</v>
      </c>
      <c r="C2686" s="15">
        <v>4157300</v>
      </c>
      <c r="E2686" s="35" t="s">
        <v>270</v>
      </c>
      <c r="F2686" s="15">
        <v>3260697</v>
      </c>
      <c r="G2686" s="15">
        <v>40701211</v>
      </c>
      <c r="I2686" s="38" t="s">
        <v>249</v>
      </c>
      <c r="J2686" s="15">
        <v>0.5</v>
      </c>
      <c r="L2686" s="36" t="s">
        <v>246</v>
      </c>
      <c r="M2686" s="15">
        <v>1.5</v>
      </c>
    </row>
    <row r="2687" spans="1:13" x14ac:dyDescent="0.3">
      <c r="A2687" s="38" t="s">
        <v>257</v>
      </c>
      <c r="B2687" s="15">
        <v>532950</v>
      </c>
      <c r="C2687" s="15">
        <v>3113950</v>
      </c>
      <c r="E2687" s="36" t="s">
        <v>246</v>
      </c>
      <c r="F2687" s="15">
        <v>825822</v>
      </c>
      <c r="G2687" s="15">
        <v>8258093</v>
      </c>
      <c r="I2687" s="38" t="s">
        <v>251</v>
      </c>
      <c r="J2687" s="15">
        <v>0.6</v>
      </c>
      <c r="L2687" s="36" t="s">
        <v>248</v>
      </c>
      <c r="M2687" s="15">
        <v>1.4666666666666668</v>
      </c>
    </row>
    <row r="2688" spans="1:13" x14ac:dyDescent="0.3">
      <c r="A2688" s="38" t="s">
        <v>252</v>
      </c>
      <c r="B2688" s="15">
        <v>269950</v>
      </c>
      <c r="C2688" s="15">
        <v>2986338</v>
      </c>
      <c r="E2688" s="36" t="s">
        <v>248</v>
      </c>
      <c r="F2688" s="15">
        <v>780500</v>
      </c>
      <c r="G2688" s="15">
        <v>10125300</v>
      </c>
      <c r="I2688" s="38" t="s">
        <v>254</v>
      </c>
      <c r="J2688" s="15">
        <v>0.4</v>
      </c>
      <c r="L2688" s="36" t="s">
        <v>250</v>
      </c>
      <c r="M2688" s="15">
        <v>1.6666666666666667</v>
      </c>
    </row>
    <row r="2689" spans="1:13" x14ac:dyDescent="0.3">
      <c r="A2689" s="38" t="s">
        <v>255</v>
      </c>
      <c r="B2689" s="15">
        <v>261500</v>
      </c>
      <c r="C2689" s="15">
        <v>3033950</v>
      </c>
      <c r="E2689" s="36" t="s">
        <v>250</v>
      </c>
      <c r="F2689" s="15">
        <v>865500</v>
      </c>
      <c r="G2689" s="15">
        <v>10909528</v>
      </c>
      <c r="I2689" s="38" t="s">
        <v>257</v>
      </c>
      <c r="J2689" s="15">
        <v>0.7</v>
      </c>
      <c r="L2689" s="36" t="s">
        <v>253</v>
      </c>
      <c r="M2689" s="15">
        <v>1</v>
      </c>
    </row>
    <row r="2690" spans="1:13" x14ac:dyDescent="0.3">
      <c r="A2690" s="38" t="s">
        <v>258</v>
      </c>
      <c r="B2690" s="15">
        <v>215000</v>
      </c>
      <c r="C2690" s="15">
        <v>1155950</v>
      </c>
      <c r="E2690" s="37" t="s">
        <v>252</v>
      </c>
      <c r="F2690" s="15">
        <v>305500</v>
      </c>
      <c r="G2690" s="15">
        <v>1731000</v>
      </c>
      <c r="I2690" s="38" t="s">
        <v>252</v>
      </c>
      <c r="J2690" s="15">
        <v>0.9</v>
      </c>
      <c r="L2690" s="35" t="s">
        <v>274</v>
      </c>
      <c r="M2690" s="15">
        <v>0.90833333333333333</v>
      </c>
    </row>
    <row r="2691" spans="1:13" x14ac:dyDescent="0.3">
      <c r="A2691" s="38" t="s">
        <v>260</v>
      </c>
      <c r="B2691" s="15">
        <v>271000</v>
      </c>
      <c r="C2691" s="15">
        <v>2765354</v>
      </c>
      <c r="E2691" s="37" t="s">
        <v>255</v>
      </c>
      <c r="F2691" s="15">
        <v>288500</v>
      </c>
      <c r="G2691" s="15">
        <v>5679400</v>
      </c>
      <c r="I2691" s="38" t="s">
        <v>255</v>
      </c>
      <c r="J2691" s="15">
        <v>1.2</v>
      </c>
      <c r="L2691" s="36" t="s">
        <v>246</v>
      </c>
      <c r="M2691" s="15">
        <v>0.6</v>
      </c>
    </row>
    <row r="2692" spans="1:13" x14ac:dyDescent="0.3">
      <c r="A2692" s="38" t="s">
        <v>262</v>
      </c>
      <c r="B2692" s="15">
        <v>281450</v>
      </c>
      <c r="C2692" s="15">
        <v>1949860</v>
      </c>
      <c r="E2692" s="37" t="s">
        <v>258</v>
      </c>
      <c r="F2692" s="15">
        <v>271500</v>
      </c>
      <c r="G2692" s="15">
        <v>3499128</v>
      </c>
      <c r="I2692" s="38" t="s">
        <v>258</v>
      </c>
      <c r="J2692" s="15">
        <v>1.5</v>
      </c>
      <c r="L2692" s="36" t="s">
        <v>248</v>
      </c>
      <c r="M2692" s="15">
        <v>0.6</v>
      </c>
    </row>
    <row r="2693" spans="1:13" x14ac:dyDescent="0.3">
      <c r="A2693" s="38" t="s">
        <v>263</v>
      </c>
      <c r="B2693" s="15">
        <v>257500</v>
      </c>
      <c r="C2693" s="15">
        <v>2741150</v>
      </c>
      <c r="E2693" s="36" t="s">
        <v>253</v>
      </c>
      <c r="F2693" s="15">
        <v>788875</v>
      </c>
      <c r="G2693" s="15">
        <v>11408290</v>
      </c>
      <c r="I2693" s="38" t="s">
        <v>260</v>
      </c>
      <c r="J2693" s="15">
        <v>0.5</v>
      </c>
      <c r="L2693" s="36" t="s">
        <v>250</v>
      </c>
      <c r="M2693" s="15">
        <v>1.4333333333333336</v>
      </c>
    </row>
    <row r="2694" spans="1:13" x14ac:dyDescent="0.3">
      <c r="A2694" s="35" t="s">
        <v>256</v>
      </c>
      <c r="B2694" s="15"/>
      <c r="C2694" s="15"/>
      <c r="E2694" s="35" t="s">
        <v>271</v>
      </c>
      <c r="F2694" s="15">
        <v>3473367</v>
      </c>
      <c r="G2694" s="15">
        <v>30265065</v>
      </c>
      <c r="I2694" s="38" t="s">
        <v>262</v>
      </c>
      <c r="J2694" s="15">
        <v>0.3</v>
      </c>
      <c r="L2694" s="36" t="s">
        <v>253</v>
      </c>
      <c r="M2694" s="15">
        <v>1</v>
      </c>
    </row>
    <row r="2695" spans="1:13" x14ac:dyDescent="0.3">
      <c r="A2695" s="38" t="s">
        <v>245</v>
      </c>
      <c r="B2695" s="15">
        <v>275500</v>
      </c>
      <c r="C2695" s="15">
        <v>1806100</v>
      </c>
      <c r="E2695" s="36" t="s">
        <v>246</v>
      </c>
      <c r="F2695" s="15">
        <v>756000</v>
      </c>
      <c r="G2695" s="15">
        <v>5029450</v>
      </c>
      <c r="I2695" s="38" t="s">
        <v>263</v>
      </c>
      <c r="J2695" s="15">
        <v>0.2</v>
      </c>
      <c r="L2695" s="35" t="s">
        <v>275</v>
      </c>
      <c r="M2695" s="15">
        <v>0.76</v>
      </c>
    </row>
    <row r="2696" spans="1:13" x14ac:dyDescent="0.3">
      <c r="A2696" s="38" t="s">
        <v>247</v>
      </c>
      <c r="B2696" s="15">
        <v>270000</v>
      </c>
      <c r="C2696" s="15">
        <v>2236900</v>
      </c>
      <c r="E2696" s="36" t="s">
        <v>248</v>
      </c>
      <c r="F2696" s="15">
        <v>857450</v>
      </c>
      <c r="G2696" s="15">
        <v>13994795</v>
      </c>
      <c r="I2696" s="35" t="s">
        <v>274</v>
      </c>
      <c r="J2696" s="15"/>
      <c r="L2696" s="36" t="s">
        <v>246</v>
      </c>
      <c r="M2696" s="15">
        <v>0.56666666666666676</v>
      </c>
    </row>
    <row r="2697" spans="1:13" x14ac:dyDescent="0.3">
      <c r="A2697" s="38" t="s">
        <v>249</v>
      </c>
      <c r="B2697" s="15">
        <v>279500</v>
      </c>
      <c r="C2697" s="15">
        <v>2922850</v>
      </c>
      <c r="E2697" s="36" t="s">
        <v>250</v>
      </c>
      <c r="F2697" s="15">
        <v>836250</v>
      </c>
      <c r="G2697" s="15">
        <v>6604675</v>
      </c>
      <c r="I2697" s="38" t="s">
        <v>245</v>
      </c>
      <c r="J2697" s="15">
        <v>0.1</v>
      </c>
      <c r="L2697" s="36" t="s">
        <v>248</v>
      </c>
      <c r="M2697" s="15">
        <v>0.66666666666666663</v>
      </c>
    </row>
    <row r="2698" spans="1:13" x14ac:dyDescent="0.3">
      <c r="A2698" s="38" t="s">
        <v>251</v>
      </c>
      <c r="B2698" s="15">
        <v>235000</v>
      </c>
      <c r="C2698" s="15">
        <v>3096150</v>
      </c>
      <c r="E2698" s="37" t="s">
        <v>252</v>
      </c>
      <c r="F2698" s="15">
        <v>350000</v>
      </c>
      <c r="G2698" s="15">
        <v>3718200</v>
      </c>
      <c r="I2698" s="38" t="s">
        <v>247</v>
      </c>
      <c r="J2698" s="15">
        <v>0.4</v>
      </c>
      <c r="L2698" s="36" t="s">
        <v>250</v>
      </c>
      <c r="M2698" s="15">
        <v>1.25</v>
      </c>
    </row>
    <row r="2699" spans="1:13" x14ac:dyDescent="0.3">
      <c r="A2699" s="38" t="s">
        <v>254</v>
      </c>
      <c r="B2699" s="15">
        <v>481200</v>
      </c>
      <c r="C2699" s="15">
        <v>4352950</v>
      </c>
      <c r="E2699" s="37" t="s">
        <v>255</v>
      </c>
      <c r="F2699" s="15">
        <v>266250</v>
      </c>
      <c r="G2699" s="15">
        <v>1816475</v>
      </c>
      <c r="I2699" s="38" t="s">
        <v>249</v>
      </c>
      <c r="J2699" s="15">
        <v>0.3</v>
      </c>
      <c r="L2699" s="36" t="s">
        <v>253</v>
      </c>
      <c r="M2699" s="15">
        <v>0.7</v>
      </c>
    </row>
    <row r="2700" spans="1:13" x14ac:dyDescent="0.3">
      <c r="A2700" s="38" t="s">
        <v>257</v>
      </c>
      <c r="B2700" s="15">
        <v>287975</v>
      </c>
      <c r="C2700" s="15">
        <v>2549530</v>
      </c>
      <c r="E2700" s="37" t="s">
        <v>258</v>
      </c>
      <c r="F2700" s="15">
        <v>220000</v>
      </c>
      <c r="G2700" s="15">
        <v>1070000</v>
      </c>
      <c r="I2700" s="38" t="s">
        <v>251</v>
      </c>
      <c r="J2700" s="15">
        <v>0.6</v>
      </c>
      <c r="L2700" s="14">
        <v>52</v>
      </c>
      <c r="M2700" s="15">
        <v>4.2349397590361466</v>
      </c>
    </row>
    <row r="2701" spans="1:13" x14ac:dyDescent="0.3">
      <c r="A2701" s="38" t="s">
        <v>252</v>
      </c>
      <c r="B2701" s="15">
        <v>286500</v>
      </c>
      <c r="C2701" s="15">
        <v>2179260</v>
      </c>
      <c r="E2701" s="36" t="s">
        <v>253</v>
      </c>
      <c r="F2701" s="15">
        <v>1023667</v>
      </c>
      <c r="G2701" s="15">
        <v>4636145</v>
      </c>
      <c r="I2701" s="38" t="s">
        <v>254</v>
      </c>
      <c r="J2701" s="15">
        <v>0.6</v>
      </c>
      <c r="L2701" s="35" t="s">
        <v>244</v>
      </c>
      <c r="M2701" s="15">
        <v>2.4166666666666665</v>
      </c>
    </row>
    <row r="2702" spans="1:13" x14ac:dyDescent="0.3">
      <c r="A2702" s="38" t="s">
        <v>255</v>
      </c>
      <c r="B2702" s="15">
        <v>289000</v>
      </c>
      <c r="C2702" s="15">
        <v>2874850</v>
      </c>
      <c r="E2702" s="35" t="s">
        <v>272</v>
      </c>
      <c r="F2702" s="15">
        <v>3851400</v>
      </c>
      <c r="G2702" s="15">
        <v>45553410</v>
      </c>
      <c r="I2702" s="38" t="s">
        <v>257</v>
      </c>
      <c r="J2702" s="15">
        <v>0.6</v>
      </c>
      <c r="L2702" s="36" t="s">
        <v>246</v>
      </c>
      <c r="M2702" s="15">
        <v>1.5999999999999999</v>
      </c>
    </row>
    <row r="2703" spans="1:13" x14ac:dyDescent="0.3">
      <c r="A2703" s="38" t="s">
        <v>258</v>
      </c>
      <c r="B2703" s="15">
        <v>276500</v>
      </c>
      <c r="C2703" s="15">
        <v>1092995</v>
      </c>
      <c r="E2703" s="36" t="s">
        <v>246</v>
      </c>
      <c r="F2703" s="15">
        <v>857000</v>
      </c>
      <c r="G2703" s="15">
        <v>7350400</v>
      </c>
      <c r="I2703" s="38" t="s">
        <v>252</v>
      </c>
      <c r="J2703" s="15">
        <v>1.3</v>
      </c>
      <c r="L2703" s="36" t="s">
        <v>248</v>
      </c>
      <c r="M2703" s="15">
        <v>2.0333333333333332</v>
      </c>
    </row>
    <row r="2704" spans="1:13" x14ac:dyDescent="0.3">
      <c r="A2704" s="38" t="s">
        <v>260</v>
      </c>
      <c r="B2704" s="15">
        <v>278000</v>
      </c>
      <c r="C2704" s="15">
        <v>780550</v>
      </c>
      <c r="E2704" s="36" t="s">
        <v>248</v>
      </c>
      <c r="F2704" s="15">
        <v>1024950</v>
      </c>
      <c r="G2704" s="15">
        <v>13773765</v>
      </c>
      <c r="I2704" s="38" t="s">
        <v>255</v>
      </c>
      <c r="J2704" s="15">
        <v>1.9</v>
      </c>
      <c r="L2704" s="36" t="s">
        <v>250</v>
      </c>
      <c r="M2704" s="15">
        <v>2.8000000000000003</v>
      </c>
    </row>
    <row r="2705" spans="1:13" x14ac:dyDescent="0.3">
      <c r="A2705" s="38" t="s">
        <v>262</v>
      </c>
      <c r="B2705" s="15">
        <v>330000</v>
      </c>
      <c r="C2705" s="15">
        <v>1062000</v>
      </c>
      <c r="E2705" s="36" t="s">
        <v>250</v>
      </c>
      <c r="F2705" s="15">
        <v>994950</v>
      </c>
      <c r="G2705" s="15">
        <v>12159601</v>
      </c>
      <c r="I2705" s="38" t="s">
        <v>258</v>
      </c>
      <c r="J2705" s="15">
        <v>1.7</v>
      </c>
      <c r="L2705" s="36" t="s">
        <v>253</v>
      </c>
      <c r="M2705" s="15">
        <v>3.2333333333333329</v>
      </c>
    </row>
    <row r="2706" spans="1:13" x14ac:dyDescent="0.3">
      <c r="A2706" s="38" t="s">
        <v>263</v>
      </c>
      <c r="B2706" s="15">
        <v>706000</v>
      </c>
      <c r="C2706" s="15">
        <v>1496000</v>
      </c>
      <c r="E2706" s="37" t="s">
        <v>252</v>
      </c>
      <c r="F2706" s="15">
        <v>342450</v>
      </c>
      <c r="G2706" s="15">
        <v>4071150</v>
      </c>
      <c r="I2706" s="38" t="s">
        <v>260</v>
      </c>
      <c r="J2706" s="15">
        <v>2.2000000000000002</v>
      </c>
      <c r="L2706" s="35" t="s">
        <v>256</v>
      </c>
      <c r="M2706" s="15">
        <v>5.0166666666666666</v>
      </c>
    </row>
    <row r="2707" spans="1:13" x14ac:dyDescent="0.3">
      <c r="A2707" s="35" t="s">
        <v>261</v>
      </c>
      <c r="B2707" s="15"/>
      <c r="C2707" s="15"/>
      <c r="E2707" s="37" t="s">
        <v>255</v>
      </c>
      <c r="F2707" s="15">
        <v>326750</v>
      </c>
      <c r="G2707" s="15">
        <v>6268950</v>
      </c>
      <c r="I2707" s="38" t="s">
        <v>262</v>
      </c>
      <c r="J2707" s="15">
        <v>1.6</v>
      </c>
      <c r="L2707" s="36" t="s">
        <v>246</v>
      </c>
      <c r="M2707" s="15">
        <v>2.9333333333333336</v>
      </c>
    </row>
    <row r="2708" spans="1:13" x14ac:dyDescent="0.3">
      <c r="A2708" s="38" t="s">
        <v>245</v>
      </c>
      <c r="B2708" s="15">
        <v>282500</v>
      </c>
      <c r="C2708" s="15">
        <v>758500</v>
      </c>
      <c r="E2708" s="37" t="s">
        <v>258</v>
      </c>
      <c r="F2708" s="15">
        <v>325750</v>
      </c>
      <c r="G2708" s="15">
        <v>1819501</v>
      </c>
      <c r="I2708" s="38" t="s">
        <v>263</v>
      </c>
      <c r="J2708" s="15">
        <v>1.1000000000000001</v>
      </c>
      <c r="L2708" s="36" t="s">
        <v>248</v>
      </c>
      <c r="M2708" s="15">
        <v>4.3666666666666663</v>
      </c>
    </row>
    <row r="2709" spans="1:13" x14ac:dyDescent="0.3">
      <c r="A2709" s="38" t="s">
        <v>247</v>
      </c>
      <c r="B2709" s="15">
        <v>283195</v>
      </c>
      <c r="C2709" s="15">
        <v>2513195</v>
      </c>
      <c r="E2709" s="36" t="s">
        <v>253</v>
      </c>
      <c r="F2709" s="15">
        <v>974500</v>
      </c>
      <c r="G2709" s="15">
        <v>12269644</v>
      </c>
      <c r="I2709" s="35" t="s">
        <v>275</v>
      </c>
      <c r="J2709" s="15"/>
      <c r="L2709" s="36" t="s">
        <v>250</v>
      </c>
      <c r="M2709" s="15">
        <v>6</v>
      </c>
    </row>
    <row r="2710" spans="1:13" x14ac:dyDescent="0.3">
      <c r="A2710" s="38" t="s">
        <v>249</v>
      </c>
      <c r="B2710" s="15">
        <v>269500</v>
      </c>
      <c r="C2710" s="15">
        <v>1185000</v>
      </c>
      <c r="E2710" s="35" t="s">
        <v>273</v>
      </c>
      <c r="F2710" s="15">
        <v>4123950</v>
      </c>
      <c r="G2710" s="15">
        <v>52168724</v>
      </c>
      <c r="I2710" s="38" t="s">
        <v>245</v>
      </c>
      <c r="J2710" s="15">
        <v>1.2</v>
      </c>
      <c r="L2710" s="36" t="s">
        <v>253</v>
      </c>
      <c r="M2710" s="15">
        <v>6.7666666666666666</v>
      </c>
    </row>
    <row r="2711" spans="1:13" x14ac:dyDescent="0.3">
      <c r="A2711" s="38" t="s">
        <v>251</v>
      </c>
      <c r="B2711" s="15">
        <v>506900</v>
      </c>
      <c r="C2711" s="15">
        <v>1880100</v>
      </c>
      <c r="E2711" s="36" t="s">
        <v>246</v>
      </c>
      <c r="F2711" s="15">
        <v>927950</v>
      </c>
      <c r="G2711" s="15">
        <v>6965600</v>
      </c>
      <c r="I2711" s="38" t="s">
        <v>247</v>
      </c>
      <c r="J2711" s="15">
        <v>1.2</v>
      </c>
      <c r="L2711" s="35" t="s">
        <v>261</v>
      </c>
      <c r="M2711" s="15">
        <v>7.5750000000000002</v>
      </c>
    </row>
    <row r="2712" spans="1:13" x14ac:dyDescent="0.3">
      <c r="A2712" s="38" t="s">
        <v>254</v>
      </c>
      <c r="B2712" s="15">
        <v>252250</v>
      </c>
      <c r="C2712" s="15">
        <v>2083450</v>
      </c>
      <c r="E2712" s="36" t="s">
        <v>248</v>
      </c>
      <c r="F2712" s="15">
        <v>1014450</v>
      </c>
      <c r="G2712" s="15">
        <v>16100549</v>
      </c>
      <c r="I2712" s="38" t="s">
        <v>249</v>
      </c>
      <c r="J2712" s="15">
        <v>1.4</v>
      </c>
      <c r="L2712" s="36" t="s">
        <v>246</v>
      </c>
      <c r="M2712" s="15">
        <v>8</v>
      </c>
    </row>
    <row r="2713" spans="1:13" x14ac:dyDescent="0.3">
      <c r="A2713" s="38" t="s">
        <v>257</v>
      </c>
      <c r="B2713" s="15">
        <v>285250</v>
      </c>
      <c r="C2713" s="15">
        <v>2067950</v>
      </c>
      <c r="E2713" s="36" t="s">
        <v>250</v>
      </c>
      <c r="F2713" s="15">
        <v>1066475</v>
      </c>
      <c r="G2713" s="15">
        <v>18652425</v>
      </c>
      <c r="I2713" s="38" t="s">
        <v>251</v>
      </c>
      <c r="J2713" s="15">
        <v>1.3</v>
      </c>
      <c r="L2713" s="36" t="s">
        <v>248</v>
      </c>
      <c r="M2713" s="15">
        <v>8.7999999999999989</v>
      </c>
    </row>
    <row r="2714" spans="1:13" x14ac:dyDescent="0.3">
      <c r="A2714" s="38" t="s">
        <v>252</v>
      </c>
      <c r="B2714" s="15">
        <v>234925</v>
      </c>
      <c r="C2714" s="15">
        <v>935150</v>
      </c>
      <c r="E2714" s="37" t="s">
        <v>252</v>
      </c>
      <c r="F2714" s="15">
        <v>367500</v>
      </c>
      <c r="G2714" s="15">
        <v>6349450</v>
      </c>
      <c r="I2714" s="38" t="s">
        <v>254</v>
      </c>
      <c r="J2714" s="15">
        <v>1.3</v>
      </c>
      <c r="L2714" s="36" t="s">
        <v>250</v>
      </c>
      <c r="M2714" s="15">
        <v>7.333333333333333</v>
      </c>
    </row>
    <row r="2715" spans="1:13" x14ac:dyDescent="0.3">
      <c r="A2715" s="38" t="s">
        <v>255</v>
      </c>
      <c r="B2715" s="15">
        <v>330000</v>
      </c>
      <c r="C2715" s="15">
        <v>330000</v>
      </c>
      <c r="E2715" s="37" t="s">
        <v>255</v>
      </c>
      <c r="F2715" s="15">
        <v>359975</v>
      </c>
      <c r="G2715" s="15">
        <v>7602475</v>
      </c>
      <c r="I2715" s="38" t="s">
        <v>257</v>
      </c>
      <c r="J2715" s="15">
        <v>1.3</v>
      </c>
      <c r="L2715" s="36" t="s">
        <v>253</v>
      </c>
      <c r="M2715" s="15">
        <v>6.166666666666667</v>
      </c>
    </row>
    <row r="2716" spans="1:13" x14ac:dyDescent="0.3">
      <c r="A2716" s="38" t="s">
        <v>258</v>
      </c>
      <c r="B2716" s="15">
        <v>529000</v>
      </c>
      <c r="C2716" s="15">
        <v>1214500</v>
      </c>
      <c r="E2716" s="37" t="s">
        <v>258</v>
      </c>
      <c r="F2716" s="15">
        <v>339000</v>
      </c>
      <c r="G2716" s="15">
        <v>4700500</v>
      </c>
      <c r="I2716" s="38" t="s">
        <v>252</v>
      </c>
      <c r="J2716" s="15">
        <v>1.8</v>
      </c>
      <c r="L2716" s="35" t="s">
        <v>264</v>
      </c>
      <c r="M2716" s="15">
        <v>7.4083333333333341</v>
      </c>
    </row>
    <row r="2717" spans="1:13" x14ac:dyDescent="0.3">
      <c r="A2717" s="38" t="s">
        <v>260</v>
      </c>
      <c r="B2717" s="15">
        <v>231563</v>
      </c>
      <c r="C2717" s="15">
        <v>2322089</v>
      </c>
      <c r="E2717" s="36" t="s">
        <v>253</v>
      </c>
      <c r="F2717" s="15">
        <v>1115075</v>
      </c>
      <c r="G2717" s="15">
        <v>10450150</v>
      </c>
      <c r="I2717" s="38" t="s">
        <v>258</v>
      </c>
      <c r="J2717" s="15">
        <v>1.1000000000000001</v>
      </c>
      <c r="L2717" s="36" t="s">
        <v>246</v>
      </c>
      <c r="M2717" s="15">
        <v>7.3</v>
      </c>
    </row>
    <row r="2718" spans="1:13" x14ac:dyDescent="0.3">
      <c r="A2718" s="38" t="s">
        <v>262</v>
      </c>
      <c r="B2718" s="15">
        <v>257000</v>
      </c>
      <c r="C2718" s="15">
        <v>1597000</v>
      </c>
      <c r="E2718" s="35" t="s">
        <v>274</v>
      </c>
      <c r="F2718" s="15">
        <v>4710449</v>
      </c>
      <c r="G2718" s="15">
        <v>49107979</v>
      </c>
      <c r="I2718" s="38" t="s">
        <v>260</v>
      </c>
      <c r="J2718" s="15">
        <v>1.5</v>
      </c>
      <c r="L2718" s="36" t="s">
        <v>248</v>
      </c>
      <c r="M2718" s="15">
        <v>7.0333333333333341</v>
      </c>
    </row>
    <row r="2719" spans="1:13" x14ac:dyDescent="0.3">
      <c r="A2719" s="38" t="s">
        <v>263</v>
      </c>
      <c r="B2719" s="15">
        <v>215500</v>
      </c>
      <c r="C2719" s="15">
        <v>630500</v>
      </c>
      <c r="E2719" s="36" t="s">
        <v>246</v>
      </c>
      <c r="F2719" s="15">
        <v>1116500</v>
      </c>
      <c r="G2719" s="15">
        <v>4381500</v>
      </c>
      <c r="I2719" s="38" t="s">
        <v>262</v>
      </c>
      <c r="J2719" s="15">
        <v>0.6</v>
      </c>
      <c r="L2719" s="36" t="s">
        <v>250</v>
      </c>
      <c r="M2719" s="15">
        <v>8</v>
      </c>
    </row>
    <row r="2720" spans="1:13" x14ac:dyDescent="0.3">
      <c r="A2720" s="35" t="s">
        <v>264</v>
      </c>
      <c r="B2720" s="15"/>
      <c r="C2720" s="15"/>
      <c r="E2720" s="36" t="s">
        <v>248</v>
      </c>
      <c r="F2720" s="15">
        <v>1188200</v>
      </c>
      <c r="G2720" s="15">
        <v>19645300</v>
      </c>
      <c r="I2720" s="14">
        <v>28</v>
      </c>
      <c r="J2720" s="15">
        <v>916.40000000000009</v>
      </c>
      <c r="L2720" s="36" t="s">
        <v>253</v>
      </c>
      <c r="M2720" s="15">
        <v>7.3</v>
      </c>
    </row>
    <row r="2721" spans="1:13" x14ac:dyDescent="0.3">
      <c r="A2721" s="38" t="s">
        <v>245</v>
      </c>
      <c r="B2721" s="15"/>
      <c r="C2721" s="15"/>
      <c r="E2721" s="36" t="s">
        <v>250</v>
      </c>
      <c r="F2721" s="15">
        <v>1312499</v>
      </c>
      <c r="G2721" s="15">
        <v>15679279</v>
      </c>
      <c r="I2721" s="35" t="s">
        <v>244</v>
      </c>
      <c r="J2721" s="15"/>
      <c r="L2721" s="35" t="s">
        <v>266</v>
      </c>
      <c r="M2721" s="15">
        <v>7.1416666666666657</v>
      </c>
    </row>
    <row r="2722" spans="1:13" x14ac:dyDescent="0.3">
      <c r="A2722" s="38" t="s">
        <v>247</v>
      </c>
      <c r="B2722" s="15">
        <v>259950</v>
      </c>
      <c r="C2722" s="15">
        <v>1521450</v>
      </c>
      <c r="E2722" s="37" t="s">
        <v>252</v>
      </c>
      <c r="F2722" s="15">
        <v>387500</v>
      </c>
      <c r="G2722" s="15">
        <v>8735500</v>
      </c>
      <c r="I2722" s="38" t="s">
        <v>245</v>
      </c>
      <c r="J2722" s="15">
        <v>3.4</v>
      </c>
      <c r="L2722" s="36" t="s">
        <v>246</v>
      </c>
      <c r="M2722" s="15">
        <v>7.5666666666666664</v>
      </c>
    </row>
    <row r="2723" spans="1:13" x14ac:dyDescent="0.3">
      <c r="A2723" s="38" t="s">
        <v>249</v>
      </c>
      <c r="B2723" s="15">
        <v>214500</v>
      </c>
      <c r="C2723" s="15">
        <v>839000</v>
      </c>
      <c r="E2723" s="37" t="s">
        <v>255</v>
      </c>
      <c r="F2723" s="15">
        <v>499999</v>
      </c>
      <c r="G2723" s="15">
        <v>4506279</v>
      </c>
      <c r="I2723" s="38" t="s">
        <v>247</v>
      </c>
      <c r="J2723" s="15">
        <v>3.7</v>
      </c>
      <c r="L2723" s="36" t="s">
        <v>248</v>
      </c>
      <c r="M2723" s="15">
        <v>5.7333333333333334</v>
      </c>
    </row>
    <row r="2724" spans="1:13" x14ac:dyDescent="0.3">
      <c r="A2724" s="38" t="s">
        <v>251</v>
      </c>
      <c r="B2724" s="15">
        <v>168900</v>
      </c>
      <c r="C2724" s="15">
        <v>584800</v>
      </c>
      <c r="E2724" s="37" t="s">
        <v>258</v>
      </c>
      <c r="F2724" s="15">
        <v>425000</v>
      </c>
      <c r="G2724" s="15">
        <v>2437500</v>
      </c>
      <c r="I2724" s="38" t="s">
        <v>249</v>
      </c>
      <c r="J2724" s="15">
        <v>4.2</v>
      </c>
      <c r="L2724" s="36" t="s">
        <v>250</v>
      </c>
      <c r="M2724" s="15">
        <v>7.4333333333333336</v>
      </c>
    </row>
    <row r="2725" spans="1:13" x14ac:dyDescent="0.3">
      <c r="A2725" s="38" t="s">
        <v>254</v>
      </c>
      <c r="B2725" s="15">
        <v>287000</v>
      </c>
      <c r="C2725" s="15">
        <v>1020000</v>
      </c>
      <c r="E2725" s="36" t="s">
        <v>253</v>
      </c>
      <c r="F2725" s="15">
        <v>1093250</v>
      </c>
      <c r="G2725" s="15">
        <v>9401900</v>
      </c>
      <c r="I2725" s="38" t="s">
        <v>251</v>
      </c>
      <c r="J2725" s="15">
        <v>3.8</v>
      </c>
      <c r="L2725" s="36" t="s">
        <v>253</v>
      </c>
      <c r="M2725" s="15">
        <v>7.833333333333333</v>
      </c>
    </row>
    <row r="2726" spans="1:13" x14ac:dyDescent="0.3">
      <c r="A2726" s="38" t="s">
        <v>257</v>
      </c>
      <c r="B2726" s="15">
        <v>645750</v>
      </c>
      <c r="C2726" s="15">
        <v>2846500</v>
      </c>
      <c r="E2726" s="35" t="s">
        <v>275</v>
      </c>
      <c r="F2726" s="15">
        <v>4628926</v>
      </c>
      <c r="G2726" s="15">
        <v>58735995</v>
      </c>
      <c r="I2726" s="38" t="s">
        <v>254</v>
      </c>
      <c r="J2726" s="15">
        <v>3.5</v>
      </c>
      <c r="L2726" s="35" t="s">
        <v>267</v>
      </c>
      <c r="M2726" s="15">
        <v>9.0666666666666664</v>
      </c>
    </row>
    <row r="2727" spans="1:13" x14ac:dyDescent="0.3">
      <c r="A2727" s="38" t="s">
        <v>252</v>
      </c>
      <c r="B2727" s="15">
        <v>249750</v>
      </c>
      <c r="C2727" s="15">
        <v>3054650</v>
      </c>
      <c r="E2727" s="36" t="s">
        <v>246</v>
      </c>
      <c r="F2727" s="15">
        <v>1331926</v>
      </c>
      <c r="G2727" s="15">
        <v>12372677</v>
      </c>
      <c r="I2727" s="38" t="s">
        <v>257</v>
      </c>
      <c r="J2727" s="15">
        <v>4.4000000000000004</v>
      </c>
      <c r="L2727" s="36" t="s">
        <v>246</v>
      </c>
      <c r="M2727" s="15">
        <v>9.2000000000000011</v>
      </c>
    </row>
    <row r="2728" spans="1:13" x14ac:dyDescent="0.3">
      <c r="A2728" s="38" t="s">
        <v>255</v>
      </c>
      <c r="B2728" s="15">
        <v>243500</v>
      </c>
      <c r="C2728" s="15">
        <v>2341899</v>
      </c>
      <c r="E2728" s="36" t="s">
        <v>248</v>
      </c>
      <c r="F2728" s="15">
        <v>854500</v>
      </c>
      <c r="G2728" s="15">
        <v>14597900</v>
      </c>
      <c r="I2728" s="38" t="s">
        <v>252</v>
      </c>
      <c r="J2728" s="15">
        <v>4.4000000000000004</v>
      </c>
      <c r="L2728" s="36" t="s">
        <v>248</v>
      </c>
      <c r="M2728" s="15">
        <v>12.1</v>
      </c>
    </row>
    <row r="2729" spans="1:13" x14ac:dyDescent="0.3">
      <c r="A2729" s="38" t="s">
        <v>258</v>
      </c>
      <c r="B2729" s="15">
        <v>202250</v>
      </c>
      <c r="C2729" s="15">
        <v>599250</v>
      </c>
      <c r="E2729" s="36" t="s">
        <v>250</v>
      </c>
      <c r="F2729" s="15">
        <v>1394500</v>
      </c>
      <c r="G2729" s="15">
        <v>18161681</v>
      </c>
      <c r="I2729" s="38" t="s">
        <v>255</v>
      </c>
      <c r="J2729" s="15">
        <v>4.2</v>
      </c>
      <c r="L2729" s="36" t="s">
        <v>250</v>
      </c>
      <c r="M2729" s="15">
        <v>8.2000000000000011</v>
      </c>
    </row>
    <row r="2730" spans="1:13" x14ac:dyDescent="0.3">
      <c r="A2730" s="38" t="s">
        <v>260</v>
      </c>
      <c r="B2730" s="15">
        <v>451200</v>
      </c>
      <c r="C2730" s="15">
        <v>1501400</v>
      </c>
      <c r="E2730" s="37" t="s">
        <v>252</v>
      </c>
      <c r="F2730" s="15">
        <v>432000</v>
      </c>
      <c r="G2730" s="15">
        <v>6491881</v>
      </c>
      <c r="I2730" s="38" t="s">
        <v>258</v>
      </c>
      <c r="J2730" s="15">
        <v>4.8</v>
      </c>
      <c r="L2730" s="36" t="s">
        <v>253</v>
      </c>
      <c r="M2730" s="15">
        <v>6.7666666666666657</v>
      </c>
    </row>
    <row r="2731" spans="1:13" x14ac:dyDescent="0.3">
      <c r="A2731" s="38" t="s">
        <v>262</v>
      </c>
      <c r="B2731" s="15">
        <v>488250</v>
      </c>
      <c r="C2731" s="15">
        <v>1176000</v>
      </c>
      <c r="E2731" s="37" t="s">
        <v>255</v>
      </c>
      <c r="F2731" s="15">
        <v>562500</v>
      </c>
      <c r="G2731" s="15">
        <v>7165000</v>
      </c>
      <c r="I2731" s="38" t="s">
        <v>260</v>
      </c>
      <c r="J2731" s="15">
        <v>4.3</v>
      </c>
      <c r="L2731" s="35" t="s">
        <v>268</v>
      </c>
      <c r="M2731" s="15">
        <v>5.6333333333333337</v>
      </c>
    </row>
    <row r="2732" spans="1:13" x14ac:dyDescent="0.3">
      <c r="A2732" s="38" t="s">
        <v>263</v>
      </c>
      <c r="B2732" s="15">
        <v>445250</v>
      </c>
      <c r="C2732" s="15">
        <v>611500</v>
      </c>
      <c r="E2732" s="37" t="s">
        <v>258</v>
      </c>
      <c r="F2732" s="15">
        <v>400000</v>
      </c>
      <c r="G2732" s="15">
        <v>4504800</v>
      </c>
      <c r="I2732" s="38" t="s">
        <v>262</v>
      </c>
      <c r="J2732" s="15">
        <v>4</v>
      </c>
      <c r="L2732" s="36" t="s">
        <v>246</v>
      </c>
      <c r="M2732" s="15">
        <v>5.4666666666666659</v>
      </c>
    </row>
    <row r="2733" spans="1:13" x14ac:dyDescent="0.3">
      <c r="A2733" s="35" t="s">
        <v>266</v>
      </c>
      <c r="B2733" s="15"/>
      <c r="C2733" s="15"/>
      <c r="E2733" s="36" t="s">
        <v>253</v>
      </c>
      <c r="F2733" s="15">
        <v>1048000</v>
      </c>
      <c r="G2733" s="15">
        <v>13603737</v>
      </c>
      <c r="I2733" s="38" t="s">
        <v>263</v>
      </c>
      <c r="J2733" s="15">
        <v>4.3</v>
      </c>
      <c r="L2733" s="36" t="s">
        <v>248</v>
      </c>
      <c r="M2733" s="15">
        <v>5.5333333333333341</v>
      </c>
    </row>
    <row r="2734" spans="1:13" x14ac:dyDescent="0.3">
      <c r="A2734" s="38" t="s">
        <v>245</v>
      </c>
      <c r="B2734" s="15">
        <v>177500</v>
      </c>
      <c r="C2734" s="15">
        <v>355000</v>
      </c>
      <c r="E2734" s="14">
        <v>33</v>
      </c>
      <c r="F2734" s="15">
        <v>54695992</v>
      </c>
      <c r="G2734" s="15">
        <v>188032844</v>
      </c>
      <c r="I2734" s="35" t="s">
        <v>256</v>
      </c>
      <c r="J2734" s="15"/>
      <c r="L2734" s="36" t="s">
        <v>250</v>
      </c>
      <c r="M2734" s="15">
        <v>5.1333333333333329</v>
      </c>
    </row>
    <row r="2735" spans="1:13" x14ac:dyDescent="0.3">
      <c r="A2735" s="38" t="s">
        <v>247</v>
      </c>
      <c r="B2735" s="15">
        <v>214950</v>
      </c>
      <c r="C2735" s="15">
        <v>591950</v>
      </c>
      <c r="E2735" s="35" t="s">
        <v>243</v>
      </c>
      <c r="F2735" s="15">
        <v>1927875</v>
      </c>
      <c r="G2735" s="15">
        <v>6226467</v>
      </c>
      <c r="I2735" s="38" t="s">
        <v>245</v>
      </c>
      <c r="J2735" s="15">
        <v>5.0999999999999996</v>
      </c>
      <c r="L2735" s="36" t="s">
        <v>253</v>
      </c>
      <c r="M2735" s="15">
        <v>6.3999999999999995</v>
      </c>
    </row>
    <row r="2736" spans="1:13" x14ac:dyDescent="0.3">
      <c r="A2736" s="38" t="s">
        <v>249</v>
      </c>
      <c r="B2736" s="15">
        <v>462000</v>
      </c>
      <c r="C2736" s="15">
        <v>1758000</v>
      </c>
      <c r="E2736" s="36" t="s">
        <v>246</v>
      </c>
      <c r="F2736" s="15">
        <v>591250</v>
      </c>
      <c r="G2736" s="15">
        <v>1586900</v>
      </c>
      <c r="I2736" s="38" t="s">
        <v>247</v>
      </c>
      <c r="J2736" s="15">
        <v>5.3</v>
      </c>
      <c r="L2736" s="35" t="s">
        <v>269</v>
      </c>
      <c r="M2736" s="15">
        <v>4.0083333333333337</v>
      </c>
    </row>
    <row r="2737" spans="1:13" x14ac:dyDescent="0.3">
      <c r="A2737" s="38" t="s">
        <v>251</v>
      </c>
      <c r="B2737" s="15">
        <v>428248</v>
      </c>
      <c r="C2737" s="15">
        <v>2006798</v>
      </c>
      <c r="E2737" s="36" t="s">
        <v>248</v>
      </c>
      <c r="F2737" s="15">
        <v>523625</v>
      </c>
      <c r="G2737" s="15">
        <v>1661282</v>
      </c>
      <c r="I2737" s="38" t="s">
        <v>249</v>
      </c>
      <c r="J2737" s="15">
        <v>5.3</v>
      </c>
      <c r="L2737" s="36" t="s">
        <v>246</v>
      </c>
      <c r="M2737" s="15">
        <v>5.7</v>
      </c>
    </row>
    <row r="2738" spans="1:13" x14ac:dyDescent="0.3">
      <c r="A2738" s="38" t="s">
        <v>254</v>
      </c>
      <c r="B2738" s="15">
        <v>222000</v>
      </c>
      <c r="C2738" s="15">
        <v>1848490</v>
      </c>
      <c r="E2738" s="36" t="s">
        <v>250</v>
      </c>
      <c r="F2738" s="15">
        <v>628000</v>
      </c>
      <c r="G2738" s="15">
        <v>2337285</v>
      </c>
      <c r="I2738" s="38" t="s">
        <v>251</v>
      </c>
      <c r="J2738" s="15">
        <v>6</v>
      </c>
      <c r="L2738" s="36" t="s">
        <v>248</v>
      </c>
      <c r="M2738" s="15">
        <v>3.4666666666666663</v>
      </c>
    </row>
    <row r="2739" spans="1:13" x14ac:dyDescent="0.3">
      <c r="A2739" s="38" t="s">
        <v>257</v>
      </c>
      <c r="B2739" s="15">
        <v>225000</v>
      </c>
      <c r="C2739" s="15">
        <v>2709850</v>
      </c>
      <c r="E2739" s="37" t="s">
        <v>252</v>
      </c>
      <c r="F2739" s="15">
        <v>176000</v>
      </c>
      <c r="G2739" s="15">
        <v>926500</v>
      </c>
      <c r="I2739" s="38" t="s">
        <v>254</v>
      </c>
      <c r="J2739" s="15">
        <v>7.2</v>
      </c>
      <c r="L2739" s="36" t="s">
        <v>250</v>
      </c>
      <c r="M2739" s="15">
        <v>3.2666666666666671</v>
      </c>
    </row>
    <row r="2740" spans="1:13" x14ac:dyDescent="0.3">
      <c r="A2740" s="38" t="s">
        <v>252</v>
      </c>
      <c r="B2740" s="15">
        <v>152900</v>
      </c>
      <c r="C2740" s="15">
        <v>456300</v>
      </c>
      <c r="E2740" s="37" t="s">
        <v>255</v>
      </c>
      <c r="F2740" s="15">
        <v>260000</v>
      </c>
      <c r="G2740" s="15">
        <v>759000</v>
      </c>
      <c r="I2740" s="38" t="s">
        <v>257</v>
      </c>
      <c r="J2740" s="15">
        <v>7.9</v>
      </c>
      <c r="L2740" s="36" t="s">
        <v>253</v>
      </c>
      <c r="M2740" s="15">
        <v>3.6</v>
      </c>
    </row>
    <row r="2741" spans="1:13" x14ac:dyDescent="0.3">
      <c r="A2741" s="38" t="s">
        <v>255</v>
      </c>
      <c r="B2741" s="15">
        <v>245975</v>
      </c>
      <c r="C2741" s="15">
        <v>491950</v>
      </c>
      <c r="E2741" s="37" t="s">
        <v>258</v>
      </c>
      <c r="F2741" s="15">
        <v>192000</v>
      </c>
      <c r="G2741" s="15">
        <v>651785</v>
      </c>
      <c r="I2741" s="38" t="s">
        <v>252</v>
      </c>
      <c r="J2741" s="15">
        <v>7.6</v>
      </c>
      <c r="L2741" s="35" t="s">
        <v>270</v>
      </c>
      <c r="M2741" s="15">
        <v>3.3333333333333339</v>
      </c>
    </row>
    <row r="2742" spans="1:13" x14ac:dyDescent="0.3">
      <c r="A2742" s="38" t="s">
        <v>258</v>
      </c>
      <c r="B2742" s="15">
        <v>223500</v>
      </c>
      <c r="C2742" s="15">
        <v>1782000</v>
      </c>
      <c r="E2742" s="36" t="s">
        <v>253</v>
      </c>
      <c r="F2742" s="15">
        <v>185000</v>
      </c>
      <c r="G2742" s="15">
        <v>641000</v>
      </c>
      <c r="I2742" s="38" t="s">
        <v>255</v>
      </c>
      <c r="J2742" s="15">
        <v>8.6999999999999993</v>
      </c>
      <c r="L2742" s="36" t="s">
        <v>246</v>
      </c>
      <c r="M2742" s="15">
        <v>3.0333333333333332</v>
      </c>
    </row>
    <row r="2743" spans="1:13" x14ac:dyDescent="0.3">
      <c r="A2743" s="38" t="s">
        <v>260</v>
      </c>
      <c r="B2743" s="15">
        <v>765000</v>
      </c>
      <c r="C2743" s="15">
        <v>2254700</v>
      </c>
      <c r="E2743" s="35" t="s">
        <v>259</v>
      </c>
      <c r="F2743" s="15">
        <v>2689100</v>
      </c>
      <c r="G2743" s="15">
        <v>10543500</v>
      </c>
      <c r="I2743" s="38" t="s">
        <v>258</v>
      </c>
      <c r="J2743" s="15">
        <v>10</v>
      </c>
      <c r="L2743" s="36" t="s">
        <v>248</v>
      </c>
      <c r="M2743" s="15">
        <v>3.1666666666666665</v>
      </c>
    </row>
    <row r="2744" spans="1:13" x14ac:dyDescent="0.3">
      <c r="A2744" s="38" t="s">
        <v>262</v>
      </c>
      <c r="B2744" s="15">
        <v>335000</v>
      </c>
      <c r="C2744" s="15">
        <v>335000</v>
      </c>
      <c r="E2744" s="36" t="s">
        <v>246</v>
      </c>
      <c r="F2744" s="15">
        <v>611150</v>
      </c>
      <c r="G2744" s="15">
        <v>2028300</v>
      </c>
      <c r="I2744" s="38" t="s">
        <v>260</v>
      </c>
      <c r="J2744" s="15">
        <v>12.3</v>
      </c>
      <c r="L2744" s="36" t="s">
        <v>250</v>
      </c>
      <c r="M2744" s="15">
        <v>4.2666666666666666</v>
      </c>
    </row>
    <row r="2745" spans="1:13" x14ac:dyDescent="0.3">
      <c r="A2745" s="38" t="s">
        <v>263</v>
      </c>
      <c r="B2745" s="15">
        <v>231975</v>
      </c>
      <c r="C2745" s="15">
        <v>889950</v>
      </c>
      <c r="E2745" s="36" t="s">
        <v>248</v>
      </c>
      <c r="F2745" s="15">
        <v>751750</v>
      </c>
      <c r="G2745" s="15">
        <v>2748950</v>
      </c>
      <c r="I2745" s="38" t="s">
        <v>262</v>
      </c>
      <c r="J2745" s="15">
        <v>11.7</v>
      </c>
      <c r="L2745" s="36" t="s">
        <v>253</v>
      </c>
      <c r="M2745" s="15">
        <v>2.8666666666666671</v>
      </c>
    </row>
    <row r="2746" spans="1:13" x14ac:dyDescent="0.3">
      <c r="A2746" s="35" t="s">
        <v>267</v>
      </c>
      <c r="B2746" s="15"/>
      <c r="C2746" s="15"/>
      <c r="E2746" s="36" t="s">
        <v>250</v>
      </c>
      <c r="F2746" s="15">
        <v>728200</v>
      </c>
      <c r="G2746" s="15">
        <v>4025950</v>
      </c>
      <c r="I2746" s="38" t="s">
        <v>263</v>
      </c>
      <c r="J2746" s="15">
        <v>8.8000000000000007</v>
      </c>
      <c r="L2746" s="35" t="s">
        <v>271</v>
      </c>
      <c r="M2746" s="15">
        <v>2.6416666666666666</v>
      </c>
    </row>
    <row r="2747" spans="1:13" x14ac:dyDescent="0.3">
      <c r="A2747" s="38" t="s">
        <v>245</v>
      </c>
      <c r="B2747" s="15">
        <v>408000</v>
      </c>
      <c r="C2747" s="15">
        <v>859900</v>
      </c>
      <c r="E2747" s="37" t="s">
        <v>252</v>
      </c>
      <c r="F2747" s="15">
        <v>244950</v>
      </c>
      <c r="G2747" s="15">
        <v>863950</v>
      </c>
      <c r="I2747" s="35" t="s">
        <v>261</v>
      </c>
      <c r="J2747" s="15"/>
      <c r="L2747" s="36" t="s">
        <v>246</v>
      </c>
      <c r="M2747" s="15">
        <v>3</v>
      </c>
    </row>
    <row r="2748" spans="1:13" x14ac:dyDescent="0.3">
      <c r="A2748" s="38" t="s">
        <v>247</v>
      </c>
      <c r="B2748" s="15">
        <v>215000</v>
      </c>
      <c r="C2748" s="15">
        <v>1787501</v>
      </c>
      <c r="E2748" s="37" t="s">
        <v>255</v>
      </c>
      <c r="F2748" s="15">
        <v>238250</v>
      </c>
      <c r="G2748" s="15">
        <v>2367000</v>
      </c>
      <c r="I2748" s="38" t="s">
        <v>245</v>
      </c>
      <c r="J2748" s="15">
        <v>7.7</v>
      </c>
      <c r="L2748" s="36" t="s">
        <v>248</v>
      </c>
      <c r="M2748" s="15">
        <v>2.4</v>
      </c>
    </row>
    <row r="2749" spans="1:13" x14ac:dyDescent="0.3">
      <c r="A2749" s="38" t="s">
        <v>249</v>
      </c>
      <c r="B2749" s="15">
        <v>215450</v>
      </c>
      <c r="C2749" s="15">
        <v>3043300</v>
      </c>
      <c r="E2749" s="37" t="s">
        <v>258</v>
      </c>
      <c r="F2749" s="15">
        <v>245000</v>
      </c>
      <c r="G2749" s="15">
        <v>795000</v>
      </c>
      <c r="I2749" s="38" t="s">
        <v>247</v>
      </c>
      <c r="J2749" s="15">
        <v>10.1</v>
      </c>
      <c r="L2749" s="36" t="s">
        <v>250</v>
      </c>
      <c r="M2749" s="15">
        <v>3.1333333333333333</v>
      </c>
    </row>
    <row r="2750" spans="1:13" x14ac:dyDescent="0.3">
      <c r="A2750" s="38" t="s">
        <v>251</v>
      </c>
      <c r="B2750" s="15">
        <v>188500</v>
      </c>
      <c r="C2750" s="15">
        <v>1553900</v>
      </c>
      <c r="E2750" s="36" t="s">
        <v>253</v>
      </c>
      <c r="F2750" s="15">
        <v>598000</v>
      </c>
      <c r="G2750" s="15">
        <v>1740300</v>
      </c>
      <c r="I2750" s="38" t="s">
        <v>249</v>
      </c>
      <c r="J2750" s="15">
        <v>12</v>
      </c>
      <c r="L2750" s="36" t="s">
        <v>253</v>
      </c>
      <c r="M2750" s="15">
        <v>2.0333333333333332</v>
      </c>
    </row>
    <row r="2751" spans="1:13" x14ac:dyDescent="0.3">
      <c r="A2751" s="38" t="s">
        <v>254</v>
      </c>
      <c r="B2751" s="15">
        <v>155500</v>
      </c>
      <c r="C2751" s="15">
        <v>1427000</v>
      </c>
      <c r="E2751" s="35" t="s">
        <v>265</v>
      </c>
      <c r="F2751" s="15">
        <v>3383998</v>
      </c>
      <c r="G2751" s="15">
        <v>13824920</v>
      </c>
      <c r="I2751" s="38" t="s">
        <v>251</v>
      </c>
      <c r="J2751" s="15">
        <v>13.2</v>
      </c>
      <c r="L2751" s="35" t="s">
        <v>272</v>
      </c>
      <c r="M2751" s="15">
        <v>1.3416666666666666</v>
      </c>
    </row>
    <row r="2752" spans="1:13" x14ac:dyDescent="0.3">
      <c r="A2752" s="38" t="s">
        <v>257</v>
      </c>
      <c r="B2752" s="15">
        <v>200000</v>
      </c>
      <c r="C2752" s="15">
        <v>1310340</v>
      </c>
      <c r="E2752" s="36" t="s">
        <v>246</v>
      </c>
      <c r="F2752" s="15">
        <v>777225</v>
      </c>
      <c r="G2752" s="15">
        <v>3574950</v>
      </c>
      <c r="I2752" s="38" t="s">
        <v>254</v>
      </c>
      <c r="J2752" s="15">
        <v>12.2</v>
      </c>
      <c r="L2752" s="36" t="s">
        <v>246</v>
      </c>
      <c r="M2752" s="15">
        <v>1.3</v>
      </c>
    </row>
    <row r="2753" spans="1:13" x14ac:dyDescent="0.3">
      <c r="A2753" s="38" t="s">
        <v>252</v>
      </c>
      <c r="B2753" s="15">
        <v>242500</v>
      </c>
      <c r="C2753" s="15">
        <v>722450</v>
      </c>
      <c r="E2753" s="36" t="s">
        <v>248</v>
      </c>
      <c r="F2753" s="15">
        <v>846450</v>
      </c>
      <c r="G2753" s="15">
        <v>3941100</v>
      </c>
      <c r="I2753" s="38" t="s">
        <v>257</v>
      </c>
      <c r="J2753" s="15">
        <v>12.2</v>
      </c>
      <c r="L2753" s="36" t="s">
        <v>248</v>
      </c>
      <c r="M2753" s="15">
        <v>1.0999999999999999</v>
      </c>
    </row>
    <row r="2754" spans="1:13" x14ac:dyDescent="0.3">
      <c r="A2754" s="38" t="s">
        <v>255</v>
      </c>
      <c r="B2754" s="15">
        <v>163500</v>
      </c>
      <c r="C2754" s="15">
        <v>1035000</v>
      </c>
      <c r="E2754" s="36" t="s">
        <v>250</v>
      </c>
      <c r="F2754" s="15">
        <v>957873</v>
      </c>
      <c r="G2754" s="15">
        <v>4120920</v>
      </c>
      <c r="I2754" s="38" t="s">
        <v>252</v>
      </c>
      <c r="J2754" s="15">
        <v>12.8</v>
      </c>
      <c r="L2754" s="36" t="s">
        <v>250</v>
      </c>
      <c r="M2754" s="15">
        <v>1.8</v>
      </c>
    </row>
    <row r="2755" spans="1:13" x14ac:dyDescent="0.3">
      <c r="A2755" s="38" t="s">
        <v>258</v>
      </c>
      <c r="B2755" s="15">
        <v>404000</v>
      </c>
      <c r="C2755" s="15">
        <v>1193000</v>
      </c>
      <c r="E2755" s="37" t="s">
        <v>252</v>
      </c>
      <c r="F2755" s="15">
        <v>381000</v>
      </c>
      <c r="G2755" s="15">
        <v>2656000</v>
      </c>
      <c r="I2755" s="38" t="s">
        <v>255</v>
      </c>
      <c r="J2755" s="15">
        <v>13.1</v>
      </c>
      <c r="L2755" s="36" t="s">
        <v>253</v>
      </c>
      <c r="M2755" s="15">
        <v>1.1666666666666667</v>
      </c>
    </row>
    <row r="2756" spans="1:13" x14ac:dyDescent="0.3">
      <c r="A2756" s="38" t="s">
        <v>260</v>
      </c>
      <c r="B2756" s="15">
        <v>187000</v>
      </c>
      <c r="C2756" s="15">
        <v>1450000</v>
      </c>
      <c r="E2756" s="37" t="s">
        <v>255</v>
      </c>
      <c r="F2756" s="15">
        <v>275875</v>
      </c>
      <c r="G2756" s="15">
        <v>862925</v>
      </c>
      <c r="I2756" s="38" t="s">
        <v>258</v>
      </c>
      <c r="J2756" s="15">
        <v>10.5</v>
      </c>
      <c r="L2756" s="35" t="s">
        <v>273</v>
      </c>
      <c r="M2756" s="15">
        <v>1.2416666666666669</v>
      </c>
    </row>
    <row r="2757" spans="1:13" x14ac:dyDescent="0.3">
      <c r="A2757" s="38" t="s">
        <v>262</v>
      </c>
      <c r="B2757" s="15">
        <v>185000</v>
      </c>
      <c r="C2757" s="15">
        <v>976950</v>
      </c>
      <c r="E2757" s="37" t="s">
        <v>258</v>
      </c>
      <c r="F2757" s="15">
        <v>300998</v>
      </c>
      <c r="G2757" s="15">
        <v>601995</v>
      </c>
      <c r="I2757" s="38" t="s">
        <v>260</v>
      </c>
      <c r="J2757" s="15">
        <v>9.1999999999999993</v>
      </c>
      <c r="L2757" s="36" t="s">
        <v>246</v>
      </c>
      <c r="M2757" s="15">
        <v>1.0666666666666667</v>
      </c>
    </row>
    <row r="2758" spans="1:13" x14ac:dyDescent="0.3">
      <c r="A2758" s="38" t="s">
        <v>263</v>
      </c>
      <c r="B2758" s="15">
        <v>238975</v>
      </c>
      <c r="C2758" s="15">
        <v>927950</v>
      </c>
      <c r="E2758" s="36" t="s">
        <v>253</v>
      </c>
      <c r="F2758" s="15">
        <v>802450</v>
      </c>
      <c r="G2758" s="15">
        <v>2187950</v>
      </c>
      <c r="I2758" s="38" t="s">
        <v>262</v>
      </c>
      <c r="J2758" s="15">
        <v>9.4</v>
      </c>
      <c r="L2758" s="36" t="s">
        <v>248</v>
      </c>
      <c r="M2758" s="15">
        <v>1.0666666666666667</v>
      </c>
    </row>
    <row r="2759" spans="1:13" x14ac:dyDescent="0.3">
      <c r="A2759" s="35" t="s">
        <v>268</v>
      </c>
      <c r="B2759" s="15"/>
      <c r="C2759" s="15"/>
      <c r="E2759" s="35" t="s">
        <v>244</v>
      </c>
      <c r="F2759" s="15">
        <v>3434300</v>
      </c>
      <c r="G2759" s="15">
        <v>9138850</v>
      </c>
      <c r="I2759" s="38" t="s">
        <v>263</v>
      </c>
      <c r="J2759" s="15">
        <v>9.6</v>
      </c>
      <c r="L2759" s="36" t="s">
        <v>250</v>
      </c>
      <c r="M2759" s="15">
        <v>1.5666666666666664</v>
      </c>
    </row>
    <row r="2760" spans="1:13" x14ac:dyDescent="0.3">
      <c r="A2760" s="38" t="s">
        <v>245</v>
      </c>
      <c r="B2760" s="15">
        <v>723950</v>
      </c>
      <c r="C2760" s="15">
        <v>1008727</v>
      </c>
      <c r="E2760" s="36" t="s">
        <v>246</v>
      </c>
      <c r="F2760" s="15">
        <v>991900</v>
      </c>
      <c r="G2760" s="15">
        <v>2911350</v>
      </c>
      <c r="I2760" s="35" t="s">
        <v>264</v>
      </c>
      <c r="J2760" s="15"/>
      <c r="L2760" s="36" t="s">
        <v>253</v>
      </c>
      <c r="M2760" s="15">
        <v>1.2666666666666666</v>
      </c>
    </row>
    <row r="2761" spans="1:13" x14ac:dyDescent="0.3">
      <c r="A2761" s="38" t="s">
        <v>247</v>
      </c>
      <c r="B2761" s="15">
        <v>135000</v>
      </c>
      <c r="C2761" s="15">
        <v>796505</v>
      </c>
      <c r="E2761" s="36" t="s">
        <v>248</v>
      </c>
      <c r="F2761" s="15">
        <v>823250</v>
      </c>
      <c r="G2761" s="15">
        <v>3319150</v>
      </c>
      <c r="I2761" s="38" t="s">
        <v>245</v>
      </c>
      <c r="J2761" s="15">
        <v>9.5</v>
      </c>
      <c r="L2761" s="35" t="s">
        <v>274</v>
      </c>
      <c r="M2761" s="15">
        <v>0.99166666666666659</v>
      </c>
    </row>
    <row r="2762" spans="1:13" x14ac:dyDescent="0.3">
      <c r="A2762" s="38" t="s">
        <v>249</v>
      </c>
      <c r="B2762" s="15">
        <v>219950</v>
      </c>
      <c r="C2762" s="15">
        <v>1380900</v>
      </c>
      <c r="E2762" s="36" t="s">
        <v>250</v>
      </c>
      <c r="F2762" s="15">
        <v>919400</v>
      </c>
      <c r="G2762" s="15">
        <v>1278850</v>
      </c>
      <c r="I2762" s="38" t="s">
        <v>247</v>
      </c>
      <c r="J2762" s="15">
        <v>7.6</v>
      </c>
      <c r="L2762" s="36" t="s">
        <v>246</v>
      </c>
      <c r="M2762" s="15">
        <v>0.56666666666666665</v>
      </c>
    </row>
    <row r="2763" spans="1:13" x14ac:dyDescent="0.3">
      <c r="A2763" s="38" t="s">
        <v>251</v>
      </c>
      <c r="B2763" s="15">
        <v>218750</v>
      </c>
      <c r="C2763" s="15">
        <v>1811145</v>
      </c>
      <c r="E2763" s="37" t="s">
        <v>252</v>
      </c>
      <c r="F2763" s="15">
        <v>270000</v>
      </c>
      <c r="G2763" s="15">
        <v>270000</v>
      </c>
      <c r="I2763" s="38" t="s">
        <v>249</v>
      </c>
      <c r="J2763" s="15">
        <v>7.2</v>
      </c>
      <c r="L2763" s="36" t="s">
        <v>248</v>
      </c>
      <c r="M2763" s="15">
        <v>0.46666666666666662</v>
      </c>
    </row>
    <row r="2764" spans="1:13" x14ac:dyDescent="0.3">
      <c r="A2764" s="38" t="s">
        <v>254</v>
      </c>
      <c r="B2764" s="15">
        <v>195000</v>
      </c>
      <c r="C2764" s="15">
        <v>1446800</v>
      </c>
      <c r="E2764" s="37" t="s">
        <v>255</v>
      </c>
      <c r="F2764" s="15">
        <v>289950</v>
      </c>
      <c r="G2764" s="15">
        <v>289950</v>
      </c>
      <c r="I2764" s="38" t="s">
        <v>251</v>
      </c>
      <c r="J2764" s="15">
        <v>6.7</v>
      </c>
      <c r="L2764" s="36" t="s">
        <v>250</v>
      </c>
      <c r="M2764" s="15">
        <v>1.4666666666666668</v>
      </c>
    </row>
    <row r="2765" spans="1:13" x14ac:dyDescent="0.3">
      <c r="A2765" s="38" t="s">
        <v>257</v>
      </c>
      <c r="B2765" s="15">
        <v>269500</v>
      </c>
      <c r="C2765" s="15">
        <v>2248200</v>
      </c>
      <c r="E2765" s="37" t="s">
        <v>258</v>
      </c>
      <c r="F2765" s="15">
        <v>359450</v>
      </c>
      <c r="G2765" s="15">
        <v>718900</v>
      </c>
      <c r="I2765" s="38" t="s">
        <v>254</v>
      </c>
      <c r="J2765" s="15">
        <v>7.7</v>
      </c>
      <c r="L2765" s="36" t="s">
        <v>253</v>
      </c>
      <c r="M2765" s="15">
        <v>1.4666666666666668</v>
      </c>
    </row>
    <row r="2766" spans="1:13" x14ac:dyDescent="0.3">
      <c r="A2766" s="38" t="s">
        <v>252</v>
      </c>
      <c r="B2766" s="15">
        <v>429000</v>
      </c>
      <c r="C2766" s="15">
        <v>1527400</v>
      </c>
      <c r="E2766" s="36" t="s">
        <v>253</v>
      </c>
      <c r="F2766" s="15">
        <v>699750</v>
      </c>
      <c r="G2766" s="15">
        <v>1629500</v>
      </c>
      <c r="I2766" s="38" t="s">
        <v>257</v>
      </c>
      <c r="J2766" s="15">
        <v>8.6999999999999993</v>
      </c>
      <c r="L2766" s="35" t="s">
        <v>275</v>
      </c>
      <c r="M2766" s="15">
        <v>0.92000000000000026</v>
      </c>
    </row>
    <row r="2767" spans="1:13" x14ac:dyDescent="0.3">
      <c r="A2767" s="38" t="s">
        <v>255</v>
      </c>
      <c r="B2767" s="15">
        <v>223450</v>
      </c>
      <c r="C2767" s="15">
        <v>1608800</v>
      </c>
      <c r="E2767" s="35" t="s">
        <v>256</v>
      </c>
      <c r="F2767" s="15">
        <v>3729130</v>
      </c>
      <c r="G2767" s="15">
        <v>8906740</v>
      </c>
      <c r="I2767" s="38" t="s">
        <v>252</v>
      </c>
      <c r="J2767" s="15">
        <v>7.9</v>
      </c>
      <c r="L2767" s="36" t="s">
        <v>246</v>
      </c>
      <c r="M2767" s="15">
        <v>0.83333333333333337</v>
      </c>
    </row>
    <row r="2768" spans="1:13" x14ac:dyDescent="0.3">
      <c r="A2768" s="38" t="s">
        <v>258</v>
      </c>
      <c r="B2768" s="15">
        <v>230000</v>
      </c>
      <c r="C2768" s="15">
        <v>898000</v>
      </c>
      <c r="E2768" s="36" t="s">
        <v>246</v>
      </c>
      <c r="F2768" s="15">
        <v>787250</v>
      </c>
      <c r="G2768" s="15">
        <v>1695000</v>
      </c>
      <c r="I2768" s="38" t="s">
        <v>255</v>
      </c>
      <c r="J2768" s="15">
        <v>10</v>
      </c>
      <c r="L2768" s="36" t="s">
        <v>248</v>
      </c>
      <c r="M2768" s="15">
        <v>0.8666666666666667</v>
      </c>
    </row>
    <row r="2769" spans="1:13" x14ac:dyDescent="0.3">
      <c r="A2769" s="38" t="s">
        <v>260</v>
      </c>
      <c r="B2769" s="15">
        <v>438000</v>
      </c>
      <c r="C2769" s="15">
        <v>681000</v>
      </c>
      <c r="E2769" s="36" t="s">
        <v>248</v>
      </c>
      <c r="F2769" s="15">
        <v>1011305</v>
      </c>
      <c r="G2769" s="15">
        <v>3894040</v>
      </c>
      <c r="I2769" s="38" t="s">
        <v>258</v>
      </c>
      <c r="J2769" s="15">
        <v>8.5</v>
      </c>
      <c r="L2769" s="36" t="s">
        <v>250</v>
      </c>
      <c r="M2769" s="15">
        <v>1.25</v>
      </c>
    </row>
    <row r="2770" spans="1:13" x14ac:dyDescent="0.3">
      <c r="A2770" s="38" t="s">
        <v>262</v>
      </c>
      <c r="B2770" s="15">
        <v>187225</v>
      </c>
      <c r="C2770" s="15">
        <v>755950</v>
      </c>
      <c r="E2770" s="36" t="s">
        <v>250</v>
      </c>
      <c r="F2770" s="15">
        <v>1083750</v>
      </c>
      <c r="G2770" s="15">
        <v>2129000</v>
      </c>
      <c r="I2770" s="38" t="s">
        <v>260</v>
      </c>
      <c r="J2770" s="15">
        <v>10</v>
      </c>
      <c r="L2770" s="36" t="s">
        <v>253</v>
      </c>
      <c r="M2770" s="15">
        <v>0.8</v>
      </c>
    </row>
    <row r="2771" spans="1:13" x14ac:dyDescent="0.3">
      <c r="A2771" s="38" t="s">
        <v>263</v>
      </c>
      <c r="B2771" s="15">
        <v>197500</v>
      </c>
      <c r="C2771" s="15">
        <v>1065450</v>
      </c>
      <c r="E2771" s="37" t="s">
        <v>252</v>
      </c>
      <c r="F2771" s="15">
        <v>433750</v>
      </c>
      <c r="G2771" s="15">
        <v>867500</v>
      </c>
      <c r="I2771" s="38" t="s">
        <v>262</v>
      </c>
      <c r="J2771" s="15">
        <v>9.1999999999999993</v>
      </c>
      <c r="L2771" s="14">
        <v>53</v>
      </c>
      <c r="M2771" s="15">
        <v>4.9783132530120486</v>
      </c>
    </row>
    <row r="2772" spans="1:13" x14ac:dyDescent="0.3">
      <c r="A2772" s="35" t="s">
        <v>269</v>
      </c>
      <c r="B2772" s="15"/>
      <c r="C2772" s="15"/>
      <c r="E2772" s="37" t="s">
        <v>255</v>
      </c>
      <c r="F2772" s="15">
        <v>300000</v>
      </c>
      <c r="G2772" s="15">
        <v>911500</v>
      </c>
      <c r="I2772" s="38" t="s">
        <v>263</v>
      </c>
      <c r="J2772" s="15">
        <v>8.9</v>
      </c>
      <c r="L2772" s="35" t="s">
        <v>244</v>
      </c>
      <c r="M2772" s="15">
        <v>3.3666666666666667</v>
      </c>
    </row>
    <row r="2773" spans="1:13" x14ac:dyDescent="0.3">
      <c r="A2773" s="38" t="s">
        <v>245</v>
      </c>
      <c r="B2773" s="15">
        <v>166475</v>
      </c>
      <c r="C2773" s="15">
        <v>742850</v>
      </c>
      <c r="E2773" s="37" t="s">
        <v>258</v>
      </c>
      <c r="F2773" s="15">
        <v>350000</v>
      </c>
      <c r="G2773" s="15">
        <v>350000</v>
      </c>
      <c r="I2773" s="35" t="s">
        <v>266</v>
      </c>
      <c r="J2773" s="15"/>
      <c r="L2773" s="36" t="s">
        <v>246</v>
      </c>
      <c r="M2773" s="15">
        <v>2.5</v>
      </c>
    </row>
    <row r="2774" spans="1:13" x14ac:dyDescent="0.3">
      <c r="A2774" s="38" t="s">
        <v>247</v>
      </c>
      <c r="B2774" s="15">
        <v>204950</v>
      </c>
      <c r="C2774" s="15">
        <v>669950</v>
      </c>
      <c r="E2774" s="36" t="s">
        <v>253</v>
      </c>
      <c r="F2774" s="15">
        <v>846825</v>
      </c>
      <c r="G2774" s="15">
        <v>1188700</v>
      </c>
      <c r="I2774" s="38" t="s">
        <v>245</v>
      </c>
      <c r="J2774" s="15">
        <v>7.6</v>
      </c>
      <c r="L2774" s="36" t="s">
        <v>248</v>
      </c>
      <c r="M2774" s="15">
        <v>2.1333333333333333</v>
      </c>
    </row>
    <row r="2775" spans="1:13" x14ac:dyDescent="0.3">
      <c r="A2775" s="38" t="s">
        <v>249</v>
      </c>
      <c r="B2775" s="15">
        <v>138500</v>
      </c>
      <c r="C2775" s="15">
        <v>541900</v>
      </c>
      <c r="E2775" s="35" t="s">
        <v>261</v>
      </c>
      <c r="F2775" s="15">
        <v>3319425</v>
      </c>
      <c r="G2775" s="15">
        <v>7138900</v>
      </c>
      <c r="I2775" s="38" t="s">
        <v>247</v>
      </c>
      <c r="J2775" s="15">
        <v>8.8000000000000007</v>
      </c>
      <c r="L2775" s="36" t="s">
        <v>250</v>
      </c>
      <c r="M2775" s="15">
        <v>4.2</v>
      </c>
    </row>
    <row r="2776" spans="1:13" x14ac:dyDescent="0.3">
      <c r="A2776" s="38" t="s">
        <v>251</v>
      </c>
      <c r="B2776" s="15">
        <v>525186</v>
      </c>
      <c r="C2776" s="15">
        <v>1985885</v>
      </c>
      <c r="E2776" s="36" t="s">
        <v>246</v>
      </c>
      <c r="F2776" s="15">
        <v>905950</v>
      </c>
      <c r="G2776" s="15">
        <v>1968450</v>
      </c>
      <c r="I2776" s="38" t="s">
        <v>249</v>
      </c>
      <c r="J2776" s="15">
        <v>10</v>
      </c>
      <c r="L2776" s="36" t="s">
        <v>253</v>
      </c>
      <c r="M2776" s="15">
        <v>4.6333333333333337</v>
      </c>
    </row>
    <row r="2777" spans="1:13" x14ac:dyDescent="0.3">
      <c r="A2777" s="38" t="s">
        <v>254</v>
      </c>
      <c r="B2777" s="15">
        <v>441250</v>
      </c>
      <c r="C2777" s="15">
        <v>2831000</v>
      </c>
      <c r="E2777" s="36" t="s">
        <v>248</v>
      </c>
      <c r="F2777" s="15">
        <v>745000</v>
      </c>
      <c r="G2777" s="15">
        <v>1796500</v>
      </c>
      <c r="I2777" s="38" t="s">
        <v>251</v>
      </c>
      <c r="J2777" s="15">
        <v>10.9</v>
      </c>
      <c r="L2777" s="35" t="s">
        <v>256</v>
      </c>
      <c r="M2777" s="15">
        <v>6.2583333333333329</v>
      </c>
    </row>
    <row r="2778" spans="1:13" x14ac:dyDescent="0.3">
      <c r="A2778" s="38" t="s">
        <v>257</v>
      </c>
      <c r="B2778" s="15">
        <v>748500</v>
      </c>
      <c r="C2778" s="15">
        <v>2504500</v>
      </c>
      <c r="E2778" s="36" t="s">
        <v>250</v>
      </c>
      <c r="F2778" s="15">
        <v>865000</v>
      </c>
      <c r="G2778" s="15">
        <v>1767000</v>
      </c>
      <c r="I2778" s="38" t="s">
        <v>254</v>
      </c>
      <c r="J2778" s="15">
        <v>10.9</v>
      </c>
      <c r="L2778" s="36" t="s">
        <v>246</v>
      </c>
      <c r="M2778" s="15">
        <v>4.8</v>
      </c>
    </row>
    <row r="2779" spans="1:13" x14ac:dyDescent="0.3">
      <c r="A2779" s="38" t="s">
        <v>252</v>
      </c>
      <c r="B2779" s="15">
        <v>267500</v>
      </c>
      <c r="C2779" s="15">
        <v>2059235</v>
      </c>
      <c r="E2779" s="37" t="s">
        <v>252</v>
      </c>
      <c r="F2779" s="15">
        <v>230000</v>
      </c>
      <c r="G2779" s="15">
        <v>230000</v>
      </c>
      <c r="I2779" s="38" t="s">
        <v>257</v>
      </c>
      <c r="J2779" s="15">
        <v>8.6</v>
      </c>
      <c r="L2779" s="36" t="s">
        <v>248</v>
      </c>
      <c r="M2779" s="15">
        <v>7.2</v>
      </c>
    </row>
    <row r="2780" spans="1:13" x14ac:dyDescent="0.3">
      <c r="A2780" s="38" t="s">
        <v>255</v>
      </c>
      <c r="B2780" s="15">
        <v>225000</v>
      </c>
      <c r="C2780" s="15">
        <v>1914500</v>
      </c>
      <c r="E2780" s="37" t="s">
        <v>255</v>
      </c>
      <c r="F2780" s="15">
        <v>285000</v>
      </c>
      <c r="G2780" s="15">
        <v>837000</v>
      </c>
      <c r="I2780" s="38" t="s">
        <v>252</v>
      </c>
      <c r="J2780" s="15">
        <v>7.8</v>
      </c>
      <c r="L2780" s="36" t="s">
        <v>250</v>
      </c>
      <c r="M2780" s="15">
        <v>6.8666666666666663</v>
      </c>
    </row>
    <row r="2781" spans="1:13" x14ac:dyDescent="0.3">
      <c r="A2781" s="38" t="s">
        <v>258</v>
      </c>
      <c r="B2781" s="15">
        <v>240000</v>
      </c>
      <c r="C2781" s="15">
        <v>1357572</v>
      </c>
      <c r="E2781" s="37" t="s">
        <v>258</v>
      </c>
      <c r="F2781" s="15">
        <v>350000</v>
      </c>
      <c r="G2781" s="15">
        <v>700000</v>
      </c>
      <c r="I2781" s="38" t="s">
        <v>255</v>
      </c>
      <c r="J2781" s="15">
        <v>7.8</v>
      </c>
      <c r="L2781" s="36" t="s">
        <v>253</v>
      </c>
      <c r="M2781" s="15">
        <v>6.166666666666667</v>
      </c>
    </row>
    <row r="2782" spans="1:13" x14ac:dyDescent="0.3">
      <c r="A2782" s="38" t="s">
        <v>260</v>
      </c>
      <c r="B2782" s="15">
        <v>486725</v>
      </c>
      <c r="C2782" s="15">
        <v>2552727</v>
      </c>
      <c r="E2782" s="36" t="s">
        <v>253</v>
      </c>
      <c r="F2782" s="15">
        <v>803475</v>
      </c>
      <c r="G2782" s="15">
        <v>1606950</v>
      </c>
      <c r="I2782" s="38" t="s">
        <v>258</v>
      </c>
      <c r="J2782" s="15">
        <v>9</v>
      </c>
      <c r="L2782" s="35" t="s">
        <v>261</v>
      </c>
      <c r="M2782" s="15">
        <v>11.375</v>
      </c>
    </row>
    <row r="2783" spans="1:13" x14ac:dyDescent="0.3">
      <c r="A2783" s="38" t="s">
        <v>262</v>
      </c>
      <c r="B2783" s="15">
        <v>185000</v>
      </c>
      <c r="C2783" s="15">
        <v>771100</v>
      </c>
      <c r="E2783" s="35" t="s">
        <v>264</v>
      </c>
      <c r="F2783" s="15">
        <v>2872350</v>
      </c>
      <c r="G2783" s="15">
        <v>5983800</v>
      </c>
      <c r="I2783" s="38" t="s">
        <v>260</v>
      </c>
      <c r="J2783" s="15">
        <v>8.5</v>
      </c>
      <c r="L2783" s="36" t="s">
        <v>246</v>
      </c>
      <c r="M2783" s="15">
        <v>8.0666666666666664</v>
      </c>
    </row>
    <row r="2784" spans="1:13" x14ac:dyDescent="0.3">
      <c r="A2784" s="38" t="s">
        <v>263</v>
      </c>
      <c r="B2784" s="15">
        <v>164295</v>
      </c>
      <c r="C2784" s="15">
        <v>536295</v>
      </c>
      <c r="E2784" s="36" t="s">
        <v>246</v>
      </c>
      <c r="F2784" s="15">
        <v>535000</v>
      </c>
      <c r="G2784" s="15">
        <v>807000</v>
      </c>
      <c r="I2784" s="38" t="s">
        <v>262</v>
      </c>
      <c r="J2784" s="15">
        <v>8.6999999999999993</v>
      </c>
      <c r="L2784" s="36" t="s">
        <v>248</v>
      </c>
      <c r="M2784" s="15">
        <v>10.566666666666666</v>
      </c>
    </row>
    <row r="2785" spans="1:13" x14ac:dyDescent="0.3">
      <c r="A2785" s="35" t="s">
        <v>270</v>
      </c>
      <c r="B2785" s="15"/>
      <c r="C2785" s="15"/>
      <c r="E2785" s="36" t="s">
        <v>248</v>
      </c>
      <c r="F2785" s="15">
        <v>842000</v>
      </c>
      <c r="G2785" s="15">
        <v>1684000</v>
      </c>
      <c r="I2785" s="38" t="s">
        <v>263</v>
      </c>
      <c r="J2785" s="15">
        <v>8.1</v>
      </c>
      <c r="L2785" s="36" t="s">
        <v>250</v>
      </c>
      <c r="M2785" s="15">
        <v>12.933333333333332</v>
      </c>
    </row>
    <row r="2786" spans="1:13" x14ac:dyDescent="0.3">
      <c r="A2786" s="38" t="s">
        <v>245</v>
      </c>
      <c r="B2786" s="15">
        <v>523500</v>
      </c>
      <c r="C2786" s="15">
        <v>1239000</v>
      </c>
      <c r="E2786" s="36" t="s">
        <v>250</v>
      </c>
      <c r="F2786" s="15">
        <v>497450</v>
      </c>
      <c r="G2786" s="15">
        <v>1950900</v>
      </c>
      <c r="I2786" s="35" t="s">
        <v>267</v>
      </c>
      <c r="J2786" s="15"/>
      <c r="L2786" s="36" t="s">
        <v>253</v>
      </c>
      <c r="M2786" s="15">
        <v>13.933333333333332</v>
      </c>
    </row>
    <row r="2787" spans="1:13" x14ac:dyDescent="0.3">
      <c r="A2787" s="38" t="s">
        <v>247</v>
      </c>
      <c r="B2787" s="15">
        <v>181000</v>
      </c>
      <c r="C2787" s="15">
        <v>1062000</v>
      </c>
      <c r="E2787" s="37" t="s">
        <v>252</v>
      </c>
      <c r="F2787" s="15"/>
      <c r="G2787" s="15"/>
      <c r="I2787" s="38" t="s">
        <v>245</v>
      </c>
      <c r="J2787" s="15">
        <v>7.1</v>
      </c>
      <c r="L2787" s="35" t="s">
        <v>264</v>
      </c>
      <c r="M2787" s="15">
        <v>9.4083333333333332</v>
      </c>
    </row>
    <row r="2788" spans="1:13" x14ac:dyDescent="0.3">
      <c r="A2788" s="38" t="s">
        <v>249</v>
      </c>
      <c r="B2788" s="15">
        <v>290000</v>
      </c>
      <c r="C2788" s="15">
        <v>2066500</v>
      </c>
      <c r="E2788" s="37" t="s">
        <v>255</v>
      </c>
      <c r="F2788" s="15">
        <v>237950</v>
      </c>
      <c r="G2788" s="15">
        <v>876900</v>
      </c>
      <c r="I2788" s="38" t="s">
        <v>247</v>
      </c>
      <c r="J2788" s="15">
        <v>7.5</v>
      </c>
      <c r="L2788" s="36" t="s">
        <v>246</v>
      </c>
      <c r="M2788" s="15">
        <v>12.766666666666666</v>
      </c>
    </row>
    <row r="2789" spans="1:13" x14ac:dyDescent="0.3">
      <c r="A2789" s="38" t="s">
        <v>251</v>
      </c>
      <c r="B2789" s="15">
        <v>229000</v>
      </c>
      <c r="C2789" s="15">
        <v>1722200</v>
      </c>
      <c r="E2789" s="37" t="s">
        <v>258</v>
      </c>
      <c r="F2789" s="15">
        <v>259500</v>
      </c>
      <c r="G2789" s="15">
        <v>1074000</v>
      </c>
      <c r="I2789" s="38" t="s">
        <v>249</v>
      </c>
      <c r="J2789" s="15">
        <v>6.8</v>
      </c>
      <c r="L2789" s="36" t="s">
        <v>248</v>
      </c>
      <c r="M2789" s="15">
        <v>10.000000000000002</v>
      </c>
    </row>
    <row r="2790" spans="1:13" x14ac:dyDescent="0.3">
      <c r="A2790" s="38" t="s">
        <v>254</v>
      </c>
      <c r="B2790" s="15">
        <v>433450</v>
      </c>
      <c r="C2790" s="15">
        <v>2127300</v>
      </c>
      <c r="E2790" s="36" t="s">
        <v>253</v>
      </c>
      <c r="F2790" s="15">
        <v>997900</v>
      </c>
      <c r="G2790" s="15">
        <v>1541900</v>
      </c>
      <c r="I2790" s="38" t="s">
        <v>251</v>
      </c>
      <c r="J2790" s="15">
        <v>7.5</v>
      </c>
      <c r="L2790" s="36" t="s">
        <v>250</v>
      </c>
      <c r="M2790" s="15">
        <v>7.666666666666667</v>
      </c>
    </row>
    <row r="2791" spans="1:13" x14ac:dyDescent="0.3">
      <c r="A2791" s="38" t="s">
        <v>257</v>
      </c>
      <c r="B2791" s="15">
        <v>604000</v>
      </c>
      <c r="C2791" s="15">
        <v>1965100</v>
      </c>
      <c r="E2791" s="35" t="s">
        <v>266</v>
      </c>
      <c r="F2791" s="15">
        <v>2301900</v>
      </c>
      <c r="G2791" s="15">
        <v>5806900</v>
      </c>
      <c r="I2791" s="38" t="s">
        <v>254</v>
      </c>
      <c r="J2791" s="15">
        <v>6.6</v>
      </c>
      <c r="L2791" s="36" t="s">
        <v>253</v>
      </c>
      <c r="M2791" s="15">
        <v>7.2</v>
      </c>
    </row>
    <row r="2792" spans="1:13" x14ac:dyDescent="0.3">
      <c r="A2792" s="38" t="s">
        <v>252</v>
      </c>
      <c r="B2792" s="15">
        <v>253000</v>
      </c>
      <c r="C2792" s="15">
        <v>1923705</v>
      </c>
      <c r="E2792" s="36" t="s">
        <v>246</v>
      </c>
      <c r="F2792" s="15">
        <v>731450</v>
      </c>
      <c r="G2792" s="15">
        <v>1237900</v>
      </c>
      <c r="I2792" s="38" t="s">
        <v>257</v>
      </c>
      <c r="J2792" s="15">
        <v>6.8</v>
      </c>
      <c r="L2792" s="35" t="s">
        <v>266</v>
      </c>
      <c r="M2792" s="15">
        <v>7.625</v>
      </c>
    </row>
    <row r="2793" spans="1:13" x14ac:dyDescent="0.3">
      <c r="A2793" s="38" t="s">
        <v>255</v>
      </c>
      <c r="B2793" s="15">
        <v>496450</v>
      </c>
      <c r="C2793" s="15">
        <v>3195350</v>
      </c>
      <c r="E2793" s="36" t="s">
        <v>248</v>
      </c>
      <c r="F2793" s="15">
        <v>528000</v>
      </c>
      <c r="G2793" s="15">
        <v>1700400</v>
      </c>
      <c r="I2793" s="38" t="s">
        <v>252</v>
      </c>
      <c r="J2793" s="15">
        <v>7.3</v>
      </c>
      <c r="L2793" s="36" t="s">
        <v>246</v>
      </c>
      <c r="M2793" s="15">
        <v>7.166666666666667</v>
      </c>
    </row>
    <row r="2794" spans="1:13" x14ac:dyDescent="0.3">
      <c r="A2794" s="38" t="s">
        <v>258</v>
      </c>
      <c r="B2794" s="15">
        <v>206000</v>
      </c>
      <c r="C2794" s="15">
        <v>1761950</v>
      </c>
      <c r="E2794" s="36" t="s">
        <v>250</v>
      </c>
      <c r="F2794" s="15">
        <v>630000</v>
      </c>
      <c r="G2794" s="15">
        <v>1976150</v>
      </c>
      <c r="I2794" s="38" t="s">
        <v>255</v>
      </c>
      <c r="J2794" s="15">
        <v>8.6999999999999993</v>
      </c>
      <c r="L2794" s="36" t="s">
        <v>248</v>
      </c>
      <c r="M2794" s="15">
        <v>7.1000000000000005</v>
      </c>
    </row>
    <row r="2795" spans="1:13" x14ac:dyDescent="0.3">
      <c r="A2795" s="38" t="s">
        <v>260</v>
      </c>
      <c r="B2795" s="15">
        <v>561623</v>
      </c>
      <c r="C2795" s="15">
        <v>2800823</v>
      </c>
      <c r="E2795" s="37" t="s">
        <v>252</v>
      </c>
      <c r="F2795" s="15">
        <v>325000</v>
      </c>
      <c r="G2795" s="15">
        <v>1671150</v>
      </c>
      <c r="I2795" s="38" t="s">
        <v>258</v>
      </c>
      <c r="J2795" s="15">
        <v>8.6999999999999993</v>
      </c>
      <c r="L2795" s="36" t="s">
        <v>250</v>
      </c>
      <c r="M2795" s="15">
        <v>8.8666666666666671</v>
      </c>
    </row>
    <row r="2796" spans="1:13" x14ac:dyDescent="0.3">
      <c r="A2796" s="38" t="s">
        <v>262</v>
      </c>
      <c r="B2796" s="15">
        <v>276500</v>
      </c>
      <c r="C2796" s="15">
        <v>1877450</v>
      </c>
      <c r="E2796" s="37" t="s">
        <v>255</v>
      </c>
      <c r="F2796" s="15">
        <v>305000</v>
      </c>
      <c r="G2796" s="15">
        <v>305000</v>
      </c>
      <c r="I2796" s="38" t="s">
        <v>260</v>
      </c>
      <c r="J2796" s="15">
        <v>9.1</v>
      </c>
      <c r="L2796" s="36" t="s">
        <v>253</v>
      </c>
      <c r="M2796" s="15">
        <v>7.3666666666666663</v>
      </c>
    </row>
    <row r="2797" spans="1:13" x14ac:dyDescent="0.3">
      <c r="A2797" s="38" t="s">
        <v>263</v>
      </c>
      <c r="B2797" s="15">
        <v>269000</v>
      </c>
      <c r="C2797" s="15">
        <v>1254550</v>
      </c>
      <c r="E2797" s="37" t="s">
        <v>258</v>
      </c>
      <c r="F2797" s="15"/>
      <c r="G2797" s="15"/>
      <c r="I2797" s="38" t="s">
        <v>262</v>
      </c>
      <c r="J2797" s="15">
        <v>7.4</v>
      </c>
      <c r="L2797" s="35" t="s">
        <v>267</v>
      </c>
      <c r="M2797" s="15">
        <v>7.3249999999999993</v>
      </c>
    </row>
    <row r="2798" spans="1:13" x14ac:dyDescent="0.3">
      <c r="A2798" s="35" t="s">
        <v>271</v>
      </c>
      <c r="B2798" s="15"/>
      <c r="C2798" s="15"/>
      <c r="E2798" s="36" t="s">
        <v>253</v>
      </c>
      <c r="F2798" s="15">
        <v>412450</v>
      </c>
      <c r="G2798" s="15">
        <v>892450</v>
      </c>
      <c r="I2798" s="38" t="s">
        <v>263</v>
      </c>
      <c r="J2798" s="15">
        <v>7.6</v>
      </c>
      <c r="L2798" s="36" t="s">
        <v>246</v>
      </c>
      <c r="M2798" s="15">
        <v>8.1666666666666661</v>
      </c>
    </row>
    <row r="2799" spans="1:13" x14ac:dyDescent="0.3">
      <c r="A2799" s="38" t="s">
        <v>245</v>
      </c>
      <c r="B2799" s="15">
        <v>195000</v>
      </c>
      <c r="C2799" s="15">
        <v>2564950</v>
      </c>
      <c r="E2799" s="35" t="s">
        <v>267</v>
      </c>
      <c r="F2799" s="15">
        <v>1739250</v>
      </c>
      <c r="G2799" s="15">
        <v>3894900</v>
      </c>
      <c r="I2799" s="35" t="s">
        <v>268</v>
      </c>
      <c r="J2799" s="15"/>
      <c r="L2799" s="36" t="s">
        <v>248</v>
      </c>
      <c r="M2799" s="15">
        <v>8.2333333333333343</v>
      </c>
    </row>
    <row r="2800" spans="1:13" x14ac:dyDescent="0.3">
      <c r="A2800" s="38" t="s">
        <v>247</v>
      </c>
      <c r="B2800" s="15">
        <v>225000</v>
      </c>
      <c r="C2800" s="15">
        <v>2752900</v>
      </c>
      <c r="E2800" s="36" t="s">
        <v>246</v>
      </c>
      <c r="F2800" s="15">
        <v>261250</v>
      </c>
      <c r="G2800" s="15">
        <v>522500</v>
      </c>
      <c r="I2800" s="38" t="s">
        <v>245</v>
      </c>
      <c r="J2800" s="15">
        <v>7</v>
      </c>
      <c r="L2800" s="36" t="s">
        <v>250</v>
      </c>
      <c r="M2800" s="15">
        <v>6.7666666666666666</v>
      </c>
    </row>
    <row r="2801" spans="1:13" x14ac:dyDescent="0.3">
      <c r="A2801" s="38" t="s">
        <v>249</v>
      </c>
      <c r="B2801" s="15">
        <v>230000</v>
      </c>
      <c r="C2801" s="15">
        <v>2422213</v>
      </c>
      <c r="E2801" s="36" t="s">
        <v>248</v>
      </c>
      <c r="F2801" s="15">
        <v>673000</v>
      </c>
      <c r="G2801" s="15">
        <v>1814400</v>
      </c>
      <c r="I2801" s="38" t="s">
        <v>247</v>
      </c>
      <c r="J2801" s="15">
        <v>7.7</v>
      </c>
      <c r="L2801" s="36" t="s">
        <v>253</v>
      </c>
      <c r="M2801" s="15">
        <v>6.1333333333333329</v>
      </c>
    </row>
    <row r="2802" spans="1:13" x14ac:dyDescent="0.3">
      <c r="A2802" s="38" t="s">
        <v>251</v>
      </c>
      <c r="B2802" s="15">
        <v>491475</v>
      </c>
      <c r="C2802" s="15">
        <v>2298950</v>
      </c>
      <c r="E2802" s="36" t="s">
        <v>250</v>
      </c>
      <c r="F2802" s="15">
        <v>504000</v>
      </c>
      <c r="G2802" s="15">
        <v>1257000</v>
      </c>
      <c r="I2802" s="38" t="s">
        <v>249</v>
      </c>
      <c r="J2802" s="15">
        <v>9.1999999999999993</v>
      </c>
      <c r="L2802" s="35" t="s">
        <v>268</v>
      </c>
      <c r="M2802" s="15">
        <v>5.3</v>
      </c>
    </row>
    <row r="2803" spans="1:13" x14ac:dyDescent="0.3">
      <c r="A2803" s="38" t="s">
        <v>254</v>
      </c>
      <c r="B2803" s="15">
        <v>544500</v>
      </c>
      <c r="C2803" s="15">
        <v>3724000</v>
      </c>
      <c r="E2803" s="37" t="s">
        <v>252</v>
      </c>
      <c r="F2803" s="15">
        <v>281000</v>
      </c>
      <c r="G2803" s="15">
        <v>811000</v>
      </c>
      <c r="I2803" s="38" t="s">
        <v>251</v>
      </c>
      <c r="J2803" s="15">
        <v>9.4</v>
      </c>
      <c r="L2803" s="36" t="s">
        <v>246</v>
      </c>
      <c r="M2803" s="15">
        <v>6.0666666666666673</v>
      </c>
    </row>
    <row r="2804" spans="1:13" x14ac:dyDescent="0.3">
      <c r="A2804" s="38" t="s">
        <v>257</v>
      </c>
      <c r="B2804" s="15">
        <v>257000</v>
      </c>
      <c r="C2804" s="15">
        <v>3744700</v>
      </c>
      <c r="E2804" s="37" t="s">
        <v>255</v>
      </c>
      <c r="F2804" s="15"/>
      <c r="G2804" s="15"/>
      <c r="I2804" s="38" t="s">
        <v>254</v>
      </c>
      <c r="J2804" s="15">
        <v>8.3000000000000007</v>
      </c>
      <c r="L2804" s="36" t="s">
        <v>248</v>
      </c>
      <c r="M2804" s="15">
        <v>4.5</v>
      </c>
    </row>
    <row r="2805" spans="1:13" x14ac:dyDescent="0.3">
      <c r="A2805" s="38" t="s">
        <v>252</v>
      </c>
      <c r="B2805" s="15">
        <v>280000</v>
      </c>
      <c r="C2805" s="15">
        <v>4752270</v>
      </c>
      <c r="E2805" s="37" t="s">
        <v>258</v>
      </c>
      <c r="F2805" s="15">
        <v>223000</v>
      </c>
      <c r="G2805" s="15">
        <v>446000</v>
      </c>
      <c r="I2805" s="38" t="s">
        <v>257</v>
      </c>
      <c r="J2805" s="15">
        <v>8.3000000000000007</v>
      </c>
      <c r="L2805" s="36" t="s">
        <v>250</v>
      </c>
      <c r="M2805" s="15">
        <v>5.4666666666666659</v>
      </c>
    </row>
    <row r="2806" spans="1:13" x14ac:dyDescent="0.3">
      <c r="A2806" s="38" t="s">
        <v>255</v>
      </c>
      <c r="B2806" s="15">
        <v>550000</v>
      </c>
      <c r="C2806" s="15">
        <v>3195450</v>
      </c>
      <c r="E2806" s="36" t="s">
        <v>253</v>
      </c>
      <c r="F2806" s="15">
        <v>301000</v>
      </c>
      <c r="G2806" s="15">
        <v>301000</v>
      </c>
      <c r="I2806" s="38" t="s">
        <v>252</v>
      </c>
      <c r="J2806" s="15">
        <v>7.7</v>
      </c>
      <c r="L2806" s="36" t="s">
        <v>253</v>
      </c>
      <c r="M2806" s="15">
        <v>5.166666666666667</v>
      </c>
    </row>
    <row r="2807" spans="1:13" x14ac:dyDescent="0.3">
      <c r="A2807" s="38" t="s">
        <v>258</v>
      </c>
      <c r="B2807" s="15">
        <v>230000</v>
      </c>
      <c r="C2807" s="15">
        <v>1145900</v>
      </c>
      <c r="E2807" s="35" t="s">
        <v>268</v>
      </c>
      <c r="F2807" s="15">
        <v>2421250</v>
      </c>
      <c r="G2807" s="15">
        <v>6930400</v>
      </c>
      <c r="I2807" s="38" t="s">
        <v>255</v>
      </c>
      <c r="J2807" s="15">
        <v>7.8</v>
      </c>
      <c r="L2807" s="35" t="s">
        <v>269</v>
      </c>
      <c r="M2807" s="15">
        <v>4.916666666666667</v>
      </c>
    </row>
    <row r="2808" spans="1:13" x14ac:dyDescent="0.3">
      <c r="A2808" s="38" t="s">
        <v>260</v>
      </c>
      <c r="B2808" s="15">
        <v>261200</v>
      </c>
      <c r="C2808" s="15">
        <v>2551163</v>
      </c>
      <c r="E2808" s="36" t="s">
        <v>246</v>
      </c>
      <c r="F2808" s="15">
        <v>346250</v>
      </c>
      <c r="G2808" s="15">
        <v>1524950</v>
      </c>
      <c r="I2808" s="38" t="s">
        <v>258</v>
      </c>
      <c r="J2808" s="15">
        <v>6</v>
      </c>
      <c r="L2808" s="36" t="s">
        <v>246</v>
      </c>
      <c r="M2808" s="15">
        <v>4.7</v>
      </c>
    </row>
    <row r="2809" spans="1:13" x14ac:dyDescent="0.3">
      <c r="A2809" s="38" t="s">
        <v>262</v>
      </c>
      <c r="B2809" s="15">
        <v>325000</v>
      </c>
      <c r="C2809" s="15">
        <v>1812500</v>
      </c>
      <c r="E2809" s="36" t="s">
        <v>248</v>
      </c>
      <c r="F2809" s="15">
        <v>594000</v>
      </c>
      <c r="G2809" s="15">
        <v>1558750</v>
      </c>
      <c r="I2809" s="38" t="s">
        <v>260</v>
      </c>
      <c r="J2809" s="15">
        <v>6</v>
      </c>
      <c r="L2809" s="36" t="s">
        <v>248</v>
      </c>
      <c r="M2809" s="15">
        <v>5.8</v>
      </c>
    </row>
    <row r="2810" spans="1:13" x14ac:dyDescent="0.3">
      <c r="A2810" s="38" t="s">
        <v>263</v>
      </c>
      <c r="B2810" s="15">
        <v>289000</v>
      </c>
      <c r="C2810" s="15">
        <v>1945000</v>
      </c>
      <c r="E2810" s="36" t="s">
        <v>250</v>
      </c>
      <c r="F2810" s="15">
        <v>793500</v>
      </c>
      <c r="G2810" s="15">
        <v>1570800</v>
      </c>
      <c r="I2810" s="38" t="s">
        <v>262</v>
      </c>
      <c r="J2810" s="15">
        <v>6.7</v>
      </c>
      <c r="L2810" s="36" t="s">
        <v>250</v>
      </c>
      <c r="M2810" s="15">
        <v>4.8666666666666663</v>
      </c>
    </row>
    <row r="2811" spans="1:13" x14ac:dyDescent="0.3">
      <c r="A2811" s="35" t="s">
        <v>272</v>
      </c>
      <c r="B2811" s="15"/>
      <c r="C2811" s="15"/>
      <c r="E2811" s="37" t="s">
        <v>252</v>
      </c>
      <c r="F2811" s="15">
        <v>266000</v>
      </c>
      <c r="G2811" s="15">
        <v>802800</v>
      </c>
      <c r="I2811" s="38" t="s">
        <v>263</v>
      </c>
      <c r="J2811" s="15">
        <v>6.4</v>
      </c>
      <c r="L2811" s="36" t="s">
        <v>253</v>
      </c>
      <c r="M2811" s="15">
        <v>4.3</v>
      </c>
    </row>
    <row r="2812" spans="1:13" x14ac:dyDescent="0.3">
      <c r="A2812" s="38" t="s">
        <v>245</v>
      </c>
      <c r="B2812" s="15">
        <v>327000</v>
      </c>
      <c r="C2812" s="15">
        <v>2661350</v>
      </c>
      <c r="E2812" s="37" t="s">
        <v>255</v>
      </c>
      <c r="F2812" s="15">
        <v>287000</v>
      </c>
      <c r="G2812" s="15">
        <v>287000</v>
      </c>
      <c r="I2812" s="35" t="s">
        <v>269</v>
      </c>
      <c r="J2812" s="15"/>
      <c r="L2812" s="35" t="s">
        <v>270</v>
      </c>
      <c r="M2812" s="15">
        <v>3.4</v>
      </c>
    </row>
    <row r="2813" spans="1:13" x14ac:dyDescent="0.3">
      <c r="A2813" s="38" t="s">
        <v>247</v>
      </c>
      <c r="B2813" s="15">
        <v>255000</v>
      </c>
      <c r="C2813" s="15">
        <v>1799000</v>
      </c>
      <c r="E2813" s="37" t="s">
        <v>258</v>
      </c>
      <c r="F2813" s="15">
        <v>240500</v>
      </c>
      <c r="G2813" s="15">
        <v>481000</v>
      </c>
      <c r="I2813" s="38" t="s">
        <v>245</v>
      </c>
      <c r="J2813" s="15">
        <v>6.1</v>
      </c>
      <c r="L2813" s="36" t="s">
        <v>246</v>
      </c>
      <c r="M2813" s="15">
        <v>3.3333333333333335</v>
      </c>
    </row>
    <row r="2814" spans="1:13" x14ac:dyDescent="0.3">
      <c r="A2814" s="38" t="s">
        <v>249</v>
      </c>
      <c r="B2814" s="15">
        <v>323500</v>
      </c>
      <c r="C2814" s="15">
        <v>2596900</v>
      </c>
      <c r="E2814" s="36" t="s">
        <v>253</v>
      </c>
      <c r="F2814" s="15">
        <v>687500</v>
      </c>
      <c r="G2814" s="15">
        <v>2275900</v>
      </c>
      <c r="I2814" s="38" t="s">
        <v>247</v>
      </c>
      <c r="J2814" s="15">
        <v>5.5</v>
      </c>
      <c r="L2814" s="36" t="s">
        <v>248</v>
      </c>
      <c r="M2814" s="15">
        <v>3.6999999999999997</v>
      </c>
    </row>
    <row r="2815" spans="1:13" x14ac:dyDescent="0.3">
      <c r="A2815" s="38" t="s">
        <v>251</v>
      </c>
      <c r="B2815" s="15">
        <v>287500</v>
      </c>
      <c r="C2815" s="15">
        <v>4904959</v>
      </c>
      <c r="E2815" s="35" t="s">
        <v>269</v>
      </c>
      <c r="F2815" s="15">
        <v>3221000</v>
      </c>
      <c r="G2815" s="15">
        <v>8957000</v>
      </c>
      <c r="I2815" s="38" t="s">
        <v>249</v>
      </c>
      <c r="J2815" s="15">
        <v>6</v>
      </c>
      <c r="L2815" s="36" t="s">
        <v>250</v>
      </c>
      <c r="M2815" s="15">
        <v>3.3333333333333335</v>
      </c>
    </row>
    <row r="2816" spans="1:13" x14ac:dyDescent="0.3">
      <c r="A2816" s="38" t="s">
        <v>254</v>
      </c>
      <c r="B2816" s="15">
        <v>310000</v>
      </c>
      <c r="C2816" s="15">
        <v>2859769</v>
      </c>
      <c r="E2816" s="36" t="s">
        <v>246</v>
      </c>
      <c r="F2816" s="15">
        <v>737500</v>
      </c>
      <c r="G2816" s="15">
        <v>1730000</v>
      </c>
      <c r="I2816" s="38" t="s">
        <v>251</v>
      </c>
      <c r="J2816" s="15">
        <v>4.7</v>
      </c>
      <c r="L2816" s="36" t="s">
        <v>253</v>
      </c>
      <c r="M2816" s="15">
        <v>3.2333333333333329</v>
      </c>
    </row>
    <row r="2817" spans="1:13" x14ac:dyDescent="0.3">
      <c r="A2817" s="38" t="s">
        <v>257</v>
      </c>
      <c r="B2817" s="15">
        <v>550000</v>
      </c>
      <c r="C2817" s="15">
        <v>5205480</v>
      </c>
      <c r="E2817" s="36" t="s">
        <v>248</v>
      </c>
      <c r="F2817" s="15">
        <v>886000</v>
      </c>
      <c r="G2817" s="15">
        <v>2105500</v>
      </c>
      <c r="I2817" s="38" t="s">
        <v>254</v>
      </c>
      <c r="J2817" s="15">
        <v>5.2</v>
      </c>
      <c r="L2817" s="35" t="s">
        <v>271</v>
      </c>
      <c r="M2817" s="15">
        <v>3.3916666666666671</v>
      </c>
    </row>
    <row r="2818" spans="1:13" x14ac:dyDescent="0.3">
      <c r="A2818" s="38" t="s">
        <v>252</v>
      </c>
      <c r="B2818" s="15">
        <v>337500</v>
      </c>
      <c r="C2818" s="15">
        <v>2716600</v>
      </c>
      <c r="E2818" s="36" t="s">
        <v>250</v>
      </c>
      <c r="F2818" s="15">
        <v>702500</v>
      </c>
      <c r="G2818" s="15">
        <v>1957000</v>
      </c>
      <c r="I2818" s="38" t="s">
        <v>257</v>
      </c>
      <c r="J2818" s="15">
        <v>5.4</v>
      </c>
      <c r="L2818" s="36" t="s">
        <v>246</v>
      </c>
      <c r="M2818" s="15">
        <v>3.8666666666666667</v>
      </c>
    </row>
    <row r="2819" spans="1:13" x14ac:dyDescent="0.3">
      <c r="A2819" s="38" t="s">
        <v>255</v>
      </c>
      <c r="B2819" s="15">
        <v>282550</v>
      </c>
      <c r="C2819" s="15">
        <v>3387684</v>
      </c>
      <c r="E2819" s="37" t="s">
        <v>252</v>
      </c>
      <c r="F2819" s="15">
        <v>202550</v>
      </c>
      <c r="G2819" s="15">
        <v>405100</v>
      </c>
      <c r="I2819" s="38" t="s">
        <v>252</v>
      </c>
      <c r="J2819" s="15">
        <v>5.9</v>
      </c>
      <c r="L2819" s="36" t="s">
        <v>248</v>
      </c>
      <c r="M2819" s="15">
        <v>3.5333333333333337</v>
      </c>
    </row>
    <row r="2820" spans="1:13" x14ac:dyDescent="0.3">
      <c r="A2820" s="38" t="s">
        <v>258</v>
      </c>
      <c r="B2820" s="15">
        <v>277000</v>
      </c>
      <c r="C2820" s="15">
        <v>3118300</v>
      </c>
      <c r="E2820" s="37" t="s">
        <v>255</v>
      </c>
      <c r="F2820" s="15">
        <v>237450</v>
      </c>
      <c r="G2820" s="15">
        <v>1026900</v>
      </c>
      <c r="I2820" s="38" t="s">
        <v>255</v>
      </c>
      <c r="J2820" s="15">
        <v>6.7</v>
      </c>
      <c r="L2820" s="36" t="s">
        <v>250</v>
      </c>
      <c r="M2820" s="15">
        <v>3.7999999999999994</v>
      </c>
    </row>
    <row r="2821" spans="1:13" x14ac:dyDescent="0.3">
      <c r="A2821" s="38" t="s">
        <v>260</v>
      </c>
      <c r="B2821" s="15">
        <v>282500</v>
      </c>
      <c r="C2821" s="15">
        <v>1712898</v>
      </c>
      <c r="E2821" s="37" t="s">
        <v>258</v>
      </c>
      <c r="F2821" s="15">
        <v>262500</v>
      </c>
      <c r="G2821" s="15">
        <v>525000</v>
      </c>
      <c r="I2821" s="38" t="s">
        <v>258</v>
      </c>
      <c r="J2821" s="15">
        <v>7.8</v>
      </c>
      <c r="L2821" s="36" t="s">
        <v>253</v>
      </c>
      <c r="M2821" s="15">
        <v>2.3666666666666667</v>
      </c>
    </row>
    <row r="2822" spans="1:13" x14ac:dyDescent="0.3">
      <c r="A2822" s="38" t="s">
        <v>262</v>
      </c>
      <c r="B2822" s="15">
        <v>292750</v>
      </c>
      <c r="C2822" s="15">
        <v>1745000</v>
      </c>
      <c r="E2822" s="36" t="s">
        <v>253</v>
      </c>
      <c r="F2822" s="15">
        <v>895000</v>
      </c>
      <c r="G2822" s="15">
        <v>3164500</v>
      </c>
      <c r="I2822" s="38" t="s">
        <v>260</v>
      </c>
      <c r="J2822" s="15">
        <v>7.2</v>
      </c>
      <c r="L2822" s="35" t="s">
        <v>272</v>
      </c>
      <c r="M2822" s="15">
        <v>2.4833333333333338</v>
      </c>
    </row>
    <row r="2823" spans="1:13" x14ac:dyDescent="0.3">
      <c r="A2823" s="38" t="s">
        <v>263</v>
      </c>
      <c r="B2823" s="15">
        <v>277000</v>
      </c>
      <c r="C2823" s="15">
        <v>2623500</v>
      </c>
      <c r="E2823" s="35" t="s">
        <v>270</v>
      </c>
      <c r="F2823" s="15">
        <v>3440900</v>
      </c>
      <c r="G2823" s="15">
        <v>10013349</v>
      </c>
      <c r="I2823" s="38" t="s">
        <v>262</v>
      </c>
      <c r="J2823" s="15">
        <v>8.1999999999999993</v>
      </c>
      <c r="L2823" s="36" t="s">
        <v>246</v>
      </c>
      <c r="M2823" s="15">
        <v>1.7</v>
      </c>
    </row>
    <row r="2824" spans="1:13" x14ac:dyDescent="0.3">
      <c r="A2824" s="35" t="s">
        <v>273</v>
      </c>
      <c r="B2824" s="15"/>
      <c r="C2824" s="15"/>
      <c r="E2824" s="36" t="s">
        <v>246</v>
      </c>
      <c r="F2824" s="15">
        <v>784500</v>
      </c>
      <c r="G2824" s="15">
        <v>1817700</v>
      </c>
      <c r="I2824" s="38" t="s">
        <v>263</v>
      </c>
      <c r="J2824" s="15">
        <v>7.8</v>
      </c>
      <c r="L2824" s="36" t="s">
        <v>248</v>
      </c>
      <c r="M2824" s="15">
        <v>2.2333333333333334</v>
      </c>
    </row>
    <row r="2825" spans="1:13" x14ac:dyDescent="0.3">
      <c r="A2825" s="38" t="s">
        <v>245</v>
      </c>
      <c r="B2825" s="15">
        <v>317475</v>
      </c>
      <c r="C2825" s="15">
        <v>1837550</v>
      </c>
      <c r="E2825" s="36" t="s">
        <v>248</v>
      </c>
      <c r="F2825" s="15">
        <v>887950</v>
      </c>
      <c r="G2825" s="15">
        <v>4174400</v>
      </c>
      <c r="I2825" s="35" t="s">
        <v>270</v>
      </c>
      <c r="J2825" s="15"/>
      <c r="L2825" s="36" t="s">
        <v>250</v>
      </c>
      <c r="M2825" s="15">
        <v>3.1333333333333329</v>
      </c>
    </row>
    <row r="2826" spans="1:13" x14ac:dyDescent="0.3">
      <c r="A2826" s="38" t="s">
        <v>247</v>
      </c>
      <c r="B2826" s="15">
        <v>625400</v>
      </c>
      <c r="C2826" s="15">
        <v>2989250</v>
      </c>
      <c r="E2826" s="36" t="s">
        <v>250</v>
      </c>
      <c r="F2826" s="15">
        <v>967000</v>
      </c>
      <c r="G2826" s="15">
        <v>1860500</v>
      </c>
      <c r="I2826" s="38" t="s">
        <v>245</v>
      </c>
      <c r="J2826" s="15">
        <v>9.1999999999999993</v>
      </c>
      <c r="L2826" s="36" t="s">
        <v>253</v>
      </c>
      <c r="M2826" s="15">
        <v>2.8666666666666671</v>
      </c>
    </row>
    <row r="2827" spans="1:13" x14ac:dyDescent="0.3">
      <c r="A2827" s="38" t="s">
        <v>249</v>
      </c>
      <c r="B2827" s="15">
        <v>324500</v>
      </c>
      <c r="C2827" s="15">
        <v>4802300</v>
      </c>
      <c r="E2827" s="37" t="s">
        <v>252</v>
      </c>
      <c r="F2827" s="15">
        <v>298000</v>
      </c>
      <c r="G2827" s="15">
        <v>1191500</v>
      </c>
      <c r="I2827" s="38" t="s">
        <v>247</v>
      </c>
      <c r="J2827" s="15">
        <v>8.8000000000000007</v>
      </c>
      <c r="L2827" s="35" t="s">
        <v>273</v>
      </c>
      <c r="M2827" s="15">
        <v>1.9083333333333332</v>
      </c>
    </row>
    <row r="2828" spans="1:13" x14ac:dyDescent="0.3">
      <c r="A2828" s="38" t="s">
        <v>251</v>
      </c>
      <c r="B2828" s="15">
        <v>328450</v>
      </c>
      <c r="C2828" s="15">
        <v>2847950</v>
      </c>
      <c r="E2828" s="37" t="s">
        <v>255</v>
      </c>
      <c r="F2828" s="15">
        <v>430000</v>
      </c>
      <c r="G2828" s="15">
        <v>430000</v>
      </c>
      <c r="I2828" s="38" t="s">
        <v>249</v>
      </c>
      <c r="J2828" s="15">
        <v>6.5</v>
      </c>
      <c r="L2828" s="36" t="s">
        <v>246</v>
      </c>
      <c r="M2828" s="15">
        <v>2.1999999999999997</v>
      </c>
    </row>
    <row r="2829" spans="1:13" x14ac:dyDescent="0.3">
      <c r="A2829" s="38" t="s">
        <v>254</v>
      </c>
      <c r="B2829" s="15">
        <v>353700</v>
      </c>
      <c r="C2829" s="15">
        <v>4931100</v>
      </c>
      <c r="E2829" s="37" t="s">
        <v>258</v>
      </c>
      <c r="F2829" s="15">
        <v>239000</v>
      </c>
      <c r="G2829" s="15">
        <v>239000</v>
      </c>
      <c r="I2829" s="38" t="s">
        <v>251</v>
      </c>
      <c r="J2829" s="15">
        <v>6.2</v>
      </c>
      <c r="L2829" s="36" t="s">
        <v>248</v>
      </c>
      <c r="M2829" s="15">
        <v>1.6333333333333335</v>
      </c>
    </row>
    <row r="2830" spans="1:13" x14ac:dyDescent="0.3">
      <c r="A2830" s="38" t="s">
        <v>257</v>
      </c>
      <c r="B2830" s="15">
        <v>317000</v>
      </c>
      <c r="C2830" s="15">
        <v>2856000</v>
      </c>
      <c r="E2830" s="36" t="s">
        <v>253</v>
      </c>
      <c r="F2830" s="15">
        <v>801450</v>
      </c>
      <c r="G2830" s="15">
        <v>2160749</v>
      </c>
      <c r="I2830" s="38" t="s">
        <v>254</v>
      </c>
      <c r="J2830" s="15">
        <v>6.4</v>
      </c>
      <c r="L2830" s="36" t="s">
        <v>250</v>
      </c>
      <c r="M2830" s="15">
        <v>1.9000000000000001</v>
      </c>
    </row>
    <row r="2831" spans="1:13" x14ac:dyDescent="0.3">
      <c r="A2831" s="38" t="s">
        <v>252</v>
      </c>
      <c r="B2831" s="15">
        <v>660250</v>
      </c>
      <c r="C2831" s="15">
        <v>5579950</v>
      </c>
      <c r="E2831" s="35" t="s">
        <v>271</v>
      </c>
      <c r="F2831" s="15">
        <v>2881009</v>
      </c>
      <c r="G2831" s="15">
        <v>13601595</v>
      </c>
      <c r="I2831" s="38" t="s">
        <v>257</v>
      </c>
      <c r="J2831" s="15">
        <v>6.9</v>
      </c>
      <c r="L2831" s="36" t="s">
        <v>253</v>
      </c>
      <c r="M2831" s="15">
        <v>1.9000000000000004</v>
      </c>
    </row>
    <row r="2832" spans="1:13" x14ac:dyDescent="0.3">
      <c r="A2832" s="38" t="s">
        <v>255</v>
      </c>
      <c r="B2832" s="15">
        <v>954000</v>
      </c>
      <c r="C2832" s="15">
        <v>6847727</v>
      </c>
      <c r="E2832" s="36" t="s">
        <v>246</v>
      </c>
      <c r="F2832" s="15">
        <v>506000</v>
      </c>
      <c r="G2832" s="15">
        <v>1284600</v>
      </c>
      <c r="I2832" s="38" t="s">
        <v>252</v>
      </c>
      <c r="J2832" s="15">
        <v>6.9</v>
      </c>
      <c r="L2832" s="35" t="s">
        <v>274</v>
      </c>
      <c r="M2832" s="15">
        <v>1.0833333333333333</v>
      </c>
    </row>
    <row r="2833" spans="1:13" x14ac:dyDescent="0.3">
      <c r="A2833" s="38" t="s">
        <v>258</v>
      </c>
      <c r="B2833" s="15">
        <v>900000</v>
      </c>
      <c r="C2833" s="15">
        <v>4938979</v>
      </c>
      <c r="E2833" s="36" t="s">
        <v>248</v>
      </c>
      <c r="F2833" s="15">
        <v>911000</v>
      </c>
      <c r="G2833" s="15">
        <v>3214900</v>
      </c>
      <c r="I2833" s="38" t="s">
        <v>255</v>
      </c>
      <c r="J2833" s="15">
        <v>6.9</v>
      </c>
      <c r="L2833" s="36" t="s">
        <v>246</v>
      </c>
      <c r="M2833" s="15">
        <v>0.86666666666666659</v>
      </c>
    </row>
    <row r="2834" spans="1:13" x14ac:dyDescent="0.3">
      <c r="A2834" s="38" t="s">
        <v>260</v>
      </c>
      <c r="B2834" s="15">
        <v>335000</v>
      </c>
      <c r="C2834" s="15">
        <v>3633925</v>
      </c>
      <c r="E2834" s="36" t="s">
        <v>250</v>
      </c>
      <c r="F2834" s="15">
        <v>853259</v>
      </c>
      <c r="G2834" s="15">
        <v>6380595</v>
      </c>
      <c r="I2834" s="38" t="s">
        <v>258</v>
      </c>
      <c r="J2834" s="15">
        <v>7.1</v>
      </c>
      <c r="L2834" s="36" t="s">
        <v>248</v>
      </c>
      <c r="M2834" s="15">
        <v>0.83333333333333337</v>
      </c>
    </row>
    <row r="2835" spans="1:13" x14ac:dyDescent="0.3">
      <c r="A2835" s="38" t="s">
        <v>262</v>
      </c>
      <c r="B2835" s="15">
        <v>342000</v>
      </c>
      <c r="C2835" s="15">
        <v>4453400</v>
      </c>
      <c r="E2835" s="37" t="s">
        <v>252</v>
      </c>
      <c r="F2835" s="15">
        <v>275500</v>
      </c>
      <c r="G2835" s="15">
        <v>2281450</v>
      </c>
      <c r="I2835" s="38" t="s">
        <v>260</v>
      </c>
      <c r="J2835" s="15">
        <v>6.2</v>
      </c>
      <c r="L2835" s="36" t="s">
        <v>250</v>
      </c>
      <c r="M2835" s="15">
        <v>1.6666666666666667</v>
      </c>
    </row>
    <row r="2836" spans="1:13" x14ac:dyDescent="0.3">
      <c r="A2836" s="38" t="s">
        <v>263</v>
      </c>
      <c r="B2836" s="15">
        <v>344000</v>
      </c>
      <c r="C2836" s="15">
        <v>4070000</v>
      </c>
      <c r="E2836" s="37" t="s">
        <v>255</v>
      </c>
      <c r="F2836" s="15">
        <v>302000</v>
      </c>
      <c r="G2836" s="15">
        <v>2215000</v>
      </c>
      <c r="I2836" s="38" t="s">
        <v>262</v>
      </c>
      <c r="J2836" s="15">
        <v>4.9000000000000004</v>
      </c>
      <c r="L2836" s="36" t="s">
        <v>253</v>
      </c>
      <c r="M2836" s="15">
        <v>0.96666666666666679</v>
      </c>
    </row>
    <row r="2837" spans="1:13" x14ac:dyDescent="0.3">
      <c r="A2837" s="35" t="s">
        <v>274</v>
      </c>
      <c r="B2837" s="15"/>
      <c r="C2837" s="15"/>
      <c r="E2837" s="37" t="s">
        <v>258</v>
      </c>
      <c r="F2837" s="15">
        <v>275759</v>
      </c>
      <c r="G2837" s="15">
        <v>1884145</v>
      </c>
      <c r="I2837" s="38" t="s">
        <v>263</v>
      </c>
      <c r="J2837" s="15">
        <v>3.1</v>
      </c>
      <c r="L2837" s="35" t="s">
        <v>275</v>
      </c>
      <c r="M2837" s="15">
        <v>1.2300000000000002</v>
      </c>
    </row>
    <row r="2838" spans="1:13" x14ac:dyDescent="0.3">
      <c r="A2838" s="38" t="s">
        <v>245</v>
      </c>
      <c r="B2838" s="15">
        <v>331475</v>
      </c>
      <c r="C2838" s="15">
        <v>3161450</v>
      </c>
      <c r="E2838" s="36" t="s">
        <v>253</v>
      </c>
      <c r="F2838" s="15">
        <v>610750</v>
      </c>
      <c r="G2838" s="15">
        <v>2721500</v>
      </c>
      <c r="I2838" s="35" t="s">
        <v>271</v>
      </c>
      <c r="J2838" s="15"/>
      <c r="L2838" s="36" t="s">
        <v>246</v>
      </c>
      <c r="M2838" s="15">
        <v>1.0999999999999999</v>
      </c>
    </row>
    <row r="2839" spans="1:13" x14ac:dyDescent="0.3">
      <c r="A2839" s="38" t="s">
        <v>247</v>
      </c>
      <c r="B2839" s="15">
        <v>445000</v>
      </c>
      <c r="C2839" s="15">
        <v>3625300</v>
      </c>
      <c r="E2839" s="35" t="s">
        <v>272</v>
      </c>
      <c r="F2839" s="15">
        <v>3562625</v>
      </c>
      <c r="G2839" s="15">
        <v>17206701</v>
      </c>
      <c r="I2839" s="38" t="s">
        <v>245</v>
      </c>
      <c r="J2839" s="15">
        <v>2.2000000000000002</v>
      </c>
      <c r="L2839" s="36" t="s">
        <v>248</v>
      </c>
      <c r="M2839" s="15">
        <v>1.3</v>
      </c>
    </row>
    <row r="2840" spans="1:13" x14ac:dyDescent="0.3">
      <c r="A2840" s="38" t="s">
        <v>249</v>
      </c>
      <c r="B2840" s="15">
        <v>369000</v>
      </c>
      <c r="C2840" s="15">
        <v>2116950</v>
      </c>
      <c r="E2840" s="36" t="s">
        <v>246</v>
      </c>
      <c r="F2840" s="15">
        <v>611150</v>
      </c>
      <c r="G2840" s="15">
        <v>1757300</v>
      </c>
      <c r="I2840" s="38" t="s">
        <v>247</v>
      </c>
      <c r="J2840" s="15">
        <v>2</v>
      </c>
      <c r="L2840" s="36" t="s">
        <v>250</v>
      </c>
      <c r="M2840" s="15">
        <v>1.5</v>
      </c>
    </row>
    <row r="2841" spans="1:13" x14ac:dyDescent="0.3">
      <c r="A2841" s="38" t="s">
        <v>251</v>
      </c>
      <c r="B2841" s="15">
        <v>375000</v>
      </c>
      <c r="C2841" s="15">
        <v>4928500</v>
      </c>
      <c r="E2841" s="36" t="s">
        <v>248</v>
      </c>
      <c r="F2841" s="15">
        <v>988550</v>
      </c>
      <c r="G2841" s="15">
        <v>6684251</v>
      </c>
      <c r="I2841" s="38" t="s">
        <v>249</v>
      </c>
      <c r="J2841" s="15">
        <v>1.9</v>
      </c>
      <c r="L2841" s="36" t="s">
        <v>253</v>
      </c>
      <c r="M2841" s="15">
        <v>1.05</v>
      </c>
    </row>
    <row r="2842" spans="1:13" x14ac:dyDescent="0.3">
      <c r="A2842" s="38" t="s">
        <v>254</v>
      </c>
      <c r="B2842" s="15">
        <v>350000</v>
      </c>
      <c r="C2842" s="15">
        <v>3374900</v>
      </c>
      <c r="E2842" s="36" t="s">
        <v>250</v>
      </c>
      <c r="F2842" s="15">
        <v>991200</v>
      </c>
      <c r="G2842" s="15">
        <v>5654401</v>
      </c>
      <c r="I2842" s="38" t="s">
        <v>251</v>
      </c>
      <c r="J2842" s="15">
        <v>2.4</v>
      </c>
      <c r="L2842" s="14">
        <v>54</v>
      </c>
      <c r="M2842" s="15">
        <v>6.4701219512195127</v>
      </c>
    </row>
    <row r="2843" spans="1:13" x14ac:dyDescent="0.3">
      <c r="A2843" s="38" t="s">
        <v>257</v>
      </c>
      <c r="B2843" s="15">
        <v>1021250</v>
      </c>
      <c r="C2843" s="15">
        <v>5198000</v>
      </c>
      <c r="E2843" s="37" t="s">
        <v>252</v>
      </c>
      <c r="F2843" s="15">
        <v>349000</v>
      </c>
      <c r="G2843" s="15">
        <v>1986001</v>
      </c>
      <c r="I2843" s="38" t="s">
        <v>254</v>
      </c>
      <c r="J2843" s="15">
        <v>2.4</v>
      </c>
      <c r="L2843" s="35" t="s">
        <v>244</v>
      </c>
      <c r="M2843" s="15">
        <v>5.0166666666666657</v>
      </c>
    </row>
    <row r="2844" spans="1:13" x14ac:dyDescent="0.3">
      <c r="A2844" s="38" t="s">
        <v>252</v>
      </c>
      <c r="B2844" s="15">
        <v>354950</v>
      </c>
      <c r="C2844" s="15">
        <v>1837950</v>
      </c>
      <c r="E2844" s="37" t="s">
        <v>255</v>
      </c>
      <c r="F2844" s="15">
        <v>322250</v>
      </c>
      <c r="G2844" s="15">
        <v>2024500</v>
      </c>
      <c r="I2844" s="38" t="s">
        <v>257</v>
      </c>
      <c r="J2844" s="15">
        <v>2.2000000000000002</v>
      </c>
      <c r="L2844" s="36" t="s">
        <v>246</v>
      </c>
      <c r="M2844" s="15">
        <v>4</v>
      </c>
    </row>
    <row r="2845" spans="1:13" x14ac:dyDescent="0.3">
      <c r="A2845" s="38" t="s">
        <v>255</v>
      </c>
      <c r="B2845" s="15">
        <v>948000</v>
      </c>
      <c r="C2845" s="15">
        <v>4776000</v>
      </c>
      <c r="E2845" s="37" t="s">
        <v>258</v>
      </c>
      <c r="F2845" s="15">
        <v>319950</v>
      </c>
      <c r="G2845" s="15">
        <v>1643900</v>
      </c>
      <c r="I2845" s="38" t="s">
        <v>252</v>
      </c>
      <c r="J2845" s="15">
        <v>2.8</v>
      </c>
      <c r="L2845" s="36" t="s">
        <v>248</v>
      </c>
      <c r="M2845" s="15">
        <v>4.2666666666666666</v>
      </c>
    </row>
    <row r="2846" spans="1:13" x14ac:dyDescent="0.3">
      <c r="A2846" s="38" t="s">
        <v>258</v>
      </c>
      <c r="B2846" s="15">
        <v>357856</v>
      </c>
      <c r="C2846" s="15">
        <v>4772212</v>
      </c>
      <c r="E2846" s="36" t="s">
        <v>253</v>
      </c>
      <c r="F2846" s="15">
        <v>971725</v>
      </c>
      <c r="G2846" s="15">
        <v>3110749</v>
      </c>
      <c r="I2846" s="38" t="s">
        <v>255</v>
      </c>
      <c r="J2846" s="15">
        <v>2.2999999999999998</v>
      </c>
      <c r="L2846" s="36" t="s">
        <v>250</v>
      </c>
      <c r="M2846" s="15">
        <v>4.3999999999999995</v>
      </c>
    </row>
    <row r="2847" spans="1:13" x14ac:dyDescent="0.3">
      <c r="A2847" s="38" t="s">
        <v>260</v>
      </c>
      <c r="B2847" s="15">
        <v>335000</v>
      </c>
      <c r="C2847" s="15">
        <v>3333000</v>
      </c>
      <c r="E2847" s="35" t="s">
        <v>273</v>
      </c>
      <c r="F2847" s="15">
        <v>4862930</v>
      </c>
      <c r="G2847" s="15">
        <v>24563154</v>
      </c>
      <c r="I2847" s="38" t="s">
        <v>258</v>
      </c>
      <c r="J2847" s="15">
        <v>2.6</v>
      </c>
      <c r="L2847" s="36" t="s">
        <v>253</v>
      </c>
      <c r="M2847" s="15">
        <v>7.3999999999999995</v>
      </c>
    </row>
    <row r="2848" spans="1:13" x14ac:dyDescent="0.3">
      <c r="A2848" s="38" t="s">
        <v>262</v>
      </c>
      <c r="B2848" s="15">
        <v>350000</v>
      </c>
      <c r="C2848" s="15">
        <v>3323900</v>
      </c>
      <c r="E2848" s="36" t="s">
        <v>246</v>
      </c>
      <c r="F2848" s="15">
        <v>1091750</v>
      </c>
      <c r="G2848" s="15">
        <v>4910967</v>
      </c>
      <c r="I2848" s="38" t="s">
        <v>260</v>
      </c>
      <c r="J2848" s="15">
        <v>2.4</v>
      </c>
      <c r="L2848" s="35" t="s">
        <v>256</v>
      </c>
      <c r="M2848" s="15">
        <v>12.241666666666667</v>
      </c>
    </row>
    <row r="2849" spans="1:13" x14ac:dyDescent="0.3">
      <c r="A2849" s="38" t="s">
        <v>263</v>
      </c>
      <c r="B2849" s="15">
        <v>339000</v>
      </c>
      <c r="C2849" s="15">
        <v>2614000</v>
      </c>
      <c r="E2849" s="36" t="s">
        <v>248</v>
      </c>
      <c r="F2849" s="15">
        <v>1208677</v>
      </c>
      <c r="G2849" s="15">
        <v>4485951</v>
      </c>
      <c r="I2849" s="38" t="s">
        <v>262</v>
      </c>
      <c r="J2849" s="15">
        <v>2.1</v>
      </c>
      <c r="L2849" s="36" t="s">
        <v>246</v>
      </c>
      <c r="M2849" s="15">
        <v>10</v>
      </c>
    </row>
    <row r="2850" spans="1:13" x14ac:dyDescent="0.3">
      <c r="A2850" s="35" t="s">
        <v>275</v>
      </c>
      <c r="B2850" s="15"/>
      <c r="C2850" s="15"/>
      <c r="E2850" s="36" t="s">
        <v>250</v>
      </c>
      <c r="F2850" s="15">
        <v>1206718</v>
      </c>
      <c r="G2850" s="15">
        <v>7168932</v>
      </c>
      <c r="I2850" s="38" t="s">
        <v>263</v>
      </c>
      <c r="J2850" s="15">
        <v>2.2999999999999998</v>
      </c>
      <c r="L2850" s="36" t="s">
        <v>248</v>
      </c>
      <c r="M2850" s="15">
        <v>12.5</v>
      </c>
    </row>
    <row r="2851" spans="1:13" x14ac:dyDescent="0.3">
      <c r="A2851" s="38" t="s">
        <v>245</v>
      </c>
      <c r="B2851" s="15">
        <v>310000</v>
      </c>
      <c r="C2851" s="15">
        <v>1198000</v>
      </c>
      <c r="E2851" s="37" t="s">
        <v>252</v>
      </c>
      <c r="F2851" s="15">
        <v>494968</v>
      </c>
      <c r="G2851" s="15">
        <v>2382363</v>
      </c>
      <c r="I2851" s="35" t="s">
        <v>272</v>
      </c>
      <c r="J2851" s="15"/>
      <c r="L2851" s="36" t="s">
        <v>250</v>
      </c>
      <c r="M2851" s="15">
        <v>11.933333333333335</v>
      </c>
    </row>
    <row r="2852" spans="1:13" x14ac:dyDescent="0.3">
      <c r="A2852" s="38" t="s">
        <v>247</v>
      </c>
      <c r="B2852" s="15">
        <v>342450</v>
      </c>
      <c r="C2852" s="15">
        <v>2034850</v>
      </c>
      <c r="E2852" s="37" t="s">
        <v>255</v>
      </c>
      <c r="F2852" s="15">
        <v>356750</v>
      </c>
      <c r="G2852" s="15">
        <v>2155689</v>
      </c>
      <c r="I2852" s="38" t="s">
        <v>245</v>
      </c>
      <c r="J2852" s="15">
        <v>1.7</v>
      </c>
      <c r="L2852" s="36" t="s">
        <v>253</v>
      </c>
      <c r="M2852" s="15">
        <v>14.533333333333333</v>
      </c>
    </row>
    <row r="2853" spans="1:13" x14ac:dyDescent="0.3">
      <c r="A2853" s="38" t="s">
        <v>249</v>
      </c>
      <c r="B2853" s="15">
        <v>377500</v>
      </c>
      <c r="C2853" s="15">
        <v>1942450</v>
      </c>
      <c r="E2853" s="37" t="s">
        <v>258</v>
      </c>
      <c r="F2853" s="15">
        <v>355000</v>
      </c>
      <c r="G2853" s="15">
        <v>2630880</v>
      </c>
      <c r="I2853" s="38" t="s">
        <v>247</v>
      </c>
      <c r="J2853" s="15">
        <v>1.8</v>
      </c>
      <c r="L2853" s="35" t="s">
        <v>261</v>
      </c>
      <c r="M2853" s="15">
        <v>16.766666666666669</v>
      </c>
    </row>
    <row r="2854" spans="1:13" x14ac:dyDescent="0.3">
      <c r="A2854" s="38" t="s">
        <v>251</v>
      </c>
      <c r="B2854" s="15">
        <v>792500</v>
      </c>
      <c r="C2854" s="15">
        <v>4022100</v>
      </c>
      <c r="E2854" s="36" t="s">
        <v>253</v>
      </c>
      <c r="F2854" s="15">
        <v>1355785</v>
      </c>
      <c r="G2854" s="15">
        <v>7997304</v>
      </c>
      <c r="I2854" s="38" t="s">
        <v>249</v>
      </c>
      <c r="J2854" s="15">
        <v>1.4</v>
      </c>
      <c r="L2854" s="36" t="s">
        <v>246</v>
      </c>
      <c r="M2854" s="15">
        <v>15.733333333333333</v>
      </c>
    </row>
    <row r="2855" spans="1:13" x14ac:dyDescent="0.3">
      <c r="A2855" s="38" t="s">
        <v>254</v>
      </c>
      <c r="B2855" s="15">
        <v>347750</v>
      </c>
      <c r="C2855" s="15">
        <v>3915900</v>
      </c>
      <c r="E2855" s="35" t="s">
        <v>274</v>
      </c>
      <c r="F2855" s="15">
        <v>4673500</v>
      </c>
      <c r="G2855" s="15">
        <v>19526818</v>
      </c>
      <c r="I2855" s="38" t="s">
        <v>251</v>
      </c>
      <c r="J2855" s="15">
        <v>1.1000000000000001</v>
      </c>
      <c r="L2855" s="36" t="s">
        <v>248</v>
      </c>
      <c r="M2855" s="15">
        <v>20.399999999999999</v>
      </c>
    </row>
    <row r="2856" spans="1:13" x14ac:dyDescent="0.3">
      <c r="A2856" s="38" t="s">
        <v>257</v>
      </c>
      <c r="B2856" s="15">
        <v>358300</v>
      </c>
      <c r="C2856" s="15">
        <v>2520300</v>
      </c>
      <c r="E2856" s="36" t="s">
        <v>246</v>
      </c>
      <c r="F2856" s="15">
        <v>1016200</v>
      </c>
      <c r="G2856" s="15">
        <v>2484901</v>
      </c>
      <c r="I2856" s="38" t="s">
        <v>254</v>
      </c>
      <c r="J2856" s="15">
        <v>1.4</v>
      </c>
      <c r="L2856" s="36" t="s">
        <v>250</v>
      </c>
      <c r="M2856" s="15">
        <v>16.666666666666668</v>
      </c>
    </row>
    <row r="2857" spans="1:13" x14ac:dyDescent="0.3">
      <c r="A2857" s="38" t="s">
        <v>252</v>
      </c>
      <c r="B2857" s="15">
        <v>870000</v>
      </c>
      <c r="C2857" s="15">
        <v>4449300</v>
      </c>
      <c r="E2857" s="36" t="s">
        <v>248</v>
      </c>
      <c r="F2857" s="15">
        <v>1212050</v>
      </c>
      <c r="G2857" s="15">
        <v>5626000</v>
      </c>
      <c r="I2857" s="38" t="s">
        <v>257</v>
      </c>
      <c r="J2857" s="15">
        <v>2.4</v>
      </c>
      <c r="L2857" s="36" t="s">
        <v>253</v>
      </c>
      <c r="M2857" s="15">
        <v>14.266666666666666</v>
      </c>
    </row>
    <row r="2858" spans="1:13" x14ac:dyDescent="0.3">
      <c r="A2858" s="38" t="s">
        <v>255</v>
      </c>
      <c r="B2858" s="15">
        <v>339000</v>
      </c>
      <c r="C2858" s="15">
        <v>4072500</v>
      </c>
      <c r="E2858" s="36" t="s">
        <v>250</v>
      </c>
      <c r="F2858" s="15">
        <v>1290000</v>
      </c>
      <c r="G2858" s="15">
        <v>7556348</v>
      </c>
      <c r="I2858" s="38" t="s">
        <v>252</v>
      </c>
      <c r="J2858" s="15">
        <v>2.9</v>
      </c>
      <c r="L2858" s="35" t="s">
        <v>264</v>
      </c>
      <c r="M2858" s="15">
        <v>12.975</v>
      </c>
    </row>
    <row r="2859" spans="1:13" x14ac:dyDescent="0.3">
      <c r="A2859" s="38" t="s">
        <v>258</v>
      </c>
      <c r="B2859" s="15">
        <v>350000</v>
      </c>
      <c r="C2859" s="15">
        <v>1058000</v>
      </c>
      <c r="E2859" s="37" t="s">
        <v>252</v>
      </c>
      <c r="F2859" s="15">
        <v>502500</v>
      </c>
      <c r="G2859" s="15">
        <v>1844998</v>
      </c>
      <c r="I2859" s="38" t="s">
        <v>255</v>
      </c>
      <c r="J2859" s="15">
        <v>2.1</v>
      </c>
      <c r="L2859" s="36" t="s">
        <v>246</v>
      </c>
      <c r="M2859" s="15">
        <v>16.466666666666665</v>
      </c>
    </row>
    <row r="2860" spans="1:13" x14ac:dyDescent="0.3">
      <c r="A2860" s="38" t="s">
        <v>260</v>
      </c>
      <c r="B2860" s="15">
        <v>379000</v>
      </c>
      <c r="C2860" s="15">
        <v>4157450</v>
      </c>
      <c r="E2860" s="37" t="s">
        <v>255</v>
      </c>
      <c r="F2860" s="15">
        <v>425000</v>
      </c>
      <c r="G2860" s="15">
        <v>3531400</v>
      </c>
      <c r="I2860" s="38" t="s">
        <v>258</v>
      </c>
      <c r="J2860" s="15">
        <v>2.7</v>
      </c>
      <c r="L2860" s="36" t="s">
        <v>248</v>
      </c>
      <c r="M2860" s="15">
        <v>16.8</v>
      </c>
    </row>
    <row r="2861" spans="1:13" x14ac:dyDescent="0.3">
      <c r="A2861" s="38" t="s">
        <v>262</v>
      </c>
      <c r="B2861" s="15">
        <v>472000</v>
      </c>
      <c r="C2861" s="15">
        <v>2705375</v>
      </c>
      <c r="E2861" s="37" t="s">
        <v>258</v>
      </c>
      <c r="F2861" s="15">
        <v>362500</v>
      </c>
      <c r="G2861" s="15">
        <v>2179950</v>
      </c>
      <c r="I2861" s="38" t="s">
        <v>260</v>
      </c>
      <c r="J2861" s="15">
        <v>2.4</v>
      </c>
      <c r="L2861" s="36" t="s">
        <v>250</v>
      </c>
      <c r="M2861" s="15">
        <v>9.5666666666666682</v>
      </c>
    </row>
    <row r="2862" spans="1:13" x14ac:dyDescent="0.3">
      <c r="A2862" s="14">
        <v>26</v>
      </c>
      <c r="B2862" s="15">
        <v>55277286</v>
      </c>
      <c r="C2862" s="15">
        <v>357581329</v>
      </c>
      <c r="E2862" s="36" t="s">
        <v>253</v>
      </c>
      <c r="F2862" s="15">
        <v>1155250</v>
      </c>
      <c r="G2862" s="15">
        <v>3859569</v>
      </c>
      <c r="I2862" s="38" t="s">
        <v>262</v>
      </c>
      <c r="J2862" s="15">
        <v>2.1</v>
      </c>
      <c r="L2862" s="36" t="s">
        <v>253</v>
      </c>
      <c r="M2862" s="15">
        <v>9.0666666666666664</v>
      </c>
    </row>
    <row r="2863" spans="1:13" x14ac:dyDescent="0.3">
      <c r="A2863" s="35" t="s">
        <v>243</v>
      </c>
      <c r="B2863" s="15"/>
      <c r="C2863" s="15"/>
      <c r="E2863" s="35" t="s">
        <v>275</v>
      </c>
      <c r="F2863" s="15">
        <v>4235450</v>
      </c>
      <c r="G2863" s="15">
        <v>15768850</v>
      </c>
      <c r="I2863" s="38" t="s">
        <v>263</v>
      </c>
      <c r="J2863" s="15">
        <v>2.5</v>
      </c>
      <c r="L2863" s="35" t="s">
        <v>266</v>
      </c>
      <c r="M2863" s="15">
        <v>10.058333333333334</v>
      </c>
    </row>
    <row r="2864" spans="1:13" x14ac:dyDescent="0.3">
      <c r="A2864" s="38" t="s">
        <v>245</v>
      </c>
      <c r="B2864" s="15">
        <v>139900</v>
      </c>
      <c r="C2864" s="15">
        <v>745850</v>
      </c>
      <c r="E2864" s="36" t="s">
        <v>246</v>
      </c>
      <c r="F2864" s="15">
        <v>821500</v>
      </c>
      <c r="G2864" s="15">
        <v>1643000</v>
      </c>
      <c r="I2864" s="35" t="s">
        <v>273</v>
      </c>
      <c r="J2864" s="15"/>
      <c r="L2864" s="36" t="s">
        <v>246</v>
      </c>
      <c r="M2864" s="15">
        <v>10.333333333333334</v>
      </c>
    </row>
    <row r="2865" spans="1:13" x14ac:dyDescent="0.3">
      <c r="A2865" s="38" t="s">
        <v>247</v>
      </c>
      <c r="B2865" s="15">
        <v>145000</v>
      </c>
      <c r="C2865" s="15">
        <v>1053750</v>
      </c>
      <c r="E2865" s="36" t="s">
        <v>248</v>
      </c>
      <c r="F2865" s="15">
        <v>1294000</v>
      </c>
      <c r="G2865" s="15">
        <v>5582950</v>
      </c>
      <c r="I2865" s="38" t="s">
        <v>245</v>
      </c>
      <c r="J2865" s="15">
        <v>1.6</v>
      </c>
      <c r="L2865" s="36" t="s">
        <v>248</v>
      </c>
      <c r="M2865" s="15">
        <v>9.0666666666666664</v>
      </c>
    </row>
    <row r="2866" spans="1:13" x14ac:dyDescent="0.3">
      <c r="A2866" s="38" t="s">
        <v>249</v>
      </c>
      <c r="B2866" s="15">
        <v>125000</v>
      </c>
      <c r="C2866" s="15">
        <v>906750</v>
      </c>
      <c r="E2866" s="36" t="s">
        <v>250</v>
      </c>
      <c r="F2866" s="15">
        <v>1270950</v>
      </c>
      <c r="G2866" s="15">
        <v>4911950</v>
      </c>
      <c r="I2866" s="38" t="s">
        <v>247</v>
      </c>
      <c r="J2866" s="15">
        <v>1</v>
      </c>
      <c r="L2866" s="36" t="s">
        <v>250</v>
      </c>
      <c r="M2866" s="15">
        <v>10.766666666666666</v>
      </c>
    </row>
    <row r="2867" spans="1:13" x14ac:dyDescent="0.3">
      <c r="A2867" s="38" t="s">
        <v>251</v>
      </c>
      <c r="B2867" s="15">
        <v>132500</v>
      </c>
      <c r="C2867" s="15">
        <v>1851900</v>
      </c>
      <c r="E2867" s="37" t="s">
        <v>252</v>
      </c>
      <c r="F2867" s="15">
        <v>450000</v>
      </c>
      <c r="G2867" s="15">
        <v>2299000</v>
      </c>
      <c r="I2867" s="38" t="s">
        <v>249</v>
      </c>
      <c r="J2867" s="15">
        <v>1.3</v>
      </c>
      <c r="L2867" s="36" t="s">
        <v>253</v>
      </c>
      <c r="M2867" s="15">
        <v>10.066666666666665</v>
      </c>
    </row>
    <row r="2868" spans="1:13" x14ac:dyDescent="0.3">
      <c r="A2868" s="38" t="s">
        <v>254</v>
      </c>
      <c r="B2868" s="15">
        <v>135150</v>
      </c>
      <c r="C2868" s="15">
        <v>1632200</v>
      </c>
      <c r="E2868" s="37" t="s">
        <v>255</v>
      </c>
      <c r="F2868" s="15">
        <v>410950</v>
      </c>
      <c r="G2868" s="15">
        <v>2202950</v>
      </c>
      <c r="I2868" s="38" t="s">
        <v>251</v>
      </c>
      <c r="J2868" s="15">
        <v>1</v>
      </c>
      <c r="L2868" s="35" t="s">
        <v>267</v>
      </c>
      <c r="M2868" s="15">
        <v>8.8833333333333346</v>
      </c>
    </row>
    <row r="2869" spans="1:13" x14ac:dyDescent="0.3">
      <c r="A2869" s="38" t="s">
        <v>257</v>
      </c>
      <c r="B2869" s="15">
        <v>144000</v>
      </c>
      <c r="C2869" s="15">
        <v>1919700</v>
      </c>
      <c r="E2869" s="37" t="s">
        <v>258</v>
      </c>
      <c r="F2869" s="15">
        <v>410000</v>
      </c>
      <c r="G2869" s="15">
        <v>410000</v>
      </c>
      <c r="I2869" s="38" t="s">
        <v>254</v>
      </c>
      <c r="J2869" s="15">
        <v>1.2</v>
      </c>
      <c r="L2869" s="36" t="s">
        <v>246</v>
      </c>
      <c r="M2869" s="15">
        <v>9.4</v>
      </c>
    </row>
    <row r="2870" spans="1:13" x14ac:dyDescent="0.3">
      <c r="A2870" s="38" t="s">
        <v>252</v>
      </c>
      <c r="B2870" s="15">
        <v>139950</v>
      </c>
      <c r="C2870" s="15">
        <v>2083425</v>
      </c>
      <c r="E2870" s="36" t="s">
        <v>253</v>
      </c>
      <c r="F2870" s="15">
        <v>849000</v>
      </c>
      <c r="G2870" s="15">
        <v>3630950</v>
      </c>
      <c r="I2870" s="38" t="s">
        <v>257</v>
      </c>
      <c r="J2870" s="15">
        <v>1.5</v>
      </c>
      <c r="L2870" s="36" t="s">
        <v>248</v>
      </c>
      <c r="M2870" s="15">
        <v>10.9</v>
      </c>
    </row>
    <row r="2871" spans="1:13" x14ac:dyDescent="0.3">
      <c r="A2871" s="38" t="s">
        <v>255</v>
      </c>
      <c r="B2871" s="15">
        <v>349500</v>
      </c>
      <c r="C2871" s="15">
        <v>2429276</v>
      </c>
      <c r="E2871" s="14">
        <v>34</v>
      </c>
      <c r="F2871" s="15">
        <v>60548237</v>
      </c>
      <c r="G2871" s="15">
        <v>351667827</v>
      </c>
      <c r="I2871" s="38" t="s">
        <v>252</v>
      </c>
      <c r="J2871" s="15">
        <v>1.9</v>
      </c>
      <c r="L2871" s="36" t="s">
        <v>250</v>
      </c>
      <c r="M2871" s="15">
        <v>9.2999999999999989</v>
      </c>
    </row>
    <row r="2872" spans="1:13" x14ac:dyDescent="0.3">
      <c r="A2872" s="38" t="s">
        <v>258</v>
      </c>
      <c r="B2872" s="15">
        <v>136750</v>
      </c>
      <c r="C2872" s="15">
        <v>1170100</v>
      </c>
      <c r="E2872" s="35" t="s">
        <v>243</v>
      </c>
      <c r="F2872" s="15">
        <v>2249000</v>
      </c>
      <c r="G2872" s="15">
        <v>9523928</v>
      </c>
      <c r="I2872" s="38" t="s">
        <v>255</v>
      </c>
      <c r="J2872" s="15">
        <v>1.7</v>
      </c>
      <c r="L2872" s="36" t="s">
        <v>253</v>
      </c>
      <c r="M2872" s="15">
        <v>5.9333333333333336</v>
      </c>
    </row>
    <row r="2873" spans="1:13" x14ac:dyDescent="0.3">
      <c r="A2873" s="38" t="s">
        <v>260</v>
      </c>
      <c r="B2873" s="15">
        <v>155000</v>
      </c>
      <c r="C2873" s="15">
        <v>1786200</v>
      </c>
      <c r="E2873" s="36" t="s">
        <v>246</v>
      </c>
      <c r="F2873" s="15">
        <v>487500</v>
      </c>
      <c r="G2873" s="15">
        <v>735000</v>
      </c>
      <c r="I2873" s="38" t="s">
        <v>258</v>
      </c>
      <c r="J2873" s="15">
        <v>1.3</v>
      </c>
      <c r="L2873" s="35" t="s">
        <v>268</v>
      </c>
      <c r="M2873" s="15">
        <v>5.4416666666666664</v>
      </c>
    </row>
    <row r="2874" spans="1:13" x14ac:dyDescent="0.3">
      <c r="A2874" s="38" t="s">
        <v>262</v>
      </c>
      <c r="B2874" s="15">
        <v>144950</v>
      </c>
      <c r="C2874" s="15">
        <v>1732871</v>
      </c>
      <c r="E2874" s="36" t="s">
        <v>248</v>
      </c>
      <c r="F2874" s="15">
        <v>521050</v>
      </c>
      <c r="G2874" s="15">
        <v>2914650</v>
      </c>
      <c r="I2874" s="38" t="s">
        <v>260</v>
      </c>
      <c r="J2874" s="15">
        <v>0.8</v>
      </c>
      <c r="L2874" s="36" t="s">
        <v>246</v>
      </c>
      <c r="M2874" s="15">
        <v>4.5666666666666664</v>
      </c>
    </row>
    <row r="2875" spans="1:13" x14ac:dyDescent="0.3">
      <c r="A2875" s="38" t="s">
        <v>263</v>
      </c>
      <c r="B2875" s="15">
        <v>134000</v>
      </c>
      <c r="C2875" s="15">
        <v>669000</v>
      </c>
      <c r="E2875" s="36" t="s">
        <v>250</v>
      </c>
      <c r="F2875" s="15">
        <v>633450</v>
      </c>
      <c r="G2875" s="15">
        <v>2828978</v>
      </c>
      <c r="I2875" s="38" t="s">
        <v>262</v>
      </c>
      <c r="J2875" s="15">
        <v>0.3</v>
      </c>
      <c r="L2875" s="36" t="s">
        <v>248</v>
      </c>
      <c r="M2875" s="15">
        <v>5.5999999999999988</v>
      </c>
    </row>
    <row r="2876" spans="1:13" x14ac:dyDescent="0.3">
      <c r="A2876" s="35" t="s">
        <v>259</v>
      </c>
      <c r="B2876" s="15"/>
      <c r="C2876" s="15"/>
      <c r="E2876" s="37" t="s">
        <v>252</v>
      </c>
      <c r="F2876" s="15">
        <v>181200</v>
      </c>
      <c r="G2876" s="15">
        <v>813900</v>
      </c>
      <c r="I2876" s="38" t="s">
        <v>263</v>
      </c>
      <c r="J2876" s="15">
        <v>0.6</v>
      </c>
      <c r="L2876" s="36" t="s">
        <v>250</v>
      </c>
      <c r="M2876" s="15">
        <v>6.0333333333333341</v>
      </c>
    </row>
    <row r="2877" spans="1:13" x14ac:dyDescent="0.3">
      <c r="A2877" s="38" t="s">
        <v>245</v>
      </c>
      <c r="B2877" s="15">
        <v>115825</v>
      </c>
      <c r="C2877" s="15">
        <v>506650</v>
      </c>
      <c r="E2877" s="37" t="s">
        <v>255</v>
      </c>
      <c r="F2877" s="15">
        <v>232250</v>
      </c>
      <c r="G2877" s="15">
        <v>922000</v>
      </c>
      <c r="I2877" s="35" t="s">
        <v>274</v>
      </c>
      <c r="J2877" s="15"/>
      <c r="L2877" s="36" t="s">
        <v>253</v>
      </c>
      <c r="M2877" s="15">
        <v>5.5666666666666664</v>
      </c>
    </row>
    <row r="2878" spans="1:13" x14ac:dyDescent="0.3">
      <c r="A2878" s="38" t="s">
        <v>247</v>
      </c>
      <c r="B2878" s="15">
        <v>361625</v>
      </c>
      <c r="C2878" s="15">
        <v>1167950</v>
      </c>
      <c r="E2878" s="37" t="s">
        <v>258</v>
      </c>
      <c r="F2878" s="15">
        <v>220000</v>
      </c>
      <c r="G2878" s="15">
        <v>1093078</v>
      </c>
      <c r="I2878" s="38" t="s">
        <v>245</v>
      </c>
      <c r="J2878" s="15">
        <v>1.2</v>
      </c>
      <c r="L2878" s="35" t="s">
        <v>269</v>
      </c>
      <c r="M2878" s="15">
        <v>3.1833333333333336</v>
      </c>
    </row>
    <row r="2879" spans="1:13" x14ac:dyDescent="0.3">
      <c r="A2879" s="38" t="s">
        <v>249</v>
      </c>
      <c r="B2879" s="15">
        <v>307950</v>
      </c>
      <c r="C2879" s="15">
        <v>1788264</v>
      </c>
      <c r="E2879" s="36" t="s">
        <v>253</v>
      </c>
      <c r="F2879" s="15">
        <v>607000</v>
      </c>
      <c r="G2879" s="15">
        <v>3045300</v>
      </c>
      <c r="I2879" s="38" t="s">
        <v>247</v>
      </c>
      <c r="J2879" s="15">
        <v>0.4</v>
      </c>
      <c r="L2879" s="36" t="s">
        <v>246</v>
      </c>
      <c r="M2879" s="15">
        <v>1.8333333333333333</v>
      </c>
    </row>
    <row r="2880" spans="1:13" x14ac:dyDescent="0.3">
      <c r="A2880" s="38" t="s">
        <v>251</v>
      </c>
      <c r="B2880" s="15">
        <v>160000</v>
      </c>
      <c r="C2880" s="15">
        <v>1737965</v>
      </c>
      <c r="E2880" s="35" t="s">
        <v>259</v>
      </c>
      <c r="F2880" s="15">
        <v>2695700</v>
      </c>
      <c r="G2880" s="15">
        <v>16526707</v>
      </c>
      <c r="I2880" s="38" t="s">
        <v>249</v>
      </c>
      <c r="J2880" s="15">
        <v>0.7</v>
      </c>
      <c r="L2880" s="36" t="s">
        <v>248</v>
      </c>
      <c r="M2880" s="15">
        <v>3.1999999999999997</v>
      </c>
    </row>
    <row r="2881" spans="1:13" x14ac:dyDescent="0.3">
      <c r="A2881" s="38" t="s">
        <v>254</v>
      </c>
      <c r="B2881" s="15">
        <v>175000</v>
      </c>
      <c r="C2881" s="15">
        <v>2690673</v>
      </c>
      <c r="E2881" s="36" t="s">
        <v>246</v>
      </c>
      <c r="F2881" s="15">
        <v>467750</v>
      </c>
      <c r="G2881" s="15">
        <v>2475025</v>
      </c>
      <c r="I2881" s="38" t="s">
        <v>251</v>
      </c>
      <c r="J2881" s="15">
        <v>1</v>
      </c>
      <c r="L2881" s="36" t="s">
        <v>250</v>
      </c>
      <c r="M2881" s="15">
        <v>3.4</v>
      </c>
    </row>
    <row r="2882" spans="1:13" x14ac:dyDescent="0.3">
      <c r="A2882" s="38" t="s">
        <v>257</v>
      </c>
      <c r="B2882" s="15">
        <v>167725</v>
      </c>
      <c r="C2882" s="15">
        <v>2429600</v>
      </c>
      <c r="E2882" s="36" t="s">
        <v>248</v>
      </c>
      <c r="F2882" s="15">
        <v>733950</v>
      </c>
      <c r="G2882" s="15">
        <v>5654682</v>
      </c>
      <c r="I2882" s="38" t="s">
        <v>254</v>
      </c>
      <c r="J2882" s="15">
        <v>1.4</v>
      </c>
      <c r="L2882" s="36" t="s">
        <v>253</v>
      </c>
      <c r="M2882" s="15">
        <v>4.3</v>
      </c>
    </row>
    <row r="2883" spans="1:13" x14ac:dyDescent="0.3">
      <c r="A2883" s="38" t="s">
        <v>252</v>
      </c>
      <c r="B2883" s="15">
        <v>185750</v>
      </c>
      <c r="C2883" s="15">
        <v>1507732</v>
      </c>
      <c r="E2883" s="36" t="s">
        <v>250</v>
      </c>
      <c r="F2883" s="15">
        <v>743000</v>
      </c>
      <c r="G2883" s="15">
        <v>5664300</v>
      </c>
      <c r="I2883" s="38" t="s">
        <v>257</v>
      </c>
      <c r="J2883" s="15">
        <v>1.2</v>
      </c>
      <c r="L2883" s="35" t="s">
        <v>270</v>
      </c>
      <c r="M2883" s="15">
        <v>4.3</v>
      </c>
    </row>
    <row r="2884" spans="1:13" x14ac:dyDescent="0.3">
      <c r="A2884" s="38" t="s">
        <v>255</v>
      </c>
      <c r="B2884" s="15">
        <v>174000</v>
      </c>
      <c r="C2884" s="15">
        <v>2471150</v>
      </c>
      <c r="E2884" s="37" t="s">
        <v>252</v>
      </c>
      <c r="F2884" s="15">
        <v>256000</v>
      </c>
      <c r="G2884" s="15">
        <v>2077700</v>
      </c>
      <c r="I2884" s="38" t="s">
        <v>252</v>
      </c>
      <c r="J2884" s="15">
        <v>1.2</v>
      </c>
      <c r="L2884" s="36" t="s">
        <v>246</v>
      </c>
      <c r="M2884" s="15">
        <v>4.8</v>
      </c>
    </row>
    <row r="2885" spans="1:13" x14ac:dyDescent="0.3">
      <c r="A2885" s="38" t="s">
        <v>258</v>
      </c>
      <c r="B2885" s="15">
        <v>169500</v>
      </c>
      <c r="C2885" s="15">
        <v>1261450</v>
      </c>
      <c r="E2885" s="37" t="s">
        <v>255</v>
      </c>
      <c r="F2885" s="15">
        <v>233000</v>
      </c>
      <c r="G2885" s="15">
        <v>2088850</v>
      </c>
      <c r="I2885" s="38" t="s">
        <v>255</v>
      </c>
      <c r="J2885" s="15">
        <v>2</v>
      </c>
      <c r="L2885" s="36" t="s">
        <v>248</v>
      </c>
      <c r="M2885" s="15">
        <v>3.6666666666666665</v>
      </c>
    </row>
    <row r="2886" spans="1:13" x14ac:dyDescent="0.3">
      <c r="A2886" s="38" t="s">
        <v>260</v>
      </c>
      <c r="B2886" s="15">
        <v>161250</v>
      </c>
      <c r="C2886" s="15">
        <v>1603000</v>
      </c>
      <c r="E2886" s="37" t="s">
        <v>258</v>
      </c>
      <c r="F2886" s="15">
        <v>254000</v>
      </c>
      <c r="G2886" s="15">
        <v>1497750</v>
      </c>
      <c r="I2886" s="38" t="s">
        <v>258</v>
      </c>
      <c r="J2886" s="15">
        <v>2.2999999999999998</v>
      </c>
      <c r="L2886" s="36" t="s">
        <v>250</v>
      </c>
      <c r="M2886" s="15">
        <v>4.9333333333333336</v>
      </c>
    </row>
    <row r="2887" spans="1:13" x14ac:dyDescent="0.3">
      <c r="A2887" s="38" t="s">
        <v>262</v>
      </c>
      <c r="B2887" s="15">
        <v>189950</v>
      </c>
      <c r="C2887" s="15">
        <v>1659951</v>
      </c>
      <c r="E2887" s="36" t="s">
        <v>253</v>
      </c>
      <c r="F2887" s="15">
        <v>751000</v>
      </c>
      <c r="G2887" s="15">
        <v>2732700</v>
      </c>
      <c r="I2887" s="38" t="s">
        <v>260</v>
      </c>
      <c r="J2887" s="15">
        <v>2.5</v>
      </c>
      <c r="L2887" s="36" t="s">
        <v>253</v>
      </c>
      <c r="M2887" s="15">
        <v>3.8000000000000003</v>
      </c>
    </row>
    <row r="2888" spans="1:13" x14ac:dyDescent="0.3">
      <c r="A2888" s="38" t="s">
        <v>263</v>
      </c>
      <c r="B2888" s="15">
        <v>343125</v>
      </c>
      <c r="C2888" s="15">
        <v>3058800</v>
      </c>
      <c r="E2888" s="35" t="s">
        <v>265</v>
      </c>
      <c r="F2888" s="15">
        <v>3390567</v>
      </c>
      <c r="G2888" s="15">
        <v>33199121</v>
      </c>
      <c r="I2888" s="38" t="s">
        <v>262</v>
      </c>
      <c r="J2888" s="15">
        <v>2.2000000000000002</v>
      </c>
      <c r="L2888" s="35" t="s">
        <v>271</v>
      </c>
      <c r="M2888" s="15">
        <v>4.0833333333333339</v>
      </c>
    </row>
    <row r="2889" spans="1:13" x14ac:dyDescent="0.3">
      <c r="A2889" s="35" t="s">
        <v>265</v>
      </c>
      <c r="B2889" s="15"/>
      <c r="C2889" s="15"/>
      <c r="E2889" s="36" t="s">
        <v>246</v>
      </c>
      <c r="F2889" s="15">
        <v>764900</v>
      </c>
      <c r="G2889" s="15">
        <v>4544600</v>
      </c>
      <c r="I2889" s="38" t="s">
        <v>263</v>
      </c>
      <c r="J2889" s="15">
        <v>1.3</v>
      </c>
      <c r="L2889" s="36" t="s">
        <v>246</v>
      </c>
      <c r="M2889" s="15">
        <v>4.5333333333333332</v>
      </c>
    </row>
    <row r="2890" spans="1:13" x14ac:dyDescent="0.3">
      <c r="A2890" s="38" t="s">
        <v>245</v>
      </c>
      <c r="B2890" s="15">
        <v>157600</v>
      </c>
      <c r="C2890" s="15">
        <v>1158000</v>
      </c>
      <c r="E2890" s="36" t="s">
        <v>248</v>
      </c>
      <c r="F2890" s="15">
        <v>857100</v>
      </c>
      <c r="G2890" s="15">
        <v>7163618</v>
      </c>
      <c r="I2890" s="35" t="s">
        <v>275</v>
      </c>
      <c r="J2890" s="15"/>
      <c r="L2890" s="36" t="s">
        <v>248</v>
      </c>
      <c r="M2890" s="15">
        <v>3.9</v>
      </c>
    </row>
    <row r="2891" spans="1:13" x14ac:dyDescent="0.3">
      <c r="A2891" s="38" t="s">
        <v>247</v>
      </c>
      <c r="B2891" s="15">
        <v>178075</v>
      </c>
      <c r="C2891" s="15">
        <v>2611780</v>
      </c>
      <c r="E2891" s="36" t="s">
        <v>250</v>
      </c>
      <c r="F2891" s="15">
        <v>862222</v>
      </c>
      <c r="G2891" s="15">
        <v>9831678</v>
      </c>
      <c r="I2891" s="38" t="s">
        <v>245</v>
      </c>
      <c r="J2891" s="15">
        <v>1.1000000000000001</v>
      </c>
      <c r="L2891" s="36" t="s">
        <v>250</v>
      </c>
      <c r="M2891" s="15">
        <v>4.0333333333333341</v>
      </c>
    </row>
    <row r="2892" spans="1:13" x14ac:dyDescent="0.3">
      <c r="A2892" s="38" t="s">
        <v>249</v>
      </c>
      <c r="B2892" s="15">
        <v>160500</v>
      </c>
      <c r="C2892" s="15">
        <v>1909725</v>
      </c>
      <c r="E2892" s="37" t="s">
        <v>252</v>
      </c>
      <c r="F2892" s="15">
        <v>295322</v>
      </c>
      <c r="G2892" s="15">
        <v>3589886</v>
      </c>
      <c r="I2892" s="38" t="s">
        <v>247</v>
      </c>
      <c r="J2892" s="15">
        <v>1.1000000000000001</v>
      </c>
      <c r="L2892" s="36" t="s">
        <v>253</v>
      </c>
      <c r="M2892" s="15">
        <v>3.8666666666666671</v>
      </c>
    </row>
    <row r="2893" spans="1:13" x14ac:dyDescent="0.3">
      <c r="A2893" s="38" t="s">
        <v>251</v>
      </c>
      <c r="B2893" s="15">
        <v>200000</v>
      </c>
      <c r="C2893" s="15">
        <v>2302095</v>
      </c>
      <c r="E2893" s="37" t="s">
        <v>255</v>
      </c>
      <c r="F2893" s="15">
        <v>269450</v>
      </c>
      <c r="G2893" s="15">
        <v>2615892</v>
      </c>
      <c r="I2893" s="38" t="s">
        <v>249</v>
      </c>
      <c r="J2893" s="15">
        <v>1.4</v>
      </c>
      <c r="L2893" s="35" t="s">
        <v>272</v>
      </c>
      <c r="M2893" s="15">
        <v>2.1666666666666665</v>
      </c>
    </row>
    <row r="2894" spans="1:13" x14ac:dyDescent="0.3">
      <c r="A2894" s="38" t="s">
        <v>254</v>
      </c>
      <c r="B2894" s="15">
        <v>422475</v>
      </c>
      <c r="C2894" s="15">
        <v>2970850</v>
      </c>
      <c r="E2894" s="37" t="s">
        <v>258</v>
      </c>
      <c r="F2894" s="15">
        <v>297450</v>
      </c>
      <c r="G2894" s="15">
        <v>3625900</v>
      </c>
      <c r="I2894" s="38" t="s">
        <v>251</v>
      </c>
      <c r="J2894" s="15">
        <v>0.9</v>
      </c>
      <c r="L2894" s="36" t="s">
        <v>246</v>
      </c>
      <c r="M2894" s="15">
        <v>1.6000000000000003</v>
      </c>
    </row>
    <row r="2895" spans="1:13" x14ac:dyDescent="0.3">
      <c r="A2895" s="38" t="s">
        <v>257</v>
      </c>
      <c r="B2895" s="15">
        <v>420450</v>
      </c>
      <c r="C2895" s="15">
        <v>3173700</v>
      </c>
      <c r="E2895" s="36" t="s">
        <v>253</v>
      </c>
      <c r="F2895" s="15">
        <v>906345</v>
      </c>
      <c r="G2895" s="15">
        <v>11659225</v>
      </c>
      <c r="I2895" s="38" t="s">
        <v>254</v>
      </c>
      <c r="J2895" s="15">
        <v>0.8</v>
      </c>
      <c r="L2895" s="36" t="s">
        <v>248</v>
      </c>
      <c r="M2895" s="15">
        <v>3.1</v>
      </c>
    </row>
    <row r="2896" spans="1:13" x14ac:dyDescent="0.3">
      <c r="A2896" s="38" t="s">
        <v>252</v>
      </c>
      <c r="B2896" s="15">
        <v>407000</v>
      </c>
      <c r="C2896" s="15">
        <v>1979900</v>
      </c>
      <c r="E2896" s="35" t="s">
        <v>244</v>
      </c>
      <c r="F2896" s="15">
        <v>3788333</v>
      </c>
      <c r="G2896" s="15">
        <v>33744530</v>
      </c>
      <c r="I2896" s="38" t="s">
        <v>257</v>
      </c>
      <c r="J2896" s="15">
        <v>0.7</v>
      </c>
      <c r="L2896" s="36" t="s">
        <v>250</v>
      </c>
      <c r="M2896" s="15">
        <v>2.5333333333333332</v>
      </c>
    </row>
    <row r="2897" spans="1:13" x14ac:dyDescent="0.3">
      <c r="A2897" s="38" t="s">
        <v>255</v>
      </c>
      <c r="B2897" s="15">
        <v>210000</v>
      </c>
      <c r="C2897" s="15">
        <v>1864890</v>
      </c>
      <c r="E2897" s="36" t="s">
        <v>246</v>
      </c>
      <c r="F2897" s="15">
        <v>991150</v>
      </c>
      <c r="G2897" s="15">
        <v>6733666</v>
      </c>
      <c r="I2897" s="38" t="s">
        <v>252</v>
      </c>
      <c r="J2897" s="15">
        <v>0.9</v>
      </c>
      <c r="L2897" s="36" t="s">
        <v>253</v>
      </c>
      <c r="M2897" s="15">
        <v>1.4333333333333333</v>
      </c>
    </row>
    <row r="2898" spans="1:13" x14ac:dyDescent="0.3">
      <c r="A2898" s="38" t="s">
        <v>258</v>
      </c>
      <c r="B2898" s="15">
        <v>215000</v>
      </c>
      <c r="C2898" s="15">
        <v>2358580</v>
      </c>
      <c r="E2898" s="36" t="s">
        <v>248</v>
      </c>
      <c r="F2898" s="15">
        <v>922258</v>
      </c>
      <c r="G2898" s="15">
        <v>10138626</v>
      </c>
      <c r="I2898" s="38" t="s">
        <v>258</v>
      </c>
      <c r="J2898" s="15">
        <v>2.1</v>
      </c>
      <c r="L2898" s="35" t="s">
        <v>273</v>
      </c>
      <c r="M2898" s="15">
        <v>1.4416666666666667</v>
      </c>
    </row>
    <row r="2899" spans="1:13" x14ac:dyDescent="0.3">
      <c r="A2899" s="38" t="s">
        <v>260</v>
      </c>
      <c r="B2899" s="15">
        <v>225750</v>
      </c>
      <c r="C2899" s="15">
        <v>2720000</v>
      </c>
      <c r="E2899" s="36" t="s">
        <v>250</v>
      </c>
      <c r="F2899" s="15">
        <v>969975</v>
      </c>
      <c r="G2899" s="15">
        <v>9566119</v>
      </c>
      <c r="I2899" s="38" t="s">
        <v>260</v>
      </c>
      <c r="J2899" s="15">
        <v>0.3</v>
      </c>
      <c r="L2899" s="36" t="s">
        <v>246</v>
      </c>
      <c r="M2899" s="15">
        <v>1.0333333333333334</v>
      </c>
    </row>
    <row r="2900" spans="1:13" x14ac:dyDescent="0.3">
      <c r="A2900" s="38" t="s">
        <v>262</v>
      </c>
      <c r="B2900" s="15">
        <v>434225</v>
      </c>
      <c r="C2900" s="15">
        <v>1992500</v>
      </c>
      <c r="E2900" s="37" t="s">
        <v>252</v>
      </c>
      <c r="F2900" s="15">
        <v>337500</v>
      </c>
      <c r="G2900" s="15">
        <v>3111880</v>
      </c>
      <c r="I2900" s="38" t="s">
        <v>262</v>
      </c>
      <c r="J2900" s="15">
        <v>0.7</v>
      </c>
      <c r="L2900" s="36" t="s">
        <v>248</v>
      </c>
      <c r="M2900" s="15">
        <v>1.2</v>
      </c>
    </row>
    <row r="2901" spans="1:13" x14ac:dyDescent="0.3">
      <c r="A2901" s="38" t="s">
        <v>263</v>
      </c>
      <c r="B2901" s="15">
        <v>415500</v>
      </c>
      <c r="C2901" s="15">
        <v>1955700</v>
      </c>
      <c r="E2901" s="37" t="s">
        <v>255</v>
      </c>
      <c r="F2901" s="15">
        <v>300000</v>
      </c>
      <c r="G2901" s="15">
        <v>2774550</v>
      </c>
      <c r="I2901" s="14">
        <v>29</v>
      </c>
      <c r="J2901" s="15">
        <v>1923.9999999999993</v>
      </c>
      <c r="L2901" s="36" t="s">
        <v>250</v>
      </c>
      <c r="M2901" s="15">
        <v>1.6666666666666667</v>
      </c>
    </row>
    <row r="2902" spans="1:13" x14ac:dyDescent="0.3">
      <c r="A2902" s="35" t="s">
        <v>244</v>
      </c>
      <c r="B2902" s="15"/>
      <c r="C2902" s="15"/>
      <c r="E2902" s="37" t="s">
        <v>258</v>
      </c>
      <c r="F2902" s="15">
        <v>332475</v>
      </c>
      <c r="G2902" s="15">
        <v>3679689</v>
      </c>
      <c r="I2902" s="35" t="s">
        <v>244</v>
      </c>
      <c r="J2902" s="15"/>
      <c r="L2902" s="36" t="s">
        <v>253</v>
      </c>
      <c r="M2902" s="15">
        <v>1.8666666666666665</v>
      </c>
    </row>
    <row r="2903" spans="1:13" x14ac:dyDescent="0.3">
      <c r="A2903" s="38" t="s">
        <v>245</v>
      </c>
      <c r="B2903" s="15">
        <v>228000</v>
      </c>
      <c r="C2903" s="15">
        <v>1647650</v>
      </c>
      <c r="E2903" s="36" t="s">
        <v>253</v>
      </c>
      <c r="F2903" s="15">
        <v>904950</v>
      </c>
      <c r="G2903" s="15">
        <v>7306119</v>
      </c>
      <c r="I2903" s="38" t="s">
        <v>245</v>
      </c>
      <c r="J2903" s="15">
        <v>14.6</v>
      </c>
      <c r="L2903" s="35" t="s">
        <v>274</v>
      </c>
      <c r="M2903" s="15">
        <v>1.1916666666666667</v>
      </c>
    </row>
    <row r="2904" spans="1:13" x14ac:dyDescent="0.3">
      <c r="A2904" s="38" t="s">
        <v>247</v>
      </c>
      <c r="B2904" s="15">
        <v>188500</v>
      </c>
      <c r="C2904" s="15">
        <v>1211900</v>
      </c>
      <c r="E2904" s="35" t="s">
        <v>256</v>
      </c>
      <c r="F2904" s="15">
        <v>4327765</v>
      </c>
      <c r="G2904" s="15">
        <v>34128085</v>
      </c>
      <c r="I2904" s="38" t="s">
        <v>247</v>
      </c>
      <c r="J2904" s="15">
        <v>13.2</v>
      </c>
      <c r="L2904" s="36" t="s">
        <v>246</v>
      </c>
      <c r="M2904" s="15">
        <v>1.1666666666666667</v>
      </c>
    </row>
    <row r="2905" spans="1:13" x14ac:dyDescent="0.3">
      <c r="A2905" s="38" t="s">
        <v>249</v>
      </c>
      <c r="B2905" s="15">
        <v>451475</v>
      </c>
      <c r="C2905" s="15">
        <v>3778450</v>
      </c>
      <c r="E2905" s="36" t="s">
        <v>246</v>
      </c>
      <c r="F2905" s="15">
        <v>1324940</v>
      </c>
      <c r="G2905" s="15">
        <v>7382280</v>
      </c>
      <c r="I2905" s="38" t="s">
        <v>249</v>
      </c>
      <c r="J2905" s="15">
        <v>13.6</v>
      </c>
      <c r="L2905" s="36" t="s">
        <v>248</v>
      </c>
      <c r="M2905" s="15">
        <v>1.1666666666666667</v>
      </c>
    </row>
    <row r="2906" spans="1:13" x14ac:dyDescent="0.3">
      <c r="A2906" s="38" t="s">
        <v>251</v>
      </c>
      <c r="B2906" s="15">
        <v>196000</v>
      </c>
      <c r="C2906" s="15">
        <v>1799950</v>
      </c>
      <c r="E2906" s="36" t="s">
        <v>248</v>
      </c>
      <c r="F2906" s="15">
        <v>918600</v>
      </c>
      <c r="G2906" s="15">
        <v>11432355</v>
      </c>
      <c r="I2906" s="38" t="s">
        <v>251</v>
      </c>
      <c r="J2906" s="15">
        <v>12</v>
      </c>
      <c r="L2906" s="36" t="s">
        <v>250</v>
      </c>
      <c r="M2906" s="15">
        <v>1.7</v>
      </c>
    </row>
    <row r="2907" spans="1:13" x14ac:dyDescent="0.3">
      <c r="A2907" s="38" t="s">
        <v>254</v>
      </c>
      <c r="B2907" s="15">
        <v>500975</v>
      </c>
      <c r="C2907" s="15">
        <v>2932850</v>
      </c>
      <c r="E2907" s="36" t="s">
        <v>250</v>
      </c>
      <c r="F2907" s="15">
        <v>1032500</v>
      </c>
      <c r="G2907" s="15">
        <v>11656050</v>
      </c>
      <c r="I2907" s="38" t="s">
        <v>254</v>
      </c>
      <c r="J2907" s="15">
        <v>13.1</v>
      </c>
      <c r="L2907" s="36" t="s">
        <v>253</v>
      </c>
      <c r="M2907" s="15">
        <v>0.73333333333333339</v>
      </c>
    </row>
    <row r="2908" spans="1:13" x14ac:dyDescent="0.3">
      <c r="A2908" s="38" t="s">
        <v>257</v>
      </c>
      <c r="B2908" s="15">
        <v>248700</v>
      </c>
      <c r="C2908" s="15">
        <v>1958650</v>
      </c>
      <c r="E2908" s="37" t="s">
        <v>252</v>
      </c>
      <c r="F2908" s="15">
        <v>345000</v>
      </c>
      <c r="G2908" s="15">
        <v>6125380</v>
      </c>
      <c r="I2908" s="38" t="s">
        <v>257</v>
      </c>
      <c r="J2908" s="15">
        <v>13.2</v>
      </c>
      <c r="L2908" s="35" t="s">
        <v>275</v>
      </c>
      <c r="M2908" s="15">
        <v>1.0125</v>
      </c>
    </row>
    <row r="2909" spans="1:13" x14ac:dyDescent="0.3">
      <c r="A2909" s="38" t="s">
        <v>252</v>
      </c>
      <c r="B2909" s="15">
        <v>220000</v>
      </c>
      <c r="C2909" s="15">
        <v>1330500</v>
      </c>
      <c r="E2909" s="37" t="s">
        <v>255</v>
      </c>
      <c r="F2909" s="15">
        <v>342500</v>
      </c>
      <c r="G2909" s="15">
        <v>3520720</v>
      </c>
      <c r="I2909" s="38" t="s">
        <v>252</v>
      </c>
      <c r="J2909" s="15">
        <v>13.8</v>
      </c>
      <c r="L2909" s="36" t="s">
        <v>246</v>
      </c>
      <c r="M2909" s="15">
        <v>1.6333333333333331</v>
      </c>
    </row>
    <row r="2910" spans="1:13" x14ac:dyDescent="0.3">
      <c r="A2910" s="38" t="s">
        <v>255</v>
      </c>
      <c r="B2910" s="15">
        <v>254750</v>
      </c>
      <c r="C2910" s="15">
        <v>2401190</v>
      </c>
      <c r="E2910" s="37" t="s">
        <v>258</v>
      </c>
      <c r="F2910" s="15">
        <v>345000</v>
      </c>
      <c r="G2910" s="15">
        <v>2009950</v>
      </c>
      <c r="I2910" s="38" t="s">
        <v>255</v>
      </c>
      <c r="J2910" s="15">
        <v>11.9</v>
      </c>
      <c r="L2910" s="36" t="s">
        <v>248</v>
      </c>
      <c r="M2910" s="15">
        <v>0.86666666666666659</v>
      </c>
    </row>
    <row r="2911" spans="1:13" x14ac:dyDescent="0.3">
      <c r="A2911" s="38" t="s">
        <v>258</v>
      </c>
      <c r="B2911" s="15">
        <v>217250</v>
      </c>
      <c r="C2911" s="15">
        <v>1906000</v>
      </c>
      <c r="E2911" s="36" t="s">
        <v>253</v>
      </c>
      <c r="F2911" s="15">
        <v>1051725</v>
      </c>
      <c r="G2911" s="15">
        <v>3657400</v>
      </c>
      <c r="I2911" s="38" t="s">
        <v>258</v>
      </c>
      <c r="J2911" s="15">
        <v>8.1</v>
      </c>
      <c r="L2911" s="36" t="s">
        <v>250</v>
      </c>
      <c r="M2911" s="15">
        <v>0.3</v>
      </c>
    </row>
    <row r="2912" spans="1:13" x14ac:dyDescent="0.3">
      <c r="A2912" s="38" t="s">
        <v>260</v>
      </c>
      <c r="B2912" s="15">
        <v>248000</v>
      </c>
      <c r="C2912" s="15">
        <v>2268450</v>
      </c>
      <c r="E2912" s="35" t="s">
        <v>261</v>
      </c>
      <c r="F2912" s="15">
        <v>3855600</v>
      </c>
      <c r="G2912" s="15">
        <v>14149570</v>
      </c>
      <c r="I2912" s="38" t="s">
        <v>260</v>
      </c>
      <c r="J2912" s="15">
        <v>10</v>
      </c>
      <c r="L2912" s="36" t="s">
        <v>253</v>
      </c>
      <c r="M2912" s="15">
        <v>0.3</v>
      </c>
    </row>
    <row r="2913" spans="1:13" x14ac:dyDescent="0.3">
      <c r="A2913" s="38" t="s">
        <v>262</v>
      </c>
      <c r="B2913" s="15">
        <v>215000</v>
      </c>
      <c r="C2913" s="15">
        <v>1606450</v>
      </c>
      <c r="E2913" s="36" t="s">
        <v>246</v>
      </c>
      <c r="F2913" s="15">
        <v>735975</v>
      </c>
      <c r="G2913" s="15">
        <v>3767400</v>
      </c>
      <c r="I2913" s="38" t="s">
        <v>262</v>
      </c>
      <c r="J2913" s="15">
        <v>9.8000000000000007</v>
      </c>
      <c r="L2913" s="14">
        <v>55</v>
      </c>
      <c r="M2913" s="15">
        <v>5.8054216867469863</v>
      </c>
    </row>
    <row r="2914" spans="1:13" x14ac:dyDescent="0.3">
      <c r="A2914" s="38" t="s">
        <v>263</v>
      </c>
      <c r="B2914" s="15">
        <v>289500</v>
      </c>
      <c r="C2914" s="15">
        <v>1104250</v>
      </c>
      <c r="E2914" s="36" t="s">
        <v>248</v>
      </c>
      <c r="F2914" s="15">
        <v>1608680</v>
      </c>
      <c r="G2914" s="15">
        <v>3022630</v>
      </c>
      <c r="I2914" s="38" t="s">
        <v>263</v>
      </c>
      <c r="J2914" s="15">
        <v>10</v>
      </c>
      <c r="L2914" s="35" t="s">
        <v>244</v>
      </c>
      <c r="M2914" s="15">
        <v>4.208333333333333</v>
      </c>
    </row>
    <row r="2915" spans="1:13" x14ac:dyDescent="0.3">
      <c r="A2915" s="35" t="s">
        <v>256</v>
      </c>
      <c r="B2915" s="15"/>
      <c r="C2915" s="15"/>
      <c r="E2915" s="36" t="s">
        <v>250</v>
      </c>
      <c r="F2915" s="15">
        <v>511500</v>
      </c>
      <c r="G2915" s="15">
        <v>3730150</v>
      </c>
      <c r="I2915" s="35" t="s">
        <v>256</v>
      </c>
      <c r="J2915" s="15"/>
      <c r="L2915" s="36" t="s">
        <v>246</v>
      </c>
      <c r="M2915" s="15">
        <v>2.4666666666666668</v>
      </c>
    </row>
    <row r="2916" spans="1:13" x14ac:dyDescent="0.3">
      <c r="A2916" s="38" t="s">
        <v>245</v>
      </c>
      <c r="B2916" s="15">
        <v>491825</v>
      </c>
      <c r="C2916" s="15">
        <v>2822400</v>
      </c>
      <c r="E2916" s="37" t="s">
        <v>252</v>
      </c>
      <c r="F2916" s="15"/>
      <c r="G2916" s="15"/>
      <c r="I2916" s="38" t="s">
        <v>245</v>
      </c>
      <c r="J2916" s="15">
        <v>11.9</v>
      </c>
      <c r="L2916" s="36" t="s">
        <v>248</v>
      </c>
      <c r="M2916" s="15">
        <v>3.0666666666666664</v>
      </c>
    </row>
    <row r="2917" spans="1:13" x14ac:dyDescent="0.3">
      <c r="A2917" s="38" t="s">
        <v>247</v>
      </c>
      <c r="B2917" s="15">
        <v>238250</v>
      </c>
      <c r="C2917" s="15">
        <v>995000</v>
      </c>
      <c r="E2917" s="37" t="s">
        <v>255</v>
      </c>
      <c r="F2917" s="15">
        <v>290500</v>
      </c>
      <c r="G2917" s="15">
        <v>3052450</v>
      </c>
      <c r="I2917" s="38" t="s">
        <v>247</v>
      </c>
      <c r="J2917" s="15">
        <v>14.9</v>
      </c>
      <c r="L2917" s="36" t="s">
        <v>250</v>
      </c>
      <c r="M2917" s="15">
        <v>5.1000000000000005</v>
      </c>
    </row>
    <row r="2918" spans="1:13" x14ac:dyDescent="0.3">
      <c r="A2918" s="38" t="s">
        <v>249</v>
      </c>
      <c r="B2918" s="15">
        <v>243800</v>
      </c>
      <c r="C2918" s="15">
        <v>2243250</v>
      </c>
      <c r="E2918" s="37" t="s">
        <v>258</v>
      </c>
      <c r="F2918" s="15">
        <v>221000</v>
      </c>
      <c r="G2918" s="15">
        <v>677700</v>
      </c>
      <c r="I2918" s="38" t="s">
        <v>249</v>
      </c>
      <c r="J2918" s="15">
        <v>15.4</v>
      </c>
      <c r="L2918" s="36" t="s">
        <v>253</v>
      </c>
      <c r="M2918" s="15">
        <v>6.2</v>
      </c>
    </row>
    <row r="2919" spans="1:13" x14ac:dyDescent="0.3">
      <c r="A2919" s="38" t="s">
        <v>251</v>
      </c>
      <c r="B2919" s="15">
        <v>242450</v>
      </c>
      <c r="C2919" s="15">
        <v>2447350</v>
      </c>
      <c r="E2919" s="36" t="s">
        <v>253</v>
      </c>
      <c r="F2919" s="15">
        <v>999445</v>
      </c>
      <c r="G2919" s="15">
        <v>3629390</v>
      </c>
      <c r="I2919" s="38" t="s">
        <v>251</v>
      </c>
      <c r="J2919" s="15">
        <v>17.600000000000001</v>
      </c>
      <c r="L2919" s="35" t="s">
        <v>256</v>
      </c>
      <c r="M2919" s="15">
        <v>7.7833333333333323</v>
      </c>
    </row>
    <row r="2920" spans="1:13" x14ac:dyDescent="0.3">
      <c r="A2920" s="38" t="s">
        <v>254</v>
      </c>
      <c r="B2920" s="15">
        <v>230000</v>
      </c>
      <c r="C2920" s="15">
        <v>3088800</v>
      </c>
      <c r="E2920" s="35" t="s">
        <v>264</v>
      </c>
      <c r="F2920" s="15">
        <v>3733245</v>
      </c>
      <c r="G2920" s="15">
        <v>12690390</v>
      </c>
      <c r="I2920" s="38" t="s">
        <v>254</v>
      </c>
      <c r="J2920" s="15">
        <v>19.8</v>
      </c>
      <c r="L2920" s="36" t="s">
        <v>246</v>
      </c>
      <c r="M2920" s="15">
        <v>6.6000000000000005</v>
      </c>
    </row>
    <row r="2921" spans="1:13" x14ac:dyDescent="0.3">
      <c r="A2921" s="38" t="s">
        <v>257</v>
      </c>
      <c r="B2921" s="15">
        <v>234500</v>
      </c>
      <c r="C2921" s="15">
        <v>1960500</v>
      </c>
      <c r="E2921" s="36" t="s">
        <v>246</v>
      </c>
      <c r="F2921" s="15">
        <v>950725</v>
      </c>
      <c r="G2921" s="15">
        <v>2458950</v>
      </c>
      <c r="I2921" s="38" t="s">
        <v>257</v>
      </c>
      <c r="J2921" s="15">
        <v>24</v>
      </c>
      <c r="L2921" s="36" t="s">
        <v>248</v>
      </c>
      <c r="M2921" s="15">
        <v>7.6333333333333337</v>
      </c>
    </row>
    <row r="2922" spans="1:13" x14ac:dyDescent="0.3">
      <c r="A2922" s="38" t="s">
        <v>252</v>
      </c>
      <c r="B2922" s="15">
        <v>272420</v>
      </c>
      <c r="C2922" s="15">
        <v>2355240</v>
      </c>
      <c r="E2922" s="36" t="s">
        <v>248</v>
      </c>
      <c r="F2922" s="15">
        <v>1033320</v>
      </c>
      <c r="G2922" s="15">
        <v>2661640</v>
      </c>
      <c r="I2922" s="38" t="s">
        <v>252</v>
      </c>
      <c r="J2922" s="15">
        <v>25.2</v>
      </c>
      <c r="L2922" s="36" t="s">
        <v>250</v>
      </c>
      <c r="M2922" s="15">
        <v>8.9333333333333336</v>
      </c>
    </row>
    <row r="2923" spans="1:13" x14ac:dyDescent="0.3">
      <c r="A2923" s="38" t="s">
        <v>255</v>
      </c>
      <c r="B2923" s="15">
        <v>249500</v>
      </c>
      <c r="C2923" s="15">
        <v>2301300</v>
      </c>
      <c r="E2923" s="36" t="s">
        <v>250</v>
      </c>
      <c r="F2923" s="15">
        <v>829000</v>
      </c>
      <c r="G2923" s="15">
        <v>3471850</v>
      </c>
      <c r="I2923" s="38" t="s">
        <v>255</v>
      </c>
      <c r="J2923" s="15">
        <v>27.3</v>
      </c>
      <c r="L2923" s="36" t="s">
        <v>253</v>
      </c>
      <c r="M2923" s="15">
        <v>7.9666666666666677</v>
      </c>
    </row>
    <row r="2924" spans="1:13" x14ac:dyDescent="0.3">
      <c r="A2924" s="38" t="s">
        <v>258</v>
      </c>
      <c r="B2924" s="15">
        <v>246763</v>
      </c>
      <c r="C2924" s="15">
        <v>1604525</v>
      </c>
      <c r="E2924" s="37" t="s">
        <v>252</v>
      </c>
      <c r="F2924" s="15">
        <v>274000</v>
      </c>
      <c r="G2924" s="15">
        <v>2211900</v>
      </c>
      <c r="I2924" s="38" t="s">
        <v>258</v>
      </c>
      <c r="J2924" s="15">
        <v>25.3</v>
      </c>
      <c r="L2924" s="35" t="s">
        <v>261</v>
      </c>
      <c r="M2924" s="15">
        <v>13.050000000000002</v>
      </c>
    </row>
    <row r="2925" spans="1:13" x14ac:dyDescent="0.3">
      <c r="A2925" s="38" t="s">
        <v>260</v>
      </c>
      <c r="B2925" s="15">
        <v>247500</v>
      </c>
      <c r="C2925" s="15">
        <v>1882500</v>
      </c>
      <c r="E2925" s="37" t="s">
        <v>255</v>
      </c>
      <c r="F2925" s="15">
        <v>335000</v>
      </c>
      <c r="G2925" s="15">
        <v>1039950</v>
      </c>
      <c r="I2925" s="38" t="s">
        <v>260</v>
      </c>
      <c r="J2925" s="15">
        <v>23.3</v>
      </c>
      <c r="L2925" s="36" t="s">
        <v>246</v>
      </c>
      <c r="M2925" s="15">
        <v>9.6333333333333329</v>
      </c>
    </row>
    <row r="2926" spans="1:13" x14ac:dyDescent="0.3">
      <c r="A2926" s="38" t="s">
        <v>262</v>
      </c>
      <c r="B2926" s="15">
        <v>460725</v>
      </c>
      <c r="C2926" s="15">
        <v>1208625</v>
      </c>
      <c r="E2926" s="37" t="s">
        <v>258</v>
      </c>
      <c r="F2926" s="15">
        <v>220000</v>
      </c>
      <c r="G2926" s="15">
        <v>220000</v>
      </c>
      <c r="I2926" s="38" t="s">
        <v>262</v>
      </c>
      <c r="J2926" s="15">
        <v>24.8</v>
      </c>
      <c r="L2926" s="36" t="s">
        <v>248</v>
      </c>
      <c r="M2926" s="15">
        <v>14.933333333333332</v>
      </c>
    </row>
    <row r="2927" spans="1:13" x14ac:dyDescent="0.3">
      <c r="A2927" s="38" t="s">
        <v>263</v>
      </c>
      <c r="B2927" s="15">
        <v>211250</v>
      </c>
      <c r="C2927" s="15">
        <v>1256300</v>
      </c>
      <c r="E2927" s="36" t="s">
        <v>253</v>
      </c>
      <c r="F2927" s="15">
        <v>920200</v>
      </c>
      <c r="G2927" s="15">
        <v>4097950</v>
      </c>
      <c r="I2927" s="38" t="s">
        <v>263</v>
      </c>
      <c r="J2927" s="15">
        <v>22.5</v>
      </c>
      <c r="L2927" s="36" t="s">
        <v>250</v>
      </c>
      <c r="M2927" s="15">
        <v>14.566666666666668</v>
      </c>
    </row>
    <row r="2928" spans="1:13" x14ac:dyDescent="0.3">
      <c r="A2928" s="35" t="s">
        <v>261</v>
      </c>
      <c r="B2928" s="15"/>
      <c r="C2928" s="15"/>
      <c r="E2928" s="35" t="s">
        <v>266</v>
      </c>
      <c r="F2928" s="15">
        <v>3258815</v>
      </c>
      <c r="G2928" s="15">
        <v>11377660</v>
      </c>
      <c r="I2928" s="35" t="s">
        <v>261</v>
      </c>
      <c r="J2928" s="15"/>
      <c r="L2928" s="36" t="s">
        <v>253</v>
      </c>
      <c r="M2928" s="15">
        <v>13.066666666666668</v>
      </c>
    </row>
    <row r="2929" spans="1:13" x14ac:dyDescent="0.3">
      <c r="A2929" s="38" t="s">
        <v>245</v>
      </c>
      <c r="B2929" s="15">
        <v>253000</v>
      </c>
      <c r="C2929" s="15">
        <v>678000</v>
      </c>
      <c r="E2929" s="36" t="s">
        <v>246</v>
      </c>
      <c r="F2929" s="15">
        <v>379000</v>
      </c>
      <c r="G2929" s="15">
        <v>944000</v>
      </c>
      <c r="I2929" s="38" t="s">
        <v>245</v>
      </c>
      <c r="J2929" s="15">
        <v>15.9</v>
      </c>
      <c r="L2929" s="35" t="s">
        <v>264</v>
      </c>
      <c r="M2929" s="15">
        <v>11.058333333333335</v>
      </c>
    </row>
    <row r="2930" spans="1:13" x14ac:dyDescent="0.3">
      <c r="A2930" s="38" t="s">
        <v>247</v>
      </c>
      <c r="B2930" s="15">
        <v>242500</v>
      </c>
      <c r="C2930" s="15">
        <v>1248853</v>
      </c>
      <c r="E2930" s="36" t="s">
        <v>248</v>
      </c>
      <c r="F2930" s="15">
        <v>889000</v>
      </c>
      <c r="G2930" s="15">
        <v>4667780</v>
      </c>
      <c r="I2930" s="38" t="s">
        <v>247</v>
      </c>
      <c r="J2930" s="15">
        <v>23.5</v>
      </c>
      <c r="L2930" s="36" t="s">
        <v>246</v>
      </c>
      <c r="M2930" s="15">
        <v>11.633333333333333</v>
      </c>
    </row>
    <row r="2931" spans="1:13" x14ac:dyDescent="0.3">
      <c r="A2931" s="38" t="s">
        <v>249</v>
      </c>
      <c r="B2931" s="15">
        <v>292000</v>
      </c>
      <c r="C2931" s="15">
        <v>772000</v>
      </c>
      <c r="E2931" s="36" t="s">
        <v>250</v>
      </c>
      <c r="F2931" s="15">
        <v>1157945</v>
      </c>
      <c r="G2931" s="15">
        <v>3121870</v>
      </c>
      <c r="I2931" s="38" t="s">
        <v>249</v>
      </c>
      <c r="J2931" s="15">
        <v>17.399999999999999</v>
      </c>
      <c r="L2931" s="36" t="s">
        <v>248</v>
      </c>
      <c r="M2931" s="15">
        <v>12.5</v>
      </c>
    </row>
    <row r="2932" spans="1:13" x14ac:dyDescent="0.3">
      <c r="A2932" s="38" t="s">
        <v>251</v>
      </c>
      <c r="B2932" s="15">
        <v>414500</v>
      </c>
      <c r="C2932" s="15">
        <v>1442000</v>
      </c>
      <c r="E2932" s="37" t="s">
        <v>252</v>
      </c>
      <c r="F2932" s="15">
        <v>391500</v>
      </c>
      <c r="G2932" s="15">
        <v>783000</v>
      </c>
      <c r="I2932" s="38" t="s">
        <v>251</v>
      </c>
      <c r="J2932" s="15">
        <v>21</v>
      </c>
      <c r="L2932" s="36" t="s">
        <v>250</v>
      </c>
      <c r="M2932" s="15">
        <v>11.533333333333331</v>
      </c>
    </row>
    <row r="2933" spans="1:13" x14ac:dyDescent="0.3">
      <c r="A2933" s="38" t="s">
        <v>254</v>
      </c>
      <c r="B2933" s="15">
        <v>246000</v>
      </c>
      <c r="C2933" s="15">
        <v>2254950</v>
      </c>
      <c r="E2933" s="37" t="s">
        <v>255</v>
      </c>
      <c r="F2933" s="15">
        <v>424950</v>
      </c>
      <c r="G2933" s="15">
        <v>424950</v>
      </c>
      <c r="I2933" s="38" t="s">
        <v>254</v>
      </c>
      <c r="J2933" s="15">
        <v>23.8</v>
      </c>
      <c r="L2933" s="36" t="s">
        <v>253</v>
      </c>
      <c r="M2933" s="15">
        <v>8.5666666666666664</v>
      </c>
    </row>
    <row r="2934" spans="1:13" x14ac:dyDescent="0.3">
      <c r="A2934" s="38" t="s">
        <v>257</v>
      </c>
      <c r="B2934" s="15">
        <v>249950</v>
      </c>
      <c r="C2934" s="15">
        <v>2155900</v>
      </c>
      <c r="E2934" s="37" t="s">
        <v>258</v>
      </c>
      <c r="F2934" s="15">
        <v>341495</v>
      </c>
      <c r="G2934" s="15">
        <v>1913920</v>
      </c>
      <c r="I2934" s="38" t="s">
        <v>257</v>
      </c>
      <c r="J2934" s="15">
        <v>22.9</v>
      </c>
      <c r="L2934" s="35" t="s">
        <v>266</v>
      </c>
      <c r="M2934" s="15">
        <v>7.7833333333333323</v>
      </c>
    </row>
    <row r="2935" spans="1:13" x14ac:dyDescent="0.3">
      <c r="A2935" s="38" t="s">
        <v>252</v>
      </c>
      <c r="B2935" s="15">
        <v>434000</v>
      </c>
      <c r="C2935" s="15">
        <v>1512950</v>
      </c>
      <c r="E2935" s="36" t="s">
        <v>253</v>
      </c>
      <c r="F2935" s="15">
        <v>832870</v>
      </c>
      <c r="G2935" s="15">
        <v>2644010</v>
      </c>
      <c r="I2935" s="38" t="s">
        <v>252</v>
      </c>
      <c r="J2935" s="15">
        <v>24.9</v>
      </c>
      <c r="L2935" s="36" t="s">
        <v>246</v>
      </c>
      <c r="M2935" s="15">
        <v>9.1333333333333329</v>
      </c>
    </row>
    <row r="2936" spans="1:13" x14ac:dyDescent="0.3">
      <c r="A2936" s="38" t="s">
        <v>255</v>
      </c>
      <c r="B2936" s="15">
        <v>424500</v>
      </c>
      <c r="C2936" s="15">
        <v>889500</v>
      </c>
      <c r="E2936" s="35" t="s">
        <v>267</v>
      </c>
      <c r="F2936" s="15">
        <v>2683592</v>
      </c>
      <c r="G2936" s="15">
        <v>12504333</v>
      </c>
      <c r="I2936" s="38" t="s">
        <v>255</v>
      </c>
      <c r="J2936" s="15">
        <v>22</v>
      </c>
      <c r="L2936" s="36" t="s">
        <v>248</v>
      </c>
      <c r="M2936" s="15">
        <v>7.1333333333333329</v>
      </c>
    </row>
    <row r="2937" spans="1:13" x14ac:dyDescent="0.3">
      <c r="A2937" s="38" t="s">
        <v>258</v>
      </c>
      <c r="B2937" s="15">
        <v>240000</v>
      </c>
      <c r="C2937" s="15">
        <v>1624880</v>
      </c>
      <c r="E2937" s="36" t="s">
        <v>246</v>
      </c>
      <c r="F2937" s="15">
        <v>783500</v>
      </c>
      <c r="G2937" s="15">
        <v>4248550</v>
      </c>
      <c r="I2937" s="38" t="s">
        <v>258</v>
      </c>
      <c r="J2937" s="15">
        <v>23</v>
      </c>
      <c r="L2937" s="36" t="s">
        <v>250</v>
      </c>
      <c r="M2937" s="15">
        <v>7.0333333333333341</v>
      </c>
    </row>
    <row r="2938" spans="1:13" x14ac:dyDescent="0.3">
      <c r="A2938" s="38" t="s">
        <v>260</v>
      </c>
      <c r="B2938" s="15">
        <v>143375</v>
      </c>
      <c r="C2938" s="15">
        <v>815375</v>
      </c>
      <c r="E2938" s="36" t="s">
        <v>248</v>
      </c>
      <c r="F2938" s="15">
        <v>482000</v>
      </c>
      <c r="G2938" s="15">
        <v>3656850</v>
      </c>
      <c r="I2938" s="38" t="s">
        <v>260</v>
      </c>
      <c r="J2938" s="15">
        <v>26.9</v>
      </c>
      <c r="L2938" s="36" t="s">
        <v>253</v>
      </c>
      <c r="M2938" s="15">
        <v>7.833333333333333</v>
      </c>
    </row>
    <row r="2939" spans="1:13" x14ac:dyDescent="0.3">
      <c r="A2939" s="38" t="s">
        <v>262</v>
      </c>
      <c r="B2939" s="15">
        <v>148000</v>
      </c>
      <c r="C2939" s="15">
        <v>148000</v>
      </c>
      <c r="E2939" s="36" t="s">
        <v>250</v>
      </c>
      <c r="F2939" s="15">
        <v>818092</v>
      </c>
      <c r="G2939" s="15">
        <v>3113850</v>
      </c>
      <c r="I2939" s="38" t="s">
        <v>262</v>
      </c>
      <c r="J2939" s="15">
        <v>28</v>
      </c>
      <c r="L2939" s="35" t="s">
        <v>267</v>
      </c>
      <c r="M2939" s="15">
        <v>9.591666666666665</v>
      </c>
    </row>
    <row r="2940" spans="1:13" x14ac:dyDescent="0.3">
      <c r="A2940" s="38" t="s">
        <v>263</v>
      </c>
      <c r="B2940" s="15">
        <v>205000</v>
      </c>
      <c r="C2940" s="15">
        <v>591500</v>
      </c>
      <c r="E2940" s="37" t="s">
        <v>252</v>
      </c>
      <c r="F2940" s="15">
        <v>319950</v>
      </c>
      <c r="G2940" s="15">
        <v>1217360</v>
      </c>
      <c r="I2940" s="38" t="s">
        <v>263</v>
      </c>
      <c r="J2940" s="15">
        <v>40.700000000000003</v>
      </c>
      <c r="L2940" s="36" t="s">
        <v>246</v>
      </c>
      <c r="M2940" s="15">
        <v>9.2000000000000011</v>
      </c>
    </row>
    <row r="2941" spans="1:13" x14ac:dyDescent="0.3">
      <c r="A2941" s="35" t="s">
        <v>264</v>
      </c>
      <c r="B2941" s="15"/>
      <c r="C2941" s="15"/>
      <c r="E2941" s="37" t="s">
        <v>255</v>
      </c>
      <c r="F2941" s="15">
        <v>300000</v>
      </c>
      <c r="G2941" s="15">
        <v>1186207</v>
      </c>
      <c r="I2941" s="35" t="s">
        <v>264</v>
      </c>
      <c r="J2941" s="15"/>
      <c r="L2941" s="36" t="s">
        <v>248</v>
      </c>
      <c r="M2941" s="15">
        <v>10.866666666666667</v>
      </c>
    </row>
    <row r="2942" spans="1:13" x14ac:dyDescent="0.3">
      <c r="A2942" s="38" t="s">
        <v>245</v>
      </c>
      <c r="B2942" s="15">
        <v>230000</v>
      </c>
      <c r="C2942" s="15">
        <v>667000</v>
      </c>
      <c r="E2942" s="37" t="s">
        <v>258</v>
      </c>
      <c r="F2942" s="15">
        <v>198142</v>
      </c>
      <c r="G2942" s="15">
        <v>710283</v>
      </c>
      <c r="I2942" s="38" t="s">
        <v>245</v>
      </c>
      <c r="J2942" s="15">
        <v>40</v>
      </c>
      <c r="L2942" s="36" t="s">
        <v>250</v>
      </c>
      <c r="M2942" s="15">
        <v>10.333333333333334</v>
      </c>
    </row>
    <row r="2943" spans="1:13" x14ac:dyDescent="0.3">
      <c r="A2943" s="38" t="s">
        <v>247</v>
      </c>
      <c r="B2943" s="15">
        <v>171475</v>
      </c>
      <c r="C2943" s="15">
        <v>761050</v>
      </c>
      <c r="E2943" s="36" t="s">
        <v>253</v>
      </c>
      <c r="F2943" s="15">
        <v>600000</v>
      </c>
      <c r="G2943" s="15">
        <v>1485083</v>
      </c>
      <c r="I2943" s="38" t="s">
        <v>247</v>
      </c>
      <c r="J2943" s="15">
        <v>40</v>
      </c>
      <c r="L2943" s="36" t="s">
        <v>253</v>
      </c>
      <c r="M2943" s="15">
        <v>7.9666666666666659</v>
      </c>
    </row>
    <row r="2944" spans="1:13" x14ac:dyDescent="0.3">
      <c r="A2944" s="38" t="s">
        <v>249</v>
      </c>
      <c r="B2944" s="15">
        <v>239500</v>
      </c>
      <c r="C2944" s="15">
        <v>239500</v>
      </c>
      <c r="E2944" s="35" t="s">
        <v>268</v>
      </c>
      <c r="F2944" s="15">
        <v>3177046</v>
      </c>
      <c r="G2944" s="15">
        <v>14380392</v>
      </c>
      <c r="I2944" s="38" t="s">
        <v>249</v>
      </c>
      <c r="J2944" s="15">
        <v>40.4</v>
      </c>
      <c r="L2944" s="35" t="s">
        <v>268</v>
      </c>
      <c r="M2944" s="15">
        <v>5.7583333333333329</v>
      </c>
    </row>
    <row r="2945" spans="1:13" x14ac:dyDescent="0.3">
      <c r="A2945" s="38" t="s">
        <v>251</v>
      </c>
      <c r="B2945" s="15">
        <v>236000</v>
      </c>
      <c r="C2945" s="15">
        <v>731000</v>
      </c>
      <c r="E2945" s="36" t="s">
        <v>246</v>
      </c>
      <c r="F2945" s="15">
        <v>665331</v>
      </c>
      <c r="G2945" s="15">
        <v>2988211</v>
      </c>
      <c r="I2945" s="38" t="s">
        <v>251</v>
      </c>
      <c r="J2945" s="15">
        <v>41.7</v>
      </c>
      <c r="L2945" s="36" t="s">
        <v>246</v>
      </c>
      <c r="M2945" s="15">
        <v>6.4666666666666659</v>
      </c>
    </row>
    <row r="2946" spans="1:13" x14ac:dyDescent="0.3">
      <c r="A2946" s="38" t="s">
        <v>254</v>
      </c>
      <c r="B2946" s="15">
        <v>199000</v>
      </c>
      <c r="C2946" s="15">
        <v>710000</v>
      </c>
      <c r="E2946" s="36" t="s">
        <v>248</v>
      </c>
      <c r="F2946" s="15">
        <v>814740</v>
      </c>
      <c r="G2946" s="15">
        <v>3182391</v>
      </c>
      <c r="I2946" s="38" t="s">
        <v>254</v>
      </c>
      <c r="J2946" s="15">
        <v>38.1</v>
      </c>
      <c r="L2946" s="36" t="s">
        <v>248</v>
      </c>
      <c r="M2946" s="15">
        <v>6.0666666666666673</v>
      </c>
    </row>
    <row r="2947" spans="1:13" x14ac:dyDescent="0.3">
      <c r="A2947" s="38" t="s">
        <v>257</v>
      </c>
      <c r="B2947" s="15">
        <v>463750</v>
      </c>
      <c r="C2947" s="15">
        <v>2996200</v>
      </c>
      <c r="E2947" s="36" t="s">
        <v>250</v>
      </c>
      <c r="F2947" s="15">
        <v>887500</v>
      </c>
      <c r="G2947" s="15">
        <v>3369440</v>
      </c>
      <c r="I2947" s="38" t="s">
        <v>257</v>
      </c>
      <c r="J2947" s="15">
        <v>35.200000000000003</v>
      </c>
      <c r="L2947" s="36" t="s">
        <v>250</v>
      </c>
      <c r="M2947" s="15">
        <v>5.5666666666666664</v>
      </c>
    </row>
    <row r="2948" spans="1:13" x14ac:dyDescent="0.3">
      <c r="A2948" s="38" t="s">
        <v>252</v>
      </c>
      <c r="B2948" s="15">
        <v>172500</v>
      </c>
      <c r="C2948" s="15">
        <v>723000</v>
      </c>
      <c r="E2948" s="37" t="s">
        <v>252</v>
      </c>
      <c r="F2948" s="15">
        <v>262500</v>
      </c>
      <c r="G2948" s="15">
        <v>992450</v>
      </c>
      <c r="I2948" s="38" t="s">
        <v>252</v>
      </c>
      <c r="J2948" s="15">
        <v>27</v>
      </c>
      <c r="L2948" s="36" t="s">
        <v>253</v>
      </c>
      <c r="M2948" s="15">
        <v>4.9333333333333336</v>
      </c>
    </row>
    <row r="2949" spans="1:13" x14ac:dyDescent="0.3">
      <c r="A2949" s="38" t="s">
        <v>255</v>
      </c>
      <c r="B2949" s="15">
        <v>202250</v>
      </c>
      <c r="C2949" s="15">
        <v>1677450</v>
      </c>
      <c r="E2949" s="37" t="s">
        <v>255</v>
      </c>
      <c r="F2949" s="15">
        <v>260000</v>
      </c>
      <c r="G2949" s="15">
        <v>689000</v>
      </c>
      <c r="I2949" s="38" t="s">
        <v>255</v>
      </c>
      <c r="J2949" s="15">
        <v>25.9</v>
      </c>
      <c r="L2949" s="35" t="s">
        <v>269</v>
      </c>
      <c r="M2949" s="15">
        <v>6.25</v>
      </c>
    </row>
    <row r="2950" spans="1:13" x14ac:dyDescent="0.3">
      <c r="A2950" s="38" t="s">
        <v>258</v>
      </c>
      <c r="B2950" s="15">
        <v>230000</v>
      </c>
      <c r="C2950" s="15">
        <v>1594700</v>
      </c>
      <c r="E2950" s="37" t="s">
        <v>258</v>
      </c>
      <c r="F2950" s="15">
        <v>365000</v>
      </c>
      <c r="G2950" s="15">
        <v>1687990</v>
      </c>
      <c r="I2950" s="38" t="s">
        <v>258</v>
      </c>
      <c r="J2950" s="15">
        <v>26.4</v>
      </c>
      <c r="L2950" s="36" t="s">
        <v>246</v>
      </c>
      <c r="M2950" s="15">
        <v>5.7666666666666657</v>
      </c>
    </row>
    <row r="2951" spans="1:13" x14ac:dyDescent="0.3">
      <c r="A2951" s="38" t="s">
        <v>260</v>
      </c>
      <c r="B2951" s="15">
        <v>133650</v>
      </c>
      <c r="C2951" s="15">
        <v>616099</v>
      </c>
      <c r="E2951" s="36" t="s">
        <v>253</v>
      </c>
      <c r="F2951" s="15">
        <v>809475</v>
      </c>
      <c r="G2951" s="15">
        <v>4840350</v>
      </c>
      <c r="I2951" s="38" t="s">
        <v>260</v>
      </c>
      <c r="J2951" s="15">
        <v>21.9</v>
      </c>
      <c r="L2951" s="36" t="s">
        <v>248</v>
      </c>
      <c r="M2951" s="15">
        <v>6.4000000000000012</v>
      </c>
    </row>
    <row r="2952" spans="1:13" x14ac:dyDescent="0.3">
      <c r="A2952" s="38" t="s">
        <v>262</v>
      </c>
      <c r="B2952" s="15">
        <v>326250</v>
      </c>
      <c r="C2952" s="15">
        <v>2136060</v>
      </c>
      <c r="E2952" s="35" t="s">
        <v>269</v>
      </c>
      <c r="F2952" s="15">
        <v>3021249</v>
      </c>
      <c r="G2952" s="15">
        <v>13516535</v>
      </c>
      <c r="I2952" s="38" t="s">
        <v>262</v>
      </c>
      <c r="J2952" s="15">
        <v>19.5</v>
      </c>
      <c r="L2952" s="36" t="s">
        <v>250</v>
      </c>
      <c r="M2952" s="15">
        <v>7.5333333333333341</v>
      </c>
    </row>
    <row r="2953" spans="1:13" x14ac:dyDescent="0.3">
      <c r="A2953" s="38" t="s">
        <v>263</v>
      </c>
      <c r="B2953" s="15">
        <v>215300</v>
      </c>
      <c r="C2953" s="15">
        <v>1461600</v>
      </c>
      <c r="E2953" s="36" t="s">
        <v>246</v>
      </c>
      <c r="F2953" s="15">
        <v>661100</v>
      </c>
      <c r="G2953" s="15">
        <v>2125200</v>
      </c>
      <c r="I2953" s="38" t="s">
        <v>263</v>
      </c>
      <c r="J2953" s="15">
        <v>18.5</v>
      </c>
      <c r="L2953" s="36" t="s">
        <v>253</v>
      </c>
      <c r="M2953" s="15">
        <v>5.3</v>
      </c>
    </row>
    <row r="2954" spans="1:13" x14ac:dyDescent="0.3">
      <c r="A2954" s="35" t="s">
        <v>266</v>
      </c>
      <c r="B2954" s="15"/>
      <c r="C2954" s="15"/>
      <c r="E2954" s="36" t="s">
        <v>248</v>
      </c>
      <c r="F2954" s="15">
        <v>784000</v>
      </c>
      <c r="G2954" s="15">
        <v>4203990</v>
      </c>
      <c r="I2954" s="35" t="s">
        <v>266</v>
      </c>
      <c r="J2954" s="15"/>
      <c r="L2954" s="35" t="s">
        <v>270</v>
      </c>
      <c r="M2954" s="15">
        <v>4.2</v>
      </c>
    </row>
    <row r="2955" spans="1:13" x14ac:dyDescent="0.3">
      <c r="A2955" s="38" t="s">
        <v>245</v>
      </c>
      <c r="B2955" s="15">
        <v>324000</v>
      </c>
      <c r="C2955" s="15">
        <v>661900</v>
      </c>
      <c r="E2955" s="36" t="s">
        <v>250</v>
      </c>
      <c r="F2955" s="15">
        <v>827949</v>
      </c>
      <c r="G2955" s="15">
        <v>3520038</v>
      </c>
      <c r="I2955" s="38" t="s">
        <v>245</v>
      </c>
      <c r="J2955" s="15">
        <v>18.2</v>
      </c>
      <c r="L2955" s="36" t="s">
        <v>246</v>
      </c>
      <c r="M2955" s="15">
        <v>3.9333333333333336</v>
      </c>
    </row>
    <row r="2956" spans="1:13" x14ac:dyDescent="0.3">
      <c r="A2956" s="38" t="s">
        <v>247</v>
      </c>
      <c r="B2956" s="15">
        <v>227500</v>
      </c>
      <c r="C2956" s="15">
        <v>696500</v>
      </c>
      <c r="E2956" s="37" t="s">
        <v>252</v>
      </c>
      <c r="F2956" s="15">
        <v>260750</v>
      </c>
      <c r="G2956" s="15">
        <v>1044500</v>
      </c>
      <c r="I2956" s="38" t="s">
        <v>247</v>
      </c>
      <c r="J2956" s="15">
        <v>18.600000000000001</v>
      </c>
      <c r="L2956" s="36" t="s">
        <v>248</v>
      </c>
      <c r="M2956" s="15">
        <v>4.5</v>
      </c>
    </row>
    <row r="2957" spans="1:13" x14ac:dyDescent="0.3">
      <c r="A2957" s="38" t="s">
        <v>249</v>
      </c>
      <c r="B2957" s="15">
        <v>215000</v>
      </c>
      <c r="C2957" s="15">
        <v>940100</v>
      </c>
      <c r="E2957" s="37" t="s">
        <v>255</v>
      </c>
      <c r="F2957" s="15">
        <v>344199</v>
      </c>
      <c r="G2957" s="15">
        <v>1318348</v>
      </c>
      <c r="I2957" s="38" t="s">
        <v>249</v>
      </c>
      <c r="J2957" s="15">
        <v>16.8</v>
      </c>
      <c r="L2957" s="36" t="s">
        <v>250</v>
      </c>
      <c r="M2957" s="15">
        <v>4.4333333333333327</v>
      </c>
    </row>
    <row r="2958" spans="1:13" x14ac:dyDescent="0.3">
      <c r="A2958" s="38" t="s">
        <v>251</v>
      </c>
      <c r="B2958" s="15">
        <v>194500</v>
      </c>
      <c r="C2958" s="15">
        <v>676900</v>
      </c>
      <c r="E2958" s="37" t="s">
        <v>258</v>
      </c>
      <c r="F2958" s="15">
        <v>223000</v>
      </c>
      <c r="G2958" s="15">
        <v>1157190</v>
      </c>
      <c r="I2958" s="38" t="s">
        <v>251</v>
      </c>
      <c r="J2958" s="15">
        <v>16.5</v>
      </c>
      <c r="L2958" s="36" t="s">
        <v>253</v>
      </c>
      <c r="M2958" s="15">
        <v>3.9333333333333336</v>
      </c>
    </row>
    <row r="2959" spans="1:13" x14ac:dyDescent="0.3">
      <c r="A2959" s="38" t="s">
        <v>254</v>
      </c>
      <c r="B2959" s="15">
        <v>219000</v>
      </c>
      <c r="C2959" s="15">
        <v>858098</v>
      </c>
      <c r="E2959" s="36" t="s">
        <v>253</v>
      </c>
      <c r="F2959" s="15">
        <v>748200</v>
      </c>
      <c r="G2959" s="15">
        <v>3667307</v>
      </c>
      <c r="I2959" s="38" t="s">
        <v>254</v>
      </c>
      <c r="J2959" s="15">
        <v>18.399999999999999</v>
      </c>
      <c r="L2959" s="35" t="s">
        <v>271</v>
      </c>
      <c r="M2959" s="15">
        <v>3.1833333333333331</v>
      </c>
    </row>
    <row r="2960" spans="1:13" x14ac:dyDescent="0.3">
      <c r="A2960" s="38" t="s">
        <v>257</v>
      </c>
      <c r="B2960" s="15">
        <v>395000</v>
      </c>
      <c r="C2960" s="15">
        <v>1198500</v>
      </c>
      <c r="E2960" s="35" t="s">
        <v>270</v>
      </c>
      <c r="F2960" s="15">
        <v>3380550</v>
      </c>
      <c r="G2960" s="15">
        <v>19290858</v>
      </c>
      <c r="I2960" s="38" t="s">
        <v>257</v>
      </c>
      <c r="J2960" s="15">
        <v>19</v>
      </c>
      <c r="L2960" s="36" t="s">
        <v>246</v>
      </c>
      <c r="M2960" s="15">
        <v>3.1333333333333333</v>
      </c>
    </row>
    <row r="2961" spans="1:13" x14ac:dyDescent="0.3">
      <c r="A2961" s="38" t="s">
        <v>252</v>
      </c>
      <c r="B2961" s="15">
        <v>177500</v>
      </c>
      <c r="C2961" s="15">
        <v>355000</v>
      </c>
      <c r="E2961" s="36" t="s">
        <v>246</v>
      </c>
      <c r="F2961" s="15">
        <v>907500</v>
      </c>
      <c r="G2961" s="15">
        <v>3546621</v>
      </c>
      <c r="I2961" s="38" t="s">
        <v>252</v>
      </c>
      <c r="J2961" s="15">
        <v>18.5</v>
      </c>
      <c r="L2961" s="36" t="s">
        <v>248</v>
      </c>
      <c r="M2961" s="15">
        <v>2.6333333333333333</v>
      </c>
    </row>
    <row r="2962" spans="1:13" x14ac:dyDescent="0.3">
      <c r="A2962" s="38" t="s">
        <v>255</v>
      </c>
      <c r="B2962" s="15">
        <v>341000</v>
      </c>
      <c r="C2962" s="15">
        <v>568000</v>
      </c>
      <c r="E2962" s="36" t="s">
        <v>248</v>
      </c>
      <c r="F2962" s="15">
        <v>883000</v>
      </c>
      <c r="G2962" s="15">
        <v>5992177</v>
      </c>
      <c r="I2962" s="38" t="s">
        <v>255</v>
      </c>
      <c r="J2962" s="15">
        <v>17</v>
      </c>
      <c r="L2962" s="36" t="s">
        <v>250</v>
      </c>
      <c r="M2962" s="15">
        <v>3.4333333333333336</v>
      </c>
    </row>
    <row r="2963" spans="1:13" x14ac:dyDescent="0.3">
      <c r="A2963" s="38" t="s">
        <v>258</v>
      </c>
      <c r="B2963" s="15">
        <v>220000</v>
      </c>
      <c r="C2963" s="15">
        <v>655550</v>
      </c>
      <c r="E2963" s="36" t="s">
        <v>250</v>
      </c>
      <c r="F2963" s="15">
        <v>746500</v>
      </c>
      <c r="G2963" s="15">
        <v>4888650</v>
      </c>
      <c r="I2963" s="38" t="s">
        <v>258</v>
      </c>
      <c r="J2963" s="15">
        <v>20.7</v>
      </c>
      <c r="L2963" s="36" t="s">
        <v>253</v>
      </c>
      <c r="M2963" s="15">
        <v>3.5333333333333332</v>
      </c>
    </row>
    <row r="2964" spans="1:13" x14ac:dyDescent="0.3">
      <c r="A2964" s="38" t="s">
        <v>260</v>
      </c>
      <c r="B2964" s="15">
        <v>207500</v>
      </c>
      <c r="C2964" s="15">
        <v>630500</v>
      </c>
      <c r="E2964" s="37" t="s">
        <v>252</v>
      </c>
      <c r="F2964" s="15">
        <v>247500</v>
      </c>
      <c r="G2964" s="15">
        <v>2266650</v>
      </c>
      <c r="I2964" s="38" t="s">
        <v>260</v>
      </c>
      <c r="J2964" s="15">
        <v>20.7</v>
      </c>
      <c r="L2964" s="35" t="s">
        <v>272</v>
      </c>
      <c r="M2964" s="15">
        <v>2.75</v>
      </c>
    </row>
    <row r="2965" spans="1:13" x14ac:dyDescent="0.3">
      <c r="A2965" s="38" t="s">
        <v>262</v>
      </c>
      <c r="B2965" s="15">
        <v>239900</v>
      </c>
      <c r="C2965" s="15">
        <v>239900</v>
      </c>
      <c r="E2965" s="37" t="s">
        <v>255</v>
      </c>
      <c r="F2965" s="15">
        <v>239000</v>
      </c>
      <c r="G2965" s="15">
        <v>1282500</v>
      </c>
      <c r="I2965" s="38" t="s">
        <v>262</v>
      </c>
      <c r="J2965" s="15">
        <v>17.600000000000001</v>
      </c>
      <c r="L2965" s="36" t="s">
        <v>246</v>
      </c>
      <c r="M2965" s="15">
        <v>3.5666666666666664</v>
      </c>
    </row>
    <row r="2966" spans="1:13" x14ac:dyDescent="0.3">
      <c r="A2966" s="38" t="s">
        <v>263</v>
      </c>
      <c r="B2966" s="15">
        <v>180500</v>
      </c>
      <c r="C2966" s="15">
        <v>361000</v>
      </c>
      <c r="E2966" s="37" t="s">
        <v>258</v>
      </c>
      <c r="F2966" s="15">
        <v>260000</v>
      </c>
      <c r="G2966" s="15">
        <v>1339500</v>
      </c>
      <c r="I2966" s="38" t="s">
        <v>263</v>
      </c>
      <c r="J2966" s="15">
        <v>17.5</v>
      </c>
      <c r="L2966" s="36" t="s">
        <v>248</v>
      </c>
      <c r="M2966" s="15">
        <v>2.9333333333333336</v>
      </c>
    </row>
    <row r="2967" spans="1:13" x14ac:dyDescent="0.3">
      <c r="A2967" s="35" t="s">
        <v>267</v>
      </c>
      <c r="B2967" s="15"/>
      <c r="C2967" s="15"/>
      <c r="E2967" s="36" t="s">
        <v>253</v>
      </c>
      <c r="F2967" s="15">
        <v>843550</v>
      </c>
      <c r="G2967" s="15">
        <v>4863410</v>
      </c>
      <c r="I2967" s="35" t="s">
        <v>267</v>
      </c>
      <c r="J2967" s="15"/>
      <c r="L2967" s="36" t="s">
        <v>250</v>
      </c>
      <c r="M2967" s="15">
        <v>2.5</v>
      </c>
    </row>
    <row r="2968" spans="1:13" x14ac:dyDescent="0.3">
      <c r="A2968" s="38" t="s">
        <v>245</v>
      </c>
      <c r="B2968" s="15">
        <v>165850</v>
      </c>
      <c r="C2968" s="15">
        <v>462850</v>
      </c>
      <c r="E2968" s="35" t="s">
        <v>271</v>
      </c>
      <c r="F2968" s="15">
        <v>3371200</v>
      </c>
      <c r="G2968" s="15">
        <v>23553396</v>
      </c>
      <c r="I2968" s="38" t="s">
        <v>245</v>
      </c>
      <c r="J2968" s="15">
        <v>17.100000000000001</v>
      </c>
      <c r="L2968" s="36" t="s">
        <v>253</v>
      </c>
      <c r="M2968" s="15">
        <v>2</v>
      </c>
    </row>
    <row r="2969" spans="1:13" x14ac:dyDescent="0.3">
      <c r="A2969" s="38" t="s">
        <v>247</v>
      </c>
      <c r="B2969" s="15">
        <v>194000</v>
      </c>
      <c r="C2969" s="15">
        <v>793000</v>
      </c>
      <c r="E2969" s="36" t="s">
        <v>246</v>
      </c>
      <c r="F2969" s="15">
        <v>739250</v>
      </c>
      <c r="G2969" s="15">
        <v>4874790</v>
      </c>
      <c r="I2969" s="38" t="s">
        <v>247</v>
      </c>
      <c r="J2969" s="15">
        <v>17</v>
      </c>
      <c r="L2969" s="35" t="s">
        <v>273</v>
      </c>
      <c r="M2969" s="15">
        <v>1.7750000000000001</v>
      </c>
    </row>
    <row r="2970" spans="1:13" x14ac:dyDescent="0.3">
      <c r="A2970" s="38" t="s">
        <v>249</v>
      </c>
      <c r="B2970" s="15">
        <v>137900</v>
      </c>
      <c r="C2970" s="15">
        <v>448900</v>
      </c>
      <c r="E2970" s="36" t="s">
        <v>248</v>
      </c>
      <c r="F2970" s="15">
        <v>941000</v>
      </c>
      <c r="G2970" s="15">
        <v>8444530</v>
      </c>
      <c r="I2970" s="38" t="s">
        <v>249</v>
      </c>
      <c r="J2970" s="15">
        <v>16.100000000000001</v>
      </c>
      <c r="L2970" s="36" t="s">
        <v>246</v>
      </c>
      <c r="M2970" s="15">
        <v>1.5666666666666667</v>
      </c>
    </row>
    <row r="2971" spans="1:13" x14ac:dyDescent="0.3">
      <c r="A2971" s="38" t="s">
        <v>251</v>
      </c>
      <c r="B2971" s="15">
        <v>200000</v>
      </c>
      <c r="C2971" s="15">
        <v>897500</v>
      </c>
      <c r="E2971" s="36" t="s">
        <v>250</v>
      </c>
      <c r="F2971" s="15">
        <v>847275</v>
      </c>
      <c r="G2971" s="15">
        <v>5365930</v>
      </c>
      <c r="I2971" s="38" t="s">
        <v>251</v>
      </c>
      <c r="J2971" s="15">
        <v>22.1</v>
      </c>
      <c r="L2971" s="36" t="s">
        <v>248</v>
      </c>
      <c r="M2971" s="15">
        <v>1.7666666666666666</v>
      </c>
    </row>
    <row r="2972" spans="1:13" x14ac:dyDescent="0.3">
      <c r="A2972" s="38" t="s">
        <v>254</v>
      </c>
      <c r="B2972" s="15">
        <v>225500</v>
      </c>
      <c r="C2972" s="15">
        <v>748400</v>
      </c>
      <c r="E2972" s="37" t="s">
        <v>252</v>
      </c>
      <c r="F2972" s="15">
        <v>295000</v>
      </c>
      <c r="G2972" s="15">
        <v>2414850</v>
      </c>
      <c r="I2972" s="38" t="s">
        <v>254</v>
      </c>
      <c r="J2972" s="15">
        <v>21.4</v>
      </c>
      <c r="L2972" s="36" t="s">
        <v>250</v>
      </c>
      <c r="M2972" s="15">
        <v>2.1</v>
      </c>
    </row>
    <row r="2973" spans="1:13" x14ac:dyDescent="0.3">
      <c r="A2973" s="38" t="s">
        <v>257</v>
      </c>
      <c r="B2973" s="15">
        <v>139500</v>
      </c>
      <c r="C2973" s="15">
        <v>906000</v>
      </c>
      <c r="E2973" s="37" t="s">
        <v>255</v>
      </c>
      <c r="F2973" s="15">
        <v>324800</v>
      </c>
      <c r="G2973" s="15">
        <v>2027380</v>
      </c>
      <c r="I2973" s="38" t="s">
        <v>257</v>
      </c>
      <c r="J2973" s="15">
        <v>11.6</v>
      </c>
      <c r="L2973" s="36" t="s">
        <v>253</v>
      </c>
      <c r="M2973" s="15">
        <v>1.6666666666666667</v>
      </c>
    </row>
    <row r="2974" spans="1:13" x14ac:dyDescent="0.3">
      <c r="A2974" s="38" t="s">
        <v>252</v>
      </c>
      <c r="B2974" s="15">
        <v>148950</v>
      </c>
      <c r="C2974" s="15">
        <v>929700</v>
      </c>
      <c r="E2974" s="37" t="s">
        <v>258</v>
      </c>
      <c r="F2974" s="15">
        <v>227475</v>
      </c>
      <c r="G2974" s="15">
        <v>923700</v>
      </c>
      <c r="I2974" s="38" t="s">
        <v>252</v>
      </c>
      <c r="J2974" s="15">
        <v>11.1</v>
      </c>
      <c r="L2974" s="35" t="s">
        <v>274</v>
      </c>
      <c r="M2974" s="15">
        <v>1.8083333333333336</v>
      </c>
    </row>
    <row r="2975" spans="1:13" x14ac:dyDescent="0.3">
      <c r="A2975" s="38" t="s">
        <v>255</v>
      </c>
      <c r="B2975" s="15">
        <v>158000</v>
      </c>
      <c r="C2975" s="15">
        <v>533000</v>
      </c>
      <c r="E2975" s="36" t="s">
        <v>253</v>
      </c>
      <c r="F2975" s="15">
        <v>843675</v>
      </c>
      <c r="G2975" s="15">
        <v>4868146</v>
      </c>
      <c r="I2975" s="38" t="s">
        <v>255</v>
      </c>
      <c r="J2975" s="15">
        <v>12</v>
      </c>
      <c r="L2975" s="36" t="s">
        <v>246</v>
      </c>
      <c r="M2975" s="15">
        <v>1.5666666666666667</v>
      </c>
    </row>
    <row r="2976" spans="1:13" x14ac:dyDescent="0.3">
      <c r="A2976" s="38" t="s">
        <v>258</v>
      </c>
      <c r="B2976" s="15">
        <v>210000</v>
      </c>
      <c r="C2976" s="15">
        <v>900000</v>
      </c>
      <c r="E2976" s="35" t="s">
        <v>272</v>
      </c>
      <c r="F2976" s="15">
        <v>4049900</v>
      </c>
      <c r="G2976" s="15">
        <v>31206958</v>
      </c>
      <c r="I2976" s="38" t="s">
        <v>258</v>
      </c>
      <c r="J2976" s="15">
        <v>11.8</v>
      </c>
      <c r="L2976" s="36" t="s">
        <v>248</v>
      </c>
      <c r="M2976" s="15">
        <v>1.3</v>
      </c>
    </row>
    <row r="2977" spans="1:13" x14ac:dyDescent="0.3">
      <c r="A2977" s="38" t="s">
        <v>260</v>
      </c>
      <c r="B2977" s="15">
        <v>207500</v>
      </c>
      <c r="C2977" s="15">
        <v>930990</v>
      </c>
      <c r="E2977" s="36" t="s">
        <v>246</v>
      </c>
      <c r="F2977" s="15">
        <v>958700</v>
      </c>
      <c r="G2977" s="15">
        <v>5178089</v>
      </c>
      <c r="I2977" s="38" t="s">
        <v>260</v>
      </c>
      <c r="J2977" s="15">
        <v>11.6</v>
      </c>
      <c r="L2977" s="36" t="s">
        <v>250</v>
      </c>
      <c r="M2977" s="15">
        <v>2.6666666666666665</v>
      </c>
    </row>
    <row r="2978" spans="1:13" x14ac:dyDescent="0.3">
      <c r="A2978" s="38" t="s">
        <v>262</v>
      </c>
      <c r="B2978" s="15">
        <v>128000</v>
      </c>
      <c r="C2978" s="15">
        <v>907750</v>
      </c>
      <c r="E2978" s="36" t="s">
        <v>248</v>
      </c>
      <c r="F2978" s="15">
        <v>1025250</v>
      </c>
      <c r="G2978" s="15">
        <v>12874820</v>
      </c>
      <c r="I2978" s="38" t="s">
        <v>262</v>
      </c>
      <c r="J2978" s="15">
        <v>11.8</v>
      </c>
      <c r="L2978" s="36" t="s">
        <v>253</v>
      </c>
      <c r="M2978" s="15">
        <v>1.7000000000000002</v>
      </c>
    </row>
    <row r="2979" spans="1:13" x14ac:dyDescent="0.3">
      <c r="A2979" s="38" t="s">
        <v>263</v>
      </c>
      <c r="B2979" s="15">
        <v>49500</v>
      </c>
      <c r="C2979" s="15">
        <v>421000</v>
      </c>
      <c r="E2979" s="36" t="s">
        <v>250</v>
      </c>
      <c r="F2979" s="15">
        <v>965000</v>
      </c>
      <c r="G2979" s="15">
        <v>8432200</v>
      </c>
      <c r="I2979" s="38" t="s">
        <v>263</v>
      </c>
      <c r="J2979" s="15">
        <v>10.4</v>
      </c>
      <c r="L2979" s="35" t="s">
        <v>275</v>
      </c>
      <c r="M2979" s="15">
        <v>1.33</v>
      </c>
    </row>
    <row r="2980" spans="1:13" x14ac:dyDescent="0.3">
      <c r="A2980" s="35" t="s">
        <v>268</v>
      </c>
      <c r="B2980" s="15"/>
      <c r="C2980" s="15"/>
      <c r="E2980" s="37" t="s">
        <v>252</v>
      </c>
      <c r="F2980" s="15">
        <v>337000</v>
      </c>
      <c r="G2980" s="15">
        <v>3326200</v>
      </c>
      <c r="I2980" s="35" t="s">
        <v>268</v>
      </c>
      <c r="J2980" s="15"/>
      <c r="L2980" s="36" t="s">
        <v>246</v>
      </c>
      <c r="M2980" s="15">
        <v>1.3333333333333333</v>
      </c>
    </row>
    <row r="2981" spans="1:13" x14ac:dyDescent="0.3">
      <c r="A2981" s="38" t="s">
        <v>245</v>
      </c>
      <c r="B2981" s="15">
        <v>143000</v>
      </c>
      <c r="C2981" s="15">
        <v>461400</v>
      </c>
      <c r="E2981" s="37" t="s">
        <v>255</v>
      </c>
      <c r="F2981" s="15">
        <v>315000</v>
      </c>
      <c r="G2981" s="15">
        <v>2073500</v>
      </c>
      <c r="I2981" s="38" t="s">
        <v>245</v>
      </c>
      <c r="J2981" s="15">
        <v>9.3000000000000007</v>
      </c>
      <c r="L2981" s="36" t="s">
        <v>248</v>
      </c>
      <c r="M2981" s="15">
        <v>1.5</v>
      </c>
    </row>
    <row r="2982" spans="1:13" x14ac:dyDescent="0.3">
      <c r="A2982" s="38" t="s">
        <v>247</v>
      </c>
      <c r="B2982" s="15">
        <v>185000</v>
      </c>
      <c r="C2982" s="15">
        <v>899000</v>
      </c>
      <c r="E2982" s="37" t="s">
        <v>258</v>
      </c>
      <c r="F2982" s="15">
        <v>313000</v>
      </c>
      <c r="G2982" s="15">
        <v>3032500</v>
      </c>
      <c r="I2982" s="38" t="s">
        <v>247</v>
      </c>
      <c r="J2982" s="15">
        <v>9.4</v>
      </c>
      <c r="L2982" s="36" t="s">
        <v>250</v>
      </c>
      <c r="M2982" s="15">
        <v>1.55</v>
      </c>
    </row>
    <row r="2983" spans="1:13" x14ac:dyDescent="0.3">
      <c r="A2983" s="38" t="s">
        <v>249</v>
      </c>
      <c r="B2983" s="15">
        <v>135000</v>
      </c>
      <c r="C2983" s="15">
        <v>1112048</v>
      </c>
      <c r="E2983" s="36" t="s">
        <v>253</v>
      </c>
      <c r="F2983" s="15">
        <v>1100950</v>
      </c>
      <c r="G2983" s="15">
        <v>4721849</v>
      </c>
      <c r="I2983" s="38" t="s">
        <v>249</v>
      </c>
      <c r="J2983" s="15">
        <v>10</v>
      </c>
      <c r="L2983" s="36" t="s">
        <v>253</v>
      </c>
      <c r="M2983" s="15">
        <v>0.85000000000000009</v>
      </c>
    </row>
    <row r="2984" spans="1:13" x14ac:dyDescent="0.3">
      <c r="A2984" s="38" t="s">
        <v>251</v>
      </c>
      <c r="B2984" s="15">
        <v>175000</v>
      </c>
      <c r="C2984" s="15">
        <v>975450</v>
      </c>
      <c r="E2984" s="35" t="s">
        <v>273</v>
      </c>
      <c r="F2984" s="15">
        <v>4122050</v>
      </c>
      <c r="G2984" s="15">
        <v>24653974</v>
      </c>
      <c r="I2984" s="38" t="s">
        <v>251</v>
      </c>
      <c r="J2984" s="15">
        <v>7.5</v>
      </c>
      <c r="L2984" s="14">
        <v>56</v>
      </c>
      <c r="M2984" s="15">
        <v>6.1777108433734922</v>
      </c>
    </row>
    <row r="2985" spans="1:13" x14ac:dyDescent="0.3">
      <c r="A2985" s="38" t="s">
        <v>254</v>
      </c>
      <c r="B2985" s="15">
        <v>162000</v>
      </c>
      <c r="C2985" s="15">
        <v>877500</v>
      </c>
      <c r="E2985" s="36" t="s">
        <v>246</v>
      </c>
      <c r="F2985" s="15">
        <v>1055000</v>
      </c>
      <c r="G2985" s="15">
        <v>2401500</v>
      </c>
      <c r="I2985" s="38" t="s">
        <v>254</v>
      </c>
      <c r="J2985" s="15">
        <v>6.2</v>
      </c>
      <c r="L2985" s="35" t="s">
        <v>244</v>
      </c>
      <c r="M2985" s="15">
        <v>3.4250000000000003</v>
      </c>
    </row>
    <row r="2986" spans="1:13" x14ac:dyDescent="0.3">
      <c r="A2986" s="38" t="s">
        <v>257</v>
      </c>
      <c r="B2986" s="15">
        <v>326500</v>
      </c>
      <c r="C2986" s="15">
        <v>1054000</v>
      </c>
      <c r="E2986" s="36" t="s">
        <v>248</v>
      </c>
      <c r="F2986" s="15">
        <v>1079925</v>
      </c>
      <c r="G2986" s="15">
        <v>8505374</v>
      </c>
      <c r="I2986" s="38" t="s">
        <v>257</v>
      </c>
      <c r="J2986" s="15">
        <v>9.1999999999999993</v>
      </c>
      <c r="L2986" s="36" t="s">
        <v>246</v>
      </c>
      <c r="M2986" s="15">
        <v>3.2333333333333329</v>
      </c>
    </row>
    <row r="2987" spans="1:13" x14ac:dyDescent="0.3">
      <c r="A2987" s="38" t="s">
        <v>252</v>
      </c>
      <c r="B2987" s="15">
        <v>173500</v>
      </c>
      <c r="C2987" s="15">
        <v>1900850</v>
      </c>
      <c r="E2987" s="36" t="s">
        <v>250</v>
      </c>
      <c r="F2987" s="15">
        <v>1069875</v>
      </c>
      <c r="G2987" s="15">
        <v>9348200</v>
      </c>
      <c r="I2987" s="38" t="s">
        <v>252</v>
      </c>
      <c r="J2987" s="15">
        <v>11.5</v>
      </c>
      <c r="L2987" s="36" t="s">
        <v>248</v>
      </c>
      <c r="M2987" s="15">
        <v>3.3666666666666667</v>
      </c>
    </row>
    <row r="2988" spans="1:13" x14ac:dyDescent="0.3">
      <c r="A2988" s="38" t="s">
        <v>255</v>
      </c>
      <c r="B2988" s="15">
        <v>126300</v>
      </c>
      <c r="C2988" s="15">
        <v>517500</v>
      </c>
      <c r="E2988" s="37" t="s">
        <v>252</v>
      </c>
      <c r="F2988" s="15">
        <v>390375</v>
      </c>
      <c r="G2988" s="15">
        <v>3302250</v>
      </c>
      <c r="I2988" s="38" t="s">
        <v>255</v>
      </c>
      <c r="J2988" s="15">
        <v>9.5</v>
      </c>
      <c r="L2988" s="36" t="s">
        <v>250</v>
      </c>
      <c r="M2988" s="15">
        <v>3.5666666666666664</v>
      </c>
    </row>
    <row r="2989" spans="1:13" x14ac:dyDescent="0.3">
      <c r="A2989" s="38" t="s">
        <v>258</v>
      </c>
      <c r="B2989" s="15">
        <v>139900</v>
      </c>
      <c r="C2989" s="15">
        <v>729100</v>
      </c>
      <c r="E2989" s="37" t="s">
        <v>255</v>
      </c>
      <c r="F2989" s="15">
        <v>337500</v>
      </c>
      <c r="G2989" s="15">
        <v>3583950</v>
      </c>
      <c r="I2989" s="38" t="s">
        <v>258</v>
      </c>
      <c r="J2989" s="15">
        <v>8.6999999999999993</v>
      </c>
      <c r="L2989" s="36" t="s">
        <v>253</v>
      </c>
      <c r="M2989" s="15">
        <v>3.5333333333333337</v>
      </c>
    </row>
    <row r="2990" spans="1:13" x14ac:dyDescent="0.3">
      <c r="A2990" s="38" t="s">
        <v>260</v>
      </c>
      <c r="B2990" s="15">
        <v>165000</v>
      </c>
      <c r="C2990" s="15">
        <v>879400</v>
      </c>
      <c r="E2990" s="37" t="s">
        <v>258</v>
      </c>
      <c r="F2990" s="15">
        <v>342000</v>
      </c>
      <c r="G2990" s="15">
        <v>2462000</v>
      </c>
      <c r="I2990" s="38" t="s">
        <v>260</v>
      </c>
      <c r="J2990" s="15">
        <v>6.6</v>
      </c>
      <c r="L2990" s="35" t="s">
        <v>256</v>
      </c>
      <c r="M2990" s="15">
        <v>5.541666666666667</v>
      </c>
    </row>
    <row r="2991" spans="1:13" x14ac:dyDescent="0.3">
      <c r="A2991" s="38" t="s">
        <v>262</v>
      </c>
      <c r="B2991" s="15">
        <v>319950</v>
      </c>
      <c r="C2991" s="15">
        <v>1120900</v>
      </c>
      <c r="E2991" s="36" t="s">
        <v>253</v>
      </c>
      <c r="F2991" s="15">
        <v>917250</v>
      </c>
      <c r="G2991" s="15">
        <v>4398900</v>
      </c>
      <c r="I2991" s="38" t="s">
        <v>262</v>
      </c>
      <c r="J2991" s="15">
        <v>7.9</v>
      </c>
      <c r="L2991" s="36" t="s">
        <v>246</v>
      </c>
      <c r="M2991" s="15">
        <v>4.0666666666666664</v>
      </c>
    </row>
    <row r="2992" spans="1:13" x14ac:dyDescent="0.3">
      <c r="A2992" s="38" t="s">
        <v>263</v>
      </c>
      <c r="B2992" s="15">
        <v>175000</v>
      </c>
      <c r="C2992" s="15">
        <v>1017500</v>
      </c>
      <c r="E2992" s="35" t="s">
        <v>274</v>
      </c>
      <c r="F2992" s="15">
        <v>4910175</v>
      </c>
      <c r="G2992" s="15">
        <v>19921790</v>
      </c>
      <c r="I2992" s="38" t="s">
        <v>263</v>
      </c>
      <c r="J2992" s="15">
        <v>7.7</v>
      </c>
      <c r="L2992" s="36" t="s">
        <v>248</v>
      </c>
      <c r="M2992" s="15">
        <v>5.5</v>
      </c>
    </row>
    <row r="2993" spans="1:13" x14ac:dyDescent="0.3">
      <c r="A2993" s="35" t="s">
        <v>269</v>
      </c>
      <c r="B2993" s="15"/>
      <c r="C2993" s="15"/>
      <c r="E2993" s="36" t="s">
        <v>246</v>
      </c>
      <c r="F2993" s="15">
        <v>1203750</v>
      </c>
      <c r="G2993" s="15">
        <v>6425590</v>
      </c>
      <c r="I2993" s="35" t="s">
        <v>269</v>
      </c>
      <c r="J2993" s="15"/>
      <c r="L2993" s="36" t="s">
        <v>250</v>
      </c>
      <c r="M2993" s="15">
        <v>6.2</v>
      </c>
    </row>
    <row r="2994" spans="1:13" x14ac:dyDescent="0.3">
      <c r="A2994" s="38" t="s">
        <v>245</v>
      </c>
      <c r="B2994" s="15">
        <v>313500</v>
      </c>
      <c r="C2994" s="15">
        <v>1221950</v>
      </c>
      <c r="E2994" s="36" t="s">
        <v>248</v>
      </c>
      <c r="F2994" s="15">
        <v>1194100</v>
      </c>
      <c r="G2994" s="15">
        <v>6023000</v>
      </c>
      <c r="I2994" s="38" t="s">
        <v>245</v>
      </c>
      <c r="J2994" s="15">
        <v>7.5</v>
      </c>
      <c r="L2994" s="36" t="s">
        <v>253</v>
      </c>
      <c r="M2994" s="15">
        <v>6.4000000000000012</v>
      </c>
    </row>
    <row r="2995" spans="1:13" x14ac:dyDescent="0.3">
      <c r="A2995" s="38" t="s">
        <v>247</v>
      </c>
      <c r="B2995" s="15">
        <v>106200</v>
      </c>
      <c r="C2995" s="15">
        <v>386700</v>
      </c>
      <c r="E2995" s="36" t="s">
        <v>250</v>
      </c>
      <c r="F2995" s="15">
        <v>1407700</v>
      </c>
      <c r="G2995" s="15">
        <v>5127450</v>
      </c>
      <c r="I2995" s="38" t="s">
        <v>247</v>
      </c>
      <c r="J2995" s="15">
        <v>7.8</v>
      </c>
      <c r="L2995" s="35" t="s">
        <v>261</v>
      </c>
      <c r="M2995" s="15">
        <v>12.699999999999998</v>
      </c>
    </row>
    <row r="2996" spans="1:13" x14ac:dyDescent="0.3">
      <c r="A2996" s="38" t="s">
        <v>249</v>
      </c>
      <c r="B2996" s="15">
        <v>191000</v>
      </c>
      <c r="C2996" s="15">
        <v>1794900</v>
      </c>
      <c r="E2996" s="37" t="s">
        <v>252</v>
      </c>
      <c r="F2996" s="15">
        <v>435000</v>
      </c>
      <c r="G2996" s="15">
        <v>2217000</v>
      </c>
      <c r="I2996" s="38" t="s">
        <v>249</v>
      </c>
      <c r="J2996" s="15">
        <v>7.6</v>
      </c>
      <c r="L2996" s="36" t="s">
        <v>246</v>
      </c>
      <c r="M2996" s="15">
        <v>8.0333333333333332</v>
      </c>
    </row>
    <row r="2997" spans="1:13" x14ac:dyDescent="0.3">
      <c r="A2997" s="38" t="s">
        <v>251</v>
      </c>
      <c r="B2997" s="15">
        <v>150774</v>
      </c>
      <c r="C2997" s="15">
        <v>1505298</v>
      </c>
      <c r="E2997" s="37" t="s">
        <v>255</v>
      </c>
      <c r="F2997" s="15">
        <v>397750</v>
      </c>
      <c r="G2997" s="15">
        <v>2335500</v>
      </c>
      <c r="I2997" s="38" t="s">
        <v>251</v>
      </c>
      <c r="J2997" s="15">
        <v>7.2</v>
      </c>
      <c r="L2997" s="36" t="s">
        <v>248</v>
      </c>
      <c r="M2997" s="15">
        <v>15.966666666666667</v>
      </c>
    </row>
    <row r="2998" spans="1:13" x14ac:dyDescent="0.3">
      <c r="A2998" s="38" t="s">
        <v>254</v>
      </c>
      <c r="B2998" s="15">
        <v>230000</v>
      </c>
      <c r="C2998" s="15">
        <v>1074500</v>
      </c>
      <c r="E2998" s="37" t="s">
        <v>258</v>
      </c>
      <c r="F2998" s="15">
        <v>574950</v>
      </c>
      <c r="G2998" s="15">
        <v>574950</v>
      </c>
      <c r="I2998" s="38" t="s">
        <v>254</v>
      </c>
      <c r="J2998" s="15">
        <v>8.6999999999999993</v>
      </c>
      <c r="L2998" s="36" t="s">
        <v>250</v>
      </c>
      <c r="M2998" s="15">
        <v>14.533333333333333</v>
      </c>
    </row>
    <row r="2999" spans="1:13" x14ac:dyDescent="0.3">
      <c r="A2999" s="38" t="s">
        <v>257</v>
      </c>
      <c r="B2999" s="15">
        <v>142500</v>
      </c>
      <c r="C2999" s="15">
        <v>628400</v>
      </c>
      <c r="E2999" s="36" t="s">
        <v>253</v>
      </c>
      <c r="F2999" s="15">
        <v>1104625</v>
      </c>
      <c r="G2999" s="15">
        <v>2345750</v>
      </c>
      <c r="I2999" s="38" t="s">
        <v>257</v>
      </c>
      <c r="J2999" s="15">
        <v>7.9</v>
      </c>
      <c r="L2999" s="36" t="s">
        <v>253</v>
      </c>
      <c r="M2999" s="15">
        <v>12.266666666666666</v>
      </c>
    </row>
    <row r="3000" spans="1:13" x14ac:dyDescent="0.3">
      <c r="A3000" s="38" t="s">
        <v>252</v>
      </c>
      <c r="B3000" s="15">
        <v>320750</v>
      </c>
      <c r="C3000" s="15">
        <v>1464500</v>
      </c>
      <c r="E3000" s="35" t="s">
        <v>275</v>
      </c>
      <c r="F3000" s="15">
        <v>4533450</v>
      </c>
      <c r="G3000" s="15">
        <v>27299600</v>
      </c>
      <c r="I3000" s="38" t="s">
        <v>252</v>
      </c>
      <c r="J3000" s="15">
        <v>7.3</v>
      </c>
      <c r="L3000" s="35" t="s">
        <v>264</v>
      </c>
      <c r="M3000" s="15">
        <v>10.375</v>
      </c>
    </row>
    <row r="3001" spans="1:13" x14ac:dyDescent="0.3">
      <c r="A3001" s="38" t="s">
        <v>255</v>
      </c>
      <c r="B3001" s="15">
        <v>136500</v>
      </c>
      <c r="C3001" s="15">
        <v>598000</v>
      </c>
      <c r="E3001" s="36" t="s">
        <v>246</v>
      </c>
      <c r="F3001" s="15">
        <v>1224700</v>
      </c>
      <c r="G3001" s="15">
        <v>5410600</v>
      </c>
      <c r="I3001" s="38" t="s">
        <v>255</v>
      </c>
      <c r="J3001" s="15">
        <v>7.8</v>
      </c>
      <c r="L3001" s="36" t="s">
        <v>246</v>
      </c>
      <c r="M3001" s="15">
        <v>10.233333333333334</v>
      </c>
    </row>
    <row r="3002" spans="1:13" x14ac:dyDescent="0.3">
      <c r="A3002" s="38" t="s">
        <v>258</v>
      </c>
      <c r="B3002" s="15">
        <v>312000</v>
      </c>
      <c r="C3002" s="15">
        <v>1137950</v>
      </c>
      <c r="E3002" s="36" t="s">
        <v>248</v>
      </c>
      <c r="F3002" s="15">
        <v>1302250</v>
      </c>
      <c r="G3002" s="15">
        <v>7089750</v>
      </c>
      <c r="I3002" s="38" t="s">
        <v>258</v>
      </c>
      <c r="J3002" s="15">
        <v>8.6999999999999993</v>
      </c>
      <c r="L3002" s="36" t="s">
        <v>248</v>
      </c>
      <c r="M3002" s="15">
        <v>10.766666666666666</v>
      </c>
    </row>
    <row r="3003" spans="1:13" x14ac:dyDescent="0.3">
      <c r="A3003" s="38" t="s">
        <v>260</v>
      </c>
      <c r="B3003" s="15">
        <v>402500</v>
      </c>
      <c r="C3003" s="15">
        <v>1545300</v>
      </c>
      <c r="E3003" s="36" t="s">
        <v>250</v>
      </c>
      <c r="F3003" s="15">
        <v>1252500</v>
      </c>
      <c r="G3003" s="15">
        <v>9925850</v>
      </c>
      <c r="I3003" s="38" t="s">
        <v>260</v>
      </c>
      <c r="J3003" s="15">
        <v>8.6</v>
      </c>
      <c r="L3003" s="36" t="s">
        <v>250</v>
      </c>
      <c r="M3003" s="15">
        <v>10.4</v>
      </c>
    </row>
    <row r="3004" spans="1:13" x14ac:dyDescent="0.3">
      <c r="A3004" s="38" t="s">
        <v>262</v>
      </c>
      <c r="B3004" s="15">
        <v>362000</v>
      </c>
      <c r="C3004" s="15">
        <v>1113996</v>
      </c>
      <c r="E3004" s="37" t="s">
        <v>252</v>
      </c>
      <c r="F3004" s="15">
        <v>490000</v>
      </c>
      <c r="G3004" s="15">
        <v>2975000</v>
      </c>
      <c r="I3004" s="38" t="s">
        <v>262</v>
      </c>
      <c r="J3004" s="15">
        <v>8.8000000000000007</v>
      </c>
      <c r="L3004" s="36" t="s">
        <v>253</v>
      </c>
      <c r="M3004" s="15">
        <v>10.1</v>
      </c>
    </row>
    <row r="3005" spans="1:13" x14ac:dyDescent="0.3">
      <c r="A3005" s="38" t="s">
        <v>263</v>
      </c>
      <c r="B3005" s="15">
        <v>169750</v>
      </c>
      <c r="C3005" s="15">
        <v>1034500</v>
      </c>
      <c r="E3005" s="37" t="s">
        <v>255</v>
      </c>
      <c r="F3005" s="15">
        <v>380000</v>
      </c>
      <c r="G3005" s="15">
        <v>3692450</v>
      </c>
      <c r="I3005" s="38" t="s">
        <v>263</v>
      </c>
      <c r="J3005" s="15">
        <v>7.5</v>
      </c>
      <c r="L3005" s="35" t="s">
        <v>266</v>
      </c>
      <c r="M3005" s="15">
        <v>9.4583333333333339</v>
      </c>
    </row>
    <row r="3006" spans="1:13" x14ac:dyDescent="0.3">
      <c r="A3006" s="35" t="s">
        <v>270</v>
      </c>
      <c r="B3006" s="15"/>
      <c r="C3006" s="15"/>
      <c r="E3006" s="37" t="s">
        <v>258</v>
      </c>
      <c r="F3006" s="15">
        <v>382500</v>
      </c>
      <c r="G3006" s="15">
        <v>3258400</v>
      </c>
      <c r="I3006" s="35" t="s">
        <v>270</v>
      </c>
      <c r="J3006" s="15"/>
      <c r="L3006" s="36" t="s">
        <v>246</v>
      </c>
      <c r="M3006" s="15">
        <v>7.9333333333333336</v>
      </c>
    </row>
    <row r="3007" spans="1:13" x14ac:dyDescent="0.3">
      <c r="A3007" s="38" t="s">
        <v>245</v>
      </c>
      <c r="B3007" s="15">
        <v>123601</v>
      </c>
      <c r="C3007" s="15">
        <v>822102</v>
      </c>
      <c r="E3007" s="36" t="s">
        <v>253</v>
      </c>
      <c r="F3007" s="15">
        <v>754000</v>
      </c>
      <c r="G3007" s="15">
        <v>4873400</v>
      </c>
      <c r="I3007" s="38" t="s">
        <v>245</v>
      </c>
      <c r="J3007" s="15">
        <v>5.9</v>
      </c>
      <c r="L3007" s="36" t="s">
        <v>248</v>
      </c>
      <c r="M3007" s="15">
        <v>8.5666666666666682</v>
      </c>
    </row>
    <row r="3008" spans="1:13" x14ac:dyDescent="0.3">
      <c r="A3008" s="38" t="s">
        <v>247</v>
      </c>
      <c r="B3008" s="15">
        <v>295650</v>
      </c>
      <c r="C3008" s="15">
        <v>787698</v>
      </c>
      <c r="E3008" s="14">
        <v>35</v>
      </c>
      <c r="F3008" s="15">
        <v>57967211</v>
      </c>
      <c r="G3008" s="15">
        <v>368082765</v>
      </c>
      <c r="I3008" s="38" t="s">
        <v>247</v>
      </c>
      <c r="J3008" s="15">
        <v>13.6</v>
      </c>
      <c r="L3008" s="36" t="s">
        <v>250</v>
      </c>
      <c r="M3008" s="15">
        <v>9.5</v>
      </c>
    </row>
    <row r="3009" spans="1:13" x14ac:dyDescent="0.3">
      <c r="A3009" s="38" t="s">
        <v>249</v>
      </c>
      <c r="B3009" s="15">
        <v>202000</v>
      </c>
      <c r="C3009" s="15">
        <v>921950</v>
      </c>
      <c r="E3009" s="35" t="s">
        <v>243</v>
      </c>
      <c r="F3009" s="15">
        <v>2506550</v>
      </c>
      <c r="G3009" s="15">
        <v>17006630</v>
      </c>
      <c r="I3009" s="38" t="s">
        <v>249</v>
      </c>
      <c r="J3009" s="15">
        <v>14</v>
      </c>
      <c r="L3009" s="36" t="s">
        <v>253</v>
      </c>
      <c r="M3009" s="15">
        <v>11.833333333333334</v>
      </c>
    </row>
    <row r="3010" spans="1:13" x14ac:dyDescent="0.3">
      <c r="A3010" s="38" t="s">
        <v>251</v>
      </c>
      <c r="B3010" s="15">
        <v>147000</v>
      </c>
      <c r="C3010" s="15">
        <v>1628000</v>
      </c>
      <c r="E3010" s="36" t="s">
        <v>246</v>
      </c>
      <c r="F3010" s="15">
        <v>562250</v>
      </c>
      <c r="G3010" s="15">
        <v>4320650</v>
      </c>
      <c r="I3010" s="38" t="s">
        <v>251</v>
      </c>
      <c r="J3010" s="15">
        <v>13.5</v>
      </c>
      <c r="L3010" s="35" t="s">
        <v>267</v>
      </c>
      <c r="M3010" s="15">
        <v>13.508333333333333</v>
      </c>
    </row>
    <row r="3011" spans="1:13" x14ac:dyDescent="0.3">
      <c r="A3011" s="38" t="s">
        <v>254</v>
      </c>
      <c r="B3011" s="15">
        <v>173000</v>
      </c>
      <c r="C3011" s="15">
        <v>2088149</v>
      </c>
      <c r="E3011" s="36" t="s">
        <v>248</v>
      </c>
      <c r="F3011" s="15">
        <v>658625</v>
      </c>
      <c r="G3011" s="15">
        <v>5282080</v>
      </c>
      <c r="I3011" s="38" t="s">
        <v>254</v>
      </c>
      <c r="J3011" s="15">
        <v>7.3</v>
      </c>
      <c r="L3011" s="36" t="s">
        <v>246</v>
      </c>
      <c r="M3011" s="15">
        <v>16.133333333333333</v>
      </c>
    </row>
    <row r="3012" spans="1:13" x14ac:dyDescent="0.3">
      <c r="A3012" s="38" t="s">
        <v>257</v>
      </c>
      <c r="B3012" s="15">
        <v>170000</v>
      </c>
      <c r="C3012" s="15">
        <v>1659950</v>
      </c>
      <c r="E3012" s="36" t="s">
        <v>250</v>
      </c>
      <c r="F3012" s="15">
        <v>612675</v>
      </c>
      <c r="G3012" s="15">
        <v>4548850</v>
      </c>
      <c r="I3012" s="38" t="s">
        <v>257</v>
      </c>
      <c r="J3012" s="15">
        <v>8.8000000000000007</v>
      </c>
      <c r="L3012" s="36" t="s">
        <v>248</v>
      </c>
      <c r="M3012" s="15">
        <v>15.600000000000001</v>
      </c>
    </row>
    <row r="3013" spans="1:13" x14ac:dyDescent="0.3">
      <c r="A3013" s="38" t="s">
        <v>252</v>
      </c>
      <c r="B3013" s="15">
        <v>505000</v>
      </c>
      <c r="C3013" s="15">
        <v>1453400</v>
      </c>
      <c r="E3013" s="37" t="s">
        <v>252</v>
      </c>
      <c r="F3013" s="15">
        <v>208750</v>
      </c>
      <c r="G3013" s="15">
        <v>1430650</v>
      </c>
      <c r="I3013" s="38" t="s">
        <v>252</v>
      </c>
      <c r="J3013" s="15">
        <v>8.6</v>
      </c>
      <c r="L3013" s="36" t="s">
        <v>250</v>
      </c>
      <c r="M3013" s="15">
        <v>12.6</v>
      </c>
    </row>
    <row r="3014" spans="1:13" x14ac:dyDescent="0.3">
      <c r="A3014" s="38" t="s">
        <v>255</v>
      </c>
      <c r="B3014" s="15">
        <v>396150</v>
      </c>
      <c r="C3014" s="15">
        <v>2114150</v>
      </c>
      <c r="E3014" s="37" t="s">
        <v>255</v>
      </c>
      <c r="F3014" s="15">
        <v>203500</v>
      </c>
      <c r="G3014" s="15">
        <v>1899850</v>
      </c>
      <c r="I3014" s="38" t="s">
        <v>255</v>
      </c>
      <c r="J3014" s="15">
        <v>7.9</v>
      </c>
      <c r="L3014" s="36" t="s">
        <v>253</v>
      </c>
      <c r="M3014" s="15">
        <v>9.7000000000000011</v>
      </c>
    </row>
    <row r="3015" spans="1:13" x14ac:dyDescent="0.3">
      <c r="A3015" s="38" t="s">
        <v>258</v>
      </c>
      <c r="B3015" s="15">
        <v>195000</v>
      </c>
      <c r="C3015" s="15">
        <v>1108000</v>
      </c>
      <c r="E3015" s="37" t="s">
        <v>258</v>
      </c>
      <c r="F3015" s="15">
        <v>200425</v>
      </c>
      <c r="G3015" s="15">
        <v>1218350</v>
      </c>
      <c r="I3015" s="38" t="s">
        <v>258</v>
      </c>
      <c r="J3015" s="15">
        <v>8.9</v>
      </c>
      <c r="L3015" s="35" t="s">
        <v>268</v>
      </c>
      <c r="M3015" s="15">
        <v>6.9750000000000005</v>
      </c>
    </row>
    <row r="3016" spans="1:13" x14ac:dyDescent="0.3">
      <c r="A3016" s="38" t="s">
        <v>260</v>
      </c>
      <c r="B3016" s="15">
        <v>462000</v>
      </c>
      <c r="C3016" s="15">
        <v>1515500</v>
      </c>
      <c r="E3016" s="36" t="s">
        <v>253</v>
      </c>
      <c r="F3016" s="15">
        <v>673000</v>
      </c>
      <c r="G3016" s="15">
        <v>2855050</v>
      </c>
      <c r="I3016" s="38" t="s">
        <v>260</v>
      </c>
      <c r="J3016" s="15">
        <v>7.8</v>
      </c>
      <c r="L3016" s="36" t="s">
        <v>246</v>
      </c>
      <c r="M3016" s="15">
        <v>7.9666666666666659</v>
      </c>
    </row>
    <row r="3017" spans="1:13" x14ac:dyDescent="0.3">
      <c r="A3017" s="38" t="s">
        <v>262</v>
      </c>
      <c r="B3017" s="15">
        <v>442425</v>
      </c>
      <c r="C3017" s="15">
        <v>1691625</v>
      </c>
      <c r="E3017" s="35" t="s">
        <v>259</v>
      </c>
      <c r="F3017" s="15">
        <v>2737700</v>
      </c>
      <c r="G3017" s="15">
        <v>19948557</v>
      </c>
      <c r="I3017" s="38" t="s">
        <v>262</v>
      </c>
      <c r="J3017" s="15">
        <v>6.2</v>
      </c>
      <c r="L3017" s="36" t="s">
        <v>248</v>
      </c>
      <c r="M3017" s="15">
        <v>6.333333333333333</v>
      </c>
    </row>
    <row r="3018" spans="1:13" x14ac:dyDescent="0.3">
      <c r="A3018" s="38" t="s">
        <v>263</v>
      </c>
      <c r="B3018" s="15">
        <v>361000</v>
      </c>
      <c r="C3018" s="15">
        <v>1069099</v>
      </c>
      <c r="E3018" s="36" t="s">
        <v>246</v>
      </c>
      <c r="F3018" s="15">
        <v>697950</v>
      </c>
      <c r="G3018" s="15">
        <v>2613400</v>
      </c>
      <c r="I3018" s="38" t="s">
        <v>263</v>
      </c>
      <c r="J3018" s="15">
        <v>6.2</v>
      </c>
      <c r="L3018" s="36" t="s">
        <v>250</v>
      </c>
      <c r="M3018" s="15">
        <v>7.7</v>
      </c>
    </row>
    <row r="3019" spans="1:13" x14ac:dyDescent="0.3">
      <c r="A3019" s="35" t="s">
        <v>271</v>
      </c>
      <c r="B3019" s="15"/>
      <c r="C3019" s="15"/>
      <c r="E3019" s="36" t="s">
        <v>248</v>
      </c>
      <c r="F3019" s="15">
        <v>618250</v>
      </c>
      <c r="G3019" s="15">
        <v>7601050</v>
      </c>
      <c r="I3019" s="35" t="s">
        <v>271</v>
      </c>
      <c r="J3019" s="15"/>
      <c r="L3019" s="36" t="s">
        <v>253</v>
      </c>
      <c r="M3019" s="15">
        <v>5.8999999999999995</v>
      </c>
    </row>
    <row r="3020" spans="1:13" x14ac:dyDescent="0.3">
      <c r="A3020" s="38" t="s">
        <v>245</v>
      </c>
      <c r="B3020" s="15">
        <v>124750</v>
      </c>
      <c r="C3020" s="15">
        <v>984900</v>
      </c>
      <c r="E3020" s="36" t="s">
        <v>250</v>
      </c>
      <c r="F3020" s="15">
        <v>702000</v>
      </c>
      <c r="G3020" s="15">
        <v>5076300</v>
      </c>
      <c r="I3020" s="38" t="s">
        <v>245</v>
      </c>
      <c r="J3020" s="15">
        <v>6.5</v>
      </c>
      <c r="L3020" s="35" t="s">
        <v>269</v>
      </c>
      <c r="M3020" s="15">
        <v>5.7500000000000009</v>
      </c>
    </row>
    <row r="3021" spans="1:13" x14ac:dyDescent="0.3">
      <c r="A3021" s="38" t="s">
        <v>247</v>
      </c>
      <c r="B3021" s="15">
        <v>258620</v>
      </c>
      <c r="C3021" s="15">
        <v>1077640</v>
      </c>
      <c r="E3021" s="37" t="s">
        <v>252</v>
      </c>
      <c r="F3021" s="15">
        <v>240000</v>
      </c>
      <c r="G3021" s="15">
        <v>2662300</v>
      </c>
      <c r="I3021" s="38" t="s">
        <v>247</v>
      </c>
      <c r="J3021" s="15">
        <v>6.6</v>
      </c>
      <c r="L3021" s="36" t="s">
        <v>246</v>
      </c>
      <c r="M3021" s="15">
        <v>6.9666666666666659</v>
      </c>
    </row>
    <row r="3022" spans="1:13" x14ac:dyDescent="0.3">
      <c r="A3022" s="38" t="s">
        <v>249</v>
      </c>
      <c r="B3022" s="15">
        <v>229900</v>
      </c>
      <c r="C3022" s="15">
        <v>1814125</v>
      </c>
      <c r="E3022" s="37" t="s">
        <v>255</v>
      </c>
      <c r="F3022" s="15">
        <v>237000</v>
      </c>
      <c r="G3022" s="15">
        <v>1564000</v>
      </c>
      <c r="I3022" s="38" t="s">
        <v>249</v>
      </c>
      <c r="J3022" s="15">
        <v>6</v>
      </c>
      <c r="L3022" s="36" t="s">
        <v>248</v>
      </c>
      <c r="M3022" s="15">
        <v>6.3</v>
      </c>
    </row>
    <row r="3023" spans="1:13" x14ac:dyDescent="0.3">
      <c r="A3023" s="38" t="s">
        <v>251</v>
      </c>
      <c r="B3023" s="15">
        <v>200000</v>
      </c>
      <c r="C3023" s="15">
        <v>2034501</v>
      </c>
      <c r="E3023" s="37" t="s">
        <v>258</v>
      </c>
      <c r="F3023" s="15">
        <v>225000</v>
      </c>
      <c r="G3023" s="15">
        <v>850000</v>
      </c>
      <c r="I3023" s="38" t="s">
        <v>251</v>
      </c>
      <c r="J3023" s="15">
        <v>5.9</v>
      </c>
      <c r="L3023" s="36" t="s">
        <v>250</v>
      </c>
      <c r="M3023" s="15">
        <v>4.8</v>
      </c>
    </row>
    <row r="3024" spans="1:13" x14ac:dyDescent="0.3">
      <c r="A3024" s="38" t="s">
        <v>254</v>
      </c>
      <c r="B3024" s="15">
        <v>333500</v>
      </c>
      <c r="C3024" s="15">
        <v>2530950</v>
      </c>
      <c r="E3024" s="36" t="s">
        <v>253</v>
      </c>
      <c r="F3024" s="15">
        <v>719500</v>
      </c>
      <c r="G3024" s="15">
        <v>4657807</v>
      </c>
      <c r="I3024" s="38" t="s">
        <v>254</v>
      </c>
      <c r="J3024" s="15">
        <v>5.9</v>
      </c>
      <c r="L3024" s="36" t="s">
        <v>253</v>
      </c>
      <c r="M3024" s="15">
        <v>4.9333333333333336</v>
      </c>
    </row>
    <row r="3025" spans="1:13" x14ac:dyDescent="0.3">
      <c r="A3025" s="38" t="s">
        <v>257</v>
      </c>
      <c r="B3025" s="15">
        <v>186000</v>
      </c>
      <c r="C3025" s="15">
        <v>1852400</v>
      </c>
      <c r="E3025" s="35" t="s">
        <v>265</v>
      </c>
      <c r="F3025" s="15">
        <v>3314688</v>
      </c>
      <c r="G3025" s="15">
        <v>23944472</v>
      </c>
      <c r="I3025" s="38" t="s">
        <v>257</v>
      </c>
      <c r="J3025" s="15">
        <v>4.5999999999999996</v>
      </c>
      <c r="L3025" s="35" t="s">
        <v>270</v>
      </c>
      <c r="M3025" s="15">
        <v>4.791666666666667</v>
      </c>
    </row>
    <row r="3026" spans="1:13" x14ac:dyDescent="0.3">
      <c r="A3026" s="38" t="s">
        <v>252</v>
      </c>
      <c r="B3026" s="15">
        <v>212250</v>
      </c>
      <c r="C3026" s="15">
        <v>1261500</v>
      </c>
      <c r="E3026" s="36" t="s">
        <v>246</v>
      </c>
      <c r="F3026" s="15">
        <v>835075</v>
      </c>
      <c r="G3026" s="15">
        <v>4189000</v>
      </c>
      <c r="I3026" s="38" t="s">
        <v>252</v>
      </c>
      <c r="J3026" s="15">
        <v>3.4</v>
      </c>
      <c r="L3026" s="36" t="s">
        <v>246</v>
      </c>
      <c r="M3026" s="15">
        <v>6.3666666666666671</v>
      </c>
    </row>
    <row r="3027" spans="1:13" x14ac:dyDescent="0.3">
      <c r="A3027" s="38" t="s">
        <v>255</v>
      </c>
      <c r="B3027" s="15">
        <v>626000</v>
      </c>
      <c r="C3027" s="15">
        <v>1984300</v>
      </c>
      <c r="E3027" s="36" t="s">
        <v>248</v>
      </c>
      <c r="F3027" s="15">
        <v>784725</v>
      </c>
      <c r="G3027" s="15">
        <v>7738427</v>
      </c>
      <c r="I3027" s="38" t="s">
        <v>255</v>
      </c>
      <c r="J3027" s="15">
        <v>4.8</v>
      </c>
      <c r="L3027" s="36" t="s">
        <v>248</v>
      </c>
      <c r="M3027" s="15">
        <v>5.3</v>
      </c>
    </row>
    <row r="3028" spans="1:13" x14ac:dyDescent="0.3">
      <c r="A3028" s="38" t="s">
        <v>258</v>
      </c>
      <c r="B3028" s="15">
        <v>224500</v>
      </c>
      <c r="C3028" s="15">
        <v>2138625</v>
      </c>
      <c r="E3028" s="36" t="s">
        <v>250</v>
      </c>
      <c r="F3028" s="15">
        <v>906750</v>
      </c>
      <c r="G3028" s="15">
        <v>7615470</v>
      </c>
      <c r="I3028" s="38" t="s">
        <v>258</v>
      </c>
      <c r="J3028" s="15">
        <v>4.0999999999999996</v>
      </c>
      <c r="L3028" s="36" t="s">
        <v>250</v>
      </c>
      <c r="M3028" s="15">
        <v>4.1000000000000005</v>
      </c>
    </row>
    <row r="3029" spans="1:13" x14ac:dyDescent="0.3">
      <c r="A3029" s="38" t="s">
        <v>260</v>
      </c>
      <c r="B3029" s="15">
        <v>535500</v>
      </c>
      <c r="C3029" s="15">
        <v>808500</v>
      </c>
      <c r="E3029" s="37" t="s">
        <v>252</v>
      </c>
      <c r="F3029" s="15">
        <v>324000</v>
      </c>
      <c r="G3029" s="15">
        <v>2292720</v>
      </c>
      <c r="I3029" s="38" t="s">
        <v>260</v>
      </c>
      <c r="J3029" s="15">
        <v>3.8</v>
      </c>
      <c r="L3029" s="36" t="s">
        <v>253</v>
      </c>
      <c r="M3029" s="15">
        <v>3.4</v>
      </c>
    </row>
    <row r="3030" spans="1:13" x14ac:dyDescent="0.3">
      <c r="A3030" s="38" t="s">
        <v>262</v>
      </c>
      <c r="B3030" s="15">
        <v>230000</v>
      </c>
      <c r="C3030" s="15">
        <v>3175900</v>
      </c>
      <c r="E3030" s="37" t="s">
        <v>255</v>
      </c>
      <c r="F3030" s="15">
        <v>282750</v>
      </c>
      <c r="G3030" s="15">
        <v>2246350</v>
      </c>
      <c r="I3030" s="38" t="s">
        <v>262</v>
      </c>
      <c r="J3030" s="15">
        <v>4</v>
      </c>
      <c r="L3030" s="35" t="s">
        <v>271</v>
      </c>
      <c r="M3030" s="15">
        <v>3.3749999999999996</v>
      </c>
    </row>
    <row r="3031" spans="1:13" x14ac:dyDescent="0.3">
      <c r="A3031" s="38" t="s">
        <v>263</v>
      </c>
      <c r="B3031" s="15">
        <v>240500</v>
      </c>
      <c r="C3031" s="15">
        <v>1750000</v>
      </c>
      <c r="E3031" s="37" t="s">
        <v>258</v>
      </c>
      <c r="F3031" s="15">
        <v>300000</v>
      </c>
      <c r="G3031" s="15">
        <v>3076400</v>
      </c>
      <c r="I3031" s="38" t="s">
        <v>263</v>
      </c>
      <c r="J3031" s="15">
        <v>2.8</v>
      </c>
      <c r="L3031" s="36" t="s">
        <v>246</v>
      </c>
      <c r="M3031" s="15">
        <v>3.6666666666666665</v>
      </c>
    </row>
    <row r="3032" spans="1:13" x14ac:dyDescent="0.3">
      <c r="A3032" s="35" t="s">
        <v>272</v>
      </c>
      <c r="B3032" s="15"/>
      <c r="C3032" s="15"/>
      <c r="E3032" s="36" t="s">
        <v>253</v>
      </c>
      <c r="F3032" s="15">
        <v>788138</v>
      </c>
      <c r="G3032" s="15">
        <v>4401575</v>
      </c>
      <c r="I3032" s="35" t="s">
        <v>272</v>
      </c>
      <c r="J3032" s="15"/>
      <c r="L3032" s="36" t="s">
        <v>248</v>
      </c>
      <c r="M3032" s="15">
        <v>4.4000000000000004</v>
      </c>
    </row>
    <row r="3033" spans="1:13" x14ac:dyDescent="0.3">
      <c r="A3033" s="38" t="s">
        <v>245</v>
      </c>
      <c r="B3033" s="15">
        <v>203950</v>
      </c>
      <c r="C3033" s="15">
        <v>1928400</v>
      </c>
      <c r="E3033" s="35" t="s">
        <v>244</v>
      </c>
      <c r="F3033" s="15">
        <v>3946929</v>
      </c>
      <c r="G3033" s="15">
        <v>31899923</v>
      </c>
      <c r="I3033" s="38" t="s">
        <v>245</v>
      </c>
      <c r="J3033" s="15">
        <v>2.6</v>
      </c>
      <c r="L3033" s="36" t="s">
        <v>250</v>
      </c>
      <c r="M3033" s="15">
        <v>3</v>
      </c>
    </row>
    <row r="3034" spans="1:13" x14ac:dyDescent="0.3">
      <c r="A3034" s="38" t="s">
        <v>247</v>
      </c>
      <c r="B3034" s="15">
        <v>241000</v>
      </c>
      <c r="C3034" s="15">
        <v>1197650</v>
      </c>
      <c r="E3034" s="36" t="s">
        <v>246</v>
      </c>
      <c r="F3034" s="15">
        <v>872000</v>
      </c>
      <c r="G3034" s="15">
        <v>6573700</v>
      </c>
      <c r="I3034" s="38" t="s">
        <v>247</v>
      </c>
      <c r="J3034" s="15">
        <v>2.9</v>
      </c>
      <c r="L3034" s="36" t="s">
        <v>253</v>
      </c>
      <c r="M3034" s="15">
        <v>2.4333333333333331</v>
      </c>
    </row>
    <row r="3035" spans="1:13" x14ac:dyDescent="0.3">
      <c r="A3035" s="38" t="s">
        <v>249</v>
      </c>
      <c r="B3035" s="15">
        <v>286875</v>
      </c>
      <c r="C3035" s="15">
        <v>1768925</v>
      </c>
      <c r="E3035" s="36" t="s">
        <v>248</v>
      </c>
      <c r="F3035" s="15">
        <v>1011500</v>
      </c>
      <c r="G3035" s="15">
        <v>9736870</v>
      </c>
      <c r="I3035" s="38" t="s">
        <v>249</v>
      </c>
      <c r="J3035" s="15">
        <v>3</v>
      </c>
      <c r="L3035" s="35" t="s">
        <v>272</v>
      </c>
      <c r="M3035" s="15">
        <v>2.3083333333333336</v>
      </c>
    </row>
    <row r="3036" spans="1:13" x14ac:dyDescent="0.3">
      <c r="A3036" s="38" t="s">
        <v>251</v>
      </c>
      <c r="B3036" s="15">
        <v>239000</v>
      </c>
      <c r="C3036" s="15">
        <v>1118900</v>
      </c>
      <c r="E3036" s="36" t="s">
        <v>250</v>
      </c>
      <c r="F3036" s="15">
        <v>1055229</v>
      </c>
      <c r="G3036" s="15">
        <v>10489603</v>
      </c>
      <c r="I3036" s="38" t="s">
        <v>251</v>
      </c>
      <c r="J3036" s="15">
        <v>4</v>
      </c>
      <c r="L3036" s="36" t="s">
        <v>246</v>
      </c>
      <c r="M3036" s="15">
        <v>1.9666666666666668</v>
      </c>
    </row>
    <row r="3037" spans="1:13" x14ac:dyDescent="0.3">
      <c r="A3037" s="38" t="s">
        <v>254</v>
      </c>
      <c r="B3037" s="15">
        <v>510000</v>
      </c>
      <c r="C3037" s="15">
        <v>2937000</v>
      </c>
      <c r="E3037" s="37" t="s">
        <v>252</v>
      </c>
      <c r="F3037" s="15">
        <v>368779</v>
      </c>
      <c r="G3037" s="15">
        <v>4289807</v>
      </c>
      <c r="I3037" s="38" t="s">
        <v>254</v>
      </c>
      <c r="J3037" s="15">
        <v>4.5</v>
      </c>
      <c r="L3037" s="36" t="s">
        <v>248</v>
      </c>
      <c r="M3037" s="15">
        <v>1.9666666666666668</v>
      </c>
    </row>
    <row r="3038" spans="1:13" x14ac:dyDescent="0.3">
      <c r="A3038" s="38" t="s">
        <v>257</v>
      </c>
      <c r="B3038" s="15">
        <v>270000</v>
      </c>
      <c r="C3038" s="15">
        <v>3847200</v>
      </c>
      <c r="E3038" s="37" t="s">
        <v>255</v>
      </c>
      <c r="F3038" s="15">
        <v>310000</v>
      </c>
      <c r="G3038" s="15">
        <v>2952791</v>
      </c>
      <c r="I3038" s="38" t="s">
        <v>257</v>
      </c>
      <c r="J3038" s="15">
        <v>3.2</v>
      </c>
      <c r="L3038" s="36" t="s">
        <v>250</v>
      </c>
      <c r="M3038" s="15">
        <v>2.4333333333333331</v>
      </c>
    </row>
    <row r="3039" spans="1:13" x14ac:dyDescent="0.3">
      <c r="A3039" s="38" t="s">
        <v>252</v>
      </c>
      <c r="B3039" s="15">
        <v>244000</v>
      </c>
      <c r="C3039" s="15">
        <v>3805850</v>
      </c>
      <c r="E3039" s="37" t="s">
        <v>258</v>
      </c>
      <c r="F3039" s="15">
        <v>376450</v>
      </c>
      <c r="G3039" s="15">
        <v>3247005</v>
      </c>
      <c r="I3039" s="38" t="s">
        <v>252</v>
      </c>
      <c r="J3039" s="15">
        <v>3.3</v>
      </c>
      <c r="L3039" s="36" t="s">
        <v>253</v>
      </c>
      <c r="M3039" s="15">
        <v>2.8666666666666667</v>
      </c>
    </row>
    <row r="3040" spans="1:13" x14ac:dyDescent="0.3">
      <c r="A3040" s="38" t="s">
        <v>255</v>
      </c>
      <c r="B3040" s="15">
        <v>253000</v>
      </c>
      <c r="C3040" s="15">
        <v>3234900</v>
      </c>
      <c r="E3040" s="36" t="s">
        <v>253</v>
      </c>
      <c r="F3040" s="15">
        <v>1008200</v>
      </c>
      <c r="G3040" s="15">
        <v>5099750</v>
      </c>
      <c r="I3040" s="38" t="s">
        <v>255</v>
      </c>
      <c r="J3040" s="15">
        <v>3.5</v>
      </c>
      <c r="L3040" s="35" t="s">
        <v>273</v>
      </c>
      <c r="M3040" s="15">
        <v>3.5083333333333333</v>
      </c>
    </row>
    <row r="3041" spans="1:13" x14ac:dyDescent="0.3">
      <c r="A3041" s="38" t="s">
        <v>258</v>
      </c>
      <c r="B3041" s="15">
        <v>239250</v>
      </c>
      <c r="C3041" s="15">
        <v>2933007</v>
      </c>
      <c r="E3041" s="35" t="s">
        <v>256</v>
      </c>
      <c r="F3041" s="15">
        <v>3924200</v>
      </c>
      <c r="G3041" s="15">
        <v>27150736</v>
      </c>
      <c r="I3041" s="38" t="s">
        <v>258</v>
      </c>
      <c r="J3041" s="15">
        <v>3.1</v>
      </c>
      <c r="L3041" s="36" t="s">
        <v>246</v>
      </c>
      <c r="M3041" s="15">
        <v>2.8666666666666667</v>
      </c>
    </row>
    <row r="3042" spans="1:13" x14ac:dyDescent="0.3">
      <c r="A3042" s="38" t="s">
        <v>260</v>
      </c>
      <c r="B3042" s="15">
        <v>222500</v>
      </c>
      <c r="C3042" s="15">
        <v>2401370</v>
      </c>
      <c r="E3042" s="36" t="s">
        <v>246</v>
      </c>
      <c r="F3042" s="15">
        <v>1145450</v>
      </c>
      <c r="G3042" s="15">
        <v>8956916</v>
      </c>
      <c r="I3042" s="38" t="s">
        <v>260</v>
      </c>
      <c r="J3042" s="15">
        <v>2.5</v>
      </c>
      <c r="L3042" s="36" t="s">
        <v>248</v>
      </c>
      <c r="M3042" s="15">
        <v>3.5666666666666664</v>
      </c>
    </row>
    <row r="3043" spans="1:13" x14ac:dyDescent="0.3">
      <c r="A3043" s="38" t="s">
        <v>262</v>
      </c>
      <c r="B3043" s="15">
        <v>549188</v>
      </c>
      <c r="C3043" s="15">
        <v>1880825</v>
      </c>
      <c r="E3043" s="36" t="s">
        <v>248</v>
      </c>
      <c r="F3043" s="15">
        <v>950000</v>
      </c>
      <c r="G3043" s="15">
        <v>8250040</v>
      </c>
      <c r="I3043" s="38" t="s">
        <v>262</v>
      </c>
      <c r="J3043" s="15">
        <v>2.9</v>
      </c>
      <c r="L3043" s="36" t="s">
        <v>250</v>
      </c>
      <c r="M3043" s="15">
        <v>4.5666666666666673</v>
      </c>
    </row>
    <row r="3044" spans="1:13" x14ac:dyDescent="0.3">
      <c r="A3044" s="38" t="s">
        <v>263</v>
      </c>
      <c r="B3044" s="15">
        <v>553475</v>
      </c>
      <c r="C3044" s="15">
        <v>2580149</v>
      </c>
      <c r="E3044" s="36" t="s">
        <v>250</v>
      </c>
      <c r="F3044" s="15">
        <v>951000</v>
      </c>
      <c r="G3044" s="15">
        <v>5969830</v>
      </c>
      <c r="I3044" s="38" t="s">
        <v>263</v>
      </c>
      <c r="J3044" s="15">
        <v>2.6</v>
      </c>
      <c r="L3044" s="36" t="s">
        <v>253</v>
      </c>
      <c r="M3044" s="15">
        <v>3.0333333333333332</v>
      </c>
    </row>
    <row r="3045" spans="1:13" x14ac:dyDescent="0.3">
      <c r="A3045" s="35" t="s">
        <v>273</v>
      </c>
      <c r="B3045" s="15"/>
      <c r="C3045" s="15"/>
      <c r="E3045" s="37" t="s">
        <v>252</v>
      </c>
      <c r="F3045" s="15">
        <v>370000</v>
      </c>
      <c r="G3045" s="15">
        <v>2479000</v>
      </c>
      <c r="I3045" s="35" t="s">
        <v>273</v>
      </c>
      <c r="J3045" s="15"/>
      <c r="L3045" s="35" t="s">
        <v>274</v>
      </c>
      <c r="M3045" s="15">
        <v>2.6916666666666669</v>
      </c>
    </row>
    <row r="3046" spans="1:13" x14ac:dyDescent="0.3">
      <c r="A3046" s="38" t="s">
        <v>245</v>
      </c>
      <c r="B3046" s="15">
        <v>189900</v>
      </c>
      <c r="C3046" s="15">
        <v>1029800</v>
      </c>
      <c r="E3046" s="37" t="s">
        <v>255</v>
      </c>
      <c r="F3046" s="15">
        <v>275000</v>
      </c>
      <c r="G3046" s="15">
        <v>2201830</v>
      </c>
      <c r="I3046" s="38" t="s">
        <v>245</v>
      </c>
      <c r="J3046" s="15">
        <v>2.6</v>
      </c>
      <c r="L3046" s="36" t="s">
        <v>246</v>
      </c>
      <c r="M3046" s="15">
        <v>3.4000000000000004</v>
      </c>
    </row>
    <row r="3047" spans="1:13" x14ac:dyDescent="0.3">
      <c r="A3047" s="38" t="s">
        <v>247</v>
      </c>
      <c r="B3047" s="15">
        <v>255500</v>
      </c>
      <c r="C3047" s="15">
        <v>1742950</v>
      </c>
      <c r="E3047" s="37" t="s">
        <v>258</v>
      </c>
      <c r="F3047" s="15">
        <v>306000</v>
      </c>
      <c r="G3047" s="15">
        <v>1289000</v>
      </c>
      <c r="I3047" s="38" t="s">
        <v>247</v>
      </c>
      <c r="J3047" s="15">
        <v>3.1</v>
      </c>
      <c r="L3047" s="36" t="s">
        <v>248</v>
      </c>
      <c r="M3047" s="15">
        <v>1.8333333333333333</v>
      </c>
    </row>
    <row r="3048" spans="1:13" x14ac:dyDescent="0.3">
      <c r="A3048" s="38" t="s">
        <v>249</v>
      </c>
      <c r="B3048" s="15">
        <v>530250</v>
      </c>
      <c r="C3048" s="15">
        <v>1398500</v>
      </c>
      <c r="E3048" s="36" t="s">
        <v>253</v>
      </c>
      <c r="F3048" s="15">
        <v>877750</v>
      </c>
      <c r="G3048" s="15">
        <v>3973950</v>
      </c>
      <c r="I3048" s="38" t="s">
        <v>249</v>
      </c>
      <c r="J3048" s="15">
        <v>1.7</v>
      </c>
      <c r="L3048" s="36" t="s">
        <v>250</v>
      </c>
      <c r="M3048" s="15">
        <v>3.0333333333333332</v>
      </c>
    </row>
    <row r="3049" spans="1:13" x14ac:dyDescent="0.3">
      <c r="A3049" s="38" t="s">
        <v>251</v>
      </c>
      <c r="B3049" s="15">
        <v>292500</v>
      </c>
      <c r="C3049" s="15">
        <v>1705233</v>
      </c>
      <c r="E3049" s="35" t="s">
        <v>261</v>
      </c>
      <c r="F3049" s="15">
        <v>3309900</v>
      </c>
      <c r="G3049" s="15">
        <v>17886755</v>
      </c>
      <c r="I3049" s="38" t="s">
        <v>251</v>
      </c>
      <c r="J3049" s="15">
        <v>0.9</v>
      </c>
      <c r="L3049" s="36" t="s">
        <v>253</v>
      </c>
      <c r="M3049" s="15">
        <v>2.5</v>
      </c>
    </row>
    <row r="3050" spans="1:13" x14ac:dyDescent="0.3">
      <c r="A3050" s="38" t="s">
        <v>254</v>
      </c>
      <c r="B3050" s="15">
        <v>283000</v>
      </c>
      <c r="C3050" s="15">
        <v>4622500</v>
      </c>
      <c r="E3050" s="36" t="s">
        <v>246</v>
      </c>
      <c r="F3050" s="15">
        <v>971975</v>
      </c>
      <c r="G3050" s="15">
        <v>4214350</v>
      </c>
      <c r="I3050" s="38" t="s">
        <v>254</v>
      </c>
      <c r="J3050" s="15">
        <v>1</v>
      </c>
      <c r="L3050" s="35" t="s">
        <v>275</v>
      </c>
      <c r="M3050" s="15">
        <v>1.2600000000000002</v>
      </c>
    </row>
    <row r="3051" spans="1:13" x14ac:dyDescent="0.3">
      <c r="A3051" s="38" t="s">
        <v>257</v>
      </c>
      <c r="B3051" s="15">
        <v>295000</v>
      </c>
      <c r="C3051" s="15">
        <v>3992000</v>
      </c>
      <c r="E3051" s="36" t="s">
        <v>248</v>
      </c>
      <c r="F3051" s="15">
        <v>950225</v>
      </c>
      <c r="G3051" s="15">
        <v>7265400</v>
      </c>
      <c r="I3051" s="38" t="s">
        <v>257</v>
      </c>
      <c r="J3051" s="15">
        <v>1.4</v>
      </c>
      <c r="L3051" s="36" t="s">
        <v>246</v>
      </c>
      <c r="M3051" s="15">
        <v>1.8</v>
      </c>
    </row>
    <row r="3052" spans="1:13" x14ac:dyDescent="0.3">
      <c r="A3052" s="38" t="s">
        <v>252</v>
      </c>
      <c r="B3052" s="15">
        <v>285500</v>
      </c>
      <c r="C3052" s="15">
        <v>3458500</v>
      </c>
      <c r="E3052" s="36" t="s">
        <v>250</v>
      </c>
      <c r="F3052" s="15">
        <v>587750</v>
      </c>
      <c r="G3052" s="15">
        <v>3298665</v>
      </c>
      <c r="I3052" s="38" t="s">
        <v>252</v>
      </c>
      <c r="J3052" s="15">
        <v>2</v>
      </c>
      <c r="L3052" s="36" t="s">
        <v>248</v>
      </c>
      <c r="M3052" s="15">
        <v>0.8666666666666667</v>
      </c>
    </row>
    <row r="3053" spans="1:13" x14ac:dyDescent="0.3">
      <c r="A3053" s="38" t="s">
        <v>255</v>
      </c>
      <c r="B3053" s="15">
        <v>610000</v>
      </c>
      <c r="C3053" s="15">
        <v>3970950</v>
      </c>
      <c r="E3053" s="37" t="s">
        <v>252</v>
      </c>
      <c r="F3053" s="15">
        <v>300000</v>
      </c>
      <c r="G3053" s="15">
        <v>1483165</v>
      </c>
      <c r="I3053" s="38" t="s">
        <v>255</v>
      </c>
      <c r="J3053" s="15">
        <v>2</v>
      </c>
      <c r="L3053" s="36" t="s">
        <v>250</v>
      </c>
      <c r="M3053" s="15">
        <v>1.1000000000000001</v>
      </c>
    </row>
    <row r="3054" spans="1:13" x14ac:dyDescent="0.3">
      <c r="A3054" s="38" t="s">
        <v>258</v>
      </c>
      <c r="B3054" s="15">
        <v>288970</v>
      </c>
      <c r="C3054" s="15">
        <v>2889140</v>
      </c>
      <c r="E3054" s="37" t="s">
        <v>255</v>
      </c>
      <c r="F3054" s="15"/>
      <c r="G3054" s="15"/>
      <c r="I3054" s="38" t="s">
        <v>258</v>
      </c>
      <c r="J3054" s="15">
        <v>2.2999999999999998</v>
      </c>
      <c r="L3054" s="36" t="s">
        <v>253</v>
      </c>
      <c r="M3054" s="15">
        <v>1.2</v>
      </c>
    </row>
    <row r="3055" spans="1:13" x14ac:dyDescent="0.3">
      <c r="A3055" s="38" t="s">
        <v>260</v>
      </c>
      <c r="B3055" s="15">
        <v>328000</v>
      </c>
      <c r="C3055" s="15">
        <v>2562450</v>
      </c>
      <c r="E3055" s="37" t="s">
        <v>258</v>
      </c>
      <c r="F3055" s="15">
        <v>287750</v>
      </c>
      <c r="G3055" s="15">
        <v>1815500</v>
      </c>
      <c r="I3055" s="38" t="s">
        <v>260</v>
      </c>
      <c r="J3055" s="15">
        <v>2.2000000000000002</v>
      </c>
      <c r="L3055" s="14">
        <v>57</v>
      </c>
      <c r="M3055" s="15">
        <v>3.2236024844720488</v>
      </c>
    </row>
    <row r="3056" spans="1:13" x14ac:dyDescent="0.3">
      <c r="A3056" s="38" t="s">
        <v>262</v>
      </c>
      <c r="B3056" s="15">
        <v>275000</v>
      </c>
      <c r="C3056" s="15">
        <v>1883000</v>
      </c>
      <c r="E3056" s="36" t="s">
        <v>253</v>
      </c>
      <c r="F3056" s="15">
        <v>799950</v>
      </c>
      <c r="G3056" s="15">
        <v>3108340</v>
      </c>
      <c r="I3056" s="38" t="s">
        <v>262</v>
      </c>
      <c r="J3056" s="15">
        <v>1.8</v>
      </c>
      <c r="L3056" s="35" t="s">
        <v>244</v>
      </c>
      <c r="M3056" s="15">
        <v>1.375</v>
      </c>
    </row>
    <row r="3057" spans="1:13" x14ac:dyDescent="0.3">
      <c r="A3057" s="38" t="s">
        <v>263</v>
      </c>
      <c r="B3057" s="15">
        <v>292000</v>
      </c>
      <c r="C3057" s="15">
        <v>1884750</v>
      </c>
      <c r="E3057" s="35" t="s">
        <v>264</v>
      </c>
      <c r="F3057" s="15">
        <v>3147425</v>
      </c>
      <c r="G3057" s="15">
        <v>14780345</v>
      </c>
      <c r="I3057" s="38" t="s">
        <v>263</v>
      </c>
      <c r="J3057" s="15">
        <v>0.6</v>
      </c>
      <c r="L3057" s="36" t="s">
        <v>246</v>
      </c>
      <c r="M3057" s="15">
        <v>1.3999999999999997</v>
      </c>
    </row>
    <row r="3058" spans="1:13" x14ac:dyDescent="0.3">
      <c r="A3058" s="35" t="s">
        <v>274</v>
      </c>
      <c r="B3058" s="15"/>
      <c r="C3058" s="15"/>
      <c r="E3058" s="36" t="s">
        <v>246</v>
      </c>
      <c r="F3058" s="15">
        <v>739950</v>
      </c>
      <c r="G3058" s="15">
        <v>2196060</v>
      </c>
      <c r="I3058" s="35" t="s">
        <v>274</v>
      </c>
      <c r="J3058" s="15"/>
      <c r="L3058" s="36" t="s">
        <v>248</v>
      </c>
      <c r="M3058" s="15">
        <v>2.0333333333333332</v>
      </c>
    </row>
    <row r="3059" spans="1:13" x14ac:dyDescent="0.3">
      <c r="A3059" s="38" t="s">
        <v>245</v>
      </c>
      <c r="B3059" s="15">
        <v>302000</v>
      </c>
      <c r="C3059" s="15">
        <v>3230750</v>
      </c>
      <c r="E3059" s="36" t="s">
        <v>248</v>
      </c>
      <c r="F3059" s="15">
        <v>857075</v>
      </c>
      <c r="G3059" s="15">
        <v>4387885</v>
      </c>
      <c r="I3059" s="38" t="s">
        <v>245</v>
      </c>
      <c r="J3059" s="15">
        <v>0.2</v>
      </c>
      <c r="L3059" s="36" t="s">
        <v>250</v>
      </c>
      <c r="M3059" s="15">
        <v>1.1333333333333335</v>
      </c>
    </row>
    <row r="3060" spans="1:13" x14ac:dyDescent="0.3">
      <c r="A3060" s="38" t="s">
        <v>247</v>
      </c>
      <c r="B3060" s="15">
        <v>291000</v>
      </c>
      <c r="C3060" s="15">
        <v>2208950</v>
      </c>
      <c r="E3060" s="36" t="s">
        <v>250</v>
      </c>
      <c r="F3060" s="15">
        <v>740500</v>
      </c>
      <c r="G3060" s="15">
        <v>4527500</v>
      </c>
      <c r="I3060" s="38" t="s">
        <v>247</v>
      </c>
      <c r="J3060" s="15">
        <v>1.1000000000000001</v>
      </c>
      <c r="L3060" s="36" t="s">
        <v>253</v>
      </c>
      <c r="M3060" s="15">
        <v>0.93333333333333324</v>
      </c>
    </row>
    <row r="3061" spans="1:13" x14ac:dyDescent="0.3">
      <c r="A3061" s="38" t="s">
        <v>249</v>
      </c>
      <c r="B3061" s="15">
        <v>392500</v>
      </c>
      <c r="C3061" s="15">
        <v>785000</v>
      </c>
      <c r="E3061" s="37" t="s">
        <v>252</v>
      </c>
      <c r="F3061" s="15">
        <v>259750</v>
      </c>
      <c r="G3061" s="15">
        <v>1484500</v>
      </c>
      <c r="I3061" s="38" t="s">
        <v>249</v>
      </c>
      <c r="J3061" s="15">
        <v>2.6</v>
      </c>
      <c r="L3061" s="35" t="s">
        <v>256</v>
      </c>
      <c r="M3061" s="15">
        <v>2.8333333333333335</v>
      </c>
    </row>
    <row r="3062" spans="1:13" x14ac:dyDescent="0.3">
      <c r="A3062" s="38" t="s">
        <v>251</v>
      </c>
      <c r="B3062" s="15">
        <v>711000</v>
      </c>
      <c r="C3062" s="15">
        <v>1919450</v>
      </c>
      <c r="E3062" s="37" t="s">
        <v>255</v>
      </c>
      <c r="F3062" s="15">
        <v>256500</v>
      </c>
      <c r="G3062" s="15">
        <v>1233500</v>
      </c>
      <c r="I3062" s="38" t="s">
        <v>251</v>
      </c>
      <c r="J3062" s="15">
        <v>2.5</v>
      </c>
      <c r="L3062" s="36" t="s">
        <v>246</v>
      </c>
      <c r="M3062" s="15">
        <v>1.2333333333333334</v>
      </c>
    </row>
    <row r="3063" spans="1:13" x14ac:dyDescent="0.3">
      <c r="A3063" s="38" t="s">
        <v>254</v>
      </c>
      <c r="B3063" s="15">
        <v>347500</v>
      </c>
      <c r="C3063" s="15">
        <v>3999229</v>
      </c>
      <c r="E3063" s="37" t="s">
        <v>258</v>
      </c>
      <c r="F3063" s="15">
        <v>224250</v>
      </c>
      <c r="G3063" s="15">
        <v>1809500</v>
      </c>
      <c r="I3063" s="38" t="s">
        <v>254</v>
      </c>
      <c r="J3063" s="15">
        <v>1.4</v>
      </c>
      <c r="L3063" s="36" t="s">
        <v>248</v>
      </c>
      <c r="M3063" s="15">
        <v>1.6333333333333335</v>
      </c>
    </row>
    <row r="3064" spans="1:13" x14ac:dyDescent="0.3">
      <c r="A3064" s="38" t="s">
        <v>257</v>
      </c>
      <c r="B3064" s="15">
        <v>713000</v>
      </c>
      <c r="C3064" s="15">
        <v>5684950</v>
      </c>
      <c r="E3064" s="36" t="s">
        <v>253</v>
      </c>
      <c r="F3064" s="15">
        <v>809900</v>
      </c>
      <c r="G3064" s="15">
        <v>3668900</v>
      </c>
      <c r="I3064" s="38" t="s">
        <v>257</v>
      </c>
      <c r="J3064" s="15">
        <v>1.7</v>
      </c>
      <c r="L3064" s="36" t="s">
        <v>250</v>
      </c>
      <c r="M3064" s="15">
        <v>2.7000000000000006</v>
      </c>
    </row>
    <row r="3065" spans="1:13" x14ac:dyDescent="0.3">
      <c r="A3065" s="38" t="s">
        <v>252</v>
      </c>
      <c r="B3065" s="15">
        <v>324975</v>
      </c>
      <c r="C3065" s="15">
        <v>2664703</v>
      </c>
      <c r="E3065" s="35" t="s">
        <v>266</v>
      </c>
      <c r="F3065" s="15">
        <v>3055900</v>
      </c>
      <c r="G3065" s="15">
        <v>13243792</v>
      </c>
      <c r="I3065" s="38" t="s">
        <v>252</v>
      </c>
      <c r="J3065" s="15">
        <v>3.3</v>
      </c>
      <c r="L3065" s="36" t="s">
        <v>253</v>
      </c>
      <c r="M3065" s="15">
        <v>5.7666666666666666</v>
      </c>
    </row>
    <row r="3066" spans="1:13" x14ac:dyDescent="0.3">
      <c r="A3066" s="38" t="s">
        <v>255</v>
      </c>
      <c r="B3066" s="15">
        <v>306000</v>
      </c>
      <c r="C3066" s="15">
        <v>3378130</v>
      </c>
      <c r="E3066" s="36" t="s">
        <v>246</v>
      </c>
      <c r="F3066" s="15">
        <v>707000</v>
      </c>
      <c r="G3066" s="15">
        <v>4175450</v>
      </c>
      <c r="I3066" s="38" t="s">
        <v>255</v>
      </c>
      <c r="J3066" s="15">
        <v>2.7</v>
      </c>
      <c r="L3066" s="35" t="s">
        <v>261</v>
      </c>
      <c r="M3066" s="15">
        <v>7.166666666666667</v>
      </c>
    </row>
    <row r="3067" spans="1:13" x14ac:dyDescent="0.3">
      <c r="A3067" s="38" t="s">
        <v>258</v>
      </c>
      <c r="B3067" s="15">
        <v>735000</v>
      </c>
      <c r="C3067" s="15">
        <v>2680100</v>
      </c>
      <c r="E3067" s="36" t="s">
        <v>248</v>
      </c>
      <c r="F3067" s="15">
        <v>709000</v>
      </c>
      <c r="G3067" s="15">
        <v>2969583</v>
      </c>
      <c r="I3067" s="38" t="s">
        <v>258</v>
      </c>
      <c r="J3067" s="15">
        <v>1.9</v>
      </c>
      <c r="L3067" s="36" t="s">
        <v>246</v>
      </c>
      <c r="M3067" s="15">
        <v>6.5</v>
      </c>
    </row>
    <row r="3068" spans="1:13" x14ac:dyDescent="0.3">
      <c r="A3068" s="38" t="s">
        <v>260</v>
      </c>
      <c r="B3068" s="15">
        <v>550000</v>
      </c>
      <c r="C3068" s="15">
        <v>5535850</v>
      </c>
      <c r="E3068" s="36" t="s">
        <v>250</v>
      </c>
      <c r="F3068" s="15">
        <v>741900</v>
      </c>
      <c r="G3068" s="15">
        <v>2948300</v>
      </c>
      <c r="I3068" s="38" t="s">
        <v>260</v>
      </c>
      <c r="J3068" s="15">
        <v>2.5</v>
      </c>
      <c r="L3068" s="36" t="s">
        <v>248</v>
      </c>
      <c r="M3068" s="15">
        <v>8.0000000000000018</v>
      </c>
    </row>
    <row r="3069" spans="1:13" x14ac:dyDescent="0.3">
      <c r="A3069" s="38" t="s">
        <v>262</v>
      </c>
      <c r="B3069" s="15">
        <v>325000</v>
      </c>
      <c r="C3069" s="15">
        <v>2906850</v>
      </c>
      <c r="E3069" s="37" t="s">
        <v>252</v>
      </c>
      <c r="F3069" s="15">
        <v>282000</v>
      </c>
      <c r="G3069" s="15">
        <v>1346000</v>
      </c>
      <c r="I3069" s="38" t="s">
        <v>262</v>
      </c>
      <c r="J3069" s="15">
        <v>2.1</v>
      </c>
      <c r="L3069" s="36" t="s">
        <v>250</v>
      </c>
      <c r="M3069" s="15">
        <v>7.166666666666667</v>
      </c>
    </row>
    <row r="3070" spans="1:13" x14ac:dyDescent="0.3">
      <c r="A3070" s="38" t="s">
        <v>263</v>
      </c>
      <c r="B3070" s="15">
        <v>329500</v>
      </c>
      <c r="C3070" s="15">
        <v>3078500</v>
      </c>
      <c r="E3070" s="37" t="s">
        <v>255</v>
      </c>
      <c r="F3070" s="15">
        <v>189000</v>
      </c>
      <c r="G3070" s="15">
        <v>1060500</v>
      </c>
      <c r="I3070" s="38" t="s">
        <v>263</v>
      </c>
      <c r="J3070" s="15">
        <v>1.7</v>
      </c>
      <c r="L3070" s="36" t="s">
        <v>253</v>
      </c>
      <c r="M3070" s="15">
        <v>7</v>
      </c>
    </row>
    <row r="3071" spans="1:13" x14ac:dyDescent="0.3">
      <c r="A3071" s="35" t="s">
        <v>275</v>
      </c>
      <c r="B3071" s="15"/>
      <c r="C3071" s="15"/>
      <c r="E3071" s="37" t="s">
        <v>258</v>
      </c>
      <c r="F3071" s="15">
        <v>270900</v>
      </c>
      <c r="G3071" s="15">
        <v>541800</v>
      </c>
      <c r="I3071" s="35" t="s">
        <v>275</v>
      </c>
      <c r="J3071" s="15"/>
      <c r="L3071" s="35" t="s">
        <v>264</v>
      </c>
      <c r="M3071" s="15">
        <v>5.7</v>
      </c>
    </row>
    <row r="3072" spans="1:13" x14ac:dyDescent="0.3">
      <c r="A3072" s="38" t="s">
        <v>245</v>
      </c>
      <c r="B3072" s="15">
        <v>375000</v>
      </c>
      <c r="C3072" s="15">
        <v>3064450</v>
      </c>
      <c r="E3072" s="36" t="s">
        <v>253</v>
      </c>
      <c r="F3072" s="15">
        <v>898000</v>
      </c>
      <c r="G3072" s="15">
        <v>3150459</v>
      </c>
      <c r="I3072" s="38" t="s">
        <v>245</v>
      </c>
      <c r="J3072" s="15">
        <v>1.6</v>
      </c>
      <c r="L3072" s="36" t="s">
        <v>246</v>
      </c>
      <c r="M3072" s="15">
        <v>7.666666666666667</v>
      </c>
    </row>
    <row r="3073" spans="1:13" x14ac:dyDescent="0.3">
      <c r="A3073" s="38" t="s">
        <v>247</v>
      </c>
      <c r="B3073" s="15">
        <v>314000</v>
      </c>
      <c r="C3073" s="15">
        <v>2204950</v>
      </c>
      <c r="E3073" s="35" t="s">
        <v>267</v>
      </c>
      <c r="F3073" s="15">
        <v>2811950</v>
      </c>
      <c r="G3073" s="15">
        <v>12184900</v>
      </c>
      <c r="I3073" s="38" t="s">
        <v>247</v>
      </c>
      <c r="J3073" s="15">
        <v>2.2000000000000002</v>
      </c>
      <c r="L3073" s="36" t="s">
        <v>248</v>
      </c>
      <c r="M3073" s="15">
        <v>6.666666666666667</v>
      </c>
    </row>
    <row r="3074" spans="1:13" x14ac:dyDescent="0.3">
      <c r="A3074" s="38" t="s">
        <v>249</v>
      </c>
      <c r="B3074" s="15">
        <v>495000</v>
      </c>
      <c r="C3074" s="15">
        <v>2540000</v>
      </c>
      <c r="E3074" s="36" t="s">
        <v>246</v>
      </c>
      <c r="F3074" s="15">
        <v>783500</v>
      </c>
      <c r="G3074" s="15">
        <v>2886000</v>
      </c>
      <c r="I3074" s="38" t="s">
        <v>249</v>
      </c>
      <c r="J3074" s="15">
        <v>1.6</v>
      </c>
      <c r="L3074" s="36" t="s">
        <v>250</v>
      </c>
      <c r="M3074" s="15">
        <v>3.6666666666666665</v>
      </c>
    </row>
    <row r="3075" spans="1:13" x14ac:dyDescent="0.3">
      <c r="A3075" s="38" t="s">
        <v>251</v>
      </c>
      <c r="B3075" s="15">
        <v>702975</v>
      </c>
      <c r="C3075" s="15">
        <v>2375950</v>
      </c>
      <c r="E3075" s="36" t="s">
        <v>248</v>
      </c>
      <c r="F3075" s="15">
        <v>700475</v>
      </c>
      <c r="G3075" s="15">
        <v>3403450</v>
      </c>
      <c r="I3075" s="38" t="s">
        <v>251</v>
      </c>
      <c r="J3075" s="15">
        <v>1.5</v>
      </c>
      <c r="L3075" s="36" t="s">
        <v>253</v>
      </c>
      <c r="M3075" s="15">
        <v>4.8</v>
      </c>
    </row>
    <row r="3076" spans="1:13" x14ac:dyDescent="0.3">
      <c r="A3076" s="38" t="s">
        <v>254</v>
      </c>
      <c r="B3076" s="15">
        <v>321900</v>
      </c>
      <c r="C3076" s="15">
        <v>4214400</v>
      </c>
      <c r="E3076" s="36" t="s">
        <v>250</v>
      </c>
      <c r="F3076" s="15">
        <v>613975</v>
      </c>
      <c r="G3076" s="15">
        <v>3388950</v>
      </c>
      <c r="I3076" s="38" t="s">
        <v>254</v>
      </c>
      <c r="J3076" s="15">
        <v>2.5</v>
      </c>
      <c r="L3076" s="35" t="s">
        <v>266</v>
      </c>
      <c r="M3076" s="15">
        <v>4.6749999999999989</v>
      </c>
    </row>
    <row r="3077" spans="1:13" x14ac:dyDescent="0.3">
      <c r="A3077" s="38" t="s">
        <v>257</v>
      </c>
      <c r="B3077" s="15">
        <v>367500</v>
      </c>
      <c r="C3077" s="15">
        <v>3101900</v>
      </c>
      <c r="E3077" s="37" t="s">
        <v>252</v>
      </c>
      <c r="F3077" s="15">
        <v>222475</v>
      </c>
      <c r="G3077" s="15">
        <v>1611950</v>
      </c>
      <c r="I3077" s="38" t="s">
        <v>257</v>
      </c>
      <c r="J3077" s="15">
        <v>3.9</v>
      </c>
      <c r="L3077" s="36" t="s">
        <v>246</v>
      </c>
      <c r="M3077" s="15">
        <v>3.3333333333333335</v>
      </c>
    </row>
    <row r="3078" spans="1:13" x14ac:dyDescent="0.3">
      <c r="A3078" s="38" t="s">
        <v>252</v>
      </c>
      <c r="B3078" s="15">
        <v>349000</v>
      </c>
      <c r="C3078" s="15">
        <v>3695000</v>
      </c>
      <c r="E3078" s="37" t="s">
        <v>255</v>
      </c>
      <c r="F3078" s="15">
        <v>198000</v>
      </c>
      <c r="G3078" s="15">
        <v>920000</v>
      </c>
      <c r="I3078" s="38" t="s">
        <v>252</v>
      </c>
      <c r="J3078" s="15">
        <v>3.3</v>
      </c>
      <c r="L3078" s="36" t="s">
        <v>248</v>
      </c>
      <c r="M3078" s="15">
        <v>3.3000000000000003</v>
      </c>
    </row>
    <row r="3079" spans="1:13" x14ac:dyDescent="0.3">
      <c r="A3079" s="38" t="s">
        <v>255</v>
      </c>
      <c r="B3079" s="15">
        <v>670000</v>
      </c>
      <c r="C3079" s="15">
        <v>6144700</v>
      </c>
      <c r="E3079" s="37" t="s">
        <v>258</v>
      </c>
      <c r="F3079" s="15">
        <v>193500</v>
      </c>
      <c r="G3079" s="15">
        <v>857000</v>
      </c>
      <c r="I3079" s="38" t="s">
        <v>258</v>
      </c>
      <c r="J3079" s="15">
        <v>2.6</v>
      </c>
      <c r="L3079" s="36" t="s">
        <v>250</v>
      </c>
      <c r="M3079" s="15">
        <v>5.4333333333333336</v>
      </c>
    </row>
    <row r="3080" spans="1:13" x14ac:dyDescent="0.3">
      <c r="A3080" s="38" t="s">
        <v>258</v>
      </c>
      <c r="B3080" s="15">
        <v>352000</v>
      </c>
      <c r="C3080" s="15">
        <v>3137500</v>
      </c>
      <c r="E3080" s="36" t="s">
        <v>253</v>
      </c>
      <c r="F3080" s="15">
        <v>714000</v>
      </c>
      <c r="G3080" s="15">
        <v>2506500</v>
      </c>
      <c r="I3080" s="38" t="s">
        <v>260</v>
      </c>
      <c r="J3080" s="15">
        <v>1.2</v>
      </c>
      <c r="L3080" s="36" t="s">
        <v>253</v>
      </c>
      <c r="M3080" s="15">
        <v>6.6333333333333329</v>
      </c>
    </row>
    <row r="3081" spans="1:13" x14ac:dyDescent="0.3">
      <c r="A3081" s="38" t="s">
        <v>260</v>
      </c>
      <c r="B3081" s="15">
        <v>529900</v>
      </c>
      <c r="C3081" s="15">
        <v>2443900</v>
      </c>
      <c r="E3081" s="35" t="s">
        <v>268</v>
      </c>
      <c r="F3081" s="15">
        <v>2747628</v>
      </c>
      <c r="G3081" s="15">
        <v>12483933</v>
      </c>
      <c r="I3081" s="38" t="s">
        <v>262</v>
      </c>
      <c r="J3081" s="15">
        <v>0.8</v>
      </c>
      <c r="L3081" s="35" t="s">
        <v>267</v>
      </c>
      <c r="M3081" s="15">
        <v>5.4249999999999998</v>
      </c>
    </row>
    <row r="3082" spans="1:13" x14ac:dyDescent="0.3">
      <c r="A3082" s="38" t="s">
        <v>262</v>
      </c>
      <c r="B3082" s="15">
        <v>311000</v>
      </c>
      <c r="C3082" s="15">
        <v>2345950</v>
      </c>
      <c r="E3082" s="36" t="s">
        <v>246</v>
      </c>
      <c r="F3082" s="15">
        <v>748608</v>
      </c>
      <c r="G3082" s="15">
        <v>2560914</v>
      </c>
      <c r="I3082" s="14">
        <v>30</v>
      </c>
      <c r="J3082" s="15">
        <v>1176.5999999999997</v>
      </c>
      <c r="L3082" s="36" t="s">
        <v>246</v>
      </c>
      <c r="M3082" s="15">
        <v>5.5333333333333341</v>
      </c>
    </row>
    <row r="3083" spans="1:13" x14ac:dyDescent="0.3">
      <c r="A3083" s="14">
        <v>27</v>
      </c>
      <c r="B3083" s="15">
        <v>40640165</v>
      </c>
      <c r="C3083" s="15">
        <v>303119652</v>
      </c>
      <c r="E3083" s="36" t="s">
        <v>248</v>
      </c>
      <c r="F3083" s="15">
        <v>648250</v>
      </c>
      <c r="G3083" s="15">
        <v>3130499</v>
      </c>
      <c r="I3083" s="35" t="s">
        <v>244</v>
      </c>
      <c r="J3083" s="15"/>
      <c r="L3083" s="36" t="s">
        <v>248</v>
      </c>
      <c r="M3083" s="15">
        <v>3.7333333333333338</v>
      </c>
    </row>
    <row r="3084" spans="1:13" x14ac:dyDescent="0.3">
      <c r="A3084" s="35" t="s">
        <v>243</v>
      </c>
      <c r="B3084" s="15"/>
      <c r="C3084" s="15"/>
      <c r="E3084" s="36" t="s">
        <v>250</v>
      </c>
      <c r="F3084" s="15">
        <v>730500</v>
      </c>
      <c r="G3084" s="15">
        <v>3672900</v>
      </c>
      <c r="I3084" s="38" t="s">
        <v>245</v>
      </c>
      <c r="J3084" s="15">
        <v>5.0999999999999996</v>
      </c>
      <c r="L3084" s="36" t="s">
        <v>250</v>
      </c>
      <c r="M3084" s="15">
        <v>5.7666666666666666</v>
      </c>
    </row>
    <row r="3085" spans="1:13" x14ac:dyDescent="0.3">
      <c r="A3085" s="38" t="s">
        <v>245</v>
      </c>
      <c r="B3085" s="15">
        <v>109500</v>
      </c>
      <c r="C3085" s="15">
        <v>583700</v>
      </c>
      <c r="E3085" s="37" t="s">
        <v>252</v>
      </c>
      <c r="F3085" s="15">
        <v>230000</v>
      </c>
      <c r="G3085" s="15">
        <v>1619900</v>
      </c>
      <c r="I3085" s="38" t="s">
        <v>247</v>
      </c>
      <c r="J3085" s="15">
        <v>7</v>
      </c>
      <c r="L3085" s="36" t="s">
        <v>253</v>
      </c>
      <c r="M3085" s="15">
        <v>6.666666666666667</v>
      </c>
    </row>
    <row r="3086" spans="1:13" x14ac:dyDescent="0.3">
      <c r="A3086" s="38" t="s">
        <v>247</v>
      </c>
      <c r="B3086" s="15">
        <v>120000</v>
      </c>
      <c r="C3086" s="15">
        <v>834950</v>
      </c>
      <c r="E3086" s="37" t="s">
        <v>255</v>
      </c>
      <c r="F3086" s="15">
        <v>231500</v>
      </c>
      <c r="G3086" s="15">
        <v>665000</v>
      </c>
      <c r="I3086" s="38" t="s">
        <v>249</v>
      </c>
      <c r="J3086" s="15">
        <v>7.2</v>
      </c>
      <c r="L3086" s="35" t="s">
        <v>268</v>
      </c>
      <c r="M3086" s="15">
        <v>4.7333333333333325</v>
      </c>
    </row>
    <row r="3087" spans="1:13" x14ac:dyDescent="0.3">
      <c r="A3087" s="38" t="s">
        <v>249</v>
      </c>
      <c r="B3087" s="15">
        <v>122500</v>
      </c>
      <c r="C3087" s="15">
        <v>1340000</v>
      </c>
      <c r="E3087" s="37" t="s">
        <v>258</v>
      </c>
      <c r="F3087" s="15">
        <v>269000</v>
      </c>
      <c r="G3087" s="15">
        <v>1388000</v>
      </c>
      <c r="I3087" s="38" t="s">
        <v>251</v>
      </c>
      <c r="J3087" s="15">
        <v>6.6</v>
      </c>
      <c r="L3087" s="36" t="s">
        <v>246</v>
      </c>
      <c r="M3087" s="15">
        <v>4.666666666666667</v>
      </c>
    </row>
    <row r="3088" spans="1:13" x14ac:dyDescent="0.3">
      <c r="A3088" s="38" t="s">
        <v>251</v>
      </c>
      <c r="B3088" s="15">
        <v>135900</v>
      </c>
      <c r="C3088" s="15">
        <v>1465600</v>
      </c>
      <c r="E3088" s="36" t="s">
        <v>253</v>
      </c>
      <c r="F3088" s="15">
        <v>620270</v>
      </c>
      <c r="G3088" s="15">
        <v>3119620</v>
      </c>
      <c r="I3088" s="38" t="s">
        <v>254</v>
      </c>
      <c r="J3088" s="15">
        <v>6.8</v>
      </c>
      <c r="L3088" s="36" t="s">
        <v>248</v>
      </c>
      <c r="M3088" s="15">
        <v>5.666666666666667</v>
      </c>
    </row>
    <row r="3089" spans="1:13" x14ac:dyDescent="0.3">
      <c r="A3089" s="38" t="s">
        <v>254</v>
      </c>
      <c r="B3089" s="15">
        <v>133500</v>
      </c>
      <c r="C3089" s="15">
        <v>1170440</v>
      </c>
      <c r="E3089" s="35" t="s">
        <v>269</v>
      </c>
      <c r="F3089" s="15">
        <v>3106540</v>
      </c>
      <c r="G3089" s="15">
        <v>16458403</v>
      </c>
      <c r="I3089" s="38" t="s">
        <v>257</v>
      </c>
      <c r="J3089" s="15">
        <v>6.7</v>
      </c>
      <c r="L3089" s="36" t="s">
        <v>250</v>
      </c>
      <c r="M3089" s="15">
        <v>4.5666666666666664</v>
      </c>
    </row>
    <row r="3090" spans="1:13" x14ac:dyDescent="0.3">
      <c r="A3090" s="38" t="s">
        <v>257</v>
      </c>
      <c r="B3090" s="15">
        <v>130000</v>
      </c>
      <c r="C3090" s="15">
        <v>1041000</v>
      </c>
      <c r="E3090" s="36" t="s">
        <v>246</v>
      </c>
      <c r="F3090" s="15">
        <v>719250</v>
      </c>
      <c r="G3090" s="15">
        <v>908500</v>
      </c>
      <c r="I3090" s="38" t="s">
        <v>252</v>
      </c>
      <c r="J3090" s="15">
        <v>7.6</v>
      </c>
      <c r="L3090" s="36" t="s">
        <v>253</v>
      </c>
      <c r="M3090" s="15">
        <v>4.0333333333333332</v>
      </c>
    </row>
    <row r="3091" spans="1:13" x14ac:dyDescent="0.3">
      <c r="A3091" s="38" t="s">
        <v>252</v>
      </c>
      <c r="B3091" s="15">
        <v>137500</v>
      </c>
      <c r="C3091" s="15">
        <v>1100445</v>
      </c>
      <c r="E3091" s="36" t="s">
        <v>248</v>
      </c>
      <c r="F3091" s="15">
        <v>784940</v>
      </c>
      <c r="G3091" s="15">
        <v>5761440</v>
      </c>
      <c r="I3091" s="38" t="s">
        <v>255</v>
      </c>
      <c r="J3091" s="15">
        <v>7.3</v>
      </c>
      <c r="L3091" s="35" t="s">
        <v>269</v>
      </c>
      <c r="M3091" s="15">
        <v>1.7833333333333339</v>
      </c>
    </row>
    <row r="3092" spans="1:13" x14ac:dyDescent="0.3">
      <c r="A3092" s="38" t="s">
        <v>255</v>
      </c>
      <c r="B3092" s="15">
        <v>137823</v>
      </c>
      <c r="C3092" s="15">
        <v>1285318</v>
      </c>
      <c r="E3092" s="36" t="s">
        <v>250</v>
      </c>
      <c r="F3092" s="15">
        <v>782900</v>
      </c>
      <c r="G3092" s="15">
        <v>6496263</v>
      </c>
      <c r="I3092" s="38" t="s">
        <v>258</v>
      </c>
      <c r="J3092" s="15">
        <v>6.5</v>
      </c>
      <c r="L3092" s="36" t="s">
        <v>246</v>
      </c>
      <c r="M3092" s="15">
        <v>2.7666666666666671</v>
      </c>
    </row>
    <row r="3093" spans="1:13" x14ac:dyDescent="0.3">
      <c r="A3093" s="38" t="s">
        <v>258</v>
      </c>
      <c r="B3093" s="15">
        <v>129500</v>
      </c>
      <c r="C3093" s="15">
        <v>1080200</v>
      </c>
      <c r="E3093" s="37" t="s">
        <v>252</v>
      </c>
      <c r="F3093" s="15">
        <v>249000</v>
      </c>
      <c r="G3093" s="15">
        <v>2355363</v>
      </c>
      <c r="I3093" s="38" t="s">
        <v>260</v>
      </c>
      <c r="J3093" s="15">
        <v>7.3</v>
      </c>
      <c r="L3093" s="36" t="s">
        <v>248</v>
      </c>
      <c r="M3093" s="15">
        <v>1.8333333333333333</v>
      </c>
    </row>
    <row r="3094" spans="1:13" x14ac:dyDescent="0.3">
      <c r="A3094" s="38" t="s">
        <v>260</v>
      </c>
      <c r="B3094" s="15">
        <v>127000</v>
      </c>
      <c r="C3094" s="15">
        <v>1620882</v>
      </c>
      <c r="E3094" s="37" t="s">
        <v>255</v>
      </c>
      <c r="F3094" s="15">
        <v>299000</v>
      </c>
      <c r="G3094" s="15">
        <v>3481000</v>
      </c>
      <c r="I3094" s="38" t="s">
        <v>262</v>
      </c>
      <c r="J3094" s="15">
        <v>7.4</v>
      </c>
      <c r="L3094" s="36" t="s">
        <v>250</v>
      </c>
      <c r="M3094" s="15">
        <v>1.4666666666666668</v>
      </c>
    </row>
    <row r="3095" spans="1:13" x14ac:dyDescent="0.3">
      <c r="A3095" s="38" t="s">
        <v>262</v>
      </c>
      <c r="B3095" s="15">
        <v>154000</v>
      </c>
      <c r="C3095" s="15">
        <v>585950</v>
      </c>
      <c r="E3095" s="37" t="s">
        <v>258</v>
      </c>
      <c r="F3095" s="15">
        <v>234900</v>
      </c>
      <c r="G3095" s="15">
        <v>659900</v>
      </c>
      <c r="I3095" s="38" t="s">
        <v>263</v>
      </c>
      <c r="J3095" s="15">
        <v>6.6</v>
      </c>
      <c r="L3095" s="36" t="s">
        <v>253</v>
      </c>
      <c r="M3095" s="15">
        <v>1.0666666666666667</v>
      </c>
    </row>
    <row r="3096" spans="1:13" x14ac:dyDescent="0.3">
      <c r="A3096" s="38" t="s">
        <v>263</v>
      </c>
      <c r="B3096" s="15">
        <v>163200</v>
      </c>
      <c r="C3096" s="15">
        <v>917250</v>
      </c>
      <c r="E3096" s="36" t="s">
        <v>253</v>
      </c>
      <c r="F3096" s="15">
        <v>819450</v>
      </c>
      <c r="G3096" s="15">
        <v>3292200</v>
      </c>
      <c r="I3096" s="35" t="s">
        <v>256</v>
      </c>
      <c r="J3096" s="15"/>
      <c r="L3096" s="35" t="s">
        <v>270</v>
      </c>
      <c r="M3096" s="15">
        <v>4.4499999999999993</v>
      </c>
    </row>
    <row r="3097" spans="1:13" x14ac:dyDescent="0.3">
      <c r="A3097" s="35" t="s">
        <v>259</v>
      </c>
      <c r="B3097" s="15"/>
      <c r="C3097" s="15"/>
      <c r="E3097" s="35" t="s">
        <v>270</v>
      </c>
      <c r="F3097" s="15">
        <v>3195950</v>
      </c>
      <c r="G3097" s="15">
        <v>22118745</v>
      </c>
      <c r="I3097" s="38" t="s">
        <v>245</v>
      </c>
      <c r="J3097" s="15">
        <v>5.6</v>
      </c>
      <c r="L3097" s="36" t="s">
        <v>246</v>
      </c>
      <c r="M3097" s="15">
        <v>2.1666666666666665</v>
      </c>
    </row>
    <row r="3098" spans="1:13" x14ac:dyDescent="0.3">
      <c r="A3098" s="38" t="s">
        <v>245</v>
      </c>
      <c r="B3098" s="15">
        <v>173250</v>
      </c>
      <c r="C3098" s="15">
        <v>644000</v>
      </c>
      <c r="E3098" s="36" t="s">
        <v>246</v>
      </c>
      <c r="F3098" s="15">
        <v>833750</v>
      </c>
      <c r="G3098" s="15">
        <v>4968050</v>
      </c>
      <c r="I3098" s="38" t="s">
        <v>247</v>
      </c>
      <c r="J3098" s="15">
        <v>6.2</v>
      </c>
      <c r="L3098" s="36" t="s">
        <v>248</v>
      </c>
      <c r="M3098" s="15">
        <v>4.666666666666667</v>
      </c>
    </row>
    <row r="3099" spans="1:13" x14ac:dyDescent="0.3">
      <c r="A3099" s="38" t="s">
        <v>247</v>
      </c>
      <c r="B3099" s="15">
        <v>142500</v>
      </c>
      <c r="C3099" s="15">
        <v>835800</v>
      </c>
      <c r="E3099" s="36" t="s">
        <v>248</v>
      </c>
      <c r="F3099" s="15">
        <v>809500</v>
      </c>
      <c r="G3099" s="15">
        <v>5950570</v>
      </c>
      <c r="I3099" s="38" t="s">
        <v>249</v>
      </c>
      <c r="J3099" s="15">
        <v>6.4</v>
      </c>
      <c r="L3099" s="36" t="s">
        <v>250</v>
      </c>
      <c r="M3099" s="15">
        <v>4.7666666666666666</v>
      </c>
    </row>
    <row r="3100" spans="1:13" x14ac:dyDescent="0.3">
      <c r="A3100" s="38" t="s">
        <v>249</v>
      </c>
      <c r="B3100" s="15">
        <v>127250</v>
      </c>
      <c r="C3100" s="15">
        <v>1315750</v>
      </c>
      <c r="E3100" s="36" t="s">
        <v>250</v>
      </c>
      <c r="F3100" s="15">
        <v>771950</v>
      </c>
      <c r="G3100" s="15">
        <v>5807975</v>
      </c>
      <c r="I3100" s="38" t="s">
        <v>251</v>
      </c>
      <c r="J3100" s="15">
        <v>7</v>
      </c>
      <c r="L3100" s="36" t="s">
        <v>253</v>
      </c>
      <c r="M3100" s="15">
        <v>6.2</v>
      </c>
    </row>
    <row r="3101" spans="1:13" x14ac:dyDescent="0.3">
      <c r="A3101" s="38" t="s">
        <v>251</v>
      </c>
      <c r="B3101" s="15">
        <v>149950</v>
      </c>
      <c r="C3101" s="15">
        <v>1900250</v>
      </c>
      <c r="E3101" s="37" t="s">
        <v>252</v>
      </c>
      <c r="F3101" s="15">
        <v>298475</v>
      </c>
      <c r="G3101" s="15">
        <v>2467525</v>
      </c>
      <c r="I3101" s="38" t="s">
        <v>254</v>
      </c>
      <c r="J3101" s="15">
        <v>7.8</v>
      </c>
      <c r="L3101" s="35" t="s">
        <v>271</v>
      </c>
      <c r="M3101" s="15">
        <v>2.416666666666667</v>
      </c>
    </row>
    <row r="3102" spans="1:13" x14ac:dyDescent="0.3">
      <c r="A3102" s="38" t="s">
        <v>254</v>
      </c>
      <c r="B3102" s="15">
        <v>159475</v>
      </c>
      <c r="C3102" s="15">
        <v>1994690</v>
      </c>
      <c r="E3102" s="37" t="s">
        <v>255</v>
      </c>
      <c r="F3102" s="15">
        <v>245500</v>
      </c>
      <c r="G3102" s="15">
        <v>1429000</v>
      </c>
      <c r="I3102" s="38" t="s">
        <v>257</v>
      </c>
      <c r="J3102" s="15">
        <v>6.8</v>
      </c>
      <c r="L3102" s="36" t="s">
        <v>246</v>
      </c>
      <c r="M3102" s="15">
        <v>3.5</v>
      </c>
    </row>
    <row r="3103" spans="1:13" x14ac:dyDescent="0.3">
      <c r="A3103" s="38" t="s">
        <v>257</v>
      </c>
      <c r="B3103" s="15">
        <v>144450</v>
      </c>
      <c r="C3103" s="15">
        <v>2358216</v>
      </c>
      <c r="E3103" s="37" t="s">
        <v>258</v>
      </c>
      <c r="F3103" s="15">
        <v>227975</v>
      </c>
      <c r="G3103" s="15">
        <v>1911450</v>
      </c>
      <c r="I3103" s="38" t="s">
        <v>252</v>
      </c>
      <c r="J3103" s="15">
        <v>8.1</v>
      </c>
      <c r="L3103" s="36" t="s">
        <v>248</v>
      </c>
      <c r="M3103" s="15">
        <v>2.6</v>
      </c>
    </row>
    <row r="3104" spans="1:13" x14ac:dyDescent="0.3">
      <c r="A3104" s="38" t="s">
        <v>252</v>
      </c>
      <c r="B3104" s="15">
        <v>168250</v>
      </c>
      <c r="C3104" s="15">
        <v>2596950</v>
      </c>
      <c r="E3104" s="36" t="s">
        <v>253</v>
      </c>
      <c r="F3104" s="15">
        <v>780750</v>
      </c>
      <c r="G3104" s="15">
        <v>5392150</v>
      </c>
      <c r="I3104" s="38" t="s">
        <v>255</v>
      </c>
      <c r="J3104" s="15">
        <v>8.1</v>
      </c>
      <c r="L3104" s="36" t="s">
        <v>250</v>
      </c>
      <c r="M3104" s="15">
        <v>1.8333333333333333</v>
      </c>
    </row>
    <row r="3105" spans="1:13" x14ac:dyDescent="0.3">
      <c r="A3105" s="38" t="s">
        <v>255</v>
      </c>
      <c r="B3105" s="15">
        <v>353500</v>
      </c>
      <c r="C3105" s="15">
        <v>1350549</v>
      </c>
      <c r="E3105" s="35" t="s">
        <v>271</v>
      </c>
      <c r="F3105" s="15">
        <v>3003951</v>
      </c>
      <c r="G3105" s="15">
        <v>18984614</v>
      </c>
      <c r="I3105" s="38" t="s">
        <v>258</v>
      </c>
      <c r="J3105" s="15">
        <v>9.6</v>
      </c>
      <c r="L3105" s="36" t="s">
        <v>253</v>
      </c>
      <c r="M3105" s="15">
        <v>1.7333333333333334</v>
      </c>
    </row>
    <row r="3106" spans="1:13" x14ac:dyDescent="0.3">
      <c r="A3106" s="38" t="s">
        <v>258</v>
      </c>
      <c r="B3106" s="15">
        <v>176000</v>
      </c>
      <c r="C3106" s="15">
        <v>1999850</v>
      </c>
      <c r="E3106" s="36" t="s">
        <v>246</v>
      </c>
      <c r="F3106" s="15">
        <v>802450</v>
      </c>
      <c r="G3106" s="15">
        <v>5225050</v>
      </c>
      <c r="I3106" s="38" t="s">
        <v>260</v>
      </c>
      <c r="J3106" s="15">
        <v>10</v>
      </c>
      <c r="L3106" s="35" t="s">
        <v>272</v>
      </c>
      <c r="M3106" s="15">
        <v>0.76666666666666672</v>
      </c>
    </row>
    <row r="3107" spans="1:13" x14ac:dyDescent="0.3">
      <c r="A3107" s="38" t="s">
        <v>260</v>
      </c>
      <c r="B3107" s="15">
        <v>165000</v>
      </c>
      <c r="C3107" s="15">
        <v>1421800</v>
      </c>
      <c r="E3107" s="36" t="s">
        <v>248</v>
      </c>
      <c r="F3107" s="15">
        <v>866900</v>
      </c>
      <c r="G3107" s="15">
        <v>6524250</v>
      </c>
      <c r="I3107" s="38" t="s">
        <v>262</v>
      </c>
      <c r="J3107" s="15">
        <v>12</v>
      </c>
      <c r="L3107" s="36" t="s">
        <v>246</v>
      </c>
      <c r="M3107" s="15">
        <v>0.66666666666666663</v>
      </c>
    </row>
    <row r="3108" spans="1:13" x14ac:dyDescent="0.3">
      <c r="A3108" s="38" t="s">
        <v>262</v>
      </c>
      <c r="B3108" s="15">
        <v>187225</v>
      </c>
      <c r="C3108" s="15">
        <v>1045865</v>
      </c>
      <c r="E3108" s="36" t="s">
        <v>250</v>
      </c>
      <c r="F3108" s="15">
        <v>528000</v>
      </c>
      <c r="G3108" s="15">
        <v>2254900</v>
      </c>
      <c r="I3108" s="38" t="s">
        <v>263</v>
      </c>
      <c r="J3108" s="15">
        <v>12.3</v>
      </c>
      <c r="L3108" s="36" t="s">
        <v>248</v>
      </c>
      <c r="M3108" s="15">
        <v>0.53333333333333333</v>
      </c>
    </row>
    <row r="3109" spans="1:13" x14ac:dyDescent="0.3">
      <c r="A3109" s="38" t="s">
        <v>263</v>
      </c>
      <c r="B3109" s="15">
        <v>168000</v>
      </c>
      <c r="C3109" s="15">
        <v>2437400</v>
      </c>
      <c r="E3109" s="37" t="s">
        <v>252</v>
      </c>
      <c r="F3109" s="15">
        <v>223000</v>
      </c>
      <c r="G3109" s="15">
        <v>717500</v>
      </c>
      <c r="I3109" s="35" t="s">
        <v>261</v>
      </c>
      <c r="J3109" s="15"/>
      <c r="L3109" s="36" t="s">
        <v>250</v>
      </c>
      <c r="M3109" s="15">
        <v>0.83333333333333337</v>
      </c>
    </row>
    <row r="3110" spans="1:13" x14ac:dyDescent="0.3">
      <c r="A3110" s="35" t="s">
        <v>265</v>
      </c>
      <c r="B3110" s="15"/>
      <c r="C3110" s="15"/>
      <c r="E3110" s="37" t="s">
        <v>255</v>
      </c>
      <c r="F3110" s="15">
        <v>305000</v>
      </c>
      <c r="G3110" s="15">
        <v>1537400</v>
      </c>
      <c r="I3110" s="38" t="s">
        <v>245</v>
      </c>
      <c r="J3110" s="15">
        <v>13</v>
      </c>
      <c r="L3110" s="36" t="s">
        <v>253</v>
      </c>
      <c r="M3110" s="15">
        <v>1.0333333333333332</v>
      </c>
    </row>
    <row r="3111" spans="1:13" x14ac:dyDescent="0.3">
      <c r="A3111" s="38" t="s">
        <v>245</v>
      </c>
      <c r="B3111" s="15">
        <v>137000</v>
      </c>
      <c r="C3111" s="15">
        <v>1020500</v>
      </c>
      <c r="E3111" s="37" t="s">
        <v>258</v>
      </c>
      <c r="F3111" s="15"/>
      <c r="G3111" s="15"/>
      <c r="I3111" s="38" t="s">
        <v>247</v>
      </c>
      <c r="J3111" s="15">
        <v>14.8</v>
      </c>
      <c r="L3111" s="35" t="s">
        <v>273</v>
      </c>
      <c r="M3111" s="15">
        <v>0.78888888888888897</v>
      </c>
    </row>
    <row r="3112" spans="1:13" x14ac:dyDescent="0.3">
      <c r="A3112" s="38" t="s">
        <v>247</v>
      </c>
      <c r="B3112" s="15">
        <v>158500</v>
      </c>
      <c r="C3112" s="15">
        <v>1406700</v>
      </c>
      <c r="E3112" s="36" t="s">
        <v>253</v>
      </c>
      <c r="F3112" s="15">
        <v>806601</v>
      </c>
      <c r="G3112" s="15">
        <v>4980414</v>
      </c>
      <c r="I3112" s="38" t="s">
        <v>249</v>
      </c>
      <c r="J3112" s="15">
        <v>17.100000000000001</v>
      </c>
      <c r="L3112" s="36" t="s">
        <v>246</v>
      </c>
      <c r="M3112" s="15">
        <v>0.7</v>
      </c>
    </row>
    <row r="3113" spans="1:13" x14ac:dyDescent="0.3">
      <c r="A3113" s="38" t="s">
        <v>249</v>
      </c>
      <c r="B3113" s="15">
        <v>155000</v>
      </c>
      <c r="C3113" s="15">
        <v>1183450</v>
      </c>
      <c r="E3113" s="35" t="s">
        <v>272</v>
      </c>
      <c r="F3113" s="15">
        <v>3568800</v>
      </c>
      <c r="G3113" s="15">
        <v>26752790</v>
      </c>
      <c r="I3113" s="38" t="s">
        <v>251</v>
      </c>
      <c r="J3113" s="15">
        <v>23.3</v>
      </c>
      <c r="L3113" s="36" t="s">
        <v>248</v>
      </c>
      <c r="M3113" s="15">
        <v>0.60000000000000009</v>
      </c>
    </row>
    <row r="3114" spans="1:13" x14ac:dyDescent="0.3">
      <c r="A3114" s="38" t="s">
        <v>251</v>
      </c>
      <c r="B3114" s="15">
        <v>171000</v>
      </c>
      <c r="C3114" s="15">
        <v>1874799</v>
      </c>
      <c r="E3114" s="36" t="s">
        <v>246</v>
      </c>
      <c r="F3114" s="15">
        <v>807150</v>
      </c>
      <c r="G3114" s="15">
        <v>4913200</v>
      </c>
      <c r="I3114" s="38" t="s">
        <v>254</v>
      </c>
      <c r="J3114" s="15">
        <v>20.8</v>
      </c>
      <c r="L3114" s="36" t="s">
        <v>250</v>
      </c>
      <c r="M3114" s="15">
        <v>1.0666666666666667</v>
      </c>
    </row>
    <row r="3115" spans="1:13" x14ac:dyDescent="0.3">
      <c r="A3115" s="38" t="s">
        <v>254</v>
      </c>
      <c r="B3115" s="15">
        <v>206000</v>
      </c>
      <c r="C3115" s="15">
        <v>1446500</v>
      </c>
      <c r="E3115" s="36" t="s">
        <v>248</v>
      </c>
      <c r="F3115" s="15">
        <v>999350</v>
      </c>
      <c r="G3115" s="15">
        <v>6804850</v>
      </c>
      <c r="I3115" s="38" t="s">
        <v>257</v>
      </c>
      <c r="J3115" s="15">
        <v>23.4</v>
      </c>
      <c r="L3115" s="36" t="s">
        <v>253</v>
      </c>
      <c r="M3115" s="15">
        <v>0.66666666666666663</v>
      </c>
    </row>
    <row r="3116" spans="1:13" x14ac:dyDescent="0.3">
      <c r="A3116" s="38" t="s">
        <v>257</v>
      </c>
      <c r="B3116" s="15">
        <v>189500</v>
      </c>
      <c r="C3116" s="15">
        <v>1769500</v>
      </c>
      <c r="E3116" s="36" t="s">
        <v>250</v>
      </c>
      <c r="F3116" s="15">
        <v>938500</v>
      </c>
      <c r="G3116" s="15">
        <v>7703425</v>
      </c>
      <c r="I3116" s="38" t="s">
        <v>252</v>
      </c>
      <c r="J3116" s="15">
        <v>23.8</v>
      </c>
      <c r="L3116" s="35" t="s">
        <v>274</v>
      </c>
      <c r="M3116" s="15">
        <v>0.98181818181818192</v>
      </c>
    </row>
    <row r="3117" spans="1:13" x14ac:dyDescent="0.3">
      <c r="A3117" s="38" t="s">
        <v>252</v>
      </c>
      <c r="B3117" s="15">
        <v>189225</v>
      </c>
      <c r="C3117" s="15">
        <v>2313950</v>
      </c>
      <c r="E3117" s="37" t="s">
        <v>252</v>
      </c>
      <c r="F3117" s="15">
        <v>300000</v>
      </c>
      <c r="G3117" s="15">
        <v>2843500</v>
      </c>
      <c r="I3117" s="38" t="s">
        <v>255</v>
      </c>
      <c r="J3117" s="15">
        <v>26.9</v>
      </c>
      <c r="L3117" s="36" t="s">
        <v>246</v>
      </c>
      <c r="M3117" s="15">
        <v>0.43333333333333335</v>
      </c>
    </row>
    <row r="3118" spans="1:13" x14ac:dyDescent="0.3">
      <c r="A3118" s="38" t="s">
        <v>255</v>
      </c>
      <c r="B3118" s="15">
        <v>412339</v>
      </c>
      <c r="C3118" s="15">
        <v>2526239</v>
      </c>
      <c r="E3118" s="37" t="s">
        <v>255</v>
      </c>
      <c r="F3118" s="15">
        <v>285000</v>
      </c>
      <c r="G3118" s="15">
        <v>2755325</v>
      </c>
      <c r="I3118" s="38" t="s">
        <v>258</v>
      </c>
      <c r="J3118" s="15">
        <v>22.9</v>
      </c>
      <c r="L3118" s="36" t="s">
        <v>248</v>
      </c>
      <c r="M3118" s="15">
        <v>0.9</v>
      </c>
    </row>
    <row r="3119" spans="1:13" x14ac:dyDescent="0.3">
      <c r="A3119" s="38" t="s">
        <v>258</v>
      </c>
      <c r="B3119" s="15">
        <v>197000</v>
      </c>
      <c r="C3119" s="15">
        <v>1309800</v>
      </c>
      <c r="E3119" s="37" t="s">
        <v>258</v>
      </c>
      <c r="F3119" s="15">
        <v>353500</v>
      </c>
      <c r="G3119" s="15">
        <v>2104600</v>
      </c>
      <c r="I3119" s="38" t="s">
        <v>260</v>
      </c>
      <c r="J3119" s="15">
        <v>21.6</v>
      </c>
      <c r="L3119" s="36" t="s">
        <v>250</v>
      </c>
      <c r="M3119" s="15">
        <v>1.0333333333333332</v>
      </c>
    </row>
    <row r="3120" spans="1:13" x14ac:dyDescent="0.3">
      <c r="A3120" s="38" t="s">
        <v>260</v>
      </c>
      <c r="B3120" s="15">
        <v>202950</v>
      </c>
      <c r="C3120" s="15">
        <v>3159150</v>
      </c>
      <c r="E3120" s="36" t="s">
        <v>253</v>
      </c>
      <c r="F3120" s="15">
        <v>823800</v>
      </c>
      <c r="G3120" s="15">
        <v>7331315</v>
      </c>
      <c r="I3120" s="38" t="s">
        <v>262</v>
      </c>
      <c r="J3120" s="15">
        <v>22.8</v>
      </c>
      <c r="L3120" s="36" t="s">
        <v>253</v>
      </c>
      <c r="M3120" s="15">
        <v>1.5333333333333332</v>
      </c>
    </row>
    <row r="3121" spans="1:13" x14ac:dyDescent="0.3">
      <c r="A3121" s="38" t="s">
        <v>262</v>
      </c>
      <c r="B3121" s="15">
        <v>193725</v>
      </c>
      <c r="C3121" s="15">
        <v>1946351</v>
      </c>
      <c r="E3121" s="35" t="s">
        <v>273</v>
      </c>
      <c r="F3121" s="15">
        <v>4133800</v>
      </c>
      <c r="G3121" s="15">
        <v>33320037</v>
      </c>
      <c r="I3121" s="38" t="s">
        <v>263</v>
      </c>
      <c r="J3121" s="15">
        <v>18.3</v>
      </c>
      <c r="L3121" s="35" t="s">
        <v>275</v>
      </c>
      <c r="M3121" s="15">
        <v>0.57777777777777795</v>
      </c>
    </row>
    <row r="3122" spans="1:13" x14ac:dyDescent="0.3">
      <c r="A3122" s="38" t="s">
        <v>263</v>
      </c>
      <c r="B3122" s="15">
        <v>170000</v>
      </c>
      <c r="C3122" s="15">
        <v>1915950</v>
      </c>
      <c r="E3122" s="36" t="s">
        <v>246</v>
      </c>
      <c r="F3122" s="15">
        <v>855950</v>
      </c>
      <c r="G3122" s="15">
        <v>4824950</v>
      </c>
      <c r="I3122" s="35" t="s">
        <v>264</v>
      </c>
      <c r="J3122" s="15"/>
      <c r="L3122" s="36" t="s">
        <v>246</v>
      </c>
      <c r="M3122" s="15">
        <v>0.60000000000000009</v>
      </c>
    </row>
    <row r="3123" spans="1:13" x14ac:dyDescent="0.3">
      <c r="A3123" s="35" t="s">
        <v>244</v>
      </c>
      <c r="B3123" s="15"/>
      <c r="C3123" s="15"/>
      <c r="E3123" s="36" t="s">
        <v>248</v>
      </c>
      <c r="F3123" s="15">
        <v>1097900</v>
      </c>
      <c r="G3123" s="15">
        <v>7983000</v>
      </c>
      <c r="I3123" s="38" t="s">
        <v>245</v>
      </c>
      <c r="J3123" s="15">
        <v>18.5</v>
      </c>
      <c r="L3123" s="36" t="s">
        <v>248</v>
      </c>
      <c r="M3123" s="15">
        <v>0.3</v>
      </c>
    </row>
    <row r="3124" spans="1:13" x14ac:dyDescent="0.3">
      <c r="A3124" s="38" t="s">
        <v>245</v>
      </c>
      <c r="B3124" s="15">
        <v>195000</v>
      </c>
      <c r="C3124" s="15">
        <v>1027950</v>
      </c>
      <c r="E3124" s="36" t="s">
        <v>250</v>
      </c>
      <c r="F3124" s="15">
        <v>1145450</v>
      </c>
      <c r="G3124" s="15">
        <v>10767787</v>
      </c>
      <c r="I3124" s="38" t="s">
        <v>247</v>
      </c>
      <c r="J3124" s="15">
        <v>19.600000000000001</v>
      </c>
      <c r="L3124" s="36" t="s">
        <v>250</v>
      </c>
      <c r="M3124" s="15">
        <v>1.1499999999999999</v>
      </c>
    </row>
    <row r="3125" spans="1:13" x14ac:dyDescent="0.3">
      <c r="A3125" s="38" t="s">
        <v>247</v>
      </c>
      <c r="B3125" s="15">
        <v>225000</v>
      </c>
      <c r="C3125" s="15">
        <v>2320500</v>
      </c>
      <c r="E3125" s="37" t="s">
        <v>252</v>
      </c>
      <c r="F3125" s="15">
        <v>387500</v>
      </c>
      <c r="G3125" s="15">
        <v>4490700</v>
      </c>
      <c r="I3125" s="38" t="s">
        <v>249</v>
      </c>
      <c r="J3125" s="15">
        <v>18.3</v>
      </c>
      <c r="L3125" s="36" t="s">
        <v>253</v>
      </c>
      <c r="M3125" s="15">
        <v>0.4</v>
      </c>
    </row>
    <row r="3126" spans="1:13" x14ac:dyDescent="0.3">
      <c r="A3126" s="38" t="s">
        <v>249</v>
      </c>
      <c r="B3126" s="15">
        <v>185001</v>
      </c>
      <c r="C3126" s="15">
        <v>2046701</v>
      </c>
      <c r="E3126" s="37" t="s">
        <v>255</v>
      </c>
      <c r="F3126" s="15">
        <v>358000</v>
      </c>
      <c r="G3126" s="15">
        <v>3649137</v>
      </c>
      <c r="I3126" s="38" t="s">
        <v>251</v>
      </c>
      <c r="J3126" s="15">
        <v>17.2</v>
      </c>
      <c r="L3126" s="14">
        <v>58</v>
      </c>
      <c r="M3126" s="15">
        <v>5.8783132530120454</v>
      </c>
    </row>
    <row r="3127" spans="1:13" x14ac:dyDescent="0.3">
      <c r="A3127" s="38" t="s">
        <v>251</v>
      </c>
      <c r="B3127" s="15">
        <v>250000</v>
      </c>
      <c r="C3127" s="15">
        <v>1181400</v>
      </c>
      <c r="E3127" s="37" t="s">
        <v>258</v>
      </c>
      <c r="F3127" s="15">
        <v>399950</v>
      </c>
      <c r="G3127" s="15">
        <v>2627950</v>
      </c>
      <c r="I3127" s="38" t="s">
        <v>254</v>
      </c>
      <c r="J3127" s="15">
        <v>14.6</v>
      </c>
      <c r="L3127" s="35" t="s">
        <v>244</v>
      </c>
      <c r="M3127" s="15">
        <v>3.625</v>
      </c>
    </row>
    <row r="3128" spans="1:13" x14ac:dyDescent="0.3">
      <c r="A3128" s="38" t="s">
        <v>254</v>
      </c>
      <c r="B3128" s="15">
        <v>220000</v>
      </c>
      <c r="C3128" s="15">
        <v>3397950</v>
      </c>
      <c r="E3128" s="36" t="s">
        <v>253</v>
      </c>
      <c r="F3128" s="15">
        <v>1034500</v>
      </c>
      <c r="G3128" s="15">
        <v>9744300</v>
      </c>
      <c r="I3128" s="38" t="s">
        <v>257</v>
      </c>
      <c r="J3128" s="15">
        <v>15.5</v>
      </c>
      <c r="L3128" s="36" t="s">
        <v>246</v>
      </c>
      <c r="M3128" s="15">
        <v>2.5333333333333332</v>
      </c>
    </row>
    <row r="3129" spans="1:13" x14ac:dyDescent="0.3">
      <c r="A3129" s="38" t="s">
        <v>257</v>
      </c>
      <c r="B3129" s="15">
        <v>214000</v>
      </c>
      <c r="C3129" s="15">
        <v>1992900</v>
      </c>
      <c r="E3129" s="35" t="s">
        <v>274</v>
      </c>
      <c r="F3129" s="15">
        <v>4607925</v>
      </c>
      <c r="G3129" s="15">
        <v>32873604</v>
      </c>
      <c r="I3129" s="38" t="s">
        <v>252</v>
      </c>
      <c r="J3129" s="15">
        <v>13.5</v>
      </c>
      <c r="L3129" s="36" t="s">
        <v>248</v>
      </c>
      <c r="M3129" s="15">
        <v>2.6333333333333333</v>
      </c>
    </row>
    <row r="3130" spans="1:13" x14ac:dyDescent="0.3">
      <c r="A3130" s="38" t="s">
        <v>252</v>
      </c>
      <c r="B3130" s="15">
        <v>229000</v>
      </c>
      <c r="C3130" s="15">
        <v>2084000</v>
      </c>
      <c r="E3130" s="36" t="s">
        <v>246</v>
      </c>
      <c r="F3130" s="15">
        <v>1160000</v>
      </c>
      <c r="G3130" s="15">
        <v>5591250</v>
      </c>
      <c r="I3130" s="38" t="s">
        <v>255</v>
      </c>
      <c r="J3130" s="15">
        <v>12.4</v>
      </c>
      <c r="L3130" s="36" t="s">
        <v>250</v>
      </c>
      <c r="M3130" s="15">
        <v>3.9666666666666663</v>
      </c>
    </row>
    <row r="3131" spans="1:13" x14ac:dyDescent="0.3">
      <c r="A3131" s="38" t="s">
        <v>255</v>
      </c>
      <c r="B3131" s="15">
        <v>216000</v>
      </c>
      <c r="C3131" s="15">
        <v>1418950</v>
      </c>
      <c r="E3131" s="36" t="s">
        <v>248</v>
      </c>
      <c r="F3131" s="15">
        <v>1230975</v>
      </c>
      <c r="G3131" s="15">
        <v>9218550</v>
      </c>
      <c r="I3131" s="38" t="s">
        <v>258</v>
      </c>
      <c r="J3131" s="15">
        <v>11.7</v>
      </c>
      <c r="L3131" s="36" t="s">
        <v>253</v>
      </c>
      <c r="M3131" s="15">
        <v>5.3666666666666671</v>
      </c>
    </row>
    <row r="3132" spans="1:13" x14ac:dyDescent="0.3">
      <c r="A3132" s="38" t="s">
        <v>258</v>
      </c>
      <c r="B3132" s="15">
        <v>239950</v>
      </c>
      <c r="C3132" s="15">
        <v>1192950</v>
      </c>
      <c r="E3132" s="36" t="s">
        <v>250</v>
      </c>
      <c r="F3132" s="15">
        <v>1095950</v>
      </c>
      <c r="G3132" s="15">
        <v>9500250</v>
      </c>
      <c r="I3132" s="38" t="s">
        <v>260</v>
      </c>
      <c r="J3132" s="15">
        <v>9.5</v>
      </c>
      <c r="L3132" s="35" t="s">
        <v>256</v>
      </c>
      <c r="M3132" s="15">
        <v>8.3916666666666675</v>
      </c>
    </row>
    <row r="3133" spans="1:13" x14ac:dyDescent="0.3">
      <c r="A3133" s="38" t="s">
        <v>260</v>
      </c>
      <c r="B3133" s="15">
        <v>229975</v>
      </c>
      <c r="C3133" s="15">
        <v>2757611</v>
      </c>
      <c r="E3133" s="37" t="s">
        <v>252</v>
      </c>
      <c r="F3133" s="15">
        <v>347500</v>
      </c>
      <c r="G3133" s="15">
        <v>2923950</v>
      </c>
      <c r="I3133" s="38" t="s">
        <v>262</v>
      </c>
      <c r="J3133" s="15">
        <v>8.5</v>
      </c>
      <c r="L3133" s="36" t="s">
        <v>246</v>
      </c>
      <c r="M3133" s="15">
        <v>5.3666666666666671</v>
      </c>
    </row>
    <row r="3134" spans="1:13" x14ac:dyDescent="0.3">
      <c r="A3134" s="38" t="s">
        <v>262</v>
      </c>
      <c r="B3134" s="15">
        <v>219000</v>
      </c>
      <c r="C3134" s="15">
        <v>438000</v>
      </c>
      <c r="E3134" s="37" t="s">
        <v>255</v>
      </c>
      <c r="F3134" s="15">
        <v>361000</v>
      </c>
      <c r="G3134" s="15">
        <v>5801400</v>
      </c>
      <c r="I3134" s="38" t="s">
        <v>263</v>
      </c>
      <c r="J3134" s="15">
        <v>9.1999999999999993</v>
      </c>
      <c r="L3134" s="36" t="s">
        <v>248</v>
      </c>
      <c r="M3134" s="15">
        <v>7.6333333333333329</v>
      </c>
    </row>
    <row r="3135" spans="1:13" x14ac:dyDescent="0.3">
      <c r="A3135" s="38" t="s">
        <v>263</v>
      </c>
      <c r="B3135" s="15">
        <v>200000</v>
      </c>
      <c r="C3135" s="15">
        <v>2409900</v>
      </c>
      <c r="E3135" s="37" t="s">
        <v>258</v>
      </c>
      <c r="F3135" s="15">
        <v>387450</v>
      </c>
      <c r="G3135" s="15">
        <v>774900</v>
      </c>
      <c r="I3135" s="35" t="s">
        <v>266</v>
      </c>
      <c r="J3135" s="15"/>
      <c r="L3135" s="36" t="s">
        <v>250</v>
      </c>
      <c r="M3135" s="15">
        <v>9.5666666666666682</v>
      </c>
    </row>
    <row r="3136" spans="1:13" x14ac:dyDescent="0.3">
      <c r="A3136" s="35" t="s">
        <v>256</v>
      </c>
      <c r="B3136" s="15"/>
      <c r="C3136" s="15"/>
      <c r="E3136" s="36" t="s">
        <v>253</v>
      </c>
      <c r="F3136" s="15">
        <v>1121000</v>
      </c>
      <c r="G3136" s="15">
        <v>8563554</v>
      </c>
      <c r="I3136" s="38" t="s">
        <v>245</v>
      </c>
      <c r="J3136" s="15">
        <v>10.3</v>
      </c>
      <c r="L3136" s="36" t="s">
        <v>253</v>
      </c>
      <c r="M3136" s="15">
        <v>11</v>
      </c>
    </row>
    <row r="3137" spans="1:13" x14ac:dyDescent="0.3">
      <c r="A3137" s="38" t="s">
        <v>245</v>
      </c>
      <c r="B3137" s="15">
        <v>253250</v>
      </c>
      <c r="C3137" s="15">
        <v>1892870</v>
      </c>
      <c r="E3137" s="35" t="s">
        <v>275</v>
      </c>
      <c r="F3137" s="15">
        <v>4847375</v>
      </c>
      <c r="G3137" s="15">
        <v>27044529</v>
      </c>
      <c r="I3137" s="38" t="s">
        <v>247</v>
      </c>
      <c r="J3137" s="15">
        <v>10.6</v>
      </c>
      <c r="L3137" s="35" t="s">
        <v>261</v>
      </c>
      <c r="M3137" s="15">
        <v>14.066666666666668</v>
      </c>
    </row>
    <row r="3138" spans="1:13" x14ac:dyDescent="0.3">
      <c r="A3138" s="38" t="s">
        <v>247</v>
      </c>
      <c r="B3138" s="15">
        <v>233600</v>
      </c>
      <c r="C3138" s="15">
        <v>1638500</v>
      </c>
      <c r="E3138" s="36" t="s">
        <v>246</v>
      </c>
      <c r="F3138" s="15">
        <v>1532450</v>
      </c>
      <c r="G3138" s="15">
        <v>2970450</v>
      </c>
      <c r="I3138" s="38" t="s">
        <v>249</v>
      </c>
      <c r="J3138" s="15">
        <v>9.6</v>
      </c>
      <c r="L3138" s="36" t="s">
        <v>246</v>
      </c>
      <c r="M3138" s="15">
        <v>13.266666666666666</v>
      </c>
    </row>
    <row r="3139" spans="1:13" x14ac:dyDescent="0.3">
      <c r="A3139" s="38" t="s">
        <v>249</v>
      </c>
      <c r="B3139" s="15">
        <v>207000</v>
      </c>
      <c r="C3139" s="15">
        <v>1888450</v>
      </c>
      <c r="E3139" s="36" t="s">
        <v>248</v>
      </c>
      <c r="F3139" s="15">
        <v>1229075</v>
      </c>
      <c r="G3139" s="15">
        <v>8478429</v>
      </c>
      <c r="I3139" s="38" t="s">
        <v>251</v>
      </c>
      <c r="J3139" s="15">
        <v>8.1999999999999993</v>
      </c>
      <c r="L3139" s="36" t="s">
        <v>248</v>
      </c>
      <c r="M3139" s="15">
        <v>15</v>
      </c>
    </row>
    <row r="3140" spans="1:13" x14ac:dyDescent="0.3">
      <c r="A3140" s="38" t="s">
        <v>251</v>
      </c>
      <c r="B3140" s="15">
        <v>236000</v>
      </c>
      <c r="C3140" s="15">
        <v>4075990</v>
      </c>
      <c r="E3140" s="36" t="s">
        <v>250</v>
      </c>
      <c r="F3140" s="15">
        <v>1147500</v>
      </c>
      <c r="G3140" s="15">
        <v>7063500</v>
      </c>
      <c r="I3140" s="38" t="s">
        <v>254</v>
      </c>
      <c r="J3140" s="15">
        <v>8.6</v>
      </c>
      <c r="L3140" s="36" t="s">
        <v>250</v>
      </c>
      <c r="M3140" s="15">
        <v>16.7</v>
      </c>
    </row>
    <row r="3141" spans="1:13" x14ac:dyDescent="0.3">
      <c r="A3141" s="38" t="s">
        <v>254</v>
      </c>
      <c r="B3141" s="15">
        <v>215000</v>
      </c>
      <c r="C3141" s="15">
        <v>2444020</v>
      </c>
      <c r="E3141" s="37" t="s">
        <v>252</v>
      </c>
      <c r="F3141" s="15">
        <v>375000</v>
      </c>
      <c r="G3141" s="15">
        <v>2704500</v>
      </c>
      <c r="I3141" s="38" t="s">
        <v>257</v>
      </c>
      <c r="J3141" s="15">
        <v>8.9</v>
      </c>
      <c r="L3141" s="36" t="s">
        <v>253</v>
      </c>
      <c r="M3141" s="15">
        <v>11.300000000000002</v>
      </c>
    </row>
    <row r="3142" spans="1:13" x14ac:dyDescent="0.3">
      <c r="A3142" s="38" t="s">
        <v>257</v>
      </c>
      <c r="B3142" s="15">
        <v>216250</v>
      </c>
      <c r="C3142" s="15">
        <v>1917000</v>
      </c>
      <c r="E3142" s="37" t="s">
        <v>255</v>
      </c>
      <c r="F3142" s="15">
        <v>362500</v>
      </c>
      <c r="G3142" s="15">
        <v>2454000</v>
      </c>
      <c r="I3142" s="38" t="s">
        <v>252</v>
      </c>
      <c r="J3142" s="15">
        <v>8.4</v>
      </c>
      <c r="L3142" s="35" t="s">
        <v>264</v>
      </c>
      <c r="M3142" s="15">
        <v>13.183333333333335</v>
      </c>
    </row>
    <row r="3143" spans="1:13" x14ac:dyDescent="0.3">
      <c r="A3143" s="38" t="s">
        <v>252</v>
      </c>
      <c r="B3143" s="15">
        <v>245000</v>
      </c>
      <c r="C3143" s="15">
        <v>2692793</v>
      </c>
      <c r="E3143" s="37" t="s">
        <v>258</v>
      </c>
      <c r="F3143" s="15">
        <v>410000</v>
      </c>
      <c r="G3143" s="15">
        <v>1905000</v>
      </c>
      <c r="I3143" s="38" t="s">
        <v>255</v>
      </c>
      <c r="J3143" s="15">
        <v>10.3</v>
      </c>
      <c r="L3143" s="36" t="s">
        <v>246</v>
      </c>
      <c r="M3143" s="15">
        <v>12.466666666666667</v>
      </c>
    </row>
    <row r="3144" spans="1:13" x14ac:dyDescent="0.3">
      <c r="A3144" s="38" t="s">
        <v>255</v>
      </c>
      <c r="B3144" s="15">
        <v>237000</v>
      </c>
      <c r="C3144" s="15">
        <v>795463</v>
      </c>
      <c r="E3144" s="36" t="s">
        <v>253</v>
      </c>
      <c r="F3144" s="15">
        <v>938350</v>
      </c>
      <c r="G3144" s="15">
        <v>8532150</v>
      </c>
      <c r="I3144" s="38" t="s">
        <v>258</v>
      </c>
      <c r="J3144" s="15">
        <v>10.1</v>
      </c>
      <c r="L3144" s="36" t="s">
        <v>248</v>
      </c>
      <c r="M3144" s="15">
        <v>16.200000000000003</v>
      </c>
    </row>
    <row r="3145" spans="1:13" x14ac:dyDescent="0.3">
      <c r="A3145" s="38" t="s">
        <v>258</v>
      </c>
      <c r="B3145" s="15">
        <v>272475</v>
      </c>
      <c r="C3145" s="15">
        <v>1563500</v>
      </c>
      <c r="E3145" s="14">
        <v>36</v>
      </c>
      <c r="F3145" s="15">
        <v>98451046</v>
      </c>
      <c r="G3145" s="15">
        <v>521565274</v>
      </c>
      <c r="I3145" s="38" t="s">
        <v>260</v>
      </c>
      <c r="J3145" s="15">
        <v>9.4</v>
      </c>
      <c r="L3145" s="36" t="s">
        <v>250</v>
      </c>
      <c r="M3145" s="15">
        <v>13.966666666666667</v>
      </c>
    </row>
    <row r="3146" spans="1:13" x14ac:dyDescent="0.3">
      <c r="A3146" s="38" t="s">
        <v>260</v>
      </c>
      <c r="B3146" s="15">
        <v>211000</v>
      </c>
      <c r="C3146" s="15">
        <v>1950900</v>
      </c>
      <c r="E3146" s="35" t="s">
        <v>243</v>
      </c>
      <c r="F3146" s="15">
        <v>3803190</v>
      </c>
      <c r="G3146" s="15">
        <v>25307815</v>
      </c>
      <c r="I3146" s="38" t="s">
        <v>262</v>
      </c>
      <c r="J3146" s="15">
        <v>10.3</v>
      </c>
      <c r="L3146" s="36" t="s">
        <v>253</v>
      </c>
      <c r="M3146" s="15">
        <v>10.1</v>
      </c>
    </row>
    <row r="3147" spans="1:13" x14ac:dyDescent="0.3">
      <c r="A3147" s="38" t="s">
        <v>262</v>
      </c>
      <c r="B3147" s="15">
        <v>267500</v>
      </c>
      <c r="C3147" s="15">
        <v>731130</v>
      </c>
      <c r="E3147" s="36" t="s">
        <v>246</v>
      </c>
      <c r="F3147" s="15">
        <v>1171415</v>
      </c>
      <c r="G3147" s="15">
        <v>5694490</v>
      </c>
      <c r="I3147" s="38" t="s">
        <v>263</v>
      </c>
      <c r="J3147" s="15">
        <v>8.6999999999999993</v>
      </c>
      <c r="L3147" s="35" t="s">
        <v>266</v>
      </c>
      <c r="M3147" s="15">
        <v>8.4583333333333321</v>
      </c>
    </row>
    <row r="3148" spans="1:13" x14ac:dyDescent="0.3">
      <c r="A3148" s="38" t="s">
        <v>263</v>
      </c>
      <c r="B3148" s="15">
        <v>283500</v>
      </c>
      <c r="C3148" s="15">
        <v>1060500</v>
      </c>
      <c r="E3148" s="36" t="s">
        <v>248</v>
      </c>
      <c r="F3148" s="15">
        <v>926625</v>
      </c>
      <c r="G3148" s="15">
        <v>6214300</v>
      </c>
      <c r="I3148" s="35" t="s">
        <v>267</v>
      </c>
      <c r="J3148" s="15"/>
      <c r="L3148" s="36" t="s">
        <v>246</v>
      </c>
      <c r="M3148" s="15">
        <v>9.6</v>
      </c>
    </row>
    <row r="3149" spans="1:13" x14ac:dyDescent="0.3">
      <c r="A3149" s="35" t="s">
        <v>261</v>
      </c>
      <c r="B3149" s="15"/>
      <c r="C3149" s="15"/>
      <c r="E3149" s="36" t="s">
        <v>250</v>
      </c>
      <c r="F3149" s="15">
        <v>971500</v>
      </c>
      <c r="G3149" s="15">
        <v>8862925</v>
      </c>
      <c r="I3149" s="38" t="s">
        <v>245</v>
      </c>
      <c r="J3149" s="15">
        <v>7.1</v>
      </c>
      <c r="L3149" s="36" t="s">
        <v>248</v>
      </c>
      <c r="M3149" s="15">
        <v>7.4666666666666659</v>
      </c>
    </row>
    <row r="3150" spans="1:13" x14ac:dyDescent="0.3">
      <c r="A3150" s="38" t="s">
        <v>245</v>
      </c>
      <c r="B3150" s="15">
        <v>277800</v>
      </c>
      <c r="C3150" s="15">
        <v>1767880</v>
      </c>
      <c r="E3150" s="37" t="s">
        <v>252</v>
      </c>
      <c r="F3150" s="15">
        <v>202000</v>
      </c>
      <c r="G3150" s="15">
        <v>1734200</v>
      </c>
      <c r="I3150" s="38" t="s">
        <v>247</v>
      </c>
      <c r="J3150" s="15">
        <v>8</v>
      </c>
      <c r="L3150" s="36" t="s">
        <v>250</v>
      </c>
      <c r="M3150" s="15">
        <v>8.3666666666666671</v>
      </c>
    </row>
    <row r="3151" spans="1:13" x14ac:dyDescent="0.3">
      <c r="A3151" s="38" t="s">
        <v>247</v>
      </c>
      <c r="B3151" s="15">
        <v>198000</v>
      </c>
      <c r="C3151" s="15">
        <v>812280</v>
      </c>
      <c r="E3151" s="37" t="s">
        <v>255</v>
      </c>
      <c r="F3151" s="15">
        <v>391500</v>
      </c>
      <c r="G3151" s="15">
        <v>3530425</v>
      </c>
      <c r="I3151" s="38" t="s">
        <v>249</v>
      </c>
      <c r="J3151" s="15">
        <v>9.5</v>
      </c>
      <c r="L3151" s="36" t="s">
        <v>253</v>
      </c>
      <c r="M3151" s="15">
        <v>8.3999999999999986</v>
      </c>
    </row>
    <row r="3152" spans="1:13" x14ac:dyDescent="0.3">
      <c r="A3152" s="38" t="s">
        <v>249</v>
      </c>
      <c r="B3152" s="15">
        <v>219950</v>
      </c>
      <c r="C3152" s="15">
        <v>1488895</v>
      </c>
      <c r="E3152" s="37" t="s">
        <v>258</v>
      </c>
      <c r="F3152" s="15">
        <v>378000</v>
      </c>
      <c r="G3152" s="15">
        <v>3598300</v>
      </c>
      <c r="I3152" s="38" t="s">
        <v>251</v>
      </c>
      <c r="J3152" s="15">
        <v>11.1</v>
      </c>
      <c r="L3152" s="35" t="s">
        <v>267</v>
      </c>
      <c r="M3152" s="15">
        <v>9.35</v>
      </c>
    </row>
    <row r="3153" spans="1:13" x14ac:dyDescent="0.3">
      <c r="A3153" s="38" t="s">
        <v>251</v>
      </c>
      <c r="B3153" s="15">
        <v>220000</v>
      </c>
      <c r="C3153" s="15">
        <v>1458571</v>
      </c>
      <c r="E3153" s="36" t="s">
        <v>253</v>
      </c>
      <c r="F3153" s="15">
        <v>733650</v>
      </c>
      <c r="G3153" s="15">
        <v>4536100</v>
      </c>
      <c r="I3153" s="38" t="s">
        <v>254</v>
      </c>
      <c r="J3153" s="15">
        <v>10.8</v>
      </c>
      <c r="L3153" s="36" t="s">
        <v>246</v>
      </c>
      <c r="M3153" s="15">
        <v>8.4666666666666668</v>
      </c>
    </row>
    <row r="3154" spans="1:13" x14ac:dyDescent="0.3">
      <c r="A3154" s="38" t="s">
        <v>254</v>
      </c>
      <c r="B3154" s="15">
        <v>167098</v>
      </c>
      <c r="C3154" s="15">
        <v>1197945</v>
      </c>
      <c r="E3154" s="35" t="s">
        <v>259</v>
      </c>
      <c r="F3154" s="15">
        <v>5409328</v>
      </c>
      <c r="G3154" s="15">
        <v>30080403</v>
      </c>
      <c r="I3154" s="38" t="s">
        <v>257</v>
      </c>
      <c r="J3154" s="15">
        <v>10.1</v>
      </c>
      <c r="L3154" s="36" t="s">
        <v>248</v>
      </c>
      <c r="M3154" s="15">
        <v>10.733333333333334</v>
      </c>
    </row>
    <row r="3155" spans="1:13" x14ac:dyDescent="0.3">
      <c r="A3155" s="38" t="s">
        <v>257</v>
      </c>
      <c r="B3155" s="15">
        <v>197500</v>
      </c>
      <c r="C3155" s="15">
        <v>740949</v>
      </c>
      <c r="E3155" s="36" t="s">
        <v>246</v>
      </c>
      <c r="F3155" s="15">
        <v>1307550</v>
      </c>
      <c r="G3155" s="15">
        <v>2849600</v>
      </c>
      <c r="I3155" s="38" t="s">
        <v>252</v>
      </c>
      <c r="J3155" s="15">
        <v>11.2</v>
      </c>
      <c r="L3155" s="36" t="s">
        <v>250</v>
      </c>
      <c r="M3155" s="15">
        <v>9.7666666666666657</v>
      </c>
    </row>
    <row r="3156" spans="1:13" x14ac:dyDescent="0.3">
      <c r="A3156" s="38" t="s">
        <v>252</v>
      </c>
      <c r="B3156" s="15">
        <v>218500</v>
      </c>
      <c r="C3156" s="15">
        <v>1897785</v>
      </c>
      <c r="E3156" s="36" t="s">
        <v>248</v>
      </c>
      <c r="F3156" s="15">
        <v>1238450</v>
      </c>
      <c r="G3156" s="15">
        <v>9030350</v>
      </c>
      <c r="I3156" s="38" t="s">
        <v>255</v>
      </c>
      <c r="J3156" s="15">
        <v>10.3</v>
      </c>
      <c r="L3156" s="36" t="s">
        <v>253</v>
      </c>
      <c r="M3156" s="15">
        <v>8.4333333333333318</v>
      </c>
    </row>
    <row r="3157" spans="1:13" x14ac:dyDescent="0.3">
      <c r="A3157" s="38" t="s">
        <v>255</v>
      </c>
      <c r="B3157" s="15">
        <v>260000</v>
      </c>
      <c r="C3157" s="15">
        <v>794000</v>
      </c>
      <c r="E3157" s="36" t="s">
        <v>250</v>
      </c>
      <c r="F3157" s="15">
        <v>1497603</v>
      </c>
      <c r="G3157" s="15">
        <v>11509503</v>
      </c>
      <c r="I3157" s="38" t="s">
        <v>258</v>
      </c>
      <c r="J3157" s="15">
        <v>9.9</v>
      </c>
      <c r="L3157" s="35" t="s">
        <v>268</v>
      </c>
      <c r="M3157" s="15">
        <v>5.3999999999999995</v>
      </c>
    </row>
    <row r="3158" spans="1:13" x14ac:dyDescent="0.3">
      <c r="A3158" s="38" t="s">
        <v>258</v>
      </c>
      <c r="B3158" s="15">
        <v>205500</v>
      </c>
      <c r="C3158" s="15">
        <v>1307900</v>
      </c>
      <c r="E3158" s="37" t="s">
        <v>252</v>
      </c>
      <c r="F3158" s="15">
        <v>476453</v>
      </c>
      <c r="G3158" s="15">
        <v>3676903</v>
      </c>
      <c r="I3158" s="38" t="s">
        <v>260</v>
      </c>
      <c r="J3158" s="15">
        <v>7.8</v>
      </c>
      <c r="L3158" s="36" t="s">
        <v>246</v>
      </c>
      <c r="M3158" s="15">
        <v>6.5</v>
      </c>
    </row>
    <row r="3159" spans="1:13" x14ac:dyDescent="0.3">
      <c r="A3159" s="38" t="s">
        <v>260</v>
      </c>
      <c r="B3159" s="15">
        <v>161700</v>
      </c>
      <c r="C3159" s="15">
        <v>729400</v>
      </c>
      <c r="E3159" s="37" t="s">
        <v>255</v>
      </c>
      <c r="F3159" s="15">
        <v>462450</v>
      </c>
      <c r="G3159" s="15">
        <v>2818400</v>
      </c>
      <c r="I3159" s="38" t="s">
        <v>262</v>
      </c>
      <c r="J3159" s="15">
        <v>7.4</v>
      </c>
      <c r="L3159" s="36" t="s">
        <v>248</v>
      </c>
      <c r="M3159" s="15">
        <v>6.2666666666666666</v>
      </c>
    </row>
    <row r="3160" spans="1:13" x14ac:dyDescent="0.3">
      <c r="A3160" s="38" t="s">
        <v>262</v>
      </c>
      <c r="B3160" s="15">
        <v>165950</v>
      </c>
      <c r="C3160" s="15">
        <v>331900</v>
      </c>
      <c r="E3160" s="37" t="s">
        <v>258</v>
      </c>
      <c r="F3160" s="15">
        <v>558700</v>
      </c>
      <c r="G3160" s="15">
        <v>5014200</v>
      </c>
      <c r="I3160" s="38" t="s">
        <v>263</v>
      </c>
      <c r="J3160" s="15">
        <v>7.4</v>
      </c>
      <c r="L3160" s="36" t="s">
        <v>250</v>
      </c>
      <c r="M3160" s="15">
        <v>4.8999999999999995</v>
      </c>
    </row>
    <row r="3161" spans="1:13" x14ac:dyDescent="0.3">
      <c r="A3161" s="38" t="s">
        <v>263</v>
      </c>
      <c r="B3161" s="15">
        <v>192000</v>
      </c>
      <c r="C3161" s="15">
        <v>384000</v>
      </c>
      <c r="E3161" s="36" t="s">
        <v>253</v>
      </c>
      <c r="F3161" s="15">
        <v>1365725</v>
      </c>
      <c r="G3161" s="15">
        <v>6690950</v>
      </c>
      <c r="I3161" s="35" t="s">
        <v>268</v>
      </c>
      <c r="J3161" s="15"/>
      <c r="L3161" s="36" t="s">
        <v>253</v>
      </c>
      <c r="M3161" s="15">
        <v>3.9333333333333336</v>
      </c>
    </row>
    <row r="3162" spans="1:13" x14ac:dyDescent="0.3">
      <c r="A3162" s="35" t="s">
        <v>264</v>
      </c>
      <c r="B3162" s="15"/>
      <c r="C3162" s="15"/>
      <c r="E3162" s="35" t="s">
        <v>265</v>
      </c>
      <c r="F3162" s="15">
        <v>5750331</v>
      </c>
      <c r="G3162" s="15">
        <v>34271026</v>
      </c>
      <c r="I3162" s="38" t="s">
        <v>245</v>
      </c>
      <c r="J3162" s="15">
        <v>7.1</v>
      </c>
      <c r="L3162" s="35" t="s">
        <v>269</v>
      </c>
      <c r="M3162" s="15">
        <v>5.4916666666666671</v>
      </c>
    </row>
    <row r="3163" spans="1:13" x14ac:dyDescent="0.3">
      <c r="A3163" s="38" t="s">
        <v>245</v>
      </c>
      <c r="B3163" s="15">
        <v>137500</v>
      </c>
      <c r="C3163" s="15">
        <v>744900</v>
      </c>
      <c r="E3163" s="36" t="s">
        <v>246</v>
      </c>
      <c r="F3163" s="15">
        <v>1213356</v>
      </c>
      <c r="G3163" s="15">
        <v>5922242</v>
      </c>
      <c r="I3163" s="38" t="s">
        <v>247</v>
      </c>
      <c r="J3163" s="15">
        <v>6.6</v>
      </c>
      <c r="L3163" s="36" t="s">
        <v>246</v>
      </c>
      <c r="M3163" s="15">
        <v>4.7666666666666666</v>
      </c>
    </row>
    <row r="3164" spans="1:13" x14ac:dyDescent="0.3">
      <c r="A3164" s="38" t="s">
        <v>247</v>
      </c>
      <c r="B3164" s="15">
        <v>174000</v>
      </c>
      <c r="C3164" s="15">
        <v>498000</v>
      </c>
      <c r="E3164" s="36" t="s">
        <v>248</v>
      </c>
      <c r="F3164" s="15">
        <v>1371500</v>
      </c>
      <c r="G3164" s="15">
        <v>7551399</v>
      </c>
      <c r="I3164" s="38" t="s">
        <v>249</v>
      </c>
      <c r="J3164" s="15">
        <v>5.5</v>
      </c>
      <c r="L3164" s="36" t="s">
        <v>248</v>
      </c>
      <c r="M3164" s="15">
        <v>5.0333333333333341</v>
      </c>
    </row>
    <row r="3165" spans="1:13" x14ac:dyDescent="0.3">
      <c r="A3165" s="38" t="s">
        <v>249</v>
      </c>
      <c r="B3165" s="15">
        <v>177450</v>
      </c>
      <c r="C3165" s="15">
        <v>1386400</v>
      </c>
      <c r="E3165" s="36" t="s">
        <v>250</v>
      </c>
      <c r="F3165" s="15">
        <v>1609475</v>
      </c>
      <c r="G3165" s="15">
        <v>13502935</v>
      </c>
      <c r="I3165" s="38" t="s">
        <v>251</v>
      </c>
      <c r="J3165" s="15">
        <v>5.3</v>
      </c>
      <c r="L3165" s="36" t="s">
        <v>250</v>
      </c>
      <c r="M3165" s="15">
        <v>6.5333333333333341</v>
      </c>
    </row>
    <row r="3166" spans="1:13" x14ac:dyDescent="0.3">
      <c r="A3166" s="38" t="s">
        <v>251</v>
      </c>
      <c r="B3166" s="15">
        <v>168750</v>
      </c>
      <c r="C3166" s="15">
        <v>1029900</v>
      </c>
      <c r="E3166" s="37" t="s">
        <v>252</v>
      </c>
      <c r="F3166" s="15">
        <v>613475</v>
      </c>
      <c r="G3166" s="15">
        <v>4227750</v>
      </c>
      <c r="I3166" s="38" t="s">
        <v>254</v>
      </c>
      <c r="J3166" s="15">
        <v>5</v>
      </c>
      <c r="L3166" s="36" t="s">
        <v>253</v>
      </c>
      <c r="M3166" s="15">
        <v>5.6333333333333329</v>
      </c>
    </row>
    <row r="3167" spans="1:13" x14ac:dyDescent="0.3">
      <c r="A3167" s="38" t="s">
        <v>254</v>
      </c>
      <c r="B3167" s="15">
        <v>163000</v>
      </c>
      <c r="C3167" s="15">
        <v>640000</v>
      </c>
      <c r="E3167" s="37" t="s">
        <v>255</v>
      </c>
      <c r="F3167" s="15">
        <v>416000</v>
      </c>
      <c r="G3167" s="15">
        <v>3016145</v>
      </c>
      <c r="I3167" s="38" t="s">
        <v>257</v>
      </c>
      <c r="J3167" s="15">
        <v>6.1</v>
      </c>
      <c r="L3167" s="35" t="s">
        <v>270</v>
      </c>
      <c r="M3167" s="15">
        <v>4.0666666666666664</v>
      </c>
    </row>
    <row r="3168" spans="1:13" x14ac:dyDescent="0.3">
      <c r="A3168" s="38" t="s">
        <v>257</v>
      </c>
      <c r="B3168" s="15">
        <v>218000</v>
      </c>
      <c r="C3168" s="15">
        <v>1368300</v>
      </c>
      <c r="E3168" s="37" t="s">
        <v>258</v>
      </c>
      <c r="F3168" s="15">
        <v>580000</v>
      </c>
      <c r="G3168" s="15">
        <v>6259040</v>
      </c>
      <c r="I3168" s="38" t="s">
        <v>252</v>
      </c>
      <c r="J3168" s="15">
        <v>6.2</v>
      </c>
      <c r="L3168" s="36" t="s">
        <v>246</v>
      </c>
      <c r="M3168" s="15">
        <v>4.2333333333333334</v>
      </c>
    </row>
    <row r="3169" spans="1:13" x14ac:dyDescent="0.3">
      <c r="A3169" s="38" t="s">
        <v>252</v>
      </c>
      <c r="B3169" s="15">
        <v>157250</v>
      </c>
      <c r="C3169" s="15">
        <v>958400</v>
      </c>
      <c r="E3169" s="36" t="s">
        <v>253</v>
      </c>
      <c r="F3169" s="15">
        <v>1556000</v>
      </c>
      <c r="G3169" s="15">
        <v>7294450</v>
      </c>
      <c r="I3169" s="38" t="s">
        <v>255</v>
      </c>
      <c r="J3169" s="15">
        <v>6.8</v>
      </c>
      <c r="L3169" s="36" t="s">
        <v>248</v>
      </c>
      <c r="M3169" s="15">
        <v>3.6666666666666665</v>
      </c>
    </row>
    <row r="3170" spans="1:13" x14ac:dyDescent="0.3">
      <c r="A3170" s="38" t="s">
        <v>255</v>
      </c>
      <c r="B3170" s="15">
        <v>149000</v>
      </c>
      <c r="C3170" s="15">
        <v>481450</v>
      </c>
      <c r="E3170" s="35" t="s">
        <v>244</v>
      </c>
      <c r="F3170" s="15">
        <v>5670978</v>
      </c>
      <c r="G3170" s="15">
        <v>32076654</v>
      </c>
      <c r="I3170" s="38" t="s">
        <v>258</v>
      </c>
      <c r="J3170" s="15">
        <v>6.6</v>
      </c>
      <c r="L3170" s="36" t="s">
        <v>250</v>
      </c>
      <c r="M3170" s="15">
        <v>4.166666666666667</v>
      </c>
    </row>
    <row r="3171" spans="1:13" x14ac:dyDescent="0.3">
      <c r="A3171" s="38" t="s">
        <v>258</v>
      </c>
      <c r="B3171" s="15">
        <v>173625</v>
      </c>
      <c r="C3171" s="15">
        <v>973621</v>
      </c>
      <c r="E3171" s="36" t="s">
        <v>246</v>
      </c>
      <c r="F3171" s="15">
        <v>1599628</v>
      </c>
      <c r="G3171" s="15">
        <v>5829755</v>
      </c>
      <c r="I3171" s="38" t="s">
        <v>260</v>
      </c>
      <c r="J3171" s="15">
        <v>7.7</v>
      </c>
      <c r="L3171" s="36" t="s">
        <v>253</v>
      </c>
      <c r="M3171" s="15">
        <v>4.2</v>
      </c>
    </row>
    <row r="3172" spans="1:13" x14ac:dyDescent="0.3">
      <c r="A3172" s="38" t="s">
        <v>260</v>
      </c>
      <c r="B3172" s="15">
        <v>218500</v>
      </c>
      <c r="C3172" s="15">
        <v>1865750</v>
      </c>
      <c r="E3172" s="36" t="s">
        <v>248</v>
      </c>
      <c r="F3172" s="15">
        <v>1366825</v>
      </c>
      <c r="G3172" s="15">
        <v>8063149</v>
      </c>
      <c r="I3172" s="38" t="s">
        <v>262</v>
      </c>
      <c r="J3172" s="15">
        <v>7.9</v>
      </c>
      <c r="L3172" s="35" t="s">
        <v>271</v>
      </c>
      <c r="M3172" s="15">
        <v>3.7583333333333329</v>
      </c>
    </row>
    <row r="3173" spans="1:13" x14ac:dyDescent="0.3">
      <c r="A3173" s="38" t="s">
        <v>262</v>
      </c>
      <c r="B3173" s="15">
        <v>138000</v>
      </c>
      <c r="C3173" s="15">
        <v>846200</v>
      </c>
      <c r="E3173" s="36" t="s">
        <v>250</v>
      </c>
      <c r="F3173" s="15">
        <v>1695250</v>
      </c>
      <c r="G3173" s="15">
        <v>11269250</v>
      </c>
      <c r="I3173" s="38" t="s">
        <v>263</v>
      </c>
      <c r="J3173" s="15">
        <v>7.3</v>
      </c>
      <c r="L3173" s="36" t="s">
        <v>246</v>
      </c>
      <c r="M3173" s="15">
        <v>4.3666666666666663</v>
      </c>
    </row>
    <row r="3174" spans="1:13" x14ac:dyDescent="0.3">
      <c r="A3174" s="38" t="s">
        <v>263</v>
      </c>
      <c r="B3174" s="15">
        <v>175000</v>
      </c>
      <c r="C3174" s="15">
        <v>1235800</v>
      </c>
      <c r="E3174" s="37" t="s">
        <v>252</v>
      </c>
      <c r="F3174" s="15">
        <v>486250</v>
      </c>
      <c r="G3174" s="15">
        <v>4408950</v>
      </c>
      <c r="I3174" s="35" t="s">
        <v>269</v>
      </c>
      <c r="J3174" s="15"/>
      <c r="L3174" s="36" t="s">
        <v>248</v>
      </c>
      <c r="M3174" s="15">
        <v>4.9666666666666668</v>
      </c>
    </row>
    <row r="3175" spans="1:13" x14ac:dyDescent="0.3">
      <c r="A3175" s="35" t="s">
        <v>266</v>
      </c>
      <c r="B3175" s="15"/>
      <c r="C3175" s="15"/>
      <c r="E3175" s="37" t="s">
        <v>255</v>
      </c>
      <c r="F3175" s="15">
        <v>626500</v>
      </c>
      <c r="G3175" s="15">
        <v>4073400</v>
      </c>
      <c r="I3175" s="38" t="s">
        <v>245</v>
      </c>
      <c r="J3175" s="15">
        <v>6.5</v>
      </c>
      <c r="L3175" s="36" t="s">
        <v>250</v>
      </c>
      <c r="M3175" s="15">
        <v>3.6333333333333333</v>
      </c>
    </row>
    <row r="3176" spans="1:13" x14ac:dyDescent="0.3">
      <c r="A3176" s="38" t="s">
        <v>245</v>
      </c>
      <c r="B3176" s="15">
        <v>88750</v>
      </c>
      <c r="C3176" s="15">
        <v>421350</v>
      </c>
      <c r="E3176" s="37" t="s">
        <v>258</v>
      </c>
      <c r="F3176" s="15">
        <v>582500</v>
      </c>
      <c r="G3176" s="15">
        <v>2786900</v>
      </c>
      <c r="I3176" s="38" t="s">
        <v>247</v>
      </c>
      <c r="J3176" s="15">
        <v>6.9</v>
      </c>
      <c r="L3176" s="36" t="s">
        <v>253</v>
      </c>
      <c r="M3176" s="15">
        <v>2.0666666666666664</v>
      </c>
    </row>
    <row r="3177" spans="1:13" x14ac:dyDescent="0.3">
      <c r="A3177" s="38" t="s">
        <v>247</v>
      </c>
      <c r="B3177" s="15">
        <v>200000</v>
      </c>
      <c r="C3177" s="15">
        <v>1239000</v>
      </c>
      <c r="E3177" s="36" t="s">
        <v>253</v>
      </c>
      <c r="F3177" s="15">
        <v>1009275</v>
      </c>
      <c r="G3177" s="15">
        <v>6914500</v>
      </c>
      <c r="I3177" s="38" t="s">
        <v>249</v>
      </c>
      <c r="J3177" s="15">
        <v>6</v>
      </c>
      <c r="L3177" s="35" t="s">
        <v>272</v>
      </c>
      <c r="M3177" s="15">
        <v>2.166666666666667</v>
      </c>
    </row>
    <row r="3178" spans="1:13" x14ac:dyDescent="0.3">
      <c r="A3178" s="38" t="s">
        <v>249</v>
      </c>
      <c r="B3178" s="15">
        <v>162500</v>
      </c>
      <c r="C3178" s="15">
        <v>963950</v>
      </c>
      <c r="E3178" s="35" t="s">
        <v>256</v>
      </c>
      <c r="F3178" s="15">
        <v>6219186</v>
      </c>
      <c r="G3178" s="15">
        <v>26274318</v>
      </c>
      <c r="I3178" s="38" t="s">
        <v>251</v>
      </c>
      <c r="J3178" s="15">
        <v>5.3</v>
      </c>
      <c r="L3178" s="36" t="s">
        <v>246</v>
      </c>
      <c r="M3178" s="15">
        <v>1.7</v>
      </c>
    </row>
    <row r="3179" spans="1:13" x14ac:dyDescent="0.3">
      <c r="A3179" s="38" t="s">
        <v>251</v>
      </c>
      <c r="B3179" s="15">
        <v>180500</v>
      </c>
      <c r="C3179" s="15">
        <v>943000</v>
      </c>
      <c r="E3179" s="36" t="s">
        <v>246</v>
      </c>
      <c r="F3179" s="15">
        <v>1835218</v>
      </c>
      <c r="G3179" s="15">
        <v>6623335</v>
      </c>
      <c r="I3179" s="38" t="s">
        <v>254</v>
      </c>
      <c r="J3179" s="15">
        <v>8.5</v>
      </c>
      <c r="L3179" s="36" t="s">
        <v>248</v>
      </c>
      <c r="M3179" s="15">
        <v>1.7666666666666666</v>
      </c>
    </row>
    <row r="3180" spans="1:13" x14ac:dyDescent="0.3">
      <c r="A3180" s="38" t="s">
        <v>254</v>
      </c>
      <c r="B3180" s="15">
        <v>140000</v>
      </c>
      <c r="C3180" s="15">
        <v>753800</v>
      </c>
      <c r="E3180" s="36" t="s">
        <v>248</v>
      </c>
      <c r="F3180" s="15">
        <v>1656143</v>
      </c>
      <c r="G3180" s="15">
        <v>9559743</v>
      </c>
      <c r="I3180" s="38" t="s">
        <v>257</v>
      </c>
      <c r="J3180" s="15">
        <v>8.5</v>
      </c>
      <c r="L3180" s="36" t="s">
        <v>250</v>
      </c>
      <c r="M3180" s="15">
        <v>3.1666666666666665</v>
      </c>
    </row>
    <row r="3181" spans="1:13" x14ac:dyDescent="0.3">
      <c r="A3181" s="38" t="s">
        <v>257</v>
      </c>
      <c r="B3181" s="15">
        <v>196225</v>
      </c>
      <c r="C3181" s="15">
        <v>1472050</v>
      </c>
      <c r="E3181" s="36" t="s">
        <v>250</v>
      </c>
      <c r="F3181" s="15">
        <v>1591750</v>
      </c>
      <c r="G3181" s="15">
        <v>5155500</v>
      </c>
      <c r="I3181" s="38" t="s">
        <v>252</v>
      </c>
      <c r="J3181" s="15">
        <v>7.6</v>
      </c>
      <c r="L3181" s="36" t="s">
        <v>253</v>
      </c>
      <c r="M3181" s="15">
        <v>2.0333333333333332</v>
      </c>
    </row>
    <row r="3182" spans="1:13" x14ac:dyDescent="0.3">
      <c r="A3182" s="38" t="s">
        <v>252</v>
      </c>
      <c r="B3182" s="15">
        <v>195000</v>
      </c>
      <c r="C3182" s="15">
        <v>842700</v>
      </c>
      <c r="E3182" s="37" t="s">
        <v>252</v>
      </c>
      <c r="F3182" s="15">
        <v>633250</v>
      </c>
      <c r="G3182" s="15">
        <v>2175000</v>
      </c>
      <c r="I3182" s="38" t="s">
        <v>255</v>
      </c>
      <c r="J3182" s="15">
        <v>7.7</v>
      </c>
      <c r="L3182" s="35" t="s">
        <v>273</v>
      </c>
      <c r="M3182" s="15">
        <v>1.3499999999999999</v>
      </c>
    </row>
    <row r="3183" spans="1:13" x14ac:dyDescent="0.3">
      <c r="A3183" s="38" t="s">
        <v>255</v>
      </c>
      <c r="B3183" s="15">
        <v>130000</v>
      </c>
      <c r="C3183" s="15">
        <v>1065522</v>
      </c>
      <c r="E3183" s="37" t="s">
        <v>255</v>
      </c>
      <c r="F3183" s="15">
        <v>518500</v>
      </c>
      <c r="G3183" s="15">
        <v>1115500</v>
      </c>
      <c r="I3183" s="38" t="s">
        <v>258</v>
      </c>
      <c r="J3183" s="15">
        <v>7.5</v>
      </c>
      <c r="L3183" s="36" t="s">
        <v>246</v>
      </c>
      <c r="M3183" s="15">
        <v>1.2333333333333334</v>
      </c>
    </row>
    <row r="3184" spans="1:13" x14ac:dyDescent="0.3">
      <c r="A3184" s="38" t="s">
        <v>258</v>
      </c>
      <c r="B3184" s="15">
        <v>137950</v>
      </c>
      <c r="C3184" s="15">
        <v>838400</v>
      </c>
      <c r="E3184" s="37" t="s">
        <v>258</v>
      </c>
      <c r="F3184" s="15">
        <v>440000</v>
      </c>
      <c r="G3184" s="15">
        <v>1865000</v>
      </c>
      <c r="I3184" s="38" t="s">
        <v>260</v>
      </c>
      <c r="J3184" s="15">
        <v>6.8</v>
      </c>
      <c r="L3184" s="36" t="s">
        <v>248</v>
      </c>
      <c r="M3184" s="15">
        <v>1.3</v>
      </c>
    </row>
    <row r="3185" spans="1:13" x14ac:dyDescent="0.3">
      <c r="A3185" s="38" t="s">
        <v>260</v>
      </c>
      <c r="B3185" s="15">
        <v>200000</v>
      </c>
      <c r="C3185" s="15">
        <v>200000</v>
      </c>
      <c r="E3185" s="36" t="s">
        <v>253</v>
      </c>
      <c r="F3185" s="15">
        <v>1136075</v>
      </c>
      <c r="G3185" s="15">
        <v>4935740</v>
      </c>
      <c r="I3185" s="38" t="s">
        <v>262</v>
      </c>
      <c r="J3185" s="15">
        <v>7</v>
      </c>
      <c r="L3185" s="36" t="s">
        <v>250</v>
      </c>
      <c r="M3185" s="15">
        <v>1.5</v>
      </c>
    </row>
    <row r="3186" spans="1:13" x14ac:dyDescent="0.3">
      <c r="A3186" s="38" t="s">
        <v>262</v>
      </c>
      <c r="B3186" s="15">
        <v>174500</v>
      </c>
      <c r="C3186" s="15">
        <v>681500</v>
      </c>
      <c r="E3186" s="35" t="s">
        <v>261</v>
      </c>
      <c r="F3186" s="15">
        <v>5746569</v>
      </c>
      <c r="G3186" s="15">
        <v>21887441</v>
      </c>
      <c r="I3186" s="38" t="s">
        <v>263</v>
      </c>
      <c r="J3186" s="15">
        <v>7.3</v>
      </c>
      <c r="L3186" s="36" t="s">
        <v>253</v>
      </c>
      <c r="M3186" s="15">
        <v>1.3666666666666665</v>
      </c>
    </row>
    <row r="3187" spans="1:13" x14ac:dyDescent="0.3">
      <c r="A3187" s="38" t="s">
        <v>263</v>
      </c>
      <c r="B3187" s="15">
        <v>190000</v>
      </c>
      <c r="C3187" s="15">
        <v>190000</v>
      </c>
      <c r="E3187" s="36" t="s">
        <v>246</v>
      </c>
      <c r="F3187" s="15">
        <v>1634950</v>
      </c>
      <c r="G3187" s="15">
        <v>3424950</v>
      </c>
      <c r="I3187" s="35" t="s">
        <v>270</v>
      </c>
      <c r="J3187" s="15"/>
      <c r="L3187" s="35" t="s">
        <v>274</v>
      </c>
      <c r="M3187" s="15">
        <v>0.98333333333333339</v>
      </c>
    </row>
    <row r="3188" spans="1:13" x14ac:dyDescent="0.3">
      <c r="A3188" s="35" t="s">
        <v>267</v>
      </c>
      <c r="B3188" s="15"/>
      <c r="C3188" s="15"/>
      <c r="E3188" s="36" t="s">
        <v>248</v>
      </c>
      <c r="F3188" s="15">
        <v>1386000</v>
      </c>
      <c r="G3188" s="15">
        <v>9163300</v>
      </c>
      <c r="I3188" s="38" t="s">
        <v>245</v>
      </c>
      <c r="J3188" s="15">
        <v>6.9</v>
      </c>
      <c r="L3188" s="36" t="s">
        <v>246</v>
      </c>
      <c r="M3188" s="15">
        <v>0.66666666666666663</v>
      </c>
    </row>
    <row r="3189" spans="1:13" x14ac:dyDescent="0.3">
      <c r="A3189" s="38" t="s">
        <v>245</v>
      </c>
      <c r="B3189" s="15">
        <v>80001</v>
      </c>
      <c r="C3189" s="15">
        <v>687451</v>
      </c>
      <c r="E3189" s="36" t="s">
        <v>250</v>
      </c>
      <c r="F3189" s="15">
        <v>1346969</v>
      </c>
      <c r="G3189" s="15">
        <v>4958388</v>
      </c>
      <c r="I3189" s="38" t="s">
        <v>247</v>
      </c>
      <c r="J3189" s="15">
        <v>6.9</v>
      </c>
      <c r="L3189" s="36" t="s">
        <v>248</v>
      </c>
      <c r="M3189" s="15">
        <v>0.70000000000000007</v>
      </c>
    </row>
    <row r="3190" spans="1:13" x14ac:dyDescent="0.3">
      <c r="A3190" s="38" t="s">
        <v>247</v>
      </c>
      <c r="B3190" s="15">
        <v>169600</v>
      </c>
      <c r="C3190" s="15">
        <v>339200</v>
      </c>
      <c r="E3190" s="37" t="s">
        <v>252</v>
      </c>
      <c r="F3190" s="15">
        <v>515000</v>
      </c>
      <c r="G3190" s="15">
        <v>3294450</v>
      </c>
      <c r="I3190" s="38" t="s">
        <v>249</v>
      </c>
      <c r="J3190" s="15">
        <v>7.9</v>
      </c>
      <c r="L3190" s="36" t="s">
        <v>250</v>
      </c>
      <c r="M3190" s="15">
        <v>1.4666666666666668</v>
      </c>
    </row>
    <row r="3191" spans="1:13" x14ac:dyDescent="0.3">
      <c r="A3191" s="38" t="s">
        <v>249</v>
      </c>
      <c r="B3191" s="15">
        <v>147000</v>
      </c>
      <c r="C3191" s="15">
        <v>573500</v>
      </c>
      <c r="E3191" s="37" t="s">
        <v>255</v>
      </c>
      <c r="F3191" s="15">
        <v>519219</v>
      </c>
      <c r="G3191" s="15">
        <v>1038438</v>
      </c>
      <c r="I3191" s="38" t="s">
        <v>251</v>
      </c>
      <c r="J3191" s="15">
        <v>7.9</v>
      </c>
      <c r="L3191" s="36" t="s">
        <v>253</v>
      </c>
      <c r="M3191" s="15">
        <v>1.0999999999999999</v>
      </c>
    </row>
    <row r="3192" spans="1:13" x14ac:dyDescent="0.3">
      <c r="A3192" s="38" t="s">
        <v>251</v>
      </c>
      <c r="B3192" s="15">
        <v>188450</v>
      </c>
      <c r="C3192" s="15">
        <v>761900</v>
      </c>
      <c r="E3192" s="37" t="s">
        <v>258</v>
      </c>
      <c r="F3192" s="15">
        <v>312750</v>
      </c>
      <c r="G3192" s="15">
        <v>625500</v>
      </c>
      <c r="I3192" s="38" t="s">
        <v>254</v>
      </c>
      <c r="J3192" s="15">
        <v>6.8</v>
      </c>
      <c r="L3192" s="35" t="s">
        <v>275</v>
      </c>
      <c r="M3192" s="15">
        <v>1.23</v>
      </c>
    </row>
    <row r="3193" spans="1:13" x14ac:dyDescent="0.3">
      <c r="A3193" s="38" t="s">
        <v>254</v>
      </c>
      <c r="B3193" s="15">
        <v>125000</v>
      </c>
      <c r="C3193" s="15">
        <v>842400</v>
      </c>
      <c r="E3193" s="36" t="s">
        <v>253</v>
      </c>
      <c r="F3193" s="15">
        <v>1378650</v>
      </c>
      <c r="G3193" s="15">
        <v>4340803</v>
      </c>
      <c r="I3193" s="38" t="s">
        <v>257</v>
      </c>
      <c r="J3193" s="15">
        <v>7.2</v>
      </c>
      <c r="L3193" s="36" t="s">
        <v>246</v>
      </c>
      <c r="M3193" s="15">
        <v>1.3666666666666665</v>
      </c>
    </row>
    <row r="3194" spans="1:13" x14ac:dyDescent="0.3">
      <c r="A3194" s="38" t="s">
        <v>257</v>
      </c>
      <c r="B3194" s="15">
        <v>99950</v>
      </c>
      <c r="C3194" s="15">
        <v>286950</v>
      </c>
      <c r="E3194" s="35" t="s">
        <v>264</v>
      </c>
      <c r="F3194" s="15">
        <v>5269350</v>
      </c>
      <c r="G3194" s="15">
        <v>20938405</v>
      </c>
      <c r="I3194" s="38" t="s">
        <v>252</v>
      </c>
      <c r="J3194" s="15">
        <v>7.2</v>
      </c>
      <c r="L3194" s="36" t="s">
        <v>248</v>
      </c>
      <c r="M3194" s="15">
        <v>1.5</v>
      </c>
    </row>
    <row r="3195" spans="1:13" x14ac:dyDescent="0.3">
      <c r="A3195" s="38" t="s">
        <v>252</v>
      </c>
      <c r="B3195" s="15">
        <v>124950</v>
      </c>
      <c r="C3195" s="15">
        <v>833172</v>
      </c>
      <c r="E3195" s="36" t="s">
        <v>246</v>
      </c>
      <c r="F3195" s="15">
        <v>1009850</v>
      </c>
      <c r="G3195" s="15">
        <v>4442405</v>
      </c>
      <c r="I3195" s="38" t="s">
        <v>255</v>
      </c>
      <c r="J3195" s="15">
        <v>6.5</v>
      </c>
      <c r="L3195" s="36" t="s">
        <v>250</v>
      </c>
      <c r="M3195" s="15">
        <v>0.85</v>
      </c>
    </row>
    <row r="3196" spans="1:13" x14ac:dyDescent="0.3">
      <c r="A3196" s="38" t="s">
        <v>255</v>
      </c>
      <c r="B3196" s="15">
        <v>125000</v>
      </c>
      <c r="C3196" s="15">
        <v>981100</v>
      </c>
      <c r="E3196" s="36" t="s">
        <v>248</v>
      </c>
      <c r="F3196" s="15">
        <v>1445000</v>
      </c>
      <c r="G3196" s="15">
        <v>5321000</v>
      </c>
      <c r="I3196" s="38" t="s">
        <v>258</v>
      </c>
      <c r="J3196" s="15">
        <v>6.9</v>
      </c>
      <c r="L3196" s="36" t="s">
        <v>253</v>
      </c>
      <c r="M3196" s="15">
        <v>1</v>
      </c>
    </row>
    <row r="3197" spans="1:13" x14ac:dyDescent="0.3">
      <c r="A3197" s="38" t="s">
        <v>258</v>
      </c>
      <c r="B3197" s="15">
        <v>107400</v>
      </c>
      <c r="C3197" s="15">
        <v>763395</v>
      </c>
      <c r="E3197" s="36" t="s">
        <v>250</v>
      </c>
      <c r="F3197" s="15">
        <v>1310750</v>
      </c>
      <c r="G3197" s="15">
        <v>4801000</v>
      </c>
      <c r="I3197" s="38" t="s">
        <v>260</v>
      </c>
      <c r="J3197" s="15">
        <v>4.8</v>
      </c>
      <c r="L3197" s="14">
        <v>59</v>
      </c>
      <c r="M3197" s="15">
        <v>4.6180722891566264</v>
      </c>
    </row>
    <row r="3198" spans="1:13" x14ac:dyDescent="0.3">
      <c r="A3198" s="38" t="s">
        <v>260</v>
      </c>
      <c r="B3198" s="15">
        <v>120000</v>
      </c>
      <c r="C3198" s="15">
        <v>532444</v>
      </c>
      <c r="E3198" s="37" t="s">
        <v>252</v>
      </c>
      <c r="F3198" s="15">
        <v>297750</v>
      </c>
      <c r="G3198" s="15">
        <v>1195500</v>
      </c>
      <c r="I3198" s="38" t="s">
        <v>262</v>
      </c>
      <c r="J3198" s="15">
        <v>4.4000000000000004</v>
      </c>
      <c r="L3198" s="35" t="s">
        <v>244</v>
      </c>
      <c r="M3198" s="15">
        <v>3.2250000000000001</v>
      </c>
    </row>
    <row r="3199" spans="1:13" x14ac:dyDescent="0.3">
      <c r="A3199" s="38" t="s">
        <v>262</v>
      </c>
      <c r="B3199" s="15">
        <v>158000</v>
      </c>
      <c r="C3199" s="15">
        <v>663500</v>
      </c>
      <c r="E3199" s="37" t="s">
        <v>255</v>
      </c>
      <c r="F3199" s="15">
        <v>508000</v>
      </c>
      <c r="G3199" s="15">
        <v>2039500</v>
      </c>
      <c r="I3199" s="38" t="s">
        <v>263</v>
      </c>
      <c r="J3199" s="15">
        <v>3.5</v>
      </c>
      <c r="L3199" s="36" t="s">
        <v>246</v>
      </c>
      <c r="M3199" s="15">
        <v>2.3666666666666667</v>
      </c>
    </row>
    <row r="3200" spans="1:13" x14ac:dyDescent="0.3">
      <c r="A3200" s="38" t="s">
        <v>263</v>
      </c>
      <c r="B3200" s="15">
        <v>144000</v>
      </c>
      <c r="C3200" s="15">
        <v>987500</v>
      </c>
      <c r="E3200" s="37" t="s">
        <v>258</v>
      </c>
      <c r="F3200" s="15">
        <v>505000</v>
      </c>
      <c r="G3200" s="15">
        <v>1566000</v>
      </c>
      <c r="I3200" s="35" t="s">
        <v>271</v>
      </c>
      <c r="J3200" s="15"/>
      <c r="L3200" s="36" t="s">
        <v>248</v>
      </c>
      <c r="M3200" s="15">
        <v>2.8333333333333335</v>
      </c>
    </row>
    <row r="3201" spans="1:13" x14ac:dyDescent="0.3">
      <c r="A3201" s="35" t="s">
        <v>268</v>
      </c>
      <c r="B3201" s="15"/>
      <c r="C3201" s="15"/>
      <c r="E3201" s="36" t="s">
        <v>253</v>
      </c>
      <c r="F3201" s="15">
        <v>1503750</v>
      </c>
      <c r="G3201" s="15">
        <v>6374000</v>
      </c>
      <c r="I3201" s="38" t="s">
        <v>245</v>
      </c>
      <c r="J3201" s="15">
        <v>2.7</v>
      </c>
      <c r="L3201" s="36" t="s">
        <v>250</v>
      </c>
      <c r="M3201" s="15">
        <v>3.8666666666666671</v>
      </c>
    </row>
    <row r="3202" spans="1:13" x14ac:dyDescent="0.3">
      <c r="A3202" s="38" t="s">
        <v>245</v>
      </c>
      <c r="B3202" s="15">
        <v>127000</v>
      </c>
      <c r="C3202" s="15">
        <v>638650</v>
      </c>
      <c r="E3202" s="35" t="s">
        <v>266</v>
      </c>
      <c r="F3202" s="15">
        <v>5359225</v>
      </c>
      <c r="G3202" s="15">
        <v>17831791</v>
      </c>
      <c r="I3202" s="38" t="s">
        <v>247</v>
      </c>
      <c r="J3202" s="15">
        <v>3.3</v>
      </c>
      <c r="L3202" s="36" t="s">
        <v>253</v>
      </c>
      <c r="M3202" s="15">
        <v>3.8333333333333335</v>
      </c>
    </row>
    <row r="3203" spans="1:13" x14ac:dyDescent="0.3">
      <c r="A3203" s="38" t="s">
        <v>247</v>
      </c>
      <c r="B3203" s="15">
        <v>95800</v>
      </c>
      <c r="C3203" s="15">
        <v>451100</v>
      </c>
      <c r="E3203" s="36" t="s">
        <v>246</v>
      </c>
      <c r="F3203" s="15">
        <v>1224225</v>
      </c>
      <c r="G3203" s="15">
        <v>3529350</v>
      </c>
      <c r="I3203" s="38" t="s">
        <v>249</v>
      </c>
      <c r="J3203" s="15">
        <v>3.1</v>
      </c>
      <c r="L3203" s="35" t="s">
        <v>256</v>
      </c>
      <c r="M3203" s="15">
        <v>5.5083333333333329</v>
      </c>
    </row>
    <row r="3204" spans="1:13" x14ac:dyDescent="0.3">
      <c r="A3204" s="38" t="s">
        <v>249</v>
      </c>
      <c r="B3204" s="15">
        <v>110000</v>
      </c>
      <c r="C3204" s="15">
        <v>607000</v>
      </c>
      <c r="E3204" s="36" t="s">
        <v>248</v>
      </c>
      <c r="F3204" s="15">
        <v>1409300</v>
      </c>
      <c r="G3204" s="15">
        <v>5122000</v>
      </c>
      <c r="I3204" s="38" t="s">
        <v>251</v>
      </c>
      <c r="J3204" s="15">
        <v>3.3</v>
      </c>
      <c r="L3204" s="36" t="s">
        <v>246</v>
      </c>
      <c r="M3204" s="15">
        <v>3.4333333333333336</v>
      </c>
    </row>
    <row r="3205" spans="1:13" x14ac:dyDescent="0.3">
      <c r="A3205" s="38" t="s">
        <v>251</v>
      </c>
      <c r="B3205" s="15">
        <v>140000</v>
      </c>
      <c r="C3205" s="15">
        <v>280000</v>
      </c>
      <c r="E3205" s="36" t="s">
        <v>250</v>
      </c>
      <c r="F3205" s="15">
        <v>1320950</v>
      </c>
      <c r="G3205" s="15">
        <v>4594900</v>
      </c>
      <c r="I3205" s="38" t="s">
        <v>254</v>
      </c>
      <c r="J3205" s="15">
        <v>3.3</v>
      </c>
      <c r="L3205" s="36" t="s">
        <v>248</v>
      </c>
      <c r="M3205" s="15">
        <v>5.2666666666666666</v>
      </c>
    </row>
    <row r="3206" spans="1:13" x14ac:dyDescent="0.3">
      <c r="A3206" s="38" t="s">
        <v>254</v>
      </c>
      <c r="B3206" s="15">
        <v>134650</v>
      </c>
      <c r="C3206" s="15">
        <v>741250</v>
      </c>
      <c r="E3206" s="37" t="s">
        <v>252</v>
      </c>
      <c r="F3206" s="15">
        <v>452725</v>
      </c>
      <c r="G3206" s="15">
        <v>905450</v>
      </c>
      <c r="I3206" s="38" t="s">
        <v>257</v>
      </c>
      <c r="J3206" s="15">
        <v>3.4</v>
      </c>
      <c r="L3206" s="36" t="s">
        <v>250</v>
      </c>
      <c r="M3206" s="15">
        <v>6.1333333333333329</v>
      </c>
    </row>
    <row r="3207" spans="1:13" x14ac:dyDescent="0.3">
      <c r="A3207" s="38" t="s">
        <v>257</v>
      </c>
      <c r="B3207" s="15">
        <v>135000</v>
      </c>
      <c r="C3207" s="15">
        <v>1115400</v>
      </c>
      <c r="E3207" s="37" t="s">
        <v>255</v>
      </c>
      <c r="F3207" s="15">
        <v>381500</v>
      </c>
      <c r="G3207" s="15">
        <v>1392000</v>
      </c>
      <c r="I3207" s="38" t="s">
        <v>252</v>
      </c>
      <c r="J3207" s="15">
        <v>3.7</v>
      </c>
      <c r="L3207" s="36" t="s">
        <v>253</v>
      </c>
      <c r="M3207" s="15">
        <v>7.2</v>
      </c>
    </row>
    <row r="3208" spans="1:13" x14ac:dyDescent="0.3">
      <c r="A3208" s="38" t="s">
        <v>252</v>
      </c>
      <c r="B3208" s="15">
        <v>135000</v>
      </c>
      <c r="C3208" s="15">
        <v>1120900</v>
      </c>
      <c r="E3208" s="37" t="s">
        <v>258</v>
      </c>
      <c r="F3208" s="15">
        <v>486725</v>
      </c>
      <c r="G3208" s="15">
        <v>2297450</v>
      </c>
      <c r="I3208" s="38" t="s">
        <v>255</v>
      </c>
      <c r="J3208" s="15">
        <v>3.3</v>
      </c>
      <c r="L3208" s="35" t="s">
        <v>261</v>
      </c>
      <c r="M3208" s="15">
        <v>10.508333333333335</v>
      </c>
    </row>
    <row r="3209" spans="1:13" x14ac:dyDescent="0.3">
      <c r="A3209" s="38" t="s">
        <v>255</v>
      </c>
      <c r="B3209" s="15">
        <v>89000</v>
      </c>
      <c r="C3209" s="15">
        <v>625650</v>
      </c>
      <c r="E3209" s="36" t="s">
        <v>253</v>
      </c>
      <c r="F3209" s="15">
        <v>1404750</v>
      </c>
      <c r="G3209" s="15">
        <v>4585541</v>
      </c>
      <c r="I3209" s="38" t="s">
        <v>258</v>
      </c>
      <c r="J3209" s="15">
        <v>2.6</v>
      </c>
      <c r="L3209" s="36" t="s">
        <v>246</v>
      </c>
      <c r="M3209" s="15">
        <v>9.2999999999999989</v>
      </c>
    </row>
    <row r="3210" spans="1:13" x14ac:dyDescent="0.3">
      <c r="A3210" s="38" t="s">
        <v>258</v>
      </c>
      <c r="B3210" s="15">
        <v>94825</v>
      </c>
      <c r="C3210" s="15">
        <v>189650</v>
      </c>
      <c r="E3210" s="35" t="s">
        <v>267</v>
      </c>
      <c r="F3210" s="15">
        <v>4797256</v>
      </c>
      <c r="G3210" s="15">
        <v>16526633</v>
      </c>
      <c r="I3210" s="38" t="s">
        <v>260</v>
      </c>
      <c r="J3210" s="15">
        <v>2.1</v>
      </c>
      <c r="L3210" s="36" t="s">
        <v>248</v>
      </c>
      <c r="M3210" s="15">
        <v>11.066666666666668</v>
      </c>
    </row>
    <row r="3211" spans="1:13" x14ac:dyDescent="0.3">
      <c r="A3211" s="38" t="s">
        <v>260</v>
      </c>
      <c r="B3211" s="15">
        <v>113000</v>
      </c>
      <c r="C3211" s="15">
        <v>1194200</v>
      </c>
      <c r="E3211" s="36" t="s">
        <v>246</v>
      </c>
      <c r="F3211" s="15">
        <v>1301450</v>
      </c>
      <c r="G3211" s="15">
        <v>3622900</v>
      </c>
      <c r="I3211" s="38" t="s">
        <v>262</v>
      </c>
      <c r="J3211" s="15">
        <v>3</v>
      </c>
      <c r="L3211" s="36" t="s">
        <v>250</v>
      </c>
      <c r="M3211" s="15">
        <v>11.766666666666666</v>
      </c>
    </row>
    <row r="3212" spans="1:13" x14ac:dyDescent="0.3">
      <c r="A3212" s="38" t="s">
        <v>262</v>
      </c>
      <c r="B3212" s="15">
        <v>78900</v>
      </c>
      <c r="C3212" s="15">
        <v>327299</v>
      </c>
      <c r="E3212" s="36" t="s">
        <v>248</v>
      </c>
      <c r="F3212" s="15">
        <v>1020400</v>
      </c>
      <c r="G3212" s="15">
        <v>3860550</v>
      </c>
      <c r="I3212" s="38" t="s">
        <v>263</v>
      </c>
      <c r="J3212" s="15">
        <v>2.7</v>
      </c>
      <c r="L3212" s="36" t="s">
        <v>253</v>
      </c>
      <c r="M3212" s="15">
        <v>9.9</v>
      </c>
    </row>
    <row r="3213" spans="1:13" x14ac:dyDescent="0.3">
      <c r="A3213" s="38" t="s">
        <v>263</v>
      </c>
      <c r="B3213" s="15">
        <v>123400</v>
      </c>
      <c r="C3213" s="15">
        <v>246800</v>
      </c>
      <c r="E3213" s="36" t="s">
        <v>250</v>
      </c>
      <c r="F3213" s="15">
        <v>1244981</v>
      </c>
      <c r="G3213" s="15">
        <v>5338056</v>
      </c>
      <c r="I3213" s="35" t="s">
        <v>272</v>
      </c>
      <c r="J3213" s="15"/>
      <c r="L3213" s="35" t="s">
        <v>264</v>
      </c>
      <c r="M3213" s="15">
        <v>7.3166666666666673</v>
      </c>
    </row>
    <row r="3214" spans="1:13" x14ac:dyDescent="0.3">
      <c r="A3214" s="35" t="s">
        <v>269</v>
      </c>
      <c r="B3214" s="15"/>
      <c r="C3214" s="15"/>
      <c r="E3214" s="37" t="s">
        <v>252</v>
      </c>
      <c r="F3214" s="15">
        <v>471175</v>
      </c>
      <c r="G3214" s="15">
        <v>1450350</v>
      </c>
      <c r="I3214" s="38" t="s">
        <v>245</v>
      </c>
      <c r="J3214" s="15">
        <v>2</v>
      </c>
      <c r="L3214" s="36" t="s">
        <v>246</v>
      </c>
      <c r="M3214" s="15">
        <v>7.8666666666666671</v>
      </c>
    </row>
    <row r="3215" spans="1:13" x14ac:dyDescent="0.3">
      <c r="A3215" s="38" t="s">
        <v>245</v>
      </c>
      <c r="B3215" s="15">
        <v>136500</v>
      </c>
      <c r="C3215" s="15">
        <v>410500</v>
      </c>
      <c r="E3215" s="37" t="s">
        <v>255</v>
      </c>
      <c r="F3215" s="15">
        <v>370306</v>
      </c>
      <c r="G3215" s="15">
        <v>1857706</v>
      </c>
      <c r="I3215" s="38" t="s">
        <v>247</v>
      </c>
      <c r="J3215" s="15">
        <v>1.7</v>
      </c>
      <c r="L3215" s="36" t="s">
        <v>248</v>
      </c>
      <c r="M3215" s="15">
        <v>8.2000000000000011</v>
      </c>
    </row>
    <row r="3216" spans="1:13" x14ac:dyDescent="0.3">
      <c r="A3216" s="38" t="s">
        <v>247</v>
      </c>
      <c r="B3216" s="15">
        <v>350500</v>
      </c>
      <c r="C3216" s="15">
        <v>888400</v>
      </c>
      <c r="E3216" s="37" t="s">
        <v>258</v>
      </c>
      <c r="F3216" s="15">
        <v>403500</v>
      </c>
      <c r="G3216" s="15">
        <v>2030000</v>
      </c>
      <c r="I3216" s="38" t="s">
        <v>249</v>
      </c>
      <c r="J3216" s="15">
        <v>1.7</v>
      </c>
      <c r="L3216" s="36" t="s">
        <v>250</v>
      </c>
      <c r="M3216" s="15">
        <v>6.8</v>
      </c>
    </row>
    <row r="3217" spans="1:13" x14ac:dyDescent="0.3">
      <c r="A3217" s="38" t="s">
        <v>249</v>
      </c>
      <c r="B3217" s="15">
        <v>131000</v>
      </c>
      <c r="C3217" s="15">
        <v>1055100</v>
      </c>
      <c r="E3217" s="36" t="s">
        <v>253</v>
      </c>
      <c r="F3217" s="15">
        <v>1230425</v>
      </c>
      <c r="G3217" s="15">
        <v>3705127</v>
      </c>
      <c r="I3217" s="38" t="s">
        <v>251</v>
      </c>
      <c r="J3217" s="15">
        <v>2.7</v>
      </c>
      <c r="L3217" s="36" t="s">
        <v>253</v>
      </c>
      <c r="M3217" s="15">
        <v>6.4000000000000012</v>
      </c>
    </row>
    <row r="3218" spans="1:13" x14ac:dyDescent="0.3">
      <c r="A3218" s="38" t="s">
        <v>251</v>
      </c>
      <c r="B3218" s="15">
        <v>181000</v>
      </c>
      <c r="C3218" s="15">
        <v>800500</v>
      </c>
      <c r="E3218" s="35" t="s">
        <v>268</v>
      </c>
      <c r="F3218" s="15">
        <v>4675749</v>
      </c>
      <c r="G3218" s="15">
        <v>16906481</v>
      </c>
      <c r="I3218" s="38" t="s">
        <v>254</v>
      </c>
      <c r="J3218" s="15">
        <v>2.2000000000000002</v>
      </c>
      <c r="L3218" s="35" t="s">
        <v>266</v>
      </c>
      <c r="M3218" s="15">
        <v>8.8166666666666682</v>
      </c>
    </row>
    <row r="3219" spans="1:13" x14ac:dyDescent="0.3">
      <c r="A3219" s="38" t="s">
        <v>254</v>
      </c>
      <c r="B3219" s="15">
        <v>129900</v>
      </c>
      <c r="C3219" s="15">
        <v>1315400</v>
      </c>
      <c r="E3219" s="36" t="s">
        <v>246</v>
      </c>
      <c r="F3219" s="15">
        <v>1090949</v>
      </c>
      <c r="G3219" s="15">
        <v>3911304</v>
      </c>
      <c r="I3219" s="38" t="s">
        <v>257</v>
      </c>
      <c r="J3219" s="15">
        <v>2.4</v>
      </c>
      <c r="L3219" s="36" t="s">
        <v>246</v>
      </c>
      <c r="M3219" s="15">
        <v>6.7666666666666666</v>
      </c>
    </row>
    <row r="3220" spans="1:13" x14ac:dyDescent="0.3">
      <c r="A3220" s="38" t="s">
        <v>257</v>
      </c>
      <c r="B3220" s="15">
        <v>145000</v>
      </c>
      <c r="C3220" s="15">
        <v>1443400</v>
      </c>
      <c r="E3220" s="36" t="s">
        <v>248</v>
      </c>
      <c r="F3220" s="15">
        <v>1153200</v>
      </c>
      <c r="G3220" s="15">
        <v>3078600</v>
      </c>
      <c r="I3220" s="38" t="s">
        <v>252</v>
      </c>
      <c r="J3220" s="15">
        <v>2.7</v>
      </c>
      <c r="L3220" s="36" t="s">
        <v>248</v>
      </c>
      <c r="M3220" s="15">
        <v>9.3333333333333321</v>
      </c>
    </row>
    <row r="3221" spans="1:13" x14ac:dyDescent="0.3">
      <c r="A3221" s="38" t="s">
        <v>252</v>
      </c>
      <c r="B3221" s="15">
        <v>100329</v>
      </c>
      <c r="C3221" s="15">
        <v>578329</v>
      </c>
      <c r="E3221" s="36" t="s">
        <v>250</v>
      </c>
      <c r="F3221" s="15">
        <v>1173650</v>
      </c>
      <c r="G3221" s="15">
        <v>3679900</v>
      </c>
      <c r="I3221" s="38" t="s">
        <v>255</v>
      </c>
      <c r="J3221" s="15">
        <v>2.2000000000000002</v>
      </c>
      <c r="L3221" s="36" t="s">
        <v>250</v>
      </c>
      <c r="M3221" s="15">
        <v>9.6</v>
      </c>
    </row>
    <row r="3222" spans="1:13" x14ac:dyDescent="0.3">
      <c r="A3222" s="38" t="s">
        <v>255</v>
      </c>
      <c r="B3222" s="15">
        <v>185000</v>
      </c>
      <c r="C3222" s="15">
        <v>919000</v>
      </c>
      <c r="E3222" s="37" t="s">
        <v>252</v>
      </c>
      <c r="F3222" s="15">
        <v>434900</v>
      </c>
      <c r="G3222" s="15">
        <v>1485400</v>
      </c>
      <c r="I3222" s="38" t="s">
        <v>258</v>
      </c>
      <c r="J3222" s="15">
        <v>2.5</v>
      </c>
      <c r="L3222" s="36" t="s">
        <v>253</v>
      </c>
      <c r="M3222" s="15">
        <v>9.5666666666666682</v>
      </c>
    </row>
    <row r="3223" spans="1:13" x14ac:dyDescent="0.3">
      <c r="A3223" s="38" t="s">
        <v>258</v>
      </c>
      <c r="B3223" s="15">
        <v>173000</v>
      </c>
      <c r="C3223" s="15">
        <v>852950</v>
      </c>
      <c r="E3223" s="37" t="s">
        <v>255</v>
      </c>
      <c r="F3223" s="15">
        <v>495000</v>
      </c>
      <c r="G3223" s="15">
        <v>1250000</v>
      </c>
      <c r="I3223" s="38" t="s">
        <v>260</v>
      </c>
      <c r="J3223" s="15">
        <v>1.6</v>
      </c>
      <c r="L3223" s="35" t="s">
        <v>267</v>
      </c>
      <c r="M3223" s="15">
        <v>8.5500000000000007</v>
      </c>
    </row>
    <row r="3224" spans="1:13" x14ac:dyDescent="0.3">
      <c r="A3224" s="38" t="s">
        <v>260</v>
      </c>
      <c r="B3224" s="15">
        <v>102500</v>
      </c>
      <c r="C3224" s="15">
        <v>713000</v>
      </c>
      <c r="E3224" s="37" t="s">
        <v>258</v>
      </c>
      <c r="F3224" s="15">
        <v>243750</v>
      </c>
      <c r="G3224" s="15">
        <v>944500</v>
      </c>
      <c r="I3224" s="38" t="s">
        <v>262</v>
      </c>
      <c r="J3224" s="15">
        <v>1.7</v>
      </c>
      <c r="L3224" s="36" t="s">
        <v>246</v>
      </c>
      <c r="M3224" s="15">
        <v>9.5666666666666682</v>
      </c>
    </row>
    <row r="3225" spans="1:13" x14ac:dyDescent="0.3">
      <c r="A3225" s="38" t="s">
        <v>262</v>
      </c>
      <c r="B3225" s="15">
        <v>152000</v>
      </c>
      <c r="C3225" s="15">
        <v>441900</v>
      </c>
      <c r="E3225" s="36" t="s">
        <v>253</v>
      </c>
      <c r="F3225" s="15">
        <v>1257950</v>
      </c>
      <c r="G3225" s="15">
        <v>6236677</v>
      </c>
      <c r="I3225" s="38" t="s">
        <v>263</v>
      </c>
      <c r="J3225" s="15">
        <v>1.3</v>
      </c>
      <c r="L3225" s="36" t="s">
        <v>248</v>
      </c>
      <c r="M3225" s="15">
        <v>9.7000000000000011</v>
      </c>
    </row>
    <row r="3226" spans="1:13" x14ac:dyDescent="0.3">
      <c r="A3226" s="38" t="s">
        <v>263</v>
      </c>
      <c r="B3226" s="15">
        <v>210750</v>
      </c>
      <c r="C3226" s="15">
        <v>846500</v>
      </c>
      <c r="E3226" s="35" t="s">
        <v>269</v>
      </c>
      <c r="F3226" s="15">
        <v>5011816</v>
      </c>
      <c r="G3226" s="15">
        <v>21717408</v>
      </c>
      <c r="I3226" s="35" t="s">
        <v>273</v>
      </c>
      <c r="J3226" s="15"/>
      <c r="L3226" s="36" t="s">
        <v>250</v>
      </c>
      <c r="M3226" s="15">
        <v>9.3000000000000007</v>
      </c>
    </row>
    <row r="3227" spans="1:13" x14ac:dyDescent="0.3">
      <c r="A3227" s="35" t="s">
        <v>270</v>
      </c>
      <c r="B3227" s="15"/>
      <c r="C3227" s="15"/>
      <c r="E3227" s="36" t="s">
        <v>246</v>
      </c>
      <c r="F3227" s="15">
        <v>1388901</v>
      </c>
      <c r="G3227" s="15">
        <v>3937851</v>
      </c>
      <c r="I3227" s="38" t="s">
        <v>245</v>
      </c>
      <c r="J3227" s="15">
        <v>1.1000000000000001</v>
      </c>
      <c r="L3227" s="36" t="s">
        <v>253</v>
      </c>
      <c r="M3227" s="15">
        <v>5.6333333333333329</v>
      </c>
    </row>
    <row r="3228" spans="1:13" x14ac:dyDescent="0.3">
      <c r="A3228" s="38" t="s">
        <v>245</v>
      </c>
      <c r="B3228" s="15">
        <v>165000</v>
      </c>
      <c r="C3228" s="15">
        <v>513250</v>
      </c>
      <c r="E3228" s="36" t="s">
        <v>248</v>
      </c>
      <c r="F3228" s="15">
        <v>1241950</v>
      </c>
      <c r="G3228" s="15">
        <v>7391250</v>
      </c>
      <c r="I3228" s="38" t="s">
        <v>247</v>
      </c>
      <c r="J3228" s="15">
        <v>0.8</v>
      </c>
      <c r="L3228" s="35" t="s">
        <v>268</v>
      </c>
      <c r="M3228" s="15">
        <v>3.7999999999999994</v>
      </c>
    </row>
    <row r="3229" spans="1:13" x14ac:dyDescent="0.3">
      <c r="A3229" s="38" t="s">
        <v>247</v>
      </c>
      <c r="B3229" s="15">
        <v>141000</v>
      </c>
      <c r="C3229" s="15">
        <v>529000</v>
      </c>
      <c r="E3229" s="36" t="s">
        <v>250</v>
      </c>
      <c r="F3229" s="15">
        <v>1306490</v>
      </c>
      <c r="G3229" s="15">
        <v>6385507</v>
      </c>
      <c r="I3229" s="38" t="s">
        <v>249</v>
      </c>
      <c r="J3229" s="15">
        <v>1</v>
      </c>
      <c r="L3229" s="36" t="s">
        <v>246</v>
      </c>
      <c r="M3229" s="15">
        <v>4.3999999999999995</v>
      </c>
    </row>
    <row r="3230" spans="1:13" x14ac:dyDescent="0.3">
      <c r="A3230" s="38" t="s">
        <v>249</v>
      </c>
      <c r="B3230" s="15">
        <v>131750</v>
      </c>
      <c r="C3230" s="15">
        <v>1141507</v>
      </c>
      <c r="E3230" s="37" t="s">
        <v>252</v>
      </c>
      <c r="F3230" s="15">
        <v>476745</v>
      </c>
      <c r="G3230" s="15">
        <v>2157345</v>
      </c>
      <c r="I3230" s="38" t="s">
        <v>251</v>
      </c>
      <c r="J3230" s="15">
        <v>0.9</v>
      </c>
      <c r="L3230" s="36" t="s">
        <v>248</v>
      </c>
      <c r="M3230" s="15">
        <v>3.5666666666666664</v>
      </c>
    </row>
    <row r="3231" spans="1:13" x14ac:dyDescent="0.3">
      <c r="A3231" s="38" t="s">
        <v>251</v>
      </c>
      <c r="B3231" s="15">
        <v>131500</v>
      </c>
      <c r="C3231" s="15">
        <v>924400</v>
      </c>
      <c r="E3231" s="37" t="s">
        <v>255</v>
      </c>
      <c r="F3231" s="15">
        <v>394470</v>
      </c>
      <c r="G3231" s="15">
        <v>1850612</v>
      </c>
      <c r="I3231" s="38" t="s">
        <v>254</v>
      </c>
      <c r="J3231" s="15">
        <v>1.2</v>
      </c>
      <c r="L3231" s="36" t="s">
        <v>250</v>
      </c>
      <c r="M3231" s="15">
        <v>3</v>
      </c>
    </row>
    <row r="3232" spans="1:13" x14ac:dyDescent="0.3">
      <c r="A3232" s="38" t="s">
        <v>254</v>
      </c>
      <c r="B3232" s="15">
        <v>142500</v>
      </c>
      <c r="C3232" s="15">
        <v>1995250</v>
      </c>
      <c r="E3232" s="37" t="s">
        <v>258</v>
      </c>
      <c r="F3232" s="15">
        <v>435275</v>
      </c>
      <c r="G3232" s="15">
        <v>2377550</v>
      </c>
      <c r="I3232" s="38" t="s">
        <v>257</v>
      </c>
      <c r="J3232" s="15">
        <v>1.3</v>
      </c>
      <c r="L3232" s="36" t="s">
        <v>253</v>
      </c>
      <c r="M3232" s="15">
        <v>4.2333333333333334</v>
      </c>
    </row>
    <row r="3233" spans="1:13" x14ac:dyDescent="0.3">
      <c r="A3233" s="38" t="s">
        <v>257</v>
      </c>
      <c r="B3233" s="15">
        <v>165000</v>
      </c>
      <c r="C3233" s="15">
        <v>1458800</v>
      </c>
      <c r="E3233" s="36" t="s">
        <v>253</v>
      </c>
      <c r="F3233" s="15">
        <v>1074475</v>
      </c>
      <c r="G3233" s="15">
        <v>4002800</v>
      </c>
      <c r="I3233" s="38" t="s">
        <v>252</v>
      </c>
      <c r="J3233" s="15">
        <v>1</v>
      </c>
      <c r="L3233" s="35" t="s">
        <v>269</v>
      </c>
      <c r="M3233" s="15">
        <v>5.1416666666666657</v>
      </c>
    </row>
    <row r="3234" spans="1:13" x14ac:dyDescent="0.3">
      <c r="A3234" s="38" t="s">
        <v>252</v>
      </c>
      <c r="B3234" s="15">
        <v>417000</v>
      </c>
      <c r="C3234" s="15">
        <v>898900</v>
      </c>
      <c r="E3234" s="35" t="s">
        <v>270</v>
      </c>
      <c r="F3234" s="15">
        <v>5147589</v>
      </c>
      <c r="G3234" s="15">
        <v>29114675</v>
      </c>
      <c r="I3234" s="38" t="s">
        <v>255</v>
      </c>
      <c r="J3234" s="15">
        <v>1</v>
      </c>
      <c r="L3234" s="36" t="s">
        <v>246</v>
      </c>
      <c r="M3234" s="15">
        <v>4.8</v>
      </c>
    </row>
    <row r="3235" spans="1:13" x14ac:dyDescent="0.3">
      <c r="A3235" s="38" t="s">
        <v>255</v>
      </c>
      <c r="B3235" s="15">
        <v>157500</v>
      </c>
      <c r="C3235" s="15">
        <v>983799</v>
      </c>
      <c r="E3235" s="36" t="s">
        <v>246</v>
      </c>
      <c r="F3235" s="15">
        <v>1356500</v>
      </c>
      <c r="G3235" s="15">
        <v>5678047</v>
      </c>
      <c r="I3235" s="38" t="s">
        <v>258</v>
      </c>
      <c r="J3235" s="15">
        <v>1.3</v>
      </c>
      <c r="L3235" s="36" t="s">
        <v>248</v>
      </c>
      <c r="M3235" s="15">
        <v>6.6333333333333329</v>
      </c>
    </row>
    <row r="3236" spans="1:13" x14ac:dyDescent="0.3">
      <c r="A3236" s="38" t="s">
        <v>258</v>
      </c>
      <c r="B3236" s="15">
        <v>321200</v>
      </c>
      <c r="C3236" s="15">
        <v>2126527</v>
      </c>
      <c r="E3236" s="36" t="s">
        <v>248</v>
      </c>
      <c r="F3236" s="15">
        <v>955599</v>
      </c>
      <c r="G3236" s="15">
        <v>5957149</v>
      </c>
      <c r="I3236" s="38" t="s">
        <v>260</v>
      </c>
      <c r="J3236" s="15">
        <v>1.2</v>
      </c>
      <c r="L3236" s="36" t="s">
        <v>250</v>
      </c>
      <c r="M3236" s="15">
        <v>4</v>
      </c>
    </row>
    <row r="3237" spans="1:13" x14ac:dyDescent="0.3">
      <c r="A3237" s="38" t="s">
        <v>260</v>
      </c>
      <c r="B3237" s="15">
        <v>243475</v>
      </c>
      <c r="C3237" s="15">
        <v>855548</v>
      </c>
      <c r="E3237" s="36" t="s">
        <v>250</v>
      </c>
      <c r="F3237" s="15">
        <v>1460390</v>
      </c>
      <c r="G3237" s="15">
        <v>10866929</v>
      </c>
      <c r="I3237" s="38" t="s">
        <v>262</v>
      </c>
      <c r="J3237" s="15">
        <v>0.9</v>
      </c>
      <c r="L3237" s="36" t="s">
        <v>253</v>
      </c>
      <c r="M3237" s="15">
        <v>5.1333333333333329</v>
      </c>
    </row>
    <row r="3238" spans="1:13" x14ac:dyDescent="0.3">
      <c r="A3238" s="38" t="s">
        <v>262</v>
      </c>
      <c r="B3238" s="15">
        <v>166200</v>
      </c>
      <c r="C3238" s="15">
        <v>1189800</v>
      </c>
      <c r="E3238" s="37" t="s">
        <v>252</v>
      </c>
      <c r="F3238" s="15">
        <v>357500</v>
      </c>
      <c r="G3238" s="15">
        <v>3886650</v>
      </c>
      <c r="I3238" s="38" t="s">
        <v>263</v>
      </c>
      <c r="J3238" s="15">
        <v>1.1000000000000001</v>
      </c>
      <c r="L3238" s="35" t="s">
        <v>270</v>
      </c>
      <c r="M3238" s="15">
        <v>3.5583333333333336</v>
      </c>
    </row>
    <row r="3239" spans="1:13" x14ac:dyDescent="0.3">
      <c r="A3239" s="38" t="s">
        <v>263</v>
      </c>
      <c r="B3239" s="15">
        <v>166250</v>
      </c>
      <c r="C3239" s="15">
        <v>1678850</v>
      </c>
      <c r="E3239" s="37" t="s">
        <v>255</v>
      </c>
      <c r="F3239" s="15">
        <v>463475</v>
      </c>
      <c r="G3239" s="15">
        <v>2813950</v>
      </c>
      <c r="I3239" s="35" t="s">
        <v>274</v>
      </c>
      <c r="J3239" s="15"/>
      <c r="L3239" s="36" t="s">
        <v>246</v>
      </c>
      <c r="M3239" s="15">
        <v>3.4666666666666668</v>
      </c>
    </row>
    <row r="3240" spans="1:13" x14ac:dyDescent="0.3">
      <c r="A3240" s="35" t="s">
        <v>271</v>
      </c>
      <c r="B3240" s="15"/>
      <c r="C3240" s="15"/>
      <c r="E3240" s="37" t="s">
        <v>258</v>
      </c>
      <c r="F3240" s="15">
        <v>639415</v>
      </c>
      <c r="G3240" s="15">
        <v>4166329</v>
      </c>
      <c r="I3240" s="38" t="s">
        <v>245</v>
      </c>
      <c r="J3240" s="15">
        <v>0.6</v>
      </c>
      <c r="L3240" s="36" t="s">
        <v>248</v>
      </c>
      <c r="M3240" s="15">
        <v>3.4</v>
      </c>
    </row>
    <row r="3241" spans="1:13" x14ac:dyDescent="0.3">
      <c r="A3241" s="38" t="s">
        <v>245</v>
      </c>
      <c r="B3241" s="15">
        <v>100101</v>
      </c>
      <c r="C3241" s="15">
        <v>703646</v>
      </c>
      <c r="E3241" s="36" t="s">
        <v>253</v>
      </c>
      <c r="F3241" s="15">
        <v>1375100</v>
      </c>
      <c r="G3241" s="15">
        <v>6612550</v>
      </c>
      <c r="I3241" s="38" t="s">
        <v>247</v>
      </c>
      <c r="J3241" s="15">
        <v>0.8</v>
      </c>
      <c r="L3241" s="36" t="s">
        <v>250</v>
      </c>
      <c r="M3241" s="15">
        <v>4.0666666666666664</v>
      </c>
    </row>
    <row r="3242" spans="1:13" x14ac:dyDescent="0.3">
      <c r="A3242" s="38" t="s">
        <v>247</v>
      </c>
      <c r="B3242" s="15">
        <v>137000</v>
      </c>
      <c r="C3242" s="15">
        <v>1092502</v>
      </c>
      <c r="E3242" s="35" t="s">
        <v>271</v>
      </c>
      <c r="F3242" s="15">
        <v>5697102</v>
      </c>
      <c r="G3242" s="15">
        <v>33877212</v>
      </c>
      <c r="I3242" s="38" t="s">
        <v>249</v>
      </c>
      <c r="J3242" s="15">
        <v>1.1000000000000001</v>
      </c>
      <c r="L3242" s="36" t="s">
        <v>253</v>
      </c>
      <c r="M3242" s="15">
        <v>3.3000000000000003</v>
      </c>
    </row>
    <row r="3243" spans="1:13" x14ac:dyDescent="0.3">
      <c r="A3243" s="38" t="s">
        <v>249</v>
      </c>
      <c r="B3243" s="15">
        <v>165000</v>
      </c>
      <c r="C3243" s="15">
        <v>1217500</v>
      </c>
      <c r="E3243" s="36" t="s">
        <v>246</v>
      </c>
      <c r="F3243" s="15">
        <v>1396200</v>
      </c>
      <c r="G3243" s="15">
        <v>6721250</v>
      </c>
      <c r="I3243" s="38" t="s">
        <v>251</v>
      </c>
      <c r="J3243" s="15">
        <v>1.2</v>
      </c>
      <c r="L3243" s="35" t="s">
        <v>271</v>
      </c>
      <c r="M3243" s="15">
        <v>2.9833333333333329</v>
      </c>
    </row>
    <row r="3244" spans="1:13" x14ac:dyDescent="0.3">
      <c r="A3244" s="38" t="s">
        <v>251</v>
      </c>
      <c r="B3244" s="15">
        <v>202500</v>
      </c>
      <c r="C3244" s="15">
        <v>1626050</v>
      </c>
      <c r="E3244" s="36" t="s">
        <v>248</v>
      </c>
      <c r="F3244" s="15">
        <v>1455052</v>
      </c>
      <c r="G3244" s="15">
        <v>8431303</v>
      </c>
      <c r="I3244" s="38" t="s">
        <v>254</v>
      </c>
      <c r="J3244" s="15">
        <v>1.5</v>
      </c>
      <c r="L3244" s="36" t="s">
        <v>246</v>
      </c>
      <c r="M3244" s="15">
        <v>3.1</v>
      </c>
    </row>
    <row r="3245" spans="1:13" x14ac:dyDescent="0.3">
      <c r="A3245" s="38" t="s">
        <v>254</v>
      </c>
      <c r="B3245" s="15">
        <v>171500</v>
      </c>
      <c r="C3245" s="15">
        <v>2767200</v>
      </c>
      <c r="E3245" s="36" t="s">
        <v>250</v>
      </c>
      <c r="F3245" s="15">
        <v>1508225</v>
      </c>
      <c r="G3245" s="15">
        <v>8342450</v>
      </c>
      <c r="I3245" s="38" t="s">
        <v>257</v>
      </c>
      <c r="J3245" s="15">
        <v>2.7</v>
      </c>
      <c r="L3245" s="36" t="s">
        <v>248</v>
      </c>
      <c r="M3245" s="15">
        <v>3.2666666666666671</v>
      </c>
    </row>
    <row r="3246" spans="1:13" x14ac:dyDescent="0.3">
      <c r="A3246" s="38" t="s">
        <v>257</v>
      </c>
      <c r="B3246" s="15">
        <v>203250</v>
      </c>
      <c r="C3246" s="15">
        <v>1137457</v>
      </c>
      <c r="E3246" s="37" t="s">
        <v>252</v>
      </c>
      <c r="F3246" s="15">
        <v>522000</v>
      </c>
      <c r="G3246" s="15">
        <v>3529500</v>
      </c>
      <c r="I3246" s="38" t="s">
        <v>252</v>
      </c>
      <c r="J3246" s="15">
        <v>3.3</v>
      </c>
      <c r="L3246" s="36" t="s">
        <v>250</v>
      </c>
      <c r="M3246" s="15">
        <v>3.2333333333333329</v>
      </c>
    </row>
    <row r="3247" spans="1:13" x14ac:dyDescent="0.3">
      <c r="A3247" s="38" t="s">
        <v>252</v>
      </c>
      <c r="B3247" s="15">
        <v>182500</v>
      </c>
      <c r="C3247" s="15">
        <v>1989826</v>
      </c>
      <c r="E3247" s="37" t="s">
        <v>255</v>
      </c>
      <c r="F3247" s="15">
        <v>410000</v>
      </c>
      <c r="G3247" s="15">
        <v>1559700</v>
      </c>
      <c r="I3247" s="38" t="s">
        <v>255</v>
      </c>
      <c r="J3247" s="15">
        <v>4</v>
      </c>
      <c r="L3247" s="36" t="s">
        <v>253</v>
      </c>
      <c r="M3247" s="15">
        <v>2.3333333333333335</v>
      </c>
    </row>
    <row r="3248" spans="1:13" x14ac:dyDescent="0.3">
      <c r="A3248" s="38" t="s">
        <v>255</v>
      </c>
      <c r="B3248" s="15">
        <v>207000</v>
      </c>
      <c r="C3248" s="15">
        <v>1830000</v>
      </c>
      <c r="E3248" s="37" t="s">
        <v>258</v>
      </c>
      <c r="F3248" s="15">
        <v>576225</v>
      </c>
      <c r="G3248" s="15">
        <v>3253250</v>
      </c>
      <c r="I3248" s="38" t="s">
        <v>258</v>
      </c>
      <c r="J3248" s="15">
        <v>3.2</v>
      </c>
      <c r="L3248" s="35" t="s">
        <v>272</v>
      </c>
      <c r="M3248" s="15">
        <v>1.8416666666666668</v>
      </c>
    </row>
    <row r="3249" spans="1:13" x14ac:dyDescent="0.3">
      <c r="A3249" s="38" t="s">
        <v>258</v>
      </c>
      <c r="B3249" s="15">
        <v>174500</v>
      </c>
      <c r="C3249" s="15">
        <v>3030060</v>
      </c>
      <c r="E3249" s="36" t="s">
        <v>253</v>
      </c>
      <c r="F3249" s="15">
        <v>1337625</v>
      </c>
      <c r="G3249" s="15">
        <v>10382209</v>
      </c>
      <c r="I3249" s="38" t="s">
        <v>260</v>
      </c>
      <c r="J3249" s="15">
        <v>3.6</v>
      </c>
      <c r="L3249" s="36" t="s">
        <v>246</v>
      </c>
      <c r="M3249" s="15">
        <v>1.2666666666666668</v>
      </c>
    </row>
    <row r="3250" spans="1:13" x14ac:dyDescent="0.3">
      <c r="A3250" s="38" t="s">
        <v>260</v>
      </c>
      <c r="B3250" s="15">
        <v>487000</v>
      </c>
      <c r="C3250" s="15">
        <v>1041038</v>
      </c>
      <c r="E3250" s="35" t="s">
        <v>272</v>
      </c>
      <c r="F3250" s="15">
        <v>6746475</v>
      </c>
      <c r="G3250" s="15">
        <v>44367056</v>
      </c>
      <c r="I3250" s="38" t="s">
        <v>262</v>
      </c>
      <c r="J3250" s="15">
        <v>3.5</v>
      </c>
      <c r="L3250" s="36" t="s">
        <v>248</v>
      </c>
      <c r="M3250" s="15">
        <v>1.4666666666666668</v>
      </c>
    </row>
    <row r="3251" spans="1:13" x14ac:dyDescent="0.3">
      <c r="A3251" s="38" t="s">
        <v>262</v>
      </c>
      <c r="B3251" s="15">
        <v>211750</v>
      </c>
      <c r="C3251" s="15">
        <v>2175950</v>
      </c>
      <c r="E3251" s="36" t="s">
        <v>246</v>
      </c>
      <c r="F3251" s="15">
        <v>1651550</v>
      </c>
      <c r="G3251" s="15">
        <v>7771450</v>
      </c>
      <c r="I3251" s="38" t="s">
        <v>263</v>
      </c>
      <c r="J3251" s="15">
        <v>2.2000000000000002</v>
      </c>
      <c r="L3251" s="36" t="s">
        <v>250</v>
      </c>
      <c r="M3251" s="15">
        <v>2.4333333333333336</v>
      </c>
    </row>
    <row r="3252" spans="1:13" x14ac:dyDescent="0.3">
      <c r="A3252" s="38" t="s">
        <v>263</v>
      </c>
      <c r="B3252" s="15">
        <v>179950</v>
      </c>
      <c r="C3252" s="15">
        <v>1802750</v>
      </c>
      <c r="E3252" s="36" t="s">
        <v>248</v>
      </c>
      <c r="F3252" s="15">
        <v>1621775</v>
      </c>
      <c r="G3252" s="15">
        <v>12250707</v>
      </c>
      <c r="I3252" s="35" t="s">
        <v>275</v>
      </c>
      <c r="J3252" s="15"/>
      <c r="L3252" s="36" t="s">
        <v>253</v>
      </c>
      <c r="M3252" s="15">
        <v>2.1999999999999997</v>
      </c>
    </row>
    <row r="3253" spans="1:13" x14ac:dyDescent="0.3">
      <c r="A3253" s="35" t="s">
        <v>272</v>
      </c>
      <c r="B3253" s="15"/>
      <c r="C3253" s="15"/>
      <c r="E3253" s="36" t="s">
        <v>250</v>
      </c>
      <c r="F3253" s="15">
        <v>1797900</v>
      </c>
      <c r="G3253" s="15">
        <v>14737550</v>
      </c>
      <c r="I3253" s="38" t="s">
        <v>245</v>
      </c>
      <c r="J3253" s="15">
        <v>1.8</v>
      </c>
      <c r="L3253" s="35" t="s">
        <v>273</v>
      </c>
      <c r="M3253" s="15">
        <v>0.93333333333333346</v>
      </c>
    </row>
    <row r="3254" spans="1:13" x14ac:dyDescent="0.3">
      <c r="A3254" s="38" t="s">
        <v>245</v>
      </c>
      <c r="B3254" s="15">
        <v>152000</v>
      </c>
      <c r="C3254" s="15">
        <v>1172445</v>
      </c>
      <c r="E3254" s="37" t="s">
        <v>252</v>
      </c>
      <c r="F3254" s="15">
        <v>528450</v>
      </c>
      <c r="G3254" s="15">
        <v>4141050</v>
      </c>
      <c r="I3254" s="38" t="s">
        <v>247</v>
      </c>
      <c r="J3254" s="15">
        <v>1.7</v>
      </c>
      <c r="L3254" s="36" t="s">
        <v>246</v>
      </c>
      <c r="M3254" s="15">
        <v>0.96666666666666667</v>
      </c>
    </row>
    <row r="3255" spans="1:13" x14ac:dyDescent="0.3">
      <c r="A3255" s="38" t="s">
        <v>247</v>
      </c>
      <c r="B3255" s="15">
        <v>193225</v>
      </c>
      <c r="C3255" s="15">
        <v>1496150</v>
      </c>
      <c r="E3255" s="37" t="s">
        <v>255</v>
      </c>
      <c r="F3255" s="15">
        <v>655475</v>
      </c>
      <c r="G3255" s="15">
        <v>5051450</v>
      </c>
      <c r="I3255" s="38" t="s">
        <v>249</v>
      </c>
      <c r="J3255" s="15">
        <v>1.4</v>
      </c>
      <c r="L3255" s="36" t="s">
        <v>248</v>
      </c>
      <c r="M3255" s="15">
        <v>0.8666666666666667</v>
      </c>
    </row>
    <row r="3256" spans="1:13" x14ac:dyDescent="0.3">
      <c r="A3256" s="38" t="s">
        <v>249</v>
      </c>
      <c r="B3256" s="15">
        <v>199000</v>
      </c>
      <c r="C3256" s="15">
        <v>2534470</v>
      </c>
      <c r="E3256" s="37" t="s">
        <v>258</v>
      </c>
      <c r="F3256" s="15">
        <v>613975</v>
      </c>
      <c r="G3256" s="15">
        <v>5545050</v>
      </c>
      <c r="I3256" s="38" t="s">
        <v>251</v>
      </c>
      <c r="J3256" s="15">
        <v>1.6</v>
      </c>
      <c r="L3256" s="36" t="s">
        <v>250</v>
      </c>
      <c r="M3256" s="15">
        <v>1.1333333333333335</v>
      </c>
    </row>
    <row r="3257" spans="1:13" x14ac:dyDescent="0.3">
      <c r="A3257" s="38" t="s">
        <v>251</v>
      </c>
      <c r="B3257" s="15">
        <v>242000</v>
      </c>
      <c r="C3257" s="15">
        <v>1506150</v>
      </c>
      <c r="E3257" s="36" t="s">
        <v>253</v>
      </c>
      <c r="F3257" s="15">
        <v>1675250</v>
      </c>
      <c r="G3257" s="15">
        <v>9607349</v>
      </c>
      <c r="I3257" s="38" t="s">
        <v>254</v>
      </c>
      <c r="J3257" s="15">
        <v>0.8</v>
      </c>
      <c r="L3257" s="36" t="s">
        <v>253</v>
      </c>
      <c r="M3257" s="15">
        <v>0.76666666666666661</v>
      </c>
    </row>
    <row r="3258" spans="1:13" x14ac:dyDescent="0.3">
      <c r="A3258" s="38" t="s">
        <v>254</v>
      </c>
      <c r="B3258" s="15">
        <v>231100</v>
      </c>
      <c r="C3258" s="15">
        <v>1424700</v>
      </c>
      <c r="E3258" s="35" t="s">
        <v>273</v>
      </c>
      <c r="F3258" s="15">
        <v>7171013</v>
      </c>
      <c r="G3258" s="15">
        <v>48830641</v>
      </c>
      <c r="I3258" s="38" t="s">
        <v>257</v>
      </c>
      <c r="J3258" s="15">
        <v>0.8</v>
      </c>
      <c r="L3258" s="35" t="s">
        <v>274</v>
      </c>
      <c r="M3258" s="15">
        <v>1.0250000000000001</v>
      </c>
    </row>
    <row r="3259" spans="1:13" x14ac:dyDescent="0.3">
      <c r="A3259" s="38" t="s">
        <v>257</v>
      </c>
      <c r="B3259" s="15">
        <v>225000</v>
      </c>
      <c r="C3259" s="15">
        <v>1719750</v>
      </c>
      <c r="E3259" s="36" t="s">
        <v>246</v>
      </c>
      <c r="F3259" s="15">
        <v>1830450</v>
      </c>
      <c r="G3259" s="15">
        <v>12234000</v>
      </c>
      <c r="I3259" s="38" t="s">
        <v>252</v>
      </c>
      <c r="J3259" s="15">
        <v>1.1000000000000001</v>
      </c>
      <c r="L3259" s="36" t="s">
        <v>246</v>
      </c>
      <c r="M3259" s="15">
        <v>0.43333333333333329</v>
      </c>
    </row>
    <row r="3260" spans="1:13" x14ac:dyDescent="0.3">
      <c r="A3260" s="38" t="s">
        <v>252</v>
      </c>
      <c r="B3260" s="15">
        <v>443975</v>
      </c>
      <c r="C3260" s="15">
        <v>2568100</v>
      </c>
      <c r="E3260" s="36" t="s">
        <v>248</v>
      </c>
      <c r="F3260" s="15">
        <v>1851550</v>
      </c>
      <c r="G3260" s="15">
        <v>10062550</v>
      </c>
      <c r="I3260" s="38" t="s">
        <v>258</v>
      </c>
      <c r="J3260" s="15">
        <v>1</v>
      </c>
      <c r="L3260" s="36" t="s">
        <v>248</v>
      </c>
      <c r="M3260" s="15">
        <v>0.66666666666666663</v>
      </c>
    </row>
    <row r="3261" spans="1:13" x14ac:dyDescent="0.3">
      <c r="A3261" s="38" t="s">
        <v>255</v>
      </c>
      <c r="B3261" s="15">
        <v>270000</v>
      </c>
      <c r="C3261" s="15">
        <v>3666900</v>
      </c>
      <c r="E3261" s="36" t="s">
        <v>250</v>
      </c>
      <c r="F3261" s="15">
        <v>1829000</v>
      </c>
      <c r="G3261" s="15">
        <v>17512254</v>
      </c>
      <c r="I3261" s="38" t="s">
        <v>260</v>
      </c>
      <c r="J3261" s="15">
        <v>0.5</v>
      </c>
      <c r="L3261" s="36" t="s">
        <v>250</v>
      </c>
      <c r="M3261" s="15">
        <v>1.3333333333333333</v>
      </c>
    </row>
    <row r="3262" spans="1:13" x14ac:dyDescent="0.3">
      <c r="A3262" s="38" t="s">
        <v>258</v>
      </c>
      <c r="B3262" s="15">
        <v>212500</v>
      </c>
      <c r="C3262" s="15">
        <v>3029800</v>
      </c>
      <c r="E3262" s="37" t="s">
        <v>252</v>
      </c>
      <c r="F3262" s="15">
        <v>581500</v>
      </c>
      <c r="G3262" s="15">
        <v>5146999</v>
      </c>
      <c r="I3262" s="38" t="s">
        <v>262</v>
      </c>
      <c r="J3262" s="15">
        <v>0.4</v>
      </c>
      <c r="L3262" s="36" t="s">
        <v>253</v>
      </c>
      <c r="M3262" s="15">
        <v>1.6666666666666667</v>
      </c>
    </row>
    <row r="3263" spans="1:13" x14ac:dyDescent="0.3">
      <c r="A3263" s="38" t="s">
        <v>260</v>
      </c>
      <c r="B3263" s="15">
        <v>230000</v>
      </c>
      <c r="C3263" s="15">
        <v>1769890</v>
      </c>
      <c r="E3263" s="37" t="s">
        <v>255</v>
      </c>
      <c r="F3263" s="15">
        <v>612500</v>
      </c>
      <c r="G3263" s="15">
        <v>5745950</v>
      </c>
      <c r="I3263" s="14">
        <v>31</v>
      </c>
      <c r="J3263" s="15">
        <v>1033.8</v>
      </c>
      <c r="L3263" s="35" t="s">
        <v>275</v>
      </c>
      <c r="M3263" s="15">
        <v>0.80999999999999994</v>
      </c>
    </row>
    <row r="3264" spans="1:13" x14ac:dyDescent="0.3">
      <c r="A3264" s="38" t="s">
        <v>262</v>
      </c>
      <c r="B3264" s="15">
        <v>187699</v>
      </c>
      <c r="C3264" s="15">
        <v>1242397</v>
      </c>
      <c r="E3264" s="37" t="s">
        <v>258</v>
      </c>
      <c r="F3264" s="15">
        <v>635000</v>
      </c>
      <c r="G3264" s="15">
        <v>6619305</v>
      </c>
      <c r="I3264" s="35" t="s">
        <v>244</v>
      </c>
      <c r="J3264" s="15"/>
      <c r="L3264" s="36" t="s">
        <v>246</v>
      </c>
      <c r="M3264" s="15">
        <v>1.0999999999999999</v>
      </c>
    </row>
    <row r="3265" spans="1:13" x14ac:dyDescent="0.3">
      <c r="A3265" s="38" t="s">
        <v>263</v>
      </c>
      <c r="B3265" s="15">
        <v>223900</v>
      </c>
      <c r="C3265" s="15">
        <v>1551300</v>
      </c>
      <c r="E3265" s="36" t="s">
        <v>253</v>
      </c>
      <c r="F3265" s="15">
        <v>1660013</v>
      </c>
      <c r="G3265" s="15">
        <v>9021837</v>
      </c>
      <c r="I3265" s="38" t="s">
        <v>245</v>
      </c>
      <c r="J3265" s="15">
        <v>2.8</v>
      </c>
      <c r="L3265" s="36" t="s">
        <v>248</v>
      </c>
      <c r="M3265" s="15">
        <v>0.79999999999999993</v>
      </c>
    </row>
    <row r="3266" spans="1:13" x14ac:dyDescent="0.3">
      <c r="A3266" s="35" t="s">
        <v>273</v>
      </c>
      <c r="B3266" s="15"/>
      <c r="C3266" s="15"/>
      <c r="E3266" s="35" t="s">
        <v>274</v>
      </c>
      <c r="F3266" s="15">
        <v>7934756</v>
      </c>
      <c r="G3266" s="15">
        <v>51813554</v>
      </c>
      <c r="I3266" s="38" t="s">
        <v>247</v>
      </c>
      <c r="J3266" s="15">
        <v>3</v>
      </c>
      <c r="L3266" s="36" t="s">
        <v>250</v>
      </c>
      <c r="M3266" s="15">
        <v>0.55000000000000004</v>
      </c>
    </row>
    <row r="3267" spans="1:13" x14ac:dyDescent="0.3">
      <c r="A3267" s="38" t="s">
        <v>245</v>
      </c>
      <c r="B3267" s="15">
        <v>403549</v>
      </c>
      <c r="C3267" s="15">
        <v>2069266</v>
      </c>
      <c r="E3267" s="36" t="s">
        <v>246</v>
      </c>
      <c r="F3267" s="15">
        <v>1794225</v>
      </c>
      <c r="G3267" s="15">
        <v>11715450</v>
      </c>
      <c r="I3267" s="38" t="s">
        <v>249</v>
      </c>
      <c r="J3267" s="15">
        <v>2.9</v>
      </c>
      <c r="L3267" s="36" t="s">
        <v>253</v>
      </c>
      <c r="M3267" s="15">
        <v>0.65</v>
      </c>
    </row>
    <row r="3268" spans="1:13" x14ac:dyDescent="0.3">
      <c r="A3268" s="38" t="s">
        <v>247</v>
      </c>
      <c r="B3268" s="15">
        <v>200000</v>
      </c>
      <c r="C3268" s="15">
        <v>1574440</v>
      </c>
      <c r="E3268" s="36" t="s">
        <v>248</v>
      </c>
      <c r="F3268" s="15">
        <v>2029893</v>
      </c>
      <c r="G3268" s="15">
        <v>16615878</v>
      </c>
      <c r="I3268" s="38" t="s">
        <v>251</v>
      </c>
      <c r="J3268" s="15">
        <v>3.1</v>
      </c>
      <c r="L3268" s="14">
        <v>60</v>
      </c>
      <c r="M3268" s="15">
        <v>4.8698795180722856</v>
      </c>
    </row>
    <row r="3269" spans="1:13" x14ac:dyDescent="0.3">
      <c r="A3269" s="38" t="s">
        <v>249</v>
      </c>
      <c r="B3269" s="15">
        <v>261000</v>
      </c>
      <c r="C3269" s="15">
        <v>2317000</v>
      </c>
      <c r="E3269" s="36" t="s">
        <v>250</v>
      </c>
      <c r="F3269" s="15">
        <v>2122250</v>
      </c>
      <c r="G3269" s="15">
        <v>13931500</v>
      </c>
      <c r="I3269" s="38" t="s">
        <v>254</v>
      </c>
      <c r="J3269" s="15">
        <v>3.7</v>
      </c>
      <c r="L3269" s="35" t="s">
        <v>244</v>
      </c>
      <c r="M3269" s="15">
        <v>2.7416666666666667</v>
      </c>
    </row>
    <row r="3270" spans="1:13" x14ac:dyDescent="0.3">
      <c r="A3270" s="38" t="s">
        <v>251</v>
      </c>
      <c r="B3270" s="15">
        <v>230000</v>
      </c>
      <c r="C3270" s="15">
        <v>3153650</v>
      </c>
      <c r="E3270" s="37" t="s">
        <v>252</v>
      </c>
      <c r="F3270" s="15">
        <v>790000</v>
      </c>
      <c r="G3270" s="15">
        <v>5544750</v>
      </c>
      <c r="I3270" s="38" t="s">
        <v>257</v>
      </c>
      <c r="J3270" s="15">
        <v>3.9</v>
      </c>
      <c r="L3270" s="36" t="s">
        <v>246</v>
      </c>
      <c r="M3270" s="15">
        <v>2.3000000000000003</v>
      </c>
    </row>
    <row r="3271" spans="1:13" x14ac:dyDescent="0.3">
      <c r="A3271" s="38" t="s">
        <v>254</v>
      </c>
      <c r="B3271" s="15">
        <v>241000</v>
      </c>
      <c r="C3271" s="15">
        <v>3593500</v>
      </c>
      <c r="E3271" s="37" t="s">
        <v>255</v>
      </c>
      <c r="F3271" s="15">
        <v>710000</v>
      </c>
      <c r="G3271" s="15">
        <v>5711300</v>
      </c>
      <c r="I3271" s="38" t="s">
        <v>252</v>
      </c>
      <c r="J3271" s="15">
        <v>5.3</v>
      </c>
      <c r="L3271" s="36" t="s">
        <v>248</v>
      </c>
      <c r="M3271" s="15">
        <v>1.9666666666666666</v>
      </c>
    </row>
    <row r="3272" spans="1:13" x14ac:dyDescent="0.3">
      <c r="A3272" s="38" t="s">
        <v>257</v>
      </c>
      <c r="B3272" s="15">
        <v>288500</v>
      </c>
      <c r="C3272" s="15">
        <v>2387200</v>
      </c>
      <c r="E3272" s="37" t="s">
        <v>258</v>
      </c>
      <c r="F3272" s="15">
        <v>622250</v>
      </c>
      <c r="G3272" s="15">
        <v>2675450</v>
      </c>
      <c r="I3272" s="38" t="s">
        <v>255</v>
      </c>
      <c r="J3272" s="15">
        <v>5.0999999999999996</v>
      </c>
      <c r="L3272" s="36" t="s">
        <v>250</v>
      </c>
      <c r="M3272" s="15">
        <v>3</v>
      </c>
    </row>
    <row r="3273" spans="1:13" x14ac:dyDescent="0.3">
      <c r="A3273" s="38" t="s">
        <v>252</v>
      </c>
      <c r="B3273" s="15">
        <v>228750</v>
      </c>
      <c r="C3273" s="15">
        <v>2290000</v>
      </c>
      <c r="E3273" s="36" t="s">
        <v>253</v>
      </c>
      <c r="F3273" s="15">
        <v>1988388</v>
      </c>
      <c r="G3273" s="15">
        <v>9550726</v>
      </c>
      <c r="I3273" s="38" t="s">
        <v>258</v>
      </c>
      <c r="J3273" s="15">
        <v>5.9</v>
      </c>
      <c r="L3273" s="36" t="s">
        <v>253</v>
      </c>
      <c r="M3273" s="15">
        <v>3.6999999999999997</v>
      </c>
    </row>
    <row r="3274" spans="1:13" x14ac:dyDescent="0.3">
      <c r="A3274" s="38" t="s">
        <v>255</v>
      </c>
      <c r="B3274" s="15">
        <v>302500</v>
      </c>
      <c r="C3274" s="15">
        <v>3058500</v>
      </c>
      <c r="E3274" s="35" t="s">
        <v>275</v>
      </c>
      <c r="F3274" s="15">
        <v>8041133</v>
      </c>
      <c r="G3274" s="15">
        <v>49743761</v>
      </c>
      <c r="I3274" s="38" t="s">
        <v>260</v>
      </c>
      <c r="J3274" s="15">
        <v>6.8</v>
      </c>
      <c r="L3274" s="35" t="s">
        <v>256</v>
      </c>
      <c r="M3274" s="15">
        <v>7.458333333333333</v>
      </c>
    </row>
    <row r="3275" spans="1:13" x14ac:dyDescent="0.3">
      <c r="A3275" s="38" t="s">
        <v>258</v>
      </c>
      <c r="B3275" s="15">
        <v>274375</v>
      </c>
      <c r="C3275" s="15">
        <v>2789738</v>
      </c>
      <c r="E3275" s="36" t="s">
        <v>246</v>
      </c>
      <c r="F3275" s="15">
        <v>2469125</v>
      </c>
      <c r="G3275" s="15">
        <v>14095000</v>
      </c>
      <c r="I3275" s="38" t="s">
        <v>262</v>
      </c>
      <c r="J3275" s="15">
        <v>5.0999999999999996</v>
      </c>
      <c r="L3275" s="36" t="s">
        <v>246</v>
      </c>
      <c r="M3275" s="15">
        <v>4.9333333333333336</v>
      </c>
    </row>
    <row r="3276" spans="1:13" x14ac:dyDescent="0.3">
      <c r="A3276" s="38" t="s">
        <v>260</v>
      </c>
      <c r="B3276" s="15">
        <v>243375</v>
      </c>
      <c r="C3276" s="15">
        <v>2515800</v>
      </c>
      <c r="E3276" s="36" t="s">
        <v>248</v>
      </c>
      <c r="F3276" s="15">
        <v>2124058</v>
      </c>
      <c r="G3276" s="15">
        <v>17295616</v>
      </c>
      <c r="I3276" s="38" t="s">
        <v>263</v>
      </c>
      <c r="J3276" s="15">
        <v>3.7</v>
      </c>
      <c r="L3276" s="36" t="s">
        <v>248</v>
      </c>
      <c r="M3276" s="15">
        <v>7.7</v>
      </c>
    </row>
    <row r="3277" spans="1:13" x14ac:dyDescent="0.3">
      <c r="A3277" s="38" t="s">
        <v>262</v>
      </c>
      <c r="B3277" s="15">
        <v>230250</v>
      </c>
      <c r="C3277" s="15">
        <v>2039264</v>
      </c>
      <c r="E3277" s="36" t="s">
        <v>250</v>
      </c>
      <c r="F3277" s="15">
        <v>1831500</v>
      </c>
      <c r="G3277" s="15">
        <v>11356245</v>
      </c>
      <c r="I3277" s="35" t="s">
        <v>256</v>
      </c>
      <c r="J3277" s="15"/>
      <c r="L3277" s="36" t="s">
        <v>250</v>
      </c>
      <c r="M3277" s="15">
        <v>8.7333333333333325</v>
      </c>
    </row>
    <row r="3278" spans="1:13" x14ac:dyDescent="0.3">
      <c r="A3278" s="38" t="s">
        <v>263</v>
      </c>
      <c r="B3278" s="15">
        <v>269500</v>
      </c>
      <c r="C3278" s="15">
        <v>1794350</v>
      </c>
      <c r="E3278" s="37" t="s">
        <v>252</v>
      </c>
      <c r="F3278" s="15">
        <v>769000</v>
      </c>
      <c r="G3278" s="15">
        <v>5089495</v>
      </c>
      <c r="I3278" s="38" t="s">
        <v>245</v>
      </c>
      <c r="J3278" s="15">
        <v>4.2</v>
      </c>
      <c r="L3278" s="36" t="s">
        <v>253</v>
      </c>
      <c r="M3278" s="15">
        <v>8.4666666666666668</v>
      </c>
    </row>
    <row r="3279" spans="1:13" x14ac:dyDescent="0.3">
      <c r="A3279" s="35" t="s">
        <v>274</v>
      </c>
      <c r="B3279" s="15"/>
      <c r="C3279" s="15"/>
      <c r="E3279" s="37" t="s">
        <v>255</v>
      </c>
      <c r="F3279" s="15">
        <v>775000</v>
      </c>
      <c r="G3279" s="15">
        <v>5069100</v>
      </c>
      <c r="I3279" s="38" t="s">
        <v>247</v>
      </c>
      <c r="J3279" s="15">
        <v>3.9</v>
      </c>
      <c r="L3279" s="35" t="s">
        <v>261</v>
      </c>
      <c r="M3279" s="15">
        <v>9.3416666666666668</v>
      </c>
    </row>
    <row r="3280" spans="1:13" x14ac:dyDescent="0.3">
      <c r="A3280" s="38" t="s">
        <v>245</v>
      </c>
      <c r="B3280" s="15">
        <v>271000</v>
      </c>
      <c r="C3280" s="15">
        <v>1428800</v>
      </c>
      <c r="E3280" s="37" t="s">
        <v>258</v>
      </c>
      <c r="F3280" s="15">
        <v>287500</v>
      </c>
      <c r="G3280" s="15">
        <v>1197650</v>
      </c>
      <c r="I3280" s="38" t="s">
        <v>249</v>
      </c>
      <c r="J3280" s="15">
        <v>3.3</v>
      </c>
      <c r="L3280" s="36" t="s">
        <v>246</v>
      </c>
      <c r="M3280" s="15">
        <v>6.8666666666666671</v>
      </c>
    </row>
    <row r="3281" spans="1:13" x14ac:dyDescent="0.3">
      <c r="A3281" s="38" t="s">
        <v>247</v>
      </c>
      <c r="B3281" s="15">
        <v>547000</v>
      </c>
      <c r="C3281" s="15">
        <v>2069000</v>
      </c>
      <c r="E3281" s="36" t="s">
        <v>253</v>
      </c>
      <c r="F3281" s="15">
        <v>1616450</v>
      </c>
      <c r="G3281" s="15">
        <v>6996900</v>
      </c>
      <c r="I3281" s="38" t="s">
        <v>251</v>
      </c>
      <c r="J3281" s="15">
        <v>5</v>
      </c>
      <c r="L3281" s="36" t="s">
        <v>248</v>
      </c>
      <c r="M3281" s="15">
        <v>9.6</v>
      </c>
    </row>
    <row r="3282" spans="1:13" x14ac:dyDescent="0.3">
      <c r="A3282" s="38" t="s">
        <v>249</v>
      </c>
      <c r="B3282" s="15">
        <v>260000</v>
      </c>
      <c r="C3282" s="15">
        <v>1975500</v>
      </c>
      <c r="E3282" s="14">
        <v>37</v>
      </c>
      <c r="F3282" s="15">
        <v>48911142</v>
      </c>
      <c r="G3282" s="15">
        <v>253875399</v>
      </c>
      <c r="I3282" s="38" t="s">
        <v>254</v>
      </c>
      <c r="J3282" s="15">
        <v>5.9</v>
      </c>
      <c r="L3282" s="36" t="s">
        <v>250</v>
      </c>
      <c r="M3282" s="15">
        <v>10.799999999999999</v>
      </c>
    </row>
    <row r="3283" spans="1:13" x14ac:dyDescent="0.3">
      <c r="A3283" s="38" t="s">
        <v>251</v>
      </c>
      <c r="B3283" s="15">
        <v>270000</v>
      </c>
      <c r="C3283" s="15">
        <v>3210950</v>
      </c>
      <c r="E3283" s="35" t="s">
        <v>243</v>
      </c>
      <c r="F3283" s="15">
        <v>2084150</v>
      </c>
      <c r="G3283" s="15">
        <v>14945675</v>
      </c>
      <c r="I3283" s="38" t="s">
        <v>257</v>
      </c>
      <c r="J3283" s="15">
        <v>7</v>
      </c>
      <c r="L3283" s="36" t="s">
        <v>253</v>
      </c>
      <c r="M3283" s="15">
        <v>10.1</v>
      </c>
    </row>
    <row r="3284" spans="1:13" x14ac:dyDescent="0.3">
      <c r="A3284" s="38" t="s">
        <v>254</v>
      </c>
      <c r="B3284" s="15">
        <v>317500</v>
      </c>
      <c r="C3284" s="15">
        <v>3831550</v>
      </c>
      <c r="E3284" s="36" t="s">
        <v>246</v>
      </c>
      <c r="F3284" s="15">
        <v>488200</v>
      </c>
      <c r="G3284" s="15">
        <v>2092450</v>
      </c>
      <c r="I3284" s="38" t="s">
        <v>252</v>
      </c>
      <c r="J3284" s="15">
        <v>6.4</v>
      </c>
      <c r="L3284" s="35" t="s">
        <v>264</v>
      </c>
      <c r="M3284" s="15">
        <v>10.216666666666667</v>
      </c>
    </row>
    <row r="3285" spans="1:13" x14ac:dyDescent="0.3">
      <c r="A3285" s="38" t="s">
        <v>257</v>
      </c>
      <c r="B3285" s="15">
        <v>351500</v>
      </c>
      <c r="C3285" s="15">
        <v>3407252</v>
      </c>
      <c r="E3285" s="36" t="s">
        <v>248</v>
      </c>
      <c r="F3285" s="15">
        <v>456000</v>
      </c>
      <c r="G3285" s="15">
        <v>3685700</v>
      </c>
      <c r="I3285" s="38" t="s">
        <v>255</v>
      </c>
      <c r="J3285" s="15">
        <v>7.7</v>
      </c>
      <c r="L3285" s="36" t="s">
        <v>246</v>
      </c>
      <c r="M3285" s="15">
        <v>10.233333333333334</v>
      </c>
    </row>
    <row r="3286" spans="1:13" x14ac:dyDescent="0.3">
      <c r="A3286" s="38" t="s">
        <v>252</v>
      </c>
      <c r="B3286" s="15">
        <v>330000</v>
      </c>
      <c r="C3286" s="15">
        <v>3000980</v>
      </c>
      <c r="E3286" s="36" t="s">
        <v>250</v>
      </c>
      <c r="F3286" s="15">
        <v>664200</v>
      </c>
      <c r="G3286" s="15">
        <v>5257325</v>
      </c>
      <c r="I3286" s="38" t="s">
        <v>258</v>
      </c>
      <c r="J3286" s="15">
        <v>6.9</v>
      </c>
      <c r="L3286" s="36" t="s">
        <v>248</v>
      </c>
      <c r="M3286" s="15">
        <v>10.366666666666667</v>
      </c>
    </row>
    <row r="3287" spans="1:13" x14ac:dyDescent="0.3">
      <c r="A3287" s="38" t="s">
        <v>255</v>
      </c>
      <c r="B3287" s="15">
        <v>294500</v>
      </c>
      <c r="C3287" s="15">
        <v>1790000</v>
      </c>
      <c r="E3287" s="37" t="s">
        <v>252</v>
      </c>
      <c r="F3287" s="15">
        <v>208950</v>
      </c>
      <c r="G3287" s="15">
        <v>1393625</v>
      </c>
      <c r="I3287" s="38" t="s">
        <v>260</v>
      </c>
      <c r="J3287" s="15">
        <v>6.8</v>
      </c>
      <c r="L3287" s="36" t="s">
        <v>250</v>
      </c>
      <c r="M3287" s="15">
        <v>12.066666666666668</v>
      </c>
    </row>
    <row r="3288" spans="1:13" x14ac:dyDescent="0.3">
      <c r="A3288" s="38" t="s">
        <v>258</v>
      </c>
      <c r="B3288" s="15">
        <v>325950</v>
      </c>
      <c r="C3288" s="15">
        <v>2103450</v>
      </c>
      <c r="E3288" s="37" t="s">
        <v>255</v>
      </c>
      <c r="F3288" s="15">
        <v>160250</v>
      </c>
      <c r="G3288" s="15">
        <v>2021300</v>
      </c>
      <c r="I3288" s="38" t="s">
        <v>262</v>
      </c>
      <c r="J3288" s="15">
        <v>7.4</v>
      </c>
      <c r="L3288" s="36" t="s">
        <v>253</v>
      </c>
      <c r="M3288" s="15">
        <v>8.1999999999999993</v>
      </c>
    </row>
    <row r="3289" spans="1:13" x14ac:dyDescent="0.3">
      <c r="A3289" s="38" t="s">
        <v>260</v>
      </c>
      <c r="B3289" s="15">
        <v>291000</v>
      </c>
      <c r="C3289" s="15">
        <v>2457000</v>
      </c>
      <c r="E3289" s="37" t="s">
        <v>258</v>
      </c>
      <c r="F3289" s="15">
        <v>295000</v>
      </c>
      <c r="G3289" s="15">
        <v>1842400</v>
      </c>
      <c r="I3289" s="38" t="s">
        <v>263</v>
      </c>
      <c r="J3289" s="15">
        <v>7.5</v>
      </c>
      <c r="L3289" s="35" t="s">
        <v>266</v>
      </c>
      <c r="M3289" s="15">
        <v>7.3999999999999995</v>
      </c>
    </row>
    <row r="3290" spans="1:13" x14ac:dyDescent="0.3">
      <c r="A3290" s="38" t="s">
        <v>262</v>
      </c>
      <c r="B3290" s="15">
        <v>310000</v>
      </c>
      <c r="C3290" s="15">
        <v>1592000</v>
      </c>
      <c r="E3290" s="36" t="s">
        <v>253</v>
      </c>
      <c r="F3290" s="15">
        <v>475750</v>
      </c>
      <c r="G3290" s="15">
        <v>3910200</v>
      </c>
      <c r="I3290" s="35" t="s">
        <v>261</v>
      </c>
      <c r="J3290" s="15"/>
      <c r="L3290" s="36" t="s">
        <v>246</v>
      </c>
      <c r="M3290" s="15">
        <v>9.8333333333333339</v>
      </c>
    </row>
    <row r="3291" spans="1:13" x14ac:dyDescent="0.3">
      <c r="A3291" s="38" t="s">
        <v>263</v>
      </c>
      <c r="B3291" s="15">
        <v>264950</v>
      </c>
      <c r="C3291" s="15">
        <v>1022450</v>
      </c>
      <c r="E3291" s="35" t="s">
        <v>259</v>
      </c>
      <c r="F3291" s="15">
        <v>2914650</v>
      </c>
      <c r="G3291" s="15">
        <v>15336277</v>
      </c>
      <c r="I3291" s="38" t="s">
        <v>245</v>
      </c>
      <c r="J3291" s="15">
        <v>7.1</v>
      </c>
      <c r="L3291" s="36" t="s">
        <v>248</v>
      </c>
      <c r="M3291" s="15">
        <v>6.2</v>
      </c>
    </row>
    <row r="3292" spans="1:13" x14ac:dyDescent="0.3">
      <c r="A3292" s="35" t="s">
        <v>275</v>
      </c>
      <c r="B3292" s="15"/>
      <c r="C3292" s="15"/>
      <c r="E3292" s="36" t="s">
        <v>246</v>
      </c>
      <c r="F3292" s="15">
        <v>368000</v>
      </c>
      <c r="G3292" s="15">
        <v>1861990</v>
      </c>
      <c r="I3292" s="38" t="s">
        <v>247</v>
      </c>
      <c r="J3292" s="15">
        <v>10.4</v>
      </c>
      <c r="L3292" s="36" t="s">
        <v>250</v>
      </c>
      <c r="M3292" s="15">
        <v>5.9000000000000012</v>
      </c>
    </row>
    <row r="3293" spans="1:13" x14ac:dyDescent="0.3">
      <c r="A3293" s="38" t="s">
        <v>245</v>
      </c>
      <c r="B3293" s="15"/>
      <c r="C3293" s="15"/>
      <c r="E3293" s="36" t="s">
        <v>248</v>
      </c>
      <c r="F3293" s="15">
        <v>597350</v>
      </c>
      <c r="G3293" s="15">
        <v>3471650</v>
      </c>
      <c r="I3293" s="38" t="s">
        <v>249</v>
      </c>
      <c r="J3293" s="15">
        <v>10.8</v>
      </c>
      <c r="L3293" s="36" t="s">
        <v>253</v>
      </c>
      <c r="M3293" s="15">
        <v>7.666666666666667</v>
      </c>
    </row>
    <row r="3294" spans="1:13" x14ac:dyDescent="0.3">
      <c r="A3294" s="38" t="s">
        <v>247</v>
      </c>
      <c r="B3294" s="15"/>
      <c r="C3294" s="15"/>
      <c r="E3294" s="36" t="s">
        <v>250</v>
      </c>
      <c r="F3294" s="15">
        <v>954450</v>
      </c>
      <c r="G3294" s="15">
        <v>5625442</v>
      </c>
      <c r="I3294" s="38" t="s">
        <v>251</v>
      </c>
      <c r="J3294" s="15">
        <v>11.3</v>
      </c>
      <c r="L3294" s="35" t="s">
        <v>267</v>
      </c>
      <c r="M3294" s="15">
        <v>9.15</v>
      </c>
    </row>
    <row r="3295" spans="1:13" x14ac:dyDescent="0.3">
      <c r="A3295" s="38" t="s">
        <v>249</v>
      </c>
      <c r="B3295" s="15">
        <v>323500</v>
      </c>
      <c r="C3295" s="15">
        <v>2252400</v>
      </c>
      <c r="E3295" s="37" t="s">
        <v>252</v>
      </c>
      <c r="F3295" s="15">
        <v>472450</v>
      </c>
      <c r="G3295" s="15">
        <v>1367450</v>
      </c>
      <c r="I3295" s="38" t="s">
        <v>254</v>
      </c>
      <c r="J3295" s="15">
        <v>11.6</v>
      </c>
      <c r="L3295" s="36" t="s">
        <v>246</v>
      </c>
      <c r="M3295" s="15">
        <v>7</v>
      </c>
    </row>
    <row r="3296" spans="1:13" x14ac:dyDescent="0.3">
      <c r="A3296" s="38" t="s">
        <v>251</v>
      </c>
      <c r="B3296" s="15">
        <v>262500</v>
      </c>
      <c r="C3296" s="15">
        <v>2115500</v>
      </c>
      <c r="E3296" s="37" t="s">
        <v>255</v>
      </c>
      <c r="F3296" s="15">
        <v>175000</v>
      </c>
      <c r="G3296" s="15">
        <v>2571420</v>
      </c>
      <c r="I3296" s="38" t="s">
        <v>257</v>
      </c>
      <c r="J3296" s="15">
        <v>11</v>
      </c>
      <c r="L3296" s="36" t="s">
        <v>248</v>
      </c>
      <c r="M3296" s="15">
        <v>12.366666666666667</v>
      </c>
    </row>
    <row r="3297" spans="1:13" x14ac:dyDescent="0.3">
      <c r="A3297" s="38" t="s">
        <v>254</v>
      </c>
      <c r="B3297" s="15">
        <v>297250</v>
      </c>
      <c r="C3297" s="15">
        <v>1174450</v>
      </c>
      <c r="E3297" s="37" t="s">
        <v>258</v>
      </c>
      <c r="F3297" s="15">
        <v>307000</v>
      </c>
      <c r="G3297" s="15">
        <v>1686572</v>
      </c>
      <c r="I3297" s="38" t="s">
        <v>252</v>
      </c>
      <c r="J3297" s="15">
        <v>12.9</v>
      </c>
      <c r="L3297" s="36" t="s">
        <v>250</v>
      </c>
      <c r="M3297" s="15">
        <v>9.6</v>
      </c>
    </row>
    <row r="3298" spans="1:13" x14ac:dyDescent="0.3">
      <c r="A3298" s="38" t="s">
        <v>257</v>
      </c>
      <c r="B3298" s="15">
        <v>338500</v>
      </c>
      <c r="C3298" s="15">
        <v>3346650</v>
      </c>
      <c r="E3298" s="36" t="s">
        <v>253</v>
      </c>
      <c r="F3298" s="15">
        <v>994850</v>
      </c>
      <c r="G3298" s="15">
        <v>4377195</v>
      </c>
      <c r="I3298" s="38" t="s">
        <v>255</v>
      </c>
      <c r="J3298" s="15">
        <v>11.9</v>
      </c>
      <c r="L3298" s="36" t="s">
        <v>253</v>
      </c>
      <c r="M3298" s="15">
        <v>7.6333333333333329</v>
      </c>
    </row>
    <row r="3299" spans="1:13" x14ac:dyDescent="0.3">
      <c r="A3299" s="38" t="s">
        <v>252</v>
      </c>
      <c r="B3299" s="15">
        <v>335000</v>
      </c>
      <c r="C3299" s="15">
        <v>3287400</v>
      </c>
      <c r="E3299" s="35" t="s">
        <v>265</v>
      </c>
      <c r="F3299" s="15">
        <v>3022248</v>
      </c>
      <c r="G3299" s="15">
        <v>19305494</v>
      </c>
      <c r="I3299" s="38" t="s">
        <v>258</v>
      </c>
      <c r="J3299" s="15">
        <v>12.8</v>
      </c>
      <c r="L3299" s="35" t="s">
        <v>268</v>
      </c>
      <c r="M3299" s="15">
        <v>4.958333333333333</v>
      </c>
    </row>
    <row r="3300" spans="1:13" x14ac:dyDescent="0.3">
      <c r="A3300" s="38" t="s">
        <v>255</v>
      </c>
      <c r="B3300" s="15">
        <v>355500</v>
      </c>
      <c r="C3300" s="15">
        <v>4018000</v>
      </c>
      <c r="E3300" s="36" t="s">
        <v>246</v>
      </c>
      <c r="F3300" s="15">
        <v>510975</v>
      </c>
      <c r="G3300" s="15">
        <v>3658100</v>
      </c>
      <c r="I3300" s="38" t="s">
        <v>260</v>
      </c>
      <c r="J3300" s="15">
        <v>11.8</v>
      </c>
      <c r="L3300" s="36" t="s">
        <v>246</v>
      </c>
      <c r="M3300" s="15">
        <v>5.8</v>
      </c>
    </row>
    <row r="3301" spans="1:13" x14ac:dyDescent="0.3">
      <c r="A3301" s="38" t="s">
        <v>258</v>
      </c>
      <c r="B3301" s="15">
        <v>357725</v>
      </c>
      <c r="C3301" s="15">
        <v>4285050</v>
      </c>
      <c r="E3301" s="36" t="s">
        <v>248</v>
      </c>
      <c r="F3301" s="15">
        <v>870025</v>
      </c>
      <c r="G3301" s="15">
        <v>5037890</v>
      </c>
      <c r="I3301" s="38" t="s">
        <v>262</v>
      </c>
      <c r="J3301" s="15">
        <v>11.3</v>
      </c>
      <c r="L3301" s="36" t="s">
        <v>248</v>
      </c>
      <c r="M3301" s="15">
        <v>4.7</v>
      </c>
    </row>
    <row r="3302" spans="1:13" x14ac:dyDescent="0.3">
      <c r="A3302" s="38" t="s">
        <v>260</v>
      </c>
      <c r="B3302" s="15">
        <v>351250</v>
      </c>
      <c r="C3302" s="15">
        <v>2777390</v>
      </c>
      <c r="E3302" s="36" t="s">
        <v>250</v>
      </c>
      <c r="F3302" s="15">
        <v>1015800</v>
      </c>
      <c r="G3302" s="15">
        <v>7159709</v>
      </c>
      <c r="I3302" s="38" t="s">
        <v>263</v>
      </c>
      <c r="J3302" s="15">
        <v>9.4</v>
      </c>
      <c r="L3302" s="36" t="s">
        <v>250</v>
      </c>
      <c r="M3302" s="15">
        <v>5.4333333333333327</v>
      </c>
    </row>
    <row r="3303" spans="1:13" x14ac:dyDescent="0.3">
      <c r="A3303" s="38" t="s">
        <v>262</v>
      </c>
      <c r="B3303" s="15">
        <v>341000</v>
      </c>
      <c r="C3303" s="15">
        <v>3672950</v>
      </c>
      <c r="E3303" s="37" t="s">
        <v>252</v>
      </c>
      <c r="F3303" s="15">
        <v>452450</v>
      </c>
      <c r="G3303" s="15">
        <v>2552749</v>
      </c>
      <c r="I3303" s="35" t="s">
        <v>264</v>
      </c>
      <c r="J3303" s="15"/>
      <c r="L3303" s="36" t="s">
        <v>253</v>
      </c>
      <c r="M3303" s="15">
        <v>3.9000000000000004</v>
      </c>
    </row>
    <row r="3304" spans="1:13" x14ac:dyDescent="0.3">
      <c r="A3304" s="14">
        <v>28</v>
      </c>
      <c r="B3304" s="15">
        <v>38707962</v>
      </c>
      <c r="C3304" s="15">
        <v>205837364</v>
      </c>
      <c r="E3304" s="37" t="s">
        <v>255</v>
      </c>
      <c r="F3304" s="15">
        <v>182625</v>
      </c>
      <c r="G3304" s="15">
        <v>2180700</v>
      </c>
      <c r="I3304" s="38" t="s">
        <v>245</v>
      </c>
      <c r="J3304" s="15">
        <v>10</v>
      </c>
      <c r="L3304" s="35" t="s">
        <v>269</v>
      </c>
      <c r="M3304" s="15">
        <v>4.375</v>
      </c>
    </row>
    <row r="3305" spans="1:13" x14ac:dyDescent="0.3">
      <c r="A3305" s="35" t="s">
        <v>243</v>
      </c>
      <c r="B3305" s="15"/>
      <c r="C3305" s="15"/>
      <c r="E3305" s="37" t="s">
        <v>258</v>
      </c>
      <c r="F3305" s="15">
        <v>380725</v>
      </c>
      <c r="G3305" s="15">
        <v>2426260</v>
      </c>
      <c r="I3305" s="38" t="s">
        <v>247</v>
      </c>
      <c r="J3305" s="15">
        <v>10.8</v>
      </c>
      <c r="L3305" s="36" t="s">
        <v>246</v>
      </c>
      <c r="M3305" s="15">
        <v>3.3666666666666667</v>
      </c>
    </row>
    <row r="3306" spans="1:13" x14ac:dyDescent="0.3">
      <c r="A3306" s="38" t="s">
        <v>245</v>
      </c>
      <c r="B3306" s="15">
        <v>91100</v>
      </c>
      <c r="C3306" s="15">
        <v>534100</v>
      </c>
      <c r="E3306" s="36" t="s">
        <v>253</v>
      </c>
      <c r="F3306" s="15">
        <v>625448</v>
      </c>
      <c r="G3306" s="15">
        <v>3449795</v>
      </c>
      <c r="I3306" s="38" t="s">
        <v>249</v>
      </c>
      <c r="J3306" s="15">
        <v>11.6</v>
      </c>
      <c r="L3306" s="36" t="s">
        <v>248</v>
      </c>
      <c r="M3306" s="15">
        <v>3.6333333333333333</v>
      </c>
    </row>
    <row r="3307" spans="1:13" x14ac:dyDescent="0.3">
      <c r="A3307" s="38" t="s">
        <v>247</v>
      </c>
      <c r="B3307" s="15">
        <v>133000</v>
      </c>
      <c r="C3307" s="15">
        <v>871350</v>
      </c>
      <c r="E3307" s="35" t="s">
        <v>244</v>
      </c>
      <c r="F3307" s="15">
        <v>4249825</v>
      </c>
      <c r="G3307" s="15">
        <v>20355665</v>
      </c>
      <c r="I3307" s="38" t="s">
        <v>251</v>
      </c>
      <c r="J3307" s="15">
        <v>10.4</v>
      </c>
      <c r="L3307" s="36" t="s">
        <v>250</v>
      </c>
      <c r="M3307" s="15">
        <v>4.8</v>
      </c>
    </row>
    <row r="3308" spans="1:13" x14ac:dyDescent="0.3">
      <c r="A3308" s="38" t="s">
        <v>249</v>
      </c>
      <c r="B3308" s="15">
        <v>132200</v>
      </c>
      <c r="C3308" s="15">
        <v>790350</v>
      </c>
      <c r="E3308" s="36" t="s">
        <v>246</v>
      </c>
      <c r="F3308" s="15">
        <v>1181225</v>
      </c>
      <c r="G3308" s="15">
        <v>4741900</v>
      </c>
      <c r="I3308" s="38" t="s">
        <v>254</v>
      </c>
      <c r="J3308" s="15">
        <v>13.5</v>
      </c>
      <c r="L3308" s="36" t="s">
        <v>253</v>
      </c>
      <c r="M3308" s="15">
        <v>5.7</v>
      </c>
    </row>
    <row r="3309" spans="1:13" x14ac:dyDescent="0.3">
      <c r="A3309" s="38" t="s">
        <v>251</v>
      </c>
      <c r="B3309" s="15">
        <v>113500</v>
      </c>
      <c r="C3309" s="15">
        <v>933200</v>
      </c>
      <c r="E3309" s="36" t="s">
        <v>248</v>
      </c>
      <c r="F3309" s="15">
        <v>914000</v>
      </c>
      <c r="G3309" s="15">
        <v>3910400</v>
      </c>
      <c r="I3309" s="38" t="s">
        <v>257</v>
      </c>
      <c r="J3309" s="15">
        <v>13.4</v>
      </c>
      <c r="L3309" s="35" t="s">
        <v>270</v>
      </c>
      <c r="M3309" s="15">
        <v>3.6083333333333329</v>
      </c>
    </row>
    <row r="3310" spans="1:13" x14ac:dyDescent="0.3">
      <c r="A3310" s="38" t="s">
        <v>254</v>
      </c>
      <c r="B3310" s="15">
        <v>146000</v>
      </c>
      <c r="C3310" s="15">
        <v>900700</v>
      </c>
      <c r="E3310" s="36" t="s">
        <v>250</v>
      </c>
      <c r="F3310" s="15">
        <v>1254100</v>
      </c>
      <c r="G3310" s="15">
        <v>5639015</v>
      </c>
      <c r="I3310" s="38" t="s">
        <v>252</v>
      </c>
      <c r="J3310" s="15">
        <v>13.6</v>
      </c>
      <c r="L3310" s="36" t="s">
        <v>246</v>
      </c>
      <c r="M3310" s="15">
        <v>3.6999999999999997</v>
      </c>
    </row>
    <row r="3311" spans="1:13" x14ac:dyDescent="0.3">
      <c r="A3311" s="38" t="s">
        <v>257</v>
      </c>
      <c r="B3311" s="15">
        <v>120000</v>
      </c>
      <c r="C3311" s="15">
        <v>350000</v>
      </c>
      <c r="E3311" s="37" t="s">
        <v>252</v>
      </c>
      <c r="F3311" s="15">
        <v>375700</v>
      </c>
      <c r="G3311" s="15">
        <v>1464650</v>
      </c>
      <c r="I3311" s="38" t="s">
        <v>255</v>
      </c>
      <c r="J3311" s="15">
        <v>12.6</v>
      </c>
      <c r="L3311" s="36" t="s">
        <v>248</v>
      </c>
      <c r="M3311" s="15">
        <v>3.2333333333333329</v>
      </c>
    </row>
    <row r="3312" spans="1:13" x14ac:dyDescent="0.3">
      <c r="A3312" s="38" t="s">
        <v>252</v>
      </c>
      <c r="B3312" s="15">
        <v>123950</v>
      </c>
      <c r="C3312" s="15">
        <v>1018900</v>
      </c>
      <c r="E3312" s="37" t="s">
        <v>255</v>
      </c>
      <c r="F3312" s="15">
        <v>435500</v>
      </c>
      <c r="G3312" s="15">
        <v>2104225</v>
      </c>
      <c r="I3312" s="38" t="s">
        <v>258</v>
      </c>
      <c r="J3312" s="15">
        <v>10.8</v>
      </c>
      <c r="L3312" s="36" t="s">
        <v>250</v>
      </c>
      <c r="M3312" s="15">
        <v>3.9666666666666663</v>
      </c>
    </row>
    <row r="3313" spans="1:13" x14ac:dyDescent="0.3">
      <c r="A3313" s="38" t="s">
        <v>255</v>
      </c>
      <c r="B3313" s="15">
        <v>94500</v>
      </c>
      <c r="C3313" s="15">
        <v>542495</v>
      </c>
      <c r="E3313" s="37" t="s">
        <v>258</v>
      </c>
      <c r="F3313" s="15">
        <v>442900</v>
      </c>
      <c r="G3313" s="15">
        <v>2070140</v>
      </c>
      <c r="I3313" s="38" t="s">
        <v>260</v>
      </c>
      <c r="J3313" s="15">
        <v>11.3</v>
      </c>
      <c r="L3313" s="36" t="s">
        <v>253</v>
      </c>
      <c r="M3313" s="15">
        <v>3.5333333333333337</v>
      </c>
    </row>
    <row r="3314" spans="1:13" x14ac:dyDescent="0.3">
      <c r="A3314" s="38" t="s">
        <v>258</v>
      </c>
      <c r="B3314" s="15">
        <v>118500</v>
      </c>
      <c r="C3314" s="15">
        <v>1127520</v>
      </c>
      <c r="E3314" s="36" t="s">
        <v>253</v>
      </c>
      <c r="F3314" s="15">
        <v>900500</v>
      </c>
      <c r="G3314" s="15">
        <v>6064350</v>
      </c>
      <c r="I3314" s="38" t="s">
        <v>262</v>
      </c>
      <c r="J3314" s="15">
        <v>12</v>
      </c>
      <c r="L3314" s="35" t="s">
        <v>271</v>
      </c>
      <c r="M3314" s="15">
        <v>3.0416666666666665</v>
      </c>
    </row>
    <row r="3315" spans="1:13" x14ac:dyDescent="0.3">
      <c r="A3315" s="38" t="s">
        <v>260</v>
      </c>
      <c r="B3315" s="15">
        <v>115000</v>
      </c>
      <c r="C3315" s="15">
        <v>794400</v>
      </c>
      <c r="E3315" s="35" t="s">
        <v>256</v>
      </c>
      <c r="F3315" s="15">
        <v>3536425</v>
      </c>
      <c r="G3315" s="15">
        <v>11256361</v>
      </c>
      <c r="I3315" s="38" t="s">
        <v>263</v>
      </c>
      <c r="J3315" s="15">
        <v>9.9</v>
      </c>
      <c r="L3315" s="36" t="s">
        <v>246</v>
      </c>
      <c r="M3315" s="15">
        <v>3.4</v>
      </c>
    </row>
    <row r="3316" spans="1:13" x14ac:dyDescent="0.3">
      <c r="A3316" s="38" t="s">
        <v>262</v>
      </c>
      <c r="B3316" s="15">
        <v>126000</v>
      </c>
      <c r="C3316" s="15">
        <v>363250</v>
      </c>
      <c r="E3316" s="36" t="s">
        <v>246</v>
      </c>
      <c r="F3316" s="15">
        <v>958000</v>
      </c>
      <c r="G3316" s="15">
        <v>3068661</v>
      </c>
      <c r="I3316" s="35" t="s">
        <v>266</v>
      </c>
      <c r="J3316" s="15"/>
      <c r="L3316" s="36" t="s">
        <v>248</v>
      </c>
      <c r="M3316" s="15">
        <v>2.7666666666666671</v>
      </c>
    </row>
    <row r="3317" spans="1:13" x14ac:dyDescent="0.3">
      <c r="A3317" s="38" t="s">
        <v>263</v>
      </c>
      <c r="B3317" s="15">
        <v>147750</v>
      </c>
      <c r="C3317" s="15">
        <v>1029900</v>
      </c>
      <c r="E3317" s="36" t="s">
        <v>248</v>
      </c>
      <c r="F3317" s="15">
        <v>701375</v>
      </c>
      <c r="G3317" s="15">
        <v>2528300</v>
      </c>
      <c r="I3317" s="38" t="s">
        <v>245</v>
      </c>
      <c r="J3317" s="15">
        <v>9.6999999999999993</v>
      </c>
      <c r="L3317" s="36" t="s">
        <v>250</v>
      </c>
      <c r="M3317" s="15">
        <v>3.3333333333333335</v>
      </c>
    </row>
    <row r="3318" spans="1:13" x14ac:dyDescent="0.3">
      <c r="A3318" s="35" t="s">
        <v>259</v>
      </c>
      <c r="B3318" s="15"/>
      <c r="C3318" s="15"/>
      <c r="E3318" s="36" t="s">
        <v>250</v>
      </c>
      <c r="F3318" s="15">
        <v>776150</v>
      </c>
      <c r="G3318" s="15">
        <v>2617850</v>
      </c>
      <c r="I3318" s="38" t="s">
        <v>247</v>
      </c>
      <c r="J3318" s="15">
        <v>9.6</v>
      </c>
      <c r="L3318" s="36" t="s">
        <v>253</v>
      </c>
      <c r="M3318" s="15">
        <v>2.6666666666666665</v>
      </c>
    </row>
    <row r="3319" spans="1:13" x14ac:dyDescent="0.3">
      <c r="A3319" s="38" t="s">
        <v>245</v>
      </c>
      <c r="B3319" s="15">
        <v>107500</v>
      </c>
      <c r="C3319" s="15">
        <v>668855</v>
      </c>
      <c r="E3319" s="37" t="s">
        <v>252</v>
      </c>
      <c r="F3319" s="15">
        <v>199950</v>
      </c>
      <c r="G3319" s="15">
        <v>199950</v>
      </c>
      <c r="I3319" s="38" t="s">
        <v>249</v>
      </c>
      <c r="J3319" s="15">
        <v>10.5</v>
      </c>
      <c r="L3319" s="35" t="s">
        <v>272</v>
      </c>
      <c r="M3319" s="15">
        <v>1.5666666666666667</v>
      </c>
    </row>
    <row r="3320" spans="1:13" x14ac:dyDescent="0.3">
      <c r="A3320" s="38" t="s">
        <v>247</v>
      </c>
      <c r="B3320" s="15">
        <v>105500</v>
      </c>
      <c r="C3320" s="15">
        <v>447250</v>
      </c>
      <c r="E3320" s="37" t="s">
        <v>255</v>
      </c>
      <c r="F3320" s="15">
        <v>291950</v>
      </c>
      <c r="G3320" s="15">
        <v>1275400</v>
      </c>
      <c r="I3320" s="38" t="s">
        <v>251</v>
      </c>
      <c r="J3320" s="15">
        <v>11.4</v>
      </c>
      <c r="L3320" s="36" t="s">
        <v>246</v>
      </c>
      <c r="M3320" s="15">
        <v>1.6666666666666667</v>
      </c>
    </row>
    <row r="3321" spans="1:13" x14ac:dyDescent="0.3">
      <c r="A3321" s="38" t="s">
        <v>249</v>
      </c>
      <c r="B3321" s="15">
        <v>122000</v>
      </c>
      <c r="C3321" s="15">
        <v>582000</v>
      </c>
      <c r="E3321" s="37" t="s">
        <v>258</v>
      </c>
      <c r="F3321" s="15">
        <v>284250</v>
      </c>
      <c r="G3321" s="15">
        <v>1142500</v>
      </c>
      <c r="I3321" s="38" t="s">
        <v>254</v>
      </c>
      <c r="J3321" s="15">
        <v>15.5</v>
      </c>
      <c r="L3321" s="36" t="s">
        <v>248</v>
      </c>
      <c r="M3321" s="15">
        <v>1.1000000000000001</v>
      </c>
    </row>
    <row r="3322" spans="1:13" x14ac:dyDescent="0.3">
      <c r="A3322" s="38" t="s">
        <v>251</v>
      </c>
      <c r="B3322" s="15">
        <v>132700</v>
      </c>
      <c r="C3322" s="15">
        <v>1306350</v>
      </c>
      <c r="E3322" s="36" t="s">
        <v>253</v>
      </c>
      <c r="F3322" s="15">
        <v>1100900</v>
      </c>
      <c r="G3322" s="15">
        <v>3041550</v>
      </c>
      <c r="I3322" s="38" t="s">
        <v>257</v>
      </c>
      <c r="J3322" s="15">
        <v>16.100000000000001</v>
      </c>
      <c r="L3322" s="36" t="s">
        <v>250</v>
      </c>
      <c r="M3322" s="15">
        <v>1.7000000000000002</v>
      </c>
    </row>
    <row r="3323" spans="1:13" x14ac:dyDescent="0.3">
      <c r="A3323" s="38" t="s">
        <v>254</v>
      </c>
      <c r="B3323" s="15">
        <v>124250</v>
      </c>
      <c r="C3323" s="15">
        <v>763450</v>
      </c>
      <c r="E3323" s="35" t="s">
        <v>261</v>
      </c>
      <c r="F3323" s="15">
        <v>2570163</v>
      </c>
      <c r="G3323" s="15">
        <v>10099690</v>
      </c>
      <c r="I3323" s="38" t="s">
        <v>252</v>
      </c>
      <c r="J3323" s="15">
        <v>14.8</v>
      </c>
      <c r="L3323" s="36" t="s">
        <v>253</v>
      </c>
      <c r="M3323" s="15">
        <v>1.8</v>
      </c>
    </row>
    <row r="3324" spans="1:13" x14ac:dyDescent="0.3">
      <c r="A3324" s="38" t="s">
        <v>257</v>
      </c>
      <c r="B3324" s="15">
        <v>155050</v>
      </c>
      <c r="C3324" s="15">
        <v>310100</v>
      </c>
      <c r="E3324" s="36" t="s">
        <v>246</v>
      </c>
      <c r="F3324" s="15">
        <v>584563</v>
      </c>
      <c r="G3324" s="15">
        <v>2684170</v>
      </c>
      <c r="I3324" s="38" t="s">
        <v>255</v>
      </c>
      <c r="J3324" s="15">
        <v>15.5</v>
      </c>
      <c r="L3324" s="35" t="s">
        <v>273</v>
      </c>
      <c r="M3324" s="15">
        <v>1.4083333333333332</v>
      </c>
    </row>
    <row r="3325" spans="1:13" x14ac:dyDescent="0.3">
      <c r="A3325" s="38" t="s">
        <v>252</v>
      </c>
      <c r="B3325" s="15">
        <v>127450</v>
      </c>
      <c r="C3325" s="15">
        <v>814200</v>
      </c>
      <c r="E3325" s="36" t="s">
        <v>248</v>
      </c>
      <c r="F3325" s="15">
        <v>536950</v>
      </c>
      <c r="G3325" s="15">
        <v>2200350</v>
      </c>
      <c r="I3325" s="38" t="s">
        <v>258</v>
      </c>
      <c r="J3325" s="15">
        <v>14.6</v>
      </c>
      <c r="L3325" s="36" t="s">
        <v>246</v>
      </c>
      <c r="M3325" s="15">
        <v>1.2333333333333334</v>
      </c>
    </row>
    <row r="3326" spans="1:13" x14ac:dyDescent="0.3">
      <c r="A3326" s="38" t="s">
        <v>255</v>
      </c>
      <c r="B3326" s="15">
        <v>130680</v>
      </c>
      <c r="C3326" s="15">
        <v>950530</v>
      </c>
      <c r="E3326" s="36" t="s">
        <v>250</v>
      </c>
      <c r="F3326" s="15">
        <v>941200</v>
      </c>
      <c r="G3326" s="15">
        <v>3199270</v>
      </c>
      <c r="I3326" s="38" t="s">
        <v>260</v>
      </c>
      <c r="J3326" s="15">
        <v>13.4</v>
      </c>
      <c r="L3326" s="36" t="s">
        <v>248</v>
      </c>
      <c r="M3326" s="15">
        <v>1.4333333333333333</v>
      </c>
    </row>
    <row r="3327" spans="1:13" x14ac:dyDescent="0.3">
      <c r="A3327" s="38" t="s">
        <v>258</v>
      </c>
      <c r="B3327" s="15">
        <v>146000</v>
      </c>
      <c r="C3327" s="15">
        <v>1122350</v>
      </c>
      <c r="E3327" s="37" t="s">
        <v>252</v>
      </c>
      <c r="F3327" s="15">
        <v>264950</v>
      </c>
      <c r="G3327" s="15">
        <v>1833870</v>
      </c>
      <c r="I3327" s="38" t="s">
        <v>262</v>
      </c>
      <c r="J3327" s="15">
        <v>11.8</v>
      </c>
      <c r="L3327" s="36" t="s">
        <v>250</v>
      </c>
      <c r="M3327" s="15">
        <v>1.5999999999999999</v>
      </c>
    </row>
    <row r="3328" spans="1:13" x14ac:dyDescent="0.3">
      <c r="A3328" s="38" t="s">
        <v>260</v>
      </c>
      <c r="B3328" s="15">
        <v>127500</v>
      </c>
      <c r="C3328" s="15">
        <v>749450</v>
      </c>
      <c r="E3328" s="37" t="s">
        <v>255</v>
      </c>
      <c r="F3328" s="15">
        <v>446250</v>
      </c>
      <c r="G3328" s="15">
        <v>697500</v>
      </c>
      <c r="I3328" s="38" t="s">
        <v>263</v>
      </c>
      <c r="J3328" s="15">
        <v>12.6</v>
      </c>
      <c r="L3328" s="36" t="s">
        <v>253</v>
      </c>
      <c r="M3328" s="15">
        <v>1.3666666666666665</v>
      </c>
    </row>
    <row r="3329" spans="1:13" x14ac:dyDescent="0.3">
      <c r="A3329" s="38" t="s">
        <v>262</v>
      </c>
      <c r="B3329" s="15">
        <v>152625</v>
      </c>
      <c r="C3329" s="15">
        <v>1223850</v>
      </c>
      <c r="E3329" s="37" t="s">
        <v>258</v>
      </c>
      <c r="F3329" s="15">
        <v>230000</v>
      </c>
      <c r="G3329" s="15">
        <v>667900</v>
      </c>
      <c r="I3329" s="35" t="s">
        <v>267</v>
      </c>
      <c r="J3329" s="15"/>
      <c r="L3329" s="35" t="s">
        <v>274</v>
      </c>
      <c r="M3329" s="15">
        <v>1.1499999999999999</v>
      </c>
    </row>
    <row r="3330" spans="1:13" x14ac:dyDescent="0.3">
      <c r="A3330" s="38" t="s">
        <v>263</v>
      </c>
      <c r="B3330" s="15">
        <v>153750</v>
      </c>
      <c r="C3330" s="15">
        <v>1129650</v>
      </c>
      <c r="E3330" s="36" t="s">
        <v>253</v>
      </c>
      <c r="F3330" s="15">
        <v>507450</v>
      </c>
      <c r="G3330" s="15">
        <v>2015900</v>
      </c>
      <c r="I3330" s="38" t="s">
        <v>245</v>
      </c>
      <c r="J3330" s="15">
        <v>12.9</v>
      </c>
      <c r="L3330" s="36" t="s">
        <v>246</v>
      </c>
      <c r="M3330" s="15">
        <v>0.93333333333333346</v>
      </c>
    </row>
    <row r="3331" spans="1:13" x14ac:dyDescent="0.3">
      <c r="A3331" s="35" t="s">
        <v>265</v>
      </c>
      <c r="B3331" s="15"/>
      <c r="C3331" s="15"/>
      <c r="E3331" s="35" t="s">
        <v>264</v>
      </c>
      <c r="F3331" s="15">
        <v>2239095</v>
      </c>
      <c r="G3331" s="15">
        <v>10539859</v>
      </c>
      <c r="I3331" s="38" t="s">
        <v>247</v>
      </c>
      <c r="J3331" s="15">
        <v>12.8</v>
      </c>
      <c r="L3331" s="36" t="s">
        <v>248</v>
      </c>
      <c r="M3331" s="15">
        <v>1.0999999999999999</v>
      </c>
    </row>
    <row r="3332" spans="1:13" x14ac:dyDescent="0.3">
      <c r="A3332" s="38" t="s">
        <v>245</v>
      </c>
      <c r="B3332" s="15">
        <v>193000</v>
      </c>
      <c r="C3332" s="15">
        <v>1344000</v>
      </c>
      <c r="E3332" s="36" t="s">
        <v>246</v>
      </c>
      <c r="F3332" s="15">
        <v>414000</v>
      </c>
      <c r="G3332" s="15">
        <v>2226100</v>
      </c>
      <c r="I3332" s="38" t="s">
        <v>249</v>
      </c>
      <c r="J3332" s="15">
        <v>11.8</v>
      </c>
      <c r="L3332" s="36" t="s">
        <v>250</v>
      </c>
      <c r="M3332" s="15">
        <v>1.5</v>
      </c>
    </row>
    <row r="3333" spans="1:13" x14ac:dyDescent="0.3">
      <c r="A3333" s="38" t="s">
        <v>247</v>
      </c>
      <c r="B3333" s="15">
        <v>163500</v>
      </c>
      <c r="C3333" s="15">
        <v>931850</v>
      </c>
      <c r="E3333" s="36" t="s">
        <v>248</v>
      </c>
      <c r="F3333" s="15">
        <v>477400</v>
      </c>
      <c r="G3333" s="15">
        <v>2217799</v>
      </c>
      <c r="I3333" s="38" t="s">
        <v>251</v>
      </c>
      <c r="J3333" s="15">
        <v>11.6</v>
      </c>
      <c r="L3333" s="36" t="s">
        <v>253</v>
      </c>
      <c r="M3333" s="15">
        <v>1.0666666666666667</v>
      </c>
    </row>
    <row r="3334" spans="1:13" x14ac:dyDescent="0.3">
      <c r="A3334" s="38" t="s">
        <v>249</v>
      </c>
      <c r="B3334" s="15">
        <v>194000</v>
      </c>
      <c r="C3334" s="15">
        <v>1287497</v>
      </c>
      <c r="E3334" s="36" t="s">
        <v>250</v>
      </c>
      <c r="F3334" s="15">
        <v>579425</v>
      </c>
      <c r="G3334" s="15">
        <v>3797700</v>
      </c>
      <c r="I3334" s="38" t="s">
        <v>254</v>
      </c>
      <c r="J3334" s="15">
        <v>11.8</v>
      </c>
      <c r="L3334" s="35" t="s">
        <v>275</v>
      </c>
      <c r="M3334" s="15">
        <v>1.1399999999999999</v>
      </c>
    </row>
    <row r="3335" spans="1:13" x14ac:dyDescent="0.3">
      <c r="A3335" s="38" t="s">
        <v>251</v>
      </c>
      <c r="B3335" s="15">
        <v>175475</v>
      </c>
      <c r="C3335" s="15">
        <v>1705900</v>
      </c>
      <c r="E3335" s="37" t="s">
        <v>252</v>
      </c>
      <c r="F3335" s="15">
        <v>169000</v>
      </c>
      <c r="G3335" s="15">
        <v>1018000</v>
      </c>
      <c r="I3335" s="38" t="s">
        <v>257</v>
      </c>
      <c r="J3335" s="15">
        <v>12.5</v>
      </c>
      <c r="L3335" s="36" t="s">
        <v>246</v>
      </c>
      <c r="M3335" s="15">
        <v>1.0999999999999999</v>
      </c>
    </row>
    <row r="3336" spans="1:13" x14ac:dyDescent="0.3">
      <c r="A3336" s="38" t="s">
        <v>254</v>
      </c>
      <c r="B3336" s="15">
        <v>179000</v>
      </c>
      <c r="C3336" s="15">
        <v>2373210</v>
      </c>
      <c r="E3336" s="37" t="s">
        <v>255</v>
      </c>
      <c r="F3336" s="15">
        <v>179950</v>
      </c>
      <c r="G3336" s="15">
        <v>943350</v>
      </c>
      <c r="I3336" s="38" t="s">
        <v>252</v>
      </c>
      <c r="J3336" s="15">
        <v>13.1</v>
      </c>
      <c r="L3336" s="36" t="s">
        <v>248</v>
      </c>
      <c r="M3336" s="15">
        <v>1.1333333333333333</v>
      </c>
    </row>
    <row r="3337" spans="1:13" x14ac:dyDescent="0.3">
      <c r="A3337" s="38" t="s">
        <v>257</v>
      </c>
      <c r="B3337" s="15">
        <v>166000</v>
      </c>
      <c r="C3337" s="15">
        <v>1182499</v>
      </c>
      <c r="E3337" s="37" t="s">
        <v>258</v>
      </c>
      <c r="F3337" s="15">
        <v>230475</v>
      </c>
      <c r="G3337" s="15">
        <v>1836350</v>
      </c>
      <c r="I3337" s="38" t="s">
        <v>255</v>
      </c>
      <c r="J3337" s="15">
        <v>13</v>
      </c>
      <c r="L3337" s="36" t="s">
        <v>250</v>
      </c>
      <c r="M3337" s="15">
        <v>1.5499999999999998</v>
      </c>
    </row>
    <row r="3338" spans="1:13" x14ac:dyDescent="0.3">
      <c r="A3338" s="38" t="s">
        <v>252</v>
      </c>
      <c r="B3338" s="15">
        <v>179000</v>
      </c>
      <c r="C3338" s="15">
        <v>1683750</v>
      </c>
      <c r="E3338" s="36" t="s">
        <v>253</v>
      </c>
      <c r="F3338" s="15">
        <v>768270</v>
      </c>
      <c r="G3338" s="15">
        <v>2298260</v>
      </c>
      <c r="I3338" s="38" t="s">
        <v>258</v>
      </c>
      <c r="J3338" s="15">
        <v>13.4</v>
      </c>
      <c r="L3338" s="36" t="s">
        <v>253</v>
      </c>
      <c r="M3338" s="15">
        <v>0.8</v>
      </c>
    </row>
    <row r="3339" spans="1:13" x14ac:dyDescent="0.3">
      <c r="A3339" s="38" t="s">
        <v>255</v>
      </c>
      <c r="B3339" s="15">
        <v>145000</v>
      </c>
      <c r="C3339" s="15">
        <v>769850</v>
      </c>
      <c r="E3339" s="35" t="s">
        <v>266</v>
      </c>
      <c r="F3339" s="15">
        <v>2009610</v>
      </c>
      <c r="G3339" s="15">
        <v>7486370</v>
      </c>
      <c r="I3339" s="38" t="s">
        <v>260</v>
      </c>
      <c r="J3339" s="15">
        <v>11.8</v>
      </c>
      <c r="L3339" s="14">
        <v>61</v>
      </c>
      <c r="M3339" s="15">
        <v>4.5813253012048207</v>
      </c>
    </row>
    <row r="3340" spans="1:13" x14ac:dyDescent="0.3">
      <c r="A3340" s="38" t="s">
        <v>258</v>
      </c>
      <c r="B3340" s="15">
        <v>178750</v>
      </c>
      <c r="C3340" s="15">
        <v>710650</v>
      </c>
      <c r="E3340" s="36" t="s">
        <v>246</v>
      </c>
      <c r="F3340" s="15">
        <v>644650</v>
      </c>
      <c r="G3340" s="15">
        <v>1456800</v>
      </c>
      <c r="I3340" s="38" t="s">
        <v>262</v>
      </c>
      <c r="J3340" s="15">
        <v>11.7</v>
      </c>
      <c r="L3340" s="35" t="s">
        <v>244</v>
      </c>
      <c r="M3340" s="15">
        <v>3.4250000000000003</v>
      </c>
    </row>
    <row r="3341" spans="1:13" x14ac:dyDescent="0.3">
      <c r="A3341" s="38" t="s">
        <v>260</v>
      </c>
      <c r="B3341" s="15">
        <v>240000</v>
      </c>
      <c r="C3341" s="15">
        <v>1693300</v>
      </c>
      <c r="E3341" s="36" t="s">
        <v>248</v>
      </c>
      <c r="F3341" s="15">
        <v>382000</v>
      </c>
      <c r="G3341" s="15">
        <v>1727400</v>
      </c>
      <c r="I3341" s="38" t="s">
        <v>263</v>
      </c>
      <c r="J3341" s="15">
        <v>9.9</v>
      </c>
      <c r="L3341" s="36" t="s">
        <v>246</v>
      </c>
      <c r="M3341" s="15">
        <v>2.1333333333333333</v>
      </c>
    </row>
    <row r="3342" spans="1:13" x14ac:dyDescent="0.3">
      <c r="A3342" s="38" t="s">
        <v>262</v>
      </c>
      <c r="B3342" s="15">
        <v>187325</v>
      </c>
      <c r="C3342" s="15">
        <v>1904599</v>
      </c>
      <c r="E3342" s="36" t="s">
        <v>250</v>
      </c>
      <c r="F3342" s="15">
        <v>449000</v>
      </c>
      <c r="G3342" s="15">
        <v>2437500</v>
      </c>
      <c r="I3342" s="35" t="s">
        <v>268</v>
      </c>
      <c r="J3342" s="15"/>
      <c r="L3342" s="36" t="s">
        <v>248</v>
      </c>
      <c r="M3342" s="15">
        <v>2.5666666666666669</v>
      </c>
    </row>
    <row r="3343" spans="1:13" x14ac:dyDescent="0.3">
      <c r="A3343" s="38" t="s">
        <v>263</v>
      </c>
      <c r="B3343" s="15">
        <v>216110</v>
      </c>
      <c r="C3343" s="15">
        <v>1830855</v>
      </c>
      <c r="E3343" s="37" t="s">
        <v>252</v>
      </c>
      <c r="F3343" s="15">
        <v>69000</v>
      </c>
      <c r="G3343" s="15">
        <v>69000</v>
      </c>
      <c r="I3343" s="38" t="s">
        <v>245</v>
      </c>
      <c r="J3343" s="15">
        <v>8.1</v>
      </c>
      <c r="L3343" s="36" t="s">
        <v>250</v>
      </c>
      <c r="M3343" s="15">
        <v>3.9666666666666663</v>
      </c>
    </row>
    <row r="3344" spans="1:13" x14ac:dyDescent="0.3">
      <c r="A3344" s="35" t="s">
        <v>244</v>
      </c>
      <c r="B3344" s="15"/>
      <c r="C3344" s="15"/>
      <c r="E3344" s="37" t="s">
        <v>255</v>
      </c>
      <c r="F3344" s="15">
        <v>175000</v>
      </c>
      <c r="G3344" s="15">
        <v>1543500</v>
      </c>
      <c r="I3344" s="38" t="s">
        <v>247</v>
      </c>
      <c r="J3344" s="15">
        <v>6.9</v>
      </c>
      <c r="L3344" s="36" t="s">
        <v>253</v>
      </c>
      <c r="M3344" s="15">
        <v>5.0333333333333323</v>
      </c>
    </row>
    <row r="3345" spans="1:13" x14ac:dyDescent="0.3">
      <c r="A3345" s="38" t="s">
        <v>245</v>
      </c>
      <c r="B3345" s="15">
        <v>200000</v>
      </c>
      <c r="C3345" s="15">
        <v>588975</v>
      </c>
      <c r="E3345" s="37" t="s">
        <v>258</v>
      </c>
      <c r="F3345" s="15">
        <v>205000</v>
      </c>
      <c r="G3345" s="15">
        <v>825000</v>
      </c>
      <c r="I3345" s="38" t="s">
        <v>249</v>
      </c>
      <c r="J3345" s="15">
        <v>7.6</v>
      </c>
      <c r="L3345" s="35" t="s">
        <v>256</v>
      </c>
      <c r="M3345" s="15">
        <v>7.2083333333333348</v>
      </c>
    </row>
    <row r="3346" spans="1:13" x14ac:dyDescent="0.3">
      <c r="A3346" s="38" t="s">
        <v>247</v>
      </c>
      <c r="B3346" s="15">
        <v>185000</v>
      </c>
      <c r="C3346" s="15">
        <v>826250</v>
      </c>
      <c r="E3346" s="36" t="s">
        <v>253</v>
      </c>
      <c r="F3346" s="15">
        <v>533960</v>
      </c>
      <c r="G3346" s="15">
        <v>1864670</v>
      </c>
      <c r="I3346" s="38" t="s">
        <v>251</v>
      </c>
      <c r="J3346" s="15">
        <v>8.1</v>
      </c>
      <c r="L3346" s="36" t="s">
        <v>246</v>
      </c>
      <c r="M3346" s="15">
        <v>5.8666666666666671</v>
      </c>
    </row>
    <row r="3347" spans="1:13" x14ac:dyDescent="0.3">
      <c r="A3347" s="38" t="s">
        <v>249</v>
      </c>
      <c r="B3347" s="15">
        <v>228950</v>
      </c>
      <c r="C3347" s="15">
        <v>1912850</v>
      </c>
      <c r="E3347" s="35" t="s">
        <v>267</v>
      </c>
      <c r="F3347" s="15">
        <v>2084226</v>
      </c>
      <c r="G3347" s="15">
        <v>7180851</v>
      </c>
      <c r="I3347" s="38" t="s">
        <v>254</v>
      </c>
      <c r="J3347" s="15">
        <v>7.9</v>
      </c>
      <c r="L3347" s="36" t="s">
        <v>248</v>
      </c>
      <c r="M3347" s="15">
        <v>6.9333333333333327</v>
      </c>
    </row>
    <row r="3348" spans="1:13" x14ac:dyDescent="0.3">
      <c r="A3348" s="38" t="s">
        <v>251</v>
      </c>
      <c r="B3348" s="15">
        <v>222525</v>
      </c>
      <c r="C3348" s="15">
        <v>1328450</v>
      </c>
      <c r="E3348" s="36" t="s">
        <v>246</v>
      </c>
      <c r="F3348" s="15">
        <v>717450</v>
      </c>
      <c r="G3348" s="15">
        <v>866900</v>
      </c>
      <c r="I3348" s="38" t="s">
        <v>257</v>
      </c>
      <c r="J3348" s="15">
        <v>8.1</v>
      </c>
      <c r="L3348" s="36" t="s">
        <v>250</v>
      </c>
      <c r="M3348" s="15">
        <v>7.9666666666666659</v>
      </c>
    </row>
    <row r="3349" spans="1:13" x14ac:dyDescent="0.3">
      <c r="A3349" s="38" t="s">
        <v>254</v>
      </c>
      <c r="B3349" s="15">
        <v>205000</v>
      </c>
      <c r="C3349" s="15">
        <v>2139900</v>
      </c>
      <c r="E3349" s="36" t="s">
        <v>248</v>
      </c>
      <c r="F3349" s="15">
        <v>447250</v>
      </c>
      <c r="G3349" s="15">
        <v>3414200</v>
      </c>
      <c r="I3349" s="38" t="s">
        <v>252</v>
      </c>
      <c r="J3349" s="15">
        <v>6.6</v>
      </c>
      <c r="L3349" s="36" t="s">
        <v>253</v>
      </c>
      <c r="M3349" s="15">
        <v>8.0666666666666664</v>
      </c>
    </row>
    <row r="3350" spans="1:13" x14ac:dyDescent="0.3">
      <c r="A3350" s="38" t="s">
        <v>257</v>
      </c>
      <c r="B3350" s="15">
        <v>215000</v>
      </c>
      <c r="C3350" s="15">
        <v>1855700</v>
      </c>
      <c r="E3350" s="36" t="s">
        <v>250</v>
      </c>
      <c r="F3350" s="15">
        <v>588525</v>
      </c>
      <c r="G3350" s="15">
        <v>1891250</v>
      </c>
      <c r="I3350" s="38" t="s">
        <v>255</v>
      </c>
      <c r="J3350" s="15">
        <v>6.6</v>
      </c>
      <c r="L3350" s="35" t="s">
        <v>261</v>
      </c>
      <c r="M3350" s="15">
        <v>10.966666666666667</v>
      </c>
    </row>
    <row r="3351" spans="1:13" x14ac:dyDescent="0.3">
      <c r="A3351" s="38" t="s">
        <v>252</v>
      </c>
      <c r="B3351" s="15">
        <v>211000</v>
      </c>
      <c r="C3351" s="15">
        <v>1973889</v>
      </c>
      <c r="E3351" s="37" t="s">
        <v>252</v>
      </c>
      <c r="F3351" s="15">
        <v>79900</v>
      </c>
      <c r="G3351" s="15">
        <v>79900</v>
      </c>
      <c r="I3351" s="38" t="s">
        <v>258</v>
      </c>
      <c r="J3351" s="15">
        <v>5.5</v>
      </c>
      <c r="L3351" s="36" t="s">
        <v>246</v>
      </c>
      <c r="M3351" s="15">
        <v>9.6333333333333329</v>
      </c>
    </row>
    <row r="3352" spans="1:13" x14ac:dyDescent="0.3">
      <c r="A3352" s="38" t="s">
        <v>255</v>
      </c>
      <c r="B3352" s="15">
        <v>212000</v>
      </c>
      <c r="C3352" s="15">
        <v>1182000</v>
      </c>
      <c r="E3352" s="37" t="s">
        <v>255</v>
      </c>
      <c r="F3352" s="15">
        <v>368650</v>
      </c>
      <c r="G3352" s="15">
        <v>912900</v>
      </c>
      <c r="I3352" s="38" t="s">
        <v>260</v>
      </c>
      <c r="J3352" s="15">
        <v>5.4</v>
      </c>
      <c r="L3352" s="36" t="s">
        <v>248</v>
      </c>
      <c r="M3352" s="15">
        <v>12.6</v>
      </c>
    </row>
    <row r="3353" spans="1:13" x14ac:dyDescent="0.3">
      <c r="A3353" s="38" t="s">
        <v>258</v>
      </c>
      <c r="B3353" s="15">
        <v>224850</v>
      </c>
      <c r="C3353" s="15">
        <v>1657500</v>
      </c>
      <c r="E3353" s="37" t="s">
        <v>258</v>
      </c>
      <c r="F3353" s="15">
        <v>139975</v>
      </c>
      <c r="G3353" s="15">
        <v>898450</v>
      </c>
      <c r="I3353" s="38" t="s">
        <v>262</v>
      </c>
      <c r="J3353" s="15">
        <v>4.7</v>
      </c>
      <c r="L3353" s="36" t="s">
        <v>250</v>
      </c>
      <c r="M3353" s="15">
        <v>11.933333333333332</v>
      </c>
    </row>
    <row r="3354" spans="1:13" x14ac:dyDescent="0.3">
      <c r="A3354" s="38" t="s">
        <v>260</v>
      </c>
      <c r="B3354" s="15">
        <v>169894</v>
      </c>
      <c r="C3354" s="15">
        <v>1530788</v>
      </c>
      <c r="E3354" s="36" t="s">
        <v>253</v>
      </c>
      <c r="F3354" s="15">
        <v>331001</v>
      </c>
      <c r="G3354" s="15">
        <v>1008501</v>
      </c>
      <c r="I3354" s="38" t="s">
        <v>263</v>
      </c>
      <c r="J3354" s="15">
        <v>4.3</v>
      </c>
      <c r="L3354" s="36" t="s">
        <v>253</v>
      </c>
      <c r="M3354" s="15">
        <v>9.7000000000000011</v>
      </c>
    </row>
    <row r="3355" spans="1:13" x14ac:dyDescent="0.3">
      <c r="A3355" s="38" t="s">
        <v>262</v>
      </c>
      <c r="B3355" s="15">
        <v>185000</v>
      </c>
      <c r="C3355" s="15">
        <v>1874900</v>
      </c>
      <c r="E3355" s="35" t="s">
        <v>268</v>
      </c>
      <c r="F3355" s="15">
        <v>1886795</v>
      </c>
      <c r="G3355" s="15">
        <v>9745036</v>
      </c>
      <c r="I3355" s="35" t="s">
        <v>269</v>
      </c>
      <c r="J3355" s="15"/>
      <c r="L3355" s="35" t="s">
        <v>264</v>
      </c>
      <c r="M3355" s="15">
        <v>8.3833333333333329</v>
      </c>
    </row>
    <row r="3356" spans="1:13" x14ac:dyDescent="0.3">
      <c r="A3356" s="38" t="s">
        <v>263</v>
      </c>
      <c r="B3356" s="15">
        <v>199000</v>
      </c>
      <c r="C3356" s="15">
        <v>1363450</v>
      </c>
      <c r="E3356" s="36" t="s">
        <v>246</v>
      </c>
      <c r="F3356" s="15">
        <v>540317</v>
      </c>
      <c r="G3356" s="15">
        <v>2212284</v>
      </c>
      <c r="I3356" s="38" t="s">
        <v>245</v>
      </c>
      <c r="J3356" s="15">
        <v>4</v>
      </c>
      <c r="L3356" s="36" t="s">
        <v>246</v>
      </c>
      <c r="M3356" s="15">
        <v>9.1999999999999993</v>
      </c>
    </row>
    <row r="3357" spans="1:13" x14ac:dyDescent="0.3">
      <c r="A3357" s="35" t="s">
        <v>256</v>
      </c>
      <c r="B3357" s="15"/>
      <c r="C3357" s="15"/>
      <c r="E3357" s="36" t="s">
        <v>248</v>
      </c>
      <c r="F3357" s="15">
        <v>444750</v>
      </c>
      <c r="G3357" s="15">
        <v>3322699</v>
      </c>
      <c r="I3357" s="38" t="s">
        <v>247</v>
      </c>
      <c r="J3357" s="15">
        <v>5</v>
      </c>
      <c r="L3357" s="36" t="s">
        <v>248</v>
      </c>
      <c r="M3357" s="15">
        <v>8.7666666666666675</v>
      </c>
    </row>
    <row r="3358" spans="1:13" x14ac:dyDescent="0.3">
      <c r="A3358" s="38" t="s">
        <v>245</v>
      </c>
      <c r="B3358" s="15">
        <v>150500</v>
      </c>
      <c r="C3358" s="15">
        <v>453500</v>
      </c>
      <c r="E3358" s="36" t="s">
        <v>250</v>
      </c>
      <c r="F3358" s="15">
        <v>557475</v>
      </c>
      <c r="G3358" s="15">
        <v>2263000</v>
      </c>
      <c r="I3358" s="38" t="s">
        <v>249</v>
      </c>
      <c r="J3358" s="15">
        <v>5</v>
      </c>
      <c r="L3358" s="36" t="s">
        <v>250</v>
      </c>
      <c r="M3358" s="15">
        <v>9.1</v>
      </c>
    </row>
    <row r="3359" spans="1:13" x14ac:dyDescent="0.3">
      <c r="A3359" s="38" t="s">
        <v>247</v>
      </c>
      <c r="B3359" s="15">
        <v>200000</v>
      </c>
      <c r="C3359" s="15">
        <v>1094850</v>
      </c>
      <c r="E3359" s="37" t="s">
        <v>252</v>
      </c>
      <c r="F3359" s="15">
        <v>333000</v>
      </c>
      <c r="G3359" s="15">
        <v>849950</v>
      </c>
      <c r="I3359" s="38" t="s">
        <v>251</v>
      </c>
      <c r="J3359" s="15">
        <v>4.5999999999999996</v>
      </c>
      <c r="L3359" s="36" t="s">
        <v>253</v>
      </c>
      <c r="M3359" s="15">
        <v>6.4666666666666659</v>
      </c>
    </row>
    <row r="3360" spans="1:13" x14ac:dyDescent="0.3">
      <c r="A3360" s="38" t="s">
        <v>249</v>
      </c>
      <c r="B3360" s="15">
        <v>237000</v>
      </c>
      <c r="C3360" s="15">
        <v>1925099</v>
      </c>
      <c r="E3360" s="37" t="s">
        <v>255</v>
      </c>
      <c r="F3360" s="15">
        <v>145000</v>
      </c>
      <c r="G3360" s="15">
        <v>1254100</v>
      </c>
      <c r="I3360" s="38" t="s">
        <v>254</v>
      </c>
      <c r="J3360" s="15">
        <v>5.8</v>
      </c>
      <c r="L3360" s="35" t="s">
        <v>266</v>
      </c>
      <c r="M3360" s="15">
        <v>4.958333333333333</v>
      </c>
    </row>
    <row r="3361" spans="1:13" x14ac:dyDescent="0.3">
      <c r="A3361" s="38" t="s">
        <v>251</v>
      </c>
      <c r="B3361" s="15">
        <v>196950</v>
      </c>
      <c r="C3361" s="15">
        <v>1358950</v>
      </c>
      <c r="E3361" s="37" t="s">
        <v>258</v>
      </c>
      <c r="F3361" s="15">
        <v>79475</v>
      </c>
      <c r="G3361" s="15">
        <v>158950</v>
      </c>
      <c r="I3361" s="38" t="s">
        <v>257</v>
      </c>
      <c r="J3361" s="15">
        <v>6.3</v>
      </c>
      <c r="L3361" s="36" t="s">
        <v>246</v>
      </c>
      <c r="M3361" s="15">
        <v>5</v>
      </c>
    </row>
    <row r="3362" spans="1:13" x14ac:dyDescent="0.3">
      <c r="A3362" s="38" t="s">
        <v>254</v>
      </c>
      <c r="B3362" s="15">
        <v>209725</v>
      </c>
      <c r="C3362" s="15">
        <v>1282300</v>
      </c>
      <c r="E3362" s="36" t="s">
        <v>253</v>
      </c>
      <c r="F3362" s="15">
        <v>344253</v>
      </c>
      <c r="G3362" s="15">
        <v>1947053</v>
      </c>
      <c r="I3362" s="38" t="s">
        <v>252</v>
      </c>
      <c r="J3362" s="15">
        <v>5.4</v>
      </c>
      <c r="L3362" s="36" t="s">
        <v>248</v>
      </c>
      <c r="M3362" s="15">
        <v>3.5666666666666664</v>
      </c>
    </row>
    <row r="3363" spans="1:13" x14ac:dyDescent="0.3">
      <c r="A3363" s="38" t="s">
        <v>257</v>
      </c>
      <c r="B3363" s="15">
        <v>212000</v>
      </c>
      <c r="C3363" s="15">
        <v>1141600</v>
      </c>
      <c r="E3363" s="35" t="s">
        <v>269</v>
      </c>
      <c r="F3363" s="15">
        <v>2140552</v>
      </c>
      <c r="G3363" s="15">
        <v>10283913</v>
      </c>
      <c r="I3363" s="38" t="s">
        <v>255</v>
      </c>
      <c r="J3363" s="15">
        <v>5.4</v>
      </c>
      <c r="L3363" s="36" t="s">
        <v>250</v>
      </c>
      <c r="M3363" s="15">
        <v>4.8666666666666663</v>
      </c>
    </row>
    <row r="3364" spans="1:13" x14ac:dyDescent="0.3">
      <c r="A3364" s="38" t="s">
        <v>252</v>
      </c>
      <c r="B3364" s="15">
        <v>220000</v>
      </c>
      <c r="C3364" s="15">
        <v>1657530</v>
      </c>
      <c r="E3364" s="36" t="s">
        <v>246</v>
      </c>
      <c r="F3364" s="15">
        <v>403575</v>
      </c>
      <c r="G3364" s="15">
        <v>1131200</v>
      </c>
      <c r="I3364" s="38" t="s">
        <v>258</v>
      </c>
      <c r="J3364" s="15">
        <v>6.6</v>
      </c>
      <c r="L3364" s="36" t="s">
        <v>253</v>
      </c>
      <c r="M3364" s="15">
        <v>6.4000000000000012</v>
      </c>
    </row>
    <row r="3365" spans="1:13" x14ac:dyDescent="0.3">
      <c r="A3365" s="38" t="s">
        <v>255</v>
      </c>
      <c r="B3365" s="15">
        <v>209000</v>
      </c>
      <c r="C3365" s="15">
        <v>1026000</v>
      </c>
      <c r="E3365" s="36" t="s">
        <v>248</v>
      </c>
      <c r="F3365" s="15">
        <v>336239</v>
      </c>
      <c r="G3365" s="15">
        <v>2009678</v>
      </c>
      <c r="I3365" s="38" t="s">
        <v>260</v>
      </c>
      <c r="J3365" s="15">
        <v>5.4</v>
      </c>
      <c r="L3365" s="35" t="s">
        <v>267</v>
      </c>
      <c r="M3365" s="15">
        <v>8.9749999999999996</v>
      </c>
    </row>
    <row r="3366" spans="1:13" x14ac:dyDescent="0.3">
      <c r="A3366" s="38" t="s">
        <v>258</v>
      </c>
      <c r="B3366" s="15">
        <v>233500</v>
      </c>
      <c r="C3366" s="15">
        <v>1282450</v>
      </c>
      <c r="E3366" s="36" t="s">
        <v>250</v>
      </c>
      <c r="F3366" s="15">
        <v>757075</v>
      </c>
      <c r="G3366" s="15">
        <v>4607550</v>
      </c>
      <c r="I3366" s="38" t="s">
        <v>262</v>
      </c>
      <c r="J3366" s="15">
        <v>5.8</v>
      </c>
      <c r="L3366" s="36" t="s">
        <v>246</v>
      </c>
      <c r="M3366" s="15">
        <v>7.666666666666667</v>
      </c>
    </row>
    <row r="3367" spans="1:13" x14ac:dyDescent="0.3">
      <c r="A3367" s="38" t="s">
        <v>260</v>
      </c>
      <c r="B3367" s="15">
        <v>228000</v>
      </c>
      <c r="C3367" s="15">
        <v>636000</v>
      </c>
      <c r="E3367" s="37" t="s">
        <v>252</v>
      </c>
      <c r="F3367" s="15">
        <v>162000</v>
      </c>
      <c r="G3367" s="15">
        <v>2004400</v>
      </c>
      <c r="I3367" s="38" t="s">
        <v>263</v>
      </c>
      <c r="J3367" s="15">
        <v>5.8</v>
      </c>
      <c r="L3367" s="36" t="s">
        <v>248</v>
      </c>
      <c r="M3367" s="15">
        <v>12.266666666666666</v>
      </c>
    </row>
    <row r="3368" spans="1:13" x14ac:dyDescent="0.3">
      <c r="A3368" s="38" t="s">
        <v>262</v>
      </c>
      <c r="B3368" s="15">
        <v>115000</v>
      </c>
      <c r="C3368" s="15">
        <v>115000</v>
      </c>
      <c r="E3368" s="37" t="s">
        <v>255</v>
      </c>
      <c r="F3368" s="15">
        <v>450825</v>
      </c>
      <c r="G3368" s="15">
        <v>1390150</v>
      </c>
      <c r="I3368" s="35" t="s">
        <v>270</v>
      </c>
      <c r="J3368" s="15"/>
      <c r="L3368" s="36" t="s">
        <v>250</v>
      </c>
      <c r="M3368" s="15">
        <v>8.7000000000000011</v>
      </c>
    </row>
    <row r="3369" spans="1:13" x14ac:dyDescent="0.3">
      <c r="A3369" s="38" t="s">
        <v>263</v>
      </c>
      <c r="B3369" s="15">
        <v>232988</v>
      </c>
      <c r="C3369" s="15">
        <v>901525</v>
      </c>
      <c r="E3369" s="37" t="s">
        <v>258</v>
      </c>
      <c r="F3369" s="15">
        <v>144250</v>
      </c>
      <c r="G3369" s="15">
        <v>1213000</v>
      </c>
      <c r="I3369" s="38" t="s">
        <v>245</v>
      </c>
      <c r="J3369" s="15">
        <v>5.0999999999999996</v>
      </c>
      <c r="L3369" s="36" t="s">
        <v>253</v>
      </c>
      <c r="M3369" s="15">
        <v>7.2666666666666657</v>
      </c>
    </row>
    <row r="3370" spans="1:13" x14ac:dyDescent="0.3">
      <c r="A3370" s="35" t="s">
        <v>261</v>
      </c>
      <c r="B3370" s="15"/>
      <c r="C3370" s="15"/>
      <c r="E3370" s="36" t="s">
        <v>253</v>
      </c>
      <c r="F3370" s="15">
        <v>643663</v>
      </c>
      <c r="G3370" s="15">
        <v>2535485</v>
      </c>
      <c r="I3370" s="38" t="s">
        <v>247</v>
      </c>
      <c r="J3370" s="15">
        <v>5.2</v>
      </c>
      <c r="L3370" s="35" t="s">
        <v>268</v>
      </c>
      <c r="M3370" s="15">
        <v>5.1749999999999998</v>
      </c>
    </row>
    <row r="3371" spans="1:13" x14ac:dyDescent="0.3">
      <c r="A3371" s="38" t="s">
        <v>245</v>
      </c>
      <c r="B3371" s="15">
        <v>193200</v>
      </c>
      <c r="C3371" s="15">
        <v>1521200</v>
      </c>
      <c r="E3371" s="35" t="s">
        <v>270</v>
      </c>
      <c r="F3371" s="15">
        <v>2523149</v>
      </c>
      <c r="G3371" s="15">
        <v>11967160</v>
      </c>
      <c r="I3371" s="38" t="s">
        <v>249</v>
      </c>
      <c r="J3371" s="15">
        <v>5.0999999999999996</v>
      </c>
      <c r="L3371" s="36" t="s">
        <v>246</v>
      </c>
      <c r="M3371" s="15">
        <v>6.4000000000000012</v>
      </c>
    </row>
    <row r="3372" spans="1:13" x14ac:dyDescent="0.3">
      <c r="A3372" s="38" t="s">
        <v>247</v>
      </c>
      <c r="B3372" s="15">
        <v>171000</v>
      </c>
      <c r="C3372" s="15">
        <v>564000</v>
      </c>
      <c r="E3372" s="36" t="s">
        <v>246</v>
      </c>
      <c r="F3372" s="15">
        <v>396150</v>
      </c>
      <c r="G3372" s="15">
        <v>2344939</v>
      </c>
      <c r="I3372" s="38" t="s">
        <v>251</v>
      </c>
      <c r="J3372" s="15">
        <v>4.7</v>
      </c>
      <c r="L3372" s="36" t="s">
        <v>248</v>
      </c>
      <c r="M3372" s="15">
        <v>5.3000000000000007</v>
      </c>
    </row>
    <row r="3373" spans="1:13" x14ac:dyDescent="0.3">
      <c r="A3373" s="38" t="s">
        <v>249</v>
      </c>
      <c r="B3373" s="15">
        <v>250000</v>
      </c>
      <c r="C3373" s="15">
        <v>759450</v>
      </c>
      <c r="E3373" s="36" t="s">
        <v>248</v>
      </c>
      <c r="F3373" s="15">
        <v>435250</v>
      </c>
      <c r="G3373" s="15">
        <v>3062238</v>
      </c>
      <c r="I3373" s="38" t="s">
        <v>254</v>
      </c>
      <c r="J3373" s="15">
        <v>5.0999999999999996</v>
      </c>
      <c r="L3373" s="36" t="s">
        <v>250</v>
      </c>
      <c r="M3373" s="15">
        <v>4.6333333333333337</v>
      </c>
    </row>
    <row r="3374" spans="1:13" x14ac:dyDescent="0.3">
      <c r="A3374" s="38" t="s">
        <v>251</v>
      </c>
      <c r="B3374" s="15">
        <v>221250</v>
      </c>
      <c r="C3374" s="15">
        <v>442500</v>
      </c>
      <c r="E3374" s="36" t="s">
        <v>250</v>
      </c>
      <c r="F3374" s="15">
        <v>1097999</v>
      </c>
      <c r="G3374" s="15">
        <v>3598158</v>
      </c>
      <c r="I3374" s="38" t="s">
        <v>257</v>
      </c>
      <c r="J3374" s="15">
        <v>4.8</v>
      </c>
      <c r="L3374" s="36" t="s">
        <v>253</v>
      </c>
      <c r="M3374" s="15">
        <v>4.3666666666666671</v>
      </c>
    </row>
    <row r="3375" spans="1:13" x14ac:dyDescent="0.3">
      <c r="A3375" s="38" t="s">
        <v>254</v>
      </c>
      <c r="B3375" s="15">
        <v>199950</v>
      </c>
      <c r="C3375" s="15">
        <v>954940</v>
      </c>
      <c r="E3375" s="37" t="s">
        <v>252</v>
      </c>
      <c r="F3375" s="15">
        <v>594990</v>
      </c>
      <c r="G3375" s="15">
        <v>1799690</v>
      </c>
      <c r="I3375" s="38" t="s">
        <v>252</v>
      </c>
      <c r="J3375" s="15">
        <v>4.8</v>
      </c>
      <c r="L3375" s="35" t="s">
        <v>269</v>
      </c>
      <c r="M3375" s="15">
        <v>3.6583333333333337</v>
      </c>
    </row>
    <row r="3376" spans="1:13" x14ac:dyDescent="0.3">
      <c r="A3376" s="38" t="s">
        <v>257</v>
      </c>
      <c r="B3376" s="15">
        <v>209900</v>
      </c>
      <c r="C3376" s="15">
        <v>1230200</v>
      </c>
      <c r="E3376" s="37" t="s">
        <v>255</v>
      </c>
      <c r="F3376" s="15">
        <v>199050</v>
      </c>
      <c r="G3376" s="15">
        <v>1060550</v>
      </c>
      <c r="I3376" s="38" t="s">
        <v>255</v>
      </c>
      <c r="J3376" s="15">
        <v>5.8</v>
      </c>
      <c r="L3376" s="36" t="s">
        <v>246</v>
      </c>
      <c r="M3376" s="15">
        <v>3.7666666666666671</v>
      </c>
    </row>
    <row r="3377" spans="1:13" x14ac:dyDescent="0.3">
      <c r="A3377" s="38" t="s">
        <v>252</v>
      </c>
      <c r="B3377" s="15">
        <v>215000</v>
      </c>
      <c r="C3377" s="15">
        <v>667000</v>
      </c>
      <c r="E3377" s="37" t="s">
        <v>258</v>
      </c>
      <c r="F3377" s="15">
        <v>303959</v>
      </c>
      <c r="G3377" s="15">
        <v>737918</v>
      </c>
      <c r="I3377" s="38" t="s">
        <v>258</v>
      </c>
      <c r="J3377" s="15">
        <v>5.4</v>
      </c>
      <c r="L3377" s="36" t="s">
        <v>248</v>
      </c>
      <c r="M3377" s="15">
        <v>3</v>
      </c>
    </row>
    <row r="3378" spans="1:13" x14ac:dyDescent="0.3">
      <c r="A3378" s="38" t="s">
        <v>255</v>
      </c>
      <c r="B3378" s="15">
        <v>143068</v>
      </c>
      <c r="C3378" s="15">
        <v>286135</v>
      </c>
      <c r="E3378" s="36" t="s">
        <v>253</v>
      </c>
      <c r="F3378" s="15">
        <v>593750</v>
      </c>
      <c r="G3378" s="15">
        <v>2961825</v>
      </c>
      <c r="I3378" s="38" t="s">
        <v>260</v>
      </c>
      <c r="J3378" s="15">
        <v>5.5</v>
      </c>
      <c r="L3378" s="36" t="s">
        <v>250</v>
      </c>
      <c r="M3378" s="15">
        <v>3.6666666666666665</v>
      </c>
    </row>
    <row r="3379" spans="1:13" x14ac:dyDescent="0.3">
      <c r="A3379" s="38" t="s">
        <v>258</v>
      </c>
      <c r="B3379" s="15">
        <v>183000</v>
      </c>
      <c r="C3379" s="15">
        <v>943500</v>
      </c>
      <c r="E3379" s="35" t="s">
        <v>271</v>
      </c>
      <c r="F3379" s="15">
        <v>2696863</v>
      </c>
      <c r="G3379" s="15">
        <v>15123565</v>
      </c>
      <c r="I3379" s="38" t="s">
        <v>262</v>
      </c>
      <c r="J3379" s="15">
        <v>4.7</v>
      </c>
      <c r="L3379" s="36" t="s">
        <v>253</v>
      </c>
      <c r="M3379" s="15">
        <v>4.2</v>
      </c>
    </row>
    <row r="3380" spans="1:13" x14ac:dyDescent="0.3">
      <c r="A3380" s="38" t="s">
        <v>260</v>
      </c>
      <c r="B3380" s="15">
        <v>200000</v>
      </c>
      <c r="C3380" s="15">
        <v>1604850</v>
      </c>
      <c r="E3380" s="36" t="s">
        <v>246</v>
      </c>
      <c r="F3380" s="15">
        <v>568950</v>
      </c>
      <c r="G3380" s="15">
        <v>3428800</v>
      </c>
      <c r="I3380" s="38" t="s">
        <v>263</v>
      </c>
      <c r="J3380" s="15">
        <v>4.2</v>
      </c>
      <c r="L3380" s="35" t="s">
        <v>270</v>
      </c>
      <c r="M3380" s="15">
        <v>2.7333333333333329</v>
      </c>
    </row>
    <row r="3381" spans="1:13" x14ac:dyDescent="0.3">
      <c r="A3381" s="38" t="s">
        <v>262</v>
      </c>
      <c r="B3381" s="15">
        <v>149000</v>
      </c>
      <c r="C3381" s="15">
        <v>421000</v>
      </c>
      <c r="E3381" s="36" t="s">
        <v>248</v>
      </c>
      <c r="F3381" s="15">
        <v>1011800</v>
      </c>
      <c r="G3381" s="15">
        <v>5447750</v>
      </c>
      <c r="I3381" s="35" t="s">
        <v>271</v>
      </c>
      <c r="J3381" s="15"/>
      <c r="L3381" s="36" t="s">
        <v>246</v>
      </c>
      <c r="M3381" s="15">
        <v>3.6666666666666665</v>
      </c>
    </row>
    <row r="3382" spans="1:13" x14ac:dyDescent="0.3">
      <c r="A3382" s="38" t="s">
        <v>263</v>
      </c>
      <c r="B3382" s="15">
        <v>117500</v>
      </c>
      <c r="C3382" s="15">
        <v>428000</v>
      </c>
      <c r="E3382" s="36" t="s">
        <v>250</v>
      </c>
      <c r="F3382" s="15">
        <v>635413</v>
      </c>
      <c r="G3382" s="15">
        <v>2787925</v>
      </c>
      <c r="I3382" s="38" t="s">
        <v>245</v>
      </c>
      <c r="J3382" s="15">
        <v>4.8</v>
      </c>
      <c r="L3382" s="36" t="s">
        <v>248</v>
      </c>
      <c r="M3382" s="15">
        <v>3.1666666666666665</v>
      </c>
    </row>
    <row r="3383" spans="1:13" x14ac:dyDescent="0.3">
      <c r="A3383" s="35" t="s">
        <v>264</v>
      </c>
      <c r="B3383" s="15"/>
      <c r="C3383" s="15"/>
      <c r="E3383" s="37" t="s">
        <v>252</v>
      </c>
      <c r="F3383" s="15">
        <v>269500</v>
      </c>
      <c r="G3383" s="15">
        <v>1346600</v>
      </c>
      <c r="I3383" s="38" t="s">
        <v>247</v>
      </c>
      <c r="J3383" s="15">
        <v>4.3</v>
      </c>
      <c r="L3383" s="36" t="s">
        <v>250</v>
      </c>
      <c r="M3383" s="15">
        <v>2.6</v>
      </c>
    </row>
    <row r="3384" spans="1:13" x14ac:dyDescent="0.3">
      <c r="A3384" s="38" t="s">
        <v>245</v>
      </c>
      <c r="B3384" s="15">
        <v>89000</v>
      </c>
      <c r="C3384" s="15">
        <v>89000</v>
      </c>
      <c r="E3384" s="37" t="s">
        <v>255</v>
      </c>
      <c r="F3384" s="15">
        <v>171750</v>
      </c>
      <c r="G3384" s="15">
        <v>1053000</v>
      </c>
      <c r="I3384" s="38" t="s">
        <v>249</v>
      </c>
      <c r="J3384" s="15">
        <v>4.3</v>
      </c>
      <c r="L3384" s="36" t="s">
        <v>253</v>
      </c>
      <c r="M3384" s="15">
        <v>1.5</v>
      </c>
    </row>
    <row r="3385" spans="1:13" x14ac:dyDescent="0.3">
      <c r="A3385" s="38" t="s">
        <v>247</v>
      </c>
      <c r="B3385" s="15">
        <v>135500</v>
      </c>
      <c r="C3385" s="15">
        <v>271000</v>
      </c>
      <c r="E3385" s="37" t="s">
        <v>258</v>
      </c>
      <c r="F3385" s="15">
        <v>194163</v>
      </c>
      <c r="G3385" s="15">
        <v>388325</v>
      </c>
      <c r="I3385" s="38" t="s">
        <v>251</v>
      </c>
      <c r="J3385" s="15">
        <v>4.3</v>
      </c>
      <c r="L3385" s="35" t="s">
        <v>271</v>
      </c>
      <c r="M3385" s="15">
        <v>2.4499999999999997</v>
      </c>
    </row>
    <row r="3386" spans="1:13" x14ac:dyDescent="0.3">
      <c r="A3386" s="38" t="s">
        <v>249</v>
      </c>
      <c r="B3386" s="15">
        <v>178450</v>
      </c>
      <c r="C3386" s="15">
        <v>1387750</v>
      </c>
      <c r="E3386" s="36" t="s">
        <v>253</v>
      </c>
      <c r="F3386" s="15">
        <v>480700</v>
      </c>
      <c r="G3386" s="15">
        <v>3459090</v>
      </c>
      <c r="I3386" s="38" t="s">
        <v>254</v>
      </c>
      <c r="J3386" s="15">
        <v>4.5999999999999996</v>
      </c>
      <c r="L3386" s="36" t="s">
        <v>246</v>
      </c>
      <c r="M3386" s="15">
        <v>1.4333333333333333</v>
      </c>
    </row>
    <row r="3387" spans="1:13" x14ac:dyDescent="0.3">
      <c r="A3387" s="38" t="s">
        <v>251</v>
      </c>
      <c r="B3387" s="15">
        <v>244750</v>
      </c>
      <c r="C3387" s="15">
        <v>1054500</v>
      </c>
      <c r="E3387" s="35" t="s">
        <v>272</v>
      </c>
      <c r="F3387" s="15">
        <v>3365183</v>
      </c>
      <c r="G3387" s="15">
        <v>19203290</v>
      </c>
      <c r="I3387" s="38" t="s">
        <v>257</v>
      </c>
      <c r="J3387" s="15">
        <v>5</v>
      </c>
      <c r="L3387" s="36" t="s">
        <v>248</v>
      </c>
      <c r="M3387" s="15">
        <v>2.1666666666666665</v>
      </c>
    </row>
    <row r="3388" spans="1:13" x14ac:dyDescent="0.3">
      <c r="A3388" s="38" t="s">
        <v>254</v>
      </c>
      <c r="B3388" s="15">
        <v>134000</v>
      </c>
      <c r="C3388" s="15">
        <v>268000</v>
      </c>
      <c r="E3388" s="36" t="s">
        <v>246</v>
      </c>
      <c r="F3388" s="15">
        <v>480500</v>
      </c>
      <c r="G3388" s="15">
        <v>4436350</v>
      </c>
      <c r="I3388" s="38" t="s">
        <v>252</v>
      </c>
      <c r="J3388" s="15">
        <v>4.2</v>
      </c>
      <c r="L3388" s="36" t="s">
        <v>250</v>
      </c>
      <c r="M3388" s="15">
        <v>2.8000000000000003</v>
      </c>
    </row>
    <row r="3389" spans="1:13" x14ac:dyDescent="0.3">
      <c r="A3389" s="38" t="s">
        <v>257</v>
      </c>
      <c r="B3389" s="15">
        <v>139975</v>
      </c>
      <c r="C3389" s="15">
        <v>567950</v>
      </c>
      <c r="E3389" s="36" t="s">
        <v>248</v>
      </c>
      <c r="F3389" s="15">
        <v>1114783</v>
      </c>
      <c r="G3389" s="15">
        <v>4012840</v>
      </c>
      <c r="I3389" s="38" t="s">
        <v>255</v>
      </c>
      <c r="J3389" s="15">
        <v>4.5999999999999996</v>
      </c>
      <c r="L3389" s="36" t="s">
        <v>253</v>
      </c>
      <c r="M3389" s="15">
        <v>3.4</v>
      </c>
    </row>
    <row r="3390" spans="1:13" x14ac:dyDescent="0.3">
      <c r="A3390" s="38" t="s">
        <v>252</v>
      </c>
      <c r="B3390" s="15">
        <v>137000</v>
      </c>
      <c r="C3390" s="15">
        <v>623230</v>
      </c>
      <c r="E3390" s="36" t="s">
        <v>250</v>
      </c>
      <c r="F3390" s="15">
        <v>935500</v>
      </c>
      <c r="G3390" s="15">
        <v>5610050</v>
      </c>
      <c r="I3390" s="38" t="s">
        <v>258</v>
      </c>
      <c r="J3390" s="15">
        <v>3.9</v>
      </c>
      <c r="L3390" s="35" t="s">
        <v>272</v>
      </c>
      <c r="M3390" s="15">
        <v>2.4999999999999996</v>
      </c>
    </row>
    <row r="3391" spans="1:13" x14ac:dyDescent="0.3">
      <c r="A3391" s="38" t="s">
        <v>255</v>
      </c>
      <c r="B3391" s="15">
        <v>178000</v>
      </c>
      <c r="C3391" s="15">
        <v>433000</v>
      </c>
      <c r="E3391" s="37" t="s">
        <v>252</v>
      </c>
      <c r="F3391" s="15">
        <v>550500</v>
      </c>
      <c r="G3391" s="15">
        <v>2134350</v>
      </c>
      <c r="I3391" s="38" t="s">
        <v>260</v>
      </c>
      <c r="J3391" s="15">
        <v>3.2</v>
      </c>
      <c r="L3391" s="36" t="s">
        <v>246</v>
      </c>
      <c r="M3391" s="15">
        <v>2.4333333333333336</v>
      </c>
    </row>
    <row r="3392" spans="1:13" x14ac:dyDescent="0.3">
      <c r="A3392" s="38" t="s">
        <v>258</v>
      </c>
      <c r="B3392" s="15">
        <v>165000</v>
      </c>
      <c r="C3392" s="15">
        <v>484210</v>
      </c>
      <c r="E3392" s="37" t="s">
        <v>255</v>
      </c>
      <c r="F3392" s="15">
        <v>180000</v>
      </c>
      <c r="G3392" s="15">
        <v>1936850</v>
      </c>
      <c r="I3392" s="38" t="s">
        <v>262</v>
      </c>
      <c r="J3392" s="15">
        <v>3.2</v>
      </c>
      <c r="L3392" s="36" t="s">
        <v>248</v>
      </c>
      <c r="M3392" s="15">
        <v>2.3333333333333335</v>
      </c>
    </row>
    <row r="3393" spans="1:13" x14ac:dyDescent="0.3">
      <c r="A3393" s="38" t="s">
        <v>260</v>
      </c>
      <c r="B3393" s="15">
        <v>156500</v>
      </c>
      <c r="C3393" s="15">
        <v>1563050</v>
      </c>
      <c r="E3393" s="37" t="s">
        <v>258</v>
      </c>
      <c r="F3393" s="15">
        <v>205000</v>
      </c>
      <c r="G3393" s="15">
        <v>1538850</v>
      </c>
      <c r="I3393" s="38" t="s">
        <v>263</v>
      </c>
      <c r="J3393" s="15">
        <v>2.5</v>
      </c>
      <c r="L3393" s="36" t="s">
        <v>250</v>
      </c>
      <c r="M3393" s="15">
        <v>2.6999999999999997</v>
      </c>
    </row>
    <row r="3394" spans="1:13" x14ac:dyDescent="0.3">
      <c r="A3394" s="38" t="s">
        <v>262</v>
      </c>
      <c r="B3394" s="15">
        <v>304900</v>
      </c>
      <c r="C3394" s="15">
        <v>1005900</v>
      </c>
      <c r="E3394" s="36" t="s">
        <v>253</v>
      </c>
      <c r="F3394" s="15">
        <v>834400</v>
      </c>
      <c r="G3394" s="15">
        <v>5144050</v>
      </c>
      <c r="I3394" s="35" t="s">
        <v>272</v>
      </c>
      <c r="J3394" s="15"/>
      <c r="L3394" s="36" t="s">
        <v>253</v>
      </c>
      <c r="M3394" s="15">
        <v>2.5333333333333337</v>
      </c>
    </row>
    <row r="3395" spans="1:13" x14ac:dyDescent="0.3">
      <c r="A3395" s="38" t="s">
        <v>263</v>
      </c>
      <c r="B3395" s="15">
        <v>155000</v>
      </c>
      <c r="C3395" s="15">
        <v>384000</v>
      </c>
      <c r="E3395" s="35" t="s">
        <v>273</v>
      </c>
      <c r="F3395" s="15">
        <v>3348400</v>
      </c>
      <c r="G3395" s="15">
        <v>17722548</v>
      </c>
      <c r="I3395" s="38" t="s">
        <v>245</v>
      </c>
      <c r="J3395" s="15">
        <v>2.2000000000000002</v>
      </c>
      <c r="L3395" s="35" t="s">
        <v>273</v>
      </c>
      <c r="M3395" s="15">
        <v>1.4583333333333333</v>
      </c>
    </row>
    <row r="3396" spans="1:13" x14ac:dyDescent="0.3">
      <c r="A3396" s="35" t="s">
        <v>266</v>
      </c>
      <c r="B3396" s="15"/>
      <c r="C3396" s="15"/>
      <c r="E3396" s="36" t="s">
        <v>246</v>
      </c>
      <c r="F3396" s="15">
        <v>651225</v>
      </c>
      <c r="G3396" s="15">
        <v>2920000</v>
      </c>
      <c r="I3396" s="38" t="s">
        <v>247</v>
      </c>
      <c r="J3396" s="15">
        <v>1.8</v>
      </c>
      <c r="L3396" s="36" t="s">
        <v>246</v>
      </c>
      <c r="M3396" s="15">
        <v>1.5666666666666664</v>
      </c>
    </row>
    <row r="3397" spans="1:13" x14ac:dyDescent="0.3">
      <c r="A3397" s="38" t="s">
        <v>245</v>
      </c>
      <c r="B3397" s="15">
        <v>77500</v>
      </c>
      <c r="C3397" s="15">
        <v>495400</v>
      </c>
      <c r="E3397" s="36" t="s">
        <v>248</v>
      </c>
      <c r="F3397" s="15">
        <v>939250</v>
      </c>
      <c r="G3397" s="15">
        <v>5006569</v>
      </c>
      <c r="I3397" s="38" t="s">
        <v>249</v>
      </c>
      <c r="J3397" s="15">
        <v>2</v>
      </c>
      <c r="L3397" s="36" t="s">
        <v>248</v>
      </c>
      <c r="M3397" s="15">
        <v>1.6666666666666667</v>
      </c>
    </row>
    <row r="3398" spans="1:13" x14ac:dyDescent="0.3">
      <c r="A3398" s="38" t="s">
        <v>247</v>
      </c>
      <c r="B3398" s="15">
        <v>75000</v>
      </c>
      <c r="C3398" s="15">
        <v>465930</v>
      </c>
      <c r="E3398" s="36" t="s">
        <v>250</v>
      </c>
      <c r="F3398" s="15">
        <v>1032125</v>
      </c>
      <c r="G3398" s="15">
        <v>5034650</v>
      </c>
      <c r="I3398" s="38" t="s">
        <v>251</v>
      </c>
      <c r="J3398" s="15">
        <v>2.2999999999999998</v>
      </c>
      <c r="L3398" s="36" t="s">
        <v>250</v>
      </c>
      <c r="M3398" s="15">
        <v>1.5</v>
      </c>
    </row>
    <row r="3399" spans="1:13" x14ac:dyDescent="0.3">
      <c r="A3399" s="38" t="s">
        <v>249</v>
      </c>
      <c r="B3399" s="15">
        <v>193650</v>
      </c>
      <c r="C3399" s="15">
        <v>387300</v>
      </c>
      <c r="E3399" s="37" t="s">
        <v>252</v>
      </c>
      <c r="F3399" s="15">
        <v>224000</v>
      </c>
      <c r="G3399" s="15">
        <v>1595500</v>
      </c>
      <c r="I3399" s="38" t="s">
        <v>254</v>
      </c>
      <c r="J3399" s="15">
        <v>2.2000000000000002</v>
      </c>
      <c r="L3399" s="36" t="s">
        <v>253</v>
      </c>
      <c r="M3399" s="15">
        <v>1.0999999999999999</v>
      </c>
    </row>
    <row r="3400" spans="1:13" x14ac:dyDescent="0.3">
      <c r="A3400" s="38" t="s">
        <v>251</v>
      </c>
      <c r="B3400" s="15">
        <v>116000</v>
      </c>
      <c r="C3400" s="15">
        <v>568000</v>
      </c>
      <c r="E3400" s="37" t="s">
        <v>255</v>
      </c>
      <c r="F3400" s="15">
        <v>538125</v>
      </c>
      <c r="G3400" s="15">
        <v>2091250</v>
      </c>
      <c r="I3400" s="38" t="s">
        <v>257</v>
      </c>
      <c r="J3400" s="15">
        <v>2.6</v>
      </c>
      <c r="L3400" s="35" t="s">
        <v>274</v>
      </c>
      <c r="M3400" s="15">
        <v>0.93333333333333324</v>
      </c>
    </row>
    <row r="3401" spans="1:13" x14ac:dyDescent="0.3">
      <c r="A3401" s="38" t="s">
        <v>254</v>
      </c>
      <c r="B3401" s="15">
        <v>125800</v>
      </c>
      <c r="C3401" s="15">
        <v>700900</v>
      </c>
      <c r="E3401" s="37" t="s">
        <v>258</v>
      </c>
      <c r="F3401" s="15">
        <v>270000</v>
      </c>
      <c r="G3401" s="15">
        <v>1347900</v>
      </c>
      <c r="I3401" s="38" t="s">
        <v>252</v>
      </c>
      <c r="J3401" s="15">
        <v>2.4</v>
      </c>
      <c r="L3401" s="36" t="s">
        <v>246</v>
      </c>
      <c r="M3401" s="15">
        <v>0.93333333333333324</v>
      </c>
    </row>
    <row r="3402" spans="1:13" x14ac:dyDescent="0.3">
      <c r="A3402" s="38" t="s">
        <v>257</v>
      </c>
      <c r="B3402" s="15">
        <v>137241</v>
      </c>
      <c r="C3402" s="15">
        <v>723882</v>
      </c>
      <c r="E3402" s="36" t="s">
        <v>253</v>
      </c>
      <c r="F3402" s="15">
        <v>725800</v>
      </c>
      <c r="G3402" s="15">
        <v>4761329</v>
      </c>
      <c r="I3402" s="38" t="s">
        <v>255</v>
      </c>
      <c r="J3402" s="15">
        <v>2.7</v>
      </c>
      <c r="L3402" s="36" t="s">
        <v>248</v>
      </c>
      <c r="M3402" s="15">
        <v>0.5</v>
      </c>
    </row>
    <row r="3403" spans="1:13" x14ac:dyDescent="0.3">
      <c r="A3403" s="38" t="s">
        <v>252</v>
      </c>
      <c r="B3403" s="15">
        <v>164950</v>
      </c>
      <c r="C3403" s="15">
        <v>673950</v>
      </c>
      <c r="E3403" s="35" t="s">
        <v>274</v>
      </c>
      <c r="F3403" s="15">
        <v>4232523</v>
      </c>
      <c r="G3403" s="15">
        <v>28786695</v>
      </c>
      <c r="I3403" s="38" t="s">
        <v>258</v>
      </c>
      <c r="J3403" s="15">
        <v>2.6</v>
      </c>
      <c r="L3403" s="36" t="s">
        <v>250</v>
      </c>
      <c r="M3403" s="15">
        <v>1.2333333333333332</v>
      </c>
    </row>
    <row r="3404" spans="1:13" x14ac:dyDescent="0.3">
      <c r="A3404" s="38" t="s">
        <v>255</v>
      </c>
      <c r="B3404" s="15">
        <v>95000</v>
      </c>
      <c r="C3404" s="15">
        <v>604000</v>
      </c>
      <c r="E3404" s="36" t="s">
        <v>246</v>
      </c>
      <c r="F3404" s="15">
        <v>970173</v>
      </c>
      <c r="G3404" s="15">
        <v>7146945</v>
      </c>
      <c r="I3404" s="38" t="s">
        <v>260</v>
      </c>
      <c r="J3404" s="15">
        <v>2</v>
      </c>
      <c r="L3404" s="36" t="s">
        <v>253</v>
      </c>
      <c r="M3404" s="15">
        <v>1.0666666666666667</v>
      </c>
    </row>
    <row r="3405" spans="1:13" x14ac:dyDescent="0.3">
      <c r="A3405" s="38" t="s">
        <v>258</v>
      </c>
      <c r="B3405" s="15">
        <v>124000</v>
      </c>
      <c r="C3405" s="15">
        <v>839000</v>
      </c>
      <c r="E3405" s="36" t="s">
        <v>248</v>
      </c>
      <c r="F3405" s="15">
        <v>1087350</v>
      </c>
      <c r="G3405" s="15">
        <v>7557275</v>
      </c>
      <c r="I3405" s="38" t="s">
        <v>262</v>
      </c>
      <c r="J3405" s="15">
        <v>1.7</v>
      </c>
      <c r="L3405" s="35" t="s">
        <v>275</v>
      </c>
      <c r="M3405" s="15">
        <v>0.66</v>
      </c>
    </row>
    <row r="3406" spans="1:13" x14ac:dyDescent="0.3">
      <c r="A3406" s="38" t="s">
        <v>260</v>
      </c>
      <c r="B3406" s="15">
        <v>171900</v>
      </c>
      <c r="C3406" s="15">
        <v>517900</v>
      </c>
      <c r="E3406" s="36" t="s">
        <v>250</v>
      </c>
      <c r="F3406" s="15">
        <v>1377500</v>
      </c>
      <c r="G3406" s="15">
        <v>8966950</v>
      </c>
      <c r="I3406" s="38" t="s">
        <v>263</v>
      </c>
      <c r="J3406" s="15">
        <v>1.4</v>
      </c>
      <c r="L3406" s="36" t="s">
        <v>246</v>
      </c>
      <c r="M3406" s="15">
        <v>0.66666666666666663</v>
      </c>
    </row>
    <row r="3407" spans="1:13" x14ac:dyDescent="0.3">
      <c r="A3407" s="38" t="s">
        <v>262</v>
      </c>
      <c r="B3407" s="15">
        <v>101775</v>
      </c>
      <c r="C3407" s="15">
        <v>420050</v>
      </c>
      <c r="E3407" s="37" t="s">
        <v>252</v>
      </c>
      <c r="F3407" s="15">
        <v>470500</v>
      </c>
      <c r="G3407" s="15">
        <v>2901450</v>
      </c>
      <c r="I3407" s="35" t="s">
        <v>273</v>
      </c>
      <c r="J3407" s="15"/>
      <c r="L3407" s="36" t="s">
        <v>248</v>
      </c>
      <c r="M3407" s="15">
        <v>0.56666666666666676</v>
      </c>
    </row>
    <row r="3408" spans="1:13" x14ac:dyDescent="0.3">
      <c r="A3408" s="38" t="s">
        <v>263</v>
      </c>
      <c r="B3408" s="15">
        <v>89000</v>
      </c>
      <c r="C3408" s="15">
        <v>548950</v>
      </c>
      <c r="E3408" s="37" t="s">
        <v>255</v>
      </c>
      <c r="F3408" s="15">
        <v>649000</v>
      </c>
      <c r="G3408" s="15">
        <v>3688500</v>
      </c>
      <c r="I3408" s="38" t="s">
        <v>245</v>
      </c>
      <c r="J3408" s="15">
        <v>0.9</v>
      </c>
      <c r="L3408" s="36" t="s">
        <v>250</v>
      </c>
      <c r="M3408" s="15">
        <v>0.55000000000000004</v>
      </c>
    </row>
    <row r="3409" spans="1:13" x14ac:dyDescent="0.3">
      <c r="A3409" s="35" t="s">
        <v>267</v>
      </c>
      <c r="B3409" s="15"/>
      <c r="C3409" s="15"/>
      <c r="E3409" s="37" t="s">
        <v>258</v>
      </c>
      <c r="F3409" s="15">
        <v>258000</v>
      </c>
      <c r="G3409" s="15">
        <v>2377000</v>
      </c>
      <c r="I3409" s="38" t="s">
        <v>247</v>
      </c>
      <c r="J3409" s="15">
        <v>1.5</v>
      </c>
      <c r="L3409" s="36" t="s">
        <v>253</v>
      </c>
      <c r="M3409" s="15">
        <v>0.9</v>
      </c>
    </row>
    <row r="3410" spans="1:13" x14ac:dyDescent="0.3">
      <c r="A3410" s="38" t="s">
        <v>245</v>
      </c>
      <c r="B3410" s="15">
        <v>95500</v>
      </c>
      <c r="C3410" s="15">
        <v>191000</v>
      </c>
      <c r="E3410" s="36" t="s">
        <v>253</v>
      </c>
      <c r="F3410" s="15">
        <v>797500</v>
      </c>
      <c r="G3410" s="15">
        <v>5115525</v>
      </c>
      <c r="I3410" s="38" t="s">
        <v>249</v>
      </c>
      <c r="J3410" s="15">
        <v>1.8</v>
      </c>
      <c r="L3410" s="14">
        <v>62</v>
      </c>
      <c r="M3410" s="15">
        <v>5.665060240963852</v>
      </c>
    </row>
    <row r="3411" spans="1:13" x14ac:dyDescent="0.3">
      <c r="A3411" s="38" t="s">
        <v>247</v>
      </c>
      <c r="B3411" s="15">
        <v>166000</v>
      </c>
      <c r="C3411" s="15">
        <v>936000</v>
      </c>
      <c r="E3411" s="35" t="s">
        <v>275</v>
      </c>
      <c r="F3411" s="15">
        <v>4007285</v>
      </c>
      <c r="G3411" s="15">
        <v>24536950</v>
      </c>
      <c r="I3411" s="38" t="s">
        <v>251</v>
      </c>
      <c r="J3411" s="15">
        <v>1.6</v>
      </c>
      <c r="L3411" s="35" t="s">
        <v>244</v>
      </c>
      <c r="M3411" s="15">
        <v>3.8666666666666676</v>
      </c>
    </row>
    <row r="3412" spans="1:13" x14ac:dyDescent="0.3">
      <c r="A3412" s="38" t="s">
        <v>249</v>
      </c>
      <c r="B3412" s="15">
        <v>134500</v>
      </c>
      <c r="C3412" s="15">
        <v>649000</v>
      </c>
      <c r="E3412" s="36" t="s">
        <v>246</v>
      </c>
      <c r="F3412" s="15">
        <v>787610</v>
      </c>
      <c r="G3412" s="15">
        <v>4412320</v>
      </c>
      <c r="I3412" s="38" t="s">
        <v>254</v>
      </c>
      <c r="J3412" s="15">
        <v>2.2000000000000002</v>
      </c>
      <c r="L3412" s="36" t="s">
        <v>246</v>
      </c>
      <c r="M3412" s="15">
        <v>2.7666666666666671</v>
      </c>
    </row>
    <row r="3413" spans="1:13" x14ac:dyDescent="0.3">
      <c r="A3413" s="38" t="s">
        <v>251</v>
      </c>
      <c r="B3413" s="15">
        <v>69950</v>
      </c>
      <c r="C3413" s="15">
        <v>315400</v>
      </c>
      <c r="E3413" s="36" t="s">
        <v>248</v>
      </c>
      <c r="F3413" s="15">
        <v>1137500</v>
      </c>
      <c r="G3413" s="15">
        <v>6967430</v>
      </c>
      <c r="I3413" s="38" t="s">
        <v>257</v>
      </c>
      <c r="J3413" s="15">
        <v>2.8</v>
      </c>
      <c r="L3413" s="36" t="s">
        <v>248</v>
      </c>
      <c r="M3413" s="15">
        <v>3.2999999999999994</v>
      </c>
    </row>
    <row r="3414" spans="1:13" x14ac:dyDescent="0.3">
      <c r="A3414" s="38" t="s">
        <v>254</v>
      </c>
      <c r="B3414" s="15">
        <v>133750</v>
      </c>
      <c r="C3414" s="15">
        <v>487500</v>
      </c>
      <c r="E3414" s="36" t="s">
        <v>250</v>
      </c>
      <c r="F3414" s="15">
        <v>1134500</v>
      </c>
      <c r="G3414" s="15">
        <v>8091550</v>
      </c>
      <c r="I3414" s="38" t="s">
        <v>252</v>
      </c>
      <c r="J3414" s="15">
        <v>2.8</v>
      </c>
      <c r="L3414" s="36" t="s">
        <v>250</v>
      </c>
      <c r="M3414" s="15">
        <v>4.7</v>
      </c>
    </row>
    <row r="3415" spans="1:13" x14ac:dyDescent="0.3">
      <c r="A3415" s="38" t="s">
        <v>257</v>
      </c>
      <c r="B3415" s="15">
        <v>75000</v>
      </c>
      <c r="C3415" s="15">
        <v>224000</v>
      </c>
      <c r="E3415" s="37" t="s">
        <v>252</v>
      </c>
      <c r="F3415" s="15">
        <v>258500</v>
      </c>
      <c r="G3415" s="15">
        <v>2703950</v>
      </c>
      <c r="I3415" s="38" t="s">
        <v>255</v>
      </c>
      <c r="J3415" s="15">
        <v>2.8</v>
      </c>
      <c r="L3415" s="36" t="s">
        <v>253</v>
      </c>
      <c r="M3415" s="15">
        <v>4.7</v>
      </c>
    </row>
    <row r="3416" spans="1:13" x14ac:dyDescent="0.3">
      <c r="A3416" s="38" t="s">
        <v>252</v>
      </c>
      <c r="B3416" s="15">
        <v>87000</v>
      </c>
      <c r="C3416" s="15">
        <v>562000</v>
      </c>
      <c r="E3416" s="37" t="s">
        <v>255</v>
      </c>
      <c r="F3416" s="15">
        <v>320000</v>
      </c>
      <c r="G3416" s="15">
        <v>3400600</v>
      </c>
      <c r="I3416" s="38" t="s">
        <v>258</v>
      </c>
      <c r="J3416" s="15">
        <v>2.7</v>
      </c>
      <c r="L3416" s="35" t="s">
        <v>256</v>
      </c>
      <c r="M3416" s="15">
        <v>7.05</v>
      </c>
    </row>
    <row r="3417" spans="1:13" x14ac:dyDescent="0.3">
      <c r="A3417" s="38" t="s">
        <v>255</v>
      </c>
      <c r="B3417" s="15">
        <v>82000</v>
      </c>
      <c r="C3417" s="15">
        <v>292000</v>
      </c>
      <c r="E3417" s="37" t="s">
        <v>258</v>
      </c>
      <c r="F3417" s="15">
        <v>556000</v>
      </c>
      <c r="G3417" s="15">
        <v>1987000</v>
      </c>
      <c r="I3417" s="38" t="s">
        <v>260</v>
      </c>
      <c r="J3417" s="15">
        <v>2.5</v>
      </c>
      <c r="L3417" s="36" t="s">
        <v>246</v>
      </c>
      <c r="M3417" s="15">
        <v>4.8</v>
      </c>
    </row>
    <row r="3418" spans="1:13" x14ac:dyDescent="0.3">
      <c r="A3418" s="38" t="s">
        <v>258</v>
      </c>
      <c r="B3418" s="15">
        <v>76450</v>
      </c>
      <c r="C3418" s="15">
        <v>152900</v>
      </c>
      <c r="E3418" s="36" t="s">
        <v>253</v>
      </c>
      <c r="F3418" s="15">
        <v>947675</v>
      </c>
      <c r="G3418" s="15">
        <v>5065650</v>
      </c>
      <c r="I3418" s="38" t="s">
        <v>262</v>
      </c>
      <c r="J3418" s="15">
        <v>1.7</v>
      </c>
      <c r="L3418" s="36" t="s">
        <v>248</v>
      </c>
      <c r="M3418" s="15">
        <v>7.5666666666666664</v>
      </c>
    </row>
    <row r="3419" spans="1:13" x14ac:dyDescent="0.3">
      <c r="A3419" s="38" t="s">
        <v>260</v>
      </c>
      <c r="B3419" s="15">
        <v>137995</v>
      </c>
      <c r="C3419" s="15">
        <v>440995</v>
      </c>
      <c r="E3419" s="14">
        <v>38</v>
      </c>
      <c r="F3419" s="15">
        <v>45817456</v>
      </c>
      <c r="G3419" s="15">
        <v>586931251</v>
      </c>
      <c r="I3419" s="38" t="s">
        <v>263</v>
      </c>
      <c r="J3419" s="15">
        <v>1.4</v>
      </c>
      <c r="L3419" s="36" t="s">
        <v>250</v>
      </c>
      <c r="M3419" s="15">
        <v>7.8</v>
      </c>
    </row>
    <row r="3420" spans="1:13" x14ac:dyDescent="0.3">
      <c r="A3420" s="38" t="s">
        <v>262</v>
      </c>
      <c r="B3420" s="15">
        <v>74000</v>
      </c>
      <c r="C3420" s="15">
        <v>258046</v>
      </c>
      <c r="E3420" s="35" t="s">
        <v>243</v>
      </c>
      <c r="F3420" s="15">
        <v>2092990</v>
      </c>
      <c r="G3420" s="15">
        <v>28671426</v>
      </c>
      <c r="I3420" s="35" t="s">
        <v>274</v>
      </c>
      <c r="J3420" s="15"/>
      <c r="L3420" s="36" t="s">
        <v>253</v>
      </c>
      <c r="M3420" s="15">
        <v>8.0333333333333332</v>
      </c>
    </row>
    <row r="3421" spans="1:13" x14ac:dyDescent="0.3">
      <c r="A3421" s="38" t="s">
        <v>263</v>
      </c>
      <c r="B3421" s="15">
        <v>133300</v>
      </c>
      <c r="C3421" s="15">
        <v>545600</v>
      </c>
      <c r="E3421" s="36" t="s">
        <v>246</v>
      </c>
      <c r="F3421" s="15">
        <v>552350</v>
      </c>
      <c r="G3421" s="15">
        <v>6416849</v>
      </c>
      <c r="I3421" s="38" t="s">
        <v>245</v>
      </c>
      <c r="J3421" s="15">
        <v>1.1000000000000001</v>
      </c>
      <c r="L3421" s="35" t="s">
        <v>261</v>
      </c>
      <c r="M3421" s="15">
        <v>12.516666666666667</v>
      </c>
    </row>
    <row r="3422" spans="1:13" x14ac:dyDescent="0.3">
      <c r="A3422" s="35" t="s">
        <v>268</v>
      </c>
      <c r="B3422" s="15"/>
      <c r="C3422" s="15"/>
      <c r="E3422" s="36" t="s">
        <v>248</v>
      </c>
      <c r="F3422" s="15">
        <v>551015</v>
      </c>
      <c r="G3422" s="15">
        <v>7090465</v>
      </c>
      <c r="I3422" s="38" t="s">
        <v>247</v>
      </c>
      <c r="J3422" s="15">
        <v>1</v>
      </c>
      <c r="L3422" s="36" t="s">
        <v>246</v>
      </c>
      <c r="M3422" s="15">
        <v>8.2666666666666675</v>
      </c>
    </row>
    <row r="3423" spans="1:13" x14ac:dyDescent="0.3">
      <c r="A3423" s="38" t="s">
        <v>245</v>
      </c>
      <c r="B3423" s="15">
        <v>79900</v>
      </c>
      <c r="C3423" s="15">
        <v>372400</v>
      </c>
      <c r="E3423" s="36" t="s">
        <v>250</v>
      </c>
      <c r="F3423" s="15">
        <v>506700</v>
      </c>
      <c r="G3423" s="15">
        <v>8147764</v>
      </c>
      <c r="I3423" s="38" t="s">
        <v>249</v>
      </c>
      <c r="J3423" s="15">
        <v>1.2</v>
      </c>
      <c r="L3423" s="36" t="s">
        <v>248</v>
      </c>
      <c r="M3423" s="15">
        <v>11.333333333333334</v>
      </c>
    </row>
    <row r="3424" spans="1:13" x14ac:dyDescent="0.3">
      <c r="A3424" s="38" t="s">
        <v>247</v>
      </c>
      <c r="B3424" s="15">
        <v>73500</v>
      </c>
      <c r="C3424" s="15">
        <v>296725</v>
      </c>
      <c r="E3424" s="37" t="s">
        <v>252</v>
      </c>
      <c r="F3424" s="15">
        <v>176000</v>
      </c>
      <c r="G3424" s="15">
        <v>3846999</v>
      </c>
      <c r="I3424" s="38" t="s">
        <v>251</v>
      </c>
      <c r="J3424" s="15">
        <v>1.8</v>
      </c>
      <c r="L3424" s="36" t="s">
        <v>250</v>
      </c>
      <c r="M3424" s="15">
        <v>15.166666666666666</v>
      </c>
    </row>
    <row r="3425" spans="1:13" x14ac:dyDescent="0.3">
      <c r="A3425" s="38" t="s">
        <v>249</v>
      </c>
      <c r="B3425" s="15">
        <v>133000</v>
      </c>
      <c r="C3425" s="15">
        <v>507500</v>
      </c>
      <c r="E3425" s="37" t="s">
        <v>255</v>
      </c>
      <c r="F3425" s="15">
        <v>162950</v>
      </c>
      <c r="G3425" s="15">
        <v>2579915</v>
      </c>
      <c r="I3425" s="38" t="s">
        <v>254</v>
      </c>
      <c r="J3425" s="15">
        <v>1.5</v>
      </c>
      <c r="L3425" s="36" t="s">
        <v>253</v>
      </c>
      <c r="M3425" s="15">
        <v>15.299999999999999</v>
      </c>
    </row>
    <row r="3426" spans="1:13" x14ac:dyDescent="0.3">
      <c r="A3426" s="38" t="s">
        <v>251</v>
      </c>
      <c r="B3426" s="15">
        <v>107500</v>
      </c>
      <c r="C3426" s="15">
        <v>215000</v>
      </c>
      <c r="E3426" s="37" t="s">
        <v>258</v>
      </c>
      <c r="F3426" s="15">
        <v>167750</v>
      </c>
      <c r="G3426" s="15">
        <v>1720850</v>
      </c>
      <c r="I3426" s="38" t="s">
        <v>257</v>
      </c>
      <c r="J3426" s="15">
        <v>1.4</v>
      </c>
      <c r="L3426" s="35" t="s">
        <v>264</v>
      </c>
      <c r="M3426" s="15">
        <v>12.658333333333331</v>
      </c>
    </row>
    <row r="3427" spans="1:13" x14ac:dyDescent="0.3">
      <c r="A3427" s="38" t="s">
        <v>254</v>
      </c>
      <c r="B3427" s="15">
        <v>91000</v>
      </c>
      <c r="C3427" s="15">
        <v>460680</v>
      </c>
      <c r="E3427" s="36" t="s">
        <v>253</v>
      </c>
      <c r="F3427" s="15">
        <v>482925</v>
      </c>
      <c r="G3427" s="15">
        <v>7016348</v>
      </c>
      <c r="I3427" s="38" t="s">
        <v>252</v>
      </c>
      <c r="J3427" s="15">
        <v>1.8</v>
      </c>
      <c r="L3427" s="36" t="s">
        <v>246</v>
      </c>
      <c r="M3427" s="15">
        <v>15.766666666666666</v>
      </c>
    </row>
    <row r="3428" spans="1:13" x14ac:dyDescent="0.3">
      <c r="A3428" s="38" t="s">
        <v>257</v>
      </c>
      <c r="B3428" s="15">
        <v>85100</v>
      </c>
      <c r="C3428" s="15">
        <v>512099</v>
      </c>
      <c r="E3428" s="35" t="s">
        <v>259</v>
      </c>
      <c r="F3428" s="15">
        <v>2201450</v>
      </c>
      <c r="G3428" s="15">
        <v>33995208</v>
      </c>
      <c r="I3428" s="38" t="s">
        <v>255</v>
      </c>
      <c r="J3428" s="15">
        <v>2</v>
      </c>
      <c r="L3428" s="36" t="s">
        <v>248</v>
      </c>
      <c r="M3428" s="15">
        <v>11.933333333333332</v>
      </c>
    </row>
    <row r="3429" spans="1:13" x14ac:dyDescent="0.3">
      <c r="A3429" s="38" t="s">
        <v>252</v>
      </c>
      <c r="B3429" s="15">
        <v>99226</v>
      </c>
      <c r="C3429" s="15">
        <v>413451</v>
      </c>
      <c r="E3429" s="36" t="s">
        <v>246</v>
      </c>
      <c r="F3429" s="15">
        <v>507500</v>
      </c>
      <c r="G3429" s="15">
        <v>4092750</v>
      </c>
      <c r="I3429" s="38" t="s">
        <v>258</v>
      </c>
      <c r="J3429" s="15">
        <v>2.4</v>
      </c>
      <c r="L3429" s="36" t="s">
        <v>250</v>
      </c>
      <c r="M3429" s="15">
        <v>12.333333333333334</v>
      </c>
    </row>
    <row r="3430" spans="1:13" x14ac:dyDescent="0.3">
      <c r="A3430" s="38" t="s">
        <v>255</v>
      </c>
      <c r="B3430" s="15">
        <v>75000</v>
      </c>
      <c r="C3430" s="15">
        <v>565000</v>
      </c>
      <c r="E3430" s="36" t="s">
        <v>248</v>
      </c>
      <c r="F3430" s="15">
        <v>510950</v>
      </c>
      <c r="G3430" s="15">
        <v>10262013</v>
      </c>
      <c r="I3430" s="38" t="s">
        <v>260</v>
      </c>
      <c r="J3430" s="15">
        <v>2.8</v>
      </c>
      <c r="L3430" s="36" t="s">
        <v>253</v>
      </c>
      <c r="M3430" s="15">
        <v>10.6</v>
      </c>
    </row>
    <row r="3431" spans="1:13" x14ac:dyDescent="0.3">
      <c r="A3431" s="38" t="s">
        <v>258</v>
      </c>
      <c r="B3431" s="15">
        <v>101300</v>
      </c>
      <c r="C3431" s="15">
        <v>307300</v>
      </c>
      <c r="E3431" s="36" t="s">
        <v>250</v>
      </c>
      <c r="F3431" s="15">
        <v>567750</v>
      </c>
      <c r="G3431" s="15">
        <v>9833200</v>
      </c>
      <c r="I3431" s="38" t="s">
        <v>262</v>
      </c>
      <c r="J3431" s="15">
        <v>2.4</v>
      </c>
      <c r="L3431" s="35" t="s">
        <v>266</v>
      </c>
      <c r="M3431" s="15">
        <v>8.8999999999999986</v>
      </c>
    </row>
    <row r="3432" spans="1:13" x14ac:dyDescent="0.3">
      <c r="A3432" s="38" t="s">
        <v>260</v>
      </c>
      <c r="B3432" s="15">
        <v>107400</v>
      </c>
      <c r="C3432" s="15">
        <v>286900</v>
      </c>
      <c r="E3432" s="37" t="s">
        <v>252</v>
      </c>
      <c r="F3432" s="15">
        <v>189000</v>
      </c>
      <c r="G3432" s="15">
        <v>4517200</v>
      </c>
      <c r="I3432" s="38" t="s">
        <v>263</v>
      </c>
      <c r="J3432" s="15">
        <v>1.7</v>
      </c>
      <c r="L3432" s="36" t="s">
        <v>246</v>
      </c>
      <c r="M3432" s="15">
        <v>9.0333333333333332</v>
      </c>
    </row>
    <row r="3433" spans="1:13" x14ac:dyDescent="0.3">
      <c r="A3433" s="38" t="s">
        <v>262</v>
      </c>
      <c r="B3433" s="15">
        <v>112500</v>
      </c>
      <c r="C3433" s="15">
        <v>1208449</v>
      </c>
      <c r="E3433" s="37" t="s">
        <v>255</v>
      </c>
      <c r="F3433" s="15">
        <v>179500</v>
      </c>
      <c r="G3433" s="15">
        <v>1976150</v>
      </c>
      <c r="I3433" s="35" t="s">
        <v>275</v>
      </c>
      <c r="J3433" s="15"/>
      <c r="L3433" s="36" t="s">
        <v>248</v>
      </c>
      <c r="M3433" s="15">
        <v>9.2000000000000011</v>
      </c>
    </row>
    <row r="3434" spans="1:13" x14ac:dyDescent="0.3">
      <c r="A3434" s="38" t="s">
        <v>263</v>
      </c>
      <c r="B3434" s="15">
        <v>154950</v>
      </c>
      <c r="C3434" s="15">
        <v>836900</v>
      </c>
      <c r="E3434" s="37" t="s">
        <v>258</v>
      </c>
      <c r="F3434" s="15">
        <v>199250</v>
      </c>
      <c r="G3434" s="15">
        <v>3339850</v>
      </c>
      <c r="I3434" s="38" t="s">
        <v>245</v>
      </c>
      <c r="J3434" s="15">
        <v>1.4</v>
      </c>
      <c r="L3434" s="36" t="s">
        <v>250</v>
      </c>
      <c r="M3434" s="15">
        <v>8.7000000000000011</v>
      </c>
    </row>
    <row r="3435" spans="1:13" x14ac:dyDescent="0.3">
      <c r="A3435" s="35" t="s">
        <v>269</v>
      </c>
      <c r="B3435" s="15"/>
      <c r="C3435" s="15"/>
      <c r="E3435" s="36" t="s">
        <v>253</v>
      </c>
      <c r="F3435" s="15">
        <v>615250</v>
      </c>
      <c r="G3435" s="15">
        <v>9807245</v>
      </c>
      <c r="I3435" s="38" t="s">
        <v>247</v>
      </c>
      <c r="J3435" s="15">
        <v>1.3</v>
      </c>
      <c r="L3435" s="36" t="s">
        <v>253</v>
      </c>
      <c r="M3435" s="15">
        <v>8.6666666666666661</v>
      </c>
    </row>
    <row r="3436" spans="1:13" x14ac:dyDescent="0.3">
      <c r="A3436" s="38" t="s">
        <v>245</v>
      </c>
      <c r="B3436" s="15">
        <v>145100</v>
      </c>
      <c r="C3436" s="15">
        <v>417100</v>
      </c>
      <c r="E3436" s="35" t="s">
        <v>265</v>
      </c>
      <c r="F3436" s="15">
        <v>2595550</v>
      </c>
      <c r="G3436" s="15">
        <v>37915232</v>
      </c>
      <c r="I3436" s="38" t="s">
        <v>249</v>
      </c>
      <c r="J3436" s="15">
        <v>0.8</v>
      </c>
      <c r="L3436" s="35" t="s">
        <v>267</v>
      </c>
      <c r="M3436" s="15">
        <v>7.6416666666666657</v>
      </c>
    </row>
    <row r="3437" spans="1:13" x14ac:dyDescent="0.3">
      <c r="A3437" s="38" t="s">
        <v>247</v>
      </c>
      <c r="B3437" s="15">
        <v>95000</v>
      </c>
      <c r="C3437" s="15">
        <v>300200</v>
      </c>
      <c r="E3437" s="36" t="s">
        <v>246</v>
      </c>
      <c r="F3437" s="15">
        <v>588625</v>
      </c>
      <c r="G3437" s="15">
        <v>6103655</v>
      </c>
      <c r="I3437" s="38" t="s">
        <v>251</v>
      </c>
      <c r="J3437" s="15">
        <v>0.7</v>
      </c>
      <c r="L3437" s="36" t="s">
        <v>246</v>
      </c>
      <c r="M3437" s="15">
        <v>7</v>
      </c>
    </row>
    <row r="3438" spans="1:13" x14ac:dyDescent="0.3">
      <c r="A3438" s="38" t="s">
        <v>249</v>
      </c>
      <c r="B3438" s="15">
        <v>90900</v>
      </c>
      <c r="C3438" s="15">
        <v>637206</v>
      </c>
      <c r="E3438" s="36" t="s">
        <v>248</v>
      </c>
      <c r="F3438" s="15">
        <v>607250</v>
      </c>
      <c r="G3438" s="15">
        <v>11219160</v>
      </c>
      <c r="I3438" s="38" t="s">
        <v>254</v>
      </c>
      <c r="J3438" s="15">
        <v>0.7</v>
      </c>
      <c r="L3438" s="36" t="s">
        <v>248</v>
      </c>
      <c r="M3438" s="15">
        <v>7.4333333333333336</v>
      </c>
    </row>
    <row r="3439" spans="1:13" x14ac:dyDescent="0.3">
      <c r="A3439" s="38" t="s">
        <v>251</v>
      </c>
      <c r="B3439" s="15">
        <v>95500</v>
      </c>
      <c r="C3439" s="15">
        <v>360900</v>
      </c>
      <c r="E3439" s="36" t="s">
        <v>250</v>
      </c>
      <c r="F3439" s="15">
        <v>714450</v>
      </c>
      <c r="G3439" s="15">
        <v>13199750</v>
      </c>
      <c r="I3439" s="38" t="s">
        <v>257</v>
      </c>
      <c r="J3439" s="15">
        <v>0.8</v>
      </c>
      <c r="L3439" s="36" t="s">
        <v>250</v>
      </c>
      <c r="M3439" s="15">
        <v>8.2999999999999989</v>
      </c>
    </row>
    <row r="3440" spans="1:13" x14ac:dyDescent="0.3">
      <c r="A3440" s="38" t="s">
        <v>254</v>
      </c>
      <c r="B3440" s="15">
        <v>116596</v>
      </c>
      <c r="C3440" s="15">
        <v>898096</v>
      </c>
      <c r="E3440" s="37" t="s">
        <v>252</v>
      </c>
      <c r="F3440" s="15">
        <v>219950</v>
      </c>
      <c r="G3440" s="15">
        <v>2526950</v>
      </c>
      <c r="I3440" s="38" t="s">
        <v>252</v>
      </c>
      <c r="J3440" s="15">
        <v>0.9</v>
      </c>
      <c r="L3440" s="36" t="s">
        <v>253</v>
      </c>
      <c r="M3440" s="15">
        <v>7.833333333333333</v>
      </c>
    </row>
    <row r="3441" spans="1:13" x14ac:dyDescent="0.3">
      <c r="A3441" s="38" t="s">
        <v>257</v>
      </c>
      <c r="B3441" s="15">
        <v>114000</v>
      </c>
      <c r="C3441" s="15">
        <v>764500</v>
      </c>
      <c r="E3441" s="37" t="s">
        <v>255</v>
      </c>
      <c r="F3441" s="15">
        <v>216000</v>
      </c>
      <c r="G3441" s="15">
        <v>3949600</v>
      </c>
      <c r="I3441" s="38" t="s">
        <v>258</v>
      </c>
      <c r="J3441" s="15">
        <v>2</v>
      </c>
      <c r="L3441" s="35" t="s">
        <v>268</v>
      </c>
      <c r="M3441" s="15">
        <v>6.791666666666667</v>
      </c>
    </row>
    <row r="3442" spans="1:13" x14ac:dyDescent="0.3">
      <c r="A3442" s="38" t="s">
        <v>252</v>
      </c>
      <c r="B3442" s="15">
        <v>107500</v>
      </c>
      <c r="C3442" s="15">
        <v>679400</v>
      </c>
      <c r="E3442" s="37" t="s">
        <v>258</v>
      </c>
      <c r="F3442" s="15">
        <v>278500</v>
      </c>
      <c r="G3442" s="15">
        <v>6723200</v>
      </c>
      <c r="I3442" s="38" t="s">
        <v>260</v>
      </c>
      <c r="J3442" s="15">
        <v>1</v>
      </c>
      <c r="L3442" s="36" t="s">
        <v>246</v>
      </c>
      <c r="M3442" s="15">
        <v>7.666666666666667</v>
      </c>
    </row>
    <row r="3443" spans="1:13" x14ac:dyDescent="0.3">
      <c r="A3443" s="38" t="s">
        <v>255</v>
      </c>
      <c r="B3443" s="15">
        <v>115000</v>
      </c>
      <c r="C3443" s="15">
        <v>325000</v>
      </c>
      <c r="E3443" s="36" t="s">
        <v>253</v>
      </c>
      <c r="F3443" s="15">
        <v>685225</v>
      </c>
      <c r="G3443" s="15">
        <v>7392667</v>
      </c>
      <c r="I3443" s="38" t="s">
        <v>262</v>
      </c>
      <c r="J3443" s="15">
        <v>1</v>
      </c>
      <c r="L3443" s="36" t="s">
        <v>248</v>
      </c>
      <c r="M3443" s="15">
        <v>6.6999999999999993</v>
      </c>
    </row>
    <row r="3444" spans="1:13" x14ac:dyDescent="0.3">
      <c r="A3444" s="38" t="s">
        <v>258</v>
      </c>
      <c r="B3444" s="15">
        <v>71085</v>
      </c>
      <c r="C3444" s="15">
        <v>210785</v>
      </c>
      <c r="E3444" s="35" t="s">
        <v>244</v>
      </c>
      <c r="F3444" s="15">
        <v>3088495</v>
      </c>
      <c r="G3444" s="15">
        <v>43536248</v>
      </c>
      <c r="I3444" s="14">
        <v>32</v>
      </c>
      <c r="J3444" s="15">
        <v>1164.9000000000003</v>
      </c>
      <c r="L3444" s="36" t="s">
        <v>250</v>
      </c>
      <c r="M3444" s="15">
        <v>6.4333333333333327</v>
      </c>
    </row>
    <row r="3445" spans="1:13" x14ac:dyDescent="0.3">
      <c r="A3445" s="38" t="s">
        <v>260</v>
      </c>
      <c r="B3445" s="15">
        <v>143750</v>
      </c>
      <c r="C3445" s="15">
        <v>701200</v>
      </c>
      <c r="E3445" s="36" t="s">
        <v>246</v>
      </c>
      <c r="F3445" s="15">
        <v>789300</v>
      </c>
      <c r="G3445" s="15">
        <v>10347775</v>
      </c>
      <c r="I3445" s="35" t="s">
        <v>244</v>
      </c>
      <c r="J3445" s="15"/>
      <c r="L3445" s="36" t="s">
        <v>253</v>
      </c>
      <c r="M3445" s="15">
        <v>6.3666666666666671</v>
      </c>
    </row>
    <row r="3446" spans="1:13" x14ac:dyDescent="0.3">
      <c r="A3446" s="38" t="s">
        <v>262</v>
      </c>
      <c r="B3446" s="15">
        <v>227000</v>
      </c>
      <c r="C3446" s="15">
        <v>227000</v>
      </c>
      <c r="E3446" s="36" t="s">
        <v>248</v>
      </c>
      <c r="F3446" s="15">
        <v>795345</v>
      </c>
      <c r="G3446" s="15">
        <v>10730673</v>
      </c>
      <c r="I3446" s="38" t="s">
        <v>245</v>
      </c>
      <c r="J3446" s="15">
        <v>2.4</v>
      </c>
      <c r="L3446" s="35" t="s">
        <v>269</v>
      </c>
      <c r="M3446" s="15">
        <v>4.3166666666666673</v>
      </c>
    </row>
    <row r="3447" spans="1:13" x14ac:dyDescent="0.3">
      <c r="A3447" s="38" t="s">
        <v>263</v>
      </c>
      <c r="B3447" s="15">
        <v>180000</v>
      </c>
      <c r="C3447" s="15">
        <v>559900</v>
      </c>
      <c r="E3447" s="36" t="s">
        <v>250</v>
      </c>
      <c r="F3447" s="15">
        <v>754000</v>
      </c>
      <c r="G3447" s="15">
        <v>11288551</v>
      </c>
      <c r="I3447" s="38" t="s">
        <v>247</v>
      </c>
      <c r="J3447" s="15">
        <v>3</v>
      </c>
      <c r="L3447" s="36" t="s">
        <v>246</v>
      </c>
      <c r="M3447" s="15">
        <v>5.0666666666666673</v>
      </c>
    </row>
    <row r="3448" spans="1:13" x14ac:dyDescent="0.3">
      <c r="A3448" s="35" t="s">
        <v>270</v>
      </c>
      <c r="B3448" s="15"/>
      <c r="C3448" s="15"/>
      <c r="E3448" s="37" t="s">
        <v>252</v>
      </c>
      <c r="F3448" s="15">
        <v>239000</v>
      </c>
      <c r="G3448" s="15">
        <v>1761500</v>
      </c>
      <c r="I3448" s="38" t="s">
        <v>249</v>
      </c>
      <c r="J3448" s="15">
        <v>3.5</v>
      </c>
      <c r="L3448" s="36" t="s">
        <v>248</v>
      </c>
      <c r="M3448" s="15">
        <v>4.2</v>
      </c>
    </row>
    <row r="3449" spans="1:13" x14ac:dyDescent="0.3">
      <c r="A3449" s="38" t="s">
        <v>245</v>
      </c>
      <c r="B3449" s="15">
        <v>124000</v>
      </c>
      <c r="C3449" s="15">
        <v>303950</v>
      </c>
      <c r="E3449" s="37" t="s">
        <v>255</v>
      </c>
      <c r="F3449" s="15">
        <v>263000</v>
      </c>
      <c r="G3449" s="15">
        <v>5131951</v>
      </c>
      <c r="I3449" s="38" t="s">
        <v>251</v>
      </c>
      <c r="J3449" s="15">
        <v>3.8</v>
      </c>
      <c r="L3449" s="36" t="s">
        <v>250</v>
      </c>
      <c r="M3449" s="15">
        <v>3.6</v>
      </c>
    </row>
    <row r="3450" spans="1:13" x14ac:dyDescent="0.3">
      <c r="A3450" s="38" t="s">
        <v>247</v>
      </c>
      <c r="B3450" s="15">
        <v>120625</v>
      </c>
      <c r="C3450" s="15">
        <v>509800</v>
      </c>
      <c r="E3450" s="37" t="s">
        <v>258</v>
      </c>
      <c r="F3450" s="15">
        <v>252000</v>
      </c>
      <c r="G3450" s="15">
        <v>4395100</v>
      </c>
      <c r="I3450" s="38" t="s">
        <v>254</v>
      </c>
      <c r="J3450" s="15">
        <v>4.9000000000000004</v>
      </c>
      <c r="L3450" s="36" t="s">
        <v>253</v>
      </c>
      <c r="M3450" s="15">
        <v>4.4000000000000004</v>
      </c>
    </row>
    <row r="3451" spans="1:13" x14ac:dyDescent="0.3">
      <c r="A3451" s="38" t="s">
        <v>249</v>
      </c>
      <c r="B3451" s="15">
        <v>87000</v>
      </c>
      <c r="C3451" s="15">
        <v>728525</v>
      </c>
      <c r="E3451" s="36" t="s">
        <v>253</v>
      </c>
      <c r="F3451" s="15">
        <v>749850</v>
      </c>
      <c r="G3451" s="15">
        <v>11169249</v>
      </c>
      <c r="I3451" s="38" t="s">
        <v>257</v>
      </c>
      <c r="J3451" s="15">
        <v>5.5</v>
      </c>
      <c r="L3451" s="35" t="s">
        <v>270</v>
      </c>
      <c r="M3451" s="15">
        <v>4.6499999999999995</v>
      </c>
    </row>
    <row r="3452" spans="1:13" x14ac:dyDescent="0.3">
      <c r="A3452" s="38" t="s">
        <v>251</v>
      </c>
      <c r="B3452" s="15">
        <v>151000</v>
      </c>
      <c r="C3452" s="15">
        <v>596450</v>
      </c>
      <c r="E3452" s="35" t="s">
        <v>256</v>
      </c>
      <c r="F3452" s="15">
        <v>3143075</v>
      </c>
      <c r="G3452" s="15">
        <v>27107374</v>
      </c>
      <c r="I3452" s="38" t="s">
        <v>252</v>
      </c>
      <c r="J3452" s="15">
        <v>4.7</v>
      </c>
      <c r="L3452" s="36" t="s">
        <v>246</v>
      </c>
      <c r="M3452" s="15">
        <v>4.3666666666666671</v>
      </c>
    </row>
    <row r="3453" spans="1:13" x14ac:dyDescent="0.3">
      <c r="A3453" s="38" t="s">
        <v>254</v>
      </c>
      <c r="B3453" s="15">
        <v>162000</v>
      </c>
      <c r="C3453" s="15">
        <v>997955</v>
      </c>
      <c r="E3453" s="36" t="s">
        <v>246</v>
      </c>
      <c r="F3453" s="15">
        <v>778825</v>
      </c>
      <c r="G3453" s="15">
        <v>8012117</v>
      </c>
      <c r="I3453" s="38" t="s">
        <v>255</v>
      </c>
      <c r="J3453" s="15">
        <v>4.5</v>
      </c>
      <c r="L3453" s="36" t="s">
        <v>248</v>
      </c>
      <c r="M3453" s="15">
        <v>3.9666666666666663</v>
      </c>
    </row>
    <row r="3454" spans="1:13" x14ac:dyDescent="0.3">
      <c r="A3454" s="38" t="s">
        <v>257</v>
      </c>
      <c r="B3454" s="15">
        <v>115000</v>
      </c>
      <c r="C3454" s="15">
        <v>830500</v>
      </c>
      <c r="E3454" s="36" t="s">
        <v>248</v>
      </c>
      <c r="F3454" s="15">
        <v>762800</v>
      </c>
      <c r="G3454" s="15">
        <v>8408290</v>
      </c>
      <c r="I3454" s="38" t="s">
        <v>258</v>
      </c>
      <c r="J3454" s="15">
        <v>4.3</v>
      </c>
      <c r="L3454" s="36" t="s">
        <v>250</v>
      </c>
      <c r="M3454" s="15">
        <v>5.1000000000000005</v>
      </c>
    </row>
    <row r="3455" spans="1:13" x14ac:dyDescent="0.3">
      <c r="A3455" s="38" t="s">
        <v>252</v>
      </c>
      <c r="B3455" s="15">
        <v>98950</v>
      </c>
      <c r="C3455" s="15">
        <v>852699</v>
      </c>
      <c r="E3455" s="36" t="s">
        <v>250</v>
      </c>
      <c r="F3455" s="15">
        <v>797200</v>
      </c>
      <c r="G3455" s="15">
        <v>6893917</v>
      </c>
      <c r="I3455" s="38" t="s">
        <v>260</v>
      </c>
      <c r="J3455" s="15">
        <v>3.8</v>
      </c>
      <c r="L3455" s="36" t="s">
        <v>253</v>
      </c>
      <c r="M3455" s="15">
        <v>5.166666666666667</v>
      </c>
    </row>
    <row r="3456" spans="1:13" x14ac:dyDescent="0.3">
      <c r="A3456" s="38" t="s">
        <v>255</v>
      </c>
      <c r="B3456" s="15">
        <v>91100</v>
      </c>
      <c r="C3456" s="15">
        <v>614125</v>
      </c>
      <c r="E3456" s="37" t="s">
        <v>252</v>
      </c>
      <c r="F3456" s="15">
        <v>295000</v>
      </c>
      <c r="G3456" s="15">
        <v>3028900</v>
      </c>
      <c r="I3456" s="38" t="s">
        <v>262</v>
      </c>
      <c r="J3456" s="15">
        <v>4.0999999999999996</v>
      </c>
      <c r="L3456" s="35" t="s">
        <v>271</v>
      </c>
      <c r="M3456" s="15">
        <v>3.5416666666666665</v>
      </c>
    </row>
    <row r="3457" spans="1:13" x14ac:dyDescent="0.3">
      <c r="A3457" s="38" t="s">
        <v>258</v>
      </c>
      <c r="B3457" s="15">
        <v>140000</v>
      </c>
      <c r="C3457" s="15">
        <v>716000</v>
      </c>
      <c r="E3457" s="37" t="s">
        <v>255</v>
      </c>
      <c r="F3457" s="15">
        <v>255250</v>
      </c>
      <c r="G3457" s="15">
        <v>1560450</v>
      </c>
      <c r="I3457" s="38" t="s">
        <v>263</v>
      </c>
      <c r="J3457" s="15">
        <v>4</v>
      </c>
      <c r="L3457" s="36" t="s">
        <v>246</v>
      </c>
      <c r="M3457" s="15">
        <v>3.7666666666666671</v>
      </c>
    </row>
    <row r="3458" spans="1:13" x14ac:dyDescent="0.3">
      <c r="A3458" s="38" t="s">
        <v>260</v>
      </c>
      <c r="B3458" s="15">
        <v>130000</v>
      </c>
      <c r="C3458" s="15">
        <v>973100</v>
      </c>
      <c r="E3458" s="37" t="s">
        <v>258</v>
      </c>
      <c r="F3458" s="15">
        <v>246950</v>
      </c>
      <c r="G3458" s="15">
        <v>2304567</v>
      </c>
      <c r="I3458" s="35" t="s">
        <v>256</v>
      </c>
      <c r="J3458" s="15"/>
      <c r="L3458" s="36" t="s">
        <v>248</v>
      </c>
      <c r="M3458" s="15">
        <v>3.5666666666666664</v>
      </c>
    </row>
    <row r="3459" spans="1:13" x14ac:dyDescent="0.3">
      <c r="A3459" s="38" t="s">
        <v>262</v>
      </c>
      <c r="B3459" s="15">
        <v>83000</v>
      </c>
      <c r="C3459" s="15">
        <v>594200</v>
      </c>
      <c r="E3459" s="36" t="s">
        <v>253</v>
      </c>
      <c r="F3459" s="15">
        <v>804250</v>
      </c>
      <c r="G3459" s="15">
        <v>3793050</v>
      </c>
      <c r="I3459" s="38" t="s">
        <v>245</v>
      </c>
      <c r="J3459" s="15">
        <v>3.4</v>
      </c>
      <c r="L3459" s="36" t="s">
        <v>250</v>
      </c>
      <c r="M3459" s="15">
        <v>3.1666666666666665</v>
      </c>
    </row>
    <row r="3460" spans="1:13" x14ac:dyDescent="0.3">
      <c r="A3460" s="38" t="s">
        <v>263</v>
      </c>
      <c r="B3460" s="15">
        <v>149950</v>
      </c>
      <c r="C3460" s="15">
        <v>1407450</v>
      </c>
      <c r="E3460" s="35" t="s">
        <v>261</v>
      </c>
      <c r="F3460" s="15">
        <v>2791205</v>
      </c>
      <c r="G3460" s="15">
        <v>22346001</v>
      </c>
      <c r="I3460" s="38" t="s">
        <v>247</v>
      </c>
      <c r="J3460" s="15">
        <v>2.9</v>
      </c>
      <c r="L3460" s="36" t="s">
        <v>253</v>
      </c>
      <c r="M3460" s="15">
        <v>3.6666666666666665</v>
      </c>
    </row>
    <row r="3461" spans="1:13" x14ac:dyDescent="0.3">
      <c r="A3461" s="35" t="s">
        <v>271</v>
      </c>
      <c r="B3461" s="15"/>
      <c r="C3461" s="15"/>
      <c r="E3461" s="36" t="s">
        <v>246</v>
      </c>
      <c r="F3461" s="15">
        <v>709000</v>
      </c>
      <c r="G3461" s="15">
        <v>5377250</v>
      </c>
      <c r="I3461" s="38" t="s">
        <v>249</v>
      </c>
      <c r="J3461" s="15">
        <v>4.3</v>
      </c>
      <c r="L3461" s="35" t="s">
        <v>272</v>
      </c>
      <c r="M3461" s="15">
        <v>2.5083333333333333</v>
      </c>
    </row>
    <row r="3462" spans="1:13" x14ac:dyDescent="0.3">
      <c r="A3462" s="38" t="s">
        <v>245</v>
      </c>
      <c r="B3462" s="15">
        <v>160100</v>
      </c>
      <c r="C3462" s="15">
        <v>1033550</v>
      </c>
      <c r="E3462" s="36" t="s">
        <v>248</v>
      </c>
      <c r="F3462" s="15">
        <v>749375</v>
      </c>
      <c r="G3462" s="15">
        <v>5583221</v>
      </c>
      <c r="I3462" s="38" t="s">
        <v>251</v>
      </c>
      <c r="J3462" s="15">
        <v>4.4000000000000004</v>
      </c>
      <c r="L3462" s="36" t="s">
        <v>246</v>
      </c>
      <c r="M3462" s="15">
        <v>2.8333333333333335</v>
      </c>
    </row>
    <row r="3463" spans="1:13" x14ac:dyDescent="0.3">
      <c r="A3463" s="38" t="s">
        <v>247</v>
      </c>
      <c r="B3463" s="15">
        <v>150500</v>
      </c>
      <c r="C3463" s="15">
        <v>919500</v>
      </c>
      <c r="E3463" s="36" t="s">
        <v>250</v>
      </c>
      <c r="F3463" s="15">
        <v>694830</v>
      </c>
      <c r="G3463" s="15">
        <v>7002280</v>
      </c>
      <c r="I3463" s="38" t="s">
        <v>254</v>
      </c>
      <c r="J3463" s="15">
        <v>5.6</v>
      </c>
      <c r="L3463" s="36" t="s">
        <v>248</v>
      </c>
      <c r="M3463" s="15">
        <v>2.2666666666666666</v>
      </c>
    </row>
    <row r="3464" spans="1:13" x14ac:dyDescent="0.3">
      <c r="A3464" s="38" t="s">
        <v>249</v>
      </c>
      <c r="B3464" s="15">
        <v>129100</v>
      </c>
      <c r="C3464" s="15">
        <v>653800</v>
      </c>
      <c r="E3464" s="37" t="s">
        <v>252</v>
      </c>
      <c r="F3464" s="15">
        <v>231830</v>
      </c>
      <c r="G3464" s="15">
        <v>3031480</v>
      </c>
      <c r="I3464" s="38" t="s">
        <v>257</v>
      </c>
      <c r="J3464" s="15">
        <v>6</v>
      </c>
      <c r="L3464" s="36" t="s">
        <v>250</v>
      </c>
      <c r="M3464" s="15">
        <v>2.6666666666666665</v>
      </c>
    </row>
    <row r="3465" spans="1:13" x14ac:dyDescent="0.3">
      <c r="A3465" s="38" t="s">
        <v>251</v>
      </c>
      <c r="B3465" s="15">
        <v>174000</v>
      </c>
      <c r="C3465" s="15">
        <v>1102875</v>
      </c>
      <c r="E3465" s="37" t="s">
        <v>255</v>
      </c>
      <c r="F3465" s="15">
        <v>228000</v>
      </c>
      <c r="G3465" s="15">
        <v>1240000</v>
      </c>
      <c r="I3465" s="38" t="s">
        <v>252</v>
      </c>
      <c r="J3465" s="15">
        <v>7.2</v>
      </c>
      <c r="L3465" s="36" t="s">
        <v>253</v>
      </c>
      <c r="M3465" s="15">
        <v>2.2666666666666666</v>
      </c>
    </row>
    <row r="3466" spans="1:13" x14ac:dyDescent="0.3">
      <c r="A3466" s="38" t="s">
        <v>254</v>
      </c>
      <c r="B3466" s="15">
        <v>122750</v>
      </c>
      <c r="C3466" s="15">
        <v>520400</v>
      </c>
      <c r="E3466" s="37" t="s">
        <v>258</v>
      </c>
      <c r="F3466" s="15">
        <v>235000</v>
      </c>
      <c r="G3466" s="15">
        <v>2730800</v>
      </c>
      <c r="I3466" s="38" t="s">
        <v>255</v>
      </c>
      <c r="J3466" s="15">
        <v>6.7</v>
      </c>
      <c r="L3466" s="35" t="s">
        <v>273</v>
      </c>
      <c r="M3466" s="15">
        <v>1.925</v>
      </c>
    </row>
    <row r="3467" spans="1:13" x14ac:dyDescent="0.3">
      <c r="A3467" s="38" t="s">
        <v>257</v>
      </c>
      <c r="B3467" s="15">
        <v>167000</v>
      </c>
      <c r="C3467" s="15">
        <v>1435025</v>
      </c>
      <c r="E3467" s="36" t="s">
        <v>253</v>
      </c>
      <c r="F3467" s="15">
        <v>638000</v>
      </c>
      <c r="G3467" s="15">
        <v>4383250</v>
      </c>
      <c r="I3467" s="38" t="s">
        <v>258</v>
      </c>
      <c r="J3467" s="15">
        <v>7.6</v>
      </c>
      <c r="L3467" s="36" t="s">
        <v>246</v>
      </c>
      <c r="M3467" s="15">
        <v>1.9000000000000001</v>
      </c>
    </row>
    <row r="3468" spans="1:13" x14ac:dyDescent="0.3">
      <c r="A3468" s="38" t="s">
        <v>252</v>
      </c>
      <c r="B3468" s="15">
        <v>160000</v>
      </c>
      <c r="C3468" s="15">
        <v>1786399</v>
      </c>
      <c r="E3468" s="35" t="s">
        <v>264</v>
      </c>
      <c r="F3468" s="15">
        <v>2744463</v>
      </c>
      <c r="G3468" s="15">
        <v>23881776</v>
      </c>
      <c r="I3468" s="38" t="s">
        <v>260</v>
      </c>
      <c r="J3468" s="15">
        <v>9.9</v>
      </c>
      <c r="L3468" s="36" t="s">
        <v>248</v>
      </c>
      <c r="M3468" s="15">
        <v>1.7333333333333334</v>
      </c>
    </row>
    <row r="3469" spans="1:13" x14ac:dyDescent="0.3">
      <c r="A3469" s="38" t="s">
        <v>255</v>
      </c>
      <c r="B3469" s="15">
        <v>156000</v>
      </c>
      <c r="C3469" s="15">
        <v>1361500</v>
      </c>
      <c r="E3469" s="36" t="s">
        <v>246</v>
      </c>
      <c r="F3469" s="15">
        <v>598963</v>
      </c>
      <c r="G3469" s="15">
        <v>1875526</v>
      </c>
      <c r="I3469" s="38" t="s">
        <v>262</v>
      </c>
      <c r="J3469" s="15">
        <v>10.6</v>
      </c>
      <c r="L3469" s="36" t="s">
        <v>250</v>
      </c>
      <c r="M3469" s="15">
        <v>2.2999999999999998</v>
      </c>
    </row>
    <row r="3470" spans="1:13" x14ac:dyDescent="0.3">
      <c r="A3470" s="38" t="s">
        <v>258</v>
      </c>
      <c r="B3470" s="15">
        <v>189500</v>
      </c>
      <c r="C3470" s="15">
        <v>1063000</v>
      </c>
      <c r="E3470" s="36" t="s">
        <v>248</v>
      </c>
      <c r="F3470" s="15">
        <v>668500</v>
      </c>
      <c r="G3470" s="15">
        <v>5676750</v>
      </c>
      <c r="I3470" s="38" t="s">
        <v>263</v>
      </c>
      <c r="J3470" s="15">
        <v>10.7</v>
      </c>
      <c r="L3470" s="36" t="s">
        <v>253</v>
      </c>
      <c r="M3470" s="15">
        <v>1.7666666666666666</v>
      </c>
    </row>
    <row r="3471" spans="1:13" x14ac:dyDescent="0.3">
      <c r="A3471" s="38" t="s">
        <v>260</v>
      </c>
      <c r="B3471" s="15">
        <v>170000</v>
      </c>
      <c r="C3471" s="15">
        <v>1205350</v>
      </c>
      <c r="E3471" s="36" t="s">
        <v>250</v>
      </c>
      <c r="F3471" s="15">
        <v>729500</v>
      </c>
      <c r="G3471" s="15">
        <v>8809850</v>
      </c>
      <c r="I3471" s="35" t="s">
        <v>261</v>
      </c>
      <c r="J3471" s="15"/>
      <c r="L3471" s="35" t="s">
        <v>274</v>
      </c>
      <c r="M3471" s="15">
        <v>1</v>
      </c>
    </row>
    <row r="3472" spans="1:13" x14ac:dyDescent="0.3">
      <c r="A3472" s="38" t="s">
        <v>262</v>
      </c>
      <c r="B3472" s="15">
        <v>219000</v>
      </c>
      <c r="C3472" s="15">
        <v>608400</v>
      </c>
      <c r="E3472" s="37" t="s">
        <v>252</v>
      </c>
      <c r="F3472" s="15">
        <v>206000</v>
      </c>
      <c r="G3472" s="15">
        <v>2493950</v>
      </c>
      <c r="I3472" s="38" t="s">
        <v>245</v>
      </c>
      <c r="J3472" s="15">
        <v>11.6</v>
      </c>
      <c r="L3472" s="36" t="s">
        <v>246</v>
      </c>
      <c r="M3472" s="15">
        <v>0.8666666666666667</v>
      </c>
    </row>
    <row r="3473" spans="1:13" x14ac:dyDescent="0.3">
      <c r="A3473" s="38" t="s">
        <v>263</v>
      </c>
      <c r="B3473" s="15">
        <v>169500</v>
      </c>
      <c r="C3473" s="15">
        <v>1322400</v>
      </c>
      <c r="E3473" s="37" t="s">
        <v>255</v>
      </c>
      <c r="F3473" s="15">
        <v>223500</v>
      </c>
      <c r="G3473" s="15">
        <v>2411400</v>
      </c>
      <c r="I3473" s="38" t="s">
        <v>247</v>
      </c>
      <c r="J3473" s="15">
        <v>13.9</v>
      </c>
      <c r="L3473" s="36" t="s">
        <v>248</v>
      </c>
      <c r="M3473" s="15">
        <v>0.73333333333333339</v>
      </c>
    </row>
    <row r="3474" spans="1:13" x14ac:dyDescent="0.3">
      <c r="A3474" s="35" t="s">
        <v>272</v>
      </c>
      <c r="B3474" s="15"/>
      <c r="C3474" s="15"/>
      <c r="E3474" s="37" t="s">
        <v>258</v>
      </c>
      <c r="F3474" s="15">
        <v>300000</v>
      </c>
      <c r="G3474" s="15">
        <v>3904500</v>
      </c>
      <c r="I3474" s="38" t="s">
        <v>249</v>
      </c>
      <c r="J3474" s="15">
        <v>11.6</v>
      </c>
      <c r="L3474" s="36" t="s">
        <v>250</v>
      </c>
      <c r="M3474" s="15">
        <v>1.0333333333333334</v>
      </c>
    </row>
    <row r="3475" spans="1:13" x14ac:dyDescent="0.3">
      <c r="A3475" s="38" t="s">
        <v>245</v>
      </c>
      <c r="B3475" s="15">
        <v>180000</v>
      </c>
      <c r="C3475" s="15">
        <v>840000</v>
      </c>
      <c r="E3475" s="36" t="s">
        <v>253</v>
      </c>
      <c r="F3475" s="15">
        <v>747500</v>
      </c>
      <c r="G3475" s="15">
        <v>7519650</v>
      </c>
      <c r="I3475" s="38" t="s">
        <v>251</v>
      </c>
      <c r="J3475" s="15">
        <v>10.9</v>
      </c>
      <c r="L3475" s="36" t="s">
        <v>253</v>
      </c>
      <c r="M3475" s="15">
        <v>1.3666666666666665</v>
      </c>
    </row>
    <row r="3476" spans="1:13" x14ac:dyDescent="0.3">
      <c r="A3476" s="38" t="s">
        <v>247</v>
      </c>
      <c r="B3476" s="15">
        <v>194950</v>
      </c>
      <c r="C3476" s="15">
        <v>829900</v>
      </c>
      <c r="E3476" s="35" t="s">
        <v>266</v>
      </c>
      <c r="F3476" s="15">
        <v>2710500</v>
      </c>
      <c r="G3476" s="15">
        <v>24105579</v>
      </c>
      <c r="I3476" s="38" t="s">
        <v>254</v>
      </c>
      <c r="J3476" s="15">
        <v>13.3</v>
      </c>
      <c r="L3476" s="35" t="s">
        <v>275</v>
      </c>
      <c r="M3476" s="15">
        <v>1.2</v>
      </c>
    </row>
    <row r="3477" spans="1:13" x14ac:dyDescent="0.3">
      <c r="A3477" s="38" t="s">
        <v>249</v>
      </c>
      <c r="B3477" s="15">
        <v>192129</v>
      </c>
      <c r="C3477" s="15">
        <v>1132257</v>
      </c>
      <c r="E3477" s="36" t="s">
        <v>246</v>
      </c>
      <c r="F3477" s="15">
        <v>576950</v>
      </c>
      <c r="G3477" s="15">
        <v>5489201</v>
      </c>
      <c r="I3477" s="38" t="s">
        <v>257</v>
      </c>
      <c r="J3477" s="15">
        <v>14.8</v>
      </c>
      <c r="L3477" s="36" t="s">
        <v>246</v>
      </c>
      <c r="M3477" s="15">
        <v>0.96666666666666667</v>
      </c>
    </row>
    <row r="3478" spans="1:13" x14ac:dyDescent="0.3">
      <c r="A3478" s="38" t="s">
        <v>251</v>
      </c>
      <c r="B3478" s="15">
        <v>195100</v>
      </c>
      <c r="C3478" s="15">
        <v>1535700</v>
      </c>
      <c r="E3478" s="36" t="s">
        <v>248</v>
      </c>
      <c r="F3478" s="15">
        <v>732000</v>
      </c>
      <c r="G3478" s="15">
        <v>7200350</v>
      </c>
      <c r="I3478" s="38" t="s">
        <v>252</v>
      </c>
      <c r="J3478" s="15">
        <v>18.100000000000001</v>
      </c>
      <c r="L3478" s="36" t="s">
        <v>248</v>
      </c>
      <c r="M3478" s="15">
        <v>1.1333333333333333</v>
      </c>
    </row>
    <row r="3479" spans="1:13" x14ac:dyDescent="0.3">
      <c r="A3479" s="38" t="s">
        <v>254</v>
      </c>
      <c r="B3479" s="15">
        <v>122750</v>
      </c>
      <c r="C3479" s="15">
        <v>523000</v>
      </c>
      <c r="E3479" s="36" t="s">
        <v>250</v>
      </c>
      <c r="F3479" s="15">
        <v>752750</v>
      </c>
      <c r="G3479" s="15">
        <v>5192300</v>
      </c>
      <c r="I3479" s="38" t="s">
        <v>255</v>
      </c>
      <c r="J3479" s="15">
        <v>19.5</v>
      </c>
      <c r="L3479" s="36" t="s">
        <v>250</v>
      </c>
      <c r="M3479" s="15">
        <v>1.85</v>
      </c>
    </row>
    <row r="3480" spans="1:13" x14ac:dyDescent="0.3">
      <c r="A3480" s="38" t="s">
        <v>257</v>
      </c>
      <c r="B3480" s="15">
        <v>180000</v>
      </c>
      <c r="C3480" s="15">
        <v>1535000</v>
      </c>
      <c r="E3480" s="37" t="s">
        <v>252</v>
      </c>
      <c r="F3480" s="15">
        <v>288000</v>
      </c>
      <c r="G3480" s="15">
        <v>1055500</v>
      </c>
      <c r="I3480" s="38" t="s">
        <v>258</v>
      </c>
      <c r="J3480" s="15">
        <v>19.899999999999999</v>
      </c>
      <c r="L3480" s="36" t="s">
        <v>253</v>
      </c>
      <c r="M3480" s="15">
        <v>1</v>
      </c>
    </row>
    <row r="3481" spans="1:13" x14ac:dyDescent="0.3">
      <c r="A3481" s="38" t="s">
        <v>252</v>
      </c>
      <c r="B3481" s="15">
        <v>412750</v>
      </c>
      <c r="C3481" s="15">
        <v>1535750</v>
      </c>
      <c r="E3481" s="37" t="s">
        <v>255</v>
      </c>
      <c r="F3481" s="15">
        <v>228750</v>
      </c>
      <c r="G3481" s="15">
        <v>2726300</v>
      </c>
      <c r="I3481" s="38" t="s">
        <v>260</v>
      </c>
      <c r="J3481" s="15">
        <v>20.6</v>
      </c>
      <c r="L3481" s="14">
        <v>63</v>
      </c>
      <c r="M3481" s="15">
        <v>6.4813253012048158</v>
      </c>
    </row>
    <row r="3482" spans="1:13" x14ac:dyDescent="0.3">
      <c r="A3482" s="38" t="s">
        <v>255</v>
      </c>
      <c r="B3482" s="15">
        <v>212700</v>
      </c>
      <c r="C3482" s="15">
        <v>1719950</v>
      </c>
      <c r="E3482" s="37" t="s">
        <v>258</v>
      </c>
      <c r="F3482" s="15">
        <v>236000</v>
      </c>
      <c r="G3482" s="15">
        <v>1410500</v>
      </c>
      <c r="I3482" s="38" t="s">
        <v>262</v>
      </c>
      <c r="J3482" s="15">
        <v>14.8</v>
      </c>
      <c r="L3482" s="35" t="s">
        <v>244</v>
      </c>
      <c r="M3482" s="15">
        <v>4.541666666666667</v>
      </c>
    </row>
    <row r="3483" spans="1:13" x14ac:dyDescent="0.3">
      <c r="A3483" s="38" t="s">
        <v>258</v>
      </c>
      <c r="B3483" s="15">
        <v>246000</v>
      </c>
      <c r="C3483" s="15">
        <v>1175950</v>
      </c>
      <c r="E3483" s="36" t="s">
        <v>253</v>
      </c>
      <c r="F3483" s="15">
        <v>648800</v>
      </c>
      <c r="G3483" s="15">
        <v>6223728</v>
      </c>
      <c r="I3483" s="38" t="s">
        <v>263</v>
      </c>
      <c r="J3483" s="15">
        <v>12.6</v>
      </c>
      <c r="L3483" s="36" t="s">
        <v>246</v>
      </c>
      <c r="M3483" s="15">
        <v>2.1</v>
      </c>
    </row>
    <row r="3484" spans="1:13" x14ac:dyDescent="0.3">
      <c r="A3484" s="38" t="s">
        <v>260</v>
      </c>
      <c r="B3484" s="15">
        <v>223473</v>
      </c>
      <c r="C3484" s="15">
        <v>1712895</v>
      </c>
      <c r="E3484" s="35" t="s">
        <v>267</v>
      </c>
      <c r="F3484" s="15">
        <v>2183663</v>
      </c>
      <c r="G3484" s="15">
        <v>17230722</v>
      </c>
      <c r="I3484" s="35" t="s">
        <v>264</v>
      </c>
      <c r="J3484" s="15"/>
      <c r="L3484" s="36" t="s">
        <v>248</v>
      </c>
      <c r="M3484" s="15">
        <v>4.4666666666666659</v>
      </c>
    </row>
    <row r="3485" spans="1:13" x14ac:dyDescent="0.3">
      <c r="A3485" s="38" t="s">
        <v>262</v>
      </c>
      <c r="B3485" s="15">
        <v>233300</v>
      </c>
      <c r="C3485" s="15">
        <v>1096300</v>
      </c>
      <c r="E3485" s="36" t="s">
        <v>246</v>
      </c>
      <c r="F3485" s="15">
        <v>640975</v>
      </c>
      <c r="G3485" s="15">
        <v>3730900</v>
      </c>
      <c r="I3485" s="38" t="s">
        <v>245</v>
      </c>
      <c r="J3485" s="15">
        <v>13.6</v>
      </c>
      <c r="L3485" s="36" t="s">
        <v>250</v>
      </c>
      <c r="M3485" s="15">
        <v>5.833333333333333</v>
      </c>
    </row>
    <row r="3486" spans="1:13" x14ac:dyDescent="0.3">
      <c r="A3486" s="38" t="s">
        <v>263</v>
      </c>
      <c r="B3486" s="15">
        <v>225000</v>
      </c>
      <c r="C3486" s="15">
        <v>1084900</v>
      </c>
      <c r="E3486" s="36" t="s">
        <v>248</v>
      </c>
      <c r="F3486" s="15">
        <v>502200</v>
      </c>
      <c r="G3486" s="15">
        <v>7413396</v>
      </c>
      <c r="I3486" s="38" t="s">
        <v>247</v>
      </c>
      <c r="J3486" s="15">
        <v>14.4</v>
      </c>
      <c r="L3486" s="36" t="s">
        <v>253</v>
      </c>
      <c r="M3486" s="15">
        <v>5.7666666666666657</v>
      </c>
    </row>
    <row r="3487" spans="1:13" x14ac:dyDescent="0.3">
      <c r="A3487" s="35" t="s">
        <v>273</v>
      </c>
      <c r="B3487" s="15"/>
      <c r="C3487" s="15"/>
      <c r="E3487" s="36" t="s">
        <v>250</v>
      </c>
      <c r="F3487" s="15">
        <v>574988</v>
      </c>
      <c r="G3487" s="15">
        <v>4453926</v>
      </c>
      <c r="I3487" s="38" t="s">
        <v>249</v>
      </c>
      <c r="J3487" s="15">
        <v>18.100000000000001</v>
      </c>
      <c r="L3487" s="35" t="s">
        <v>256</v>
      </c>
      <c r="M3487" s="15">
        <v>11.241666666666667</v>
      </c>
    </row>
    <row r="3488" spans="1:13" x14ac:dyDescent="0.3">
      <c r="A3488" s="38" t="s">
        <v>245</v>
      </c>
      <c r="B3488" s="15">
        <v>210000</v>
      </c>
      <c r="C3488" s="15">
        <v>1115500</v>
      </c>
      <c r="E3488" s="37" t="s">
        <v>252</v>
      </c>
      <c r="F3488" s="15">
        <v>245000</v>
      </c>
      <c r="G3488" s="15">
        <v>1581100</v>
      </c>
      <c r="I3488" s="38" t="s">
        <v>251</v>
      </c>
      <c r="J3488" s="15">
        <v>19.2</v>
      </c>
      <c r="L3488" s="36" t="s">
        <v>246</v>
      </c>
      <c r="M3488" s="15">
        <v>6.5</v>
      </c>
    </row>
    <row r="3489" spans="1:13" x14ac:dyDescent="0.3">
      <c r="A3489" s="38" t="s">
        <v>247</v>
      </c>
      <c r="B3489" s="15">
        <v>240750</v>
      </c>
      <c r="C3489" s="15">
        <v>1828040</v>
      </c>
      <c r="E3489" s="37" t="s">
        <v>255</v>
      </c>
      <c r="F3489" s="15">
        <v>147950</v>
      </c>
      <c r="G3489" s="15">
        <v>587900</v>
      </c>
      <c r="I3489" s="38" t="s">
        <v>254</v>
      </c>
      <c r="J3489" s="15">
        <v>17.899999999999999</v>
      </c>
      <c r="L3489" s="36" t="s">
        <v>248</v>
      </c>
      <c r="M3489" s="15">
        <v>10.1</v>
      </c>
    </row>
    <row r="3490" spans="1:13" x14ac:dyDescent="0.3">
      <c r="A3490" s="38" t="s">
        <v>249</v>
      </c>
      <c r="B3490" s="15">
        <v>224500</v>
      </c>
      <c r="C3490" s="15">
        <v>1816700</v>
      </c>
      <c r="E3490" s="37" t="s">
        <v>258</v>
      </c>
      <c r="F3490" s="15">
        <v>182038</v>
      </c>
      <c r="G3490" s="15">
        <v>2284926</v>
      </c>
      <c r="I3490" s="38" t="s">
        <v>257</v>
      </c>
      <c r="J3490" s="15">
        <v>18</v>
      </c>
      <c r="L3490" s="36" t="s">
        <v>250</v>
      </c>
      <c r="M3490" s="15">
        <v>14.6</v>
      </c>
    </row>
    <row r="3491" spans="1:13" x14ac:dyDescent="0.3">
      <c r="A3491" s="38" t="s">
        <v>251</v>
      </c>
      <c r="B3491" s="15">
        <v>244975</v>
      </c>
      <c r="C3491" s="15">
        <v>1344800</v>
      </c>
      <c r="E3491" s="36" t="s">
        <v>253</v>
      </c>
      <c r="F3491" s="15">
        <v>465500</v>
      </c>
      <c r="G3491" s="15">
        <v>1632500</v>
      </c>
      <c r="I3491" s="38" t="s">
        <v>252</v>
      </c>
      <c r="J3491" s="15">
        <v>17.3</v>
      </c>
      <c r="L3491" s="36" t="s">
        <v>253</v>
      </c>
      <c r="M3491" s="15">
        <v>13.766666666666666</v>
      </c>
    </row>
    <row r="3492" spans="1:13" x14ac:dyDescent="0.3">
      <c r="A3492" s="38" t="s">
        <v>254</v>
      </c>
      <c r="B3492" s="15">
        <v>233000</v>
      </c>
      <c r="C3492" s="15">
        <v>2208400</v>
      </c>
      <c r="E3492" s="35" t="s">
        <v>268</v>
      </c>
      <c r="F3492" s="15">
        <v>1855100</v>
      </c>
      <c r="G3492" s="15">
        <v>15852448</v>
      </c>
      <c r="I3492" s="38" t="s">
        <v>255</v>
      </c>
      <c r="J3492" s="15">
        <v>17.8</v>
      </c>
      <c r="L3492" s="35" t="s">
        <v>261</v>
      </c>
      <c r="M3492" s="15">
        <v>16.633333333333333</v>
      </c>
    </row>
    <row r="3493" spans="1:13" x14ac:dyDescent="0.3">
      <c r="A3493" s="38" t="s">
        <v>257</v>
      </c>
      <c r="B3493" s="15">
        <v>227627</v>
      </c>
      <c r="C3493" s="15">
        <v>2301802</v>
      </c>
      <c r="E3493" s="36" t="s">
        <v>246</v>
      </c>
      <c r="F3493" s="15">
        <v>406200</v>
      </c>
      <c r="G3493" s="15">
        <v>3492800</v>
      </c>
      <c r="I3493" s="38" t="s">
        <v>258</v>
      </c>
      <c r="J3493" s="15">
        <v>14.5</v>
      </c>
      <c r="L3493" s="36" t="s">
        <v>246</v>
      </c>
      <c r="M3493" s="15">
        <v>14.700000000000001</v>
      </c>
    </row>
    <row r="3494" spans="1:13" x14ac:dyDescent="0.3">
      <c r="A3494" s="38" t="s">
        <v>252</v>
      </c>
      <c r="B3494" s="15">
        <v>263500</v>
      </c>
      <c r="C3494" s="15">
        <v>1493000</v>
      </c>
      <c r="E3494" s="36" t="s">
        <v>248</v>
      </c>
      <c r="F3494" s="15">
        <v>479550</v>
      </c>
      <c r="G3494" s="15">
        <v>4519700</v>
      </c>
      <c r="I3494" s="38" t="s">
        <v>260</v>
      </c>
      <c r="J3494" s="15">
        <v>15.1</v>
      </c>
      <c r="L3494" s="36" t="s">
        <v>248</v>
      </c>
      <c r="M3494" s="15">
        <v>16.466666666666665</v>
      </c>
    </row>
    <row r="3495" spans="1:13" x14ac:dyDescent="0.3">
      <c r="A3495" s="38" t="s">
        <v>255</v>
      </c>
      <c r="B3495" s="15">
        <v>249950</v>
      </c>
      <c r="C3495" s="15">
        <v>1170450</v>
      </c>
      <c r="E3495" s="36" t="s">
        <v>250</v>
      </c>
      <c r="F3495" s="15">
        <v>492200</v>
      </c>
      <c r="G3495" s="15">
        <v>4281749</v>
      </c>
      <c r="I3495" s="38" t="s">
        <v>262</v>
      </c>
      <c r="J3495" s="15">
        <v>14.2</v>
      </c>
      <c r="L3495" s="36" t="s">
        <v>250</v>
      </c>
      <c r="M3495" s="15">
        <v>16.666666666666668</v>
      </c>
    </row>
    <row r="3496" spans="1:13" x14ac:dyDescent="0.3">
      <c r="A3496" s="38" t="s">
        <v>258</v>
      </c>
      <c r="B3496" s="15">
        <v>285000</v>
      </c>
      <c r="C3496" s="15">
        <v>1318000</v>
      </c>
      <c r="E3496" s="37" t="s">
        <v>252</v>
      </c>
      <c r="F3496" s="15">
        <v>155000</v>
      </c>
      <c r="G3496" s="15">
        <v>2530599</v>
      </c>
      <c r="I3496" s="38" t="s">
        <v>263</v>
      </c>
      <c r="J3496" s="15">
        <v>11.8</v>
      </c>
      <c r="L3496" s="36" t="s">
        <v>253</v>
      </c>
      <c r="M3496" s="15">
        <v>18.7</v>
      </c>
    </row>
    <row r="3497" spans="1:13" x14ac:dyDescent="0.3">
      <c r="A3497" s="38" t="s">
        <v>260</v>
      </c>
      <c r="B3497" s="15">
        <v>239000</v>
      </c>
      <c r="C3497" s="15">
        <v>2283050</v>
      </c>
      <c r="E3497" s="37" t="s">
        <v>255</v>
      </c>
      <c r="F3497" s="15">
        <v>140200</v>
      </c>
      <c r="G3497" s="15">
        <v>940400</v>
      </c>
      <c r="I3497" s="35" t="s">
        <v>266</v>
      </c>
      <c r="J3497" s="15"/>
      <c r="L3497" s="35" t="s">
        <v>264</v>
      </c>
      <c r="M3497" s="15">
        <v>9.3916666666666657</v>
      </c>
    </row>
    <row r="3498" spans="1:13" x14ac:dyDescent="0.3">
      <c r="A3498" s="38" t="s">
        <v>262</v>
      </c>
      <c r="B3498" s="15">
        <v>257500</v>
      </c>
      <c r="C3498" s="15">
        <v>2511650</v>
      </c>
      <c r="E3498" s="37" t="s">
        <v>258</v>
      </c>
      <c r="F3498" s="15">
        <v>197000</v>
      </c>
      <c r="G3498" s="15">
        <v>810750</v>
      </c>
      <c r="I3498" s="38" t="s">
        <v>245</v>
      </c>
      <c r="J3498" s="15">
        <v>11.7</v>
      </c>
      <c r="L3498" s="36" t="s">
        <v>246</v>
      </c>
      <c r="M3498" s="15">
        <v>13.333333333333334</v>
      </c>
    </row>
    <row r="3499" spans="1:13" x14ac:dyDescent="0.3">
      <c r="A3499" s="38" t="s">
        <v>263</v>
      </c>
      <c r="B3499" s="15">
        <v>324300</v>
      </c>
      <c r="C3499" s="15">
        <v>1998600</v>
      </c>
      <c r="E3499" s="36" t="s">
        <v>253</v>
      </c>
      <c r="F3499" s="15">
        <v>477150</v>
      </c>
      <c r="G3499" s="15">
        <v>3558199</v>
      </c>
      <c r="I3499" s="38" t="s">
        <v>247</v>
      </c>
      <c r="J3499" s="15">
        <v>12.5</v>
      </c>
      <c r="L3499" s="36" t="s">
        <v>248</v>
      </c>
      <c r="M3499" s="15">
        <v>10.266666666666667</v>
      </c>
    </row>
    <row r="3500" spans="1:13" x14ac:dyDescent="0.3">
      <c r="A3500" s="35" t="s">
        <v>274</v>
      </c>
      <c r="B3500" s="15"/>
      <c r="C3500" s="15"/>
      <c r="E3500" s="35" t="s">
        <v>269</v>
      </c>
      <c r="F3500" s="15">
        <v>2241423</v>
      </c>
      <c r="G3500" s="15">
        <v>23338185</v>
      </c>
      <c r="I3500" s="38" t="s">
        <v>249</v>
      </c>
      <c r="J3500" s="15">
        <v>11.7</v>
      </c>
      <c r="L3500" s="36" t="s">
        <v>250</v>
      </c>
      <c r="M3500" s="15">
        <v>8.2666666666666675</v>
      </c>
    </row>
    <row r="3501" spans="1:13" x14ac:dyDescent="0.3">
      <c r="A3501" s="38" t="s">
        <v>245</v>
      </c>
      <c r="B3501" s="15">
        <v>216000</v>
      </c>
      <c r="C3501" s="15">
        <v>878945</v>
      </c>
      <c r="E3501" s="36" t="s">
        <v>246</v>
      </c>
      <c r="F3501" s="15">
        <v>471950</v>
      </c>
      <c r="G3501" s="15">
        <v>3115700</v>
      </c>
      <c r="I3501" s="38" t="s">
        <v>251</v>
      </c>
      <c r="J3501" s="15">
        <v>12.6</v>
      </c>
      <c r="L3501" s="36" t="s">
        <v>253</v>
      </c>
      <c r="M3501" s="15">
        <v>5.7</v>
      </c>
    </row>
    <row r="3502" spans="1:13" x14ac:dyDescent="0.3">
      <c r="A3502" s="38" t="s">
        <v>247</v>
      </c>
      <c r="B3502" s="15">
        <v>195000</v>
      </c>
      <c r="C3502" s="15">
        <v>684900</v>
      </c>
      <c r="E3502" s="36" t="s">
        <v>248</v>
      </c>
      <c r="F3502" s="15">
        <v>593000</v>
      </c>
      <c r="G3502" s="15">
        <v>7433480</v>
      </c>
      <c r="I3502" s="38" t="s">
        <v>254</v>
      </c>
      <c r="J3502" s="15">
        <v>12.3</v>
      </c>
      <c r="L3502" s="35" t="s">
        <v>266</v>
      </c>
      <c r="M3502" s="15">
        <v>8.9999999999999982</v>
      </c>
    </row>
    <row r="3503" spans="1:13" x14ac:dyDescent="0.3">
      <c r="A3503" s="38" t="s">
        <v>249</v>
      </c>
      <c r="B3503" s="15">
        <v>320000</v>
      </c>
      <c r="C3503" s="15">
        <v>1620000</v>
      </c>
      <c r="E3503" s="36" t="s">
        <v>250</v>
      </c>
      <c r="F3503" s="15">
        <v>619498</v>
      </c>
      <c r="G3503" s="15">
        <v>6220796</v>
      </c>
      <c r="I3503" s="38" t="s">
        <v>257</v>
      </c>
      <c r="J3503" s="15">
        <v>11.5</v>
      </c>
      <c r="L3503" s="36" t="s">
        <v>246</v>
      </c>
      <c r="M3503" s="15">
        <v>5.9333333333333327</v>
      </c>
    </row>
    <row r="3504" spans="1:13" x14ac:dyDescent="0.3">
      <c r="A3504" s="38" t="s">
        <v>251</v>
      </c>
      <c r="B3504" s="15">
        <v>312475</v>
      </c>
      <c r="C3504" s="15">
        <v>1260950</v>
      </c>
      <c r="E3504" s="37" t="s">
        <v>252</v>
      </c>
      <c r="F3504" s="15">
        <v>185000</v>
      </c>
      <c r="G3504" s="15">
        <v>2738551</v>
      </c>
      <c r="I3504" s="38" t="s">
        <v>252</v>
      </c>
      <c r="J3504" s="15">
        <v>14</v>
      </c>
      <c r="L3504" s="36" t="s">
        <v>248</v>
      </c>
      <c r="M3504" s="15">
        <v>8.4333333333333336</v>
      </c>
    </row>
    <row r="3505" spans="1:13" x14ac:dyDescent="0.3">
      <c r="A3505" s="38" t="s">
        <v>254</v>
      </c>
      <c r="B3505" s="15">
        <v>260000</v>
      </c>
      <c r="C3505" s="15">
        <v>2192000</v>
      </c>
      <c r="E3505" s="37" t="s">
        <v>255</v>
      </c>
      <c r="F3505" s="15">
        <v>215000</v>
      </c>
      <c r="G3505" s="15">
        <v>1939150</v>
      </c>
      <c r="I3505" s="38" t="s">
        <v>255</v>
      </c>
      <c r="J3505" s="15">
        <v>15.7</v>
      </c>
      <c r="L3505" s="36" t="s">
        <v>250</v>
      </c>
      <c r="M3505" s="15">
        <v>10.700000000000001</v>
      </c>
    </row>
    <row r="3506" spans="1:13" x14ac:dyDescent="0.3">
      <c r="A3506" s="38" t="s">
        <v>257</v>
      </c>
      <c r="B3506" s="15">
        <v>263500</v>
      </c>
      <c r="C3506" s="15">
        <v>2832500</v>
      </c>
      <c r="E3506" s="37" t="s">
        <v>258</v>
      </c>
      <c r="F3506" s="15">
        <v>219498</v>
      </c>
      <c r="G3506" s="15">
        <v>1543095</v>
      </c>
      <c r="I3506" s="38" t="s">
        <v>258</v>
      </c>
      <c r="J3506" s="15">
        <v>14.3</v>
      </c>
      <c r="L3506" s="36" t="s">
        <v>253</v>
      </c>
      <c r="M3506" s="15">
        <v>10.933333333333332</v>
      </c>
    </row>
    <row r="3507" spans="1:13" x14ac:dyDescent="0.3">
      <c r="A3507" s="38" t="s">
        <v>252</v>
      </c>
      <c r="B3507" s="15">
        <v>303500</v>
      </c>
      <c r="C3507" s="15">
        <v>2046500</v>
      </c>
      <c r="E3507" s="36" t="s">
        <v>253</v>
      </c>
      <c r="F3507" s="15">
        <v>556975</v>
      </c>
      <c r="G3507" s="15">
        <v>6568209</v>
      </c>
      <c r="I3507" s="38" t="s">
        <v>260</v>
      </c>
      <c r="J3507" s="15">
        <v>12.9</v>
      </c>
      <c r="L3507" s="35" t="s">
        <v>267</v>
      </c>
      <c r="M3507" s="15">
        <v>12.158333333333333</v>
      </c>
    </row>
    <row r="3508" spans="1:13" x14ac:dyDescent="0.3">
      <c r="A3508" s="38" t="s">
        <v>255</v>
      </c>
      <c r="B3508" s="15">
        <v>229000</v>
      </c>
      <c r="C3508" s="15">
        <v>740000</v>
      </c>
      <c r="E3508" s="35" t="s">
        <v>270</v>
      </c>
      <c r="F3508" s="15">
        <v>2386170</v>
      </c>
      <c r="G3508" s="15">
        <v>32336161</v>
      </c>
      <c r="I3508" s="38" t="s">
        <v>262</v>
      </c>
      <c r="J3508" s="15">
        <v>12.7</v>
      </c>
      <c r="L3508" s="36" t="s">
        <v>246</v>
      </c>
      <c r="M3508" s="15">
        <v>13.5</v>
      </c>
    </row>
    <row r="3509" spans="1:13" x14ac:dyDescent="0.3">
      <c r="A3509" s="38" t="s">
        <v>258</v>
      </c>
      <c r="B3509" s="15">
        <v>324800</v>
      </c>
      <c r="C3509" s="15">
        <v>1888100</v>
      </c>
      <c r="E3509" s="36" t="s">
        <v>246</v>
      </c>
      <c r="F3509" s="15">
        <v>546500</v>
      </c>
      <c r="G3509" s="15">
        <v>5251300</v>
      </c>
      <c r="I3509" s="38" t="s">
        <v>263</v>
      </c>
      <c r="J3509" s="15">
        <v>13.1</v>
      </c>
      <c r="L3509" s="36" t="s">
        <v>248</v>
      </c>
      <c r="M3509" s="15">
        <v>13.133333333333333</v>
      </c>
    </row>
    <row r="3510" spans="1:13" x14ac:dyDescent="0.3">
      <c r="A3510" s="38" t="s">
        <v>260</v>
      </c>
      <c r="B3510" s="15">
        <v>334000</v>
      </c>
      <c r="C3510" s="15">
        <v>1442900</v>
      </c>
      <c r="E3510" s="36" t="s">
        <v>248</v>
      </c>
      <c r="F3510" s="15">
        <v>606000</v>
      </c>
      <c r="G3510" s="15">
        <v>10109100</v>
      </c>
      <c r="I3510" s="35" t="s">
        <v>267</v>
      </c>
      <c r="J3510" s="15"/>
      <c r="L3510" s="36" t="s">
        <v>250</v>
      </c>
      <c r="M3510" s="15">
        <v>11.399999999999999</v>
      </c>
    </row>
    <row r="3511" spans="1:13" x14ac:dyDescent="0.3">
      <c r="A3511" s="38" t="s">
        <v>262</v>
      </c>
      <c r="B3511" s="15">
        <v>274500</v>
      </c>
      <c r="C3511" s="15">
        <v>1051000</v>
      </c>
      <c r="E3511" s="36" t="s">
        <v>250</v>
      </c>
      <c r="F3511" s="15">
        <v>633475</v>
      </c>
      <c r="G3511" s="15">
        <v>11140971</v>
      </c>
      <c r="I3511" s="38" t="s">
        <v>245</v>
      </c>
      <c r="J3511" s="15">
        <v>11.8</v>
      </c>
      <c r="L3511" s="36" t="s">
        <v>253</v>
      </c>
      <c r="M3511" s="15">
        <v>10.6</v>
      </c>
    </row>
    <row r="3512" spans="1:13" x14ac:dyDescent="0.3">
      <c r="A3512" s="38" t="s">
        <v>263</v>
      </c>
      <c r="B3512" s="15">
        <v>244850</v>
      </c>
      <c r="C3512" s="15">
        <v>1558950</v>
      </c>
      <c r="E3512" s="37" t="s">
        <v>252</v>
      </c>
      <c r="F3512" s="15">
        <v>236725</v>
      </c>
      <c r="G3512" s="15">
        <v>3040321</v>
      </c>
      <c r="I3512" s="38" t="s">
        <v>247</v>
      </c>
      <c r="J3512" s="15">
        <v>13.1</v>
      </c>
      <c r="L3512" s="35" t="s">
        <v>268</v>
      </c>
      <c r="M3512" s="15">
        <v>6.0166666666666666</v>
      </c>
    </row>
    <row r="3513" spans="1:13" x14ac:dyDescent="0.3">
      <c r="A3513" s="35" t="s">
        <v>275</v>
      </c>
      <c r="B3513" s="15"/>
      <c r="C3513" s="15"/>
      <c r="E3513" s="37" t="s">
        <v>255</v>
      </c>
      <c r="F3513" s="15">
        <v>209500</v>
      </c>
      <c r="G3513" s="15">
        <v>4143000</v>
      </c>
      <c r="I3513" s="38" t="s">
        <v>249</v>
      </c>
      <c r="J3513" s="15">
        <v>12.7</v>
      </c>
      <c r="L3513" s="36" t="s">
        <v>246</v>
      </c>
      <c r="M3513" s="15">
        <v>6.9333333333333336</v>
      </c>
    </row>
    <row r="3514" spans="1:13" x14ac:dyDescent="0.3">
      <c r="A3514" s="38" t="s">
        <v>245</v>
      </c>
      <c r="B3514" s="15">
        <v>336000</v>
      </c>
      <c r="C3514" s="15">
        <v>1283300</v>
      </c>
      <c r="E3514" s="37" t="s">
        <v>258</v>
      </c>
      <c r="F3514" s="15">
        <v>187250</v>
      </c>
      <c r="G3514" s="15">
        <v>3957650</v>
      </c>
      <c r="I3514" s="38" t="s">
        <v>251</v>
      </c>
      <c r="J3514" s="15">
        <v>14.6</v>
      </c>
      <c r="L3514" s="36" t="s">
        <v>248</v>
      </c>
      <c r="M3514" s="15">
        <v>5.6999999999999993</v>
      </c>
    </row>
    <row r="3515" spans="1:13" x14ac:dyDescent="0.3">
      <c r="A3515" s="38" t="s">
        <v>247</v>
      </c>
      <c r="B3515" s="15">
        <v>265000</v>
      </c>
      <c r="C3515" s="15">
        <v>1372000</v>
      </c>
      <c r="E3515" s="36" t="s">
        <v>253</v>
      </c>
      <c r="F3515" s="15">
        <v>600195</v>
      </c>
      <c r="G3515" s="15">
        <v>5834790</v>
      </c>
      <c r="I3515" s="38" t="s">
        <v>254</v>
      </c>
      <c r="J3515" s="15">
        <v>14.5</v>
      </c>
      <c r="L3515" s="36" t="s">
        <v>250</v>
      </c>
      <c r="M3515" s="15">
        <v>5.5666666666666664</v>
      </c>
    </row>
    <row r="3516" spans="1:13" x14ac:dyDescent="0.3">
      <c r="A3516" s="38" t="s">
        <v>249</v>
      </c>
      <c r="B3516" s="15">
        <v>295500</v>
      </c>
      <c r="C3516" s="15">
        <v>1827227</v>
      </c>
      <c r="E3516" s="35" t="s">
        <v>271</v>
      </c>
      <c r="F3516" s="15">
        <v>2635102</v>
      </c>
      <c r="G3516" s="15">
        <v>41119176</v>
      </c>
      <c r="I3516" s="38" t="s">
        <v>257</v>
      </c>
      <c r="J3516" s="15">
        <v>11.7</v>
      </c>
      <c r="L3516" s="36" t="s">
        <v>253</v>
      </c>
      <c r="M3516" s="15">
        <v>5.8666666666666671</v>
      </c>
    </row>
    <row r="3517" spans="1:13" x14ac:dyDescent="0.3">
      <c r="A3517" s="38" t="s">
        <v>251</v>
      </c>
      <c r="B3517" s="15">
        <v>296950</v>
      </c>
      <c r="C3517" s="15">
        <v>2018900</v>
      </c>
      <c r="E3517" s="36" t="s">
        <v>246</v>
      </c>
      <c r="F3517" s="15">
        <v>551299</v>
      </c>
      <c r="G3517" s="15">
        <v>4987298</v>
      </c>
      <c r="I3517" s="38" t="s">
        <v>252</v>
      </c>
      <c r="J3517" s="15">
        <v>12.1</v>
      </c>
      <c r="L3517" s="35" t="s">
        <v>269</v>
      </c>
      <c r="M3517" s="15">
        <v>5.15</v>
      </c>
    </row>
    <row r="3518" spans="1:13" x14ac:dyDescent="0.3">
      <c r="A3518" s="38" t="s">
        <v>254</v>
      </c>
      <c r="B3518" s="15">
        <v>3235000</v>
      </c>
      <c r="C3518" s="15">
        <v>1247000</v>
      </c>
      <c r="E3518" s="36" t="s">
        <v>248</v>
      </c>
      <c r="F3518" s="15">
        <v>702350</v>
      </c>
      <c r="G3518" s="15">
        <v>10573299</v>
      </c>
      <c r="I3518" s="38" t="s">
        <v>255</v>
      </c>
      <c r="J3518" s="15">
        <v>10.7</v>
      </c>
      <c r="L3518" s="36" t="s">
        <v>246</v>
      </c>
      <c r="M3518" s="15">
        <v>5.2666666666666666</v>
      </c>
    </row>
    <row r="3519" spans="1:13" x14ac:dyDescent="0.3">
      <c r="A3519" s="38" t="s">
        <v>257</v>
      </c>
      <c r="B3519" s="15">
        <v>357500</v>
      </c>
      <c r="C3519" s="15">
        <v>2909950</v>
      </c>
      <c r="E3519" s="36" t="s">
        <v>250</v>
      </c>
      <c r="F3519" s="15">
        <v>686478</v>
      </c>
      <c r="G3519" s="15">
        <v>16633584</v>
      </c>
      <c r="I3519" s="38" t="s">
        <v>258</v>
      </c>
      <c r="J3519" s="15">
        <v>11</v>
      </c>
      <c r="L3519" s="36" t="s">
        <v>248</v>
      </c>
      <c r="M3519" s="15">
        <v>4.7333333333333334</v>
      </c>
    </row>
    <row r="3520" spans="1:13" x14ac:dyDescent="0.3">
      <c r="A3520" s="38" t="s">
        <v>252</v>
      </c>
      <c r="B3520" s="15">
        <v>350000</v>
      </c>
      <c r="C3520" s="15">
        <v>1758000</v>
      </c>
      <c r="E3520" s="37" t="s">
        <v>252</v>
      </c>
      <c r="F3520" s="15">
        <v>218000</v>
      </c>
      <c r="G3520" s="15">
        <v>5378656</v>
      </c>
      <c r="I3520" s="38" t="s">
        <v>260</v>
      </c>
      <c r="J3520" s="15">
        <v>10.1</v>
      </c>
      <c r="L3520" s="36" t="s">
        <v>250</v>
      </c>
      <c r="M3520" s="15">
        <v>5.2333333333333334</v>
      </c>
    </row>
    <row r="3521" spans="1:13" x14ac:dyDescent="0.3">
      <c r="A3521" s="38" t="s">
        <v>255</v>
      </c>
      <c r="B3521" s="15">
        <v>370000</v>
      </c>
      <c r="C3521" s="15">
        <v>1049950</v>
      </c>
      <c r="E3521" s="37" t="s">
        <v>255</v>
      </c>
      <c r="F3521" s="15">
        <v>236000</v>
      </c>
      <c r="G3521" s="15">
        <v>5656173</v>
      </c>
      <c r="I3521" s="38" t="s">
        <v>262</v>
      </c>
      <c r="J3521" s="15">
        <v>10</v>
      </c>
      <c r="L3521" s="36" t="s">
        <v>253</v>
      </c>
      <c r="M3521" s="15">
        <v>5.3666666666666671</v>
      </c>
    </row>
    <row r="3522" spans="1:13" x14ac:dyDescent="0.3">
      <c r="A3522" s="38" t="s">
        <v>258</v>
      </c>
      <c r="B3522" s="15">
        <v>276000</v>
      </c>
      <c r="C3522" s="15">
        <v>552000</v>
      </c>
      <c r="E3522" s="37" t="s">
        <v>258</v>
      </c>
      <c r="F3522" s="15">
        <v>232478</v>
      </c>
      <c r="G3522" s="15">
        <v>5598755</v>
      </c>
      <c r="I3522" s="38" t="s">
        <v>263</v>
      </c>
      <c r="J3522" s="15">
        <v>7.6</v>
      </c>
      <c r="L3522" s="35" t="s">
        <v>270</v>
      </c>
      <c r="M3522" s="15">
        <v>4.8333333333333339</v>
      </c>
    </row>
    <row r="3523" spans="1:13" x14ac:dyDescent="0.3">
      <c r="A3523" s="38" t="s">
        <v>260</v>
      </c>
      <c r="B3523" s="15">
        <v>324500</v>
      </c>
      <c r="C3523" s="15">
        <v>3710870</v>
      </c>
      <c r="E3523" s="36" t="s">
        <v>253</v>
      </c>
      <c r="F3523" s="15">
        <v>694975</v>
      </c>
      <c r="G3523" s="15">
        <v>8924995</v>
      </c>
      <c r="I3523" s="35" t="s">
        <v>268</v>
      </c>
      <c r="J3523" s="15"/>
      <c r="L3523" s="36" t="s">
        <v>246</v>
      </c>
      <c r="M3523" s="15">
        <v>4.8</v>
      </c>
    </row>
    <row r="3524" spans="1:13" x14ac:dyDescent="0.3">
      <c r="A3524" s="38" t="s">
        <v>262</v>
      </c>
      <c r="B3524" s="15">
        <v>389000</v>
      </c>
      <c r="C3524" s="15">
        <v>1793500</v>
      </c>
      <c r="E3524" s="35" t="s">
        <v>272</v>
      </c>
      <c r="F3524" s="15">
        <v>2953765</v>
      </c>
      <c r="G3524" s="15">
        <v>42474300</v>
      </c>
      <c r="I3524" s="38" t="s">
        <v>245</v>
      </c>
      <c r="J3524" s="15">
        <v>6.7</v>
      </c>
      <c r="L3524" s="36" t="s">
        <v>248</v>
      </c>
      <c r="M3524" s="15">
        <v>5.7</v>
      </c>
    </row>
    <row r="3525" spans="1:13" x14ac:dyDescent="0.3">
      <c r="A3525" s="14">
        <v>29</v>
      </c>
      <c r="B3525" s="15">
        <v>26744772</v>
      </c>
      <c r="C3525" s="15">
        <v>49181907</v>
      </c>
      <c r="E3525" s="36" t="s">
        <v>246</v>
      </c>
      <c r="F3525" s="15">
        <v>745450</v>
      </c>
      <c r="G3525" s="15">
        <v>6754845</v>
      </c>
      <c r="I3525" s="38" t="s">
        <v>247</v>
      </c>
      <c r="J3525" s="15">
        <v>7.9</v>
      </c>
      <c r="L3525" s="36" t="s">
        <v>250</v>
      </c>
      <c r="M3525" s="15">
        <v>5.166666666666667</v>
      </c>
    </row>
    <row r="3526" spans="1:13" x14ac:dyDescent="0.3">
      <c r="A3526" s="35" t="s">
        <v>243</v>
      </c>
      <c r="B3526" s="15"/>
      <c r="C3526" s="15"/>
      <c r="E3526" s="36" t="s">
        <v>248</v>
      </c>
      <c r="F3526" s="15">
        <v>685475</v>
      </c>
      <c r="G3526" s="15">
        <v>12313666</v>
      </c>
      <c r="I3526" s="38" t="s">
        <v>249</v>
      </c>
      <c r="J3526" s="15">
        <v>7.9</v>
      </c>
      <c r="L3526" s="36" t="s">
        <v>253</v>
      </c>
      <c r="M3526" s="15">
        <v>3.6666666666666665</v>
      </c>
    </row>
    <row r="3527" spans="1:13" x14ac:dyDescent="0.3">
      <c r="A3527" s="38" t="s">
        <v>245</v>
      </c>
      <c r="B3527" s="15">
        <v>128000</v>
      </c>
      <c r="C3527" s="15">
        <v>374500</v>
      </c>
      <c r="E3527" s="36" t="s">
        <v>250</v>
      </c>
      <c r="F3527" s="15">
        <v>783091</v>
      </c>
      <c r="G3527" s="15">
        <v>13328958</v>
      </c>
      <c r="I3527" s="38" t="s">
        <v>251</v>
      </c>
      <c r="J3527" s="15">
        <v>6.9</v>
      </c>
      <c r="L3527" s="35" t="s">
        <v>271</v>
      </c>
      <c r="M3527" s="15">
        <v>3.7750000000000004</v>
      </c>
    </row>
    <row r="3528" spans="1:13" x14ac:dyDescent="0.3">
      <c r="A3528" s="38" t="s">
        <v>247</v>
      </c>
      <c r="B3528" s="15">
        <v>99000</v>
      </c>
      <c r="C3528" s="15">
        <v>99000</v>
      </c>
      <c r="E3528" s="37" t="s">
        <v>252</v>
      </c>
      <c r="F3528" s="15">
        <v>271841</v>
      </c>
      <c r="G3528" s="15">
        <v>4308359</v>
      </c>
      <c r="I3528" s="38" t="s">
        <v>254</v>
      </c>
      <c r="J3528" s="15">
        <v>7.1</v>
      </c>
      <c r="L3528" s="36" t="s">
        <v>246</v>
      </c>
      <c r="M3528" s="15">
        <v>3.2999999999999994</v>
      </c>
    </row>
    <row r="3529" spans="1:13" x14ac:dyDescent="0.3">
      <c r="A3529" s="38" t="s">
        <v>249</v>
      </c>
      <c r="B3529" s="15"/>
      <c r="C3529" s="15"/>
      <c r="E3529" s="37" t="s">
        <v>255</v>
      </c>
      <c r="F3529" s="15">
        <v>261250</v>
      </c>
      <c r="G3529" s="15">
        <v>4839500</v>
      </c>
      <c r="I3529" s="38" t="s">
        <v>257</v>
      </c>
      <c r="J3529" s="15">
        <v>8</v>
      </c>
      <c r="L3529" s="36" t="s">
        <v>248</v>
      </c>
      <c r="M3529" s="15">
        <v>4.0666666666666664</v>
      </c>
    </row>
    <row r="3530" spans="1:13" x14ac:dyDescent="0.3">
      <c r="A3530" s="38" t="s">
        <v>251</v>
      </c>
      <c r="B3530" s="15"/>
      <c r="C3530" s="15"/>
      <c r="E3530" s="37" t="s">
        <v>258</v>
      </c>
      <c r="F3530" s="15">
        <v>250000</v>
      </c>
      <c r="G3530" s="15">
        <v>4181099</v>
      </c>
      <c r="I3530" s="38" t="s">
        <v>252</v>
      </c>
      <c r="J3530" s="15">
        <v>7.7</v>
      </c>
      <c r="L3530" s="36" t="s">
        <v>250</v>
      </c>
      <c r="M3530" s="15">
        <v>4</v>
      </c>
    </row>
    <row r="3531" spans="1:13" x14ac:dyDescent="0.3">
      <c r="A3531" s="38" t="s">
        <v>254</v>
      </c>
      <c r="B3531" s="15"/>
      <c r="C3531" s="15"/>
      <c r="E3531" s="36" t="s">
        <v>253</v>
      </c>
      <c r="F3531" s="15">
        <v>739749</v>
      </c>
      <c r="G3531" s="15">
        <v>10076831</v>
      </c>
      <c r="I3531" s="38" t="s">
        <v>255</v>
      </c>
      <c r="J3531" s="15">
        <v>7</v>
      </c>
      <c r="L3531" s="36" t="s">
        <v>253</v>
      </c>
      <c r="M3531" s="15">
        <v>3.7333333333333329</v>
      </c>
    </row>
    <row r="3532" spans="1:13" x14ac:dyDescent="0.3">
      <c r="A3532" s="38" t="s">
        <v>257</v>
      </c>
      <c r="B3532" s="15">
        <v>110000</v>
      </c>
      <c r="C3532" s="15">
        <v>354400</v>
      </c>
      <c r="E3532" s="35" t="s">
        <v>273</v>
      </c>
      <c r="F3532" s="15">
        <v>3179150</v>
      </c>
      <c r="G3532" s="15">
        <v>55209837</v>
      </c>
      <c r="I3532" s="38" t="s">
        <v>258</v>
      </c>
      <c r="J3532" s="15">
        <v>6.4</v>
      </c>
      <c r="L3532" s="35" t="s">
        <v>272</v>
      </c>
      <c r="M3532" s="15">
        <v>2.6166666666666663</v>
      </c>
    </row>
    <row r="3533" spans="1:13" x14ac:dyDescent="0.3">
      <c r="A3533" s="38" t="s">
        <v>252</v>
      </c>
      <c r="B3533" s="15"/>
      <c r="C3533" s="15"/>
      <c r="E3533" s="36" t="s">
        <v>246</v>
      </c>
      <c r="F3533" s="15">
        <v>721000</v>
      </c>
      <c r="G3533" s="15">
        <v>10895705</v>
      </c>
      <c r="I3533" s="38" t="s">
        <v>260</v>
      </c>
      <c r="J3533" s="15">
        <v>5.6</v>
      </c>
      <c r="L3533" s="36" t="s">
        <v>246</v>
      </c>
      <c r="M3533" s="15">
        <v>2.6666666666666665</v>
      </c>
    </row>
    <row r="3534" spans="1:13" x14ac:dyDescent="0.3">
      <c r="A3534" s="38" t="s">
        <v>255</v>
      </c>
      <c r="B3534" s="15">
        <v>87950</v>
      </c>
      <c r="C3534" s="15">
        <v>175900</v>
      </c>
      <c r="E3534" s="36" t="s">
        <v>248</v>
      </c>
      <c r="F3534" s="15">
        <v>793900</v>
      </c>
      <c r="G3534" s="15">
        <v>14652171</v>
      </c>
      <c r="I3534" s="38" t="s">
        <v>262</v>
      </c>
      <c r="J3534" s="15">
        <v>5.2</v>
      </c>
      <c r="L3534" s="36" t="s">
        <v>248</v>
      </c>
      <c r="M3534" s="15">
        <v>2.9</v>
      </c>
    </row>
    <row r="3535" spans="1:13" x14ac:dyDescent="0.3">
      <c r="A3535" s="38" t="s">
        <v>258</v>
      </c>
      <c r="B3535" s="15">
        <v>130000</v>
      </c>
      <c r="C3535" s="15">
        <v>130000</v>
      </c>
      <c r="E3535" s="36" t="s">
        <v>250</v>
      </c>
      <c r="F3535" s="15">
        <v>847875</v>
      </c>
      <c r="G3535" s="15">
        <v>17177967</v>
      </c>
      <c r="I3535" s="38" t="s">
        <v>263</v>
      </c>
      <c r="J3535" s="15">
        <v>4.5999999999999996</v>
      </c>
      <c r="L3535" s="36" t="s">
        <v>250</v>
      </c>
      <c r="M3535" s="15">
        <v>2.7666666666666671</v>
      </c>
    </row>
    <row r="3536" spans="1:13" x14ac:dyDescent="0.3">
      <c r="A3536" s="38" t="s">
        <v>260</v>
      </c>
      <c r="B3536" s="15">
        <v>139000</v>
      </c>
      <c r="C3536" s="15">
        <v>139000</v>
      </c>
      <c r="E3536" s="37" t="s">
        <v>252</v>
      </c>
      <c r="F3536" s="15">
        <v>290000</v>
      </c>
      <c r="G3536" s="15">
        <v>4548462</v>
      </c>
      <c r="I3536" s="35" t="s">
        <v>269</v>
      </c>
      <c r="J3536" s="15"/>
      <c r="L3536" s="36" t="s">
        <v>253</v>
      </c>
      <c r="M3536" s="15">
        <v>2.1333333333333333</v>
      </c>
    </row>
    <row r="3537" spans="1:13" x14ac:dyDescent="0.3">
      <c r="A3537" s="38" t="s">
        <v>262</v>
      </c>
      <c r="B3537" s="15"/>
      <c r="C3537" s="15"/>
      <c r="E3537" s="37" t="s">
        <v>255</v>
      </c>
      <c r="F3537" s="15">
        <v>279125</v>
      </c>
      <c r="G3537" s="15">
        <v>7841935</v>
      </c>
      <c r="I3537" s="38" t="s">
        <v>245</v>
      </c>
      <c r="J3537" s="15">
        <v>5.0999999999999996</v>
      </c>
      <c r="L3537" s="35" t="s">
        <v>273</v>
      </c>
      <c r="M3537" s="15">
        <v>1.8166666666666664</v>
      </c>
    </row>
    <row r="3538" spans="1:13" x14ac:dyDescent="0.3">
      <c r="A3538" s="38" t="s">
        <v>263</v>
      </c>
      <c r="B3538" s="15">
        <v>111000</v>
      </c>
      <c r="C3538" s="15">
        <v>111000</v>
      </c>
      <c r="E3538" s="37" t="s">
        <v>258</v>
      </c>
      <c r="F3538" s="15">
        <v>278750</v>
      </c>
      <c r="G3538" s="15">
        <v>4787570</v>
      </c>
      <c r="I3538" s="38" t="s">
        <v>247</v>
      </c>
      <c r="J3538" s="15">
        <v>3.7</v>
      </c>
      <c r="L3538" s="36" t="s">
        <v>246</v>
      </c>
      <c r="M3538" s="15">
        <v>1.3666666666666665</v>
      </c>
    </row>
    <row r="3539" spans="1:13" x14ac:dyDescent="0.3">
      <c r="A3539" s="35" t="s">
        <v>259</v>
      </c>
      <c r="B3539" s="15"/>
      <c r="C3539" s="15"/>
      <c r="E3539" s="36" t="s">
        <v>253</v>
      </c>
      <c r="F3539" s="15">
        <v>816375</v>
      </c>
      <c r="G3539" s="15">
        <v>12483994</v>
      </c>
      <c r="I3539" s="38" t="s">
        <v>249</v>
      </c>
      <c r="J3539" s="15">
        <v>4</v>
      </c>
      <c r="L3539" s="36" t="s">
        <v>248</v>
      </c>
      <c r="M3539" s="15">
        <v>1.7333333333333334</v>
      </c>
    </row>
    <row r="3540" spans="1:13" x14ac:dyDescent="0.3">
      <c r="A3540" s="38" t="s">
        <v>245</v>
      </c>
      <c r="B3540" s="15">
        <v>94500</v>
      </c>
      <c r="C3540" s="15">
        <v>94500</v>
      </c>
      <c r="E3540" s="35" t="s">
        <v>274</v>
      </c>
      <c r="F3540" s="15">
        <v>3605725</v>
      </c>
      <c r="G3540" s="15">
        <v>62004372</v>
      </c>
      <c r="I3540" s="38" t="s">
        <v>251</v>
      </c>
      <c r="J3540" s="15">
        <v>4.5</v>
      </c>
      <c r="L3540" s="36" t="s">
        <v>250</v>
      </c>
      <c r="M3540" s="15">
        <v>2.3333333333333335</v>
      </c>
    </row>
    <row r="3541" spans="1:13" x14ac:dyDescent="0.3">
      <c r="A3541" s="38" t="s">
        <v>247</v>
      </c>
      <c r="B3541" s="15">
        <v>116500</v>
      </c>
      <c r="C3541" s="15">
        <v>298000</v>
      </c>
      <c r="E3541" s="36" t="s">
        <v>246</v>
      </c>
      <c r="F3541" s="15">
        <v>894275</v>
      </c>
      <c r="G3541" s="15">
        <v>12975700</v>
      </c>
      <c r="I3541" s="38" t="s">
        <v>254</v>
      </c>
      <c r="J3541" s="15">
        <v>5.0999999999999996</v>
      </c>
      <c r="L3541" s="36" t="s">
        <v>253</v>
      </c>
      <c r="M3541" s="15">
        <v>1.833333333333333</v>
      </c>
    </row>
    <row r="3542" spans="1:13" x14ac:dyDescent="0.3">
      <c r="A3542" s="38" t="s">
        <v>249</v>
      </c>
      <c r="B3542" s="15">
        <v>105000</v>
      </c>
      <c r="C3542" s="15">
        <v>105000</v>
      </c>
      <c r="E3542" s="36" t="s">
        <v>248</v>
      </c>
      <c r="F3542" s="15">
        <v>949000</v>
      </c>
      <c r="G3542" s="15">
        <v>16557098</v>
      </c>
      <c r="I3542" s="38" t="s">
        <v>257</v>
      </c>
      <c r="J3542" s="15">
        <v>5.4</v>
      </c>
      <c r="L3542" s="35" t="s">
        <v>274</v>
      </c>
      <c r="M3542" s="15">
        <v>1.6083333333333334</v>
      </c>
    </row>
    <row r="3543" spans="1:13" x14ac:dyDescent="0.3">
      <c r="A3543" s="38" t="s">
        <v>251</v>
      </c>
      <c r="B3543" s="15">
        <v>138000</v>
      </c>
      <c r="C3543" s="15">
        <v>276000</v>
      </c>
      <c r="E3543" s="36" t="s">
        <v>250</v>
      </c>
      <c r="F3543" s="15">
        <v>925000</v>
      </c>
      <c r="G3543" s="15">
        <v>20016400</v>
      </c>
      <c r="I3543" s="38" t="s">
        <v>252</v>
      </c>
      <c r="J3543" s="15">
        <v>5.9</v>
      </c>
      <c r="L3543" s="36" t="s">
        <v>246</v>
      </c>
      <c r="M3543" s="15">
        <v>1.5666666666666667</v>
      </c>
    </row>
    <row r="3544" spans="1:13" x14ac:dyDescent="0.3">
      <c r="A3544" s="38" t="s">
        <v>254</v>
      </c>
      <c r="B3544" s="15">
        <v>123000</v>
      </c>
      <c r="C3544" s="15">
        <v>488500</v>
      </c>
      <c r="E3544" s="37" t="s">
        <v>252</v>
      </c>
      <c r="F3544" s="15">
        <v>315000</v>
      </c>
      <c r="G3544" s="15">
        <v>7087260</v>
      </c>
      <c r="I3544" s="38" t="s">
        <v>255</v>
      </c>
      <c r="J3544" s="15">
        <v>5.4</v>
      </c>
      <c r="L3544" s="36" t="s">
        <v>248</v>
      </c>
      <c r="M3544" s="15">
        <v>1.4333333333333333</v>
      </c>
    </row>
    <row r="3545" spans="1:13" x14ac:dyDescent="0.3">
      <c r="A3545" s="38" t="s">
        <v>257</v>
      </c>
      <c r="B3545" s="15">
        <v>122500</v>
      </c>
      <c r="C3545" s="15">
        <v>245000</v>
      </c>
      <c r="E3545" s="37" t="s">
        <v>255</v>
      </c>
      <c r="F3545" s="15">
        <v>280000</v>
      </c>
      <c r="G3545" s="15">
        <v>6322790</v>
      </c>
      <c r="I3545" s="38" t="s">
        <v>258</v>
      </c>
      <c r="J3545" s="15">
        <v>5.0999999999999996</v>
      </c>
      <c r="L3545" s="36" t="s">
        <v>250</v>
      </c>
      <c r="M3545" s="15">
        <v>1.8</v>
      </c>
    </row>
    <row r="3546" spans="1:13" x14ac:dyDescent="0.3">
      <c r="A3546" s="38" t="s">
        <v>252</v>
      </c>
      <c r="B3546" s="15">
        <v>179725</v>
      </c>
      <c r="C3546" s="15">
        <v>359450</v>
      </c>
      <c r="E3546" s="37" t="s">
        <v>258</v>
      </c>
      <c r="F3546" s="15">
        <v>330000</v>
      </c>
      <c r="G3546" s="15">
        <v>6606350</v>
      </c>
      <c r="I3546" s="38" t="s">
        <v>260</v>
      </c>
      <c r="J3546" s="15">
        <v>5.9</v>
      </c>
      <c r="L3546" s="36" t="s">
        <v>253</v>
      </c>
      <c r="M3546" s="15">
        <v>1.6333333333333335</v>
      </c>
    </row>
    <row r="3547" spans="1:13" x14ac:dyDescent="0.3">
      <c r="A3547" s="38" t="s">
        <v>255</v>
      </c>
      <c r="B3547" s="15">
        <v>141500</v>
      </c>
      <c r="C3547" s="15">
        <v>401000</v>
      </c>
      <c r="E3547" s="36" t="s">
        <v>253</v>
      </c>
      <c r="F3547" s="15">
        <v>837450</v>
      </c>
      <c r="G3547" s="15">
        <v>12455174</v>
      </c>
      <c r="I3547" s="38" t="s">
        <v>262</v>
      </c>
      <c r="J3547" s="15">
        <v>6.3</v>
      </c>
      <c r="L3547" s="35" t="s">
        <v>275</v>
      </c>
      <c r="M3547" s="15">
        <v>1.0500000000000003</v>
      </c>
    </row>
    <row r="3548" spans="1:13" x14ac:dyDescent="0.3">
      <c r="A3548" s="38" t="s">
        <v>258</v>
      </c>
      <c r="B3548" s="15">
        <v>149250</v>
      </c>
      <c r="C3548" s="15">
        <v>298500</v>
      </c>
      <c r="E3548" s="35" t="s">
        <v>275</v>
      </c>
      <c r="F3548" s="15">
        <v>3409630</v>
      </c>
      <c r="G3548" s="15">
        <v>55807206</v>
      </c>
      <c r="I3548" s="38" t="s">
        <v>263</v>
      </c>
      <c r="J3548" s="15">
        <v>4.0999999999999996</v>
      </c>
      <c r="L3548" s="36" t="s">
        <v>246</v>
      </c>
      <c r="M3548" s="15">
        <v>1.1666666666666667</v>
      </c>
    </row>
    <row r="3549" spans="1:13" x14ac:dyDescent="0.3">
      <c r="A3549" s="38" t="s">
        <v>260</v>
      </c>
      <c r="B3549" s="15">
        <v>186500</v>
      </c>
      <c r="C3549" s="15">
        <v>373000</v>
      </c>
      <c r="E3549" s="36" t="s">
        <v>246</v>
      </c>
      <c r="F3549" s="15">
        <v>847180</v>
      </c>
      <c r="G3549" s="15">
        <v>9760379</v>
      </c>
      <c r="I3549" s="35" t="s">
        <v>270</v>
      </c>
      <c r="J3549" s="15"/>
      <c r="L3549" s="36" t="s">
        <v>248</v>
      </c>
      <c r="M3549" s="15">
        <v>0.96666666666666667</v>
      </c>
    </row>
    <row r="3550" spans="1:13" x14ac:dyDescent="0.3">
      <c r="A3550" s="38" t="s">
        <v>262</v>
      </c>
      <c r="B3550" s="15">
        <v>131250</v>
      </c>
      <c r="C3550" s="15">
        <v>262500</v>
      </c>
      <c r="E3550" s="36" t="s">
        <v>248</v>
      </c>
      <c r="F3550" s="15">
        <v>965500</v>
      </c>
      <c r="G3550" s="15">
        <v>20489200</v>
      </c>
      <c r="I3550" s="38" t="s">
        <v>245</v>
      </c>
      <c r="J3550" s="15">
        <v>4</v>
      </c>
      <c r="L3550" s="36" t="s">
        <v>250</v>
      </c>
      <c r="M3550" s="15">
        <v>1.3</v>
      </c>
    </row>
    <row r="3551" spans="1:13" x14ac:dyDescent="0.3">
      <c r="A3551" s="38" t="s">
        <v>263</v>
      </c>
      <c r="B3551" s="15">
        <v>140000</v>
      </c>
      <c r="C3551" s="15">
        <v>140000</v>
      </c>
      <c r="E3551" s="36" t="s">
        <v>250</v>
      </c>
      <c r="F3551" s="15">
        <v>988900</v>
      </c>
      <c r="G3551" s="15">
        <v>16067300</v>
      </c>
      <c r="I3551" s="38" t="s">
        <v>247</v>
      </c>
      <c r="J3551" s="15">
        <v>4.5</v>
      </c>
      <c r="L3551" s="36" t="s">
        <v>253</v>
      </c>
      <c r="M3551" s="15">
        <v>0.75</v>
      </c>
    </row>
    <row r="3552" spans="1:13" x14ac:dyDescent="0.3">
      <c r="A3552" s="35" t="s">
        <v>265</v>
      </c>
      <c r="B3552" s="15"/>
      <c r="C3552" s="15"/>
      <c r="E3552" s="37" t="s">
        <v>252</v>
      </c>
      <c r="F3552" s="15">
        <v>340000</v>
      </c>
      <c r="G3552" s="15">
        <v>5693500</v>
      </c>
      <c r="I3552" s="38" t="s">
        <v>249</v>
      </c>
      <c r="J3552" s="15">
        <v>4.4000000000000004</v>
      </c>
      <c r="L3552" s="14">
        <v>64</v>
      </c>
      <c r="M3552" s="15">
        <v>6.5168674698795153</v>
      </c>
    </row>
    <row r="3553" spans="1:13" x14ac:dyDescent="0.3">
      <c r="A3553" s="38" t="s">
        <v>245</v>
      </c>
      <c r="B3553" s="15">
        <v>136500</v>
      </c>
      <c r="C3553" s="15">
        <v>273000</v>
      </c>
      <c r="E3553" s="37" t="s">
        <v>255</v>
      </c>
      <c r="F3553" s="15">
        <v>338900</v>
      </c>
      <c r="G3553" s="15">
        <v>4267900</v>
      </c>
      <c r="I3553" s="38" t="s">
        <v>251</v>
      </c>
      <c r="J3553" s="15">
        <v>4.5999999999999996</v>
      </c>
      <c r="L3553" s="35" t="s">
        <v>244</v>
      </c>
      <c r="M3553" s="15">
        <v>3.5499999999999994</v>
      </c>
    </row>
    <row r="3554" spans="1:13" x14ac:dyDescent="0.3">
      <c r="A3554" s="38" t="s">
        <v>247</v>
      </c>
      <c r="B3554" s="15"/>
      <c r="C3554" s="15"/>
      <c r="E3554" s="37" t="s">
        <v>258</v>
      </c>
      <c r="F3554" s="15">
        <v>310000</v>
      </c>
      <c r="G3554" s="15">
        <v>6105900</v>
      </c>
      <c r="I3554" s="38" t="s">
        <v>254</v>
      </c>
      <c r="J3554" s="15">
        <v>5</v>
      </c>
      <c r="L3554" s="36" t="s">
        <v>246</v>
      </c>
      <c r="M3554" s="15">
        <v>3.6666666666666665</v>
      </c>
    </row>
    <row r="3555" spans="1:13" x14ac:dyDescent="0.3">
      <c r="A3555" s="38" t="s">
        <v>249</v>
      </c>
      <c r="B3555" s="15">
        <v>178000</v>
      </c>
      <c r="C3555" s="15">
        <v>442500</v>
      </c>
      <c r="E3555" s="36" t="s">
        <v>253</v>
      </c>
      <c r="F3555" s="15">
        <v>608050</v>
      </c>
      <c r="G3555" s="15">
        <v>9490327</v>
      </c>
      <c r="I3555" s="38" t="s">
        <v>257</v>
      </c>
      <c r="J3555" s="15">
        <v>5</v>
      </c>
      <c r="L3555" s="36" t="s">
        <v>248</v>
      </c>
      <c r="M3555" s="15">
        <v>3.6</v>
      </c>
    </row>
    <row r="3556" spans="1:13" x14ac:dyDescent="0.3">
      <c r="A3556" s="38" t="s">
        <v>251</v>
      </c>
      <c r="B3556" s="15">
        <v>158000</v>
      </c>
      <c r="C3556" s="15">
        <v>480950</v>
      </c>
      <c r="E3556" s="14">
        <v>39</v>
      </c>
      <c r="F3556" s="15">
        <v>140257076</v>
      </c>
      <c r="G3556" s="15">
        <v>627574482</v>
      </c>
      <c r="I3556" s="38" t="s">
        <v>252</v>
      </c>
      <c r="J3556" s="15">
        <v>5.4</v>
      </c>
      <c r="L3556" s="36" t="s">
        <v>250</v>
      </c>
      <c r="M3556" s="15">
        <v>3.6</v>
      </c>
    </row>
    <row r="3557" spans="1:13" x14ac:dyDescent="0.3">
      <c r="A3557" s="38" t="s">
        <v>254</v>
      </c>
      <c r="B3557" s="15">
        <v>164300</v>
      </c>
      <c r="C3557" s="15">
        <v>640550</v>
      </c>
      <c r="E3557" s="35" t="s">
        <v>243</v>
      </c>
      <c r="F3557" s="15">
        <v>7460578</v>
      </c>
      <c r="G3557" s="15">
        <v>32575102</v>
      </c>
      <c r="I3557" s="38" t="s">
        <v>255</v>
      </c>
      <c r="J3557" s="15">
        <v>5.9</v>
      </c>
      <c r="L3557" s="36" t="s">
        <v>253</v>
      </c>
      <c r="M3557" s="15">
        <v>3.3333333333333335</v>
      </c>
    </row>
    <row r="3558" spans="1:13" x14ac:dyDescent="0.3">
      <c r="A3558" s="38" t="s">
        <v>257</v>
      </c>
      <c r="B3558" s="15">
        <v>180000</v>
      </c>
      <c r="C3558" s="15">
        <v>757600</v>
      </c>
      <c r="E3558" s="36" t="s">
        <v>246</v>
      </c>
      <c r="F3558" s="15">
        <v>2450648</v>
      </c>
      <c r="G3558" s="15">
        <v>6679146</v>
      </c>
      <c r="I3558" s="38" t="s">
        <v>258</v>
      </c>
      <c r="J3558" s="15">
        <v>5.0999999999999996</v>
      </c>
      <c r="L3558" s="35" t="s">
        <v>256</v>
      </c>
      <c r="M3558" s="15">
        <v>7.666666666666667</v>
      </c>
    </row>
    <row r="3559" spans="1:13" x14ac:dyDescent="0.3">
      <c r="A3559" s="38" t="s">
        <v>252</v>
      </c>
      <c r="B3559" s="15">
        <v>197750</v>
      </c>
      <c r="C3559" s="15">
        <v>395500</v>
      </c>
      <c r="E3559" s="36" t="s">
        <v>248</v>
      </c>
      <c r="F3559" s="15">
        <v>1267932</v>
      </c>
      <c r="G3559" s="15">
        <v>8410158</v>
      </c>
      <c r="I3559" s="38" t="s">
        <v>260</v>
      </c>
      <c r="J3559" s="15">
        <v>4.8</v>
      </c>
      <c r="L3559" s="36" t="s">
        <v>246</v>
      </c>
      <c r="M3559" s="15">
        <v>4.7666666666666666</v>
      </c>
    </row>
    <row r="3560" spans="1:13" x14ac:dyDescent="0.3">
      <c r="A3560" s="38" t="s">
        <v>255</v>
      </c>
      <c r="B3560" s="15">
        <v>197325</v>
      </c>
      <c r="C3560" s="15">
        <v>831550</v>
      </c>
      <c r="E3560" s="36" t="s">
        <v>250</v>
      </c>
      <c r="F3560" s="15">
        <v>1787798</v>
      </c>
      <c r="G3560" s="15">
        <v>9354348</v>
      </c>
      <c r="I3560" s="38" t="s">
        <v>262</v>
      </c>
      <c r="J3560" s="15">
        <v>4.2</v>
      </c>
      <c r="L3560" s="36" t="s">
        <v>248</v>
      </c>
      <c r="M3560" s="15">
        <v>7.0666666666666673</v>
      </c>
    </row>
    <row r="3561" spans="1:13" x14ac:dyDescent="0.3">
      <c r="A3561" s="38" t="s">
        <v>258</v>
      </c>
      <c r="B3561" s="15">
        <v>241000</v>
      </c>
      <c r="C3561" s="15">
        <v>241000</v>
      </c>
      <c r="E3561" s="37" t="s">
        <v>252</v>
      </c>
      <c r="F3561" s="15">
        <v>523848</v>
      </c>
      <c r="G3561" s="15">
        <v>2210748</v>
      </c>
      <c r="I3561" s="38" t="s">
        <v>263</v>
      </c>
      <c r="J3561" s="15">
        <v>3.7</v>
      </c>
      <c r="L3561" s="36" t="s">
        <v>250</v>
      </c>
      <c r="M3561" s="15">
        <v>8.7999999999999989</v>
      </c>
    </row>
    <row r="3562" spans="1:13" x14ac:dyDescent="0.3">
      <c r="A3562" s="38" t="s">
        <v>260</v>
      </c>
      <c r="B3562" s="15">
        <v>140000</v>
      </c>
      <c r="C3562" s="15">
        <v>446500</v>
      </c>
      <c r="E3562" s="37" t="s">
        <v>255</v>
      </c>
      <c r="F3562" s="15">
        <v>613000</v>
      </c>
      <c r="G3562" s="15">
        <v>4873700</v>
      </c>
      <c r="I3562" s="35" t="s">
        <v>271</v>
      </c>
      <c r="J3562" s="15"/>
      <c r="L3562" s="36" t="s">
        <v>253</v>
      </c>
      <c r="M3562" s="15">
        <v>10.033333333333333</v>
      </c>
    </row>
    <row r="3563" spans="1:13" x14ac:dyDescent="0.3">
      <c r="A3563" s="38" t="s">
        <v>262</v>
      </c>
      <c r="B3563" s="15"/>
      <c r="C3563" s="15"/>
      <c r="E3563" s="37" t="s">
        <v>258</v>
      </c>
      <c r="F3563" s="15">
        <v>650950</v>
      </c>
      <c r="G3563" s="15">
        <v>2269900</v>
      </c>
      <c r="I3563" s="38" t="s">
        <v>245</v>
      </c>
      <c r="J3563" s="15">
        <v>4</v>
      </c>
      <c r="L3563" s="35" t="s">
        <v>261</v>
      </c>
      <c r="M3563" s="15">
        <v>11.758333333333333</v>
      </c>
    </row>
    <row r="3564" spans="1:13" x14ac:dyDescent="0.3">
      <c r="A3564" s="38" t="s">
        <v>263</v>
      </c>
      <c r="B3564" s="15">
        <v>238475</v>
      </c>
      <c r="C3564" s="15">
        <v>476950</v>
      </c>
      <c r="E3564" s="36" t="s">
        <v>253</v>
      </c>
      <c r="F3564" s="15">
        <v>1954200</v>
      </c>
      <c r="G3564" s="15">
        <v>8131450</v>
      </c>
      <c r="I3564" s="38" t="s">
        <v>247</v>
      </c>
      <c r="J3564" s="15">
        <v>3.7</v>
      </c>
      <c r="L3564" s="36" t="s">
        <v>246</v>
      </c>
      <c r="M3564" s="15">
        <v>11.466666666666667</v>
      </c>
    </row>
    <row r="3565" spans="1:13" x14ac:dyDescent="0.3">
      <c r="A3565" s="35" t="s">
        <v>244</v>
      </c>
      <c r="B3565" s="15"/>
      <c r="C3565" s="15"/>
      <c r="E3565" s="35" t="s">
        <v>259</v>
      </c>
      <c r="F3565" s="15">
        <v>6943138</v>
      </c>
      <c r="G3565" s="15">
        <v>31567525</v>
      </c>
      <c r="I3565" s="38" t="s">
        <v>249</v>
      </c>
      <c r="J3565" s="15">
        <v>4.5999999999999996</v>
      </c>
      <c r="L3565" s="36" t="s">
        <v>248</v>
      </c>
      <c r="M3565" s="15">
        <v>13</v>
      </c>
    </row>
    <row r="3566" spans="1:13" x14ac:dyDescent="0.3">
      <c r="A3566" s="38" t="s">
        <v>245</v>
      </c>
      <c r="B3566" s="15">
        <v>306000</v>
      </c>
      <c r="C3566" s="15">
        <v>306000</v>
      </c>
      <c r="E3566" s="36" t="s">
        <v>246</v>
      </c>
      <c r="F3566" s="15">
        <v>1613200</v>
      </c>
      <c r="G3566" s="15">
        <v>5635350</v>
      </c>
      <c r="I3566" s="38" t="s">
        <v>251</v>
      </c>
      <c r="J3566" s="15">
        <v>3.5</v>
      </c>
      <c r="L3566" s="36" t="s">
        <v>250</v>
      </c>
      <c r="M3566" s="15">
        <v>11.933333333333332</v>
      </c>
    </row>
    <row r="3567" spans="1:13" x14ac:dyDescent="0.3">
      <c r="A3567" s="38" t="s">
        <v>247</v>
      </c>
      <c r="B3567" s="15">
        <v>350000</v>
      </c>
      <c r="C3567" s="15">
        <v>350000</v>
      </c>
      <c r="E3567" s="36" t="s">
        <v>248</v>
      </c>
      <c r="F3567" s="15">
        <v>2136313</v>
      </c>
      <c r="G3567" s="15">
        <v>10477725</v>
      </c>
      <c r="I3567" s="38" t="s">
        <v>254</v>
      </c>
      <c r="J3567" s="15">
        <v>3.5</v>
      </c>
      <c r="L3567" s="36" t="s">
        <v>253</v>
      </c>
      <c r="M3567" s="15">
        <v>10.633333333333333</v>
      </c>
    </row>
    <row r="3568" spans="1:13" x14ac:dyDescent="0.3">
      <c r="A3568" s="38" t="s">
        <v>249</v>
      </c>
      <c r="B3568" s="15">
        <v>187350</v>
      </c>
      <c r="C3568" s="15">
        <v>374700</v>
      </c>
      <c r="E3568" s="36" t="s">
        <v>250</v>
      </c>
      <c r="F3568" s="15">
        <v>1558825</v>
      </c>
      <c r="G3568" s="15">
        <v>7711800</v>
      </c>
      <c r="I3568" s="38" t="s">
        <v>257</v>
      </c>
      <c r="J3568" s="15">
        <v>3.9</v>
      </c>
      <c r="L3568" s="35" t="s">
        <v>264</v>
      </c>
      <c r="M3568" s="15">
        <v>9.9416666666666682</v>
      </c>
    </row>
    <row r="3569" spans="1:13" x14ac:dyDescent="0.3">
      <c r="A3569" s="38" t="s">
        <v>251</v>
      </c>
      <c r="B3569" s="15">
        <v>144900</v>
      </c>
      <c r="C3569" s="15">
        <v>456900</v>
      </c>
      <c r="E3569" s="37" t="s">
        <v>252</v>
      </c>
      <c r="F3569" s="15">
        <v>790875</v>
      </c>
      <c r="G3569" s="15">
        <v>3452700</v>
      </c>
      <c r="I3569" s="38" t="s">
        <v>252</v>
      </c>
      <c r="J3569" s="15">
        <v>4.9000000000000004</v>
      </c>
      <c r="L3569" s="36" t="s">
        <v>246</v>
      </c>
      <c r="M3569" s="15">
        <v>10.1</v>
      </c>
    </row>
    <row r="3570" spans="1:13" x14ac:dyDescent="0.3">
      <c r="A3570" s="38" t="s">
        <v>254</v>
      </c>
      <c r="B3570" s="15">
        <v>158000</v>
      </c>
      <c r="C3570" s="15">
        <v>158000</v>
      </c>
      <c r="E3570" s="37" t="s">
        <v>255</v>
      </c>
      <c r="F3570" s="15">
        <v>337450</v>
      </c>
      <c r="G3570" s="15">
        <v>2823100</v>
      </c>
      <c r="I3570" s="38" t="s">
        <v>255</v>
      </c>
      <c r="J3570" s="15">
        <v>6.1</v>
      </c>
      <c r="L3570" s="36" t="s">
        <v>248</v>
      </c>
      <c r="M3570" s="15">
        <v>9.0333333333333332</v>
      </c>
    </row>
    <row r="3571" spans="1:13" x14ac:dyDescent="0.3">
      <c r="A3571" s="38" t="s">
        <v>257</v>
      </c>
      <c r="B3571" s="15"/>
      <c r="C3571" s="15"/>
      <c r="E3571" s="37" t="s">
        <v>258</v>
      </c>
      <c r="F3571" s="15">
        <v>430500</v>
      </c>
      <c r="G3571" s="15">
        <v>1436000</v>
      </c>
      <c r="I3571" s="38" t="s">
        <v>258</v>
      </c>
      <c r="J3571" s="15">
        <v>5.8</v>
      </c>
      <c r="L3571" s="36" t="s">
        <v>250</v>
      </c>
      <c r="M3571" s="15">
        <v>10.866666666666665</v>
      </c>
    </row>
    <row r="3572" spans="1:13" x14ac:dyDescent="0.3">
      <c r="A3572" s="38" t="s">
        <v>252</v>
      </c>
      <c r="B3572" s="15">
        <v>257500</v>
      </c>
      <c r="C3572" s="15">
        <v>515000</v>
      </c>
      <c r="E3572" s="36" t="s">
        <v>253</v>
      </c>
      <c r="F3572" s="15">
        <v>1634800</v>
      </c>
      <c r="G3572" s="15">
        <v>7742650</v>
      </c>
      <c r="I3572" s="38" t="s">
        <v>260</v>
      </c>
      <c r="J3572" s="15">
        <v>5.3</v>
      </c>
      <c r="L3572" s="36" t="s">
        <v>253</v>
      </c>
      <c r="M3572" s="15">
        <v>9.7666666666666657</v>
      </c>
    </row>
    <row r="3573" spans="1:13" x14ac:dyDescent="0.3">
      <c r="A3573" s="38" t="s">
        <v>255</v>
      </c>
      <c r="B3573" s="15">
        <v>165597</v>
      </c>
      <c r="C3573" s="15">
        <v>654143</v>
      </c>
      <c r="E3573" s="35" t="s">
        <v>265</v>
      </c>
      <c r="F3573" s="15">
        <v>7819850</v>
      </c>
      <c r="G3573" s="15">
        <v>53348246</v>
      </c>
      <c r="I3573" s="38" t="s">
        <v>262</v>
      </c>
      <c r="J3573" s="15">
        <v>5.2</v>
      </c>
      <c r="L3573" s="35" t="s">
        <v>266</v>
      </c>
      <c r="M3573" s="15">
        <v>12.708333333333334</v>
      </c>
    </row>
    <row r="3574" spans="1:13" x14ac:dyDescent="0.3">
      <c r="A3574" s="38" t="s">
        <v>258</v>
      </c>
      <c r="B3574" s="15">
        <v>187000</v>
      </c>
      <c r="C3574" s="15">
        <v>187000</v>
      </c>
      <c r="E3574" s="36" t="s">
        <v>246</v>
      </c>
      <c r="F3574" s="15">
        <v>1798175</v>
      </c>
      <c r="G3574" s="15">
        <v>7053449</v>
      </c>
      <c r="I3574" s="38" t="s">
        <v>263</v>
      </c>
      <c r="J3574" s="15">
        <v>4.3</v>
      </c>
      <c r="L3574" s="36" t="s">
        <v>246</v>
      </c>
      <c r="M3574" s="15">
        <v>9.5333333333333332</v>
      </c>
    </row>
    <row r="3575" spans="1:13" x14ac:dyDescent="0.3">
      <c r="A3575" s="38" t="s">
        <v>260</v>
      </c>
      <c r="B3575" s="15">
        <v>239000</v>
      </c>
      <c r="C3575" s="15">
        <v>239000</v>
      </c>
      <c r="E3575" s="36" t="s">
        <v>248</v>
      </c>
      <c r="F3575" s="15">
        <v>1824475</v>
      </c>
      <c r="G3575" s="15">
        <v>13703447</v>
      </c>
      <c r="I3575" s="35" t="s">
        <v>272</v>
      </c>
      <c r="J3575" s="15"/>
      <c r="L3575" s="36" t="s">
        <v>248</v>
      </c>
      <c r="M3575" s="15">
        <v>11.133333333333333</v>
      </c>
    </row>
    <row r="3576" spans="1:13" x14ac:dyDescent="0.3">
      <c r="A3576" s="38" t="s">
        <v>262</v>
      </c>
      <c r="B3576" s="15"/>
      <c r="C3576" s="15"/>
      <c r="E3576" s="36" t="s">
        <v>250</v>
      </c>
      <c r="F3576" s="15">
        <v>2357250</v>
      </c>
      <c r="G3576" s="15">
        <v>17292300</v>
      </c>
      <c r="I3576" s="38" t="s">
        <v>245</v>
      </c>
      <c r="J3576" s="15">
        <v>3.1</v>
      </c>
      <c r="L3576" s="36" t="s">
        <v>250</v>
      </c>
      <c r="M3576" s="15">
        <v>14.633333333333333</v>
      </c>
    </row>
    <row r="3577" spans="1:13" x14ac:dyDescent="0.3">
      <c r="A3577" s="38" t="s">
        <v>263</v>
      </c>
      <c r="B3577" s="15"/>
      <c r="C3577" s="15"/>
      <c r="E3577" s="37" t="s">
        <v>252</v>
      </c>
      <c r="F3577" s="15">
        <v>736000</v>
      </c>
      <c r="G3577" s="15">
        <v>4319100</v>
      </c>
      <c r="I3577" s="38" t="s">
        <v>247</v>
      </c>
      <c r="J3577" s="15">
        <v>3.7</v>
      </c>
      <c r="L3577" s="36" t="s">
        <v>253</v>
      </c>
      <c r="M3577" s="15">
        <v>15.533333333333331</v>
      </c>
    </row>
    <row r="3578" spans="1:13" x14ac:dyDescent="0.3">
      <c r="A3578" s="35" t="s">
        <v>256</v>
      </c>
      <c r="B3578" s="15"/>
      <c r="C3578" s="15"/>
      <c r="E3578" s="37" t="s">
        <v>255</v>
      </c>
      <c r="F3578" s="15">
        <v>1004000</v>
      </c>
      <c r="G3578" s="15">
        <v>8183850</v>
      </c>
      <c r="I3578" s="38" t="s">
        <v>249</v>
      </c>
      <c r="J3578" s="15">
        <v>3.3</v>
      </c>
      <c r="L3578" s="35" t="s">
        <v>267</v>
      </c>
      <c r="M3578" s="15">
        <v>10.083333333333334</v>
      </c>
    </row>
    <row r="3579" spans="1:13" x14ac:dyDescent="0.3">
      <c r="A3579" s="38" t="s">
        <v>245</v>
      </c>
      <c r="B3579" s="15">
        <v>257225</v>
      </c>
      <c r="C3579" s="15">
        <v>514450</v>
      </c>
      <c r="E3579" s="37" t="s">
        <v>258</v>
      </c>
      <c r="F3579" s="15">
        <v>617250</v>
      </c>
      <c r="G3579" s="15">
        <v>4789350</v>
      </c>
      <c r="I3579" s="38" t="s">
        <v>251</v>
      </c>
      <c r="J3579" s="15">
        <v>3.3</v>
      </c>
      <c r="L3579" s="36" t="s">
        <v>246</v>
      </c>
      <c r="M3579" s="15">
        <v>12.133333333333333</v>
      </c>
    </row>
    <row r="3580" spans="1:13" x14ac:dyDescent="0.3">
      <c r="A3580" s="38" t="s">
        <v>247</v>
      </c>
      <c r="B3580" s="15">
        <v>172500</v>
      </c>
      <c r="C3580" s="15">
        <v>172500</v>
      </c>
      <c r="E3580" s="36" t="s">
        <v>253</v>
      </c>
      <c r="F3580" s="15">
        <v>1839950</v>
      </c>
      <c r="G3580" s="15">
        <v>15299050</v>
      </c>
      <c r="I3580" s="38" t="s">
        <v>254</v>
      </c>
      <c r="J3580" s="15">
        <v>4.4000000000000004</v>
      </c>
      <c r="L3580" s="36" t="s">
        <v>248</v>
      </c>
      <c r="M3580" s="15">
        <v>10.533333333333333</v>
      </c>
    </row>
    <row r="3581" spans="1:13" x14ac:dyDescent="0.3">
      <c r="A3581" s="38" t="s">
        <v>249</v>
      </c>
      <c r="B3581" s="15">
        <v>250000</v>
      </c>
      <c r="C3581" s="15">
        <v>763950</v>
      </c>
      <c r="E3581" s="35" t="s">
        <v>244</v>
      </c>
      <c r="F3581" s="15">
        <v>10066650</v>
      </c>
      <c r="G3581" s="15">
        <v>41756042</v>
      </c>
      <c r="I3581" s="38" t="s">
        <v>257</v>
      </c>
      <c r="J3581" s="15">
        <v>4.4000000000000004</v>
      </c>
      <c r="L3581" s="36" t="s">
        <v>250</v>
      </c>
      <c r="M3581" s="15">
        <v>9.0666666666666682</v>
      </c>
    </row>
    <row r="3582" spans="1:13" x14ac:dyDescent="0.3">
      <c r="A3582" s="38" t="s">
        <v>251</v>
      </c>
      <c r="B3582" s="15">
        <v>164990</v>
      </c>
      <c r="C3582" s="15">
        <v>164990</v>
      </c>
      <c r="E3582" s="36" t="s">
        <v>246</v>
      </c>
      <c r="F3582" s="15">
        <v>2064650</v>
      </c>
      <c r="G3582" s="15">
        <v>5803300</v>
      </c>
      <c r="I3582" s="38" t="s">
        <v>252</v>
      </c>
      <c r="J3582" s="15">
        <v>5</v>
      </c>
      <c r="L3582" s="36" t="s">
        <v>253</v>
      </c>
      <c r="M3582" s="15">
        <v>8.6</v>
      </c>
    </row>
    <row r="3583" spans="1:13" x14ac:dyDescent="0.3">
      <c r="A3583" s="38" t="s">
        <v>254</v>
      </c>
      <c r="B3583" s="15">
        <v>369950</v>
      </c>
      <c r="C3583" s="15">
        <v>1424900</v>
      </c>
      <c r="E3583" s="36" t="s">
        <v>248</v>
      </c>
      <c r="F3583" s="15">
        <v>2128450</v>
      </c>
      <c r="G3583" s="15">
        <v>9749800</v>
      </c>
      <c r="I3583" s="38" t="s">
        <v>255</v>
      </c>
      <c r="J3583" s="15">
        <v>4.9000000000000004</v>
      </c>
      <c r="L3583" s="35" t="s">
        <v>268</v>
      </c>
      <c r="M3583" s="15">
        <v>8.625</v>
      </c>
    </row>
    <row r="3584" spans="1:13" x14ac:dyDescent="0.3">
      <c r="A3584" s="38" t="s">
        <v>257</v>
      </c>
      <c r="B3584" s="15">
        <v>174900</v>
      </c>
      <c r="C3584" s="15">
        <v>631850</v>
      </c>
      <c r="E3584" s="36" t="s">
        <v>250</v>
      </c>
      <c r="F3584" s="15">
        <v>2541500</v>
      </c>
      <c r="G3584" s="15">
        <v>14101750</v>
      </c>
      <c r="I3584" s="38" t="s">
        <v>258</v>
      </c>
      <c r="J3584" s="15">
        <v>4.3</v>
      </c>
      <c r="L3584" s="36" t="s">
        <v>246</v>
      </c>
      <c r="M3584" s="15">
        <v>8.3333333333333339</v>
      </c>
    </row>
    <row r="3585" spans="1:13" x14ac:dyDescent="0.3">
      <c r="A3585" s="38" t="s">
        <v>252</v>
      </c>
      <c r="B3585" s="15">
        <v>270750</v>
      </c>
      <c r="C3585" s="15">
        <v>541500</v>
      </c>
      <c r="E3585" s="37" t="s">
        <v>252</v>
      </c>
      <c r="F3585" s="15">
        <v>979800</v>
      </c>
      <c r="G3585" s="15">
        <v>3328550</v>
      </c>
      <c r="I3585" s="38" t="s">
        <v>260</v>
      </c>
      <c r="J3585" s="15">
        <v>3</v>
      </c>
      <c r="L3585" s="36" t="s">
        <v>248</v>
      </c>
      <c r="M3585" s="15">
        <v>9.0333333333333332</v>
      </c>
    </row>
    <row r="3586" spans="1:13" x14ac:dyDescent="0.3">
      <c r="A3586" s="38" t="s">
        <v>255</v>
      </c>
      <c r="B3586" s="15"/>
      <c r="C3586" s="15"/>
      <c r="E3586" s="37" t="s">
        <v>255</v>
      </c>
      <c r="F3586" s="15">
        <v>593950</v>
      </c>
      <c r="G3586" s="15">
        <v>5693800</v>
      </c>
      <c r="I3586" s="38" t="s">
        <v>262</v>
      </c>
      <c r="J3586" s="15">
        <v>2.5</v>
      </c>
      <c r="L3586" s="36" t="s">
        <v>250</v>
      </c>
      <c r="M3586" s="15">
        <v>8.9</v>
      </c>
    </row>
    <row r="3587" spans="1:13" x14ac:dyDescent="0.3">
      <c r="A3587" s="38" t="s">
        <v>258</v>
      </c>
      <c r="B3587" s="15">
        <v>233500</v>
      </c>
      <c r="C3587" s="15">
        <v>233500</v>
      </c>
      <c r="E3587" s="37" t="s">
        <v>258</v>
      </c>
      <c r="F3587" s="15">
        <v>967750</v>
      </c>
      <c r="G3587" s="15">
        <v>5079400</v>
      </c>
      <c r="I3587" s="38" t="s">
        <v>263</v>
      </c>
      <c r="J3587" s="15">
        <v>1.5</v>
      </c>
      <c r="L3587" s="36" t="s">
        <v>253</v>
      </c>
      <c r="M3587" s="15">
        <v>8.2333333333333343</v>
      </c>
    </row>
    <row r="3588" spans="1:13" x14ac:dyDescent="0.3">
      <c r="A3588" s="38" t="s">
        <v>260</v>
      </c>
      <c r="B3588" s="15">
        <v>211000</v>
      </c>
      <c r="C3588" s="15">
        <v>583000</v>
      </c>
      <c r="E3588" s="36" t="s">
        <v>253</v>
      </c>
      <c r="F3588" s="15">
        <v>3332050</v>
      </c>
      <c r="G3588" s="15">
        <v>12101192</v>
      </c>
      <c r="I3588" s="35" t="s">
        <v>273</v>
      </c>
      <c r="J3588" s="15"/>
      <c r="L3588" s="35" t="s">
        <v>269</v>
      </c>
      <c r="M3588" s="15">
        <v>7.3833333333333329</v>
      </c>
    </row>
    <row r="3589" spans="1:13" x14ac:dyDescent="0.3">
      <c r="A3589" s="38" t="s">
        <v>262</v>
      </c>
      <c r="B3589" s="15">
        <v>266250</v>
      </c>
      <c r="C3589" s="15">
        <v>532500</v>
      </c>
      <c r="E3589" s="35" t="s">
        <v>256</v>
      </c>
      <c r="F3589" s="15">
        <v>8710425</v>
      </c>
      <c r="G3589" s="15">
        <v>32931919</v>
      </c>
      <c r="I3589" s="38" t="s">
        <v>245</v>
      </c>
      <c r="J3589" s="15">
        <v>1.7</v>
      </c>
      <c r="L3589" s="36" t="s">
        <v>246</v>
      </c>
      <c r="M3589" s="15">
        <v>8.3666666666666654</v>
      </c>
    </row>
    <row r="3590" spans="1:13" x14ac:dyDescent="0.3">
      <c r="A3590" s="38" t="s">
        <v>263</v>
      </c>
      <c r="B3590" s="15">
        <v>170000</v>
      </c>
      <c r="C3590" s="15">
        <v>170000</v>
      </c>
      <c r="E3590" s="36" t="s">
        <v>246</v>
      </c>
      <c r="F3590" s="15">
        <v>2084350</v>
      </c>
      <c r="G3590" s="15">
        <v>5638900</v>
      </c>
      <c r="I3590" s="38" t="s">
        <v>247</v>
      </c>
      <c r="J3590" s="15">
        <v>1.9</v>
      </c>
      <c r="L3590" s="36" t="s">
        <v>248</v>
      </c>
      <c r="M3590" s="15">
        <v>7.166666666666667</v>
      </c>
    </row>
    <row r="3591" spans="1:13" x14ac:dyDescent="0.3">
      <c r="A3591" s="35" t="s">
        <v>261</v>
      </c>
      <c r="B3591" s="15"/>
      <c r="C3591" s="15"/>
      <c r="E3591" s="36" t="s">
        <v>248</v>
      </c>
      <c r="F3591" s="15">
        <v>1833675</v>
      </c>
      <c r="G3591" s="15">
        <v>8753600</v>
      </c>
      <c r="I3591" s="38" t="s">
        <v>249</v>
      </c>
      <c r="J3591" s="15">
        <v>1.8</v>
      </c>
      <c r="L3591" s="36" t="s">
        <v>250</v>
      </c>
      <c r="M3591" s="15">
        <v>7.1999999999999993</v>
      </c>
    </row>
    <row r="3592" spans="1:13" x14ac:dyDescent="0.3">
      <c r="A3592" s="38" t="s">
        <v>245</v>
      </c>
      <c r="B3592" s="15">
        <v>350000</v>
      </c>
      <c r="C3592" s="15">
        <v>350000</v>
      </c>
      <c r="E3592" s="36" t="s">
        <v>250</v>
      </c>
      <c r="F3592" s="15">
        <v>2494900</v>
      </c>
      <c r="G3592" s="15">
        <v>13146419</v>
      </c>
      <c r="I3592" s="38" t="s">
        <v>251</v>
      </c>
      <c r="J3592" s="15">
        <v>1.7</v>
      </c>
      <c r="L3592" s="36" t="s">
        <v>253</v>
      </c>
      <c r="M3592" s="15">
        <v>6.8</v>
      </c>
    </row>
    <row r="3593" spans="1:13" x14ac:dyDescent="0.3">
      <c r="A3593" s="38" t="s">
        <v>247</v>
      </c>
      <c r="B3593" s="15">
        <v>269990</v>
      </c>
      <c r="C3593" s="15">
        <v>869990</v>
      </c>
      <c r="E3593" s="37" t="s">
        <v>252</v>
      </c>
      <c r="F3593" s="15">
        <v>927950</v>
      </c>
      <c r="G3593" s="15">
        <v>6857950</v>
      </c>
      <c r="I3593" s="38" t="s">
        <v>254</v>
      </c>
      <c r="J3593" s="15">
        <v>1.5</v>
      </c>
      <c r="L3593" s="35" t="s">
        <v>270</v>
      </c>
      <c r="M3593" s="15">
        <v>5.666666666666667</v>
      </c>
    </row>
    <row r="3594" spans="1:13" x14ac:dyDescent="0.3">
      <c r="A3594" s="38" t="s">
        <v>249</v>
      </c>
      <c r="B3594" s="15"/>
      <c r="C3594" s="15"/>
      <c r="E3594" s="37" t="s">
        <v>255</v>
      </c>
      <c r="F3594" s="15">
        <v>1092000</v>
      </c>
      <c r="G3594" s="15">
        <v>5378019</v>
      </c>
      <c r="I3594" s="38" t="s">
        <v>257</v>
      </c>
      <c r="J3594" s="15">
        <v>1.5</v>
      </c>
      <c r="L3594" s="36" t="s">
        <v>246</v>
      </c>
      <c r="M3594" s="15">
        <v>6.3666666666666671</v>
      </c>
    </row>
    <row r="3595" spans="1:13" x14ac:dyDescent="0.3">
      <c r="A3595" s="38" t="s">
        <v>251</v>
      </c>
      <c r="B3595" s="15">
        <v>251956</v>
      </c>
      <c r="C3595" s="15">
        <v>251956</v>
      </c>
      <c r="E3595" s="37" t="s">
        <v>258</v>
      </c>
      <c r="F3595" s="15">
        <v>474950</v>
      </c>
      <c r="G3595" s="15">
        <v>910450</v>
      </c>
      <c r="I3595" s="38" t="s">
        <v>252</v>
      </c>
      <c r="J3595" s="15">
        <v>1.9</v>
      </c>
      <c r="L3595" s="36" t="s">
        <v>248</v>
      </c>
      <c r="M3595" s="15">
        <v>5.333333333333333</v>
      </c>
    </row>
    <row r="3596" spans="1:13" x14ac:dyDescent="0.3">
      <c r="A3596" s="38" t="s">
        <v>254</v>
      </c>
      <c r="B3596" s="15">
        <v>344950</v>
      </c>
      <c r="C3596" s="15">
        <v>1309566</v>
      </c>
      <c r="E3596" s="36" t="s">
        <v>253</v>
      </c>
      <c r="F3596" s="15">
        <v>2297500</v>
      </c>
      <c r="G3596" s="15">
        <v>5393000</v>
      </c>
      <c r="I3596" s="38" t="s">
        <v>255</v>
      </c>
      <c r="J3596" s="15">
        <v>1.8</v>
      </c>
      <c r="L3596" s="36" t="s">
        <v>250</v>
      </c>
      <c r="M3596" s="15">
        <v>5.8</v>
      </c>
    </row>
    <row r="3597" spans="1:13" x14ac:dyDescent="0.3">
      <c r="A3597" s="38" t="s">
        <v>257</v>
      </c>
      <c r="B3597" s="15">
        <v>231000</v>
      </c>
      <c r="C3597" s="15">
        <v>577716</v>
      </c>
      <c r="E3597" s="35" t="s">
        <v>261</v>
      </c>
      <c r="F3597" s="15">
        <v>7844525</v>
      </c>
      <c r="G3597" s="15">
        <v>21554600</v>
      </c>
      <c r="I3597" s="38" t="s">
        <v>258</v>
      </c>
      <c r="J3597" s="15">
        <v>2.1</v>
      </c>
      <c r="L3597" s="36" t="s">
        <v>253</v>
      </c>
      <c r="M3597" s="15">
        <v>5.166666666666667</v>
      </c>
    </row>
    <row r="3598" spans="1:13" x14ac:dyDescent="0.3">
      <c r="A3598" s="38" t="s">
        <v>252</v>
      </c>
      <c r="B3598" s="15">
        <v>360000</v>
      </c>
      <c r="C3598" s="15">
        <v>360000</v>
      </c>
      <c r="E3598" s="36" t="s">
        <v>246</v>
      </c>
      <c r="F3598" s="15">
        <v>1575450</v>
      </c>
      <c r="G3598" s="15">
        <v>2830750</v>
      </c>
      <c r="I3598" s="38" t="s">
        <v>260</v>
      </c>
      <c r="J3598" s="15">
        <v>1.6</v>
      </c>
      <c r="L3598" s="35" t="s">
        <v>271</v>
      </c>
      <c r="M3598" s="15">
        <v>4.45</v>
      </c>
    </row>
    <row r="3599" spans="1:13" x14ac:dyDescent="0.3">
      <c r="A3599" s="38" t="s">
        <v>255</v>
      </c>
      <c r="B3599" s="15">
        <v>198450</v>
      </c>
      <c r="C3599" s="15">
        <v>198450</v>
      </c>
      <c r="E3599" s="36" t="s">
        <v>248</v>
      </c>
      <c r="F3599" s="15">
        <v>2052200</v>
      </c>
      <c r="G3599" s="15">
        <v>5491150</v>
      </c>
      <c r="I3599" s="38" t="s">
        <v>262</v>
      </c>
      <c r="J3599" s="15">
        <v>1.5</v>
      </c>
      <c r="L3599" s="36" t="s">
        <v>246</v>
      </c>
      <c r="M3599" s="15">
        <v>4.6000000000000005</v>
      </c>
    </row>
    <row r="3600" spans="1:13" x14ac:dyDescent="0.3">
      <c r="A3600" s="38" t="s">
        <v>258</v>
      </c>
      <c r="B3600" s="15"/>
      <c r="C3600" s="15"/>
      <c r="E3600" s="36" t="s">
        <v>250</v>
      </c>
      <c r="F3600" s="15">
        <v>1975450</v>
      </c>
      <c r="G3600" s="15">
        <v>7376350</v>
      </c>
      <c r="I3600" s="38" t="s">
        <v>263</v>
      </c>
      <c r="J3600" s="15">
        <v>1.6</v>
      </c>
      <c r="L3600" s="36" t="s">
        <v>248</v>
      </c>
      <c r="M3600" s="15">
        <v>4.0333333333333332</v>
      </c>
    </row>
    <row r="3601" spans="1:13" x14ac:dyDescent="0.3">
      <c r="A3601" s="38" t="s">
        <v>260</v>
      </c>
      <c r="B3601" s="15"/>
      <c r="C3601" s="15"/>
      <c r="E3601" s="37" t="s">
        <v>252</v>
      </c>
      <c r="F3601" s="15">
        <v>585000</v>
      </c>
      <c r="G3601" s="15">
        <v>1210900</v>
      </c>
      <c r="I3601" s="35" t="s">
        <v>274</v>
      </c>
      <c r="J3601" s="15"/>
      <c r="L3601" s="36" t="s">
        <v>250</v>
      </c>
      <c r="M3601" s="15">
        <v>4.8</v>
      </c>
    </row>
    <row r="3602" spans="1:13" x14ac:dyDescent="0.3">
      <c r="A3602" s="38" t="s">
        <v>262</v>
      </c>
      <c r="B3602" s="15"/>
      <c r="C3602" s="15"/>
      <c r="E3602" s="37" t="s">
        <v>255</v>
      </c>
      <c r="F3602" s="15">
        <v>650500</v>
      </c>
      <c r="G3602" s="15">
        <v>5425500</v>
      </c>
      <c r="I3602" s="38" t="s">
        <v>245</v>
      </c>
      <c r="J3602" s="15">
        <v>1.5</v>
      </c>
      <c r="L3602" s="36" t="s">
        <v>253</v>
      </c>
      <c r="M3602" s="15">
        <v>4.3666666666666671</v>
      </c>
    </row>
    <row r="3603" spans="1:13" x14ac:dyDescent="0.3">
      <c r="A3603" s="38" t="s">
        <v>263</v>
      </c>
      <c r="B3603" s="15"/>
      <c r="C3603" s="15"/>
      <c r="E3603" s="37" t="s">
        <v>258</v>
      </c>
      <c r="F3603" s="15">
        <v>739950</v>
      </c>
      <c r="G3603" s="15">
        <v>739950</v>
      </c>
      <c r="I3603" s="38" t="s">
        <v>247</v>
      </c>
      <c r="J3603" s="15">
        <v>1.3</v>
      </c>
      <c r="L3603" s="35" t="s">
        <v>272</v>
      </c>
      <c r="M3603" s="15">
        <v>3.5166666666666671</v>
      </c>
    </row>
    <row r="3604" spans="1:13" x14ac:dyDescent="0.3">
      <c r="A3604" s="35" t="s">
        <v>264</v>
      </c>
      <c r="B3604" s="15"/>
      <c r="C3604" s="15"/>
      <c r="E3604" s="36" t="s">
        <v>253</v>
      </c>
      <c r="F3604" s="15">
        <v>2241425</v>
      </c>
      <c r="G3604" s="15">
        <v>5856350</v>
      </c>
      <c r="I3604" s="38" t="s">
        <v>249</v>
      </c>
      <c r="J3604" s="15">
        <v>2.1</v>
      </c>
      <c r="L3604" s="36" t="s">
        <v>246</v>
      </c>
      <c r="M3604" s="15">
        <v>3.3666666666666667</v>
      </c>
    </row>
    <row r="3605" spans="1:13" x14ac:dyDescent="0.3">
      <c r="A3605" s="38" t="s">
        <v>245</v>
      </c>
      <c r="B3605" s="15">
        <v>207600</v>
      </c>
      <c r="C3605" s="15">
        <v>207600</v>
      </c>
      <c r="E3605" s="35" t="s">
        <v>264</v>
      </c>
      <c r="F3605" s="15">
        <v>6738200</v>
      </c>
      <c r="G3605" s="15">
        <v>21180800</v>
      </c>
      <c r="I3605" s="38" t="s">
        <v>251</v>
      </c>
      <c r="J3605" s="15">
        <v>2</v>
      </c>
      <c r="L3605" s="36" t="s">
        <v>248</v>
      </c>
      <c r="M3605" s="15">
        <v>3.4666666666666668</v>
      </c>
    </row>
    <row r="3606" spans="1:13" x14ac:dyDescent="0.3">
      <c r="A3606" s="38" t="s">
        <v>247</v>
      </c>
      <c r="B3606" s="15"/>
      <c r="C3606" s="15"/>
      <c r="E3606" s="36" t="s">
        <v>246</v>
      </c>
      <c r="F3606" s="15">
        <v>2100500</v>
      </c>
      <c r="G3606" s="15">
        <v>4660000</v>
      </c>
      <c r="I3606" s="38" t="s">
        <v>254</v>
      </c>
      <c r="J3606" s="15">
        <v>2.6</v>
      </c>
      <c r="L3606" s="36" t="s">
        <v>250</v>
      </c>
      <c r="M3606" s="15">
        <v>4</v>
      </c>
    </row>
    <row r="3607" spans="1:13" x14ac:dyDescent="0.3">
      <c r="A3607" s="38" t="s">
        <v>249</v>
      </c>
      <c r="B3607" s="15"/>
      <c r="C3607" s="15"/>
      <c r="E3607" s="36" t="s">
        <v>248</v>
      </c>
      <c r="F3607" s="15">
        <v>931950</v>
      </c>
      <c r="G3607" s="15">
        <v>1846400</v>
      </c>
      <c r="I3607" s="38" t="s">
        <v>257</v>
      </c>
      <c r="J3607" s="15">
        <v>2.7</v>
      </c>
      <c r="L3607" s="36" t="s">
        <v>253</v>
      </c>
      <c r="M3607" s="15">
        <v>3.2333333333333329</v>
      </c>
    </row>
    <row r="3608" spans="1:13" x14ac:dyDescent="0.3">
      <c r="A3608" s="38" t="s">
        <v>251</v>
      </c>
      <c r="B3608" s="15"/>
      <c r="C3608" s="15"/>
      <c r="E3608" s="36" t="s">
        <v>250</v>
      </c>
      <c r="F3608" s="15">
        <v>1922000</v>
      </c>
      <c r="G3608" s="15">
        <v>6329000</v>
      </c>
      <c r="I3608" s="38" t="s">
        <v>252</v>
      </c>
      <c r="J3608" s="15">
        <v>2.6</v>
      </c>
      <c r="L3608" s="35" t="s">
        <v>273</v>
      </c>
      <c r="M3608" s="15">
        <v>1.9333333333333336</v>
      </c>
    </row>
    <row r="3609" spans="1:13" x14ac:dyDescent="0.3">
      <c r="A3609" s="38" t="s">
        <v>254</v>
      </c>
      <c r="B3609" s="15"/>
      <c r="C3609" s="15"/>
      <c r="E3609" s="37" t="s">
        <v>252</v>
      </c>
      <c r="F3609" s="15">
        <v>934000</v>
      </c>
      <c r="G3609" s="15">
        <v>2487000</v>
      </c>
      <c r="I3609" s="38" t="s">
        <v>255</v>
      </c>
      <c r="J3609" s="15">
        <v>3.4</v>
      </c>
      <c r="L3609" s="36" t="s">
        <v>246</v>
      </c>
      <c r="M3609" s="15">
        <v>2.3000000000000003</v>
      </c>
    </row>
    <row r="3610" spans="1:13" x14ac:dyDescent="0.3">
      <c r="A3610" s="38" t="s">
        <v>257</v>
      </c>
      <c r="B3610" s="15">
        <v>120665</v>
      </c>
      <c r="C3610" s="15">
        <v>241329</v>
      </c>
      <c r="E3610" s="37" t="s">
        <v>255</v>
      </c>
      <c r="F3610" s="15">
        <v>490500</v>
      </c>
      <c r="G3610" s="15">
        <v>1294000</v>
      </c>
      <c r="I3610" s="38" t="s">
        <v>258</v>
      </c>
      <c r="J3610" s="15">
        <v>3.3</v>
      </c>
      <c r="L3610" s="36" t="s">
        <v>248</v>
      </c>
      <c r="M3610" s="15">
        <v>2.1666666666666665</v>
      </c>
    </row>
    <row r="3611" spans="1:13" x14ac:dyDescent="0.3">
      <c r="A3611" s="38" t="s">
        <v>252</v>
      </c>
      <c r="B3611" s="15">
        <v>97000</v>
      </c>
      <c r="C3611" s="15">
        <v>97000</v>
      </c>
      <c r="E3611" s="37" t="s">
        <v>258</v>
      </c>
      <c r="F3611" s="15">
        <v>497500</v>
      </c>
      <c r="G3611" s="15">
        <v>2548000</v>
      </c>
      <c r="I3611" s="38" t="s">
        <v>260</v>
      </c>
      <c r="J3611" s="15">
        <v>3.2</v>
      </c>
      <c r="L3611" s="36" t="s">
        <v>250</v>
      </c>
      <c r="M3611" s="15">
        <v>2.0666666666666664</v>
      </c>
    </row>
    <row r="3612" spans="1:13" x14ac:dyDescent="0.3">
      <c r="A3612" s="38" t="s">
        <v>255</v>
      </c>
      <c r="B3612" s="15"/>
      <c r="C3612" s="15"/>
      <c r="E3612" s="36" t="s">
        <v>253</v>
      </c>
      <c r="F3612" s="15">
        <v>1783750</v>
      </c>
      <c r="G3612" s="15">
        <v>8345400</v>
      </c>
      <c r="I3612" s="38" t="s">
        <v>262</v>
      </c>
      <c r="J3612" s="15">
        <v>2.9</v>
      </c>
      <c r="L3612" s="36" t="s">
        <v>253</v>
      </c>
      <c r="M3612" s="15">
        <v>1.2</v>
      </c>
    </row>
    <row r="3613" spans="1:13" x14ac:dyDescent="0.3">
      <c r="A3613" s="38" t="s">
        <v>258</v>
      </c>
      <c r="B3613" s="15">
        <v>153000</v>
      </c>
      <c r="C3613" s="15">
        <v>153000</v>
      </c>
      <c r="E3613" s="35" t="s">
        <v>266</v>
      </c>
      <c r="F3613" s="15">
        <v>6257130</v>
      </c>
      <c r="G3613" s="15">
        <v>17479897</v>
      </c>
      <c r="I3613" s="38" t="s">
        <v>263</v>
      </c>
      <c r="J3613" s="15">
        <v>2.4</v>
      </c>
      <c r="L3613" s="35" t="s">
        <v>274</v>
      </c>
      <c r="M3613" s="15">
        <v>1.8666666666666669</v>
      </c>
    </row>
    <row r="3614" spans="1:13" x14ac:dyDescent="0.3">
      <c r="A3614" s="38" t="s">
        <v>260</v>
      </c>
      <c r="B3614" s="15">
        <v>207500</v>
      </c>
      <c r="C3614" s="15">
        <v>207500</v>
      </c>
      <c r="E3614" s="36" t="s">
        <v>246</v>
      </c>
      <c r="F3614" s="15">
        <v>1190965</v>
      </c>
      <c r="G3614" s="15">
        <v>1622930</v>
      </c>
      <c r="I3614" s="35" t="s">
        <v>275</v>
      </c>
      <c r="J3614" s="15"/>
      <c r="L3614" s="36" t="s">
        <v>246</v>
      </c>
      <c r="M3614" s="15">
        <v>0.8666666666666667</v>
      </c>
    </row>
    <row r="3615" spans="1:13" x14ac:dyDescent="0.3">
      <c r="A3615" s="38" t="s">
        <v>262</v>
      </c>
      <c r="B3615" s="15">
        <v>236000</v>
      </c>
      <c r="C3615" s="15">
        <v>236000</v>
      </c>
      <c r="E3615" s="36" t="s">
        <v>248</v>
      </c>
      <c r="F3615" s="15">
        <v>1651815</v>
      </c>
      <c r="G3615" s="15">
        <v>6200567</v>
      </c>
      <c r="I3615" s="38" t="s">
        <v>245</v>
      </c>
      <c r="J3615" s="15">
        <v>2.2999999999999998</v>
      </c>
      <c r="L3615" s="36" t="s">
        <v>248</v>
      </c>
      <c r="M3615" s="15">
        <v>1.8</v>
      </c>
    </row>
    <row r="3616" spans="1:13" x14ac:dyDescent="0.3">
      <c r="A3616" s="38" t="s">
        <v>263</v>
      </c>
      <c r="B3616" s="15">
        <v>76500</v>
      </c>
      <c r="C3616" s="15">
        <v>76500</v>
      </c>
      <c r="E3616" s="36" t="s">
        <v>250</v>
      </c>
      <c r="F3616" s="15">
        <v>1564400</v>
      </c>
      <c r="G3616" s="15">
        <v>4806850</v>
      </c>
      <c r="I3616" s="38" t="s">
        <v>247</v>
      </c>
      <c r="J3616" s="15">
        <v>2.2000000000000002</v>
      </c>
      <c r="L3616" s="36" t="s">
        <v>250</v>
      </c>
      <c r="M3616" s="15">
        <v>2.7666666666666671</v>
      </c>
    </row>
    <row r="3617" spans="1:13" x14ac:dyDescent="0.3">
      <c r="A3617" s="35" t="s">
        <v>266</v>
      </c>
      <c r="B3617" s="15"/>
      <c r="C3617" s="15"/>
      <c r="E3617" s="37" t="s">
        <v>252</v>
      </c>
      <c r="F3617" s="15">
        <v>299900</v>
      </c>
      <c r="G3617" s="15">
        <v>889850</v>
      </c>
      <c r="I3617" s="38" t="s">
        <v>249</v>
      </c>
      <c r="J3617" s="15">
        <v>2</v>
      </c>
      <c r="L3617" s="36" t="s">
        <v>253</v>
      </c>
      <c r="M3617" s="15">
        <v>2.0333333333333332</v>
      </c>
    </row>
    <row r="3618" spans="1:13" x14ac:dyDescent="0.3">
      <c r="A3618" s="38" t="s">
        <v>245</v>
      </c>
      <c r="B3618" s="15"/>
      <c r="C3618" s="15"/>
      <c r="E3618" s="37" t="s">
        <v>255</v>
      </c>
      <c r="F3618" s="15">
        <v>589500</v>
      </c>
      <c r="G3618" s="15">
        <v>2047000</v>
      </c>
      <c r="I3618" s="38" t="s">
        <v>251</v>
      </c>
      <c r="J3618" s="15">
        <v>2.2000000000000002</v>
      </c>
      <c r="L3618" s="35" t="s">
        <v>275</v>
      </c>
      <c r="M3618" s="15">
        <v>1.2</v>
      </c>
    </row>
    <row r="3619" spans="1:13" x14ac:dyDescent="0.3">
      <c r="A3619" s="38" t="s">
        <v>247</v>
      </c>
      <c r="B3619" s="15"/>
      <c r="C3619" s="15"/>
      <c r="E3619" s="37" t="s">
        <v>258</v>
      </c>
      <c r="F3619" s="15">
        <v>675000</v>
      </c>
      <c r="G3619" s="15">
        <v>1870000</v>
      </c>
      <c r="I3619" s="38" t="s">
        <v>254</v>
      </c>
      <c r="J3619" s="15">
        <v>3.1</v>
      </c>
      <c r="L3619" s="36" t="s">
        <v>246</v>
      </c>
      <c r="M3619" s="15">
        <v>1.1666666666666667</v>
      </c>
    </row>
    <row r="3620" spans="1:13" x14ac:dyDescent="0.3">
      <c r="A3620" s="38" t="s">
        <v>249</v>
      </c>
      <c r="B3620" s="15">
        <v>140000</v>
      </c>
      <c r="C3620" s="15">
        <v>140000</v>
      </c>
      <c r="E3620" s="36" t="s">
        <v>253</v>
      </c>
      <c r="F3620" s="15">
        <v>1849950</v>
      </c>
      <c r="G3620" s="15">
        <v>4849550</v>
      </c>
      <c r="I3620" s="38" t="s">
        <v>257</v>
      </c>
      <c r="J3620" s="15">
        <v>2.2999999999999998</v>
      </c>
      <c r="L3620" s="36" t="s">
        <v>248</v>
      </c>
      <c r="M3620" s="15">
        <v>1.1666666666666667</v>
      </c>
    </row>
    <row r="3621" spans="1:13" x14ac:dyDescent="0.3">
      <c r="A3621" s="38" t="s">
        <v>251</v>
      </c>
      <c r="B3621" s="15"/>
      <c r="C3621" s="15"/>
      <c r="E3621" s="35" t="s">
        <v>267</v>
      </c>
      <c r="F3621" s="15">
        <v>6924399</v>
      </c>
      <c r="G3621" s="15">
        <v>19861023</v>
      </c>
      <c r="I3621" s="38" t="s">
        <v>252</v>
      </c>
      <c r="J3621" s="15">
        <v>2.2000000000000002</v>
      </c>
      <c r="L3621" s="36" t="s">
        <v>250</v>
      </c>
      <c r="M3621" s="15">
        <v>1.4500000000000002</v>
      </c>
    </row>
    <row r="3622" spans="1:13" x14ac:dyDescent="0.3">
      <c r="A3622" s="38" t="s">
        <v>254</v>
      </c>
      <c r="B3622" s="15"/>
      <c r="C3622" s="15"/>
      <c r="E3622" s="36" t="s">
        <v>246</v>
      </c>
      <c r="F3622" s="15">
        <v>2175600</v>
      </c>
      <c r="G3622" s="15">
        <v>4109100</v>
      </c>
      <c r="I3622" s="38" t="s">
        <v>258</v>
      </c>
      <c r="J3622" s="15">
        <v>2.1</v>
      </c>
      <c r="L3622" s="36" t="s">
        <v>253</v>
      </c>
      <c r="M3622" s="15">
        <v>1.0499999999999998</v>
      </c>
    </row>
    <row r="3623" spans="1:13" x14ac:dyDescent="0.3">
      <c r="A3623" s="38" t="s">
        <v>257</v>
      </c>
      <c r="B3623" s="15">
        <v>157500</v>
      </c>
      <c r="C3623" s="15">
        <v>402370</v>
      </c>
      <c r="E3623" s="36" t="s">
        <v>248</v>
      </c>
      <c r="F3623" s="15">
        <v>1792275</v>
      </c>
      <c r="G3623" s="15">
        <v>5052950</v>
      </c>
      <c r="I3623" s="38" t="s">
        <v>260</v>
      </c>
      <c r="J3623" s="15">
        <v>2</v>
      </c>
      <c r="L3623" s="14">
        <v>65</v>
      </c>
      <c r="M3623" s="15">
        <v>6.7192771084337393</v>
      </c>
    </row>
    <row r="3624" spans="1:13" x14ac:dyDescent="0.3">
      <c r="A3624" s="38" t="s">
        <v>252</v>
      </c>
      <c r="B3624" s="15">
        <v>137500</v>
      </c>
      <c r="C3624" s="15">
        <v>137500</v>
      </c>
      <c r="E3624" s="36" t="s">
        <v>250</v>
      </c>
      <c r="F3624" s="15">
        <v>1756000</v>
      </c>
      <c r="G3624" s="15">
        <v>5144900</v>
      </c>
      <c r="I3624" s="38" t="s">
        <v>262</v>
      </c>
      <c r="J3624" s="15">
        <v>1.4</v>
      </c>
      <c r="L3624" s="35" t="s">
        <v>244</v>
      </c>
      <c r="M3624" s="15">
        <v>3.5666666666666664</v>
      </c>
    </row>
    <row r="3625" spans="1:13" x14ac:dyDescent="0.3">
      <c r="A3625" s="38" t="s">
        <v>255</v>
      </c>
      <c r="B3625" s="15"/>
      <c r="C3625" s="15"/>
      <c r="E3625" s="37" t="s">
        <v>252</v>
      </c>
      <c r="F3625" s="15">
        <v>603250</v>
      </c>
      <c r="G3625" s="15">
        <v>1789400</v>
      </c>
      <c r="I3625" s="14">
        <v>33</v>
      </c>
      <c r="J3625" s="15">
        <v>871.0999999999998</v>
      </c>
      <c r="L3625" s="36" t="s">
        <v>246</v>
      </c>
      <c r="M3625" s="15">
        <v>2.2666666666666671</v>
      </c>
    </row>
    <row r="3626" spans="1:13" x14ac:dyDescent="0.3">
      <c r="A3626" s="38" t="s">
        <v>258</v>
      </c>
      <c r="B3626" s="15">
        <v>30000</v>
      </c>
      <c r="C3626" s="15">
        <v>30000</v>
      </c>
      <c r="E3626" s="37" t="s">
        <v>255</v>
      </c>
      <c r="F3626" s="15">
        <v>370750</v>
      </c>
      <c r="G3626" s="15">
        <v>1791500</v>
      </c>
      <c r="I3626" s="35" t="s">
        <v>244</v>
      </c>
      <c r="J3626" s="15"/>
      <c r="L3626" s="36" t="s">
        <v>248</v>
      </c>
      <c r="M3626" s="15">
        <v>3.5333333333333332</v>
      </c>
    </row>
    <row r="3627" spans="1:13" x14ac:dyDescent="0.3">
      <c r="A3627" s="38" t="s">
        <v>260</v>
      </c>
      <c r="B3627" s="15">
        <v>122000</v>
      </c>
      <c r="C3627" s="15">
        <v>122000</v>
      </c>
      <c r="E3627" s="37" t="s">
        <v>258</v>
      </c>
      <c r="F3627" s="15">
        <v>782000</v>
      </c>
      <c r="G3627" s="15">
        <v>1564000</v>
      </c>
      <c r="I3627" s="38" t="s">
        <v>245</v>
      </c>
      <c r="J3627" s="15">
        <v>2.1</v>
      </c>
      <c r="L3627" s="36" t="s">
        <v>250</v>
      </c>
      <c r="M3627" s="15">
        <v>3.6666666666666665</v>
      </c>
    </row>
    <row r="3628" spans="1:13" x14ac:dyDescent="0.3">
      <c r="A3628" s="38" t="s">
        <v>262</v>
      </c>
      <c r="B3628" s="15">
        <v>154500</v>
      </c>
      <c r="C3628" s="15">
        <v>154500</v>
      </c>
      <c r="E3628" s="36" t="s">
        <v>253</v>
      </c>
      <c r="F3628" s="15">
        <v>1200524</v>
      </c>
      <c r="G3628" s="15">
        <v>5554073</v>
      </c>
      <c r="I3628" s="38" t="s">
        <v>247</v>
      </c>
      <c r="J3628" s="15">
        <v>2.2000000000000002</v>
      </c>
      <c r="L3628" s="36" t="s">
        <v>253</v>
      </c>
      <c r="M3628" s="15">
        <v>4.8</v>
      </c>
    </row>
    <row r="3629" spans="1:13" x14ac:dyDescent="0.3">
      <c r="A3629" s="38" t="s">
        <v>263</v>
      </c>
      <c r="B3629" s="15"/>
      <c r="C3629" s="15"/>
      <c r="E3629" s="35" t="s">
        <v>268</v>
      </c>
      <c r="F3629" s="15">
        <v>5256100</v>
      </c>
      <c r="G3629" s="15">
        <v>21186927</v>
      </c>
      <c r="I3629" s="38" t="s">
        <v>249</v>
      </c>
      <c r="J3629" s="15">
        <v>2.1</v>
      </c>
      <c r="L3629" s="35" t="s">
        <v>256</v>
      </c>
      <c r="M3629" s="15">
        <v>8.1</v>
      </c>
    </row>
    <row r="3630" spans="1:13" x14ac:dyDescent="0.3">
      <c r="A3630" s="35" t="s">
        <v>267</v>
      </c>
      <c r="B3630" s="15"/>
      <c r="C3630" s="15"/>
      <c r="E3630" s="36" t="s">
        <v>246</v>
      </c>
      <c r="F3630" s="15">
        <v>577000</v>
      </c>
      <c r="G3630" s="15">
        <v>577000</v>
      </c>
      <c r="I3630" s="38" t="s">
        <v>251</v>
      </c>
      <c r="J3630" s="15">
        <v>2.4</v>
      </c>
      <c r="L3630" s="36" t="s">
        <v>246</v>
      </c>
      <c r="M3630" s="15">
        <v>5</v>
      </c>
    </row>
    <row r="3631" spans="1:13" x14ac:dyDescent="0.3">
      <c r="A3631" s="38" t="s">
        <v>245</v>
      </c>
      <c r="B3631" s="15"/>
      <c r="C3631" s="15"/>
      <c r="E3631" s="36" t="s">
        <v>248</v>
      </c>
      <c r="F3631" s="15">
        <v>1771700</v>
      </c>
      <c r="G3631" s="15">
        <v>8005400</v>
      </c>
      <c r="I3631" s="38" t="s">
        <v>254</v>
      </c>
      <c r="J3631" s="15">
        <v>2.2999999999999998</v>
      </c>
      <c r="L3631" s="36" t="s">
        <v>248</v>
      </c>
      <c r="M3631" s="15">
        <v>6.5666666666666664</v>
      </c>
    </row>
    <row r="3632" spans="1:13" x14ac:dyDescent="0.3">
      <c r="A3632" s="38" t="s">
        <v>247</v>
      </c>
      <c r="B3632" s="15">
        <v>109900</v>
      </c>
      <c r="C3632" s="15">
        <v>109900</v>
      </c>
      <c r="E3632" s="36" t="s">
        <v>250</v>
      </c>
      <c r="F3632" s="15">
        <v>1047150</v>
      </c>
      <c r="G3632" s="15">
        <v>4361800</v>
      </c>
      <c r="I3632" s="38" t="s">
        <v>257</v>
      </c>
      <c r="J3632" s="15">
        <v>3.3</v>
      </c>
      <c r="L3632" s="36" t="s">
        <v>250</v>
      </c>
      <c r="M3632" s="15">
        <v>8.7999999999999989</v>
      </c>
    </row>
    <row r="3633" spans="1:13" x14ac:dyDescent="0.3">
      <c r="A3633" s="38" t="s">
        <v>249</v>
      </c>
      <c r="B3633" s="15">
        <v>119975</v>
      </c>
      <c r="C3633" s="15">
        <v>239950</v>
      </c>
      <c r="E3633" s="37" t="s">
        <v>252</v>
      </c>
      <c r="F3633" s="15">
        <v>298900</v>
      </c>
      <c r="G3633" s="15">
        <v>1257800</v>
      </c>
      <c r="I3633" s="38" t="s">
        <v>252</v>
      </c>
      <c r="J3633" s="15">
        <v>3.4</v>
      </c>
      <c r="L3633" s="36" t="s">
        <v>253</v>
      </c>
      <c r="M3633" s="15">
        <v>12.033333333333333</v>
      </c>
    </row>
    <row r="3634" spans="1:13" x14ac:dyDescent="0.3">
      <c r="A3634" s="38" t="s">
        <v>251</v>
      </c>
      <c r="B3634" s="15">
        <v>44000</v>
      </c>
      <c r="C3634" s="15">
        <v>44000</v>
      </c>
      <c r="E3634" s="37" t="s">
        <v>255</v>
      </c>
      <c r="F3634" s="15">
        <v>376250</v>
      </c>
      <c r="G3634" s="15">
        <v>2169000</v>
      </c>
      <c r="I3634" s="38" t="s">
        <v>255</v>
      </c>
      <c r="J3634" s="15">
        <v>3.3</v>
      </c>
      <c r="L3634" s="35" t="s">
        <v>261</v>
      </c>
      <c r="M3634" s="15">
        <v>15.54166666666667</v>
      </c>
    </row>
    <row r="3635" spans="1:13" x14ac:dyDescent="0.3">
      <c r="A3635" s="38" t="s">
        <v>254</v>
      </c>
      <c r="B3635" s="15">
        <v>139900</v>
      </c>
      <c r="C3635" s="15">
        <v>139900</v>
      </c>
      <c r="E3635" s="37" t="s">
        <v>258</v>
      </c>
      <c r="F3635" s="15">
        <v>372000</v>
      </c>
      <c r="G3635" s="15">
        <v>935000</v>
      </c>
      <c r="I3635" s="38" t="s">
        <v>258</v>
      </c>
      <c r="J3635" s="15">
        <v>3.8</v>
      </c>
      <c r="L3635" s="36" t="s">
        <v>246</v>
      </c>
      <c r="M3635" s="15">
        <v>14.033333333333333</v>
      </c>
    </row>
    <row r="3636" spans="1:13" x14ac:dyDescent="0.3">
      <c r="A3636" s="38" t="s">
        <v>257</v>
      </c>
      <c r="B3636" s="15"/>
      <c r="C3636" s="15"/>
      <c r="E3636" s="36" t="s">
        <v>253</v>
      </c>
      <c r="F3636" s="15">
        <v>1860250</v>
      </c>
      <c r="G3636" s="15">
        <v>8242727</v>
      </c>
      <c r="I3636" s="38" t="s">
        <v>260</v>
      </c>
      <c r="J3636" s="15">
        <v>3.6</v>
      </c>
      <c r="L3636" s="36" t="s">
        <v>248</v>
      </c>
      <c r="M3636" s="15">
        <v>16.566666666666666</v>
      </c>
    </row>
    <row r="3637" spans="1:13" x14ac:dyDescent="0.3">
      <c r="A3637" s="38" t="s">
        <v>252</v>
      </c>
      <c r="B3637" s="15"/>
      <c r="C3637" s="15"/>
      <c r="E3637" s="35" t="s">
        <v>269</v>
      </c>
      <c r="F3637" s="15">
        <v>8018925</v>
      </c>
      <c r="G3637" s="15">
        <v>31965850</v>
      </c>
      <c r="I3637" s="38" t="s">
        <v>262</v>
      </c>
      <c r="J3637" s="15">
        <v>2.8</v>
      </c>
      <c r="L3637" s="36" t="s">
        <v>250</v>
      </c>
      <c r="M3637" s="15">
        <v>16.566666666666666</v>
      </c>
    </row>
    <row r="3638" spans="1:13" x14ac:dyDescent="0.3">
      <c r="A3638" s="38" t="s">
        <v>255</v>
      </c>
      <c r="B3638" s="15">
        <v>230000</v>
      </c>
      <c r="C3638" s="15">
        <v>230000</v>
      </c>
      <c r="E3638" s="36" t="s">
        <v>246</v>
      </c>
      <c r="F3638" s="15">
        <v>1974650</v>
      </c>
      <c r="G3638" s="15">
        <v>5301350</v>
      </c>
      <c r="I3638" s="38" t="s">
        <v>263</v>
      </c>
      <c r="J3638" s="15">
        <v>2.7</v>
      </c>
      <c r="L3638" s="36" t="s">
        <v>253</v>
      </c>
      <c r="M3638" s="15">
        <v>15</v>
      </c>
    </row>
    <row r="3639" spans="1:13" x14ac:dyDescent="0.3">
      <c r="A3639" s="38" t="s">
        <v>258</v>
      </c>
      <c r="B3639" s="15">
        <v>109900</v>
      </c>
      <c r="C3639" s="15">
        <v>109900</v>
      </c>
      <c r="E3639" s="36" t="s">
        <v>248</v>
      </c>
      <c r="F3639" s="15">
        <v>2305900</v>
      </c>
      <c r="G3639" s="15">
        <v>9968400</v>
      </c>
      <c r="I3639" s="35" t="s">
        <v>256</v>
      </c>
      <c r="J3639" s="15"/>
      <c r="L3639" s="35" t="s">
        <v>264</v>
      </c>
      <c r="M3639" s="15">
        <v>16.258333333333336</v>
      </c>
    </row>
    <row r="3640" spans="1:13" x14ac:dyDescent="0.3">
      <c r="A3640" s="38" t="s">
        <v>260</v>
      </c>
      <c r="B3640" s="15"/>
      <c r="C3640" s="15"/>
      <c r="E3640" s="36" t="s">
        <v>250</v>
      </c>
      <c r="F3640" s="15">
        <v>2075475</v>
      </c>
      <c r="G3640" s="15">
        <v>9606850</v>
      </c>
      <c r="I3640" s="38" t="s">
        <v>245</v>
      </c>
      <c r="J3640" s="15">
        <v>3.3</v>
      </c>
      <c r="L3640" s="36" t="s">
        <v>246</v>
      </c>
      <c r="M3640" s="15">
        <v>13.800000000000002</v>
      </c>
    </row>
    <row r="3641" spans="1:13" x14ac:dyDescent="0.3">
      <c r="A3641" s="38" t="s">
        <v>262</v>
      </c>
      <c r="B3641" s="15"/>
      <c r="C3641" s="15"/>
      <c r="E3641" s="37" t="s">
        <v>252</v>
      </c>
      <c r="F3641" s="15">
        <v>897000</v>
      </c>
      <c r="G3641" s="15">
        <v>3704000</v>
      </c>
      <c r="I3641" s="38" t="s">
        <v>247</v>
      </c>
      <c r="J3641" s="15">
        <v>3.8</v>
      </c>
      <c r="L3641" s="36" t="s">
        <v>248</v>
      </c>
      <c r="M3641" s="15">
        <v>16.533333333333331</v>
      </c>
    </row>
    <row r="3642" spans="1:13" x14ac:dyDescent="0.3">
      <c r="A3642" s="38" t="s">
        <v>263</v>
      </c>
      <c r="B3642" s="15"/>
      <c r="C3642" s="15"/>
      <c r="E3642" s="37" t="s">
        <v>255</v>
      </c>
      <c r="F3642" s="15">
        <v>648475</v>
      </c>
      <c r="G3642" s="15">
        <v>3802850</v>
      </c>
      <c r="I3642" s="38" t="s">
        <v>249</v>
      </c>
      <c r="J3642" s="15">
        <v>3.9</v>
      </c>
      <c r="L3642" s="36" t="s">
        <v>250</v>
      </c>
      <c r="M3642" s="15">
        <v>18.433333333333334</v>
      </c>
    </row>
    <row r="3643" spans="1:13" x14ac:dyDescent="0.3">
      <c r="A3643" s="35" t="s">
        <v>268</v>
      </c>
      <c r="B3643" s="15"/>
      <c r="C3643" s="15"/>
      <c r="E3643" s="37" t="s">
        <v>258</v>
      </c>
      <c r="F3643" s="15">
        <v>530000</v>
      </c>
      <c r="G3643" s="15">
        <v>2100000</v>
      </c>
      <c r="I3643" s="38" t="s">
        <v>251</v>
      </c>
      <c r="J3643" s="15">
        <v>4.7</v>
      </c>
      <c r="L3643" s="36" t="s">
        <v>253</v>
      </c>
      <c r="M3643" s="15">
        <v>16.266666666666666</v>
      </c>
    </row>
    <row r="3644" spans="1:13" x14ac:dyDescent="0.3">
      <c r="A3644" s="38" t="s">
        <v>245</v>
      </c>
      <c r="B3644" s="15"/>
      <c r="C3644" s="15"/>
      <c r="E3644" s="36" t="s">
        <v>253</v>
      </c>
      <c r="F3644" s="15">
        <v>1662900</v>
      </c>
      <c r="G3644" s="15">
        <v>7089250</v>
      </c>
      <c r="I3644" s="38" t="s">
        <v>254</v>
      </c>
      <c r="J3644" s="15">
        <v>5.3</v>
      </c>
      <c r="L3644" s="35" t="s">
        <v>266</v>
      </c>
      <c r="M3644" s="15">
        <v>12.324999999999998</v>
      </c>
    </row>
    <row r="3645" spans="1:13" x14ac:dyDescent="0.3">
      <c r="A3645" s="38" t="s">
        <v>247</v>
      </c>
      <c r="B3645" s="15">
        <v>50500</v>
      </c>
      <c r="C3645" s="15">
        <v>50500</v>
      </c>
      <c r="E3645" s="35" t="s">
        <v>270</v>
      </c>
      <c r="F3645" s="15">
        <v>8766175</v>
      </c>
      <c r="G3645" s="15">
        <v>23850075</v>
      </c>
      <c r="I3645" s="38" t="s">
        <v>257</v>
      </c>
      <c r="J3645" s="15">
        <v>6</v>
      </c>
      <c r="L3645" s="36" t="s">
        <v>246</v>
      </c>
      <c r="M3645" s="15">
        <v>15.533333333333333</v>
      </c>
    </row>
    <row r="3646" spans="1:13" x14ac:dyDescent="0.3">
      <c r="A3646" s="38" t="s">
        <v>249</v>
      </c>
      <c r="B3646" s="15">
        <v>120000</v>
      </c>
      <c r="C3646" s="15">
        <v>120000</v>
      </c>
      <c r="E3646" s="36" t="s">
        <v>246</v>
      </c>
      <c r="F3646" s="15">
        <v>2412000</v>
      </c>
      <c r="G3646" s="15">
        <v>4214950</v>
      </c>
      <c r="I3646" s="38" t="s">
        <v>252</v>
      </c>
      <c r="J3646" s="15">
        <v>6.5</v>
      </c>
      <c r="L3646" s="36" t="s">
        <v>248</v>
      </c>
      <c r="M3646" s="15">
        <v>11.933333333333332</v>
      </c>
    </row>
    <row r="3647" spans="1:13" x14ac:dyDescent="0.3">
      <c r="A3647" s="38" t="s">
        <v>251</v>
      </c>
      <c r="B3647" s="15">
        <v>45000</v>
      </c>
      <c r="C3647" s="15">
        <v>45000</v>
      </c>
      <c r="E3647" s="36" t="s">
        <v>248</v>
      </c>
      <c r="F3647" s="15">
        <v>2675750</v>
      </c>
      <c r="G3647" s="15">
        <v>5149625</v>
      </c>
      <c r="I3647" s="38" t="s">
        <v>255</v>
      </c>
      <c r="J3647" s="15">
        <v>7</v>
      </c>
      <c r="L3647" s="36" t="s">
        <v>250</v>
      </c>
      <c r="M3647" s="15">
        <v>12.1</v>
      </c>
    </row>
    <row r="3648" spans="1:13" x14ac:dyDescent="0.3">
      <c r="A3648" s="38" t="s">
        <v>254</v>
      </c>
      <c r="B3648" s="15"/>
      <c r="C3648" s="15"/>
      <c r="E3648" s="36" t="s">
        <v>250</v>
      </c>
      <c r="F3648" s="15">
        <v>1925875</v>
      </c>
      <c r="G3648" s="15">
        <v>9206000</v>
      </c>
      <c r="I3648" s="38" t="s">
        <v>258</v>
      </c>
      <c r="J3648" s="15">
        <v>7.2</v>
      </c>
      <c r="L3648" s="36" t="s">
        <v>253</v>
      </c>
      <c r="M3648" s="15">
        <v>9.7333333333333325</v>
      </c>
    </row>
    <row r="3649" spans="1:13" x14ac:dyDescent="0.3">
      <c r="A3649" s="38" t="s">
        <v>257</v>
      </c>
      <c r="B3649" s="15">
        <v>73100</v>
      </c>
      <c r="C3649" s="15">
        <v>146199</v>
      </c>
      <c r="E3649" s="37" t="s">
        <v>252</v>
      </c>
      <c r="F3649" s="15">
        <v>730875</v>
      </c>
      <c r="G3649" s="15">
        <v>4069250</v>
      </c>
      <c r="I3649" s="38" t="s">
        <v>260</v>
      </c>
      <c r="J3649" s="15">
        <v>7.5</v>
      </c>
      <c r="L3649" s="35" t="s">
        <v>267</v>
      </c>
      <c r="M3649" s="15">
        <v>8.5083333333333329</v>
      </c>
    </row>
    <row r="3650" spans="1:13" x14ac:dyDescent="0.3">
      <c r="A3650" s="38" t="s">
        <v>252</v>
      </c>
      <c r="B3650" s="15"/>
      <c r="C3650" s="15"/>
      <c r="E3650" s="37" t="s">
        <v>255</v>
      </c>
      <c r="F3650" s="15">
        <v>717500</v>
      </c>
      <c r="G3650" s="15">
        <v>3376500</v>
      </c>
      <c r="I3650" s="38" t="s">
        <v>262</v>
      </c>
      <c r="J3650" s="15">
        <v>7.3</v>
      </c>
      <c r="L3650" s="36" t="s">
        <v>246</v>
      </c>
      <c r="M3650" s="15">
        <v>7</v>
      </c>
    </row>
    <row r="3651" spans="1:13" x14ac:dyDescent="0.3">
      <c r="A3651" s="38" t="s">
        <v>255</v>
      </c>
      <c r="B3651" s="15"/>
      <c r="C3651" s="15"/>
      <c r="E3651" s="37" t="s">
        <v>258</v>
      </c>
      <c r="F3651" s="15">
        <v>477500</v>
      </c>
      <c r="G3651" s="15">
        <v>1760250</v>
      </c>
      <c r="I3651" s="38" t="s">
        <v>263</v>
      </c>
      <c r="J3651" s="15">
        <v>6.7</v>
      </c>
      <c r="L3651" s="36" t="s">
        <v>248</v>
      </c>
      <c r="M3651" s="15">
        <v>9.4</v>
      </c>
    </row>
    <row r="3652" spans="1:13" x14ac:dyDescent="0.3">
      <c r="A3652" s="38" t="s">
        <v>258</v>
      </c>
      <c r="B3652" s="15"/>
      <c r="C3652" s="15"/>
      <c r="E3652" s="36" t="s">
        <v>253</v>
      </c>
      <c r="F3652" s="15">
        <v>1752550</v>
      </c>
      <c r="G3652" s="15">
        <v>5279500</v>
      </c>
      <c r="I3652" s="35" t="s">
        <v>261</v>
      </c>
      <c r="J3652" s="15"/>
      <c r="L3652" s="36" t="s">
        <v>250</v>
      </c>
      <c r="M3652" s="15">
        <v>11.200000000000001</v>
      </c>
    </row>
    <row r="3653" spans="1:13" x14ac:dyDescent="0.3">
      <c r="A3653" s="38" t="s">
        <v>260</v>
      </c>
      <c r="B3653" s="15">
        <v>186325</v>
      </c>
      <c r="C3653" s="15">
        <v>372650</v>
      </c>
      <c r="E3653" s="35" t="s">
        <v>271</v>
      </c>
      <c r="F3653" s="15">
        <v>8415450</v>
      </c>
      <c r="G3653" s="15">
        <v>47708688</v>
      </c>
      <c r="I3653" s="38" t="s">
        <v>245</v>
      </c>
      <c r="J3653" s="15">
        <v>6.2</v>
      </c>
      <c r="L3653" s="36" t="s">
        <v>253</v>
      </c>
      <c r="M3653" s="15">
        <v>6.4333333333333327</v>
      </c>
    </row>
    <row r="3654" spans="1:13" x14ac:dyDescent="0.3">
      <c r="A3654" s="38" t="s">
        <v>262</v>
      </c>
      <c r="B3654" s="15"/>
      <c r="C3654" s="15"/>
      <c r="E3654" s="36" t="s">
        <v>246</v>
      </c>
      <c r="F3654" s="15">
        <v>1845225</v>
      </c>
      <c r="G3654" s="15">
        <v>7514775</v>
      </c>
      <c r="I3654" s="38" t="s">
        <v>247</v>
      </c>
      <c r="J3654" s="15">
        <v>7.1</v>
      </c>
      <c r="L3654" s="35" t="s">
        <v>268</v>
      </c>
      <c r="M3654" s="15">
        <v>4.3583333333333334</v>
      </c>
    </row>
    <row r="3655" spans="1:13" x14ac:dyDescent="0.3">
      <c r="A3655" s="38" t="s">
        <v>263</v>
      </c>
      <c r="B3655" s="15">
        <v>69900</v>
      </c>
      <c r="C3655" s="15">
        <v>236850</v>
      </c>
      <c r="E3655" s="36" t="s">
        <v>248</v>
      </c>
      <c r="F3655" s="15">
        <v>2134850</v>
      </c>
      <c r="G3655" s="15">
        <v>14525600</v>
      </c>
      <c r="I3655" s="38" t="s">
        <v>249</v>
      </c>
      <c r="J3655" s="15">
        <v>7</v>
      </c>
      <c r="L3655" s="36" t="s">
        <v>246</v>
      </c>
      <c r="M3655" s="15">
        <v>4.2666666666666666</v>
      </c>
    </row>
    <row r="3656" spans="1:13" x14ac:dyDescent="0.3">
      <c r="A3656" s="35" t="s">
        <v>269</v>
      </c>
      <c r="B3656" s="15"/>
      <c r="C3656" s="15"/>
      <c r="E3656" s="36" t="s">
        <v>250</v>
      </c>
      <c r="F3656" s="15">
        <v>2648950</v>
      </c>
      <c r="G3656" s="15">
        <v>19131413</v>
      </c>
      <c r="I3656" s="38" t="s">
        <v>251</v>
      </c>
      <c r="J3656" s="15">
        <v>7.9</v>
      </c>
      <c r="L3656" s="36" t="s">
        <v>248</v>
      </c>
      <c r="M3656" s="15">
        <v>4.5</v>
      </c>
    </row>
    <row r="3657" spans="1:13" x14ac:dyDescent="0.3">
      <c r="A3657" s="38" t="s">
        <v>245</v>
      </c>
      <c r="B3657" s="15">
        <v>67525</v>
      </c>
      <c r="C3657" s="15">
        <v>67525</v>
      </c>
      <c r="E3657" s="37" t="s">
        <v>252</v>
      </c>
      <c r="F3657" s="15">
        <v>629950</v>
      </c>
      <c r="G3657" s="15">
        <v>7468025</v>
      </c>
      <c r="I3657" s="38" t="s">
        <v>254</v>
      </c>
      <c r="J3657" s="15">
        <v>7.8</v>
      </c>
      <c r="L3657" s="36" t="s">
        <v>250</v>
      </c>
      <c r="M3657" s="15">
        <v>5.4666666666666659</v>
      </c>
    </row>
    <row r="3658" spans="1:13" x14ac:dyDescent="0.3">
      <c r="A3658" s="38" t="s">
        <v>247</v>
      </c>
      <c r="B3658" s="15">
        <v>65299</v>
      </c>
      <c r="C3658" s="15">
        <v>65299</v>
      </c>
      <c r="E3658" s="37" t="s">
        <v>255</v>
      </c>
      <c r="F3658" s="15">
        <v>1200500</v>
      </c>
      <c r="G3658" s="15">
        <v>6549288</v>
      </c>
      <c r="I3658" s="38" t="s">
        <v>257</v>
      </c>
      <c r="J3658" s="15">
        <v>10</v>
      </c>
      <c r="L3658" s="36" t="s">
        <v>253</v>
      </c>
      <c r="M3658" s="15">
        <v>3.1999999999999997</v>
      </c>
    </row>
    <row r="3659" spans="1:13" x14ac:dyDescent="0.3">
      <c r="A3659" s="38" t="s">
        <v>249</v>
      </c>
      <c r="B3659" s="15">
        <v>95000</v>
      </c>
      <c r="C3659" s="15">
        <v>95000</v>
      </c>
      <c r="E3659" s="37" t="s">
        <v>258</v>
      </c>
      <c r="F3659" s="15">
        <v>818500</v>
      </c>
      <c r="G3659" s="15">
        <v>5114100</v>
      </c>
      <c r="I3659" s="38" t="s">
        <v>252</v>
      </c>
      <c r="J3659" s="15">
        <v>10.9</v>
      </c>
      <c r="L3659" s="35" t="s">
        <v>269</v>
      </c>
      <c r="M3659" s="15">
        <v>6.6000000000000005</v>
      </c>
    </row>
    <row r="3660" spans="1:13" x14ac:dyDescent="0.3">
      <c r="A3660" s="38" t="s">
        <v>251</v>
      </c>
      <c r="B3660" s="15">
        <v>154000</v>
      </c>
      <c r="C3660" s="15">
        <v>154000</v>
      </c>
      <c r="E3660" s="36" t="s">
        <v>253</v>
      </c>
      <c r="F3660" s="15">
        <v>1786425</v>
      </c>
      <c r="G3660" s="15">
        <v>6536900</v>
      </c>
      <c r="I3660" s="38" t="s">
        <v>255</v>
      </c>
      <c r="J3660" s="15">
        <v>11.9</v>
      </c>
      <c r="L3660" s="36" t="s">
        <v>246</v>
      </c>
      <c r="M3660" s="15">
        <v>5.666666666666667</v>
      </c>
    </row>
    <row r="3661" spans="1:13" x14ac:dyDescent="0.3">
      <c r="A3661" s="38" t="s">
        <v>254</v>
      </c>
      <c r="B3661" s="15">
        <v>204000</v>
      </c>
      <c r="C3661" s="15">
        <v>408000</v>
      </c>
      <c r="E3661" s="35" t="s">
        <v>272</v>
      </c>
      <c r="F3661" s="15">
        <v>8554550</v>
      </c>
      <c r="G3661" s="15">
        <v>45974868</v>
      </c>
      <c r="I3661" s="38" t="s">
        <v>258</v>
      </c>
      <c r="J3661" s="15">
        <v>13.9</v>
      </c>
      <c r="L3661" s="36" t="s">
        <v>248</v>
      </c>
      <c r="M3661" s="15">
        <v>6.333333333333333</v>
      </c>
    </row>
    <row r="3662" spans="1:13" x14ac:dyDescent="0.3">
      <c r="A3662" s="38" t="s">
        <v>257</v>
      </c>
      <c r="B3662" s="15">
        <v>139950</v>
      </c>
      <c r="C3662" s="15">
        <v>139950</v>
      </c>
      <c r="E3662" s="36" t="s">
        <v>246</v>
      </c>
      <c r="F3662" s="15">
        <v>1720850</v>
      </c>
      <c r="G3662" s="15">
        <v>7566226</v>
      </c>
      <c r="I3662" s="38" t="s">
        <v>260</v>
      </c>
      <c r="J3662" s="15">
        <v>11.2</v>
      </c>
      <c r="L3662" s="36" t="s">
        <v>250</v>
      </c>
      <c r="M3662" s="15">
        <v>8.2999999999999989</v>
      </c>
    </row>
    <row r="3663" spans="1:13" x14ac:dyDescent="0.3">
      <c r="A3663" s="38" t="s">
        <v>252</v>
      </c>
      <c r="B3663" s="15">
        <v>122500</v>
      </c>
      <c r="C3663" s="15">
        <v>245000</v>
      </c>
      <c r="E3663" s="36" t="s">
        <v>248</v>
      </c>
      <c r="F3663" s="15">
        <v>1951000</v>
      </c>
      <c r="G3663" s="15">
        <v>11216600</v>
      </c>
      <c r="I3663" s="38" t="s">
        <v>262</v>
      </c>
      <c r="J3663" s="15">
        <v>11.3</v>
      </c>
      <c r="L3663" s="36" t="s">
        <v>253</v>
      </c>
      <c r="M3663" s="15">
        <v>6.0999999999999988</v>
      </c>
    </row>
    <row r="3664" spans="1:13" x14ac:dyDescent="0.3">
      <c r="A3664" s="38" t="s">
        <v>255</v>
      </c>
      <c r="B3664" s="15"/>
      <c r="C3664" s="15"/>
      <c r="E3664" s="36" t="s">
        <v>250</v>
      </c>
      <c r="F3664" s="15">
        <v>2209250</v>
      </c>
      <c r="G3664" s="15">
        <v>11584499</v>
      </c>
      <c r="I3664" s="38" t="s">
        <v>263</v>
      </c>
      <c r="J3664" s="15">
        <v>11.8</v>
      </c>
      <c r="L3664" s="35" t="s">
        <v>270</v>
      </c>
      <c r="M3664" s="15">
        <v>3.4750000000000001</v>
      </c>
    </row>
    <row r="3665" spans="1:13" x14ac:dyDescent="0.3">
      <c r="A3665" s="38" t="s">
        <v>258</v>
      </c>
      <c r="B3665" s="15">
        <v>118000</v>
      </c>
      <c r="C3665" s="15">
        <v>118000</v>
      </c>
      <c r="E3665" s="37" t="s">
        <v>252</v>
      </c>
      <c r="F3665" s="15">
        <v>732000</v>
      </c>
      <c r="G3665" s="15">
        <v>4483000</v>
      </c>
      <c r="I3665" s="35" t="s">
        <v>264</v>
      </c>
      <c r="J3665" s="15"/>
      <c r="L3665" s="36" t="s">
        <v>246</v>
      </c>
      <c r="M3665" s="15">
        <v>4.2333333333333334</v>
      </c>
    </row>
    <row r="3666" spans="1:13" x14ac:dyDescent="0.3">
      <c r="A3666" s="38" t="s">
        <v>260</v>
      </c>
      <c r="B3666" s="15">
        <v>87500</v>
      </c>
      <c r="C3666" s="15">
        <v>87500</v>
      </c>
      <c r="E3666" s="37" t="s">
        <v>255</v>
      </c>
      <c r="F3666" s="15">
        <v>730750</v>
      </c>
      <c r="G3666" s="15">
        <v>4381999</v>
      </c>
      <c r="I3666" s="38" t="s">
        <v>245</v>
      </c>
      <c r="J3666" s="15">
        <v>14.6</v>
      </c>
      <c r="L3666" s="36" t="s">
        <v>248</v>
      </c>
      <c r="M3666" s="15">
        <v>2.9</v>
      </c>
    </row>
    <row r="3667" spans="1:13" x14ac:dyDescent="0.3">
      <c r="A3667" s="38" t="s">
        <v>262</v>
      </c>
      <c r="B3667" s="15">
        <v>181800</v>
      </c>
      <c r="C3667" s="15">
        <v>181800</v>
      </c>
      <c r="E3667" s="37" t="s">
        <v>258</v>
      </c>
      <c r="F3667" s="15">
        <v>746500</v>
      </c>
      <c r="G3667" s="15">
        <v>2719500</v>
      </c>
      <c r="I3667" s="38" t="s">
        <v>247</v>
      </c>
      <c r="J3667" s="15">
        <v>16.2</v>
      </c>
      <c r="L3667" s="36" t="s">
        <v>250</v>
      </c>
      <c r="M3667" s="15">
        <v>3.5666666666666664</v>
      </c>
    </row>
    <row r="3668" spans="1:13" x14ac:dyDescent="0.3">
      <c r="A3668" s="38" t="s">
        <v>263</v>
      </c>
      <c r="B3668" s="15"/>
      <c r="C3668" s="15"/>
      <c r="E3668" s="36" t="s">
        <v>253</v>
      </c>
      <c r="F3668" s="15">
        <v>2673450</v>
      </c>
      <c r="G3668" s="15">
        <v>15607543</v>
      </c>
      <c r="I3668" s="38" t="s">
        <v>249</v>
      </c>
      <c r="J3668" s="15">
        <v>18.2</v>
      </c>
      <c r="L3668" s="36" t="s">
        <v>253</v>
      </c>
      <c r="M3668" s="15">
        <v>3.1999999999999997</v>
      </c>
    </row>
    <row r="3669" spans="1:13" x14ac:dyDescent="0.3">
      <c r="A3669" s="35" t="s">
        <v>270</v>
      </c>
      <c r="B3669" s="15"/>
      <c r="C3669" s="15"/>
      <c r="E3669" s="35" t="s">
        <v>273</v>
      </c>
      <c r="F3669" s="15">
        <v>12376326</v>
      </c>
      <c r="G3669" s="15">
        <v>59611549</v>
      </c>
      <c r="I3669" s="38" t="s">
        <v>251</v>
      </c>
      <c r="J3669" s="15">
        <v>16.2</v>
      </c>
      <c r="L3669" s="35" t="s">
        <v>271</v>
      </c>
      <c r="M3669" s="15">
        <v>4.4083333333333332</v>
      </c>
    </row>
    <row r="3670" spans="1:13" x14ac:dyDescent="0.3">
      <c r="A3670" s="38" t="s">
        <v>245</v>
      </c>
      <c r="B3670" s="15"/>
      <c r="C3670" s="15"/>
      <c r="E3670" s="36" t="s">
        <v>246</v>
      </c>
      <c r="F3670" s="15">
        <v>2915950</v>
      </c>
      <c r="G3670" s="15">
        <v>10040450</v>
      </c>
      <c r="I3670" s="38" t="s">
        <v>254</v>
      </c>
      <c r="J3670" s="15">
        <v>16.2</v>
      </c>
      <c r="L3670" s="36" t="s">
        <v>246</v>
      </c>
      <c r="M3670" s="15">
        <v>3.6</v>
      </c>
    </row>
    <row r="3671" spans="1:13" x14ac:dyDescent="0.3">
      <c r="A3671" s="38" t="s">
        <v>247</v>
      </c>
      <c r="B3671" s="15"/>
      <c r="C3671" s="15"/>
      <c r="E3671" s="36" t="s">
        <v>248</v>
      </c>
      <c r="F3671" s="15">
        <v>2546925</v>
      </c>
      <c r="G3671" s="15">
        <v>17089969</v>
      </c>
      <c r="I3671" s="38" t="s">
        <v>257</v>
      </c>
      <c r="J3671" s="15">
        <v>16.100000000000001</v>
      </c>
      <c r="L3671" s="36" t="s">
        <v>248</v>
      </c>
      <c r="M3671" s="15">
        <v>4.9666666666666677</v>
      </c>
    </row>
    <row r="3672" spans="1:13" x14ac:dyDescent="0.3">
      <c r="A3672" s="38" t="s">
        <v>249</v>
      </c>
      <c r="B3672" s="15"/>
      <c r="C3672" s="15"/>
      <c r="E3672" s="36" t="s">
        <v>250</v>
      </c>
      <c r="F3672" s="15">
        <v>2908295</v>
      </c>
      <c r="G3672" s="15">
        <v>19377890</v>
      </c>
      <c r="I3672" s="38" t="s">
        <v>252</v>
      </c>
      <c r="J3672" s="15">
        <v>14.5</v>
      </c>
      <c r="L3672" s="36" t="s">
        <v>250</v>
      </c>
      <c r="M3672" s="15">
        <v>6</v>
      </c>
    </row>
    <row r="3673" spans="1:13" x14ac:dyDescent="0.3">
      <c r="A3673" s="38" t="s">
        <v>251</v>
      </c>
      <c r="B3673" s="15">
        <v>147000</v>
      </c>
      <c r="C3673" s="15">
        <v>423000</v>
      </c>
      <c r="E3673" s="37" t="s">
        <v>252</v>
      </c>
      <c r="F3673" s="15">
        <v>861000</v>
      </c>
      <c r="G3673" s="15">
        <v>4247850</v>
      </c>
      <c r="I3673" s="38" t="s">
        <v>255</v>
      </c>
      <c r="J3673" s="15">
        <v>13.2</v>
      </c>
      <c r="L3673" s="36" t="s">
        <v>253</v>
      </c>
      <c r="M3673" s="15">
        <v>3.0666666666666664</v>
      </c>
    </row>
    <row r="3674" spans="1:13" x14ac:dyDescent="0.3">
      <c r="A3674" s="38" t="s">
        <v>254</v>
      </c>
      <c r="B3674" s="15"/>
      <c r="C3674" s="15"/>
      <c r="E3674" s="37" t="s">
        <v>255</v>
      </c>
      <c r="F3674" s="15">
        <v>821750</v>
      </c>
      <c r="G3674" s="15">
        <v>6874650</v>
      </c>
      <c r="I3674" s="38" t="s">
        <v>258</v>
      </c>
      <c r="J3674" s="15">
        <v>13.7</v>
      </c>
      <c r="L3674" s="35" t="s">
        <v>272</v>
      </c>
      <c r="M3674" s="15">
        <v>3.7000000000000006</v>
      </c>
    </row>
    <row r="3675" spans="1:13" x14ac:dyDescent="0.3">
      <c r="A3675" s="38" t="s">
        <v>257</v>
      </c>
      <c r="B3675" s="15">
        <v>97500</v>
      </c>
      <c r="C3675" s="15">
        <v>195000</v>
      </c>
      <c r="E3675" s="37" t="s">
        <v>258</v>
      </c>
      <c r="F3675" s="15">
        <v>1225545</v>
      </c>
      <c r="G3675" s="15">
        <v>8255390</v>
      </c>
      <c r="I3675" s="38" t="s">
        <v>260</v>
      </c>
      <c r="J3675" s="15">
        <v>11.7</v>
      </c>
      <c r="L3675" s="36" t="s">
        <v>246</v>
      </c>
      <c r="M3675" s="15">
        <v>3.8333333333333335</v>
      </c>
    </row>
    <row r="3676" spans="1:13" x14ac:dyDescent="0.3">
      <c r="A3676" s="38" t="s">
        <v>252</v>
      </c>
      <c r="B3676" s="15">
        <v>123000</v>
      </c>
      <c r="C3676" s="15">
        <v>388600</v>
      </c>
      <c r="E3676" s="36" t="s">
        <v>253</v>
      </c>
      <c r="F3676" s="15">
        <v>4005156</v>
      </c>
      <c r="G3676" s="15">
        <v>13103240</v>
      </c>
      <c r="I3676" s="38" t="s">
        <v>262</v>
      </c>
      <c r="J3676" s="15">
        <v>12.7</v>
      </c>
      <c r="L3676" s="36" t="s">
        <v>248</v>
      </c>
      <c r="M3676" s="15">
        <v>3.1999999999999997</v>
      </c>
    </row>
    <row r="3677" spans="1:13" x14ac:dyDescent="0.3">
      <c r="A3677" s="38" t="s">
        <v>255</v>
      </c>
      <c r="B3677" s="15"/>
      <c r="C3677" s="15"/>
      <c r="E3677" s="35" t="s">
        <v>274</v>
      </c>
      <c r="F3677" s="15">
        <v>11375092</v>
      </c>
      <c r="G3677" s="15">
        <v>63251371</v>
      </c>
      <c r="I3677" s="38" t="s">
        <v>263</v>
      </c>
      <c r="J3677" s="15">
        <v>12.1</v>
      </c>
      <c r="L3677" s="36" t="s">
        <v>250</v>
      </c>
      <c r="M3677" s="15">
        <v>3.9333333333333336</v>
      </c>
    </row>
    <row r="3678" spans="1:13" x14ac:dyDescent="0.3">
      <c r="A3678" s="38" t="s">
        <v>258</v>
      </c>
      <c r="B3678" s="15">
        <v>157200</v>
      </c>
      <c r="C3678" s="15">
        <v>480100</v>
      </c>
      <c r="E3678" s="36" t="s">
        <v>246</v>
      </c>
      <c r="F3678" s="15">
        <v>3436000</v>
      </c>
      <c r="G3678" s="15">
        <v>13381500</v>
      </c>
      <c r="I3678" s="35" t="s">
        <v>266</v>
      </c>
      <c r="J3678" s="15"/>
      <c r="L3678" s="36" t="s">
        <v>253</v>
      </c>
      <c r="M3678" s="15">
        <v>3.8333333333333335</v>
      </c>
    </row>
    <row r="3679" spans="1:13" x14ac:dyDescent="0.3">
      <c r="A3679" s="38" t="s">
        <v>260</v>
      </c>
      <c r="B3679" s="15"/>
      <c r="C3679" s="15"/>
      <c r="E3679" s="36" t="s">
        <v>248</v>
      </c>
      <c r="F3679" s="15">
        <v>2982122</v>
      </c>
      <c r="G3679" s="15">
        <v>12774672</v>
      </c>
      <c r="I3679" s="38" t="s">
        <v>245</v>
      </c>
      <c r="J3679" s="15">
        <v>9.1</v>
      </c>
      <c r="L3679" s="35" t="s">
        <v>273</v>
      </c>
      <c r="M3679" s="15">
        <v>2.3416666666666663</v>
      </c>
    </row>
    <row r="3680" spans="1:13" x14ac:dyDescent="0.3">
      <c r="A3680" s="38" t="s">
        <v>262</v>
      </c>
      <c r="B3680" s="15">
        <v>110000</v>
      </c>
      <c r="C3680" s="15">
        <v>110000</v>
      </c>
      <c r="E3680" s="36" t="s">
        <v>250</v>
      </c>
      <c r="F3680" s="15">
        <v>2670650</v>
      </c>
      <c r="G3680" s="15">
        <v>16966950</v>
      </c>
      <c r="I3680" s="38" t="s">
        <v>247</v>
      </c>
      <c r="J3680" s="15">
        <v>10.4</v>
      </c>
      <c r="L3680" s="36" t="s">
        <v>246</v>
      </c>
      <c r="M3680" s="15">
        <v>2.8333333333333335</v>
      </c>
    </row>
    <row r="3681" spans="1:13" x14ac:dyDescent="0.3">
      <c r="A3681" s="38" t="s">
        <v>263</v>
      </c>
      <c r="B3681" s="15">
        <v>117500</v>
      </c>
      <c r="C3681" s="15">
        <v>411250</v>
      </c>
      <c r="E3681" s="37" t="s">
        <v>252</v>
      </c>
      <c r="F3681" s="15">
        <v>673250</v>
      </c>
      <c r="G3681" s="15">
        <v>3240450</v>
      </c>
      <c r="I3681" s="38" t="s">
        <v>249</v>
      </c>
      <c r="J3681" s="15">
        <v>13</v>
      </c>
      <c r="L3681" s="36" t="s">
        <v>248</v>
      </c>
      <c r="M3681" s="15">
        <v>2.7333333333333329</v>
      </c>
    </row>
    <row r="3682" spans="1:13" x14ac:dyDescent="0.3">
      <c r="A3682" s="35" t="s">
        <v>271</v>
      </c>
      <c r="B3682" s="15"/>
      <c r="C3682" s="15"/>
      <c r="E3682" s="37" t="s">
        <v>255</v>
      </c>
      <c r="F3682" s="15">
        <v>960000</v>
      </c>
      <c r="G3682" s="15">
        <v>6286700</v>
      </c>
      <c r="I3682" s="38" t="s">
        <v>251</v>
      </c>
      <c r="J3682" s="15">
        <v>13.2</v>
      </c>
      <c r="L3682" s="36" t="s">
        <v>250</v>
      </c>
      <c r="M3682" s="15">
        <v>2.4333333333333336</v>
      </c>
    </row>
    <row r="3683" spans="1:13" x14ac:dyDescent="0.3">
      <c r="A3683" s="38" t="s">
        <v>245</v>
      </c>
      <c r="B3683" s="15"/>
      <c r="C3683" s="15"/>
      <c r="E3683" s="37" t="s">
        <v>258</v>
      </c>
      <c r="F3683" s="15">
        <v>1037400</v>
      </c>
      <c r="G3683" s="15">
        <v>7439800</v>
      </c>
      <c r="I3683" s="38" t="s">
        <v>254</v>
      </c>
      <c r="J3683" s="15">
        <v>11.3</v>
      </c>
      <c r="L3683" s="36" t="s">
        <v>253</v>
      </c>
      <c r="M3683" s="15">
        <v>1.3666666666666665</v>
      </c>
    </row>
    <row r="3684" spans="1:13" x14ac:dyDescent="0.3">
      <c r="A3684" s="38" t="s">
        <v>247</v>
      </c>
      <c r="B3684" s="15"/>
      <c r="C3684" s="15"/>
      <c r="E3684" s="36" t="s">
        <v>253</v>
      </c>
      <c r="F3684" s="15">
        <v>2286320</v>
      </c>
      <c r="G3684" s="15">
        <v>20128249</v>
      </c>
      <c r="I3684" s="38" t="s">
        <v>257</v>
      </c>
      <c r="J3684" s="15">
        <v>10.199999999999999</v>
      </c>
      <c r="L3684" s="35" t="s">
        <v>274</v>
      </c>
      <c r="M3684" s="15">
        <v>2.2750000000000004</v>
      </c>
    </row>
    <row r="3685" spans="1:13" x14ac:dyDescent="0.3">
      <c r="A3685" s="38" t="s">
        <v>249</v>
      </c>
      <c r="B3685" s="15">
        <v>185000</v>
      </c>
      <c r="C3685" s="15">
        <v>185000</v>
      </c>
      <c r="E3685" s="35" t="s">
        <v>275</v>
      </c>
      <c r="F3685" s="15">
        <v>8729563</v>
      </c>
      <c r="G3685" s="15">
        <v>61770000</v>
      </c>
      <c r="I3685" s="38" t="s">
        <v>252</v>
      </c>
      <c r="J3685" s="15">
        <v>9.9</v>
      </c>
      <c r="L3685" s="36" t="s">
        <v>246</v>
      </c>
      <c r="M3685" s="15">
        <v>1.8666666666666665</v>
      </c>
    </row>
    <row r="3686" spans="1:13" x14ac:dyDescent="0.3">
      <c r="A3686" s="38" t="s">
        <v>251</v>
      </c>
      <c r="B3686" s="15">
        <v>167000</v>
      </c>
      <c r="C3686" s="15">
        <v>420000</v>
      </c>
      <c r="E3686" s="36" t="s">
        <v>246</v>
      </c>
      <c r="F3686" s="15">
        <v>2240515</v>
      </c>
      <c r="G3686" s="15">
        <v>13608455</v>
      </c>
      <c r="I3686" s="38" t="s">
        <v>255</v>
      </c>
      <c r="J3686" s="15">
        <v>11</v>
      </c>
      <c r="L3686" s="36" t="s">
        <v>248</v>
      </c>
      <c r="M3686" s="15">
        <v>2.1999999999999997</v>
      </c>
    </row>
    <row r="3687" spans="1:13" x14ac:dyDescent="0.3">
      <c r="A3687" s="38" t="s">
        <v>254</v>
      </c>
      <c r="B3687" s="15">
        <v>127000</v>
      </c>
      <c r="C3687" s="15">
        <v>127000</v>
      </c>
      <c r="E3687" s="36" t="s">
        <v>248</v>
      </c>
      <c r="F3687" s="15">
        <v>2403950</v>
      </c>
      <c r="G3687" s="15">
        <v>14391351</v>
      </c>
      <c r="I3687" s="38" t="s">
        <v>258</v>
      </c>
      <c r="J3687" s="15">
        <v>9.6999999999999993</v>
      </c>
      <c r="L3687" s="36" t="s">
        <v>250</v>
      </c>
      <c r="M3687" s="15">
        <v>2.4333333333333331</v>
      </c>
    </row>
    <row r="3688" spans="1:13" x14ac:dyDescent="0.3">
      <c r="A3688" s="38" t="s">
        <v>257</v>
      </c>
      <c r="B3688" s="15"/>
      <c r="C3688" s="15"/>
      <c r="E3688" s="36" t="s">
        <v>250</v>
      </c>
      <c r="F3688" s="15">
        <v>2795098</v>
      </c>
      <c r="G3688" s="15">
        <v>25007244</v>
      </c>
      <c r="I3688" s="38" t="s">
        <v>260</v>
      </c>
      <c r="J3688" s="15">
        <v>9.6</v>
      </c>
      <c r="L3688" s="36" t="s">
        <v>253</v>
      </c>
      <c r="M3688" s="15">
        <v>2.6</v>
      </c>
    </row>
    <row r="3689" spans="1:13" x14ac:dyDescent="0.3">
      <c r="A3689" s="38" t="s">
        <v>252</v>
      </c>
      <c r="B3689" s="15">
        <v>107750</v>
      </c>
      <c r="C3689" s="15">
        <v>215500</v>
      </c>
      <c r="E3689" s="37" t="s">
        <v>252</v>
      </c>
      <c r="F3689" s="15">
        <v>1043148</v>
      </c>
      <c r="G3689" s="15">
        <v>11266444</v>
      </c>
      <c r="I3689" s="38" t="s">
        <v>262</v>
      </c>
      <c r="J3689" s="15">
        <v>10.199999999999999</v>
      </c>
      <c r="L3689" s="35" t="s">
        <v>275</v>
      </c>
      <c r="M3689" s="15">
        <v>1.7900000000000003</v>
      </c>
    </row>
    <row r="3690" spans="1:13" x14ac:dyDescent="0.3">
      <c r="A3690" s="38" t="s">
        <v>255</v>
      </c>
      <c r="B3690" s="15">
        <v>249950</v>
      </c>
      <c r="C3690" s="15">
        <v>249950</v>
      </c>
      <c r="E3690" s="37" t="s">
        <v>255</v>
      </c>
      <c r="F3690" s="15">
        <v>902450</v>
      </c>
      <c r="G3690" s="15">
        <v>5558300</v>
      </c>
      <c r="I3690" s="38" t="s">
        <v>263</v>
      </c>
      <c r="J3690" s="15">
        <v>10</v>
      </c>
      <c r="L3690" s="36" t="s">
        <v>246</v>
      </c>
      <c r="M3690" s="15">
        <v>2.2666666666666671</v>
      </c>
    </row>
    <row r="3691" spans="1:13" x14ac:dyDescent="0.3">
      <c r="A3691" s="38" t="s">
        <v>258</v>
      </c>
      <c r="B3691" s="15"/>
      <c r="C3691" s="15"/>
      <c r="E3691" s="37" t="s">
        <v>258</v>
      </c>
      <c r="F3691" s="15">
        <v>849500</v>
      </c>
      <c r="G3691" s="15">
        <v>8182500</v>
      </c>
      <c r="I3691" s="35" t="s">
        <v>267</v>
      </c>
      <c r="J3691" s="15"/>
      <c r="L3691" s="36" t="s">
        <v>248</v>
      </c>
      <c r="M3691" s="15">
        <v>1.2</v>
      </c>
    </row>
    <row r="3692" spans="1:13" x14ac:dyDescent="0.3">
      <c r="A3692" s="38" t="s">
        <v>260</v>
      </c>
      <c r="B3692" s="15">
        <v>159950</v>
      </c>
      <c r="C3692" s="15">
        <v>159950</v>
      </c>
      <c r="E3692" s="36" t="s">
        <v>253</v>
      </c>
      <c r="F3692" s="15">
        <v>1290000</v>
      </c>
      <c r="G3692" s="15">
        <v>8762950</v>
      </c>
      <c r="I3692" s="38" t="s">
        <v>245</v>
      </c>
      <c r="J3692" s="15">
        <v>10</v>
      </c>
      <c r="L3692" s="36" t="s">
        <v>250</v>
      </c>
      <c r="M3692" s="15">
        <v>2.6500000000000004</v>
      </c>
    </row>
    <row r="3693" spans="1:13" x14ac:dyDescent="0.3">
      <c r="A3693" s="38" t="s">
        <v>262</v>
      </c>
      <c r="B3693" s="15">
        <v>171500</v>
      </c>
      <c r="C3693" s="15">
        <v>343000</v>
      </c>
      <c r="E3693" s="14">
        <v>40</v>
      </c>
      <c r="F3693" s="15">
        <v>44525125</v>
      </c>
      <c r="G3693" s="15">
        <v>202183250</v>
      </c>
      <c r="I3693" s="38" t="s">
        <v>247</v>
      </c>
      <c r="J3693" s="15">
        <v>9.1</v>
      </c>
      <c r="L3693" s="36" t="s">
        <v>253</v>
      </c>
      <c r="M3693" s="15">
        <v>1.1000000000000001</v>
      </c>
    </row>
    <row r="3694" spans="1:13" x14ac:dyDescent="0.3">
      <c r="A3694" s="38" t="s">
        <v>263</v>
      </c>
      <c r="B3694" s="15"/>
      <c r="C3694" s="15"/>
      <c r="E3694" s="35" t="s">
        <v>243</v>
      </c>
      <c r="F3694" s="15">
        <v>1995350</v>
      </c>
      <c r="G3694" s="15">
        <v>9140086</v>
      </c>
      <c r="I3694" s="38" t="s">
        <v>249</v>
      </c>
      <c r="J3694" s="15">
        <v>8.8000000000000007</v>
      </c>
      <c r="L3694" s="14">
        <v>66</v>
      </c>
      <c r="M3694" s="15">
        <v>7.5102409638554137</v>
      </c>
    </row>
    <row r="3695" spans="1:13" x14ac:dyDescent="0.3">
      <c r="A3695" s="35" t="s">
        <v>272</v>
      </c>
      <c r="B3695" s="15"/>
      <c r="C3695" s="15"/>
      <c r="E3695" s="36" t="s">
        <v>246</v>
      </c>
      <c r="F3695" s="15">
        <v>572475</v>
      </c>
      <c r="G3695" s="15">
        <v>2098900</v>
      </c>
      <c r="I3695" s="38" t="s">
        <v>251</v>
      </c>
      <c r="J3695" s="15">
        <v>9.3000000000000007</v>
      </c>
      <c r="L3695" s="35" t="s">
        <v>244</v>
      </c>
      <c r="M3695" s="15">
        <v>4.3999999999999995</v>
      </c>
    </row>
    <row r="3696" spans="1:13" x14ac:dyDescent="0.3">
      <c r="A3696" s="38" t="s">
        <v>245</v>
      </c>
      <c r="B3696" s="15">
        <v>219950</v>
      </c>
      <c r="C3696" s="15">
        <v>219950</v>
      </c>
      <c r="E3696" s="36" t="s">
        <v>248</v>
      </c>
      <c r="F3696" s="15">
        <v>444000</v>
      </c>
      <c r="G3696" s="15">
        <v>1986750</v>
      </c>
      <c r="I3696" s="38" t="s">
        <v>254</v>
      </c>
      <c r="J3696" s="15">
        <v>9.8000000000000007</v>
      </c>
      <c r="L3696" s="36" t="s">
        <v>246</v>
      </c>
      <c r="M3696" s="15">
        <v>3.2999999999999994</v>
      </c>
    </row>
    <row r="3697" spans="1:13" x14ac:dyDescent="0.3">
      <c r="A3697" s="38" t="s">
        <v>247</v>
      </c>
      <c r="B3697" s="15">
        <v>215000</v>
      </c>
      <c r="C3697" s="15">
        <v>215000</v>
      </c>
      <c r="E3697" s="36" t="s">
        <v>250</v>
      </c>
      <c r="F3697" s="15">
        <v>509150</v>
      </c>
      <c r="G3697" s="15">
        <v>1538500</v>
      </c>
      <c r="I3697" s="38" t="s">
        <v>257</v>
      </c>
      <c r="J3697" s="15">
        <v>8.1999999999999993</v>
      </c>
      <c r="L3697" s="36" t="s">
        <v>248</v>
      </c>
      <c r="M3697" s="15">
        <v>4.0666666666666664</v>
      </c>
    </row>
    <row r="3698" spans="1:13" x14ac:dyDescent="0.3">
      <c r="A3698" s="38" t="s">
        <v>249</v>
      </c>
      <c r="B3698" s="15"/>
      <c r="C3698" s="15"/>
      <c r="E3698" s="37" t="s">
        <v>252</v>
      </c>
      <c r="F3698" s="15">
        <v>124975</v>
      </c>
      <c r="G3698" s="15">
        <v>249950</v>
      </c>
      <c r="I3698" s="38" t="s">
        <v>252</v>
      </c>
      <c r="J3698" s="15">
        <v>8.1999999999999993</v>
      </c>
      <c r="L3698" s="36" t="s">
        <v>250</v>
      </c>
      <c r="M3698" s="15">
        <v>4.4666666666666668</v>
      </c>
    </row>
    <row r="3699" spans="1:13" x14ac:dyDescent="0.3">
      <c r="A3699" s="38" t="s">
        <v>251</v>
      </c>
      <c r="B3699" s="15">
        <v>187500</v>
      </c>
      <c r="C3699" s="15">
        <v>375000</v>
      </c>
      <c r="E3699" s="37" t="s">
        <v>255</v>
      </c>
      <c r="F3699" s="15">
        <v>144225</v>
      </c>
      <c r="G3699" s="15">
        <v>602950</v>
      </c>
      <c r="I3699" s="38" t="s">
        <v>255</v>
      </c>
      <c r="J3699" s="15">
        <v>8</v>
      </c>
      <c r="L3699" s="36" t="s">
        <v>253</v>
      </c>
      <c r="M3699" s="15">
        <v>5.7666666666666666</v>
      </c>
    </row>
    <row r="3700" spans="1:13" x14ac:dyDescent="0.3">
      <c r="A3700" s="38" t="s">
        <v>254</v>
      </c>
      <c r="B3700" s="15">
        <v>219137</v>
      </c>
      <c r="C3700" s="15">
        <v>438274</v>
      </c>
      <c r="E3700" s="37" t="s">
        <v>258</v>
      </c>
      <c r="F3700" s="15">
        <v>239950</v>
      </c>
      <c r="G3700" s="15">
        <v>685600</v>
      </c>
      <c r="I3700" s="38" t="s">
        <v>258</v>
      </c>
      <c r="J3700" s="15">
        <v>7.3</v>
      </c>
      <c r="L3700" s="35" t="s">
        <v>256</v>
      </c>
      <c r="M3700" s="15">
        <v>11.366666666666665</v>
      </c>
    </row>
    <row r="3701" spans="1:13" x14ac:dyDescent="0.3">
      <c r="A3701" s="38" t="s">
        <v>257</v>
      </c>
      <c r="B3701" s="15">
        <v>210000</v>
      </c>
      <c r="C3701" s="15">
        <v>210000</v>
      </c>
      <c r="E3701" s="36" t="s">
        <v>253</v>
      </c>
      <c r="F3701" s="15">
        <v>469725</v>
      </c>
      <c r="G3701" s="15">
        <v>3515936</v>
      </c>
      <c r="I3701" s="38" t="s">
        <v>260</v>
      </c>
      <c r="J3701" s="15">
        <v>6.4</v>
      </c>
      <c r="L3701" s="36" t="s">
        <v>246</v>
      </c>
      <c r="M3701" s="15">
        <v>7.8999999999999995</v>
      </c>
    </row>
    <row r="3702" spans="1:13" x14ac:dyDescent="0.3">
      <c r="A3702" s="38" t="s">
        <v>252</v>
      </c>
      <c r="B3702" s="15"/>
      <c r="C3702" s="15"/>
      <c r="E3702" s="35" t="s">
        <v>259</v>
      </c>
      <c r="F3702" s="15">
        <v>2439038</v>
      </c>
      <c r="G3702" s="15">
        <v>12954200</v>
      </c>
      <c r="I3702" s="38" t="s">
        <v>262</v>
      </c>
      <c r="J3702" s="15">
        <v>7.1</v>
      </c>
      <c r="L3702" s="36" t="s">
        <v>248</v>
      </c>
      <c r="M3702" s="15">
        <v>10.866666666666667</v>
      </c>
    </row>
    <row r="3703" spans="1:13" x14ac:dyDescent="0.3">
      <c r="A3703" s="38" t="s">
        <v>255</v>
      </c>
      <c r="B3703" s="15">
        <v>155000</v>
      </c>
      <c r="C3703" s="15">
        <v>155000</v>
      </c>
      <c r="E3703" s="36" t="s">
        <v>246</v>
      </c>
      <c r="F3703" s="15">
        <v>600000</v>
      </c>
      <c r="G3703" s="15">
        <v>2818350</v>
      </c>
      <c r="I3703" s="38" t="s">
        <v>263</v>
      </c>
      <c r="J3703" s="15">
        <v>7.5</v>
      </c>
      <c r="L3703" s="36" t="s">
        <v>250</v>
      </c>
      <c r="M3703" s="15">
        <v>14.633333333333333</v>
      </c>
    </row>
    <row r="3704" spans="1:13" x14ac:dyDescent="0.3">
      <c r="A3704" s="38" t="s">
        <v>258</v>
      </c>
      <c r="B3704" s="15"/>
      <c r="C3704" s="15"/>
      <c r="E3704" s="36" t="s">
        <v>248</v>
      </c>
      <c r="F3704" s="15">
        <v>569250</v>
      </c>
      <c r="G3704" s="15">
        <v>3406675</v>
      </c>
      <c r="I3704" s="35" t="s">
        <v>268</v>
      </c>
      <c r="J3704" s="15"/>
      <c r="L3704" s="36" t="s">
        <v>253</v>
      </c>
      <c r="M3704" s="15">
        <v>12.066666666666668</v>
      </c>
    </row>
    <row r="3705" spans="1:13" x14ac:dyDescent="0.3">
      <c r="A3705" s="38" t="s">
        <v>260</v>
      </c>
      <c r="B3705" s="15">
        <v>201000</v>
      </c>
      <c r="C3705" s="15">
        <v>201000</v>
      </c>
      <c r="E3705" s="36" t="s">
        <v>250</v>
      </c>
      <c r="F3705" s="15">
        <v>701975</v>
      </c>
      <c r="G3705" s="15">
        <v>3051450</v>
      </c>
      <c r="I3705" s="38" t="s">
        <v>245</v>
      </c>
      <c r="J3705" s="15">
        <v>6.7</v>
      </c>
      <c r="L3705" s="35" t="s">
        <v>261</v>
      </c>
      <c r="M3705" s="15">
        <v>11.341666666666663</v>
      </c>
    </row>
    <row r="3706" spans="1:13" x14ac:dyDescent="0.3">
      <c r="A3706" s="38" t="s">
        <v>262</v>
      </c>
      <c r="B3706" s="15">
        <v>227500</v>
      </c>
      <c r="C3706" s="15">
        <v>455000</v>
      </c>
      <c r="E3706" s="37" t="s">
        <v>252</v>
      </c>
      <c r="F3706" s="15">
        <v>170500</v>
      </c>
      <c r="G3706" s="15">
        <v>473500</v>
      </c>
      <c r="I3706" s="38" t="s">
        <v>247</v>
      </c>
      <c r="J3706" s="15">
        <v>6.2</v>
      </c>
      <c r="L3706" s="36" t="s">
        <v>246</v>
      </c>
      <c r="M3706" s="15">
        <v>8.5</v>
      </c>
    </row>
    <row r="3707" spans="1:13" x14ac:dyDescent="0.3">
      <c r="A3707" s="38" t="s">
        <v>263</v>
      </c>
      <c r="B3707" s="15"/>
      <c r="C3707" s="15"/>
      <c r="E3707" s="37" t="s">
        <v>255</v>
      </c>
      <c r="F3707" s="15">
        <v>234975</v>
      </c>
      <c r="G3707" s="15">
        <v>469950</v>
      </c>
      <c r="I3707" s="38" t="s">
        <v>249</v>
      </c>
      <c r="J3707" s="15">
        <v>5.4</v>
      </c>
      <c r="L3707" s="36" t="s">
        <v>248</v>
      </c>
      <c r="M3707" s="15">
        <v>10.033333333333333</v>
      </c>
    </row>
    <row r="3708" spans="1:13" x14ac:dyDescent="0.3">
      <c r="A3708" s="35" t="s">
        <v>273</v>
      </c>
      <c r="B3708" s="15"/>
      <c r="C3708" s="15"/>
      <c r="E3708" s="37" t="s">
        <v>258</v>
      </c>
      <c r="F3708" s="15">
        <v>296500</v>
      </c>
      <c r="G3708" s="15">
        <v>2108000</v>
      </c>
      <c r="I3708" s="38" t="s">
        <v>251</v>
      </c>
      <c r="J3708" s="15">
        <v>4.5999999999999996</v>
      </c>
      <c r="L3708" s="36" t="s">
        <v>250</v>
      </c>
      <c r="M3708" s="15">
        <v>13.033333333333333</v>
      </c>
    </row>
    <row r="3709" spans="1:13" x14ac:dyDescent="0.3">
      <c r="A3709" s="38" t="s">
        <v>245</v>
      </c>
      <c r="B3709" s="15">
        <v>215000</v>
      </c>
      <c r="C3709" s="15">
        <v>215000</v>
      </c>
      <c r="E3709" s="36" t="s">
        <v>253</v>
      </c>
      <c r="F3709" s="15">
        <v>567813</v>
      </c>
      <c r="G3709" s="15">
        <v>3677725</v>
      </c>
      <c r="I3709" s="38" t="s">
        <v>254</v>
      </c>
      <c r="J3709" s="15">
        <v>5.3</v>
      </c>
      <c r="L3709" s="36" t="s">
        <v>253</v>
      </c>
      <c r="M3709" s="15">
        <v>13.799999999999999</v>
      </c>
    </row>
    <row r="3710" spans="1:13" x14ac:dyDescent="0.3">
      <c r="A3710" s="38" t="s">
        <v>247</v>
      </c>
      <c r="B3710" s="15">
        <v>216500</v>
      </c>
      <c r="C3710" s="15">
        <v>433000</v>
      </c>
      <c r="E3710" s="35" t="s">
        <v>265</v>
      </c>
      <c r="F3710" s="15">
        <v>2356150</v>
      </c>
      <c r="G3710" s="15">
        <v>14938183</v>
      </c>
      <c r="I3710" s="38" t="s">
        <v>257</v>
      </c>
      <c r="J3710" s="15">
        <v>4.5</v>
      </c>
      <c r="L3710" s="35" t="s">
        <v>264</v>
      </c>
      <c r="M3710" s="15">
        <v>16.691666666666666</v>
      </c>
    </row>
    <row r="3711" spans="1:13" x14ac:dyDescent="0.3">
      <c r="A3711" s="38" t="s">
        <v>249</v>
      </c>
      <c r="B3711" s="15">
        <v>155000</v>
      </c>
      <c r="C3711" s="15">
        <v>155000</v>
      </c>
      <c r="E3711" s="36" t="s">
        <v>246</v>
      </c>
      <c r="F3711" s="15">
        <v>668000</v>
      </c>
      <c r="G3711" s="15">
        <v>2636950</v>
      </c>
      <c r="I3711" s="38" t="s">
        <v>252</v>
      </c>
      <c r="J3711" s="15">
        <v>4.7</v>
      </c>
      <c r="L3711" s="36" t="s">
        <v>246</v>
      </c>
      <c r="M3711" s="15">
        <v>14.933333333333332</v>
      </c>
    </row>
    <row r="3712" spans="1:13" x14ac:dyDescent="0.3">
      <c r="A3712" s="38" t="s">
        <v>251</v>
      </c>
      <c r="B3712" s="15">
        <v>267000</v>
      </c>
      <c r="C3712" s="15">
        <v>267000</v>
      </c>
      <c r="E3712" s="36" t="s">
        <v>248</v>
      </c>
      <c r="F3712" s="15">
        <v>656700</v>
      </c>
      <c r="G3712" s="15">
        <v>6063534</v>
      </c>
      <c r="I3712" s="38" t="s">
        <v>255</v>
      </c>
      <c r="J3712" s="15">
        <v>5.0999999999999996</v>
      </c>
      <c r="L3712" s="36" t="s">
        <v>248</v>
      </c>
      <c r="M3712" s="15">
        <v>18.666666666666668</v>
      </c>
    </row>
    <row r="3713" spans="1:13" x14ac:dyDescent="0.3">
      <c r="A3713" s="38" t="s">
        <v>254</v>
      </c>
      <c r="B3713" s="15">
        <v>238613</v>
      </c>
      <c r="C3713" s="15">
        <v>477225</v>
      </c>
      <c r="E3713" s="36" t="s">
        <v>250</v>
      </c>
      <c r="F3713" s="15">
        <v>445500</v>
      </c>
      <c r="G3713" s="15">
        <v>2709600</v>
      </c>
      <c r="I3713" s="38" t="s">
        <v>258</v>
      </c>
      <c r="J3713" s="15">
        <v>5.0999999999999996</v>
      </c>
      <c r="L3713" s="36" t="s">
        <v>250</v>
      </c>
      <c r="M3713" s="15">
        <v>19.866666666666664</v>
      </c>
    </row>
    <row r="3714" spans="1:13" x14ac:dyDescent="0.3">
      <c r="A3714" s="38" t="s">
        <v>257</v>
      </c>
      <c r="B3714" s="15">
        <v>177450</v>
      </c>
      <c r="C3714" s="15">
        <v>177450</v>
      </c>
      <c r="E3714" s="37" t="s">
        <v>252</v>
      </c>
      <c r="F3714" s="15">
        <v>231000</v>
      </c>
      <c r="G3714" s="15">
        <v>1147600</v>
      </c>
      <c r="I3714" s="38" t="s">
        <v>260</v>
      </c>
      <c r="J3714" s="15">
        <v>4</v>
      </c>
      <c r="L3714" s="36" t="s">
        <v>253</v>
      </c>
      <c r="M3714" s="15">
        <v>13.299999999999999</v>
      </c>
    </row>
    <row r="3715" spans="1:13" x14ac:dyDescent="0.3">
      <c r="A3715" s="38" t="s">
        <v>252</v>
      </c>
      <c r="B3715" s="15">
        <v>277000</v>
      </c>
      <c r="C3715" s="15">
        <v>277000</v>
      </c>
      <c r="E3715" s="37" t="s">
        <v>255</v>
      </c>
      <c r="F3715" s="15">
        <v>214500</v>
      </c>
      <c r="G3715" s="15">
        <v>1562000</v>
      </c>
      <c r="I3715" s="38" t="s">
        <v>262</v>
      </c>
      <c r="J3715" s="15">
        <v>3.5</v>
      </c>
      <c r="L3715" s="35" t="s">
        <v>266</v>
      </c>
      <c r="M3715" s="15">
        <v>12.358333333333333</v>
      </c>
    </row>
    <row r="3716" spans="1:13" x14ac:dyDescent="0.3">
      <c r="A3716" s="38" t="s">
        <v>255</v>
      </c>
      <c r="B3716" s="15">
        <v>340250</v>
      </c>
      <c r="C3716" s="15">
        <v>680500</v>
      </c>
      <c r="E3716" s="37" t="s">
        <v>258</v>
      </c>
      <c r="F3716" s="15"/>
      <c r="G3716" s="15"/>
      <c r="I3716" s="38" t="s">
        <v>263</v>
      </c>
      <c r="J3716" s="15">
        <v>2.7</v>
      </c>
      <c r="L3716" s="36" t="s">
        <v>246</v>
      </c>
      <c r="M3716" s="15">
        <v>15.633333333333335</v>
      </c>
    </row>
    <row r="3717" spans="1:13" x14ac:dyDescent="0.3">
      <c r="A3717" s="38" t="s">
        <v>258</v>
      </c>
      <c r="B3717" s="15">
        <v>223000</v>
      </c>
      <c r="C3717" s="15">
        <v>899000</v>
      </c>
      <c r="E3717" s="36" t="s">
        <v>253</v>
      </c>
      <c r="F3717" s="15">
        <v>585950</v>
      </c>
      <c r="G3717" s="15">
        <v>3528099</v>
      </c>
      <c r="I3717" s="35" t="s">
        <v>269</v>
      </c>
      <c r="J3717" s="15"/>
      <c r="L3717" s="36" t="s">
        <v>248</v>
      </c>
      <c r="M3717" s="15">
        <v>10.500000000000002</v>
      </c>
    </row>
    <row r="3718" spans="1:13" x14ac:dyDescent="0.3">
      <c r="A3718" s="38" t="s">
        <v>260</v>
      </c>
      <c r="B3718" s="15">
        <v>237500</v>
      </c>
      <c r="C3718" s="15">
        <v>475000</v>
      </c>
      <c r="E3718" s="35" t="s">
        <v>244</v>
      </c>
      <c r="F3718" s="15">
        <v>2544278</v>
      </c>
      <c r="G3718" s="15">
        <v>10113705</v>
      </c>
      <c r="I3718" s="38" t="s">
        <v>245</v>
      </c>
      <c r="J3718" s="15">
        <v>3.3</v>
      </c>
      <c r="L3718" s="36" t="s">
        <v>250</v>
      </c>
      <c r="M3718" s="15">
        <v>11.533333333333333</v>
      </c>
    </row>
    <row r="3719" spans="1:13" x14ac:dyDescent="0.3">
      <c r="A3719" s="38" t="s">
        <v>262</v>
      </c>
      <c r="B3719" s="15">
        <v>109000</v>
      </c>
      <c r="C3719" s="15">
        <v>109000</v>
      </c>
      <c r="E3719" s="36" t="s">
        <v>246</v>
      </c>
      <c r="F3719" s="15">
        <v>582750</v>
      </c>
      <c r="G3719" s="15">
        <v>2282000</v>
      </c>
      <c r="I3719" s="38" t="s">
        <v>247</v>
      </c>
      <c r="J3719" s="15">
        <v>3.1</v>
      </c>
      <c r="L3719" s="36" t="s">
        <v>253</v>
      </c>
      <c r="M3719" s="15">
        <v>11.766666666666666</v>
      </c>
    </row>
    <row r="3720" spans="1:13" x14ac:dyDescent="0.3">
      <c r="A3720" s="38" t="s">
        <v>263</v>
      </c>
      <c r="B3720" s="15"/>
      <c r="C3720" s="15"/>
      <c r="E3720" s="36" t="s">
        <v>248</v>
      </c>
      <c r="F3720" s="15">
        <v>652000</v>
      </c>
      <c r="G3720" s="15">
        <v>3520450</v>
      </c>
      <c r="I3720" s="38" t="s">
        <v>249</v>
      </c>
      <c r="J3720" s="15">
        <v>3.1</v>
      </c>
      <c r="L3720" s="35" t="s">
        <v>267</v>
      </c>
      <c r="M3720" s="15">
        <v>10.433333333333334</v>
      </c>
    </row>
    <row r="3721" spans="1:13" x14ac:dyDescent="0.3">
      <c r="A3721" s="35" t="s">
        <v>274</v>
      </c>
      <c r="B3721" s="15"/>
      <c r="C3721" s="15"/>
      <c r="E3721" s="36" t="s">
        <v>250</v>
      </c>
      <c r="F3721" s="15">
        <v>693828</v>
      </c>
      <c r="G3721" s="15">
        <v>1918605</v>
      </c>
      <c r="I3721" s="38" t="s">
        <v>251</v>
      </c>
      <c r="J3721" s="15">
        <v>3.3</v>
      </c>
      <c r="L3721" s="36" t="s">
        <v>246</v>
      </c>
      <c r="M3721" s="15">
        <v>9.5333333333333332</v>
      </c>
    </row>
    <row r="3722" spans="1:13" x14ac:dyDescent="0.3">
      <c r="A3722" s="38" t="s">
        <v>245</v>
      </c>
      <c r="B3722" s="15"/>
      <c r="C3722" s="15"/>
      <c r="E3722" s="37" t="s">
        <v>252</v>
      </c>
      <c r="F3722" s="15">
        <v>281500</v>
      </c>
      <c r="G3722" s="15">
        <v>563000</v>
      </c>
      <c r="I3722" s="38" t="s">
        <v>254</v>
      </c>
      <c r="J3722" s="15">
        <v>3.5</v>
      </c>
      <c r="L3722" s="36" t="s">
        <v>248</v>
      </c>
      <c r="M3722" s="15">
        <v>12.133333333333333</v>
      </c>
    </row>
    <row r="3723" spans="1:13" x14ac:dyDescent="0.3">
      <c r="A3723" s="38" t="s">
        <v>247</v>
      </c>
      <c r="B3723" s="15">
        <v>400000</v>
      </c>
      <c r="C3723" s="15">
        <v>400000</v>
      </c>
      <c r="E3723" s="37" t="s">
        <v>255</v>
      </c>
      <c r="F3723" s="15">
        <v>183328</v>
      </c>
      <c r="G3723" s="15">
        <v>366655</v>
      </c>
      <c r="I3723" s="38" t="s">
        <v>257</v>
      </c>
      <c r="J3723" s="15">
        <v>3.3</v>
      </c>
      <c r="L3723" s="36" t="s">
        <v>250</v>
      </c>
      <c r="M3723" s="15">
        <v>9.7999999999999989</v>
      </c>
    </row>
    <row r="3724" spans="1:13" x14ac:dyDescent="0.3">
      <c r="A3724" s="38" t="s">
        <v>249</v>
      </c>
      <c r="B3724" s="15"/>
      <c r="C3724" s="15"/>
      <c r="E3724" s="37" t="s">
        <v>258</v>
      </c>
      <c r="F3724" s="15">
        <v>229000</v>
      </c>
      <c r="G3724" s="15">
        <v>988950</v>
      </c>
      <c r="I3724" s="38" t="s">
        <v>252</v>
      </c>
      <c r="J3724" s="15">
        <v>3.9</v>
      </c>
      <c r="L3724" s="36" t="s">
        <v>253</v>
      </c>
      <c r="M3724" s="15">
        <v>10.266666666666666</v>
      </c>
    </row>
    <row r="3725" spans="1:13" x14ac:dyDescent="0.3">
      <c r="A3725" s="38" t="s">
        <v>251</v>
      </c>
      <c r="B3725" s="15">
        <v>305000</v>
      </c>
      <c r="C3725" s="15">
        <v>305000</v>
      </c>
      <c r="E3725" s="36" t="s">
        <v>253</v>
      </c>
      <c r="F3725" s="15">
        <v>615700</v>
      </c>
      <c r="G3725" s="15">
        <v>2392650</v>
      </c>
      <c r="I3725" s="38" t="s">
        <v>255</v>
      </c>
      <c r="J3725" s="15">
        <v>3.6</v>
      </c>
      <c r="L3725" s="35" t="s">
        <v>268</v>
      </c>
      <c r="M3725" s="15">
        <v>8.6833333333333318</v>
      </c>
    </row>
    <row r="3726" spans="1:13" x14ac:dyDescent="0.3">
      <c r="A3726" s="38" t="s">
        <v>254</v>
      </c>
      <c r="B3726" s="15">
        <v>280000</v>
      </c>
      <c r="C3726" s="15">
        <v>1098500</v>
      </c>
      <c r="E3726" s="35" t="s">
        <v>256</v>
      </c>
      <c r="F3726" s="15">
        <v>2825375</v>
      </c>
      <c r="G3726" s="15">
        <v>8301900</v>
      </c>
      <c r="I3726" s="38" t="s">
        <v>258</v>
      </c>
      <c r="J3726" s="15">
        <v>3.1</v>
      </c>
      <c r="L3726" s="36" t="s">
        <v>246</v>
      </c>
      <c r="M3726" s="15">
        <v>8.8333333333333339</v>
      </c>
    </row>
    <row r="3727" spans="1:13" x14ac:dyDescent="0.3">
      <c r="A3727" s="38" t="s">
        <v>257</v>
      </c>
      <c r="B3727" s="15"/>
      <c r="C3727" s="15"/>
      <c r="E3727" s="36" t="s">
        <v>246</v>
      </c>
      <c r="F3727" s="15">
        <v>426200</v>
      </c>
      <c r="G3727" s="15">
        <v>1468900</v>
      </c>
      <c r="I3727" s="38" t="s">
        <v>260</v>
      </c>
      <c r="J3727" s="15">
        <v>3.3</v>
      </c>
      <c r="L3727" s="36" t="s">
        <v>248</v>
      </c>
      <c r="M3727" s="15">
        <v>8.6333333333333329</v>
      </c>
    </row>
    <row r="3728" spans="1:13" x14ac:dyDescent="0.3">
      <c r="A3728" s="38" t="s">
        <v>252</v>
      </c>
      <c r="B3728" s="15">
        <v>337500</v>
      </c>
      <c r="C3728" s="15">
        <v>675000</v>
      </c>
      <c r="E3728" s="36" t="s">
        <v>248</v>
      </c>
      <c r="F3728" s="15">
        <v>845975</v>
      </c>
      <c r="G3728" s="15">
        <v>3048850</v>
      </c>
      <c r="I3728" s="38" t="s">
        <v>262</v>
      </c>
      <c r="J3728" s="15">
        <v>2.9</v>
      </c>
      <c r="L3728" s="36" t="s">
        <v>250</v>
      </c>
      <c r="M3728" s="15">
        <v>9.3666666666666671</v>
      </c>
    </row>
    <row r="3729" spans="1:13" x14ac:dyDescent="0.3">
      <c r="A3729" s="38" t="s">
        <v>255</v>
      </c>
      <c r="B3729" s="15">
        <v>265500</v>
      </c>
      <c r="C3729" s="15">
        <v>265500</v>
      </c>
      <c r="E3729" s="36" t="s">
        <v>250</v>
      </c>
      <c r="F3729" s="15">
        <v>704500</v>
      </c>
      <c r="G3729" s="15">
        <v>2590450</v>
      </c>
      <c r="I3729" s="38" t="s">
        <v>263</v>
      </c>
      <c r="J3729" s="15">
        <v>3</v>
      </c>
      <c r="L3729" s="36" t="s">
        <v>253</v>
      </c>
      <c r="M3729" s="15">
        <v>7.8999999999999995</v>
      </c>
    </row>
    <row r="3730" spans="1:13" x14ac:dyDescent="0.3">
      <c r="A3730" s="38" t="s">
        <v>258</v>
      </c>
      <c r="B3730" s="15">
        <v>203000</v>
      </c>
      <c r="C3730" s="15">
        <v>203000</v>
      </c>
      <c r="E3730" s="37" t="s">
        <v>252</v>
      </c>
      <c r="F3730" s="15">
        <v>212500</v>
      </c>
      <c r="G3730" s="15">
        <v>1365000</v>
      </c>
      <c r="I3730" s="35" t="s">
        <v>270</v>
      </c>
      <c r="J3730" s="15"/>
      <c r="L3730" s="35" t="s">
        <v>269</v>
      </c>
      <c r="M3730" s="15">
        <v>5.916666666666667</v>
      </c>
    </row>
    <row r="3731" spans="1:13" x14ac:dyDescent="0.3">
      <c r="A3731" s="38" t="s">
        <v>260</v>
      </c>
      <c r="B3731" s="15">
        <v>232500</v>
      </c>
      <c r="C3731" s="15">
        <v>465000</v>
      </c>
      <c r="E3731" s="37" t="s">
        <v>255</v>
      </c>
      <c r="F3731" s="15">
        <v>203500</v>
      </c>
      <c r="G3731" s="15">
        <v>648450</v>
      </c>
      <c r="I3731" s="38" t="s">
        <v>245</v>
      </c>
      <c r="J3731" s="15">
        <v>3</v>
      </c>
      <c r="L3731" s="36" t="s">
        <v>246</v>
      </c>
      <c r="M3731" s="15">
        <v>6.9333333333333336</v>
      </c>
    </row>
    <row r="3732" spans="1:13" x14ac:dyDescent="0.3">
      <c r="A3732" s="38" t="s">
        <v>262</v>
      </c>
      <c r="B3732" s="15">
        <v>279500</v>
      </c>
      <c r="C3732" s="15">
        <v>279500</v>
      </c>
      <c r="E3732" s="37" t="s">
        <v>258</v>
      </c>
      <c r="F3732" s="15">
        <v>288500</v>
      </c>
      <c r="G3732" s="15">
        <v>577000</v>
      </c>
      <c r="I3732" s="38" t="s">
        <v>247</v>
      </c>
      <c r="J3732" s="15">
        <v>3.3</v>
      </c>
      <c r="L3732" s="36" t="s">
        <v>248</v>
      </c>
      <c r="M3732" s="15">
        <v>6.8666666666666671</v>
      </c>
    </row>
    <row r="3733" spans="1:13" x14ac:dyDescent="0.3">
      <c r="A3733" s="38" t="s">
        <v>263</v>
      </c>
      <c r="B3733" s="15">
        <v>360000</v>
      </c>
      <c r="C3733" s="15">
        <v>360000</v>
      </c>
      <c r="E3733" s="36" t="s">
        <v>253</v>
      </c>
      <c r="F3733" s="15">
        <v>848700</v>
      </c>
      <c r="G3733" s="15">
        <v>1193700</v>
      </c>
      <c r="I3733" s="38" t="s">
        <v>249</v>
      </c>
      <c r="J3733" s="15">
        <v>3.3</v>
      </c>
      <c r="L3733" s="36" t="s">
        <v>250</v>
      </c>
      <c r="M3733" s="15">
        <v>5.8999999999999995</v>
      </c>
    </row>
    <row r="3734" spans="1:13" x14ac:dyDescent="0.3">
      <c r="A3734" s="35" t="s">
        <v>275</v>
      </c>
      <c r="B3734" s="15"/>
      <c r="C3734" s="15"/>
      <c r="E3734" s="35" t="s">
        <v>261</v>
      </c>
      <c r="F3734" s="15">
        <v>2642739</v>
      </c>
      <c r="G3734" s="15">
        <v>7631539</v>
      </c>
      <c r="I3734" s="38" t="s">
        <v>251</v>
      </c>
      <c r="J3734" s="15">
        <v>4.0999999999999996</v>
      </c>
      <c r="L3734" s="36" t="s">
        <v>253</v>
      </c>
      <c r="M3734" s="15">
        <v>3.9666666666666668</v>
      </c>
    </row>
    <row r="3735" spans="1:13" x14ac:dyDescent="0.3">
      <c r="A3735" s="38" t="s">
        <v>245</v>
      </c>
      <c r="B3735" s="15">
        <v>315000</v>
      </c>
      <c r="C3735" s="15">
        <v>315000</v>
      </c>
      <c r="E3735" s="36" t="s">
        <v>246</v>
      </c>
      <c r="F3735" s="15">
        <v>664500</v>
      </c>
      <c r="G3735" s="15">
        <v>1215000</v>
      </c>
      <c r="I3735" s="38" t="s">
        <v>254</v>
      </c>
      <c r="J3735" s="15">
        <v>4.4000000000000004</v>
      </c>
      <c r="L3735" s="35" t="s">
        <v>270</v>
      </c>
      <c r="M3735" s="15">
        <v>6.3083333333333345</v>
      </c>
    </row>
    <row r="3736" spans="1:13" x14ac:dyDescent="0.3">
      <c r="A3736" s="38" t="s">
        <v>247</v>
      </c>
      <c r="B3736" s="15"/>
      <c r="C3736" s="15"/>
      <c r="E3736" s="36" t="s">
        <v>248</v>
      </c>
      <c r="F3736" s="15">
        <v>806250</v>
      </c>
      <c r="G3736" s="15">
        <v>2842500</v>
      </c>
      <c r="I3736" s="38" t="s">
        <v>257</v>
      </c>
      <c r="J3736" s="15">
        <v>4.5</v>
      </c>
      <c r="L3736" s="36" t="s">
        <v>246</v>
      </c>
      <c r="M3736" s="15">
        <v>4.7</v>
      </c>
    </row>
    <row r="3737" spans="1:13" x14ac:dyDescent="0.3">
      <c r="A3737" s="38" t="s">
        <v>249</v>
      </c>
      <c r="B3737" s="15">
        <v>216975</v>
      </c>
      <c r="C3737" s="15">
        <v>216875</v>
      </c>
      <c r="E3737" s="36" t="s">
        <v>250</v>
      </c>
      <c r="F3737" s="15">
        <v>790039</v>
      </c>
      <c r="G3737" s="15">
        <v>3020139</v>
      </c>
      <c r="I3737" s="38" t="s">
        <v>252</v>
      </c>
      <c r="J3737" s="15">
        <v>4.7</v>
      </c>
      <c r="L3737" s="36" t="s">
        <v>248</v>
      </c>
      <c r="M3737" s="15">
        <v>7.7333333333333334</v>
      </c>
    </row>
    <row r="3738" spans="1:13" x14ac:dyDescent="0.3">
      <c r="A3738" s="38" t="s">
        <v>251</v>
      </c>
      <c r="B3738" s="15">
        <v>313475</v>
      </c>
      <c r="C3738" s="15">
        <v>626950</v>
      </c>
      <c r="E3738" s="37" t="s">
        <v>252</v>
      </c>
      <c r="F3738" s="15">
        <v>240000</v>
      </c>
      <c r="G3738" s="15">
        <v>1756000</v>
      </c>
      <c r="I3738" s="38" t="s">
        <v>255</v>
      </c>
      <c r="J3738" s="15">
        <v>6.6</v>
      </c>
      <c r="L3738" s="36" t="s">
        <v>250</v>
      </c>
      <c r="M3738" s="15">
        <v>6.5666666666666664</v>
      </c>
    </row>
    <row r="3739" spans="1:13" x14ac:dyDescent="0.3">
      <c r="A3739" s="38" t="s">
        <v>254</v>
      </c>
      <c r="B3739" s="15"/>
      <c r="C3739" s="15"/>
      <c r="E3739" s="37" t="s">
        <v>255</v>
      </c>
      <c r="F3739" s="15">
        <v>297939</v>
      </c>
      <c r="G3739" s="15">
        <v>297939</v>
      </c>
      <c r="I3739" s="38" t="s">
        <v>258</v>
      </c>
      <c r="J3739" s="15">
        <v>6.3</v>
      </c>
      <c r="L3739" s="36" t="s">
        <v>253</v>
      </c>
      <c r="M3739" s="15">
        <v>6.2333333333333343</v>
      </c>
    </row>
    <row r="3740" spans="1:13" x14ac:dyDescent="0.3">
      <c r="A3740" s="38" t="s">
        <v>257</v>
      </c>
      <c r="B3740" s="15">
        <v>285000</v>
      </c>
      <c r="C3740" s="15">
        <v>570000</v>
      </c>
      <c r="E3740" s="37" t="s">
        <v>258</v>
      </c>
      <c r="F3740" s="15">
        <v>252100</v>
      </c>
      <c r="G3740" s="15">
        <v>966200</v>
      </c>
      <c r="I3740" s="38" t="s">
        <v>260</v>
      </c>
      <c r="J3740" s="15">
        <v>5.2</v>
      </c>
      <c r="L3740" s="35" t="s">
        <v>271</v>
      </c>
      <c r="M3740" s="15">
        <v>5.05</v>
      </c>
    </row>
    <row r="3741" spans="1:13" x14ac:dyDescent="0.3">
      <c r="A3741" s="38" t="s">
        <v>252</v>
      </c>
      <c r="B3741" s="15">
        <v>343250</v>
      </c>
      <c r="C3741" s="15">
        <v>686500</v>
      </c>
      <c r="E3741" s="36" t="s">
        <v>253</v>
      </c>
      <c r="F3741" s="15">
        <v>381950</v>
      </c>
      <c r="G3741" s="15">
        <v>553900</v>
      </c>
      <c r="I3741" s="38" t="s">
        <v>262</v>
      </c>
      <c r="J3741" s="15">
        <v>4.5999999999999996</v>
      </c>
      <c r="L3741" s="36" t="s">
        <v>246</v>
      </c>
      <c r="M3741" s="15">
        <v>5.9333333333333336</v>
      </c>
    </row>
    <row r="3742" spans="1:13" x14ac:dyDescent="0.3">
      <c r="A3742" s="38" t="s">
        <v>255</v>
      </c>
      <c r="B3742" s="15">
        <v>350000</v>
      </c>
      <c r="C3742" s="15">
        <v>1839850</v>
      </c>
      <c r="E3742" s="35" t="s">
        <v>264</v>
      </c>
      <c r="F3742" s="15">
        <v>2388075</v>
      </c>
      <c r="G3742" s="15">
        <v>6298050</v>
      </c>
      <c r="I3742" s="38" t="s">
        <v>263</v>
      </c>
      <c r="J3742" s="15">
        <v>3.5</v>
      </c>
      <c r="L3742" s="36" t="s">
        <v>248</v>
      </c>
      <c r="M3742" s="15">
        <v>4.5666666666666664</v>
      </c>
    </row>
    <row r="3743" spans="1:13" x14ac:dyDescent="0.3">
      <c r="A3743" s="38" t="s">
        <v>258</v>
      </c>
      <c r="B3743" s="15">
        <v>371700</v>
      </c>
      <c r="C3743" s="15">
        <v>1488350</v>
      </c>
      <c r="E3743" s="36" t="s">
        <v>246</v>
      </c>
      <c r="F3743" s="15">
        <v>646600</v>
      </c>
      <c r="G3743" s="15">
        <v>1049100</v>
      </c>
      <c r="I3743" s="35" t="s">
        <v>271</v>
      </c>
      <c r="J3743" s="15"/>
      <c r="L3743" s="36" t="s">
        <v>250</v>
      </c>
      <c r="M3743" s="15">
        <v>5.166666666666667</v>
      </c>
    </row>
    <row r="3744" spans="1:13" x14ac:dyDescent="0.3">
      <c r="A3744" s="38" t="s">
        <v>260</v>
      </c>
      <c r="B3744" s="15">
        <v>335000</v>
      </c>
      <c r="C3744" s="15">
        <v>670000</v>
      </c>
      <c r="E3744" s="36" t="s">
        <v>248</v>
      </c>
      <c r="F3744" s="15">
        <v>542500</v>
      </c>
      <c r="G3744" s="15">
        <v>1256000</v>
      </c>
      <c r="I3744" s="38" t="s">
        <v>245</v>
      </c>
      <c r="J3744" s="15">
        <v>3.3</v>
      </c>
      <c r="L3744" s="36" t="s">
        <v>253</v>
      </c>
      <c r="M3744" s="15">
        <v>4.5333333333333332</v>
      </c>
    </row>
    <row r="3745" spans="1:13" x14ac:dyDescent="0.3">
      <c r="A3745" s="38" t="s">
        <v>262</v>
      </c>
      <c r="B3745" s="15">
        <v>359000</v>
      </c>
      <c r="C3745" s="15">
        <v>359000</v>
      </c>
      <c r="E3745" s="36" t="s">
        <v>250</v>
      </c>
      <c r="F3745" s="15">
        <v>529500</v>
      </c>
      <c r="G3745" s="15">
        <v>1587000</v>
      </c>
      <c r="I3745" s="38" t="s">
        <v>247</v>
      </c>
      <c r="J3745" s="15">
        <v>2.8</v>
      </c>
      <c r="L3745" s="35" t="s">
        <v>272</v>
      </c>
      <c r="M3745" s="15">
        <v>3.9250000000000007</v>
      </c>
    </row>
    <row r="3746" spans="1:13" x14ac:dyDescent="0.3">
      <c r="A3746" s="14">
        <v>30</v>
      </c>
      <c r="B3746" s="15">
        <v>55333338</v>
      </c>
      <c r="C3746" s="15">
        <v>259635263</v>
      </c>
      <c r="E3746" s="37" t="s">
        <v>252</v>
      </c>
      <c r="F3746" s="15">
        <v>142000</v>
      </c>
      <c r="G3746" s="15">
        <v>402000</v>
      </c>
      <c r="I3746" s="38" t="s">
        <v>249</v>
      </c>
      <c r="J3746" s="15">
        <v>2.6</v>
      </c>
      <c r="L3746" s="36" t="s">
        <v>246</v>
      </c>
      <c r="M3746" s="15">
        <v>3.7000000000000006</v>
      </c>
    </row>
    <row r="3747" spans="1:13" x14ac:dyDescent="0.3">
      <c r="A3747" s="35" t="s">
        <v>243</v>
      </c>
      <c r="B3747" s="15"/>
      <c r="C3747" s="15"/>
      <c r="E3747" s="37" t="s">
        <v>255</v>
      </c>
      <c r="F3747" s="15">
        <v>262500</v>
      </c>
      <c r="G3747" s="15">
        <v>1060000</v>
      </c>
      <c r="I3747" s="38" t="s">
        <v>251</v>
      </c>
      <c r="J3747" s="15">
        <v>3</v>
      </c>
      <c r="L3747" s="36" t="s">
        <v>248</v>
      </c>
      <c r="M3747" s="15">
        <v>4.4666666666666659</v>
      </c>
    </row>
    <row r="3748" spans="1:13" x14ac:dyDescent="0.3">
      <c r="A3748" s="38" t="s">
        <v>245</v>
      </c>
      <c r="B3748" s="15">
        <v>123975</v>
      </c>
      <c r="C3748" s="15">
        <v>477950</v>
      </c>
      <c r="E3748" s="37" t="s">
        <v>258</v>
      </c>
      <c r="F3748" s="15">
        <v>125000</v>
      </c>
      <c r="G3748" s="15">
        <v>125000</v>
      </c>
      <c r="I3748" s="38" t="s">
        <v>254</v>
      </c>
      <c r="J3748" s="15">
        <v>4.3</v>
      </c>
      <c r="L3748" s="36" t="s">
        <v>250</v>
      </c>
      <c r="M3748" s="15">
        <v>3.6666666666666665</v>
      </c>
    </row>
    <row r="3749" spans="1:13" x14ac:dyDescent="0.3">
      <c r="A3749" s="38" t="s">
        <v>247</v>
      </c>
      <c r="B3749" s="15">
        <v>77500</v>
      </c>
      <c r="C3749" s="15">
        <v>334500</v>
      </c>
      <c r="E3749" s="36" t="s">
        <v>253</v>
      </c>
      <c r="F3749" s="15">
        <v>669475</v>
      </c>
      <c r="G3749" s="15">
        <v>2405950</v>
      </c>
      <c r="I3749" s="38" t="s">
        <v>257</v>
      </c>
      <c r="J3749" s="15">
        <v>3.4</v>
      </c>
      <c r="L3749" s="36" t="s">
        <v>253</v>
      </c>
      <c r="M3749" s="15">
        <v>3.8666666666666671</v>
      </c>
    </row>
    <row r="3750" spans="1:13" x14ac:dyDescent="0.3">
      <c r="A3750" s="38" t="s">
        <v>249</v>
      </c>
      <c r="B3750" s="15">
        <v>280858</v>
      </c>
      <c r="C3750" s="15">
        <v>608667</v>
      </c>
      <c r="E3750" s="35" t="s">
        <v>266</v>
      </c>
      <c r="F3750" s="15">
        <v>1940975</v>
      </c>
      <c r="G3750" s="15">
        <v>7032826</v>
      </c>
      <c r="I3750" s="38" t="s">
        <v>252</v>
      </c>
      <c r="J3750" s="15">
        <v>3.5</v>
      </c>
      <c r="L3750" s="35" t="s">
        <v>273</v>
      </c>
      <c r="M3750" s="15">
        <v>3.2250000000000001</v>
      </c>
    </row>
    <row r="3751" spans="1:13" x14ac:dyDescent="0.3">
      <c r="A3751" s="38" t="s">
        <v>251</v>
      </c>
      <c r="B3751" s="15">
        <v>170475</v>
      </c>
      <c r="C3751" s="15">
        <v>668900</v>
      </c>
      <c r="E3751" s="36" t="s">
        <v>246</v>
      </c>
      <c r="F3751" s="15">
        <v>410500</v>
      </c>
      <c r="G3751" s="15">
        <v>821000</v>
      </c>
      <c r="I3751" s="38" t="s">
        <v>255</v>
      </c>
      <c r="J3751" s="15">
        <v>2.9</v>
      </c>
      <c r="L3751" s="36" t="s">
        <v>246</v>
      </c>
      <c r="M3751" s="15">
        <v>3.0666666666666664</v>
      </c>
    </row>
    <row r="3752" spans="1:13" x14ac:dyDescent="0.3">
      <c r="A3752" s="38" t="s">
        <v>254</v>
      </c>
      <c r="B3752" s="15">
        <v>285200</v>
      </c>
      <c r="C3752" s="15">
        <v>840750</v>
      </c>
      <c r="E3752" s="36" t="s">
        <v>248</v>
      </c>
      <c r="F3752" s="15">
        <v>626750</v>
      </c>
      <c r="G3752" s="15">
        <v>2036276</v>
      </c>
      <c r="I3752" s="38" t="s">
        <v>258</v>
      </c>
      <c r="J3752" s="15">
        <v>3</v>
      </c>
      <c r="L3752" s="36" t="s">
        <v>248</v>
      </c>
      <c r="M3752" s="15">
        <v>2.6666666666666665</v>
      </c>
    </row>
    <row r="3753" spans="1:13" x14ac:dyDescent="0.3">
      <c r="A3753" s="38" t="s">
        <v>257</v>
      </c>
      <c r="B3753" s="15">
        <v>291875</v>
      </c>
      <c r="C3753" s="15">
        <v>1015100</v>
      </c>
      <c r="E3753" s="36" t="s">
        <v>250</v>
      </c>
      <c r="F3753" s="15">
        <v>571250</v>
      </c>
      <c r="G3753" s="15">
        <v>2578600</v>
      </c>
      <c r="I3753" s="38" t="s">
        <v>260</v>
      </c>
      <c r="J3753" s="15">
        <v>2.9</v>
      </c>
      <c r="L3753" s="36" t="s">
        <v>250</v>
      </c>
      <c r="M3753" s="15">
        <v>3.2333333333333329</v>
      </c>
    </row>
    <row r="3754" spans="1:13" x14ac:dyDescent="0.3">
      <c r="A3754" s="38" t="s">
        <v>252</v>
      </c>
      <c r="B3754" s="15">
        <v>376500</v>
      </c>
      <c r="C3754" s="15">
        <v>3173918</v>
      </c>
      <c r="E3754" s="37" t="s">
        <v>252</v>
      </c>
      <c r="F3754" s="15">
        <v>188000</v>
      </c>
      <c r="G3754" s="15">
        <v>1164000</v>
      </c>
      <c r="I3754" s="38" t="s">
        <v>262</v>
      </c>
      <c r="J3754" s="15">
        <v>2.2999999999999998</v>
      </c>
      <c r="L3754" s="36" t="s">
        <v>253</v>
      </c>
      <c r="M3754" s="15">
        <v>3.9333333333333336</v>
      </c>
    </row>
    <row r="3755" spans="1:13" x14ac:dyDescent="0.3">
      <c r="A3755" s="38" t="s">
        <v>255</v>
      </c>
      <c r="B3755" s="15">
        <v>401950</v>
      </c>
      <c r="C3755" s="15">
        <v>1438100</v>
      </c>
      <c r="E3755" s="37" t="s">
        <v>255</v>
      </c>
      <c r="F3755" s="15">
        <v>173250</v>
      </c>
      <c r="G3755" s="15">
        <v>776500</v>
      </c>
      <c r="I3755" s="38" t="s">
        <v>263</v>
      </c>
      <c r="J3755" s="15">
        <v>1.7</v>
      </c>
      <c r="L3755" s="35" t="s">
        <v>274</v>
      </c>
      <c r="M3755" s="15">
        <v>3</v>
      </c>
    </row>
    <row r="3756" spans="1:13" x14ac:dyDescent="0.3">
      <c r="A3756" s="38" t="s">
        <v>258</v>
      </c>
      <c r="B3756" s="15">
        <v>291400</v>
      </c>
      <c r="C3756" s="15">
        <v>1494485</v>
      </c>
      <c r="E3756" s="37" t="s">
        <v>258</v>
      </c>
      <c r="F3756" s="15">
        <v>210000</v>
      </c>
      <c r="G3756" s="15">
        <v>638100</v>
      </c>
      <c r="I3756" s="35" t="s">
        <v>272</v>
      </c>
      <c r="J3756" s="15"/>
      <c r="L3756" s="36" t="s">
        <v>246</v>
      </c>
      <c r="M3756" s="15">
        <v>2.6333333333333333</v>
      </c>
    </row>
    <row r="3757" spans="1:13" x14ac:dyDescent="0.3">
      <c r="A3757" s="38" t="s">
        <v>260</v>
      </c>
      <c r="B3757" s="15">
        <v>108056</v>
      </c>
      <c r="C3757" s="15">
        <v>904261</v>
      </c>
      <c r="E3757" s="36" t="s">
        <v>253</v>
      </c>
      <c r="F3757" s="15">
        <v>332475</v>
      </c>
      <c r="G3757" s="15">
        <v>1596950</v>
      </c>
      <c r="I3757" s="38" t="s">
        <v>245</v>
      </c>
      <c r="J3757" s="15">
        <v>2</v>
      </c>
      <c r="L3757" s="36" t="s">
        <v>248</v>
      </c>
      <c r="M3757" s="15">
        <v>3</v>
      </c>
    </row>
    <row r="3758" spans="1:13" x14ac:dyDescent="0.3">
      <c r="A3758" s="38" t="s">
        <v>262</v>
      </c>
      <c r="B3758" s="15">
        <v>434950</v>
      </c>
      <c r="C3758" s="15">
        <v>974390</v>
      </c>
      <c r="E3758" s="35" t="s">
        <v>267</v>
      </c>
      <c r="F3758" s="15">
        <v>1864900</v>
      </c>
      <c r="G3758" s="15">
        <v>5798020</v>
      </c>
      <c r="I3758" s="38" t="s">
        <v>247</v>
      </c>
      <c r="J3758" s="15">
        <v>1.7</v>
      </c>
      <c r="L3758" s="36" t="s">
        <v>250</v>
      </c>
      <c r="M3758" s="15">
        <v>3.4</v>
      </c>
    </row>
    <row r="3759" spans="1:13" x14ac:dyDescent="0.3">
      <c r="A3759" s="38" t="s">
        <v>263</v>
      </c>
      <c r="B3759" s="15">
        <v>115000</v>
      </c>
      <c r="C3759" s="15">
        <v>1052900</v>
      </c>
      <c r="E3759" s="36" t="s">
        <v>246</v>
      </c>
      <c r="F3759" s="15">
        <v>220500</v>
      </c>
      <c r="G3759" s="15">
        <v>441000</v>
      </c>
      <c r="I3759" s="38" t="s">
        <v>249</v>
      </c>
      <c r="J3759" s="15">
        <v>1.1000000000000001</v>
      </c>
      <c r="L3759" s="36" t="s">
        <v>253</v>
      </c>
      <c r="M3759" s="15">
        <v>2.9666666666666663</v>
      </c>
    </row>
    <row r="3760" spans="1:13" x14ac:dyDescent="0.3">
      <c r="A3760" s="35" t="s">
        <v>259</v>
      </c>
      <c r="B3760" s="15"/>
      <c r="C3760" s="15"/>
      <c r="E3760" s="36" t="s">
        <v>248</v>
      </c>
      <c r="F3760" s="15">
        <v>584000</v>
      </c>
      <c r="G3760" s="15">
        <v>2511620</v>
      </c>
      <c r="I3760" s="38" t="s">
        <v>251</v>
      </c>
      <c r="J3760" s="15">
        <v>1.3</v>
      </c>
      <c r="L3760" s="35" t="s">
        <v>275</v>
      </c>
      <c r="M3760" s="15">
        <v>1.4299999999999997</v>
      </c>
    </row>
    <row r="3761" spans="1:13" x14ac:dyDescent="0.3">
      <c r="A3761" s="38" t="s">
        <v>245</v>
      </c>
      <c r="B3761" s="15">
        <v>123250</v>
      </c>
      <c r="C3761" s="15">
        <v>743000</v>
      </c>
      <c r="E3761" s="36" t="s">
        <v>250</v>
      </c>
      <c r="F3761" s="15">
        <v>618400</v>
      </c>
      <c r="G3761" s="15">
        <v>677900</v>
      </c>
      <c r="I3761" s="38" t="s">
        <v>254</v>
      </c>
      <c r="J3761" s="15">
        <v>1.5</v>
      </c>
      <c r="L3761" s="36" t="s">
        <v>246</v>
      </c>
      <c r="M3761" s="15">
        <v>2.0333333333333332</v>
      </c>
    </row>
    <row r="3762" spans="1:13" x14ac:dyDescent="0.3">
      <c r="A3762" s="38" t="s">
        <v>247</v>
      </c>
      <c r="B3762" s="15">
        <v>153975</v>
      </c>
      <c r="C3762" s="15">
        <v>1120850</v>
      </c>
      <c r="E3762" s="37" t="s">
        <v>252</v>
      </c>
      <c r="F3762" s="15">
        <v>349000</v>
      </c>
      <c r="G3762" s="15">
        <v>349000</v>
      </c>
      <c r="I3762" s="38" t="s">
        <v>257</v>
      </c>
      <c r="J3762" s="15">
        <v>1.8</v>
      </c>
      <c r="L3762" s="36" t="s">
        <v>248</v>
      </c>
      <c r="M3762" s="15">
        <v>1.6333333333333335</v>
      </c>
    </row>
    <row r="3763" spans="1:13" x14ac:dyDescent="0.3">
      <c r="A3763" s="38" t="s">
        <v>249</v>
      </c>
      <c r="B3763" s="15">
        <v>438250</v>
      </c>
      <c r="C3763" s="15">
        <v>1877600</v>
      </c>
      <c r="E3763" s="37" t="s">
        <v>255</v>
      </c>
      <c r="F3763" s="15">
        <v>209900</v>
      </c>
      <c r="G3763" s="15">
        <v>209900</v>
      </c>
      <c r="I3763" s="38" t="s">
        <v>252</v>
      </c>
      <c r="J3763" s="15">
        <v>2</v>
      </c>
      <c r="L3763" s="36" t="s">
        <v>250</v>
      </c>
      <c r="M3763" s="15">
        <v>1.2</v>
      </c>
    </row>
    <row r="3764" spans="1:13" x14ac:dyDescent="0.3">
      <c r="A3764" s="38" t="s">
        <v>251</v>
      </c>
      <c r="B3764" s="15">
        <v>311475</v>
      </c>
      <c r="C3764" s="15">
        <v>2148316</v>
      </c>
      <c r="E3764" s="37" t="s">
        <v>258</v>
      </c>
      <c r="F3764" s="15">
        <v>59500</v>
      </c>
      <c r="G3764" s="15">
        <v>119000</v>
      </c>
      <c r="I3764" s="38" t="s">
        <v>255</v>
      </c>
      <c r="J3764" s="15">
        <v>2</v>
      </c>
      <c r="L3764" s="36" t="s">
        <v>253</v>
      </c>
      <c r="M3764" s="15">
        <v>0.44999999999999996</v>
      </c>
    </row>
    <row r="3765" spans="1:13" x14ac:dyDescent="0.3">
      <c r="A3765" s="38" t="s">
        <v>254</v>
      </c>
      <c r="B3765" s="15">
        <v>148000</v>
      </c>
      <c r="C3765" s="15">
        <v>1002900</v>
      </c>
      <c r="E3765" s="36" t="s">
        <v>253</v>
      </c>
      <c r="F3765" s="15">
        <v>442000</v>
      </c>
      <c r="G3765" s="15">
        <v>2167500</v>
      </c>
      <c r="I3765" s="38" t="s">
        <v>258</v>
      </c>
      <c r="J3765" s="15">
        <v>2</v>
      </c>
      <c r="L3765" s="14">
        <v>67</v>
      </c>
      <c r="M3765" s="15">
        <v>5.6746987951807215</v>
      </c>
    </row>
    <row r="3766" spans="1:13" x14ac:dyDescent="0.3">
      <c r="A3766" s="38" t="s">
        <v>257</v>
      </c>
      <c r="B3766" s="15">
        <v>547442</v>
      </c>
      <c r="C3766" s="15">
        <v>2690888</v>
      </c>
      <c r="E3766" s="35" t="s">
        <v>268</v>
      </c>
      <c r="F3766" s="15">
        <v>2059851</v>
      </c>
      <c r="G3766" s="15">
        <v>5427999</v>
      </c>
      <c r="I3766" s="38" t="s">
        <v>260</v>
      </c>
      <c r="J3766" s="15">
        <v>2.1</v>
      </c>
      <c r="L3766" s="35" t="s">
        <v>244</v>
      </c>
      <c r="M3766" s="15">
        <v>4</v>
      </c>
    </row>
    <row r="3767" spans="1:13" x14ac:dyDescent="0.3">
      <c r="A3767" s="38" t="s">
        <v>252</v>
      </c>
      <c r="B3767" s="15">
        <v>140500</v>
      </c>
      <c r="C3767" s="15">
        <v>1318867</v>
      </c>
      <c r="E3767" s="36" t="s">
        <v>246</v>
      </c>
      <c r="F3767" s="15">
        <v>580976</v>
      </c>
      <c r="G3767" s="15">
        <v>1667852</v>
      </c>
      <c r="I3767" s="38" t="s">
        <v>262</v>
      </c>
      <c r="J3767" s="15">
        <v>1.8</v>
      </c>
      <c r="L3767" s="36" t="s">
        <v>246</v>
      </c>
      <c r="M3767" s="15">
        <v>2.9666666666666663</v>
      </c>
    </row>
    <row r="3768" spans="1:13" x14ac:dyDescent="0.3">
      <c r="A3768" s="38" t="s">
        <v>255</v>
      </c>
      <c r="B3768" s="15">
        <v>139653</v>
      </c>
      <c r="C3768" s="15">
        <v>884805</v>
      </c>
      <c r="E3768" s="36" t="s">
        <v>248</v>
      </c>
      <c r="F3768" s="15">
        <v>579875</v>
      </c>
      <c r="G3768" s="15">
        <v>902749</v>
      </c>
      <c r="I3768" s="38" t="s">
        <v>263</v>
      </c>
      <c r="J3768" s="15">
        <v>1.3</v>
      </c>
      <c r="L3768" s="36" t="s">
        <v>248</v>
      </c>
      <c r="M3768" s="15">
        <v>3.1666666666666665</v>
      </c>
    </row>
    <row r="3769" spans="1:13" x14ac:dyDescent="0.3">
      <c r="A3769" s="38" t="s">
        <v>258</v>
      </c>
      <c r="B3769" s="15">
        <v>476750</v>
      </c>
      <c r="C3769" s="15">
        <v>1231450</v>
      </c>
      <c r="E3769" s="36" t="s">
        <v>250</v>
      </c>
      <c r="F3769" s="15">
        <v>573500</v>
      </c>
      <c r="G3769" s="15">
        <v>1871000</v>
      </c>
      <c r="I3769" s="35" t="s">
        <v>273</v>
      </c>
      <c r="J3769" s="15"/>
      <c r="L3769" s="36" t="s">
        <v>250</v>
      </c>
      <c r="M3769" s="15">
        <v>4.5333333333333332</v>
      </c>
    </row>
    <row r="3770" spans="1:13" x14ac:dyDescent="0.3">
      <c r="A3770" s="38" t="s">
        <v>260</v>
      </c>
      <c r="B3770" s="15">
        <v>152000</v>
      </c>
      <c r="C3770" s="15">
        <v>939900</v>
      </c>
      <c r="E3770" s="37" t="s">
        <v>252</v>
      </c>
      <c r="F3770" s="15">
        <v>184000</v>
      </c>
      <c r="G3770" s="15">
        <v>626500</v>
      </c>
      <c r="I3770" s="38" t="s">
        <v>245</v>
      </c>
      <c r="J3770" s="15">
        <v>1</v>
      </c>
      <c r="L3770" s="36" t="s">
        <v>253</v>
      </c>
      <c r="M3770" s="15">
        <v>5.333333333333333</v>
      </c>
    </row>
    <row r="3771" spans="1:13" x14ac:dyDescent="0.3">
      <c r="A3771" s="38" t="s">
        <v>262</v>
      </c>
      <c r="B3771" s="15">
        <v>129000</v>
      </c>
      <c r="C3771" s="15">
        <v>921450</v>
      </c>
      <c r="E3771" s="37" t="s">
        <v>255</v>
      </c>
      <c r="F3771" s="15">
        <v>212500</v>
      </c>
      <c r="G3771" s="15">
        <v>817000</v>
      </c>
      <c r="I3771" s="38" t="s">
        <v>247</v>
      </c>
      <c r="J3771" s="15">
        <v>1</v>
      </c>
      <c r="L3771" s="35" t="s">
        <v>256</v>
      </c>
      <c r="M3771" s="15">
        <v>6.6916666666666664</v>
      </c>
    </row>
    <row r="3772" spans="1:13" x14ac:dyDescent="0.3">
      <c r="A3772" s="38" t="s">
        <v>263</v>
      </c>
      <c r="B3772" s="15">
        <v>143750</v>
      </c>
      <c r="C3772" s="15">
        <v>1423300</v>
      </c>
      <c r="E3772" s="37" t="s">
        <v>258</v>
      </c>
      <c r="F3772" s="15">
        <v>177000</v>
      </c>
      <c r="G3772" s="15">
        <v>427500</v>
      </c>
      <c r="I3772" s="38" t="s">
        <v>249</v>
      </c>
      <c r="J3772" s="15">
        <v>1.2</v>
      </c>
      <c r="L3772" s="36" t="s">
        <v>246</v>
      </c>
      <c r="M3772" s="15">
        <v>5.1333333333333337</v>
      </c>
    </row>
    <row r="3773" spans="1:13" x14ac:dyDescent="0.3">
      <c r="A3773" s="35" t="s">
        <v>265</v>
      </c>
      <c r="B3773" s="15"/>
      <c r="C3773" s="15"/>
      <c r="E3773" s="36" t="s">
        <v>253</v>
      </c>
      <c r="F3773" s="15">
        <v>325500</v>
      </c>
      <c r="G3773" s="15">
        <v>986398</v>
      </c>
      <c r="I3773" s="38" t="s">
        <v>251</v>
      </c>
      <c r="J3773" s="15">
        <v>1.2</v>
      </c>
      <c r="L3773" s="36" t="s">
        <v>248</v>
      </c>
      <c r="M3773" s="15">
        <v>5.7333333333333334</v>
      </c>
    </row>
    <row r="3774" spans="1:13" x14ac:dyDescent="0.3">
      <c r="A3774" s="38" t="s">
        <v>245</v>
      </c>
      <c r="B3774" s="15">
        <v>278000</v>
      </c>
      <c r="C3774" s="15">
        <v>1143500</v>
      </c>
      <c r="E3774" s="35" t="s">
        <v>269</v>
      </c>
      <c r="F3774" s="15">
        <v>2146749</v>
      </c>
      <c r="G3774" s="15">
        <v>8740498</v>
      </c>
      <c r="I3774" s="38" t="s">
        <v>254</v>
      </c>
      <c r="J3774" s="15">
        <v>1.2</v>
      </c>
      <c r="L3774" s="36" t="s">
        <v>250</v>
      </c>
      <c r="M3774" s="15">
        <v>8.1666666666666661</v>
      </c>
    </row>
    <row r="3775" spans="1:13" x14ac:dyDescent="0.3">
      <c r="A3775" s="38" t="s">
        <v>247</v>
      </c>
      <c r="B3775" s="15">
        <v>164100</v>
      </c>
      <c r="C3775" s="15">
        <v>2262734</v>
      </c>
      <c r="E3775" s="36" t="s">
        <v>246</v>
      </c>
      <c r="F3775" s="15">
        <v>611950</v>
      </c>
      <c r="G3775" s="15">
        <v>1586950</v>
      </c>
      <c r="I3775" s="38" t="s">
        <v>257</v>
      </c>
      <c r="J3775" s="15">
        <v>1.7</v>
      </c>
      <c r="L3775" s="36" t="s">
        <v>253</v>
      </c>
      <c r="M3775" s="15">
        <v>7.7333333333333343</v>
      </c>
    </row>
    <row r="3776" spans="1:13" x14ac:dyDescent="0.3">
      <c r="A3776" s="38" t="s">
        <v>249</v>
      </c>
      <c r="B3776" s="15">
        <v>164250</v>
      </c>
      <c r="C3776" s="15">
        <v>1122950</v>
      </c>
      <c r="E3776" s="36" t="s">
        <v>248</v>
      </c>
      <c r="F3776" s="15">
        <v>384900</v>
      </c>
      <c r="G3776" s="15">
        <v>2741800</v>
      </c>
      <c r="I3776" s="38" t="s">
        <v>252</v>
      </c>
      <c r="J3776" s="15">
        <v>1.8</v>
      </c>
      <c r="L3776" s="35" t="s">
        <v>261</v>
      </c>
      <c r="M3776" s="15">
        <v>9.6833333333333336</v>
      </c>
    </row>
    <row r="3777" spans="1:13" x14ac:dyDescent="0.3">
      <c r="A3777" s="38" t="s">
        <v>251</v>
      </c>
      <c r="B3777" s="15">
        <v>162175</v>
      </c>
      <c r="C3777" s="15">
        <v>1334350</v>
      </c>
      <c r="E3777" s="36" t="s">
        <v>250</v>
      </c>
      <c r="F3777" s="15">
        <v>529950</v>
      </c>
      <c r="G3777" s="15">
        <v>1996799</v>
      </c>
      <c r="I3777" s="38" t="s">
        <v>255</v>
      </c>
      <c r="J3777" s="15">
        <v>1.8</v>
      </c>
      <c r="L3777" s="36" t="s">
        <v>246</v>
      </c>
      <c r="M3777" s="15">
        <v>9.1333333333333346</v>
      </c>
    </row>
    <row r="3778" spans="1:13" x14ac:dyDescent="0.3">
      <c r="A3778" s="38" t="s">
        <v>254</v>
      </c>
      <c r="B3778" s="15">
        <v>158500</v>
      </c>
      <c r="C3778" s="15">
        <v>1987898</v>
      </c>
      <c r="E3778" s="37" t="s">
        <v>252</v>
      </c>
      <c r="F3778" s="15">
        <v>160000</v>
      </c>
      <c r="G3778" s="15">
        <v>576500</v>
      </c>
      <c r="I3778" s="38" t="s">
        <v>258</v>
      </c>
      <c r="J3778" s="15">
        <v>1.9</v>
      </c>
      <c r="L3778" s="36" t="s">
        <v>248</v>
      </c>
      <c r="M3778" s="15">
        <v>10.266666666666667</v>
      </c>
    </row>
    <row r="3779" spans="1:13" x14ac:dyDescent="0.3">
      <c r="A3779" s="38" t="s">
        <v>257</v>
      </c>
      <c r="B3779" s="15">
        <v>174600</v>
      </c>
      <c r="C3779" s="15">
        <v>1404550</v>
      </c>
      <c r="E3779" s="37" t="s">
        <v>255</v>
      </c>
      <c r="F3779" s="15">
        <v>162950</v>
      </c>
      <c r="G3779" s="15">
        <v>325900</v>
      </c>
      <c r="I3779" s="38" t="s">
        <v>260</v>
      </c>
      <c r="J3779" s="15">
        <v>1.7</v>
      </c>
      <c r="L3779" s="36" t="s">
        <v>250</v>
      </c>
      <c r="M3779" s="15">
        <v>9.9666666666666668</v>
      </c>
    </row>
    <row r="3780" spans="1:13" x14ac:dyDescent="0.3">
      <c r="A3780" s="38" t="s">
        <v>252</v>
      </c>
      <c r="B3780" s="15">
        <v>205475</v>
      </c>
      <c r="C3780" s="15">
        <v>1547358</v>
      </c>
      <c r="E3780" s="37" t="s">
        <v>258</v>
      </c>
      <c r="F3780" s="15">
        <v>207000</v>
      </c>
      <c r="G3780" s="15">
        <v>1094399</v>
      </c>
      <c r="I3780" s="38" t="s">
        <v>262</v>
      </c>
      <c r="J3780" s="15">
        <v>1.2</v>
      </c>
      <c r="L3780" s="36" t="s">
        <v>253</v>
      </c>
      <c r="M3780" s="15">
        <v>9.3666666666666671</v>
      </c>
    </row>
    <row r="3781" spans="1:13" x14ac:dyDescent="0.3">
      <c r="A3781" s="38" t="s">
        <v>255</v>
      </c>
      <c r="B3781" s="15">
        <v>179950</v>
      </c>
      <c r="C3781" s="15">
        <v>925700</v>
      </c>
      <c r="E3781" s="36" t="s">
        <v>253</v>
      </c>
      <c r="F3781" s="15">
        <v>619949</v>
      </c>
      <c r="G3781" s="15">
        <v>2414949</v>
      </c>
      <c r="I3781" s="38" t="s">
        <v>263</v>
      </c>
      <c r="J3781" s="15">
        <v>1.1000000000000001</v>
      </c>
      <c r="L3781" s="35" t="s">
        <v>264</v>
      </c>
      <c r="M3781" s="15">
        <v>10.483333333333333</v>
      </c>
    </row>
    <row r="3782" spans="1:13" x14ac:dyDescent="0.3">
      <c r="A3782" s="38" t="s">
        <v>258</v>
      </c>
      <c r="B3782" s="15">
        <v>562500</v>
      </c>
      <c r="C3782" s="15">
        <v>1829750</v>
      </c>
      <c r="E3782" s="35" t="s">
        <v>270</v>
      </c>
      <c r="F3782" s="15">
        <v>2431275</v>
      </c>
      <c r="G3782" s="15">
        <v>9429425</v>
      </c>
      <c r="I3782" s="35" t="s">
        <v>274</v>
      </c>
      <c r="J3782" s="15"/>
      <c r="L3782" s="36" t="s">
        <v>246</v>
      </c>
      <c r="M3782" s="15">
        <v>8.6999999999999993</v>
      </c>
    </row>
    <row r="3783" spans="1:13" x14ac:dyDescent="0.3">
      <c r="A3783" s="38" t="s">
        <v>260</v>
      </c>
      <c r="B3783" s="15">
        <v>192500</v>
      </c>
      <c r="C3783" s="15">
        <v>1960950</v>
      </c>
      <c r="E3783" s="36" t="s">
        <v>246</v>
      </c>
      <c r="F3783" s="15">
        <v>541950</v>
      </c>
      <c r="G3783" s="15">
        <v>1624725</v>
      </c>
      <c r="I3783" s="38" t="s">
        <v>245</v>
      </c>
      <c r="J3783" s="15">
        <v>0.9</v>
      </c>
      <c r="L3783" s="36" t="s">
        <v>248</v>
      </c>
      <c r="M3783" s="15">
        <v>11.033333333333333</v>
      </c>
    </row>
    <row r="3784" spans="1:13" x14ac:dyDescent="0.3">
      <c r="A3784" s="38" t="s">
        <v>262</v>
      </c>
      <c r="B3784" s="15">
        <v>166000</v>
      </c>
      <c r="C3784" s="15">
        <v>1501400</v>
      </c>
      <c r="E3784" s="36" t="s">
        <v>248</v>
      </c>
      <c r="F3784" s="15">
        <v>596000</v>
      </c>
      <c r="G3784" s="15">
        <v>1950500</v>
      </c>
      <c r="I3784" s="38" t="s">
        <v>247</v>
      </c>
      <c r="J3784" s="15">
        <v>1</v>
      </c>
      <c r="L3784" s="36" t="s">
        <v>250</v>
      </c>
      <c r="M3784" s="15">
        <v>11.633333333333335</v>
      </c>
    </row>
    <row r="3785" spans="1:13" x14ac:dyDescent="0.3">
      <c r="A3785" s="38" t="s">
        <v>263</v>
      </c>
      <c r="B3785" s="15">
        <v>409600</v>
      </c>
      <c r="C3785" s="15">
        <v>1973450</v>
      </c>
      <c r="E3785" s="36" t="s">
        <v>250</v>
      </c>
      <c r="F3785" s="15">
        <v>646350</v>
      </c>
      <c r="G3785" s="15">
        <v>2743900</v>
      </c>
      <c r="I3785" s="38" t="s">
        <v>249</v>
      </c>
      <c r="J3785" s="15">
        <v>1.3</v>
      </c>
      <c r="L3785" s="36" t="s">
        <v>253</v>
      </c>
      <c r="M3785" s="15">
        <v>10.566666666666668</v>
      </c>
    </row>
    <row r="3786" spans="1:13" x14ac:dyDescent="0.3">
      <c r="A3786" s="35" t="s">
        <v>244</v>
      </c>
      <c r="B3786" s="15"/>
      <c r="C3786" s="15"/>
      <c r="E3786" s="37" t="s">
        <v>252</v>
      </c>
      <c r="F3786" s="15">
        <v>187850</v>
      </c>
      <c r="G3786" s="15">
        <v>1169700</v>
      </c>
      <c r="I3786" s="38" t="s">
        <v>251</v>
      </c>
      <c r="J3786" s="15">
        <v>1.4</v>
      </c>
      <c r="L3786" s="35" t="s">
        <v>266</v>
      </c>
      <c r="M3786" s="15">
        <v>10.424999999999999</v>
      </c>
    </row>
    <row r="3787" spans="1:13" x14ac:dyDescent="0.3">
      <c r="A3787" s="38" t="s">
        <v>245</v>
      </c>
      <c r="B3787" s="15">
        <v>181475</v>
      </c>
      <c r="C3787" s="15">
        <v>747950</v>
      </c>
      <c r="E3787" s="37" t="s">
        <v>255</v>
      </c>
      <c r="F3787" s="15">
        <v>220000</v>
      </c>
      <c r="G3787" s="15">
        <v>220000</v>
      </c>
      <c r="I3787" s="38" t="s">
        <v>254</v>
      </c>
      <c r="J3787" s="15">
        <v>1.6</v>
      </c>
      <c r="L3787" s="36" t="s">
        <v>246</v>
      </c>
      <c r="M3787" s="15">
        <v>10.5</v>
      </c>
    </row>
    <row r="3788" spans="1:13" x14ac:dyDescent="0.3">
      <c r="A3788" s="38" t="s">
        <v>247</v>
      </c>
      <c r="B3788" s="15">
        <v>209950</v>
      </c>
      <c r="C3788" s="15">
        <v>827600</v>
      </c>
      <c r="E3788" s="37" t="s">
        <v>258</v>
      </c>
      <c r="F3788" s="15">
        <v>238500</v>
      </c>
      <c r="G3788" s="15">
        <v>1354200</v>
      </c>
      <c r="I3788" s="38" t="s">
        <v>257</v>
      </c>
      <c r="J3788" s="15">
        <v>1.8</v>
      </c>
      <c r="L3788" s="36" t="s">
        <v>248</v>
      </c>
      <c r="M3788" s="15">
        <v>9.5333333333333332</v>
      </c>
    </row>
    <row r="3789" spans="1:13" x14ac:dyDescent="0.3">
      <c r="A3789" s="38" t="s">
        <v>249</v>
      </c>
      <c r="B3789" s="15">
        <v>183625</v>
      </c>
      <c r="C3789" s="15">
        <v>1420000</v>
      </c>
      <c r="E3789" s="36" t="s">
        <v>253</v>
      </c>
      <c r="F3789" s="15">
        <v>646975</v>
      </c>
      <c r="G3789" s="15">
        <v>3110300</v>
      </c>
      <c r="I3789" s="38" t="s">
        <v>252</v>
      </c>
      <c r="J3789" s="15">
        <v>1.9</v>
      </c>
      <c r="L3789" s="36" t="s">
        <v>250</v>
      </c>
      <c r="M3789" s="15">
        <v>11.266666666666666</v>
      </c>
    </row>
    <row r="3790" spans="1:13" x14ac:dyDescent="0.3">
      <c r="A3790" s="38" t="s">
        <v>251</v>
      </c>
      <c r="B3790" s="15">
        <v>521250</v>
      </c>
      <c r="C3790" s="15">
        <v>2232650</v>
      </c>
      <c r="E3790" s="35" t="s">
        <v>271</v>
      </c>
      <c r="F3790" s="15">
        <v>2447275</v>
      </c>
      <c r="G3790" s="15">
        <v>11430468</v>
      </c>
      <c r="I3790" s="38" t="s">
        <v>255</v>
      </c>
      <c r="J3790" s="15">
        <v>1.5</v>
      </c>
      <c r="L3790" s="36" t="s">
        <v>253</v>
      </c>
      <c r="M3790" s="15">
        <v>10.4</v>
      </c>
    </row>
    <row r="3791" spans="1:13" x14ac:dyDescent="0.3">
      <c r="A3791" s="38" t="s">
        <v>254</v>
      </c>
      <c r="B3791" s="15">
        <v>197475</v>
      </c>
      <c r="C3791" s="15">
        <v>2784160</v>
      </c>
      <c r="E3791" s="36" t="s">
        <v>246</v>
      </c>
      <c r="F3791" s="15">
        <v>543375</v>
      </c>
      <c r="G3791" s="15">
        <v>3040350</v>
      </c>
      <c r="I3791" s="38" t="s">
        <v>258</v>
      </c>
      <c r="J3791" s="15">
        <v>1.6</v>
      </c>
      <c r="L3791" s="35" t="s">
        <v>267</v>
      </c>
      <c r="M3791" s="15">
        <v>8.1333333333333346</v>
      </c>
    </row>
    <row r="3792" spans="1:13" x14ac:dyDescent="0.3">
      <c r="A3792" s="38" t="s">
        <v>257</v>
      </c>
      <c r="B3792" s="15">
        <v>219500</v>
      </c>
      <c r="C3792" s="15">
        <v>1632865</v>
      </c>
      <c r="E3792" s="36" t="s">
        <v>248</v>
      </c>
      <c r="F3792" s="15">
        <v>630650</v>
      </c>
      <c r="G3792" s="15">
        <v>1694700</v>
      </c>
      <c r="I3792" s="38" t="s">
        <v>260</v>
      </c>
      <c r="J3792" s="15">
        <v>2</v>
      </c>
      <c r="L3792" s="36" t="s">
        <v>246</v>
      </c>
      <c r="M3792" s="15">
        <v>7.7</v>
      </c>
    </row>
    <row r="3793" spans="1:13" x14ac:dyDescent="0.3">
      <c r="A3793" s="38" t="s">
        <v>252</v>
      </c>
      <c r="B3793" s="15">
        <v>486500</v>
      </c>
      <c r="C3793" s="15">
        <v>1657799</v>
      </c>
      <c r="E3793" s="36" t="s">
        <v>250</v>
      </c>
      <c r="F3793" s="15">
        <v>698800</v>
      </c>
      <c r="G3793" s="15">
        <v>4039068</v>
      </c>
      <c r="I3793" s="38" t="s">
        <v>262</v>
      </c>
      <c r="J3793" s="15">
        <v>0.9</v>
      </c>
      <c r="L3793" s="36" t="s">
        <v>248</v>
      </c>
      <c r="M3793" s="15">
        <v>9.0666666666666682</v>
      </c>
    </row>
    <row r="3794" spans="1:13" x14ac:dyDescent="0.3">
      <c r="A3794" s="38" t="s">
        <v>255</v>
      </c>
      <c r="B3794" s="15">
        <v>205500</v>
      </c>
      <c r="C3794" s="15">
        <v>3140150</v>
      </c>
      <c r="E3794" s="37" t="s">
        <v>252</v>
      </c>
      <c r="F3794" s="15">
        <v>266800</v>
      </c>
      <c r="G3794" s="15">
        <v>2187100</v>
      </c>
      <c r="I3794" s="38" t="s">
        <v>263</v>
      </c>
      <c r="J3794" s="15">
        <v>0.7</v>
      </c>
      <c r="L3794" s="36" t="s">
        <v>250</v>
      </c>
      <c r="M3794" s="15">
        <v>8.4666666666666668</v>
      </c>
    </row>
    <row r="3795" spans="1:13" x14ac:dyDescent="0.3">
      <c r="A3795" s="38" t="s">
        <v>258</v>
      </c>
      <c r="B3795" s="15">
        <v>222000</v>
      </c>
      <c r="C3795" s="15">
        <v>2048200</v>
      </c>
      <c r="E3795" s="37" t="s">
        <v>255</v>
      </c>
      <c r="F3795" s="15">
        <v>207000</v>
      </c>
      <c r="G3795" s="15">
        <v>1283918</v>
      </c>
      <c r="I3795" s="35" t="s">
        <v>275</v>
      </c>
      <c r="J3795" s="15"/>
      <c r="L3795" s="36" t="s">
        <v>253</v>
      </c>
      <c r="M3795" s="15">
        <v>7.3</v>
      </c>
    </row>
    <row r="3796" spans="1:13" x14ac:dyDescent="0.3">
      <c r="A3796" s="38" t="s">
        <v>260</v>
      </c>
      <c r="B3796" s="15">
        <v>460000</v>
      </c>
      <c r="C3796" s="15">
        <v>1104950</v>
      </c>
      <c r="E3796" s="37" t="s">
        <v>258</v>
      </c>
      <c r="F3796" s="15">
        <v>225000</v>
      </c>
      <c r="G3796" s="15">
        <v>568050</v>
      </c>
      <c r="I3796" s="38" t="s">
        <v>245</v>
      </c>
      <c r="J3796" s="15">
        <v>0.6</v>
      </c>
      <c r="L3796" s="35" t="s">
        <v>268</v>
      </c>
      <c r="M3796" s="15">
        <v>6.7749999999999995</v>
      </c>
    </row>
    <row r="3797" spans="1:13" x14ac:dyDescent="0.3">
      <c r="A3797" s="38" t="s">
        <v>262</v>
      </c>
      <c r="B3797" s="15">
        <v>182000</v>
      </c>
      <c r="C3797" s="15">
        <v>1454445</v>
      </c>
      <c r="E3797" s="36" t="s">
        <v>253</v>
      </c>
      <c r="F3797" s="15">
        <v>574450</v>
      </c>
      <c r="G3797" s="15">
        <v>2656350</v>
      </c>
      <c r="I3797" s="38" t="s">
        <v>247</v>
      </c>
      <c r="J3797" s="15">
        <v>1.1000000000000001</v>
      </c>
      <c r="L3797" s="36" t="s">
        <v>246</v>
      </c>
      <c r="M3797" s="15">
        <v>7.5666666666666673</v>
      </c>
    </row>
    <row r="3798" spans="1:13" x14ac:dyDescent="0.3">
      <c r="A3798" s="38" t="s">
        <v>263</v>
      </c>
      <c r="B3798" s="15">
        <v>191250</v>
      </c>
      <c r="C3798" s="15">
        <v>1269350</v>
      </c>
      <c r="E3798" s="35" t="s">
        <v>272</v>
      </c>
      <c r="F3798" s="15">
        <v>2505975</v>
      </c>
      <c r="G3798" s="15">
        <v>18514469</v>
      </c>
      <c r="I3798" s="38" t="s">
        <v>249</v>
      </c>
      <c r="J3798" s="15">
        <v>0.5</v>
      </c>
      <c r="L3798" s="36" t="s">
        <v>248</v>
      </c>
      <c r="M3798" s="15">
        <v>6.666666666666667</v>
      </c>
    </row>
    <row r="3799" spans="1:13" x14ac:dyDescent="0.3">
      <c r="A3799" s="35" t="s">
        <v>256</v>
      </c>
      <c r="B3799" s="15"/>
      <c r="C3799" s="15"/>
      <c r="E3799" s="36" t="s">
        <v>246</v>
      </c>
      <c r="F3799" s="15">
        <v>586900</v>
      </c>
      <c r="G3799" s="15">
        <v>4249900</v>
      </c>
      <c r="I3799" s="38" t="s">
        <v>251</v>
      </c>
      <c r="J3799" s="15">
        <v>0.6</v>
      </c>
      <c r="L3799" s="36" t="s">
        <v>250</v>
      </c>
      <c r="M3799" s="15">
        <v>6.2666666666666657</v>
      </c>
    </row>
    <row r="3800" spans="1:13" x14ac:dyDescent="0.3">
      <c r="A3800" s="38" t="s">
        <v>245</v>
      </c>
      <c r="B3800" s="15">
        <v>209950</v>
      </c>
      <c r="C3800" s="15">
        <v>2058300</v>
      </c>
      <c r="E3800" s="36" t="s">
        <v>248</v>
      </c>
      <c r="F3800" s="15">
        <v>617000</v>
      </c>
      <c r="G3800" s="15">
        <v>4866999</v>
      </c>
      <c r="I3800" s="38" t="s">
        <v>254</v>
      </c>
      <c r="J3800" s="15">
        <v>0.8</v>
      </c>
      <c r="L3800" s="36" t="s">
        <v>253</v>
      </c>
      <c r="M3800" s="15">
        <v>6.6000000000000005</v>
      </c>
    </row>
    <row r="3801" spans="1:13" x14ac:dyDescent="0.3">
      <c r="A3801" s="38" t="s">
        <v>247</v>
      </c>
      <c r="B3801" s="15">
        <v>210000</v>
      </c>
      <c r="C3801" s="15">
        <v>787500</v>
      </c>
      <c r="E3801" s="36" t="s">
        <v>250</v>
      </c>
      <c r="F3801" s="15">
        <v>700100</v>
      </c>
      <c r="G3801" s="15">
        <v>5736625</v>
      </c>
      <c r="I3801" s="38" t="s">
        <v>257</v>
      </c>
      <c r="J3801" s="15">
        <v>1.3</v>
      </c>
      <c r="L3801" s="35" t="s">
        <v>269</v>
      </c>
      <c r="M3801" s="15">
        <v>5.3833333333333329</v>
      </c>
    </row>
    <row r="3802" spans="1:13" x14ac:dyDescent="0.3">
      <c r="A3802" s="38" t="s">
        <v>249</v>
      </c>
      <c r="B3802" s="15">
        <v>181128</v>
      </c>
      <c r="C3802" s="15">
        <v>803255</v>
      </c>
      <c r="E3802" s="37" t="s">
        <v>252</v>
      </c>
      <c r="F3802" s="15">
        <v>235000</v>
      </c>
      <c r="G3802" s="15">
        <v>3103825</v>
      </c>
      <c r="I3802" s="38" t="s">
        <v>252</v>
      </c>
      <c r="J3802" s="15">
        <v>1.1000000000000001</v>
      </c>
      <c r="L3802" s="36" t="s">
        <v>246</v>
      </c>
      <c r="M3802" s="15">
        <v>4.3999999999999995</v>
      </c>
    </row>
    <row r="3803" spans="1:13" x14ac:dyDescent="0.3">
      <c r="A3803" s="38" t="s">
        <v>251</v>
      </c>
      <c r="B3803" s="15">
        <v>246000</v>
      </c>
      <c r="C3803" s="15">
        <v>1263500</v>
      </c>
      <c r="E3803" s="37" t="s">
        <v>255</v>
      </c>
      <c r="F3803" s="15">
        <v>235100</v>
      </c>
      <c r="G3803" s="15">
        <v>1401300</v>
      </c>
      <c r="I3803" s="38" t="s">
        <v>258</v>
      </c>
      <c r="J3803" s="15">
        <v>0.9</v>
      </c>
      <c r="L3803" s="36" t="s">
        <v>248</v>
      </c>
      <c r="M3803" s="15">
        <v>5.2333333333333334</v>
      </c>
    </row>
    <row r="3804" spans="1:13" x14ac:dyDescent="0.3">
      <c r="A3804" s="38" t="s">
        <v>254</v>
      </c>
      <c r="B3804" s="15">
        <v>192500</v>
      </c>
      <c r="C3804" s="15">
        <v>748500</v>
      </c>
      <c r="E3804" s="37" t="s">
        <v>258</v>
      </c>
      <c r="F3804" s="15">
        <v>230000</v>
      </c>
      <c r="G3804" s="15">
        <v>1231500</v>
      </c>
      <c r="I3804" s="38" t="s">
        <v>260</v>
      </c>
      <c r="J3804" s="15">
        <v>0.8</v>
      </c>
      <c r="L3804" s="36" t="s">
        <v>250</v>
      </c>
      <c r="M3804" s="15">
        <v>6.2333333333333334</v>
      </c>
    </row>
    <row r="3805" spans="1:13" x14ac:dyDescent="0.3">
      <c r="A3805" s="38" t="s">
        <v>257</v>
      </c>
      <c r="B3805" s="15">
        <v>213200</v>
      </c>
      <c r="C3805" s="15">
        <v>1500399</v>
      </c>
      <c r="E3805" s="36" t="s">
        <v>253</v>
      </c>
      <c r="F3805" s="15">
        <v>601975</v>
      </c>
      <c r="G3805" s="15">
        <v>3660945</v>
      </c>
      <c r="I3805" s="38" t="s">
        <v>262</v>
      </c>
      <c r="J3805" s="15">
        <v>0.1</v>
      </c>
      <c r="L3805" s="36" t="s">
        <v>253</v>
      </c>
      <c r="M3805" s="15">
        <v>5.666666666666667</v>
      </c>
    </row>
    <row r="3806" spans="1:13" x14ac:dyDescent="0.3">
      <c r="A3806" s="38" t="s">
        <v>252</v>
      </c>
      <c r="B3806" s="15">
        <v>682450</v>
      </c>
      <c r="C3806" s="15">
        <v>1897400</v>
      </c>
      <c r="E3806" s="35" t="s">
        <v>273</v>
      </c>
      <c r="F3806" s="15">
        <v>3455098</v>
      </c>
      <c r="G3806" s="15">
        <v>24337179</v>
      </c>
      <c r="I3806" s="14">
        <v>34</v>
      </c>
      <c r="J3806" s="15">
        <v>953.79999999999973</v>
      </c>
      <c r="L3806" s="35" t="s">
        <v>270</v>
      </c>
      <c r="M3806" s="15">
        <v>5.5166666666666657</v>
      </c>
    </row>
    <row r="3807" spans="1:13" x14ac:dyDescent="0.3">
      <c r="A3807" s="38" t="s">
        <v>255</v>
      </c>
      <c r="B3807" s="15">
        <v>203000</v>
      </c>
      <c r="C3807" s="15">
        <v>1024950</v>
      </c>
      <c r="E3807" s="36" t="s">
        <v>246</v>
      </c>
      <c r="F3807" s="15">
        <v>928575</v>
      </c>
      <c r="G3807" s="15">
        <v>3804749</v>
      </c>
      <c r="I3807" s="35" t="s">
        <v>244</v>
      </c>
      <c r="J3807" s="15"/>
      <c r="L3807" s="36" t="s">
        <v>246</v>
      </c>
      <c r="M3807" s="15">
        <v>6.2333333333333334</v>
      </c>
    </row>
    <row r="3808" spans="1:13" x14ac:dyDescent="0.3">
      <c r="A3808" s="38" t="s">
        <v>258</v>
      </c>
      <c r="B3808" s="15">
        <v>182000</v>
      </c>
      <c r="C3808" s="15">
        <v>364000</v>
      </c>
      <c r="E3808" s="36" t="s">
        <v>248</v>
      </c>
      <c r="F3808" s="15">
        <v>795650</v>
      </c>
      <c r="G3808" s="15">
        <v>7540235</v>
      </c>
      <c r="I3808" s="38" t="s">
        <v>245</v>
      </c>
      <c r="J3808" s="15">
        <v>4.4000000000000004</v>
      </c>
      <c r="L3808" s="36" t="s">
        <v>248</v>
      </c>
      <c r="M3808" s="15">
        <v>6.0666666666666664</v>
      </c>
    </row>
    <row r="3809" spans="1:13" x14ac:dyDescent="0.3">
      <c r="A3809" s="38" t="s">
        <v>260</v>
      </c>
      <c r="B3809" s="15">
        <v>215000</v>
      </c>
      <c r="C3809" s="15">
        <v>625450</v>
      </c>
      <c r="E3809" s="36" t="s">
        <v>250</v>
      </c>
      <c r="F3809" s="15">
        <v>835900</v>
      </c>
      <c r="G3809" s="15">
        <v>5933500</v>
      </c>
      <c r="I3809" s="38" t="s">
        <v>247</v>
      </c>
      <c r="J3809" s="15">
        <v>4.5999999999999996</v>
      </c>
      <c r="L3809" s="36" t="s">
        <v>250</v>
      </c>
      <c r="M3809" s="15">
        <v>6.2333333333333334</v>
      </c>
    </row>
    <row r="3810" spans="1:13" x14ac:dyDescent="0.3">
      <c r="A3810" s="38" t="s">
        <v>262</v>
      </c>
      <c r="B3810" s="15">
        <v>192500</v>
      </c>
      <c r="C3810" s="15">
        <v>810200</v>
      </c>
      <c r="E3810" s="37" t="s">
        <v>252</v>
      </c>
      <c r="F3810" s="15">
        <v>272500</v>
      </c>
      <c r="G3810" s="15">
        <v>2390800</v>
      </c>
      <c r="I3810" s="38" t="s">
        <v>249</v>
      </c>
      <c r="J3810" s="15">
        <v>5.4</v>
      </c>
      <c r="L3810" s="36" t="s">
        <v>253</v>
      </c>
      <c r="M3810" s="15">
        <v>3.5333333333333332</v>
      </c>
    </row>
    <row r="3811" spans="1:13" x14ac:dyDescent="0.3">
      <c r="A3811" s="38" t="s">
        <v>263</v>
      </c>
      <c r="B3811" s="15">
        <v>245570</v>
      </c>
      <c r="C3811" s="15">
        <v>888640</v>
      </c>
      <c r="E3811" s="37" t="s">
        <v>255</v>
      </c>
      <c r="F3811" s="15">
        <v>302400</v>
      </c>
      <c r="G3811" s="15">
        <v>2252700</v>
      </c>
      <c r="I3811" s="38" t="s">
        <v>251</v>
      </c>
      <c r="J3811" s="15">
        <v>5.8</v>
      </c>
      <c r="L3811" s="35" t="s">
        <v>271</v>
      </c>
      <c r="M3811" s="15">
        <v>3.7166666666666663</v>
      </c>
    </row>
    <row r="3812" spans="1:13" x14ac:dyDescent="0.3">
      <c r="A3812" s="35" t="s">
        <v>261</v>
      </c>
      <c r="B3812" s="15"/>
      <c r="C3812" s="15"/>
      <c r="E3812" s="37" t="s">
        <v>258</v>
      </c>
      <c r="F3812" s="15">
        <v>261000</v>
      </c>
      <c r="G3812" s="15">
        <v>1290000</v>
      </c>
      <c r="I3812" s="38" t="s">
        <v>254</v>
      </c>
      <c r="J3812" s="15">
        <v>6.5</v>
      </c>
      <c r="L3812" s="36" t="s">
        <v>246</v>
      </c>
      <c r="M3812" s="15">
        <v>3.9666666666666668</v>
      </c>
    </row>
    <row r="3813" spans="1:13" x14ac:dyDescent="0.3">
      <c r="A3813" s="38" t="s">
        <v>245</v>
      </c>
      <c r="B3813" s="15">
        <v>189000</v>
      </c>
      <c r="C3813" s="15">
        <v>523000</v>
      </c>
      <c r="E3813" s="36" t="s">
        <v>253</v>
      </c>
      <c r="F3813" s="15">
        <v>894973</v>
      </c>
      <c r="G3813" s="15">
        <v>7058695</v>
      </c>
      <c r="I3813" s="38" t="s">
        <v>257</v>
      </c>
      <c r="J3813" s="15">
        <v>6.3</v>
      </c>
      <c r="L3813" s="36" t="s">
        <v>248</v>
      </c>
      <c r="M3813" s="15">
        <v>4.1000000000000005</v>
      </c>
    </row>
    <row r="3814" spans="1:13" x14ac:dyDescent="0.3">
      <c r="A3814" s="38" t="s">
        <v>247</v>
      </c>
      <c r="B3814" s="15">
        <v>162000</v>
      </c>
      <c r="C3814" s="15">
        <v>162000</v>
      </c>
      <c r="E3814" s="35" t="s">
        <v>274</v>
      </c>
      <c r="F3814" s="15">
        <v>3767425</v>
      </c>
      <c r="G3814" s="15">
        <v>21033811</v>
      </c>
      <c r="I3814" s="38" t="s">
        <v>252</v>
      </c>
      <c r="J3814" s="15">
        <v>5.7</v>
      </c>
      <c r="L3814" s="36" t="s">
        <v>250</v>
      </c>
      <c r="M3814" s="15">
        <v>3.9</v>
      </c>
    </row>
    <row r="3815" spans="1:13" x14ac:dyDescent="0.3">
      <c r="A3815" s="38" t="s">
        <v>249</v>
      </c>
      <c r="B3815" s="15">
        <v>205000</v>
      </c>
      <c r="C3815" s="15">
        <v>538000</v>
      </c>
      <c r="E3815" s="36" t="s">
        <v>246</v>
      </c>
      <c r="F3815" s="15">
        <v>837450</v>
      </c>
      <c r="G3815" s="15">
        <v>6125118</v>
      </c>
      <c r="I3815" s="38" t="s">
        <v>255</v>
      </c>
      <c r="J3815" s="15">
        <v>5.5</v>
      </c>
      <c r="L3815" s="36" t="s">
        <v>253</v>
      </c>
      <c r="M3815" s="15">
        <v>2.9</v>
      </c>
    </row>
    <row r="3816" spans="1:13" x14ac:dyDescent="0.3">
      <c r="A3816" s="38" t="s">
        <v>251</v>
      </c>
      <c r="B3816" s="15">
        <v>255115</v>
      </c>
      <c r="C3816" s="15">
        <v>255115</v>
      </c>
      <c r="E3816" s="36" t="s">
        <v>248</v>
      </c>
      <c r="F3816" s="15">
        <v>815475</v>
      </c>
      <c r="G3816" s="15">
        <v>4576893</v>
      </c>
      <c r="I3816" s="38" t="s">
        <v>258</v>
      </c>
      <c r="J3816" s="15">
        <v>6</v>
      </c>
      <c r="L3816" s="35" t="s">
        <v>272</v>
      </c>
      <c r="M3816" s="15">
        <v>2.9083333333333332</v>
      </c>
    </row>
    <row r="3817" spans="1:13" x14ac:dyDescent="0.3">
      <c r="A3817" s="38" t="s">
        <v>254</v>
      </c>
      <c r="B3817" s="15">
        <v>700950</v>
      </c>
      <c r="C3817" s="15">
        <v>1597229</v>
      </c>
      <c r="E3817" s="36" t="s">
        <v>250</v>
      </c>
      <c r="F3817" s="15">
        <v>1105000</v>
      </c>
      <c r="G3817" s="15">
        <v>5254300</v>
      </c>
      <c r="I3817" s="38" t="s">
        <v>260</v>
      </c>
      <c r="J3817" s="15">
        <v>6.5</v>
      </c>
      <c r="L3817" s="36" t="s">
        <v>246</v>
      </c>
      <c r="M3817" s="15">
        <v>3.6666666666666665</v>
      </c>
    </row>
    <row r="3818" spans="1:13" x14ac:dyDescent="0.3">
      <c r="A3818" s="38" t="s">
        <v>257</v>
      </c>
      <c r="B3818" s="15">
        <v>419998</v>
      </c>
      <c r="C3818" s="15">
        <v>930995</v>
      </c>
      <c r="E3818" s="37" t="s">
        <v>252</v>
      </c>
      <c r="F3818" s="15">
        <v>370000</v>
      </c>
      <c r="G3818" s="15">
        <v>1104700</v>
      </c>
      <c r="I3818" s="38" t="s">
        <v>262</v>
      </c>
      <c r="J3818" s="15">
        <v>6.5</v>
      </c>
      <c r="L3818" s="36" t="s">
        <v>248</v>
      </c>
      <c r="M3818" s="15">
        <v>3.1</v>
      </c>
    </row>
    <row r="3819" spans="1:13" x14ac:dyDescent="0.3">
      <c r="A3819" s="38" t="s">
        <v>252</v>
      </c>
      <c r="B3819" s="15">
        <v>578950</v>
      </c>
      <c r="C3819" s="15">
        <v>877550</v>
      </c>
      <c r="E3819" s="37" t="s">
        <v>255</v>
      </c>
      <c r="F3819" s="15">
        <v>410000</v>
      </c>
      <c r="G3819" s="15">
        <v>2076500</v>
      </c>
      <c r="I3819" s="38" t="s">
        <v>263</v>
      </c>
      <c r="J3819" s="15">
        <v>6</v>
      </c>
      <c r="L3819" s="36" t="s">
        <v>250</v>
      </c>
      <c r="M3819" s="15">
        <v>2.7666666666666671</v>
      </c>
    </row>
    <row r="3820" spans="1:13" x14ac:dyDescent="0.3">
      <c r="A3820" s="38" t="s">
        <v>255</v>
      </c>
      <c r="B3820" s="15">
        <v>267373</v>
      </c>
      <c r="C3820" s="15">
        <v>534746</v>
      </c>
      <c r="E3820" s="37" t="s">
        <v>258</v>
      </c>
      <c r="F3820" s="15">
        <v>325000</v>
      </c>
      <c r="G3820" s="15">
        <v>2073100</v>
      </c>
      <c r="I3820" s="35" t="s">
        <v>256</v>
      </c>
      <c r="J3820" s="15"/>
      <c r="L3820" s="36" t="s">
        <v>253</v>
      </c>
      <c r="M3820" s="15">
        <v>2.1</v>
      </c>
    </row>
    <row r="3821" spans="1:13" x14ac:dyDescent="0.3">
      <c r="A3821" s="38" t="s">
        <v>258</v>
      </c>
      <c r="B3821" s="15">
        <v>453250</v>
      </c>
      <c r="C3821" s="15">
        <v>906500</v>
      </c>
      <c r="E3821" s="36" t="s">
        <v>253</v>
      </c>
      <c r="F3821" s="15">
        <v>1009500</v>
      </c>
      <c r="G3821" s="15">
        <v>5077500</v>
      </c>
      <c r="I3821" s="38" t="s">
        <v>245</v>
      </c>
      <c r="J3821" s="15">
        <v>6.1</v>
      </c>
      <c r="L3821" s="35" t="s">
        <v>273</v>
      </c>
      <c r="M3821" s="15">
        <v>1.9833333333333334</v>
      </c>
    </row>
    <row r="3822" spans="1:13" x14ac:dyDescent="0.3">
      <c r="A3822" s="38" t="s">
        <v>260</v>
      </c>
      <c r="B3822" s="15">
        <v>150000</v>
      </c>
      <c r="C3822" s="15">
        <v>810900</v>
      </c>
      <c r="E3822" s="35" t="s">
        <v>275</v>
      </c>
      <c r="F3822" s="15">
        <v>4714597</v>
      </c>
      <c r="G3822" s="15">
        <v>21060892</v>
      </c>
      <c r="I3822" s="38" t="s">
        <v>247</v>
      </c>
      <c r="J3822" s="15">
        <v>6.9</v>
      </c>
      <c r="L3822" s="36" t="s">
        <v>246</v>
      </c>
      <c r="M3822" s="15">
        <v>1.5666666666666664</v>
      </c>
    </row>
    <row r="3823" spans="1:13" x14ac:dyDescent="0.3">
      <c r="A3823" s="38" t="s">
        <v>262</v>
      </c>
      <c r="B3823" s="15">
        <v>106090</v>
      </c>
      <c r="C3823" s="15">
        <v>106090</v>
      </c>
      <c r="E3823" s="36" t="s">
        <v>246</v>
      </c>
      <c r="F3823" s="15">
        <v>1118747</v>
      </c>
      <c r="G3823" s="15">
        <v>2947493</v>
      </c>
      <c r="I3823" s="38" t="s">
        <v>249</v>
      </c>
      <c r="J3823" s="15">
        <v>6.9</v>
      </c>
      <c r="L3823" s="36" t="s">
        <v>248</v>
      </c>
      <c r="M3823" s="15">
        <v>1.7</v>
      </c>
    </row>
    <row r="3824" spans="1:13" x14ac:dyDescent="0.3">
      <c r="A3824" s="38" t="s">
        <v>263</v>
      </c>
      <c r="B3824" s="15">
        <v>182619</v>
      </c>
      <c r="C3824" s="15">
        <v>565619</v>
      </c>
      <c r="E3824" s="36" t="s">
        <v>248</v>
      </c>
      <c r="F3824" s="15">
        <v>952475</v>
      </c>
      <c r="G3824" s="15">
        <v>3792199</v>
      </c>
      <c r="I3824" s="38" t="s">
        <v>251</v>
      </c>
      <c r="J3824" s="15">
        <v>6.4</v>
      </c>
      <c r="L3824" s="36" t="s">
        <v>250</v>
      </c>
      <c r="M3824" s="15">
        <v>2.6</v>
      </c>
    </row>
    <row r="3825" spans="1:13" x14ac:dyDescent="0.3">
      <c r="A3825" s="35" t="s">
        <v>264</v>
      </c>
      <c r="B3825" s="15"/>
      <c r="C3825" s="15"/>
      <c r="E3825" s="36" t="s">
        <v>250</v>
      </c>
      <c r="F3825" s="15">
        <v>1724950</v>
      </c>
      <c r="G3825" s="15">
        <v>9440350</v>
      </c>
      <c r="I3825" s="38" t="s">
        <v>254</v>
      </c>
      <c r="J3825" s="15">
        <v>6.6</v>
      </c>
      <c r="L3825" s="36" t="s">
        <v>253</v>
      </c>
      <c r="M3825" s="15">
        <v>2.0666666666666664</v>
      </c>
    </row>
    <row r="3826" spans="1:13" x14ac:dyDescent="0.3">
      <c r="A3826" s="38" t="s">
        <v>245</v>
      </c>
      <c r="B3826" s="15">
        <v>135000</v>
      </c>
      <c r="C3826" s="15">
        <v>386000</v>
      </c>
      <c r="E3826" s="37" t="s">
        <v>252</v>
      </c>
      <c r="F3826" s="15">
        <v>766950</v>
      </c>
      <c r="G3826" s="15">
        <v>3817350</v>
      </c>
      <c r="I3826" s="38" t="s">
        <v>257</v>
      </c>
      <c r="J3826" s="15">
        <v>7</v>
      </c>
      <c r="L3826" s="35" t="s">
        <v>274</v>
      </c>
      <c r="M3826" s="15">
        <v>1.8833333333333335</v>
      </c>
    </row>
    <row r="3827" spans="1:13" x14ac:dyDescent="0.3">
      <c r="A3827" s="38" t="s">
        <v>247</v>
      </c>
      <c r="B3827" s="15">
        <v>132900</v>
      </c>
      <c r="C3827" s="15">
        <v>371400</v>
      </c>
      <c r="E3827" s="37" t="s">
        <v>255</v>
      </c>
      <c r="F3827" s="15">
        <v>301000</v>
      </c>
      <c r="G3827" s="15">
        <v>2755000</v>
      </c>
      <c r="I3827" s="38" t="s">
        <v>252</v>
      </c>
      <c r="J3827" s="15">
        <v>6.9</v>
      </c>
      <c r="L3827" s="36" t="s">
        <v>246</v>
      </c>
      <c r="M3827" s="15">
        <v>1.4666666666666668</v>
      </c>
    </row>
    <row r="3828" spans="1:13" x14ac:dyDescent="0.3">
      <c r="A3828" s="38" t="s">
        <v>249</v>
      </c>
      <c r="B3828" s="15">
        <v>95925</v>
      </c>
      <c r="C3828" s="15">
        <v>661050</v>
      </c>
      <c r="E3828" s="37" t="s">
        <v>258</v>
      </c>
      <c r="F3828" s="15">
        <v>657000</v>
      </c>
      <c r="G3828" s="15">
        <v>2868000</v>
      </c>
      <c r="I3828" s="38" t="s">
        <v>255</v>
      </c>
      <c r="J3828" s="15">
        <v>6.9</v>
      </c>
      <c r="L3828" s="36" t="s">
        <v>248</v>
      </c>
      <c r="M3828" s="15">
        <v>1.8666666666666665</v>
      </c>
    </row>
    <row r="3829" spans="1:13" x14ac:dyDescent="0.3">
      <c r="A3829" s="38" t="s">
        <v>251</v>
      </c>
      <c r="B3829" s="15">
        <v>157000</v>
      </c>
      <c r="C3829" s="15">
        <v>660500</v>
      </c>
      <c r="E3829" s="36" t="s">
        <v>253</v>
      </c>
      <c r="F3829" s="15">
        <v>918425</v>
      </c>
      <c r="G3829" s="15">
        <v>4880850</v>
      </c>
      <c r="I3829" s="38" t="s">
        <v>258</v>
      </c>
      <c r="J3829" s="15">
        <v>6.4</v>
      </c>
      <c r="L3829" s="36" t="s">
        <v>250</v>
      </c>
      <c r="M3829" s="15">
        <v>2.7333333333333329</v>
      </c>
    </row>
    <row r="3830" spans="1:13" x14ac:dyDescent="0.3">
      <c r="A3830" s="38" t="s">
        <v>254</v>
      </c>
      <c r="B3830" s="15">
        <v>539950</v>
      </c>
      <c r="C3830" s="15">
        <v>1111300</v>
      </c>
      <c r="E3830" s="14">
        <v>41</v>
      </c>
      <c r="F3830" s="15">
        <v>35562146</v>
      </c>
      <c r="G3830" s="15">
        <v>87156982</v>
      </c>
      <c r="I3830" s="38" t="s">
        <v>260</v>
      </c>
      <c r="J3830" s="15">
        <v>6.9</v>
      </c>
      <c r="L3830" s="36" t="s">
        <v>253</v>
      </c>
      <c r="M3830" s="15">
        <v>1.4666666666666668</v>
      </c>
    </row>
    <row r="3831" spans="1:13" x14ac:dyDescent="0.3">
      <c r="A3831" s="38" t="s">
        <v>257</v>
      </c>
      <c r="B3831" s="15">
        <v>122000</v>
      </c>
      <c r="C3831" s="15">
        <v>585000</v>
      </c>
      <c r="E3831" s="35" t="s">
        <v>243</v>
      </c>
      <c r="F3831" s="15">
        <v>2476413</v>
      </c>
      <c r="G3831" s="15">
        <v>5777475</v>
      </c>
      <c r="I3831" s="38" t="s">
        <v>262</v>
      </c>
      <c r="J3831" s="15">
        <v>6.2</v>
      </c>
      <c r="L3831" s="35" t="s">
        <v>275</v>
      </c>
      <c r="M3831" s="15">
        <v>1.1000000000000001</v>
      </c>
    </row>
    <row r="3832" spans="1:13" x14ac:dyDescent="0.3">
      <c r="A3832" s="38" t="s">
        <v>252</v>
      </c>
      <c r="B3832" s="15">
        <v>141450</v>
      </c>
      <c r="C3832" s="15">
        <v>282900</v>
      </c>
      <c r="E3832" s="36" t="s">
        <v>246</v>
      </c>
      <c r="F3832" s="15">
        <v>890125</v>
      </c>
      <c r="G3832" s="15">
        <v>1436250</v>
      </c>
      <c r="I3832" s="38" t="s">
        <v>263</v>
      </c>
      <c r="J3832" s="15">
        <v>5.3</v>
      </c>
      <c r="L3832" s="36" t="s">
        <v>246</v>
      </c>
      <c r="M3832" s="15">
        <v>0.9</v>
      </c>
    </row>
    <row r="3833" spans="1:13" x14ac:dyDescent="0.3">
      <c r="A3833" s="38" t="s">
        <v>255</v>
      </c>
      <c r="B3833" s="15">
        <v>139000</v>
      </c>
      <c r="C3833" s="15">
        <v>586500</v>
      </c>
      <c r="E3833" s="36" t="s">
        <v>248</v>
      </c>
      <c r="F3833" s="15">
        <v>445500</v>
      </c>
      <c r="G3833" s="15">
        <v>523500</v>
      </c>
      <c r="I3833" s="35" t="s">
        <v>261</v>
      </c>
      <c r="J3833" s="15"/>
      <c r="L3833" s="36" t="s">
        <v>248</v>
      </c>
      <c r="M3833" s="15">
        <v>1.2333333333333334</v>
      </c>
    </row>
    <row r="3834" spans="1:13" x14ac:dyDescent="0.3">
      <c r="A3834" s="38" t="s">
        <v>258</v>
      </c>
      <c r="B3834" s="15">
        <v>195000</v>
      </c>
      <c r="C3834" s="15">
        <v>901450</v>
      </c>
      <c r="E3834" s="36" t="s">
        <v>250</v>
      </c>
      <c r="F3834" s="15">
        <v>457225</v>
      </c>
      <c r="G3834" s="15">
        <v>1480050</v>
      </c>
      <c r="I3834" s="38" t="s">
        <v>245</v>
      </c>
      <c r="J3834" s="15">
        <v>5.3</v>
      </c>
      <c r="L3834" s="36" t="s">
        <v>250</v>
      </c>
      <c r="M3834" s="15">
        <v>1.3</v>
      </c>
    </row>
    <row r="3835" spans="1:13" x14ac:dyDescent="0.3">
      <c r="A3835" s="38" t="s">
        <v>260</v>
      </c>
      <c r="B3835" s="15">
        <v>573000</v>
      </c>
      <c r="C3835" s="15">
        <v>1301499</v>
      </c>
      <c r="E3835" s="37" t="s">
        <v>252</v>
      </c>
      <c r="F3835" s="15">
        <v>269500</v>
      </c>
      <c r="G3835" s="15">
        <v>539000</v>
      </c>
      <c r="I3835" s="38" t="s">
        <v>247</v>
      </c>
      <c r="J3835" s="15">
        <v>6.2</v>
      </c>
      <c r="L3835" s="36" t="s">
        <v>253</v>
      </c>
      <c r="M3835" s="15">
        <v>1</v>
      </c>
    </row>
    <row r="3836" spans="1:13" x14ac:dyDescent="0.3">
      <c r="A3836" s="38" t="s">
        <v>262</v>
      </c>
      <c r="B3836" s="15">
        <v>138863</v>
      </c>
      <c r="C3836" s="15">
        <v>827763</v>
      </c>
      <c r="E3836" s="37" t="s">
        <v>255</v>
      </c>
      <c r="F3836" s="15">
        <v>119000</v>
      </c>
      <c r="G3836" s="15">
        <v>471600</v>
      </c>
      <c r="I3836" s="38" t="s">
        <v>249</v>
      </c>
      <c r="J3836" s="15">
        <v>6.4</v>
      </c>
      <c r="L3836" s="14">
        <v>68</v>
      </c>
      <c r="M3836" s="15">
        <v>5.3307228915662659</v>
      </c>
    </row>
    <row r="3837" spans="1:13" x14ac:dyDescent="0.3">
      <c r="A3837" s="38" t="s">
        <v>263</v>
      </c>
      <c r="B3837" s="15">
        <v>558888</v>
      </c>
      <c r="C3837" s="15">
        <v>1335526</v>
      </c>
      <c r="E3837" s="37" t="s">
        <v>258</v>
      </c>
      <c r="F3837" s="15">
        <v>68725</v>
      </c>
      <c r="G3837" s="15">
        <v>469450</v>
      </c>
      <c r="I3837" s="38" t="s">
        <v>251</v>
      </c>
      <c r="J3837" s="15">
        <v>7.5</v>
      </c>
      <c r="L3837" s="35" t="s">
        <v>244</v>
      </c>
      <c r="M3837" s="15">
        <v>3.6416666666666671</v>
      </c>
    </row>
    <row r="3838" spans="1:13" x14ac:dyDescent="0.3">
      <c r="A3838" s="35" t="s">
        <v>266</v>
      </c>
      <c r="B3838" s="15"/>
      <c r="C3838" s="15"/>
      <c r="E3838" s="36" t="s">
        <v>253</v>
      </c>
      <c r="F3838" s="15">
        <v>683563</v>
      </c>
      <c r="G3838" s="15">
        <v>2337675</v>
      </c>
      <c r="I3838" s="38" t="s">
        <v>254</v>
      </c>
      <c r="J3838" s="15">
        <v>8.8000000000000007</v>
      </c>
      <c r="L3838" s="36" t="s">
        <v>246</v>
      </c>
      <c r="M3838" s="15">
        <v>2.4666666666666668</v>
      </c>
    </row>
    <row r="3839" spans="1:13" x14ac:dyDescent="0.3">
      <c r="A3839" s="38" t="s">
        <v>245</v>
      </c>
      <c r="B3839" s="15">
        <v>333500</v>
      </c>
      <c r="C3839" s="15">
        <v>459500</v>
      </c>
      <c r="E3839" s="35" t="s">
        <v>259</v>
      </c>
      <c r="F3839" s="15">
        <v>2562525</v>
      </c>
      <c r="G3839" s="15">
        <v>5677850</v>
      </c>
      <c r="I3839" s="38" t="s">
        <v>257</v>
      </c>
      <c r="J3839" s="15">
        <v>9.3000000000000007</v>
      </c>
      <c r="L3839" s="36" t="s">
        <v>248</v>
      </c>
      <c r="M3839" s="15">
        <v>2.6666666666666665</v>
      </c>
    </row>
    <row r="3840" spans="1:13" x14ac:dyDescent="0.3">
      <c r="A3840" s="38" t="s">
        <v>247</v>
      </c>
      <c r="B3840" s="15">
        <v>314000</v>
      </c>
      <c r="C3840" s="15">
        <v>436500</v>
      </c>
      <c r="E3840" s="36" t="s">
        <v>246</v>
      </c>
      <c r="F3840" s="15">
        <v>287575</v>
      </c>
      <c r="G3840" s="15">
        <v>1102050</v>
      </c>
      <c r="I3840" s="38" t="s">
        <v>252</v>
      </c>
      <c r="J3840" s="15">
        <v>11.2</v>
      </c>
      <c r="L3840" s="36" t="s">
        <v>250</v>
      </c>
      <c r="M3840" s="15">
        <v>4.2666666666666666</v>
      </c>
    </row>
    <row r="3841" spans="1:13" x14ac:dyDescent="0.3">
      <c r="A3841" s="38" t="s">
        <v>249</v>
      </c>
      <c r="B3841" s="15">
        <v>160450</v>
      </c>
      <c r="C3841" s="15">
        <v>1271700</v>
      </c>
      <c r="E3841" s="36" t="s">
        <v>248</v>
      </c>
      <c r="F3841" s="15">
        <v>650000</v>
      </c>
      <c r="G3841" s="15">
        <v>1297950</v>
      </c>
      <c r="I3841" s="38" t="s">
        <v>255</v>
      </c>
      <c r="J3841" s="15">
        <v>9.6</v>
      </c>
      <c r="L3841" s="36" t="s">
        <v>253</v>
      </c>
      <c r="M3841" s="15">
        <v>5.166666666666667</v>
      </c>
    </row>
    <row r="3842" spans="1:13" x14ac:dyDescent="0.3">
      <c r="A3842" s="38" t="s">
        <v>251</v>
      </c>
      <c r="B3842" s="15">
        <v>580250</v>
      </c>
      <c r="C3842" s="15">
        <v>1590200</v>
      </c>
      <c r="E3842" s="36" t="s">
        <v>250</v>
      </c>
      <c r="F3842" s="15">
        <v>878000</v>
      </c>
      <c r="G3842" s="15">
        <v>1581900</v>
      </c>
      <c r="I3842" s="38" t="s">
        <v>258</v>
      </c>
      <c r="J3842" s="15">
        <v>8.6999999999999993</v>
      </c>
      <c r="L3842" s="35" t="s">
        <v>256</v>
      </c>
      <c r="M3842" s="15">
        <v>7.4333333333333327</v>
      </c>
    </row>
    <row r="3843" spans="1:13" x14ac:dyDescent="0.3">
      <c r="A3843" s="38" t="s">
        <v>254</v>
      </c>
      <c r="B3843" s="15">
        <v>158000</v>
      </c>
      <c r="C3843" s="15">
        <v>854000</v>
      </c>
      <c r="E3843" s="37" t="s">
        <v>252</v>
      </c>
      <c r="F3843" s="15">
        <v>340000</v>
      </c>
      <c r="G3843" s="15">
        <v>340000</v>
      </c>
      <c r="I3843" s="38" t="s">
        <v>260</v>
      </c>
      <c r="J3843" s="15">
        <v>7.6</v>
      </c>
      <c r="L3843" s="36" t="s">
        <v>246</v>
      </c>
      <c r="M3843" s="15">
        <v>5.4666666666666659</v>
      </c>
    </row>
    <row r="3844" spans="1:13" x14ac:dyDescent="0.3">
      <c r="A3844" s="38" t="s">
        <v>257</v>
      </c>
      <c r="B3844" s="15">
        <v>322000</v>
      </c>
      <c r="C3844" s="15">
        <v>1528700</v>
      </c>
      <c r="E3844" s="37" t="s">
        <v>255</v>
      </c>
      <c r="F3844" s="15">
        <v>349000</v>
      </c>
      <c r="G3844" s="15">
        <v>349000</v>
      </c>
      <c r="I3844" s="38" t="s">
        <v>262</v>
      </c>
      <c r="J3844" s="15">
        <v>7.6</v>
      </c>
      <c r="L3844" s="36" t="s">
        <v>248</v>
      </c>
      <c r="M3844" s="15">
        <v>7.8</v>
      </c>
    </row>
    <row r="3845" spans="1:13" x14ac:dyDescent="0.3">
      <c r="A3845" s="38" t="s">
        <v>252</v>
      </c>
      <c r="B3845" s="15">
        <v>107500</v>
      </c>
      <c r="C3845" s="15">
        <v>322000</v>
      </c>
      <c r="E3845" s="37" t="s">
        <v>258</v>
      </c>
      <c r="F3845" s="15">
        <v>189000</v>
      </c>
      <c r="G3845" s="15">
        <v>892900</v>
      </c>
      <c r="I3845" s="38" t="s">
        <v>263</v>
      </c>
      <c r="J3845" s="15">
        <v>7.1</v>
      </c>
      <c r="L3845" s="36" t="s">
        <v>250</v>
      </c>
      <c r="M3845" s="15">
        <v>9.4666666666666668</v>
      </c>
    </row>
    <row r="3846" spans="1:13" x14ac:dyDescent="0.3">
      <c r="A3846" s="38" t="s">
        <v>255</v>
      </c>
      <c r="B3846" s="15">
        <v>148500</v>
      </c>
      <c r="C3846" s="15">
        <v>297000</v>
      </c>
      <c r="E3846" s="36" t="s">
        <v>253</v>
      </c>
      <c r="F3846" s="15">
        <v>746950</v>
      </c>
      <c r="G3846" s="15">
        <v>1695950</v>
      </c>
      <c r="I3846" s="35" t="s">
        <v>264</v>
      </c>
      <c r="J3846" s="15"/>
      <c r="L3846" s="36" t="s">
        <v>253</v>
      </c>
      <c r="M3846" s="15">
        <v>7</v>
      </c>
    </row>
    <row r="3847" spans="1:13" x14ac:dyDescent="0.3">
      <c r="A3847" s="38" t="s">
        <v>258</v>
      </c>
      <c r="B3847" s="15">
        <v>172000</v>
      </c>
      <c r="C3847" s="15">
        <v>639000</v>
      </c>
      <c r="E3847" s="35" t="s">
        <v>265</v>
      </c>
      <c r="F3847" s="15">
        <v>2370750</v>
      </c>
      <c r="G3847" s="15">
        <v>6011373</v>
      </c>
      <c r="I3847" s="38" t="s">
        <v>245</v>
      </c>
      <c r="J3847" s="15">
        <v>8.1</v>
      </c>
      <c r="L3847" s="35" t="s">
        <v>261</v>
      </c>
      <c r="M3847" s="15">
        <v>10.125</v>
      </c>
    </row>
    <row r="3848" spans="1:13" x14ac:dyDescent="0.3">
      <c r="A3848" s="38" t="s">
        <v>260</v>
      </c>
      <c r="B3848" s="15">
        <v>152450</v>
      </c>
      <c r="C3848" s="15">
        <v>880850</v>
      </c>
      <c r="E3848" s="36" t="s">
        <v>246</v>
      </c>
      <c r="F3848" s="15">
        <v>505400</v>
      </c>
      <c r="G3848" s="15">
        <v>1891923</v>
      </c>
      <c r="I3848" s="38" t="s">
        <v>247</v>
      </c>
      <c r="J3848" s="15">
        <v>8</v>
      </c>
      <c r="L3848" s="36" t="s">
        <v>246</v>
      </c>
      <c r="M3848" s="15">
        <v>7.666666666666667</v>
      </c>
    </row>
    <row r="3849" spans="1:13" x14ac:dyDescent="0.3">
      <c r="A3849" s="38" t="s">
        <v>262</v>
      </c>
      <c r="B3849" s="15">
        <v>119900</v>
      </c>
      <c r="C3849" s="15">
        <v>764700</v>
      </c>
      <c r="E3849" s="36" t="s">
        <v>248</v>
      </c>
      <c r="F3849" s="15">
        <v>641725</v>
      </c>
      <c r="G3849" s="15">
        <v>2045950</v>
      </c>
      <c r="I3849" s="38" t="s">
        <v>249</v>
      </c>
      <c r="J3849" s="15">
        <v>8.3000000000000007</v>
      </c>
      <c r="L3849" s="36" t="s">
        <v>248</v>
      </c>
      <c r="M3849" s="15">
        <v>7.5</v>
      </c>
    </row>
    <row r="3850" spans="1:13" x14ac:dyDescent="0.3">
      <c r="A3850" s="38" t="s">
        <v>263</v>
      </c>
      <c r="B3850" s="15">
        <v>175000</v>
      </c>
      <c r="C3850" s="15">
        <v>752550</v>
      </c>
      <c r="E3850" s="36" t="s">
        <v>250</v>
      </c>
      <c r="F3850" s="15">
        <v>780200</v>
      </c>
      <c r="G3850" s="15">
        <v>1321150</v>
      </c>
      <c r="I3850" s="38" t="s">
        <v>251</v>
      </c>
      <c r="J3850" s="15">
        <v>8.9</v>
      </c>
      <c r="L3850" s="36" t="s">
        <v>250</v>
      </c>
      <c r="M3850" s="15">
        <v>10.666666666666666</v>
      </c>
    </row>
    <row r="3851" spans="1:13" x14ac:dyDescent="0.3">
      <c r="A3851" s="35" t="s">
        <v>267</v>
      </c>
      <c r="B3851" s="15"/>
      <c r="C3851" s="15"/>
      <c r="E3851" s="37" t="s">
        <v>252</v>
      </c>
      <c r="F3851" s="15">
        <v>141300</v>
      </c>
      <c r="G3851" s="15">
        <v>141300</v>
      </c>
      <c r="I3851" s="38" t="s">
        <v>254</v>
      </c>
      <c r="J3851" s="15">
        <v>11.2</v>
      </c>
      <c r="L3851" s="36" t="s">
        <v>253</v>
      </c>
      <c r="M3851" s="15">
        <v>14.666666666666666</v>
      </c>
    </row>
    <row r="3852" spans="1:13" x14ac:dyDescent="0.3">
      <c r="A3852" s="38" t="s">
        <v>245</v>
      </c>
      <c r="B3852" s="15">
        <v>91250</v>
      </c>
      <c r="C3852" s="15">
        <v>1154300</v>
      </c>
      <c r="E3852" s="37" t="s">
        <v>255</v>
      </c>
      <c r="F3852" s="15">
        <v>193000</v>
      </c>
      <c r="G3852" s="15">
        <v>193000</v>
      </c>
      <c r="I3852" s="38" t="s">
        <v>257</v>
      </c>
      <c r="J3852" s="15">
        <v>11.2</v>
      </c>
      <c r="L3852" s="35" t="s">
        <v>264</v>
      </c>
      <c r="M3852" s="15">
        <v>11.625</v>
      </c>
    </row>
    <row r="3853" spans="1:13" x14ac:dyDescent="0.3">
      <c r="A3853" s="38" t="s">
        <v>247</v>
      </c>
      <c r="B3853" s="15">
        <v>159900</v>
      </c>
      <c r="C3853" s="15">
        <v>379400</v>
      </c>
      <c r="E3853" s="37" t="s">
        <v>258</v>
      </c>
      <c r="F3853" s="15">
        <v>445900</v>
      </c>
      <c r="G3853" s="15">
        <v>986850</v>
      </c>
      <c r="I3853" s="38" t="s">
        <v>252</v>
      </c>
      <c r="J3853" s="15">
        <v>11.9</v>
      </c>
      <c r="L3853" s="36" t="s">
        <v>246</v>
      </c>
      <c r="M3853" s="15">
        <v>13.833333333333334</v>
      </c>
    </row>
    <row r="3854" spans="1:13" x14ac:dyDescent="0.3">
      <c r="A3854" s="38" t="s">
        <v>249</v>
      </c>
      <c r="B3854" s="15">
        <v>92900</v>
      </c>
      <c r="C3854" s="15">
        <v>392900</v>
      </c>
      <c r="E3854" s="36" t="s">
        <v>253</v>
      </c>
      <c r="F3854" s="15">
        <v>443425</v>
      </c>
      <c r="G3854" s="15">
        <v>752350</v>
      </c>
      <c r="I3854" s="38" t="s">
        <v>255</v>
      </c>
      <c r="J3854" s="15">
        <v>13.4</v>
      </c>
      <c r="L3854" s="36" t="s">
        <v>248</v>
      </c>
      <c r="M3854" s="15">
        <v>14.733333333333334</v>
      </c>
    </row>
    <row r="3855" spans="1:13" x14ac:dyDescent="0.3">
      <c r="A3855" s="38" t="s">
        <v>251</v>
      </c>
      <c r="B3855" s="15">
        <v>405500</v>
      </c>
      <c r="C3855" s="15">
        <v>934000</v>
      </c>
      <c r="E3855" s="35" t="s">
        <v>244</v>
      </c>
      <c r="F3855" s="15">
        <v>1857093</v>
      </c>
      <c r="G3855" s="15">
        <v>4498086</v>
      </c>
      <c r="I3855" s="38" t="s">
        <v>258</v>
      </c>
      <c r="J3855" s="15">
        <v>15.5</v>
      </c>
      <c r="L3855" s="36" t="s">
        <v>250</v>
      </c>
      <c r="M3855" s="15">
        <v>10.700000000000001</v>
      </c>
    </row>
    <row r="3856" spans="1:13" x14ac:dyDescent="0.3">
      <c r="A3856" s="38" t="s">
        <v>254</v>
      </c>
      <c r="B3856" s="15">
        <v>130000</v>
      </c>
      <c r="C3856" s="15">
        <v>983100</v>
      </c>
      <c r="E3856" s="36" t="s">
        <v>246</v>
      </c>
      <c r="F3856" s="15">
        <v>436000</v>
      </c>
      <c r="G3856" s="15">
        <v>861950</v>
      </c>
      <c r="I3856" s="38" t="s">
        <v>260</v>
      </c>
      <c r="J3856" s="15">
        <v>12.7</v>
      </c>
      <c r="L3856" s="36" t="s">
        <v>253</v>
      </c>
      <c r="M3856" s="15">
        <v>7.2333333333333334</v>
      </c>
    </row>
    <row r="3857" spans="1:13" x14ac:dyDescent="0.3">
      <c r="A3857" s="38" t="s">
        <v>257</v>
      </c>
      <c r="B3857" s="15">
        <v>333325</v>
      </c>
      <c r="C3857" s="15">
        <v>1230650</v>
      </c>
      <c r="E3857" s="36" t="s">
        <v>248</v>
      </c>
      <c r="F3857" s="15">
        <v>333500</v>
      </c>
      <c r="G3857" s="15">
        <v>668500</v>
      </c>
      <c r="I3857" s="38" t="s">
        <v>262</v>
      </c>
      <c r="J3857" s="15">
        <v>11.8</v>
      </c>
      <c r="L3857" s="35" t="s">
        <v>266</v>
      </c>
      <c r="M3857" s="15">
        <v>9.5416666666666679</v>
      </c>
    </row>
    <row r="3858" spans="1:13" x14ac:dyDescent="0.3">
      <c r="A3858" s="38" t="s">
        <v>252</v>
      </c>
      <c r="B3858" s="15">
        <v>272175</v>
      </c>
      <c r="C3858" s="15">
        <v>680250</v>
      </c>
      <c r="E3858" s="36" t="s">
        <v>250</v>
      </c>
      <c r="F3858" s="15">
        <v>602593</v>
      </c>
      <c r="G3858" s="15">
        <v>1551686</v>
      </c>
      <c r="I3858" s="38" t="s">
        <v>263</v>
      </c>
      <c r="J3858" s="15">
        <v>10.6</v>
      </c>
      <c r="L3858" s="36" t="s">
        <v>246</v>
      </c>
      <c r="M3858" s="15">
        <v>6.2333333333333334</v>
      </c>
    </row>
    <row r="3859" spans="1:13" x14ac:dyDescent="0.3">
      <c r="A3859" s="38" t="s">
        <v>255</v>
      </c>
      <c r="B3859" s="15">
        <v>129000</v>
      </c>
      <c r="C3859" s="15">
        <v>645450</v>
      </c>
      <c r="E3859" s="37" t="s">
        <v>252</v>
      </c>
      <c r="F3859" s="15">
        <v>159593</v>
      </c>
      <c r="G3859" s="15">
        <v>319186</v>
      </c>
      <c r="I3859" s="35" t="s">
        <v>266</v>
      </c>
      <c r="J3859" s="15"/>
      <c r="L3859" s="36" t="s">
        <v>248</v>
      </c>
      <c r="M3859" s="15">
        <v>9.3666666666666671</v>
      </c>
    </row>
    <row r="3860" spans="1:13" x14ac:dyDescent="0.3">
      <c r="A3860" s="38" t="s">
        <v>258</v>
      </c>
      <c r="B3860" s="15">
        <v>127450</v>
      </c>
      <c r="C3860" s="15">
        <v>723400</v>
      </c>
      <c r="E3860" s="37" t="s">
        <v>255</v>
      </c>
      <c r="F3860" s="15">
        <v>313000</v>
      </c>
      <c r="G3860" s="15">
        <v>313000</v>
      </c>
      <c r="I3860" s="38" t="s">
        <v>245</v>
      </c>
      <c r="J3860" s="15">
        <v>9.8000000000000007</v>
      </c>
      <c r="L3860" s="36" t="s">
        <v>250</v>
      </c>
      <c r="M3860" s="15">
        <v>11.700000000000001</v>
      </c>
    </row>
    <row r="3861" spans="1:13" x14ac:dyDescent="0.3">
      <c r="A3861" s="38" t="s">
        <v>260</v>
      </c>
      <c r="B3861" s="15">
        <v>110000</v>
      </c>
      <c r="C3861" s="15">
        <v>220000</v>
      </c>
      <c r="E3861" s="37" t="s">
        <v>258</v>
      </c>
      <c r="F3861" s="15">
        <v>130000</v>
      </c>
      <c r="G3861" s="15">
        <v>919500</v>
      </c>
      <c r="I3861" s="38" t="s">
        <v>247</v>
      </c>
      <c r="J3861" s="15">
        <v>10.8</v>
      </c>
      <c r="L3861" s="36" t="s">
        <v>253</v>
      </c>
      <c r="M3861" s="15">
        <v>10.866666666666667</v>
      </c>
    </row>
    <row r="3862" spans="1:13" x14ac:dyDescent="0.3">
      <c r="A3862" s="38" t="s">
        <v>262</v>
      </c>
      <c r="B3862" s="15">
        <v>385000</v>
      </c>
      <c r="C3862" s="15">
        <v>1295337</v>
      </c>
      <c r="E3862" s="36" t="s">
        <v>253</v>
      </c>
      <c r="F3862" s="15">
        <v>485000</v>
      </c>
      <c r="G3862" s="15">
        <v>1415950</v>
      </c>
      <c r="I3862" s="38" t="s">
        <v>249</v>
      </c>
      <c r="J3862" s="15">
        <v>11.7</v>
      </c>
      <c r="L3862" s="35" t="s">
        <v>267</v>
      </c>
      <c r="M3862" s="15">
        <v>9.0500000000000025</v>
      </c>
    </row>
    <row r="3863" spans="1:13" x14ac:dyDescent="0.3">
      <c r="A3863" s="38" t="s">
        <v>263</v>
      </c>
      <c r="B3863" s="15">
        <v>110000</v>
      </c>
      <c r="C3863" s="15">
        <v>673100</v>
      </c>
      <c r="E3863" s="35" t="s">
        <v>256</v>
      </c>
      <c r="F3863" s="15">
        <v>3733450</v>
      </c>
      <c r="G3863" s="15">
        <v>8724050</v>
      </c>
      <c r="I3863" s="38" t="s">
        <v>251</v>
      </c>
      <c r="J3863" s="15">
        <v>10.7</v>
      </c>
      <c r="L3863" s="36" t="s">
        <v>246</v>
      </c>
      <c r="M3863" s="15">
        <v>11.533333333333333</v>
      </c>
    </row>
    <row r="3864" spans="1:13" x14ac:dyDescent="0.3">
      <c r="A3864" s="35" t="s">
        <v>268</v>
      </c>
      <c r="B3864" s="15"/>
      <c r="C3864" s="15"/>
      <c r="E3864" s="36" t="s">
        <v>246</v>
      </c>
      <c r="F3864" s="15">
        <v>536450</v>
      </c>
      <c r="G3864" s="15">
        <v>1348950</v>
      </c>
      <c r="I3864" s="38" t="s">
        <v>254</v>
      </c>
      <c r="J3864" s="15">
        <v>12.4</v>
      </c>
      <c r="L3864" s="36" t="s">
        <v>248</v>
      </c>
      <c r="M3864" s="15">
        <v>10.733333333333334</v>
      </c>
    </row>
    <row r="3865" spans="1:13" x14ac:dyDescent="0.3">
      <c r="A3865" s="38" t="s">
        <v>245</v>
      </c>
      <c r="B3865" s="15">
        <v>150250</v>
      </c>
      <c r="C3865" s="15">
        <v>410250</v>
      </c>
      <c r="E3865" s="36" t="s">
        <v>248</v>
      </c>
      <c r="F3865" s="15">
        <v>467000</v>
      </c>
      <c r="G3865" s="15">
        <v>2790100</v>
      </c>
      <c r="I3865" s="38" t="s">
        <v>257</v>
      </c>
      <c r="J3865" s="15">
        <v>11.5</v>
      </c>
      <c r="L3865" s="36" t="s">
        <v>250</v>
      </c>
      <c r="M3865" s="15">
        <v>7.3666666666666671</v>
      </c>
    </row>
    <row r="3866" spans="1:13" x14ac:dyDescent="0.3">
      <c r="A3866" s="38" t="s">
        <v>247</v>
      </c>
      <c r="B3866" s="15">
        <v>146000</v>
      </c>
      <c r="C3866" s="15">
        <v>985000</v>
      </c>
      <c r="E3866" s="36" t="s">
        <v>250</v>
      </c>
      <c r="F3866" s="15">
        <v>1280000</v>
      </c>
      <c r="G3866" s="15">
        <v>2665000</v>
      </c>
      <c r="I3866" s="38" t="s">
        <v>252</v>
      </c>
      <c r="J3866" s="15">
        <v>12.6</v>
      </c>
      <c r="L3866" s="36" t="s">
        <v>253</v>
      </c>
      <c r="M3866" s="15">
        <v>6.5666666666666664</v>
      </c>
    </row>
    <row r="3867" spans="1:13" x14ac:dyDescent="0.3">
      <c r="A3867" s="38" t="s">
        <v>249</v>
      </c>
      <c r="B3867" s="15">
        <v>367775</v>
      </c>
      <c r="C3867" s="15">
        <v>807199</v>
      </c>
      <c r="E3867" s="37" t="s">
        <v>252</v>
      </c>
      <c r="F3867" s="15">
        <v>330000</v>
      </c>
      <c r="G3867" s="15">
        <v>1715000</v>
      </c>
      <c r="I3867" s="38" t="s">
        <v>255</v>
      </c>
      <c r="J3867" s="15">
        <v>11.1</v>
      </c>
      <c r="L3867" s="35" t="s">
        <v>268</v>
      </c>
      <c r="M3867" s="15">
        <v>5.4249999999999998</v>
      </c>
    </row>
    <row r="3868" spans="1:13" x14ac:dyDescent="0.3">
      <c r="A3868" s="38" t="s">
        <v>251</v>
      </c>
      <c r="B3868" s="15">
        <v>131000</v>
      </c>
      <c r="C3868" s="15">
        <v>957790</v>
      </c>
      <c r="E3868" s="37" t="s">
        <v>255</v>
      </c>
      <c r="F3868" s="15">
        <v>950000</v>
      </c>
      <c r="G3868" s="15">
        <v>950000</v>
      </c>
      <c r="I3868" s="38" t="s">
        <v>258</v>
      </c>
      <c r="J3868" s="15">
        <v>9.6</v>
      </c>
      <c r="L3868" s="36" t="s">
        <v>246</v>
      </c>
      <c r="M3868" s="15">
        <v>6.0333333333333341</v>
      </c>
    </row>
    <row r="3869" spans="1:13" x14ac:dyDescent="0.3">
      <c r="A3869" s="38" t="s">
        <v>254</v>
      </c>
      <c r="B3869" s="15">
        <v>414000</v>
      </c>
      <c r="C3869" s="15">
        <v>1001450</v>
      </c>
      <c r="E3869" s="37" t="s">
        <v>258</v>
      </c>
      <c r="F3869" s="15"/>
      <c r="G3869" s="15"/>
      <c r="I3869" s="38" t="s">
        <v>260</v>
      </c>
      <c r="J3869" s="15">
        <v>11.3</v>
      </c>
      <c r="L3869" s="36" t="s">
        <v>248</v>
      </c>
      <c r="M3869" s="15">
        <v>5.3</v>
      </c>
    </row>
    <row r="3870" spans="1:13" x14ac:dyDescent="0.3">
      <c r="A3870" s="38" t="s">
        <v>257</v>
      </c>
      <c r="B3870" s="15">
        <v>83500</v>
      </c>
      <c r="C3870" s="15">
        <v>644400</v>
      </c>
      <c r="E3870" s="36" t="s">
        <v>253</v>
      </c>
      <c r="F3870" s="15">
        <v>1450000</v>
      </c>
      <c r="G3870" s="15">
        <v>1920000</v>
      </c>
      <c r="I3870" s="38" t="s">
        <v>262</v>
      </c>
      <c r="J3870" s="15">
        <v>10.1</v>
      </c>
      <c r="L3870" s="36" t="s">
        <v>250</v>
      </c>
      <c r="M3870" s="15">
        <v>5.5</v>
      </c>
    </row>
    <row r="3871" spans="1:13" x14ac:dyDescent="0.3">
      <c r="A3871" s="38" t="s">
        <v>252</v>
      </c>
      <c r="B3871" s="15">
        <v>89900</v>
      </c>
      <c r="C3871" s="15">
        <v>373900</v>
      </c>
      <c r="E3871" s="35" t="s">
        <v>261</v>
      </c>
      <c r="F3871" s="15">
        <v>893945</v>
      </c>
      <c r="G3871" s="15">
        <v>2309890</v>
      </c>
      <c r="I3871" s="38" t="s">
        <v>263</v>
      </c>
      <c r="J3871" s="15">
        <v>10.199999999999999</v>
      </c>
      <c r="L3871" s="36" t="s">
        <v>253</v>
      </c>
      <c r="M3871" s="15">
        <v>4.8666666666666663</v>
      </c>
    </row>
    <row r="3872" spans="1:13" x14ac:dyDescent="0.3">
      <c r="A3872" s="38" t="s">
        <v>255</v>
      </c>
      <c r="B3872" s="15">
        <v>163000</v>
      </c>
      <c r="C3872" s="15">
        <v>487000</v>
      </c>
      <c r="E3872" s="36" t="s">
        <v>246</v>
      </c>
      <c r="F3872" s="15">
        <v>456500</v>
      </c>
      <c r="G3872" s="15">
        <v>1585000</v>
      </c>
      <c r="I3872" s="35" t="s">
        <v>267</v>
      </c>
      <c r="J3872" s="15"/>
      <c r="L3872" s="35" t="s">
        <v>269</v>
      </c>
      <c r="M3872" s="15">
        <v>3.9333333333333331</v>
      </c>
    </row>
    <row r="3873" spans="1:13" x14ac:dyDescent="0.3">
      <c r="A3873" s="38" t="s">
        <v>258</v>
      </c>
      <c r="B3873" s="15">
        <v>90000</v>
      </c>
      <c r="C3873" s="15">
        <v>314300</v>
      </c>
      <c r="E3873" s="36" t="s">
        <v>248</v>
      </c>
      <c r="F3873" s="15">
        <v>150000</v>
      </c>
      <c r="G3873" s="15">
        <v>150000</v>
      </c>
      <c r="I3873" s="38" t="s">
        <v>245</v>
      </c>
      <c r="J3873" s="15">
        <v>8.6999999999999993</v>
      </c>
      <c r="L3873" s="36" t="s">
        <v>246</v>
      </c>
      <c r="M3873" s="15">
        <v>4.2333333333333334</v>
      </c>
    </row>
    <row r="3874" spans="1:13" x14ac:dyDescent="0.3">
      <c r="A3874" s="38" t="s">
        <v>260</v>
      </c>
      <c r="B3874" s="15">
        <v>316900</v>
      </c>
      <c r="C3874" s="15">
        <v>316900</v>
      </c>
      <c r="E3874" s="36" t="s">
        <v>250</v>
      </c>
      <c r="F3874" s="15">
        <v>225225</v>
      </c>
      <c r="G3874" s="15">
        <v>450450</v>
      </c>
      <c r="I3874" s="38" t="s">
        <v>247</v>
      </c>
      <c r="J3874" s="15">
        <v>9.4</v>
      </c>
      <c r="L3874" s="36" t="s">
        <v>248</v>
      </c>
      <c r="M3874" s="15">
        <v>3.7666666666666671</v>
      </c>
    </row>
    <row r="3875" spans="1:13" x14ac:dyDescent="0.3">
      <c r="A3875" s="38" t="s">
        <v>262</v>
      </c>
      <c r="B3875" s="15">
        <v>89000</v>
      </c>
      <c r="C3875" s="15">
        <v>178000</v>
      </c>
      <c r="E3875" s="37" t="s">
        <v>252</v>
      </c>
      <c r="F3875" s="15"/>
      <c r="G3875" s="15"/>
      <c r="I3875" s="38" t="s">
        <v>249</v>
      </c>
      <c r="J3875" s="15">
        <v>10.4</v>
      </c>
      <c r="L3875" s="36" t="s">
        <v>250</v>
      </c>
      <c r="M3875" s="15">
        <v>3.9</v>
      </c>
    </row>
    <row r="3876" spans="1:13" x14ac:dyDescent="0.3">
      <c r="A3876" s="38" t="s">
        <v>263</v>
      </c>
      <c r="B3876" s="15">
        <v>290123</v>
      </c>
      <c r="C3876" s="15">
        <v>461123</v>
      </c>
      <c r="E3876" s="37" t="s">
        <v>255</v>
      </c>
      <c r="F3876" s="15">
        <v>225225</v>
      </c>
      <c r="G3876" s="15">
        <v>450450</v>
      </c>
      <c r="I3876" s="38" t="s">
        <v>251</v>
      </c>
      <c r="J3876" s="15">
        <v>11.7</v>
      </c>
      <c r="L3876" s="36" t="s">
        <v>253</v>
      </c>
      <c r="M3876" s="15">
        <v>3.8333333333333335</v>
      </c>
    </row>
    <row r="3877" spans="1:13" x14ac:dyDescent="0.3">
      <c r="A3877" s="35" t="s">
        <v>269</v>
      </c>
      <c r="B3877" s="15"/>
      <c r="C3877" s="15"/>
      <c r="E3877" s="37" t="s">
        <v>258</v>
      </c>
      <c r="F3877" s="15"/>
      <c r="G3877" s="15"/>
      <c r="I3877" s="38" t="s">
        <v>254</v>
      </c>
      <c r="J3877" s="15">
        <v>11.2</v>
      </c>
      <c r="L3877" s="35" t="s">
        <v>270</v>
      </c>
      <c r="M3877" s="15">
        <v>3.9666666666666668</v>
      </c>
    </row>
    <row r="3878" spans="1:13" x14ac:dyDescent="0.3">
      <c r="A3878" s="38" t="s">
        <v>245</v>
      </c>
      <c r="B3878" s="15">
        <v>105000</v>
      </c>
      <c r="C3878" s="15">
        <v>577947</v>
      </c>
      <c r="E3878" s="36" t="s">
        <v>253</v>
      </c>
      <c r="F3878" s="15">
        <v>62220</v>
      </c>
      <c r="G3878" s="15">
        <v>124440</v>
      </c>
      <c r="I3878" s="38" t="s">
        <v>257</v>
      </c>
      <c r="J3878" s="15">
        <v>11.1</v>
      </c>
      <c r="L3878" s="36" t="s">
        <v>246</v>
      </c>
      <c r="M3878" s="15">
        <v>3.7999999999999994</v>
      </c>
    </row>
    <row r="3879" spans="1:13" x14ac:dyDescent="0.3">
      <c r="A3879" s="38" t="s">
        <v>247</v>
      </c>
      <c r="B3879" s="15">
        <v>126100</v>
      </c>
      <c r="C3879" s="15">
        <v>321100</v>
      </c>
      <c r="E3879" s="35" t="s">
        <v>264</v>
      </c>
      <c r="F3879" s="15">
        <v>1376340</v>
      </c>
      <c r="G3879" s="15">
        <v>2428690</v>
      </c>
      <c r="I3879" s="38" t="s">
        <v>252</v>
      </c>
      <c r="J3879" s="15">
        <v>11.7</v>
      </c>
      <c r="L3879" s="36" t="s">
        <v>248</v>
      </c>
      <c r="M3879" s="15">
        <v>4.1333333333333329</v>
      </c>
    </row>
    <row r="3880" spans="1:13" x14ac:dyDescent="0.3">
      <c r="A3880" s="38" t="s">
        <v>249</v>
      </c>
      <c r="B3880" s="15">
        <v>125000</v>
      </c>
      <c r="C3880" s="15">
        <v>666073</v>
      </c>
      <c r="E3880" s="36" t="s">
        <v>246</v>
      </c>
      <c r="F3880" s="15">
        <v>305900</v>
      </c>
      <c r="G3880" s="15">
        <v>305900</v>
      </c>
      <c r="I3880" s="38" t="s">
        <v>255</v>
      </c>
      <c r="J3880" s="15">
        <v>11.5</v>
      </c>
      <c r="L3880" s="36" t="s">
        <v>250</v>
      </c>
      <c r="M3880" s="15">
        <v>4.3000000000000007</v>
      </c>
    </row>
    <row r="3881" spans="1:13" x14ac:dyDescent="0.3">
      <c r="A3881" s="38" t="s">
        <v>251</v>
      </c>
      <c r="B3881" s="15">
        <v>185250</v>
      </c>
      <c r="C3881" s="15">
        <v>1112550</v>
      </c>
      <c r="E3881" s="36" t="s">
        <v>248</v>
      </c>
      <c r="F3881" s="15">
        <v>160000</v>
      </c>
      <c r="G3881" s="15">
        <v>160000</v>
      </c>
      <c r="I3881" s="38" t="s">
        <v>258</v>
      </c>
      <c r="J3881" s="15">
        <v>11.3</v>
      </c>
      <c r="L3881" s="36" t="s">
        <v>253</v>
      </c>
      <c r="M3881" s="15">
        <v>3.6333333333333333</v>
      </c>
    </row>
    <row r="3882" spans="1:13" x14ac:dyDescent="0.3">
      <c r="A3882" s="38" t="s">
        <v>254</v>
      </c>
      <c r="B3882" s="15">
        <v>376425</v>
      </c>
      <c r="C3882" s="15">
        <v>1572000</v>
      </c>
      <c r="E3882" s="36" t="s">
        <v>250</v>
      </c>
      <c r="F3882" s="15">
        <v>463000</v>
      </c>
      <c r="G3882" s="15">
        <v>973000</v>
      </c>
      <c r="I3882" s="38" t="s">
        <v>260</v>
      </c>
      <c r="J3882" s="15">
        <v>10.6</v>
      </c>
      <c r="L3882" s="35" t="s">
        <v>271</v>
      </c>
      <c r="M3882" s="15">
        <v>3.0833333333333335</v>
      </c>
    </row>
    <row r="3883" spans="1:13" x14ac:dyDescent="0.3">
      <c r="A3883" s="38" t="s">
        <v>257</v>
      </c>
      <c r="B3883" s="15">
        <v>80000</v>
      </c>
      <c r="C3883" s="15">
        <v>160000</v>
      </c>
      <c r="E3883" s="37" t="s">
        <v>252</v>
      </c>
      <c r="F3883" s="15">
        <v>144500</v>
      </c>
      <c r="G3883" s="15">
        <v>144500</v>
      </c>
      <c r="I3883" s="38" t="s">
        <v>262</v>
      </c>
      <c r="J3883" s="15">
        <v>10.6</v>
      </c>
      <c r="L3883" s="36" t="s">
        <v>246</v>
      </c>
      <c r="M3883" s="15">
        <v>3.9</v>
      </c>
    </row>
    <row r="3884" spans="1:13" x14ac:dyDescent="0.3">
      <c r="A3884" s="38" t="s">
        <v>252</v>
      </c>
      <c r="B3884" s="15">
        <v>165000</v>
      </c>
      <c r="C3884" s="15">
        <v>464000</v>
      </c>
      <c r="E3884" s="37" t="s">
        <v>255</v>
      </c>
      <c r="F3884" s="15">
        <v>184500</v>
      </c>
      <c r="G3884" s="15">
        <v>694500</v>
      </c>
      <c r="I3884" s="38" t="s">
        <v>263</v>
      </c>
      <c r="J3884" s="15">
        <v>8.5</v>
      </c>
      <c r="L3884" s="36" t="s">
        <v>248</v>
      </c>
      <c r="M3884" s="15">
        <v>2.9666666666666668</v>
      </c>
    </row>
    <row r="3885" spans="1:13" x14ac:dyDescent="0.3">
      <c r="A3885" s="38" t="s">
        <v>255</v>
      </c>
      <c r="B3885" s="15">
        <v>110000</v>
      </c>
      <c r="C3885" s="15">
        <v>1523300</v>
      </c>
      <c r="E3885" s="37" t="s">
        <v>258</v>
      </c>
      <c r="F3885" s="15">
        <v>134000</v>
      </c>
      <c r="G3885" s="15">
        <v>134000</v>
      </c>
      <c r="I3885" s="35" t="s">
        <v>268</v>
      </c>
      <c r="J3885" s="15"/>
      <c r="L3885" s="36" t="s">
        <v>250</v>
      </c>
      <c r="M3885" s="15">
        <v>2.5666666666666669</v>
      </c>
    </row>
    <row r="3886" spans="1:13" x14ac:dyDescent="0.3">
      <c r="A3886" s="38" t="s">
        <v>258</v>
      </c>
      <c r="B3886" s="15">
        <v>159950</v>
      </c>
      <c r="C3886" s="15">
        <v>480850</v>
      </c>
      <c r="E3886" s="36" t="s">
        <v>253</v>
      </c>
      <c r="F3886" s="15">
        <v>447440</v>
      </c>
      <c r="G3886" s="15">
        <v>989790</v>
      </c>
      <c r="I3886" s="38" t="s">
        <v>245</v>
      </c>
      <c r="J3886" s="15">
        <v>7.4</v>
      </c>
      <c r="L3886" s="36" t="s">
        <v>253</v>
      </c>
      <c r="M3886" s="15">
        <v>2.9</v>
      </c>
    </row>
    <row r="3887" spans="1:13" x14ac:dyDescent="0.3">
      <c r="A3887" s="38" t="s">
        <v>260</v>
      </c>
      <c r="B3887" s="15">
        <v>149000</v>
      </c>
      <c r="C3887" s="15">
        <v>986800</v>
      </c>
      <c r="E3887" s="35" t="s">
        <v>266</v>
      </c>
      <c r="F3887" s="15">
        <v>1862200</v>
      </c>
      <c r="G3887" s="15">
        <v>2646700</v>
      </c>
      <c r="I3887" s="38" t="s">
        <v>247</v>
      </c>
      <c r="J3887" s="15">
        <v>7.2</v>
      </c>
      <c r="L3887" s="35" t="s">
        <v>272</v>
      </c>
      <c r="M3887" s="15">
        <v>2.2166666666666663</v>
      </c>
    </row>
    <row r="3888" spans="1:13" x14ac:dyDescent="0.3">
      <c r="A3888" s="38" t="s">
        <v>262</v>
      </c>
      <c r="B3888" s="15">
        <v>191500</v>
      </c>
      <c r="C3888" s="15">
        <v>571500</v>
      </c>
      <c r="E3888" s="36" t="s">
        <v>246</v>
      </c>
      <c r="F3888" s="15">
        <v>108000</v>
      </c>
      <c r="G3888" s="15">
        <v>216000</v>
      </c>
      <c r="I3888" s="38" t="s">
        <v>249</v>
      </c>
      <c r="J3888" s="15">
        <v>6.6</v>
      </c>
      <c r="L3888" s="36" t="s">
        <v>246</v>
      </c>
      <c r="M3888" s="15">
        <v>1.6333333333333335</v>
      </c>
    </row>
    <row r="3889" spans="1:13" x14ac:dyDescent="0.3">
      <c r="A3889" s="38" t="s">
        <v>263</v>
      </c>
      <c r="B3889" s="15">
        <v>168000</v>
      </c>
      <c r="C3889" s="15">
        <v>766000</v>
      </c>
      <c r="E3889" s="36" t="s">
        <v>248</v>
      </c>
      <c r="F3889" s="15">
        <v>593000</v>
      </c>
      <c r="G3889" s="15">
        <v>722000</v>
      </c>
      <c r="I3889" s="38" t="s">
        <v>251</v>
      </c>
      <c r="J3889" s="15">
        <v>6.7</v>
      </c>
      <c r="L3889" s="36" t="s">
        <v>248</v>
      </c>
      <c r="M3889" s="15">
        <v>2.0333333333333332</v>
      </c>
    </row>
    <row r="3890" spans="1:13" x14ac:dyDescent="0.3">
      <c r="A3890" s="35" t="s">
        <v>270</v>
      </c>
      <c r="B3890" s="15"/>
      <c r="C3890" s="15"/>
      <c r="E3890" s="36" t="s">
        <v>250</v>
      </c>
      <c r="F3890" s="15">
        <v>376250</v>
      </c>
      <c r="G3890" s="15">
        <v>657500</v>
      </c>
      <c r="I3890" s="38" t="s">
        <v>254</v>
      </c>
      <c r="J3890" s="15">
        <v>6.9</v>
      </c>
      <c r="L3890" s="36" t="s">
        <v>250</v>
      </c>
      <c r="M3890" s="15">
        <v>3.0666666666666664</v>
      </c>
    </row>
    <row r="3891" spans="1:13" x14ac:dyDescent="0.3">
      <c r="A3891" s="38" t="s">
        <v>245</v>
      </c>
      <c r="B3891" s="15">
        <v>117000</v>
      </c>
      <c r="C3891" s="15">
        <v>762100</v>
      </c>
      <c r="E3891" s="37" t="s">
        <v>252</v>
      </c>
      <c r="F3891" s="15">
        <v>95000</v>
      </c>
      <c r="G3891" s="15">
        <v>95000</v>
      </c>
      <c r="I3891" s="38" t="s">
        <v>257</v>
      </c>
      <c r="J3891" s="15">
        <v>6.6</v>
      </c>
      <c r="L3891" s="36" t="s">
        <v>253</v>
      </c>
      <c r="M3891" s="15">
        <v>2.1333333333333333</v>
      </c>
    </row>
    <row r="3892" spans="1:13" x14ac:dyDescent="0.3">
      <c r="A3892" s="38" t="s">
        <v>247</v>
      </c>
      <c r="B3892" s="15">
        <v>95500</v>
      </c>
      <c r="C3892" s="15">
        <v>568665</v>
      </c>
      <c r="E3892" s="37" t="s">
        <v>255</v>
      </c>
      <c r="F3892" s="15">
        <v>90750</v>
      </c>
      <c r="G3892" s="15">
        <v>181500</v>
      </c>
      <c r="I3892" s="38" t="s">
        <v>252</v>
      </c>
      <c r="J3892" s="15">
        <v>6.2</v>
      </c>
      <c r="L3892" s="35" t="s">
        <v>273</v>
      </c>
      <c r="M3892" s="15">
        <v>1.1666666666666667</v>
      </c>
    </row>
    <row r="3893" spans="1:13" x14ac:dyDescent="0.3">
      <c r="A3893" s="38" t="s">
        <v>249</v>
      </c>
      <c r="B3893" s="15">
        <v>215000</v>
      </c>
      <c r="C3893" s="15">
        <v>754950</v>
      </c>
      <c r="E3893" s="37" t="s">
        <v>258</v>
      </c>
      <c r="F3893" s="15">
        <v>190500</v>
      </c>
      <c r="G3893" s="15">
        <v>381000</v>
      </c>
      <c r="I3893" s="38" t="s">
        <v>255</v>
      </c>
      <c r="J3893" s="15">
        <v>6.7</v>
      </c>
      <c r="L3893" s="36" t="s">
        <v>246</v>
      </c>
      <c r="M3893" s="15">
        <v>1.2333333333333334</v>
      </c>
    </row>
    <row r="3894" spans="1:13" x14ac:dyDescent="0.3">
      <c r="A3894" s="38" t="s">
        <v>251</v>
      </c>
      <c r="B3894" s="15">
        <v>398000</v>
      </c>
      <c r="C3894" s="15">
        <v>1374475</v>
      </c>
      <c r="E3894" s="36" t="s">
        <v>253</v>
      </c>
      <c r="F3894" s="15">
        <v>784950</v>
      </c>
      <c r="G3894" s="15">
        <v>1051200</v>
      </c>
      <c r="I3894" s="38" t="s">
        <v>258</v>
      </c>
      <c r="J3894" s="15">
        <v>5.9</v>
      </c>
      <c r="L3894" s="36" t="s">
        <v>248</v>
      </c>
      <c r="M3894" s="15">
        <v>1.0999999999999999</v>
      </c>
    </row>
    <row r="3895" spans="1:13" x14ac:dyDescent="0.3">
      <c r="A3895" s="38" t="s">
        <v>254</v>
      </c>
      <c r="B3895" s="15">
        <v>150000</v>
      </c>
      <c r="C3895" s="15">
        <v>759500</v>
      </c>
      <c r="E3895" s="35" t="s">
        <v>267</v>
      </c>
      <c r="F3895" s="15">
        <v>1031400</v>
      </c>
      <c r="G3895" s="15">
        <v>3310150</v>
      </c>
      <c r="I3895" s="38" t="s">
        <v>260</v>
      </c>
      <c r="J3895" s="15">
        <v>5.0999999999999996</v>
      </c>
      <c r="L3895" s="36" t="s">
        <v>250</v>
      </c>
      <c r="M3895" s="15">
        <v>1.4000000000000001</v>
      </c>
    </row>
    <row r="3896" spans="1:13" x14ac:dyDescent="0.3">
      <c r="A3896" s="38" t="s">
        <v>257</v>
      </c>
      <c r="B3896" s="15">
        <v>363700</v>
      </c>
      <c r="C3896" s="15">
        <v>1551908</v>
      </c>
      <c r="E3896" s="36" t="s">
        <v>246</v>
      </c>
      <c r="F3896" s="15">
        <v>215850</v>
      </c>
      <c r="G3896" s="15">
        <v>825850</v>
      </c>
      <c r="I3896" s="38" t="s">
        <v>262</v>
      </c>
      <c r="J3896" s="15">
        <v>4.8</v>
      </c>
      <c r="L3896" s="36" t="s">
        <v>253</v>
      </c>
      <c r="M3896" s="15">
        <v>0.93333333333333324</v>
      </c>
    </row>
    <row r="3897" spans="1:13" x14ac:dyDescent="0.3">
      <c r="A3897" s="38" t="s">
        <v>252</v>
      </c>
      <c r="B3897" s="15">
        <v>746014</v>
      </c>
      <c r="C3897" s="15">
        <v>1253464</v>
      </c>
      <c r="E3897" s="36" t="s">
        <v>248</v>
      </c>
      <c r="F3897" s="15">
        <v>199500</v>
      </c>
      <c r="G3897" s="15">
        <v>700250</v>
      </c>
      <c r="I3897" s="38" t="s">
        <v>263</v>
      </c>
      <c r="J3897" s="15">
        <v>4.5</v>
      </c>
      <c r="L3897" s="35" t="s">
        <v>274</v>
      </c>
      <c r="M3897" s="15">
        <v>1.4833333333333334</v>
      </c>
    </row>
    <row r="3898" spans="1:13" x14ac:dyDescent="0.3">
      <c r="A3898" s="38" t="s">
        <v>255</v>
      </c>
      <c r="B3898" s="15">
        <v>145000</v>
      </c>
      <c r="C3898" s="15">
        <v>1025400</v>
      </c>
      <c r="E3898" s="36" t="s">
        <v>250</v>
      </c>
      <c r="F3898" s="15">
        <v>322550</v>
      </c>
      <c r="G3898" s="15">
        <v>770050</v>
      </c>
      <c r="I3898" s="35" t="s">
        <v>269</v>
      </c>
      <c r="J3898" s="15"/>
      <c r="L3898" s="36" t="s">
        <v>246</v>
      </c>
      <c r="M3898" s="15">
        <v>0.79999999999999993</v>
      </c>
    </row>
    <row r="3899" spans="1:13" x14ac:dyDescent="0.3">
      <c r="A3899" s="38" t="s">
        <v>258</v>
      </c>
      <c r="B3899" s="15">
        <v>129900</v>
      </c>
      <c r="C3899" s="15">
        <v>1144650</v>
      </c>
      <c r="E3899" s="37" t="s">
        <v>252</v>
      </c>
      <c r="F3899" s="15">
        <v>140500</v>
      </c>
      <c r="G3899" s="15">
        <v>503500</v>
      </c>
      <c r="I3899" s="38" t="s">
        <v>245</v>
      </c>
      <c r="J3899" s="15">
        <v>4.9000000000000004</v>
      </c>
      <c r="L3899" s="36" t="s">
        <v>248</v>
      </c>
      <c r="M3899" s="15">
        <v>1.3333333333333333</v>
      </c>
    </row>
    <row r="3900" spans="1:13" x14ac:dyDescent="0.3">
      <c r="A3900" s="38" t="s">
        <v>260</v>
      </c>
      <c r="B3900" s="15">
        <v>378775</v>
      </c>
      <c r="C3900" s="15">
        <v>1227675</v>
      </c>
      <c r="E3900" s="37" t="s">
        <v>255</v>
      </c>
      <c r="F3900" s="15">
        <v>44550</v>
      </c>
      <c r="G3900" s="15">
        <v>129050</v>
      </c>
      <c r="I3900" s="38" t="s">
        <v>247</v>
      </c>
      <c r="J3900" s="15">
        <v>5.3</v>
      </c>
      <c r="L3900" s="36" t="s">
        <v>250</v>
      </c>
      <c r="M3900" s="15">
        <v>1.8333333333333333</v>
      </c>
    </row>
    <row r="3901" spans="1:13" x14ac:dyDescent="0.3">
      <c r="A3901" s="38" t="s">
        <v>262</v>
      </c>
      <c r="B3901" s="15">
        <v>175000</v>
      </c>
      <c r="C3901" s="15">
        <v>879750</v>
      </c>
      <c r="E3901" s="37" t="s">
        <v>258</v>
      </c>
      <c r="F3901" s="15">
        <v>137500</v>
      </c>
      <c r="G3901" s="15">
        <v>137500</v>
      </c>
      <c r="I3901" s="38" t="s">
        <v>249</v>
      </c>
      <c r="J3901" s="15">
        <v>4</v>
      </c>
      <c r="L3901" s="36" t="s">
        <v>253</v>
      </c>
      <c r="M3901" s="15">
        <v>1.9666666666666666</v>
      </c>
    </row>
    <row r="3902" spans="1:13" x14ac:dyDescent="0.3">
      <c r="A3902" s="38" t="s">
        <v>263</v>
      </c>
      <c r="B3902" s="15">
        <v>125500</v>
      </c>
      <c r="C3902" s="15">
        <v>1149450</v>
      </c>
      <c r="E3902" s="36" t="s">
        <v>253</v>
      </c>
      <c r="F3902" s="15">
        <v>293500</v>
      </c>
      <c r="G3902" s="15">
        <v>1014000</v>
      </c>
      <c r="I3902" s="38" t="s">
        <v>251</v>
      </c>
      <c r="J3902" s="15">
        <v>4.9000000000000004</v>
      </c>
      <c r="L3902" s="35" t="s">
        <v>275</v>
      </c>
      <c r="M3902" s="15">
        <v>1.2600000000000002</v>
      </c>
    </row>
    <row r="3903" spans="1:13" x14ac:dyDescent="0.3">
      <c r="A3903" s="35" t="s">
        <v>271</v>
      </c>
      <c r="B3903" s="15"/>
      <c r="C3903" s="15"/>
      <c r="E3903" s="35" t="s">
        <v>268</v>
      </c>
      <c r="F3903" s="15">
        <v>1254998</v>
      </c>
      <c r="G3903" s="15">
        <v>2163445</v>
      </c>
      <c r="I3903" s="38" t="s">
        <v>254</v>
      </c>
      <c r="J3903" s="15">
        <v>4.8</v>
      </c>
      <c r="L3903" s="36" t="s">
        <v>246</v>
      </c>
      <c r="M3903" s="15">
        <v>1.4666666666666668</v>
      </c>
    </row>
    <row r="3904" spans="1:13" x14ac:dyDescent="0.3">
      <c r="A3904" s="38" t="s">
        <v>245</v>
      </c>
      <c r="B3904" s="15">
        <v>337500</v>
      </c>
      <c r="C3904" s="15">
        <v>1039500</v>
      </c>
      <c r="E3904" s="36" t="s">
        <v>246</v>
      </c>
      <c r="F3904" s="15">
        <v>144950</v>
      </c>
      <c r="G3904" s="15">
        <v>144950</v>
      </c>
      <c r="I3904" s="38" t="s">
        <v>257</v>
      </c>
      <c r="J3904" s="15">
        <v>4.0999999999999996</v>
      </c>
      <c r="L3904" s="36" t="s">
        <v>248</v>
      </c>
      <c r="M3904" s="15">
        <v>1.4000000000000001</v>
      </c>
    </row>
    <row r="3905" spans="1:13" x14ac:dyDescent="0.3">
      <c r="A3905" s="38" t="s">
        <v>247</v>
      </c>
      <c r="B3905" s="15">
        <v>169250</v>
      </c>
      <c r="C3905" s="15">
        <v>338500</v>
      </c>
      <c r="E3905" s="36" t="s">
        <v>248</v>
      </c>
      <c r="F3905" s="15">
        <v>527000</v>
      </c>
      <c r="G3905" s="15">
        <v>895000</v>
      </c>
      <c r="I3905" s="38" t="s">
        <v>252</v>
      </c>
      <c r="J3905" s="15">
        <v>4.8</v>
      </c>
      <c r="L3905" s="36" t="s">
        <v>250</v>
      </c>
      <c r="M3905" s="15">
        <v>1.05</v>
      </c>
    </row>
    <row r="3906" spans="1:13" x14ac:dyDescent="0.3">
      <c r="A3906" s="38" t="s">
        <v>249</v>
      </c>
      <c r="B3906" s="15">
        <v>154000</v>
      </c>
      <c r="C3906" s="15">
        <v>818949</v>
      </c>
      <c r="E3906" s="36" t="s">
        <v>250</v>
      </c>
      <c r="F3906" s="15">
        <v>252948</v>
      </c>
      <c r="G3906" s="15">
        <v>885895</v>
      </c>
      <c r="I3906" s="38" t="s">
        <v>255</v>
      </c>
      <c r="J3906" s="15">
        <v>5.9</v>
      </c>
      <c r="L3906" s="36" t="s">
        <v>253</v>
      </c>
      <c r="M3906" s="15">
        <v>0.95</v>
      </c>
    </row>
    <row r="3907" spans="1:13" x14ac:dyDescent="0.3">
      <c r="A3907" s="38" t="s">
        <v>251</v>
      </c>
      <c r="B3907" s="15">
        <v>222975</v>
      </c>
      <c r="C3907" s="15">
        <v>1720900</v>
      </c>
      <c r="E3907" s="37" t="s">
        <v>252</v>
      </c>
      <c r="F3907" s="15"/>
      <c r="G3907" s="15"/>
      <c r="I3907" s="38" t="s">
        <v>258</v>
      </c>
      <c r="J3907" s="15">
        <v>5.3</v>
      </c>
      <c r="L3907" s="14">
        <v>69</v>
      </c>
      <c r="M3907" s="15">
        <v>5.2512048192771053</v>
      </c>
    </row>
    <row r="3908" spans="1:13" x14ac:dyDescent="0.3">
      <c r="A3908" s="38" t="s">
        <v>254</v>
      </c>
      <c r="B3908" s="15">
        <v>599450</v>
      </c>
      <c r="C3908" s="15">
        <v>2016950</v>
      </c>
      <c r="E3908" s="37" t="s">
        <v>255</v>
      </c>
      <c r="F3908" s="15">
        <v>252948</v>
      </c>
      <c r="G3908" s="15">
        <v>885895</v>
      </c>
      <c r="I3908" s="38" t="s">
        <v>260</v>
      </c>
      <c r="J3908" s="15">
        <v>5.2</v>
      </c>
      <c r="L3908" s="35" t="s">
        <v>244</v>
      </c>
      <c r="M3908" s="15">
        <v>4.3250000000000002</v>
      </c>
    </row>
    <row r="3909" spans="1:13" x14ac:dyDescent="0.3">
      <c r="A3909" s="38" t="s">
        <v>257</v>
      </c>
      <c r="B3909" s="15">
        <v>209950</v>
      </c>
      <c r="C3909" s="15">
        <v>585400</v>
      </c>
      <c r="E3909" s="37" t="s">
        <v>258</v>
      </c>
      <c r="F3909" s="15"/>
      <c r="G3909" s="15"/>
      <c r="I3909" s="38" t="s">
        <v>262</v>
      </c>
      <c r="J3909" s="15">
        <v>4.9000000000000004</v>
      </c>
      <c r="L3909" s="36" t="s">
        <v>246</v>
      </c>
      <c r="M3909" s="15">
        <v>3.4333333333333331</v>
      </c>
    </row>
    <row r="3910" spans="1:13" x14ac:dyDescent="0.3">
      <c r="A3910" s="38" t="s">
        <v>252</v>
      </c>
      <c r="B3910" s="15">
        <v>960100</v>
      </c>
      <c r="C3910" s="15">
        <v>2089551</v>
      </c>
      <c r="E3910" s="36" t="s">
        <v>253</v>
      </c>
      <c r="F3910" s="15">
        <v>330100</v>
      </c>
      <c r="G3910" s="15">
        <v>237600</v>
      </c>
      <c r="I3910" s="38" t="s">
        <v>263</v>
      </c>
      <c r="J3910" s="15">
        <v>4</v>
      </c>
      <c r="L3910" s="36" t="s">
        <v>248</v>
      </c>
      <c r="M3910" s="15">
        <v>3.4</v>
      </c>
    </row>
    <row r="3911" spans="1:13" x14ac:dyDescent="0.3">
      <c r="A3911" s="38" t="s">
        <v>255</v>
      </c>
      <c r="B3911" s="15">
        <v>400000</v>
      </c>
      <c r="C3911" s="15">
        <v>1382325</v>
      </c>
      <c r="E3911" s="35" t="s">
        <v>269</v>
      </c>
      <c r="F3911" s="15">
        <v>1017604</v>
      </c>
      <c r="G3911" s="15">
        <v>1776104</v>
      </c>
      <c r="I3911" s="35" t="s">
        <v>270</v>
      </c>
      <c r="J3911" s="15"/>
      <c r="L3911" s="36" t="s">
        <v>250</v>
      </c>
      <c r="M3911" s="15">
        <v>4.833333333333333</v>
      </c>
    </row>
    <row r="3912" spans="1:13" x14ac:dyDescent="0.3">
      <c r="A3912" s="38" t="s">
        <v>258</v>
      </c>
      <c r="B3912" s="15">
        <v>214750</v>
      </c>
      <c r="C3912" s="15">
        <v>1642150</v>
      </c>
      <c r="E3912" s="36" t="s">
        <v>246</v>
      </c>
      <c r="F3912" s="15"/>
      <c r="G3912" s="15"/>
      <c r="I3912" s="38" t="s">
        <v>245</v>
      </c>
      <c r="J3912" s="15">
        <v>3.6</v>
      </c>
      <c r="L3912" s="36" t="s">
        <v>253</v>
      </c>
      <c r="M3912" s="15">
        <v>5.6333333333333329</v>
      </c>
    </row>
    <row r="3913" spans="1:13" x14ac:dyDescent="0.3">
      <c r="A3913" s="38" t="s">
        <v>260</v>
      </c>
      <c r="B3913" s="15">
        <v>180275</v>
      </c>
      <c r="C3913" s="15">
        <v>360550</v>
      </c>
      <c r="E3913" s="36" t="s">
        <v>248</v>
      </c>
      <c r="F3913" s="15">
        <v>630500</v>
      </c>
      <c r="G3913" s="15">
        <v>1253500</v>
      </c>
      <c r="I3913" s="38" t="s">
        <v>247</v>
      </c>
      <c r="J3913" s="15">
        <v>3.6</v>
      </c>
      <c r="L3913" s="35" t="s">
        <v>256</v>
      </c>
      <c r="M3913" s="15">
        <v>5.0666666666666655</v>
      </c>
    </row>
    <row r="3914" spans="1:13" x14ac:dyDescent="0.3">
      <c r="A3914" s="38" t="s">
        <v>262</v>
      </c>
      <c r="B3914" s="15">
        <v>441500</v>
      </c>
      <c r="C3914" s="15">
        <v>1558950</v>
      </c>
      <c r="E3914" s="36" t="s">
        <v>250</v>
      </c>
      <c r="F3914" s="15">
        <v>190505</v>
      </c>
      <c r="G3914" s="15">
        <v>326005</v>
      </c>
      <c r="I3914" s="38" t="s">
        <v>249</v>
      </c>
      <c r="J3914" s="15">
        <v>4.7</v>
      </c>
      <c r="L3914" s="36" t="s">
        <v>246</v>
      </c>
      <c r="M3914" s="15">
        <v>3.3666666666666667</v>
      </c>
    </row>
    <row r="3915" spans="1:13" x14ac:dyDescent="0.3">
      <c r="A3915" s="38" t="s">
        <v>263</v>
      </c>
      <c r="B3915" s="15">
        <v>163250</v>
      </c>
      <c r="C3915" s="15">
        <v>967000</v>
      </c>
      <c r="E3915" s="37" t="s">
        <v>252</v>
      </c>
      <c r="F3915" s="15">
        <v>55005</v>
      </c>
      <c r="G3915" s="15">
        <v>55005</v>
      </c>
      <c r="I3915" s="38" t="s">
        <v>251</v>
      </c>
      <c r="J3915" s="15">
        <v>4.8</v>
      </c>
      <c r="L3915" s="36" t="s">
        <v>248</v>
      </c>
      <c r="M3915" s="15">
        <v>5.1000000000000005</v>
      </c>
    </row>
    <row r="3916" spans="1:13" x14ac:dyDescent="0.3">
      <c r="A3916" s="35" t="s">
        <v>272</v>
      </c>
      <c r="B3916" s="15"/>
      <c r="C3916" s="15"/>
      <c r="E3916" s="37" t="s">
        <v>255</v>
      </c>
      <c r="F3916" s="15"/>
      <c r="G3916" s="15"/>
      <c r="I3916" s="38" t="s">
        <v>254</v>
      </c>
      <c r="J3916" s="15">
        <v>5.8</v>
      </c>
      <c r="L3916" s="36" t="s">
        <v>250</v>
      </c>
      <c r="M3916" s="15">
        <v>6.8000000000000007</v>
      </c>
    </row>
    <row r="3917" spans="1:13" x14ac:dyDescent="0.3">
      <c r="A3917" s="38" t="s">
        <v>245</v>
      </c>
      <c r="B3917" s="15">
        <v>125000</v>
      </c>
      <c r="C3917" s="15">
        <v>355200</v>
      </c>
      <c r="E3917" s="37" t="s">
        <v>258</v>
      </c>
      <c r="F3917" s="15">
        <v>135500</v>
      </c>
      <c r="G3917" s="15">
        <v>271000</v>
      </c>
      <c r="I3917" s="38" t="s">
        <v>257</v>
      </c>
      <c r="J3917" s="15">
        <v>7.1</v>
      </c>
      <c r="L3917" s="36" t="s">
        <v>253</v>
      </c>
      <c r="M3917" s="15">
        <v>5</v>
      </c>
    </row>
    <row r="3918" spans="1:13" x14ac:dyDescent="0.3">
      <c r="A3918" s="38" t="s">
        <v>247</v>
      </c>
      <c r="B3918" s="15">
        <v>600475</v>
      </c>
      <c r="C3918" s="15">
        <v>1116450</v>
      </c>
      <c r="E3918" s="36" t="s">
        <v>253</v>
      </c>
      <c r="F3918" s="15">
        <v>196599</v>
      </c>
      <c r="G3918" s="15">
        <v>196599</v>
      </c>
      <c r="I3918" s="38" t="s">
        <v>252</v>
      </c>
      <c r="J3918" s="15">
        <v>6.1</v>
      </c>
      <c r="L3918" s="35" t="s">
        <v>261</v>
      </c>
      <c r="M3918" s="15">
        <v>7.9833333333333334</v>
      </c>
    </row>
    <row r="3919" spans="1:13" x14ac:dyDescent="0.3">
      <c r="A3919" s="38" t="s">
        <v>249</v>
      </c>
      <c r="B3919" s="15">
        <v>200000</v>
      </c>
      <c r="C3919" s="15">
        <v>1225350</v>
      </c>
      <c r="E3919" s="35" t="s">
        <v>270</v>
      </c>
      <c r="F3919" s="15">
        <v>1470500</v>
      </c>
      <c r="G3919" s="15">
        <v>2618149</v>
      </c>
      <c r="I3919" s="38" t="s">
        <v>255</v>
      </c>
      <c r="J3919" s="15">
        <v>6.6</v>
      </c>
      <c r="L3919" s="36" t="s">
        <v>246</v>
      </c>
      <c r="M3919" s="15">
        <v>5.666666666666667</v>
      </c>
    </row>
    <row r="3920" spans="1:13" x14ac:dyDescent="0.3">
      <c r="A3920" s="38" t="s">
        <v>251</v>
      </c>
      <c r="B3920" s="15">
        <v>535000</v>
      </c>
      <c r="C3920" s="15">
        <v>1220600</v>
      </c>
      <c r="E3920" s="36" t="s">
        <v>246</v>
      </c>
      <c r="F3920" s="15">
        <v>340000</v>
      </c>
      <c r="G3920" s="15">
        <v>340000</v>
      </c>
      <c r="I3920" s="38" t="s">
        <v>258</v>
      </c>
      <c r="J3920" s="15">
        <v>5.8</v>
      </c>
      <c r="L3920" s="36" t="s">
        <v>248</v>
      </c>
      <c r="M3920" s="15">
        <v>8.4333333333333336</v>
      </c>
    </row>
    <row r="3921" spans="1:13" x14ac:dyDescent="0.3">
      <c r="A3921" s="38" t="s">
        <v>254</v>
      </c>
      <c r="B3921" s="15">
        <v>215000</v>
      </c>
      <c r="C3921" s="15">
        <v>1059500</v>
      </c>
      <c r="E3921" s="36" t="s">
        <v>248</v>
      </c>
      <c r="F3921" s="15">
        <v>637000</v>
      </c>
      <c r="G3921" s="15">
        <v>1553999</v>
      </c>
      <c r="I3921" s="38" t="s">
        <v>260</v>
      </c>
      <c r="J3921" s="15">
        <v>6</v>
      </c>
      <c r="L3921" s="36" t="s">
        <v>250</v>
      </c>
      <c r="M3921" s="15">
        <v>10.233333333333334</v>
      </c>
    </row>
    <row r="3922" spans="1:13" x14ac:dyDescent="0.3">
      <c r="A3922" s="38" t="s">
        <v>257</v>
      </c>
      <c r="B3922" s="15">
        <v>697475</v>
      </c>
      <c r="C3922" s="15">
        <v>1901950</v>
      </c>
      <c r="E3922" s="36" t="s">
        <v>250</v>
      </c>
      <c r="F3922" s="15">
        <v>249250</v>
      </c>
      <c r="G3922" s="15">
        <v>395150</v>
      </c>
      <c r="I3922" s="38" t="s">
        <v>262</v>
      </c>
      <c r="J3922" s="15">
        <v>5.2</v>
      </c>
      <c r="L3922" s="36" t="s">
        <v>253</v>
      </c>
      <c r="M3922" s="15">
        <v>7.6000000000000005</v>
      </c>
    </row>
    <row r="3923" spans="1:13" x14ac:dyDescent="0.3">
      <c r="A3923" s="38" t="s">
        <v>252</v>
      </c>
      <c r="B3923" s="15">
        <v>185600</v>
      </c>
      <c r="C3923" s="15">
        <v>1523205</v>
      </c>
      <c r="E3923" s="37" t="s">
        <v>252</v>
      </c>
      <c r="F3923" s="15">
        <v>122500</v>
      </c>
      <c r="G3923" s="15">
        <v>122500</v>
      </c>
      <c r="I3923" s="38" t="s">
        <v>263</v>
      </c>
      <c r="J3923" s="15">
        <v>4.9000000000000004</v>
      </c>
      <c r="L3923" s="35" t="s">
        <v>264</v>
      </c>
      <c r="M3923" s="15">
        <v>10.933333333333332</v>
      </c>
    </row>
    <row r="3924" spans="1:13" x14ac:dyDescent="0.3">
      <c r="A3924" s="38" t="s">
        <v>255</v>
      </c>
      <c r="B3924" s="15">
        <v>208000</v>
      </c>
      <c r="C3924" s="15">
        <v>2546350</v>
      </c>
      <c r="E3924" s="37" t="s">
        <v>255</v>
      </c>
      <c r="F3924" s="15">
        <v>51750</v>
      </c>
      <c r="G3924" s="15">
        <v>197650</v>
      </c>
      <c r="I3924" s="35" t="s">
        <v>271</v>
      </c>
      <c r="J3924" s="15"/>
      <c r="L3924" s="36" t="s">
        <v>246</v>
      </c>
      <c r="M3924" s="15">
        <v>7.8666666666666671</v>
      </c>
    </row>
    <row r="3925" spans="1:13" x14ac:dyDescent="0.3">
      <c r="A3925" s="38" t="s">
        <v>258</v>
      </c>
      <c r="B3925" s="15">
        <v>293444</v>
      </c>
      <c r="C3925" s="15">
        <v>2792948</v>
      </c>
      <c r="E3925" s="37" t="s">
        <v>258</v>
      </c>
      <c r="F3925" s="15">
        <v>75000</v>
      </c>
      <c r="G3925" s="15">
        <v>75000</v>
      </c>
      <c r="I3925" s="38" t="s">
        <v>245</v>
      </c>
      <c r="J3925" s="15">
        <v>4.8</v>
      </c>
      <c r="L3925" s="36" t="s">
        <v>248</v>
      </c>
      <c r="M3925" s="15">
        <v>10.833333333333334</v>
      </c>
    </row>
    <row r="3926" spans="1:13" x14ac:dyDescent="0.3">
      <c r="A3926" s="38" t="s">
        <v>260</v>
      </c>
      <c r="B3926" s="15">
        <v>200000</v>
      </c>
      <c r="C3926" s="15">
        <v>1929950</v>
      </c>
      <c r="E3926" s="36" t="s">
        <v>253</v>
      </c>
      <c r="F3926" s="15">
        <v>244250</v>
      </c>
      <c r="G3926" s="15">
        <v>329000</v>
      </c>
      <c r="I3926" s="38" t="s">
        <v>247</v>
      </c>
      <c r="J3926" s="15">
        <v>3.8</v>
      </c>
      <c r="L3926" s="36" t="s">
        <v>250</v>
      </c>
      <c r="M3926" s="15">
        <v>11.433333333333332</v>
      </c>
    </row>
    <row r="3927" spans="1:13" x14ac:dyDescent="0.3">
      <c r="A3927" s="38" t="s">
        <v>262</v>
      </c>
      <c r="B3927" s="15">
        <v>513000</v>
      </c>
      <c r="C3927" s="15">
        <v>2164950</v>
      </c>
      <c r="E3927" s="35" t="s">
        <v>271</v>
      </c>
      <c r="F3927" s="15">
        <v>1725700</v>
      </c>
      <c r="G3927" s="15">
        <v>4220600</v>
      </c>
      <c r="I3927" s="38" t="s">
        <v>249</v>
      </c>
      <c r="J3927" s="15">
        <v>2.8</v>
      </c>
      <c r="L3927" s="36" t="s">
        <v>253</v>
      </c>
      <c r="M3927" s="15">
        <v>13.6</v>
      </c>
    </row>
    <row r="3928" spans="1:13" x14ac:dyDescent="0.3">
      <c r="A3928" s="38" t="s">
        <v>263</v>
      </c>
      <c r="B3928" s="15">
        <v>195500</v>
      </c>
      <c r="C3928" s="15">
        <v>2208349</v>
      </c>
      <c r="E3928" s="36" t="s">
        <v>246</v>
      </c>
      <c r="F3928" s="15">
        <v>132000</v>
      </c>
      <c r="G3928" s="15">
        <v>132000</v>
      </c>
      <c r="I3928" s="38" t="s">
        <v>251</v>
      </c>
      <c r="J3928" s="15">
        <v>3.7</v>
      </c>
      <c r="L3928" s="35" t="s">
        <v>266</v>
      </c>
      <c r="M3928" s="15">
        <v>9.3166666666666682</v>
      </c>
    </row>
    <row r="3929" spans="1:13" x14ac:dyDescent="0.3">
      <c r="A3929" s="35" t="s">
        <v>273</v>
      </c>
      <c r="B3929" s="15"/>
      <c r="C3929" s="15"/>
      <c r="E3929" s="36" t="s">
        <v>248</v>
      </c>
      <c r="F3929" s="15">
        <v>615700</v>
      </c>
      <c r="G3929" s="15">
        <v>1858550</v>
      </c>
      <c r="I3929" s="38" t="s">
        <v>254</v>
      </c>
      <c r="J3929" s="15">
        <v>3.9</v>
      </c>
      <c r="L3929" s="36" t="s">
        <v>246</v>
      </c>
      <c r="M3929" s="15">
        <v>10</v>
      </c>
    </row>
    <row r="3930" spans="1:13" x14ac:dyDescent="0.3">
      <c r="A3930" s="38" t="s">
        <v>245</v>
      </c>
      <c r="B3930" s="15">
        <v>178050</v>
      </c>
      <c r="C3930" s="15">
        <v>1877250</v>
      </c>
      <c r="E3930" s="36" t="s">
        <v>250</v>
      </c>
      <c r="F3930" s="15">
        <v>672000</v>
      </c>
      <c r="G3930" s="15">
        <v>872450</v>
      </c>
      <c r="I3930" s="38" t="s">
        <v>257</v>
      </c>
      <c r="J3930" s="15">
        <v>4.0999999999999996</v>
      </c>
      <c r="L3930" s="36" t="s">
        <v>248</v>
      </c>
      <c r="M3930" s="15">
        <v>10.4</v>
      </c>
    </row>
    <row r="3931" spans="1:13" x14ac:dyDescent="0.3">
      <c r="A3931" s="38" t="s">
        <v>247</v>
      </c>
      <c r="B3931" s="15">
        <v>186625</v>
      </c>
      <c r="C3931" s="15">
        <v>1181949</v>
      </c>
      <c r="E3931" s="37" t="s">
        <v>252</v>
      </c>
      <c r="F3931" s="15">
        <v>105000</v>
      </c>
      <c r="G3931" s="15">
        <v>105000</v>
      </c>
      <c r="I3931" s="38" t="s">
        <v>252</v>
      </c>
      <c r="J3931" s="15">
        <v>3.9</v>
      </c>
      <c r="L3931" s="36" t="s">
        <v>250</v>
      </c>
      <c r="M3931" s="15">
        <v>8.9666666666666668</v>
      </c>
    </row>
    <row r="3932" spans="1:13" x14ac:dyDescent="0.3">
      <c r="A3932" s="38" t="s">
        <v>249</v>
      </c>
      <c r="B3932" s="15">
        <v>229500</v>
      </c>
      <c r="C3932" s="15">
        <v>1014550</v>
      </c>
      <c r="E3932" s="37" t="s">
        <v>255</v>
      </c>
      <c r="F3932" s="15">
        <v>490000</v>
      </c>
      <c r="G3932" s="15">
        <v>490000</v>
      </c>
      <c r="I3932" s="38" t="s">
        <v>255</v>
      </c>
      <c r="J3932" s="15">
        <v>3.8</v>
      </c>
      <c r="L3932" s="36" t="s">
        <v>253</v>
      </c>
      <c r="M3932" s="15">
        <v>7.9000000000000012</v>
      </c>
    </row>
    <row r="3933" spans="1:13" x14ac:dyDescent="0.3">
      <c r="A3933" s="38" t="s">
        <v>251</v>
      </c>
      <c r="B3933" s="15">
        <v>579450</v>
      </c>
      <c r="C3933" s="15">
        <v>2165050</v>
      </c>
      <c r="E3933" s="37" t="s">
        <v>258</v>
      </c>
      <c r="F3933" s="15">
        <v>77000</v>
      </c>
      <c r="G3933" s="15">
        <v>277450</v>
      </c>
      <c r="I3933" s="38" t="s">
        <v>258</v>
      </c>
      <c r="J3933" s="15">
        <v>3.9</v>
      </c>
      <c r="L3933" s="35" t="s">
        <v>267</v>
      </c>
      <c r="M3933" s="15">
        <v>8.3833333333333329</v>
      </c>
    </row>
    <row r="3934" spans="1:13" x14ac:dyDescent="0.3">
      <c r="A3934" s="38" t="s">
        <v>254</v>
      </c>
      <c r="B3934" s="15">
        <v>271500</v>
      </c>
      <c r="C3934" s="15">
        <v>1386450</v>
      </c>
      <c r="E3934" s="36" t="s">
        <v>253</v>
      </c>
      <c r="F3934" s="15">
        <v>306000</v>
      </c>
      <c r="G3934" s="15">
        <v>1357600</v>
      </c>
      <c r="I3934" s="38" t="s">
        <v>260</v>
      </c>
      <c r="J3934" s="15">
        <v>3.3</v>
      </c>
      <c r="L3934" s="36" t="s">
        <v>246</v>
      </c>
      <c r="M3934" s="15">
        <v>8</v>
      </c>
    </row>
    <row r="3935" spans="1:13" x14ac:dyDescent="0.3">
      <c r="A3935" s="38" t="s">
        <v>257</v>
      </c>
      <c r="B3935" s="15">
        <v>503450</v>
      </c>
      <c r="C3935" s="15">
        <v>1956950</v>
      </c>
      <c r="E3935" s="35" t="s">
        <v>272</v>
      </c>
      <c r="F3935" s="15">
        <v>2082750</v>
      </c>
      <c r="G3935" s="15">
        <v>7609248</v>
      </c>
      <c r="I3935" s="38" t="s">
        <v>262</v>
      </c>
      <c r="J3935" s="15">
        <v>2.8</v>
      </c>
      <c r="L3935" s="36" t="s">
        <v>248</v>
      </c>
      <c r="M3935" s="15">
        <v>9.1333333333333329</v>
      </c>
    </row>
    <row r="3936" spans="1:13" x14ac:dyDescent="0.3">
      <c r="A3936" s="38" t="s">
        <v>252</v>
      </c>
      <c r="B3936" s="15">
        <v>486000</v>
      </c>
      <c r="C3936" s="15">
        <v>3751000</v>
      </c>
      <c r="E3936" s="36" t="s">
        <v>246</v>
      </c>
      <c r="F3936" s="15">
        <v>461500</v>
      </c>
      <c r="G3936" s="15">
        <v>843000</v>
      </c>
      <c r="I3936" s="38" t="s">
        <v>263</v>
      </c>
      <c r="J3936" s="15">
        <v>1.9</v>
      </c>
      <c r="L3936" s="36" t="s">
        <v>250</v>
      </c>
      <c r="M3936" s="15">
        <v>9.3333333333333339</v>
      </c>
    </row>
    <row r="3937" spans="1:13" x14ac:dyDescent="0.3">
      <c r="A3937" s="38" t="s">
        <v>255</v>
      </c>
      <c r="B3937" s="15">
        <v>615500</v>
      </c>
      <c r="C3937" s="15">
        <v>4447190</v>
      </c>
      <c r="E3937" s="36" t="s">
        <v>248</v>
      </c>
      <c r="F3937" s="15">
        <v>256900</v>
      </c>
      <c r="G3937" s="15">
        <v>918850</v>
      </c>
      <c r="I3937" s="35" t="s">
        <v>272</v>
      </c>
      <c r="J3937" s="15"/>
      <c r="L3937" s="36" t="s">
        <v>253</v>
      </c>
      <c r="M3937" s="15">
        <v>7.0666666666666664</v>
      </c>
    </row>
    <row r="3938" spans="1:13" x14ac:dyDescent="0.3">
      <c r="A3938" s="38" t="s">
        <v>258</v>
      </c>
      <c r="B3938" s="15">
        <v>245500</v>
      </c>
      <c r="C3938" s="15">
        <v>2436200</v>
      </c>
      <c r="E3938" s="36" t="s">
        <v>250</v>
      </c>
      <c r="F3938" s="15">
        <v>684350</v>
      </c>
      <c r="G3938" s="15">
        <v>2607399</v>
      </c>
      <c r="I3938" s="38" t="s">
        <v>245</v>
      </c>
      <c r="J3938" s="15">
        <v>2.1</v>
      </c>
      <c r="L3938" s="35" t="s">
        <v>268</v>
      </c>
      <c r="M3938" s="15">
        <v>5.9916666666666671</v>
      </c>
    </row>
    <row r="3939" spans="1:13" x14ac:dyDescent="0.3">
      <c r="A3939" s="38" t="s">
        <v>260</v>
      </c>
      <c r="B3939" s="15">
        <v>545000</v>
      </c>
      <c r="C3939" s="15">
        <v>1442900</v>
      </c>
      <c r="E3939" s="37" t="s">
        <v>252</v>
      </c>
      <c r="F3939" s="15">
        <v>415000</v>
      </c>
      <c r="G3939" s="15">
        <v>1290000</v>
      </c>
      <c r="I3939" s="38" t="s">
        <v>247</v>
      </c>
      <c r="J3939" s="15">
        <v>1.6</v>
      </c>
      <c r="L3939" s="36" t="s">
        <v>246</v>
      </c>
      <c r="M3939" s="15">
        <v>6.4333333333333336</v>
      </c>
    </row>
    <row r="3940" spans="1:13" x14ac:dyDescent="0.3">
      <c r="A3940" s="38" t="s">
        <v>262</v>
      </c>
      <c r="B3940" s="15">
        <v>575875</v>
      </c>
      <c r="C3940" s="15">
        <v>2395550</v>
      </c>
      <c r="E3940" s="37" t="s">
        <v>255</v>
      </c>
      <c r="F3940" s="15">
        <v>119350</v>
      </c>
      <c r="G3940" s="15">
        <v>238700</v>
      </c>
      <c r="I3940" s="38" t="s">
        <v>249</v>
      </c>
      <c r="J3940" s="15">
        <v>1.6</v>
      </c>
      <c r="L3940" s="36" t="s">
        <v>248</v>
      </c>
      <c r="M3940" s="15">
        <v>6.2333333333333334</v>
      </c>
    </row>
    <row r="3941" spans="1:13" x14ac:dyDescent="0.3">
      <c r="A3941" s="38" t="s">
        <v>263</v>
      </c>
      <c r="B3941" s="15">
        <v>1119000</v>
      </c>
      <c r="C3941" s="15">
        <v>2773900</v>
      </c>
      <c r="E3941" s="37" t="s">
        <v>258</v>
      </c>
      <c r="F3941" s="15">
        <v>150000</v>
      </c>
      <c r="G3941" s="15">
        <v>1078699</v>
      </c>
      <c r="I3941" s="38" t="s">
        <v>251</v>
      </c>
      <c r="J3941" s="15">
        <v>1.7</v>
      </c>
      <c r="L3941" s="36" t="s">
        <v>250</v>
      </c>
      <c r="M3941" s="15">
        <v>6.3</v>
      </c>
    </row>
    <row r="3942" spans="1:13" x14ac:dyDescent="0.3">
      <c r="A3942" s="35" t="s">
        <v>274</v>
      </c>
      <c r="B3942" s="15"/>
      <c r="C3942" s="15"/>
      <c r="E3942" s="36" t="s">
        <v>253</v>
      </c>
      <c r="F3942" s="15">
        <v>680000</v>
      </c>
      <c r="G3942" s="15">
        <v>3239999</v>
      </c>
      <c r="I3942" s="38" t="s">
        <v>254</v>
      </c>
      <c r="J3942" s="15">
        <v>1.5</v>
      </c>
      <c r="L3942" s="36" t="s">
        <v>253</v>
      </c>
      <c r="M3942" s="15">
        <v>5.0000000000000009</v>
      </c>
    </row>
    <row r="3943" spans="1:13" x14ac:dyDescent="0.3">
      <c r="A3943" s="38" t="s">
        <v>245</v>
      </c>
      <c r="B3943" s="15">
        <v>210000</v>
      </c>
      <c r="C3943" s="15">
        <v>1067000</v>
      </c>
      <c r="E3943" s="35" t="s">
        <v>273</v>
      </c>
      <c r="F3943" s="15">
        <v>3240728</v>
      </c>
      <c r="G3943" s="15">
        <v>10315272</v>
      </c>
      <c r="I3943" s="38" t="s">
        <v>257</v>
      </c>
      <c r="J3943" s="15">
        <v>1.7</v>
      </c>
      <c r="L3943" s="35" t="s">
        <v>269</v>
      </c>
      <c r="M3943" s="15">
        <v>5.2333333333333334</v>
      </c>
    </row>
    <row r="3944" spans="1:13" x14ac:dyDescent="0.3">
      <c r="A3944" s="38" t="s">
        <v>247</v>
      </c>
      <c r="B3944" s="15">
        <v>221250</v>
      </c>
      <c r="C3944" s="15">
        <v>442500</v>
      </c>
      <c r="E3944" s="36" t="s">
        <v>246</v>
      </c>
      <c r="F3944" s="15">
        <v>667600</v>
      </c>
      <c r="G3944" s="15">
        <v>2415150</v>
      </c>
      <c r="I3944" s="38" t="s">
        <v>252</v>
      </c>
      <c r="J3944" s="15">
        <v>2</v>
      </c>
      <c r="L3944" s="36" t="s">
        <v>246</v>
      </c>
      <c r="M3944" s="15">
        <v>4.7666666666666666</v>
      </c>
    </row>
    <row r="3945" spans="1:13" x14ac:dyDescent="0.3">
      <c r="A3945" s="38" t="s">
        <v>249</v>
      </c>
      <c r="B3945" s="15">
        <v>681900</v>
      </c>
      <c r="C3945" s="15">
        <v>1817900</v>
      </c>
      <c r="E3945" s="36" t="s">
        <v>248</v>
      </c>
      <c r="F3945" s="15">
        <v>1062600</v>
      </c>
      <c r="G3945" s="15">
        <v>3016950</v>
      </c>
      <c r="I3945" s="38" t="s">
        <v>255</v>
      </c>
      <c r="J3945" s="15">
        <v>2.1</v>
      </c>
      <c r="L3945" s="36" t="s">
        <v>248</v>
      </c>
      <c r="M3945" s="15">
        <v>4.8666666666666663</v>
      </c>
    </row>
    <row r="3946" spans="1:13" x14ac:dyDescent="0.3">
      <c r="A3946" s="38" t="s">
        <v>251</v>
      </c>
      <c r="B3946" s="15">
        <v>830000</v>
      </c>
      <c r="C3946" s="15">
        <v>2461500</v>
      </c>
      <c r="E3946" s="36" t="s">
        <v>250</v>
      </c>
      <c r="F3946" s="15">
        <v>718925</v>
      </c>
      <c r="G3946" s="15">
        <v>3118619</v>
      </c>
      <c r="I3946" s="38" t="s">
        <v>258</v>
      </c>
      <c r="J3946" s="15">
        <v>2.1</v>
      </c>
      <c r="L3946" s="36" t="s">
        <v>250</v>
      </c>
      <c r="M3946" s="15">
        <v>5.3999999999999995</v>
      </c>
    </row>
    <row r="3947" spans="1:13" x14ac:dyDescent="0.3">
      <c r="A3947" s="38" t="s">
        <v>254</v>
      </c>
      <c r="B3947" s="15">
        <v>262000</v>
      </c>
      <c r="C3947" s="15">
        <v>3350500</v>
      </c>
      <c r="E3947" s="37" t="s">
        <v>252</v>
      </c>
      <c r="F3947" s="15">
        <v>351950</v>
      </c>
      <c r="G3947" s="15">
        <v>351950</v>
      </c>
      <c r="I3947" s="38" t="s">
        <v>260</v>
      </c>
      <c r="J3947" s="15">
        <v>1.8</v>
      </c>
      <c r="L3947" s="36" t="s">
        <v>253</v>
      </c>
      <c r="M3947" s="15">
        <v>5.8999999999999995</v>
      </c>
    </row>
    <row r="3948" spans="1:13" x14ac:dyDescent="0.3">
      <c r="A3948" s="38" t="s">
        <v>257</v>
      </c>
      <c r="B3948" s="15">
        <v>275000</v>
      </c>
      <c r="C3948" s="15">
        <v>809000</v>
      </c>
      <c r="E3948" s="37" t="s">
        <v>255</v>
      </c>
      <c r="F3948" s="15">
        <v>172475</v>
      </c>
      <c r="G3948" s="15">
        <v>1646650</v>
      </c>
      <c r="I3948" s="38" t="s">
        <v>262</v>
      </c>
      <c r="J3948" s="15">
        <v>2.2999999999999998</v>
      </c>
      <c r="L3948" s="35" t="s">
        <v>270</v>
      </c>
      <c r="M3948" s="15">
        <v>4.9916666666666663</v>
      </c>
    </row>
    <row r="3949" spans="1:13" x14ac:dyDescent="0.3">
      <c r="A3949" s="38" t="s">
        <v>252</v>
      </c>
      <c r="B3949" s="15">
        <v>270000</v>
      </c>
      <c r="C3949" s="15">
        <v>739500</v>
      </c>
      <c r="E3949" s="37" t="s">
        <v>258</v>
      </c>
      <c r="F3949" s="15">
        <v>194500</v>
      </c>
      <c r="G3949" s="15">
        <v>1120019</v>
      </c>
      <c r="I3949" s="38" t="s">
        <v>263</v>
      </c>
      <c r="J3949" s="15">
        <v>1.9</v>
      </c>
      <c r="L3949" s="36" t="s">
        <v>246</v>
      </c>
      <c r="M3949" s="15">
        <v>5.2333333333333334</v>
      </c>
    </row>
    <row r="3950" spans="1:13" x14ac:dyDescent="0.3">
      <c r="A3950" s="38" t="s">
        <v>255</v>
      </c>
      <c r="B3950" s="15">
        <v>330000</v>
      </c>
      <c r="C3950" s="15">
        <v>980000</v>
      </c>
      <c r="E3950" s="36" t="s">
        <v>253</v>
      </c>
      <c r="F3950" s="15">
        <v>791603</v>
      </c>
      <c r="G3950" s="15">
        <v>1764553</v>
      </c>
      <c r="I3950" s="35" t="s">
        <v>273</v>
      </c>
      <c r="J3950" s="15"/>
      <c r="L3950" s="36" t="s">
        <v>248</v>
      </c>
      <c r="M3950" s="15">
        <v>5</v>
      </c>
    </row>
    <row r="3951" spans="1:13" x14ac:dyDescent="0.3">
      <c r="A3951" s="38" t="s">
        <v>258</v>
      </c>
      <c r="B3951" s="15">
        <v>325000</v>
      </c>
      <c r="C3951" s="15">
        <v>2347500</v>
      </c>
      <c r="E3951" s="35" t="s">
        <v>274</v>
      </c>
      <c r="F3951" s="15">
        <v>3306825</v>
      </c>
      <c r="G3951" s="15">
        <v>8079100</v>
      </c>
      <c r="I3951" s="38" t="s">
        <v>245</v>
      </c>
      <c r="J3951" s="15">
        <v>1.6</v>
      </c>
      <c r="L3951" s="36" t="s">
        <v>250</v>
      </c>
      <c r="M3951" s="15">
        <v>5.333333333333333</v>
      </c>
    </row>
    <row r="3952" spans="1:13" x14ac:dyDescent="0.3">
      <c r="A3952" s="38" t="s">
        <v>260</v>
      </c>
      <c r="B3952" s="15">
        <v>332315</v>
      </c>
      <c r="C3952" s="15">
        <v>3203580</v>
      </c>
      <c r="E3952" s="36" t="s">
        <v>246</v>
      </c>
      <c r="F3952" s="15">
        <v>422000</v>
      </c>
      <c r="G3952" s="15">
        <v>860000</v>
      </c>
      <c r="I3952" s="38" t="s">
        <v>247</v>
      </c>
      <c r="J3952" s="15">
        <v>1.8</v>
      </c>
      <c r="L3952" s="36" t="s">
        <v>253</v>
      </c>
      <c r="M3952" s="15">
        <v>4.3999999999999995</v>
      </c>
    </row>
    <row r="3953" spans="1:13" x14ac:dyDescent="0.3">
      <c r="A3953" s="38" t="s">
        <v>262</v>
      </c>
      <c r="B3953" s="15">
        <v>312500</v>
      </c>
      <c r="C3953" s="15">
        <v>3652100</v>
      </c>
      <c r="E3953" s="36" t="s">
        <v>248</v>
      </c>
      <c r="F3953" s="15">
        <v>823950</v>
      </c>
      <c r="G3953" s="15">
        <v>3610450</v>
      </c>
      <c r="I3953" s="38" t="s">
        <v>249</v>
      </c>
      <c r="J3953" s="15">
        <v>1.9</v>
      </c>
      <c r="L3953" s="35" t="s">
        <v>271</v>
      </c>
      <c r="M3953" s="15">
        <v>3.6750000000000007</v>
      </c>
    </row>
    <row r="3954" spans="1:13" x14ac:dyDescent="0.3">
      <c r="A3954" s="38" t="s">
        <v>263</v>
      </c>
      <c r="B3954" s="15">
        <v>345000</v>
      </c>
      <c r="C3954" s="15">
        <v>980000</v>
      </c>
      <c r="E3954" s="36" t="s">
        <v>250</v>
      </c>
      <c r="F3954" s="15">
        <v>1038625</v>
      </c>
      <c r="G3954" s="15">
        <v>1429250</v>
      </c>
      <c r="I3954" s="38" t="s">
        <v>251</v>
      </c>
      <c r="J3954" s="15">
        <v>1.7</v>
      </c>
      <c r="L3954" s="36" t="s">
        <v>246</v>
      </c>
      <c r="M3954" s="15">
        <v>3.9</v>
      </c>
    </row>
    <row r="3955" spans="1:13" x14ac:dyDescent="0.3">
      <c r="A3955" s="35" t="s">
        <v>275</v>
      </c>
      <c r="B3955" s="15"/>
      <c r="C3955" s="15"/>
      <c r="E3955" s="37" t="s">
        <v>252</v>
      </c>
      <c r="F3955" s="15">
        <v>278000</v>
      </c>
      <c r="G3955" s="15">
        <v>278000</v>
      </c>
      <c r="I3955" s="38" t="s">
        <v>254</v>
      </c>
      <c r="J3955" s="15">
        <v>2</v>
      </c>
      <c r="L3955" s="36" t="s">
        <v>248</v>
      </c>
      <c r="M3955" s="15">
        <v>3.7333333333333329</v>
      </c>
    </row>
    <row r="3956" spans="1:13" x14ac:dyDescent="0.3">
      <c r="A3956" s="38" t="s">
        <v>245</v>
      </c>
      <c r="B3956" s="15">
        <v>295000</v>
      </c>
      <c r="C3956" s="15">
        <v>1687905</v>
      </c>
      <c r="E3956" s="37" t="s">
        <v>255</v>
      </c>
      <c r="F3956" s="15">
        <v>390625</v>
      </c>
      <c r="G3956" s="15">
        <v>781250</v>
      </c>
      <c r="I3956" s="38" t="s">
        <v>257</v>
      </c>
      <c r="J3956" s="15">
        <v>3</v>
      </c>
      <c r="L3956" s="36" t="s">
        <v>250</v>
      </c>
      <c r="M3956" s="15">
        <v>3.8333333333333335</v>
      </c>
    </row>
    <row r="3957" spans="1:13" x14ac:dyDescent="0.3">
      <c r="A3957" s="38" t="s">
        <v>247</v>
      </c>
      <c r="B3957" s="15">
        <v>290000</v>
      </c>
      <c r="C3957" s="15">
        <v>2799675</v>
      </c>
      <c r="E3957" s="37" t="s">
        <v>258</v>
      </c>
      <c r="F3957" s="15">
        <v>370000</v>
      </c>
      <c r="G3957" s="15">
        <v>370000</v>
      </c>
      <c r="I3957" s="38" t="s">
        <v>252</v>
      </c>
      <c r="J3957" s="15">
        <v>3.3</v>
      </c>
      <c r="L3957" s="36" t="s">
        <v>253</v>
      </c>
      <c r="M3957" s="15">
        <v>3.2333333333333329</v>
      </c>
    </row>
    <row r="3958" spans="1:13" x14ac:dyDescent="0.3">
      <c r="A3958" s="38" t="s">
        <v>249</v>
      </c>
      <c r="B3958" s="15">
        <v>296350</v>
      </c>
      <c r="C3958" s="15">
        <v>2002857</v>
      </c>
      <c r="E3958" s="36" t="s">
        <v>253</v>
      </c>
      <c r="F3958" s="15">
        <v>1022250</v>
      </c>
      <c r="G3958" s="15">
        <v>2179400</v>
      </c>
      <c r="I3958" s="38" t="s">
        <v>255</v>
      </c>
      <c r="J3958" s="15">
        <v>2.6</v>
      </c>
      <c r="L3958" s="35" t="s">
        <v>272</v>
      </c>
      <c r="M3958" s="15">
        <v>2.1666666666666665</v>
      </c>
    </row>
    <row r="3959" spans="1:13" x14ac:dyDescent="0.3">
      <c r="A3959" s="38" t="s">
        <v>251</v>
      </c>
      <c r="B3959" s="15">
        <v>302000</v>
      </c>
      <c r="C3959" s="15">
        <v>3741400</v>
      </c>
      <c r="E3959" s="35" t="s">
        <v>275</v>
      </c>
      <c r="F3959" s="15">
        <v>3298925</v>
      </c>
      <c r="G3959" s="15">
        <v>8990800</v>
      </c>
      <c r="I3959" s="38" t="s">
        <v>258</v>
      </c>
      <c r="J3959" s="15">
        <v>1.8</v>
      </c>
      <c r="L3959" s="36" t="s">
        <v>246</v>
      </c>
      <c r="M3959" s="15">
        <v>2.1999999999999997</v>
      </c>
    </row>
    <row r="3960" spans="1:13" x14ac:dyDescent="0.3">
      <c r="A3960" s="38" t="s">
        <v>254</v>
      </c>
      <c r="B3960" s="15">
        <v>332000</v>
      </c>
      <c r="C3960" s="15">
        <v>3626888</v>
      </c>
      <c r="E3960" s="36" t="s">
        <v>246</v>
      </c>
      <c r="F3960" s="15">
        <v>1169975</v>
      </c>
      <c r="G3960" s="15">
        <v>1804950</v>
      </c>
      <c r="I3960" s="38" t="s">
        <v>260</v>
      </c>
      <c r="J3960" s="15">
        <v>2.1</v>
      </c>
      <c r="L3960" s="36" t="s">
        <v>248</v>
      </c>
      <c r="M3960" s="15">
        <v>2.1333333333333333</v>
      </c>
    </row>
    <row r="3961" spans="1:13" x14ac:dyDescent="0.3">
      <c r="A3961" s="38" t="s">
        <v>257</v>
      </c>
      <c r="B3961" s="15">
        <v>308000</v>
      </c>
      <c r="C3961" s="15">
        <v>1471000</v>
      </c>
      <c r="E3961" s="36" t="s">
        <v>248</v>
      </c>
      <c r="F3961" s="15">
        <v>580750</v>
      </c>
      <c r="G3961" s="15">
        <v>4260650</v>
      </c>
      <c r="I3961" s="38" t="s">
        <v>262</v>
      </c>
      <c r="J3961" s="15">
        <v>1.3</v>
      </c>
      <c r="L3961" s="36" t="s">
        <v>250</v>
      </c>
      <c r="M3961" s="15">
        <v>2.1999999999999997</v>
      </c>
    </row>
    <row r="3962" spans="1:13" x14ac:dyDescent="0.3">
      <c r="A3962" s="38" t="s">
        <v>252</v>
      </c>
      <c r="B3962" s="15">
        <v>343375</v>
      </c>
      <c r="C3962" s="15">
        <v>3410900</v>
      </c>
      <c r="E3962" s="36" t="s">
        <v>250</v>
      </c>
      <c r="F3962" s="15">
        <v>952000</v>
      </c>
      <c r="G3962" s="15">
        <v>1229000</v>
      </c>
      <c r="I3962" s="38" t="s">
        <v>263</v>
      </c>
      <c r="J3962" s="15">
        <v>1.3</v>
      </c>
      <c r="L3962" s="36" t="s">
        <v>253</v>
      </c>
      <c r="M3962" s="15">
        <v>2.1333333333333333</v>
      </c>
    </row>
    <row r="3963" spans="1:13" x14ac:dyDescent="0.3">
      <c r="A3963" s="38" t="s">
        <v>255</v>
      </c>
      <c r="B3963" s="15">
        <v>352500</v>
      </c>
      <c r="C3963" s="15">
        <v>2392450</v>
      </c>
      <c r="E3963" s="37" t="s">
        <v>252</v>
      </c>
      <c r="F3963" s="15">
        <v>675000</v>
      </c>
      <c r="G3963" s="15">
        <v>675000</v>
      </c>
      <c r="I3963" s="35" t="s">
        <v>274</v>
      </c>
      <c r="J3963" s="15"/>
      <c r="L3963" s="35" t="s">
        <v>273</v>
      </c>
      <c r="M3963" s="15">
        <v>2.0666666666666664</v>
      </c>
    </row>
    <row r="3964" spans="1:13" x14ac:dyDescent="0.3">
      <c r="A3964" s="38" t="s">
        <v>258</v>
      </c>
      <c r="B3964" s="15">
        <v>327500</v>
      </c>
      <c r="C3964" s="15">
        <v>2771590</v>
      </c>
      <c r="E3964" s="37" t="s">
        <v>255</v>
      </c>
      <c r="F3964" s="15">
        <v>277000</v>
      </c>
      <c r="G3964" s="15">
        <v>554000</v>
      </c>
      <c r="I3964" s="38" t="s">
        <v>245</v>
      </c>
      <c r="J3964" s="15">
        <v>1</v>
      </c>
      <c r="L3964" s="36" t="s">
        <v>246</v>
      </c>
      <c r="M3964" s="15">
        <v>1.0999999999999999</v>
      </c>
    </row>
    <row r="3965" spans="1:13" x14ac:dyDescent="0.3">
      <c r="A3965" s="38" t="s">
        <v>260</v>
      </c>
      <c r="B3965" s="15">
        <v>317500</v>
      </c>
      <c r="C3965" s="15">
        <v>3642400</v>
      </c>
      <c r="E3965" s="37" t="s">
        <v>258</v>
      </c>
      <c r="F3965" s="15"/>
      <c r="G3965" s="15"/>
      <c r="I3965" s="38" t="s">
        <v>247</v>
      </c>
      <c r="J3965" s="15">
        <v>1</v>
      </c>
      <c r="L3965" s="36" t="s">
        <v>248</v>
      </c>
      <c r="M3965" s="15">
        <v>1.5666666666666664</v>
      </c>
    </row>
    <row r="3966" spans="1:13" x14ac:dyDescent="0.3">
      <c r="A3966" s="38" t="s">
        <v>262</v>
      </c>
      <c r="B3966" s="15">
        <v>302514</v>
      </c>
      <c r="C3966" s="15">
        <v>2949964</v>
      </c>
      <c r="E3966" s="36" t="s">
        <v>253</v>
      </c>
      <c r="F3966" s="15">
        <v>596200</v>
      </c>
      <c r="G3966" s="15">
        <v>1696200</v>
      </c>
      <c r="I3966" s="38" t="s">
        <v>249</v>
      </c>
      <c r="J3966" s="15">
        <v>1.4</v>
      </c>
      <c r="L3966" s="36" t="s">
        <v>250</v>
      </c>
      <c r="M3966" s="15">
        <v>3.2666666666666671</v>
      </c>
    </row>
    <row r="3967" spans="1:13" x14ac:dyDescent="0.3">
      <c r="A3967" s="14">
        <v>31</v>
      </c>
      <c r="B3967" s="15">
        <v>78451013</v>
      </c>
      <c r="C3967" s="15">
        <v>364038264</v>
      </c>
      <c r="E3967" s="14">
        <v>42</v>
      </c>
      <c r="F3967" s="15">
        <v>57948224</v>
      </c>
      <c r="G3967" s="15">
        <v>787677212</v>
      </c>
      <c r="I3967" s="38" t="s">
        <v>251</v>
      </c>
      <c r="J3967" s="15">
        <v>1.5</v>
      </c>
      <c r="L3967" s="36" t="s">
        <v>253</v>
      </c>
      <c r="M3967" s="15">
        <v>2.3333333333333335</v>
      </c>
    </row>
    <row r="3968" spans="1:13" x14ac:dyDescent="0.3">
      <c r="A3968" s="35" t="s">
        <v>243</v>
      </c>
      <c r="B3968" s="15"/>
      <c r="C3968" s="15"/>
      <c r="E3968" s="35" t="s">
        <v>259</v>
      </c>
      <c r="F3968" s="15">
        <v>2724153</v>
      </c>
      <c r="G3968" s="15">
        <v>34930152</v>
      </c>
      <c r="I3968" s="38" t="s">
        <v>254</v>
      </c>
      <c r="J3968" s="15">
        <v>1.4</v>
      </c>
      <c r="L3968" s="35" t="s">
        <v>274</v>
      </c>
      <c r="M3968" s="15">
        <v>1.3</v>
      </c>
    </row>
    <row r="3969" spans="1:13" x14ac:dyDescent="0.3">
      <c r="A3969" s="38" t="s">
        <v>245</v>
      </c>
      <c r="B3969" s="15"/>
      <c r="C3969" s="15"/>
      <c r="E3969" s="36" t="s">
        <v>246</v>
      </c>
      <c r="F3969" s="15">
        <v>636289</v>
      </c>
      <c r="G3969" s="15">
        <v>5552321</v>
      </c>
      <c r="I3969" s="38" t="s">
        <v>257</v>
      </c>
      <c r="J3969" s="15">
        <v>1.7</v>
      </c>
      <c r="L3969" s="36" t="s">
        <v>246</v>
      </c>
      <c r="M3969" s="15">
        <v>0.9</v>
      </c>
    </row>
    <row r="3970" spans="1:13" x14ac:dyDescent="0.3">
      <c r="A3970" s="38" t="s">
        <v>247</v>
      </c>
      <c r="B3970" s="15">
        <v>202000</v>
      </c>
      <c r="C3970" s="15">
        <v>1817000</v>
      </c>
      <c r="E3970" s="36" t="s">
        <v>248</v>
      </c>
      <c r="F3970" s="15">
        <v>696375</v>
      </c>
      <c r="G3970" s="15">
        <v>9303903</v>
      </c>
      <c r="I3970" s="38" t="s">
        <v>252</v>
      </c>
      <c r="J3970" s="15">
        <v>1.4</v>
      </c>
      <c r="L3970" s="36" t="s">
        <v>248</v>
      </c>
      <c r="M3970" s="15">
        <v>1.2333333333333332</v>
      </c>
    </row>
    <row r="3971" spans="1:13" x14ac:dyDescent="0.3">
      <c r="A3971" s="38" t="s">
        <v>249</v>
      </c>
      <c r="B3971" s="15">
        <v>184975</v>
      </c>
      <c r="C3971" s="15">
        <v>1094900</v>
      </c>
      <c r="E3971" s="36" t="s">
        <v>250</v>
      </c>
      <c r="F3971" s="15">
        <v>697739</v>
      </c>
      <c r="G3971" s="15">
        <v>15644989</v>
      </c>
      <c r="I3971" s="38" t="s">
        <v>255</v>
      </c>
      <c r="J3971" s="15">
        <v>2.2000000000000002</v>
      </c>
      <c r="L3971" s="36" t="s">
        <v>250</v>
      </c>
      <c r="M3971" s="15">
        <v>1.5</v>
      </c>
    </row>
    <row r="3972" spans="1:13" x14ac:dyDescent="0.3">
      <c r="A3972" s="38" t="s">
        <v>251</v>
      </c>
      <c r="B3972" s="15">
        <v>350000</v>
      </c>
      <c r="C3972" s="15">
        <v>1472150</v>
      </c>
      <c r="E3972" s="37" t="s">
        <v>252</v>
      </c>
      <c r="F3972" s="15">
        <v>239950</v>
      </c>
      <c r="G3972" s="15">
        <v>6872982</v>
      </c>
      <c r="I3972" s="38" t="s">
        <v>258</v>
      </c>
      <c r="J3972" s="15">
        <v>1.9</v>
      </c>
      <c r="L3972" s="36" t="s">
        <v>253</v>
      </c>
      <c r="M3972" s="15">
        <v>1.5666666666666667</v>
      </c>
    </row>
    <row r="3973" spans="1:13" x14ac:dyDescent="0.3">
      <c r="A3973" s="38" t="s">
        <v>254</v>
      </c>
      <c r="B3973" s="15">
        <v>305500</v>
      </c>
      <c r="C3973" s="15">
        <v>1158700</v>
      </c>
      <c r="E3973" s="37" t="s">
        <v>255</v>
      </c>
      <c r="F3973" s="15">
        <v>228289</v>
      </c>
      <c r="G3973" s="15">
        <v>4664181</v>
      </c>
      <c r="I3973" s="38" t="s">
        <v>260</v>
      </c>
      <c r="J3973" s="15">
        <v>1.8</v>
      </c>
      <c r="L3973" s="35" t="s">
        <v>275</v>
      </c>
      <c r="M3973" s="15">
        <v>1.4500000000000002</v>
      </c>
    </row>
    <row r="3974" spans="1:13" x14ac:dyDescent="0.3">
      <c r="A3974" s="38" t="s">
        <v>257</v>
      </c>
      <c r="B3974" s="15">
        <v>160000</v>
      </c>
      <c r="C3974" s="15">
        <v>1460600</v>
      </c>
      <c r="E3974" s="37" t="s">
        <v>258</v>
      </c>
      <c r="F3974" s="15">
        <v>229500</v>
      </c>
      <c r="G3974" s="15">
        <v>4107826</v>
      </c>
      <c r="I3974" s="38" t="s">
        <v>262</v>
      </c>
      <c r="J3974" s="15">
        <v>2.1</v>
      </c>
      <c r="L3974" s="36" t="s">
        <v>246</v>
      </c>
      <c r="M3974" s="15">
        <v>1.3666666666666665</v>
      </c>
    </row>
    <row r="3975" spans="1:13" x14ac:dyDescent="0.3">
      <c r="A3975" s="38" t="s">
        <v>252</v>
      </c>
      <c r="B3975" s="15">
        <v>117500</v>
      </c>
      <c r="C3975" s="15">
        <v>1104000</v>
      </c>
      <c r="E3975" s="36" t="s">
        <v>253</v>
      </c>
      <c r="F3975" s="15">
        <v>693750</v>
      </c>
      <c r="G3975" s="15">
        <v>4428939</v>
      </c>
      <c r="I3975" s="38" t="s">
        <v>263</v>
      </c>
      <c r="J3975" s="15">
        <v>1.8</v>
      </c>
      <c r="L3975" s="36" t="s">
        <v>248</v>
      </c>
      <c r="M3975" s="15">
        <v>1.3666666666666665</v>
      </c>
    </row>
    <row r="3976" spans="1:13" x14ac:dyDescent="0.3">
      <c r="A3976" s="38" t="s">
        <v>255</v>
      </c>
      <c r="B3976" s="15">
        <v>148200</v>
      </c>
      <c r="C3976" s="15">
        <v>1278640</v>
      </c>
      <c r="E3976" s="35" t="s">
        <v>265</v>
      </c>
      <c r="F3976" s="15">
        <v>3376200</v>
      </c>
      <c r="G3976" s="15">
        <v>34058147</v>
      </c>
      <c r="I3976" s="35" t="s">
        <v>275</v>
      </c>
      <c r="J3976" s="15"/>
      <c r="L3976" s="36" t="s">
        <v>250</v>
      </c>
      <c r="M3976" s="15">
        <v>1.8</v>
      </c>
    </row>
    <row r="3977" spans="1:13" x14ac:dyDescent="0.3">
      <c r="A3977" s="38" t="s">
        <v>258</v>
      </c>
      <c r="B3977" s="15">
        <v>128000</v>
      </c>
      <c r="C3977" s="15">
        <v>1562500</v>
      </c>
      <c r="E3977" s="36" t="s">
        <v>246</v>
      </c>
      <c r="F3977" s="15">
        <v>764500</v>
      </c>
      <c r="G3977" s="15">
        <v>3668100</v>
      </c>
      <c r="I3977" s="38" t="s">
        <v>245</v>
      </c>
      <c r="J3977" s="15">
        <v>1.8</v>
      </c>
      <c r="L3977" s="36" t="s">
        <v>253</v>
      </c>
      <c r="M3977" s="15">
        <v>1.35</v>
      </c>
    </row>
    <row r="3978" spans="1:13" x14ac:dyDescent="0.3">
      <c r="A3978" s="38" t="s">
        <v>260</v>
      </c>
      <c r="B3978" s="15">
        <v>189950</v>
      </c>
      <c r="C3978" s="15">
        <v>1051949</v>
      </c>
      <c r="E3978" s="36" t="s">
        <v>248</v>
      </c>
      <c r="F3978" s="15">
        <v>824400</v>
      </c>
      <c r="G3978" s="15">
        <v>12424250</v>
      </c>
      <c r="I3978" s="38" t="s">
        <v>247</v>
      </c>
      <c r="J3978" s="15">
        <v>1.8</v>
      </c>
      <c r="L3978" s="14">
        <v>70</v>
      </c>
      <c r="M3978" s="15">
        <v>4.3373493975903639</v>
      </c>
    </row>
    <row r="3979" spans="1:13" x14ac:dyDescent="0.3">
      <c r="A3979" s="38" t="s">
        <v>262</v>
      </c>
      <c r="B3979" s="15">
        <v>142700</v>
      </c>
      <c r="C3979" s="15">
        <v>567900</v>
      </c>
      <c r="E3979" s="36" t="s">
        <v>250</v>
      </c>
      <c r="F3979" s="15">
        <v>866500</v>
      </c>
      <c r="G3979" s="15">
        <v>10982797</v>
      </c>
      <c r="I3979" s="38" t="s">
        <v>249</v>
      </c>
      <c r="J3979" s="15">
        <v>1.5</v>
      </c>
      <c r="L3979" s="35" t="s">
        <v>244</v>
      </c>
      <c r="M3979" s="15">
        <v>3.9666666666666672</v>
      </c>
    </row>
    <row r="3980" spans="1:13" x14ac:dyDescent="0.3">
      <c r="A3980" s="38" t="s">
        <v>263</v>
      </c>
      <c r="B3980" s="15">
        <v>394500</v>
      </c>
      <c r="C3980" s="15">
        <v>789000</v>
      </c>
      <c r="E3980" s="37" t="s">
        <v>252</v>
      </c>
      <c r="F3980" s="15">
        <v>278750</v>
      </c>
      <c r="G3980" s="15">
        <v>2297100</v>
      </c>
      <c r="I3980" s="38" t="s">
        <v>251</v>
      </c>
      <c r="J3980" s="15">
        <v>1</v>
      </c>
      <c r="L3980" s="36" t="s">
        <v>246</v>
      </c>
      <c r="M3980" s="15">
        <v>3.9333333333333336</v>
      </c>
    </row>
    <row r="3981" spans="1:13" x14ac:dyDescent="0.3">
      <c r="A3981" s="35" t="s">
        <v>259</v>
      </c>
      <c r="B3981" s="15"/>
      <c r="C3981" s="15"/>
      <c r="E3981" s="37" t="s">
        <v>255</v>
      </c>
      <c r="F3981" s="15">
        <v>298000</v>
      </c>
      <c r="G3981" s="15">
        <v>5810197</v>
      </c>
      <c r="I3981" s="38" t="s">
        <v>254</v>
      </c>
      <c r="J3981" s="15">
        <v>1.9</v>
      </c>
      <c r="L3981" s="36" t="s">
        <v>248</v>
      </c>
      <c r="M3981" s="15">
        <v>4.3999999999999995</v>
      </c>
    </row>
    <row r="3982" spans="1:13" x14ac:dyDescent="0.3">
      <c r="A3982" s="38" t="s">
        <v>245</v>
      </c>
      <c r="B3982" s="15">
        <v>186000</v>
      </c>
      <c r="C3982" s="15">
        <v>647950</v>
      </c>
      <c r="E3982" s="37" t="s">
        <v>258</v>
      </c>
      <c r="F3982" s="15">
        <v>289750</v>
      </c>
      <c r="G3982" s="15">
        <v>2875500</v>
      </c>
      <c r="I3982" s="38" t="s">
        <v>257</v>
      </c>
      <c r="J3982" s="15">
        <v>1.9</v>
      </c>
      <c r="L3982" s="36" t="s">
        <v>250</v>
      </c>
      <c r="M3982" s="15">
        <v>4.1333333333333329</v>
      </c>
    </row>
    <row r="3983" spans="1:13" x14ac:dyDescent="0.3">
      <c r="A3983" s="38" t="s">
        <v>247</v>
      </c>
      <c r="B3983" s="15">
        <v>156975</v>
      </c>
      <c r="C3983" s="15">
        <v>1073950</v>
      </c>
      <c r="E3983" s="36" t="s">
        <v>253</v>
      </c>
      <c r="F3983" s="15">
        <v>920800</v>
      </c>
      <c r="G3983" s="15">
        <v>6983000</v>
      </c>
      <c r="I3983" s="38" t="s">
        <v>252</v>
      </c>
      <c r="J3983" s="15">
        <v>1.7</v>
      </c>
      <c r="L3983" s="36" t="s">
        <v>253</v>
      </c>
      <c r="M3983" s="15">
        <v>3.4</v>
      </c>
    </row>
    <row r="3984" spans="1:13" x14ac:dyDescent="0.3">
      <c r="A3984" s="38" t="s">
        <v>249</v>
      </c>
      <c r="B3984" s="15">
        <v>546175</v>
      </c>
      <c r="C3984" s="15">
        <v>1879900</v>
      </c>
      <c r="E3984" s="35" t="s">
        <v>244</v>
      </c>
      <c r="F3984" s="15">
        <v>3710202</v>
      </c>
      <c r="G3984" s="15">
        <v>51516243</v>
      </c>
      <c r="I3984" s="38" t="s">
        <v>258</v>
      </c>
      <c r="J3984" s="15">
        <v>1.7</v>
      </c>
      <c r="L3984" s="35" t="s">
        <v>256</v>
      </c>
      <c r="M3984" s="15">
        <v>4.1833333333333336</v>
      </c>
    </row>
    <row r="3985" spans="1:13" x14ac:dyDescent="0.3">
      <c r="A3985" s="38" t="s">
        <v>251</v>
      </c>
      <c r="B3985" s="15">
        <v>326975</v>
      </c>
      <c r="C3985" s="15">
        <v>1110950</v>
      </c>
      <c r="E3985" s="36" t="s">
        <v>246</v>
      </c>
      <c r="F3985" s="15">
        <v>924000</v>
      </c>
      <c r="G3985" s="15">
        <v>7652250</v>
      </c>
      <c r="I3985" s="38" t="s">
        <v>260</v>
      </c>
      <c r="J3985" s="15">
        <v>1.1000000000000001</v>
      </c>
      <c r="L3985" s="36" t="s">
        <v>246</v>
      </c>
      <c r="M3985" s="15">
        <v>3.4666666666666668</v>
      </c>
    </row>
    <row r="3986" spans="1:13" x14ac:dyDescent="0.3">
      <c r="A3986" s="38" t="s">
        <v>254</v>
      </c>
      <c r="B3986" s="15">
        <v>209250</v>
      </c>
      <c r="C3986" s="15">
        <v>1533000</v>
      </c>
      <c r="E3986" s="36" t="s">
        <v>248</v>
      </c>
      <c r="F3986" s="15">
        <v>942950</v>
      </c>
      <c r="G3986" s="15">
        <v>13153025</v>
      </c>
      <c r="I3986" s="38" t="s">
        <v>262</v>
      </c>
      <c r="J3986" s="15">
        <v>0.7</v>
      </c>
      <c r="L3986" s="36" t="s">
        <v>248</v>
      </c>
      <c r="M3986" s="15">
        <v>3.6</v>
      </c>
    </row>
    <row r="3987" spans="1:13" x14ac:dyDescent="0.3">
      <c r="A3987" s="38" t="s">
        <v>257</v>
      </c>
      <c r="B3987" s="15">
        <v>597350</v>
      </c>
      <c r="C3987" s="15">
        <v>3566800</v>
      </c>
      <c r="E3987" s="36" t="s">
        <v>250</v>
      </c>
      <c r="F3987" s="15">
        <v>934000</v>
      </c>
      <c r="G3987" s="15">
        <v>16518306</v>
      </c>
      <c r="I3987" s="14">
        <v>35</v>
      </c>
      <c r="J3987" s="15">
        <v>751.2</v>
      </c>
      <c r="L3987" s="36" t="s">
        <v>250</v>
      </c>
      <c r="M3987" s="15">
        <v>4.5999999999999996</v>
      </c>
    </row>
    <row r="3988" spans="1:13" x14ac:dyDescent="0.3">
      <c r="A3988" s="38" t="s">
        <v>252</v>
      </c>
      <c r="B3988" s="15">
        <v>191225</v>
      </c>
      <c r="C3988" s="15">
        <v>2096945</v>
      </c>
      <c r="E3988" s="37" t="s">
        <v>252</v>
      </c>
      <c r="F3988" s="15">
        <v>305000</v>
      </c>
      <c r="G3988" s="15">
        <v>4314300</v>
      </c>
      <c r="I3988" s="35" t="s">
        <v>244</v>
      </c>
      <c r="J3988" s="15"/>
      <c r="L3988" s="36" t="s">
        <v>253</v>
      </c>
      <c r="M3988" s="15">
        <v>5.0666666666666664</v>
      </c>
    </row>
    <row r="3989" spans="1:13" x14ac:dyDescent="0.3">
      <c r="A3989" s="38" t="s">
        <v>255</v>
      </c>
      <c r="B3989" s="15">
        <v>200250</v>
      </c>
      <c r="C3989" s="15">
        <v>1204700</v>
      </c>
      <c r="E3989" s="37" t="s">
        <v>255</v>
      </c>
      <c r="F3989" s="15">
        <v>324000</v>
      </c>
      <c r="G3989" s="15">
        <v>6984049</v>
      </c>
      <c r="I3989" s="38" t="s">
        <v>245</v>
      </c>
      <c r="J3989" s="15">
        <v>3.1</v>
      </c>
      <c r="L3989" s="35" t="s">
        <v>261</v>
      </c>
      <c r="M3989" s="15">
        <v>7.55</v>
      </c>
    </row>
    <row r="3990" spans="1:13" x14ac:dyDescent="0.3">
      <c r="A3990" s="38" t="s">
        <v>258</v>
      </c>
      <c r="B3990" s="15">
        <v>504950</v>
      </c>
      <c r="C3990" s="15">
        <v>1433900</v>
      </c>
      <c r="E3990" s="37" t="s">
        <v>258</v>
      </c>
      <c r="F3990" s="15">
        <v>305000</v>
      </c>
      <c r="G3990" s="15">
        <v>5219957</v>
      </c>
      <c r="I3990" s="38" t="s">
        <v>247</v>
      </c>
      <c r="J3990" s="15">
        <v>3.1</v>
      </c>
      <c r="L3990" s="36" t="s">
        <v>246</v>
      </c>
      <c r="M3990" s="15">
        <v>6.2</v>
      </c>
    </row>
    <row r="3991" spans="1:13" x14ac:dyDescent="0.3">
      <c r="A3991" s="38" t="s">
        <v>260</v>
      </c>
      <c r="B3991" s="15">
        <v>385000</v>
      </c>
      <c r="C3991" s="15">
        <v>385000</v>
      </c>
      <c r="E3991" s="36" t="s">
        <v>253</v>
      </c>
      <c r="F3991" s="15">
        <v>909252</v>
      </c>
      <c r="G3991" s="15">
        <v>14192662</v>
      </c>
      <c r="I3991" s="38" t="s">
        <v>249</v>
      </c>
      <c r="J3991" s="15">
        <v>2.7</v>
      </c>
      <c r="L3991" s="36" t="s">
        <v>248</v>
      </c>
      <c r="M3991" s="15">
        <v>7.8999999999999995</v>
      </c>
    </row>
    <row r="3992" spans="1:13" x14ac:dyDescent="0.3">
      <c r="A3992" s="38" t="s">
        <v>262</v>
      </c>
      <c r="B3992" s="15">
        <v>144000</v>
      </c>
      <c r="C3992" s="15">
        <v>441950</v>
      </c>
      <c r="E3992" s="35" t="s">
        <v>256</v>
      </c>
      <c r="F3992" s="15">
        <v>3675011</v>
      </c>
      <c r="G3992" s="15">
        <v>49416790</v>
      </c>
      <c r="I3992" s="38" t="s">
        <v>251</v>
      </c>
      <c r="J3992" s="15">
        <v>2.9</v>
      </c>
      <c r="L3992" s="36" t="s">
        <v>250</v>
      </c>
      <c r="M3992" s="15">
        <v>7.4666666666666659</v>
      </c>
    </row>
    <row r="3993" spans="1:13" x14ac:dyDescent="0.3">
      <c r="A3993" s="38" t="s">
        <v>263</v>
      </c>
      <c r="B3993" s="15">
        <v>190000</v>
      </c>
      <c r="C3993" s="15">
        <v>1417200</v>
      </c>
      <c r="E3993" s="36" t="s">
        <v>246</v>
      </c>
      <c r="F3993" s="15">
        <v>893776</v>
      </c>
      <c r="G3993" s="15">
        <v>9637314</v>
      </c>
      <c r="I3993" s="38" t="s">
        <v>254</v>
      </c>
      <c r="J3993" s="15">
        <v>3.2</v>
      </c>
      <c r="L3993" s="36" t="s">
        <v>253</v>
      </c>
      <c r="M3993" s="15">
        <v>8.6333333333333329</v>
      </c>
    </row>
    <row r="3994" spans="1:13" x14ac:dyDescent="0.3">
      <c r="A3994" s="35" t="s">
        <v>265</v>
      </c>
      <c r="B3994" s="15"/>
      <c r="C3994" s="15"/>
      <c r="E3994" s="36" t="s">
        <v>248</v>
      </c>
      <c r="F3994" s="15">
        <v>930330</v>
      </c>
      <c r="G3994" s="15">
        <v>16648335</v>
      </c>
      <c r="I3994" s="38" t="s">
        <v>257</v>
      </c>
      <c r="J3994" s="15">
        <v>4.5999999999999996</v>
      </c>
      <c r="L3994" s="35" t="s">
        <v>264</v>
      </c>
      <c r="M3994" s="15">
        <v>7.916666666666667</v>
      </c>
    </row>
    <row r="3995" spans="1:13" x14ac:dyDescent="0.3">
      <c r="A3995" s="38" t="s">
        <v>245</v>
      </c>
      <c r="B3995" s="15">
        <v>356250</v>
      </c>
      <c r="C3995" s="15">
        <v>712500</v>
      </c>
      <c r="E3995" s="36" t="s">
        <v>250</v>
      </c>
      <c r="F3995" s="15">
        <v>1001455</v>
      </c>
      <c r="G3995" s="15">
        <v>14014192</v>
      </c>
      <c r="I3995" s="38" t="s">
        <v>252</v>
      </c>
      <c r="J3995" s="15">
        <v>4.5999999999999996</v>
      </c>
      <c r="L3995" s="36" t="s">
        <v>246</v>
      </c>
      <c r="M3995" s="15">
        <v>9</v>
      </c>
    </row>
    <row r="3996" spans="1:13" x14ac:dyDescent="0.3">
      <c r="A3996" s="38" t="s">
        <v>247</v>
      </c>
      <c r="B3996" s="15">
        <v>327250</v>
      </c>
      <c r="C3996" s="15">
        <v>1517500</v>
      </c>
      <c r="E3996" s="37" t="s">
        <v>252</v>
      </c>
      <c r="F3996" s="15">
        <v>347000</v>
      </c>
      <c r="G3996" s="15">
        <v>4248295</v>
      </c>
      <c r="I3996" s="38" t="s">
        <v>255</v>
      </c>
      <c r="J3996" s="15">
        <v>5.0999999999999996</v>
      </c>
      <c r="L3996" s="36" t="s">
        <v>248</v>
      </c>
      <c r="M3996" s="15">
        <v>7.7</v>
      </c>
    </row>
    <row r="3997" spans="1:13" x14ac:dyDescent="0.3">
      <c r="A3997" s="38" t="s">
        <v>249</v>
      </c>
      <c r="B3997" s="15">
        <v>199000</v>
      </c>
      <c r="C3997" s="15">
        <v>1064450</v>
      </c>
      <c r="E3997" s="37" t="s">
        <v>255</v>
      </c>
      <c r="F3997" s="15">
        <v>331348</v>
      </c>
      <c r="G3997" s="15">
        <v>8402734</v>
      </c>
      <c r="I3997" s="38" t="s">
        <v>258</v>
      </c>
      <c r="J3997" s="15">
        <v>4.9000000000000004</v>
      </c>
      <c r="L3997" s="36" t="s">
        <v>250</v>
      </c>
      <c r="M3997" s="15">
        <v>8.4333333333333318</v>
      </c>
    </row>
    <row r="3998" spans="1:13" x14ac:dyDescent="0.3">
      <c r="A3998" s="38" t="s">
        <v>251</v>
      </c>
      <c r="B3998" s="15">
        <v>302375</v>
      </c>
      <c r="C3998" s="15">
        <v>1719650</v>
      </c>
      <c r="E3998" s="37" t="s">
        <v>258</v>
      </c>
      <c r="F3998" s="15">
        <v>323107</v>
      </c>
      <c r="G3998" s="15">
        <v>1363163</v>
      </c>
      <c r="I3998" s="38" t="s">
        <v>260</v>
      </c>
      <c r="J3998" s="15">
        <v>5.4</v>
      </c>
      <c r="L3998" s="36" t="s">
        <v>253</v>
      </c>
      <c r="M3998" s="15">
        <v>6.5333333333333341</v>
      </c>
    </row>
    <row r="3999" spans="1:13" x14ac:dyDescent="0.3">
      <c r="A3999" s="38" t="s">
        <v>254</v>
      </c>
      <c r="B3999" s="15">
        <v>237445</v>
      </c>
      <c r="C3999" s="15">
        <v>1391945</v>
      </c>
      <c r="E3999" s="36" t="s">
        <v>253</v>
      </c>
      <c r="F3999" s="15">
        <v>849450</v>
      </c>
      <c r="G3999" s="15">
        <v>9116949</v>
      </c>
      <c r="I3999" s="38" t="s">
        <v>262</v>
      </c>
      <c r="J3999" s="15">
        <v>5.5</v>
      </c>
      <c r="L3999" s="35" t="s">
        <v>266</v>
      </c>
      <c r="M3999" s="15">
        <v>7.5166666666666657</v>
      </c>
    </row>
    <row r="4000" spans="1:13" x14ac:dyDescent="0.3">
      <c r="A4000" s="38" t="s">
        <v>257</v>
      </c>
      <c r="B4000" s="15">
        <v>365000</v>
      </c>
      <c r="C4000" s="15">
        <v>972950</v>
      </c>
      <c r="E4000" s="35" t="s">
        <v>261</v>
      </c>
      <c r="F4000" s="15">
        <v>3884783</v>
      </c>
      <c r="G4000" s="15">
        <v>66454195</v>
      </c>
      <c r="I4000" s="38" t="s">
        <v>263</v>
      </c>
      <c r="J4000" s="15">
        <v>5.0999999999999996</v>
      </c>
      <c r="L4000" s="36" t="s">
        <v>246</v>
      </c>
      <c r="M4000" s="15">
        <v>5.5333333333333341</v>
      </c>
    </row>
    <row r="4001" spans="1:13" x14ac:dyDescent="0.3">
      <c r="A4001" s="38" t="s">
        <v>252</v>
      </c>
      <c r="B4001" s="15">
        <v>298000</v>
      </c>
      <c r="C4001" s="15">
        <v>1462700</v>
      </c>
      <c r="E4001" s="36" t="s">
        <v>246</v>
      </c>
      <c r="F4001" s="15">
        <v>1020917</v>
      </c>
      <c r="G4001" s="15">
        <v>8315302</v>
      </c>
      <c r="I4001" s="35" t="s">
        <v>256</v>
      </c>
      <c r="J4001" s="15"/>
      <c r="L4001" s="36" t="s">
        <v>248</v>
      </c>
      <c r="M4001" s="15">
        <v>6.1333333333333329</v>
      </c>
    </row>
    <row r="4002" spans="1:13" x14ac:dyDescent="0.3">
      <c r="A4002" s="38" t="s">
        <v>255</v>
      </c>
      <c r="B4002" s="15">
        <v>365000</v>
      </c>
      <c r="C4002" s="15">
        <v>3374950</v>
      </c>
      <c r="E4002" s="36" t="s">
        <v>248</v>
      </c>
      <c r="F4002" s="15">
        <v>947143</v>
      </c>
      <c r="G4002" s="15">
        <v>28614517</v>
      </c>
      <c r="I4002" s="38" t="s">
        <v>245</v>
      </c>
      <c r="J4002" s="15">
        <v>5.0999999999999996</v>
      </c>
      <c r="L4002" s="36" t="s">
        <v>250</v>
      </c>
      <c r="M4002" s="15">
        <v>8.5</v>
      </c>
    </row>
    <row r="4003" spans="1:13" x14ac:dyDescent="0.3">
      <c r="A4003" s="38" t="s">
        <v>258</v>
      </c>
      <c r="B4003" s="15">
        <v>707000</v>
      </c>
      <c r="C4003" s="15">
        <v>3273850</v>
      </c>
      <c r="E4003" s="36" t="s">
        <v>250</v>
      </c>
      <c r="F4003" s="15">
        <v>968760</v>
      </c>
      <c r="G4003" s="15">
        <v>17197342</v>
      </c>
      <c r="I4003" s="38" t="s">
        <v>247</v>
      </c>
      <c r="J4003" s="15">
        <v>5.5</v>
      </c>
      <c r="L4003" s="36" t="s">
        <v>253</v>
      </c>
      <c r="M4003" s="15">
        <v>9.9</v>
      </c>
    </row>
    <row r="4004" spans="1:13" x14ac:dyDescent="0.3">
      <c r="A4004" s="38" t="s">
        <v>260</v>
      </c>
      <c r="B4004" s="15">
        <v>192250</v>
      </c>
      <c r="C4004" s="15">
        <v>1187500</v>
      </c>
      <c r="E4004" s="37" t="s">
        <v>252</v>
      </c>
      <c r="F4004" s="15">
        <v>321000</v>
      </c>
      <c r="G4004" s="15">
        <v>6339651</v>
      </c>
      <c r="I4004" s="38" t="s">
        <v>249</v>
      </c>
      <c r="J4004" s="15">
        <v>6</v>
      </c>
      <c r="L4004" s="35" t="s">
        <v>267</v>
      </c>
      <c r="M4004" s="15">
        <v>7.041666666666667</v>
      </c>
    </row>
    <row r="4005" spans="1:13" x14ac:dyDescent="0.3">
      <c r="A4005" s="38" t="s">
        <v>262</v>
      </c>
      <c r="B4005" s="15">
        <v>282500</v>
      </c>
      <c r="C4005" s="15">
        <v>1775000</v>
      </c>
      <c r="E4005" s="37" t="s">
        <v>255</v>
      </c>
      <c r="F4005" s="15">
        <v>331775</v>
      </c>
      <c r="G4005" s="15">
        <v>7249198</v>
      </c>
      <c r="I4005" s="38" t="s">
        <v>251</v>
      </c>
      <c r="J4005" s="15">
        <v>6.4</v>
      </c>
      <c r="L4005" s="36" t="s">
        <v>246</v>
      </c>
      <c r="M4005" s="15">
        <v>9.5</v>
      </c>
    </row>
    <row r="4006" spans="1:13" x14ac:dyDescent="0.3">
      <c r="A4006" s="38" t="s">
        <v>263</v>
      </c>
      <c r="B4006" s="15">
        <v>631000</v>
      </c>
      <c r="C4006" s="15">
        <v>631000</v>
      </c>
      <c r="E4006" s="37" t="s">
        <v>258</v>
      </c>
      <c r="F4006" s="15">
        <v>315985</v>
      </c>
      <c r="G4006" s="15">
        <v>3608493</v>
      </c>
      <c r="I4006" s="38" t="s">
        <v>254</v>
      </c>
      <c r="J4006" s="15">
        <v>6.4</v>
      </c>
      <c r="L4006" s="36" t="s">
        <v>248</v>
      </c>
      <c r="M4006" s="15">
        <v>7.3666666666666671</v>
      </c>
    </row>
    <row r="4007" spans="1:13" x14ac:dyDescent="0.3">
      <c r="A4007" s="35" t="s">
        <v>244</v>
      </c>
      <c r="B4007" s="15"/>
      <c r="C4007" s="15"/>
      <c r="E4007" s="36" t="s">
        <v>253</v>
      </c>
      <c r="F4007" s="15">
        <v>947963</v>
      </c>
      <c r="G4007" s="15">
        <v>12327034</v>
      </c>
      <c r="I4007" s="38" t="s">
        <v>257</v>
      </c>
      <c r="J4007" s="15">
        <v>7.5</v>
      </c>
      <c r="L4007" s="36" t="s">
        <v>250</v>
      </c>
      <c r="M4007" s="15">
        <v>5.4666666666666659</v>
      </c>
    </row>
    <row r="4008" spans="1:13" x14ac:dyDescent="0.3">
      <c r="A4008" s="38" t="s">
        <v>245</v>
      </c>
      <c r="B4008" s="15">
        <v>640000</v>
      </c>
      <c r="C4008" s="15">
        <v>640000</v>
      </c>
      <c r="E4008" s="35" t="s">
        <v>264</v>
      </c>
      <c r="F4008" s="15">
        <v>3507287</v>
      </c>
      <c r="G4008" s="15">
        <v>48901434</v>
      </c>
      <c r="I4008" s="38" t="s">
        <v>252</v>
      </c>
      <c r="J4008" s="15">
        <v>8.4</v>
      </c>
      <c r="L4008" s="36" t="s">
        <v>253</v>
      </c>
      <c r="M4008" s="15">
        <v>5.833333333333333</v>
      </c>
    </row>
    <row r="4009" spans="1:13" x14ac:dyDescent="0.3">
      <c r="A4009" s="38" t="s">
        <v>247</v>
      </c>
      <c r="B4009" s="15">
        <v>241929</v>
      </c>
      <c r="C4009" s="15">
        <v>963857</v>
      </c>
      <c r="E4009" s="36" t="s">
        <v>246</v>
      </c>
      <c r="F4009" s="15">
        <v>898325</v>
      </c>
      <c r="G4009" s="15">
        <v>9901917</v>
      </c>
      <c r="I4009" s="38" t="s">
        <v>255</v>
      </c>
      <c r="J4009" s="15">
        <v>8.6</v>
      </c>
      <c r="L4009" s="35" t="s">
        <v>268</v>
      </c>
      <c r="M4009" s="15">
        <v>6.2166666666666659</v>
      </c>
    </row>
    <row r="4010" spans="1:13" x14ac:dyDescent="0.3">
      <c r="A4010" s="38" t="s">
        <v>249</v>
      </c>
      <c r="B4010" s="15">
        <v>166000</v>
      </c>
      <c r="C4010" s="15">
        <v>166000</v>
      </c>
      <c r="E4010" s="36" t="s">
        <v>248</v>
      </c>
      <c r="F4010" s="15">
        <v>883073</v>
      </c>
      <c r="G4010" s="15">
        <v>14096055</v>
      </c>
      <c r="I4010" s="38" t="s">
        <v>258</v>
      </c>
      <c r="J4010" s="15">
        <v>9.1999999999999993</v>
      </c>
      <c r="L4010" s="36" t="s">
        <v>246</v>
      </c>
      <c r="M4010" s="15">
        <v>5.9666666666666659</v>
      </c>
    </row>
    <row r="4011" spans="1:13" x14ac:dyDescent="0.3">
      <c r="A4011" s="38" t="s">
        <v>251</v>
      </c>
      <c r="B4011" s="15">
        <v>661975</v>
      </c>
      <c r="C4011" s="15">
        <v>5535400</v>
      </c>
      <c r="E4011" s="36" t="s">
        <v>250</v>
      </c>
      <c r="F4011" s="15">
        <v>837176</v>
      </c>
      <c r="G4011" s="15">
        <v>11464532</v>
      </c>
      <c r="I4011" s="38" t="s">
        <v>260</v>
      </c>
      <c r="J4011" s="15">
        <v>8.3000000000000007</v>
      </c>
      <c r="L4011" s="36" t="s">
        <v>248</v>
      </c>
      <c r="M4011" s="15">
        <v>6.4000000000000012</v>
      </c>
    </row>
    <row r="4012" spans="1:13" x14ac:dyDescent="0.3">
      <c r="A4012" s="38" t="s">
        <v>254</v>
      </c>
      <c r="B4012" s="15">
        <v>355000</v>
      </c>
      <c r="C4012" s="15">
        <v>3684900</v>
      </c>
      <c r="E4012" s="37" t="s">
        <v>252</v>
      </c>
      <c r="F4012" s="15">
        <v>281000</v>
      </c>
      <c r="G4012" s="15">
        <v>4969320</v>
      </c>
      <c r="I4012" s="38" t="s">
        <v>262</v>
      </c>
      <c r="J4012" s="15">
        <v>7.5</v>
      </c>
      <c r="L4012" s="36" t="s">
        <v>250</v>
      </c>
      <c r="M4012" s="15">
        <v>6.6000000000000005</v>
      </c>
    </row>
    <row r="4013" spans="1:13" x14ac:dyDescent="0.3">
      <c r="A4013" s="38" t="s">
        <v>257</v>
      </c>
      <c r="B4013" s="15">
        <v>225750</v>
      </c>
      <c r="C4013" s="15">
        <v>926450</v>
      </c>
      <c r="E4013" s="37" t="s">
        <v>255</v>
      </c>
      <c r="F4013" s="15">
        <v>274793</v>
      </c>
      <c r="G4013" s="15">
        <v>1798695</v>
      </c>
      <c r="I4013" s="38" t="s">
        <v>263</v>
      </c>
      <c r="J4013" s="15">
        <v>7.3</v>
      </c>
      <c r="L4013" s="36" t="s">
        <v>253</v>
      </c>
      <c r="M4013" s="15">
        <v>5.8999999999999995</v>
      </c>
    </row>
    <row r="4014" spans="1:13" x14ac:dyDescent="0.3">
      <c r="A4014" s="38" t="s">
        <v>252</v>
      </c>
      <c r="B4014" s="15">
        <v>514250</v>
      </c>
      <c r="C4014" s="15">
        <v>2484450</v>
      </c>
      <c r="E4014" s="37" t="s">
        <v>258</v>
      </c>
      <c r="F4014" s="15">
        <v>281383</v>
      </c>
      <c r="G4014" s="15">
        <v>4696517</v>
      </c>
      <c r="I4014" s="35" t="s">
        <v>261</v>
      </c>
      <c r="J4014" s="15"/>
      <c r="L4014" s="35" t="s">
        <v>269</v>
      </c>
      <c r="M4014" s="15">
        <v>4.0666666666666655</v>
      </c>
    </row>
    <row r="4015" spans="1:13" x14ac:dyDescent="0.3">
      <c r="A4015" s="38" t="s">
        <v>255</v>
      </c>
      <c r="B4015" s="15">
        <v>325000</v>
      </c>
      <c r="C4015" s="15">
        <v>2405300</v>
      </c>
      <c r="E4015" s="36" t="s">
        <v>253</v>
      </c>
      <c r="F4015" s="15">
        <v>888713</v>
      </c>
      <c r="G4015" s="15">
        <v>13438930</v>
      </c>
      <c r="I4015" s="38" t="s">
        <v>245</v>
      </c>
      <c r="J4015" s="15">
        <v>6.7</v>
      </c>
      <c r="L4015" s="36" t="s">
        <v>246</v>
      </c>
      <c r="M4015" s="15">
        <v>4.0666666666666664</v>
      </c>
    </row>
    <row r="4016" spans="1:13" x14ac:dyDescent="0.3">
      <c r="A4016" s="38" t="s">
        <v>258</v>
      </c>
      <c r="B4016" s="15">
        <v>240000</v>
      </c>
      <c r="C4016" s="15">
        <v>2012418</v>
      </c>
      <c r="E4016" s="35" t="s">
        <v>266</v>
      </c>
      <c r="F4016" s="15">
        <v>3745454</v>
      </c>
      <c r="G4016" s="15">
        <v>48308143</v>
      </c>
      <c r="I4016" s="38" t="s">
        <v>247</v>
      </c>
      <c r="J4016" s="15">
        <v>9.4</v>
      </c>
      <c r="L4016" s="36" t="s">
        <v>248</v>
      </c>
      <c r="M4016" s="15">
        <v>4.4666666666666659</v>
      </c>
    </row>
    <row r="4017" spans="1:13" x14ac:dyDescent="0.3">
      <c r="A4017" s="38" t="s">
        <v>260</v>
      </c>
      <c r="B4017" s="15">
        <v>517950</v>
      </c>
      <c r="C4017" s="15">
        <v>1821400</v>
      </c>
      <c r="E4017" s="36" t="s">
        <v>246</v>
      </c>
      <c r="F4017" s="15">
        <v>931658</v>
      </c>
      <c r="G4017" s="15">
        <v>10014823</v>
      </c>
      <c r="I4017" s="38" t="s">
        <v>249</v>
      </c>
      <c r="J4017" s="15">
        <v>10.9</v>
      </c>
      <c r="L4017" s="36" t="s">
        <v>250</v>
      </c>
      <c r="M4017" s="15">
        <v>4.3</v>
      </c>
    </row>
    <row r="4018" spans="1:13" x14ac:dyDescent="0.3">
      <c r="A4018" s="38" t="s">
        <v>262</v>
      </c>
      <c r="B4018" s="15">
        <v>258000</v>
      </c>
      <c r="C4018" s="15">
        <v>1917950</v>
      </c>
      <c r="E4018" s="36" t="s">
        <v>248</v>
      </c>
      <c r="F4018" s="15">
        <v>940903</v>
      </c>
      <c r="G4018" s="15">
        <v>13437833</v>
      </c>
      <c r="I4018" s="38" t="s">
        <v>251</v>
      </c>
      <c r="J4018" s="15">
        <v>10.7</v>
      </c>
      <c r="L4018" s="36" t="s">
        <v>253</v>
      </c>
      <c r="M4018" s="15">
        <v>3.4333333333333336</v>
      </c>
    </row>
    <row r="4019" spans="1:13" x14ac:dyDescent="0.3">
      <c r="A4019" s="38" t="s">
        <v>263</v>
      </c>
      <c r="B4019" s="15">
        <v>182500</v>
      </c>
      <c r="C4019" s="15">
        <v>1347100</v>
      </c>
      <c r="E4019" s="36" t="s">
        <v>250</v>
      </c>
      <c r="F4019" s="15">
        <v>972575</v>
      </c>
      <c r="G4019" s="15">
        <v>14915807</v>
      </c>
      <c r="I4019" s="38" t="s">
        <v>254</v>
      </c>
      <c r="J4019" s="15">
        <v>11.3</v>
      </c>
      <c r="L4019" s="35" t="s">
        <v>270</v>
      </c>
      <c r="M4019" s="15">
        <v>4.1916666666666664</v>
      </c>
    </row>
    <row r="4020" spans="1:13" x14ac:dyDescent="0.3">
      <c r="A4020" s="35" t="s">
        <v>256</v>
      </c>
      <c r="B4020" s="15"/>
      <c r="C4020" s="15"/>
      <c r="E4020" s="37" t="s">
        <v>252</v>
      </c>
      <c r="F4020" s="15">
        <v>322500</v>
      </c>
      <c r="G4020" s="15">
        <v>5848668</v>
      </c>
      <c r="I4020" s="38" t="s">
        <v>257</v>
      </c>
      <c r="J4020" s="15">
        <v>11</v>
      </c>
      <c r="L4020" s="36" t="s">
        <v>246</v>
      </c>
      <c r="M4020" s="15">
        <v>3.9333333333333331</v>
      </c>
    </row>
    <row r="4021" spans="1:13" x14ac:dyDescent="0.3">
      <c r="A4021" s="38" t="s">
        <v>245</v>
      </c>
      <c r="B4021" s="15">
        <v>282000</v>
      </c>
      <c r="C4021" s="15">
        <v>1116485</v>
      </c>
      <c r="E4021" s="37" t="s">
        <v>255</v>
      </c>
      <c r="F4021" s="15">
        <v>346575</v>
      </c>
      <c r="G4021" s="15">
        <v>4167189</v>
      </c>
      <c r="I4021" s="38" t="s">
        <v>252</v>
      </c>
      <c r="J4021" s="15">
        <v>10.6</v>
      </c>
      <c r="L4021" s="36" t="s">
        <v>248</v>
      </c>
      <c r="M4021" s="15">
        <v>4.4666666666666659</v>
      </c>
    </row>
    <row r="4022" spans="1:13" x14ac:dyDescent="0.3">
      <c r="A4022" s="38" t="s">
        <v>247</v>
      </c>
      <c r="B4022" s="15">
        <v>349000</v>
      </c>
      <c r="C4022" s="15">
        <v>971500</v>
      </c>
      <c r="E4022" s="37" t="s">
        <v>258</v>
      </c>
      <c r="F4022" s="15">
        <v>303500</v>
      </c>
      <c r="G4022" s="15">
        <v>4899950</v>
      </c>
      <c r="I4022" s="38" t="s">
        <v>255</v>
      </c>
      <c r="J4022" s="15">
        <v>9.1999999999999993</v>
      </c>
      <c r="L4022" s="36" t="s">
        <v>250</v>
      </c>
      <c r="M4022" s="15">
        <v>4.8666666666666663</v>
      </c>
    </row>
    <row r="4023" spans="1:13" x14ac:dyDescent="0.3">
      <c r="A4023" s="38" t="s">
        <v>249</v>
      </c>
      <c r="B4023" s="15">
        <v>234000</v>
      </c>
      <c r="C4023" s="15">
        <v>1842350</v>
      </c>
      <c r="E4023" s="36" t="s">
        <v>253</v>
      </c>
      <c r="F4023" s="15">
        <v>900318</v>
      </c>
      <c r="G4023" s="15">
        <v>9939680</v>
      </c>
      <c r="I4023" s="38" t="s">
        <v>258</v>
      </c>
      <c r="J4023" s="15">
        <v>7.8</v>
      </c>
      <c r="L4023" s="36" t="s">
        <v>253</v>
      </c>
      <c r="M4023" s="15">
        <v>3.5</v>
      </c>
    </row>
    <row r="4024" spans="1:13" x14ac:dyDescent="0.3">
      <c r="A4024" s="38" t="s">
        <v>251</v>
      </c>
      <c r="B4024" s="15">
        <v>210000</v>
      </c>
      <c r="C4024" s="15">
        <v>420000</v>
      </c>
      <c r="E4024" s="35" t="s">
        <v>267</v>
      </c>
      <c r="F4024" s="15">
        <v>3477573</v>
      </c>
      <c r="G4024" s="15">
        <v>39154117</v>
      </c>
      <c r="I4024" s="38" t="s">
        <v>260</v>
      </c>
      <c r="J4024" s="15">
        <v>7.2</v>
      </c>
      <c r="L4024" s="35" t="s">
        <v>271</v>
      </c>
      <c r="M4024" s="15">
        <v>2.2000000000000002</v>
      </c>
    </row>
    <row r="4025" spans="1:13" x14ac:dyDescent="0.3">
      <c r="A4025" s="38" t="s">
        <v>254</v>
      </c>
      <c r="B4025" s="15">
        <v>436975</v>
      </c>
      <c r="C4025" s="15">
        <v>2387550</v>
      </c>
      <c r="E4025" s="36" t="s">
        <v>246</v>
      </c>
      <c r="F4025" s="15">
        <v>875925</v>
      </c>
      <c r="G4025" s="15">
        <v>11379406</v>
      </c>
      <c r="I4025" s="38" t="s">
        <v>262</v>
      </c>
      <c r="J4025" s="15">
        <v>7.8</v>
      </c>
      <c r="L4025" s="36" t="s">
        <v>246</v>
      </c>
      <c r="M4025" s="15">
        <v>2.9</v>
      </c>
    </row>
    <row r="4026" spans="1:13" x14ac:dyDescent="0.3">
      <c r="A4026" s="38" t="s">
        <v>257</v>
      </c>
      <c r="B4026" s="15">
        <v>288000</v>
      </c>
      <c r="C4026" s="15">
        <v>2128650</v>
      </c>
      <c r="E4026" s="36" t="s">
        <v>248</v>
      </c>
      <c r="F4026" s="15">
        <v>879913</v>
      </c>
      <c r="G4026" s="15">
        <v>9834790</v>
      </c>
      <c r="I4026" s="38" t="s">
        <v>263</v>
      </c>
      <c r="J4026" s="15">
        <v>7.1</v>
      </c>
      <c r="L4026" s="36" t="s">
        <v>248</v>
      </c>
      <c r="M4026" s="15">
        <v>2.1999999999999997</v>
      </c>
    </row>
    <row r="4027" spans="1:13" x14ac:dyDescent="0.3">
      <c r="A4027" s="38" t="s">
        <v>252</v>
      </c>
      <c r="B4027" s="15">
        <v>839950</v>
      </c>
      <c r="C4027" s="15">
        <v>1724950</v>
      </c>
      <c r="E4027" s="36" t="s">
        <v>250</v>
      </c>
      <c r="F4027" s="15">
        <v>871835</v>
      </c>
      <c r="G4027" s="15">
        <v>10484245</v>
      </c>
      <c r="I4027" s="35" t="s">
        <v>264</v>
      </c>
      <c r="J4027" s="15"/>
      <c r="L4027" s="36" t="s">
        <v>250</v>
      </c>
      <c r="M4027" s="15">
        <v>2.2666666666666671</v>
      </c>
    </row>
    <row r="4028" spans="1:13" x14ac:dyDescent="0.3">
      <c r="A4028" s="38" t="s">
        <v>255</v>
      </c>
      <c r="B4028" s="15">
        <v>455500</v>
      </c>
      <c r="C4028" s="15">
        <v>3177440</v>
      </c>
      <c r="E4028" s="37" t="s">
        <v>252</v>
      </c>
      <c r="F4028" s="15">
        <v>282000</v>
      </c>
      <c r="G4028" s="15">
        <v>4356840</v>
      </c>
      <c r="I4028" s="38" t="s">
        <v>245</v>
      </c>
      <c r="J4028" s="15">
        <v>8.1999999999999993</v>
      </c>
      <c r="L4028" s="36" t="s">
        <v>253</v>
      </c>
      <c r="M4028" s="15">
        <v>1.4333333333333333</v>
      </c>
    </row>
    <row r="4029" spans="1:13" x14ac:dyDescent="0.3">
      <c r="A4029" s="38" t="s">
        <v>258</v>
      </c>
      <c r="B4029" s="15">
        <v>315000</v>
      </c>
      <c r="C4029" s="15">
        <v>1269450</v>
      </c>
      <c r="E4029" s="37" t="s">
        <v>255</v>
      </c>
      <c r="F4029" s="15">
        <v>296500</v>
      </c>
      <c r="G4029" s="15">
        <v>2871025</v>
      </c>
      <c r="I4029" s="38" t="s">
        <v>247</v>
      </c>
      <c r="J4029" s="15">
        <v>8.1</v>
      </c>
      <c r="L4029" s="35" t="s">
        <v>272</v>
      </c>
      <c r="M4029" s="15">
        <v>1.7083333333333333</v>
      </c>
    </row>
    <row r="4030" spans="1:13" x14ac:dyDescent="0.3">
      <c r="A4030" s="38" t="s">
        <v>260</v>
      </c>
      <c r="B4030" s="15">
        <v>485000</v>
      </c>
      <c r="C4030" s="15">
        <v>2937675</v>
      </c>
      <c r="E4030" s="37" t="s">
        <v>258</v>
      </c>
      <c r="F4030" s="15">
        <v>293335</v>
      </c>
      <c r="G4030" s="15">
        <v>3256380</v>
      </c>
      <c r="I4030" s="38" t="s">
        <v>249</v>
      </c>
      <c r="J4030" s="15">
        <v>9.3000000000000007</v>
      </c>
      <c r="L4030" s="36" t="s">
        <v>246</v>
      </c>
      <c r="M4030" s="15">
        <v>1.3666666666666665</v>
      </c>
    </row>
    <row r="4031" spans="1:13" x14ac:dyDescent="0.3">
      <c r="A4031" s="38" t="s">
        <v>262</v>
      </c>
      <c r="B4031" s="15">
        <v>319975</v>
      </c>
      <c r="C4031" s="15">
        <v>639950</v>
      </c>
      <c r="E4031" s="36" t="s">
        <v>253</v>
      </c>
      <c r="F4031" s="15">
        <v>849900</v>
      </c>
      <c r="G4031" s="15">
        <v>7455676</v>
      </c>
      <c r="I4031" s="38" t="s">
        <v>251</v>
      </c>
      <c r="J4031" s="15">
        <v>9.6999999999999993</v>
      </c>
      <c r="L4031" s="36" t="s">
        <v>248</v>
      </c>
      <c r="M4031" s="15">
        <v>1.8</v>
      </c>
    </row>
    <row r="4032" spans="1:13" x14ac:dyDescent="0.3">
      <c r="A4032" s="38" t="s">
        <v>263</v>
      </c>
      <c r="B4032" s="15">
        <v>240000</v>
      </c>
      <c r="C4032" s="15">
        <v>480000</v>
      </c>
      <c r="E4032" s="35" t="s">
        <v>268</v>
      </c>
      <c r="F4032" s="15">
        <v>3355225</v>
      </c>
      <c r="G4032" s="15">
        <v>24229540</v>
      </c>
      <c r="I4032" s="38" t="s">
        <v>254</v>
      </c>
      <c r="J4032" s="15">
        <v>9.1</v>
      </c>
      <c r="L4032" s="36" t="s">
        <v>250</v>
      </c>
      <c r="M4032" s="15">
        <v>2.1666666666666665</v>
      </c>
    </row>
    <row r="4033" spans="1:13" x14ac:dyDescent="0.3">
      <c r="A4033" s="35" t="s">
        <v>261</v>
      </c>
      <c r="B4033" s="15"/>
      <c r="C4033" s="15"/>
      <c r="E4033" s="36" t="s">
        <v>246</v>
      </c>
      <c r="F4033" s="15">
        <v>840000</v>
      </c>
      <c r="G4033" s="15">
        <v>6479725</v>
      </c>
      <c r="I4033" s="38" t="s">
        <v>257</v>
      </c>
      <c r="J4033" s="15">
        <v>9.3000000000000007</v>
      </c>
      <c r="L4033" s="36" t="s">
        <v>253</v>
      </c>
      <c r="M4033" s="15">
        <v>1.5</v>
      </c>
    </row>
    <row r="4034" spans="1:13" x14ac:dyDescent="0.3">
      <c r="A4034" s="38" t="s">
        <v>245</v>
      </c>
      <c r="B4034" s="15">
        <v>222500</v>
      </c>
      <c r="C4034" s="15">
        <v>881500</v>
      </c>
      <c r="E4034" s="36" t="s">
        <v>248</v>
      </c>
      <c r="F4034" s="15">
        <v>854000</v>
      </c>
      <c r="G4034" s="15">
        <v>7292850</v>
      </c>
      <c r="I4034" s="38" t="s">
        <v>252</v>
      </c>
      <c r="J4034" s="15">
        <v>9.4</v>
      </c>
      <c r="L4034" s="35" t="s">
        <v>273</v>
      </c>
      <c r="M4034" s="15">
        <v>1.375</v>
      </c>
    </row>
    <row r="4035" spans="1:13" x14ac:dyDescent="0.3">
      <c r="A4035" s="38" t="s">
        <v>247</v>
      </c>
      <c r="B4035" s="15">
        <v>190000</v>
      </c>
      <c r="C4035" s="15">
        <v>947500</v>
      </c>
      <c r="E4035" s="36" t="s">
        <v>250</v>
      </c>
      <c r="F4035" s="15">
        <v>832500</v>
      </c>
      <c r="G4035" s="15">
        <v>5917740</v>
      </c>
      <c r="I4035" s="38" t="s">
        <v>255</v>
      </c>
      <c r="J4035" s="15">
        <v>8.1999999999999993</v>
      </c>
      <c r="L4035" s="36" t="s">
        <v>246</v>
      </c>
      <c r="M4035" s="15">
        <v>1.0666666666666667</v>
      </c>
    </row>
    <row r="4036" spans="1:13" x14ac:dyDescent="0.3">
      <c r="A4036" s="38" t="s">
        <v>249</v>
      </c>
      <c r="B4036" s="15">
        <v>427500</v>
      </c>
      <c r="C4036" s="15">
        <v>2709000</v>
      </c>
      <c r="E4036" s="37" t="s">
        <v>252</v>
      </c>
      <c r="F4036" s="15">
        <v>294500</v>
      </c>
      <c r="G4036" s="15">
        <v>2993940</v>
      </c>
      <c r="I4036" s="38" t="s">
        <v>258</v>
      </c>
      <c r="J4036" s="15">
        <v>7</v>
      </c>
      <c r="L4036" s="36" t="s">
        <v>248</v>
      </c>
      <c r="M4036" s="15">
        <v>1.3666666666666665</v>
      </c>
    </row>
    <row r="4037" spans="1:13" x14ac:dyDescent="0.3">
      <c r="A4037" s="38" t="s">
        <v>251</v>
      </c>
      <c r="B4037" s="15">
        <v>289000</v>
      </c>
      <c r="C4037" s="15">
        <v>1565075</v>
      </c>
      <c r="E4037" s="37" t="s">
        <v>255</v>
      </c>
      <c r="F4037" s="15">
        <v>265000</v>
      </c>
      <c r="G4037" s="15">
        <v>1762800</v>
      </c>
      <c r="I4037" s="38" t="s">
        <v>260</v>
      </c>
      <c r="J4037" s="15">
        <v>8.4</v>
      </c>
      <c r="L4037" s="36" t="s">
        <v>250</v>
      </c>
      <c r="M4037" s="15">
        <v>1.8999999999999997</v>
      </c>
    </row>
    <row r="4038" spans="1:13" x14ac:dyDescent="0.3">
      <c r="A4038" s="38" t="s">
        <v>254</v>
      </c>
      <c r="B4038" s="15">
        <v>753450</v>
      </c>
      <c r="C4038" s="15">
        <v>1771655</v>
      </c>
      <c r="E4038" s="37" t="s">
        <v>258</v>
      </c>
      <c r="F4038" s="15">
        <v>273000</v>
      </c>
      <c r="G4038" s="15">
        <v>1161000</v>
      </c>
      <c r="I4038" s="38" t="s">
        <v>262</v>
      </c>
      <c r="J4038" s="15">
        <v>8.6</v>
      </c>
      <c r="L4038" s="36" t="s">
        <v>253</v>
      </c>
      <c r="M4038" s="15">
        <v>1.1666666666666667</v>
      </c>
    </row>
    <row r="4039" spans="1:13" x14ac:dyDescent="0.3">
      <c r="A4039" s="38" t="s">
        <v>257</v>
      </c>
      <c r="B4039" s="15">
        <v>515000</v>
      </c>
      <c r="C4039" s="15">
        <v>1896800</v>
      </c>
      <c r="E4039" s="36" t="s">
        <v>253</v>
      </c>
      <c r="F4039" s="15">
        <v>828725</v>
      </c>
      <c r="G4039" s="15">
        <v>4539225</v>
      </c>
      <c r="I4039" s="38" t="s">
        <v>263</v>
      </c>
      <c r="J4039" s="15">
        <v>7.9</v>
      </c>
      <c r="L4039" s="35" t="s">
        <v>274</v>
      </c>
      <c r="M4039" s="15">
        <v>1.3083333333333331</v>
      </c>
    </row>
    <row r="4040" spans="1:13" x14ac:dyDescent="0.3">
      <c r="A4040" s="38" t="s">
        <v>252</v>
      </c>
      <c r="B4040" s="15">
        <v>671685</v>
      </c>
      <c r="C4040" s="15">
        <v>1186637</v>
      </c>
      <c r="E4040" s="35" t="s">
        <v>269</v>
      </c>
      <c r="F4040" s="15">
        <v>3597050</v>
      </c>
      <c r="G4040" s="15">
        <v>35338275</v>
      </c>
      <c r="I4040" s="35" t="s">
        <v>266</v>
      </c>
      <c r="J4040" s="15"/>
      <c r="L4040" s="36" t="s">
        <v>246</v>
      </c>
      <c r="M4040" s="15">
        <v>0.86666666666666659</v>
      </c>
    </row>
    <row r="4041" spans="1:13" x14ac:dyDescent="0.3">
      <c r="A4041" s="38" t="s">
        <v>255</v>
      </c>
      <c r="B4041" s="15">
        <v>370000</v>
      </c>
      <c r="C4041" s="15">
        <v>1188447</v>
      </c>
      <c r="E4041" s="36" t="s">
        <v>246</v>
      </c>
      <c r="F4041" s="15">
        <v>983875</v>
      </c>
      <c r="G4041" s="15">
        <v>3925950</v>
      </c>
      <c r="I4041" s="38" t="s">
        <v>245</v>
      </c>
      <c r="J4041" s="15">
        <v>5.7</v>
      </c>
      <c r="L4041" s="36" t="s">
        <v>248</v>
      </c>
      <c r="M4041" s="15">
        <v>1.4333333333333333</v>
      </c>
    </row>
    <row r="4042" spans="1:13" x14ac:dyDescent="0.3">
      <c r="A4042" s="38" t="s">
        <v>258</v>
      </c>
      <c r="B4042" s="15">
        <v>591450</v>
      </c>
      <c r="C4042" s="15">
        <v>1905430</v>
      </c>
      <c r="E4042" s="36" t="s">
        <v>248</v>
      </c>
      <c r="F4042" s="15">
        <v>874950</v>
      </c>
      <c r="G4042" s="15">
        <v>11892250</v>
      </c>
      <c r="I4042" s="38" t="s">
        <v>247</v>
      </c>
      <c r="J4042" s="15">
        <v>6.2</v>
      </c>
      <c r="L4042" s="36" t="s">
        <v>250</v>
      </c>
      <c r="M4042" s="15">
        <v>1.8666666666666665</v>
      </c>
    </row>
    <row r="4043" spans="1:13" x14ac:dyDescent="0.3">
      <c r="A4043" s="38" t="s">
        <v>260</v>
      </c>
      <c r="B4043" s="15">
        <v>222250</v>
      </c>
      <c r="C4043" s="15">
        <v>444500</v>
      </c>
      <c r="E4043" s="36" t="s">
        <v>250</v>
      </c>
      <c r="F4043" s="15">
        <v>915000</v>
      </c>
      <c r="G4043" s="15">
        <v>11771799</v>
      </c>
      <c r="I4043" s="38" t="s">
        <v>249</v>
      </c>
      <c r="J4043" s="15">
        <v>5.4</v>
      </c>
      <c r="L4043" s="36" t="s">
        <v>253</v>
      </c>
      <c r="M4043" s="15">
        <v>1.0666666666666667</v>
      </c>
    </row>
    <row r="4044" spans="1:13" x14ac:dyDescent="0.3">
      <c r="A4044" s="38" t="s">
        <v>262</v>
      </c>
      <c r="B4044" s="15"/>
      <c r="C4044" s="15">
        <v>0</v>
      </c>
      <c r="E4044" s="37" t="s">
        <v>252</v>
      </c>
      <c r="F4044" s="15">
        <v>257000</v>
      </c>
      <c r="G4044" s="15">
        <v>4817199</v>
      </c>
      <c r="I4044" s="38" t="s">
        <v>251</v>
      </c>
      <c r="J4044" s="15">
        <v>5.3</v>
      </c>
      <c r="L4044" s="35" t="s">
        <v>275</v>
      </c>
      <c r="M4044" s="15">
        <v>0.90999999999999992</v>
      </c>
    </row>
    <row r="4045" spans="1:13" x14ac:dyDescent="0.3">
      <c r="A4045" s="38" t="s">
        <v>263</v>
      </c>
      <c r="B4045" s="15">
        <v>290000</v>
      </c>
      <c r="C4045" s="15">
        <v>290000</v>
      </c>
      <c r="E4045" s="37" t="s">
        <v>255</v>
      </c>
      <c r="F4045" s="15">
        <v>350000</v>
      </c>
      <c r="G4045" s="15">
        <v>3177350</v>
      </c>
      <c r="I4045" s="38" t="s">
        <v>254</v>
      </c>
      <c r="J4045" s="15">
        <v>5.9</v>
      </c>
      <c r="L4045" s="36" t="s">
        <v>246</v>
      </c>
      <c r="M4045" s="15">
        <v>0.70000000000000007</v>
      </c>
    </row>
    <row r="4046" spans="1:13" x14ac:dyDescent="0.3">
      <c r="A4046" s="35" t="s">
        <v>264</v>
      </c>
      <c r="B4046" s="15"/>
      <c r="C4046" s="15"/>
      <c r="E4046" s="37" t="s">
        <v>258</v>
      </c>
      <c r="F4046" s="15">
        <v>308000</v>
      </c>
      <c r="G4046" s="15">
        <v>3777250</v>
      </c>
      <c r="I4046" s="38" t="s">
        <v>257</v>
      </c>
      <c r="J4046" s="15">
        <v>6.6</v>
      </c>
      <c r="L4046" s="36" t="s">
        <v>248</v>
      </c>
      <c r="M4046" s="15">
        <v>1.0333333333333334</v>
      </c>
    </row>
    <row r="4047" spans="1:13" x14ac:dyDescent="0.3">
      <c r="A4047" s="38" t="s">
        <v>245</v>
      </c>
      <c r="B4047" s="15">
        <v>258950</v>
      </c>
      <c r="C4047" s="15">
        <v>807450</v>
      </c>
      <c r="E4047" s="36" t="s">
        <v>253</v>
      </c>
      <c r="F4047" s="15">
        <v>823225</v>
      </c>
      <c r="G4047" s="15">
        <v>7748276</v>
      </c>
      <c r="I4047" s="38" t="s">
        <v>252</v>
      </c>
      <c r="J4047" s="15">
        <v>6.1</v>
      </c>
      <c r="L4047" s="36" t="s">
        <v>250</v>
      </c>
      <c r="M4047" s="15">
        <v>0.75</v>
      </c>
    </row>
    <row r="4048" spans="1:13" x14ac:dyDescent="0.3">
      <c r="A4048" s="38" t="s">
        <v>247</v>
      </c>
      <c r="B4048" s="15"/>
      <c r="C4048" s="15">
        <v>0</v>
      </c>
      <c r="E4048" s="35" t="s">
        <v>270</v>
      </c>
      <c r="F4048" s="15">
        <v>3440450</v>
      </c>
      <c r="G4048" s="15">
        <v>31343295</v>
      </c>
      <c r="I4048" s="38" t="s">
        <v>255</v>
      </c>
      <c r="J4048" s="15">
        <v>6.5</v>
      </c>
      <c r="L4048" s="36" t="s">
        <v>253</v>
      </c>
      <c r="M4048" s="15">
        <v>1.2</v>
      </c>
    </row>
    <row r="4049" spans="1:13" x14ac:dyDescent="0.3">
      <c r="A4049" s="38" t="s">
        <v>249</v>
      </c>
      <c r="B4049" s="15">
        <v>465000</v>
      </c>
      <c r="C4049" s="15">
        <v>930000</v>
      </c>
      <c r="E4049" s="36" t="s">
        <v>246</v>
      </c>
      <c r="F4049" s="15">
        <v>856000</v>
      </c>
      <c r="G4049" s="15">
        <v>5370950</v>
      </c>
      <c r="I4049" s="38" t="s">
        <v>258</v>
      </c>
      <c r="J4049" s="15">
        <v>8.4</v>
      </c>
      <c r="L4049" s="14">
        <v>71</v>
      </c>
      <c r="M4049" s="15">
        <v>6.3608433734939753</v>
      </c>
    </row>
    <row r="4050" spans="1:13" x14ac:dyDescent="0.3">
      <c r="A4050" s="38" t="s">
        <v>251</v>
      </c>
      <c r="B4050" s="15">
        <v>375000</v>
      </c>
      <c r="C4050" s="15">
        <v>2124500</v>
      </c>
      <c r="E4050" s="36" t="s">
        <v>248</v>
      </c>
      <c r="F4050" s="15">
        <v>860000</v>
      </c>
      <c r="G4050" s="15">
        <v>10442100</v>
      </c>
      <c r="I4050" s="38" t="s">
        <v>260</v>
      </c>
      <c r="J4050" s="15">
        <v>7.3</v>
      </c>
      <c r="L4050" s="35" t="s">
        <v>244</v>
      </c>
      <c r="M4050" s="15">
        <v>4.3916666666666666</v>
      </c>
    </row>
    <row r="4051" spans="1:13" x14ac:dyDescent="0.3">
      <c r="A4051" s="38" t="s">
        <v>254</v>
      </c>
      <c r="B4051" s="15">
        <v>738050</v>
      </c>
      <c r="C4051" s="15">
        <v>1215050</v>
      </c>
      <c r="E4051" s="36" t="s">
        <v>250</v>
      </c>
      <c r="F4051" s="15">
        <v>865450</v>
      </c>
      <c r="G4051" s="15">
        <v>9382850</v>
      </c>
      <c r="I4051" s="38" t="s">
        <v>262</v>
      </c>
      <c r="J4051" s="15">
        <v>6.6</v>
      </c>
      <c r="L4051" s="36" t="s">
        <v>246</v>
      </c>
      <c r="M4051" s="15">
        <v>3.2666666666666671</v>
      </c>
    </row>
    <row r="4052" spans="1:13" x14ac:dyDescent="0.3">
      <c r="A4052" s="38" t="s">
        <v>257</v>
      </c>
      <c r="B4052" s="15">
        <v>241750</v>
      </c>
      <c r="C4052" s="15">
        <v>1083450</v>
      </c>
      <c r="E4052" s="37" t="s">
        <v>252</v>
      </c>
      <c r="F4052" s="15">
        <v>309500</v>
      </c>
      <c r="G4052" s="15">
        <v>2735200</v>
      </c>
      <c r="I4052" s="38" t="s">
        <v>263</v>
      </c>
      <c r="J4052" s="15">
        <v>6.7</v>
      </c>
      <c r="L4052" s="36" t="s">
        <v>248</v>
      </c>
      <c r="M4052" s="15">
        <v>3.7000000000000006</v>
      </c>
    </row>
    <row r="4053" spans="1:13" x14ac:dyDescent="0.3">
      <c r="A4053" s="38" t="s">
        <v>252</v>
      </c>
      <c r="B4053" s="15">
        <v>250000</v>
      </c>
      <c r="C4053" s="15">
        <v>2359450</v>
      </c>
      <c r="E4053" s="37" t="s">
        <v>255</v>
      </c>
      <c r="F4053" s="15">
        <v>269950</v>
      </c>
      <c r="G4053" s="15">
        <v>3789250</v>
      </c>
      <c r="I4053" s="35" t="s">
        <v>267</v>
      </c>
      <c r="J4053" s="15"/>
      <c r="L4053" s="36" t="s">
        <v>250</v>
      </c>
      <c r="M4053" s="15">
        <v>4.5</v>
      </c>
    </row>
    <row r="4054" spans="1:13" x14ac:dyDescent="0.3">
      <c r="A4054" s="38" t="s">
        <v>255</v>
      </c>
      <c r="B4054" s="15">
        <v>268450</v>
      </c>
      <c r="C4054" s="15">
        <v>536900</v>
      </c>
      <c r="E4054" s="37" t="s">
        <v>258</v>
      </c>
      <c r="F4054" s="15">
        <v>286000</v>
      </c>
      <c r="G4054" s="15">
        <v>2858400</v>
      </c>
      <c r="I4054" s="38" t="s">
        <v>245</v>
      </c>
      <c r="J4054" s="15">
        <v>6.8</v>
      </c>
      <c r="L4054" s="36" t="s">
        <v>253</v>
      </c>
      <c r="M4054" s="15">
        <v>6.0999999999999988</v>
      </c>
    </row>
    <row r="4055" spans="1:13" x14ac:dyDescent="0.3">
      <c r="A4055" s="38" t="s">
        <v>258</v>
      </c>
      <c r="B4055" s="15">
        <v>152500</v>
      </c>
      <c r="C4055" s="15">
        <v>152500</v>
      </c>
      <c r="E4055" s="36" t="s">
        <v>253</v>
      </c>
      <c r="F4055" s="15">
        <v>859000</v>
      </c>
      <c r="G4055" s="15">
        <v>6147395</v>
      </c>
      <c r="I4055" s="38" t="s">
        <v>247</v>
      </c>
      <c r="J4055" s="15">
        <v>7.3</v>
      </c>
      <c r="L4055" s="35" t="s">
        <v>256</v>
      </c>
      <c r="M4055" s="15">
        <v>5.6833333333333336</v>
      </c>
    </row>
    <row r="4056" spans="1:13" x14ac:dyDescent="0.3">
      <c r="A4056" s="38" t="s">
        <v>260</v>
      </c>
      <c r="B4056" s="15">
        <v>677500</v>
      </c>
      <c r="C4056" s="15">
        <v>2569500</v>
      </c>
      <c r="E4056" s="35" t="s">
        <v>271</v>
      </c>
      <c r="F4056" s="15">
        <v>3447750</v>
      </c>
      <c r="G4056" s="15">
        <v>44914877</v>
      </c>
      <c r="I4056" s="38" t="s">
        <v>249</v>
      </c>
      <c r="J4056" s="15">
        <v>7.9</v>
      </c>
      <c r="L4056" s="36" t="s">
        <v>246</v>
      </c>
      <c r="M4056" s="15">
        <v>5.8666666666666671</v>
      </c>
    </row>
    <row r="4057" spans="1:13" x14ac:dyDescent="0.3">
      <c r="A4057" s="38" t="s">
        <v>262</v>
      </c>
      <c r="B4057" s="15"/>
      <c r="C4057" s="15">
        <v>0</v>
      </c>
      <c r="E4057" s="36" t="s">
        <v>246</v>
      </c>
      <c r="F4057" s="15">
        <v>831800</v>
      </c>
      <c r="G4057" s="15">
        <v>7809241</v>
      </c>
      <c r="I4057" s="38" t="s">
        <v>251</v>
      </c>
      <c r="J4057" s="15">
        <v>8.3000000000000007</v>
      </c>
      <c r="L4057" s="36" t="s">
        <v>248</v>
      </c>
      <c r="M4057" s="15">
        <v>5.5333333333333341</v>
      </c>
    </row>
    <row r="4058" spans="1:13" x14ac:dyDescent="0.3">
      <c r="A4058" s="38" t="s">
        <v>263</v>
      </c>
      <c r="B4058" s="15">
        <v>679750</v>
      </c>
      <c r="C4058" s="15">
        <v>915500</v>
      </c>
      <c r="E4058" s="36" t="s">
        <v>248</v>
      </c>
      <c r="F4058" s="15">
        <v>853700</v>
      </c>
      <c r="G4058" s="15">
        <v>13548550</v>
      </c>
      <c r="I4058" s="38" t="s">
        <v>254</v>
      </c>
      <c r="J4058" s="15">
        <v>8.3000000000000007</v>
      </c>
      <c r="L4058" s="36" t="s">
        <v>250</v>
      </c>
      <c r="M4058" s="15">
        <v>5.9333333333333336</v>
      </c>
    </row>
    <row r="4059" spans="1:13" x14ac:dyDescent="0.3">
      <c r="A4059" s="35" t="s">
        <v>266</v>
      </c>
      <c r="B4059" s="15"/>
      <c r="C4059" s="15"/>
      <c r="E4059" s="36" t="s">
        <v>250</v>
      </c>
      <c r="F4059" s="15">
        <v>887950</v>
      </c>
      <c r="G4059" s="15">
        <v>14200349</v>
      </c>
      <c r="I4059" s="38" t="s">
        <v>257</v>
      </c>
      <c r="J4059" s="15">
        <v>7.2</v>
      </c>
      <c r="L4059" s="36" t="s">
        <v>253</v>
      </c>
      <c r="M4059" s="15">
        <v>5.3999999999999995</v>
      </c>
    </row>
    <row r="4060" spans="1:13" x14ac:dyDescent="0.3">
      <c r="A4060" s="38" t="s">
        <v>245</v>
      </c>
      <c r="B4060" s="15">
        <v>807500</v>
      </c>
      <c r="C4060" s="15">
        <v>807500</v>
      </c>
      <c r="E4060" s="37" t="s">
        <v>252</v>
      </c>
      <c r="F4060" s="15">
        <v>336450</v>
      </c>
      <c r="G4060" s="15">
        <v>7990599</v>
      </c>
      <c r="I4060" s="38" t="s">
        <v>252</v>
      </c>
      <c r="J4060" s="15">
        <v>7.6</v>
      </c>
      <c r="L4060" s="35" t="s">
        <v>261</v>
      </c>
      <c r="M4060" s="15">
        <v>12.116666666666665</v>
      </c>
    </row>
    <row r="4061" spans="1:13" x14ac:dyDescent="0.3">
      <c r="A4061" s="38" t="s">
        <v>247</v>
      </c>
      <c r="B4061" s="15">
        <v>322750</v>
      </c>
      <c r="C4061" s="15">
        <v>454000</v>
      </c>
      <c r="E4061" s="37" t="s">
        <v>255</v>
      </c>
      <c r="F4061" s="15">
        <v>279500</v>
      </c>
      <c r="G4061" s="15">
        <v>3676850</v>
      </c>
      <c r="I4061" s="38" t="s">
        <v>255</v>
      </c>
      <c r="J4061" s="15">
        <v>8</v>
      </c>
      <c r="L4061" s="36" t="s">
        <v>246</v>
      </c>
      <c r="M4061" s="15">
        <v>6.9333333333333336</v>
      </c>
    </row>
    <row r="4062" spans="1:13" x14ac:dyDescent="0.3">
      <c r="A4062" s="38" t="s">
        <v>249</v>
      </c>
      <c r="B4062" s="15">
        <v>215000</v>
      </c>
      <c r="C4062" s="15">
        <v>1111517</v>
      </c>
      <c r="E4062" s="37" t="s">
        <v>258</v>
      </c>
      <c r="F4062" s="15">
        <v>272000</v>
      </c>
      <c r="G4062" s="15">
        <v>2532900</v>
      </c>
      <c r="I4062" s="38" t="s">
        <v>258</v>
      </c>
      <c r="J4062" s="15">
        <v>5.0999999999999996</v>
      </c>
      <c r="L4062" s="36" t="s">
        <v>248</v>
      </c>
      <c r="M4062" s="15">
        <v>9.6333333333333346</v>
      </c>
    </row>
    <row r="4063" spans="1:13" x14ac:dyDescent="0.3">
      <c r="A4063" s="38" t="s">
        <v>251</v>
      </c>
      <c r="B4063" s="15">
        <v>765000</v>
      </c>
      <c r="C4063" s="15">
        <v>1873500</v>
      </c>
      <c r="E4063" s="36" t="s">
        <v>253</v>
      </c>
      <c r="F4063" s="15">
        <v>874300</v>
      </c>
      <c r="G4063" s="15">
        <v>9356737</v>
      </c>
      <c r="I4063" s="38" t="s">
        <v>260</v>
      </c>
      <c r="J4063" s="15">
        <v>4.7</v>
      </c>
      <c r="L4063" s="36" t="s">
        <v>250</v>
      </c>
      <c r="M4063" s="15">
        <v>14.166666666666666</v>
      </c>
    </row>
    <row r="4064" spans="1:13" x14ac:dyDescent="0.3">
      <c r="A4064" s="38" t="s">
        <v>254</v>
      </c>
      <c r="B4064" s="15">
        <v>357500</v>
      </c>
      <c r="C4064" s="15">
        <v>715000</v>
      </c>
      <c r="E4064" s="35" t="s">
        <v>272</v>
      </c>
      <c r="F4064" s="15">
        <v>3719612</v>
      </c>
      <c r="G4064" s="15">
        <v>55106715</v>
      </c>
      <c r="I4064" s="38" t="s">
        <v>262</v>
      </c>
      <c r="J4064" s="15">
        <v>5.2</v>
      </c>
      <c r="L4064" s="36" t="s">
        <v>253</v>
      </c>
      <c r="M4064" s="15">
        <v>17.733333333333331</v>
      </c>
    </row>
    <row r="4065" spans="1:13" x14ac:dyDescent="0.3">
      <c r="A4065" s="38" t="s">
        <v>257</v>
      </c>
      <c r="B4065" s="15">
        <v>418750</v>
      </c>
      <c r="C4065" s="15">
        <v>1395500</v>
      </c>
      <c r="E4065" s="36" t="s">
        <v>246</v>
      </c>
      <c r="F4065" s="15">
        <v>912000</v>
      </c>
      <c r="G4065" s="15">
        <v>11107140</v>
      </c>
      <c r="I4065" s="38" t="s">
        <v>263</v>
      </c>
      <c r="J4065" s="15">
        <v>6.5</v>
      </c>
      <c r="L4065" s="35" t="s">
        <v>264</v>
      </c>
      <c r="M4065" s="15">
        <v>14.383333333333333</v>
      </c>
    </row>
    <row r="4066" spans="1:13" x14ac:dyDescent="0.3">
      <c r="A4066" s="38" t="s">
        <v>252</v>
      </c>
      <c r="B4066" s="15">
        <v>189750</v>
      </c>
      <c r="C4066" s="15">
        <v>379500</v>
      </c>
      <c r="E4066" s="36" t="s">
        <v>248</v>
      </c>
      <c r="F4066" s="15">
        <v>943912</v>
      </c>
      <c r="G4066" s="15">
        <v>15915935</v>
      </c>
      <c r="I4066" s="35" t="s">
        <v>268</v>
      </c>
      <c r="J4066" s="15"/>
      <c r="L4066" s="36" t="s">
        <v>246</v>
      </c>
      <c r="M4066" s="15">
        <v>15.933333333333332</v>
      </c>
    </row>
    <row r="4067" spans="1:13" x14ac:dyDescent="0.3">
      <c r="A4067" s="38" t="s">
        <v>255</v>
      </c>
      <c r="B4067" s="15">
        <v>548500</v>
      </c>
      <c r="C4067" s="15">
        <v>1097000</v>
      </c>
      <c r="E4067" s="36" t="s">
        <v>250</v>
      </c>
      <c r="F4067" s="15">
        <v>922800</v>
      </c>
      <c r="G4067" s="15">
        <v>17553950</v>
      </c>
      <c r="I4067" s="38" t="s">
        <v>245</v>
      </c>
      <c r="J4067" s="15">
        <v>6</v>
      </c>
      <c r="L4067" s="36" t="s">
        <v>248</v>
      </c>
      <c r="M4067" s="15">
        <v>13.9</v>
      </c>
    </row>
    <row r="4068" spans="1:13" x14ac:dyDescent="0.3">
      <c r="A4068" s="38" t="s">
        <v>258</v>
      </c>
      <c r="B4068" s="15">
        <v>270000</v>
      </c>
      <c r="C4068" s="15">
        <v>1126500</v>
      </c>
      <c r="E4068" s="37" t="s">
        <v>252</v>
      </c>
      <c r="F4068" s="15">
        <v>314900</v>
      </c>
      <c r="G4068" s="15">
        <v>6071500</v>
      </c>
      <c r="I4068" s="38" t="s">
        <v>247</v>
      </c>
      <c r="J4068" s="15">
        <v>5.2</v>
      </c>
      <c r="L4068" s="36" t="s">
        <v>250</v>
      </c>
      <c r="M4068" s="15">
        <v>14.533333333333333</v>
      </c>
    </row>
    <row r="4069" spans="1:13" x14ac:dyDescent="0.3">
      <c r="A4069" s="38" t="s">
        <v>260</v>
      </c>
      <c r="B4069" s="15">
        <v>352500</v>
      </c>
      <c r="C4069" s="15">
        <v>1440400</v>
      </c>
      <c r="E4069" s="37" t="s">
        <v>255</v>
      </c>
      <c r="F4069" s="15">
        <v>287900</v>
      </c>
      <c r="G4069" s="15">
        <v>6725900</v>
      </c>
      <c r="I4069" s="38" t="s">
        <v>249</v>
      </c>
      <c r="J4069" s="15">
        <v>5.9</v>
      </c>
      <c r="L4069" s="36" t="s">
        <v>253</v>
      </c>
      <c r="M4069" s="15">
        <v>13.166666666666666</v>
      </c>
    </row>
    <row r="4070" spans="1:13" x14ac:dyDescent="0.3">
      <c r="A4070" s="38" t="s">
        <v>262</v>
      </c>
      <c r="B4070" s="15">
        <v>250713</v>
      </c>
      <c r="C4070" s="15">
        <v>1191425</v>
      </c>
      <c r="E4070" s="37" t="s">
        <v>258</v>
      </c>
      <c r="F4070" s="15">
        <v>320000</v>
      </c>
      <c r="G4070" s="15">
        <v>4756550</v>
      </c>
      <c r="I4070" s="38" t="s">
        <v>251</v>
      </c>
      <c r="J4070" s="15">
        <v>5.7</v>
      </c>
      <c r="L4070" s="35" t="s">
        <v>266</v>
      </c>
      <c r="M4070" s="15">
        <v>11.033333333333333</v>
      </c>
    </row>
    <row r="4071" spans="1:13" x14ac:dyDescent="0.3">
      <c r="A4071" s="38" t="s">
        <v>263</v>
      </c>
      <c r="B4071" s="15">
        <v>195000</v>
      </c>
      <c r="C4071" s="15">
        <v>604000</v>
      </c>
      <c r="E4071" s="36" t="s">
        <v>253</v>
      </c>
      <c r="F4071" s="15">
        <v>940900</v>
      </c>
      <c r="G4071" s="15">
        <v>10529690</v>
      </c>
      <c r="I4071" s="38" t="s">
        <v>254</v>
      </c>
      <c r="J4071" s="15">
        <v>5.7</v>
      </c>
      <c r="L4071" s="36" t="s">
        <v>246</v>
      </c>
      <c r="M4071" s="15">
        <v>12.800000000000002</v>
      </c>
    </row>
    <row r="4072" spans="1:13" x14ac:dyDescent="0.3">
      <c r="A4072" s="35" t="s">
        <v>267</v>
      </c>
      <c r="B4072" s="15"/>
      <c r="C4072" s="15"/>
      <c r="E4072" s="35" t="s">
        <v>273</v>
      </c>
      <c r="F4072" s="15">
        <v>3889675</v>
      </c>
      <c r="G4072" s="15">
        <v>65151475</v>
      </c>
      <c r="I4072" s="38" t="s">
        <v>257</v>
      </c>
      <c r="J4072" s="15">
        <v>5.7</v>
      </c>
      <c r="L4072" s="36" t="s">
        <v>248</v>
      </c>
      <c r="M4072" s="15">
        <v>11.299999999999999</v>
      </c>
    </row>
    <row r="4073" spans="1:13" x14ac:dyDescent="0.3">
      <c r="A4073" s="38" t="s">
        <v>245</v>
      </c>
      <c r="B4073" s="15">
        <v>497000</v>
      </c>
      <c r="C4073" s="15">
        <v>497000</v>
      </c>
      <c r="E4073" s="36" t="s">
        <v>246</v>
      </c>
      <c r="F4073" s="15">
        <v>917400</v>
      </c>
      <c r="G4073" s="15">
        <v>8473000</v>
      </c>
      <c r="I4073" s="38" t="s">
        <v>252</v>
      </c>
      <c r="J4073" s="15">
        <v>4.8</v>
      </c>
      <c r="L4073" s="36" t="s">
        <v>250</v>
      </c>
      <c r="M4073" s="15">
        <v>10.566666666666666</v>
      </c>
    </row>
    <row r="4074" spans="1:13" x14ac:dyDescent="0.3">
      <c r="A4074" s="38" t="s">
        <v>247</v>
      </c>
      <c r="B4074" s="15">
        <v>272500</v>
      </c>
      <c r="C4074" s="15">
        <v>737500</v>
      </c>
      <c r="E4074" s="36" t="s">
        <v>248</v>
      </c>
      <c r="F4074" s="15">
        <v>963275</v>
      </c>
      <c r="G4074" s="15">
        <v>25423425</v>
      </c>
      <c r="I4074" s="38" t="s">
        <v>255</v>
      </c>
      <c r="J4074" s="15">
        <v>5</v>
      </c>
      <c r="L4074" s="36" t="s">
        <v>253</v>
      </c>
      <c r="M4074" s="15">
        <v>9.4666666666666668</v>
      </c>
    </row>
    <row r="4075" spans="1:13" x14ac:dyDescent="0.3">
      <c r="A4075" s="38" t="s">
        <v>249</v>
      </c>
      <c r="B4075" s="15">
        <v>179000</v>
      </c>
      <c r="C4075" s="15">
        <v>684000</v>
      </c>
      <c r="E4075" s="36" t="s">
        <v>250</v>
      </c>
      <c r="F4075" s="15">
        <v>987000</v>
      </c>
      <c r="G4075" s="15">
        <v>22535250</v>
      </c>
      <c r="I4075" s="38" t="s">
        <v>258</v>
      </c>
      <c r="J4075" s="15">
        <v>5.3</v>
      </c>
      <c r="L4075" s="35" t="s">
        <v>267</v>
      </c>
      <c r="M4075" s="15">
        <v>10.225</v>
      </c>
    </row>
    <row r="4076" spans="1:13" x14ac:dyDescent="0.3">
      <c r="A4076" s="38" t="s">
        <v>251</v>
      </c>
      <c r="B4076" s="15">
        <v>548250</v>
      </c>
      <c r="C4076" s="15">
        <v>869500</v>
      </c>
      <c r="E4076" s="37" t="s">
        <v>252</v>
      </c>
      <c r="F4076" s="15">
        <v>325000</v>
      </c>
      <c r="G4076" s="15">
        <v>8312900</v>
      </c>
      <c r="I4076" s="38" t="s">
        <v>260</v>
      </c>
      <c r="J4076" s="15">
        <v>4.5999999999999996</v>
      </c>
      <c r="L4076" s="36" t="s">
        <v>246</v>
      </c>
      <c r="M4076" s="15">
        <v>9.9333333333333318</v>
      </c>
    </row>
    <row r="4077" spans="1:13" x14ac:dyDescent="0.3">
      <c r="A4077" s="38" t="s">
        <v>254</v>
      </c>
      <c r="B4077" s="15">
        <v>234950</v>
      </c>
      <c r="C4077" s="15">
        <v>1009900</v>
      </c>
      <c r="E4077" s="37" t="s">
        <v>255</v>
      </c>
      <c r="F4077" s="15">
        <v>332000</v>
      </c>
      <c r="G4077" s="15">
        <v>7992450</v>
      </c>
      <c r="I4077" s="38" t="s">
        <v>262</v>
      </c>
      <c r="J4077" s="15">
        <v>4.2</v>
      </c>
      <c r="L4077" s="36" t="s">
        <v>248</v>
      </c>
      <c r="M4077" s="15">
        <v>10.433333333333332</v>
      </c>
    </row>
    <row r="4078" spans="1:13" x14ac:dyDescent="0.3">
      <c r="A4078" s="38" t="s">
        <v>257</v>
      </c>
      <c r="B4078" s="15">
        <v>610875</v>
      </c>
      <c r="C4078" s="15">
        <v>1590750</v>
      </c>
      <c r="E4078" s="37" t="s">
        <v>258</v>
      </c>
      <c r="F4078" s="15">
        <v>330000</v>
      </c>
      <c r="G4078" s="15">
        <v>6229900</v>
      </c>
      <c r="I4078" s="38" t="s">
        <v>263</v>
      </c>
      <c r="J4078" s="15">
        <v>3.9</v>
      </c>
      <c r="L4078" s="36" t="s">
        <v>250</v>
      </c>
      <c r="M4078" s="15">
        <v>9.5666666666666682</v>
      </c>
    </row>
    <row r="4079" spans="1:13" x14ac:dyDescent="0.3">
      <c r="A4079" s="38" t="s">
        <v>252</v>
      </c>
      <c r="B4079" s="15">
        <v>533000</v>
      </c>
      <c r="C4079" s="15">
        <v>1593000</v>
      </c>
      <c r="E4079" s="36" t="s">
        <v>253</v>
      </c>
      <c r="F4079" s="15">
        <v>1022000</v>
      </c>
      <c r="G4079" s="15">
        <v>8719800</v>
      </c>
      <c r="I4079" s="35" t="s">
        <v>269</v>
      </c>
      <c r="J4079" s="15"/>
      <c r="L4079" s="36" t="s">
        <v>253</v>
      </c>
      <c r="M4079" s="15">
        <v>10.966666666666669</v>
      </c>
    </row>
    <row r="4080" spans="1:13" x14ac:dyDescent="0.3">
      <c r="A4080" s="38" t="s">
        <v>255</v>
      </c>
      <c r="B4080" s="15">
        <v>116000</v>
      </c>
      <c r="C4080" s="15">
        <v>419500</v>
      </c>
      <c r="E4080" s="35" t="s">
        <v>274</v>
      </c>
      <c r="F4080" s="15">
        <v>4307850</v>
      </c>
      <c r="G4080" s="15">
        <v>85019526</v>
      </c>
      <c r="I4080" s="38" t="s">
        <v>245</v>
      </c>
      <c r="J4080" s="15">
        <v>4.4000000000000004</v>
      </c>
      <c r="L4080" s="35" t="s">
        <v>268</v>
      </c>
      <c r="M4080" s="15">
        <v>6.8416666666666677</v>
      </c>
    </row>
    <row r="4081" spans="1:13" x14ac:dyDescent="0.3">
      <c r="A4081" s="38" t="s">
        <v>258</v>
      </c>
      <c r="B4081" s="15">
        <v>109000</v>
      </c>
      <c r="C4081" s="15">
        <v>109000</v>
      </c>
      <c r="E4081" s="36" t="s">
        <v>246</v>
      </c>
      <c r="F4081" s="15">
        <v>1066500</v>
      </c>
      <c r="G4081" s="15">
        <v>14724451</v>
      </c>
      <c r="I4081" s="38" t="s">
        <v>247</v>
      </c>
      <c r="J4081" s="15">
        <v>3.8</v>
      </c>
      <c r="L4081" s="36" t="s">
        <v>246</v>
      </c>
      <c r="M4081" s="15">
        <v>8.1</v>
      </c>
    </row>
    <row r="4082" spans="1:13" x14ac:dyDescent="0.3">
      <c r="A4082" s="38" t="s">
        <v>260</v>
      </c>
      <c r="B4082" s="15">
        <v>251200</v>
      </c>
      <c r="C4082" s="15">
        <v>1267400</v>
      </c>
      <c r="E4082" s="36" t="s">
        <v>248</v>
      </c>
      <c r="F4082" s="15">
        <v>1088950</v>
      </c>
      <c r="G4082" s="15">
        <v>25133240</v>
      </c>
      <c r="I4082" s="38" t="s">
        <v>249</v>
      </c>
      <c r="J4082" s="15">
        <v>3.2</v>
      </c>
      <c r="L4082" s="36" t="s">
        <v>248</v>
      </c>
      <c r="M4082" s="15">
        <v>7.1333333333333329</v>
      </c>
    </row>
    <row r="4083" spans="1:13" x14ac:dyDescent="0.3">
      <c r="A4083" s="38" t="s">
        <v>262</v>
      </c>
      <c r="B4083" s="15">
        <v>672500</v>
      </c>
      <c r="C4083" s="15">
        <v>1227500</v>
      </c>
      <c r="E4083" s="36" t="s">
        <v>250</v>
      </c>
      <c r="F4083" s="15">
        <v>1105000</v>
      </c>
      <c r="G4083" s="15">
        <v>32495765</v>
      </c>
      <c r="I4083" s="38" t="s">
        <v>251</v>
      </c>
      <c r="J4083" s="15">
        <v>3.9</v>
      </c>
      <c r="L4083" s="36" t="s">
        <v>250</v>
      </c>
      <c r="M4083" s="15">
        <v>6.5666666666666664</v>
      </c>
    </row>
    <row r="4084" spans="1:13" x14ac:dyDescent="0.3">
      <c r="A4084" s="38" t="s">
        <v>263</v>
      </c>
      <c r="B4084" s="15">
        <v>229500</v>
      </c>
      <c r="C4084" s="15">
        <v>893850</v>
      </c>
      <c r="E4084" s="37" t="s">
        <v>252</v>
      </c>
      <c r="F4084" s="15">
        <v>365000</v>
      </c>
      <c r="G4084" s="15">
        <v>15631990</v>
      </c>
      <c r="I4084" s="38" t="s">
        <v>254</v>
      </c>
      <c r="J4084" s="15">
        <v>4.4000000000000004</v>
      </c>
      <c r="L4084" s="36" t="s">
        <v>253</v>
      </c>
      <c r="M4084" s="15">
        <v>5.5666666666666673</v>
      </c>
    </row>
    <row r="4085" spans="1:13" x14ac:dyDescent="0.3">
      <c r="A4085" s="35" t="s">
        <v>268</v>
      </c>
      <c r="B4085" s="15"/>
      <c r="C4085" s="15"/>
      <c r="E4085" s="37" t="s">
        <v>255</v>
      </c>
      <c r="F4085" s="15">
        <v>365000</v>
      </c>
      <c r="G4085" s="15">
        <v>9502325</v>
      </c>
      <c r="I4085" s="38" t="s">
        <v>257</v>
      </c>
      <c r="J4085" s="15">
        <v>4.4000000000000004</v>
      </c>
      <c r="L4085" s="35" t="s">
        <v>269</v>
      </c>
      <c r="M4085" s="15">
        <v>6.1499999999999995</v>
      </c>
    </row>
    <row r="4086" spans="1:13" x14ac:dyDescent="0.3">
      <c r="A4086" s="38" t="s">
        <v>245</v>
      </c>
      <c r="B4086" s="15">
        <v>174950</v>
      </c>
      <c r="C4086" s="15">
        <v>1089184</v>
      </c>
      <c r="E4086" s="37" t="s">
        <v>258</v>
      </c>
      <c r="F4086" s="15">
        <v>375000</v>
      </c>
      <c r="G4086" s="15">
        <v>7361450</v>
      </c>
      <c r="I4086" s="38" t="s">
        <v>252</v>
      </c>
      <c r="J4086" s="15">
        <v>4.5999999999999996</v>
      </c>
      <c r="L4086" s="36" t="s">
        <v>246</v>
      </c>
      <c r="M4086" s="15">
        <v>5.2666666666666666</v>
      </c>
    </row>
    <row r="4087" spans="1:13" x14ac:dyDescent="0.3">
      <c r="A4087" s="38" t="s">
        <v>247</v>
      </c>
      <c r="B4087" s="15">
        <v>268975</v>
      </c>
      <c r="C4087" s="15">
        <v>1207950</v>
      </c>
      <c r="E4087" s="36" t="s">
        <v>253</v>
      </c>
      <c r="F4087" s="15">
        <v>1047400</v>
      </c>
      <c r="G4087" s="15">
        <v>12666070</v>
      </c>
      <c r="I4087" s="38" t="s">
        <v>255</v>
      </c>
      <c r="J4087" s="15">
        <v>5</v>
      </c>
      <c r="L4087" s="36" t="s">
        <v>248</v>
      </c>
      <c r="M4087" s="15">
        <v>6.333333333333333</v>
      </c>
    </row>
    <row r="4088" spans="1:13" x14ac:dyDescent="0.3">
      <c r="A4088" s="38" t="s">
        <v>249</v>
      </c>
      <c r="B4088" s="15">
        <v>650975</v>
      </c>
      <c r="C4088" s="15">
        <v>2775900</v>
      </c>
      <c r="E4088" s="35" t="s">
        <v>275</v>
      </c>
      <c r="F4088" s="15">
        <v>4089949</v>
      </c>
      <c r="G4088" s="15">
        <v>73834288</v>
      </c>
      <c r="I4088" s="38" t="s">
        <v>258</v>
      </c>
      <c r="J4088" s="15">
        <v>4.7</v>
      </c>
      <c r="L4088" s="36" t="s">
        <v>250</v>
      </c>
      <c r="M4088" s="15">
        <v>6.8000000000000007</v>
      </c>
    </row>
    <row r="4089" spans="1:13" x14ac:dyDescent="0.3">
      <c r="A4089" s="38" t="s">
        <v>251</v>
      </c>
      <c r="B4089" s="15">
        <v>175000</v>
      </c>
      <c r="C4089" s="15">
        <v>961400</v>
      </c>
      <c r="E4089" s="36" t="s">
        <v>246</v>
      </c>
      <c r="F4089" s="15">
        <v>1041950</v>
      </c>
      <c r="G4089" s="15">
        <v>9943800</v>
      </c>
      <c r="I4089" s="38" t="s">
        <v>260</v>
      </c>
      <c r="J4089" s="15">
        <v>4.0999999999999996</v>
      </c>
      <c r="L4089" s="36" t="s">
        <v>253</v>
      </c>
      <c r="M4089" s="15">
        <v>6.2</v>
      </c>
    </row>
    <row r="4090" spans="1:13" x14ac:dyDescent="0.3">
      <c r="A4090" s="38" t="s">
        <v>254</v>
      </c>
      <c r="B4090" s="15">
        <v>556000</v>
      </c>
      <c r="C4090" s="15">
        <v>1025500</v>
      </c>
      <c r="E4090" s="36" t="s">
        <v>248</v>
      </c>
      <c r="F4090" s="15">
        <v>1157475</v>
      </c>
      <c r="G4090" s="15">
        <v>27890000</v>
      </c>
      <c r="I4090" s="38" t="s">
        <v>262</v>
      </c>
      <c r="J4090" s="15">
        <v>4.5999999999999996</v>
      </c>
      <c r="L4090" s="35" t="s">
        <v>270</v>
      </c>
      <c r="M4090" s="15">
        <v>3.8833333333333333</v>
      </c>
    </row>
    <row r="4091" spans="1:13" x14ac:dyDescent="0.3">
      <c r="A4091" s="38" t="s">
        <v>257</v>
      </c>
      <c r="B4091" s="15">
        <v>192000</v>
      </c>
      <c r="C4091" s="15">
        <v>1803000</v>
      </c>
      <c r="E4091" s="36" t="s">
        <v>250</v>
      </c>
      <c r="F4091" s="15">
        <v>1182499</v>
      </c>
      <c r="G4091" s="15">
        <v>24147489</v>
      </c>
      <c r="I4091" s="38" t="s">
        <v>263</v>
      </c>
      <c r="J4091" s="15">
        <v>4.5999999999999996</v>
      </c>
      <c r="L4091" s="36" t="s">
        <v>246</v>
      </c>
      <c r="M4091" s="15">
        <v>3.9333333333333336</v>
      </c>
    </row>
    <row r="4092" spans="1:13" x14ac:dyDescent="0.3">
      <c r="A4092" s="38" t="s">
        <v>252</v>
      </c>
      <c r="B4092" s="15">
        <v>137503</v>
      </c>
      <c r="C4092" s="15">
        <v>874005</v>
      </c>
      <c r="E4092" s="37" t="s">
        <v>252</v>
      </c>
      <c r="F4092" s="15">
        <v>410000</v>
      </c>
      <c r="G4092" s="15">
        <v>9477400</v>
      </c>
      <c r="I4092" s="35" t="s">
        <v>270</v>
      </c>
      <c r="J4092" s="15"/>
      <c r="L4092" s="36" t="s">
        <v>248</v>
      </c>
      <c r="M4092" s="15">
        <v>2.9333333333333336</v>
      </c>
    </row>
    <row r="4093" spans="1:13" x14ac:dyDescent="0.3">
      <c r="A4093" s="38" t="s">
        <v>255</v>
      </c>
      <c r="B4093" s="15">
        <v>273750</v>
      </c>
      <c r="C4093" s="15">
        <v>2236450</v>
      </c>
      <c r="E4093" s="37" t="s">
        <v>255</v>
      </c>
      <c r="F4093" s="15">
        <v>372500</v>
      </c>
      <c r="G4093" s="15">
        <v>7552090</v>
      </c>
      <c r="I4093" s="38" t="s">
        <v>245</v>
      </c>
      <c r="J4093" s="15">
        <v>3.3</v>
      </c>
      <c r="L4093" s="36" t="s">
        <v>250</v>
      </c>
      <c r="M4093" s="15">
        <v>4.8666666666666671</v>
      </c>
    </row>
    <row r="4094" spans="1:13" x14ac:dyDescent="0.3">
      <c r="A4094" s="38" t="s">
        <v>258</v>
      </c>
      <c r="B4094" s="15">
        <v>309000</v>
      </c>
      <c r="C4094" s="15">
        <v>1281400</v>
      </c>
      <c r="E4094" s="37" t="s">
        <v>258</v>
      </c>
      <c r="F4094" s="15">
        <v>399999</v>
      </c>
      <c r="G4094" s="15">
        <v>7117999</v>
      </c>
      <c r="I4094" s="38" t="s">
        <v>247</v>
      </c>
      <c r="J4094" s="15">
        <v>3.9</v>
      </c>
      <c r="L4094" s="36" t="s">
        <v>253</v>
      </c>
      <c r="M4094" s="15">
        <v>3.8000000000000003</v>
      </c>
    </row>
    <row r="4095" spans="1:13" x14ac:dyDescent="0.3">
      <c r="A4095" s="38" t="s">
        <v>260</v>
      </c>
      <c r="B4095" s="15">
        <v>542000</v>
      </c>
      <c r="C4095" s="15">
        <v>2436560</v>
      </c>
      <c r="E4095" s="36" t="s">
        <v>253</v>
      </c>
      <c r="F4095" s="15">
        <v>708025</v>
      </c>
      <c r="G4095" s="15">
        <v>11852999</v>
      </c>
      <c r="I4095" s="38" t="s">
        <v>249</v>
      </c>
      <c r="J4095" s="15">
        <v>3.1</v>
      </c>
      <c r="L4095" s="35" t="s">
        <v>271</v>
      </c>
      <c r="M4095" s="15">
        <v>3.0083333333333329</v>
      </c>
    </row>
    <row r="4096" spans="1:13" x14ac:dyDescent="0.3">
      <c r="A4096" s="38" t="s">
        <v>262</v>
      </c>
      <c r="B4096" s="15">
        <v>221000</v>
      </c>
      <c r="C4096" s="15">
        <v>1819950</v>
      </c>
      <c r="E4096" s="14">
        <v>43</v>
      </c>
      <c r="F4096" s="15">
        <v>110778750</v>
      </c>
      <c r="G4096" s="15">
        <v>584571465</v>
      </c>
      <c r="I4096" s="38" t="s">
        <v>251</v>
      </c>
      <c r="J4096" s="15">
        <v>3.8</v>
      </c>
      <c r="L4096" s="36" t="s">
        <v>246</v>
      </c>
      <c r="M4096" s="15">
        <v>2.8333333333333335</v>
      </c>
    </row>
    <row r="4097" spans="1:13" x14ac:dyDescent="0.3">
      <c r="A4097" s="38" t="s">
        <v>263</v>
      </c>
      <c r="B4097" s="15">
        <v>463000</v>
      </c>
      <c r="C4097" s="15">
        <v>1246000</v>
      </c>
      <c r="E4097" s="35" t="s">
        <v>259</v>
      </c>
      <c r="F4097" s="15">
        <v>5025304</v>
      </c>
      <c r="G4097" s="15">
        <v>30720989</v>
      </c>
      <c r="I4097" s="38" t="s">
        <v>254</v>
      </c>
      <c r="J4097" s="15">
        <v>3.3</v>
      </c>
      <c r="L4097" s="36" t="s">
        <v>248</v>
      </c>
      <c r="M4097" s="15">
        <v>3.1</v>
      </c>
    </row>
    <row r="4098" spans="1:13" x14ac:dyDescent="0.3">
      <c r="A4098" s="35" t="s">
        <v>269</v>
      </c>
      <c r="B4098" s="15"/>
      <c r="C4098" s="15"/>
      <c r="E4098" s="36" t="s">
        <v>246</v>
      </c>
      <c r="F4098" s="15">
        <v>1142379</v>
      </c>
      <c r="G4098" s="15">
        <v>6018433</v>
      </c>
      <c r="I4098" s="38" t="s">
        <v>257</v>
      </c>
      <c r="J4098" s="15">
        <v>4</v>
      </c>
      <c r="L4098" s="36" t="s">
        <v>250</v>
      </c>
      <c r="M4098" s="15">
        <v>3.4333333333333331</v>
      </c>
    </row>
    <row r="4099" spans="1:13" x14ac:dyDescent="0.3">
      <c r="A4099" s="38" t="s">
        <v>245</v>
      </c>
      <c r="B4099" s="15">
        <v>280000</v>
      </c>
      <c r="C4099" s="15">
        <v>855000</v>
      </c>
      <c r="E4099" s="36" t="s">
        <v>248</v>
      </c>
      <c r="F4099" s="15">
        <v>1236000</v>
      </c>
      <c r="G4099" s="15">
        <v>8775306</v>
      </c>
      <c r="I4099" s="38" t="s">
        <v>252</v>
      </c>
      <c r="J4099" s="15">
        <v>4.9000000000000004</v>
      </c>
      <c r="L4099" s="36" t="s">
        <v>253</v>
      </c>
      <c r="M4099" s="15">
        <v>2.6666666666666665</v>
      </c>
    </row>
    <row r="4100" spans="1:13" x14ac:dyDescent="0.3">
      <c r="A4100" s="38" t="s">
        <v>247</v>
      </c>
      <c r="B4100" s="15">
        <v>94500</v>
      </c>
      <c r="C4100" s="15">
        <v>350500</v>
      </c>
      <c r="E4100" s="36" t="s">
        <v>250</v>
      </c>
      <c r="F4100" s="15">
        <v>1471075</v>
      </c>
      <c r="G4100" s="15">
        <v>8882050</v>
      </c>
      <c r="I4100" s="38" t="s">
        <v>255</v>
      </c>
      <c r="J4100" s="15">
        <v>4.7</v>
      </c>
      <c r="L4100" s="35" t="s">
        <v>272</v>
      </c>
      <c r="M4100" s="15">
        <v>2.7916666666666665</v>
      </c>
    </row>
    <row r="4101" spans="1:13" x14ac:dyDescent="0.3">
      <c r="A4101" s="38" t="s">
        <v>249</v>
      </c>
      <c r="B4101" s="15">
        <v>220000</v>
      </c>
      <c r="C4101" s="15">
        <v>220000</v>
      </c>
      <c r="E4101" s="37" t="s">
        <v>252</v>
      </c>
      <c r="F4101" s="15">
        <v>502000</v>
      </c>
      <c r="G4101" s="15">
        <v>4010250</v>
      </c>
      <c r="I4101" s="38" t="s">
        <v>258</v>
      </c>
      <c r="J4101" s="15">
        <v>4.8</v>
      </c>
      <c r="L4101" s="36" t="s">
        <v>246</v>
      </c>
      <c r="M4101" s="15">
        <v>2.1</v>
      </c>
    </row>
    <row r="4102" spans="1:13" x14ac:dyDescent="0.3">
      <c r="A4102" s="38" t="s">
        <v>251</v>
      </c>
      <c r="B4102" s="15">
        <v>232475</v>
      </c>
      <c r="C4102" s="15">
        <v>938950</v>
      </c>
      <c r="E4102" s="37" t="s">
        <v>255</v>
      </c>
      <c r="F4102" s="15">
        <v>441225</v>
      </c>
      <c r="G4102" s="15">
        <v>2103350</v>
      </c>
      <c r="I4102" s="38" t="s">
        <v>260</v>
      </c>
      <c r="J4102" s="15">
        <v>4.0999999999999996</v>
      </c>
      <c r="L4102" s="36" t="s">
        <v>248</v>
      </c>
      <c r="M4102" s="15">
        <v>2.9333333333333336</v>
      </c>
    </row>
    <row r="4103" spans="1:13" x14ac:dyDescent="0.3">
      <c r="A4103" s="38" t="s">
        <v>254</v>
      </c>
      <c r="B4103" s="15">
        <v>368000</v>
      </c>
      <c r="C4103" s="15">
        <v>1569000</v>
      </c>
      <c r="E4103" s="37" t="s">
        <v>258</v>
      </c>
      <c r="F4103" s="15">
        <v>527850</v>
      </c>
      <c r="G4103" s="15">
        <v>2768450</v>
      </c>
      <c r="I4103" s="38" t="s">
        <v>262</v>
      </c>
      <c r="J4103" s="15">
        <v>3.3</v>
      </c>
      <c r="L4103" s="36" t="s">
        <v>250</v>
      </c>
      <c r="M4103" s="15">
        <v>3.5666666666666664</v>
      </c>
    </row>
    <row r="4104" spans="1:13" x14ac:dyDescent="0.3">
      <c r="A4104" s="38" t="s">
        <v>257</v>
      </c>
      <c r="B4104" s="15">
        <v>343750</v>
      </c>
      <c r="C4104" s="15">
        <v>343750</v>
      </c>
      <c r="E4104" s="36" t="s">
        <v>253</v>
      </c>
      <c r="F4104" s="15">
        <v>1175850</v>
      </c>
      <c r="G4104" s="15">
        <v>7045200</v>
      </c>
      <c r="I4104" s="38" t="s">
        <v>263</v>
      </c>
      <c r="J4104" s="15">
        <v>2</v>
      </c>
      <c r="L4104" s="36" t="s">
        <v>253</v>
      </c>
      <c r="M4104" s="15">
        <v>2.5666666666666669</v>
      </c>
    </row>
    <row r="4105" spans="1:13" x14ac:dyDescent="0.3">
      <c r="A4105" s="38" t="s">
        <v>252</v>
      </c>
      <c r="B4105" s="15">
        <v>249975</v>
      </c>
      <c r="C4105" s="15">
        <v>2143950</v>
      </c>
      <c r="E4105" s="35" t="s">
        <v>265</v>
      </c>
      <c r="F4105" s="15">
        <v>7284375</v>
      </c>
      <c r="G4105" s="15">
        <v>46576489</v>
      </c>
      <c r="I4105" s="35" t="s">
        <v>271</v>
      </c>
      <c r="J4105" s="15"/>
      <c r="L4105" s="35" t="s">
        <v>273</v>
      </c>
      <c r="M4105" s="15">
        <v>2.2250000000000001</v>
      </c>
    </row>
    <row r="4106" spans="1:13" x14ac:dyDescent="0.3">
      <c r="A4106" s="38" t="s">
        <v>255</v>
      </c>
      <c r="B4106" s="15">
        <v>478000</v>
      </c>
      <c r="C4106" s="15">
        <v>2807200</v>
      </c>
      <c r="E4106" s="36" t="s">
        <v>246</v>
      </c>
      <c r="F4106" s="15">
        <v>1652650</v>
      </c>
      <c r="G4106" s="15">
        <v>7598800</v>
      </c>
      <c r="I4106" s="38" t="s">
        <v>245</v>
      </c>
      <c r="J4106" s="15">
        <v>1.7</v>
      </c>
      <c r="L4106" s="36" t="s">
        <v>246</v>
      </c>
      <c r="M4106" s="15">
        <v>2.2000000000000002</v>
      </c>
    </row>
    <row r="4107" spans="1:13" x14ac:dyDescent="0.3">
      <c r="A4107" s="38" t="s">
        <v>258</v>
      </c>
      <c r="B4107" s="15">
        <v>217150</v>
      </c>
      <c r="C4107" s="15">
        <v>714150</v>
      </c>
      <c r="E4107" s="36" t="s">
        <v>248</v>
      </c>
      <c r="F4107" s="15">
        <v>1618675</v>
      </c>
      <c r="G4107" s="15">
        <v>14372850</v>
      </c>
      <c r="I4107" s="38" t="s">
        <v>247</v>
      </c>
      <c r="J4107" s="15">
        <v>0.7</v>
      </c>
      <c r="L4107" s="36" t="s">
        <v>248</v>
      </c>
      <c r="M4107" s="15">
        <v>2.0333333333333332</v>
      </c>
    </row>
    <row r="4108" spans="1:13" x14ac:dyDescent="0.3">
      <c r="A4108" s="38" t="s">
        <v>260</v>
      </c>
      <c r="B4108" s="15">
        <v>316000</v>
      </c>
      <c r="C4108" s="15">
        <v>2145800</v>
      </c>
      <c r="E4108" s="36" t="s">
        <v>250</v>
      </c>
      <c r="F4108" s="15">
        <v>1973925</v>
      </c>
      <c r="G4108" s="15">
        <v>12542939</v>
      </c>
      <c r="I4108" s="38" t="s">
        <v>249</v>
      </c>
      <c r="J4108" s="15">
        <v>0.9</v>
      </c>
      <c r="L4108" s="36" t="s">
        <v>250</v>
      </c>
      <c r="M4108" s="15">
        <v>2.5333333333333332</v>
      </c>
    </row>
    <row r="4109" spans="1:13" x14ac:dyDescent="0.3">
      <c r="A4109" s="38" t="s">
        <v>262</v>
      </c>
      <c r="B4109" s="15">
        <v>196250</v>
      </c>
      <c r="C4109" s="15">
        <v>1329000</v>
      </c>
      <c r="E4109" s="37" t="s">
        <v>252</v>
      </c>
      <c r="F4109" s="15">
        <v>536475</v>
      </c>
      <c r="G4109" s="15">
        <v>2526300</v>
      </c>
      <c r="I4109" s="38" t="s">
        <v>251</v>
      </c>
      <c r="J4109" s="15">
        <v>1.2</v>
      </c>
      <c r="L4109" s="36" t="s">
        <v>253</v>
      </c>
      <c r="M4109" s="15">
        <v>2.1333333333333333</v>
      </c>
    </row>
    <row r="4110" spans="1:13" x14ac:dyDescent="0.3">
      <c r="A4110" s="38" t="s">
        <v>263</v>
      </c>
      <c r="B4110" s="15">
        <v>326500</v>
      </c>
      <c r="C4110" s="15">
        <v>1122000</v>
      </c>
      <c r="E4110" s="37" t="s">
        <v>255</v>
      </c>
      <c r="F4110" s="15">
        <v>617450</v>
      </c>
      <c r="G4110" s="15">
        <v>4229579</v>
      </c>
      <c r="I4110" s="38" t="s">
        <v>254</v>
      </c>
      <c r="J4110" s="15">
        <v>1.4</v>
      </c>
      <c r="L4110" s="35" t="s">
        <v>274</v>
      </c>
      <c r="M4110" s="15">
        <v>3.1333333333333329</v>
      </c>
    </row>
    <row r="4111" spans="1:13" x14ac:dyDescent="0.3">
      <c r="A4111" s="35" t="s">
        <v>270</v>
      </c>
      <c r="B4111" s="15"/>
      <c r="C4111" s="15"/>
      <c r="E4111" s="37" t="s">
        <v>258</v>
      </c>
      <c r="F4111" s="15">
        <v>820000</v>
      </c>
      <c r="G4111" s="15">
        <v>5787060</v>
      </c>
      <c r="I4111" s="38" t="s">
        <v>257</v>
      </c>
      <c r="J4111" s="15">
        <v>1.7</v>
      </c>
      <c r="L4111" s="36" t="s">
        <v>246</v>
      </c>
      <c r="M4111" s="15">
        <v>1.0666666666666667</v>
      </c>
    </row>
    <row r="4112" spans="1:13" x14ac:dyDescent="0.3">
      <c r="A4112" s="38" t="s">
        <v>245</v>
      </c>
      <c r="B4112" s="15">
        <v>213000</v>
      </c>
      <c r="C4112" s="15">
        <v>772000</v>
      </c>
      <c r="E4112" s="36" t="s">
        <v>253</v>
      </c>
      <c r="F4112" s="15">
        <v>2039125</v>
      </c>
      <c r="G4112" s="15">
        <v>12061900</v>
      </c>
      <c r="I4112" s="38" t="s">
        <v>252</v>
      </c>
      <c r="J4112" s="15">
        <v>1.8</v>
      </c>
      <c r="L4112" s="36" t="s">
        <v>248</v>
      </c>
      <c r="M4112" s="15">
        <v>3.4333333333333336</v>
      </c>
    </row>
    <row r="4113" spans="1:13" x14ac:dyDescent="0.3">
      <c r="A4113" s="38" t="s">
        <v>247</v>
      </c>
      <c r="B4113" s="15">
        <v>307000</v>
      </c>
      <c r="C4113" s="15">
        <v>2087000</v>
      </c>
      <c r="E4113" s="35" t="s">
        <v>244</v>
      </c>
      <c r="F4113" s="15">
        <v>7534700</v>
      </c>
      <c r="G4113" s="15">
        <v>42772321</v>
      </c>
      <c r="I4113" s="38" t="s">
        <v>255</v>
      </c>
      <c r="J4113" s="15">
        <v>2.9</v>
      </c>
      <c r="L4113" s="36" t="s">
        <v>250</v>
      </c>
      <c r="M4113" s="15">
        <v>4.4333333333333336</v>
      </c>
    </row>
    <row r="4114" spans="1:13" x14ac:dyDescent="0.3">
      <c r="A4114" s="38" t="s">
        <v>249</v>
      </c>
      <c r="B4114" s="15">
        <v>248500</v>
      </c>
      <c r="C4114" s="15">
        <v>2224111</v>
      </c>
      <c r="E4114" s="36" t="s">
        <v>246</v>
      </c>
      <c r="F4114" s="15">
        <v>1578175</v>
      </c>
      <c r="G4114" s="15">
        <v>6425554</v>
      </c>
      <c r="I4114" s="38" t="s">
        <v>258</v>
      </c>
      <c r="J4114" s="15">
        <v>3.8</v>
      </c>
      <c r="L4114" s="36" t="s">
        <v>253</v>
      </c>
      <c r="M4114" s="15">
        <v>3.6</v>
      </c>
    </row>
    <row r="4115" spans="1:13" x14ac:dyDescent="0.3">
      <c r="A4115" s="38" t="s">
        <v>251</v>
      </c>
      <c r="B4115" s="15">
        <v>519135</v>
      </c>
      <c r="C4115" s="15">
        <v>2520772</v>
      </c>
      <c r="E4115" s="36" t="s">
        <v>248</v>
      </c>
      <c r="F4115" s="15">
        <v>2007825</v>
      </c>
      <c r="G4115" s="15">
        <v>13565927</v>
      </c>
      <c r="I4115" s="38" t="s">
        <v>260</v>
      </c>
      <c r="J4115" s="15">
        <v>3.3</v>
      </c>
      <c r="L4115" s="35" t="s">
        <v>275</v>
      </c>
      <c r="M4115" s="15">
        <v>2.5499999999999998</v>
      </c>
    </row>
    <row r="4116" spans="1:13" x14ac:dyDescent="0.3">
      <c r="A4116" s="38" t="s">
        <v>254</v>
      </c>
      <c r="B4116" s="15">
        <v>314000</v>
      </c>
      <c r="C4116" s="15">
        <v>2552400</v>
      </c>
      <c r="E4116" s="36" t="s">
        <v>250</v>
      </c>
      <c r="F4116" s="15">
        <v>2309950</v>
      </c>
      <c r="G4116" s="15">
        <v>13255400</v>
      </c>
      <c r="I4116" s="38" t="s">
        <v>262</v>
      </c>
      <c r="J4116" s="15">
        <v>2.8</v>
      </c>
      <c r="L4116" s="36" t="s">
        <v>246</v>
      </c>
      <c r="M4116" s="15">
        <v>2.7666666666666671</v>
      </c>
    </row>
    <row r="4117" spans="1:13" x14ac:dyDescent="0.3">
      <c r="A4117" s="38" t="s">
        <v>257</v>
      </c>
      <c r="B4117" s="15">
        <v>417750</v>
      </c>
      <c r="C4117" s="15">
        <v>1297000</v>
      </c>
      <c r="E4117" s="37" t="s">
        <v>252</v>
      </c>
      <c r="F4117" s="15">
        <v>603725</v>
      </c>
      <c r="G4117" s="15">
        <v>2822900</v>
      </c>
      <c r="I4117" s="38" t="s">
        <v>263</v>
      </c>
      <c r="J4117" s="15">
        <v>2.6</v>
      </c>
      <c r="L4117" s="36" t="s">
        <v>248</v>
      </c>
      <c r="M4117" s="15">
        <v>2.6666666666666665</v>
      </c>
    </row>
    <row r="4118" spans="1:13" x14ac:dyDescent="0.3">
      <c r="A4118" s="38" t="s">
        <v>252</v>
      </c>
      <c r="B4118" s="15">
        <v>767814</v>
      </c>
      <c r="C4118" s="15">
        <v>2077064</v>
      </c>
      <c r="E4118" s="37" t="s">
        <v>255</v>
      </c>
      <c r="F4118" s="15">
        <v>907475</v>
      </c>
      <c r="G4118" s="15">
        <v>6272000</v>
      </c>
      <c r="I4118" s="35" t="s">
        <v>272</v>
      </c>
      <c r="J4118" s="15"/>
      <c r="L4118" s="36" t="s">
        <v>250</v>
      </c>
      <c r="M4118" s="15">
        <v>2.3499999999999996</v>
      </c>
    </row>
    <row r="4119" spans="1:13" x14ac:dyDescent="0.3">
      <c r="A4119" s="38" t="s">
        <v>255</v>
      </c>
      <c r="B4119" s="15">
        <v>257500</v>
      </c>
      <c r="C4119" s="15">
        <v>1634950</v>
      </c>
      <c r="E4119" s="37" t="s">
        <v>258</v>
      </c>
      <c r="F4119" s="15">
        <v>798750</v>
      </c>
      <c r="G4119" s="15">
        <v>4160500</v>
      </c>
      <c r="I4119" s="38" t="s">
        <v>245</v>
      </c>
      <c r="J4119" s="15">
        <v>1.6</v>
      </c>
      <c r="L4119" s="36" t="s">
        <v>253</v>
      </c>
      <c r="M4119" s="15">
        <v>2.25</v>
      </c>
    </row>
    <row r="4120" spans="1:13" x14ac:dyDescent="0.3">
      <c r="A4120" s="38" t="s">
        <v>258</v>
      </c>
      <c r="B4120" s="15">
        <v>543000</v>
      </c>
      <c r="C4120" s="15">
        <v>543000</v>
      </c>
      <c r="E4120" s="36" t="s">
        <v>253</v>
      </c>
      <c r="F4120" s="15">
        <v>1638750</v>
      </c>
      <c r="G4120" s="15">
        <v>9525440</v>
      </c>
      <c r="I4120" s="38" t="s">
        <v>247</v>
      </c>
      <c r="J4120" s="15">
        <v>1.9</v>
      </c>
      <c r="L4120" s="14">
        <v>72</v>
      </c>
      <c r="M4120" s="15">
        <v>8.9596385542168679</v>
      </c>
    </row>
    <row r="4121" spans="1:13" x14ac:dyDescent="0.3">
      <c r="A4121" s="38" t="s">
        <v>260</v>
      </c>
      <c r="B4121" s="15">
        <v>494950</v>
      </c>
      <c r="C4121" s="15">
        <v>1658177</v>
      </c>
      <c r="E4121" s="35" t="s">
        <v>256</v>
      </c>
      <c r="F4121" s="15">
        <v>7943990</v>
      </c>
      <c r="G4121" s="15">
        <v>29212629</v>
      </c>
      <c r="I4121" s="38" t="s">
        <v>249</v>
      </c>
      <c r="J4121" s="15">
        <v>1.1000000000000001</v>
      </c>
      <c r="L4121" s="35" t="s">
        <v>244</v>
      </c>
      <c r="M4121" s="15">
        <v>6.0416666666666679</v>
      </c>
    </row>
    <row r="4122" spans="1:13" x14ac:dyDescent="0.3">
      <c r="A4122" s="38" t="s">
        <v>262</v>
      </c>
      <c r="B4122" s="15">
        <v>190000</v>
      </c>
      <c r="C4122" s="15">
        <v>1040000</v>
      </c>
      <c r="E4122" s="36" t="s">
        <v>246</v>
      </c>
      <c r="F4122" s="15">
        <v>1910640</v>
      </c>
      <c r="G4122" s="15">
        <v>6780280</v>
      </c>
      <c r="I4122" s="38" t="s">
        <v>251</v>
      </c>
      <c r="J4122" s="15">
        <v>1.6</v>
      </c>
      <c r="L4122" s="36" t="s">
        <v>246</v>
      </c>
      <c r="M4122" s="15">
        <v>3.6</v>
      </c>
    </row>
    <row r="4123" spans="1:13" x14ac:dyDescent="0.3">
      <c r="A4123" s="38" t="s">
        <v>263</v>
      </c>
      <c r="B4123" s="15">
        <v>310000</v>
      </c>
      <c r="C4123" s="15">
        <v>1030480</v>
      </c>
      <c r="E4123" s="36" t="s">
        <v>248</v>
      </c>
      <c r="F4123" s="15">
        <v>1756450</v>
      </c>
      <c r="G4123" s="15">
        <v>9663250</v>
      </c>
      <c r="I4123" s="38" t="s">
        <v>254</v>
      </c>
      <c r="J4123" s="15">
        <v>1.7</v>
      </c>
      <c r="L4123" s="36" t="s">
        <v>248</v>
      </c>
      <c r="M4123" s="15">
        <v>5.1333333333333337</v>
      </c>
    </row>
    <row r="4124" spans="1:13" x14ac:dyDescent="0.3">
      <c r="A4124" s="35" t="s">
        <v>271</v>
      </c>
      <c r="B4124" s="15"/>
      <c r="C4124" s="15"/>
      <c r="E4124" s="36" t="s">
        <v>250</v>
      </c>
      <c r="F4124" s="15">
        <v>2442900</v>
      </c>
      <c r="G4124" s="15">
        <v>6631349</v>
      </c>
      <c r="I4124" s="38" t="s">
        <v>257</v>
      </c>
      <c r="J4124" s="15">
        <v>2</v>
      </c>
      <c r="L4124" s="36" t="s">
        <v>250</v>
      </c>
      <c r="M4124" s="15">
        <v>7.4666666666666659</v>
      </c>
    </row>
    <row r="4125" spans="1:13" x14ac:dyDescent="0.3">
      <c r="A4125" s="38" t="s">
        <v>245</v>
      </c>
      <c r="B4125" s="15">
        <v>576358</v>
      </c>
      <c r="C4125" s="15">
        <v>917715</v>
      </c>
      <c r="E4125" s="37" t="s">
        <v>252</v>
      </c>
      <c r="F4125" s="15">
        <v>1164000</v>
      </c>
      <c r="G4125" s="15">
        <v>1428000</v>
      </c>
      <c r="I4125" s="38" t="s">
        <v>252</v>
      </c>
      <c r="J4125" s="15">
        <v>2.2000000000000002</v>
      </c>
      <c r="L4125" s="36" t="s">
        <v>253</v>
      </c>
      <c r="M4125" s="15">
        <v>7.9666666666666659</v>
      </c>
    </row>
    <row r="4126" spans="1:13" x14ac:dyDescent="0.3">
      <c r="A4126" s="38" t="s">
        <v>247</v>
      </c>
      <c r="B4126" s="15">
        <v>350000</v>
      </c>
      <c r="C4126" s="15">
        <v>1503000</v>
      </c>
      <c r="E4126" s="37" t="s">
        <v>255</v>
      </c>
      <c r="F4126" s="15">
        <v>772000</v>
      </c>
      <c r="G4126" s="15">
        <v>3308000</v>
      </c>
      <c r="I4126" s="38" t="s">
        <v>255</v>
      </c>
      <c r="J4126" s="15">
        <v>1.8</v>
      </c>
      <c r="L4126" s="35" t="s">
        <v>256</v>
      </c>
      <c r="M4126" s="15">
        <v>10.475</v>
      </c>
    </row>
    <row r="4127" spans="1:13" x14ac:dyDescent="0.3">
      <c r="A4127" s="38" t="s">
        <v>249</v>
      </c>
      <c r="B4127" s="15">
        <v>358000</v>
      </c>
      <c r="C4127" s="15">
        <v>1478010</v>
      </c>
      <c r="E4127" s="37" t="s">
        <v>258</v>
      </c>
      <c r="F4127" s="15">
        <v>506900</v>
      </c>
      <c r="G4127" s="15">
        <v>1895349</v>
      </c>
      <c r="I4127" s="38" t="s">
        <v>258</v>
      </c>
      <c r="J4127" s="15">
        <v>1.1000000000000001</v>
      </c>
      <c r="L4127" s="36" t="s">
        <v>246</v>
      </c>
      <c r="M4127" s="15">
        <v>9.1</v>
      </c>
    </row>
    <row r="4128" spans="1:13" x14ac:dyDescent="0.3">
      <c r="A4128" s="38" t="s">
        <v>251</v>
      </c>
      <c r="B4128" s="15">
        <v>319975</v>
      </c>
      <c r="C4128" s="15">
        <v>4146770</v>
      </c>
      <c r="E4128" s="36" t="s">
        <v>253</v>
      </c>
      <c r="F4128" s="15">
        <v>1834000</v>
      </c>
      <c r="G4128" s="15">
        <v>6137750</v>
      </c>
      <c r="I4128" s="38" t="s">
        <v>260</v>
      </c>
      <c r="J4128" s="15">
        <v>2.5</v>
      </c>
      <c r="L4128" s="36" t="s">
        <v>248</v>
      </c>
      <c r="M4128" s="15">
        <v>10.200000000000001</v>
      </c>
    </row>
    <row r="4129" spans="1:13" x14ac:dyDescent="0.3">
      <c r="A4129" s="38" t="s">
        <v>254</v>
      </c>
      <c r="B4129" s="15">
        <v>821288</v>
      </c>
      <c r="C4129" s="15">
        <v>3811735</v>
      </c>
      <c r="E4129" s="35" t="s">
        <v>261</v>
      </c>
      <c r="F4129" s="15">
        <v>7474626</v>
      </c>
      <c r="G4129" s="15">
        <v>22314441</v>
      </c>
      <c r="I4129" s="38" t="s">
        <v>262</v>
      </c>
      <c r="J4129" s="15">
        <v>1.6</v>
      </c>
      <c r="L4129" s="36" t="s">
        <v>250</v>
      </c>
      <c r="M4129" s="15">
        <v>11.466666666666669</v>
      </c>
    </row>
    <row r="4130" spans="1:13" x14ac:dyDescent="0.3">
      <c r="A4130" s="38" t="s">
        <v>257</v>
      </c>
      <c r="B4130" s="15">
        <v>249550</v>
      </c>
      <c r="C4130" s="15">
        <v>2119100</v>
      </c>
      <c r="E4130" s="36" t="s">
        <v>246</v>
      </c>
      <c r="F4130" s="15">
        <v>1891450</v>
      </c>
      <c r="G4130" s="15">
        <v>6815440</v>
      </c>
      <c r="I4130" s="38" t="s">
        <v>263</v>
      </c>
      <c r="J4130" s="15">
        <v>1</v>
      </c>
      <c r="L4130" s="36" t="s">
        <v>253</v>
      </c>
      <c r="M4130" s="15">
        <v>11.133333333333335</v>
      </c>
    </row>
    <row r="4131" spans="1:13" x14ac:dyDescent="0.3">
      <c r="A4131" s="38" t="s">
        <v>252</v>
      </c>
      <c r="B4131" s="15">
        <v>1065000</v>
      </c>
      <c r="C4131" s="15">
        <v>3314390</v>
      </c>
      <c r="E4131" s="36" t="s">
        <v>248</v>
      </c>
      <c r="F4131" s="15">
        <v>1463000</v>
      </c>
      <c r="G4131" s="15">
        <v>5686500</v>
      </c>
      <c r="I4131" s="35" t="s">
        <v>273</v>
      </c>
      <c r="J4131" s="15"/>
      <c r="L4131" s="35" t="s">
        <v>261</v>
      </c>
      <c r="M4131" s="15">
        <v>22.116666666666671</v>
      </c>
    </row>
    <row r="4132" spans="1:13" x14ac:dyDescent="0.3">
      <c r="A4132" s="38" t="s">
        <v>255</v>
      </c>
      <c r="B4132" s="15">
        <v>607000</v>
      </c>
      <c r="C4132" s="15">
        <v>4549932</v>
      </c>
      <c r="E4132" s="36" t="s">
        <v>250</v>
      </c>
      <c r="F4132" s="15">
        <v>1592000</v>
      </c>
      <c r="G4132" s="15">
        <v>5430850</v>
      </c>
      <c r="I4132" s="38" t="s">
        <v>245</v>
      </c>
      <c r="J4132" s="15">
        <v>1.8</v>
      </c>
      <c r="L4132" s="36" t="s">
        <v>246</v>
      </c>
      <c r="M4132" s="15">
        <v>14</v>
      </c>
    </row>
    <row r="4133" spans="1:13" x14ac:dyDescent="0.3">
      <c r="A4133" s="38" t="s">
        <v>258</v>
      </c>
      <c r="B4133" s="15">
        <v>353750</v>
      </c>
      <c r="C4133" s="15">
        <v>2144070</v>
      </c>
      <c r="E4133" s="37" t="s">
        <v>252</v>
      </c>
      <c r="F4133" s="15">
        <v>637500</v>
      </c>
      <c r="G4133" s="15">
        <v>3609900</v>
      </c>
      <c r="I4133" s="38" t="s">
        <v>247</v>
      </c>
      <c r="J4133" s="15">
        <v>2</v>
      </c>
      <c r="L4133" s="36" t="s">
        <v>248</v>
      </c>
      <c r="M4133" s="15">
        <v>20.866666666666664</v>
      </c>
    </row>
    <row r="4134" spans="1:13" x14ac:dyDescent="0.3">
      <c r="A4134" s="38" t="s">
        <v>260</v>
      </c>
      <c r="B4134" s="15">
        <v>362679</v>
      </c>
      <c r="C4134" s="15">
        <v>2446542</v>
      </c>
      <c r="E4134" s="37" t="s">
        <v>255</v>
      </c>
      <c r="F4134" s="15">
        <v>694500</v>
      </c>
      <c r="G4134" s="15">
        <v>1560950</v>
      </c>
      <c r="I4134" s="38" t="s">
        <v>249</v>
      </c>
      <c r="J4134" s="15">
        <v>1.5</v>
      </c>
      <c r="L4134" s="36" t="s">
        <v>250</v>
      </c>
      <c r="M4134" s="15">
        <v>28.733333333333334</v>
      </c>
    </row>
    <row r="4135" spans="1:13" x14ac:dyDescent="0.3">
      <c r="A4135" s="38" t="s">
        <v>262</v>
      </c>
      <c r="B4135" s="15">
        <v>627000</v>
      </c>
      <c r="C4135" s="15">
        <v>2401375</v>
      </c>
      <c r="E4135" s="37" t="s">
        <v>258</v>
      </c>
      <c r="F4135" s="15">
        <v>260000</v>
      </c>
      <c r="G4135" s="15">
        <v>260000</v>
      </c>
      <c r="I4135" s="38" t="s">
        <v>251</v>
      </c>
      <c r="J4135" s="15">
        <v>1.3</v>
      </c>
      <c r="L4135" s="36" t="s">
        <v>253</v>
      </c>
      <c r="M4135" s="15">
        <v>24.866666666666664</v>
      </c>
    </row>
    <row r="4136" spans="1:13" x14ac:dyDescent="0.3">
      <c r="A4136" s="38" t="s">
        <v>263</v>
      </c>
      <c r="B4136" s="15">
        <v>305000</v>
      </c>
      <c r="C4136" s="15">
        <v>3513195</v>
      </c>
      <c r="E4136" s="36" t="s">
        <v>253</v>
      </c>
      <c r="F4136" s="15">
        <v>2528176</v>
      </c>
      <c r="G4136" s="15">
        <v>4381651</v>
      </c>
      <c r="I4136" s="38" t="s">
        <v>254</v>
      </c>
      <c r="J4136" s="15">
        <v>2</v>
      </c>
      <c r="L4136" s="35" t="s">
        <v>264</v>
      </c>
      <c r="M4136" s="15">
        <v>18.475000000000005</v>
      </c>
    </row>
    <row r="4137" spans="1:13" x14ac:dyDescent="0.3">
      <c r="A4137" s="35" t="s">
        <v>272</v>
      </c>
      <c r="B4137" s="15"/>
      <c r="C4137" s="15"/>
      <c r="E4137" s="35" t="s">
        <v>264</v>
      </c>
      <c r="F4137" s="15">
        <v>6606523</v>
      </c>
      <c r="G4137" s="15">
        <v>18613896</v>
      </c>
      <c r="I4137" s="38" t="s">
        <v>257</v>
      </c>
      <c r="J4137" s="15">
        <v>1.7</v>
      </c>
      <c r="L4137" s="36" t="s">
        <v>246</v>
      </c>
      <c r="M4137" s="15">
        <v>22.833333333333332</v>
      </c>
    </row>
    <row r="4138" spans="1:13" x14ac:dyDescent="0.3">
      <c r="A4138" s="38" t="s">
        <v>245</v>
      </c>
      <c r="B4138" s="15">
        <v>526700</v>
      </c>
      <c r="C4138" s="15">
        <v>1456700</v>
      </c>
      <c r="E4138" s="36" t="s">
        <v>246</v>
      </c>
      <c r="F4138" s="15">
        <v>1652750</v>
      </c>
      <c r="G4138" s="15">
        <v>2919250</v>
      </c>
      <c r="I4138" s="38" t="s">
        <v>252</v>
      </c>
      <c r="J4138" s="15">
        <v>1.7</v>
      </c>
      <c r="L4138" s="36" t="s">
        <v>248</v>
      </c>
      <c r="M4138" s="15">
        <v>19.633333333333333</v>
      </c>
    </row>
    <row r="4139" spans="1:13" x14ac:dyDescent="0.3">
      <c r="A4139" s="38" t="s">
        <v>247</v>
      </c>
      <c r="B4139" s="15">
        <v>827950</v>
      </c>
      <c r="C4139" s="15">
        <v>3509750</v>
      </c>
      <c r="E4139" s="36" t="s">
        <v>248</v>
      </c>
      <c r="F4139" s="15">
        <v>1820673</v>
      </c>
      <c r="G4139" s="15">
        <v>4537046</v>
      </c>
      <c r="I4139" s="38" t="s">
        <v>255</v>
      </c>
      <c r="J4139" s="15">
        <v>2</v>
      </c>
      <c r="L4139" s="36" t="s">
        <v>250</v>
      </c>
      <c r="M4139" s="15">
        <v>18.3</v>
      </c>
    </row>
    <row r="4140" spans="1:13" x14ac:dyDescent="0.3">
      <c r="A4140" s="38" t="s">
        <v>249</v>
      </c>
      <c r="B4140" s="15">
        <v>360000</v>
      </c>
      <c r="C4140" s="15">
        <v>5054075</v>
      </c>
      <c r="E4140" s="36" t="s">
        <v>250</v>
      </c>
      <c r="F4140" s="15">
        <v>1535150</v>
      </c>
      <c r="G4140" s="15">
        <v>5519800</v>
      </c>
      <c r="I4140" s="38" t="s">
        <v>258</v>
      </c>
      <c r="J4140" s="15">
        <v>1.7</v>
      </c>
      <c r="L4140" s="36" t="s">
        <v>253</v>
      </c>
      <c r="M4140" s="15">
        <v>13.133333333333335</v>
      </c>
    </row>
    <row r="4141" spans="1:13" x14ac:dyDescent="0.3">
      <c r="A4141" s="38" t="s">
        <v>251</v>
      </c>
      <c r="B4141" s="15">
        <v>585000</v>
      </c>
      <c r="C4141" s="15">
        <v>1463999</v>
      </c>
      <c r="E4141" s="37" t="s">
        <v>252</v>
      </c>
      <c r="F4141" s="15">
        <v>544350</v>
      </c>
      <c r="G4141" s="15">
        <v>2644200</v>
      </c>
      <c r="I4141" s="38" t="s">
        <v>260</v>
      </c>
      <c r="J4141" s="15">
        <v>1.4</v>
      </c>
      <c r="L4141" s="35" t="s">
        <v>266</v>
      </c>
      <c r="M4141" s="15">
        <v>15.566666666666665</v>
      </c>
    </row>
    <row r="4142" spans="1:13" x14ac:dyDescent="0.3">
      <c r="A4142" s="38" t="s">
        <v>254</v>
      </c>
      <c r="B4142" s="15">
        <v>169000</v>
      </c>
      <c r="C4142" s="15">
        <v>1741950</v>
      </c>
      <c r="E4142" s="37" t="s">
        <v>255</v>
      </c>
      <c r="F4142" s="15">
        <v>407975</v>
      </c>
      <c r="G4142" s="15">
        <v>1709950</v>
      </c>
      <c r="I4142" s="38" t="s">
        <v>262</v>
      </c>
      <c r="J4142" s="15">
        <v>1.3</v>
      </c>
      <c r="L4142" s="36" t="s">
        <v>246</v>
      </c>
      <c r="M4142" s="15">
        <v>12</v>
      </c>
    </row>
    <row r="4143" spans="1:13" x14ac:dyDescent="0.3">
      <c r="A4143" s="38" t="s">
        <v>257</v>
      </c>
      <c r="B4143" s="15">
        <v>691000</v>
      </c>
      <c r="C4143" s="15">
        <v>5152266</v>
      </c>
      <c r="E4143" s="37" t="s">
        <v>258</v>
      </c>
      <c r="F4143" s="15">
        <v>582825</v>
      </c>
      <c r="G4143" s="15">
        <v>1165650</v>
      </c>
      <c r="I4143" s="38" t="s">
        <v>263</v>
      </c>
      <c r="J4143" s="15">
        <v>1.4</v>
      </c>
      <c r="L4143" s="36" t="s">
        <v>248</v>
      </c>
      <c r="M4143" s="15">
        <v>15.333333333333334</v>
      </c>
    </row>
    <row r="4144" spans="1:13" x14ac:dyDescent="0.3">
      <c r="A4144" s="38" t="s">
        <v>252</v>
      </c>
      <c r="B4144" s="15">
        <v>251000</v>
      </c>
      <c r="C4144" s="15">
        <v>1889000</v>
      </c>
      <c r="E4144" s="36" t="s">
        <v>253</v>
      </c>
      <c r="F4144" s="15">
        <v>1597950</v>
      </c>
      <c r="G4144" s="15">
        <v>5637800</v>
      </c>
      <c r="I4144" s="35" t="s">
        <v>274</v>
      </c>
      <c r="J4144" s="15"/>
      <c r="L4144" s="36" t="s">
        <v>250</v>
      </c>
      <c r="M4144" s="15">
        <v>17.7</v>
      </c>
    </row>
    <row r="4145" spans="1:13" x14ac:dyDescent="0.3">
      <c r="A4145" s="38" t="s">
        <v>255</v>
      </c>
      <c r="B4145" s="15">
        <v>262000</v>
      </c>
      <c r="C4145" s="15">
        <v>4035521</v>
      </c>
      <c r="E4145" s="35" t="s">
        <v>266</v>
      </c>
      <c r="F4145" s="15">
        <v>5505125</v>
      </c>
      <c r="G4145" s="15">
        <v>20506280</v>
      </c>
      <c r="I4145" s="38" t="s">
        <v>245</v>
      </c>
      <c r="J4145" s="15">
        <v>0.8</v>
      </c>
      <c r="L4145" s="36" t="s">
        <v>253</v>
      </c>
      <c r="M4145" s="15">
        <v>17.233333333333334</v>
      </c>
    </row>
    <row r="4146" spans="1:13" x14ac:dyDescent="0.3">
      <c r="A4146" s="38" t="s">
        <v>258</v>
      </c>
      <c r="B4146" s="15">
        <v>560500</v>
      </c>
      <c r="C4146" s="15">
        <v>2688800</v>
      </c>
      <c r="E4146" s="36" t="s">
        <v>246</v>
      </c>
      <c r="F4146" s="15">
        <v>1725600</v>
      </c>
      <c r="G4146" s="15">
        <v>3470800</v>
      </c>
      <c r="I4146" s="38" t="s">
        <v>247</v>
      </c>
      <c r="J4146" s="15">
        <v>0.6</v>
      </c>
      <c r="L4146" s="35" t="s">
        <v>267</v>
      </c>
      <c r="M4146" s="15">
        <v>15.241666666666669</v>
      </c>
    </row>
    <row r="4147" spans="1:13" x14ac:dyDescent="0.3">
      <c r="A4147" s="38" t="s">
        <v>260</v>
      </c>
      <c r="B4147" s="15">
        <v>300000</v>
      </c>
      <c r="C4147" s="15">
        <v>747200</v>
      </c>
      <c r="E4147" s="36" t="s">
        <v>248</v>
      </c>
      <c r="F4147" s="15">
        <v>1092250</v>
      </c>
      <c r="G4147" s="15">
        <v>7306680</v>
      </c>
      <c r="I4147" s="38" t="s">
        <v>249</v>
      </c>
      <c r="J4147" s="15">
        <v>0.3</v>
      </c>
      <c r="L4147" s="36" t="s">
        <v>246</v>
      </c>
      <c r="M4147" s="15">
        <v>17.666666666666668</v>
      </c>
    </row>
    <row r="4148" spans="1:13" x14ac:dyDescent="0.3">
      <c r="A4148" s="38" t="s">
        <v>262</v>
      </c>
      <c r="B4148" s="15">
        <v>594000</v>
      </c>
      <c r="C4148" s="15">
        <v>3637110</v>
      </c>
      <c r="E4148" s="36" t="s">
        <v>250</v>
      </c>
      <c r="F4148" s="15">
        <v>1573750</v>
      </c>
      <c r="G4148" s="15">
        <v>7098800</v>
      </c>
      <c r="I4148" s="38" t="s">
        <v>251</v>
      </c>
      <c r="J4148" s="15">
        <v>0.3</v>
      </c>
      <c r="L4148" s="36" t="s">
        <v>248</v>
      </c>
      <c r="M4148" s="15">
        <v>18.066666666666666</v>
      </c>
    </row>
    <row r="4149" spans="1:13" x14ac:dyDescent="0.3">
      <c r="A4149" s="38" t="s">
        <v>263</v>
      </c>
      <c r="B4149" s="15">
        <v>290400</v>
      </c>
      <c r="C4149" s="15">
        <v>2114050</v>
      </c>
      <c r="E4149" s="37" t="s">
        <v>252</v>
      </c>
      <c r="F4149" s="15">
        <v>473500</v>
      </c>
      <c r="G4149" s="15">
        <v>2212400</v>
      </c>
      <c r="I4149" s="38" t="s">
        <v>254</v>
      </c>
      <c r="J4149" s="15">
        <v>0.7</v>
      </c>
      <c r="L4149" s="36" t="s">
        <v>250</v>
      </c>
      <c r="M4149" s="15">
        <v>15.033333333333333</v>
      </c>
    </row>
    <row r="4150" spans="1:13" x14ac:dyDescent="0.3">
      <c r="A4150" s="35" t="s">
        <v>273</v>
      </c>
      <c r="B4150" s="15"/>
      <c r="C4150" s="15"/>
      <c r="E4150" s="37" t="s">
        <v>255</v>
      </c>
      <c r="F4150" s="15">
        <v>552000</v>
      </c>
      <c r="G4150" s="15">
        <v>2561900</v>
      </c>
      <c r="I4150" s="38" t="s">
        <v>257</v>
      </c>
      <c r="J4150" s="15">
        <v>1.1000000000000001</v>
      </c>
      <c r="L4150" s="36" t="s">
        <v>253</v>
      </c>
      <c r="M4150" s="15">
        <v>10.200000000000001</v>
      </c>
    </row>
    <row r="4151" spans="1:13" x14ac:dyDescent="0.3">
      <c r="A4151" s="38" t="s">
        <v>245</v>
      </c>
      <c r="B4151" s="15">
        <v>348250</v>
      </c>
      <c r="C4151" s="15">
        <v>2293000</v>
      </c>
      <c r="E4151" s="37" t="s">
        <v>258</v>
      </c>
      <c r="F4151" s="15">
        <v>548250</v>
      </c>
      <c r="G4151" s="15">
        <v>2324500</v>
      </c>
      <c r="I4151" s="38" t="s">
        <v>252</v>
      </c>
      <c r="J4151" s="15">
        <v>0.9</v>
      </c>
      <c r="L4151" s="35" t="s">
        <v>268</v>
      </c>
      <c r="M4151" s="15">
        <v>8.1416666666666657</v>
      </c>
    </row>
    <row r="4152" spans="1:13" x14ac:dyDescent="0.3">
      <c r="A4152" s="38" t="s">
        <v>247</v>
      </c>
      <c r="B4152" s="15">
        <v>217500</v>
      </c>
      <c r="C4152" s="15">
        <v>435000</v>
      </c>
      <c r="E4152" s="36" t="s">
        <v>253</v>
      </c>
      <c r="F4152" s="15">
        <v>1113525</v>
      </c>
      <c r="G4152" s="15">
        <v>2630000</v>
      </c>
      <c r="I4152" s="38" t="s">
        <v>255</v>
      </c>
      <c r="J4152" s="15">
        <v>1.8</v>
      </c>
      <c r="L4152" s="36" t="s">
        <v>246</v>
      </c>
      <c r="M4152" s="15">
        <v>8.4</v>
      </c>
    </row>
    <row r="4153" spans="1:13" x14ac:dyDescent="0.3">
      <c r="A4153" s="38" t="s">
        <v>249</v>
      </c>
      <c r="B4153" s="15">
        <v>289950</v>
      </c>
      <c r="C4153" s="15">
        <v>1169900</v>
      </c>
      <c r="E4153" s="35" t="s">
        <v>267</v>
      </c>
      <c r="F4153" s="15">
        <v>4679925</v>
      </c>
      <c r="G4153" s="15">
        <v>17556413</v>
      </c>
      <c r="I4153" s="38" t="s">
        <v>258</v>
      </c>
      <c r="J4153" s="15">
        <v>2.2999999999999998</v>
      </c>
      <c r="L4153" s="36" t="s">
        <v>248</v>
      </c>
      <c r="M4153" s="15">
        <v>8.6</v>
      </c>
    </row>
    <row r="4154" spans="1:13" x14ac:dyDescent="0.3">
      <c r="A4154" s="38" t="s">
        <v>251</v>
      </c>
      <c r="B4154" s="15">
        <v>628250</v>
      </c>
      <c r="C4154" s="15">
        <v>1442500</v>
      </c>
      <c r="E4154" s="36" t="s">
        <v>246</v>
      </c>
      <c r="F4154" s="15">
        <v>1029000</v>
      </c>
      <c r="G4154" s="15">
        <v>2475900</v>
      </c>
      <c r="I4154" s="38" t="s">
        <v>260</v>
      </c>
      <c r="J4154" s="15">
        <v>1.1000000000000001</v>
      </c>
      <c r="L4154" s="36" t="s">
        <v>250</v>
      </c>
      <c r="M4154" s="15">
        <v>8.1666666666666661</v>
      </c>
    </row>
    <row r="4155" spans="1:13" x14ac:dyDescent="0.3">
      <c r="A4155" s="38" t="s">
        <v>254</v>
      </c>
      <c r="B4155" s="15">
        <v>270950</v>
      </c>
      <c r="C4155" s="15">
        <v>2625901</v>
      </c>
      <c r="E4155" s="36" t="s">
        <v>248</v>
      </c>
      <c r="F4155" s="15">
        <v>1178500</v>
      </c>
      <c r="G4155" s="15">
        <v>6443113</v>
      </c>
      <c r="I4155" s="38" t="s">
        <v>262</v>
      </c>
      <c r="J4155" s="15">
        <v>0.7</v>
      </c>
      <c r="L4155" s="36" t="s">
        <v>253</v>
      </c>
      <c r="M4155" s="15">
        <v>7.3999999999999995</v>
      </c>
    </row>
    <row r="4156" spans="1:13" x14ac:dyDescent="0.3">
      <c r="A4156" s="38" t="s">
        <v>257</v>
      </c>
      <c r="B4156" s="15">
        <v>489950</v>
      </c>
      <c r="C4156" s="15">
        <v>1061450</v>
      </c>
      <c r="E4156" s="36" t="s">
        <v>250</v>
      </c>
      <c r="F4156" s="15">
        <v>1269450</v>
      </c>
      <c r="G4156" s="15">
        <v>4721700</v>
      </c>
      <c r="I4156" s="38" t="s">
        <v>263</v>
      </c>
      <c r="J4156" s="15">
        <v>0.5</v>
      </c>
      <c r="L4156" s="35" t="s">
        <v>269</v>
      </c>
      <c r="M4156" s="15">
        <v>5.333333333333333</v>
      </c>
    </row>
    <row r="4157" spans="1:13" x14ac:dyDescent="0.3">
      <c r="A4157" s="38" t="s">
        <v>252</v>
      </c>
      <c r="B4157" s="15">
        <v>633514</v>
      </c>
      <c r="C4157" s="15">
        <v>4575427</v>
      </c>
      <c r="E4157" s="37" t="s">
        <v>252</v>
      </c>
      <c r="F4157" s="15">
        <v>514450</v>
      </c>
      <c r="G4157" s="15">
        <v>2060900</v>
      </c>
      <c r="I4157" s="35" t="s">
        <v>275</v>
      </c>
      <c r="J4157" s="15"/>
      <c r="L4157" s="36" t="s">
        <v>246</v>
      </c>
      <c r="M4157" s="15">
        <v>6.3</v>
      </c>
    </row>
    <row r="4158" spans="1:13" x14ac:dyDescent="0.3">
      <c r="A4158" s="38" t="s">
        <v>255</v>
      </c>
      <c r="B4158" s="15">
        <v>637500</v>
      </c>
      <c r="C4158" s="15">
        <v>2498450</v>
      </c>
      <c r="E4158" s="37" t="s">
        <v>255</v>
      </c>
      <c r="F4158" s="15">
        <v>435000</v>
      </c>
      <c r="G4158" s="15">
        <v>1305000</v>
      </c>
      <c r="I4158" s="38" t="s">
        <v>245</v>
      </c>
      <c r="J4158" s="15">
        <v>0.4</v>
      </c>
      <c r="L4158" s="36" t="s">
        <v>248</v>
      </c>
      <c r="M4158" s="15">
        <v>5.2</v>
      </c>
    </row>
    <row r="4159" spans="1:13" x14ac:dyDescent="0.3">
      <c r="A4159" s="38" t="s">
        <v>258</v>
      </c>
      <c r="B4159" s="15">
        <v>612500</v>
      </c>
      <c r="C4159" s="15">
        <v>3209950</v>
      </c>
      <c r="E4159" s="37" t="s">
        <v>258</v>
      </c>
      <c r="F4159" s="15">
        <v>320000</v>
      </c>
      <c r="G4159" s="15">
        <v>1355800</v>
      </c>
      <c r="I4159" s="38" t="s">
        <v>247</v>
      </c>
      <c r="J4159" s="15">
        <v>0.5</v>
      </c>
      <c r="L4159" s="36" t="s">
        <v>250</v>
      </c>
      <c r="M4159" s="15">
        <v>5.1000000000000005</v>
      </c>
    </row>
    <row r="4160" spans="1:13" x14ac:dyDescent="0.3">
      <c r="A4160" s="38" t="s">
        <v>260</v>
      </c>
      <c r="B4160" s="15">
        <v>548000</v>
      </c>
      <c r="C4160" s="15">
        <v>1635000</v>
      </c>
      <c r="E4160" s="36" t="s">
        <v>253</v>
      </c>
      <c r="F4160" s="15">
        <v>1202975</v>
      </c>
      <c r="G4160" s="15">
        <v>3915700</v>
      </c>
      <c r="I4160" s="38" t="s">
        <v>249</v>
      </c>
      <c r="J4160" s="15">
        <v>0.9</v>
      </c>
      <c r="L4160" s="36" t="s">
        <v>253</v>
      </c>
      <c r="M4160" s="15">
        <v>4.7333333333333334</v>
      </c>
    </row>
    <row r="4161" spans="1:13" x14ac:dyDescent="0.3">
      <c r="A4161" s="38" t="s">
        <v>262</v>
      </c>
      <c r="B4161" s="15">
        <v>600450</v>
      </c>
      <c r="C4161" s="15">
        <v>2308500</v>
      </c>
      <c r="E4161" s="35" t="s">
        <v>268</v>
      </c>
      <c r="F4161" s="15">
        <v>5078725</v>
      </c>
      <c r="G4161" s="15">
        <v>20049567</v>
      </c>
      <c r="I4161" s="38" t="s">
        <v>251</v>
      </c>
      <c r="J4161" s="15">
        <v>0.6</v>
      </c>
      <c r="L4161" s="35" t="s">
        <v>270</v>
      </c>
      <c r="M4161" s="15">
        <v>5.833333333333333</v>
      </c>
    </row>
    <row r="4162" spans="1:13" x14ac:dyDescent="0.3">
      <c r="A4162" s="38" t="s">
        <v>263</v>
      </c>
      <c r="B4162" s="15">
        <v>1205000</v>
      </c>
      <c r="C4162" s="15">
        <v>3112750</v>
      </c>
      <c r="E4162" s="36" t="s">
        <v>246</v>
      </c>
      <c r="F4162" s="15">
        <v>1376500</v>
      </c>
      <c r="G4162" s="15">
        <v>4739600</v>
      </c>
      <c r="I4162" s="38" t="s">
        <v>254</v>
      </c>
      <c r="J4162" s="15">
        <v>0.8</v>
      </c>
      <c r="L4162" s="36" t="s">
        <v>246</v>
      </c>
      <c r="M4162" s="15">
        <v>5.166666666666667</v>
      </c>
    </row>
    <row r="4163" spans="1:13" x14ac:dyDescent="0.3">
      <c r="A4163" s="35" t="s">
        <v>274</v>
      </c>
      <c r="B4163" s="15"/>
      <c r="C4163" s="15"/>
      <c r="E4163" s="36" t="s">
        <v>248</v>
      </c>
      <c r="F4163" s="15">
        <v>1225000</v>
      </c>
      <c r="G4163" s="15">
        <v>3532495</v>
      </c>
      <c r="I4163" s="38" t="s">
        <v>257</v>
      </c>
      <c r="J4163" s="15">
        <v>0.6</v>
      </c>
      <c r="L4163" s="36" t="s">
        <v>248</v>
      </c>
      <c r="M4163" s="15">
        <v>6.166666666666667</v>
      </c>
    </row>
    <row r="4164" spans="1:13" x14ac:dyDescent="0.3">
      <c r="A4164" s="38" t="s">
        <v>245</v>
      </c>
      <c r="B4164" s="15">
        <v>395000</v>
      </c>
      <c r="C4164" s="15">
        <v>2086500</v>
      </c>
      <c r="E4164" s="36" t="s">
        <v>250</v>
      </c>
      <c r="F4164" s="15">
        <v>1153000</v>
      </c>
      <c r="G4164" s="15">
        <v>7204123</v>
      </c>
      <c r="I4164" s="38" t="s">
        <v>252</v>
      </c>
      <c r="J4164" s="15">
        <v>0.8</v>
      </c>
      <c r="L4164" s="36" t="s">
        <v>250</v>
      </c>
      <c r="M4164" s="15">
        <v>6.8</v>
      </c>
    </row>
    <row r="4165" spans="1:13" x14ac:dyDescent="0.3">
      <c r="A4165" s="38" t="s">
        <v>247</v>
      </c>
      <c r="B4165" s="15">
        <v>358000</v>
      </c>
      <c r="C4165" s="15">
        <v>1876200</v>
      </c>
      <c r="E4165" s="37" t="s">
        <v>252</v>
      </c>
      <c r="F4165" s="15">
        <v>282000</v>
      </c>
      <c r="G4165" s="15">
        <v>1836990</v>
      </c>
      <c r="I4165" s="38" t="s">
        <v>258</v>
      </c>
      <c r="J4165" s="15">
        <v>1.2</v>
      </c>
      <c r="L4165" s="36" t="s">
        <v>253</v>
      </c>
      <c r="M4165" s="15">
        <v>5.2</v>
      </c>
    </row>
    <row r="4166" spans="1:13" x14ac:dyDescent="0.3">
      <c r="A4166" s="38" t="s">
        <v>249</v>
      </c>
      <c r="B4166" s="15">
        <v>769850</v>
      </c>
      <c r="C4166" s="15">
        <v>3780850</v>
      </c>
      <c r="E4166" s="37" t="s">
        <v>255</v>
      </c>
      <c r="F4166" s="15">
        <v>430000</v>
      </c>
      <c r="G4166" s="15">
        <v>3460133</v>
      </c>
      <c r="I4166" s="38" t="s">
        <v>260</v>
      </c>
      <c r="J4166" s="15">
        <v>1.1000000000000001</v>
      </c>
      <c r="L4166" s="35" t="s">
        <v>271</v>
      </c>
      <c r="M4166" s="15">
        <v>4.166666666666667</v>
      </c>
    </row>
    <row r="4167" spans="1:13" x14ac:dyDescent="0.3">
      <c r="A4167" s="38" t="s">
        <v>251</v>
      </c>
      <c r="B4167" s="15">
        <v>880000</v>
      </c>
      <c r="C4167" s="15">
        <v>4795350</v>
      </c>
      <c r="E4167" s="37" t="s">
        <v>258</v>
      </c>
      <c r="F4167" s="15">
        <v>441000</v>
      </c>
      <c r="G4167" s="15">
        <v>1907000</v>
      </c>
      <c r="I4167" s="38" t="s">
        <v>262</v>
      </c>
      <c r="J4167" s="15">
        <v>0.7</v>
      </c>
      <c r="L4167" s="36" t="s">
        <v>246</v>
      </c>
      <c r="M4167" s="15">
        <v>4.4999999999999991</v>
      </c>
    </row>
    <row r="4168" spans="1:13" x14ac:dyDescent="0.3">
      <c r="A4168" s="38" t="s">
        <v>254</v>
      </c>
      <c r="B4168" s="15">
        <v>300000</v>
      </c>
      <c r="C4168" s="15">
        <v>3918000</v>
      </c>
      <c r="E4168" s="36" t="s">
        <v>253</v>
      </c>
      <c r="F4168" s="15">
        <v>1324225</v>
      </c>
      <c r="G4168" s="15">
        <v>4573349</v>
      </c>
      <c r="I4168" s="14">
        <v>36</v>
      </c>
      <c r="J4168" s="15">
        <v>909.5</v>
      </c>
      <c r="L4168" s="36" t="s">
        <v>248</v>
      </c>
      <c r="M4168" s="15">
        <v>4.1000000000000005</v>
      </c>
    </row>
    <row r="4169" spans="1:13" x14ac:dyDescent="0.3">
      <c r="A4169" s="38" t="s">
        <v>257</v>
      </c>
      <c r="B4169" s="15">
        <v>379900</v>
      </c>
      <c r="C4169" s="15">
        <v>4100849</v>
      </c>
      <c r="E4169" s="35" t="s">
        <v>269</v>
      </c>
      <c r="F4169" s="15">
        <v>6566085</v>
      </c>
      <c r="G4169" s="15">
        <v>28777011</v>
      </c>
      <c r="I4169" s="35" t="s">
        <v>244</v>
      </c>
      <c r="J4169" s="15"/>
      <c r="L4169" s="36" t="s">
        <v>250</v>
      </c>
      <c r="M4169" s="15">
        <v>4.2333333333333334</v>
      </c>
    </row>
    <row r="4170" spans="1:13" x14ac:dyDescent="0.3">
      <c r="A4170" s="38" t="s">
        <v>252</v>
      </c>
      <c r="B4170" s="15">
        <v>499900</v>
      </c>
      <c r="C4170" s="15">
        <v>2739900</v>
      </c>
      <c r="E4170" s="36" t="s">
        <v>246</v>
      </c>
      <c r="F4170" s="15">
        <v>1422060</v>
      </c>
      <c r="G4170" s="15">
        <v>4298960</v>
      </c>
      <c r="I4170" s="38" t="s">
        <v>245</v>
      </c>
      <c r="J4170" s="15">
        <v>2.2999999999999998</v>
      </c>
      <c r="L4170" s="36" t="s">
        <v>253</v>
      </c>
      <c r="M4170" s="15">
        <v>3.8333333333333335</v>
      </c>
    </row>
    <row r="4171" spans="1:13" x14ac:dyDescent="0.3">
      <c r="A4171" s="38" t="s">
        <v>255</v>
      </c>
      <c r="B4171" s="15">
        <v>310000</v>
      </c>
      <c r="C4171" s="15">
        <v>3813000</v>
      </c>
      <c r="E4171" s="36" t="s">
        <v>248</v>
      </c>
      <c r="F4171" s="15">
        <v>1640500</v>
      </c>
      <c r="G4171" s="15">
        <v>8426650</v>
      </c>
      <c r="I4171" s="38" t="s">
        <v>247</v>
      </c>
      <c r="J4171" s="15">
        <v>2.2000000000000002</v>
      </c>
      <c r="L4171" s="35" t="s">
        <v>272</v>
      </c>
      <c r="M4171" s="15">
        <v>4</v>
      </c>
    </row>
    <row r="4172" spans="1:13" x14ac:dyDescent="0.3">
      <c r="A4172" s="38" t="s">
        <v>258</v>
      </c>
      <c r="B4172" s="15">
        <v>435000</v>
      </c>
      <c r="C4172" s="15">
        <v>2822000</v>
      </c>
      <c r="E4172" s="36" t="s">
        <v>250</v>
      </c>
      <c r="F4172" s="15">
        <v>1783700</v>
      </c>
      <c r="G4172" s="15">
        <v>9784951</v>
      </c>
      <c r="I4172" s="38" t="s">
        <v>249</v>
      </c>
      <c r="J4172" s="15">
        <v>2.7</v>
      </c>
      <c r="L4172" s="36" t="s">
        <v>246</v>
      </c>
      <c r="M4172" s="15">
        <v>3.6999999999999997</v>
      </c>
    </row>
    <row r="4173" spans="1:13" x14ac:dyDescent="0.3">
      <c r="A4173" s="38" t="s">
        <v>260</v>
      </c>
      <c r="B4173" s="15">
        <v>346500</v>
      </c>
      <c r="C4173" s="15">
        <v>3329800</v>
      </c>
      <c r="E4173" s="37" t="s">
        <v>252</v>
      </c>
      <c r="F4173" s="15">
        <v>488250</v>
      </c>
      <c r="G4173" s="15">
        <v>3415150</v>
      </c>
      <c r="I4173" s="38" t="s">
        <v>251</v>
      </c>
      <c r="J4173" s="15">
        <v>2.7</v>
      </c>
      <c r="L4173" s="36" t="s">
        <v>248</v>
      </c>
      <c r="M4173" s="15">
        <v>4.1000000000000005</v>
      </c>
    </row>
    <row r="4174" spans="1:13" x14ac:dyDescent="0.3">
      <c r="A4174" s="38" t="s">
        <v>262</v>
      </c>
      <c r="B4174" s="15">
        <v>427000</v>
      </c>
      <c r="C4174" s="15">
        <v>5090600</v>
      </c>
      <c r="E4174" s="37" t="s">
        <v>255</v>
      </c>
      <c r="F4174" s="15">
        <v>474950</v>
      </c>
      <c r="G4174" s="15">
        <v>3452301</v>
      </c>
      <c r="I4174" s="38" t="s">
        <v>254</v>
      </c>
      <c r="J4174" s="15">
        <v>4.7</v>
      </c>
      <c r="L4174" s="36" t="s">
        <v>250</v>
      </c>
      <c r="M4174" s="15">
        <v>4.333333333333333</v>
      </c>
    </row>
    <row r="4175" spans="1:13" x14ac:dyDescent="0.3">
      <c r="A4175" s="38" t="s">
        <v>263</v>
      </c>
      <c r="B4175" s="15">
        <v>402000</v>
      </c>
      <c r="C4175" s="15">
        <v>3681439</v>
      </c>
      <c r="E4175" s="37" t="s">
        <v>258</v>
      </c>
      <c r="F4175" s="15">
        <v>820500</v>
      </c>
      <c r="G4175" s="15">
        <v>2917500</v>
      </c>
      <c r="I4175" s="38" t="s">
        <v>257</v>
      </c>
      <c r="J4175" s="15">
        <v>4.8</v>
      </c>
      <c r="L4175" s="36" t="s">
        <v>253</v>
      </c>
      <c r="M4175" s="15">
        <v>3.8666666666666667</v>
      </c>
    </row>
    <row r="4176" spans="1:13" x14ac:dyDescent="0.3">
      <c r="A4176" s="35" t="s">
        <v>275</v>
      </c>
      <c r="B4176" s="15"/>
      <c r="C4176" s="15"/>
      <c r="E4176" s="36" t="s">
        <v>253</v>
      </c>
      <c r="F4176" s="15">
        <v>1719825</v>
      </c>
      <c r="G4176" s="15">
        <v>6266450</v>
      </c>
      <c r="I4176" s="38" t="s">
        <v>252</v>
      </c>
      <c r="J4176" s="15">
        <v>5.0999999999999996</v>
      </c>
      <c r="L4176" s="35" t="s">
        <v>273</v>
      </c>
      <c r="M4176" s="15">
        <v>3.6583333333333328</v>
      </c>
    </row>
    <row r="4177" spans="1:13" x14ac:dyDescent="0.3">
      <c r="A4177" s="38" t="s">
        <v>245</v>
      </c>
      <c r="B4177" s="15">
        <v>362475</v>
      </c>
      <c r="C4177" s="15">
        <v>1538950</v>
      </c>
      <c r="E4177" s="35" t="s">
        <v>270</v>
      </c>
      <c r="F4177" s="15">
        <v>5017788</v>
      </c>
      <c r="G4177" s="15">
        <v>27156972</v>
      </c>
      <c r="I4177" s="38" t="s">
        <v>255</v>
      </c>
      <c r="J4177" s="15">
        <v>5.5</v>
      </c>
      <c r="L4177" s="36" t="s">
        <v>246</v>
      </c>
      <c r="M4177" s="15">
        <v>3.2333333333333329</v>
      </c>
    </row>
    <row r="4178" spans="1:13" x14ac:dyDescent="0.3">
      <c r="A4178" s="38" t="s">
        <v>247</v>
      </c>
      <c r="B4178" s="15">
        <v>564000</v>
      </c>
      <c r="C4178" s="15">
        <v>3627000</v>
      </c>
      <c r="E4178" s="36" t="s">
        <v>246</v>
      </c>
      <c r="F4178" s="15">
        <v>1378788</v>
      </c>
      <c r="G4178" s="15">
        <v>4528175</v>
      </c>
      <c r="I4178" s="38" t="s">
        <v>258</v>
      </c>
      <c r="J4178" s="15">
        <v>5.8</v>
      </c>
      <c r="L4178" s="36" t="s">
        <v>248</v>
      </c>
      <c r="M4178" s="15">
        <v>3.6999999999999997</v>
      </c>
    </row>
    <row r="4179" spans="1:13" x14ac:dyDescent="0.3">
      <c r="A4179" s="38" t="s">
        <v>249</v>
      </c>
      <c r="B4179" s="15">
        <v>572500</v>
      </c>
      <c r="C4179" s="15">
        <v>5153500</v>
      </c>
      <c r="E4179" s="36" t="s">
        <v>248</v>
      </c>
      <c r="F4179" s="15">
        <v>1131500</v>
      </c>
      <c r="G4179" s="15">
        <v>5977850</v>
      </c>
      <c r="I4179" s="38" t="s">
        <v>260</v>
      </c>
      <c r="J4179" s="15">
        <v>5.9</v>
      </c>
      <c r="L4179" s="36" t="s">
        <v>250</v>
      </c>
      <c r="M4179" s="15">
        <v>4.0333333333333332</v>
      </c>
    </row>
    <row r="4180" spans="1:13" x14ac:dyDescent="0.3">
      <c r="A4180" s="38" t="s">
        <v>251</v>
      </c>
      <c r="B4180" s="15">
        <v>303500</v>
      </c>
      <c r="C4180" s="15">
        <v>1469500</v>
      </c>
      <c r="E4180" s="36" t="s">
        <v>250</v>
      </c>
      <c r="F4180" s="15">
        <v>1137500</v>
      </c>
      <c r="G4180" s="15">
        <v>9451947</v>
      </c>
      <c r="I4180" s="38" t="s">
        <v>262</v>
      </c>
      <c r="J4180" s="15">
        <v>4.2</v>
      </c>
      <c r="L4180" s="36" t="s">
        <v>253</v>
      </c>
      <c r="M4180" s="15">
        <v>3.6666666666666665</v>
      </c>
    </row>
    <row r="4181" spans="1:13" x14ac:dyDescent="0.3">
      <c r="A4181" s="38" t="s">
        <v>254</v>
      </c>
      <c r="B4181" s="15">
        <v>404750</v>
      </c>
      <c r="C4181" s="15">
        <v>3638000</v>
      </c>
      <c r="E4181" s="37" t="s">
        <v>252</v>
      </c>
      <c r="F4181" s="15">
        <v>317500</v>
      </c>
      <c r="G4181" s="15">
        <v>2897450</v>
      </c>
      <c r="I4181" s="38" t="s">
        <v>263</v>
      </c>
      <c r="J4181" s="15">
        <v>4.0999999999999996</v>
      </c>
      <c r="L4181" s="35" t="s">
        <v>274</v>
      </c>
      <c r="M4181" s="15">
        <v>2.6166666666666663</v>
      </c>
    </row>
    <row r="4182" spans="1:13" x14ac:dyDescent="0.3">
      <c r="A4182" s="38" t="s">
        <v>257</v>
      </c>
      <c r="B4182" s="15">
        <v>398500</v>
      </c>
      <c r="C4182" s="15">
        <v>3612000</v>
      </c>
      <c r="E4182" s="37" t="s">
        <v>255</v>
      </c>
      <c r="F4182" s="15">
        <v>609000</v>
      </c>
      <c r="G4182" s="15">
        <v>3562500</v>
      </c>
      <c r="I4182" s="35" t="s">
        <v>256</v>
      </c>
      <c r="J4182" s="15"/>
      <c r="L4182" s="36" t="s">
        <v>246</v>
      </c>
      <c r="M4182" s="15">
        <v>2.4</v>
      </c>
    </row>
    <row r="4183" spans="1:13" x14ac:dyDescent="0.3">
      <c r="A4183" s="38" t="s">
        <v>252</v>
      </c>
      <c r="B4183" s="15">
        <v>1079250</v>
      </c>
      <c r="C4183" s="15">
        <v>3670500</v>
      </c>
      <c r="E4183" s="37" t="s">
        <v>258</v>
      </c>
      <c r="F4183" s="15">
        <v>211000</v>
      </c>
      <c r="G4183" s="15">
        <v>2991997</v>
      </c>
      <c r="I4183" s="38" t="s">
        <v>245</v>
      </c>
      <c r="J4183" s="15">
        <v>3.4</v>
      </c>
      <c r="L4183" s="36" t="s">
        <v>248</v>
      </c>
      <c r="M4183" s="15">
        <v>2.4666666666666668</v>
      </c>
    </row>
    <row r="4184" spans="1:13" x14ac:dyDescent="0.3">
      <c r="A4184" s="38" t="s">
        <v>255</v>
      </c>
      <c r="B4184" s="15">
        <v>277000</v>
      </c>
      <c r="C4184" s="15">
        <v>1711950</v>
      </c>
      <c r="E4184" s="36" t="s">
        <v>253</v>
      </c>
      <c r="F4184" s="15">
        <v>1370000</v>
      </c>
      <c r="G4184" s="15">
        <v>7199000</v>
      </c>
      <c r="I4184" s="38" t="s">
        <v>247</v>
      </c>
      <c r="J4184" s="15">
        <v>5.3</v>
      </c>
      <c r="L4184" s="36" t="s">
        <v>250</v>
      </c>
      <c r="M4184" s="15">
        <v>3.1</v>
      </c>
    </row>
    <row r="4185" spans="1:13" x14ac:dyDescent="0.3">
      <c r="A4185" s="38" t="s">
        <v>258</v>
      </c>
      <c r="B4185" s="15">
        <v>917500</v>
      </c>
      <c r="C4185" s="15">
        <v>1485000</v>
      </c>
      <c r="E4185" s="35" t="s">
        <v>271</v>
      </c>
      <c r="F4185" s="15">
        <v>7708088</v>
      </c>
      <c r="G4185" s="15">
        <v>33626225</v>
      </c>
      <c r="I4185" s="38" t="s">
        <v>249</v>
      </c>
      <c r="J4185" s="15">
        <v>5.0999999999999996</v>
      </c>
      <c r="L4185" s="36" t="s">
        <v>253</v>
      </c>
      <c r="M4185" s="15">
        <v>2.5</v>
      </c>
    </row>
    <row r="4186" spans="1:13" x14ac:dyDescent="0.3">
      <c r="A4186" s="38" t="s">
        <v>260</v>
      </c>
      <c r="B4186" s="15">
        <v>359450</v>
      </c>
      <c r="C4186" s="15">
        <v>3846850</v>
      </c>
      <c r="E4186" s="36" t="s">
        <v>246</v>
      </c>
      <c r="F4186" s="15">
        <v>3128538</v>
      </c>
      <c r="G4186" s="15">
        <v>6880825</v>
      </c>
      <c r="I4186" s="38" t="s">
        <v>251</v>
      </c>
      <c r="J4186" s="15">
        <v>6.4</v>
      </c>
      <c r="L4186" s="35" t="s">
        <v>275</v>
      </c>
      <c r="M4186" s="15">
        <v>2.7299999999999995</v>
      </c>
    </row>
    <row r="4187" spans="1:13" x14ac:dyDescent="0.3">
      <c r="A4187" s="38" t="s">
        <v>262</v>
      </c>
      <c r="B4187" s="15">
        <v>1339750</v>
      </c>
      <c r="C4187" s="15">
        <v>4502500</v>
      </c>
      <c r="E4187" s="36" t="s">
        <v>248</v>
      </c>
      <c r="F4187" s="15">
        <v>1612450</v>
      </c>
      <c r="G4187" s="15">
        <v>11324250</v>
      </c>
      <c r="I4187" s="38" t="s">
        <v>254</v>
      </c>
      <c r="J4187" s="15">
        <v>7</v>
      </c>
      <c r="L4187" s="36" t="s">
        <v>246</v>
      </c>
      <c r="M4187" s="15">
        <v>2.4999999999999996</v>
      </c>
    </row>
    <row r="4188" spans="1:13" x14ac:dyDescent="0.3">
      <c r="A4188" s="14">
        <v>32</v>
      </c>
      <c r="B4188" s="15">
        <v>60111708</v>
      </c>
      <c r="C4188" s="15">
        <v>593893461</v>
      </c>
      <c r="E4188" s="36" t="s">
        <v>250</v>
      </c>
      <c r="F4188" s="15">
        <v>1571050</v>
      </c>
      <c r="G4188" s="15">
        <v>8706900</v>
      </c>
      <c r="I4188" s="38" t="s">
        <v>257</v>
      </c>
      <c r="J4188" s="15">
        <v>8.8000000000000007</v>
      </c>
      <c r="L4188" s="36" t="s">
        <v>248</v>
      </c>
      <c r="M4188" s="15">
        <v>3.2333333333333329</v>
      </c>
    </row>
    <row r="4189" spans="1:13" x14ac:dyDescent="0.3">
      <c r="A4189" s="35" t="s">
        <v>243</v>
      </c>
      <c r="B4189" s="15"/>
      <c r="C4189" s="15"/>
      <c r="E4189" s="37" t="s">
        <v>252</v>
      </c>
      <c r="F4189" s="15">
        <v>609000</v>
      </c>
      <c r="G4189" s="15">
        <v>2294000</v>
      </c>
      <c r="I4189" s="38" t="s">
        <v>252</v>
      </c>
      <c r="J4189" s="15">
        <v>9.1999999999999993</v>
      </c>
      <c r="L4189" s="36" t="s">
        <v>250</v>
      </c>
      <c r="M4189" s="15">
        <v>3.0999999999999996</v>
      </c>
    </row>
    <row r="4190" spans="1:13" x14ac:dyDescent="0.3">
      <c r="A4190" s="38" t="s">
        <v>245</v>
      </c>
      <c r="B4190" s="15">
        <v>175000</v>
      </c>
      <c r="C4190" s="15">
        <v>1343050</v>
      </c>
      <c r="E4190" s="37" t="s">
        <v>255</v>
      </c>
      <c r="F4190" s="15">
        <v>462000</v>
      </c>
      <c r="G4190" s="15">
        <v>4012750</v>
      </c>
      <c r="I4190" s="38" t="s">
        <v>255</v>
      </c>
      <c r="J4190" s="15">
        <v>10.5</v>
      </c>
      <c r="L4190" s="36" t="s">
        <v>253</v>
      </c>
      <c r="M4190" s="15">
        <v>1.9500000000000002</v>
      </c>
    </row>
    <row r="4191" spans="1:13" x14ac:dyDescent="0.3">
      <c r="A4191" s="38" t="s">
        <v>247</v>
      </c>
      <c r="B4191" s="15">
        <v>196250</v>
      </c>
      <c r="C4191" s="15">
        <v>2540500</v>
      </c>
      <c r="E4191" s="37" t="s">
        <v>258</v>
      </c>
      <c r="F4191" s="15">
        <v>500050</v>
      </c>
      <c r="G4191" s="15">
        <v>2400150</v>
      </c>
      <c r="I4191" s="38" t="s">
        <v>258</v>
      </c>
      <c r="J4191" s="15">
        <v>10.7</v>
      </c>
      <c r="L4191" s="14">
        <v>73</v>
      </c>
      <c r="M4191" s="15">
        <v>4.8413580246913535</v>
      </c>
    </row>
    <row r="4192" spans="1:13" x14ac:dyDescent="0.3">
      <c r="A4192" s="38" t="s">
        <v>249</v>
      </c>
      <c r="B4192" s="15">
        <v>181000</v>
      </c>
      <c r="C4192" s="15">
        <v>521000</v>
      </c>
      <c r="E4192" s="36" t="s">
        <v>253</v>
      </c>
      <c r="F4192" s="15">
        <v>1396050</v>
      </c>
      <c r="G4192" s="15">
        <v>6714250</v>
      </c>
      <c r="I4192" s="38" t="s">
        <v>260</v>
      </c>
      <c r="J4192" s="15">
        <v>10.5</v>
      </c>
      <c r="L4192" s="35" t="s">
        <v>244</v>
      </c>
      <c r="M4192" s="15">
        <v>7.9249999999999998</v>
      </c>
    </row>
    <row r="4193" spans="1:13" x14ac:dyDescent="0.3">
      <c r="A4193" s="38" t="s">
        <v>251</v>
      </c>
      <c r="B4193" s="15">
        <v>241500</v>
      </c>
      <c r="C4193" s="15">
        <v>2425200</v>
      </c>
      <c r="E4193" s="35" t="s">
        <v>272</v>
      </c>
      <c r="F4193" s="15">
        <v>7254683</v>
      </c>
      <c r="G4193" s="15">
        <v>49040397</v>
      </c>
      <c r="I4193" s="38" t="s">
        <v>262</v>
      </c>
      <c r="J4193" s="15">
        <v>10.199999999999999</v>
      </c>
      <c r="L4193" s="36" t="s">
        <v>246</v>
      </c>
      <c r="M4193" s="15">
        <v>6</v>
      </c>
    </row>
    <row r="4194" spans="1:13" x14ac:dyDescent="0.3">
      <c r="A4194" s="38" t="s">
        <v>254</v>
      </c>
      <c r="B4194" s="15">
        <v>171000</v>
      </c>
      <c r="C4194" s="15">
        <v>2656976</v>
      </c>
      <c r="E4194" s="36" t="s">
        <v>246</v>
      </c>
      <c r="F4194" s="15">
        <v>1722900</v>
      </c>
      <c r="G4194" s="15">
        <v>7931325</v>
      </c>
      <c r="I4194" s="38" t="s">
        <v>263</v>
      </c>
      <c r="J4194" s="15">
        <v>9.5</v>
      </c>
      <c r="L4194" s="36" t="s">
        <v>248</v>
      </c>
      <c r="M4194" s="15">
        <v>7.2333333333333343</v>
      </c>
    </row>
    <row r="4195" spans="1:13" x14ac:dyDescent="0.3">
      <c r="A4195" s="38" t="s">
        <v>257</v>
      </c>
      <c r="B4195" s="15">
        <v>229000</v>
      </c>
      <c r="C4195" s="15">
        <v>1290400</v>
      </c>
      <c r="E4195" s="36" t="s">
        <v>248</v>
      </c>
      <c r="F4195" s="15">
        <v>1974970</v>
      </c>
      <c r="G4195" s="15">
        <v>17078237</v>
      </c>
      <c r="I4195" s="35" t="s">
        <v>261</v>
      </c>
      <c r="J4195" s="15"/>
      <c r="L4195" s="36" t="s">
        <v>250</v>
      </c>
      <c r="M4195" s="15">
        <v>8.2000000000000011</v>
      </c>
    </row>
    <row r="4196" spans="1:13" x14ac:dyDescent="0.3">
      <c r="A4196" s="38" t="s">
        <v>252</v>
      </c>
      <c r="B4196" s="15">
        <v>189000</v>
      </c>
      <c r="C4196" s="15">
        <v>3126900</v>
      </c>
      <c r="E4196" s="36" t="s">
        <v>250</v>
      </c>
      <c r="F4196" s="15">
        <v>1750325</v>
      </c>
      <c r="G4196" s="15">
        <v>13016170</v>
      </c>
      <c r="I4196" s="38" t="s">
        <v>245</v>
      </c>
      <c r="J4196" s="15">
        <v>9</v>
      </c>
      <c r="L4196" s="36" t="s">
        <v>253</v>
      </c>
      <c r="M4196" s="15">
        <v>10.266666666666666</v>
      </c>
    </row>
    <row r="4197" spans="1:13" x14ac:dyDescent="0.3">
      <c r="A4197" s="38" t="s">
        <v>255</v>
      </c>
      <c r="B4197" s="15">
        <v>180415</v>
      </c>
      <c r="C4197" s="15">
        <v>2633829</v>
      </c>
      <c r="E4197" s="37" t="s">
        <v>252</v>
      </c>
      <c r="F4197" s="15">
        <v>641825</v>
      </c>
      <c r="G4197" s="15">
        <v>5536815</v>
      </c>
      <c r="I4197" s="38" t="s">
        <v>247</v>
      </c>
      <c r="J4197" s="15">
        <v>11.3</v>
      </c>
      <c r="L4197" s="35" t="s">
        <v>256</v>
      </c>
      <c r="M4197" s="15">
        <v>8.9750000000000014</v>
      </c>
    </row>
    <row r="4198" spans="1:13" x14ac:dyDescent="0.3">
      <c r="A4198" s="38" t="s">
        <v>258</v>
      </c>
      <c r="B4198" s="15">
        <v>187475</v>
      </c>
      <c r="C4198" s="15">
        <v>3878950</v>
      </c>
      <c r="E4198" s="37" t="s">
        <v>255</v>
      </c>
      <c r="F4198" s="15">
        <v>535000</v>
      </c>
      <c r="G4198" s="15">
        <v>5272905</v>
      </c>
      <c r="I4198" s="38" t="s">
        <v>249</v>
      </c>
      <c r="J4198" s="15">
        <v>11.4</v>
      </c>
      <c r="L4198" s="36" t="s">
        <v>246</v>
      </c>
      <c r="M4198" s="15">
        <v>11.4</v>
      </c>
    </row>
    <row r="4199" spans="1:13" x14ac:dyDescent="0.3">
      <c r="A4199" s="38" t="s">
        <v>260</v>
      </c>
      <c r="B4199" s="15">
        <v>204900</v>
      </c>
      <c r="C4199" s="15">
        <v>4733801</v>
      </c>
      <c r="E4199" s="37" t="s">
        <v>258</v>
      </c>
      <c r="F4199" s="15">
        <v>573500</v>
      </c>
      <c r="G4199" s="15">
        <v>2206450</v>
      </c>
      <c r="I4199" s="38" t="s">
        <v>251</v>
      </c>
      <c r="J4199" s="15">
        <v>10.3</v>
      </c>
      <c r="L4199" s="36" t="s">
        <v>248</v>
      </c>
      <c r="M4199" s="15">
        <v>8.7333333333333325</v>
      </c>
    </row>
    <row r="4200" spans="1:13" x14ac:dyDescent="0.3">
      <c r="A4200" s="38" t="s">
        <v>262</v>
      </c>
      <c r="B4200" s="15">
        <v>182500</v>
      </c>
      <c r="C4200" s="15">
        <v>1960500</v>
      </c>
      <c r="E4200" s="36" t="s">
        <v>253</v>
      </c>
      <c r="F4200" s="15">
        <v>1806488</v>
      </c>
      <c r="G4200" s="15">
        <v>11014665</v>
      </c>
      <c r="I4200" s="38" t="s">
        <v>254</v>
      </c>
      <c r="J4200" s="15">
        <v>10.4</v>
      </c>
      <c r="L4200" s="36" t="s">
        <v>250</v>
      </c>
      <c r="M4200" s="15">
        <v>7.7333333333333334</v>
      </c>
    </row>
    <row r="4201" spans="1:13" x14ac:dyDescent="0.3">
      <c r="A4201" s="38" t="s">
        <v>263</v>
      </c>
      <c r="B4201" s="15">
        <v>235000</v>
      </c>
      <c r="C4201" s="15">
        <v>2551900</v>
      </c>
      <c r="E4201" s="35" t="s">
        <v>273</v>
      </c>
      <c r="F4201" s="15">
        <v>8465204</v>
      </c>
      <c r="G4201" s="15">
        <v>59476327</v>
      </c>
      <c r="I4201" s="38" t="s">
        <v>257</v>
      </c>
      <c r="J4201" s="15">
        <v>9.1</v>
      </c>
      <c r="L4201" s="36" t="s">
        <v>253</v>
      </c>
      <c r="M4201" s="15">
        <v>8.0333333333333332</v>
      </c>
    </row>
    <row r="4202" spans="1:13" x14ac:dyDescent="0.3">
      <c r="A4202" s="35" t="s">
        <v>259</v>
      </c>
      <c r="B4202" s="15"/>
      <c r="C4202" s="15"/>
      <c r="E4202" s="36" t="s">
        <v>246</v>
      </c>
      <c r="F4202" s="15">
        <v>2114875</v>
      </c>
      <c r="G4202" s="15">
        <v>13881866</v>
      </c>
      <c r="I4202" s="38" t="s">
        <v>252</v>
      </c>
      <c r="J4202" s="15">
        <v>10.4</v>
      </c>
      <c r="L4202" s="35" t="s">
        <v>261</v>
      </c>
      <c r="M4202" s="15">
        <v>9.1750000000000007</v>
      </c>
    </row>
    <row r="4203" spans="1:13" x14ac:dyDescent="0.3">
      <c r="A4203" s="38" t="s">
        <v>245</v>
      </c>
      <c r="B4203" s="15">
        <v>200625</v>
      </c>
      <c r="C4203" s="15">
        <v>3497483</v>
      </c>
      <c r="E4203" s="36" t="s">
        <v>248</v>
      </c>
      <c r="F4203" s="15">
        <v>2228900</v>
      </c>
      <c r="G4203" s="15">
        <v>18098116</v>
      </c>
      <c r="I4203" s="38" t="s">
        <v>255</v>
      </c>
      <c r="J4203" s="15">
        <v>10.6</v>
      </c>
      <c r="L4203" s="36" t="s">
        <v>246</v>
      </c>
      <c r="M4203" s="15">
        <v>7.5666666666666673</v>
      </c>
    </row>
    <row r="4204" spans="1:13" x14ac:dyDescent="0.3">
      <c r="A4204" s="38" t="s">
        <v>247</v>
      </c>
      <c r="B4204" s="15">
        <v>283000</v>
      </c>
      <c r="C4204" s="15">
        <v>1647950</v>
      </c>
      <c r="E4204" s="36" t="s">
        <v>250</v>
      </c>
      <c r="F4204" s="15">
        <v>2104704</v>
      </c>
      <c r="G4204" s="15">
        <v>18018838</v>
      </c>
      <c r="I4204" s="38" t="s">
        <v>258</v>
      </c>
      <c r="J4204" s="15">
        <v>11.4</v>
      </c>
      <c r="L4204" s="36" t="s">
        <v>248</v>
      </c>
      <c r="M4204" s="15">
        <v>8.4333333333333336</v>
      </c>
    </row>
    <row r="4205" spans="1:13" x14ac:dyDescent="0.3">
      <c r="A4205" s="38" t="s">
        <v>249</v>
      </c>
      <c r="B4205" s="15">
        <v>224503</v>
      </c>
      <c r="C4205" s="15">
        <v>3360405</v>
      </c>
      <c r="E4205" s="37" t="s">
        <v>252</v>
      </c>
      <c r="F4205" s="15">
        <v>713250</v>
      </c>
      <c r="G4205" s="15">
        <v>7698900</v>
      </c>
      <c r="I4205" s="38" t="s">
        <v>260</v>
      </c>
      <c r="J4205" s="15">
        <v>11.6</v>
      </c>
      <c r="L4205" s="36" t="s">
        <v>250</v>
      </c>
      <c r="M4205" s="15">
        <v>7.9666666666666659</v>
      </c>
    </row>
    <row r="4206" spans="1:13" x14ac:dyDescent="0.3">
      <c r="A4206" s="38" t="s">
        <v>251</v>
      </c>
      <c r="B4206" s="15">
        <v>240000</v>
      </c>
      <c r="C4206" s="15">
        <v>3132245</v>
      </c>
      <c r="E4206" s="37" t="s">
        <v>255</v>
      </c>
      <c r="F4206" s="15">
        <v>661504</v>
      </c>
      <c r="G4206" s="15">
        <v>5285988</v>
      </c>
      <c r="I4206" s="38" t="s">
        <v>262</v>
      </c>
      <c r="J4206" s="15">
        <v>10</v>
      </c>
      <c r="L4206" s="36" t="s">
        <v>253</v>
      </c>
      <c r="M4206" s="15">
        <v>12.733333333333334</v>
      </c>
    </row>
    <row r="4207" spans="1:13" x14ac:dyDescent="0.3">
      <c r="A4207" s="38" t="s">
        <v>254</v>
      </c>
      <c r="B4207" s="15">
        <v>258000</v>
      </c>
      <c r="C4207" s="15">
        <v>3868825</v>
      </c>
      <c r="E4207" s="37" t="s">
        <v>258</v>
      </c>
      <c r="F4207" s="15">
        <v>729950</v>
      </c>
      <c r="G4207" s="15">
        <v>5033950</v>
      </c>
      <c r="I4207" s="38" t="s">
        <v>263</v>
      </c>
      <c r="J4207" s="15">
        <v>9.9</v>
      </c>
      <c r="L4207" s="35" t="s">
        <v>264</v>
      </c>
      <c r="M4207" s="15">
        <v>9.6666666666666661</v>
      </c>
    </row>
    <row r="4208" spans="1:13" x14ac:dyDescent="0.3">
      <c r="A4208" s="38" t="s">
        <v>257</v>
      </c>
      <c r="B4208" s="15">
        <v>228500</v>
      </c>
      <c r="C4208" s="15">
        <v>2584500</v>
      </c>
      <c r="E4208" s="36" t="s">
        <v>253</v>
      </c>
      <c r="F4208" s="15">
        <v>2016725</v>
      </c>
      <c r="G4208" s="15">
        <v>9477507</v>
      </c>
      <c r="I4208" s="35" t="s">
        <v>264</v>
      </c>
      <c r="J4208" s="15"/>
      <c r="L4208" s="36" t="s">
        <v>246</v>
      </c>
      <c r="M4208" s="15">
        <v>12.933333333333332</v>
      </c>
    </row>
    <row r="4209" spans="1:13" x14ac:dyDescent="0.3">
      <c r="A4209" s="38" t="s">
        <v>252</v>
      </c>
      <c r="B4209" s="15">
        <v>224500</v>
      </c>
      <c r="C4209" s="15">
        <v>3182500</v>
      </c>
      <c r="E4209" s="35" t="s">
        <v>274</v>
      </c>
      <c r="F4209" s="15">
        <v>8847285</v>
      </c>
      <c r="G4209" s="15">
        <v>54916857</v>
      </c>
      <c r="I4209" s="38" t="s">
        <v>245</v>
      </c>
      <c r="J4209" s="15">
        <v>8.6</v>
      </c>
      <c r="L4209" s="36" t="s">
        <v>248</v>
      </c>
      <c r="M4209" s="15">
        <v>10.266666666666666</v>
      </c>
    </row>
    <row r="4210" spans="1:13" x14ac:dyDescent="0.3">
      <c r="A4210" s="38" t="s">
        <v>255</v>
      </c>
      <c r="B4210" s="15">
        <v>332450</v>
      </c>
      <c r="C4210" s="15">
        <v>4797400</v>
      </c>
      <c r="E4210" s="36" t="s">
        <v>246</v>
      </c>
      <c r="F4210" s="15">
        <v>2167750</v>
      </c>
      <c r="G4210" s="15">
        <v>10414435</v>
      </c>
      <c r="I4210" s="38" t="s">
        <v>247</v>
      </c>
      <c r="J4210" s="15">
        <v>8.6999999999999993</v>
      </c>
      <c r="L4210" s="36" t="s">
        <v>250</v>
      </c>
      <c r="M4210" s="15">
        <v>7.5666666666666664</v>
      </c>
    </row>
    <row r="4211" spans="1:13" x14ac:dyDescent="0.3">
      <c r="A4211" s="38" t="s">
        <v>258</v>
      </c>
      <c r="B4211" s="15">
        <v>219000</v>
      </c>
      <c r="C4211" s="15">
        <v>3125550</v>
      </c>
      <c r="E4211" s="36" t="s">
        <v>248</v>
      </c>
      <c r="F4211" s="15">
        <v>2072310</v>
      </c>
      <c r="G4211" s="15">
        <v>12748372</v>
      </c>
      <c r="I4211" s="38" t="s">
        <v>249</v>
      </c>
      <c r="J4211" s="15">
        <v>8.9</v>
      </c>
      <c r="L4211" s="36" t="s">
        <v>253</v>
      </c>
      <c r="M4211" s="15">
        <v>7.8999999999999995</v>
      </c>
    </row>
    <row r="4212" spans="1:13" x14ac:dyDescent="0.3">
      <c r="A4212" s="38" t="s">
        <v>260</v>
      </c>
      <c r="B4212" s="15">
        <v>200500</v>
      </c>
      <c r="C4212" s="15">
        <v>1737500</v>
      </c>
      <c r="E4212" s="36" t="s">
        <v>250</v>
      </c>
      <c r="F4212" s="15">
        <v>2278025</v>
      </c>
      <c r="G4212" s="15">
        <v>18694300</v>
      </c>
      <c r="I4212" s="38" t="s">
        <v>251</v>
      </c>
      <c r="J4212" s="15">
        <v>8.1</v>
      </c>
      <c r="L4212" s="35" t="s">
        <v>266</v>
      </c>
      <c r="M4212" s="15">
        <v>7.0249999999999995</v>
      </c>
    </row>
    <row r="4213" spans="1:13" x14ac:dyDescent="0.3">
      <c r="A4213" s="38" t="s">
        <v>262</v>
      </c>
      <c r="B4213" s="15">
        <v>255000</v>
      </c>
      <c r="C4213" s="15">
        <v>2582400</v>
      </c>
      <c r="E4213" s="37" t="s">
        <v>252</v>
      </c>
      <c r="F4213" s="15">
        <v>783050</v>
      </c>
      <c r="G4213" s="15">
        <v>5078550</v>
      </c>
      <c r="I4213" s="38" t="s">
        <v>254</v>
      </c>
      <c r="J4213" s="15">
        <v>9.1</v>
      </c>
      <c r="L4213" s="36" t="s">
        <v>246</v>
      </c>
      <c r="M4213" s="15">
        <v>7.6333333333333329</v>
      </c>
    </row>
    <row r="4214" spans="1:13" x14ac:dyDescent="0.3">
      <c r="A4214" s="38" t="s">
        <v>263</v>
      </c>
      <c r="B4214" s="15">
        <v>260000</v>
      </c>
      <c r="C4214" s="15">
        <v>2157525</v>
      </c>
      <c r="E4214" s="37" t="s">
        <v>255</v>
      </c>
      <c r="F4214" s="15">
        <v>763000</v>
      </c>
      <c r="G4214" s="15">
        <v>6129000</v>
      </c>
      <c r="I4214" s="38" t="s">
        <v>257</v>
      </c>
      <c r="J4214" s="15">
        <v>12</v>
      </c>
      <c r="L4214" s="36" t="s">
        <v>248</v>
      </c>
      <c r="M4214" s="15">
        <v>6.9666666666666659</v>
      </c>
    </row>
    <row r="4215" spans="1:13" x14ac:dyDescent="0.3">
      <c r="A4215" s="35" t="s">
        <v>265</v>
      </c>
      <c r="B4215" s="15"/>
      <c r="C4215" s="15"/>
      <c r="E4215" s="37" t="s">
        <v>258</v>
      </c>
      <c r="F4215" s="15">
        <v>731975</v>
      </c>
      <c r="G4215" s="15">
        <v>7486750</v>
      </c>
      <c r="I4215" s="38" t="s">
        <v>252</v>
      </c>
      <c r="J4215" s="15">
        <v>12.1</v>
      </c>
      <c r="L4215" s="36" t="s">
        <v>250</v>
      </c>
      <c r="M4215" s="15">
        <v>6.9333333333333336</v>
      </c>
    </row>
    <row r="4216" spans="1:13" x14ac:dyDescent="0.3">
      <c r="A4216" s="38" t="s">
        <v>245</v>
      </c>
      <c r="B4216" s="15">
        <v>288400</v>
      </c>
      <c r="C4216" s="15">
        <v>2375815</v>
      </c>
      <c r="E4216" s="36" t="s">
        <v>253</v>
      </c>
      <c r="F4216" s="15">
        <v>2329200</v>
      </c>
      <c r="G4216" s="15">
        <v>13059750</v>
      </c>
      <c r="I4216" s="38" t="s">
        <v>255</v>
      </c>
      <c r="J4216" s="15">
        <v>12.5</v>
      </c>
      <c r="L4216" s="36" t="s">
        <v>253</v>
      </c>
      <c r="M4216" s="15">
        <v>6.5666666666666664</v>
      </c>
    </row>
    <row r="4217" spans="1:13" x14ac:dyDescent="0.3">
      <c r="A4217" s="38" t="s">
        <v>247</v>
      </c>
      <c r="B4217" s="15">
        <v>227750</v>
      </c>
      <c r="C4217" s="15">
        <v>4119351</v>
      </c>
      <c r="E4217" s="35" t="s">
        <v>275</v>
      </c>
      <c r="F4217" s="15">
        <v>9786324</v>
      </c>
      <c r="G4217" s="15">
        <v>83254651</v>
      </c>
      <c r="I4217" s="38" t="s">
        <v>258</v>
      </c>
      <c r="J4217" s="15">
        <v>10.8</v>
      </c>
      <c r="L4217" s="35" t="s">
        <v>267</v>
      </c>
      <c r="M4217" s="15">
        <v>4.4416666666666673</v>
      </c>
    </row>
    <row r="4218" spans="1:13" x14ac:dyDescent="0.3">
      <c r="A4218" s="38" t="s">
        <v>249</v>
      </c>
      <c r="B4218" s="15">
        <v>350000</v>
      </c>
      <c r="C4218" s="15">
        <v>5789210</v>
      </c>
      <c r="E4218" s="36" t="s">
        <v>246</v>
      </c>
      <c r="F4218" s="15">
        <v>3151199</v>
      </c>
      <c r="G4218" s="15">
        <v>26476899</v>
      </c>
      <c r="I4218" s="38" t="s">
        <v>260</v>
      </c>
      <c r="J4218" s="15">
        <v>9.6999999999999993</v>
      </c>
      <c r="L4218" s="36" t="s">
        <v>246</v>
      </c>
      <c r="M4218" s="15">
        <v>4.7666666666666666</v>
      </c>
    </row>
    <row r="4219" spans="1:13" x14ac:dyDescent="0.3">
      <c r="A4219" s="38" t="s">
        <v>251</v>
      </c>
      <c r="B4219" s="15">
        <v>319950</v>
      </c>
      <c r="C4219" s="15">
        <v>4428150</v>
      </c>
      <c r="E4219" s="36" t="s">
        <v>248</v>
      </c>
      <c r="F4219" s="15">
        <v>2438375</v>
      </c>
      <c r="G4219" s="15">
        <v>22782067</v>
      </c>
      <c r="I4219" s="38" t="s">
        <v>262</v>
      </c>
      <c r="J4219" s="15">
        <v>8.4</v>
      </c>
      <c r="L4219" s="36" t="s">
        <v>248</v>
      </c>
      <c r="M4219" s="15">
        <v>4.3999999999999995</v>
      </c>
    </row>
    <row r="4220" spans="1:13" x14ac:dyDescent="0.3">
      <c r="A4220" s="38" t="s">
        <v>254</v>
      </c>
      <c r="B4220" s="15">
        <v>271700</v>
      </c>
      <c r="C4220" s="15">
        <v>2407050</v>
      </c>
      <c r="E4220" s="36" t="s">
        <v>250</v>
      </c>
      <c r="F4220" s="15">
        <v>2433200</v>
      </c>
      <c r="G4220" s="15">
        <v>22341900</v>
      </c>
      <c r="I4220" s="38" t="s">
        <v>263</v>
      </c>
      <c r="J4220" s="15">
        <v>7.9</v>
      </c>
      <c r="L4220" s="36" t="s">
        <v>250</v>
      </c>
      <c r="M4220" s="15">
        <v>5.1333333333333329</v>
      </c>
    </row>
    <row r="4221" spans="1:13" x14ac:dyDescent="0.3">
      <c r="A4221" s="38" t="s">
        <v>257</v>
      </c>
      <c r="B4221" s="15">
        <v>343500</v>
      </c>
      <c r="C4221" s="15">
        <v>5299350</v>
      </c>
      <c r="E4221" s="37" t="s">
        <v>252</v>
      </c>
      <c r="F4221" s="15">
        <v>762250</v>
      </c>
      <c r="G4221" s="15">
        <v>7584400</v>
      </c>
      <c r="I4221" s="35" t="s">
        <v>266</v>
      </c>
      <c r="J4221" s="15"/>
      <c r="L4221" s="36" t="s">
        <v>253</v>
      </c>
      <c r="M4221" s="15">
        <v>3.4666666666666668</v>
      </c>
    </row>
    <row r="4222" spans="1:13" x14ac:dyDescent="0.3">
      <c r="A4222" s="38" t="s">
        <v>252</v>
      </c>
      <c r="B4222" s="15">
        <v>262975</v>
      </c>
      <c r="C4222" s="15">
        <v>4228950</v>
      </c>
      <c r="E4222" s="37" t="s">
        <v>255</v>
      </c>
      <c r="F4222" s="15">
        <v>785000</v>
      </c>
      <c r="G4222" s="15">
        <v>9758000</v>
      </c>
      <c r="I4222" s="38" t="s">
        <v>245</v>
      </c>
      <c r="J4222" s="15">
        <v>7.8</v>
      </c>
      <c r="L4222" s="35" t="s">
        <v>268</v>
      </c>
      <c r="M4222" s="15">
        <v>2.8333333333333335</v>
      </c>
    </row>
    <row r="4223" spans="1:13" x14ac:dyDescent="0.3">
      <c r="A4223" s="38" t="s">
        <v>255</v>
      </c>
      <c r="B4223" s="15">
        <v>252500</v>
      </c>
      <c r="C4223" s="15">
        <v>3094950</v>
      </c>
      <c r="E4223" s="37" t="s">
        <v>258</v>
      </c>
      <c r="F4223" s="15">
        <v>885950</v>
      </c>
      <c r="G4223" s="15">
        <v>4999500</v>
      </c>
      <c r="I4223" s="38" t="s">
        <v>247</v>
      </c>
      <c r="J4223" s="15">
        <v>8.6999999999999993</v>
      </c>
      <c r="L4223" s="36" t="s">
        <v>246</v>
      </c>
      <c r="M4223" s="15">
        <v>3.4666666666666663</v>
      </c>
    </row>
    <row r="4224" spans="1:13" x14ac:dyDescent="0.3">
      <c r="A4224" s="38" t="s">
        <v>258</v>
      </c>
      <c r="B4224" s="15">
        <v>279975</v>
      </c>
      <c r="C4224" s="15">
        <v>2990662</v>
      </c>
      <c r="E4224" s="36" t="s">
        <v>253</v>
      </c>
      <c r="F4224" s="15">
        <v>1763550</v>
      </c>
      <c r="G4224" s="15">
        <v>11653785</v>
      </c>
      <c r="I4224" s="38" t="s">
        <v>249</v>
      </c>
      <c r="J4224" s="15">
        <v>7.3</v>
      </c>
      <c r="L4224" s="36" t="s">
        <v>248</v>
      </c>
      <c r="M4224" s="15">
        <v>3.3000000000000003</v>
      </c>
    </row>
    <row r="4225" spans="1:13" x14ac:dyDescent="0.3">
      <c r="A4225" s="38" t="s">
        <v>260</v>
      </c>
      <c r="B4225" s="15">
        <v>258450</v>
      </c>
      <c r="C4225" s="15">
        <v>1306900</v>
      </c>
      <c r="E4225" s="14">
        <v>45</v>
      </c>
      <c r="F4225" s="15">
        <v>38323411</v>
      </c>
      <c r="G4225" s="15">
        <v>276113373</v>
      </c>
      <c r="I4225" s="38" t="s">
        <v>251</v>
      </c>
      <c r="J4225" s="15">
        <v>8.6</v>
      </c>
      <c r="L4225" s="36" t="s">
        <v>250</v>
      </c>
      <c r="M4225" s="15">
        <v>2.4666666666666663</v>
      </c>
    </row>
    <row r="4226" spans="1:13" x14ac:dyDescent="0.3">
      <c r="A4226" s="38" t="s">
        <v>262</v>
      </c>
      <c r="B4226" s="15">
        <v>295000</v>
      </c>
      <c r="C4226" s="15">
        <v>2568900</v>
      </c>
      <c r="E4226" s="35" t="s">
        <v>243</v>
      </c>
      <c r="F4226" s="15">
        <v>1618765</v>
      </c>
      <c r="G4226" s="15">
        <v>15756690</v>
      </c>
      <c r="I4226" s="38" t="s">
        <v>254</v>
      </c>
      <c r="J4226" s="15">
        <v>10.6</v>
      </c>
      <c r="L4226" s="36" t="s">
        <v>253</v>
      </c>
      <c r="M4226" s="15">
        <v>2.1</v>
      </c>
    </row>
    <row r="4227" spans="1:13" x14ac:dyDescent="0.3">
      <c r="A4227" s="38" t="s">
        <v>263</v>
      </c>
      <c r="B4227" s="15">
        <v>332975</v>
      </c>
      <c r="C4227" s="15">
        <v>3153900</v>
      </c>
      <c r="E4227" s="36" t="s">
        <v>246</v>
      </c>
      <c r="F4227" s="15">
        <v>375700</v>
      </c>
      <c r="G4227" s="15">
        <v>3557028</v>
      </c>
      <c r="I4227" s="38" t="s">
        <v>257</v>
      </c>
      <c r="J4227" s="15">
        <v>11.5</v>
      </c>
      <c r="L4227" s="35" t="s">
        <v>269</v>
      </c>
      <c r="M4227" s="15">
        <v>3.4333333333333331</v>
      </c>
    </row>
    <row r="4228" spans="1:13" x14ac:dyDescent="0.3">
      <c r="A4228" s="35" t="s">
        <v>244</v>
      </c>
      <c r="B4228" s="15"/>
      <c r="C4228" s="15"/>
      <c r="E4228" s="36" t="s">
        <v>248</v>
      </c>
      <c r="F4228" s="15">
        <v>403600</v>
      </c>
      <c r="G4228" s="15">
        <v>2791790</v>
      </c>
      <c r="I4228" s="38" t="s">
        <v>252</v>
      </c>
      <c r="J4228" s="15">
        <v>10.9</v>
      </c>
      <c r="L4228" s="36" t="s">
        <v>246</v>
      </c>
      <c r="M4228" s="15">
        <v>2.6666666666666665</v>
      </c>
    </row>
    <row r="4229" spans="1:13" x14ac:dyDescent="0.3">
      <c r="A4229" s="38" t="s">
        <v>245</v>
      </c>
      <c r="B4229" s="15">
        <v>234500</v>
      </c>
      <c r="C4229" s="15">
        <v>1623500</v>
      </c>
      <c r="E4229" s="36" t="s">
        <v>250</v>
      </c>
      <c r="F4229" s="15">
        <v>424500</v>
      </c>
      <c r="G4229" s="15">
        <v>4923075</v>
      </c>
      <c r="I4229" s="38" t="s">
        <v>255</v>
      </c>
      <c r="J4229" s="15">
        <v>9.9</v>
      </c>
      <c r="L4229" s="36" t="s">
        <v>248</v>
      </c>
      <c r="M4229" s="15">
        <v>3.4666666666666668</v>
      </c>
    </row>
    <row r="4230" spans="1:13" x14ac:dyDescent="0.3">
      <c r="A4230" s="38" t="s">
        <v>247</v>
      </c>
      <c r="B4230" s="15">
        <v>246300</v>
      </c>
      <c r="C4230" s="15">
        <v>945600</v>
      </c>
      <c r="E4230" s="37" t="s">
        <v>252</v>
      </c>
      <c r="F4230" s="15">
        <v>129000</v>
      </c>
      <c r="G4230" s="15">
        <v>894170</v>
      </c>
      <c r="I4230" s="38" t="s">
        <v>258</v>
      </c>
      <c r="J4230" s="15">
        <v>10.199999999999999</v>
      </c>
      <c r="L4230" s="36" t="s">
        <v>250</v>
      </c>
      <c r="M4230" s="15">
        <v>3.5666666666666669</v>
      </c>
    </row>
    <row r="4231" spans="1:13" x14ac:dyDescent="0.3">
      <c r="A4231" s="38" t="s">
        <v>249</v>
      </c>
      <c r="B4231" s="15">
        <v>435000</v>
      </c>
      <c r="C4231" s="15">
        <v>2058950</v>
      </c>
      <c r="E4231" s="37" t="s">
        <v>255</v>
      </c>
      <c r="F4231" s="15">
        <v>133900</v>
      </c>
      <c r="G4231" s="15">
        <v>2289505</v>
      </c>
      <c r="I4231" s="38" t="s">
        <v>260</v>
      </c>
      <c r="J4231" s="15">
        <v>10.4</v>
      </c>
      <c r="L4231" s="36" t="s">
        <v>253</v>
      </c>
      <c r="M4231" s="15">
        <v>4.0333333333333332</v>
      </c>
    </row>
    <row r="4232" spans="1:13" x14ac:dyDescent="0.3">
      <c r="A4232" s="38" t="s">
        <v>251</v>
      </c>
      <c r="B4232" s="15">
        <v>366000</v>
      </c>
      <c r="C4232" s="15">
        <v>3773700</v>
      </c>
      <c r="E4232" s="37" t="s">
        <v>258</v>
      </c>
      <c r="F4232" s="15">
        <v>161600</v>
      </c>
      <c r="G4232" s="15">
        <v>1739400</v>
      </c>
      <c r="I4232" s="38" t="s">
        <v>262</v>
      </c>
      <c r="J4232" s="15">
        <v>9.3000000000000007</v>
      </c>
      <c r="L4232" s="35" t="s">
        <v>270</v>
      </c>
      <c r="M4232" s="15">
        <v>3.4499999999999997</v>
      </c>
    </row>
    <row r="4233" spans="1:13" x14ac:dyDescent="0.3">
      <c r="A4233" s="38" t="s">
        <v>254</v>
      </c>
      <c r="B4233" s="15">
        <v>374950</v>
      </c>
      <c r="C4233" s="15">
        <v>6108850</v>
      </c>
      <c r="E4233" s="36" t="s">
        <v>253</v>
      </c>
      <c r="F4233" s="15">
        <v>414965</v>
      </c>
      <c r="G4233" s="15">
        <v>4484797</v>
      </c>
      <c r="I4233" s="38" t="s">
        <v>263</v>
      </c>
      <c r="J4233" s="15">
        <v>9.5</v>
      </c>
      <c r="L4233" s="36" t="s">
        <v>246</v>
      </c>
      <c r="M4233" s="15">
        <v>2.6999999999999997</v>
      </c>
    </row>
    <row r="4234" spans="1:13" x14ac:dyDescent="0.3">
      <c r="A4234" s="38" t="s">
        <v>257</v>
      </c>
      <c r="B4234" s="15">
        <v>355000</v>
      </c>
      <c r="C4234" s="15">
        <v>6129101</v>
      </c>
      <c r="E4234" s="35" t="s">
        <v>259</v>
      </c>
      <c r="F4234" s="15">
        <v>1763403</v>
      </c>
      <c r="G4234" s="15">
        <v>15148047</v>
      </c>
      <c r="I4234" s="35" t="s">
        <v>267</v>
      </c>
      <c r="J4234" s="15"/>
      <c r="L4234" s="36" t="s">
        <v>248</v>
      </c>
      <c r="M4234" s="15">
        <v>3.6</v>
      </c>
    </row>
    <row r="4235" spans="1:13" x14ac:dyDescent="0.3">
      <c r="A4235" s="38" t="s">
        <v>252</v>
      </c>
      <c r="B4235" s="15">
        <v>272950</v>
      </c>
      <c r="C4235" s="15">
        <v>3134400</v>
      </c>
      <c r="E4235" s="36" t="s">
        <v>246</v>
      </c>
      <c r="F4235" s="15">
        <v>421450</v>
      </c>
      <c r="G4235" s="15">
        <v>2187600</v>
      </c>
      <c r="I4235" s="38" t="s">
        <v>245</v>
      </c>
      <c r="J4235" s="15">
        <v>9.1999999999999993</v>
      </c>
      <c r="L4235" s="36" t="s">
        <v>250</v>
      </c>
      <c r="M4235" s="15">
        <v>4.8666666666666663</v>
      </c>
    </row>
    <row r="4236" spans="1:13" x14ac:dyDescent="0.3">
      <c r="A4236" s="38" t="s">
        <v>255</v>
      </c>
      <c r="B4236" s="15">
        <v>294825</v>
      </c>
      <c r="C4236" s="15">
        <v>4686500</v>
      </c>
      <c r="E4236" s="36" t="s">
        <v>248</v>
      </c>
      <c r="F4236" s="15">
        <v>437953</v>
      </c>
      <c r="G4236" s="15">
        <v>5844165</v>
      </c>
      <c r="I4236" s="38" t="s">
        <v>247</v>
      </c>
      <c r="J4236" s="15">
        <v>8.6999999999999993</v>
      </c>
      <c r="L4236" s="36" t="s">
        <v>253</v>
      </c>
      <c r="M4236" s="15">
        <v>2.6333333333333333</v>
      </c>
    </row>
    <row r="4237" spans="1:13" x14ac:dyDescent="0.3">
      <c r="A4237" s="38" t="s">
        <v>258</v>
      </c>
      <c r="B4237" s="15">
        <v>360000</v>
      </c>
      <c r="C4237" s="15">
        <v>4182500</v>
      </c>
      <c r="E4237" s="36" t="s">
        <v>250</v>
      </c>
      <c r="F4237" s="15">
        <v>452900</v>
      </c>
      <c r="G4237" s="15">
        <v>3274692</v>
      </c>
      <c r="I4237" s="38" t="s">
        <v>249</v>
      </c>
      <c r="J4237" s="15">
        <v>9.6</v>
      </c>
      <c r="L4237" s="35" t="s">
        <v>271</v>
      </c>
      <c r="M4237" s="15">
        <v>1.2</v>
      </c>
    </row>
    <row r="4238" spans="1:13" x14ac:dyDescent="0.3">
      <c r="A4238" s="38" t="s">
        <v>260</v>
      </c>
      <c r="B4238" s="15">
        <v>295000</v>
      </c>
      <c r="C4238" s="15">
        <v>3169150</v>
      </c>
      <c r="E4238" s="37" t="s">
        <v>252</v>
      </c>
      <c r="F4238" s="15">
        <v>149900</v>
      </c>
      <c r="G4238" s="15">
        <v>712850</v>
      </c>
      <c r="I4238" s="38" t="s">
        <v>251</v>
      </c>
      <c r="J4238" s="15">
        <v>9.6</v>
      </c>
      <c r="L4238" s="36" t="s">
        <v>246</v>
      </c>
      <c r="M4238" s="15">
        <v>1.0666666666666667</v>
      </c>
    </row>
    <row r="4239" spans="1:13" x14ac:dyDescent="0.3">
      <c r="A4239" s="38" t="s">
        <v>262</v>
      </c>
      <c r="B4239" s="15">
        <v>349000</v>
      </c>
      <c r="C4239" s="15">
        <v>3926450</v>
      </c>
      <c r="E4239" s="37" t="s">
        <v>255</v>
      </c>
      <c r="F4239" s="15">
        <v>138000</v>
      </c>
      <c r="G4239" s="15">
        <v>818750</v>
      </c>
      <c r="I4239" s="38" t="s">
        <v>254</v>
      </c>
      <c r="J4239" s="15">
        <v>11.1</v>
      </c>
      <c r="L4239" s="36" t="s">
        <v>248</v>
      </c>
      <c r="M4239" s="15">
        <v>0.8</v>
      </c>
    </row>
    <row r="4240" spans="1:13" x14ac:dyDescent="0.3">
      <c r="A4240" s="38" t="s">
        <v>263</v>
      </c>
      <c r="B4240" s="15">
        <v>303750</v>
      </c>
      <c r="C4240" s="15">
        <v>1819000</v>
      </c>
      <c r="E4240" s="37" t="s">
        <v>258</v>
      </c>
      <c r="F4240" s="15">
        <v>165000</v>
      </c>
      <c r="G4240" s="15">
        <v>1743092</v>
      </c>
      <c r="I4240" s="38" t="s">
        <v>257</v>
      </c>
      <c r="J4240" s="15">
        <v>10</v>
      </c>
      <c r="L4240" s="36" t="s">
        <v>250</v>
      </c>
      <c r="M4240" s="15">
        <v>1.3666666666666669</v>
      </c>
    </row>
    <row r="4241" spans="1:13" x14ac:dyDescent="0.3">
      <c r="A4241" s="35" t="s">
        <v>256</v>
      </c>
      <c r="B4241" s="15"/>
      <c r="C4241" s="15"/>
      <c r="E4241" s="36" t="s">
        <v>253</v>
      </c>
      <c r="F4241" s="15">
        <v>451100</v>
      </c>
      <c r="G4241" s="15">
        <v>3841590</v>
      </c>
      <c r="I4241" s="38" t="s">
        <v>252</v>
      </c>
      <c r="J4241" s="15">
        <v>10.1</v>
      </c>
      <c r="L4241" s="36" t="s">
        <v>253</v>
      </c>
      <c r="M4241" s="15">
        <v>1.5</v>
      </c>
    </row>
    <row r="4242" spans="1:13" x14ac:dyDescent="0.3">
      <c r="A4242" s="38" t="s">
        <v>245</v>
      </c>
      <c r="B4242" s="15">
        <v>314000</v>
      </c>
      <c r="C4242" s="15">
        <v>3934776</v>
      </c>
      <c r="E4242" s="35" t="s">
        <v>265</v>
      </c>
      <c r="F4242" s="15">
        <v>2489300</v>
      </c>
      <c r="G4242" s="15">
        <v>22574857</v>
      </c>
      <c r="I4242" s="38" t="s">
        <v>255</v>
      </c>
      <c r="J4242" s="15">
        <v>9.6</v>
      </c>
      <c r="L4242" s="35" t="s">
        <v>272</v>
      </c>
      <c r="M4242" s="15">
        <v>1.6166666666666669</v>
      </c>
    </row>
    <row r="4243" spans="1:13" x14ac:dyDescent="0.3">
      <c r="A4243" s="38" t="s">
        <v>247</v>
      </c>
      <c r="B4243" s="15">
        <v>385000</v>
      </c>
      <c r="C4243" s="15">
        <v>4047900</v>
      </c>
      <c r="E4243" s="36" t="s">
        <v>246</v>
      </c>
      <c r="F4243" s="15">
        <v>557225</v>
      </c>
      <c r="G4243" s="15">
        <v>6118108</v>
      </c>
      <c r="I4243" s="38" t="s">
        <v>258</v>
      </c>
      <c r="J4243" s="15">
        <v>8.6999999999999993</v>
      </c>
      <c r="L4243" s="36" t="s">
        <v>246</v>
      </c>
      <c r="M4243" s="15">
        <v>1.7666666666666666</v>
      </c>
    </row>
    <row r="4244" spans="1:13" x14ac:dyDescent="0.3">
      <c r="A4244" s="38" t="s">
        <v>249</v>
      </c>
      <c r="B4244" s="15">
        <v>302475</v>
      </c>
      <c r="C4244" s="15">
        <v>3748474</v>
      </c>
      <c r="E4244" s="36" t="s">
        <v>248</v>
      </c>
      <c r="F4244" s="15">
        <v>612650</v>
      </c>
      <c r="G4244" s="15">
        <v>5898700</v>
      </c>
      <c r="I4244" s="38" t="s">
        <v>260</v>
      </c>
      <c r="J4244" s="15">
        <v>8.5</v>
      </c>
      <c r="L4244" s="36" t="s">
        <v>248</v>
      </c>
      <c r="M4244" s="15">
        <v>1.9666666666666668</v>
      </c>
    </row>
    <row r="4245" spans="1:13" x14ac:dyDescent="0.3">
      <c r="A4245" s="38" t="s">
        <v>251</v>
      </c>
      <c r="B4245" s="15">
        <v>399575</v>
      </c>
      <c r="C4245" s="15">
        <v>2696750</v>
      </c>
      <c r="E4245" s="36" t="s">
        <v>250</v>
      </c>
      <c r="F4245" s="15">
        <v>589675</v>
      </c>
      <c r="G4245" s="15">
        <v>5166600</v>
      </c>
      <c r="I4245" s="38" t="s">
        <v>262</v>
      </c>
      <c r="J4245" s="15">
        <v>8.1</v>
      </c>
      <c r="L4245" s="36" t="s">
        <v>250</v>
      </c>
      <c r="M4245" s="15">
        <v>1.9000000000000001</v>
      </c>
    </row>
    <row r="4246" spans="1:13" x14ac:dyDescent="0.3">
      <c r="A4246" s="38" t="s">
        <v>254</v>
      </c>
      <c r="B4246" s="15">
        <v>315000</v>
      </c>
      <c r="C4246" s="15">
        <v>3197850</v>
      </c>
      <c r="E4246" s="37" t="s">
        <v>252</v>
      </c>
      <c r="F4246" s="15">
        <v>189200</v>
      </c>
      <c r="G4246" s="15">
        <v>1408550</v>
      </c>
      <c r="I4246" s="38" t="s">
        <v>263</v>
      </c>
      <c r="J4246" s="15">
        <v>7.2</v>
      </c>
      <c r="L4246" s="36" t="s">
        <v>253</v>
      </c>
      <c r="M4246" s="15">
        <v>0.83333333333333337</v>
      </c>
    </row>
    <row r="4247" spans="1:13" x14ac:dyDescent="0.3">
      <c r="A4247" s="38" t="s">
        <v>257</v>
      </c>
      <c r="B4247" s="15">
        <v>279975</v>
      </c>
      <c r="C4247" s="15">
        <v>3239309</v>
      </c>
      <c r="E4247" s="37" t="s">
        <v>255</v>
      </c>
      <c r="F4247" s="15">
        <v>216975</v>
      </c>
      <c r="G4247" s="15">
        <v>1330900</v>
      </c>
      <c r="I4247" s="35" t="s">
        <v>268</v>
      </c>
      <c r="J4247" s="15"/>
      <c r="L4247" s="35" t="s">
        <v>273</v>
      </c>
      <c r="M4247" s="15">
        <v>3.1</v>
      </c>
    </row>
    <row r="4248" spans="1:13" x14ac:dyDescent="0.3">
      <c r="A4248" s="38" t="s">
        <v>252</v>
      </c>
      <c r="B4248" s="15">
        <v>314500</v>
      </c>
      <c r="C4248" s="15">
        <v>1959450</v>
      </c>
      <c r="E4248" s="37" t="s">
        <v>258</v>
      </c>
      <c r="F4248" s="15">
        <v>183500</v>
      </c>
      <c r="G4248" s="15">
        <v>2427150</v>
      </c>
      <c r="I4248" s="38" t="s">
        <v>245</v>
      </c>
      <c r="J4248" s="15">
        <v>5.8</v>
      </c>
      <c r="L4248" s="36" t="s">
        <v>246</v>
      </c>
      <c r="M4248" s="15">
        <v>1.5333333333333332</v>
      </c>
    </row>
    <row r="4249" spans="1:13" x14ac:dyDescent="0.3">
      <c r="A4249" s="38" t="s">
        <v>255</v>
      </c>
      <c r="B4249" s="15">
        <v>300000</v>
      </c>
      <c r="C4249" s="15">
        <v>2842400</v>
      </c>
      <c r="E4249" s="36" t="s">
        <v>253</v>
      </c>
      <c r="F4249" s="15">
        <v>729750</v>
      </c>
      <c r="G4249" s="15">
        <v>5391449</v>
      </c>
      <c r="I4249" s="38" t="s">
        <v>247</v>
      </c>
      <c r="J4249" s="15">
        <v>5.4</v>
      </c>
      <c r="L4249" s="36" t="s">
        <v>248</v>
      </c>
      <c r="M4249" s="15">
        <v>3.5333333333333337</v>
      </c>
    </row>
    <row r="4250" spans="1:13" x14ac:dyDescent="0.3">
      <c r="A4250" s="38" t="s">
        <v>258</v>
      </c>
      <c r="B4250" s="15">
        <v>268000</v>
      </c>
      <c r="C4250" s="15">
        <v>2386900</v>
      </c>
      <c r="E4250" s="35" t="s">
        <v>244</v>
      </c>
      <c r="F4250" s="15">
        <v>2927475</v>
      </c>
      <c r="G4250" s="15">
        <v>21562936</v>
      </c>
      <c r="I4250" s="38" t="s">
        <v>249</v>
      </c>
      <c r="J4250" s="15">
        <v>6.5</v>
      </c>
      <c r="L4250" s="36" t="s">
        <v>250</v>
      </c>
      <c r="M4250" s="15">
        <v>4.333333333333333</v>
      </c>
    </row>
    <row r="4251" spans="1:13" x14ac:dyDescent="0.3">
      <c r="A4251" s="38" t="s">
        <v>260</v>
      </c>
      <c r="B4251" s="15">
        <v>291500</v>
      </c>
      <c r="C4251" s="15">
        <v>1348000</v>
      </c>
      <c r="E4251" s="36" t="s">
        <v>246</v>
      </c>
      <c r="F4251" s="15">
        <v>753650</v>
      </c>
      <c r="G4251" s="15">
        <v>6401850</v>
      </c>
      <c r="I4251" s="38" t="s">
        <v>251</v>
      </c>
      <c r="J4251" s="15">
        <v>7</v>
      </c>
      <c r="L4251" s="36" t="s">
        <v>253</v>
      </c>
      <c r="M4251" s="15">
        <v>3</v>
      </c>
    </row>
    <row r="4252" spans="1:13" x14ac:dyDescent="0.3">
      <c r="A4252" s="38" t="s">
        <v>262</v>
      </c>
      <c r="B4252" s="15">
        <v>306075</v>
      </c>
      <c r="C4252" s="15">
        <v>1496350</v>
      </c>
      <c r="E4252" s="36" t="s">
        <v>248</v>
      </c>
      <c r="F4252" s="15">
        <v>642975</v>
      </c>
      <c r="G4252" s="15">
        <v>5986200</v>
      </c>
      <c r="I4252" s="38" t="s">
        <v>254</v>
      </c>
      <c r="J4252" s="15">
        <v>6.3</v>
      </c>
      <c r="L4252" s="35" t="s">
        <v>274</v>
      </c>
      <c r="M4252" s="15">
        <v>1.9500000000000002</v>
      </c>
    </row>
    <row r="4253" spans="1:13" x14ac:dyDescent="0.3">
      <c r="A4253" s="38" t="s">
        <v>263</v>
      </c>
      <c r="B4253" s="15">
        <v>268500</v>
      </c>
      <c r="C4253" s="15">
        <v>827000</v>
      </c>
      <c r="E4253" s="36" t="s">
        <v>250</v>
      </c>
      <c r="F4253" s="15">
        <v>884875</v>
      </c>
      <c r="G4253" s="15">
        <v>4925120</v>
      </c>
      <c r="I4253" s="38" t="s">
        <v>257</v>
      </c>
      <c r="J4253" s="15">
        <v>6.4</v>
      </c>
      <c r="L4253" s="36" t="s">
        <v>246</v>
      </c>
      <c r="M4253" s="15">
        <v>1.4333333333333333</v>
      </c>
    </row>
    <row r="4254" spans="1:13" x14ac:dyDescent="0.3">
      <c r="A4254" s="35" t="s">
        <v>261</v>
      </c>
      <c r="B4254" s="15"/>
      <c r="C4254" s="15"/>
      <c r="E4254" s="37" t="s">
        <v>252</v>
      </c>
      <c r="F4254" s="15">
        <v>415650</v>
      </c>
      <c r="G4254" s="15">
        <v>1854550</v>
      </c>
      <c r="I4254" s="38" t="s">
        <v>252</v>
      </c>
      <c r="J4254" s="15">
        <v>7.4</v>
      </c>
      <c r="L4254" s="36" t="s">
        <v>248</v>
      </c>
      <c r="M4254" s="15">
        <v>0.96666666666666667</v>
      </c>
    </row>
    <row r="4255" spans="1:13" x14ac:dyDescent="0.3">
      <c r="A4255" s="38" t="s">
        <v>245</v>
      </c>
      <c r="B4255" s="15">
        <v>234250</v>
      </c>
      <c r="C4255" s="15">
        <v>1296500</v>
      </c>
      <c r="E4255" s="37" t="s">
        <v>255</v>
      </c>
      <c r="F4255" s="15">
        <v>245750</v>
      </c>
      <c r="G4255" s="15">
        <v>1366720</v>
      </c>
      <c r="I4255" s="38" t="s">
        <v>255</v>
      </c>
      <c r="J4255" s="15">
        <v>6.8</v>
      </c>
      <c r="L4255" s="36" t="s">
        <v>250</v>
      </c>
      <c r="M4255" s="15">
        <v>3.3333333333333335</v>
      </c>
    </row>
    <row r="4256" spans="1:13" x14ac:dyDescent="0.3">
      <c r="A4256" s="38" t="s">
        <v>247</v>
      </c>
      <c r="B4256" s="15">
        <v>375000</v>
      </c>
      <c r="C4256" s="15">
        <v>1582000</v>
      </c>
      <c r="E4256" s="37" t="s">
        <v>258</v>
      </c>
      <c r="F4256" s="15">
        <v>223475</v>
      </c>
      <c r="G4256" s="15">
        <v>1703850</v>
      </c>
      <c r="I4256" s="38" t="s">
        <v>258</v>
      </c>
      <c r="J4256" s="15">
        <v>7.8</v>
      </c>
      <c r="L4256" s="36" t="s">
        <v>253</v>
      </c>
      <c r="M4256" s="15">
        <v>2.0666666666666664</v>
      </c>
    </row>
    <row r="4257" spans="1:13" x14ac:dyDescent="0.3">
      <c r="A4257" s="38" t="s">
        <v>249</v>
      </c>
      <c r="B4257" s="15">
        <v>260000</v>
      </c>
      <c r="C4257" s="15">
        <v>2774500</v>
      </c>
      <c r="E4257" s="36" t="s">
        <v>253</v>
      </c>
      <c r="F4257" s="15">
        <v>645975</v>
      </c>
      <c r="G4257" s="15">
        <v>4249766</v>
      </c>
      <c r="I4257" s="38" t="s">
        <v>260</v>
      </c>
      <c r="J4257" s="15">
        <v>7.6</v>
      </c>
      <c r="L4257" s="35" t="s">
        <v>275</v>
      </c>
      <c r="M4257" s="15">
        <v>1.1599999999999997</v>
      </c>
    </row>
    <row r="4258" spans="1:13" x14ac:dyDescent="0.3">
      <c r="A4258" s="38" t="s">
        <v>251</v>
      </c>
      <c r="B4258" s="15">
        <v>285750</v>
      </c>
      <c r="C4258" s="15">
        <v>3692500</v>
      </c>
      <c r="E4258" s="35" t="s">
        <v>256</v>
      </c>
      <c r="F4258" s="15">
        <v>2791474</v>
      </c>
      <c r="G4258" s="15">
        <v>15950289</v>
      </c>
      <c r="I4258" s="38" t="s">
        <v>262</v>
      </c>
      <c r="J4258" s="15">
        <v>6.4</v>
      </c>
      <c r="L4258" s="36" t="s">
        <v>246</v>
      </c>
      <c r="M4258" s="15">
        <v>1.5</v>
      </c>
    </row>
    <row r="4259" spans="1:13" x14ac:dyDescent="0.3">
      <c r="A4259" s="38" t="s">
        <v>254</v>
      </c>
      <c r="B4259" s="15">
        <v>250000</v>
      </c>
      <c r="C4259" s="15">
        <v>1636000</v>
      </c>
      <c r="E4259" s="36" t="s">
        <v>246</v>
      </c>
      <c r="F4259" s="15">
        <v>596700</v>
      </c>
      <c r="G4259" s="15">
        <v>4371845</v>
      </c>
      <c r="I4259" s="38" t="s">
        <v>263</v>
      </c>
      <c r="J4259" s="15">
        <v>5.9</v>
      </c>
      <c r="L4259" s="36" t="s">
        <v>248</v>
      </c>
      <c r="M4259" s="15">
        <v>0.79999999999999993</v>
      </c>
    </row>
    <row r="4260" spans="1:13" x14ac:dyDescent="0.3">
      <c r="A4260" s="38" t="s">
        <v>257</v>
      </c>
      <c r="B4260" s="15">
        <v>316975</v>
      </c>
      <c r="C4260" s="15">
        <v>2034950</v>
      </c>
      <c r="E4260" s="36" t="s">
        <v>248</v>
      </c>
      <c r="F4260" s="15">
        <v>817500</v>
      </c>
      <c r="G4260" s="15">
        <v>3708095</v>
      </c>
      <c r="I4260" s="35" t="s">
        <v>269</v>
      </c>
      <c r="J4260" s="15"/>
      <c r="L4260" s="36" t="s">
        <v>250</v>
      </c>
      <c r="M4260" s="15">
        <v>1.45</v>
      </c>
    </row>
    <row r="4261" spans="1:13" x14ac:dyDescent="0.3">
      <c r="A4261" s="38" t="s">
        <v>252</v>
      </c>
      <c r="B4261" s="15">
        <v>242000</v>
      </c>
      <c r="C4261" s="15">
        <v>1134000</v>
      </c>
      <c r="E4261" s="36" t="s">
        <v>250</v>
      </c>
      <c r="F4261" s="15">
        <v>603275</v>
      </c>
      <c r="G4261" s="15">
        <v>3561000</v>
      </c>
      <c r="I4261" s="38" t="s">
        <v>245</v>
      </c>
      <c r="J4261" s="15">
        <v>5.0999999999999996</v>
      </c>
      <c r="L4261" s="36" t="s">
        <v>253</v>
      </c>
      <c r="M4261" s="15">
        <v>0.89999999999999991</v>
      </c>
    </row>
    <row r="4262" spans="1:13" x14ac:dyDescent="0.3">
      <c r="A4262" s="38" t="s">
        <v>255</v>
      </c>
      <c r="B4262" s="15">
        <v>749000</v>
      </c>
      <c r="C4262" s="15">
        <v>749000</v>
      </c>
      <c r="E4262" s="37" t="s">
        <v>252</v>
      </c>
      <c r="F4262" s="15">
        <v>224325</v>
      </c>
      <c r="G4262" s="15">
        <v>1841150</v>
      </c>
      <c r="I4262" s="38" t="s">
        <v>247</v>
      </c>
      <c r="J4262" s="15">
        <v>5</v>
      </c>
      <c r="L4262" s="14">
        <v>74</v>
      </c>
      <c r="M4262" s="15">
        <v>6.2584337349397581</v>
      </c>
    </row>
    <row r="4263" spans="1:13" x14ac:dyDescent="0.3">
      <c r="A4263" s="38" t="s">
        <v>258</v>
      </c>
      <c r="B4263" s="15">
        <v>266000</v>
      </c>
      <c r="C4263" s="15">
        <v>2467448</v>
      </c>
      <c r="E4263" s="37" t="s">
        <v>255</v>
      </c>
      <c r="F4263" s="15">
        <v>204000</v>
      </c>
      <c r="G4263" s="15">
        <v>1229950</v>
      </c>
      <c r="I4263" s="38" t="s">
        <v>249</v>
      </c>
      <c r="J4263" s="15">
        <v>4.9000000000000004</v>
      </c>
      <c r="L4263" s="35" t="s">
        <v>244</v>
      </c>
      <c r="M4263" s="15">
        <v>3.7750000000000004</v>
      </c>
    </row>
    <row r="4264" spans="1:13" x14ac:dyDescent="0.3">
      <c r="A4264" s="38" t="s">
        <v>260</v>
      </c>
      <c r="B4264" s="15">
        <v>233000</v>
      </c>
      <c r="C4264" s="15">
        <v>233000</v>
      </c>
      <c r="E4264" s="37" t="s">
        <v>258</v>
      </c>
      <c r="F4264" s="15">
        <v>174950</v>
      </c>
      <c r="G4264" s="15">
        <v>489900</v>
      </c>
      <c r="I4264" s="38" t="s">
        <v>251</v>
      </c>
      <c r="J4264" s="15">
        <v>5.2</v>
      </c>
      <c r="L4264" s="36" t="s">
        <v>246</v>
      </c>
      <c r="M4264" s="15">
        <v>3.1</v>
      </c>
    </row>
    <row r="4265" spans="1:13" x14ac:dyDescent="0.3">
      <c r="A4265" s="38" t="s">
        <v>262</v>
      </c>
      <c r="B4265" s="15">
        <v>415000</v>
      </c>
      <c r="C4265" s="15">
        <v>1539000</v>
      </c>
      <c r="E4265" s="36" t="s">
        <v>253</v>
      </c>
      <c r="F4265" s="15">
        <v>773999</v>
      </c>
      <c r="G4265" s="15">
        <v>4309349</v>
      </c>
      <c r="I4265" s="38" t="s">
        <v>254</v>
      </c>
      <c r="J4265" s="15">
        <v>5.8</v>
      </c>
      <c r="L4265" s="36" t="s">
        <v>248</v>
      </c>
      <c r="M4265" s="15">
        <v>3.3333333333333335</v>
      </c>
    </row>
    <row r="4266" spans="1:13" x14ac:dyDescent="0.3">
      <c r="A4266" s="38" t="s">
        <v>263</v>
      </c>
      <c r="B4266" s="15">
        <v>300000</v>
      </c>
      <c r="C4266" s="15">
        <v>1564000</v>
      </c>
      <c r="E4266" s="35" t="s">
        <v>261</v>
      </c>
      <c r="F4266" s="15">
        <v>2303902</v>
      </c>
      <c r="G4266" s="15">
        <v>11806016</v>
      </c>
      <c r="I4266" s="38" t="s">
        <v>257</v>
      </c>
      <c r="J4266" s="15">
        <v>5.0999999999999996</v>
      </c>
      <c r="L4266" s="36" t="s">
        <v>250</v>
      </c>
      <c r="M4266" s="15">
        <v>5.3</v>
      </c>
    </row>
    <row r="4267" spans="1:13" x14ac:dyDescent="0.3">
      <c r="A4267" s="35" t="s">
        <v>264</v>
      </c>
      <c r="B4267" s="15"/>
      <c r="C4267" s="15"/>
      <c r="E4267" s="36" t="s">
        <v>246</v>
      </c>
      <c r="F4267" s="15">
        <v>645900</v>
      </c>
      <c r="G4267" s="15">
        <v>3788206</v>
      </c>
      <c r="I4267" s="38" t="s">
        <v>252</v>
      </c>
      <c r="J4267" s="15">
        <v>5.0999999999999996</v>
      </c>
      <c r="L4267" s="36" t="s">
        <v>253</v>
      </c>
      <c r="M4267" s="15">
        <v>3.3666666666666667</v>
      </c>
    </row>
    <row r="4268" spans="1:13" x14ac:dyDescent="0.3">
      <c r="A4268" s="38" t="s">
        <v>245</v>
      </c>
      <c r="B4268" s="15">
        <v>235000</v>
      </c>
      <c r="C4268" s="15">
        <v>470000</v>
      </c>
      <c r="E4268" s="36" t="s">
        <v>248</v>
      </c>
      <c r="F4268" s="15">
        <v>607250</v>
      </c>
      <c r="G4268" s="15">
        <v>2769400</v>
      </c>
      <c r="I4268" s="38" t="s">
        <v>255</v>
      </c>
      <c r="J4268" s="15">
        <v>4.0999999999999996</v>
      </c>
      <c r="L4268" s="35" t="s">
        <v>256</v>
      </c>
      <c r="M4268" s="15">
        <v>7.3833333333333329</v>
      </c>
    </row>
    <row r="4269" spans="1:13" x14ac:dyDescent="0.3">
      <c r="A4269" s="38" t="s">
        <v>247</v>
      </c>
      <c r="B4269" s="15">
        <v>379000</v>
      </c>
      <c r="C4269" s="15">
        <v>1779000</v>
      </c>
      <c r="E4269" s="36" t="s">
        <v>250</v>
      </c>
      <c r="F4269" s="15">
        <v>558750</v>
      </c>
      <c r="G4269" s="15">
        <v>3243906</v>
      </c>
      <c r="I4269" s="38" t="s">
        <v>258</v>
      </c>
      <c r="J4269" s="15">
        <v>4.3</v>
      </c>
      <c r="L4269" s="36" t="s">
        <v>246</v>
      </c>
      <c r="M4269" s="15">
        <v>4.5</v>
      </c>
    </row>
    <row r="4270" spans="1:13" x14ac:dyDescent="0.3">
      <c r="A4270" s="38" t="s">
        <v>249</v>
      </c>
      <c r="B4270" s="15">
        <v>299000</v>
      </c>
      <c r="C4270" s="15">
        <v>3347450</v>
      </c>
      <c r="E4270" s="37" t="s">
        <v>252</v>
      </c>
      <c r="F4270" s="15">
        <v>167000</v>
      </c>
      <c r="G4270" s="15">
        <v>334000</v>
      </c>
      <c r="I4270" s="38" t="s">
        <v>260</v>
      </c>
      <c r="J4270" s="15">
        <v>4</v>
      </c>
      <c r="L4270" s="36" t="s">
        <v>248</v>
      </c>
      <c r="M4270" s="15">
        <v>7.833333333333333</v>
      </c>
    </row>
    <row r="4271" spans="1:13" x14ac:dyDescent="0.3">
      <c r="A4271" s="38" t="s">
        <v>251</v>
      </c>
      <c r="B4271" s="15">
        <v>263000</v>
      </c>
      <c r="C4271" s="15">
        <v>263000</v>
      </c>
      <c r="E4271" s="37" t="s">
        <v>255</v>
      </c>
      <c r="F4271" s="15">
        <v>210000</v>
      </c>
      <c r="G4271" s="15">
        <v>1128406</v>
      </c>
      <c r="I4271" s="38" t="s">
        <v>262</v>
      </c>
      <c r="J4271" s="15">
        <v>4.0999999999999996</v>
      </c>
      <c r="L4271" s="36" t="s">
        <v>250</v>
      </c>
      <c r="M4271" s="15">
        <v>7.7333333333333343</v>
      </c>
    </row>
    <row r="4272" spans="1:13" x14ac:dyDescent="0.3">
      <c r="A4272" s="38" t="s">
        <v>254</v>
      </c>
      <c r="B4272" s="15">
        <v>270000</v>
      </c>
      <c r="C4272" s="15">
        <v>1390000</v>
      </c>
      <c r="E4272" s="37" t="s">
        <v>258</v>
      </c>
      <c r="F4272" s="15">
        <v>181750</v>
      </c>
      <c r="G4272" s="15">
        <v>1781500</v>
      </c>
      <c r="I4272" s="38" t="s">
        <v>263</v>
      </c>
      <c r="J4272" s="15">
        <v>3.1</v>
      </c>
      <c r="L4272" s="36" t="s">
        <v>253</v>
      </c>
      <c r="M4272" s="15">
        <v>9.4666666666666668</v>
      </c>
    </row>
    <row r="4273" spans="1:13" x14ac:dyDescent="0.3">
      <c r="A4273" s="38" t="s">
        <v>257</v>
      </c>
      <c r="B4273" s="15">
        <v>202500</v>
      </c>
      <c r="C4273" s="15">
        <v>405000</v>
      </c>
      <c r="E4273" s="36" t="s">
        <v>253</v>
      </c>
      <c r="F4273" s="15">
        <v>492002</v>
      </c>
      <c r="G4273" s="15">
        <v>2004504</v>
      </c>
      <c r="I4273" s="35" t="s">
        <v>270</v>
      </c>
      <c r="J4273" s="15"/>
      <c r="L4273" s="35" t="s">
        <v>261</v>
      </c>
      <c r="M4273" s="15">
        <v>13.541666666666666</v>
      </c>
    </row>
    <row r="4274" spans="1:13" x14ac:dyDescent="0.3">
      <c r="A4274" s="38" t="s">
        <v>252</v>
      </c>
      <c r="B4274" s="15">
        <v>237950</v>
      </c>
      <c r="C4274" s="15">
        <v>2353950</v>
      </c>
      <c r="E4274" s="35" t="s">
        <v>264</v>
      </c>
      <c r="F4274" s="15">
        <v>1893013</v>
      </c>
      <c r="G4274" s="15">
        <v>7692531</v>
      </c>
      <c r="I4274" s="38" t="s">
        <v>245</v>
      </c>
      <c r="J4274" s="15">
        <v>3.1</v>
      </c>
      <c r="L4274" s="36" t="s">
        <v>246</v>
      </c>
      <c r="M4274" s="15">
        <v>11.466666666666667</v>
      </c>
    </row>
    <row r="4275" spans="1:13" x14ac:dyDescent="0.3">
      <c r="A4275" s="38" t="s">
        <v>255</v>
      </c>
      <c r="B4275" s="15">
        <v>235900</v>
      </c>
      <c r="C4275" s="15">
        <v>1749900</v>
      </c>
      <c r="E4275" s="36" t="s">
        <v>246</v>
      </c>
      <c r="F4275" s="15">
        <v>410500</v>
      </c>
      <c r="G4275" s="15">
        <v>821000</v>
      </c>
      <c r="I4275" s="38" t="s">
        <v>247</v>
      </c>
      <c r="J4275" s="15">
        <v>3.4</v>
      </c>
      <c r="L4275" s="36" t="s">
        <v>248</v>
      </c>
      <c r="M4275" s="15">
        <v>13.233333333333334</v>
      </c>
    </row>
    <row r="4276" spans="1:13" x14ac:dyDescent="0.3">
      <c r="A4276" s="38" t="s">
        <v>258</v>
      </c>
      <c r="B4276" s="15">
        <v>310000</v>
      </c>
      <c r="C4276" s="15">
        <v>1480500</v>
      </c>
      <c r="E4276" s="36" t="s">
        <v>248</v>
      </c>
      <c r="F4276" s="15">
        <v>560770</v>
      </c>
      <c r="G4276" s="15">
        <v>2142940</v>
      </c>
      <c r="I4276" s="38" t="s">
        <v>249</v>
      </c>
      <c r="J4276" s="15">
        <v>3.3</v>
      </c>
      <c r="L4276" s="36" t="s">
        <v>250</v>
      </c>
      <c r="M4276" s="15">
        <v>14.833333333333334</v>
      </c>
    </row>
    <row r="4277" spans="1:13" x14ac:dyDescent="0.3">
      <c r="A4277" s="38" t="s">
        <v>260</v>
      </c>
      <c r="B4277" s="15">
        <v>254375</v>
      </c>
      <c r="C4277" s="15">
        <v>3072803</v>
      </c>
      <c r="E4277" s="36" t="s">
        <v>250</v>
      </c>
      <c r="F4277" s="15">
        <v>424218</v>
      </c>
      <c r="G4277" s="15">
        <v>2034185</v>
      </c>
      <c r="I4277" s="38" t="s">
        <v>251</v>
      </c>
      <c r="J4277" s="15">
        <v>3.8</v>
      </c>
      <c r="L4277" s="36" t="s">
        <v>253</v>
      </c>
      <c r="M4277" s="15">
        <v>14.633333333333335</v>
      </c>
    </row>
    <row r="4278" spans="1:13" x14ac:dyDescent="0.3">
      <c r="A4278" s="38" t="s">
        <v>262</v>
      </c>
      <c r="B4278" s="15">
        <v>214500</v>
      </c>
      <c r="C4278" s="15">
        <v>1007000</v>
      </c>
      <c r="E4278" s="37" t="s">
        <v>252</v>
      </c>
      <c r="F4278" s="15">
        <v>145000</v>
      </c>
      <c r="G4278" s="15">
        <v>704400</v>
      </c>
      <c r="I4278" s="38" t="s">
        <v>254</v>
      </c>
      <c r="J4278" s="15">
        <v>4.5</v>
      </c>
      <c r="L4278" s="35" t="s">
        <v>264</v>
      </c>
      <c r="M4278" s="15">
        <v>16.658333333333331</v>
      </c>
    </row>
    <row r="4279" spans="1:13" x14ac:dyDescent="0.3">
      <c r="A4279" s="38" t="s">
        <v>263</v>
      </c>
      <c r="B4279" s="15">
        <v>222000</v>
      </c>
      <c r="C4279" s="15">
        <v>1279000</v>
      </c>
      <c r="E4279" s="37" t="s">
        <v>255</v>
      </c>
      <c r="F4279" s="15">
        <v>154718</v>
      </c>
      <c r="G4279" s="15">
        <v>623335</v>
      </c>
      <c r="I4279" s="38" t="s">
        <v>257</v>
      </c>
      <c r="J4279" s="15">
        <v>5</v>
      </c>
      <c r="L4279" s="36" t="s">
        <v>246</v>
      </c>
      <c r="M4279" s="15">
        <v>17.933333333333334</v>
      </c>
    </row>
    <row r="4280" spans="1:13" x14ac:dyDescent="0.3">
      <c r="A4280" s="35" t="s">
        <v>266</v>
      </c>
      <c r="B4280" s="15"/>
      <c r="C4280" s="15"/>
      <c r="E4280" s="37" t="s">
        <v>258</v>
      </c>
      <c r="F4280" s="15">
        <v>124500</v>
      </c>
      <c r="G4280" s="15">
        <v>706450</v>
      </c>
      <c r="I4280" s="38" t="s">
        <v>252</v>
      </c>
      <c r="J4280" s="15">
        <v>4.4000000000000004</v>
      </c>
      <c r="L4280" s="36" t="s">
        <v>248</v>
      </c>
      <c r="M4280" s="15">
        <v>17.266666666666666</v>
      </c>
    </row>
    <row r="4281" spans="1:13" x14ac:dyDescent="0.3">
      <c r="A4281" s="38" t="s">
        <v>245</v>
      </c>
      <c r="B4281" s="15">
        <v>220000</v>
      </c>
      <c r="C4281" s="15">
        <v>609000</v>
      </c>
      <c r="E4281" s="36" t="s">
        <v>253</v>
      </c>
      <c r="F4281" s="15">
        <v>497525</v>
      </c>
      <c r="G4281" s="15">
        <v>2694406</v>
      </c>
      <c r="I4281" s="38" t="s">
        <v>255</v>
      </c>
      <c r="J4281" s="15">
        <v>4.0999999999999996</v>
      </c>
      <c r="L4281" s="36" t="s">
        <v>250</v>
      </c>
      <c r="M4281" s="15">
        <v>17.666666666666668</v>
      </c>
    </row>
    <row r="4282" spans="1:13" x14ac:dyDescent="0.3">
      <c r="A4282" s="38" t="s">
        <v>247</v>
      </c>
      <c r="B4282" s="15">
        <v>545000</v>
      </c>
      <c r="C4282" s="15">
        <v>545000</v>
      </c>
      <c r="E4282" s="35" t="s">
        <v>266</v>
      </c>
      <c r="F4282" s="15">
        <v>1274950</v>
      </c>
      <c r="G4282" s="15">
        <v>5627662</v>
      </c>
      <c r="I4282" s="38" t="s">
        <v>258</v>
      </c>
      <c r="J4282" s="15">
        <v>3</v>
      </c>
      <c r="L4282" s="36" t="s">
        <v>253</v>
      </c>
      <c r="M4282" s="15">
        <v>13.766666666666666</v>
      </c>
    </row>
    <row r="4283" spans="1:13" x14ac:dyDescent="0.3">
      <c r="A4283" s="38" t="s">
        <v>249</v>
      </c>
      <c r="B4283" s="15">
        <v>233000</v>
      </c>
      <c r="C4283" s="15">
        <v>2422500</v>
      </c>
      <c r="E4283" s="36" t="s">
        <v>246</v>
      </c>
      <c r="F4283" s="15">
        <v>301950</v>
      </c>
      <c r="G4283" s="15">
        <v>1474750</v>
      </c>
      <c r="I4283" s="38" t="s">
        <v>260</v>
      </c>
      <c r="J4283" s="15">
        <v>3.5</v>
      </c>
      <c r="L4283" s="35" t="s">
        <v>266</v>
      </c>
      <c r="M4283" s="15">
        <v>9.3833333333333346</v>
      </c>
    </row>
    <row r="4284" spans="1:13" x14ac:dyDescent="0.3">
      <c r="A4284" s="38" t="s">
        <v>251</v>
      </c>
      <c r="B4284" s="15">
        <v>264500</v>
      </c>
      <c r="C4284" s="15">
        <v>2189500</v>
      </c>
      <c r="E4284" s="36" t="s">
        <v>248</v>
      </c>
      <c r="F4284" s="15">
        <v>485500</v>
      </c>
      <c r="G4284" s="15">
        <v>2825511</v>
      </c>
      <c r="I4284" s="38" t="s">
        <v>262</v>
      </c>
      <c r="J4284" s="15">
        <v>3</v>
      </c>
      <c r="L4284" s="36" t="s">
        <v>246</v>
      </c>
      <c r="M4284" s="15">
        <v>9.8666666666666671</v>
      </c>
    </row>
    <row r="4285" spans="1:13" x14ac:dyDescent="0.3">
      <c r="A4285" s="38" t="s">
        <v>254</v>
      </c>
      <c r="B4285" s="15">
        <v>244000</v>
      </c>
      <c r="C4285" s="15">
        <v>2291950</v>
      </c>
      <c r="E4285" s="36" t="s">
        <v>250</v>
      </c>
      <c r="F4285" s="15">
        <v>98500</v>
      </c>
      <c r="G4285" s="15">
        <v>98500</v>
      </c>
      <c r="I4285" s="38" t="s">
        <v>263</v>
      </c>
      <c r="J4285" s="15">
        <v>2.4</v>
      </c>
      <c r="L4285" s="36" t="s">
        <v>248</v>
      </c>
      <c r="M4285" s="15">
        <v>9.0666666666666664</v>
      </c>
    </row>
    <row r="4286" spans="1:13" x14ac:dyDescent="0.3">
      <c r="A4286" s="38" t="s">
        <v>257</v>
      </c>
      <c r="B4286" s="15">
        <v>237000</v>
      </c>
      <c r="C4286" s="15">
        <v>2112500</v>
      </c>
      <c r="E4286" s="37" t="s">
        <v>252</v>
      </c>
      <c r="F4286" s="15"/>
      <c r="G4286" s="15"/>
      <c r="I4286" s="35" t="s">
        <v>271</v>
      </c>
      <c r="J4286" s="15"/>
      <c r="L4286" s="36" t="s">
        <v>250</v>
      </c>
      <c r="M4286" s="15">
        <v>9.7999999999999989</v>
      </c>
    </row>
    <row r="4287" spans="1:13" x14ac:dyDescent="0.3">
      <c r="A4287" s="38" t="s">
        <v>252</v>
      </c>
      <c r="B4287" s="15"/>
      <c r="C4287" s="15"/>
      <c r="E4287" s="37" t="s">
        <v>255</v>
      </c>
      <c r="F4287" s="15"/>
      <c r="G4287" s="15"/>
      <c r="I4287" s="38" t="s">
        <v>245</v>
      </c>
      <c r="J4287" s="15">
        <v>1.6</v>
      </c>
      <c r="L4287" s="36" t="s">
        <v>253</v>
      </c>
      <c r="M4287" s="15">
        <v>8.7999999999999989</v>
      </c>
    </row>
    <row r="4288" spans="1:13" x14ac:dyDescent="0.3">
      <c r="A4288" s="38" t="s">
        <v>255</v>
      </c>
      <c r="B4288" s="15">
        <v>230000</v>
      </c>
      <c r="C4288" s="15">
        <v>1797850</v>
      </c>
      <c r="E4288" s="37" t="s">
        <v>258</v>
      </c>
      <c r="F4288" s="15">
        <v>98500</v>
      </c>
      <c r="G4288" s="15">
        <v>98500</v>
      </c>
      <c r="I4288" s="38" t="s">
        <v>247</v>
      </c>
      <c r="J4288" s="15">
        <v>2.2000000000000002</v>
      </c>
      <c r="L4288" s="35" t="s">
        <v>267</v>
      </c>
      <c r="M4288" s="15">
        <v>9.8000000000000007</v>
      </c>
    </row>
    <row r="4289" spans="1:13" x14ac:dyDescent="0.3">
      <c r="A4289" s="38" t="s">
        <v>258</v>
      </c>
      <c r="B4289" s="15">
        <v>234500</v>
      </c>
      <c r="C4289" s="15">
        <v>1104700</v>
      </c>
      <c r="E4289" s="36" t="s">
        <v>253</v>
      </c>
      <c r="F4289" s="15">
        <v>389000</v>
      </c>
      <c r="G4289" s="15">
        <v>1228901</v>
      </c>
      <c r="I4289" s="38" t="s">
        <v>249</v>
      </c>
      <c r="J4289" s="15">
        <v>2.6</v>
      </c>
      <c r="L4289" s="36" t="s">
        <v>246</v>
      </c>
      <c r="M4289" s="15">
        <v>9.3666666666666654</v>
      </c>
    </row>
    <row r="4290" spans="1:13" x14ac:dyDescent="0.3">
      <c r="A4290" s="38" t="s">
        <v>260</v>
      </c>
      <c r="B4290" s="15">
        <v>701000</v>
      </c>
      <c r="C4290" s="15">
        <v>2847000</v>
      </c>
      <c r="E4290" s="35" t="s">
        <v>267</v>
      </c>
      <c r="F4290" s="15">
        <v>1541601</v>
      </c>
      <c r="G4290" s="15">
        <v>6979860</v>
      </c>
      <c r="I4290" s="38" t="s">
        <v>251</v>
      </c>
      <c r="J4290" s="15">
        <v>2.4</v>
      </c>
      <c r="L4290" s="36" t="s">
        <v>248</v>
      </c>
      <c r="M4290" s="15">
        <v>12.433333333333332</v>
      </c>
    </row>
    <row r="4291" spans="1:13" x14ac:dyDescent="0.3">
      <c r="A4291" s="38" t="s">
        <v>262</v>
      </c>
      <c r="B4291" s="15">
        <v>231250</v>
      </c>
      <c r="C4291" s="15">
        <v>889500</v>
      </c>
      <c r="E4291" s="36" t="s">
        <v>246</v>
      </c>
      <c r="F4291" s="15">
        <v>418600</v>
      </c>
      <c r="G4291" s="15">
        <v>1352597</v>
      </c>
      <c r="I4291" s="38" t="s">
        <v>254</v>
      </c>
      <c r="J4291" s="15">
        <v>2.9</v>
      </c>
      <c r="L4291" s="36" t="s">
        <v>250</v>
      </c>
      <c r="M4291" s="15">
        <v>10.4</v>
      </c>
    </row>
    <row r="4292" spans="1:13" x14ac:dyDescent="0.3">
      <c r="A4292" s="38" t="s">
        <v>263</v>
      </c>
      <c r="B4292" s="15">
        <v>401000</v>
      </c>
      <c r="C4292" s="15">
        <v>2736700</v>
      </c>
      <c r="E4292" s="36" t="s">
        <v>248</v>
      </c>
      <c r="F4292" s="15">
        <v>474250</v>
      </c>
      <c r="G4292" s="15">
        <v>1497077</v>
      </c>
      <c r="I4292" s="38" t="s">
        <v>257</v>
      </c>
      <c r="J4292" s="15">
        <v>3.4</v>
      </c>
      <c r="L4292" s="36" t="s">
        <v>253</v>
      </c>
      <c r="M4292" s="15">
        <v>7</v>
      </c>
    </row>
    <row r="4293" spans="1:13" x14ac:dyDescent="0.3">
      <c r="A4293" s="35" t="s">
        <v>267</v>
      </c>
      <c r="B4293" s="15"/>
      <c r="C4293" s="15"/>
      <c r="E4293" s="36" t="s">
        <v>250</v>
      </c>
      <c r="F4293" s="15">
        <v>317301</v>
      </c>
      <c r="G4293" s="15">
        <v>2692366</v>
      </c>
      <c r="I4293" s="38" t="s">
        <v>252</v>
      </c>
      <c r="J4293" s="15">
        <v>4.2</v>
      </c>
      <c r="L4293" s="35" t="s">
        <v>268</v>
      </c>
      <c r="M4293" s="15">
        <v>6.0083333333333329</v>
      </c>
    </row>
    <row r="4294" spans="1:13" x14ac:dyDescent="0.3">
      <c r="A4294" s="38" t="s">
        <v>245</v>
      </c>
      <c r="B4294" s="15">
        <v>164900</v>
      </c>
      <c r="C4294" s="15">
        <v>918900</v>
      </c>
      <c r="E4294" s="37" t="s">
        <v>252</v>
      </c>
      <c r="F4294" s="15">
        <v>123800</v>
      </c>
      <c r="G4294" s="15">
        <v>1188600</v>
      </c>
      <c r="I4294" s="38" t="s">
        <v>255</v>
      </c>
      <c r="J4294" s="15">
        <v>4.3</v>
      </c>
      <c r="L4294" s="36" t="s">
        <v>246</v>
      </c>
      <c r="M4294" s="15">
        <v>6.666666666666667</v>
      </c>
    </row>
    <row r="4295" spans="1:13" x14ac:dyDescent="0.3">
      <c r="A4295" s="38" t="s">
        <v>247</v>
      </c>
      <c r="B4295" s="15">
        <v>380000</v>
      </c>
      <c r="C4295" s="15">
        <v>1984000</v>
      </c>
      <c r="E4295" s="37" t="s">
        <v>255</v>
      </c>
      <c r="F4295" s="15">
        <v>95001</v>
      </c>
      <c r="G4295" s="15">
        <v>1013266</v>
      </c>
      <c r="I4295" s="38" t="s">
        <v>258</v>
      </c>
      <c r="J4295" s="15">
        <v>4.5</v>
      </c>
      <c r="L4295" s="36" t="s">
        <v>248</v>
      </c>
      <c r="M4295" s="15">
        <v>6.1000000000000005</v>
      </c>
    </row>
    <row r="4296" spans="1:13" x14ac:dyDescent="0.3">
      <c r="A4296" s="38" t="s">
        <v>249</v>
      </c>
      <c r="B4296" s="15">
        <v>211000</v>
      </c>
      <c r="C4296" s="15">
        <v>1105050</v>
      </c>
      <c r="E4296" s="37" t="s">
        <v>258</v>
      </c>
      <c r="F4296" s="15">
        <v>98500</v>
      </c>
      <c r="G4296" s="15">
        <v>490500</v>
      </c>
      <c r="I4296" s="38" t="s">
        <v>260</v>
      </c>
      <c r="J4296" s="15">
        <v>3.8</v>
      </c>
      <c r="L4296" s="36" t="s">
        <v>250</v>
      </c>
      <c r="M4296" s="15">
        <v>6.1333333333333329</v>
      </c>
    </row>
    <row r="4297" spans="1:13" x14ac:dyDescent="0.3">
      <c r="A4297" s="38" t="s">
        <v>251</v>
      </c>
      <c r="B4297" s="15">
        <v>241250</v>
      </c>
      <c r="C4297" s="15">
        <v>1556600</v>
      </c>
      <c r="E4297" s="36" t="s">
        <v>253</v>
      </c>
      <c r="F4297" s="15">
        <v>331450</v>
      </c>
      <c r="G4297" s="15">
        <v>1437820</v>
      </c>
      <c r="I4297" s="38" t="s">
        <v>262</v>
      </c>
      <c r="J4297" s="15">
        <v>3.6</v>
      </c>
      <c r="L4297" s="36" t="s">
        <v>253</v>
      </c>
      <c r="M4297" s="15">
        <v>5.1333333333333329</v>
      </c>
    </row>
    <row r="4298" spans="1:13" x14ac:dyDescent="0.3">
      <c r="A4298" s="38" t="s">
        <v>254</v>
      </c>
      <c r="B4298" s="15">
        <v>235000</v>
      </c>
      <c r="C4298" s="15">
        <v>2850675</v>
      </c>
      <c r="E4298" s="35" t="s">
        <v>268</v>
      </c>
      <c r="F4298" s="15">
        <v>1397688</v>
      </c>
      <c r="G4298" s="15">
        <v>6176332</v>
      </c>
      <c r="I4298" s="38" t="s">
        <v>263</v>
      </c>
      <c r="J4298" s="15">
        <v>3.1</v>
      </c>
      <c r="L4298" s="35" t="s">
        <v>269</v>
      </c>
      <c r="M4298" s="15">
        <v>4.0916666666666668</v>
      </c>
    </row>
    <row r="4299" spans="1:13" x14ac:dyDescent="0.3">
      <c r="A4299" s="38" t="s">
        <v>257</v>
      </c>
      <c r="B4299" s="15">
        <v>225000</v>
      </c>
      <c r="C4299" s="15">
        <v>1274500</v>
      </c>
      <c r="E4299" s="36" t="s">
        <v>246</v>
      </c>
      <c r="F4299" s="15">
        <v>427425</v>
      </c>
      <c r="G4299" s="15">
        <v>1600820</v>
      </c>
      <c r="I4299" s="35" t="s">
        <v>272</v>
      </c>
      <c r="J4299" s="15"/>
      <c r="L4299" s="36" t="s">
        <v>246</v>
      </c>
      <c r="M4299" s="15">
        <v>4.666666666666667</v>
      </c>
    </row>
    <row r="4300" spans="1:13" x14ac:dyDescent="0.3">
      <c r="A4300" s="38" t="s">
        <v>252</v>
      </c>
      <c r="B4300" s="15">
        <v>424751</v>
      </c>
      <c r="C4300" s="15">
        <v>3050501</v>
      </c>
      <c r="E4300" s="36" t="s">
        <v>248</v>
      </c>
      <c r="F4300" s="15">
        <v>290250</v>
      </c>
      <c r="G4300" s="15">
        <v>1789967</v>
      </c>
      <c r="I4300" s="38" t="s">
        <v>245</v>
      </c>
      <c r="J4300" s="15">
        <v>3</v>
      </c>
      <c r="L4300" s="36" t="s">
        <v>248</v>
      </c>
      <c r="M4300" s="15">
        <v>4.333333333333333</v>
      </c>
    </row>
    <row r="4301" spans="1:13" x14ac:dyDescent="0.3">
      <c r="A4301" s="38" t="s">
        <v>255</v>
      </c>
      <c r="B4301" s="15">
        <v>220000</v>
      </c>
      <c r="C4301" s="15">
        <v>2398900</v>
      </c>
      <c r="E4301" s="36" t="s">
        <v>250</v>
      </c>
      <c r="F4301" s="15">
        <v>280875</v>
      </c>
      <c r="G4301" s="15">
        <v>945757</v>
      </c>
      <c r="I4301" s="38" t="s">
        <v>247</v>
      </c>
      <c r="J4301" s="15">
        <v>2.2000000000000002</v>
      </c>
      <c r="L4301" s="36" t="s">
        <v>250</v>
      </c>
      <c r="M4301" s="15">
        <v>4</v>
      </c>
    </row>
    <row r="4302" spans="1:13" x14ac:dyDescent="0.3">
      <c r="A4302" s="38" t="s">
        <v>258</v>
      </c>
      <c r="B4302" s="15">
        <v>193250</v>
      </c>
      <c r="C4302" s="15">
        <v>2636050</v>
      </c>
      <c r="E4302" s="37" t="s">
        <v>252</v>
      </c>
      <c r="F4302" s="15">
        <v>89900</v>
      </c>
      <c r="G4302" s="15">
        <v>320800</v>
      </c>
      <c r="I4302" s="38" t="s">
        <v>249</v>
      </c>
      <c r="J4302" s="15">
        <v>2.1</v>
      </c>
      <c r="L4302" s="36" t="s">
        <v>253</v>
      </c>
      <c r="M4302" s="15">
        <v>3.3666666666666667</v>
      </c>
    </row>
    <row r="4303" spans="1:13" x14ac:dyDescent="0.3">
      <c r="A4303" s="38" t="s">
        <v>260</v>
      </c>
      <c r="B4303" s="15">
        <v>120100</v>
      </c>
      <c r="C4303" s="15">
        <v>240200</v>
      </c>
      <c r="E4303" s="37" t="s">
        <v>255</v>
      </c>
      <c r="F4303" s="15">
        <v>68000</v>
      </c>
      <c r="G4303" s="15">
        <v>379007</v>
      </c>
      <c r="I4303" s="38" t="s">
        <v>251</v>
      </c>
      <c r="J4303" s="15">
        <v>2.4</v>
      </c>
      <c r="L4303" s="35" t="s">
        <v>270</v>
      </c>
      <c r="M4303" s="15">
        <v>4.4750000000000005</v>
      </c>
    </row>
    <row r="4304" spans="1:13" x14ac:dyDescent="0.3">
      <c r="A4304" s="38" t="s">
        <v>262</v>
      </c>
      <c r="B4304" s="15">
        <v>210000</v>
      </c>
      <c r="C4304" s="15">
        <v>667000</v>
      </c>
      <c r="E4304" s="37" t="s">
        <v>258</v>
      </c>
      <c r="F4304" s="15">
        <v>122975</v>
      </c>
      <c r="G4304" s="15">
        <v>245950</v>
      </c>
      <c r="I4304" s="38" t="s">
        <v>254</v>
      </c>
      <c r="J4304" s="15">
        <v>2.2999999999999998</v>
      </c>
      <c r="L4304" s="36" t="s">
        <v>246</v>
      </c>
      <c r="M4304" s="15">
        <v>3.5</v>
      </c>
    </row>
    <row r="4305" spans="1:13" x14ac:dyDescent="0.3">
      <c r="A4305" s="38" t="s">
        <v>263</v>
      </c>
      <c r="B4305" s="15">
        <v>405000</v>
      </c>
      <c r="C4305" s="15">
        <v>1170000</v>
      </c>
      <c r="E4305" s="36" t="s">
        <v>253</v>
      </c>
      <c r="F4305" s="15">
        <v>399138</v>
      </c>
      <c r="G4305" s="15">
        <v>1839788</v>
      </c>
      <c r="I4305" s="38" t="s">
        <v>257</v>
      </c>
      <c r="J4305" s="15">
        <v>2.6</v>
      </c>
      <c r="L4305" s="36" t="s">
        <v>248</v>
      </c>
      <c r="M4305" s="15">
        <v>4.7</v>
      </c>
    </row>
    <row r="4306" spans="1:13" x14ac:dyDescent="0.3">
      <c r="A4306" s="35" t="s">
        <v>268</v>
      </c>
      <c r="B4306" s="15"/>
      <c r="C4306" s="15"/>
      <c r="E4306" s="35" t="s">
        <v>269</v>
      </c>
      <c r="F4306" s="15">
        <v>1667600</v>
      </c>
      <c r="G4306" s="15">
        <v>10529867</v>
      </c>
      <c r="I4306" s="38" t="s">
        <v>252</v>
      </c>
      <c r="J4306" s="15">
        <v>2.2999999999999998</v>
      </c>
      <c r="L4306" s="36" t="s">
        <v>250</v>
      </c>
      <c r="M4306" s="15">
        <v>5.2</v>
      </c>
    </row>
    <row r="4307" spans="1:13" x14ac:dyDescent="0.3">
      <c r="A4307" s="38" t="s">
        <v>245</v>
      </c>
      <c r="B4307" s="15">
        <v>244750</v>
      </c>
      <c r="C4307" s="15">
        <v>1553000</v>
      </c>
      <c r="E4307" s="36" t="s">
        <v>246</v>
      </c>
      <c r="F4307" s="15">
        <v>356875</v>
      </c>
      <c r="G4307" s="15">
        <v>1964351</v>
      </c>
      <c r="I4307" s="38" t="s">
        <v>255</v>
      </c>
      <c r="J4307" s="15">
        <v>2.4</v>
      </c>
      <c r="L4307" s="36" t="s">
        <v>253</v>
      </c>
      <c r="M4307" s="15">
        <v>4.5</v>
      </c>
    </row>
    <row r="4308" spans="1:13" x14ac:dyDescent="0.3">
      <c r="A4308" s="38" t="s">
        <v>247</v>
      </c>
      <c r="B4308" s="15">
        <v>207750</v>
      </c>
      <c r="C4308" s="15">
        <v>1388400</v>
      </c>
      <c r="E4308" s="36" t="s">
        <v>248</v>
      </c>
      <c r="F4308" s="15">
        <v>416750</v>
      </c>
      <c r="G4308" s="15">
        <v>2065561</v>
      </c>
      <c r="I4308" s="38" t="s">
        <v>258</v>
      </c>
      <c r="J4308" s="15">
        <v>2.7</v>
      </c>
      <c r="L4308" s="35" t="s">
        <v>271</v>
      </c>
      <c r="M4308" s="15">
        <v>4.0333333333333323</v>
      </c>
    </row>
    <row r="4309" spans="1:13" x14ac:dyDescent="0.3">
      <c r="A4309" s="38" t="s">
        <v>249</v>
      </c>
      <c r="B4309" s="15">
        <v>216000</v>
      </c>
      <c r="C4309" s="15">
        <v>432000</v>
      </c>
      <c r="E4309" s="36" t="s">
        <v>250</v>
      </c>
      <c r="F4309" s="15">
        <v>404500</v>
      </c>
      <c r="G4309" s="15">
        <v>3123500</v>
      </c>
      <c r="I4309" s="38" t="s">
        <v>260</v>
      </c>
      <c r="J4309" s="15">
        <v>2.2000000000000002</v>
      </c>
      <c r="L4309" s="36" t="s">
        <v>246</v>
      </c>
      <c r="M4309" s="15">
        <v>4.1000000000000005</v>
      </c>
    </row>
    <row r="4310" spans="1:13" x14ac:dyDescent="0.3">
      <c r="A4310" s="38" t="s">
        <v>251</v>
      </c>
      <c r="B4310" s="15">
        <v>340000</v>
      </c>
      <c r="C4310" s="15">
        <v>1552900</v>
      </c>
      <c r="E4310" s="37" t="s">
        <v>252</v>
      </c>
      <c r="F4310" s="15">
        <v>135000</v>
      </c>
      <c r="G4310" s="15">
        <v>884650</v>
      </c>
      <c r="I4310" s="38" t="s">
        <v>262</v>
      </c>
      <c r="J4310" s="15">
        <v>2</v>
      </c>
      <c r="L4310" s="36" t="s">
        <v>248</v>
      </c>
      <c r="M4310" s="15">
        <v>3.8666666666666667</v>
      </c>
    </row>
    <row r="4311" spans="1:13" x14ac:dyDescent="0.3">
      <c r="A4311" s="38" t="s">
        <v>254</v>
      </c>
      <c r="B4311" s="15">
        <v>269400</v>
      </c>
      <c r="C4311" s="15">
        <v>1641999</v>
      </c>
      <c r="E4311" s="37" t="s">
        <v>255</v>
      </c>
      <c r="F4311" s="15">
        <v>145000</v>
      </c>
      <c r="G4311" s="15">
        <v>1306900</v>
      </c>
      <c r="I4311" s="38" t="s">
        <v>263</v>
      </c>
      <c r="J4311" s="15">
        <v>2</v>
      </c>
      <c r="L4311" s="36" t="s">
        <v>250</v>
      </c>
      <c r="M4311" s="15">
        <v>4.2</v>
      </c>
    </row>
    <row r="4312" spans="1:13" x14ac:dyDescent="0.3">
      <c r="A4312" s="38" t="s">
        <v>257</v>
      </c>
      <c r="B4312" s="15">
        <v>349000</v>
      </c>
      <c r="C4312" s="15">
        <v>2595500</v>
      </c>
      <c r="E4312" s="37" t="s">
        <v>258</v>
      </c>
      <c r="F4312" s="15">
        <v>124500</v>
      </c>
      <c r="G4312" s="15">
        <v>931950</v>
      </c>
      <c r="I4312" s="35" t="s">
        <v>273</v>
      </c>
      <c r="J4312" s="15"/>
      <c r="L4312" s="36" t="s">
        <v>253</v>
      </c>
      <c r="M4312" s="15">
        <v>3.9666666666666663</v>
      </c>
    </row>
    <row r="4313" spans="1:13" x14ac:dyDescent="0.3">
      <c r="A4313" s="38" t="s">
        <v>252</v>
      </c>
      <c r="B4313" s="15">
        <v>284950</v>
      </c>
      <c r="C4313" s="15">
        <v>3241999</v>
      </c>
      <c r="E4313" s="36" t="s">
        <v>253</v>
      </c>
      <c r="F4313" s="15">
        <v>489475</v>
      </c>
      <c r="G4313" s="15">
        <v>3376455</v>
      </c>
      <c r="I4313" s="38" t="s">
        <v>245</v>
      </c>
      <c r="J4313" s="15">
        <v>1.4</v>
      </c>
      <c r="L4313" s="35" t="s">
        <v>272</v>
      </c>
      <c r="M4313" s="15">
        <v>3.0083333333333333</v>
      </c>
    </row>
    <row r="4314" spans="1:13" x14ac:dyDescent="0.3">
      <c r="A4314" s="38" t="s">
        <v>255</v>
      </c>
      <c r="B4314" s="15">
        <v>224000</v>
      </c>
      <c r="C4314" s="15">
        <v>3343500</v>
      </c>
      <c r="E4314" s="35" t="s">
        <v>270</v>
      </c>
      <c r="F4314" s="15">
        <v>1637245</v>
      </c>
      <c r="G4314" s="15">
        <v>10447940</v>
      </c>
      <c r="I4314" s="38" t="s">
        <v>247</v>
      </c>
      <c r="J4314" s="15">
        <v>1</v>
      </c>
      <c r="L4314" s="36" t="s">
        <v>246</v>
      </c>
      <c r="M4314" s="15">
        <v>3.7666666666666671</v>
      </c>
    </row>
    <row r="4315" spans="1:13" x14ac:dyDescent="0.3">
      <c r="A4315" s="38" t="s">
        <v>258</v>
      </c>
      <c r="B4315" s="15">
        <v>345000</v>
      </c>
      <c r="C4315" s="15">
        <v>5027350</v>
      </c>
      <c r="E4315" s="36" t="s">
        <v>246</v>
      </c>
      <c r="F4315" s="15">
        <v>403075</v>
      </c>
      <c r="G4315" s="15">
        <v>2015306</v>
      </c>
      <c r="I4315" s="38" t="s">
        <v>249</v>
      </c>
      <c r="J4315" s="15">
        <v>1.5</v>
      </c>
      <c r="L4315" s="36" t="s">
        <v>248</v>
      </c>
      <c r="M4315" s="15">
        <v>3.4</v>
      </c>
    </row>
    <row r="4316" spans="1:13" x14ac:dyDescent="0.3">
      <c r="A4316" s="38" t="s">
        <v>260</v>
      </c>
      <c r="B4316" s="15">
        <v>160000</v>
      </c>
      <c r="C4316" s="15">
        <v>3487400</v>
      </c>
      <c r="E4316" s="36" t="s">
        <v>248</v>
      </c>
      <c r="F4316" s="15">
        <v>360995</v>
      </c>
      <c r="G4316" s="15">
        <v>2670790</v>
      </c>
      <c r="I4316" s="38" t="s">
        <v>251</v>
      </c>
      <c r="J4316" s="15">
        <v>1.4</v>
      </c>
      <c r="L4316" s="36" t="s">
        <v>250</v>
      </c>
      <c r="M4316" s="15">
        <v>2.9</v>
      </c>
    </row>
    <row r="4317" spans="1:13" x14ac:dyDescent="0.3">
      <c r="A4317" s="38" t="s">
        <v>262</v>
      </c>
      <c r="B4317" s="15">
        <v>275000</v>
      </c>
      <c r="C4317" s="15">
        <v>1545000</v>
      </c>
      <c r="E4317" s="36" t="s">
        <v>250</v>
      </c>
      <c r="F4317" s="15">
        <v>360850</v>
      </c>
      <c r="G4317" s="15">
        <v>2301015</v>
      </c>
      <c r="I4317" s="38" t="s">
        <v>254</v>
      </c>
      <c r="J4317" s="15">
        <v>1.6</v>
      </c>
      <c r="L4317" s="36" t="s">
        <v>253</v>
      </c>
      <c r="M4317" s="15">
        <v>1.9666666666666668</v>
      </c>
    </row>
    <row r="4318" spans="1:13" x14ac:dyDescent="0.3">
      <c r="A4318" s="38" t="s">
        <v>263</v>
      </c>
      <c r="B4318" s="15">
        <v>150000</v>
      </c>
      <c r="C4318" s="15">
        <v>535900</v>
      </c>
      <c r="E4318" s="37" t="s">
        <v>252</v>
      </c>
      <c r="F4318" s="15">
        <v>149950</v>
      </c>
      <c r="G4318" s="15">
        <v>947350</v>
      </c>
      <c r="I4318" s="38" t="s">
        <v>257</v>
      </c>
      <c r="J4318" s="15">
        <v>2.2000000000000002</v>
      </c>
      <c r="L4318" s="35" t="s">
        <v>273</v>
      </c>
      <c r="M4318" s="15">
        <v>1.6083333333333334</v>
      </c>
    </row>
    <row r="4319" spans="1:13" x14ac:dyDescent="0.3">
      <c r="A4319" s="35" t="s">
        <v>269</v>
      </c>
      <c r="B4319" s="15"/>
      <c r="C4319" s="15"/>
      <c r="E4319" s="37" t="s">
        <v>255</v>
      </c>
      <c r="F4319" s="15">
        <v>121000</v>
      </c>
      <c r="G4319" s="15">
        <v>810590</v>
      </c>
      <c r="I4319" s="38" t="s">
        <v>252</v>
      </c>
      <c r="J4319" s="15">
        <v>1.9</v>
      </c>
      <c r="L4319" s="36" t="s">
        <v>246</v>
      </c>
      <c r="M4319" s="15">
        <v>1.3333333333333333</v>
      </c>
    </row>
    <row r="4320" spans="1:13" x14ac:dyDescent="0.3">
      <c r="A4320" s="38" t="s">
        <v>245</v>
      </c>
      <c r="B4320" s="15">
        <v>244000</v>
      </c>
      <c r="C4320" s="15">
        <v>2362000</v>
      </c>
      <c r="E4320" s="37" t="s">
        <v>258</v>
      </c>
      <c r="F4320" s="15">
        <v>89900</v>
      </c>
      <c r="G4320" s="15">
        <v>543075</v>
      </c>
      <c r="I4320" s="38" t="s">
        <v>255</v>
      </c>
      <c r="J4320" s="15">
        <v>2.1</v>
      </c>
      <c r="L4320" s="36" t="s">
        <v>248</v>
      </c>
      <c r="M4320" s="15">
        <v>1.7999999999999998</v>
      </c>
    </row>
    <row r="4321" spans="1:13" x14ac:dyDescent="0.3">
      <c r="A4321" s="38" t="s">
        <v>247</v>
      </c>
      <c r="B4321" s="15">
        <v>272000</v>
      </c>
      <c r="C4321" s="15">
        <v>2623975</v>
      </c>
      <c r="E4321" s="36" t="s">
        <v>253</v>
      </c>
      <c r="F4321" s="15">
        <v>512325</v>
      </c>
      <c r="G4321" s="15">
        <v>3460829</v>
      </c>
      <c r="I4321" s="38" t="s">
        <v>258</v>
      </c>
      <c r="J4321" s="15">
        <v>1.6</v>
      </c>
      <c r="L4321" s="36" t="s">
        <v>250</v>
      </c>
      <c r="M4321" s="15">
        <v>2.0666666666666664</v>
      </c>
    </row>
    <row r="4322" spans="1:13" x14ac:dyDescent="0.3">
      <c r="A4322" s="38" t="s">
        <v>249</v>
      </c>
      <c r="B4322" s="15">
        <v>213000</v>
      </c>
      <c r="C4322" s="15">
        <v>2258250</v>
      </c>
      <c r="E4322" s="35" t="s">
        <v>271</v>
      </c>
      <c r="F4322" s="15">
        <v>2122253</v>
      </c>
      <c r="G4322" s="15">
        <v>16671559</v>
      </c>
      <c r="I4322" s="38" t="s">
        <v>260</v>
      </c>
      <c r="J4322" s="15">
        <v>1.5</v>
      </c>
      <c r="L4322" s="36" t="s">
        <v>253</v>
      </c>
      <c r="M4322" s="15">
        <v>1.2333333333333334</v>
      </c>
    </row>
    <row r="4323" spans="1:13" x14ac:dyDescent="0.3">
      <c r="A4323" s="38" t="s">
        <v>251</v>
      </c>
      <c r="B4323" s="15">
        <v>205000</v>
      </c>
      <c r="C4323" s="15">
        <v>3144799</v>
      </c>
      <c r="E4323" s="36" t="s">
        <v>246</v>
      </c>
      <c r="F4323" s="15">
        <v>464425</v>
      </c>
      <c r="G4323" s="15">
        <v>2736650</v>
      </c>
      <c r="I4323" s="38" t="s">
        <v>262</v>
      </c>
      <c r="J4323" s="15">
        <v>1.5</v>
      </c>
      <c r="L4323" s="35" t="s">
        <v>274</v>
      </c>
      <c r="M4323" s="15">
        <v>1.5583333333333333</v>
      </c>
    </row>
    <row r="4324" spans="1:13" x14ac:dyDescent="0.3">
      <c r="A4324" s="38" t="s">
        <v>254</v>
      </c>
      <c r="B4324" s="15">
        <v>253500</v>
      </c>
      <c r="C4324" s="15">
        <v>2254000</v>
      </c>
      <c r="E4324" s="36" t="s">
        <v>248</v>
      </c>
      <c r="F4324" s="15">
        <v>536378</v>
      </c>
      <c r="G4324" s="15">
        <v>5034206</v>
      </c>
      <c r="I4324" s="38" t="s">
        <v>263</v>
      </c>
      <c r="J4324" s="15">
        <v>1</v>
      </c>
      <c r="L4324" s="36" t="s">
        <v>246</v>
      </c>
      <c r="M4324" s="15">
        <v>0.96666666666666679</v>
      </c>
    </row>
    <row r="4325" spans="1:13" x14ac:dyDescent="0.3">
      <c r="A4325" s="38" t="s">
        <v>257</v>
      </c>
      <c r="B4325" s="15">
        <v>291250</v>
      </c>
      <c r="C4325" s="15">
        <v>4659686</v>
      </c>
      <c r="E4325" s="36" t="s">
        <v>250</v>
      </c>
      <c r="F4325" s="15">
        <v>507450</v>
      </c>
      <c r="G4325" s="15">
        <v>4938473</v>
      </c>
      <c r="I4325" s="35" t="s">
        <v>274</v>
      </c>
      <c r="J4325" s="15"/>
      <c r="L4325" s="36" t="s">
        <v>248</v>
      </c>
      <c r="M4325" s="15">
        <v>1.5333333333333332</v>
      </c>
    </row>
    <row r="4326" spans="1:13" x14ac:dyDescent="0.3">
      <c r="A4326" s="38" t="s">
        <v>252</v>
      </c>
      <c r="B4326" s="15">
        <v>267450</v>
      </c>
      <c r="C4326" s="15">
        <v>2447400</v>
      </c>
      <c r="E4326" s="37" t="s">
        <v>252</v>
      </c>
      <c r="F4326" s="15">
        <v>176500</v>
      </c>
      <c r="G4326" s="15">
        <v>1299950</v>
      </c>
      <c r="I4326" s="38" t="s">
        <v>245</v>
      </c>
      <c r="J4326" s="15">
        <v>1</v>
      </c>
      <c r="L4326" s="36" t="s">
        <v>250</v>
      </c>
      <c r="M4326" s="15">
        <v>1.9000000000000001</v>
      </c>
    </row>
    <row r="4327" spans="1:13" x14ac:dyDescent="0.3">
      <c r="A4327" s="38" t="s">
        <v>255</v>
      </c>
      <c r="B4327" s="15">
        <v>278000</v>
      </c>
      <c r="C4327" s="15">
        <v>4302600</v>
      </c>
      <c r="E4327" s="37" t="s">
        <v>255</v>
      </c>
      <c r="F4327" s="15">
        <v>155950</v>
      </c>
      <c r="G4327" s="15">
        <v>1488074</v>
      </c>
      <c r="I4327" s="38" t="s">
        <v>247</v>
      </c>
      <c r="J4327" s="15">
        <v>1</v>
      </c>
      <c r="L4327" s="36" t="s">
        <v>253</v>
      </c>
      <c r="M4327" s="15">
        <v>1.8333333333333333</v>
      </c>
    </row>
    <row r="4328" spans="1:13" x14ac:dyDescent="0.3">
      <c r="A4328" s="38" t="s">
        <v>258</v>
      </c>
      <c r="B4328" s="15">
        <v>272500</v>
      </c>
      <c r="C4328" s="15">
        <v>3524000</v>
      </c>
      <c r="E4328" s="37" t="s">
        <v>258</v>
      </c>
      <c r="F4328" s="15">
        <v>175000</v>
      </c>
      <c r="G4328" s="15">
        <v>2150449</v>
      </c>
      <c r="I4328" s="38" t="s">
        <v>249</v>
      </c>
      <c r="J4328" s="15">
        <v>0.9</v>
      </c>
      <c r="L4328" s="35" t="s">
        <v>275</v>
      </c>
      <c r="M4328" s="15">
        <v>1.5</v>
      </c>
    </row>
    <row r="4329" spans="1:13" x14ac:dyDescent="0.3">
      <c r="A4329" s="38" t="s">
        <v>260</v>
      </c>
      <c r="B4329" s="15">
        <v>279500</v>
      </c>
      <c r="C4329" s="15">
        <v>2350000</v>
      </c>
      <c r="E4329" s="36" t="s">
        <v>253</v>
      </c>
      <c r="F4329" s="15">
        <v>614000</v>
      </c>
      <c r="G4329" s="15">
        <v>3962230</v>
      </c>
      <c r="I4329" s="38" t="s">
        <v>251</v>
      </c>
      <c r="J4329" s="15">
        <v>1.2</v>
      </c>
      <c r="L4329" s="36" t="s">
        <v>246</v>
      </c>
      <c r="M4329" s="15">
        <v>1.3666666666666665</v>
      </c>
    </row>
    <row r="4330" spans="1:13" x14ac:dyDescent="0.3">
      <c r="A4330" s="38" t="s">
        <v>262</v>
      </c>
      <c r="B4330" s="15">
        <v>222500</v>
      </c>
      <c r="C4330" s="15">
        <v>1253000</v>
      </c>
      <c r="E4330" s="35" t="s">
        <v>272</v>
      </c>
      <c r="F4330" s="15">
        <v>2318074</v>
      </c>
      <c r="G4330" s="15">
        <v>18979215</v>
      </c>
      <c r="I4330" s="38" t="s">
        <v>254</v>
      </c>
      <c r="J4330" s="15">
        <v>1.8</v>
      </c>
      <c r="L4330" s="36" t="s">
        <v>248</v>
      </c>
      <c r="M4330" s="15">
        <v>1.5666666666666667</v>
      </c>
    </row>
    <row r="4331" spans="1:13" x14ac:dyDescent="0.3">
      <c r="A4331" s="38" t="s">
        <v>263</v>
      </c>
      <c r="B4331" s="15">
        <v>162500</v>
      </c>
      <c r="C4331" s="15">
        <v>754005</v>
      </c>
      <c r="E4331" s="36" t="s">
        <v>246</v>
      </c>
      <c r="F4331" s="15">
        <v>631400</v>
      </c>
      <c r="G4331" s="15">
        <v>2941500</v>
      </c>
      <c r="I4331" s="38" t="s">
        <v>257</v>
      </c>
      <c r="J4331" s="15">
        <v>2.1</v>
      </c>
      <c r="L4331" s="36" t="s">
        <v>250</v>
      </c>
      <c r="M4331" s="15">
        <v>1.6</v>
      </c>
    </row>
    <row r="4332" spans="1:13" x14ac:dyDescent="0.3">
      <c r="A4332" s="35" t="s">
        <v>270</v>
      </c>
      <c r="B4332" s="15"/>
      <c r="C4332" s="15"/>
      <c r="E4332" s="36" t="s">
        <v>248</v>
      </c>
      <c r="F4332" s="15">
        <v>600250</v>
      </c>
      <c r="G4332" s="15">
        <v>5019436</v>
      </c>
      <c r="I4332" s="38" t="s">
        <v>252</v>
      </c>
      <c r="J4332" s="15">
        <v>2</v>
      </c>
      <c r="L4332" s="36" t="s">
        <v>253</v>
      </c>
      <c r="M4332" s="15">
        <v>1.5</v>
      </c>
    </row>
    <row r="4333" spans="1:13" x14ac:dyDescent="0.3">
      <c r="A4333" s="38" t="s">
        <v>245</v>
      </c>
      <c r="B4333" s="15">
        <v>326322</v>
      </c>
      <c r="C4333" s="15">
        <v>3520593</v>
      </c>
      <c r="E4333" s="36" t="s">
        <v>250</v>
      </c>
      <c r="F4333" s="15">
        <v>548675</v>
      </c>
      <c r="G4333" s="15">
        <v>5560349</v>
      </c>
      <c r="I4333" s="38" t="s">
        <v>255</v>
      </c>
      <c r="J4333" s="15">
        <v>2.4</v>
      </c>
      <c r="L4333" s="14">
        <v>79</v>
      </c>
      <c r="M4333" s="15">
        <v>7.0650602409638577</v>
      </c>
    </row>
    <row r="4334" spans="1:13" x14ac:dyDescent="0.3">
      <c r="A4334" s="38" t="s">
        <v>247</v>
      </c>
      <c r="B4334" s="15">
        <v>237500</v>
      </c>
      <c r="C4334" s="15">
        <v>1172500</v>
      </c>
      <c r="E4334" s="37" t="s">
        <v>252</v>
      </c>
      <c r="F4334" s="15">
        <v>184950</v>
      </c>
      <c r="G4334" s="15">
        <v>1281800</v>
      </c>
      <c r="I4334" s="38" t="s">
        <v>258</v>
      </c>
      <c r="J4334" s="15">
        <v>2.8</v>
      </c>
      <c r="L4334" s="35" t="s">
        <v>244</v>
      </c>
      <c r="M4334" s="15">
        <v>4.9750000000000005</v>
      </c>
    </row>
    <row r="4335" spans="1:13" x14ac:dyDescent="0.3">
      <c r="A4335" s="38" t="s">
        <v>249</v>
      </c>
      <c r="B4335" s="15">
        <v>262000</v>
      </c>
      <c r="C4335" s="15">
        <v>3565000</v>
      </c>
      <c r="E4335" s="37" t="s">
        <v>255</v>
      </c>
      <c r="F4335" s="15">
        <v>155250</v>
      </c>
      <c r="G4335" s="15">
        <v>1774900</v>
      </c>
      <c r="I4335" s="38" t="s">
        <v>260</v>
      </c>
      <c r="J4335" s="15">
        <v>2</v>
      </c>
      <c r="L4335" s="36" t="s">
        <v>246</v>
      </c>
      <c r="M4335" s="15">
        <v>4.666666666666667</v>
      </c>
    </row>
    <row r="4336" spans="1:13" x14ac:dyDescent="0.3">
      <c r="A4336" s="38" t="s">
        <v>251</v>
      </c>
      <c r="B4336" s="15">
        <v>237500</v>
      </c>
      <c r="C4336" s="15">
        <v>2233800</v>
      </c>
      <c r="E4336" s="37" t="s">
        <v>258</v>
      </c>
      <c r="F4336" s="15">
        <v>208475</v>
      </c>
      <c r="G4336" s="15">
        <v>2503649</v>
      </c>
      <c r="I4336" s="38" t="s">
        <v>262</v>
      </c>
      <c r="J4336" s="15">
        <v>1.9</v>
      </c>
      <c r="L4336" s="36" t="s">
        <v>248</v>
      </c>
      <c r="M4336" s="15">
        <v>4.8</v>
      </c>
    </row>
    <row r="4337" spans="1:13" x14ac:dyDescent="0.3">
      <c r="A4337" s="38" t="s">
        <v>254</v>
      </c>
      <c r="B4337" s="15">
        <v>255000</v>
      </c>
      <c r="C4337" s="15">
        <v>3654450</v>
      </c>
      <c r="E4337" s="36" t="s">
        <v>253</v>
      </c>
      <c r="F4337" s="15">
        <v>537749</v>
      </c>
      <c r="G4337" s="15">
        <v>5457930</v>
      </c>
      <c r="I4337" s="38" t="s">
        <v>263</v>
      </c>
      <c r="J4337" s="15">
        <v>1.8</v>
      </c>
      <c r="L4337" s="36" t="s">
        <v>250</v>
      </c>
      <c r="M4337" s="15">
        <v>5.1000000000000005</v>
      </c>
    </row>
    <row r="4338" spans="1:13" x14ac:dyDescent="0.3">
      <c r="A4338" s="38" t="s">
        <v>257</v>
      </c>
      <c r="B4338" s="15">
        <v>288000</v>
      </c>
      <c r="C4338" s="15">
        <v>4237050</v>
      </c>
      <c r="E4338" s="35" t="s">
        <v>273</v>
      </c>
      <c r="F4338" s="15">
        <v>3004738</v>
      </c>
      <c r="G4338" s="15">
        <v>29990014</v>
      </c>
      <c r="I4338" s="35" t="s">
        <v>275</v>
      </c>
      <c r="J4338" s="15"/>
      <c r="L4338" s="36" t="s">
        <v>253</v>
      </c>
      <c r="M4338" s="15">
        <v>5.333333333333333</v>
      </c>
    </row>
    <row r="4339" spans="1:13" x14ac:dyDescent="0.3">
      <c r="A4339" s="38" t="s">
        <v>252</v>
      </c>
      <c r="B4339" s="15">
        <v>305500</v>
      </c>
      <c r="C4339" s="15">
        <v>1731000</v>
      </c>
      <c r="E4339" s="36" t="s">
        <v>246</v>
      </c>
      <c r="F4339" s="15">
        <v>631500</v>
      </c>
      <c r="G4339" s="15">
        <v>7789910</v>
      </c>
      <c r="I4339" s="38" t="s">
        <v>245</v>
      </c>
      <c r="J4339" s="15">
        <v>1.5</v>
      </c>
      <c r="L4339" s="35" t="s">
        <v>256</v>
      </c>
      <c r="M4339" s="15">
        <v>7.1833333333333345</v>
      </c>
    </row>
    <row r="4340" spans="1:13" x14ac:dyDescent="0.3">
      <c r="A4340" s="38" t="s">
        <v>255</v>
      </c>
      <c r="B4340" s="15">
        <v>288500</v>
      </c>
      <c r="C4340" s="15">
        <v>5679400</v>
      </c>
      <c r="E4340" s="36" t="s">
        <v>248</v>
      </c>
      <c r="F4340" s="15">
        <v>980638</v>
      </c>
      <c r="G4340" s="15">
        <v>6943125</v>
      </c>
      <c r="I4340" s="38" t="s">
        <v>247</v>
      </c>
      <c r="J4340" s="15">
        <v>0.8</v>
      </c>
      <c r="L4340" s="36" t="s">
        <v>246</v>
      </c>
      <c r="M4340" s="15">
        <v>5.3666666666666671</v>
      </c>
    </row>
    <row r="4341" spans="1:13" x14ac:dyDescent="0.3">
      <c r="A4341" s="38" t="s">
        <v>258</v>
      </c>
      <c r="B4341" s="15">
        <v>271500</v>
      </c>
      <c r="C4341" s="15">
        <v>3499128</v>
      </c>
      <c r="E4341" s="36" t="s">
        <v>250</v>
      </c>
      <c r="F4341" s="15">
        <v>691500</v>
      </c>
      <c r="G4341" s="15">
        <v>7319437</v>
      </c>
      <c r="I4341" s="38" t="s">
        <v>249</v>
      </c>
      <c r="J4341" s="15">
        <v>1.2</v>
      </c>
      <c r="L4341" s="36" t="s">
        <v>248</v>
      </c>
      <c r="M4341" s="15">
        <v>6.5999999999999988</v>
      </c>
    </row>
    <row r="4342" spans="1:13" x14ac:dyDescent="0.3">
      <c r="A4342" s="38" t="s">
        <v>260</v>
      </c>
      <c r="B4342" s="15">
        <v>290475</v>
      </c>
      <c r="C4342" s="15">
        <v>4694450</v>
      </c>
      <c r="E4342" s="37" t="s">
        <v>252</v>
      </c>
      <c r="F4342" s="15">
        <v>225000</v>
      </c>
      <c r="G4342" s="15">
        <v>2289308</v>
      </c>
      <c r="I4342" s="38" t="s">
        <v>251</v>
      </c>
      <c r="J4342" s="15">
        <v>1.1000000000000001</v>
      </c>
      <c r="L4342" s="36" t="s">
        <v>250</v>
      </c>
      <c r="M4342" s="15">
        <v>8.1333333333333329</v>
      </c>
    </row>
    <row r="4343" spans="1:13" x14ac:dyDescent="0.3">
      <c r="A4343" s="38" t="s">
        <v>262</v>
      </c>
      <c r="B4343" s="15">
        <v>208400</v>
      </c>
      <c r="C4343" s="15">
        <v>2737900</v>
      </c>
      <c r="E4343" s="37" t="s">
        <v>255</v>
      </c>
      <c r="F4343" s="15">
        <v>230000</v>
      </c>
      <c r="G4343" s="15">
        <v>2645204</v>
      </c>
      <c r="I4343" s="38" t="s">
        <v>254</v>
      </c>
      <c r="J4343" s="15">
        <v>1.1000000000000001</v>
      </c>
      <c r="L4343" s="36" t="s">
        <v>253</v>
      </c>
      <c r="M4343" s="15">
        <v>8.6333333333333329</v>
      </c>
    </row>
    <row r="4344" spans="1:13" x14ac:dyDescent="0.3">
      <c r="A4344" s="38" t="s">
        <v>263</v>
      </c>
      <c r="B4344" s="15">
        <v>290000</v>
      </c>
      <c r="C4344" s="15">
        <v>3975940</v>
      </c>
      <c r="E4344" s="37" t="s">
        <v>258</v>
      </c>
      <c r="F4344" s="15">
        <v>236500</v>
      </c>
      <c r="G4344" s="15">
        <v>2384925</v>
      </c>
      <c r="I4344" s="38" t="s">
        <v>257</v>
      </c>
      <c r="J4344" s="15">
        <v>1</v>
      </c>
      <c r="L4344" s="35" t="s">
        <v>261</v>
      </c>
      <c r="M4344" s="15">
        <v>13.091666666666669</v>
      </c>
    </row>
    <row r="4345" spans="1:13" x14ac:dyDescent="0.3">
      <c r="A4345" s="35" t="s">
        <v>271</v>
      </c>
      <c r="B4345" s="15"/>
      <c r="C4345" s="15"/>
      <c r="E4345" s="36" t="s">
        <v>253</v>
      </c>
      <c r="F4345" s="15">
        <v>701100</v>
      </c>
      <c r="G4345" s="15">
        <v>7937542</v>
      </c>
      <c r="I4345" s="38" t="s">
        <v>252</v>
      </c>
      <c r="J4345" s="15">
        <v>0.4</v>
      </c>
      <c r="L4345" s="36" t="s">
        <v>246</v>
      </c>
      <c r="M4345" s="15">
        <v>12.433333333333332</v>
      </c>
    </row>
    <row r="4346" spans="1:13" x14ac:dyDescent="0.3">
      <c r="A4346" s="38" t="s">
        <v>245</v>
      </c>
      <c r="B4346" s="15">
        <v>207500</v>
      </c>
      <c r="C4346" s="15">
        <v>1029000</v>
      </c>
      <c r="E4346" s="35" t="s">
        <v>274</v>
      </c>
      <c r="F4346" s="15">
        <v>3612030</v>
      </c>
      <c r="G4346" s="15">
        <v>32053498</v>
      </c>
      <c r="I4346" s="38" t="s">
        <v>258</v>
      </c>
      <c r="J4346" s="15">
        <v>0.6</v>
      </c>
      <c r="L4346" s="36" t="s">
        <v>248</v>
      </c>
      <c r="M4346" s="15">
        <v>12.533333333333333</v>
      </c>
    </row>
    <row r="4347" spans="1:13" x14ac:dyDescent="0.3">
      <c r="A4347" s="38" t="s">
        <v>247</v>
      </c>
      <c r="B4347" s="15">
        <v>260000</v>
      </c>
      <c r="C4347" s="15">
        <v>860950</v>
      </c>
      <c r="E4347" s="36" t="s">
        <v>246</v>
      </c>
      <c r="F4347" s="15">
        <v>746450</v>
      </c>
      <c r="G4347" s="15">
        <v>6661200</v>
      </c>
      <c r="I4347" s="38" t="s">
        <v>260</v>
      </c>
      <c r="J4347" s="15">
        <v>0.9</v>
      </c>
      <c r="L4347" s="36" t="s">
        <v>250</v>
      </c>
      <c r="M4347" s="15">
        <v>14.1</v>
      </c>
    </row>
    <row r="4348" spans="1:13" x14ac:dyDescent="0.3">
      <c r="A4348" s="38" t="s">
        <v>249</v>
      </c>
      <c r="B4348" s="15">
        <v>288500</v>
      </c>
      <c r="C4348" s="15">
        <v>3139500</v>
      </c>
      <c r="E4348" s="36" t="s">
        <v>248</v>
      </c>
      <c r="F4348" s="15">
        <v>821750</v>
      </c>
      <c r="G4348" s="15">
        <v>9358920</v>
      </c>
      <c r="I4348" s="38" t="s">
        <v>262</v>
      </c>
      <c r="J4348" s="15">
        <v>2</v>
      </c>
      <c r="L4348" s="36" t="s">
        <v>253</v>
      </c>
      <c r="M4348" s="15">
        <v>13.299999999999999</v>
      </c>
    </row>
    <row r="4349" spans="1:13" x14ac:dyDescent="0.3">
      <c r="A4349" s="38" t="s">
        <v>251</v>
      </c>
      <c r="B4349" s="15">
        <v>315000</v>
      </c>
      <c r="C4349" s="15">
        <v>4062850</v>
      </c>
      <c r="E4349" s="36" t="s">
        <v>250</v>
      </c>
      <c r="F4349" s="15">
        <v>867500</v>
      </c>
      <c r="G4349" s="15">
        <v>7014929</v>
      </c>
      <c r="I4349" s="14">
        <v>37</v>
      </c>
      <c r="J4349" s="15">
        <v>1074.7999999999995</v>
      </c>
      <c r="L4349" s="35" t="s">
        <v>264</v>
      </c>
      <c r="M4349" s="15">
        <v>16.416666666666668</v>
      </c>
    </row>
    <row r="4350" spans="1:13" x14ac:dyDescent="0.3">
      <c r="A4350" s="38" t="s">
        <v>254</v>
      </c>
      <c r="B4350" s="15">
        <v>247500</v>
      </c>
      <c r="C4350" s="15">
        <v>4908745</v>
      </c>
      <c r="E4350" s="37" t="s">
        <v>252</v>
      </c>
      <c r="F4350" s="15">
        <v>270000</v>
      </c>
      <c r="G4350" s="15">
        <v>1905000</v>
      </c>
      <c r="I4350" s="35" t="s">
        <v>244</v>
      </c>
      <c r="J4350" s="15"/>
      <c r="L4350" s="36" t="s">
        <v>246</v>
      </c>
      <c r="M4350" s="15">
        <v>12.833333333333334</v>
      </c>
    </row>
    <row r="4351" spans="1:13" x14ac:dyDescent="0.3">
      <c r="A4351" s="38" t="s">
        <v>257</v>
      </c>
      <c r="B4351" s="15">
        <v>294950</v>
      </c>
      <c r="C4351" s="15">
        <v>5023200</v>
      </c>
      <c r="E4351" s="37" t="s">
        <v>255</v>
      </c>
      <c r="F4351" s="15">
        <v>285000</v>
      </c>
      <c r="G4351" s="15">
        <v>2505949</v>
      </c>
      <c r="I4351" s="38" t="s">
        <v>245</v>
      </c>
      <c r="J4351" s="15">
        <v>3.7</v>
      </c>
      <c r="L4351" s="36" t="s">
        <v>248</v>
      </c>
      <c r="M4351" s="15">
        <v>19.299999999999997</v>
      </c>
    </row>
    <row r="4352" spans="1:13" x14ac:dyDescent="0.3">
      <c r="A4352" s="38" t="s">
        <v>252</v>
      </c>
      <c r="B4352" s="15">
        <v>350000</v>
      </c>
      <c r="C4352" s="15">
        <v>3718200</v>
      </c>
      <c r="E4352" s="37" t="s">
        <v>258</v>
      </c>
      <c r="F4352" s="15">
        <v>312500</v>
      </c>
      <c r="G4352" s="15">
        <v>2603980</v>
      </c>
      <c r="I4352" s="38" t="s">
        <v>247</v>
      </c>
      <c r="J4352" s="15">
        <v>3.7</v>
      </c>
      <c r="L4352" s="36" t="s">
        <v>250</v>
      </c>
      <c r="M4352" s="15">
        <v>19.8</v>
      </c>
    </row>
    <row r="4353" spans="1:13" x14ac:dyDescent="0.3">
      <c r="A4353" s="38" t="s">
        <v>255</v>
      </c>
      <c r="B4353" s="15">
        <v>266250</v>
      </c>
      <c r="C4353" s="15">
        <v>1816475</v>
      </c>
      <c r="E4353" s="36" t="s">
        <v>253</v>
      </c>
      <c r="F4353" s="15">
        <v>1176330</v>
      </c>
      <c r="G4353" s="15">
        <v>9018449</v>
      </c>
      <c r="I4353" s="38" t="s">
        <v>249</v>
      </c>
      <c r="J4353" s="15">
        <v>3.6</v>
      </c>
      <c r="L4353" s="36" t="s">
        <v>253</v>
      </c>
      <c r="M4353" s="15">
        <v>13.733333333333334</v>
      </c>
    </row>
    <row r="4354" spans="1:13" x14ac:dyDescent="0.3">
      <c r="A4354" s="38" t="s">
        <v>258</v>
      </c>
      <c r="B4354" s="15">
        <v>220000</v>
      </c>
      <c r="C4354" s="15">
        <v>1070000</v>
      </c>
      <c r="E4354" s="35" t="s">
        <v>275</v>
      </c>
      <c r="F4354" s="15">
        <v>3959900</v>
      </c>
      <c r="G4354" s="15">
        <v>28166060</v>
      </c>
      <c r="I4354" s="38" t="s">
        <v>251</v>
      </c>
      <c r="J4354" s="15">
        <v>3.8</v>
      </c>
      <c r="L4354" s="35" t="s">
        <v>266</v>
      </c>
      <c r="M4354" s="15">
        <v>10.716666666666669</v>
      </c>
    </row>
    <row r="4355" spans="1:13" x14ac:dyDescent="0.3">
      <c r="A4355" s="38" t="s">
        <v>260</v>
      </c>
      <c r="B4355" s="15">
        <v>474500</v>
      </c>
      <c r="C4355" s="15">
        <v>1177000</v>
      </c>
      <c r="E4355" s="36" t="s">
        <v>246</v>
      </c>
      <c r="F4355" s="15">
        <v>1028000</v>
      </c>
      <c r="G4355" s="15">
        <v>7082820</v>
      </c>
      <c r="I4355" s="38" t="s">
        <v>254</v>
      </c>
      <c r="J4355" s="15">
        <v>4.0999999999999996</v>
      </c>
      <c r="L4355" s="36" t="s">
        <v>246</v>
      </c>
      <c r="M4355" s="15">
        <v>11.066666666666668</v>
      </c>
    </row>
    <row r="4356" spans="1:13" x14ac:dyDescent="0.3">
      <c r="A4356" s="38" t="s">
        <v>262</v>
      </c>
      <c r="B4356" s="15">
        <v>231000</v>
      </c>
      <c r="C4356" s="15">
        <v>974900</v>
      </c>
      <c r="E4356" s="36" t="s">
        <v>248</v>
      </c>
      <c r="F4356" s="15">
        <v>858000</v>
      </c>
      <c r="G4356" s="15">
        <v>8345890</v>
      </c>
      <c r="I4356" s="38" t="s">
        <v>257</v>
      </c>
      <c r="J4356" s="15">
        <v>3.8</v>
      </c>
      <c r="L4356" s="36" t="s">
        <v>248</v>
      </c>
      <c r="M4356" s="15">
        <v>9.3666666666666671</v>
      </c>
    </row>
    <row r="4357" spans="1:13" x14ac:dyDescent="0.3">
      <c r="A4357" s="38" t="s">
        <v>263</v>
      </c>
      <c r="B4357" s="15">
        <v>318167</v>
      </c>
      <c r="C4357" s="15">
        <v>2484245</v>
      </c>
      <c r="E4357" s="36" t="s">
        <v>250</v>
      </c>
      <c r="F4357" s="15">
        <v>866000</v>
      </c>
      <c r="G4357" s="15">
        <v>8824100</v>
      </c>
      <c r="I4357" s="38" t="s">
        <v>252</v>
      </c>
      <c r="J4357" s="15">
        <v>4.3</v>
      </c>
      <c r="L4357" s="36" t="s">
        <v>250</v>
      </c>
      <c r="M4357" s="15">
        <v>10.766666666666667</v>
      </c>
    </row>
    <row r="4358" spans="1:13" x14ac:dyDescent="0.3">
      <c r="A4358" s="35" t="s">
        <v>272</v>
      </c>
      <c r="B4358" s="15"/>
      <c r="C4358" s="15"/>
      <c r="E4358" s="37" t="s">
        <v>252</v>
      </c>
      <c r="F4358" s="15">
        <v>310000</v>
      </c>
      <c r="G4358" s="15">
        <v>3544000</v>
      </c>
      <c r="I4358" s="38" t="s">
        <v>255</v>
      </c>
      <c r="J4358" s="15">
        <v>4.9000000000000004</v>
      </c>
      <c r="L4358" s="36" t="s">
        <v>253</v>
      </c>
      <c r="M4358" s="15">
        <v>11.666666666666666</v>
      </c>
    </row>
    <row r="4359" spans="1:13" x14ac:dyDescent="0.3">
      <c r="A4359" s="38" t="s">
        <v>245</v>
      </c>
      <c r="B4359" s="15">
        <v>280000</v>
      </c>
      <c r="C4359" s="15">
        <v>3361900</v>
      </c>
      <c r="E4359" s="37" t="s">
        <v>255</v>
      </c>
      <c r="F4359" s="15">
        <v>271000</v>
      </c>
      <c r="G4359" s="15">
        <v>2880100</v>
      </c>
      <c r="I4359" s="38" t="s">
        <v>258</v>
      </c>
      <c r="J4359" s="15">
        <v>4.4000000000000004</v>
      </c>
      <c r="L4359" s="35" t="s">
        <v>267</v>
      </c>
      <c r="M4359" s="15">
        <v>13.700000000000001</v>
      </c>
    </row>
    <row r="4360" spans="1:13" x14ac:dyDescent="0.3">
      <c r="A4360" s="38" t="s">
        <v>247</v>
      </c>
      <c r="B4360" s="15">
        <v>270000</v>
      </c>
      <c r="C4360" s="15">
        <v>1970000</v>
      </c>
      <c r="E4360" s="37" t="s">
        <v>258</v>
      </c>
      <c r="F4360" s="15">
        <v>285000</v>
      </c>
      <c r="G4360" s="15">
        <v>2400000</v>
      </c>
      <c r="I4360" s="38" t="s">
        <v>260</v>
      </c>
      <c r="J4360" s="15">
        <v>4.4000000000000004</v>
      </c>
      <c r="L4360" s="36" t="s">
        <v>246</v>
      </c>
      <c r="M4360" s="15">
        <v>13.933333333333335</v>
      </c>
    </row>
    <row r="4361" spans="1:13" x14ac:dyDescent="0.3">
      <c r="A4361" s="38" t="s">
        <v>249</v>
      </c>
      <c r="B4361" s="15">
        <v>307000</v>
      </c>
      <c r="C4361" s="15">
        <v>2018500</v>
      </c>
      <c r="E4361" s="36" t="s">
        <v>253</v>
      </c>
      <c r="F4361" s="15">
        <v>1207900</v>
      </c>
      <c r="G4361" s="15">
        <v>3913250</v>
      </c>
      <c r="I4361" s="38" t="s">
        <v>262</v>
      </c>
      <c r="J4361" s="15">
        <v>3.8</v>
      </c>
      <c r="L4361" s="36" t="s">
        <v>248</v>
      </c>
      <c r="M4361" s="15">
        <v>17.166666666666668</v>
      </c>
    </row>
    <row r="4362" spans="1:13" x14ac:dyDescent="0.3">
      <c r="A4362" s="38" t="s">
        <v>251</v>
      </c>
      <c r="B4362" s="15">
        <v>345000</v>
      </c>
      <c r="C4362" s="15">
        <v>2487500</v>
      </c>
      <c r="E4362" s="14">
        <v>46</v>
      </c>
      <c r="F4362" s="15">
        <v>27260947</v>
      </c>
      <c r="G4362" s="15">
        <v>55707038</v>
      </c>
      <c r="I4362" s="38" t="s">
        <v>263</v>
      </c>
      <c r="J4362" s="15">
        <v>3.6</v>
      </c>
      <c r="L4362" s="36" t="s">
        <v>250</v>
      </c>
      <c r="M4362" s="15">
        <v>14.799999999999999</v>
      </c>
    </row>
    <row r="4363" spans="1:13" x14ac:dyDescent="0.3">
      <c r="A4363" s="38" t="s">
        <v>254</v>
      </c>
      <c r="B4363" s="15">
        <v>360000</v>
      </c>
      <c r="C4363" s="15">
        <v>6714866</v>
      </c>
      <c r="E4363" s="35" t="s">
        <v>243</v>
      </c>
      <c r="F4363" s="15">
        <v>1078860</v>
      </c>
      <c r="G4363" s="15">
        <v>2568460</v>
      </c>
      <c r="I4363" s="35" t="s">
        <v>256</v>
      </c>
      <c r="J4363" s="15"/>
      <c r="L4363" s="36" t="s">
        <v>253</v>
      </c>
      <c r="M4363" s="15">
        <v>8.9</v>
      </c>
    </row>
    <row r="4364" spans="1:13" x14ac:dyDescent="0.3">
      <c r="A4364" s="38" t="s">
        <v>257</v>
      </c>
      <c r="B4364" s="15">
        <v>319950</v>
      </c>
      <c r="C4364" s="15">
        <v>4571399</v>
      </c>
      <c r="E4364" s="36" t="s">
        <v>246</v>
      </c>
      <c r="F4364" s="15">
        <v>210950</v>
      </c>
      <c r="G4364" s="15">
        <v>538100</v>
      </c>
      <c r="I4364" s="38" t="s">
        <v>245</v>
      </c>
      <c r="J4364" s="15">
        <v>4.7</v>
      </c>
      <c r="L4364" s="35" t="s">
        <v>268</v>
      </c>
      <c r="M4364" s="15">
        <v>8.1333333333333329</v>
      </c>
    </row>
    <row r="4365" spans="1:13" x14ac:dyDescent="0.3">
      <c r="A4365" s="38" t="s">
        <v>252</v>
      </c>
      <c r="B4365" s="15">
        <v>342450</v>
      </c>
      <c r="C4365" s="15">
        <v>4071150</v>
      </c>
      <c r="E4365" s="36" t="s">
        <v>248</v>
      </c>
      <c r="F4365" s="15">
        <v>253450</v>
      </c>
      <c r="G4365" s="15">
        <v>954400</v>
      </c>
      <c r="I4365" s="38" t="s">
        <v>247</v>
      </c>
      <c r="J4365" s="15">
        <v>5.3</v>
      </c>
      <c r="L4365" s="36" t="s">
        <v>246</v>
      </c>
      <c r="M4365" s="15">
        <v>7.166666666666667</v>
      </c>
    </row>
    <row r="4366" spans="1:13" x14ac:dyDescent="0.3">
      <c r="A4366" s="38" t="s">
        <v>255</v>
      </c>
      <c r="B4366" s="15">
        <v>326750</v>
      </c>
      <c r="C4366" s="15">
        <v>6268950</v>
      </c>
      <c r="E4366" s="36" t="s">
        <v>250</v>
      </c>
      <c r="F4366" s="15">
        <v>284460</v>
      </c>
      <c r="G4366" s="15">
        <v>432960</v>
      </c>
      <c r="I4366" s="38" t="s">
        <v>249</v>
      </c>
      <c r="J4366" s="15">
        <v>5.2</v>
      </c>
      <c r="L4366" s="36" t="s">
        <v>248</v>
      </c>
      <c r="M4366" s="15">
        <v>8.1</v>
      </c>
    </row>
    <row r="4367" spans="1:13" x14ac:dyDescent="0.3">
      <c r="A4367" s="38" t="s">
        <v>258</v>
      </c>
      <c r="B4367" s="15">
        <v>325750</v>
      </c>
      <c r="C4367" s="15">
        <v>1819501</v>
      </c>
      <c r="E4367" s="37" t="s">
        <v>252</v>
      </c>
      <c r="F4367" s="15"/>
      <c r="G4367" s="15"/>
      <c r="I4367" s="38" t="s">
        <v>251</v>
      </c>
      <c r="J4367" s="15">
        <v>6.7</v>
      </c>
      <c r="L4367" s="36" t="s">
        <v>250</v>
      </c>
      <c r="M4367" s="15">
        <v>8.7333333333333343</v>
      </c>
    </row>
    <row r="4368" spans="1:13" x14ac:dyDescent="0.3">
      <c r="A4368" s="38" t="s">
        <v>260</v>
      </c>
      <c r="B4368" s="15">
        <v>321000</v>
      </c>
      <c r="C4368" s="15">
        <v>3460794</v>
      </c>
      <c r="E4368" s="37" t="s">
        <v>255</v>
      </c>
      <c r="F4368" s="15">
        <v>135960</v>
      </c>
      <c r="G4368" s="15">
        <v>135960</v>
      </c>
      <c r="I4368" s="38" t="s">
        <v>254</v>
      </c>
      <c r="J4368" s="15">
        <v>7.1</v>
      </c>
      <c r="L4368" s="36" t="s">
        <v>253</v>
      </c>
      <c r="M4368" s="15">
        <v>8.5333333333333332</v>
      </c>
    </row>
    <row r="4369" spans="1:13" x14ac:dyDescent="0.3">
      <c r="A4369" s="38" t="s">
        <v>262</v>
      </c>
      <c r="B4369" s="15">
        <v>297500</v>
      </c>
      <c r="C4369" s="15">
        <v>3993950</v>
      </c>
      <c r="E4369" s="37" t="s">
        <v>258</v>
      </c>
      <c r="F4369" s="15">
        <v>148500</v>
      </c>
      <c r="G4369" s="15">
        <v>297000</v>
      </c>
      <c r="I4369" s="38" t="s">
        <v>257</v>
      </c>
      <c r="J4369" s="15">
        <v>8.6</v>
      </c>
      <c r="L4369" s="35" t="s">
        <v>269</v>
      </c>
      <c r="M4369" s="15">
        <v>6.0666666666666664</v>
      </c>
    </row>
    <row r="4370" spans="1:13" x14ac:dyDescent="0.3">
      <c r="A4370" s="38" t="s">
        <v>263</v>
      </c>
      <c r="B4370" s="15">
        <v>356000</v>
      </c>
      <c r="C4370" s="15">
        <v>4814900</v>
      </c>
      <c r="E4370" s="36" t="s">
        <v>253</v>
      </c>
      <c r="F4370" s="15">
        <v>330000</v>
      </c>
      <c r="G4370" s="15">
        <v>643000</v>
      </c>
      <c r="I4370" s="38" t="s">
        <v>252</v>
      </c>
      <c r="J4370" s="15">
        <v>8.6</v>
      </c>
      <c r="L4370" s="36" t="s">
        <v>246</v>
      </c>
      <c r="M4370" s="15">
        <v>6.6000000000000005</v>
      </c>
    </row>
    <row r="4371" spans="1:13" x14ac:dyDescent="0.3">
      <c r="A4371" s="35" t="s">
        <v>273</v>
      </c>
      <c r="B4371" s="15"/>
      <c r="C4371" s="15"/>
      <c r="E4371" s="35" t="s">
        <v>259</v>
      </c>
      <c r="F4371" s="15">
        <v>1516198</v>
      </c>
      <c r="G4371" s="15">
        <v>4269048</v>
      </c>
      <c r="I4371" s="38" t="s">
        <v>255</v>
      </c>
      <c r="J4371" s="15">
        <v>9.6999999999999993</v>
      </c>
      <c r="L4371" s="36" t="s">
        <v>248</v>
      </c>
      <c r="M4371" s="15">
        <v>5.9666666666666659</v>
      </c>
    </row>
    <row r="4372" spans="1:13" x14ac:dyDescent="0.3">
      <c r="A4372" s="38" t="s">
        <v>245</v>
      </c>
      <c r="B4372" s="15">
        <v>309950</v>
      </c>
      <c r="C4372" s="15">
        <v>3503650</v>
      </c>
      <c r="E4372" s="36" t="s">
        <v>246</v>
      </c>
      <c r="F4372" s="15">
        <v>389225</v>
      </c>
      <c r="G4372" s="15">
        <v>1000200</v>
      </c>
      <c r="I4372" s="38" t="s">
        <v>258</v>
      </c>
      <c r="J4372" s="15">
        <v>10.7</v>
      </c>
      <c r="L4372" s="36" t="s">
        <v>250</v>
      </c>
      <c r="M4372" s="15">
        <v>6.4333333333333336</v>
      </c>
    </row>
    <row r="4373" spans="1:13" x14ac:dyDescent="0.3">
      <c r="A4373" s="38" t="s">
        <v>247</v>
      </c>
      <c r="B4373" s="15">
        <v>288000</v>
      </c>
      <c r="C4373" s="15">
        <v>817000</v>
      </c>
      <c r="E4373" s="36" t="s">
        <v>248</v>
      </c>
      <c r="F4373" s="15">
        <v>413000</v>
      </c>
      <c r="G4373" s="15">
        <v>798400</v>
      </c>
      <c r="I4373" s="38" t="s">
        <v>260</v>
      </c>
      <c r="J4373" s="15">
        <v>11.8</v>
      </c>
      <c r="L4373" s="36" t="s">
        <v>253</v>
      </c>
      <c r="M4373" s="15">
        <v>5.2666666666666666</v>
      </c>
    </row>
    <row r="4374" spans="1:13" x14ac:dyDescent="0.3">
      <c r="A4374" s="38" t="s">
        <v>249</v>
      </c>
      <c r="B4374" s="15">
        <v>330000</v>
      </c>
      <c r="C4374" s="15">
        <v>2644950</v>
      </c>
      <c r="E4374" s="36" t="s">
        <v>250</v>
      </c>
      <c r="F4374" s="15">
        <v>412323</v>
      </c>
      <c r="G4374" s="15">
        <v>1257998</v>
      </c>
      <c r="I4374" s="38" t="s">
        <v>262</v>
      </c>
      <c r="J4374" s="15">
        <v>12</v>
      </c>
      <c r="L4374" s="35" t="s">
        <v>270</v>
      </c>
      <c r="M4374" s="15">
        <v>5.4000000000000012</v>
      </c>
    </row>
    <row r="4375" spans="1:13" x14ac:dyDescent="0.3">
      <c r="A4375" s="38" t="s">
        <v>251</v>
      </c>
      <c r="B4375" s="15">
        <v>327450</v>
      </c>
      <c r="C4375" s="15">
        <v>4502849</v>
      </c>
      <c r="E4375" s="37" t="s">
        <v>252</v>
      </c>
      <c r="F4375" s="15">
        <v>111450</v>
      </c>
      <c r="G4375" s="15">
        <v>222900</v>
      </c>
      <c r="I4375" s="38" t="s">
        <v>263</v>
      </c>
      <c r="J4375" s="15">
        <v>11.7</v>
      </c>
      <c r="L4375" s="36" t="s">
        <v>246</v>
      </c>
      <c r="M4375" s="15">
        <v>4.666666666666667</v>
      </c>
    </row>
    <row r="4376" spans="1:13" x14ac:dyDescent="0.3">
      <c r="A4376" s="38" t="s">
        <v>254</v>
      </c>
      <c r="B4376" s="15">
        <v>350000</v>
      </c>
      <c r="C4376" s="15">
        <v>5892950</v>
      </c>
      <c r="E4376" s="37" t="s">
        <v>255</v>
      </c>
      <c r="F4376" s="15">
        <v>156725</v>
      </c>
      <c r="G4376" s="15">
        <v>631450</v>
      </c>
      <c r="I4376" s="35" t="s">
        <v>261</v>
      </c>
      <c r="J4376" s="15"/>
      <c r="L4376" s="36" t="s">
        <v>248</v>
      </c>
      <c r="M4376" s="15">
        <v>5.0666666666666673</v>
      </c>
    </row>
    <row r="4377" spans="1:13" x14ac:dyDescent="0.3">
      <c r="A4377" s="38" t="s">
        <v>257</v>
      </c>
      <c r="B4377" s="15">
        <v>337000</v>
      </c>
      <c r="C4377" s="15">
        <v>5704750</v>
      </c>
      <c r="E4377" s="37" t="s">
        <v>258</v>
      </c>
      <c r="F4377" s="15">
        <v>144148</v>
      </c>
      <c r="G4377" s="15">
        <v>403648</v>
      </c>
      <c r="I4377" s="38" t="s">
        <v>245</v>
      </c>
      <c r="J4377" s="15">
        <v>14.2</v>
      </c>
      <c r="L4377" s="36" t="s">
        <v>250</v>
      </c>
      <c r="M4377" s="15">
        <v>6</v>
      </c>
    </row>
    <row r="4378" spans="1:13" x14ac:dyDescent="0.3">
      <c r="A4378" s="38" t="s">
        <v>252</v>
      </c>
      <c r="B4378" s="15">
        <v>367500</v>
      </c>
      <c r="C4378" s="15">
        <v>6349450</v>
      </c>
      <c r="E4378" s="36" t="s">
        <v>253</v>
      </c>
      <c r="F4378" s="15">
        <v>301650</v>
      </c>
      <c r="G4378" s="15">
        <v>1212450</v>
      </c>
      <c r="I4378" s="38" t="s">
        <v>247</v>
      </c>
      <c r="J4378" s="15">
        <v>13.1</v>
      </c>
      <c r="L4378" s="36" t="s">
        <v>253</v>
      </c>
      <c r="M4378" s="15">
        <v>5.8666666666666671</v>
      </c>
    </row>
    <row r="4379" spans="1:13" x14ac:dyDescent="0.3">
      <c r="A4379" s="38" t="s">
        <v>255</v>
      </c>
      <c r="B4379" s="15">
        <v>359975</v>
      </c>
      <c r="C4379" s="15">
        <v>7602475</v>
      </c>
      <c r="E4379" s="35" t="s">
        <v>265</v>
      </c>
      <c r="F4379" s="15">
        <v>1909600</v>
      </c>
      <c r="G4379" s="15">
        <v>7067798</v>
      </c>
      <c r="I4379" s="38" t="s">
        <v>249</v>
      </c>
      <c r="J4379" s="15">
        <v>13.8</v>
      </c>
      <c r="L4379" s="35" t="s">
        <v>271</v>
      </c>
      <c r="M4379" s="15">
        <v>3.2083333333333335</v>
      </c>
    </row>
    <row r="4380" spans="1:13" x14ac:dyDescent="0.3">
      <c r="A4380" s="38" t="s">
        <v>258</v>
      </c>
      <c r="B4380" s="15">
        <v>339000</v>
      </c>
      <c r="C4380" s="15">
        <v>4700500</v>
      </c>
      <c r="E4380" s="36" t="s">
        <v>246</v>
      </c>
      <c r="F4380" s="15">
        <v>325200</v>
      </c>
      <c r="G4380" s="15">
        <v>1000850</v>
      </c>
      <c r="I4380" s="38" t="s">
        <v>251</v>
      </c>
      <c r="J4380" s="15">
        <v>14</v>
      </c>
      <c r="L4380" s="36" t="s">
        <v>246</v>
      </c>
      <c r="M4380" s="15">
        <v>4.2333333333333334</v>
      </c>
    </row>
    <row r="4381" spans="1:13" x14ac:dyDescent="0.3">
      <c r="A4381" s="38" t="s">
        <v>260</v>
      </c>
      <c r="B4381" s="15">
        <v>329950</v>
      </c>
      <c r="C4381" s="15">
        <v>4487900</v>
      </c>
      <c r="E4381" s="36" t="s">
        <v>248</v>
      </c>
      <c r="F4381" s="15">
        <v>382000</v>
      </c>
      <c r="G4381" s="15">
        <v>2259968</v>
      </c>
      <c r="I4381" s="38" t="s">
        <v>254</v>
      </c>
      <c r="J4381" s="15">
        <v>14.4</v>
      </c>
      <c r="L4381" s="36" t="s">
        <v>248</v>
      </c>
      <c r="M4381" s="15">
        <v>3.2666666666666671</v>
      </c>
    </row>
    <row r="4382" spans="1:13" x14ac:dyDescent="0.3">
      <c r="A4382" s="38" t="s">
        <v>262</v>
      </c>
      <c r="B4382" s="15">
        <v>424975</v>
      </c>
      <c r="C4382" s="15">
        <v>2690450</v>
      </c>
      <c r="E4382" s="36" t="s">
        <v>250</v>
      </c>
      <c r="F4382" s="15">
        <v>627900</v>
      </c>
      <c r="G4382" s="15">
        <v>2397980</v>
      </c>
      <c r="I4382" s="38" t="s">
        <v>257</v>
      </c>
      <c r="J4382" s="15">
        <v>10.6</v>
      </c>
      <c r="L4382" s="36" t="s">
        <v>250</v>
      </c>
      <c r="M4382" s="15">
        <v>2.7666666666666671</v>
      </c>
    </row>
    <row r="4383" spans="1:13" x14ac:dyDescent="0.3">
      <c r="A4383" s="38" t="s">
        <v>263</v>
      </c>
      <c r="B4383" s="15">
        <v>360150</v>
      </c>
      <c r="C4383" s="15">
        <v>3271800</v>
      </c>
      <c r="E4383" s="37" t="s">
        <v>252</v>
      </c>
      <c r="F4383" s="15">
        <v>223000</v>
      </c>
      <c r="G4383" s="15">
        <v>1296000</v>
      </c>
      <c r="I4383" s="38" t="s">
        <v>252</v>
      </c>
      <c r="J4383" s="15">
        <v>13</v>
      </c>
      <c r="L4383" s="36" t="s">
        <v>253</v>
      </c>
      <c r="M4383" s="15">
        <v>2.5666666666666669</v>
      </c>
    </row>
    <row r="4384" spans="1:13" x14ac:dyDescent="0.3">
      <c r="A4384" s="35" t="s">
        <v>274</v>
      </c>
      <c r="B4384" s="15"/>
      <c r="C4384" s="15"/>
      <c r="E4384" s="37" t="s">
        <v>255</v>
      </c>
      <c r="F4384" s="15">
        <v>211900</v>
      </c>
      <c r="G4384" s="15">
        <v>908980</v>
      </c>
      <c r="I4384" s="38" t="s">
        <v>255</v>
      </c>
      <c r="J4384" s="15">
        <v>12</v>
      </c>
      <c r="L4384" s="35" t="s">
        <v>272</v>
      </c>
      <c r="M4384" s="15">
        <v>1.9583333333333333</v>
      </c>
    </row>
    <row r="4385" spans="1:13" x14ac:dyDescent="0.3">
      <c r="A4385" s="38" t="s">
        <v>245</v>
      </c>
      <c r="B4385" s="15">
        <v>335000</v>
      </c>
      <c r="C4385" s="15">
        <v>670000</v>
      </c>
      <c r="E4385" s="37" t="s">
        <v>258</v>
      </c>
      <c r="F4385" s="15">
        <v>193000</v>
      </c>
      <c r="G4385" s="15">
        <v>193000</v>
      </c>
      <c r="I4385" s="38" t="s">
        <v>258</v>
      </c>
      <c r="J4385" s="15">
        <v>10.5</v>
      </c>
      <c r="L4385" s="36" t="s">
        <v>246</v>
      </c>
      <c r="M4385" s="15">
        <v>2.1</v>
      </c>
    </row>
    <row r="4386" spans="1:13" x14ac:dyDescent="0.3">
      <c r="A4386" s="38" t="s">
        <v>247</v>
      </c>
      <c r="B4386" s="15">
        <v>408000</v>
      </c>
      <c r="C4386" s="15">
        <v>816000</v>
      </c>
      <c r="E4386" s="36" t="s">
        <v>253</v>
      </c>
      <c r="F4386" s="15">
        <v>574500</v>
      </c>
      <c r="G4386" s="15">
        <v>1409000</v>
      </c>
      <c r="I4386" s="38" t="s">
        <v>260</v>
      </c>
      <c r="J4386" s="15">
        <v>11.2</v>
      </c>
      <c r="L4386" s="36" t="s">
        <v>248</v>
      </c>
      <c r="M4386" s="15">
        <v>1.7333333333333332</v>
      </c>
    </row>
    <row r="4387" spans="1:13" x14ac:dyDescent="0.3">
      <c r="A4387" s="38" t="s">
        <v>249</v>
      </c>
      <c r="B4387" s="15">
        <v>373500</v>
      </c>
      <c r="C4387" s="15">
        <v>2895500</v>
      </c>
      <c r="E4387" s="35" t="s">
        <v>244</v>
      </c>
      <c r="F4387" s="15">
        <v>2357120</v>
      </c>
      <c r="G4387" s="15">
        <v>3324870</v>
      </c>
      <c r="I4387" s="38" t="s">
        <v>262</v>
      </c>
      <c r="J4387" s="15">
        <v>11.3</v>
      </c>
      <c r="L4387" s="36" t="s">
        <v>250</v>
      </c>
      <c r="M4387" s="15">
        <v>1.8333333333333333</v>
      </c>
    </row>
    <row r="4388" spans="1:13" x14ac:dyDescent="0.3">
      <c r="A4388" s="38" t="s">
        <v>251</v>
      </c>
      <c r="B4388" s="15">
        <v>418200</v>
      </c>
      <c r="C4388" s="15">
        <v>5120200</v>
      </c>
      <c r="E4388" s="36" t="s">
        <v>246</v>
      </c>
      <c r="F4388" s="15">
        <v>810450</v>
      </c>
      <c r="G4388" s="15">
        <v>1194450</v>
      </c>
      <c r="I4388" s="38" t="s">
        <v>263</v>
      </c>
      <c r="J4388" s="15">
        <v>11.2</v>
      </c>
      <c r="L4388" s="36" t="s">
        <v>253</v>
      </c>
      <c r="M4388" s="15">
        <v>2.1666666666666665</v>
      </c>
    </row>
    <row r="4389" spans="1:13" x14ac:dyDescent="0.3">
      <c r="A4389" s="38" t="s">
        <v>254</v>
      </c>
      <c r="B4389" s="15">
        <v>385000</v>
      </c>
      <c r="C4389" s="15">
        <v>7580750</v>
      </c>
      <c r="E4389" s="36" t="s">
        <v>248</v>
      </c>
      <c r="F4389" s="15">
        <v>544450</v>
      </c>
      <c r="G4389" s="15">
        <v>708450</v>
      </c>
      <c r="I4389" s="35" t="s">
        <v>264</v>
      </c>
      <c r="J4389" s="15"/>
      <c r="L4389" s="35" t="s">
        <v>273</v>
      </c>
      <c r="M4389" s="15">
        <v>2.5166666666666671</v>
      </c>
    </row>
    <row r="4390" spans="1:13" x14ac:dyDescent="0.3">
      <c r="A4390" s="38" t="s">
        <v>257</v>
      </c>
      <c r="B4390" s="15">
        <v>385000</v>
      </c>
      <c r="C4390" s="15">
        <v>6944350</v>
      </c>
      <c r="E4390" s="36" t="s">
        <v>250</v>
      </c>
      <c r="F4390" s="15">
        <v>582470</v>
      </c>
      <c r="G4390" s="15">
        <v>582470</v>
      </c>
      <c r="I4390" s="38" t="s">
        <v>245</v>
      </c>
      <c r="J4390" s="15">
        <v>11.1</v>
      </c>
      <c r="L4390" s="36" t="s">
        <v>246</v>
      </c>
      <c r="M4390" s="15">
        <v>1.9000000000000001</v>
      </c>
    </row>
    <row r="4391" spans="1:13" x14ac:dyDescent="0.3">
      <c r="A4391" s="38" t="s">
        <v>252</v>
      </c>
      <c r="B4391" s="15">
        <v>387500</v>
      </c>
      <c r="C4391" s="15">
        <v>8735500</v>
      </c>
      <c r="E4391" s="37" t="s">
        <v>252</v>
      </c>
      <c r="F4391" s="15">
        <v>212000</v>
      </c>
      <c r="G4391" s="15">
        <v>212000</v>
      </c>
      <c r="I4391" s="38" t="s">
        <v>247</v>
      </c>
      <c r="J4391" s="15">
        <v>11.8</v>
      </c>
      <c r="L4391" s="36" t="s">
        <v>248</v>
      </c>
      <c r="M4391" s="15">
        <v>2.8333333333333335</v>
      </c>
    </row>
    <row r="4392" spans="1:13" x14ac:dyDescent="0.3">
      <c r="A4392" s="38" t="s">
        <v>255</v>
      </c>
      <c r="B4392" s="15">
        <v>499999</v>
      </c>
      <c r="C4392" s="15">
        <v>4506279</v>
      </c>
      <c r="E4392" s="37" t="s">
        <v>255</v>
      </c>
      <c r="F4392" s="15">
        <v>178470</v>
      </c>
      <c r="G4392" s="15">
        <v>178470</v>
      </c>
      <c r="I4392" s="38" t="s">
        <v>249</v>
      </c>
      <c r="J4392" s="15">
        <v>10.7</v>
      </c>
      <c r="L4392" s="36" t="s">
        <v>250</v>
      </c>
      <c r="M4392" s="15">
        <v>2.8666666666666667</v>
      </c>
    </row>
    <row r="4393" spans="1:13" x14ac:dyDescent="0.3">
      <c r="A4393" s="38" t="s">
        <v>258</v>
      </c>
      <c r="B4393" s="15">
        <v>425000</v>
      </c>
      <c r="C4393" s="15">
        <v>2437500</v>
      </c>
      <c r="E4393" s="37" t="s">
        <v>258</v>
      </c>
      <c r="F4393" s="15">
        <v>192000</v>
      </c>
      <c r="G4393" s="15">
        <v>192000</v>
      </c>
      <c r="I4393" s="38" t="s">
        <v>251</v>
      </c>
      <c r="J4393" s="15">
        <v>11.3</v>
      </c>
      <c r="L4393" s="36" t="s">
        <v>253</v>
      </c>
      <c r="M4393" s="15">
        <v>2.4666666666666663</v>
      </c>
    </row>
    <row r="4394" spans="1:13" x14ac:dyDescent="0.3">
      <c r="A4394" s="38" t="s">
        <v>260</v>
      </c>
      <c r="B4394" s="15">
        <v>386500</v>
      </c>
      <c r="C4394" s="15">
        <v>3786000</v>
      </c>
      <c r="E4394" s="36" t="s">
        <v>253</v>
      </c>
      <c r="F4394" s="15">
        <v>419750</v>
      </c>
      <c r="G4394" s="15">
        <v>839500</v>
      </c>
      <c r="I4394" s="38" t="s">
        <v>254</v>
      </c>
      <c r="J4394" s="15">
        <v>11.6</v>
      </c>
      <c r="L4394" s="35" t="s">
        <v>274</v>
      </c>
      <c r="M4394" s="15">
        <v>2.4999999999999996</v>
      </c>
    </row>
    <row r="4395" spans="1:13" x14ac:dyDescent="0.3">
      <c r="A4395" s="38" t="s">
        <v>262</v>
      </c>
      <c r="B4395" s="15">
        <v>364250</v>
      </c>
      <c r="C4395" s="15">
        <v>3245850</v>
      </c>
      <c r="E4395" s="35" t="s">
        <v>256</v>
      </c>
      <c r="F4395" s="15">
        <v>1662675</v>
      </c>
      <c r="G4395" s="15">
        <v>3057350</v>
      </c>
      <c r="I4395" s="38" t="s">
        <v>257</v>
      </c>
      <c r="J4395" s="15">
        <v>11.8</v>
      </c>
      <c r="L4395" s="36" t="s">
        <v>246</v>
      </c>
      <c r="M4395" s="15">
        <v>2.1333333333333333</v>
      </c>
    </row>
    <row r="4396" spans="1:13" x14ac:dyDescent="0.3">
      <c r="A4396" s="38" t="s">
        <v>263</v>
      </c>
      <c r="B4396" s="15">
        <v>342500</v>
      </c>
      <c r="C4396" s="15">
        <v>2370050</v>
      </c>
      <c r="E4396" s="36" t="s">
        <v>246</v>
      </c>
      <c r="F4396" s="15">
        <v>622425</v>
      </c>
      <c r="G4396" s="15">
        <v>1435850</v>
      </c>
      <c r="I4396" s="38" t="s">
        <v>252</v>
      </c>
      <c r="J4396" s="15">
        <v>9.6999999999999993</v>
      </c>
      <c r="L4396" s="36" t="s">
        <v>248</v>
      </c>
      <c r="M4396" s="15">
        <v>2.4</v>
      </c>
    </row>
    <row r="4397" spans="1:13" x14ac:dyDescent="0.3">
      <c r="A4397" s="35" t="s">
        <v>275</v>
      </c>
      <c r="B4397" s="15"/>
      <c r="C4397" s="15"/>
      <c r="E4397" s="36" t="s">
        <v>248</v>
      </c>
      <c r="F4397" s="15">
        <v>395500</v>
      </c>
      <c r="G4397" s="15">
        <v>791000</v>
      </c>
      <c r="I4397" s="38" t="s">
        <v>255</v>
      </c>
      <c r="J4397" s="15">
        <v>10.4</v>
      </c>
      <c r="L4397" s="36" t="s">
        <v>250</v>
      </c>
      <c r="M4397" s="15">
        <v>2.8000000000000003</v>
      </c>
    </row>
    <row r="4398" spans="1:13" x14ac:dyDescent="0.3">
      <c r="A4398" s="38" t="s">
        <v>245</v>
      </c>
      <c r="B4398" s="15">
        <v>434501</v>
      </c>
      <c r="C4398" s="15">
        <v>869001</v>
      </c>
      <c r="E4398" s="36" t="s">
        <v>250</v>
      </c>
      <c r="F4398" s="15">
        <v>185750</v>
      </c>
      <c r="G4398" s="15">
        <v>371500</v>
      </c>
      <c r="I4398" s="38" t="s">
        <v>258</v>
      </c>
      <c r="J4398" s="15">
        <v>10.3</v>
      </c>
      <c r="L4398" s="36" t="s">
        <v>253</v>
      </c>
      <c r="M4398" s="15">
        <v>2.6666666666666665</v>
      </c>
    </row>
    <row r="4399" spans="1:13" x14ac:dyDescent="0.3">
      <c r="A4399" s="38" t="s">
        <v>247</v>
      </c>
      <c r="B4399" s="15">
        <v>447475</v>
      </c>
      <c r="C4399" s="15">
        <v>4756826</v>
      </c>
      <c r="E4399" s="37" t="s">
        <v>252</v>
      </c>
      <c r="F4399" s="15">
        <v>185750</v>
      </c>
      <c r="G4399" s="15">
        <v>371500</v>
      </c>
      <c r="I4399" s="38" t="s">
        <v>260</v>
      </c>
      <c r="J4399" s="15">
        <v>9.5</v>
      </c>
      <c r="L4399" s="35" t="s">
        <v>275</v>
      </c>
      <c r="M4399" s="15">
        <v>2.2399999999999993</v>
      </c>
    </row>
    <row r="4400" spans="1:13" x14ac:dyDescent="0.3">
      <c r="A4400" s="38" t="s">
        <v>249</v>
      </c>
      <c r="B4400" s="15">
        <v>449950</v>
      </c>
      <c r="C4400" s="15">
        <v>6746850</v>
      </c>
      <c r="E4400" s="37" t="s">
        <v>255</v>
      </c>
      <c r="F4400" s="15"/>
      <c r="G4400" s="15">
        <v>0</v>
      </c>
      <c r="I4400" s="38" t="s">
        <v>262</v>
      </c>
      <c r="J4400" s="15">
        <v>11</v>
      </c>
      <c r="L4400" s="36" t="s">
        <v>246</v>
      </c>
      <c r="M4400" s="15">
        <v>2.3666666666666667</v>
      </c>
    </row>
    <row r="4401" spans="1:13" x14ac:dyDescent="0.3">
      <c r="A4401" s="38" t="s">
        <v>251</v>
      </c>
      <c r="B4401" s="15">
        <v>395000</v>
      </c>
      <c r="C4401" s="15">
        <v>6517900</v>
      </c>
      <c r="E4401" s="37" t="s">
        <v>258</v>
      </c>
      <c r="F4401" s="15"/>
      <c r="G4401" s="15">
        <v>0</v>
      </c>
      <c r="I4401" s="38" t="s">
        <v>263</v>
      </c>
      <c r="J4401" s="15">
        <v>8.6</v>
      </c>
      <c r="L4401" s="36" t="s">
        <v>248</v>
      </c>
      <c r="M4401" s="15">
        <v>2.4333333333333336</v>
      </c>
    </row>
    <row r="4402" spans="1:13" x14ac:dyDescent="0.3">
      <c r="A4402" s="38" t="s">
        <v>254</v>
      </c>
      <c r="B4402" s="15">
        <v>420000</v>
      </c>
      <c r="C4402" s="15">
        <v>3563000</v>
      </c>
      <c r="E4402" s="36" t="s">
        <v>253</v>
      </c>
      <c r="F4402" s="15">
        <v>459000</v>
      </c>
      <c r="G4402" s="15">
        <v>459000</v>
      </c>
      <c r="I4402" s="35" t="s">
        <v>266</v>
      </c>
      <c r="J4402" s="15"/>
      <c r="L4402" s="36" t="s">
        <v>250</v>
      </c>
      <c r="M4402" s="15">
        <v>2.4500000000000002</v>
      </c>
    </row>
    <row r="4403" spans="1:13" x14ac:dyDescent="0.3">
      <c r="A4403" s="38" t="s">
        <v>257</v>
      </c>
      <c r="B4403" s="15">
        <v>39500</v>
      </c>
      <c r="C4403" s="15">
        <v>4517000</v>
      </c>
      <c r="E4403" s="35" t="s">
        <v>261</v>
      </c>
      <c r="F4403" s="15">
        <v>1340950</v>
      </c>
      <c r="G4403" s="15">
        <v>2497350</v>
      </c>
      <c r="I4403" s="38" t="s">
        <v>245</v>
      </c>
      <c r="J4403" s="15">
        <v>8.1999999999999993</v>
      </c>
      <c r="L4403" s="36" t="s">
        <v>253</v>
      </c>
      <c r="M4403" s="15">
        <v>1.5499999999999998</v>
      </c>
    </row>
    <row r="4404" spans="1:13" x14ac:dyDescent="0.3">
      <c r="A4404" s="38" t="s">
        <v>252</v>
      </c>
      <c r="B4404" s="15">
        <v>432000</v>
      </c>
      <c r="C4404" s="15">
        <v>6491881</v>
      </c>
      <c r="E4404" s="36" t="s">
        <v>246</v>
      </c>
      <c r="F4404" s="15">
        <v>195000</v>
      </c>
      <c r="G4404" s="15">
        <v>195000</v>
      </c>
      <c r="I4404" s="38" t="s">
        <v>247</v>
      </c>
      <c r="J4404" s="15">
        <v>8.1999999999999993</v>
      </c>
      <c r="L4404" s="14">
        <v>80</v>
      </c>
      <c r="M4404" s="15">
        <v>5.8060240963855376</v>
      </c>
    </row>
    <row r="4405" spans="1:13" x14ac:dyDescent="0.3">
      <c r="A4405" s="38" t="s">
        <v>255</v>
      </c>
      <c r="B4405" s="15">
        <v>562500</v>
      </c>
      <c r="C4405" s="15">
        <v>7165000</v>
      </c>
      <c r="E4405" s="36" t="s">
        <v>248</v>
      </c>
      <c r="F4405" s="15">
        <v>510600</v>
      </c>
      <c r="G4405" s="15">
        <v>1449650</v>
      </c>
      <c r="I4405" s="38" t="s">
        <v>249</v>
      </c>
      <c r="J4405" s="15">
        <v>9.3000000000000007</v>
      </c>
      <c r="L4405" s="35" t="s">
        <v>244</v>
      </c>
      <c r="M4405" s="15">
        <v>4.041666666666667</v>
      </c>
    </row>
    <row r="4406" spans="1:13" x14ac:dyDescent="0.3">
      <c r="A4406" s="38" t="s">
        <v>258</v>
      </c>
      <c r="B4406" s="15">
        <v>400000</v>
      </c>
      <c r="C4406" s="15">
        <v>4504800</v>
      </c>
      <c r="E4406" s="36" t="s">
        <v>250</v>
      </c>
      <c r="F4406" s="15">
        <v>161000</v>
      </c>
      <c r="G4406" s="15">
        <v>161000</v>
      </c>
      <c r="I4406" s="38" t="s">
        <v>251</v>
      </c>
      <c r="J4406" s="15">
        <v>11.1</v>
      </c>
      <c r="L4406" s="36" t="s">
        <v>246</v>
      </c>
      <c r="M4406" s="15">
        <v>2.4000000000000004</v>
      </c>
    </row>
    <row r="4407" spans="1:13" x14ac:dyDescent="0.3">
      <c r="A4407" s="38" t="s">
        <v>260</v>
      </c>
      <c r="B4407" s="15">
        <v>447000</v>
      </c>
      <c r="C4407" s="15">
        <v>6631568</v>
      </c>
      <c r="E4407" s="37" t="s">
        <v>252</v>
      </c>
      <c r="F4407" s="15">
        <v>161000</v>
      </c>
      <c r="G4407" s="15">
        <v>161000</v>
      </c>
      <c r="I4407" s="38" t="s">
        <v>254</v>
      </c>
      <c r="J4407" s="15">
        <v>11</v>
      </c>
      <c r="L4407" s="36" t="s">
        <v>248</v>
      </c>
      <c r="M4407" s="15">
        <v>3.1</v>
      </c>
    </row>
    <row r="4408" spans="1:13" x14ac:dyDescent="0.3">
      <c r="A4408" s="38" t="s">
        <v>262</v>
      </c>
      <c r="B4408" s="15">
        <v>601000</v>
      </c>
      <c r="C4408" s="15">
        <v>6972169</v>
      </c>
      <c r="E4408" s="37" t="s">
        <v>255</v>
      </c>
      <c r="F4408" s="15"/>
      <c r="G4408" s="15">
        <v>0</v>
      </c>
      <c r="I4408" s="38" t="s">
        <v>257</v>
      </c>
      <c r="J4408" s="15">
        <v>11.3</v>
      </c>
      <c r="L4408" s="36" t="s">
        <v>250</v>
      </c>
      <c r="M4408" s="15">
        <v>5.5999999999999988</v>
      </c>
    </row>
    <row r="4409" spans="1:13" x14ac:dyDescent="0.3">
      <c r="A4409" s="14">
        <v>33</v>
      </c>
      <c r="B4409" s="15">
        <v>54695992</v>
      </c>
      <c r="C4409" s="15">
        <v>188032844</v>
      </c>
      <c r="E4409" s="37" t="s">
        <v>258</v>
      </c>
      <c r="F4409" s="15"/>
      <c r="G4409" s="15">
        <v>0</v>
      </c>
      <c r="I4409" s="38" t="s">
        <v>252</v>
      </c>
      <c r="J4409" s="15">
        <v>13.3</v>
      </c>
      <c r="L4409" s="36" t="s">
        <v>253</v>
      </c>
      <c r="M4409" s="15">
        <v>5.0666666666666664</v>
      </c>
    </row>
    <row r="4410" spans="1:13" x14ac:dyDescent="0.3">
      <c r="A4410" s="35" t="s">
        <v>243</v>
      </c>
      <c r="B4410" s="15"/>
      <c r="C4410" s="15"/>
      <c r="E4410" s="36" t="s">
        <v>253</v>
      </c>
      <c r="F4410" s="15">
        <v>474350</v>
      </c>
      <c r="G4410" s="15">
        <v>691700</v>
      </c>
      <c r="I4410" s="38" t="s">
        <v>255</v>
      </c>
      <c r="J4410" s="15">
        <v>11.7</v>
      </c>
      <c r="L4410" s="35" t="s">
        <v>256</v>
      </c>
      <c r="M4410" s="15">
        <v>6.3000000000000007</v>
      </c>
    </row>
    <row r="4411" spans="1:13" x14ac:dyDescent="0.3">
      <c r="A4411" s="38" t="s">
        <v>245</v>
      </c>
      <c r="B4411" s="15">
        <v>197000</v>
      </c>
      <c r="C4411" s="15">
        <v>1006900</v>
      </c>
      <c r="E4411" s="35" t="s">
        <v>264</v>
      </c>
      <c r="F4411" s="15">
        <v>1153750</v>
      </c>
      <c r="G4411" s="15">
        <v>1867000</v>
      </c>
      <c r="I4411" s="38" t="s">
        <v>258</v>
      </c>
      <c r="J4411" s="15">
        <v>13.1</v>
      </c>
      <c r="L4411" s="36" t="s">
        <v>246</v>
      </c>
      <c r="M4411" s="15">
        <v>5.1000000000000005</v>
      </c>
    </row>
    <row r="4412" spans="1:13" x14ac:dyDescent="0.3">
      <c r="A4412" s="38" t="s">
        <v>247</v>
      </c>
      <c r="B4412" s="15">
        <v>185750</v>
      </c>
      <c r="C4412" s="15">
        <v>371500</v>
      </c>
      <c r="E4412" s="36" t="s">
        <v>246</v>
      </c>
      <c r="F4412" s="15">
        <v>239950</v>
      </c>
      <c r="G4412" s="15">
        <v>329900</v>
      </c>
      <c r="I4412" s="38" t="s">
        <v>260</v>
      </c>
      <c r="J4412" s="15">
        <v>13.1</v>
      </c>
      <c r="L4412" s="36" t="s">
        <v>248</v>
      </c>
      <c r="M4412" s="15">
        <v>5.9333333333333336</v>
      </c>
    </row>
    <row r="4413" spans="1:13" x14ac:dyDescent="0.3">
      <c r="A4413" s="38" t="s">
        <v>249</v>
      </c>
      <c r="B4413" s="15">
        <v>208500</v>
      </c>
      <c r="C4413" s="15">
        <v>208500</v>
      </c>
      <c r="E4413" s="36" t="s">
        <v>248</v>
      </c>
      <c r="F4413" s="15">
        <v>317900</v>
      </c>
      <c r="G4413" s="15">
        <v>572900</v>
      </c>
      <c r="I4413" s="38" t="s">
        <v>262</v>
      </c>
      <c r="J4413" s="15">
        <v>13.1</v>
      </c>
      <c r="L4413" s="36" t="s">
        <v>250</v>
      </c>
      <c r="M4413" s="15">
        <v>6.666666666666667</v>
      </c>
    </row>
    <row r="4414" spans="1:13" x14ac:dyDescent="0.3">
      <c r="A4414" s="38" t="s">
        <v>251</v>
      </c>
      <c r="B4414" s="15">
        <v>199750</v>
      </c>
      <c r="C4414" s="15">
        <v>1165532</v>
      </c>
      <c r="E4414" s="36" t="s">
        <v>250</v>
      </c>
      <c r="F4414" s="15">
        <v>211500</v>
      </c>
      <c r="G4414" s="15">
        <v>211500</v>
      </c>
      <c r="I4414" s="38" t="s">
        <v>263</v>
      </c>
      <c r="J4414" s="15">
        <v>13.5</v>
      </c>
      <c r="L4414" s="36" t="s">
        <v>253</v>
      </c>
      <c r="M4414" s="15">
        <v>7.5</v>
      </c>
    </row>
    <row r="4415" spans="1:13" x14ac:dyDescent="0.3">
      <c r="A4415" s="38" t="s">
        <v>254</v>
      </c>
      <c r="B4415" s="15">
        <v>152000</v>
      </c>
      <c r="C4415" s="15">
        <v>152000</v>
      </c>
      <c r="E4415" s="37" t="s">
        <v>252</v>
      </c>
      <c r="F4415" s="15"/>
      <c r="G4415" s="15">
        <v>0</v>
      </c>
      <c r="I4415" s="35" t="s">
        <v>267</v>
      </c>
      <c r="J4415" s="15"/>
      <c r="L4415" s="35" t="s">
        <v>261</v>
      </c>
      <c r="M4415" s="15">
        <v>13.741666666666667</v>
      </c>
    </row>
    <row r="4416" spans="1:13" x14ac:dyDescent="0.3">
      <c r="A4416" s="38" t="s">
        <v>257</v>
      </c>
      <c r="B4416" s="15">
        <v>171875</v>
      </c>
      <c r="C4416" s="15">
        <v>343750</v>
      </c>
      <c r="E4416" s="37" t="s">
        <v>255</v>
      </c>
      <c r="F4416" s="15"/>
      <c r="G4416" s="15">
        <v>0</v>
      </c>
      <c r="I4416" s="38" t="s">
        <v>245</v>
      </c>
      <c r="J4416" s="15">
        <v>12.4</v>
      </c>
      <c r="L4416" s="36" t="s">
        <v>246</v>
      </c>
      <c r="M4416" s="15">
        <v>9.1666666666666661</v>
      </c>
    </row>
    <row r="4417" spans="1:13" x14ac:dyDescent="0.3">
      <c r="A4417" s="38" t="s">
        <v>252</v>
      </c>
      <c r="B4417" s="15">
        <v>176000</v>
      </c>
      <c r="C4417" s="15">
        <v>926500</v>
      </c>
      <c r="E4417" s="37" t="s">
        <v>258</v>
      </c>
      <c r="F4417" s="15">
        <v>211500</v>
      </c>
      <c r="G4417" s="15">
        <v>211500</v>
      </c>
      <c r="I4417" s="38" t="s">
        <v>247</v>
      </c>
      <c r="J4417" s="15">
        <v>13.2</v>
      </c>
      <c r="L4417" s="36" t="s">
        <v>248</v>
      </c>
      <c r="M4417" s="15">
        <v>14.133333333333333</v>
      </c>
    </row>
    <row r="4418" spans="1:13" x14ac:dyDescent="0.3">
      <c r="A4418" s="38" t="s">
        <v>255</v>
      </c>
      <c r="B4418" s="15">
        <v>260000</v>
      </c>
      <c r="C4418" s="15">
        <v>759000</v>
      </c>
      <c r="E4418" s="36" t="s">
        <v>253</v>
      </c>
      <c r="F4418" s="15">
        <v>384400</v>
      </c>
      <c r="G4418" s="15">
        <v>752700</v>
      </c>
      <c r="I4418" s="38" t="s">
        <v>249</v>
      </c>
      <c r="J4418" s="15">
        <v>11</v>
      </c>
      <c r="L4418" s="36" t="s">
        <v>250</v>
      </c>
      <c r="M4418" s="15">
        <v>17.033333333333335</v>
      </c>
    </row>
    <row r="4419" spans="1:13" x14ac:dyDescent="0.3">
      <c r="A4419" s="38" t="s">
        <v>258</v>
      </c>
      <c r="B4419" s="15">
        <v>192000</v>
      </c>
      <c r="C4419" s="15">
        <v>651785</v>
      </c>
      <c r="E4419" s="35" t="s">
        <v>266</v>
      </c>
      <c r="F4419" s="15">
        <v>1019703</v>
      </c>
      <c r="G4419" s="15">
        <v>1305615</v>
      </c>
      <c r="I4419" s="38" t="s">
        <v>251</v>
      </c>
      <c r="J4419" s="15">
        <v>10.199999999999999</v>
      </c>
      <c r="L4419" s="36" t="s">
        <v>253</v>
      </c>
      <c r="M4419" s="15">
        <v>14.633333333333333</v>
      </c>
    </row>
    <row r="4420" spans="1:13" x14ac:dyDescent="0.3">
      <c r="A4420" s="38" t="s">
        <v>260</v>
      </c>
      <c r="B4420" s="15">
        <v>185000</v>
      </c>
      <c r="C4420" s="15">
        <v>641000</v>
      </c>
      <c r="E4420" s="36" t="s">
        <v>246</v>
      </c>
      <c r="F4420" s="15">
        <v>210000</v>
      </c>
      <c r="G4420" s="15">
        <v>210000</v>
      </c>
      <c r="I4420" s="38" t="s">
        <v>254</v>
      </c>
      <c r="J4420" s="15">
        <v>11</v>
      </c>
      <c r="L4420" s="35" t="s">
        <v>264</v>
      </c>
      <c r="M4420" s="15">
        <v>10.45</v>
      </c>
    </row>
    <row r="4421" spans="1:13" x14ac:dyDescent="0.3">
      <c r="A4421" s="38" t="s">
        <v>262</v>
      </c>
      <c r="B4421" s="15"/>
      <c r="C4421" s="15"/>
      <c r="E4421" s="36" t="s">
        <v>248</v>
      </c>
      <c r="F4421" s="15">
        <v>340863</v>
      </c>
      <c r="G4421" s="15">
        <v>626775</v>
      </c>
      <c r="I4421" s="38" t="s">
        <v>257</v>
      </c>
      <c r="J4421" s="15">
        <v>12</v>
      </c>
      <c r="L4421" s="36" t="s">
        <v>246</v>
      </c>
      <c r="M4421" s="15">
        <v>12.733333333333334</v>
      </c>
    </row>
    <row r="4422" spans="1:13" x14ac:dyDescent="0.3">
      <c r="A4422" s="38" t="s">
        <v>263</v>
      </c>
      <c r="B4422" s="15"/>
      <c r="C4422" s="15"/>
      <c r="E4422" s="36" t="s">
        <v>250</v>
      </c>
      <c r="F4422" s="15">
        <v>192340</v>
      </c>
      <c r="G4422" s="15">
        <v>192340</v>
      </c>
      <c r="I4422" s="38" t="s">
        <v>252</v>
      </c>
      <c r="J4422" s="15">
        <v>12.4</v>
      </c>
      <c r="L4422" s="36" t="s">
        <v>248</v>
      </c>
      <c r="M4422" s="15">
        <v>11.266666666666666</v>
      </c>
    </row>
    <row r="4423" spans="1:13" x14ac:dyDescent="0.3">
      <c r="A4423" s="35" t="s">
        <v>259</v>
      </c>
      <c r="B4423" s="15"/>
      <c r="C4423" s="15"/>
      <c r="E4423" s="37" t="s">
        <v>252</v>
      </c>
      <c r="F4423" s="15">
        <v>65000</v>
      </c>
      <c r="G4423" s="15">
        <v>65000</v>
      </c>
      <c r="I4423" s="38" t="s">
        <v>255</v>
      </c>
      <c r="J4423" s="15">
        <v>13.3</v>
      </c>
      <c r="L4423" s="36" t="s">
        <v>250</v>
      </c>
      <c r="M4423" s="15">
        <v>10.433333333333334</v>
      </c>
    </row>
    <row r="4424" spans="1:13" x14ac:dyDescent="0.3">
      <c r="A4424" s="38" t="s">
        <v>245</v>
      </c>
      <c r="B4424" s="15">
        <v>205150</v>
      </c>
      <c r="C4424" s="15">
        <v>842300</v>
      </c>
      <c r="E4424" s="37" t="s">
        <v>255</v>
      </c>
      <c r="F4424" s="15">
        <v>73840</v>
      </c>
      <c r="G4424" s="15">
        <v>73840</v>
      </c>
      <c r="I4424" s="38" t="s">
        <v>258</v>
      </c>
      <c r="J4424" s="15">
        <v>12.7</v>
      </c>
      <c r="L4424" s="36" t="s">
        <v>253</v>
      </c>
      <c r="M4424" s="15">
        <v>7.3666666666666671</v>
      </c>
    </row>
    <row r="4425" spans="1:13" x14ac:dyDescent="0.3">
      <c r="A4425" s="38" t="s">
        <v>247</v>
      </c>
      <c r="B4425" s="15">
        <v>219500</v>
      </c>
      <c r="C4425" s="15">
        <v>439000</v>
      </c>
      <c r="E4425" s="37" t="s">
        <v>258</v>
      </c>
      <c r="F4425" s="15">
        <v>53500</v>
      </c>
      <c r="G4425" s="15">
        <v>53500</v>
      </c>
      <c r="I4425" s="38" t="s">
        <v>260</v>
      </c>
      <c r="J4425" s="15">
        <v>13.3</v>
      </c>
      <c r="L4425" s="35" t="s">
        <v>266</v>
      </c>
      <c r="M4425" s="15">
        <v>8.7916666666666661</v>
      </c>
    </row>
    <row r="4426" spans="1:13" x14ac:dyDescent="0.3">
      <c r="A4426" s="38" t="s">
        <v>249</v>
      </c>
      <c r="B4426" s="15">
        <v>186500</v>
      </c>
      <c r="C4426" s="15">
        <v>747000</v>
      </c>
      <c r="E4426" s="36" t="s">
        <v>253</v>
      </c>
      <c r="F4426" s="15">
        <v>276500</v>
      </c>
      <c r="G4426" s="15">
        <v>276500</v>
      </c>
      <c r="I4426" s="38" t="s">
        <v>262</v>
      </c>
      <c r="J4426" s="15">
        <v>13.6</v>
      </c>
      <c r="L4426" s="36" t="s">
        <v>246</v>
      </c>
      <c r="M4426" s="15">
        <v>7.5</v>
      </c>
    </row>
    <row r="4427" spans="1:13" x14ac:dyDescent="0.3">
      <c r="A4427" s="38" t="s">
        <v>251</v>
      </c>
      <c r="B4427" s="15">
        <v>262500</v>
      </c>
      <c r="C4427" s="15">
        <v>1044450</v>
      </c>
      <c r="E4427" s="35" t="s">
        <v>267</v>
      </c>
      <c r="F4427" s="15">
        <v>477728</v>
      </c>
      <c r="G4427" s="15">
        <v>899755</v>
      </c>
      <c r="I4427" s="38" t="s">
        <v>263</v>
      </c>
      <c r="J4427" s="15">
        <v>10.9</v>
      </c>
      <c r="L4427" s="36" t="s">
        <v>248</v>
      </c>
      <c r="M4427" s="15">
        <v>8.8000000000000007</v>
      </c>
    </row>
    <row r="4428" spans="1:13" x14ac:dyDescent="0.3">
      <c r="A4428" s="38" t="s">
        <v>254</v>
      </c>
      <c r="B4428" s="15">
        <v>245000</v>
      </c>
      <c r="C4428" s="15">
        <v>690000</v>
      </c>
      <c r="E4428" s="36" t="s">
        <v>246</v>
      </c>
      <c r="F4428" s="15"/>
      <c r="G4428" s="15">
        <v>0</v>
      </c>
      <c r="I4428" s="35" t="s">
        <v>268</v>
      </c>
      <c r="J4428" s="15"/>
      <c r="L4428" s="36" t="s">
        <v>250</v>
      </c>
      <c r="M4428" s="15">
        <v>9.4333333333333318</v>
      </c>
    </row>
    <row r="4429" spans="1:13" x14ac:dyDescent="0.3">
      <c r="A4429" s="38" t="s">
        <v>257</v>
      </c>
      <c r="B4429" s="15">
        <v>244250</v>
      </c>
      <c r="C4429" s="15">
        <v>1014500</v>
      </c>
      <c r="E4429" s="36" t="s">
        <v>248</v>
      </c>
      <c r="F4429" s="15">
        <v>227828</v>
      </c>
      <c r="G4429" s="15">
        <v>509905</v>
      </c>
      <c r="I4429" s="38" t="s">
        <v>245</v>
      </c>
      <c r="J4429" s="15">
        <v>11.2</v>
      </c>
      <c r="L4429" s="36" t="s">
        <v>253</v>
      </c>
      <c r="M4429" s="15">
        <v>9.4333333333333318</v>
      </c>
    </row>
    <row r="4430" spans="1:13" x14ac:dyDescent="0.3">
      <c r="A4430" s="38" t="s">
        <v>252</v>
      </c>
      <c r="B4430" s="15">
        <v>244950</v>
      </c>
      <c r="C4430" s="15">
        <v>863950</v>
      </c>
      <c r="E4430" s="36" t="s">
        <v>250</v>
      </c>
      <c r="F4430" s="15">
        <v>139950</v>
      </c>
      <c r="G4430" s="15">
        <v>279900</v>
      </c>
      <c r="I4430" s="38" t="s">
        <v>247</v>
      </c>
      <c r="J4430" s="15">
        <v>10.4</v>
      </c>
      <c r="L4430" s="35" t="s">
        <v>267</v>
      </c>
      <c r="M4430" s="15">
        <v>8.9749999999999996</v>
      </c>
    </row>
    <row r="4431" spans="1:13" x14ac:dyDescent="0.3">
      <c r="A4431" s="38" t="s">
        <v>255</v>
      </c>
      <c r="B4431" s="15">
        <v>238250</v>
      </c>
      <c r="C4431" s="15">
        <v>2367000</v>
      </c>
      <c r="E4431" s="37" t="s">
        <v>252</v>
      </c>
      <c r="F4431" s="15"/>
      <c r="G4431" s="15">
        <v>0</v>
      </c>
      <c r="I4431" s="38" t="s">
        <v>249</v>
      </c>
      <c r="J4431" s="15">
        <v>8.1999999999999993</v>
      </c>
      <c r="L4431" s="36" t="s">
        <v>246</v>
      </c>
      <c r="M4431" s="15">
        <v>9.2666666666666675</v>
      </c>
    </row>
    <row r="4432" spans="1:13" x14ac:dyDescent="0.3">
      <c r="A4432" s="38" t="s">
        <v>258</v>
      </c>
      <c r="B4432" s="15">
        <v>245000</v>
      </c>
      <c r="C4432" s="15">
        <v>795000</v>
      </c>
      <c r="E4432" s="37" t="s">
        <v>255</v>
      </c>
      <c r="F4432" s="15"/>
      <c r="G4432" s="15">
        <v>0</v>
      </c>
      <c r="I4432" s="38" t="s">
        <v>251</v>
      </c>
      <c r="J4432" s="15">
        <v>8.6999999999999993</v>
      </c>
      <c r="L4432" s="36" t="s">
        <v>248</v>
      </c>
      <c r="M4432" s="15">
        <v>9.8000000000000007</v>
      </c>
    </row>
    <row r="4433" spans="1:13" x14ac:dyDescent="0.3">
      <c r="A4433" s="38" t="s">
        <v>260</v>
      </c>
      <c r="B4433" s="15"/>
      <c r="C4433" s="15"/>
      <c r="E4433" s="37" t="s">
        <v>258</v>
      </c>
      <c r="F4433" s="15">
        <v>139950</v>
      </c>
      <c r="G4433" s="15">
        <v>279900</v>
      </c>
      <c r="I4433" s="38" t="s">
        <v>254</v>
      </c>
      <c r="J4433" s="15">
        <v>6.9</v>
      </c>
      <c r="L4433" s="36" t="s">
        <v>250</v>
      </c>
      <c r="M4433" s="15">
        <v>8.6333333333333329</v>
      </c>
    </row>
    <row r="4434" spans="1:13" x14ac:dyDescent="0.3">
      <c r="A4434" s="38" t="s">
        <v>262</v>
      </c>
      <c r="B4434" s="15">
        <v>349750</v>
      </c>
      <c r="C4434" s="15">
        <v>699500</v>
      </c>
      <c r="E4434" s="36" t="s">
        <v>253</v>
      </c>
      <c r="F4434" s="15">
        <v>109950</v>
      </c>
      <c r="G4434" s="15">
        <v>109950</v>
      </c>
      <c r="I4434" s="38" t="s">
        <v>257</v>
      </c>
      <c r="J4434" s="15">
        <v>7.1</v>
      </c>
      <c r="L4434" s="36" t="s">
        <v>253</v>
      </c>
      <c r="M4434" s="15">
        <v>8.2000000000000011</v>
      </c>
    </row>
    <row r="4435" spans="1:13" x14ac:dyDescent="0.3">
      <c r="A4435" s="38" t="s">
        <v>263</v>
      </c>
      <c r="B4435" s="15">
        <v>248250</v>
      </c>
      <c r="C4435" s="15">
        <v>1040800</v>
      </c>
      <c r="E4435" s="35" t="s">
        <v>268</v>
      </c>
      <c r="F4435" s="15">
        <v>904562</v>
      </c>
      <c r="G4435" s="15">
        <v>1174224</v>
      </c>
      <c r="I4435" s="38" t="s">
        <v>252</v>
      </c>
      <c r="J4435" s="15">
        <v>6.3</v>
      </c>
      <c r="L4435" s="35" t="s">
        <v>268</v>
      </c>
      <c r="M4435" s="15">
        <v>5.3833333333333329</v>
      </c>
    </row>
    <row r="4436" spans="1:13" x14ac:dyDescent="0.3">
      <c r="A4436" s="35" t="s">
        <v>265</v>
      </c>
      <c r="B4436" s="15"/>
      <c r="C4436" s="15"/>
      <c r="E4436" s="36" t="s">
        <v>246</v>
      </c>
      <c r="F4436" s="15">
        <v>196500</v>
      </c>
      <c r="G4436" s="15">
        <v>293000</v>
      </c>
      <c r="I4436" s="38" t="s">
        <v>255</v>
      </c>
      <c r="J4436" s="15">
        <v>6.2</v>
      </c>
      <c r="L4436" s="36" t="s">
        <v>246</v>
      </c>
      <c r="M4436" s="15">
        <v>6.3999999999999995</v>
      </c>
    </row>
    <row r="4437" spans="1:13" x14ac:dyDescent="0.3">
      <c r="A4437" s="38" t="s">
        <v>245</v>
      </c>
      <c r="B4437" s="15">
        <v>255000</v>
      </c>
      <c r="C4437" s="15">
        <v>1052000</v>
      </c>
      <c r="E4437" s="36" t="s">
        <v>248</v>
      </c>
      <c r="F4437" s="15">
        <v>347162</v>
      </c>
      <c r="G4437" s="15">
        <v>520324</v>
      </c>
      <c r="I4437" s="38" t="s">
        <v>258</v>
      </c>
      <c r="J4437" s="15">
        <v>5.9</v>
      </c>
      <c r="L4437" s="36" t="s">
        <v>248</v>
      </c>
      <c r="M4437" s="15">
        <v>5.7</v>
      </c>
    </row>
    <row r="4438" spans="1:13" x14ac:dyDescent="0.3">
      <c r="A4438" s="38" t="s">
        <v>247</v>
      </c>
      <c r="B4438" s="15">
        <v>235000</v>
      </c>
      <c r="C4438" s="15">
        <v>235000</v>
      </c>
      <c r="E4438" s="36" t="s">
        <v>250</v>
      </c>
      <c r="F4438" s="15">
        <v>182000</v>
      </c>
      <c r="G4438" s="15">
        <v>182000</v>
      </c>
      <c r="I4438" s="38" t="s">
        <v>260</v>
      </c>
      <c r="J4438" s="15">
        <v>7</v>
      </c>
      <c r="L4438" s="36" t="s">
        <v>250</v>
      </c>
      <c r="M4438" s="15">
        <v>4.8999999999999995</v>
      </c>
    </row>
    <row r="4439" spans="1:13" x14ac:dyDescent="0.3">
      <c r="A4439" s="38" t="s">
        <v>249</v>
      </c>
      <c r="B4439" s="15">
        <v>287225</v>
      </c>
      <c r="C4439" s="15">
        <v>2287950</v>
      </c>
      <c r="E4439" s="37" t="s">
        <v>252</v>
      </c>
      <c r="F4439" s="15">
        <v>137000</v>
      </c>
      <c r="G4439" s="15">
        <v>137000</v>
      </c>
      <c r="I4439" s="38" t="s">
        <v>262</v>
      </c>
      <c r="J4439" s="15">
        <v>6.5</v>
      </c>
      <c r="L4439" s="36" t="s">
        <v>253</v>
      </c>
      <c r="M4439" s="15">
        <v>4.5333333333333341</v>
      </c>
    </row>
    <row r="4440" spans="1:13" x14ac:dyDescent="0.3">
      <c r="A4440" s="38" t="s">
        <v>251</v>
      </c>
      <c r="B4440" s="15">
        <v>258000</v>
      </c>
      <c r="C4440" s="15">
        <v>516000</v>
      </c>
      <c r="E4440" s="37" t="s">
        <v>255</v>
      </c>
      <c r="F4440" s="15"/>
      <c r="G4440" s="15">
        <v>0</v>
      </c>
      <c r="I4440" s="38" t="s">
        <v>263</v>
      </c>
      <c r="J4440" s="15">
        <v>5.9</v>
      </c>
      <c r="L4440" s="35" t="s">
        <v>269</v>
      </c>
      <c r="M4440" s="15">
        <v>5.5166666666666666</v>
      </c>
    </row>
    <row r="4441" spans="1:13" x14ac:dyDescent="0.3">
      <c r="A4441" s="38" t="s">
        <v>254</v>
      </c>
      <c r="B4441" s="15">
        <v>269950</v>
      </c>
      <c r="C4441" s="15">
        <v>2162100</v>
      </c>
      <c r="E4441" s="37" t="s">
        <v>258</v>
      </c>
      <c r="F4441" s="15">
        <v>45000</v>
      </c>
      <c r="G4441" s="15">
        <v>45000</v>
      </c>
      <c r="I4441" s="35" t="s">
        <v>269</v>
      </c>
      <c r="J4441" s="15"/>
      <c r="L4441" s="36" t="s">
        <v>246</v>
      </c>
      <c r="M4441" s="15">
        <v>5.3999999999999995</v>
      </c>
    </row>
    <row r="4442" spans="1:13" x14ac:dyDescent="0.3">
      <c r="A4442" s="38" t="s">
        <v>257</v>
      </c>
      <c r="B4442" s="15">
        <v>318500</v>
      </c>
      <c r="C4442" s="15">
        <v>1263000</v>
      </c>
      <c r="E4442" s="36" t="s">
        <v>253</v>
      </c>
      <c r="F4442" s="15">
        <v>178900</v>
      </c>
      <c r="G4442" s="15">
        <v>178900</v>
      </c>
      <c r="I4442" s="38" t="s">
        <v>245</v>
      </c>
      <c r="J4442" s="15">
        <v>5.3</v>
      </c>
      <c r="L4442" s="36" t="s">
        <v>248</v>
      </c>
      <c r="M4442" s="15">
        <v>5.9666666666666659</v>
      </c>
    </row>
    <row r="4443" spans="1:13" x14ac:dyDescent="0.3">
      <c r="A4443" s="38" t="s">
        <v>252</v>
      </c>
      <c r="B4443" s="15">
        <v>381000</v>
      </c>
      <c r="C4443" s="15">
        <v>2656000</v>
      </c>
      <c r="E4443" s="35" t="s">
        <v>269</v>
      </c>
      <c r="F4443" s="15">
        <v>1152452</v>
      </c>
      <c r="G4443" s="15">
        <v>2537577</v>
      </c>
      <c r="I4443" s="38" t="s">
        <v>247</v>
      </c>
      <c r="J4443" s="15">
        <v>6.5</v>
      </c>
      <c r="L4443" s="36" t="s">
        <v>250</v>
      </c>
      <c r="M4443" s="15">
        <v>6.2333333333333334</v>
      </c>
    </row>
    <row r="4444" spans="1:13" x14ac:dyDescent="0.3">
      <c r="A4444" s="38" t="s">
        <v>255</v>
      </c>
      <c r="B4444" s="15">
        <v>275875</v>
      </c>
      <c r="C4444" s="15">
        <v>862925</v>
      </c>
      <c r="E4444" s="36" t="s">
        <v>246</v>
      </c>
      <c r="F4444" s="15">
        <v>302600</v>
      </c>
      <c r="G4444" s="15">
        <v>686100</v>
      </c>
      <c r="I4444" s="38" t="s">
        <v>249</v>
      </c>
      <c r="J4444" s="15">
        <v>7</v>
      </c>
      <c r="L4444" s="36" t="s">
        <v>253</v>
      </c>
      <c r="M4444" s="15">
        <v>4.4666666666666668</v>
      </c>
    </row>
    <row r="4445" spans="1:13" x14ac:dyDescent="0.3">
      <c r="A4445" s="38" t="s">
        <v>258</v>
      </c>
      <c r="B4445" s="15">
        <v>300998</v>
      </c>
      <c r="C4445" s="15">
        <v>601995</v>
      </c>
      <c r="E4445" s="36" t="s">
        <v>248</v>
      </c>
      <c r="F4445" s="15">
        <v>120877</v>
      </c>
      <c r="G4445" s="15">
        <v>175127</v>
      </c>
      <c r="I4445" s="38" t="s">
        <v>251</v>
      </c>
      <c r="J4445" s="15">
        <v>7.1</v>
      </c>
      <c r="L4445" s="35" t="s">
        <v>270</v>
      </c>
      <c r="M4445" s="15">
        <v>4.0916666666666668</v>
      </c>
    </row>
    <row r="4446" spans="1:13" x14ac:dyDescent="0.3">
      <c r="A4446" s="38" t="s">
        <v>260</v>
      </c>
      <c r="B4446" s="15">
        <v>273950</v>
      </c>
      <c r="C4446" s="15">
        <v>840950</v>
      </c>
      <c r="E4446" s="36" t="s">
        <v>250</v>
      </c>
      <c r="F4446" s="15">
        <v>283225</v>
      </c>
      <c r="G4446" s="15">
        <v>379950</v>
      </c>
      <c r="I4446" s="38" t="s">
        <v>254</v>
      </c>
      <c r="J4446" s="15">
        <v>6.6</v>
      </c>
      <c r="L4446" s="36" t="s">
        <v>246</v>
      </c>
      <c r="M4446" s="15">
        <v>3.7666666666666671</v>
      </c>
    </row>
    <row r="4447" spans="1:13" x14ac:dyDescent="0.3">
      <c r="A4447" s="38" t="s">
        <v>262</v>
      </c>
      <c r="B4447" s="15">
        <v>252500</v>
      </c>
      <c r="C4447" s="15">
        <v>252500</v>
      </c>
      <c r="E4447" s="37" t="s">
        <v>252</v>
      </c>
      <c r="F4447" s="15">
        <v>101500</v>
      </c>
      <c r="G4447" s="15">
        <v>101500</v>
      </c>
      <c r="I4447" s="38" t="s">
        <v>257</v>
      </c>
      <c r="J4447" s="15">
        <v>5.8</v>
      </c>
      <c r="L4447" s="36" t="s">
        <v>248</v>
      </c>
      <c r="M4447" s="15">
        <v>4.8666666666666663</v>
      </c>
    </row>
    <row r="4448" spans="1:13" x14ac:dyDescent="0.3">
      <c r="A4448" s="38" t="s">
        <v>263</v>
      </c>
      <c r="B4448" s="15">
        <v>276000</v>
      </c>
      <c r="C4448" s="15">
        <v>1094500</v>
      </c>
      <c r="E4448" s="37" t="s">
        <v>255</v>
      </c>
      <c r="F4448" s="15">
        <v>96725</v>
      </c>
      <c r="G4448" s="15">
        <v>193450</v>
      </c>
      <c r="I4448" s="38" t="s">
        <v>252</v>
      </c>
      <c r="J4448" s="15">
        <v>6.5</v>
      </c>
      <c r="L4448" s="36" t="s">
        <v>250</v>
      </c>
      <c r="M4448" s="15">
        <v>4.3666666666666663</v>
      </c>
    </row>
    <row r="4449" spans="1:13" x14ac:dyDescent="0.3">
      <c r="A4449" s="35" t="s">
        <v>244</v>
      </c>
      <c r="B4449" s="15"/>
      <c r="C4449" s="15"/>
      <c r="E4449" s="37" t="s">
        <v>258</v>
      </c>
      <c r="F4449" s="15">
        <v>85000</v>
      </c>
      <c r="G4449" s="15">
        <v>85000</v>
      </c>
      <c r="I4449" s="38" t="s">
        <v>255</v>
      </c>
      <c r="J4449" s="15">
        <v>5.4</v>
      </c>
      <c r="L4449" s="36" t="s">
        <v>253</v>
      </c>
      <c r="M4449" s="15">
        <v>3.3666666666666671</v>
      </c>
    </row>
    <row r="4450" spans="1:13" x14ac:dyDescent="0.3">
      <c r="A4450" s="38" t="s">
        <v>245</v>
      </c>
      <c r="B4450" s="15">
        <v>367500</v>
      </c>
      <c r="C4450" s="15">
        <v>735000</v>
      </c>
      <c r="E4450" s="36" t="s">
        <v>253</v>
      </c>
      <c r="F4450" s="15">
        <v>445750</v>
      </c>
      <c r="G4450" s="15">
        <v>1296400</v>
      </c>
      <c r="I4450" s="38" t="s">
        <v>258</v>
      </c>
      <c r="J4450" s="15">
        <v>5.6</v>
      </c>
      <c r="L4450" s="35" t="s">
        <v>271</v>
      </c>
      <c r="M4450" s="15">
        <v>4.3416666666666668</v>
      </c>
    </row>
    <row r="4451" spans="1:13" x14ac:dyDescent="0.3">
      <c r="A4451" s="38" t="s">
        <v>247</v>
      </c>
      <c r="B4451" s="15">
        <v>295000</v>
      </c>
      <c r="C4451" s="15">
        <v>590000</v>
      </c>
      <c r="E4451" s="35" t="s">
        <v>270</v>
      </c>
      <c r="F4451" s="15">
        <v>1246050</v>
      </c>
      <c r="G4451" s="15">
        <v>1866100</v>
      </c>
      <c r="I4451" s="38" t="s">
        <v>260</v>
      </c>
      <c r="J4451" s="15">
        <v>5.2</v>
      </c>
      <c r="L4451" s="36" t="s">
        <v>246</v>
      </c>
      <c r="M4451" s="15">
        <v>3.6999999999999997</v>
      </c>
    </row>
    <row r="4452" spans="1:13" x14ac:dyDescent="0.3">
      <c r="A4452" s="38" t="s">
        <v>249</v>
      </c>
      <c r="B4452" s="15">
        <v>329400</v>
      </c>
      <c r="C4452" s="15">
        <v>1586350</v>
      </c>
      <c r="E4452" s="36" t="s">
        <v>246</v>
      </c>
      <c r="F4452" s="15">
        <v>379000</v>
      </c>
      <c r="G4452" s="15">
        <v>874600</v>
      </c>
      <c r="I4452" s="38" t="s">
        <v>262</v>
      </c>
      <c r="J4452" s="15">
        <v>5.2</v>
      </c>
      <c r="L4452" s="36" t="s">
        <v>248</v>
      </c>
      <c r="M4452" s="15">
        <v>3.6999999999999997</v>
      </c>
    </row>
    <row r="4453" spans="1:13" x14ac:dyDescent="0.3">
      <c r="A4453" s="38" t="s">
        <v>251</v>
      </c>
      <c r="B4453" s="15">
        <v>267500</v>
      </c>
      <c r="C4453" s="15">
        <v>267500</v>
      </c>
      <c r="E4453" s="36" t="s">
        <v>248</v>
      </c>
      <c r="F4453" s="15">
        <v>124450</v>
      </c>
      <c r="G4453" s="15">
        <v>248900</v>
      </c>
      <c r="I4453" s="38" t="s">
        <v>263</v>
      </c>
      <c r="J4453" s="15">
        <v>5.4</v>
      </c>
      <c r="L4453" s="36" t="s">
        <v>250</v>
      </c>
      <c r="M4453" s="15">
        <v>5.6333333333333329</v>
      </c>
    </row>
    <row r="4454" spans="1:13" x14ac:dyDescent="0.3">
      <c r="A4454" s="38" t="s">
        <v>254</v>
      </c>
      <c r="B4454" s="15">
        <v>243750</v>
      </c>
      <c r="C4454" s="15">
        <v>487500</v>
      </c>
      <c r="E4454" s="36" t="s">
        <v>250</v>
      </c>
      <c r="F4454" s="15">
        <v>267600</v>
      </c>
      <c r="G4454" s="15">
        <v>267600</v>
      </c>
      <c r="I4454" s="35" t="s">
        <v>270</v>
      </c>
      <c r="J4454" s="15"/>
      <c r="L4454" s="36" t="s">
        <v>253</v>
      </c>
      <c r="M4454" s="15">
        <v>4.333333333333333</v>
      </c>
    </row>
    <row r="4455" spans="1:13" x14ac:dyDescent="0.3">
      <c r="A4455" s="38" t="s">
        <v>257</v>
      </c>
      <c r="B4455" s="15">
        <v>312000</v>
      </c>
      <c r="C4455" s="15">
        <v>2564150</v>
      </c>
      <c r="E4455" s="37" t="s">
        <v>252</v>
      </c>
      <c r="F4455" s="15">
        <v>187500</v>
      </c>
      <c r="G4455" s="15">
        <v>187500</v>
      </c>
      <c r="I4455" s="38" t="s">
        <v>245</v>
      </c>
      <c r="J4455" s="15">
        <v>5.4</v>
      </c>
      <c r="L4455" s="35" t="s">
        <v>272</v>
      </c>
      <c r="M4455" s="15">
        <v>2.4499999999999997</v>
      </c>
    </row>
    <row r="4456" spans="1:13" x14ac:dyDescent="0.3">
      <c r="A4456" s="38" t="s">
        <v>252</v>
      </c>
      <c r="B4456" s="15">
        <v>270000</v>
      </c>
      <c r="C4456" s="15">
        <v>270000</v>
      </c>
      <c r="E4456" s="37" t="s">
        <v>255</v>
      </c>
      <c r="F4456" s="15">
        <v>80100</v>
      </c>
      <c r="G4456" s="15">
        <v>80100</v>
      </c>
      <c r="I4456" s="38" t="s">
        <v>247</v>
      </c>
      <c r="J4456" s="15">
        <v>5.4</v>
      </c>
      <c r="L4456" s="36" t="s">
        <v>246</v>
      </c>
      <c r="M4456" s="15">
        <v>3.0333333333333332</v>
      </c>
    </row>
    <row r="4457" spans="1:13" x14ac:dyDescent="0.3">
      <c r="A4457" s="38" t="s">
        <v>255</v>
      </c>
      <c r="B4457" s="15">
        <v>289950</v>
      </c>
      <c r="C4457" s="15">
        <v>289950</v>
      </c>
      <c r="E4457" s="37" t="s">
        <v>258</v>
      </c>
      <c r="F4457" s="15"/>
      <c r="G4457" s="15">
        <v>0</v>
      </c>
      <c r="I4457" s="38" t="s">
        <v>249</v>
      </c>
      <c r="J4457" s="15">
        <v>5.4</v>
      </c>
      <c r="L4457" s="36" t="s">
        <v>248</v>
      </c>
      <c r="M4457" s="15">
        <v>2.5</v>
      </c>
    </row>
    <row r="4458" spans="1:13" x14ac:dyDescent="0.3">
      <c r="A4458" s="38" t="s">
        <v>258</v>
      </c>
      <c r="B4458" s="15">
        <v>359450</v>
      </c>
      <c r="C4458" s="15">
        <v>718900</v>
      </c>
      <c r="E4458" s="36" t="s">
        <v>253</v>
      </c>
      <c r="F4458" s="15">
        <v>475000</v>
      </c>
      <c r="G4458" s="15">
        <v>475000</v>
      </c>
      <c r="I4458" s="38" t="s">
        <v>251</v>
      </c>
      <c r="J4458" s="15">
        <v>5</v>
      </c>
      <c r="L4458" s="36" t="s">
        <v>250</v>
      </c>
      <c r="M4458" s="15">
        <v>2.4333333333333336</v>
      </c>
    </row>
    <row r="4459" spans="1:13" x14ac:dyDescent="0.3">
      <c r="A4459" s="38" t="s">
        <v>260</v>
      </c>
      <c r="B4459" s="15">
        <v>324750</v>
      </c>
      <c r="C4459" s="15">
        <v>1254500</v>
      </c>
      <c r="E4459" s="35" t="s">
        <v>271</v>
      </c>
      <c r="F4459" s="15">
        <v>1874950</v>
      </c>
      <c r="G4459" s="15">
        <v>3768951</v>
      </c>
      <c r="I4459" s="38" t="s">
        <v>254</v>
      </c>
      <c r="J4459" s="15">
        <v>4.5</v>
      </c>
      <c r="L4459" s="36" t="s">
        <v>253</v>
      </c>
      <c r="M4459" s="15">
        <v>1.833333333333333</v>
      </c>
    </row>
    <row r="4460" spans="1:13" x14ac:dyDescent="0.3">
      <c r="A4460" s="38" t="s">
        <v>262</v>
      </c>
      <c r="B4460" s="15"/>
      <c r="C4460" s="15"/>
      <c r="E4460" s="36" t="s">
        <v>246</v>
      </c>
      <c r="F4460" s="15">
        <v>451550</v>
      </c>
      <c r="G4460" s="15">
        <v>589100</v>
      </c>
      <c r="I4460" s="38" t="s">
        <v>257</v>
      </c>
      <c r="J4460" s="15">
        <v>4.4000000000000004</v>
      </c>
      <c r="L4460" s="35" t="s">
        <v>273</v>
      </c>
      <c r="M4460" s="15">
        <v>2.6</v>
      </c>
    </row>
    <row r="4461" spans="1:13" x14ac:dyDescent="0.3">
      <c r="A4461" s="38" t="s">
        <v>263</v>
      </c>
      <c r="B4461" s="15">
        <v>375000</v>
      </c>
      <c r="C4461" s="15">
        <v>375000</v>
      </c>
      <c r="E4461" s="36" t="s">
        <v>248</v>
      </c>
      <c r="F4461" s="15">
        <v>390950</v>
      </c>
      <c r="G4461" s="15">
        <v>716900</v>
      </c>
      <c r="I4461" s="38" t="s">
        <v>252</v>
      </c>
      <c r="J4461" s="15">
        <v>4.7</v>
      </c>
      <c r="L4461" s="36" t="s">
        <v>246</v>
      </c>
      <c r="M4461" s="15">
        <v>1.3666666666666665</v>
      </c>
    </row>
    <row r="4462" spans="1:13" x14ac:dyDescent="0.3">
      <c r="A4462" s="35" t="s">
        <v>256</v>
      </c>
      <c r="B4462" s="15"/>
      <c r="C4462" s="15"/>
      <c r="E4462" s="36" t="s">
        <v>250</v>
      </c>
      <c r="F4462" s="15">
        <v>604450</v>
      </c>
      <c r="G4462" s="15">
        <v>2034951</v>
      </c>
      <c r="I4462" s="38" t="s">
        <v>255</v>
      </c>
      <c r="J4462" s="15">
        <v>5.8</v>
      </c>
      <c r="L4462" s="36" t="s">
        <v>248</v>
      </c>
      <c r="M4462" s="15">
        <v>2.1333333333333333</v>
      </c>
    </row>
    <row r="4463" spans="1:13" x14ac:dyDescent="0.3">
      <c r="A4463" s="38" t="s">
        <v>245</v>
      </c>
      <c r="B4463" s="15">
        <v>314500</v>
      </c>
      <c r="C4463" s="15">
        <v>1024500</v>
      </c>
      <c r="E4463" s="37" t="s">
        <v>252</v>
      </c>
      <c r="F4463" s="15">
        <v>261500</v>
      </c>
      <c r="G4463" s="15">
        <v>668601</v>
      </c>
      <c r="I4463" s="38" t="s">
        <v>258</v>
      </c>
      <c r="J4463" s="15">
        <v>4.8</v>
      </c>
      <c r="L4463" s="36" t="s">
        <v>250</v>
      </c>
      <c r="M4463" s="15">
        <v>3.5666666666666664</v>
      </c>
    </row>
    <row r="4464" spans="1:13" x14ac:dyDescent="0.3">
      <c r="A4464" s="38" t="s">
        <v>247</v>
      </c>
      <c r="B4464" s="15">
        <v>275000</v>
      </c>
      <c r="C4464" s="15">
        <v>275000</v>
      </c>
      <c r="E4464" s="37" t="s">
        <v>255</v>
      </c>
      <c r="F4464" s="15">
        <v>210000</v>
      </c>
      <c r="G4464" s="15">
        <v>833000</v>
      </c>
      <c r="I4464" s="38" t="s">
        <v>260</v>
      </c>
      <c r="J4464" s="15">
        <v>5.5</v>
      </c>
      <c r="L4464" s="36" t="s">
        <v>253</v>
      </c>
      <c r="M4464" s="15">
        <v>3.3333333333333335</v>
      </c>
    </row>
    <row r="4465" spans="1:13" x14ac:dyDescent="0.3">
      <c r="A4465" s="38" t="s">
        <v>249</v>
      </c>
      <c r="B4465" s="15">
        <v>197750</v>
      </c>
      <c r="C4465" s="15">
        <v>395500</v>
      </c>
      <c r="E4465" s="37" t="s">
        <v>258</v>
      </c>
      <c r="F4465" s="15">
        <v>132950</v>
      </c>
      <c r="G4465" s="15">
        <v>533350</v>
      </c>
      <c r="I4465" s="38" t="s">
        <v>262</v>
      </c>
      <c r="J4465" s="15">
        <v>4.8</v>
      </c>
      <c r="L4465" s="35" t="s">
        <v>274</v>
      </c>
      <c r="M4465" s="15">
        <v>2.4499999999999997</v>
      </c>
    </row>
    <row r="4466" spans="1:13" x14ac:dyDescent="0.3">
      <c r="A4466" s="38" t="s">
        <v>251</v>
      </c>
      <c r="B4466" s="15">
        <v>300125</v>
      </c>
      <c r="C4466" s="15">
        <v>1909730</v>
      </c>
      <c r="E4466" s="36" t="s">
        <v>253</v>
      </c>
      <c r="F4466" s="15">
        <v>428000</v>
      </c>
      <c r="G4466" s="15">
        <v>428000</v>
      </c>
      <c r="I4466" s="38" t="s">
        <v>263</v>
      </c>
      <c r="J4466" s="15">
        <v>3.7</v>
      </c>
      <c r="L4466" s="36" t="s">
        <v>246</v>
      </c>
      <c r="M4466" s="15">
        <v>2.2666666666666671</v>
      </c>
    </row>
    <row r="4467" spans="1:13" x14ac:dyDescent="0.3">
      <c r="A4467" s="38" t="s">
        <v>254</v>
      </c>
      <c r="B4467" s="15">
        <v>370000</v>
      </c>
      <c r="C4467" s="15">
        <v>370000</v>
      </c>
      <c r="E4467" s="35" t="s">
        <v>272</v>
      </c>
      <c r="F4467" s="15">
        <v>2344606</v>
      </c>
      <c r="G4467" s="15">
        <v>4450605</v>
      </c>
      <c r="I4467" s="35" t="s">
        <v>271</v>
      </c>
      <c r="J4467" s="15"/>
      <c r="L4467" s="36" t="s">
        <v>248</v>
      </c>
      <c r="M4467" s="15">
        <v>2.4333333333333331</v>
      </c>
    </row>
    <row r="4468" spans="1:13" x14ac:dyDescent="0.3">
      <c r="A4468" s="38" t="s">
        <v>257</v>
      </c>
      <c r="B4468" s="15">
        <v>341180</v>
      </c>
      <c r="C4468" s="15">
        <v>1614310</v>
      </c>
      <c r="E4468" s="36" t="s">
        <v>246</v>
      </c>
      <c r="F4468" s="15">
        <v>614000</v>
      </c>
      <c r="G4468" s="15">
        <v>976000</v>
      </c>
      <c r="I4468" s="38" t="s">
        <v>245</v>
      </c>
      <c r="J4468" s="15">
        <v>3.8</v>
      </c>
      <c r="L4468" s="36" t="s">
        <v>250</v>
      </c>
      <c r="M4468" s="15">
        <v>2.8666666666666667</v>
      </c>
    </row>
    <row r="4469" spans="1:13" x14ac:dyDescent="0.3">
      <c r="A4469" s="38" t="s">
        <v>252</v>
      </c>
      <c r="B4469" s="15">
        <v>433750</v>
      </c>
      <c r="C4469" s="15">
        <v>867500</v>
      </c>
      <c r="E4469" s="36" t="s">
        <v>248</v>
      </c>
      <c r="F4469" s="15">
        <v>750000</v>
      </c>
      <c r="G4469" s="15">
        <v>1723099</v>
      </c>
      <c r="I4469" s="38" t="s">
        <v>247</v>
      </c>
      <c r="J4469" s="15">
        <v>4</v>
      </c>
      <c r="L4469" s="36" t="s">
        <v>253</v>
      </c>
      <c r="M4469" s="15">
        <v>2.2333333333333334</v>
      </c>
    </row>
    <row r="4470" spans="1:13" x14ac:dyDescent="0.3">
      <c r="A4470" s="38" t="s">
        <v>255</v>
      </c>
      <c r="B4470" s="15">
        <v>300000</v>
      </c>
      <c r="C4470" s="15">
        <v>911500</v>
      </c>
      <c r="E4470" s="36" t="s">
        <v>250</v>
      </c>
      <c r="F4470" s="15">
        <v>699950</v>
      </c>
      <c r="G4470" s="15">
        <v>1193950</v>
      </c>
      <c r="I4470" s="38" t="s">
        <v>249</v>
      </c>
      <c r="J4470" s="15">
        <v>4</v>
      </c>
      <c r="L4470" s="35" t="s">
        <v>275</v>
      </c>
      <c r="M4470" s="15">
        <v>1.42</v>
      </c>
    </row>
    <row r="4471" spans="1:13" x14ac:dyDescent="0.3">
      <c r="A4471" s="38" t="s">
        <v>258</v>
      </c>
      <c r="B4471" s="15">
        <v>350000</v>
      </c>
      <c r="C4471" s="15">
        <v>350000</v>
      </c>
      <c r="E4471" s="37" t="s">
        <v>252</v>
      </c>
      <c r="F4471" s="15">
        <v>183700</v>
      </c>
      <c r="G4471" s="15">
        <v>367400</v>
      </c>
      <c r="I4471" s="38" t="s">
        <v>251</v>
      </c>
      <c r="J4471" s="15">
        <v>3.9</v>
      </c>
      <c r="L4471" s="36" t="s">
        <v>246</v>
      </c>
      <c r="M4471" s="15">
        <v>1.4666666666666668</v>
      </c>
    </row>
    <row r="4472" spans="1:13" x14ac:dyDescent="0.3">
      <c r="A4472" s="38" t="s">
        <v>260</v>
      </c>
      <c r="B4472" s="15">
        <v>264950</v>
      </c>
      <c r="C4472" s="15">
        <v>264950</v>
      </c>
      <c r="E4472" s="37" t="s">
        <v>255</v>
      </c>
      <c r="F4472" s="15">
        <v>193250</v>
      </c>
      <c r="G4472" s="15">
        <v>386500</v>
      </c>
      <c r="I4472" s="38" t="s">
        <v>254</v>
      </c>
      <c r="J4472" s="15">
        <v>3.8</v>
      </c>
      <c r="L4472" s="36" t="s">
        <v>248</v>
      </c>
      <c r="M4472" s="15">
        <v>1.5</v>
      </c>
    </row>
    <row r="4473" spans="1:13" x14ac:dyDescent="0.3">
      <c r="A4473" s="38" t="s">
        <v>262</v>
      </c>
      <c r="B4473" s="15">
        <v>240000</v>
      </c>
      <c r="C4473" s="15">
        <v>240000</v>
      </c>
      <c r="E4473" s="37" t="s">
        <v>258</v>
      </c>
      <c r="F4473" s="15">
        <v>323000</v>
      </c>
      <c r="G4473" s="15">
        <v>440050</v>
      </c>
      <c r="I4473" s="38" t="s">
        <v>257</v>
      </c>
      <c r="J4473" s="15">
        <v>4</v>
      </c>
      <c r="L4473" s="36" t="s">
        <v>250</v>
      </c>
      <c r="M4473" s="15">
        <v>0.95</v>
      </c>
    </row>
    <row r="4474" spans="1:13" x14ac:dyDescent="0.3">
      <c r="A4474" s="38" t="s">
        <v>263</v>
      </c>
      <c r="B4474" s="15">
        <v>341875</v>
      </c>
      <c r="C4474" s="15">
        <v>683750</v>
      </c>
      <c r="E4474" s="36" t="s">
        <v>253</v>
      </c>
      <c r="F4474" s="15">
        <v>280656</v>
      </c>
      <c r="G4474" s="15">
        <v>557556</v>
      </c>
      <c r="I4474" s="38" t="s">
        <v>252</v>
      </c>
      <c r="J4474" s="15">
        <v>3.4</v>
      </c>
      <c r="L4474" s="36" t="s">
        <v>253</v>
      </c>
      <c r="M4474" s="15">
        <v>1.7</v>
      </c>
    </row>
    <row r="4475" spans="1:13" x14ac:dyDescent="0.3">
      <c r="A4475" s="35" t="s">
        <v>261</v>
      </c>
      <c r="B4475" s="15"/>
      <c r="C4475" s="15"/>
      <c r="E4475" s="35" t="s">
        <v>273</v>
      </c>
      <c r="F4475" s="15">
        <v>2739350</v>
      </c>
      <c r="G4475" s="15">
        <v>7473500</v>
      </c>
      <c r="I4475" s="38" t="s">
        <v>255</v>
      </c>
      <c r="J4475" s="15">
        <v>4.2</v>
      </c>
      <c r="L4475" s="14">
        <v>81</v>
      </c>
      <c r="M4475" s="15">
        <v>6.9463855421686826</v>
      </c>
    </row>
    <row r="4476" spans="1:13" x14ac:dyDescent="0.3">
      <c r="A4476" s="38" t="s">
        <v>245</v>
      </c>
      <c r="B4476" s="15">
        <v>260950</v>
      </c>
      <c r="C4476" s="15">
        <v>958450</v>
      </c>
      <c r="E4476" s="36" t="s">
        <v>246</v>
      </c>
      <c r="F4476" s="15">
        <v>432000</v>
      </c>
      <c r="G4476" s="15">
        <v>1149100</v>
      </c>
      <c r="I4476" s="38" t="s">
        <v>258</v>
      </c>
      <c r="J4476" s="15">
        <v>4.5999999999999996</v>
      </c>
      <c r="L4476" s="35" t="s">
        <v>244</v>
      </c>
      <c r="M4476" s="15">
        <v>3.65</v>
      </c>
    </row>
    <row r="4477" spans="1:13" x14ac:dyDescent="0.3">
      <c r="A4477" s="38" t="s">
        <v>247</v>
      </c>
      <c r="B4477" s="15">
        <v>280000</v>
      </c>
      <c r="C4477" s="15">
        <v>280000</v>
      </c>
      <c r="E4477" s="36" t="s">
        <v>248</v>
      </c>
      <c r="F4477" s="15">
        <v>606750</v>
      </c>
      <c r="G4477" s="15">
        <v>2183550</v>
      </c>
      <c r="I4477" s="38" t="s">
        <v>260</v>
      </c>
      <c r="J4477" s="15">
        <v>3.7</v>
      </c>
      <c r="L4477" s="36" t="s">
        <v>246</v>
      </c>
      <c r="M4477" s="15">
        <v>2.9333333333333336</v>
      </c>
    </row>
    <row r="4478" spans="1:13" x14ac:dyDescent="0.3">
      <c r="A4478" s="38" t="s">
        <v>249</v>
      </c>
      <c r="B4478" s="15">
        <v>365000</v>
      </c>
      <c r="C4478" s="15">
        <v>730000</v>
      </c>
      <c r="E4478" s="36" t="s">
        <v>250</v>
      </c>
      <c r="F4478" s="15">
        <v>718050</v>
      </c>
      <c r="G4478" s="15">
        <v>1801050</v>
      </c>
      <c r="I4478" s="38" t="s">
        <v>262</v>
      </c>
      <c r="J4478" s="15">
        <v>3.6</v>
      </c>
      <c r="L4478" s="36" t="s">
        <v>248</v>
      </c>
      <c r="M4478" s="15">
        <v>2.6666666666666665</v>
      </c>
    </row>
    <row r="4479" spans="1:13" x14ac:dyDescent="0.3">
      <c r="A4479" s="38" t="s">
        <v>251</v>
      </c>
      <c r="B4479" s="15">
        <v>310000</v>
      </c>
      <c r="C4479" s="15">
        <v>1361500</v>
      </c>
      <c r="E4479" s="37" t="s">
        <v>252</v>
      </c>
      <c r="F4479" s="15">
        <v>227050</v>
      </c>
      <c r="G4479" s="15">
        <v>860600</v>
      </c>
      <c r="I4479" s="38" t="s">
        <v>263</v>
      </c>
      <c r="J4479" s="15">
        <v>1.8</v>
      </c>
      <c r="L4479" s="36" t="s">
        <v>250</v>
      </c>
      <c r="M4479" s="15">
        <v>4.4666666666666659</v>
      </c>
    </row>
    <row r="4480" spans="1:13" x14ac:dyDescent="0.3">
      <c r="A4480" s="38" t="s">
        <v>254</v>
      </c>
      <c r="B4480" s="15">
        <v>435000</v>
      </c>
      <c r="C4480" s="15">
        <v>435000</v>
      </c>
      <c r="E4480" s="37" t="s">
        <v>255</v>
      </c>
      <c r="F4480" s="15">
        <v>221000</v>
      </c>
      <c r="G4480" s="15">
        <v>670450</v>
      </c>
      <c r="I4480" s="35" t="s">
        <v>272</v>
      </c>
      <c r="J4480" s="15"/>
      <c r="L4480" s="36" t="s">
        <v>253</v>
      </c>
      <c r="M4480" s="15">
        <v>4.5333333333333332</v>
      </c>
    </row>
    <row r="4481" spans="1:13" x14ac:dyDescent="0.3">
      <c r="A4481" s="38" t="s">
        <v>257</v>
      </c>
      <c r="B4481" s="15"/>
      <c r="C4481" s="15"/>
      <c r="E4481" s="37" t="s">
        <v>258</v>
      </c>
      <c r="F4481" s="15">
        <v>270000</v>
      </c>
      <c r="G4481" s="15">
        <v>270000</v>
      </c>
      <c r="I4481" s="38" t="s">
        <v>245</v>
      </c>
      <c r="J4481" s="15">
        <v>1.5</v>
      </c>
      <c r="L4481" s="35" t="s">
        <v>256</v>
      </c>
      <c r="M4481" s="15">
        <v>8.9333333333333336</v>
      </c>
    </row>
    <row r="4482" spans="1:13" x14ac:dyDescent="0.3">
      <c r="A4482" s="38" t="s">
        <v>252</v>
      </c>
      <c r="B4482" s="15">
        <v>230000</v>
      </c>
      <c r="C4482" s="15">
        <v>230000</v>
      </c>
      <c r="E4482" s="36" t="s">
        <v>253</v>
      </c>
      <c r="F4482" s="15">
        <v>982550</v>
      </c>
      <c r="G4482" s="15">
        <v>2339800</v>
      </c>
      <c r="I4482" s="38" t="s">
        <v>247</v>
      </c>
      <c r="J4482" s="15">
        <v>2.2000000000000002</v>
      </c>
      <c r="L4482" s="36" t="s">
        <v>246</v>
      </c>
      <c r="M4482" s="15">
        <v>5.0333333333333341</v>
      </c>
    </row>
    <row r="4483" spans="1:13" x14ac:dyDescent="0.3">
      <c r="A4483" s="38" t="s">
        <v>255</v>
      </c>
      <c r="B4483" s="15">
        <v>285000</v>
      </c>
      <c r="C4483" s="15">
        <v>837000</v>
      </c>
      <c r="E4483" s="35" t="s">
        <v>274</v>
      </c>
      <c r="F4483" s="15">
        <v>2720993</v>
      </c>
      <c r="G4483" s="15">
        <v>4484485</v>
      </c>
      <c r="I4483" s="38" t="s">
        <v>249</v>
      </c>
      <c r="J4483" s="15">
        <v>2.4</v>
      </c>
      <c r="L4483" s="36" t="s">
        <v>248</v>
      </c>
      <c r="M4483" s="15">
        <v>8.2999999999999989</v>
      </c>
    </row>
    <row r="4484" spans="1:13" x14ac:dyDescent="0.3">
      <c r="A4484" s="38" t="s">
        <v>258</v>
      </c>
      <c r="B4484" s="15">
        <v>350000</v>
      </c>
      <c r="C4484" s="15">
        <v>700000</v>
      </c>
      <c r="E4484" s="36" t="s">
        <v>246</v>
      </c>
      <c r="F4484" s="15">
        <v>740493</v>
      </c>
      <c r="G4484" s="15">
        <v>1506485</v>
      </c>
      <c r="I4484" s="38" t="s">
        <v>251</v>
      </c>
      <c r="J4484" s="15">
        <v>2.9</v>
      </c>
      <c r="L4484" s="36" t="s">
        <v>250</v>
      </c>
      <c r="M4484" s="15">
        <v>10.233333333333333</v>
      </c>
    </row>
    <row r="4485" spans="1:13" x14ac:dyDescent="0.3">
      <c r="A4485" s="38" t="s">
        <v>260</v>
      </c>
      <c r="B4485" s="15">
        <v>553750</v>
      </c>
      <c r="C4485" s="15">
        <v>1107500</v>
      </c>
      <c r="E4485" s="36" t="s">
        <v>248</v>
      </c>
      <c r="F4485" s="15">
        <v>576000</v>
      </c>
      <c r="G4485" s="15">
        <v>847000</v>
      </c>
      <c r="I4485" s="38" t="s">
        <v>254</v>
      </c>
      <c r="J4485" s="15">
        <v>3.3</v>
      </c>
      <c r="L4485" s="36" t="s">
        <v>253</v>
      </c>
      <c r="M4485" s="15">
        <v>12.166666666666666</v>
      </c>
    </row>
    <row r="4486" spans="1:13" x14ac:dyDescent="0.3">
      <c r="A4486" s="38" t="s">
        <v>262</v>
      </c>
      <c r="B4486" s="15">
        <v>249725</v>
      </c>
      <c r="C4486" s="15">
        <v>499450</v>
      </c>
      <c r="E4486" s="36" t="s">
        <v>250</v>
      </c>
      <c r="F4486" s="15">
        <v>902000</v>
      </c>
      <c r="G4486" s="15">
        <v>1401000</v>
      </c>
      <c r="I4486" s="38" t="s">
        <v>257</v>
      </c>
      <c r="J4486" s="15">
        <v>2.8</v>
      </c>
      <c r="L4486" s="35" t="s">
        <v>261</v>
      </c>
      <c r="M4486" s="15">
        <v>16.058333333333334</v>
      </c>
    </row>
    <row r="4487" spans="1:13" x14ac:dyDescent="0.3">
      <c r="A4487" s="38" t="s">
        <v>263</v>
      </c>
      <c r="B4487" s="15"/>
      <c r="C4487" s="15"/>
      <c r="E4487" s="37" t="s">
        <v>252</v>
      </c>
      <c r="F4487" s="15"/>
      <c r="G4487" s="15">
        <v>0</v>
      </c>
      <c r="I4487" s="38" t="s">
        <v>252</v>
      </c>
      <c r="J4487" s="15">
        <v>2.2000000000000002</v>
      </c>
      <c r="L4487" s="36" t="s">
        <v>246</v>
      </c>
      <c r="M4487" s="15">
        <v>12.966666666666667</v>
      </c>
    </row>
    <row r="4488" spans="1:13" x14ac:dyDescent="0.3">
      <c r="A4488" s="35" t="s">
        <v>264</v>
      </c>
      <c r="B4488" s="15"/>
      <c r="C4488" s="15"/>
      <c r="E4488" s="37" t="s">
        <v>255</v>
      </c>
      <c r="F4488" s="15">
        <v>533000</v>
      </c>
      <c r="G4488" s="15">
        <v>1032000</v>
      </c>
      <c r="I4488" s="38" t="s">
        <v>255</v>
      </c>
      <c r="J4488" s="15">
        <v>2</v>
      </c>
      <c r="L4488" s="36" t="s">
        <v>248</v>
      </c>
      <c r="M4488" s="15">
        <v>17.766666666666666</v>
      </c>
    </row>
    <row r="4489" spans="1:13" x14ac:dyDescent="0.3">
      <c r="A4489" s="38" t="s">
        <v>245</v>
      </c>
      <c r="B4489" s="15">
        <v>272000</v>
      </c>
      <c r="C4489" s="15">
        <v>544000</v>
      </c>
      <c r="E4489" s="37" t="s">
        <v>258</v>
      </c>
      <c r="F4489" s="15">
        <v>369000</v>
      </c>
      <c r="G4489" s="15">
        <v>369000</v>
      </c>
      <c r="I4489" s="38" t="s">
        <v>258</v>
      </c>
      <c r="J4489" s="15">
        <v>2.5</v>
      </c>
      <c r="L4489" s="36" t="s">
        <v>250</v>
      </c>
      <c r="M4489" s="15">
        <v>17.833333333333332</v>
      </c>
    </row>
    <row r="4490" spans="1:13" x14ac:dyDescent="0.3">
      <c r="A4490" s="38" t="s">
        <v>247</v>
      </c>
      <c r="B4490" s="15"/>
      <c r="C4490" s="15"/>
      <c r="E4490" s="36" t="s">
        <v>253</v>
      </c>
      <c r="F4490" s="15">
        <v>502500</v>
      </c>
      <c r="G4490" s="15">
        <v>730000</v>
      </c>
      <c r="I4490" s="38" t="s">
        <v>260</v>
      </c>
      <c r="J4490" s="15">
        <v>2.2000000000000002</v>
      </c>
      <c r="L4490" s="36" t="s">
        <v>253</v>
      </c>
      <c r="M4490" s="15">
        <v>15.666666666666666</v>
      </c>
    </row>
    <row r="4491" spans="1:13" x14ac:dyDescent="0.3">
      <c r="A4491" s="38" t="s">
        <v>249</v>
      </c>
      <c r="B4491" s="15">
        <v>263000</v>
      </c>
      <c r="C4491" s="15">
        <v>263000</v>
      </c>
      <c r="E4491" s="35" t="s">
        <v>275</v>
      </c>
      <c r="F4491" s="15">
        <v>1761400</v>
      </c>
      <c r="G4491" s="15">
        <v>3094350</v>
      </c>
      <c r="I4491" s="38" t="s">
        <v>262</v>
      </c>
      <c r="J4491" s="15">
        <v>2.1</v>
      </c>
      <c r="L4491" s="35" t="s">
        <v>264</v>
      </c>
      <c r="M4491" s="15">
        <v>20.683333333333334</v>
      </c>
    </row>
    <row r="4492" spans="1:13" x14ac:dyDescent="0.3">
      <c r="A4492" s="38" t="s">
        <v>251</v>
      </c>
      <c r="B4492" s="15">
        <v>246000</v>
      </c>
      <c r="C4492" s="15">
        <v>492000</v>
      </c>
      <c r="E4492" s="36" t="s">
        <v>246</v>
      </c>
      <c r="F4492" s="15"/>
      <c r="G4492" s="15"/>
      <c r="I4492" s="38" t="s">
        <v>263</v>
      </c>
      <c r="J4492" s="15">
        <v>1.9</v>
      </c>
      <c r="L4492" s="36" t="s">
        <v>246</v>
      </c>
      <c r="M4492" s="15">
        <v>17.233333333333334</v>
      </c>
    </row>
    <row r="4493" spans="1:13" x14ac:dyDescent="0.3">
      <c r="A4493" s="38" t="s">
        <v>254</v>
      </c>
      <c r="B4493" s="15">
        <v>304500</v>
      </c>
      <c r="C4493" s="15">
        <v>609000</v>
      </c>
      <c r="E4493" s="36" t="s">
        <v>248</v>
      </c>
      <c r="F4493" s="15">
        <v>869950</v>
      </c>
      <c r="G4493" s="15">
        <v>1951950</v>
      </c>
      <c r="I4493" s="35" t="s">
        <v>273</v>
      </c>
      <c r="J4493" s="15"/>
      <c r="L4493" s="36" t="s">
        <v>248</v>
      </c>
      <c r="M4493" s="15">
        <v>23.233333333333331</v>
      </c>
    </row>
    <row r="4494" spans="1:13" x14ac:dyDescent="0.3">
      <c r="A4494" s="38" t="s">
        <v>257</v>
      </c>
      <c r="B4494" s="15">
        <v>291500</v>
      </c>
      <c r="C4494" s="15">
        <v>583000</v>
      </c>
      <c r="E4494" s="36" t="s">
        <v>250</v>
      </c>
      <c r="F4494" s="15">
        <v>891450</v>
      </c>
      <c r="G4494" s="15">
        <v>1142400</v>
      </c>
      <c r="I4494" s="38" t="s">
        <v>245</v>
      </c>
      <c r="J4494" s="15">
        <v>1.6</v>
      </c>
      <c r="L4494" s="36" t="s">
        <v>250</v>
      </c>
      <c r="M4494" s="15">
        <v>23.099999999999998</v>
      </c>
    </row>
    <row r="4495" spans="1:13" x14ac:dyDescent="0.3">
      <c r="A4495" s="38" t="s">
        <v>252</v>
      </c>
      <c r="B4495" s="15"/>
      <c r="C4495" s="15"/>
      <c r="E4495" s="37" t="s">
        <v>252</v>
      </c>
      <c r="F4495" s="15">
        <v>315000</v>
      </c>
      <c r="G4495" s="15">
        <v>315000</v>
      </c>
      <c r="I4495" s="38" t="s">
        <v>247</v>
      </c>
      <c r="J4495" s="15">
        <v>1.9</v>
      </c>
      <c r="L4495" s="36" t="s">
        <v>253</v>
      </c>
      <c r="M4495" s="15">
        <v>19.166666666666668</v>
      </c>
    </row>
    <row r="4496" spans="1:13" x14ac:dyDescent="0.3">
      <c r="A4496" s="38" t="s">
        <v>255</v>
      </c>
      <c r="B4496" s="15">
        <v>237950</v>
      </c>
      <c r="C4496" s="15">
        <v>876900</v>
      </c>
      <c r="E4496" s="37" t="s">
        <v>255</v>
      </c>
      <c r="F4496" s="15">
        <v>250950</v>
      </c>
      <c r="G4496" s="15">
        <v>501900</v>
      </c>
      <c r="I4496" s="38" t="s">
        <v>249</v>
      </c>
      <c r="J4496" s="15">
        <v>1.4</v>
      </c>
      <c r="L4496" s="35" t="s">
        <v>266</v>
      </c>
      <c r="M4496" s="15">
        <v>11.483333333333333</v>
      </c>
    </row>
    <row r="4497" spans="1:13" x14ac:dyDescent="0.3">
      <c r="A4497" s="38" t="s">
        <v>258</v>
      </c>
      <c r="B4497" s="15">
        <v>259500</v>
      </c>
      <c r="C4497" s="15">
        <v>1074000</v>
      </c>
      <c r="E4497" s="37" t="s">
        <v>258</v>
      </c>
      <c r="F4497" s="15">
        <v>325500</v>
      </c>
      <c r="G4497" s="15">
        <v>325500</v>
      </c>
      <c r="I4497" s="38" t="s">
        <v>251</v>
      </c>
      <c r="J4497" s="15">
        <v>1.8</v>
      </c>
      <c r="L4497" s="36" t="s">
        <v>246</v>
      </c>
      <c r="M4497" s="15">
        <v>11.466666666666667</v>
      </c>
    </row>
    <row r="4498" spans="1:13" x14ac:dyDescent="0.3">
      <c r="A4498" s="38" t="s">
        <v>260</v>
      </c>
      <c r="B4498" s="15">
        <v>428000</v>
      </c>
      <c r="C4498" s="15">
        <v>428000</v>
      </c>
      <c r="E4498" s="36" t="s">
        <v>253</v>
      </c>
      <c r="F4498" s="15"/>
      <c r="G4498" s="15"/>
      <c r="I4498" s="38" t="s">
        <v>254</v>
      </c>
      <c r="J4498" s="15">
        <v>1.8</v>
      </c>
      <c r="L4498" s="36" t="s">
        <v>248</v>
      </c>
      <c r="M4498" s="15">
        <v>10.9</v>
      </c>
    </row>
    <row r="4499" spans="1:13" x14ac:dyDescent="0.3">
      <c r="A4499" s="38" t="s">
        <v>262</v>
      </c>
      <c r="B4499" s="15">
        <v>259900</v>
      </c>
      <c r="C4499" s="15">
        <v>803900</v>
      </c>
      <c r="E4499" s="14">
        <v>47</v>
      </c>
      <c r="F4499" s="15">
        <v>31915334</v>
      </c>
      <c r="G4499" s="15">
        <v>257163409</v>
      </c>
      <c r="I4499" s="38" t="s">
        <v>257</v>
      </c>
      <c r="J4499" s="15">
        <v>2.2999999999999998</v>
      </c>
      <c r="L4499" s="36" t="s">
        <v>250</v>
      </c>
      <c r="M4499" s="15">
        <v>12.233333333333334</v>
      </c>
    </row>
    <row r="4500" spans="1:13" x14ac:dyDescent="0.3">
      <c r="A4500" s="38" t="s">
        <v>263</v>
      </c>
      <c r="B4500" s="15">
        <v>310000</v>
      </c>
      <c r="C4500" s="15">
        <v>310000</v>
      </c>
      <c r="E4500" s="35" t="s">
        <v>243</v>
      </c>
      <c r="F4500" s="15">
        <v>1454560</v>
      </c>
      <c r="G4500" s="15">
        <v>10952575</v>
      </c>
      <c r="I4500" s="38" t="s">
        <v>252</v>
      </c>
      <c r="J4500" s="15">
        <v>2.9</v>
      </c>
      <c r="L4500" s="36" t="s">
        <v>253</v>
      </c>
      <c r="M4500" s="15">
        <v>11.333333333333334</v>
      </c>
    </row>
    <row r="4501" spans="1:13" x14ac:dyDescent="0.3">
      <c r="A4501" s="35" t="s">
        <v>266</v>
      </c>
      <c r="B4501" s="15"/>
      <c r="C4501" s="15"/>
      <c r="E4501" s="36" t="s">
        <v>246</v>
      </c>
      <c r="F4501" s="15">
        <v>354500</v>
      </c>
      <c r="G4501" s="15">
        <v>2700190</v>
      </c>
      <c r="I4501" s="38" t="s">
        <v>255</v>
      </c>
      <c r="J4501" s="15">
        <v>3.8</v>
      </c>
      <c r="L4501" s="35" t="s">
        <v>267</v>
      </c>
      <c r="M4501" s="15">
        <v>11.558333333333335</v>
      </c>
    </row>
    <row r="4502" spans="1:13" x14ac:dyDescent="0.3">
      <c r="A4502" s="38" t="s">
        <v>245</v>
      </c>
      <c r="B4502" s="15">
        <v>225000</v>
      </c>
      <c r="C4502" s="15">
        <v>225000</v>
      </c>
      <c r="E4502" s="36" t="s">
        <v>248</v>
      </c>
      <c r="F4502" s="15">
        <v>343285</v>
      </c>
      <c r="G4502" s="15">
        <v>2415685</v>
      </c>
      <c r="I4502" s="38" t="s">
        <v>258</v>
      </c>
      <c r="J4502" s="15">
        <v>4.3</v>
      </c>
      <c r="L4502" s="36" t="s">
        <v>246</v>
      </c>
      <c r="M4502" s="15">
        <v>14.6</v>
      </c>
    </row>
    <row r="4503" spans="1:13" x14ac:dyDescent="0.3">
      <c r="A4503" s="38" t="s">
        <v>247</v>
      </c>
      <c r="B4503" s="15">
        <v>254000</v>
      </c>
      <c r="C4503" s="15">
        <v>508000</v>
      </c>
      <c r="E4503" s="36" t="s">
        <v>250</v>
      </c>
      <c r="F4503" s="15">
        <v>395950</v>
      </c>
      <c r="G4503" s="15">
        <v>2563150</v>
      </c>
      <c r="I4503" s="38" t="s">
        <v>260</v>
      </c>
      <c r="J4503" s="15">
        <v>3.3</v>
      </c>
      <c r="L4503" s="36" t="s">
        <v>248</v>
      </c>
      <c r="M4503" s="15">
        <v>15.300000000000002</v>
      </c>
    </row>
    <row r="4504" spans="1:13" x14ac:dyDescent="0.3">
      <c r="A4504" s="38" t="s">
        <v>249</v>
      </c>
      <c r="B4504" s="15">
        <v>252450</v>
      </c>
      <c r="C4504" s="15">
        <v>504900</v>
      </c>
      <c r="E4504" s="37" t="s">
        <v>252</v>
      </c>
      <c r="F4504" s="15">
        <v>125500</v>
      </c>
      <c r="G4504" s="15">
        <v>716500</v>
      </c>
      <c r="I4504" s="38" t="s">
        <v>262</v>
      </c>
      <c r="J4504" s="15">
        <v>2.9</v>
      </c>
      <c r="L4504" s="36" t="s">
        <v>250</v>
      </c>
      <c r="M4504" s="15">
        <v>9.8333333333333339</v>
      </c>
    </row>
    <row r="4505" spans="1:13" x14ac:dyDescent="0.3">
      <c r="A4505" s="38" t="s">
        <v>251</v>
      </c>
      <c r="B4505" s="15">
        <v>268000</v>
      </c>
      <c r="C4505" s="15">
        <v>838000</v>
      </c>
      <c r="E4505" s="37" t="s">
        <v>255</v>
      </c>
      <c r="F4505" s="15">
        <v>132450</v>
      </c>
      <c r="G4505" s="15">
        <v>1001800</v>
      </c>
      <c r="I4505" s="38" t="s">
        <v>263</v>
      </c>
      <c r="J4505" s="15">
        <v>2</v>
      </c>
      <c r="L4505" s="36" t="s">
        <v>253</v>
      </c>
      <c r="M4505" s="15">
        <v>6.5</v>
      </c>
    </row>
    <row r="4506" spans="1:13" x14ac:dyDescent="0.3">
      <c r="A4506" s="38" t="s">
        <v>254</v>
      </c>
      <c r="B4506" s="15">
        <v>260000</v>
      </c>
      <c r="C4506" s="15">
        <v>862400</v>
      </c>
      <c r="E4506" s="37" t="s">
        <v>258</v>
      </c>
      <c r="F4506" s="15">
        <v>138000</v>
      </c>
      <c r="G4506" s="15">
        <v>844850</v>
      </c>
      <c r="I4506" s="35" t="s">
        <v>274</v>
      </c>
      <c r="J4506" s="15"/>
      <c r="L4506" s="35" t="s">
        <v>268</v>
      </c>
      <c r="M4506" s="15">
        <v>5.1416666666666666</v>
      </c>
    </row>
    <row r="4507" spans="1:13" x14ac:dyDescent="0.3">
      <c r="A4507" s="38" t="s">
        <v>257</v>
      </c>
      <c r="B4507" s="15"/>
      <c r="C4507" s="15"/>
      <c r="E4507" s="36" t="s">
        <v>253</v>
      </c>
      <c r="F4507" s="15">
        <v>360825</v>
      </c>
      <c r="G4507" s="15">
        <v>3273550</v>
      </c>
      <c r="I4507" s="38" t="s">
        <v>245</v>
      </c>
      <c r="J4507" s="15">
        <v>1.8</v>
      </c>
      <c r="L4507" s="36" t="s">
        <v>246</v>
      </c>
      <c r="M4507" s="15">
        <v>5.1333333333333337</v>
      </c>
    </row>
    <row r="4508" spans="1:13" x14ac:dyDescent="0.3">
      <c r="A4508" s="38" t="s">
        <v>252</v>
      </c>
      <c r="B4508" s="15">
        <v>325000</v>
      </c>
      <c r="C4508" s="15">
        <v>1671150</v>
      </c>
      <c r="E4508" s="35" t="s">
        <v>259</v>
      </c>
      <c r="F4508" s="15">
        <v>1591575</v>
      </c>
      <c r="G4508" s="15">
        <v>16929970</v>
      </c>
      <c r="I4508" s="38" t="s">
        <v>247</v>
      </c>
      <c r="J4508" s="15">
        <v>1.9</v>
      </c>
      <c r="L4508" s="36" t="s">
        <v>248</v>
      </c>
      <c r="M4508" s="15">
        <v>4.6333333333333329</v>
      </c>
    </row>
    <row r="4509" spans="1:13" x14ac:dyDescent="0.3">
      <c r="A4509" s="38" t="s">
        <v>255</v>
      </c>
      <c r="B4509" s="15">
        <v>305000</v>
      </c>
      <c r="C4509" s="15">
        <v>305000</v>
      </c>
      <c r="E4509" s="36" t="s">
        <v>246</v>
      </c>
      <c r="F4509" s="15">
        <v>353475</v>
      </c>
      <c r="G4509" s="15">
        <v>3712441</v>
      </c>
      <c r="I4509" s="38" t="s">
        <v>249</v>
      </c>
      <c r="J4509" s="15">
        <v>1.8</v>
      </c>
      <c r="L4509" s="36" t="s">
        <v>250</v>
      </c>
      <c r="M4509" s="15">
        <v>5.333333333333333</v>
      </c>
    </row>
    <row r="4510" spans="1:13" x14ac:dyDescent="0.3">
      <c r="A4510" s="38" t="s">
        <v>258</v>
      </c>
      <c r="B4510" s="15"/>
      <c r="C4510" s="15"/>
      <c r="E4510" s="36" t="s">
        <v>248</v>
      </c>
      <c r="F4510" s="15">
        <v>395025</v>
      </c>
      <c r="G4510" s="15">
        <v>4414545</v>
      </c>
      <c r="I4510" s="38" t="s">
        <v>251</v>
      </c>
      <c r="J4510" s="15">
        <v>1.3</v>
      </c>
      <c r="L4510" s="36" t="s">
        <v>253</v>
      </c>
      <c r="M4510" s="15">
        <v>5.4666666666666659</v>
      </c>
    </row>
    <row r="4511" spans="1:13" x14ac:dyDescent="0.3">
      <c r="A4511" s="38" t="s">
        <v>260</v>
      </c>
      <c r="B4511" s="15">
        <v>208450</v>
      </c>
      <c r="C4511" s="15">
        <v>208450</v>
      </c>
      <c r="E4511" s="36" t="s">
        <v>250</v>
      </c>
      <c r="F4511" s="15">
        <v>401975</v>
      </c>
      <c r="G4511" s="15">
        <v>4793019</v>
      </c>
      <c r="I4511" s="38" t="s">
        <v>254</v>
      </c>
      <c r="J4511" s="15">
        <v>2</v>
      </c>
      <c r="L4511" s="35" t="s">
        <v>269</v>
      </c>
      <c r="M4511" s="15">
        <v>4.3166666666666673</v>
      </c>
    </row>
    <row r="4512" spans="1:13" x14ac:dyDescent="0.3">
      <c r="A4512" s="38" t="s">
        <v>262</v>
      </c>
      <c r="B4512" s="15">
        <v>204000</v>
      </c>
      <c r="C4512" s="15">
        <v>684000</v>
      </c>
      <c r="E4512" s="37" t="s">
        <v>252</v>
      </c>
      <c r="F4512" s="15">
        <v>122500</v>
      </c>
      <c r="G4512" s="15">
        <v>1145950</v>
      </c>
      <c r="I4512" s="38" t="s">
        <v>257</v>
      </c>
      <c r="J4512" s="15">
        <v>2.5</v>
      </c>
      <c r="L4512" s="36" t="s">
        <v>246</v>
      </c>
      <c r="M4512" s="15">
        <v>3.8666666666666671</v>
      </c>
    </row>
    <row r="4513" spans="1:13" x14ac:dyDescent="0.3">
      <c r="A4513" s="38" t="s">
        <v>263</v>
      </c>
      <c r="B4513" s="15"/>
      <c r="C4513" s="15"/>
      <c r="E4513" s="37" t="s">
        <v>255</v>
      </c>
      <c r="F4513" s="15">
        <v>140475</v>
      </c>
      <c r="G4513" s="15">
        <v>2116575</v>
      </c>
      <c r="I4513" s="38" t="s">
        <v>252</v>
      </c>
      <c r="J4513" s="15">
        <v>2.2999999999999998</v>
      </c>
      <c r="L4513" s="36" t="s">
        <v>248</v>
      </c>
      <c r="M4513" s="15">
        <v>3.8333333333333335</v>
      </c>
    </row>
    <row r="4514" spans="1:13" x14ac:dyDescent="0.3">
      <c r="A4514" s="35" t="s">
        <v>267</v>
      </c>
      <c r="B4514" s="15"/>
      <c r="C4514" s="15"/>
      <c r="E4514" s="37" t="s">
        <v>258</v>
      </c>
      <c r="F4514" s="15">
        <v>139000</v>
      </c>
      <c r="G4514" s="15">
        <v>1530494</v>
      </c>
      <c r="I4514" s="38" t="s">
        <v>255</v>
      </c>
      <c r="J4514" s="15">
        <v>2.7</v>
      </c>
      <c r="L4514" s="36" t="s">
        <v>250</v>
      </c>
      <c r="M4514" s="15">
        <v>4.9000000000000004</v>
      </c>
    </row>
    <row r="4515" spans="1:13" x14ac:dyDescent="0.3">
      <c r="A4515" s="38" t="s">
        <v>245</v>
      </c>
      <c r="B4515" s="15">
        <v>261250</v>
      </c>
      <c r="C4515" s="15">
        <v>522500</v>
      </c>
      <c r="E4515" s="36" t="s">
        <v>253</v>
      </c>
      <c r="F4515" s="15">
        <v>441100</v>
      </c>
      <c r="G4515" s="15">
        <v>4009965</v>
      </c>
      <c r="I4515" s="38" t="s">
        <v>258</v>
      </c>
      <c r="J4515" s="15">
        <v>2.8</v>
      </c>
      <c r="L4515" s="36" t="s">
        <v>253</v>
      </c>
      <c r="M4515" s="15">
        <v>4.666666666666667</v>
      </c>
    </row>
    <row r="4516" spans="1:13" x14ac:dyDescent="0.3">
      <c r="A4516" s="38" t="s">
        <v>247</v>
      </c>
      <c r="B4516" s="15"/>
      <c r="C4516" s="15"/>
      <c r="E4516" s="35" t="s">
        <v>265</v>
      </c>
      <c r="F4516" s="15">
        <v>2045100</v>
      </c>
      <c r="G4516" s="15">
        <v>22241326</v>
      </c>
      <c r="I4516" s="38" t="s">
        <v>260</v>
      </c>
      <c r="J4516" s="15">
        <v>2.5</v>
      </c>
      <c r="L4516" s="35" t="s">
        <v>270</v>
      </c>
      <c r="M4516" s="15">
        <v>5.0416666666666661</v>
      </c>
    </row>
    <row r="4517" spans="1:13" x14ac:dyDescent="0.3">
      <c r="A4517" s="38" t="s">
        <v>249</v>
      </c>
      <c r="B4517" s="15"/>
      <c r="C4517" s="15"/>
      <c r="E4517" s="36" t="s">
        <v>246</v>
      </c>
      <c r="F4517" s="15">
        <v>445275</v>
      </c>
      <c r="G4517" s="15">
        <v>3873225</v>
      </c>
      <c r="I4517" s="38" t="s">
        <v>262</v>
      </c>
      <c r="J4517" s="15">
        <v>2.5</v>
      </c>
      <c r="L4517" s="36" t="s">
        <v>246</v>
      </c>
      <c r="M4517" s="15">
        <v>4.5</v>
      </c>
    </row>
    <row r="4518" spans="1:13" x14ac:dyDescent="0.3">
      <c r="A4518" s="38" t="s">
        <v>251</v>
      </c>
      <c r="B4518" s="15">
        <v>162000</v>
      </c>
      <c r="C4518" s="15">
        <v>162000</v>
      </c>
      <c r="E4518" s="36" t="s">
        <v>248</v>
      </c>
      <c r="F4518" s="15">
        <v>503875</v>
      </c>
      <c r="G4518" s="15">
        <v>5435961</v>
      </c>
      <c r="I4518" s="38" t="s">
        <v>263</v>
      </c>
      <c r="J4518" s="15">
        <v>2.5</v>
      </c>
      <c r="L4518" s="36" t="s">
        <v>248</v>
      </c>
      <c r="M4518" s="15">
        <v>5.4333333333333336</v>
      </c>
    </row>
    <row r="4519" spans="1:13" x14ac:dyDescent="0.3">
      <c r="A4519" s="38" t="s">
        <v>254</v>
      </c>
      <c r="B4519" s="15">
        <v>229000</v>
      </c>
      <c r="C4519" s="15">
        <v>774400</v>
      </c>
      <c r="E4519" s="36" t="s">
        <v>250</v>
      </c>
      <c r="F4519" s="15">
        <v>545825</v>
      </c>
      <c r="G4519" s="15">
        <v>5548890</v>
      </c>
      <c r="I4519" s="35" t="s">
        <v>275</v>
      </c>
      <c r="J4519" s="15"/>
      <c r="L4519" s="36" t="s">
        <v>250</v>
      </c>
      <c r="M4519" s="15">
        <v>5.666666666666667</v>
      </c>
    </row>
    <row r="4520" spans="1:13" x14ac:dyDescent="0.3">
      <c r="A4520" s="38" t="s">
        <v>257</v>
      </c>
      <c r="B4520" s="15">
        <v>282000</v>
      </c>
      <c r="C4520" s="15">
        <v>878000</v>
      </c>
      <c r="E4520" s="37" t="s">
        <v>252</v>
      </c>
      <c r="F4520" s="15">
        <v>184875</v>
      </c>
      <c r="G4520" s="15">
        <v>2165200</v>
      </c>
      <c r="I4520" s="38" t="s">
        <v>245</v>
      </c>
      <c r="J4520" s="15">
        <v>2.5</v>
      </c>
      <c r="L4520" s="36" t="s">
        <v>253</v>
      </c>
      <c r="M4520" s="15">
        <v>4.5666666666666664</v>
      </c>
    </row>
    <row r="4521" spans="1:13" x14ac:dyDescent="0.3">
      <c r="A4521" s="38" t="s">
        <v>252</v>
      </c>
      <c r="B4521" s="15">
        <v>281000</v>
      </c>
      <c r="C4521" s="15">
        <v>811000</v>
      </c>
      <c r="E4521" s="37" t="s">
        <v>255</v>
      </c>
      <c r="F4521" s="15">
        <v>186950</v>
      </c>
      <c r="G4521" s="15">
        <v>1994590</v>
      </c>
      <c r="I4521" s="38" t="s">
        <v>247</v>
      </c>
      <c r="J4521" s="15">
        <v>2.2000000000000002</v>
      </c>
      <c r="L4521" s="35" t="s">
        <v>271</v>
      </c>
      <c r="M4521" s="15">
        <v>2.9083333333333332</v>
      </c>
    </row>
    <row r="4522" spans="1:13" x14ac:dyDescent="0.3">
      <c r="A4522" s="38" t="s">
        <v>255</v>
      </c>
      <c r="B4522" s="15"/>
      <c r="C4522" s="15"/>
      <c r="E4522" s="37" t="s">
        <v>258</v>
      </c>
      <c r="F4522" s="15">
        <v>174000</v>
      </c>
      <c r="G4522" s="15">
        <v>1389100</v>
      </c>
      <c r="I4522" s="38" t="s">
        <v>249</v>
      </c>
      <c r="J4522" s="15">
        <v>2</v>
      </c>
      <c r="L4522" s="36" t="s">
        <v>246</v>
      </c>
      <c r="M4522" s="15">
        <v>3.9</v>
      </c>
    </row>
    <row r="4523" spans="1:13" x14ac:dyDescent="0.3">
      <c r="A4523" s="38" t="s">
        <v>258</v>
      </c>
      <c r="B4523" s="15">
        <v>223000</v>
      </c>
      <c r="C4523" s="15">
        <v>446000</v>
      </c>
      <c r="E4523" s="36" t="s">
        <v>253</v>
      </c>
      <c r="F4523" s="15">
        <v>550125</v>
      </c>
      <c r="G4523" s="15">
        <v>7383250</v>
      </c>
      <c r="I4523" s="38" t="s">
        <v>251</v>
      </c>
      <c r="J4523" s="15">
        <v>1.3</v>
      </c>
      <c r="L4523" s="36" t="s">
        <v>248</v>
      </c>
      <c r="M4523" s="15">
        <v>2.3666666666666667</v>
      </c>
    </row>
    <row r="4524" spans="1:13" x14ac:dyDescent="0.3">
      <c r="A4524" s="38" t="s">
        <v>260</v>
      </c>
      <c r="B4524" s="15">
        <v>301000</v>
      </c>
      <c r="C4524" s="15">
        <v>301000</v>
      </c>
      <c r="E4524" s="35" t="s">
        <v>244</v>
      </c>
      <c r="F4524" s="15">
        <v>2291490</v>
      </c>
      <c r="G4524" s="15">
        <v>21983857</v>
      </c>
      <c r="I4524" s="38" t="s">
        <v>254</v>
      </c>
      <c r="J4524" s="15">
        <v>1.3</v>
      </c>
      <c r="L4524" s="36" t="s">
        <v>250</v>
      </c>
      <c r="M4524" s="15">
        <v>2.6</v>
      </c>
    </row>
    <row r="4525" spans="1:13" x14ac:dyDescent="0.3">
      <c r="A4525" s="38" t="s">
        <v>262</v>
      </c>
      <c r="B4525" s="15"/>
      <c r="C4525" s="15"/>
      <c r="E4525" s="36" t="s">
        <v>246</v>
      </c>
      <c r="F4525" s="15">
        <v>535190</v>
      </c>
      <c r="G4525" s="15">
        <v>3918385</v>
      </c>
      <c r="I4525" s="38" t="s">
        <v>257</v>
      </c>
      <c r="J4525" s="15">
        <v>1.3</v>
      </c>
      <c r="L4525" s="36" t="s">
        <v>253</v>
      </c>
      <c r="M4525" s="15">
        <v>2.7666666666666671</v>
      </c>
    </row>
    <row r="4526" spans="1:13" x14ac:dyDescent="0.3">
      <c r="A4526" s="38" t="s">
        <v>263</v>
      </c>
      <c r="B4526" s="15"/>
      <c r="C4526" s="15"/>
      <c r="E4526" s="36" t="s">
        <v>248</v>
      </c>
      <c r="F4526" s="15">
        <v>584200</v>
      </c>
      <c r="G4526" s="15">
        <v>5351300</v>
      </c>
      <c r="I4526" s="38" t="s">
        <v>252</v>
      </c>
      <c r="J4526" s="15">
        <v>1</v>
      </c>
      <c r="L4526" s="35" t="s">
        <v>272</v>
      </c>
      <c r="M4526" s="15">
        <v>2.0833333333333335</v>
      </c>
    </row>
    <row r="4527" spans="1:13" x14ac:dyDescent="0.3">
      <c r="A4527" s="35" t="s">
        <v>268</v>
      </c>
      <c r="B4527" s="15"/>
      <c r="C4527" s="15"/>
      <c r="E4527" s="36" t="s">
        <v>250</v>
      </c>
      <c r="F4527" s="15">
        <v>569450</v>
      </c>
      <c r="G4527" s="15">
        <v>7052537</v>
      </c>
      <c r="I4527" s="38" t="s">
        <v>258</v>
      </c>
      <c r="J4527" s="15">
        <v>0.4</v>
      </c>
      <c r="L4527" s="36" t="s">
        <v>246</v>
      </c>
      <c r="M4527" s="15">
        <v>1.7</v>
      </c>
    </row>
    <row r="4528" spans="1:13" x14ac:dyDescent="0.3">
      <c r="A4528" s="38" t="s">
        <v>245</v>
      </c>
      <c r="B4528" s="15"/>
      <c r="C4528" s="15"/>
      <c r="E4528" s="37" t="s">
        <v>252</v>
      </c>
      <c r="F4528" s="15">
        <v>182250</v>
      </c>
      <c r="G4528" s="15">
        <v>1457840</v>
      </c>
      <c r="I4528" s="38" t="s">
        <v>260</v>
      </c>
      <c r="J4528" s="15">
        <v>1.1000000000000001</v>
      </c>
      <c r="L4528" s="36" t="s">
        <v>248</v>
      </c>
      <c r="M4528" s="15">
        <v>2.1999999999999997</v>
      </c>
    </row>
    <row r="4529" spans="1:13" x14ac:dyDescent="0.3">
      <c r="A4529" s="38" t="s">
        <v>247</v>
      </c>
      <c r="B4529" s="15">
        <v>105000</v>
      </c>
      <c r="C4529" s="15">
        <v>105000</v>
      </c>
      <c r="E4529" s="37" t="s">
        <v>255</v>
      </c>
      <c r="F4529" s="15">
        <v>197500</v>
      </c>
      <c r="G4529" s="15">
        <v>2358099</v>
      </c>
      <c r="I4529" s="38" t="s">
        <v>262</v>
      </c>
      <c r="J4529" s="15">
        <v>0.8</v>
      </c>
      <c r="L4529" s="36" t="s">
        <v>250</v>
      </c>
      <c r="M4529" s="15">
        <v>2.5</v>
      </c>
    </row>
    <row r="4530" spans="1:13" x14ac:dyDescent="0.3">
      <c r="A4530" s="38" t="s">
        <v>249</v>
      </c>
      <c r="B4530" s="15">
        <v>241250</v>
      </c>
      <c r="C4530" s="15">
        <v>1419950</v>
      </c>
      <c r="E4530" s="37" t="s">
        <v>258</v>
      </c>
      <c r="F4530" s="15">
        <v>189700</v>
      </c>
      <c r="G4530" s="15">
        <v>3236598</v>
      </c>
      <c r="I4530" s="14">
        <v>38</v>
      </c>
      <c r="J4530" s="15">
        <v>909.60000000000014</v>
      </c>
      <c r="L4530" s="36" t="s">
        <v>253</v>
      </c>
      <c r="M4530" s="15">
        <v>1.9333333333333333</v>
      </c>
    </row>
    <row r="4531" spans="1:13" x14ac:dyDescent="0.3">
      <c r="A4531" s="38" t="s">
        <v>251</v>
      </c>
      <c r="B4531" s="15">
        <v>163500</v>
      </c>
      <c r="C4531" s="15">
        <v>697750</v>
      </c>
      <c r="E4531" s="36" t="s">
        <v>253</v>
      </c>
      <c r="F4531" s="15">
        <v>602650</v>
      </c>
      <c r="G4531" s="15">
        <v>5661635</v>
      </c>
      <c r="I4531" s="35" t="s">
        <v>244</v>
      </c>
      <c r="J4531" s="15"/>
      <c r="L4531" s="35" t="s">
        <v>273</v>
      </c>
      <c r="M4531" s="15">
        <v>1.3583333333333332</v>
      </c>
    </row>
    <row r="4532" spans="1:13" x14ac:dyDescent="0.3">
      <c r="A4532" s="38" t="s">
        <v>254</v>
      </c>
      <c r="B4532" s="15">
        <v>430500</v>
      </c>
      <c r="C4532" s="15">
        <v>861000</v>
      </c>
      <c r="E4532" s="35" t="s">
        <v>256</v>
      </c>
      <c r="F4532" s="15">
        <v>2366783</v>
      </c>
      <c r="G4532" s="15">
        <v>17744743</v>
      </c>
      <c r="I4532" s="38" t="s">
        <v>245</v>
      </c>
      <c r="J4532" s="15">
        <v>2.4</v>
      </c>
      <c r="L4532" s="36" t="s">
        <v>246</v>
      </c>
      <c r="M4532" s="15">
        <v>1.2333333333333334</v>
      </c>
    </row>
    <row r="4533" spans="1:13" x14ac:dyDescent="0.3">
      <c r="A4533" s="38" t="s">
        <v>257</v>
      </c>
      <c r="B4533" s="15"/>
      <c r="C4533" s="15"/>
      <c r="E4533" s="36" t="s">
        <v>246</v>
      </c>
      <c r="F4533" s="15">
        <v>578498</v>
      </c>
      <c r="G4533" s="15">
        <v>4549095</v>
      </c>
      <c r="I4533" s="38" t="s">
        <v>247</v>
      </c>
      <c r="J4533" s="15">
        <v>2</v>
      </c>
      <c r="L4533" s="36" t="s">
        <v>248</v>
      </c>
      <c r="M4533" s="15">
        <v>1.4333333333333333</v>
      </c>
    </row>
    <row r="4534" spans="1:13" x14ac:dyDescent="0.3">
      <c r="A4534" s="38" t="s">
        <v>252</v>
      </c>
      <c r="B4534" s="15">
        <v>266000</v>
      </c>
      <c r="C4534" s="15">
        <v>802800</v>
      </c>
      <c r="E4534" s="36" t="s">
        <v>248</v>
      </c>
      <c r="F4534" s="15">
        <v>602540</v>
      </c>
      <c r="G4534" s="15">
        <v>5809171</v>
      </c>
      <c r="I4534" s="38" t="s">
        <v>249</v>
      </c>
      <c r="J4534" s="15">
        <v>2.9</v>
      </c>
      <c r="L4534" s="36" t="s">
        <v>250</v>
      </c>
      <c r="M4534" s="15">
        <v>1.5999999999999999</v>
      </c>
    </row>
    <row r="4535" spans="1:13" x14ac:dyDescent="0.3">
      <c r="A4535" s="38" t="s">
        <v>255</v>
      </c>
      <c r="B4535" s="15">
        <v>287000</v>
      </c>
      <c r="C4535" s="15">
        <v>287000</v>
      </c>
      <c r="E4535" s="36" t="s">
        <v>250</v>
      </c>
      <c r="F4535" s="15">
        <v>608245</v>
      </c>
      <c r="G4535" s="15">
        <v>4502577</v>
      </c>
      <c r="I4535" s="38" t="s">
        <v>251</v>
      </c>
      <c r="J4535" s="15">
        <v>2.7</v>
      </c>
      <c r="L4535" s="36" t="s">
        <v>253</v>
      </c>
      <c r="M4535" s="15">
        <v>1.1666666666666667</v>
      </c>
    </row>
    <row r="4536" spans="1:13" x14ac:dyDescent="0.3">
      <c r="A4536" s="38" t="s">
        <v>258</v>
      </c>
      <c r="B4536" s="15">
        <v>240500</v>
      </c>
      <c r="C4536" s="15">
        <v>481000</v>
      </c>
      <c r="E4536" s="37" t="s">
        <v>252</v>
      </c>
      <c r="F4536" s="15">
        <v>187000</v>
      </c>
      <c r="G4536" s="15">
        <v>1617400</v>
      </c>
      <c r="I4536" s="38" t="s">
        <v>254</v>
      </c>
      <c r="J4536" s="15">
        <v>3.9</v>
      </c>
      <c r="L4536" s="35" t="s">
        <v>274</v>
      </c>
      <c r="M4536" s="15">
        <v>1.625</v>
      </c>
    </row>
    <row r="4537" spans="1:13" x14ac:dyDescent="0.3">
      <c r="A4537" s="38" t="s">
        <v>260</v>
      </c>
      <c r="B4537" s="15">
        <v>239000</v>
      </c>
      <c r="C4537" s="15">
        <v>663900</v>
      </c>
      <c r="E4537" s="37" t="s">
        <v>255</v>
      </c>
      <c r="F4537" s="15">
        <v>197750</v>
      </c>
      <c r="G4537" s="15">
        <v>1536250</v>
      </c>
      <c r="I4537" s="38" t="s">
        <v>257</v>
      </c>
      <c r="J4537" s="15">
        <v>5.0999999999999996</v>
      </c>
      <c r="L4537" s="36" t="s">
        <v>246</v>
      </c>
      <c r="M4537" s="15">
        <v>1.3</v>
      </c>
    </row>
    <row r="4538" spans="1:13" x14ac:dyDescent="0.3">
      <c r="A4538" s="38" t="s">
        <v>262</v>
      </c>
      <c r="B4538" s="15">
        <v>239000</v>
      </c>
      <c r="C4538" s="15">
        <v>1193000</v>
      </c>
      <c r="E4538" s="37" t="s">
        <v>258</v>
      </c>
      <c r="F4538" s="15">
        <v>223495</v>
      </c>
      <c r="G4538" s="15">
        <v>1348927</v>
      </c>
      <c r="I4538" s="38" t="s">
        <v>252</v>
      </c>
      <c r="J4538" s="15">
        <v>5.0999999999999996</v>
      </c>
      <c r="L4538" s="36" t="s">
        <v>248</v>
      </c>
      <c r="M4538" s="15">
        <v>1.4666666666666666</v>
      </c>
    </row>
    <row r="4539" spans="1:13" x14ac:dyDescent="0.3">
      <c r="A4539" s="38" t="s">
        <v>263</v>
      </c>
      <c r="B4539" s="15">
        <v>209500</v>
      </c>
      <c r="C4539" s="15">
        <v>419000</v>
      </c>
      <c r="E4539" s="36" t="s">
        <v>253</v>
      </c>
      <c r="F4539" s="15">
        <v>577500</v>
      </c>
      <c r="G4539" s="15">
        <v>2883900</v>
      </c>
      <c r="I4539" s="38" t="s">
        <v>255</v>
      </c>
      <c r="J4539" s="15">
        <v>5.2</v>
      </c>
      <c r="L4539" s="36" t="s">
        <v>250</v>
      </c>
      <c r="M4539" s="15">
        <v>2.2333333333333329</v>
      </c>
    </row>
    <row r="4540" spans="1:13" x14ac:dyDescent="0.3">
      <c r="A4540" s="35" t="s">
        <v>269</v>
      </c>
      <c r="B4540" s="15"/>
      <c r="C4540" s="15"/>
      <c r="E4540" s="35" t="s">
        <v>261</v>
      </c>
      <c r="F4540" s="15">
        <v>2038895</v>
      </c>
      <c r="G4540" s="15">
        <v>9703090</v>
      </c>
      <c r="I4540" s="38" t="s">
        <v>258</v>
      </c>
      <c r="J4540" s="15">
        <v>5.9</v>
      </c>
      <c r="L4540" s="36" t="s">
        <v>253</v>
      </c>
      <c r="M4540" s="15">
        <v>1.5</v>
      </c>
    </row>
    <row r="4541" spans="1:13" x14ac:dyDescent="0.3">
      <c r="A4541" s="38" t="s">
        <v>245</v>
      </c>
      <c r="B4541" s="15">
        <v>264000</v>
      </c>
      <c r="C4541" s="15">
        <v>528000</v>
      </c>
      <c r="E4541" s="36" t="s">
        <v>246</v>
      </c>
      <c r="F4541" s="15">
        <v>506150</v>
      </c>
      <c r="G4541" s="15">
        <v>1759200</v>
      </c>
      <c r="I4541" s="38" t="s">
        <v>260</v>
      </c>
      <c r="J4541" s="15">
        <v>5.0999999999999996</v>
      </c>
      <c r="L4541" s="35" t="s">
        <v>275</v>
      </c>
      <c r="M4541" s="15">
        <v>1.5</v>
      </c>
    </row>
    <row r="4542" spans="1:13" x14ac:dyDescent="0.3">
      <c r="A4542" s="38" t="s">
        <v>247</v>
      </c>
      <c r="B4542" s="15">
        <v>248500</v>
      </c>
      <c r="C4542" s="15">
        <v>497000</v>
      </c>
      <c r="E4542" s="36" t="s">
        <v>248</v>
      </c>
      <c r="F4542" s="15">
        <v>559000</v>
      </c>
      <c r="G4542" s="15">
        <v>3400750</v>
      </c>
      <c r="I4542" s="38" t="s">
        <v>262</v>
      </c>
      <c r="J4542" s="15">
        <v>4.5999999999999996</v>
      </c>
      <c r="L4542" s="36" t="s">
        <v>246</v>
      </c>
      <c r="M4542" s="15">
        <v>1.6333333333333335</v>
      </c>
    </row>
    <row r="4543" spans="1:13" x14ac:dyDescent="0.3">
      <c r="A4543" s="38" t="s">
        <v>249</v>
      </c>
      <c r="B4543" s="15">
        <v>225000</v>
      </c>
      <c r="C4543" s="15">
        <v>705000</v>
      </c>
      <c r="E4543" s="36" t="s">
        <v>250</v>
      </c>
      <c r="F4543" s="15">
        <v>503745</v>
      </c>
      <c r="G4543" s="15">
        <v>2521340</v>
      </c>
      <c r="I4543" s="38" t="s">
        <v>263</v>
      </c>
      <c r="J4543" s="15">
        <v>4.2</v>
      </c>
      <c r="L4543" s="36" t="s">
        <v>248</v>
      </c>
      <c r="M4543" s="15">
        <v>1.5333333333333332</v>
      </c>
    </row>
    <row r="4544" spans="1:13" x14ac:dyDescent="0.3">
      <c r="A4544" s="38" t="s">
        <v>251</v>
      </c>
      <c r="B4544" s="15">
        <v>257000</v>
      </c>
      <c r="C4544" s="15">
        <v>514000</v>
      </c>
      <c r="E4544" s="37" t="s">
        <v>252</v>
      </c>
      <c r="F4544" s="15">
        <v>182495</v>
      </c>
      <c r="G4544" s="15">
        <v>778440</v>
      </c>
      <c r="I4544" s="35" t="s">
        <v>256</v>
      </c>
      <c r="J4544" s="15"/>
      <c r="L4544" s="36" t="s">
        <v>250</v>
      </c>
      <c r="M4544" s="15">
        <v>1.75</v>
      </c>
    </row>
    <row r="4545" spans="1:13" x14ac:dyDescent="0.3">
      <c r="A4545" s="38" t="s">
        <v>254</v>
      </c>
      <c r="B4545" s="15">
        <v>320000</v>
      </c>
      <c r="C4545" s="15">
        <v>1282500</v>
      </c>
      <c r="E4545" s="37" t="s">
        <v>255</v>
      </c>
      <c r="F4545" s="15">
        <v>169000</v>
      </c>
      <c r="G4545" s="15">
        <v>824500</v>
      </c>
      <c r="I4545" s="38" t="s">
        <v>245</v>
      </c>
      <c r="J4545" s="15">
        <v>5</v>
      </c>
      <c r="L4545" s="36" t="s">
        <v>253</v>
      </c>
      <c r="M4545" s="15">
        <v>1</v>
      </c>
    </row>
    <row r="4546" spans="1:13" x14ac:dyDescent="0.3">
      <c r="A4546" s="38" t="s">
        <v>257</v>
      </c>
      <c r="B4546" s="15">
        <v>309000</v>
      </c>
      <c r="C4546" s="15">
        <v>309000</v>
      </c>
      <c r="E4546" s="37" t="s">
        <v>258</v>
      </c>
      <c r="F4546" s="15">
        <v>152250</v>
      </c>
      <c r="G4546" s="15">
        <v>918400</v>
      </c>
      <c r="I4546" s="38" t="s">
        <v>247</v>
      </c>
      <c r="J4546" s="15">
        <v>5.4</v>
      </c>
      <c r="L4546" s="14">
        <v>82</v>
      </c>
      <c r="M4546" s="15">
        <v>4.4716867469879533</v>
      </c>
    </row>
    <row r="4547" spans="1:13" x14ac:dyDescent="0.3">
      <c r="A4547" s="38" t="s">
        <v>252</v>
      </c>
      <c r="B4547" s="15">
        <v>202550</v>
      </c>
      <c r="C4547" s="15">
        <v>405100</v>
      </c>
      <c r="E4547" s="36" t="s">
        <v>253</v>
      </c>
      <c r="F4547" s="15">
        <v>470000</v>
      </c>
      <c r="G4547" s="15">
        <v>2021800</v>
      </c>
      <c r="I4547" s="38" t="s">
        <v>249</v>
      </c>
      <c r="J4547" s="15">
        <v>5.0999999999999996</v>
      </c>
      <c r="L4547" s="35" t="s">
        <v>244</v>
      </c>
      <c r="M4547" s="15">
        <v>1.7083333333333333</v>
      </c>
    </row>
    <row r="4548" spans="1:13" x14ac:dyDescent="0.3">
      <c r="A4548" s="38" t="s">
        <v>255</v>
      </c>
      <c r="B4548" s="15">
        <v>237450</v>
      </c>
      <c r="C4548" s="15">
        <v>1026900</v>
      </c>
      <c r="E4548" s="35" t="s">
        <v>264</v>
      </c>
      <c r="F4548" s="15">
        <v>1640433</v>
      </c>
      <c r="G4548" s="15">
        <v>8202166</v>
      </c>
      <c r="I4548" s="38" t="s">
        <v>251</v>
      </c>
      <c r="J4548" s="15">
        <v>6.7</v>
      </c>
      <c r="L4548" s="36" t="s">
        <v>246</v>
      </c>
      <c r="M4548" s="15">
        <v>0.70000000000000007</v>
      </c>
    </row>
    <row r="4549" spans="1:13" x14ac:dyDescent="0.3">
      <c r="A4549" s="38" t="s">
        <v>258</v>
      </c>
      <c r="B4549" s="15">
        <v>262500</v>
      </c>
      <c r="C4549" s="15">
        <v>525000</v>
      </c>
      <c r="E4549" s="36" t="s">
        <v>246</v>
      </c>
      <c r="F4549" s="15">
        <v>445000</v>
      </c>
      <c r="G4549" s="15">
        <v>1230900</v>
      </c>
      <c r="I4549" s="38" t="s">
        <v>254</v>
      </c>
      <c r="J4549" s="15">
        <v>7.1</v>
      </c>
      <c r="L4549" s="36" t="s">
        <v>248</v>
      </c>
      <c r="M4549" s="15">
        <v>1</v>
      </c>
    </row>
    <row r="4550" spans="1:13" x14ac:dyDescent="0.3">
      <c r="A4550" s="38" t="s">
        <v>260</v>
      </c>
      <c r="B4550" s="15">
        <v>270000</v>
      </c>
      <c r="C4550" s="15">
        <v>1356000</v>
      </c>
      <c r="E4550" s="36" t="s">
        <v>248</v>
      </c>
      <c r="F4550" s="15">
        <v>332558</v>
      </c>
      <c r="G4550" s="15">
        <v>1341165</v>
      </c>
      <c r="I4550" s="38" t="s">
        <v>257</v>
      </c>
      <c r="J4550" s="15">
        <v>6.2</v>
      </c>
      <c r="L4550" s="36" t="s">
        <v>250</v>
      </c>
      <c r="M4550" s="15">
        <v>2.0999999999999996</v>
      </c>
    </row>
    <row r="4551" spans="1:13" x14ac:dyDescent="0.3">
      <c r="A4551" s="38" t="s">
        <v>262</v>
      </c>
      <c r="B4551" s="15">
        <v>235000</v>
      </c>
      <c r="C4551" s="15">
        <v>1418500</v>
      </c>
      <c r="E4551" s="36" t="s">
        <v>250</v>
      </c>
      <c r="F4551" s="15">
        <v>438375</v>
      </c>
      <c r="G4551" s="15">
        <v>2996700</v>
      </c>
      <c r="I4551" s="38" t="s">
        <v>252</v>
      </c>
      <c r="J4551" s="15">
        <v>6.5</v>
      </c>
      <c r="L4551" s="36" t="s">
        <v>253</v>
      </c>
      <c r="M4551" s="15">
        <v>3.0333333333333337</v>
      </c>
    </row>
    <row r="4552" spans="1:13" x14ac:dyDescent="0.3">
      <c r="A4552" s="38" t="s">
        <v>263</v>
      </c>
      <c r="B4552" s="15">
        <v>390000</v>
      </c>
      <c r="C4552" s="15">
        <v>390000</v>
      </c>
      <c r="E4552" s="37" t="s">
        <v>252</v>
      </c>
      <c r="F4552" s="15">
        <v>144200</v>
      </c>
      <c r="G4552" s="15">
        <v>1541400</v>
      </c>
      <c r="I4552" s="38" t="s">
        <v>255</v>
      </c>
      <c r="J4552" s="15">
        <v>7.3</v>
      </c>
      <c r="L4552" s="35" t="s">
        <v>256</v>
      </c>
      <c r="M4552" s="15">
        <v>7.2916666666666679</v>
      </c>
    </row>
    <row r="4553" spans="1:13" x14ac:dyDescent="0.3">
      <c r="A4553" s="35" t="s">
        <v>270</v>
      </c>
      <c r="B4553" s="15"/>
      <c r="C4553" s="15"/>
      <c r="E4553" s="37" t="s">
        <v>255</v>
      </c>
      <c r="F4553" s="15">
        <v>142475</v>
      </c>
      <c r="G4553" s="15">
        <v>794000</v>
      </c>
      <c r="I4553" s="38" t="s">
        <v>258</v>
      </c>
      <c r="J4553" s="15">
        <v>7.4</v>
      </c>
      <c r="L4553" s="36" t="s">
        <v>246</v>
      </c>
      <c r="M4553" s="15">
        <v>2.6333333333333333</v>
      </c>
    </row>
    <row r="4554" spans="1:13" x14ac:dyDescent="0.3">
      <c r="A4554" s="38" t="s">
        <v>245</v>
      </c>
      <c r="B4554" s="15">
        <v>255000</v>
      </c>
      <c r="C4554" s="15">
        <v>953200</v>
      </c>
      <c r="E4554" s="37" t="s">
        <v>258</v>
      </c>
      <c r="F4554" s="15">
        <v>151700</v>
      </c>
      <c r="G4554" s="15">
        <v>661300</v>
      </c>
      <c r="I4554" s="38" t="s">
        <v>260</v>
      </c>
      <c r="J4554" s="15">
        <v>8</v>
      </c>
      <c r="L4554" s="36" t="s">
        <v>248</v>
      </c>
      <c r="M4554" s="15">
        <v>6.5999999999999988</v>
      </c>
    </row>
    <row r="4555" spans="1:13" x14ac:dyDescent="0.3">
      <c r="A4555" s="38" t="s">
        <v>247</v>
      </c>
      <c r="B4555" s="15">
        <v>194500</v>
      </c>
      <c r="C4555" s="15">
        <v>194500</v>
      </c>
      <c r="E4555" s="36" t="s">
        <v>253</v>
      </c>
      <c r="F4555" s="15">
        <v>424500</v>
      </c>
      <c r="G4555" s="15">
        <v>2633401</v>
      </c>
      <c r="I4555" s="38" t="s">
        <v>262</v>
      </c>
      <c r="J4555" s="15">
        <v>7.5</v>
      </c>
      <c r="L4555" s="36" t="s">
        <v>250</v>
      </c>
      <c r="M4555" s="15">
        <v>9.9999999999999982</v>
      </c>
    </row>
    <row r="4556" spans="1:13" x14ac:dyDescent="0.3">
      <c r="A4556" s="38" t="s">
        <v>249</v>
      </c>
      <c r="B4556" s="15">
        <v>335000</v>
      </c>
      <c r="C4556" s="15">
        <v>670000</v>
      </c>
      <c r="E4556" s="35" t="s">
        <v>266</v>
      </c>
      <c r="F4556" s="15">
        <v>1400988</v>
      </c>
      <c r="G4556" s="15">
        <v>8788881</v>
      </c>
      <c r="I4556" s="38" t="s">
        <v>263</v>
      </c>
      <c r="J4556" s="15">
        <v>7.2</v>
      </c>
      <c r="L4556" s="36" t="s">
        <v>253</v>
      </c>
      <c r="M4556" s="15">
        <v>9.9333333333333336</v>
      </c>
    </row>
    <row r="4557" spans="1:13" x14ac:dyDescent="0.3">
      <c r="A4557" s="38" t="s">
        <v>251</v>
      </c>
      <c r="B4557" s="15">
        <v>265950</v>
      </c>
      <c r="C4557" s="15">
        <v>1392900</v>
      </c>
      <c r="E4557" s="36" t="s">
        <v>246</v>
      </c>
      <c r="F4557" s="15">
        <v>264875</v>
      </c>
      <c r="G4557" s="15">
        <v>2932050</v>
      </c>
      <c r="I4557" s="35" t="s">
        <v>261</v>
      </c>
      <c r="J4557" s="15"/>
      <c r="L4557" s="35" t="s">
        <v>261</v>
      </c>
      <c r="M4557" s="15">
        <v>6.450000000000002</v>
      </c>
    </row>
    <row r="4558" spans="1:13" x14ac:dyDescent="0.3">
      <c r="A4558" s="38" t="s">
        <v>254</v>
      </c>
      <c r="B4558" s="15">
        <v>317000</v>
      </c>
      <c r="C4558" s="15">
        <v>1244000</v>
      </c>
      <c r="E4558" s="36" t="s">
        <v>248</v>
      </c>
      <c r="F4558" s="15">
        <v>437613</v>
      </c>
      <c r="G4558" s="15">
        <v>2846124</v>
      </c>
      <c r="I4558" s="38" t="s">
        <v>245</v>
      </c>
      <c r="J4558" s="15">
        <v>8.9</v>
      </c>
      <c r="L4558" s="36" t="s">
        <v>246</v>
      </c>
      <c r="M4558" s="15">
        <v>7.9000000000000012</v>
      </c>
    </row>
    <row r="4559" spans="1:13" x14ac:dyDescent="0.3">
      <c r="A4559" s="38" t="s">
        <v>257</v>
      </c>
      <c r="B4559" s="15">
        <v>305000</v>
      </c>
      <c r="C4559" s="15">
        <v>1537500</v>
      </c>
      <c r="E4559" s="36" t="s">
        <v>250</v>
      </c>
      <c r="F4559" s="15">
        <v>374500</v>
      </c>
      <c r="G4559" s="15">
        <v>1915375</v>
      </c>
      <c r="I4559" s="38" t="s">
        <v>247</v>
      </c>
      <c r="J4559" s="15">
        <v>8.9</v>
      </c>
      <c r="L4559" s="36" t="s">
        <v>248</v>
      </c>
      <c r="M4559" s="15">
        <v>8.4333333333333318</v>
      </c>
    </row>
    <row r="4560" spans="1:13" x14ac:dyDescent="0.3">
      <c r="A4560" s="38" t="s">
        <v>252</v>
      </c>
      <c r="B4560" s="15">
        <v>298000</v>
      </c>
      <c r="C4560" s="15">
        <v>1191500</v>
      </c>
      <c r="E4560" s="37" t="s">
        <v>252</v>
      </c>
      <c r="F4560" s="15">
        <v>118500</v>
      </c>
      <c r="G4560" s="15">
        <v>668675</v>
      </c>
      <c r="I4560" s="38" t="s">
        <v>249</v>
      </c>
      <c r="J4560" s="15">
        <v>9</v>
      </c>
      <c r="L4560" s="36" t="s">
        <v>250</v>
      </c>
      <c r="M4560" s="15">
        <v>5.5</v>
      </c>
    </row>
    <row r="4561" spans="1:13" x14ac:dyDescent="0.3">
      <c r="A4561" s="38" t="s">
        <v>255</v>
      </c>
      <c r="B4561" s="15">
        <v>430000</v>
      </c>
      <c r="C4561" s="15">
        <v>430000</v>
      </c>
      <c r="E4561" s="37" t="s">
        <v>255</v>
      </c>
      <c r="F4561" s="15">
        <v>136000</v>
      </c>
      <c r="G4561" s="15">
        <v>655800</v>
      </c>
      <c r="I4561" s="38" t="s">
        <v>251</v>
      </c>
      <c r="J4561" s="15">
        <v>12.1</v>
      </c>
      <c r="L4561" s="36" t="s">
        <v>253</v>
      </c>
      <c r="M4561" s="15">
        <v>3.9666666666666663</v>
      </c>
    </row>
    <row r="4562" spans="1:13" x14ac:dyDescent="0.3">
      <c r="A4562" s="38" t="s">
        <v>258</v>
      </c>
      <c r="B4562" s="15">
        <v>239000</v>
      </c>
      <c r="C4562" s="15">
        <v>239000</v>
      </c>
      <c r="E4562" s="37" t="s">
        <v>258</v>
      </c>
      <c r="F4562" s="15">
        <v>120000</v>
      </c>
      <c r="G4562" s="15">
        <v>590900</v>
      </c>
      <c r="I4562" s="38" t="s">
        <v>254</v>
      </c>
      <c r="J4562" s="15">
        <v>14.8</v>
      </c>
      <c r="L4562" s="35" t="s">
        <v>264</v>
      </c>
      <c r="M4562" s="15">
        <v>7.1416666666666666</v>
      </c>
    </row>
    <row r="4563" spans="1:13" x14ac:dyDescent="0.3">
      <c r="A4563" s="38" t="s">
        <v>260</v>
      </c>
      <c r="B4563" s="15">
        <v>320000</v>
      </c>
      <c r="C4563" s="15">
        <v>1447799</v>
      </c>
      <c r="E4563" s="36" t="s">
        <v>253</v>
      </c>
      <c r="F4563" s="15">
        <v>324000</v>
      </c>
      <c r="G4563" s="15">
        <v>1095332</v>
      </c>
      <c r="I4563" s="38" t="s">
        <v>257</v>
      </c>
      <c r="J4563" s="15">
        <v>14.4</v>
      </c>
      <c r="L4563" s="36" t="s">
        <v>246</v>
      </c>
      <c r="M4563" s="15">
        <v>5.0666666666666673</v>
      </c>
    </row>
    <row r="4564" spans="1:13" x14ac:dyDescent="0.3">
      <c r="A4564" s="38" t="s">
        <v>262</v>
      </c>
      <c r="B4564" s="15">
        <v>249950</v>
      </c>
      <c r="C4564" s="15">
        <v>249950</v>
      </c>
      <c r="E4564" s="35" t="s">
        <v>267</v>
      </c>
      <c r="F4564" s="15">
        <v>969784</v>
      </c>
      <c r="G4564" s="15">
        <v>5345215</v>
      </c>
      <c r="I4564" s="38" t="s">
        <v>252</v>
      </c>
      <c r="J4564" s="15">
        <v>14.7</v>
      </c>
      <c r="L4564" s="36" t="s">
        <v>248</v>
      </c>
      <c r="M4564" s="15">
        <v>9.0666666666666682</v>
      </c>
    </row>
    <row r="4565" spans="1:13" x14ac:dyDescent="0.3">
      <c r="A4565" s="38" t="s">
        <v>263</v>
      </c>
      <c r="B4565" s="15">
        <v>231500</v>
      </c>
      <c r="C4565" s="15">
        <v>463000</v>
      </c>
      <c r="E4565" s="36" t="s">
        <v>246</v>
      </c>
      <c r="F4565" s="15">
        <v>332000</v>
      </c>
      <c r="G4565" s="15">
        <v>1428430</v>
      </c>
      <c r="I4565" s="38" t="s">
        <v>255</v>
      </c>
      <c r="J4565" s="15">
        <v>16.399999999999999</v>
      </c>
      <c r="L4565" s="36" t="s">
        <v>250</v>
      </c>
      <c r="M4565" s="15">
        <v>8.7666666666666675</v>
      </c>
    </row>
    <row r="4566" spans="1:13" x14ac:dyDescent="0.3">
      <c r="A4566" s="35" t="s">
        <v>271</v>
      </c>
      <c r="B4566" s="15"/>
      <c r="C4566" s="15"/>
      <c r="E4566" s="36" t="s">
        <v>248</v>
      </c>
      <c r="F4566" s="15">
        <v>268500</v>
      </c>
      <c r="G4566" s="15">
        <v>1867016</v>
      </c>
      <c r="I4566" s="38" t="s">
        <v>258</v>
      </c>
      <c r="J4566" s="15">
        <v>16.100000000000001</v>
      </c>
      <c r="L4566" s="36" t="s">
        <v>253</v>
      </c>
      <c r="M4566" s="15">
        <v>5.666666666666667</v>
      </c>
    </row>
    <row r="4567" spans="1:13" x14ac:dyDescent="0.3">
      <c r="A4567" s="38" t="s">
        <v>245</v>
      </c>
      <c r="B4567" s="15">
        <v>339500</v>
      </c>
      <c r="C4567" s="15">
        <v>951600</v>
      </c>
      <c r="E4567" s="36" t="s">
        <v>250</v>
      </c>
      <c r="F4567" s="15">
        <v>144900</v>
      </c>
      <c r="G4567" s="15">
        <v>664250</v>
      </c>
      <c r="I4567" s="38" t="s">
        <v>260</v>
      </c>
      <c r="J4567" s="15">
        <v>13.2</v>
      </c>
      <c r="L4567" s="35" t="s">
        <v>266</v>
      </c>
      <c r="M4567" s="15">
        <v>5.3583333333333334</v>
      </c>
    </row>
    <row r="4568" spans="1:13" x14ac:dyDescent="0.3">
      <c r="A4568" s="38" t="s">
        <v>247</v>
      </c>
      <c r="B4568" s="15">
        <v>166500</v>
      </c>
      <c r="C4568" s="15">
        <v>333000</v>
      </c>
      <c r="E4568" s="37" t="s">
        <v>252</v>
      </c>
      <c r="F4568" s="15">
        <v>70000</v>
      </c>
      <c r="G4568" s="15">
        <v>410000</v>
      </c>
      <c r="I4568" s="38" t="s">
        <v>262</v>
      </c>
      <c r="J4568" s="15">
        <v>12.1</v>
      </c>
      <c r="L4568" s="36" t="s">
        <v>246</v>
      </c>
      <c r="M4568" s="15">
        <v>5.333333333333333</v>
      </c>
    </row>
    <row r="4569" spans="1:13" x14ac:dyDescent="0.3">
      <c r="A4569" s="38" t="s">
        <v>249</v>
      </c>
      <c r="B4569" s="15"/>
      <c r="C4569" s="15"/>
      <c r="E4569" s="37" t="s">
        <v>255</v>
      </c>
      <c r="F4569" s="15">
        <v>74900</v>
      </c>
      <c r="G4569" s="15">
        <v>254250</v>
      </c>
      <c r="I4569" s="38" t="s">
        <v>263</v>
      </c>
      <c r="J4569" s="15">
        <v>10.4</v>
      </c>
      <c r="L4569" s="36" t="s">
        <v>248</v>
      </c>
      <c r="M4569" s="15">
        <v>5.8</v>
      </c>
    </row>
    <row r="4570" spans="1:13" x14ac:dyDescent="0.3">
      <c r="A4570" s="38" t="s">
        <v>251</v>
      </c>
      <c r="B4570" s="15">
        <v>275000</v>
      </c>
      <c r="C4570" s="15">
        <v>1265000</v>
      </c>
      <c r="E4570" s="37" t="s">
        <v>258</v>
      </c>
      <c r="F4570" s="15"/>
      <c r="G4570" s="15"/>
      <c r="I4570" s="35" t="s">
        <v>264</v>
      </c>
      <c r="J4570" s="15"/>
      <c r="L4570" s="36" t="s">
        <v>250</v>
      </c>
      <c r="M4570" s="15">
        <v>5.166666666666667</v>
      </c>
    </row>
    <row r="4571" spans="1:13" x14ac:dyDescent="0.3">
      <c r="A4571" s="38" t="s">
        <v>254</v>
      </c>
      <c r="B4571" s="15">
        <v>275000</v>
      </c>
      <c r="C4571" s="15">
        <v>894950</v>
      </c>
      <c r="E4571" s="36" t="s">
        <v>253</v>
      </c>
      <c r="F4571" s="15">
        <v>224384</v>
      </c>
      <c r="G4571" s="15">
        <v>1385519</v>
      </c>
      <c r="I4571" s="38" t="s">
        <v>245</v>
      </c>
      <c r="J4571" s="15">
        <v>10.3</v>
      </c>
      <c r="L4571" s="36" t="s">
        <v>253</v>
      </c>
      <c r="M4571" s="15">
        <v>5.1333333333333337</v>
      </c>
    </row>
    <row r="4572" spans="1:13" x14ac:dyDescent="0.3">
      <c r="A4572" s="38" t="s">
        <v>257</v>
      </c>
      <c r="B4572" s="15">
        <v>361000</v>
      </c>
      <c r="C4572" s="15">
        <v>1054950</v>
      </c>
      <c r="E4572" s="35" t="s">
        <v>268</v>
      </c>
      <c r="F4572" s="15">
        <v>1102925</v>
      </c>
      <c r="G4572" s="15">
        <v>6068549</v>
      </c>
      <c r="I4572" s="38" t="s">
        <v>247</v>
      </c>
      <c r="J4572" s="15">
        <v>10.6</v>
      </c>
      <c r="L4572" s="35" t="s">
        <v>267</v>
      </c>
      <c r="M4572" s="15">
        <v>7.2583333333333337</v>
      </c>
    </row>
    <row r="4573" spans="1:13" x14ac:dyDescent="0.3">
      <c r="A4573" s="38" t="s">
        <v>252</v>
      </c>
      <c r="B4573" s="15">
        <v>275500</v>
      </c>
      <c r="C4573" s="15">
        <v>2281450</v>
      </c>
      <c r="E4573" s="36" t="s">
        <v>246</v>
      </c>
      <c r="F4573" s="15">
        <v>294400</v>
      </c>
      <c r="G4573" s="15">
        <v>1632500</v>
      </c>
      <c r="I4573" s="38" t="s">
        <v>249</v>
      </c>
      <c r="J4573" s="15">
        <v>12</v>
      </c>
      <c r="L4573" s="36" t="s">
        <v>246</v>
      </c>
      <c r="M4573" s="15">
        <v>4.8</v>
      </c>
    </row>
    <row r="4574" spans="1:13" x14ac:dyDescent="0.3">
      <c r="A4574" s="38" t="s">
        <v>255</v>
      </c>
      <c r="B4574" s="15">
        <v>302000</v>
      </c>
      <c r="C4574" s="15">
        <v>2215000</v>
      </c>
      <c r="E4574" s="36" t="s">
        <v>248</v>
      </c>
      <c r="F4574" s="15">
        <v>271950</v>
      </c>
      <c r="G4574" s="15">
        <v>1619900</v>
      </c>
      <c r="I4574" s="38" t="s">
        <v>251</v>
      </c>
      <c r="J4574" s="15">
        <v>12.8</v>
      </c>
      <c r="L4574" s="36" t="s">
        <v>248</v>
      </c>
      <c r="M4574" s="15">
        <v>6.4666666666666659</v>
      </c>
    </row>
    <row r="4575" spans="1:13" x14ac:dyDescent="0.3">
      <c r="A4575" s="38" t="s">
        <v>258</v>
      </c>
      <c r="B4575" s="15">
        <v>275759</v>
      </c>
      <c r="C4575" s="15">
        <v>1884145</v>
      </c>
      <c r="E4575" s="36" t="s">
        <v>250</v>
      </c>
      <c r="F4575" s="15">
        <v>271250</v>
      </c>
      <c r="G4575" s="15">
        <v>1470400</v>
      </c>
      <c r="I4575" s="38" t="s">
        <v>254</v>
      </c>
      <c r="J4575" s="15">
        <v>11.6</v>
      </c>
      <c r="L4575" s="36" t="s">
        <v>250</v>
      </c>
      <c r="M4575" s="15">
        <v>10.066666666666666</v>
      </c>
    </row>
    <row r="4576" spans="1:13" x14ac:dyDescent="0.3">
      <c r="A4576" s="38" t="s">
        <v>260</v>
      </c>
      <c r="B4576" s="15"/>
      <c r="C4576" s="15"/>
      <c r="E4576" s="37" t="s">
        <v>252</v>
      </c>
      <c r="F4576" s="15">
        <v>101000</v>
      </c>
      <c r="G4576" s="15">
        <v>772000</v>
      </c>
      <c r="I4576" s="38" t="s">
        <v>257</v>
      </c>
      <c r="J4576" s="15">
        <v>11.3</v>
      </c>
      <c r="L4576" s="36" t="s">
        <v>253</v>
      </c>
      <c r="M4576" s="15">
        <v>7.7</v>
      </c>
    </row>
    <row r="4577" spans="1:13" x14ac:dyDescent="0.3">
      <c r="A4577" s="38" t="s">
        <v>262</v>
      </c>
      <c r="B4577" s="15">
        <v>262000</v>
      </c>
      <c r="C4577" s="15">
        <v>524000</v>
      </c>
      <c r="E4577" s="37" t="s">
        <v>255</v>
      </c>
      <c r="F4577" s="15">
        <v>99000</v>
      </c>
      <c r="G4577" s="15">
        <v>555900</v>
      </c>
      <c r="I4577" s="38" t="s">
        <v>252</v>
      </c>
      <c r="J4577" s="15">
        <v>9.8000000000000007</v>
      </c>
      <c r="L4577" s="35" t="s">
        <v>268</v>
      </c>
      <c r="M4577" s="15">
        <v>5.0083333333333329</v>
      </c>
    </row>
    <row r="4578" spans="1:13" x14ac:dyDescent="0.3">
      <c r="A4578" s="38" t="s">
        <v>263</v>
      </c>
      <c r="B4578" s="15">
        <v>348750</v>
      </c>
      <c r="C4578" s="15">
        <v>2197500</v>
      </c>
      <c r="E4578" s="37" t="s">
        <v>258</v>
      </c>
      <c r="F4578" s="15">
        <v>71250</v>
      </c>
      <c r="G4578" s="15">
        <v>142500</v>
      </c>
      <c r="I4578" s="38" t="s">
        <v>255</v>
      </c>
      <c r="J4578" s="15">
        <v>9.8000000000000007</v>
      </c>
      <c r="L4578" s="36" t="s">
        <v>246</v>
      </c>
      <c r="M4578" s="15">
        <v>5.7</v>
      </c>
    </row>
    <row r="4579" spans="1:13" x14ac:dyDescent="0.3">
      <c r="A4579" s="35" t="s">
        <v>272</v>
      </c>
      <c r="B4579" s="15"/>
      <c r="C4579" s="15"/>
      <c r="E4579" s="36" t="s">
        <v>253</v>
      </c>
      <c r="F4579" s="15">
        <v>265325</v>
      </c>
      <c r="G4579" s="15">
        <v>1345749</v>
      </c>
      <c r="I4579" s="38" t="s">
        <v>258</v>
      </c>
      <c r="J4579" s="15">
        <v>9.1</v>
      </c>
      <c r="L4579" s="36" t="s">
        <v>248</v>
      </c>
      <c r="M4579" s="15">
        <v>6.2666666666666666</v>
      </c>
    </row>
    <row r="4580" spans="1:13" x14ac:dyDescent="0.3">
      <c r="A4580" s="38" t="s">
        <v>245</v>
      </c>
      <c r="B4580" s="15">
        <v>288650</v>
      </c>
      <c r="C4580" s="15">
        <v>1112300</v>
      </c>
      <c r="E4580" s="35" t="s">
        <v>269</v>
      </c>
      <c r="F4580" s="15">
        <v>1354175</v>
      </c>
      <c r="G4580" s="15">
        <v>9408623</v>
      </c>
      <c r="I4580" s="38" t="s">
        <v>260</v>
      </c>
      <c r="J4580" s="15">
        <v>9</v>
      </c>
      <c r="L4580" s="36" t="s">
        <v>250</v>
      </c>
      <c r="M4580" s="15">
        <v>4.666666666666667</v>
      </c>
    </row>
    <row r="4581" spans="1:13" x14ac:dyDescent="0.3">
      <c r="A4581" s="38" t="s">
        <v>247</v>
      </c>
      <c r="B4581" s="15"/>
      <c r="C4581" s="15"/>
      <c r="E4581" s="36" t="s">
        <v>246</v>
      </c>
      <c r="F4581" s="15">
        <v>338750</v>
      </c>
      <c r="G4581" s="15">
        <v>1508750</v>
      </c>
      <c r="I4581" s="38" t="s">
        <v>262</v>
      </c>
      <c r="J4581" s="15">
        <v>9.1999999999999993</v>
      </c>
      <c r="L4581" s="36" t="s">
        <v>253</v>
      </c>
      <c r="M4581" s="15">
        <v>3.4</v>
      </c>
    </row>
    <row r="4582" spans="1:13" x14ac:dyDescent="0.3">
      <c r="A4582" s="38" t="s">
        <v>249</v>
      </c>
      <c r="B4582" s="15">
        <v>322500</v>
      </c>
      <c r="C4582" s="15">
        <v>645000</v>
      </c>
      <c r="E4582" s="36" t="s">
        <v>248</v>
      </c>
      <c r="F4582" s="15">
        <v>337500</v>
      </c>
      <c r="G4582" s="15">
        <v>2658500</v>
      </c>
      <c r="I4582" s="38" t="s">
        <v>263</v>
      </c>
      <c r="J4582" s="15">
        <v>7.5</v>
      </c>
      <c r="L4582" s="35" t="s">
        <v>269</v>
      </c>
      <c r="M4582" s="15">
        <v>3.8000000000000007</v>
      </c>
    </row>
    <row r="4583" spans="1:13" x14ac:dyDescent="0.3">
      <c r="A4583" s="38" t="s">
        <v>251</v>
      </c>
      <c r="B4583" s="15">
        <v>310000</v>
      </c>
      <c r="C4583" s="15">
        <v>2235651</v>
      </c>
      <c r="E4583" s="36" t="s">
        <v>250</v>
      </c>
      <c r="F4583" s="15">
        <v>335450</v>
      </c>
      <c r="G4583" s="15">
        <v>2955550</v>
      </c>
      <c r="I4583" s="35" t="s">
        <v>266</v>
      </c>
      <c r="J4583" s="15"/>
      <c r="L4583" s="36" t="s">
        <v>246</v>
      </c>
      <c r="M4583" s="15">
        <v>2.2666666666666666</v>
      </c>
    </row>
    <row r="4584" spans="1:13" x14ac:dyDescent="0.3">
      <c r="A4584" s="38" t="s">
        <v>254</v>
      </c>
      <c r="B4584" s="15">
        <v>308000</v>
      </c>
      <c r="C4584" s="15">
        <v>1374000</v>
      </c>
      <c r="E4584" s="37" t="s">
        <v>252</v>
      </c>
      <c r="F4584" s="15">
        <v>125000</v>
      </c>
      <c r="G4584" s="15">
        <v>1115000</v>
      </c>
      <c r="I4584" s="38" t="s">
        <v>245</v>
      </c>
      <c r="J4584" s="15">
        <v>7.3</v>
      </c>
      <c r="L4584" s="36" t="s">
        <v>248</v>
      </c>
      <c r="M4584" s="15">
        <v>2.9</v>
      </c>
    </row>
    <row r="4585" spans="1:13" x14ac:dyDescent="0.3">
      <c r="A4585" s="38" t="s">
        <v>257</v>
      </c>
      <c r="B4585" s="15">
        <v>370550</v>
      </c>
      <c r="C4585" s="15">
        <v>3074600</v>
      </c>
      <c r="E4585" s="37" t="s">
        <v>255</v>
      </c>
      <c r="F4585" s="15">
        <v>93450</v>
      </c>
      <c r="G4585" s="15">
        <v>1112950</v>
      </c>
      <c r="I4585" s="38" t="s">
        <v>247</v>
      </c>
      <c r="J4585" s="15">
        <v>7.1</v>
      </c>
      <c r="L4585" s="36" t="s">
        <v>250</v>
      </c>
      <c r="M4585" s="15">
        <v>4.4333333333333336</v>
      </c>
    </row>
    <row r="4586" spans="1:13" x14ac:dyDescent="0.3">
      <c r="A4586" s="38" t="s">
        <v>252</v>
      </c>
      <c r="B4586" s="15">
        <v>349000</v>
      </c>
      <c r="C4586" s="15">
        <v>1986001</v>
      </c>
      <c r="E4586" s="37" t="s">
        <v>258</v>
      </c>
      <c r="F4586" s="15">
        <v>117000</v>
      </c>
      <c r="G4586" s="15">
        <v>727600</v>
      </c>
      <c r="I4586" s="38" t="s">
        <v>249</v>
      </c>
      <c r="J4586" s="15">
        <v>6.6</v>
      </c>
      <c r="L4586" s="36" t="s">
        <v>253</v>
      </c>
      <c r="M4586" s="15">
        <v>5.6000000000000005</v>
      </c>
    </row>
    <row r="4587" spans="1:13" x14ac:dyDescent="0.3">
      <c r="A4587" s="38" t="s">
        <v>255</v>
      </c>
      <c r="B4587" s="15">
        <v>322250</v>
      </c>
      <c r="C4587" s="15">
        <v>2024500</v>
      </c>
      <c r="E4587" s="36" t="s">
        <v>253</v>
      </c>
      <c r="F4587" s="15">
        <v>342475</v>
      </c>
      <c r="G4587" s="15">
        <v>2285823</v>
      </c>
      <c r="I4587" s="38" t="s">
        <v>251</v>
      </c>
      <c r="J4587" s="15">
        <v>6.5</v>
      </c>
      <c r="L4587" s="35" t="s">
        <v>270</v>
      </c>
      <c r="M4587" s="15">
        <v>3.3833333333333329</v>
      </c>
    </row>
    <row r="4588" spans="1:13" x14ac:dyDescent="0.3">
      <c r="A4588" s="38" t="s">
        <v>258</v>
      </c>
      <c r="B4588" s="15">
        <v>319950</v>
      </c>
      <c r="C4588" s="15">
        <v>1643900</v>
      </c>
      <c r="E4588" s="35" t="s">
        <v>270</v>
      </c>
      <c r="F4588" s="15">
        <v>1534829</v>
      </c>
      <c r="G4588" s="15">
        <v>10560888</v>
      </c>
      <c r="I4588" s="38" t="s">
        <v>254</v>
      </c>
      <c r="J4588" s="15">
        <v>6.6</v>
      </c>
      <c r="L4588" s="36" t="s">
        <v>246</v>
      </c>
      <c r="M4588" s="15">
        <v>5.3666666666666671</v>
      </c>
    </row>
    <row r="4589" spans="1:13" x14ac:dyDescent="0.3">
      <c r="A4589" s="38" t="s">
        <v>260</v>
      </c>
      <c r="B4589" s="15">
        <v>289250</v>
      </c>
      <c r="C4589" s="15">
        <v>578500</v>
      </c>
      <c r="E4589" s="36" t="s">
        <v>246</v>
      </c>
      <c r="F4589" s="15">
        <v>385555</v>
      </c>
      <c r="G4589" s="15">
        <v>2829260</v>
      </c>
      <c r="I4589" s="38" t="s">
        <v>257</v>
      </c>
      <c r="J4589" s="15">
        <v>7.1</v>
      </c>
      <c r="L4589" s="36" t="s">
        <v>248</v>
      </c>
      <c r="M4589" s="15">
        <v>4.0666666666666664</v>
      </c>
    </row>
    <row r="4590" spans="1:13" x14ac:dyDescent="0.3">
      <c r="A4590" s="38" t="s">
        <v>262</v>
      </c>
      <c r="B4590" s="15">
        <v>342475</v>
      </c>
      <c r="C4590" s="15">
        <v>1351950</v>
      </c>
      <c r="E4590" s="36" t="s">
        <v>248</v>
      </c>
      <c r="F4590" s="15">
        <v>366900</v>
      </c>
      <c r="G4590" s="15">
        <v>2648079</v>
      </c>
      <c r="I4590" s="38" t="s">
        <v>252</v>
      </c>
      <c r="J4590" s="15">
        <v>7.6</v>
      </c>
      <c r="L4590" s="36" t="s">
        <v>250</v>
      </c>
      <c r="M4590" s="15">
        <v>2.3333333333333335</v>
      </c>
    </row>
    <row r="4591" spans="1:13" x14ac:dyDescent="0.3">
      <c r="A4591" s="38" t="s">
        <v>263</v>
      </c>
      <c r="B4591" s="15">
        <v>340000</v>
      </c>
      <c r="C4591" s="15">
        <v>1180299</v>
      </c>
      <c r="E4591" s="36" t="s">
        <v>250</v>
      </c>
      <c r="F4591" s="15">
        <v>418399</v>
      </c>
      <c r="G4591" s="15">
        <v>1771199</v>
      </c>
      <c r="I4591" s="38" t="s">
        <v>255</v>
      </c>
      <c r="J4591" s="15">
        <v>7.9</v>
      </c>
      <c r="L4591" s="36" t="s">
        <v>253</v>
      </c>
      <c r="M4591" s="15">
        <v>1.7666666666666666</v>
      </c>
    </row>
    <row r="4592" spans="1:13" x14ac:dyDescent="0.3">
      <c r="A4592" s="35" t="s">
        <v>273</v>
      </c>
      <c r="B4592" s="15"/>
      <c r="C4592" s="15"/>
      <c r="E4592" s="37" t="s">
        <v>252</v>
      </c>
      <c r="F4592" s="15">
        <v>135000</v>
      </c>
      <c r="G4592" s="15">
        <v>695950</v>
      </c>
      <c r="I4592" s="38" t="s">
        <v>258</v>
      </c>
      <c r="J4592" s="15">
        <v>8.3000000000000007</v>
      </c>
      <c r="L4592" s="35" t="s">
        <v>271</v>
      </c>
      <c r="M4592" s="15">
        <v>3.1249999999999996</v>
      </c>
    </row>
    <row r="4593" spans="1:13" x14ac:dyDescent="0.3">
      <c r="A4593" s="38" t="s">
        <v>245</v>
      </c>
      <c r="B4593" s="15">
        <v>332750</v>
      </c>
      <c r="C4593" s="15">
        <v>1221155</v>
      </c>
      <c r="E4593" s="37" t="s">
        <v>255</v>
      </c>
      <c r="F4593" s="15">
        <v>90399</v>
      </c>
      <c r="G4593" s="15">
        <v>539399</v>
      </c>
      <c r="I4593" s="38" t="s">
        <v>260</v>
      </c>
      <c r="J4593" s="15">
        <v>7.7</v>
      </c>
      <c r="L4593" s="36" t="s">
        <v>246</v>
      </c>
      <c r="M4593" s="15">
        <v>1.2</v>
      </c>
    </row>
    <row r="4594" spans="1:13" x14ac:dyDescent="0.3">
      <c r="A4594" s="38" t="s">
        <v>247</v>
      </c>
      <c r="B4594" s="15">
        <v>320000</v>
      </c>
      <c r="C4594" s="15">
        <v>1519000</v>
      </c>
      <c r="E4594" s="37" t="s">
        <v>258</v>
      </c>
      <c r="F4594" s="15">
        <v>193000</v>
      </c>
      <c r="G4594" s="15">
        <v>535850</v>
      </c>
      <c r="I4594" s="38" t="s">
        <v>262</v>
      </c>
      <c r="J4594" s="15">
        <v>6.4</v>
      </c>
      <c r="L4594" s="36" t="s">
        <v>248</v>
      </c>
      <c r="M4594" s="15">
        <v>1.7666666666666666</v>
      </c>
    </row>
    <row r="4595" spans="1:13" x14ac:dyDescent="0.3">
      <c r="A4595" s="38" t="s">
        <v>249</v>
      </c>
      <c r="B4595" s="15">
        <v>439000</v>
      </c>
      <c r="C4595" s="15">
        <v>2170812</v>
      </c>
      <c r="E4595" s="36" t="s">
        <v>253</v>
      </c>
      <c r="F4595" s="15">
        <v>363975</v>
      </c>
      <c r="G4595" s="15">
        <v>3312350</v>
      </c>
      <c r="I4595" s="38" t="s">
        <v>263</v>
      </c>
      <c r="J4595" s="15">
        <v>6.8</v>
      </c>
      <c r="L4595" s="36" t="s">
        <v>250</v>
      </c>
      <c r="M4595" s="15">
        <v>5.2666666666666666</v>
      </c>
    </row>
    <row r="4596" spans="1:13" x14ac:dyDescent="0.3">
      <c r="A4596" s="38" t="s">
        <v>251</v>
      </c>
      <c r="B4596" s="15">
        <v>349950</v>
      </c>
      <c r="C4596" s="15">
        <v>1070450</v>
      </c>
      <c r="E4596" s="35" t="s">
        <v>271</v>
      </c>
      <c r="F4596" s="15">
        <v>1601798</v>
      </c>
      <c r="G4596" s="15">
        <v>12438253</v>
      </c>
      <c r="I4596" s="35" t="s">
        <v>267</v>
      </c>
      <c r="J4596" s="15"/>
      <c r="L4596" s="36" t="s">
        <v>253</v>
      </c>
      <c r="M4596" s="15">
        <v>4.2666666666666666</v>
      </c>
    </row>
    <row r="4597" spans="1:13" x14ac:dyDescent="0.3">
      <c r="A4597" s="38" t="s">
        <v>254</v>
      </c>
      <c r="B4597" s="15">
        <v>453727</v>
      </c>
      <c r="C4597" s="15">
        <v>1377999</v>
      </c>
      <c r="E4597" s="36" t="s">
        <v>246</v>
      </c>
      <c r="F4597" s="15">
        <v>329625</v>
      </c>
      <c r="G4597" s="15">
        <v>1650500</v>
      </c>
      <c r="I4597" s="38" t="s">
        <v>245</v>
      </c>
      <c r="J4597" s="15">
        <v>6.3</v>
      </c>
      <c r="L4597" s="35" t="s">
        <v>272</v>
      </c>
      <c r="M4597" s="15">
        <v>3.1416666666666662</v>
      </c>
    </row>
    <row r="4598" spans="1:13" x14ac:dyDescent="0.3">
      <c r="A4598" s="38" t="s">
        <v>257</v>
      </c>
      <c r="B4598" s="15">
        <v>405000</v>
      </c>
      <c r="C4598" s="15">
        <v>2037502</v>
      </c>
      <c r="E4598" s="36" t="s">
        <v>248</v>
      </c>
      <c r="F4598" s="15">
        <v>488500</v>
      </c>
      <c r="G4598" s="15">
        <v>3778050</v>
      </c>
      <c r="I4598" s="38" t="s">
        <v>247</v>
      </c>
      <c r="J4598" s="15">
        <v>6.3</v>
      </c>
      <c r="L4598" s="36" t="s">
        <v>246</v>
      </c>
      <c r="M4598" s="15">
        <v>3.4</v>
      </c>
    </row>
    <row r="4599" spans="1:13" x14ac:dyDescent="0.3">
      <c r="A4599" s="38" t="s">
        <v>252</v>
      </c>
      <c r="B4599" s="15">
        <v>494968</v>
      </c>
      <c r="C4599" s="15">
        <v>2382363</v>
      </c>
      <c r="E4599" s="36" t="s">
        <v>250</v>
      </c>
      <c r="F4599" s="15">
        <v>395300</v>
      </c>
      <c r="G4599" s="15">
        <v>4743358</v>
      </c>
      <c r="I4599" s="38" t="s">
        <v>249</v>
      </c>
      <c r="J4599" s="15">
        <v>7.2</v>
      </c>
      <c r="L4599" s="36" t="s">
        <v>248</v>
      </c>
      <c r="M4599" s="15">
        <v>2.9</v>
      </c>
    </row>
    <row r="4600" spans="1:13" x14ac:dyDescent="0.3">
      <c r="A4600" s="38" t="s">
        <v>255</v>
      </c>
      <c r="B4600" s="15">
        <v>356750</v>
      </c>
      <c r="C4600" s="15">
        <v>2155689</v>
      </c>
      <c r="E4600" s="37" t="s">
        <v>252</v>
      </c>
      <c r="F4600" s="15">
        <v>144250</v>
      </c>
      <c r="G4600" s="15">
        <v>1739999</v>
      </c>
      <c r="I4600" s="38" t="s">
        <v>251</v>
      </c>
      <c r="J4600" s="15">
        <v>7.1</v>
      </c>
      <c r="L4600" s="36" t="s">
        <v>250</v>
      </c>
      <c r="M4600" s="15">
        <v>2.5666666666666669</v>
      </c>
    </row>
    <row r="4601" spans="1:13" x14ac:dyDescent="0.3">
      <c r="A4601" s="38" t="s">
        <v>258</v>
      </c>
      <c r="B4601" s="15">
        <v>355000</v>
      </c>
      <c r="C4601" s="15">
        <v>2630880</v>
      </c>
      <c r="E4601" s="37" t="s">
        <v>255</v>
      </c>
      <c r="F4601" s="15">
        <v>138950</v>
      </c>
      <c r="G4601" s="15">
        <v>1064959</v>
      </c>
      <c r="I4601" s="38" t="s">
        <v>254</v>
      </c>
      <c r="J4601" s="15">
        <v>6.4</v>
      </c>
      <c r="L4601" s="36" t="s">
        <v>253</v>
      </c>
      <c r="M4601" s="15">
        <v>3.6999999999999997</v>
      </c>
    </row>
    <row r="4602" spans="1:13" x14ac:dyDescent="0.3">
      <c r="A4602" s="38" t="s">
        <v>260</v>
      </c>
      <c r="B4602" s="15">
        <v>498334</v>
      </c>
      <c r="C4602" s="15">
        <v>1701186</v>
      </c>
      <c r="E4602" s="37" t="s">
        <v>258</v>
      </c>
      <c r="F4602" s="15">
        <v>112100</v>
      </c>
      <c r="G4602" s="15">
        <v>1938400</v>
      </c>
      <c r="I4602" s="38" t="s">
        <v>257</v>
      </c>
      <c r="J4602" s="15">
        <v>6</v>
      </c>
      <c r="L4602" s="35" t="s">
        <v>273</v>
      </c>
      <c r="M4602" s="15">
        <v>2.6</v>
      </c>
    </row>
    <row r="4603" spans="1:13" x14ac:dyDescent="0.3">
      <c r="A4603" s="38" t="s">
        <v>262</v>
      </c>
      <c r="B4603" s="15">
        <v>367500</v>
      </c>
      <c r="C4603" s="15">
        <v>1167983</v>
      </c>
      <c r="E4603" s="36" t="s">
        <v>253</v>
      </c>
      <c r="F4603" s="15">
        <v>388373</v>
      </c>
      <c r="G4603" s="15">
        <v>2266345</v>
      </c>
      <c r="I4603" s="38" t="s">
        <v>252</v>
      </c>
      <c r="J4603" s="15">
        <v>5.2</v>
      </c>
      <c r="L4603" s="36" t="s">
        <v>246</v>
      </c>
      <c r="M4603" s="15">
        <v>2.9</v>
      </c>
    </row>
    <row r="4604" spans="1:13" x14ac:dyDescent="0.3">
      <c r="A4604" s="38" t="s">
        <v>263</v>
      </c>
      <c r="B4604" s="15">
        <v>489951</v>
      </c>
      <c r="C4604" s="15">
        <v>5128135</v>
      </c>
      <c r="E4604" s="35" t="s">
        <v>272</v>
      </c>
      <c r="F4604" s="15">
        <v>2153425</v>
      </c>
      <c r="G4604" s="15">
        <v>19027111</v>
      </c>
      <c r="I4604" s="38" t="s">
        <v>255</v>
      </c>
      <c r="J4604" s="15">
        <v>5.0999999999999996</v>
      </c>
      <c r="L4604" s="36" t="s">
        <v>248</v>
      </c>
      <c r="M4604" s="15">
        <v>2.9</v>
      </c>
    </row>
    <row r="4605" spans="1:13" x14ac:dyDescent="0.3">
      <c r="A4605" s="35" t="s">
        <v>274</v>
      </c>
      <c r="B4605" s="15"/>
      <c r="C4605" s="15"/>
      <c r="E4605" s="36" t="s">
        <v>246</v>
      </c>
      <c r="F4605" s="15">
        <v>484225</v>
      </c>
      <c r="G4605" s="15">
        <v>4808066</v>
      </c>
      <c r="I4605" s="38" t="s">
        <v>258</v>
      </c>
      <c r="J4605" s="15">
        <v>5.4</v>
      </c>
      <c r="L4605" s="36" t="s">
        <v>250</v>
      </c>
      <c r="M4605" s="15">
        <v>2.4333333333333331</v>
      </c>
    </row>
    <row r="4606" spans="1:13" x14ac:dyDescent="0.3">
      <c r="A4606" s="38" t="s">
        <v>245</v>
      </c>
      <c r="B4606" s="15">
        <v>311500</v>
      </c>
      <c r="C4606" s="15">
        <v>623000</v>
      </c>
      <c r="E4606" s="36" t="s">
        <v>248</v>
      </c>
      <c r="F4606" s="15">
        <v>510950</v>
      </c>
      <c r="G4606" s="15">
        <v>5411445</v>
      </c>
      <c r="I4606" s="38" t="s">
        <v>260</v>
      </c>
      <c r="J4606" s="15">
        <v>6.2</v>
      </c>
      <c r="L4606" s="36" t="s">
        <v>253</v>
      </c>
      <c r="M4606" s="15">
        <v>2.1666666666666665</v>
      </c>
    </row>
    <row r="4607" spans="1:13" x14ac:dyDescent="0.3">
      <c r="A4607" s="38" t="s">
        <v>247</v>
      </c>
      <c r="B4607" s="15">
        <v>354950</v>
      </c>
      <c r="C4607" s="15">
        <v>354950</v>
      </c>
      <c r="E4607" s="36" t="s">
        <v>250</v>
      </c>
      <c r="F4607" s="15">
        <v>580250</v>
      </c>
      <c r="G4607" s="15">
        <v>4941250</v>
      </c>
      <c r="I4607" s="38" t="s">
        <v>262</v>
      </c>
      <c r="J4607" s="15">
        <v>6.7</v>
      </c>
      <c r="L4607" s="35" t="s">
        <v>274</v>
      </c>
      <c r="M4607" s="15">
        <v>3.4583333333333335</v>
      </c>
    </row>
    <row r="4608" spans="1:13" x14ac:dyDescent="0.3">
      <c r="A4608" s="38" t="s">
        <v>249</v>
      </c>
      <c r="B4608" s="15">
        <v>349750</v>
      </c>
      <c r="C4608" s="15">
        <v>1506951</v>
      </c>
      <c r="E4608" s="37" t="s">
        <v>252</v>
      </c>
      <c r="F4608" s="15">
        <v>192500</v>
      </c>
      <c r="G4608" s="15">
        <v>2324201</v>
      </c>
      <c r="I4608" s="38" t="s">
        <v>263</v>
      </c>
      <c r="J4608" s="15">
        <v>5.5</v>
      </c>
      <c r="L4608" s="36" t="s">
        <v>246</v>
      </c>
      <c r="M4608" s="15">
        <v>2.8000000000000003</v>
      </c>
    </row>
    <row r="4609" spans="1:13" x14ac:dyDescent="0.3">
      <c r="A4609" s="38" t="s">
        <v>251</v>
      </c>
      <c r="B4609" s="15">
        <v>425000</v>
      </c>
      <c r="C4609" s="15">
        <v>850000</v>
      </c>
      <c r="E4609" s="37" t="s">
        <v>255</v>
      </c>
      <c r="F4609" s="15">
        <v>191750</v>
      </c>
      <c r="G4609" s="15">
        <v>1144299</v>
      </c>
      <c r="I4609" s="35" t="s">
        <v>268</v>
      </c>
      <c r="J4609" s="15"/>
      <c r="L4609" s="36" t="s">
        <v>248</v>
      </c>
      <c r="M4609" s="15">
        <v>3.0333333333333332</v>
      </c>
    </row>
    <row r="4610" spans="1:13" x14ac:dyDescent="0.3">
      <c r="A4610" s="38" t="s">
        <v>254</v>
      </c>
      <c r="B4610" s="15">
        <v>376050</v>
      </c>
      <c r="C4610" s="15">
        <v>2176000</v>
      </c>
      <c r="E4610" s="37" t="s">
        <v>258</v>
      </c>
      <c r="F4610" s="15">
        <v>196000</v>
      </c>
      <c r="G4610" s="15">
        <v>1472750</v>
      </c>
      <c r="I4610" s="38" t="s">
        <v>245</v>
      </c>
      <c r="J4610" s="15">
        <v>5.5</v>
      </c>
      <c r="L4610" s="36" t="s">
        <v>250</v>
      </c>
      <c r="M4610" s="15">
        <v>4.2</v>
      </c>
    </row>
    <row r="4611" spans="1:13" x14ac:dyDescent="0.3">
      <c r="A4611" s="38" t="s">
        <v>257</v>
      </c>
      <c r="B4611" s="15">
        <v>411000</v>
      </c>
      <c r="C4611" s="15">
        <v>2600000</v>
      </c>
      <c r="E4611" s="36" t="s">
        <v>253</v>
      </c>
      <c r="F4611" s="15">
        <v>578000</v>
      </c>
      <c r="G4611" s="15">
        <v>3866350</v>
      </c>
      <c r="I4611" s="38" t="s">
        <v>247</v>
      </c>
      <c r="J4611" s="15">
        <v>6.9</v>
      </c>
      <c r="L4611" s="36" t="s">
        <v>253</v>
      </c>
      <c r="M4611" s="15">
        <v>3.7999999999999994</v>
      </c>
    </row>
    <row r="4612" spans="1:13" x14ac:dyDescent="0.3">
      <c r="A4612" s="38" t="s">
        <v>252</v>
      </c>
      <c r="B4612" s="15">
        <v>502500</v>
      </c>
      <c r="C4612" s="15">
        <v>1844998</v>
      </c>
      <c r="E4612" s="35" t="s">
        <v>273</v>
      </c>
      <c r="F4612" s="15">
        <v>2582725</v>
      </c>
      <c r="G4612" s="15">
        <v>24678938</v>
      </c>
      <c r="I4612" s="38" t="s">
        <v>249</v>
      </c>
      <c r="J4612" s="15">
        <v>5.5</v>
      </c>
      <c r="L4612" s="35" t="s">
        <v>275</v>
      </c>
      <c r="M4612" s="15">
        <v>2.56</v>
      </c>
    </row>
    <row r="4613" spans="1:13" x14ac:dyDescent="0.3">
      <c r="A4613" s="38" t="s">
        <v>255</v>
      </c>
      <c r="B4613" s="15">
        <v>425000</v>
      </c>
      <c r="C4613" s="15">
        <v>3531400</v>
      </c>
      <c r="E4613" s="36" t="s">
        <v>246</v>
      </c>
      <c r="F4613" s="15">
        <v>583750</v>
      </c>
      <c r="G4613" s="15">
        <v>4794297</v>
      </c>
      <c r="I4613" s="38" t="s">
        <v>251</v>
      </c>
      <c r="J4613" s="15">
        <v>5.9</v>
      </c>
      <c r="L4613" s="36" t="s">
        <v>246</v>
      </c>
      <c r="M4613" s="15">
        <v>3.2000000000000006</v>
      </c>
    </row>
    <row r="4614" spans="1:13" x14ac:dyDescent="0.3">
      <c r="A4614" s="38" t="s">
        <v>258</v>
      </c>
      <c r="B4614" s="15">
        <v>362500</v>
      </c>
      <c r="C4614" s="15">
        <v>2179950</v>
      </c>
      <c r="E4614" s="36" t="s">
        <v>248</v>
      </c>
      <c r="F4614" s="15">
        <v>626475</v>
      </c>
      <c r="G4614" s="15">
        <v>6974350</v>
      </c>
      <c r="I4614" s="38" t="s">
        <v>254</v>
      </c>
      <c r="J4614" s="15">
        <v>5.2</v>
      </c>
      <c r="L4614" s="36" t="s">
        <v>248</v>
      </c>
      <c r="M4614" s="15">
        <v>2.2666666666666671</v>
      </c>
    </row>
    <row r="4615" spans="1:13" x14ac:dyDescent="0.3">
      <c r="A4615" s="38" t="s">
        <v>260</v>
      </c>
      <c r="B4615" s="15">
        <v>425750</v>
      </c>
      <c r="C4615" s="15">
        <v>1687694</v>
      </c>
      <c r="E4615" s="36" t="s">
        <v>250</v>
      </c>
      <c r="F4615" s="15">
        <v>677000</v>
      </c>
      <c r="G4615" s="15">
        <v>7325920</v>
      </c>
      <c r="I4615" s="38" t="s">
        <v>257</v>
      </c>
      <c r="J4615" s="15">
        <v>6.1</v>
      </c>
      <c r="L4615" s="36" t="s">
        <v>250</v>
      </c>
      <c r="M4615" s="15">
        <v>3.25</v>
      </c>
    </row>
    <row r="4616" spans="1:13" x14ac:dyDescent="0.3">
      <c r="A4616" s="38" t="s">
        <v>262</v>
      </c>
      <c r="B4616" s="15">
        <v>369500</v>
      </c>
      <c r="C4616" s="15">
        <v>1101875</v>
      </c>
      <c r="E4616" s="37" t="s">
        <v>252</v>
      </c>
      <c r="F4616" s="15">
        <v>249000</v>
      </c>
      <c r="G4616" s="15">
        <v>3122650</v>
      </c>
      <c r="I4616" s="38" t="s">
        <v>252</v>
      </c>
      <c r="J4616" s="15">
        <v>6</v>
      </c>
      <c r="L4616" s="36" t="s">
        <v>253</v>
      </c>
      <c r="M4616" s="15">
        <v>1.35</v>
      </c>
    </row>
    <row r="4617" spans="1:13" x14ac:dyDescent="0.3">
      <c r="A4617" s="38" t="s">
        <v>263</v>
      </c>
      <c r="B4617" s="15">
        <v>360000</v>
      </c>
      <c r="C4617" s="15">
        <v>1070000</v>
      </c>
      <c r="E4617" s="37" t="s">
        <v>255</v>
      </c>
      <c r="F4617" s="15">
        <v>208000</v>
      </c>
      <c r="G4617" s="15">
        <v>2268600</v>
      </c>
      <c r="I4617" s="38" t="s">
        <v>255</v>
      </c>
      <c r="J4617" s="15">
        <v>6.3</v>
      </c>
      <c r="L4617" s="14">
        <v>83</v>
      </c>
      <c r="M4617" s="15">
        <v>5.9162650602409697</v>
      </c>
    </row>
    <row r="4618" spans="1:13" x14ac:dyDescent="0.3">
      <c r="A4618" s="35" t="s">
        <v>275</v>
      </c>
      <c r="B4618" s="15"/>
      <c r="C4618" s="15"/>
      <c r="E4618" s="37" t="s">
        <v>258</v>
      </c>
      <c r="F4618" s="15">
        <v>220000</v>
      </c>
      <c r="G4618" s="15">
        <v>1934670</v>
      </c>
      <c r="I4618" s="38" t="s">
        <v>258</v>
      </c>
      <c r="J4618" s="15">
        <v>7.2</v>
      </c>
      <c r="L4618" s="35" t="s">
        <v>244</v>
      </c>
      <c r="M4618" s="15">
        <v>3.6</v>
      </c>
    </row>
    <row r="4619" spans="1:13" x14ac:dyDescent="0.3">
      <c r="A4619" s="38" t="s">
        <v>245</v>
      </c>
      <c r="B4619" s="15"/>
      <c r="C4619" s="15"/>
      <c r="E4619" s="36" t="s">
        <v>253</v>
      </c>
      <c r="F4619" s="15">
        <v>695500</v>
      </c>
      <c r="G4619" s="15">
        <v>5584371</v>
      </c>
      <c r="I4619" s="38" t="s">
        <v>260</v>
      </c>
      <c r="J4619" s="15">
        <v>7.1</v>
      </c>
      <c r="L4619" s="36" t="s">
        <v>246</v>
      </c>
      <c r="M4619" s="15">
        <v>3.0333333333333332</v>
      </c>
    </row>
    <row r="4620" spans="1:13" x14ac:dyDescent="0.3">
      <c r="A4620" s="38" t="s">
        <v>247</v>
      </c>
      <c r="B4620" s="15">
        <v>453750</v>
      </c>
      <c r="C4620" s="15">
        <v>907500</v>
      </c>
      <c r="E4620" s="35" t="s">
        <v>274</v>
      </c>
      <c r="F4620" s="15">
        <v>2892150</v>
      </c>
      <c r="G4620" s="15">
        <v>26052319</v>
      </c>
      <c r="I4620" s="38" t="s">
        <v>262</v>
      </c>
      <c r="J4620" s="15">
        <v>7.8</v>
      </c>
      <c r="L4620" s="36" t="s">
        <v>248</v>
      </c>
      <c r="M4620" s="15">
        <v>3.2666666666666671</v>
      </c>
    </row>
    <row r="4621" spans="1:13" x14ac:dyDescent="0.3">
      <c r="A4621" s="38" t="s">
        <v>249</v>
      </c>
      <c r="B4621" s="15">
        <v>367750</v>
      </c>
      <c r="C4621" s="15">
        <v>735500</v>
      </c>
      <c r="E4621" s="36" t="s">
        <v>246</v>
      </c>
      <c r="F4621" s="15">
        <v>675275</v>
      </c>
      <c r="G4621" s="15">
        <v>7111219</v>
      </c>
      <c r="I4621" s="38" t="s">
        <v>263</v>
      </c>
      <c r="J4621" s="15">
        <v>7.3</v>
      </c>
      <c r="L4621" s="36" t="s">
        <v>250</v>
      </c>
      <c r="M4621" s="15">
        <v>4.2333333333333334</v>
      </c>
    </row>
    <row r="4622" spans="1:13" x14ac:dyDescent="0.3">
      <c r="A4622" s="38" t="s">
        <v>251</v>
      </c>
      <c r="B4622" s="15">
        <v>430000</v>
      </c>
      <c r="C4622" s="15">
        <v>2308000</v>
      </c>
      <c r="E4622" s="36" t="s">
        <v>248</v>
      </c>
      <c r="F4622" s="15">
        <v>727000</v>
      </c>
      <c r="G4622" s="15">
        <v>7114500</v>
      </c>
      <c r="I4622" s="35" t="s">
        <v>269</v>
      </c>
      <c r="J4622" s="15"/>
      <c r="L4622" s="36" t="s">
        <v>253</v>
      </c>
      <c r="M4622" s="15">
        <v>3.8666666666666671</v>
      </c>
    </row>
    <row r="4623" spans="1:13" x14ac:dyDescent="0.3">
      <c r="A4623" s="38" t="s">
        <v>254</v>
      </c>
      <c r="B4623" s="15">
        <v>434000</v>
      </c>
      <c r="C4623" s="15">
        <v>1240000</v>
      </c>
      <c r="E4623" s="36" t="s">
        <v>250</v>
      </c>
      <c r="F4623" s="15">
        <v>722750</v>
      </c>
      <c r="G4623" s="15">
        <v>5955950</v>
      </c>
      <c r="I4623" s="38" t="s">
        <v>245</v>
      </c>
      <c r="J4623" s="15">
        <v>7.1</v>
      </c>
      <c r="L4623" s="35" t="s">
        <v>256</v>
      </c>
      <c r="M4623" s="15">
        <v>6.5083333333333337</v>
      </c>
    </row>
    <row r="4624" spans="1:13" x14ac:dyDescent="0.3">
      <c r="A4624" s="38" t="s">
        <v>257</v>
      </c>
      <c r="B4624" s="15">
        <v>430000</v>
      </c>
      <c r="C4624" s="15">
        <v>2034950</v>
      </c>
      <c r="E4624" s="37" t="s">
        <v>252</v>
      </c>
      <c r="F4624" s="15">
        <v>255000</v>
      </c>
      <c r="G4624" s="15">
        <v>2810350</v>
      </c>
      <c r="I4624" s="38" t="s">
        <v>247</v>
      </c>
      <c r="J4624" s="15">
        <v>7</v>
      </c>
      <c r="L4624" s="36" t="s">
        <v>246</v>
      </c>
      <c r="M4624" s="15">
        <v>3.4</v>
      </c>
    </row>
    <row r="4625" spans="1:13" x14ac:dyDescent="0.3">
      <c r="A4625" s="38" t="s">
        <v>252</v>
      </c>
      <c r="B4625" s="15">
        <v>450000</v>
      </c>
      <c r="C4625" s="15">
        <v>2299000</v>
      </c>
      <c r="E4625" s="37" t="s">
        <v>255</v>
      </c>
      <c r="F4625" s="15">
        <v>237750</v>
      </c>
      <c r="G4625" s="15">
        <v>1946700</v>
      </c>
      <c r="I4625" s="38" t="s">
        <v>249</v>
      </c>
      <c r="J4625" s="15">
        <v>6.8</v>
      </c>
      <c r="L4625" s="36" t="s">
        <v>248</v>
      </c>
      <c r="M4625" s="15">
        <v>5.7</v>
      </c>
    </row>
    <row r="4626" spans="1:13" x14ac:dyDescent="0.3">
      <c r="A4626" s="38" t="s">
        <v>255</v>
      </c>
      <c r="B4626" s="15">
        <v>410950</v>
      </c>
      <c r="C4626" s="15">
        <v>2202950</v>
      </c>
      <c r="E4626" s="37" t="s">
        <v>258</v>
      </c>
      <c r="F4626" s="15">
        <v>230000</v>
      </c>
      <c r="G4626" s="15">
        <v>1198900</v>
      </c>
      <c r="I4626" s="38" t="s">
        <v>251</v>
      </c>
      <c r="J4626" s="15">
        <v>7.1</v>
      </c>
      <c r="L4626" s="36" t="s">
        <v>250</v>
      </c>
      <c r="M4626" s="15">
        <v>8.5666666666666682</v>
      </c>
    </row>
    <row r="4627" spans="1:13" x14ac:dyDescent="0.3">
      <c r="A4627" s="38" t="s">
        <v>258</v>
      </c>
      <c r="B4627" s="15">
        <v>410000</v>
      </c>
      <c r="C4627" s="15">
        <v>410000</v>
      </c>
      <c r="E4627" s="36" t="s">
        <v>253</v>
      </c>
      <c r="F4627" s="15">
        <v>767125</v>
      </c>
      <c r="G4627" s="15">
        <v>5870650</v>
      </c>
      <c r="I4627" s="38" t="s">
        <v>254</v>
      </c>
      <c r="J4627" s="15">
        <v>7.2</v>
      </c>
      <c r="L4627" s="36" t="s">
        <v>253</v>
      </c>
      <c r="M4627" s="15">
        <v>8.3666666666666671</v>
      </c>
    </row>
    <row r="4628" spans="1:13" x14ac:dyDescent="0.3">
      <c r="A4628" s="38" t="s">
        <v>260</v>
      </c>
      <c r="B4628" s="15">
        <v>402000</v>
      </c>
      <c r="C4628" s="15">
        <v>1216950</v>
      </c>
      <c r="E4628" s="35" t="s">
        <v>275</v>
      </c>
      <c r="F4628" s="15">
        <v>2893699</v>
      </c>
      <c r="G4628" s="15">
        <v>27036905</v>
      </c>
      <c r="I4628" s="38" t="s">
        <v>257</v>
      </c>
      <c r="J4628" s="15">
        <v>7.2</v>
      </c>
      <c r="L4628" s="35" t="s">
        <v>261</v>
      </c>
      <c r="M4628" s="15">
        <v>8.7750000000000004</v>
      </c>
    </row>
    <row r="4629" spans="1:13" x14ac:dyDescent="0.3">
      <c r="A4629" s="38" t="s">
        <v>262</v>
      </c>
      <c r="B4629" s="15">
        <v>447000</v>
      </c>
      <c r="C4629" s="15">
        <v>2414000</v>
      </c>
      <c r="E4629" s="36" t="s">
        <v>246</v>
      </c>
      <c r="F4629" s="15">
        <v>735500</v>
      </c>
      <c r="G4629" s="15">
        <v>5693207</v>
      </c>
      <c r="I4629" s="38" t="s">
        <v>252</v>
      </c>
      <c r="J4629" s="15">
        <v>7.8</v>
      </c>
      <c r="L4629" s="36" t="s">
        <v>246</v>
      </c>
      <c r="M4629" s="15">
        <v>8.0333333333333332</v>
      </c>
    </row>
    <row r="4630" spans="1:13" x14ac:dyDescent="0.3">
      <c r="A4630" s="14">
        <v>34</v>
      </c>
      <c r="B4630" s="15">
        <v>60548237</v>
      </c>
      <c r="C4630" s="15">
        <v>351667827</v>
      </c>
      <c r="E4630" s="36" t="s">
        <v>248</v>
      </c>
      <c r="F4630" s="15">
        <v>812199</v>
      </c>
      <c r="G4630" s="15">
        <v>8826948</v>
      </c>
      <c r="I4630" s="38" t="s">
        <v>255</v>
      </c>
      <c r="J4630" s="15">
        <v>8.5</v>
      </c>
      <c r="L4630" s="36" t="s">
        <v>248</v>
      </c>
      <c r="M4630" s="15">
        <v>8.4333333333333318</v>
      </c>
    </row>
    <row r="4631" spans="1:13" x14ac:dyDescent="0.3">
      <c r="A4631" s="35" t="s">
        <v>243</v>
      </c>
      <c r="B4631" s="15"/>
      <c r="C4631" s="15"/>
      <c r="E4631" s="36" t="s">
        <v>250</v>
      </c>
      <c r="F4631" s="15">
        <v>809500</v>
      </c>
      <c r="G4631" s="15">
        <v>7829300</v>
      </c>
      <c r="I4631" s="38" t="s">
        <v>258</v>
      </c>
      <c r="J4631" s="15">
        <v>8.5</v>
      </c>
      <c r="L4631" s="36" t="s">
        <v>250</v>
      </c>
      <c r="M4631" s="15">
        <v>8.9</v>
      </c>
    </row>
    <row r="4632" spans="1:13" x14ac:dyDescent="0.3">
      <c r="A4632" s="38" t="s">
        <v>245</v>
      </c>
      <c r="B4632" s="15">
        <v>247500</v>
      </c>
      <c r="C4632" s="15">
        <v>495000</v>
      </c>
      <c r="E4632" s="37" t="s">
        <v>252</v>
      </c>
      <c r="F4632" s="15">
        <v>257500</v>
      </c>
      <c r="G4632" s="15">
        <v>2578900</v>
      </c>
      <c r="I4632" s="38" t="s">
        <v>260</v>
      </c>
      <c r="J4632" s="15">
        <v>5.9</v>
      </c>
      <c r="L4632" s="36" t="s">
        <v>253</v>
      </c>
      <c r="M4632" s="15">
        <v>9.7333333333333325</v>
      </c>
    </row>
    <row r="4633" spans="1:13" x14ac:dyDescent="0.3">
      <c r="A4633" s="38" t="s">
        <v>247</v>
      </c>
      <c r="B4633" s="15"/>
      <c r="C4633" s="15"/>
      <c r="E4633" s="37" t="s">
        <v>255</v>
      </c>
      <c r="F4633" s="15">
        <v>278000</v>
      </c>
      <c r="G4633" s="15">
        <v>3046500</v>
      </c>
      <c r="I4633" s="38" t="s">
        <v>262</v>
      </c>
      <c r="J4633" s="15">
        <v>5.8</v>
      </c>
      <c r="L4633" s="35" t="s">
        <v>264</v>
      </c>
      <c r="M4633" s="15">
        <v>13.391666666666666</v>
      </c>
    </row>
    <row r="4634" spans="1:13" x14ac:dyDescent="0.3">
      <c r="A4634" s="38" t="s">
        <v>249</v>
      </c>
      <c r="B4634" s="15">
        <v>240000</v>
      </c>
      <c r="C4634" s="15">
        <v>240000</v>
      </c>
      <c r="E4634" s="37" t="s">
        <v>258</v>
      </c>
      <c r="F4634" s="15">
        <v>274000</v>
      </c>
      <c r="G4634" s="15">
        <v>2203900</v>
      </c>
      <c r="I4634" s="38" t="s">
        <v>263</v>
      </c>
      <c r="J4634" s="15">
        <v>6.1</v>
      </c>
      <c r="L4634" s="36" t="s">
        <v>246</v>
      </c>
      <c r="M4634" s="15">
        <v>12</v>
      </c>
    </row>
    <row r="4635" spans="1:13" x14ac:dyDescent="0.3">
      <c r="A4635" s="38" t="s">
        <v>251</v>
      </c>
      <c r="B4635" s="15">
        <v>175250</v>
      </c>
      <c r="C4635" s="15">
        <v>713500</v>
      </c>
      <c r="E4635" s="36" t="s">
        <v>253</v>
      </c>
      <c r="F4635" s="15">
        <v>536500</v>
      </c>
      <c r="G4635" s="15">
        <v>4687450</v>
      </c>
      <c r="I4635" s="35" t="s">
        <v>270</v>
      </c>
      <c r="J4635" s="15"/>
      <c r="L4635" s="36" t="s">
        <v>248</v>
      </c>
      <c r="M4635" s="15">
        <v>14.466666666666669</v>
      </c>
    </row>
    <row r="4636" spans="1:13" x14ac:dyDescent="0.3">
      <c r="A4636" s="38" t="s">
        <v>254</v>
      </c>
      <c r="B4636" s="15">
        <v>170000</v>
      </c>
      <c r="C4636" s="15">
        <v>1249850</v>
      </c>
      <c r="E4636" s="14">
        <v>48</v>
      </c>
      <c r="F4636" s="15">
        <v>31595439</v>
      </c>
      <c r="G4636" s="15">
        <v>61466013</v>
      </c>
      <c r="I4636" s="38" t="s">
        <v>245</v>
      </c>
      <c r="J4636" s="15">
        <v>4.5999999999999996</v>
      </c>
      <c r="L4636" s="36" t="s">
        <v>250</v>
      </c>
      <c r="M4636" s="15">
        <v>15.1</v>
      </c>
    </row>
    <row r="4637" spans="1:13" x14ac:dyDescent="0.3">
      <c r="A4637" s="38" t="s">
        <v>257</v>
      </c>
      <c r="B4637" s="15">
        <v>175800</v>
      </c>
      <c r="C4637" s="15">
        <v>951300</v>
      </c>
      <c r="E4637" s="35" t="s">
        <v>243</v>
      </c>
      <c r="F4637" s="15">
        <v>1322022</v>
      </c>
      <c r="G4637" s="15">
        <v>2318244</v>
      </c>
      <c r="I4637" s="38" t="s">
        <v>247</v>
      </c>
      <c r="J4637" s="15">
        <v>4.3</v>
      </c>
      <c r="L4637" s="36" t="s">
        <v>253</v>
      </c>
      <c r="M4637" s="15">
        <v>12</v>
      </c>
    </row>
    <row r="4638" spans="1:13" x14ac:dyDescent="0.3">
      <c r="A4638" s="38" t="s">
        <v>252</v>
      </c>
      <c r="B4638" s="15">
        <v>181200</v>
      </c>
      <c r="C4638" s="15">
        <v>813900</v>
      </c>
      <c r="E4638" s="36" t="s">
        <v>246</v>
      </c>
      <c r="F4638" s="15">
        <v>302400</v>
      </c>
      <c r="G4638" s="15">
        <v>411900</v>
      </c>
      <c r="I4638" s="38" t="s">
        <v>249</v>
      </c>
      <c r="J4638" s="15">
        <v>5.4</v>
      </c>
      <c r="L4638" s="35" t="s">
        <v>266</v>
      </c>
      <c r="M4638" s="15">
        <v>12.325000000000001</v>
      </c>
    </row>
    <row r="4639" spans="1:13" x14ac:dyDescent="0.3">
      <c r="A4639" s="38" t="s">
        <v>255</v>
      </c>
      <c r="B4639" s="15">
        <v>232250</v>
      </c>
      <c r="C4639" s="15">
        <v>922000</v>
      </c>
      <c r="E4639" s="36" t="s">
        <v>248</v>
      </c>
      <c r="F4639" s="15">
        <v>365147</v>
      </c>
      <c r="G4639" s="15">
        <v>730294</v>
      </c>
      <c r="I4639" s="38" t="s">
        <v>251</v>
      </c>
      <c r="J4639" s="15">
        <v>4.9000000000000004</v>
      </c>
      <c r="L4639" s="36" t="s">
        <v>246</v>
      </c>
      <c r="M4639" s="15">
        <v>9.9</v>
      </c>
    </row>
    <row r="4640" spans="1:13" x14ac:dyDescent="0.3">
      <c r="A4640" s="38" t="s">
        <v>258</v>
      </c>
      <c r="B4640" s="15">
        <v>220000</v>
      </c>
      <c r="C4640" s="15">
        <v>1093078</v>
      </c>
      <c r="E4640" s="36" t="s">
        <v>250</v>
      </c>
      <c r="F4640" s="15">
        <v>245000</v>
      </c>
      <c r="G4640" s="15">
        <v>365000</v>
      </c>
      <c r="I4640" s="38" t="s">
        <v>254</v>
      </c>
      <c r="J4640" s="15">
        <v>5.6</v>
      </c>
      <c r="L4640" s="36" t="s">
        <v>248</v>
      </c>
      <c r="M4640" s="15">
        <v>10.533333333333333</v>
      </c>
    </row>
    <row r="4641" spans="1:13" x14ac:dyDescent="0.3">
      <c r="A4641" s="38" t="s">
        <v>260</v>
      </c>
      <c r="B4641" s="15">
        <v>192500</v>
      </c>
      <c r="C4641" s="15">
        <v>748500</v>
      </c>
      <c r="E4641" s="37" t="s">
        <v>252</v>
      </c>
      <c r="F4641" s="15">
        <v>125000</v>
      </c>
      <c r="G4641" s="15">
        <v>125000</v>
      </c>
      <c r="I4641" s="38" t="s">
        <v>257</v>
      </c>
      <c r="J4641" s="15">
        <v>5</v>
      </c>
      <c r="L4641" s="36" t="s">
        <v>250</v>
      </c>
      <c r="M4641" s="15">
        <v>13.9</v>
      </c>
    </row>
    <row r="4642" spans="1:13" x14ac:dyDescent="0.3">
      <c r="A4642" s="38" t="s">
        <v>262</v>
      </c>
      <c r="B4642" s="15">
        <v>211000</v>
      </c>
      <c r="C4642" s="15">
        <v>1243300</v>
      </c>
      <c r="E4642" s="37" t="s">
        <v>255</v>
      </c>
      <c r="F4642" s="15"/>
      <c r="G4642" s="15"/>
      <c r="I4642" s="38" t="s">
        <v>252</v>
      </c>
      <c r="J4642" s="15">
        <v>4.5999999999999996</v>
      </c>
      <c r="L4642" s="36" t="s">
        <v>253</v>
      </c>
      <c r="M4642" s="15">
        <v>14.966666666666667</v>
      </c>
    </row>
    <row r="4643" spans="1:13" x14ac:dyDescent="0.3">
      <c r="A4643" s="38" t="s">
        <v>263</v>
      </c>
      <c r="B4643" s="15">
        <v>203500</v>
      </c>
      <c r="C4643" s="15">
        <v>1053500</v>
      </c>
      <c r="E4643" s="37" t="s">
        <v>258</v>
      </c>
      <c r="F4643" s="15">
        <v>120000</v>
      </c>
      <c r="G4643" s="15">
        <v>240000</v>
      </c>
      <c r="I4643" s="38" t="s">
        <v>255</v>
      </c>
      <c r="J4643" s="15">
        <v>4.2</v>
      </c>
      <c r="L4643" s="35" t="s">
        <v>267</v>
      </c>
      <c r="M4643" s="15">
        <v>11.716666666666669</v>
      </c>
    </row>
    <row r="4644" spans="1:13" x14ac:dyDescent="0.3">
      <c r="A4644" s="35" t="s">
        <v>259</v>
      </c>
      <c r="B4644" s="15"/>
      <c r="C4644" s="15"/>
      <c r="E4644" s="36" t="s">
        <v>253</v>
      </c>
      <c r="F4644" s="15">
        <v>409475</v>
      </c>
      <c r="G4644" s="15">
        <v>811050</v>
      </c>
      <c r="I4644" s="38" t="s">
        <v>258</v>
      </c>
      <c r="J4644" s="15">
        <v>4</v>
      </c>
      <c r="L4644" s="36" t="s">
        <v>246</v>
      </c>
      <c r="M4644" s="15">
        <v>13.733333333333334</v>
      </c>
    </row>
    <row r="4645" spans="1:13" x14ac:dyDescent="0.3">
      <c r="A4645" s="38" t="s">
        <v>245</v>
      </c>
      <c r="B4645" s="15">
        <v>254000</v>
      </c>
      <c r="C4645" s="15">
        <v>791000</v>
      </c>
      <c r="E4645" s="35" t="s">
        <v>259</v>
      </c>
      <c r="F4645" s="15">
        <v>1791975</v>
      </c>
      <c r="G4645" s="15">
        <v>4399842</v>
      </c>
      <c r="I4645" s="38" t="s">
        <v>260</v>
      </c>
      <c r="J4645" s="15">
        <v>4.0999999999999996</v>
      </c>
      <c r="L4645" s="36" t="s">
        <v>248</v>
      </c>
      <c r="M4645" s="15">
        <v>12.433333333333332</v>
      </c>
    </row>
    <row r="4646" spans="1:13" x14ac:dyDescent="0.3">
      <c r="A4646" s="38" t="s">
        <v>247</v>
      </c>
      <c r="B4646" s="15"/>
      <c r="C4646" s="15"/>
      <c r="E4646" s="36" t="s">
        <v>246</v>
      </c>
      <c r="F4646" s="15">
        <v>327900</v>
      </c>
      <c r="G4646" s="15">
        <v>813002</v>
      </c>
      <c r="I4646" s="38" t="s">
        <v>262</v>
      </c>
      <c r="J4646" s="15">
        <v>4.4000000000000004</v>
      </c>
      <c r="L4646" s="36" t="s">
        <v>250</v>
      </c>
      <c r="M4646" s="15">
        <v>11.933333333333332</v>
      </c>
    </row>
    <row r="4647" spans="1:13" x14ac:dyDescent="0.3">
      <c r="A4647" s="38" t="s">
        <v>249</v>
      </c>
      <c r="B4647" s="15">
        <v>213750</v>
      </c>
      <c r="C4647" s="15">
        <v>1684025</v>
      </c>
      <c r="E4647" s="36" t="s">
        <v>248</v>
      </c>
      <c r="F4647" s="15">
        <v>613925</v>
      </c>
      <c r="G4647" s="15">
        <v>1872090</v>
      </c>
      <c r="I4647" s="38" t="s">
        <v>263</v>
      </c>
      <c r="J4647" s="15">
        <v>3.8</v>
      </c>
      <c r="L4647" s="36" t="s">
        <v>253</v>
      </c>
      <c r="M4647" s="15">
        <v>8.7666666666666657</v>
      </c>
    </row>
    <row r="4648" spans="1:13" x14ac:dyDescent="0.3">
      <c r="A4648" s="38" t="s">
        <v>251</v>
      </c>
      <c r="B4648" s="15">
        <v>269950</v>
      </c>
      <c r="C4648" s="15">
        <v>2484332</v>
      </c>
      <c r="E4648" s="36" t="s">
        <v>250</v>
      </c>
      <c r="F4648" s="15">
        <v>566200</v>
      </c>
      <c r="G4648" s="15">
        <v>1288850</v>
      </c>
      <c r="I4648" s="35" t="s">
        <v>271</v>
      </c>
      <c r="J4648" s="15"/>
      <c r="L4648" s="35" t="s">
        <v>268</v>
      </c>
      <c r="M4648" s="15">
        <v>6.3583333333333343</v>
      </c>
    </row>
    <row r="4649" spans="1:13" x14ac:dyDescent="0.3">
      <c r="A4649" s="38" t="s">
        <v>254</v>
      </c>
      <c r="B4649" s="15">
        <v>224000</v>
      </c>
      <c r="C4649" s="15">
        <v>1618850</v>
      </c>
      <c r="E4649" s="37" t="s">
        <v>252</v>
      </c>
      <c r="F4649" s="15">
        <v>98750</v>
      </c>
      <c r="G4649" s="15">
        <v>197500</v>
      </c>
      <c r="I4649" s="38" t="s">
        <v>245</v>
      </c>
      <c r="J4649" s="15">
        <v>3.9</v>
      </c>
      <c r="L4649" s="36" t="s">
        <v>246</v>
      </c>
      <c r="M4649" s="15">
        <v>5.8666666666666663</v>
      </c>
    </row>
    <row r="4650" spans="1:13" x14ac:dyDescent="0.3">
      <c r="A4650" s="38" t="s">
        <v>257</v>
      </c>
      <c r="B4650" s="15">
        <v>240000</v>
      </c>
      <c r="C4650" s="15">
        <v>1551500</v>
      </c>
      <c r="E4650" s="37" t="s">
        <v>255</v>
      </c>
      <c r="F4650" s="15">
        <v>344950</v>
      </c>
      <c r="G4650" s="15">
        <v>344950</v>
      </c>
      <c r="I4650" s="38" t="s">
        <v>247</v>
      </c>
      <c r="J4650" s="15">
        <v>3.6</v>
      </c>
      <c r="L4650" s="36" t="s">
        <v>248</v>
      </c>
      <c r="M4650" s="15">
        <v>6.333333333333333</v>
      </c>
    </row>
    <row r="4651" spans="1:13" x14ac:dyDescent="0.3">
      <c r="A4651" s="38" t="s">
        <v>252</v>
      </c>
      <c r="B4651" s="15">
        <v>256000</v>
      </c>
      <c r="C4651" s="15">
        <v>2077700</v>
      </c>
      <c r="E4651" s="37" t="s">
        <v>258</v>
      </c>
      <c r="F4651" s="15">
        <v>122500</v>
      </c>
      <c r="G4651" s="15">
        <v>746400</v>
      </c>
      <c r="I4651" s="38" t="s">
        <v>249</v>
      </c>
      <c r="J4651" s="15">
        <v>3.3</v>
      </c>
      <c r="L4651" s="36" t="s">
        <v>250</v>
      </c>
      <c r="M4651" s="15">
        <v>7.0333333333333341</v>
      </c>
    </row>
    <row r="4652" spans="1:13" x14ac:dyDescent="0.3">
      <c r="A4652" s="38" t="s">
        <v>255</v>
      </c>
      <c r="B4652" s="15">
        <v>233000</v>
      </c>
      <c r="C4652" s="15">
        <v>2088850</v>
      </c>
      <c r="E4652" s="36" t="s">
        <v>253</v>
      </c>
      <c r="F4652" s="15">
        <v>283950</v>
      </c>
      <c r="G4652" s="15">
        <v>425900</v>
      </c>
      <c r="I4652" s="38" t="s">
        <v>251</v>
      </c>
      <c r="J4652" s="15">
        <v>3.9</v>
      </c>
      <c r="L4652" s="36" t="s">
        <v>253</v>
      </c>
      <c r="M4652" s="15">
        <v>6.2</v>
      </c>
    </row>
    <row r="4653" spans="1:13" x14ac:dyDescent="0.3">
      <c r="A4653" s="38" t="s">
        <v>258</v>
      </c>
      <c r="B4653" s="15">
        <v>254000</v>
      </c>
      <c r="C4653" s="15">
        <v>1497750</v>
      </c>
      <c r="E4653" s="35" t="s">
        <v>265</v>
      </c>
      <c r="F4653" s="15">
        <v>2224575</v>
      </c>
      <c r="G4653" s="15">
        <v>5341450</v>
      </c>
      <c r="I4653" s="38" t="s">
        <v>254</v>
      </c>
      <c r="J4653" s="15">
        <v>3.6</v>
      </c>
      <c r="L4653" s="35" t="s">
        <v>269</v>
      </c>
      <c r="M4653" s="15">
        <v>5.0750000000000002</v>
      </c>
    </row>
    <row r="4654" spans="1:13" x14ac:dyDescent="0.3">
      <c r="A4654" s="38" t="s">
        <v>260</v>
      </c>
      <c r="B4654" s="15">
        <v>250000</v>
      </c>
      <c r="C4654" s="15">
        <v>1730700</v>
      </c>
      <c r="E4654" s="36" t="s">
        <v>246</v>
      </c>
      <c r="F4654" s="15">
        <v>429000</v>
      </c>
      <c r="G4654" s="15">
        <v>1041500</v>
      </c>
      <c r="I4654" s="38" t="s">
        <v>257</v>
      </c>
      <c r="J4654" s="15">
        <v>3.6</v>
      </c>
      <c r="L4654" s="36" t="s">
        <v>246</v>
      </c>
      <c r="M4654" s="15">
        <v>5.1333333333333337</v>
      </c>
    </row>
    <row r="4655" spans="1:13" x14ac:dyDescent="0.3">
      <c r="A4655" s="38" t="s">
        <v>262</v>
      </c>
      <c r="B4655" s="15">
        <v>245000</v>
      </c>
      <c r="C4655" s="15">
        <v>490000</v>
      </c>
      <c r="E4655" s="36" t="s">
        <v>248</v>
      </c>
      <c r="F4655" s="15">
        <v>729800</v>
      </c>
      <c r="G4655" s="15">
        <v>1050800</v>
      </c>
      <c r="I4655" s="38" t="s">
        <v>252</v>
      </c>
      <c r="J4655" s="15">
        <v>3.5</v>
      </c>
      <c r="L4655" s="36" t="s">
        <v>248</v>
      </c>
      <c r="M4655" s="15">
        <v>5.666666666666667</v>
      </c>
    </row>
    <row r="4656" spans="1:13" x14ac:dyDescent="0.3">
      <c r="A4656" s="38" t="s">
        <v>263</v>
      </c>
      <c r="B4656" s="15">
        <v>256000</v>
      </c>
      <c r="C4656" s="15">
        <v>512000</v>
      </c>
      <c r="E4656" s="36" t="s">
        <v>250</v>
      </c>
      <c r="F4656" s="15">
        <v>565325</v>
      </c>
      <c r="G4656" s="15">
        <v>1887750</v>
      </c>
      <c r="I4656" s="38" t="s">
        <v>255</v>
      </c>
      <c r="J4656" s="15">
        <v>3.8</v>
      </c>
      <c r="L4656" s="36" t="s">
        <v>250</v>
      </c>
      <c r="M4656" s="15">
        <v>5.4333333333333327</v>
      </c>
    </row>
    <row r="4657" spans="1:13" x14ac:dyDescent="0.3">
      <c r="A4657" s="35" t="s">
        <v>265</v>
      </c>
      <c r="B4657" s="15"/>
      <c r="C4657" s="15"/>
      <c r="E4657" s="37" t="s">
        <v>252</v>
      </c>
      <c r="F4657" s="15">
        <v>194950</v>
      </c>
      <c r="G4657" s="15">
        <v>582900</v>
      </c>
      <c r="I4657" s="38" t="s">
        <v>258</v>
      </c>
      <c r="J4657" s="15">
        <v>3.5</v>
      </c>
      <c r="L4657" s="36" t="s">
        <v>253</v>
      </c>
      <c r="M4657" s="15">
        <v>4.0666666666666673</v>
      </c>
    </row>
    <row r="4658" spans="1:13" x14ac:dyDescent="0.3">
      <c r="A4658" s="38" t="s">
        <v>245</v>
      </c>
      <c r="B4658" s="15">
        <v>265000</v>
      </c>
      <c r="C4658" s="15">
        <v>807000</v>
      </c>
      <c r="E4658" s="37" t="s">
        <v>255</v>
      </c>
      <c r="F4658" s="15">
        <v>183400</v>
      </c>
      <c r="G4658" s="15">
        <v>930900</v>
      </c>
      <c r="I4658" s="38" t="s">
        <v>260</v>
      </c>
      <c r="J4658" s="15">
        <v>3.2</v>
      </c>
      <c r="L4658" s="35" t="s">
        <v>270</v>
      </c>
      <c r="M4658" s="15">
        <v>4.2916666666666661</v>
      </c>
    </row>
    <row r="4659" spans="1:13" x14ac:dyDescent="0.3">
      <c r="A4659" s="38" t="s">
        <v>247</v>
      </c>
      <c r="B4659" s="15">
        <v>259950</v>
      </c>
      <c r="C4659" s="15">
        <v>763450</v>
      </c>
      <c r="E4659" s="37" t="s">
        <v>258</v>
      </c>
      <c r="F4659" s="15">
        <v>186975</v>
      </c>
      <c r="G4659" s="15">
        <v>373950</v>
      </c>
      <c r="I4659" s="38" t="s">
        <v>262</v>
      </c>
      <c r="J4659" s="15">
        <v>3</v>
      </c>
      <c r="L4659" s="36" t="s">
        <v>246</v>
      </c>
      <c r="M4659" s="15">
        <v>4.3666666666666663</v>
      </c>
    </row>
    <row r="4660" spans="1:13" x14ac:dyDescent="0.3">
      <c r="A4660" s="38" t="s">
        <v>249</v>
      </c>
      <c r="B4660" s="15">
        <v>239950</v>
      </c>
      <c r="C4660" s="15">
        <v>2974150</v>
      </c>
      <c r="E4660" s="36" t="s">
        <v>253</v>
      </c>
      <c r="F4660" s="15">
        <v>500450</v>
      </c>
      <c r="G4660" s="15">
        <v>1361400</v>
      </c>
      <c r="I4660" s="38" t="s">
        <v>263</v>
      </c>
      <c r="J4660" s="15">
        <v>3.1</v>
      </c>
      <c r="L4660" s="36" t="s">
        <v>248</v>
      </c>
      <c r="M4660" s="15">
        <v>4.6000000000000005</v>
      </c>
    </row>
    <row r="4661" spans="1:13" x14ac:dyDescent="0.3">
      <c r="A4661" s="38" t="s">
        <v>251</v>
      </c>
      <c r="B4661" s="15">
        <v>276225</v>
      </c>
      <c r="C4661" s="15">
        <v>1167450</v>
      </c>
      <c r="E4661" s="35" t="s">
        <v>244</v>
      </c>
      <c r="F4661" s="15">
        <v>1983051</v>
      </c>
      <c r="G4661" s="15">
        <v>3281251</v>
      </c>
      <c r="I4661" s="35" t="s">
        <v>272</v>
      </c>
      <c r="J4661" s="15"/>
      <c r="L4661" s="36" t="s">
        <v>250</v>
      </c>
      <c r="M4661" s="15">
        <v>5</v>
      </c>
    </row>
    <row r="4662" spans="1:13" x14ac:dyDescent="0.3">
      <c r="A4662" s="38" t="s">
        <v>254</v>
      </c>
      <c r="B4662" s="15">
        <v>287925</v>
      </c>
      <c r="C4662" s="15">
        <v>2345110</v>
      </c>
      <c r="E4662" s="36" t="s">
        <v>246</v>
      </c>
      <c r="F4662" s="15">
        <v>179000</v>
      </c>
      <c r="G4662" s="15">
        <v>179000</v>
      </c>
      <c r="I4662" s="38" t="s">
        <v>245</v>
      </c>
      <c r="J4662" s="15">
        <v>2.2999999999999998</v>
      </c>
      <c r="L4662" s="36" t="s">
        <v>253</v>
      </c>
      <c r="M4662" s="15">
        <v>3.1999999999999997</v>
      </c>
    </row>
    <row r="4663" spans="1:13" x14ac:dyDescent="0.3">
      <c r="A4663" s="38" t="s">
        <v>257</v>
      </c>
      <c r="B4663" s="15">
        <v>292950</v>
      </c>
      <c r="C4663" s="15">
        <v>3651058</v>
      </c>
      <c r="E4663" s="36" t="s">
        <v>248</v>
      </c>
      <c r="F4663" s="15">
        <v>835275</v>
      </c>
      <c r="G4663" s="15">
        <v>1003750</v>
      </c>
      <c r="I4663" s="38" t="s">
        <v>247</v>
      </c>
      <c r="J4663" s="15">
        <v>1.8</v>
      </c>
      <c r="L4663" s="35" t="s">
        <v>271</v>
      </c>
      <c r="M4663" s="15">
        <v>2.9916666666666667</v>
      </c>
    </row>
    <row r="4664" spans="1:13" x14ac:dyDescent="0.3">
      <c r="A4664" s="38" t="s">
        <v>252</v>
      </c>
      <c r="B4664" s="15">
        <v>295322</v>
      </c>
      <c r="C4664" s="15">
        <v>3589886</v>
      </c>
      <c r="E4664" s="36" t="s">
        <v>250</v>
      </c>
      <c r="F4664" s="15">
        <v>566950</v>
      </c>
      <c r="G4664" s="15">
        <v>1499850</v>
      </c>
      <c r="I4664" s="38" t="s">
        <v>249</v>
      </c>
      <c r="J4664" s="15">
        <v>1.6</v>
      </c>
      <c r="L4664" s="36" t="s">
        <v>246</v>
      </c>
      <c r="M4664" s="15">
        <v>3.1</v>
      </c>
    </row>
    <row r="4665" spans="1:13" x14ac:dyDescent="0.3">
      <c r="A4665" s="38" t="s">
        <v>255</v>
      </c>
      <c r="B4665" s="15">
        <v>269450</v>
      </c>
      <c r="C4665" s="15">
        <v>2615892</v>
      </c>
      <c r="E4665" s="37" t="s">
        <v>252</v>
      </c>
      <c r="F4665" s="15">
        <v>180000</v>
      </c>
      <c r="G4665" s="15">
        <v>180000</v>
      </c>
      <c r="I4665" s="38" t="s">
        <v>251</v>
      </c>
      <c r="J4665" s="15">
        <v>2.4</v>
      </c>
      <c r="L4665" s="36" t="s">
        <v>248</v>
      </c>
      <c r="M4665" s="15">
        <v>2.7000000000000006</v>
      </c>
    </row>
    <row r="4666" spans="1:13" x14ac:dyDescent="0.3">
      <c r="A4666" s="38" t="s">
        <v>258</v>
      </c>
      <c r="B4666" s="15">
        <v>297450</v>
      </c>
      <c r="C4666" s="15">
        <v>3625900</v>
      </c>
      <c r="E4666" s="37" t="s">
        <v>255</v>
      </c>
      <c r="F4666" s="15">
        <v>210000</v>
      </c>
      <c r="G4666" s="15">
        <v>616000</v>
      </c>
      <c r="I4666" s="38" t="s">
        <v>254</v>
      </c>
      <c r="J4666" s="15">
        <v>2.8</v>
      </c>
      <c r="L4666" s="36" t="s">
        <v>250</v>
      </c>
      <c r="M4666" s="15">
        <v>2.9666666666666663</v>
      </c>
    </row>
    <row r="4667" spans="1:13" x14ac:dyDescent="0.3">
      <c r="A4667" s="38" t="s">
        <v>260</v>
      </c>
      <c r="B4667" s="15">
        <v>302450</v>
      </c>
      <c r="C4667" s="15">
        <v>4785021</v>
      </c>
      <c r="E4667" s="37" t="s">
        <v>258</v>
      </c>
      <c r="F4667" s="15">
        <v>176950</v>
      </c>
      <c r="G4667" s="15">
        <v>703850</v>
      </c>
      <c r="I4667" s="38" t="s">
        <v>257</v>
      </c>
      <c r="J4667" s="15">
        <v>2.6</v>
      </c>
      <c r="L4667" s="36" t="s">
        <v>253</v>
      </c>
      <c r="M4667" s="15">
        <v>3.1999999999999997</v>
      </c>
    </row>
    <row r="4668" spans="1:13" x14ac:dyDescent="0.3">
      <c r="A4668" s="38" t="s">
        <v>262</v>
      </c>
      <c r="B4668" s="15">
        <v>299995</v>
      </c>
      <c r="C4668" s="15">
        <v>3395445</v>
      </c>
      <c r="E4668" s="36" t="s">
        <v>253</v>
      </c>
      <c r="F4668" s="15">
        <v>401826</v>
      </c>
      <c r="G4668" s="15">
        <v>598651</v>
      </c>
      <c r="I4668" s="38" t="s">
        <v>252</v>
      </c>
      <c r="J4668" s="15">
        <v>2.9</v>
      </c>
      <c r="L4668" s="35" t="s">
        <v>272</v>
      </c>
      <c r="M4668" s="15">
        <v>2.3916666666666666</v>
      </c>
    </row>
    <row r="4669" spans="1:13" x14ac:dyDescent="0.3">
      <c r="A4669" s="38" t="s">
        <v>263</v>
      </c>
      <c r="B4669" s="15">
        <v>303900</v>
      </c>
      <c r="C4669" s="15">
        <v>3478759</v>
      </c>
      <c r="E4669" s="35" t="s">
        <v>256</v>
      </c>
      <c r="F4669" s="15">
        <v>2099890</v>
      </c>
      <c r="G4669" s="15">
        <v>4181340</v>
      </c>
      <c r="I4669" s="38" t="s">
        <v>255</v>
      </c>
      <c r="J4669" s="15">
        <v>3.6</v>
      </c>
      <c r="L4669" s="36" t="s">
        <v>246</v>
      </c>
      <c r="M4669" s="15">
        <v>2.5666666666666669</v>
      </c>
    </row>
    <row r="4670" spans="1:13" x14ac:dyDescent="0.3">
      <c r="A4670" s="35" t="s">
        <v>244</v>
      </c>
      <c r="B4670" s="15"/>
      <c r="C4670" s="15"/>
      <c r="E4670" s="36" t="s">
        <v>246</v>
      </c>
      <c r="F4670" s="15">
        <v>572975</v>
      </c>
      <c r="G4670" s="15">
        <v>763950</v>
      </c>
      <c r="I4670" s="38" t="s">
        <v>258</v>
      </c>
      <c r="J4670" s="15">
        <v>3.5</v>
      </c>
      <c r="L4670" s="36" t="s">
        <v>248</v>
      </c>
      <c r="M4670" s="15">
        <v>2.9</v>
      </c>
    </row>
    <row r="4671" spans="1:13" x14ac:dyDescent="0.3">
      <c r="A4671" s="38" t="s">
        <v>245</v>
      </c>
      <c r="B4671" s="15">
        <v>321225</v>
      </c>
      <c r="C4671" s="15">
        <v>1217400</v>
      </c>
      <c r="E4671" s="36" t="s">
        <v>248</v>
      </c>
      <c r="F4671" s="15">
        <v>581465</v>
      </c>
      <c r="G4671" s="15">
        <v>1241440</v>
      </c>
      <c r="I4671" s="38" t="s">
        <v>260</v>
      </c>
      <c r="J4671" s="15">
        <v>3.1</v>
      </c>
      <c r="L4671" s="36" t="s">
        <v>250</v>
      </c>
      <c r="M4671" s="15">
        <v>2.5666666666666669</v>
      </c>
    </row>
    <row r="4672" spans="1:13" x14ac:dyDescent="0.3">
      <c r="A4672" s="38" t="s">
        <v>247</v>
      </c>
      <c r="B4672" s="15">
        <v>342950</v>
      </c>
      <c r="C4672" s="15">
        <v>2328750</v>
      </c>
      <c r="E4672" s="36" t="s">
        <v>250</v>
      </c>
      <c r="F4672" s="15">
        <v>406000</v>
      </c>
      <c r="G4672" s="15">
        <v>892000</v>
      </c>
      <c r="I4672" s="38" t="s">
        <v>262</v>
      </c>
      <c r="J4672" s="15">
        <v>2.2999999999999998</v>
      </c>
      <c r="L4672" s="36" t="s">
        <v>253</v>
      </c>
      <c r="M4672" s="15">
        <v>1.5333333333333332</v>
      </c>
    </row>
    <row r="4673" spans="1:13" x14ac:dyDescent="0.3">
      <c r="A4673" s="38" t="s">
        <v>249</v>
      </c>
      <c r="B4673" s="15">
        <v>326975</v>
      </c>
      <c r="C4673" s="15">
        <v>3187516</v>
      </c>
      <c r="E4673" s="37" t="s">
        <v>252</v>
      </c>
      <c r="F4673" s="15"/>
      <c r="G4673" s="15">
        <v>0</v>
      </c>
      <c r="I4673" s="38" t="s">
        <v>263</v>
      </c>
      <c r="J4673" s="15">
        <v>2.5</v>
      </c>
      <c r="L4673" s="35" t="s">
        <v>273</v>
      </c>
      <c r="M4673" s="15">
        <v>1.7916666666666667</v>
      </c>
    </row>
    <row r="4674" spans="1:13" x14ac:dyDescent="0.3">
      <c r="A4674" s="38" t="s">
        <v>251</v>
      </c>
      <c r="B4674" s="15">
        <v>318000</v>
      </c>
      <c r="C4674" s="15">
        <v>2109019</v>
      </c>
      <c r="E4674" s="37" t="s">
        <v>255</v>
      </c>
      <c r="F4674" s="15">
        <v>203000</v>
      </c>
      <c r="G4674" s="15">
        <v>203000</v>
      </c>
      <c r="I4674" s="35" t="s">
        <v>273</v>
      </c>
      <c r="J4674" s="15"/>
      <c r="L4674" s="36" t="s">
        <v>246</v>
      </c>
      <c r="M4674" s="15">
        <v>1.3</v>
      </c>
    </row>
    <row r="4675" spans="1:13" x14ac:dyDescent="0.3">
      <c r="A4675" s="38" t="s">
        <v>254</v>
      </c>
      <c r="B4675" s="15">
        <v>319950</v>
      </c>
      <c r="C4675" s="15">
        <v>4129378</v>
      </c>
      <c r="E4675" s="37" t="s">
        <v>258</v>
      </c>
      <c r="F4675" s="15">
        <v>203000</v>
      </c>
      <c r="G4675" s="15">
        <v>689000</v>
      </c>
      <c r="I4675" s="38" t="s">
        <v>245</v>
      </c>
      <c r="J4675" s="15">
        <v>1.8</v>
      </c>
      <c r="L4675" s="36" t="s">
        <v>248</v>
      </c>
      <c r="M4675" s="15">
        <v>1.8</v>
      </c>
    </row>
    <row r="4676" spans="1:13" x14ac:dyDescent="0.3">
      <c r="A4676" s="38" t="s">
        <v>257</v>
      </c>
      <c r="B4676" s="15">
        <v>284308</v>
      </c>
      <c r="C4676" s="15">
        <v>3900229</v>
      </c>
      <c r="E4676" s="36" t="s">
        <v>253</v>
      </c>
      <c r="F4676" s="15">
        <v>539450</v>
      </c>
      <c r="G4676" s="15">
        <v>1283950</v>
      </c>
      <c r="I4676" s="38" t="s">
        <v>247</v>
      </c>
      <c r="J4676" s="15">
        <v>1.7</v>
      </c>
      <c r="L4676" s="36" t="s">
        <v>250</v>
      </c>
      <c r="M4676" s="15">
        <v>2.3666666666666667</v>
      </c>
    </row>
    <row r="4677" spans="1:13" x14ac:dyDescent="0.3">
      <c r="A4677" s="38" t="s">
        <v>252</v>
      </c>
      <c r="B4677" s="15">
        <v>337500</v>
      </c>
      <c r="C4677" s="15">
        <v>3111880</v>
      </c>
      <c r="E4677" s="35" t="s">
        <v>261</v>
      </c>
      <c r="F4677" s="15">
        <v>1649843</v>
      </c>
      <c r="G4677" s="15">
        <v>3099285</v>
      </c>
      <c r="I4677" s="38" t="s">
        <v>249</v>
      </c>
      <c r="J4677" s="15">
        <v>1.5</v>
      </c>
      <c r="L4677" s="36" t="s">
        <v>253</v>
      </c>
      <c r="M4677" s="15">
        <v>1.7</v>
      </c>
    </row>
    <row r="4678" spans="1:13" x14ac:dyDescent="0.3">
      <c r="A4678" s="38" t="s">
        <v>255</v>
      </c>
      <c r="B4678" s="15">
        <v>300000</v>
      </c>
      <c r="C4678" s="15">
        <v>2774550</v>
      </c>
      <c r="E4678" s="36" t="s">
        <v>246</v>
      </c>
      <c r="F4678" s="15">
        <v>399250</v>
      </c>
      <c r="G4678" s="15">
        <v>1058000</v>
      </c>
      <c r="I4678" s="38" t="s">
        <v>251</v>
      </c>
      <c r="J4678" s="15">
        <v>2.1</v>
      </c>
      <c r="L4678" s="35" t="s">
        <v>274</v>
      </c>
      <c r="M4678" s="15">
        <v>1.6833333333333329</v>
      </c>
    </row>
    <row r="4679" spans="1:13" x14ac:dyDescent="0.3">
      <c r="A4679" s="38" t="s">
        <v>258</v>
      </c>
      <c r="B4679" s="15">
        <v>332475</v>
      </c>
      <c r="C4679" s="15">
        <v>3679689</v>
      </c>
      <c r="E4679" s="36" t="s">
        <v>248</v>
      </c>
      <c r="F4679" s="15">
        <v>600343</v>
      </c>
      <c r="G4679" s="15">
        <v>957435</v>
      </c>
      <c r="I4679" s="38" t="s">
        <v>254</v>
      </c>
      <c r="J4679" s="15">
        <v>2.2000000000000002</v>
      </c>
      <c r="L4679" s="36" t="s">
        <v>246</v>
      </c>
      <c r="M4679" s="15">
        <v>1.2</v>
      </c>
    </row>
    <row r="4680" spans="1:13" x14ac:dyDescent="0.3">
      <c r="A4680" s="38" t="s">
        <v>260</v>
      </c>
      <c r="B4680" s="15">
        <v>285000</v>
      </c>
      <c r="C4680" s="15">
        <v>1517850</v>
      </c>
      <c r="E4680" s="36" t="s">
        <v>250</v>
      </c>
      <c r="F4680" s="15">
        <v>518950</v>
      </c>
      <c r="G4680" s="15">
        <v>821250</v>
      </c>
      <c r="I4680" s="38" t="s">
        <v>257</v>
      </c>
      <c r="J4680" s="15">
        <v>2.6</v>
      </c>
      <c r="L4680" s="36" t="s">
        <v>248</v>
      </c>
      <c r="M4680" s="15">
        <v>1.7333333333333332</v>
      </c>
    </row>
    <row r="4681" spans="1:13" x14ac:dyDescent="0.3">
      <c r="A4681" s="38" t="s">
        <v>262</v>
      </c>
      <c r="B4681" s="15">
        <v>291950</v>
      </c>
      <c r="C4681" s="15">
        <v>1874350</v>
      </c>
      <c r="E4681" s="37" t="s">
        <v>252</v>
      </c>
      <c r="F4681" s="15">
        <v>199950</v>
      </c>
      <c r="G4681" s="15">
        <v>199950</v>
      </c>
      <c r="I4681" s="38" t="s">
        <v>252</v>
      </c>
      <c r="J4681" s="15">
        <v>2.6</v>
      </c>
      <c r="L4681" s="36" t="s">
        <v>250</v>
      </c>
      <c r="M4681" s="15">
        <v>1.9333333333333333</v>
      </c>
    </row>
    <row r="4682" spans="1:13" x14ac:dyDescent="0.3">
      <c r="A4682" s="38" t="s">
        <v>263</v>
      </c>
      <c r="B4682" s="15">
        <v>328000</v>
      </c>
      <c r="C4682" s="15">
        <v>3913919</v>
      </c>
      <c r="E4682" s="37" t="s">
        <v>255</v>
      </c>
      <c r="F4682" s="15"/>
      <c r="G4682" s="15">
        <v>0</v>
      </c>
      <c r="I4682" s="38" t="s">
        <v>255</v>
      </c>
      <c r="J4682" s="15">
        <v>2.7</v>
      </c>
      <c r="L4682" s="36" t="s">
        <v>253</v>
      </c>
      <c r="M4682" s="15">
        <v>1.8666666666666665</v>
      </c>
    </row>
    <row r="4683" spans="1:13" x14ac:dyDescent="0.3">
      <c r="A4683" s="35" t="s">
        <v>256</v>
      </c>
      <c r="B4683" s="15"/>
      <c r="C4683" s="15"/>
      <c r="E4683" s="37" t="s">
        <v>258</v>
      </c>
      <c r="F4683" s="15">
        <v>319000</v>
      </c>
      <c r="G4683" s="15">
        <v>621300</v>
      </c>
      <c r="I4683" s="38" t="s">
        <v>258</v>
      </c>
      <c r="J4683" s="15">
        <v>2.9</v>
      </c>
      <c r="L4683" s="35" t="s">
        <v>275</v>
      </c>
      <c r="M4683" s="15">
        <v>1.1299999999999999</v>
      </c>
    </row>
    <row r="4684" spans="1:13" x14ac:dyDescent="0.3">
      <c r="A4684" s="38" t="s">
        <v>245</v>
      </c>
      <c r="B4684" s="15">
        <v>639990</v>
      </c>
      <c r="C4684" s="15">
        <v>2654940</v>
      </c>
      <c r="E4684" s="36" t="s">
        <v>253</v>
      </c>
      <c r="F4684" s="15">
        <v>131300</v>
      </c>
      <c r="G4684" s="15">
        <v>262600</v>
      </c>
      <c r="I4684" s="38" t="s">
        <v>260</v>
      </c>
      <c r="J4684" s="15">
        <v>2.2999999999999998</v>
      </c>
      <c r="L4684" s="36" t="s">
        <v>246</v>
      </c>
      <c r="M4684" s="15">
        <v>1.4333333333333336</v>
      </c>
    </row>
    <row r="4685" spans="1:13" x14ac:dyDescent="0.3">
      <c r="A4685" s="38" t="s">
        <v>247</v>
      </c>
      <c r="B4685" s="15">
        <v>395000</v>
      </c>
      <c r="C4685" s="15">
        <v>1433000</v>
      </c>
      <c r="E4685" s="35" t="s">
        <v>264</v>
      </c>
      <c r="F4685" s="15">
        <v>1183500</v>
      </c>
      <c r="G4685" s="15">
        <v>1479500</v>
      </c>
      <c r="I4685" s="38" t="s">
        <v>262</v>
      </c>
      <c r="J4685" s="15">
        <v>1.6</v>
      </c>
      <c r="L4685" s="36" t="s">
        <v>248</v>
      </c>
      <c r="M4685" s="15">
        <v>1.2666666666666666</v>
      </c>
    </row>
    <row r="4686" spans="1:13" x14ac:dyDescent="0.3">
      <c r="A4686" s="38" t="s">
        <v>249</v>
      </c>
      <c r="B4686" s="15">
        <v>289950</v>
      </c>
      <c r="C4686" s="15">
        <v>3294340</v>
      </c>
      <c r="E4686" s="36" t="s">
        <v>246</v>
      </c>
      <c r="F4686" s="15">
        <v>262000</v>
      </c>
      <c r="G4686" s="15">
        <v>558000</v>
      </c>
      <c r="I4686" s="38" t="s">
        <v>263</v>
      </c>
      <c r="J4686" s="15">
        <v>1.5</v>
      </c>
      <c r="L4686" s="36" t="s">
        <v>250</v>
      </c>
      <c r="M4686" s="15">
        <v>1.2</v>
      </c>
    </row>
    <row r="4687" spans="1:13" x14ac:dyDescent="0.3">
      <c r="A4687" s="38" t="s">
        <v>251</v>
      </c>
      <c r="B4687" s="15">
        <v>285950</v>
      </c>
      <c r="C4687" s="15">
        <v>3316985</v>
      </c>
      <c r="E4687" s="36" t="s">
        <v>248</v>
      </c>
      <c r="F4687" s="15">
        <v>365000</v>
      </c>
      <c r="G4687" s="15">
        <v>365000</v>
      </c>
      <c r="I4687" s="35" t="s">
        <v>274</v>
      </c>
      <c r="J4687" s="15"/>
      <c r="L4687" s="36" t="s">
        <v>253</v>
      </c>
      <c r="M4687" s="15">
        <v>0.4</v>
      </c>
    </row>
    <row r="4688" spans="1:13" x14ac:dyDescent="0.3">
      <c r="A4688" s="38" t="s">
        <v>254</v>
      </c>
      <c r="B4688" s="15">
        <v>281650</v>
      </c>
      <c r="C4688" s="15">
        <v>3474930</v>
      </c>
      <c r="E4688" s="36" t="s">
        <v>250</v>
      </c>
      <c r="F4688" s="15">
        <v>227000</v>
      </c>
      <c r="G4688" s="15">
        <v>227000</v>
      </c>
      <c r="I4688" s="38" t="s">
        <v>245</v>
      </c>
      <c r="J4688" s="15">
        <v>1.2</v>
      </c>
      <c r="L4688" s="14">
        <v>84</v>
      </c>
      <c r="M4688" s="15">
        <v>3.6429487179487161</v>
      </c>
    </row>
    <row r="4689" spans="1:13" x14ac:dyDescent="0.3">
      <c r="A4689" s="38" t="s">
        <v>257</v>
      </c>
      <c r="B4689" s="15">
        <v>351000</v>
      </c>
      <c r="C4689" s="15">
        <v>4640440</v>
      </c>
      <c r="E4689" s="37" t="s">
        <v>252</v>
      </c>
      <c r="F4689" s="15">
        <v>82000</v>
      </c>
      <c r="G4689" s="15">
        <v>82000</v>
      </c>
      <c r="I4689" s="38" t="s">
        <v>247</v>
      </c>
      <c r="J4689" s="15">
        <v>1.2</v>
      </c>
      <c r="L4689" s="35" t="s">
        <v>244</v>
      </c>
      <c r="M4689" s="15">
        <v>4.2833333333333323</v>
      </c>
    </row>
    <row r="4690" spans="1:13" x14ac:dyDescent="0.3">
      <c r="A4690" s="38" t="s">
        <v>252</v>
      </c>
      <c r="B4690" s="15">
        <v>345000</v>
      </c>
      <c r="C4690" s="15">
        <v>6125380</v>
      </c>
      <c r="E4690" s="37" t="s">
        <v>255</v>
      </c>
      <c r="F4690" s="15">
        <v>145000</v>
      </c>
      <c r="G4690" s="15">
        <v>145000</v>
      </c>
      <c r="I4690" s="38" t="s">
        <v>249</v>
      </c>
      <c r="J4690" s="15">
        <v>1.1000000000000001</v>
      </c>
      <c r="L4690" s="36" t="s">
        <v>246</v>
      </c>
      <c r="M4690" s="15">
        <v>3.7333333333333329</v>
      </c>
    </row>
    <row r="4691" spans="1:13" x14ac:dyDescent="0.3">
      <c r="A4691" s="38" t="s">
        <v>255</v>
      </c>
      <c r="B4691" s="15">
        <v>342500</v>
      </c>
      <c r="C4691" s="15">
        <v>3520720</v>
      </c>
      <c r="E4691" s="37" t="s">
        <v>258</v>
      </c>
      <c r="F4691" s="15"/>
      <c r="G4691" s="15">
        <v>0</v>
      </c>
      <c r="I4691" s="38" t="s">
        <v>251</v>
      </c>
      <c r="J4691" s="15">
        <v>1.2</v>
      </c>
      <c r="L4691" s="36" t="s">
        <v>248</v>
      </c>
      <c r="M4691" s="15">
        <v>6.3</v>
      </c>
    </row>
    <row r="4692" spans="1:13" x14ac:dyDescent="0.3">
      <c r="A4692" s="38" t="s">
        <v>258</v>
      </c>
      <c r="B4692" s="15">
        <v>345000</v>
      </c>
      <c r="C4692" s="15">
        <v>2009950</v>
      </c>
      <c r="E4692" s="36" t="s">
        <v>253</v>
      </c>
      <c r="F4692" s="15">
        <v>329500</v>
      </c>
      <c r="G4692" s="15">
        <v>329500</v>
      </c>
      <c r="I4692" s="38" t="s">
        <v>254</v>
      </c>
      <c r="J4692" s="15">
        <v>1.7</v>
      </c>
      <c r="L4692" s="36" t="s">
        <v>250</v>
      </c>
      <c r="M4692" s="15">
        <v>3.5</v>
      </c>
    </row>
    <row r="4693" spans="1:13" x14ac:dyDescent="0.3">
      <c r="A4693" s="38" t="s">
        <v>260</v>
      </c>
      <c r="B4693" s="15">
        <v>334500</v>
      </c>
      <c r="C4693" s="15">
        <v>1508000</v>
      </c>
      <c r="E4693" s="35" t="s">
        <v>266</v>
      </c>
      <c r="F4693" s="15">
        <v>1223500</v>
      </c>
      <c r="G4693" s="15">
        <v>1564250</v>
      </c>
      <c r="I4693" s="38" t="s">
        <v>257</v>
      </c>
      <c r="J4693" s="15">
        <v>1.8</v>
      </c>
      <c r="L4693" s="36" t="s">
        <v>253</v>
      </c>
      <c r="M4693" s="15">
        <v>3.6</v>
      </c>
    </row>
    <row r="4694" spans="1:13" x14ac:dyDescent="0.3">
      <c r="A4694" s="38" t="s">
        <v>262</v>
      </c>
      <c r="B4694" s="15">
        <v>298475</v>
      </c>
      <c r="C4694" s="15">
        <v>596950</v>
      </c>
      <c r="E4694" s="36" t="s">
        <v>246</v>
      </c>
      <c r="F4694" s="15">
        <v>195950</v>
      </c>
      <c r="G4694" s="15">
        <v>321700</v>
      </c>
      <c r="I4694" s="38" t="s">
        <v>252</v>
      </c>
      <c r="J4694" s="15">
        <v>2</v>
      </c>
      <c r="L4694" s="35" t="s">
        <v>256</v>
      </c>
      <c r="M4694" s="15">
        <v>3.5916666666666668</v>
      </c>
    </row>
    <row r="4695" spans="1:13" x14ac:dyDescent="0.3">
      <c r="A4695" s="38" t="s">
        <v>263</v>
      </c>
      <c r="B4695" s="15">
        <v>418750</v>
      </c>
      <c r="C4695" s="15">
        <v>1552450</v>
      </c>
      <c r="E4695" s="36" t="s">
        <v>248</v>
      </c>
      <c r="F4695" s="15">
        <v>356100</v>
      </c>
      <c r="G4695" s="15">
        <v>571100</v>
      </c>
      <c r="I4695" s="38" t="s">
        <v>255</v>
      </c>
      <c r="J4695" s="15">
        <v>2.2999999999999998</v>
      </c>
      <c r="L4695" s="36" t="s">
        <v>246</v>
      </c>
      <c r="M4695" s="15">
        <v>3.0666666666666664</v>
      </c>
    </row>
    <row r="4696" spans="1:13" x14ac:dyDescent="0.3">
      <c r="A4696" s="35" t="s">
        <v>261</v>
      </c>
      <c r="B4696" s="15"/>
      <c r="C4696" s="15"/>
      <c r="E4696" s="36" t="s">
        <v>250</v>
      </c>
      <c r="F4696" s="15">
        <v>359950</v>
      </c>
      <c r="G4696" s="15">
        <v>359950</v>
      </c>
      <c r="I4696" s="38" t="s">
        <v>258</v>
      </c>
      <c r="J4696" s="15">
        <v>2</v>
      </c>
      <c r="L4696" s="36" t="s">
        <v>248</v>
      </c>
      <c r="M4696" s="15">
        <v>3.7666666666666671</v>
      </c>
    </row>
    <row r="4697" spans="1:13" x14ac:dyDescent="0.3">
      <c r="A4697" s="38" t="s">
        <v>245</v>
      </c>
      <c r="B4697" s="15">
        <v>284975</v>
      </c>
      <c r="C4697" s="15">
        <v>1099950</v>
      </c>
      <c r="E4697" s="37" t="s">
        <v>252</v>
      </c>
      <c r="F4697" s="15">
        <v>164950</v>
      </c>
      <c r="G4697" s="15">
        <v>164950</v>
      </c>
      <c r="I4697" s="38" t="s">
        <v>260</v>
      </c>
      <c r="J4697" s="15">
        <v>2.4</v>
      </c>
      <c r="L4697" s="36" t="s">
        <v>250</v>
      </c>
      <c r="M4697" s="15">
        <v>4.4000000000000004</v>
      </c>
    </row>
    <row r="4698" spans="1:13" x14ac:dyDescent="0.3">
      <c r="A4698" s="38" t="s">
        <v>247</v>
      </c>
      <c r="B4698" s="15">
        <v>451000</v>
      </c>
      <c r="C4698" s="15">
        <v>2667450</v>
      </c>
      <c r="E4698" s="37" t="s">
        <v>255</v>
      </c>
      <c r="F4698" s="15"/>
      <c r="G4698" s="15">
        <v>0</v>
      </c>
      <c r="I4698" s="38" t="s">
        <v>262</v>
      </c>
      <c r="J4698" s="15">
        <v>2.2999999999999998</v>
      </c>
      <c r="L4698" s="36" t="s">
        <v>253</v>
      </c>
      <c r="M4698" s="15">
        <v>3.1333333333333333</v>
      </c>
    </row>
    <row r="4699" spans="1:13" x14ac:dyDescent="0.3">
      <c r="A4699" s="38" t="s">
        <v>249</v>
      </c>
      <c r="B4699" s="15"/>
      <c r="C4699" s="15"/>
      <c r="E4699" s="37" t="s">
        <v>258</v>
      </c>
      <c r="F4699" s="15">
        <v>195000</v>
      </c>
      <c r="G4699" s="15">
        <v>195000</v>
      </c>
      <c r="I4699" s="38" t="s">
        <v>263</v>
      </c>
      <c r="J4699" s="15">
        <v>1.9</v>
      </c>
      <c r="L4699" s="35" t="s">
        <v>261</v>
      </c>
      <c r="M4699" s="15">
        <v>5.5166666666666666</v>
      </c>
    </row>
    <row r="4700" spans="1:13" x14ac:dyDescent="0.3">
      <c r="A4700" s="38" t="s">
        <v>251</v>
      </c>
      <c r="B4700" s="15">
        <v>445000</v>
      </c>
      <c r="C4700" s="15">
        <v>890000</v>
      </c>
      <c r="E4700" s="36" t="s">
        <v>253</v>
      </c>
      <c r="F4700" s="15">
        <v>311500</v>
      </c>
      <c r="G4700" s="15">
        <v>311500</v>
      </c>
      <c r="I4700" s="35" t="s">
        <v>275</v>
      </c>
      <c r="J4700" s="15"/>
      <c r="L4700" s="36" t="s">
        <v>246</v>
      </c>
      <c r="M4700" s="15">
        <v>4.9666666666666668</v>
      </c>
    </row>
    <row r="4701" spans="1:13" x14ac:dyDescent="0.3">
      <c r="A4701" s="38" t="s">
        <v>254</v>
      </c>
      <c r="B4701" s="15">
        <v>610000</v>
      </c>
      <c r="C4701" s="15">
        <v>1578950</v>
      </c>
      <c r="E4701" s="35" t="s">
        <v>267</v>
      </c>
      <c r="F4701" s="15">
        <v>1053120</v>
      </c>
      <c r="G4701" s="15">
        <v>1231120</v>
      </c>
      <c r="I4701" s="38" t="s">
        <v>245</v>
      </c>
      <c r="J4701" s="15">
        <v>1.4</v>
      </c>
      <c r="L4701" s="36" t="s">
        <v>248</v>
      </c>
      <c r="M4701" s="15">
        <v>4.8666666666666671</v>
      </c>
    </row>
    <row r="4702" spans="1:13" x14ac:dyDescent="0.3">
      <c r="A4702" s="38" t="s">
        <v>257</v>
      </c>
      <c r="B4702" s="15">
        <v>553680</v>
      </c>
      <c r="C4702" s="15">
        <v>553680</v>
      </c>
      <c r="E4702" s="36" t="s">
        <v>246</v>
      </c>
      <c r="F4702" s="15">
        <v>149900</v>
      </c>
      <c r="G4702" s="15">
        <v>149900</v>
      </c>
      <c r="I4702" s="38" t="s">
        <v>247</v>
      </c>
      <c r="J4702" s="15">
        <v>1.4</v>
      </c>
      <c r="L4702" s="36" t="s">
        <v>250</v>
      </c>
      <c r="M4702" s="15">
        <v>6.3</v>
      </c>
    </row>
    <row r="4703" spans="1:13" x14ac:dyDescent="0.3">
      <c r="A4703" s="38" t="s">
        <v>252</v>
      </c>
      <c r="B4703" s="15"/>
      <c r="C4703" s="15"/>
      <c r="E4703" s="36" t="s">
        <v>248</v>
      </c>
      <c r="F4703" s="15">
        <v>340900</v>
      </c>
      <c r="G4703" s="15">
        <v>518900</v>
      </c>
      <c r="I4703" s="38" t="s">
        <v>249</v>
      </c>
      <c r="J4703" s="15">
        <v>0.7</v>
      </c>
      <c r="L4703" s="36" t="s">
        <v>253</v>
      </c>
      <c r="M4703" s="15">
        <v>5.9333333333333336</v>
      </c>
    </row>
    <row r="4704" spans="1:13" x14ac:dyDescent="0.3">
      <c r="A4704" s="38" t="s">
        <v>255</v>
      </c>
      <c r="B4704" s="15">
        <v>290500</v>
      </c>
      <c r="C4704" s="15">
        <v>3052450</v>
      </c>
      <c r="E4704" s="36" t="s">
        <v>250</v>
      </c>
      <c r="F4704" s="15">
        <v>366000</v>
      </c>
      <c r="G4704" s="15">
        <v>366000</v>
      </c>
      <c r="I4704" s="38" t="s">
        <v>251</v>
      </c>
      <c r="J4704" s="15">
        <v>0.4</v>
      </c>
      <c r="L4704" s="35" t="s">
        <v>264</v>
      </c>
      <c r="M4704" s="15">
        <v>4.75</v>
      </c>
    </row>
    <row r="4705" spans="1:13" x14ac:dyDescent="0.3">
      <c r="A4705" s="38" t="s">
        <v>258</v>
      </c>
      <c r="B4705" s="15">
        <v>221000</v>
      </c>
      <c r="C4705" s="15">
        <v>677700</v>
      </c>
      <c r="E4705" s="37" t="s">
        <v>252</v>
      </c>
      <c r="F4705" s="15">
        <v>143000</v>
      </c>
      <c r="G4705" s="15">
        <v>143000</v>
      </c>
      <c r="I4705" s="38" t="s">
        <v>254</v>
      </c>
      <c r="J4705" s="15">
        <v>0.8</v>
      </c>
      <c r="L4705" s="36" t="s">
        <v>246</v>
      </c>
      <c r="M4705" s="15">
        <v>3.8666666666666667</v>
      </c>
    </row>
    <row r="4706" spans="1:13" x14ac:dyDescent="0.3">
      <c r="A4706" s="38" t="s">
        <v>260</v>
      </c>
      <c r="B4706" s="15">
        <v>297000</v>
      </c>
      <c r="C4706" s="15">
        <v>2224500</v>
      </c>
      <c r="E4706" s="37" t="s">
        <v>255</v>
      </c>
      <c r="F4706" s="15">
        <v>177000</v>
      </c>
      <c r="G4706" s="15">
        <v>177000</v>
      </c>
      <c r="I4706" s="38" t="s">
        <v>257</v>
      </c>
      <c r="J4706" s="15">
        <v>1.2</v>
      </c>
      <c r="L4706" s="36" t="s">
        <v>248</v>
      </c>
      <c r="M4706" s="15">
        <v>6.9333333333333336</v>
      </c>
    </row>
    <row r="4707" spans="1:13" x14ac:dyDescent="0.3">
      <c r="A4707" s="38" t="s">
        <v>262</v>
      </c>
      <c r="B4707" s="15">
        <v>278950</v>
      </c>
      <c r="C4707" s="15">
        <v>557900</v>
      </c>
      <c r="E4707" s="37" t="s">
        <v>258</v>
      </c>
      <c r="F4707" s="15">
        <v>46000</v>
      </c>
      <c r="G4707" s="15">
        <v>46000</v>
      </c>
      <c r="I4707" s="38" t="s">
        <v>252</v>
      </c>
      <c r="J4707" s="15">
        <v>1.3</v>
      </c>
      <c r="L4707" s="36" t="s">
        <v>250</v>
      </c>
      <c r="M4707" s="15">
        <v>3.8000000000000003</v>
      </c>
    </row>
    <row r="4708" spans="1:13" x14ac:dyDescent="0.3">
      <c r="A4708" s="38" t="s">
        <v>263</v>
      </c>
      <c r="B4708" s="15">
        <v>423495</v>
      </c>
      <c r="C4708" s="15">
        <v>846990</v>
      </c>
      <c r="E4708" s="36" t="s">
        <v>253</v>
      </c>
      <c r="F4708" s="15">
        <v>196320</v>
      </c>
      <c r="G4708" s="15">
        <v>196320</v>
      </c>
      <c r="I4708" s="38" t="s">
        <v>258</v>
      </c>
      <c r="J4708" s="15">
        <v>1.3</v>
      </c>
      <c r="L4708" s="36" t="s">
        <v>253</v>
      </c>
      <c r="M4708" s="15">
        <v>4.4000000000000004</v>
      </c>
    </row>
    <row r="4709" spans="1:13" x14ac:dyDescent="0.3">
      <c r="A4709" s="35" t="s">
        <v>264</v>
      </c>
      <c r="B4709" s="15"/>
      <c r="C4709" s="15"/>
      <c r="E4709" s="35" t="s">
        <v>268</v>
      </c>
      <c r="F4709" s="15">
        <v>362299</v>
      </c>
      <c r="G4709" s="15">
        <v>362299</v>
      </c>
      <c r="I4709" s="38" t="s">
        <v>260</v>
      </c>
      <c r="J4709" s="15">
        <v>1.6</v>
      </c>
      <c r="L4709" s="35" t="s">
        <v>266</v>
      </c>
      <c r="M4709" s="15">
        <v>6.9416666666666664</v>
      </c>
    </row>
    <row r="4710" spans="1:13" x14ac:dyDescent="0.3">
      <c r="A4710" s="38" t="s">
        <v>245</v>
      </c>
      <c r="B4710" s="15">
        <v>430000</v>
      </c>
      <c r="C4710" s="15">
        <v>860000</v>
      </c>
      <c r="E4710" s="36" t="s">
        <v>246</v>
      </c>
      <c r="F4710" s="15">
        <v>137000</v>
      </c>
      <c r="G4710" s="15">
        <v>137000</v>
      </c>
      <c r="I4710" s="38" t="s">
        <v>262</v>
      </c>
      <c r="J4710" s="15">
        <v>1</v>
      </c>
      <c r="L4710" s="36" t="s">
        <v>246</v>
      </c>
      <c r="M4710" s="15">
        <v>6.8</v>
      </c>
    </row>
    <row r="4711" spans="1:13" x14ac:dyDescent="0.3">
      <c r="A4711" s="38" t="s">
        <v>247</v>
      </c>
      <c r="B4711" s="15">
        <v>276500</v>
      </c>
      <c r="C4711" s="15">
        <v>276500</v>
      </c>
      <c r="E4711" s="36" t="s">
        <v>248</v>
      </c>
      <c r="F4711" s="15">
        <v>89900</v>
      </c>
      <c r="G4711" s="15">
        <v>89900</v>
      </c>
      <c r="I4711" s="14">
        <v>39</v>
      </c>
      <c r="J4711" s="15">
        <v>1543.4999999999998</v>
      </c>
      <c r="L4711" s="36" t="s">
        <v>248</v>
      </c>
      <c r="M4711" s="15">
        <v>8.2000000000000011</v>
      </c>
    </row>
    <row r="4712" spans="1:13" x14ac:dyDescent="0.3">
      <c r="A4712" s="38" t="s">
        <v>249</v>
      </c>
      <c r="B4712" s="15">
        <v>244225</v>
      </c>
      <c r="C4712" s="15">
        <v>1322450</v>
      </c>
      <c r="E4712" s="36" t="s">
        <v>250</v>
      </c>
      <c r="F4712" s="15">
        <v>68299</v>
      </c>
      <c r="G4712" s="15">
        <v>68299</v>
      </c>
      <c r="I4712" s="35" t="s">
        <v>244</v>
      </c>
      <c r="J4712" s="15"/>
      <c r="L4712" s="36" t="s">
        <v>250</v>
      </c>
      <c r="M4712" s="15">
        <v>8.5</v>
      </c>
    </row>
    <row r="4713" spans="1:13" x14ac:dyDescent="0.3">
      <c r="A4713" s="38" t="s">
        <v>251</v>
      </c>
      <c r="B4713" s="15">
        <v>252000</v>
      </c>
      <c r="C4713" s="15">
        <v>252000</v>
      </c>
      <c r="E4713" s="37" t="s">
        <v>252</v>
      </c>
      <c r="F4713" s="15"/>
      <c r="G4713" s="15">
        <v>0</v>
      </c>
      <c r="I4713" s="38" t="s">
        <v>245</v>
      </c>
      <c r="J4713" s="15">
        <v>2.6</v>
      </c>
      <c r="L4713" s="36" t="s">
        <v>253</v>
      </c>
      <c r="M4713" s="15">
        <v>4.2666666666666666</v>
      </c>
    </row>
    <row r="4714" spans="1:13" x14ac:dyDescent="0.3">
      <c r="A4714" s="38" t="s">
        <v>254</v>
      </c>
      <c r="B4714" s="15">
        <v>346375</v>
      </c>
      <c r="C4714" s="15">
        <v>1539750</v>
      </c>
      <c r="E4714" s="37" t="s">
        <v>255</v>
      </c>
      <c r="F4714" s="15"/>
      <c r="G4714" s="15">
        <v>0</v>
      </c>
      <c r="I4714" s="38" t="s">
        <v>247</v>
      </c>
      <c r="J4714" s="15">
        <v>3.3</v>
      </c>
      <c r="L4714" s="35" t="s">
        <v>267</v>
      </c>
      <c r="M4714" s="15">
        <v>4.1333333333333337</v>
      </c>
    </row>
    <row r="4715" spans="1:13" x14ac:dyDescent="0.3">
      <c r="A4715" s="38" t="s">
        <v>257</v>
      </c>
      <c r="B4715" s="15">
        <v>434945</v>
      </c>
      <c r="C4715" s="15">
        <v>869890</v>
      </c>
      <c r="E4715" s="37" t="s">
        <v>258</v>
      </c>
      <c r="F4715" s="15">
        <v>68299</v>
      </c>
      <c r="G4715" s="15">
        <v>68299</v>
      </c>
      <c r="I4715" s="38" t="s">
        <v>249</v>
      </c>
      <c r="J4715" s="15">
        <v>4.2</v>
      </c>
      <c r="L4715" s="36" t="s">
        <v>246</v>
      </c>
      <c r="M4715" s="15">
        <v>3.9666666666666668</v>
      </c>
    </row>
    <row r="4716" spans="1:13" x14ac:dyDescent="0.3">
      <c r="A4716" s="38" t="s">
        <v>252</v>
      </c>
      <c r="B4716" s="15">
        <v>274000</v>
      </c>
      <c r="C4716" s="15">
        <v>2211900</v>
      </c>
      <c r="E4716" s="36" t="s">
        <v>253</v>
      </c>
      <c r="F4716" s="15">
        <v>67100</v>
      </c>
      <c r="G4716" s="15">
        <v>67100</v>
      </c>
      <c r="I4716" s="38" t="s">
        <v>251</v>
      </c>
      <c r="J4716" s="15">
        <v>5.5</v>
      </c>
      <c r="L4716" s="36" t="s">
        <v>248</v>
      </c>
      <c r="M4716" s="15">
        <v>6</v>
      </c>
    </row>
    <row r="4717" spans="1:13" x14ac:dyDescent="0.3">
      <c r="A4717" s="38" t="s">
        <v>255</v>
      </c>
      <c r="B4717" s="15">
        <v>335000</v>
      </c>
      <c r="C4717" s="15">
        <v>1039950</v>
      </c>
      <c r="E4717" s="35" t="s">
        <v>269</v>
      </c>
      <c r="F4717" s="15">
        <v>775975</v>
      </c>
      <c r="G4717" s="15">
        <v>1000825</v>
      </c>
      <c r="I4717" s="38" t="s">
        <v>254</v>
      </c>
      <c r="J4717" s="15">
        <v>5.4</v>
      </c>
      <c r="L4717" s="36" t="s">
        <v>250</v>
      </c>
      <c r="M4717" s="15">
        <v>3.6999999999999997</v>
      </c>
    </row>
    <row r="4718" spans="1:13" x14ac:dyDescent="0.3">
      <c r="A4718" s="38" t="s">
        <v>258</v>
      </c>
      <c r="B4718" s="15">
        <v>220000</v>
      </c>
      <c r="C4718" s="15">
        <v>220000</v>
      </c>
      <c r="E4718" s="36" t="s">
        <v>246</v>
      </c>
      <c r="F4718" s="15">
        <v>78000</v>
      </c>
      <c r="G4718" s="15">
        <v>78000</v>
      </c>
      <c r="I4718" s="38" t="s">
        <v>257</v>
      </c>
      <c r="J4718" s="15">
        <v>4.8</v>
      </c>
      <c r="L4718" s="36" t="s">
        <v>253</v>
      </c>
      <c r="M4718" s="15">
        <v>2.8666666666666671</v>
      </c>
    </row>
    <row r="4719" spans="1:13" x14ac:dyDescent="0.3">
      <c r="A4719" s="38" t="s">
        <v>260</v>
      </c>
      <c r="B4719" s="15">
        <v>265700</v>
      </c>
      <c r="C4719" s="15">
        <v>1510950</v>
      </c>
      <c r="E4719" s="36" t="s">
        <v>248</v>
      </c>
      <c r="F4719" s="15">
        <v>192500</v>
      </c>
      <c r="G4719" s="15">
        <v>297500</v>
      </c>
      <c r="I4719" s="38" t="s">
        <v>252</v>
      </c>
      <c r="J4719" s="15">
        <v>5.0999999999999996</v>
      </c>
      <c r="L4719" s="35" t="s">
        <v>268</v>
      </c>
      <c r="M4719" s="15">
        <v>4.2727272727272734</v>
      </c>
    </row>
    <row r="4720" spans="1:13" x14ac:dyDescent="0.3">
      <c r="A4720" s="38" t="s">
        <v>262</v>
      </c>
      <c r="B4720" s="15">
        <v>387500</v>
      </c>
      <c r="C4720" s="15">
        <v>2320000</v>
      </c>
      <c r="E4720" s="36" t="s">
        <v>250</v>
      </c>
      <c r="F4720" s="15">
        <v>333625</v>
      </c>
      <c r="G4720" s="15">
        <v>333625</v>
      </c>
      <c r="I4720" s="38" t="s">
        <v>255</v>
      </c>
      <c r="J4720" s="15">
        <v>5.0999999999999996</v>
      </c>
      <c r="L4720" s="36" t="s">
        <v>246</v>
      </c>
      <c r="M4720" s="15">
        <v>4.0333333333333332</v>
      </c>
    </row>
    <row r="4721" spans="1:13" x14ac:dyDescent="0.3">
      <c r="A4721" s="38" t="s">
        <v>263</v>
      </c>
      <c r="B4721" s="15">
        <v>267000</v>
      </c>
      <c r="C4721" s="15">
        <v>267000</v>
      </c>
      <c r="E4721" s="37" t="s">
        <v>252</v>
      </c>
      <c r="F4721" s="15">
        <v>333625</v>
      </c>
      <c r="G4721" s="15">
        <v>333625</v>
      </c>
      <c r="I4721" s="38" t="s">
        <v>258</v>
      </c>
      <c r="J4721" s="15">
        <v>5.0999999999999996</v>
      </c>
      <c r="L4721" s="36" t="s">
        <v>248</v>
      </c>
      <c r="M4721" s="15">
        <v>4.333333333333333</v>
      </c>
    </row>
    <row r="4722" spans="1:13" x14ac:dyDescent="0.3">
      <c r="A4722" s="35" t="s">
        <v>266</v>
      </c>
      <c r="B4722" s="15"/>
      <c r="C4722" s="15"/>
      <c r="E4722" s="37" t="s">
        <v>255</v>
      </c>
      <c r="F4722" s="15"/>
      <c r="G4722" s="15">
        <v>0</v>
      </c>
      <c r="I4722" s="38" t="s">
        <v>260</v>
      </c>
      <c r="J4722" s="15">
        <v>6.1</v>
      </c>
      <c r="L4722" s="36" t="s">
        <v>250</v>
      </c>
      <c r="M4722" s="15">
        <v>5.2</v>
      </c>
    </row>
    <row r="4723" spans="1:13" x14ac:dyDescent="0.3">
      <c r="A4723" s="38" t="s">
        <v>245</v>
      </c>
      <c r="B4723" s="15"/>
      <c r="C4723" s="15"/>
      <c r="E4723" s="37" t="s">
        <v>258</v>
      </c>
      <c r="F4723" s="15"/>
      <c r="G4723" s="15">
        <v>0</v>
      </c>
      <c r="I4723" s="38" t="s">
        <v>262</v>
      </c>
      <c r="J4723" s="15">
        <v>5.8</v>
      </c>
      <c r="L4723" s="36" t="s">
        <v>253</v>
      </c>
      <c r="M4723" s="15">
        <v>3.1500000000000004</v>
      </c>
    </row>
    <row r="4724" spans="1:13" x14ac:dyDescent="0.3">
      <c r="A4724" s="38" t="s">
        <v>247</v>
      </c>
      <c r="B4724" s="15">
        <v>205000</v>
      </c>
      <c r="C4724" s="15">
        <v>770000</v>
      </c>
      <c r="E4724" s="36" t="s">
        <v>253</v>
      </c>
      <c r="F4724" s="15">
        <v>171850</v>
      </c>
      <c r="G4724" s="15">
        <v>291700</v>
      </c>
      <c r="I4724" s="38" t="s">
        <v>263</v>
      </c>
      <c r="J4724" s="15">
        <v>5.3</v>
      </c>
      <c r="L4724" s="35" t="s">
        <v>269</v>
      </c>
      <c r="M4724" s="15">
        <v>4.1416666666666666</v>
      </c>
    </row>
    <row r="4725" spans="1:13" x14ac:dyDescent="0.3">
      <c r="A4725" s="38" t="s">
        <v>249</v>
      </c>
      <c r="B4725" s="15">
        <v>174000</v>
      </c>
      <c r="C4725" s="15">
        <v>174000</v>
      </c>
      <c r="E4725" s="35" t="s">
        <v>270</v>
      </c>
      <c r="F4725" s="15">
        <v>1495763</v>
      </c>
      <c r="G4725" s="15">
        <v>2567870</v>
      </c>
      <c r="I4725" s="35" t="s">
        <v>256</v>
      </c>
      <c r="J4725" s="15"/>
      <c r="L4725" s="36" t="s">
        <v>246</v>
      </c>
      <c r="M4725" s="15">
        <v>2.4</v>
      </c>
    </row>
    <row r="4726" spans="1:13" x14ac:dyDescent="0.3">
      <c r="A4726" s="38" t="s">
        <v>251</v>
      </c>
      <c r="B4726" s="15">
        <v>260000</v>
      </c>
      <c r="C4726" s="15">
        <v>1614950</v>
      </c>
      <c r="E4726" s="36" t="s">
        <v>246</v>
      </c>
      <c r="F4726" s="15">
        <v>145750</v>
      </c>
      <c r="G4726" s="15">
        <v>145750</v>
      </c>
      <c r="I4726" s="38" t="s">
        <v>245</v>
      </c>
      <c r="J4726" s="15">
        <v>6.8</v>
      </c>
      <c r="L4726" s="36" t="s">
        <v>248</v>
      </c>
      <c r="M4726" s="15">
        <v>2.3000000000000003</v>
      </c>
    </row>
    <row r="4727" spans="1:13" x14ac:dyDescent="0.3">
      <c r="A4727" s="38" t="s">
        <v>254</v>
      </c>
      <c r="B4727" s="15">
        <v>269000</v>
      </c>
      <c r="C4727" s="15">
        <v>1396890</v>
      </c>
      <c r="E4727" s="36" t="s">
        <v>248</v>
      </c>
      <c r="F4727" s="15">
        <v>308000</v>
      </c>
      <c r="G4727" s="15">
        <v>501995</v>
      </c>
      <c r="I4727" s="38" t="s">
        <v>247</v>
      </c>
      <c r="J4727" s="15">
        <v>7</v>
      </c>
      <c r="L4727" s="36" t="s">
        <v>250</v>
      </c>
      <c r="M4727" s="15">
        <v>4.833333333333333</v>
      </c>
    </row>
    <row r="4728" spans="1:13" x14ac:dyDescent="0.3">
      <c r="A4728" s="38" t="s">
        <v>257</v>
      </c>
      <c r="B4728" s="15">
        <v>360000</v>
      </c>
      <c r="C4728" s="15">
        <v>1655940</v>
      </c>
      <c r="E4728" s="36" t="s">
        <v>250</v>
      </c>
      <c r="F4728" s="15">
        <v>409650</v>
      </c>
      <c r="G4728" s="15">
        <v>616400</v>
      </c>
      <c r="I4728" s="38" t="s">
        <v>249</v>
      </c>
      <c r="J4728" s="15">
        <v>7.7</v>
      </c>
      <c r="L4728" s="36" t="s">
        <v>253</v>
      </c>
      <c r="M4728" s="15">
        <v>7.0333333333333341</v>
      </c>
    </row>
    <row r="4729" spans="1:13" x14ac:dyDescent="0.3">
      <c r="A4729" s="38" t="s">
        <v>252</v>
      </c>
      <c r="B4729" s="15">
        <v>391500</v>
      </c>
      <c r="C4729" s="15">
        <v>783000</v>
      </c>
      <c r="E4729" s="37" t="s">
        <v>252</v>
      </c>
      <c r="F4729" s="15">
        <v>112000</v>
      </c>
      <c r="G4729" s="15">
        <v>112000</v>
      </c>
      <c r="I4729" s="38" t="s">
        <v>251</v>
      </c>
      <c r="J4729" s="15">
        <v>8.3000000000000007</v>
      </c>
      <c r="L4729" s="35" t="s">
        <v>270</v>
      </c>
      <c r="M4729" s="15">
        <v>2.9750000000000001</v>
      </c>
    </row>
    <row r="4730" spans="1:13" x14ac:dyDescent="0.3">
      <c r="A4730" s="38" t="s">
        <v>255</v>
      </c>
      <c r="B4730" s="15">
        <v>424950</v>
      </c>
      <c r="C4730" s="15">
        <v>424950</v>
      </c>
      <c r="E4730" s="37" t="s">
        <v>255</v>
      </c>
      <c r="F4730" s="15">
        <v>110750</v>
      </c>
      <c r="G4730" s="15">
        <v>221500</v>
      </c>
      <c r="I4730" s="38" t="s">
        <v>254</v>
      </c>
      <c r="J4730" s="15">
        <v>9.9</v>
      </c>
      <c r="L4730" s="36" t="s">
        <v>246</v>
      </c>
      <c r="M4730" s="15">
        <v>4.7666666666666666</v>
      </c>
    </row>
    <row r="4731" spans="1:13" x14ac:dyDescent="0.3">
      <c r="A4731" s="38" t="s">
        <v>258</v>
      </c>
      <c r="B4731" s="15">
        <v>341495</v>
      </c>
      <c r="C4731" s="15">
        <v>1913920</v>
      </c>
      <c r="E4731" s="37" t="s">
        <v>258</v>
      </c>
      <c r="F4731" s="15">
        <v>186900</v>
      </c>
      <c r="G4731" s="15">
        <v>282900</v>
      </c>
      <c r="I4731" s="38" t="s">
        <v>257</v>
      </c>
      <c r="J4731" s="15">
        <v>9.6</v>
      </c>
      <c r="L4731" s="36" t="s">
        <v>248</v>
      </c>
      <c r="M4731" s="15">
        <v>3.4</v>
      </c>
    </row>
    <row r="4732" spans="1:13" x14ac:dyDescent="0.3">
      <c r="A4732" s="38" t="s">
        <v>260</v>
      </c>
      <c r="B4732" s="15">
        <v>311250</v>
      </c>
      <c r="C4732" s="15">
        <v>1776890</v>
      </c>
      <c r="E4732" s="36" t="s">
        <v>253</v>
      </c>
      <c r="F4732" s="15">
        <v>632363</v>
      </c>
      <c r="G4732" s="15">
        <v>1303725</v>
      </c>
      <c r="I4732" s="38" t="s">
        <v>252</v>
      </c>
      <c r="J4732" s="15">
        <v>9.8000000000000007</v>
      </c>
      <c r="L4732" s="36" t="s">
        <v>250</v>
      </c>
      <c r="M4732" s="15">
        <v>2.1666666666666665</v>
      </c>
    </row>
    <row r="4733" spans="1:13" x14ac:dyDescent="0.3">
      <c r="A4733" s="38" t="s">
        <v>262</v>
      </c>
      <c r="B4733" s="15">
        <v>176120</v>
      </c>
      <c r="C4733" s="15">
        <v>176120</v>
      </c>
      <c r="E4733" s="35" t="s">
        <v>271</v>
      </c>
      <c r="F4733" s="15">
        <v>1329225</v>
      </c>
      <c r="G4733" s="15">
        <v>2724475</v>
      </c>
      <c r="I4733" s="38" t="s">
        <v>255</v>
      </c>
      <c r="J4733" s="15">
        <v>13.5</v>
      </c>
      <c r="L4733" s="36" t="s">
        <v>253</v>
      </c>
      <c r="M4733" s="15">
        <v>1.5666666666666667</v>
      </c>
    </row>
    <row r="4734" spans="1:13" x14ac:dyDescent="0.3">
      <c r="A4734" s="38" t="s">
        <v>263</v>
      </c>
      <c r="B4734" s="15">
        <v>345500</v>
      </c>
      <c r="C4734" s="15">
        <v>691000</v>
      </c>
      <c r="E4734" s="36" t="s">
        <v>246</v>
      </c>
      <c r="F4734" s="15">
        <v>131775</v>
      </c>
      <c r="G4734" s="15">
        <v>131775</v>
      </c>
      <c r="I4734" s="38" t="s">
        <v>258</v>
      </c>
      <c r="J4734" s="15">
        <v>12.9</v>
      </c>
      <c r="L4734" s="35" t="s">
        <v>271</v>
      </c>
      <c r="M4734" s="15">
        <v>2.8333333333333335</v>
      </c>
    </row>
    <row r="4735" spans="1:13" x14ac:dyDescent="0.3">
      <c r="A4735" s="35" t="s">
        <v>267</v>
      </c>
      <c r="B4735" s="15"/>
      <c r="C4735" s="15"/>
      <c r="E4735" s="36" t="s">
        <v>248</v>
      </c>
      <c r="F4735" s="15">
        <v>432650</v>
      </c>
      <c r="G4735" s="15">
        <v>933300</v>
      </c>
      <c r="I4735" s="38" t="s">
        <v>260</v>
      </c>
      <c r="J4735" s="15">
        <v>14.4</v>
      </c>
      <c r="L4735" s="36" t="s">
        <v>246</v>
      </c>
      <c r="M4735" s="15">
        <v>1.5999999999999999</v>
      </c>
    </row>
    <row r="4736" spans="1:13" x14ac:dyDescent="0.3">
      <c r="A4736" s="38" t="s">
        <v>245</v>
      </c>
      <c r="B4736" s="15">
        <v>282500</v>
      </c>
      <c r="C4736" s="15">
        <v>1758000</v>
      </c>
      <c r="E4736" s="36" t="s">
        <v>250</v>
      </c>
      <c r="F4736" s="15">
        <v>294000</v>
      </c>
      <c r="G4736" s="15">
        <v>808950</v>
      </c>
      <c r="I4736" s="38" t="s">
        <v>262</v>
      </c>
      <c r="J4736" s="15">
        <v>13.6</v>
      </c>
      <c r="L4736" s="36" t="s">
        <v>248</v>
      </c>
      <c r="M4736" s="15">
        <v>1.8</v>
      </c>
    </row>
    <row r="4737" spans="1:13" x14ac:dyDescent="0.3">
      <c r="A4737" s="38" t="s">
        <v>247</v>
      </c>
      <c r="B4737" s="15">
        <v>282250</v>
      </c>
      <c r="C4737" s="15">
        <v>564500</v>
      </c>
      <c r="E4737" s="37" t="s">
        <v>252</v>
      </c>
      <c r="F4737" s="15"/>
      <c r="G4737" s="15">
        <v>0</v>
      </c>
      <c r="I4737" s="38" t="s">
        <v>263</v>
      </c>
      <c r="J4737" s="15">
        <v>12.9</v>
      </c>
      <c r="L4737" s="36" t="s">
        <v>250</v>
      </c>
      <c r="M4737" s="15">
        <v>3.8666666666666667</v>
      </c>
    </row>
    <row r="4738" spans="1:13" x14ac:dyDescent="0.3">
      <c r="A4738" s="38" t="s">
        <v>249</v>
      </c>
      <c r="B4738" s="15">
        <v>218750</v>
      </c>
      <c r="C4738" s="15">
        <v>1926050</v>
      </c>
      <c r="E4738" s="37" t="s">
        <v>255</v>
      </c>
      <c r="F4738" s="15">
        <v>199000</v>
      </c>
      <c r="G4738" s="15">
        <v>199000</v>
      </c>
      <c r="I4738" s="35" t="s">
        <v>261</v>
      </c>
      <c r="J4738" s="15"/>
      <c r="L4738" s="36" t="s">
        <v>253</v>
      </c>
      <c r="M4738" s="15">
        <v>4.0666666666666664</v>
      </c>
    </row>
    <row r="4739" spans="1:13" x14ac:dyDescent="0.3">
      <c r="A4739" s="38" t="s">
        <v>251</v>
      </c>
      <c r="B4739" s="15">
        <v>202000</v>
      </c>
      <c r="C4739" s="15">
        <v>1203900</v>
      </c>
      <c r="E4739" s="37" t="s">
        <v>258</v>
      </c>
      <c r="F4739" s="15">
        <v>95000</v>
      </c>
      <c r="G4739" s="15">
        <v>609950</v>
      </c>
      <c r="I4739" s="38" t="s">
        <v>245</v>
      </c>
      <c r="J4739" s="15">
        <v>12</v>
      </c>
      <c r="L4739" s="35" t="s">
        <v>272</v>
      </c>
      <c r="M4739" s="15">
        <v>1.6</v>
      </c>
    </row>
    <row r="4740" spans="1:13" x14ac:dyDescent="0.3">
      <c r="A4740" s="38" t="s">
        <v>254</v>
      </c>
      <c r="B4740" s="15">
        <v>280000</v>
      </c>
      <c r="C4740" s="15">
        <v>2452950</v>
      </c>
      <c r="E4740" s="36" t="s">
        <v>253</v>
      </c>
      <c r="F4740" s="15">
        <v>470800</v>
      </c>
      <c r="G4740" s="15">
        <v>850450</v>
      </c>
      <c r="I4740" s="38" t="s">
        <v>247</v>
      </c>
      <c r="J4740" s="15">
        <v>13.3</v>
      </c>
      <c r="L4740" s="36" t="s">
        <v>246</v>
      </c>
      <c r="M4740" s="15">
        <v>2.5</v>
      </c>
    </row>
    <row r="4741" spans="1:13" x14ac:dyDescent="0.3">
      <c r="A4741" s="38" t="s">
        <v>257</v>
      </c>
      <c r="B4741" s="15"/>
      <c r="C4741" s="15"/>
      <c r="E4741" s="35" t="s">
        <v>272</v>
      </c>
      <c r="F4741" s="15">
        <v>2075452</v>
      </c>
      <c r="G4741" s="15">
        <v>3130477</v>
      </c>
      <c r="I4741" s="38" t="s">
        <v>249</v>
      </c>
      <c r="J4741" s="15">
        <v>12.9</v>
      </c>
      <c r="L4741" s="36" t="s">
        <v>248</v>
      </c>
      <c r="M4741" s="15">
        <v>1.4333333333333336</v>
      </c>
    </row>
    <row r="4742" spans="1:13" x14ac:dyDescent="0.3">
      <c r="A4742" s="38" t="s">
        <v>252</v>
      </c>
      <c r="B4742" s="15">
        <v>319950</v>
      </c>
      <c r="C4742" s="15">
        <v>1217360</v>
      </c>
      <c r="E4742" s="36" t="s">
        <v>246</v>
      </c>
      <c r="F4742" s="15">
        <v>667750</v>
      </c>
      <c r="G4742" s="15">
        <v>1215800</v>
      </c>
      <c r="I4742" s="38" t="s">
        <v>251</v>
      </c>
      <c r="J4742" s="15">
        <v>14.5</v>
      </c>
      <c r="L4742" s="36" t="s">
        <v>250</v>
      </c>
      <c r="M4742" s="15">
        <v>0.5</v>
      </c>
    </row>
    <row r="4743" spans="1:13" x14ac:dyDescent="0.3">
      <c r="A4743" s="38" t="s">
        <v>255</v>
      </c>
      <c r="B4743" s="15">
        <v>300000</v>
      </c>
      <c r="C4743" s="15">
        <v>1186207</v>
      </c>
      <c r="E4743" s="36" t="s">
        <v>248</v>
      </c>
      <c r="F4743" s="15">
        <v>507802</v>
      </c>
      <c r="G4743" s="15">
        <v>705277</v>
      </c>
      <c r="I4743" s="38" t="s">
        <v>254</v>
      </c>
      <c r="J4743" s="15">
        <v>16.399999999999999</v>
      </c>
      <c r="L4743" s="36" t="s">
        <v>253</v>
      </c>
      <c r="M4743" s="15">
        <v>0.5</v>
      </c>
    </row>
    <row r="4744" spans="1:13" x14ac:dyDescent="0.3">
      <c r="A4744" s="38" t="s">
        <v>258</v>
      </c>
      <c r="B4744" s="15">
        <v>198142</v>
      </c>
      <c r="C4744" s="15">
        <v>710283</v>
      </c>
      <c r="E4744" s="36" t="s">
        <v>250</v>
      </c>
      <c r="F4744" s="15">
        <v>435000</v>
      </c>
      <c r="G4744" s="15">
        <v>744500</v>
      </c>
      <c r="I4744" s="38" t="s">
        <v>257</v>
      </c>
      <c r="J4744" s="15">
        <v>18.399999999999999</v>
      </c>
      <c r="L4744" s="35" t="s">
        <v>273</v>
      </c>
      <c r="M4744" s="15">
        <v>1.23</v>
      </c>
    </row>
    <row r="4745" spans="1:13" x14ac:dyDescent="0.3">
      <c r="A4745" s="38" t="s">
        <v>260</v>
      </c>
      <c r="B4745" s="15">
        <v>227500</v>
      </c>
      <c r="C4745" s="15">
        <v>455000</v>
      </c>
      <c r="E4745" s="37" t="s">
        <v>252</v>
      </c>
      <c r="F4745" s="15">
        <v>150000</v>
      </c>
      <c r="G4745" s="15">
        <v>459500</v>
      </c>
      <c r="I4745" s="38" t="s">
        <v>252</v>
      </c>
      <c r="J4745" s="15">
        <v>19.7</v>
      </c>
      <c r="L4745" s="36" t="s">
        <v>246</v>
      </c>
      <c r="M4745" s="15">
        <v>1.2</v>
      </c>
    </row>
    <row r="4746" spans="1:13" x14ac:dyDescent="0.3">
      <c r="A4746" s="38" t="s">
        <v>262</v>
      </c>
      <c r="B4746" s="15">
        <v>162000</v>
      </c>
      <c r="C4746" s="15">
        <v>162000</v>
      </c>
      <c r="E4746" s="37" t="s">
        <v>255</v>
      </c>
      <c r="F4746" s="15">
        <v>285000</v>
      </c>
      <c r="G4746" s="15">
        <v>285000</v>
      </c>
      <c r="I4746" s="38" t="s">
        <v>255</v>
      </c>
      <c r="J4746" s="15">
        <v>18.2</v>
      </c>
      <c r="L4746" s="36" t="s">
        <v>248</v>
      </c>
      <c r="M4746" s="15">
        <v>1.7333333333333334</v>
      </c>
    </row>
    <row r="4747" spans="1:13" x14ac:dyDescent="0.3">
      <c r="A4747" s="38" t="s">
        <v>263</v>
      </c>
      <c r="B4747" s="15">
        <v>210500</v>
      </c>
      <c r="C4747" s="15">
        <v>868083</v>
      </c>
      <c r="E4747" s="37" t="s">
        <v>258</v>
      </c>
      <c r="F4747" s="15"/>
      <c r="G4747" s="15">
        <v>0</v>
      </c>
      <c r="I4747" s="38" t="s">
        <v>258</v>
      </c>
      <c r="J4747" s="15">
        <v>19.2</v>
      </c>
      <c r="L4747" s="36" t="s">
        <v>250</v>
      </c>
      <c r="M4747" s="15">
        <v>1</v>
      </c>
    </row>
    <row r="4748" spans="1:13" x14ac:dyDescent="0.3">
      <c r="A4748" s="35" t="s">
        <v>268</v>
      </c>
      <c r="B4748" s="15"/>
      <c r="C4748" s="15"/>
      <c r="E4748" s="36" t="s">
        <v>253</v>
      </c>
      <c r="F4748" s="15">
        <v>464900</v>
      </c>
      <c r="G4748" s="15">
        <v>464900</v>
      </c>
      <c r="I4748" s="38" t="s">
        <v>260</v>
      </c>
      <c r="J4748" s="15">
        <v>16.8</v>
      </c>
      <c r="L4748" s="36" t="s">
        <v>253</v>
      </c>
      <c r="M4748" s="15">
        <v>0.85</v>
      </c>
    </row>
    <row r="4749" spans="1:13" x14ac:dyDescent="0.3">
      <c r="A4749" s="38" t="s">
        <v>245</v>
      </c>
      <c r="B4749" s="15">
        <v>224000</v>
      </c>
      <c r="C4749" s="15">
        <v>873000</v>
      </c>
      <c r="E4749" s="35" t="s">
        <v>273</v>
      </c>
      <c r="F4749" s="15">
        <v>2575575</v>
      </c>
      <c r="G4749" s="15">
        <v>6108496</v>
      </c>
      <c r="I4749" s="38" t="s">
        <v>262</v>
      </c>
      <c r="J4749" s="15">
        <v>12.8</v>
      </c>
      <c r="L4749" s="35" t="s">
        <v>274</v>
      </c>
      <c r="M4749" s="15">
        <v>1.6583333333333334</v>
      </c>
    </row>
    <row r="4750" spans="1:13" x14ac:dyDescent="0.3">
      <c r="A4750" s="38" t="s">
        <v>247</v>
      </c>
      <c r="B4750" s="15">
        <v>205000</v>
      </c>
      <c r="C4750" s="15">
        <v>1642550</v>
      </c>
      <c r="E4750" s="36" t="s">
        <v>246</v>
      </c>
      <c r="F4750" s="15">
        <v>458000</v>
      </c>
      <c r="G4750" s="15">
        <v>916000</v>
      </c>
      <c r="I4750" s="38" t="s">
        <v>263</v>
      </c>
      <c r="J4750" s="15">
        <v>13.9</v>
      </c>
      <c r="L4750" s="36" t="s">
        <v>246</v>
      </c>
      <c r="M4750" s="15">
        <v>0.83333333333333337</v>
      </c>
    </row>
    <row r="4751" spans="1:13" x14ac:dyDescent="0.3">
      <c r="A4751" s="38" t="s">
        <v>249</v>
      </c>
      <c r="B4751" s="15">
        <v>236331</v>
      </c>
      <c r="C4751" s="15">
        <v>472661</v>
      </c>
      <c r="E4751" s="36" t="s">
        <v>248</v>
      </c>
      <c r="F4751" s="15">
        <v>558125</v>
      </c>
      <c r="G4751" s="15">
        <v>1598999</v>
      </c>
      <c r="I4751" s="35" t="s">
        <v>264</v>
      </c>
      <c r="J4751" s="15"/>
      <c r="L4751" s="36" t="s">
        <v>248</v>
      </c>
      <c r="M4751" s="15">
        <v>2.2333333333333329</v>
      </c>
    </row>
    <row r="4752" spans="1:13" x14ac:dyDescent="0.3">
      <c r="A4752" s="38" t="s">
        <v>251</v>
      </c>
      <c r="B4752" s="15">
        <v>205000</v>
      </c>
      <c r="C4752" s="15">
        <v>655000</v>
      </c>
      <c r="E4752" s="36" t="s">
        <v>250</v>
      </c>
      <c r="F4752" s="15">
        <v>638500</v>
      </c>
      <c r="G4752" s="15">
        <v>1674548</v>
      </c>
      <c r="I4752" s="38" t="s">
        <v>245</v>
      </c>
      <c r="J4752" s="15">
        <v>13.7</v>
      </c>
      <c r="L4752" s="36" t="s">
        <v>250</v>
      </c>
      <c r="M4752" s="15">
        <v>1.8333333333333333</v>
      </c>
    </row>
    <row r="4753" spans="1:13" x14ac:dyDescent="0.3">
      <c r="A4753" s="38" t="s">
        <v>254</v>
      </c>
      <c r="B4753" s="15">
        <v>233750</v>
      </c>
      <c r="C4753" s="15">
        <v>1476400</v>
      </c>
      <c r="E4753" s="37" t="s">
        <v>252</v>
      </c>
      <c r="F4753" s="15">
        <v>205000</v>
      </c>
      <c r="G4753" s="15">
        <v>620000</v>
      </c>
      <c r="I4753" s="38" t="s">
        <v>247</v>
      </c>
      <c r="J4753" s="15">
        <v>17.2</v>
      </c>
      <c r="L4753" s="36" t="s">
        <v>253</v>
      </c>
      <c r="M4753" s="15">
        <v>1.7333333333333332</v>
      </c>
    </row>
    <row r="4754" spans="1:13" x14ac:dyDescent="0.3">
      <c r="A4754" s="38" t="s">
        <v>257</v>
      </c>
      <c r="B4754" s="15">
        <v>375990</v>
      </c>
      <c r="C4754" s="15">
        <v>1050991</v>
      </c>
      <c r="E4754" s="37" t="s">
        <v>255</v>
      </c>
      <c r="F4754" s="15">
        <v>220000</v>
      </c>
      <c r="G4754" s="15">
        <v>220000</v>
      </c>
      <c r="I4754" s="38" t="s">
        <v>249</v>
      </c>
      <c r="J4754" s="15">
        <v>17.8</v>
      </c>
      <c r="L4754" s="35" t="s">
        <v>275</v>
      </c>
      <c r="M4754" s="15">
        <v>0.9</v>
      </c>
    </row>
    <row r="4755" spans="1:13" x14ac:dyDescent="0.3">
      <c r="A4755" s="38" t="s">
        <v>252</v>
      </c>
      <c r="B4755" s="15">
        <v>262500</v>
      </c>
      <c r="C4755" s="15">
        <v>992450</v>
      </c>
      <c r="E4755" s="37" t="s">
        <v>258</v>
      </c>
      <c r="F4755" s="15">
        <v>213500</v>
      </c>
      <c r="G4755" s="15">
        <v>834548</v>
      </c>
      <c r="I4755" s="38" t="s">
        <v>251</v>
      </c>
      <c r="J4755" s="15">
        <v>19.100000000000001</v>
      </c>
      <c r="L4755" s="36" t="s">
        <v>246</v>
      </c>
      <c r="M4755" s="15">
        <v>0.6333333333333333</v>
      </c>
    </row>
    <row r="4756" spans="1:13" x14ac:dyDescent="0.3">
      <c r="A4756" s="38" t="s">
        <v>255</v>
      </c>
      <c r="B4756" s="15">
        <v>260000</v>
      </c>
      <c r="C4756" s="15">
        <v>689000</v>
      </c>
      <c r="E4756" s="36" t="s">
        <v>253</v>
      </c>
      <c r="F4756" s="15">
        <v>920950</v>
      </c>
      <c r="G4756" s="15">
        <v>1918949</v>
      </c>
      <c r="I4756" s="38" t="s">
        <v>254</v>
      </c>
      <c r="J4756" s="15">
        <v>18.600000000000001</v>
      </c>
      <c r="L4756" s="36" t="s">
        <v>248</v>
      </c>
      <c r="M4756" s="15">
        <v>1.2</v>
      </c>
    </row>
    <row r="4757" spans="1:13" x14ac:dyDescent="0.3">
      <c r="A4757" s="38" t="s">
        <v>258</v>
      </c>
      <c r="B4757" s="15">
        <v>365000</v>
      </c>
      <c r="C4757" s="15">
        <v>1687990</v>
      </c>
      <c r="E4757" s="35" t="s">
        <v>274</v>
      </c>
      <c r="F4757" s="15">
        <v>4494424</v>
      </c>
      <c r="G4757" s="15">
        <v>10899439</v>
      </c>
      <c r="I4757" s="38" t="s">
        <v>257</v>
      </c>
      <c r="J4757" s="15">
        <v>19.100000000000001</v>
      </c>
      <c r="L4757" s="36" t="s">
        <v>250</v>
      </c>
      <c r="M4757" s="15">
        <v>0.8</v>
      </c>
    </row>
    <row r="4758" spans="1:13" x14ac:dyDescent="0.3">
      <c r="A4758" s="38" t="s">
        <v>260</v>
      </c>
      <c r="B4758" s="15">
        <v>265000</v>
      </c>
      <c r="C4758" s="15">
        <v>1741000</v>
      </c>
      <c r="E4758" s="36" t="s">
        <v>246</v>
      </c>
      <c r="F4758" s="15">
        <v>1282600</v>
      </c>
      <c r="G4758" s="15">
        <v>2004200</v>
      </c>
      <c r="I4758" s="38" t="s">
        <v>252</v>
      </c>
      <c r="J4758" s="15">
        <v>19.3</v>
      </c>
      <c r="L4758" s="36" t="s">
        <v>253</v>
      </c>
      <c r="M4758" s="15"/>
    </row>
    <row r="4759" spans="1:13" x14ac:dyDescent="0.3">
      <c r="A4759" s="38" t="s">
        <v>262</v>
      </c>
      <c r="B4759" s="15">
        <v>233475</v>
      </c>
      <c r="C4759" s="15">
        <v>1647850</v>
      </c>
      <c r="E4759" s="36" t="s">
        <v>248</v>
      </c>
      <c r="F4759" s="15">
        <v>1081700</v>
      </c>
      <c r="G4759" s="15">
        <v>1816400</v>
      </c>
      <c r="I4759" s="38" t="s">
        <v>255</v>
      </c>
      <c r="J4759" s="15">
        <v>23</v>
      </c>
      <c r="L4759" s="14">
        <v>85</v>
      </c>
      <c r="M4759" s="15">
        <v>6.3373493975903576</v>
      </c>
    </row>
    <row r="4760" spans="1:13" x14ac:dyDescent="0.3">
      <c r="A4760" s="38" t="s">
        <v>263</v>
      </c>
      <c r="B4760" s="15">
        <v>311000</v>
      </c>
      <c r="C4760" s="15">
        <v>1451500</v>
      </c>
      <c r="E4760" s="36" t="s">
        <v>250</v>
      </c>
      <c r="F4760" s="15">
        <v>1358125</v>
      </c>
      <c r="G4760" s="15">
        <v>4774940</v>
      </c>
      <c r="I4760" s="38" t="s">
        <v>258</v>
      </c>
      <c r="J4760" s="15">
        <v>18.100000000000001</v>
      </c>
      <c r="L4760" s="35" t="s">
        <v>244</v>
      </c>
      <c r="M4760" s="15">
        <v>3.4666666666666668</v>
      </c>
    </row>
    <row r="4761" spans="1:13" x14ac:dyDescent="0.3">
      <c r="A4761" s="35" t="s">
        <v>269</v>
      </c>
      <c r="B4761" s="15"/>
      <c r="C4761" s="15"/>
      <c r="E4761" s="37" t="s">
        <v>252</v>
      </c>
      <c r="F4761" s="15">
        <v>307500</v>
      </c>
      <c r="G4761" s="15">
        <v>615000</v>
      </c>
      <c r="I4761" s="38" t="s">
        <v>260</v>
      </c>
      <c r="J4761" s="15">
        <v>19</v>
      </c>
      <c r="L4761" s="36" t="s">
        <v>246</v>
      </c>
      <c r="M4761" s="15">
        <v>2.0333333333333337</v>
      </c>
    </row>
    <row r="4762" spans="1:13" x14ac:dyDescent="0.3">
      <c r="A4762" s="38" t="s">
        <v>245</v>
      </c>
      <c r="B4762" s="15">
        <v>205000</v>
      </c>
      <c r="C4762" s="15">
        <v>410000</v>
      </c>
      <c r="E4762" s="37" t="s">
        <v>255</v>
      </c>
      <c r="F4762" s="15">
        <v>272450</v>
      </c>
      <c r="G4762" s="15">
        <v>1526890</v>
      </c>
      <c r="I4762" s="38" t="s">
        <v>262</v>
      </c>
      <c r="J4762" s="15">
        <v>17.899999999999999</v>
      </c>
      <c r="L4762" s="36" t="s">
        <v>248</v>
      </c>
      <c r="M4762" s="15">
        <v>2.5666666666666669</v>
      </c>
    </row>
    <row r="4763" spans="1:13" x14ac:dyDescent="0.3">
      <c r="A4763" s="38" t="s">
        <v>247</v>
      </c>
      <c r="B4763" s="15">
        <v>255000</v>
      </c>
      <c r="C4763" s="15">
        <v>255000</v>
      </c>
      <c r="E4763" s="37" t="s">
        <v>258</v>
      </c>
      <c r="F4763" s="15">
        <v>778175</v>
      </c>
      <c r="G4763" s="15">
        <v>2633050</v>
      </c>
      <c r="I4763" s="38" t="s">
        <v>263</v>
      </c>
      <c r="J4763" s="15">
        <v>15.6</v>
      </c>
      <c r="L4763" s="36" t="s">
        <v>250</v>
      </c>
      <c r="M4763" s="15">
        <v>3.7999999999999994</v>
      </c>
    </row>
    <row r="4764" spans="1:13" x14ac:dyDescent="0.3">
      <c r="A4764" s="38" t="s">
        <v>249</v>
      </c>
      <c r="B4764" s="15">
        <v>201100</v>
      </c>
      <c r="C4764" s="15">
        <v>1460200</v>
      </c>
      <c r="E4764" s="36" t="s">
        <v>253</v>
      </c>
      <c r="F4764" s="15">
        <v>771999</v>
      </c>
      <c r="G4764" s="15">
        <v>2303899</v>
      </c>
      <c r="I4764" s="35" t="s">
        <v>266</v>
      </c>
      <c r="J4764" s="15"/>
      <c r="L4764" s="36" t="s">
        <v>253</v>
      </c>
      <c r="M4764" s="15">
        <v>5.4666666666666659</v>
      </c>
    </row>
    <row r="4765" spans="1:13" x14ac:dyDescent="0.3">
      <c r="A4765" s="38" t="s">
        <v>251</v>
      </c>
      <c r="B4765" s="15">
        <v>232000</v>
      </c>
      <c r="C4765" s="15">
        <v>1218990</v>
      </c>
      <c r="E4765" s="35" t="s">
        <v>275</v>
      </c>
      <c r="F4765" s="15">
        <v>3955250</v>
      </c>
      <c r="G4765" s="15">
        <v>7775850</v>
      </c>
      <c r="I4765" s="38" t="s">
        <v>245</v>
      </c>
      <c r="J4765" s="15">
        <v>16.100000000000001</v>
      </c>
      <c r="L4765" s="35" t="s">
        <v>256</v>
      </c>
      <c r="M4765" s="15">
        <v>9.0583333333333318</v>
      </c>
    </row>
    <row r="4766" spans="1:13" x14ac:dyDescent="0.3">
      <c r="A4766" s="38" t="s">
        <v>254</v>
      </c>
      <c r="B4766" s="15">
        <v>287500</v>
      </c>
      <c r="C4766" s="15">
        <v>1821000</v>
      </c>
      <c r="E4766" s="36" t="s">
        <v>246</v>
      </c>
      <c r="F4766" s="15">
        <v>1022250</v>
      </c>
      <c r="G4766" s="15">
        <v>2895400</v>
      </c>
      <c r="I4766" s="38" t="s">
        <v>247</v>
      </c>
      <c r="J4766" s="15">
        <v>15.6</v>
      </c>
      <c r="L4766" s="36" t="s">
        <v>246</v>
      </c>
      <c r="M4766" s="15">
        <v>6.2333333333333343</v>
      </c>
    </row>
    <row r="4767" spans="1:13" x14ac:dyDescent="0.3">
      <c r="A4767" s="38" t="s">
        <v>257</v>
      </c>
      <c r="B4767" s="15">
        <v>264500</v>
      </c>
      <c r="C4767" s="15">
        <v>1164000</v>
      </c>
      <c r="E4767" s="36" t="s">
        <v>248</v>
      </c>
      <c r="F4767" s="15">
        <v>1449000</v>
      </c>
      <c r="G4767" s="15">
        <v>2569000</v>
      </c>
      <c r="I4767" s="38" t="s">
        <v>249</v>
      </c>
      <c r="J4767" s="15">
        <v>14</v>
      </c>
      <c r="L4767" s="36" t="s">
        <v>248</v>
      </c>
      <c r="M4767" s="15">
        <v>9.3666666666666671</v>
      </c>
    </row>
    <row r="4768" spans="1:13" x14ac:dyDescent="0.3">
      <c r="A4768" s="38" t="s">
        <v>252</v>
      </c>
      <c r="B4768" s="15">
        <v>260750</v>
      </c>
      <c r="C4768" s="15">
        <v>1044500</v>
      </c>
      <c r="E4768" s="36" t="s">
        <v>250</v>
      </c>
      <c r="F4768" s="15">
        <v>856000</v>
      </c>
      <c r="G4768" s="15">
        <v>1683450</v>
      </c>
      <c r="I4768" s="38" t="s">
        <v>251</v>
      </c>
      <c r="J4768" s="15">
        <v>13.4</v>
      </c>
      <c r="L4768" s="36" t="s">
        <v>250</v>
      </c>
      <c r="M4768" s="15">
        <v>11</v>
      </c>
    </row>
    <row r="4769" spans="1:13" x14ac:dyDescent="0.3">
      <c r="A4769" s="38" t="s">
        <v>255</v>
      </c>
      <c r="B4769" s="15">
        <v>344199</v>
      </c>
      <c r="C4769" s="15">
        <v>1318348</v>
      </c>
      <c r="E4769" s="37" t="s">
        <v>252</v>
      </c>
      <c r="F4769" s="15">
        <v>280000</v>
      </c>
      <c r="G4769" s="15">
        <v>560000</v>
      </c>
      <c r="I4769" s="38" t="s">
        <v>254</v>
      </c>
      <c r="J4769" s="15">
        <v>15.5</v>
      </c>
      <c r="L4769" s="36" t="s">
        <v>253</v>
      </c>
      <c r="M4769" s="15">
        <v>9.6333333333333346</v>
      </c>
    </row>
    <row r="4770" spans="1:13" x14ac:dyDescent="0.3">
      <c r="A4770" s="38" t="s">
        <v>258</v>
      </c>
      <c r="B4770" s="15">
        <v>223000</v>
      </c>
      <c r="C4770" s="15">
        <v>1157190</v>
      </c>
      <c r="E4770" s="37" t="s">
        <v>255</v>
      </c>
      <c r="F4770" s="15">
        <v>295000</v>
      </c>
      <c r="G4770" s="15">
        <v>295000</v>
      </c>
      <c r="I4770" s="38" t="s">
        <v>257</v>
      </c>
      <c r="J4770" s="15">
        <v>13.1</v>
      </c>
      <c r="L4770" s="35" t="s">
        <v>261</v>
      </c>
      <c r="M4770" s="15">
        <v>9.6583333333333332</v>
      </c>
    </row>
    <row r="4771" spans="1:13" x14ac:dyDescent="0.3">
      <c r="A4771" s="38" t="s">
        <v>260</v>
      </c>
      <c r="B4771" s="15">
        <v>240000</v>
      </c>
      <c r="C4771" s="15">
        <v>1224107</v>
      </c>
      <c r="E4771" s="37" t="s">
        <v>258</v>
      </c>
      <c r="F4771" s="15">
        <v>281000</v>
      </c>
      <c r="G4771" s="15">
        <v>828450</v>
      </c>
      <c r="I4771" s="38" t="s">
        <v>252</v>
      </c>
      <c r="J4771" s="15">
        <v>15.3</v>
      </c>
      <c r="L4771" s="36" t="s">
        <v>246</v>
      </c>
      <c r="M4771" s="15">
        <v>9.6666666666666661</v>
      </c>
    </row>
    <row r="4772" spans="1:13" x14ac:dyDescent="0.3">
      <c r="A4772" s="38" t="s">
        <v>262</v>
      </c>
      <c r="B4772" s="15">
        <v>226000</v>
      </c>
      <c r="C4772" s="15">
        <v>1339300</v>
      </c>
      <c r="E4772" s="36" t="s">
        <v>253</v>
      </c>
      <c r="F4772" s="15">
        <v>628000</v>
      </c>
      <c r="G4772" s="15">
        <v>628000</v>
      </c>
      <c r="I4772" s="38" t="s">
        <v>255</v>
      </c>
      <c r="J4772" s="15">
        <v>15.3</v>
      </c>
      <c r="L4772" s="36" t="s">
        <v>248</v>
      </c>
      <c r="M4772" s="15">
        <v>9.5333333333333332</v>
      </c>
    </row>
    <row r="4773" spans="1:13" x14ac:dyDescent="0.3">
      <c r="A4773" s="38" t="s">
        <v>263</v>
      </c>
      <c r="B4773" s="15">
        <v>282200</v>
      </c>
      <c r="C4773" s="15">
        <v>1103900</v>
      </c>
      <c r="E4773" s="14">
        <v>49</v>
      </c>
      <c r="F4773" s="15">
        <v>33643260</v>
      </c>
      <c r="G4773" s="15">
        <v>166697827</v>
      </c>
      <c r="I4773" s="38" t="s">
        <v>258</v>
      </c>
      <c r="J4773" s="15">
        <v>19.100000000000001</v>
      </c>
      <c r="L4773" s="36" t="s">
        <v>250</v>
      </c>
      <c r="M4773" s="15">
        <v>9.4333333333333336</v>
      </c>
    </row>
    <row r="4774" spans="1:13" x14ac:dyDescent="0.3">
      <c r="A4774" s="35" t="s">
        <v>270</v>
      </c>
      <c r="B4774" s="15"/>
      <c r="C4774" s="15"/>
      <c r="E4774" s="35" t="s">
        <v>243</v>
      </c>
      <c r="F4774" s="15">
        <v>1590479</v>
      </c>
      <c r="G4774" s="15">
        <v>9844956</v>
      </c>
      <c r="I4774" s="38" t="s">
        <v>260</v>
      </c>
      <c r="J4774" s="15">
        <v>17.100000000000001</v>
      </c>
      <c r="L4774" s="36" t="s">
        <v>253</v>
      </c>
      <c r="M4774" s="15">
        <v>10</v>
      </c>
    </row>
    <row r="4775" spans="1:13" x14ac:dyDescent="0.3">
      <c r="A4775" s="38" t="s">
        <v>245</v>
      </c>
      <c r="B4775" s="15">
        <v>289000</v>
      </c>
      <c r="C4775" s="15">
        <v>1977850</v>
      </c>
      <c r="E4775" s="36" t="s">
        <v>246</v>
      </c>
      <c r="F4775" s="15">
        <v>396729</v>
      </c>
      <c r="G4775" s="15">
        <v>1352582</v>
      </c>
      <c r="I4775" s="38" t="s">
        <v>262</v>
      </c>
      <c r="J4775" s="15">
        <v>17.600000000000001</v>
      </c>
      <c r="L4775" s="35" t="s">
        <v>264</v>
      </c>
      <c r="M4775" s="15">
        <v>11.025</v>
      </c>
    </row>
    <row r="4776" spans="1:13" x14ac:dyDescent="0.3">
      <c r="A4776" s="38" t="s">
        <v>247</v>
      </c>
      <c r="B4776" s="15">
        <v>266500</v>
      </c>
      <c r="C4776" s="15">
        <v>1216771</v>
      </c>
      <c r="E4776" s="36" t="s">
        <v>248</v>
      </c>
      <c r="F4776" s="15">
        <v>401975</v>
      </c>
      <c r="G4776" s="15">
        <v>2849674</v>
      </c>
      <c r="I4776" s="38" t="s">
        <v>263</v>
      </c>
      <c r="J4776" s="15">
        <v>15</v>
      </c>
      <c r="L4776" s="36" t="s">
        <v>246</v>
      </c>
      <c r="M4776" s="15">
        <v>11.033333333333333</v>
      </c>
    </row>
    <row r="4777" spans="1:13" x14ac:dyDescent="0.3">
      <c r="A4777" s="38" t="s">
        <v>249</v>
      </c>
      <c r="B4777" s="15">
        <v>352000</v>
      </c>
      <c r="C4777" s="15">
        <v>352000</v>
      </c>
      <c r="E4777" s="36" t="s">
        <v>250</v>
      </c>
      <c r="F4777" s="15">
        <v>411600</v>
      </c>
      <c r="G4777" s="15">
        <v>2672600</v>
      </c>
      <c r="I4777" s="35" t="s">
        <v>267</v>
      </c>
      <c r="J4777" s="15"/>
      <c r="L4777" s="36" t="s">
        <v>248</v>
      </c>
      <c r="M4777" s="15">
        <v>9.2666666666666675</v>
      </c>
    </row>
    <row r="4778" spans="1:13" x14ac:dyDescent="0.3">
      <c r="A4778" s="38" t="s">
        <v>251</v>
      </c>
      <c r="B4778" s="15">
        <v>275000</v>
      </c>
      <c r="C4778" s="15">
        <v>1123790</v>
      </c>
      <c r="E4778" s="37" t="s">
        <v>252</v>
      </c>
      <c r="F4778" s="15">
        <v>116000</v>
      </c>
      <c r="G4778" s="15">
        <v>1252600</v>
      </c>
      <c r="I4778" s="38" t="s">
        <v>245</v>
      </c>
      <c r="J4778" s="15">
        <v>13.6</v>
      </c>
      <c r="L4778" s="36" t="s">
        <v>250</v>
      </c>
      <c r="M4778" s="15">
        <v>11.433333333333332</v>
      </c>
    </row>
    <row r="4779" spans="1:13" x14ac:dyDescent="0.3">
      <c r="A4779" s="38" t="s">
        <v>254</v>
      </c>
      <c r="B4779" s="15">
        <v>283000</v>
      </c>
      <c r="C4779" s="15">
        <v>3293997</v>
      </c>
      <c r="E4779" s="37" t="s">
        <v>255</v>
      </c>
      <c r="F4779" s="15">
        <v>138600</v>
      </c>
      <c r="G4779" s="15">
        <v>652100</v>
      </c>
      <c r="I4779" s="38" t="s">
        <v>247</v>
      </c>
      <c r="J4779" s="15">
        <v>13.8</v>
      </c>
      <c r="L4779" s="36" t="s">
        <v>253</v>
      </c>
      <c r="M4779" s="15">
        <v>12.366666666666667</v>
      </c>
    </row>
    <row r="4780" spans="1:13" x14ac:dyDescent="0.3">
      <c r="A4780" s="38" t="s">
        <v>257</v>
      </c>
      <c r="B4780" s="15">
        <v>325000</v>
      </c>
      <c r="C4780" s="15">
        <v>1574390</v>
      </c>
      <c r="E4780" s="37" t="s">
        <v>258</v>
      </c>
      <c r="F4780" s="15">
        <v>157000</v>
      </c>
      <c r="G4780" s="15">
        <v>767900</v>
      </c>
      <c r="I4780" s="38" t="s">
        <v>249</v>
      </c>
      <c r="J4780" s="15">
        <v>17.600000000000001</v>
      </c>
      <c r="L4780" s="35" t="s">
        <v>266</v>
      </c>
      <c r="M4780" s="15">
        <v>13.933333333333335</v>
      </c>
    </row>
    <row r="4781" spans="1:13" x14ac:dyDescent="0.3">
      <c r="A4781" s="38" t="s">
        <v>252</v>
      </c>
      <c r="B4781" s="15">
        <v>247500</v>
      </c>
      <c r="C4781" s="15">
        <v>2266650</v>
      </c>
      <c r="E4781" s="36" t="s">
        <v>253</v>
      </c>
      <c r="F4781" s="15">
        <v>380175</v>
      </c>
      <c r="G4781" s="15">
        <v>2970100</v>
      </c>
      <c r="I4781" s="38" t="s">
        <v>251</v>
      </c>
      <c r="J4781" s="15">
        <v>18.100000000000001</v>
      </c>
      <c r="L4781" s="36" t="s">
        <v>246</v>
      </c>
      <c r="M4781" s="15">
        <v>12.300000000000002</v>
      </c>
    </row>
    <row r="4782" spans="1:13" x14ac:dyDescent="0.3">
      <c r="A4782" s="38" t="s">
        <v>255</v>
      </c>
      <c r="B4782" s="15">
        <v>239000</v>
      </c>
      <c r="C4782" s="15">
        <v>1282500</v>
      </c>
      <c r="E4782" s="35" t="s">
        <v>259</v>
      </c>
      <c r="F4782" s="15">
        <v>1651425</v>
      </c>
      <c r="G4782" s="15">
        <v>9743481</v>
      </c>
      <c r="I4782" s="38" t="s">
        <v>254</v>
      </c>
      <c r="J4782" s="15">
        <v>19.899999999999999</v>
      </c>
      <c r="L4782" s="36" t="s">
        <v>248</v>
      </c>
      <c r="M4782" s="15">
        <v>13.233333333333333</v>
      </c>
    </row>
    <row r="4783" spans="1:13" x14ac:dyDescent="0.3">
      <c r="A4783" s="38" t="s">
        <v>258</v>
      </c>
      <c r="B4783" s="15">
        <v>260000</v>
      </c>
      <c r="C4783" s="15">
        <v>1339500</v>
      </c>
      <c r="E4783" s="36" t="s">
        <v>246</v>
      </c>
      <c r="F4783" s="15">
        <v>372000</v>
      </c>
      <c r="G4783" s="15">
        <v>2225799</v>
      </c>
      <c r="I4783" s="38" t="s">
        <v>257</v>
      </c>
      <c r="J4783" s="15">
        <v>22</v>
      </c>
      <c r="L4783" s="36" t="s">
        <v>250</v>
      </c>
      <c r="M4783" s="15">
        <v>14.5</v>
      </c>
    </row>
    <row r="4784" spans="1:13" x14ac:dyDescent="0.3">
      <c r="A4784" s="38" t="s">
        <v>260</v>
      </c>
      <c r="B4784" s="15">
        <v>352750</v>
      </c>
      <c r="C4784" s="15">
        <v>1990490</v>
      </c>
      <c r="E4784" s="36" t="s">
        <v>248</v>
      </c>
      <c r="F4784" s="15">
        <v>392050</v>
      </c>
      <c r="G4784" s="15">
        <v>3079025</v>
      </c>
      <c r="I4784" s="38" t="s">
        <v>252</v>
      </c>
      <c r="J4784" s="15">
        <v>17.100000000000001</v>
      </c>
      <c r="L4784" s="36" t="s">
        <v>253</v>
      </c>
      <c r="M4784" s="15">
        <v>15.700000000000001</v>
      </c>
    </row>
    <row r="4785" spans="1:13" x14ac:dyDescent="0.3">
      <c r="A4785" s="38" t="s">
        <v>262</v>
      </c>
      <c r="B4785" s="15">
        <v>203450</v>
      </c>
      <c r="C4785" s="15">
        <v>996900</v>
      </c>
      <c r="E4785" s="36" t="s">
        <v>250</v>
      </c>
      <c r="F4785" s="15">
        <v>416800</v>
      </c>
      <c r="G4785" s="15">
        <v>3176957</v>
      </c>
      <c r="I4785" s="38" t="s">
        <v>255</v>
      </c>
      <c r="J4785" s="15">
        <v>15.8</v>
      </c>
      <c r="L4785" s="35" t="s">
        <v>267</v>
      </c>
      <c r="M4785" s="15">
        <v>12.350000000000001</v>
      </c>
    </row>
    <row r="4786" spans="1:13" x14ac:dyDescent="0.3">
      <c r="A4786" s="38" t="s">
        <v>263</v>
      </c>
      <c r="B4786" s="15">
        <v>287350</v>
      </c>
      <c r="C4786" s="15">
        <v>1876020</v>
      </c>
      <c r="E4786" s="37" t="s">
        <v>252</v>
      </c>
      <c r="F4786" s="15">
        <v>130050</v>
      </c>
      <c r="G4786" s="15">
        <v>1097300</v>
      </c>
      <c r="I4786" s="38" t="s">
        <v>258</v>
      </c>
      <c r="J4786" s="15">
        <v>13.7</v>
      </c>
      <c r="L4786" s="36" t="s">
        <v>246</v>
      </c>
      <c r="M4786" s="15">
        <v>17.666666666666668</v>
      </c>
    </row>
    <row r="4787" spans="1:13" x14ac:dyDescent="0.3">
      <c r="A4787" s="35" t="s">
        <v>271</v>
      </c>
      <c r="B4787" s="15"/>
      <c r="C4787" s="15"/>
      <c r="E4787" s="37" t="s">
        <v>255</v>
      </c>
      <c r="F4787" s="15">
        <v>170750</v>
      </c>
      <c r="G4787" s="15">
        <v>965000</v>
      </c>
      <c r="I4787" s="38" t="s">
        <v>260</v>
      </c>
      <c r="J4787" s="15">
        <v>13.9</v>
      </c>
      <c r="L4787" s="36" t="s">
        <v>248</v>
      </c>
      <c r="M4787" s="15">
        <v>14.033333333333331</v>
      </c>
    </row>
    <row r="4788" spans="1:13" x14ac:dyDescent="0.3">
      <c r="A4788" s="38" t="s">
        <v>245</v>
      </c>
      <c r="B4788" s="15">
        <v>294250</v>
      </c>
      <c r="C4788" s="15">
        <v>1695300</v>
      </c>
      <c r="E4788" s="37" t="s">
        <v>258</v>
      </c>
      <c r="F4788" s="15">
        <v>116000</v>
      </c>
      <c r="G4788" s="15">
        <v>1114657</v>
      </c>
      <c r="I4788" s="38" t="s">
        <v>262</v>
      </c>
      <c r="J4788" s="15">
        <v>13.1</v>
      </c>
      <c r="L4788" s="36" t="s">
        <v>250</v>
      </c>
      <c r="M4788" s="15">
        <v>9.4333333333333318</v>
      </c>
    </row>
    <row r="4789" spans="1:13" x14ac:dyDescent="0.3">
      <c r="A4789" s="38" t="s">
        <v>247</v>
      </c>
      <c r="B4789" s="15">
        <v>235000</v>
      </c>
      <c r="C4789" s="15">
        <v>1076590</v>
      </c>
      <c r="E4789" s="36" t="s">
        <v>253</v>
      </c>
      <c r="F4789" s="15">
        <v>470575</v>
      </c>
      <c r="G4789" s="15">
        <v>1261700</v>
      </c>
      <c r="I4789" s="38" t="s">
        <v>263</v>
      </c>
      <c r="J4789" s="15">
        <v>12</v>
      </c>
      <c r="L4789" s="36" t="s">
        <v>253</v>
      </c>
      <c r="M4789" s="15">
        <v>8.2666666666666675</v>
      </c>
    </row>
    <row r="4790" spans="1:13" x14ac:dyDescent="0.3">
      <c r="A4790" s="38" t="s">
        <v>249</v>
      </c>
      <c r="B4790" s="15">
        <v>210000</v>
      </c>
      <c r="C4790" s="15">
        <v>2102900</v>
      </c>
      <c r="E4790" s="35" t="s">
        <v>265</v>
      </c>
      <c r="F4790" s="15">
        <v>1927250</v>
      </c>
      <c r="G4790" s="15">
        <v>14184251</v>
      </c>
      <c r="I4790" s="35" t="s">
        <v>268</v>
      </c>
      <c r="J4790" s="15"/>
      <c r="L4790" s="35" t="s">
        <v>268</v>
      </c>
      <c r="M4790" s="15">
        <v>6.4249999999999998</v>
      </c>
    </row>
    <row r="4791" spans="1:13" x14ac:dyDescent="0.3">
      <c r="A4791" s="38" t="s">
        <v>251</v>
      </c>
      <c r="B4791" s="15">
        <v>360000</v>
      </c>
      <c r="C4791" s="15">
        <v>3875830</v>
      </c>
      <c r="E4791" s="36" t="s">
        <v>246</v>
      </c>
      <c r="F4791" s="15">
        <v>445650</v>
      </c>
      <c r="G4791" s="15">
        <v>2682000</v>
      </c>
      <c r="I4791" s="38" t="s">
        <v>245</v>
      </c>
      <c r="J4791" s="15">
        <v>13.3</v>
      </c>
      <c r="L4791" s="36" t="s">
        <v>246</v>
      </c>
      <c r="M4791" s="15">
        <v>6.4666666666666659</v>
      </c>
    </row>
    <row r="4792" spans="1:13" x14ac:dyDescent="0.3">
      <c r="A4792" s="38" t="s">
        <v>254</v>
      </c>
      <c r="B4792" s="15">
        <v>336000</v>
      </c>
      <c r="C4792" s="15">
        <v>2656500</v>
      </c>
      <c r="E4792" s="36" t="s">
        <v>248</v>
      </c>
      <c r="F4792" s="15">
        <v>486250</v>
      </c>
      <c r="G4792" s="15">
        <v>3803716</v>
      </c>
      <c r="I4792" s="38" t="s">
        <v>247</v>
      </c>
      <c r="J4792" s="15">
        <v>13.5</v>
      </c>
      <c r="L4792" s="36" t="s">
        <v>248</v>
      </c>
      <c r="M4792" s="15">
        <v>6.8666666666666671</v>
      </c>
    </row>
    <row r="4793" spans="1:13" x14ac:dyDescent="0.3">
      <c r="A4793" s="38" t="s">
        <v>257</v>
      </c>
      <c r="B4793" s="15">
        <v>245000</v>
      </c>
      <c r="C4793" s="15">
        <v>1912200</v>
      </c>
      <c r="E4793" s="36" t="s">
        <v>250</v>
      </c>
      <c r="F4793" s="15">
        <v>507425</v>
      </c>
      <c r="G4793" s="15">
        <v>4639575</v>
      </c>
      <c r="I4793" s="38" t="s">
        <v>249</v>
      </c>
      <c r="J4793" s="15">
        <v>13</v>
      </c>
      <c r="L4793" s="36" t="s">
        <v>250</v>
      </c>
      <c r="M4793" s="15">
        <v>7.0999999999999988</v>
      </c>
    </row>
    <row r="4794" spans="1:13" x14ac:dyDescent="0.3">
      <c r="A4794" s="38" t="s">
        <v>252</v>
      </c>
      <c r="B4794" s="15">
        <v>295000</v>
      </c>
      <c r="C4794" s="15">
        <v>2414850</v>
      </c>
      <c r="E4794" s="37" t="s">
        <v>252</v>
      </c>
      <c r="F4794" s="15">
        <v>169975</v>
      </c>
      <c r="G4794" s="15">
        <v>1493225</v>
      </c>
      <c r="I4794" s="38" t="s">
        <v>251</v>
      </c>
      <c r="J4794" s="15">
        <v>12.8</v>
      </c>
      <c r="L4794" s="36" t="s">
        <v>253</v>
      </c>
      <c r="M4794" s="15">
        <v>5.2666666666666666</v>
      </c>
    </row>
    <row r="4795" spans="1:13" x14ac:dyDescent="0.3">
      <c r="A4795" s="38" t="s">
        <v>255</v>
      </c>
      <c r="B4795" s="15">
        <v>324800</v>
      </c>
      <c r="C4795" s="15">
        <v>2027380</v>
      </c>
      <c r="E4795" s="37" t="s">
        <v>255</v>
      </c>
      <c r="F4795" s="15">
        <v>161000</v>
      </c>
      <c r="G4795" s="15">
        <v>1333950</v>
      </c>
      <c r="I4795" s="38" t="s">
        <v>254</v>
      </c>
      <c r="J4795" s="15">
        <v>11.8</v>
      </c>
      <c r="L4795" s="35" t="s">
        <v>269</v>
      </c>
      <c r="M4795" s="15">
        <v>5.0250000000000004</v>
      </c>
    </row>
    <row r="4796" spans="1:13" x14ac:dyDescent="0.3">
      <c r="A4796" s="38" t="s">
        <v>258</v>
      </c>
      <c r="B4796" s="15">
        <v>227475</v>
      </c>
      <c r="C4796" s="15">
        <v>923700</v>
      </c>
      <c r="E4796" s="37" t="s">
        <v>258</v>
      </c>
      <c r="F4796" s="15">
        <v>176450</v>
      </c>
      <c r="G4796" s="15">
        <v>1812400</v>
      </c>
      <c r="I4796" s="38" t="s">
        <v>257</v>
      </c>
      <c r="J4796" s="15">
        <v>15.8</v>
      </c>
      <c r="L4796" s="36" t="s">
        <v>246</v>
      </c>
      <c r="M4796" s="15">
        <v>4.166666666666667</v>
      </c>
    </row>
    <row r="4797" spans="1:13" x14ac:dyDescent="0.3">
      <c r="A4797" s="38" t="s">
        <v>260</v>
      </c>
      <c r="B4797" s="15">
        <v>300000</v>
      </c>
      <c r="C4797" s="15">
        <v>831500</v>
      </c>
      <c r="E4797" s="36" t="s">
        <v>253</v>
      </c>
      <c r="F4797" s="15">
        <v>487925</v>
      </c>
      <c r="G4797" s="15">
        <v>3058960</v>
      </c>
      <c r="I4797" s="38" t="s">
        <v>252</v>
      </c>
      <c r="J4797" s="15">
        <v>15.2</v>
      </c>
      <c r="L4797" s="36" t="s">
        <v>248</v>
      </c>
      <c r="M4797" s="15">
        <v>4.3</v>
      </c>
    </row>
    <row r="4798" spans="1:13" x14ac:dyDescent="0.3">
      <c r="A4798" s="38" t="s">
        <v>262</v>
      </c>
      <c r="B4798" s="15">
        <v>285975</v>
      </c>
      <c r="C4798" s="15">
        <v>571950</v>
      </c>
      <c r="E4798" s="35" t="s">
        <v>244</v>
      </c>
      <c r="F4798" s="15">
        <v>2071856</v>
      </c>
      <c r="G4798" s="15">
        <v>13850282</v>
      </c>
      <c r="I4798" s="38" t="s">
        <v>255</v>
      </c>
      <c r="J4798" s="15">
        <v>12.6</v>
      </c>
      <c r="L4798" s="36" t="s">
        <v>250</v>
      </c>
      <c r="M4798" s="15">
        <v>5.7333333333333334</v>
      </c>
    </row>
    <row r="4799" spans="1:13" x14ac:dyDescent="0.3">
      <c r="A4799" s="38" t="s">
        <v>263</v>
      </c>
      <c r="B4799" s="15">
        <v>257700</v>
      </c>
      <c r="C4799" s="15">
        <v>3464696</v>
      </c>
      <c r="E4799" s="36" t="s">
        <v>246</v>
      </c>
      <c r="F4799" s="15">
        <v>581656</v>
      </c>
      <c r="G4799" s="15">
        <v>3703412</v>
      </c>
      <c r="I4799" s="38" t="s">
        <v>258</v>
      </c>
      <c r="J4799" s="15">
        <v>11.1</v>
      </c>
      <c r="L4799" s="36" t="s">
        <v>253</v>
      </c>
      <c r="M4799" s="15">
        <v>5.8999999999999995</v>
      </c>
    </row>
    <row r="4800" spans="1:13" x14ac:dyDescent="0.3">
      <c r="A4800" s="35" t="s">
        <v>272</v>
      </c>
      <c r="B4800" s="15"/>
      <c r="C4800" s="15"/>
      <c r="E4800" s="36" t="s">
        <v>248</v>
      </c>
      <c r="F4800" s="15">
        <v>565000</v>
      </c>
      <c r="G4800" s="15">
        <v>4380170</v>
      </c>
      <c r="I4800" s="38" t="s">
        <v>260</v>
      </c>
      <c r="J4800" s="15">
        <v>10.8</v>
      </c>
      <c r="L4800" s="35" t="s">
        <v>270</v>
      </c>
      <c r="M4800" s="15">
        <v>5.3083333333333327</v>
      </c>
    </row>
    <row r="4801" spans="1:13" x14ac:dyDescent="0.3">
      <c r="A4801" s="38" t="s">
        <v>245</v>
      </c>
      <c r="B4801" s="15">
        <v>243700</v>
      </c>
      <c r="C4801" s="15">
        <v>981400</v>
      </c>
      <c r="E4801" s="36" t="s">
        <v>250</v>
      </c>
      <c r="F4801" s="15">
        <v>559700</v>
      </c>
      <c r="G4801" s="15">
        <v>3816350</v>
      </c>
      <c r="I4801" s="38" t="s">
        <v>262</v>
      </c>
      <c r="J4801" s="15">
        <v>9.4</v>
      </c>
      <c r="L4801" s="36" t="s">
        <v>246</v>
      </c>
      <c r="M4801" s="15">
        <v>7.3666666666666671</v>
      </c>
    </row>
    <row r="4802" spans="1:13" x14ac:dyDescent="0.3">
      <c r="A4802" s="38" t="s">
        <v>247</v>
      </c>
      <c r="B4802" s="15">
        <v>410000</v>
      </c>
      <c r="C4802" s="15">
        <v>1837500</v>
      </c>
      <c r="E4802" s="37" t="s">
        <v>252</v>
      </c>
      <c r="F4802" s="15">
        <v>208000</v>
      </c>
      <c r="G4802" s="15">
        <v>1588450</v>
      </c>
      <c r="I4802" s="38" t="s">
        <v>263</v>
      </c>
      <c r="J4802" s="15">
        <v>7.6</v>
      </c>
      <c r="L4802" s="36" t="s">
        <v>248</v>
      </c>
      <c r="M4802" s="15">
        <v>6.2666666666666666</v>
      </c>
    </row>
    <row r="4803" spans="1:13" x14ac:dyDescent="0.3">
      <c r="A4803" s="38" t="s">
        <v>249</v>
      </c>
      <c r="B4803" s="15">
        <v>305000</v>
      </c>
      <c r="C4803" s="15">
        <v>2359189</v>
      </c>
      <c r="E4803" s="37" t="s">
        <v>255</v>
      </c>
      <c r="F4803" s="15">
        <v>166750</v>
      </c>
      <c r="G4803" s="15">
        <v>991950</v>
      </c>
      <c r="I4803" s="35" t="s">
        <v>269</v>
      </c>
      <c r="J4803" s="15"/>
      <c r="L4803" s="36" t="s">
        <v>250</v>
      </c>
      <c r="M4803" s="15">
        <v>4.3666666666666663</v>
      </c>
    </row>
    <row r="4804" spans="1:13" x14ac:dyDescent="0.3">
      <c r="A4804" s="38" t="s">
        <v>251</v>
      </c>
      <c r="B4804" s="15">
        <v>360250</v>
      </c>
      <c r="C4804" s="15">
        <v>3701225</v>
      </c>
      <c r="E4804" s="37" t="s">
        <v>258</v>
      </c>
      <c r="F4804" s="15">
        <v>184950</v>
      </c>
      <c r="G4804" s="15">
        <v>1235950</v>
      </c>
      <c r="I4804" s="38" t="s">
        <v>245</v>
      </c>
      <c r="J4804" s="15">
        <v>6.1</v>
      </c>
      <c r="L4804" s="36" t="s">
        <v>253</v>
      </c>
      <c r="M4804" s="15">
        <v>3.2333333333333329</v>
      </c>
    </row>
    <row r="4805" spans="1:13" x14ac:dyDescent="0.3">
      <c r="A4805" s="38" t="s">
        <v>254</v>
      </c>
      <c r="B4805" s="15">
        <v>345000</v>
      </c>
      <c r="C4805" s="15">
        <v>4738450</v>
      </c>
      <c r="E4805" s="36" t="s">
        <v>253</v>
      </c>
      <c r="F4805" s="15">
        <v>365500</v>
      </c>
      <c r="G4805" s="15">
        <v>1950350</v>
      </c>
      <c r="I4805" s="38" t="s">
        <v>247</v>
      </c>
      <c r="J4805" s="15">
        <v>6.1</v>
      </c>
      <c r="L4805" s="35" t="s">
        <v>271</v>
      </c>
      <c r="M4805" s="15">
        <v>3.0583333333333331</v>
      </c>
    </row>
    <row r="4806" spans="1:13" x14ac:dyDescent="0.3">
      <c r="A4806" s="38" t="s">
        <v>257</v>
      </c>
      <c r="B4806" s="15">
        <v>320000</v>
      </c>
      <c r="C4806" s="15">
        <v>4435145</v>
      </c>
      <c r="E4806" s="35" t="s">
        <v>256</v>
      </c>
      <c r="F4806" s="15">
        <v>2439041</v>
      </c>
      <c r="G4806" s="15">
        <v>12469581</v>
      </c>
      <c r="I4806" s="38" t="s">
        <v>249</v>
      </c>
      <c r="J4806" s="15">
        <v>5.7</v>
      </c>
      <c r="L4806" s="36" t="s">
        <v>246</v>
      </c>
      <c r="M4806" s="15">
        <v>2.5666666666666669</v>
      </c>
    </row>
    <row r="4807" spans="1:13" x14ac:dyDescent="0.3">
      <c r="A4807" s="38" t="s">
        <v>252</v>
      </c>
      <c r="B4807" s="15">
        <v>337000</v>
      </c>
      <c r="C4807" s="15">
        <v>3326200</v>
      </c>
      <c r="E4807" s="36" t="s">
        <v>246</v>
      </c>
      <c r="F4807" s="15">
        <v>641750</v>
      </c>
      <c r="G4807" s="15">
        <v>3702700</v>
      </c>
      <c r="I4807" s="38" t="s">
        <v>251</v>
      </c>
      <c r="J4807" s="15">
        <v>5.7</v>
      </c>
      <c r="L4807" s="36" t="s">
        <v>248</v>
      </c>
      <c r="M4807" s="15">
        <v>2.5999999999999996</v>
      </c>
    </row>
    <row r="4808" spans="1:13" x14ac:dyDescent="0.3">
      <c r="A4808" s="38" t="s">
        <v>255</v>
      </c>
      <c r="B4808" s="15">
        <v>315000</v>
      </c>
      <c r="C4808" s="15">
        <v>2073500</v>
      </c>
      <c r="E4808" s="36" t="s">
        <v>248</v>
      </c>
      <c r="F4808" s="15">
        <v>580450</v>
      </c>
      <c r="G4808" s="15">
        <v>3942615</v>
      </c>
      <c r="I4808" s="38" t="s">
        <v>254</v>
      </c>
      <c r="J4808" s="15">
        <v>6.3</v>
      </c>
      <c r="L4808" s="36" t="s">
        <v>250</v>
      </c>
      <c r="M4808" s="15">
        <v>2.9333333333333336</v>
      </c>
    </row>
    <row r="4809" spans="1:13" x14ac:dyDescent="0.3">
      <c r="A4809" s="38" t="s">
        <v>258</v>
      </c>
      <c r="B4809" s="15">
        <v>313000</v>
      </c>
      <c r="C4809" s="15">
        <v>3032500</v>
      </c>
      <c r="E4809" s="36" t="s">
        <v>250</v>
      </c>
      <c r="F4809" s="15">
        <v>594891</v>
      </c>
      <c r="G4809" s="15">
        <v>2639466</v>
      </c>
      <c r="I4809" s="38" t="s">
        <v>257</v>
      </c>
      <c r="J4809" s="15">
        <v>6.2</v>
      </c>
      <c r="L4809" s="36" t="s">
        <v>253</v>
      </c>
      <c r="M4809" s="15">
        <v>4.1333333333333329</v>
      </c>
    </row>
    <row r="4810" spans="1:13" x14ac:dyDescent="0.3">
      <c r="A4810" s="38" t="s">
        <v>260</v>
      </c>
      <c r="B4810" s="15">
        <v>326950</v>
      </c>
      <c r="C4810" s="15">
        <v>2862949</v>
      </c>
      <c r="E4810" s="37" t="s">
        <v>252</v>
      </c>
      <c r="F4810" s="15">
        <v>186000</v>
      </c>
      <c r="G4810" s="15">
        <v>538500</v>
      </c>
      <c r="I4810" s="38" t="s">
        <v>252</v>
      </c>
      <c r="J4810" s="15">
        <v>6.5</v>
      </c>
      <c r="L4810" s="35" t="s">
        <v>272</v>
      </c>
      <c r="M4810" s="15">
        <v>2.7583333333333333</v>
      </c>
    </row>
    <row r="4811" spans="1:13" x14ac:dyDescent="0.3">
      <c r="A4811" s="38" t="s">
        <v>262</v>
      </c>
      <c r="B4811" s="15">
        <v>374000</v>
      </c>
      <c r="C4811" s="15">
        <v>748000</v>
      </c>
      <c r="E4811" s="37" t="s">
        <v>255</v>
      </c>
      <c r="F4811" s="15">
        <v>194500</v>
      </c>
      <c r="G4811" s="15">
        <v>1293234</v>
      </c>
      <c r="I4811" s="38" t="s">
        <v>255</v>
      </c>
      <c r="J4811" s="15">
        <v>6.8</v>
      </c>
      <c r="L4811" s="36" t="s">
        <v>246</v>
      </c>
      <c r="M4811" s="15">
        <v>2.5</v>
      </c>
    </row>
    <row r="4812" spans="1:13" x14ac:dyDescent="0.3">
      <c r="A4812" s="38" t="s">
        <v>263</v>
      </c>
      <c r="B4812" s="15">
        <v>400000</v>
      </c>
      <c r="C4812" s="15">
        <v>1110900</v>
      </c>
      <c r="E4812" s="37" t="s">
        <v>258</v>
      </c>
      <c r="F4812" s="15">
        <v>214391</v>
      </c>
      <c r="G4812" s="15">
        <v>807732</v>
      </c>
      <c r="I4812" s="38" t="s">
        <v>258</v>
      </c>
      <c r="J4812" s="15">
        <v>6.8</v>
      </c>
      <c r="L4812" s="36" t="s">
        <v>248</v>
      </c>
      <c r="M4812" s="15">
        <v>2.7333333333333329</v>
      </c>
    </row>
    <row r="4813" spans="1:13" x14ac:dyDescent="0.3">
      <c r="A4813" s="35" t="s">
        <v>273</v>
      </c>
      <c r="B4813" s="15"/>
      <c r="C4813" s="15"/>
      <c r="E4813" s="36" t="s">
        <v>253</v>
      </c>
      <c r="F4813" s="15">
        <v>621950</v>
      </c>
      <c r="G4813" s="15">
        <v>2184800</v>
      </c>
      <c r="I4813" s="38" t="s">
        <v>260</v>
      </c>
      <c r="J4813" s="15">
        <v>6.6</v>
      </c>
      <c r="L4813" s="36" t="s">
        <v>250</v>
      </c>
      <c r="M4813" s="15">
        <v>3.1666666666666665</v>
      </c>
    </row>
    <row r="4814" spans="1:13" x14ac:dyDescent="0.3">
      <c r="A4814" s="38" t="s">
        <v>245</v>
      </c>
      <c r="B4814" s="15">
        <v>298500</v>
      </c>
      <c r="C4814" s="15">
        <v>597000</v>
      </c>
      <c r="E4814" s="35" t="s">
        <v>261</v>
      </c>
      <c r="F4814" s="15">
        <v>2123692</v>
      </c>
      <c r="G4814" s="15">
        <v>6831091</v>
      </c>
      <c r="I4814" s="38" t="s">
        <v>262</v>
      </c>
      <c r="J4814" s="15">
        <v>6.4</v>
      </c>
      <c r="L4814" s="36" t="s">
        <v>253</v>
      </c>
      <c r="M4814" s="15">
        <v>2.6333333333333333</v>
      </c>
    </row>
    <row r="4815" spans="1:13" x14ac:dyDescent="0.3">
      <c r="A4815" s="38" t="s">
        <v>247</v>
      </c>
      <c r="B4815" s="15">
        <v>420000</v>
      </c>
      <c r="C4815" s="15">
        <v>420000</v>
      </c>
      <c r="E4815" s="36" t="s">
        <v>246</v>
      </c>
      <c r="F4815" s="15">
        <v>633675</v>
      </c>
      <c r="G4815" s="15">
        <v>1736050</v>
      </c>
      <c r="I4815" s="38" t="s">
        <v>263</v>
      </c>
      <c r="J4815" s="15">
        <v>5.7</v>
      </c>
      <c r="L4815" s="35" t="s">
        <v>273</v>
      </c>
      <c r="M4815" s="15">
        <v>2.3750000000000004</v>
      </c>
    </row>
    <row r="4816" spans="1:13" x14ac:dyDescent="0.3">
      <c r="A4816" s="38" t="s">
        <v>249</v>
      </c>
      <c r="B4816" s="15">
        <v>336500</v>
      </c>
      <c r="C4816" s="15">
        <v>1384500</v>
      </c>
      <c r="E4816" s="36" t="s">
        <v>248</v>
      </c>
      <c r="F4816" s="15">
        <v>639175</v>
      </c>
      <c r="G4816" s="15">
        <v>2225400</v>
      </c>
      <c r="I4816" s="35" t="s">
        <v>270</v>
      </c>
      <c r="J4816" s="15"/>
      <c r="L4816" s="36" t="s">
        <v>246</v>
      </c>
      <c r="M4816" s="15">
        <v>1.6666666666666667</v>
      </c>
    </row>
    <row r="4817" spans="1:13" x14ac:dyDescent="0.3">
      <c r="A4817" s="38" t="s">
        <v>251</v>
      </c>
      <c r="B4817" s="15">
        <v>343700</v>
      </c>
      <c r="C4817" s="15">
        <v>2635699</v>
      </c>
      <c r="E4817" s="36" t="s">
        <v>250</v>
      </c>
      <c r="F4817" s="15">
        <v>497842</v>
      </c>
      <c r="G4817" s="15">
        <v>1985691</v>
      </c>
      <c r="I4817" s="38" t="s">
        <v>245</v>
      </c>
      <c r="J4817" s="15">
        <v>6.5</v>
      </c>
      <c r="L4817" s="36" t="s">
        <v>248</v>
      </c>
      <c r="M4817" s="15">
        <v>2.7666666666666671</v>
      </c>
    </row>
    <row r="4818" spans="1:13" x14ac:dyDescent="0.3">
      <c r="A4818" s="38" t="s">
        <v>254</v>
      </c>
      <c r="B4818" s="15">
        <v>354125</v>
      </c>
      <c r="C4818" s="15">
        <v>2129475</v>
      </c>
      <c r="E4818" s="37" t="s">
        <v>252</v>
      </c>
      <c r="F4818" s="15">
        <v>150765</v>
      </c>
      <c r="G4818" s="15">
        <v>301530</v>
      </c>
      <c r="I4818" s="38" t="s">
        <v>247</v>
      </c>
      <c r="J4818" s="15">
        <v>6.5</v>
      </c>
      <c r="L4818" s="36" t="s">
        <v>250</v>
      </c>
      <c r="M4818" s="15">
        <v>3.4666666666666668</v>
      </c>
    </row>
    <row r="4819" spans="1:13" x14ac:dyDescent="0.3">
      <c r="A4819" s="38" t="s">
        <v>257</v>
      </c>
      <c r="B4819" s="15">
        <v>382100</v>
      </c>
      <c r="C4819" s="15">
        <v>3740200</v>
      </c>
      <c r="E4819" s="37" t="s">
        <v>255</v>
      </c>
      <c r="F4819" s="15">
        <v>166500</v>
      </c>
      <c r="G4819" s="15">
        <v>968750</v>
      </c>
      <c r="I4819" s="38" t="s">
        <v>249</v>
      </c>
      <c r="J4819" s="15">
        <v>7.2</v>
      </c>
      <c r="L4819" s="36" t="s">
        <v>253</v>
      </c>
      <c r="M4819" s="15">
        <v>1.5999999999999999</v>
      </c>
    </row>
    <row r="4820" spans="1:13" x14ac:dyDescent="0.3">
      <c r="A4820" s="38" t="s">
        <v>252</v>
      </c>
      <c r="B4820" s="15">
        <v>390375</v>
      </c>
      <c r="C4820" s="15">
        <v>3302250</v>
      </c>
      <c r="E4820" s="37" t="s">
        <v>258</v>
      </c>
      <c r="F4820" s="15">
        <v>180577</v>
      </c>
      <c r="G4820" s="15">
        <v>715411</v>
      </c>
      <c r="I4820" s="38" t="s">
        <v>251</v>
      </c>
      <c r="J4820" s="15">
        <v>10</v>
      </c>
      <c r="L4820" s="35" t="s">
        <v>274</v>
      </c>
      <c r="M4820" s="15">
        <v>1.7083333333333337</v>
      </c>
    </row>
    <row r="4821" spans="1:13" x14ac:dyDescent="0.3">
      <c r="A4821" s="38" t="s">
        <v>255</v>
      </c>
      <c r="B4821" s="15">
        <v>337500</v>
      </c>
      <c r="C4821" s="15">
        <v>3583950</v>
      </c>
      <c r="E4821" s="36" t="s">
        <v>253</v>
      </c>
      <c r="F4821" s="15">
        <v>353000</v>
      </c>
      <c r="G4821" s="15">
        <v>883950</v>
      </c>
      <c r="I4821" s="38" t="s">
        <v>254</v>
      </c>
      <c r="J4821" s="15">
        <v>10.8</v>
      </c>
      <c r="L4821" s="36" t="s">
        <v>246</v>
      </c>
      <c r="M4821" s="15">
        <v>1.3</v>
      </c>
    </row>
    <row r="4822" spans="1:13" x14ac:dyDescent="0.3">
      <c r="A4822" s="38" t="s">
        <v>258</v>
      </c>
      <c r="B4822" s="15">
        <v>342000</v>
      </c>
      <c r="C4822" s="15">
        <v>2462000</v>
      </c>
      <c r="E4822" s="35" t="s">
        <v>264</v>
      </c>
      <c r="F4822" s="15">
        <v>1733638</v>
      </c>
      <c r="G4822" s="15">
        <v>5250500</v>
      </c>
      <c r="I4822" s="38" t="s">
        <v>257</v>
      </c>
      <c r="J4822" s="15">
        <v>11.5</v>
      </c>
      <c r="L4822" s="36" t="s">
        <v>248</v>
      </c>
      <c r="M4822" s="15">
        <v>1.7</v>
      </c>
    </row>
    <row r="4823" spans="1:13" x14ac:dyDescent="0.3">
      <c r="A4823" s="38" t="s">
        <v>260</v>
      </c>
      <c r="B4823" s="15">
        <v>333250</v>
      </c>
      <c r="C4823" s="15">
        <v>2043400</v>
      </c>
      <c r="E4823" s="36" t="s">
        <v>246</v>
      </c>
      <c r="F4823" s="15">
        <v>484025</v>
      </c>
      <c r="G4823" s="15">
        <v>484025</v>
      </c>
      <c r="I4823" s="38" t="s">
        <v>252</v>
      </c>
      <c r="J4823" s="15">
        <v>12.5</v>
      </c>
      <c r="L4823" s="36" t="s">
        <v>250</v>
      </c>
      <c r="M4823" s="15">
        <v>2</v>
      </c>
    </row>
    <row r="4824" spans="1:13" x14ac:dyDescent="0.3">
      <c r="A4824" s="38" t="s">
        <v>262</v>
      </c>
      <c r="B4824" s="15">
        <v>256500</v>
      </c>
      <c r="C4824" s="15">
        <v>1065500</v>
      </c>
      <c r="E4824" s="36" t="s">
        <v>248</v>
      </c>
      <c r="F4824" s="15">
        <v>363375</v>
      </c>
      <c r="G4824" s="15">
        <v>1620800</v>
      </c>
      <c r="I4824" s="38" t="s">
        <v>255</v>
      </c>
      <c r="J4824" s="15">
        <v>11.1</v>
      </c>
      <c r="L4824" s="36" t="s">
        <v>253</v>
      </c>
      <c r="M4824" s="15">
        <v>1.8333333333333333</v>
      </c>
    </row>
    <row r="4825" spans="1:13" x14ac:dyDescent="0.3">
      <c r="A4825" s="38" t="s">
        <v>263</v>
      </c>
      <c r="B4825" s="15">
        <v>327500</v>
      </c>
      <c r="C4825" s="15">
        <v>1290000</v>
      </c>
      <c r="E4825" s="36" t="s">
        <v>250</v>
      </c>
      <c r="F4825" s="15">
        <v>407988</v>
      </c>
      <c r="G4825" s="15">
        <v>1452025</v>
      </c>
      <c r="I4825" s="38" t="s">
        <v>258</v>
      </c>
      <c r="J4825" s="15">
        <v>11.6</v>
      </c>
      <c r="L4825" s="35" t="s">
        <v>275</v>
      </c>
      <c r="M4825" s="15">
        <v>1.8199999999999998</v>
      </c>
    </row>
    <row r="4826" spans="1:13" x14ac:dyDescent="0.3">
      <c r="A4826" s="35" t="s">
        <v>274</v>
      </c>
      <c r="B4826" s="15"/>
      <c r="C4826" s="15"/>
      <c r="E4826" s="37" t="s">
        <v>252</v>
      </c>
      <c r="F4826" s="15">
        <v>118038</v>
      </c>
      <c r="G4826" s="15">
        <v>236075</v>
      </c>
      <c r="I4826" s="38" t="s">
        <v>260</v>
      </c>
      <c r="J4826" s="15">
        <v>11.2</v>
      </c>
      <c r="L4826" s="36" t="s">
        <v>246</v>
      </c>
      <c r="M4826" s="15">
        <v>1.8333333333333333</v>
      </c>
    </row>
    <row r="4827" spans="1:13" x14ac:dyDescent="0.3">
      <c r="A4827" s="38" t="s">
        <v>245</v>
      </c>
      <c r="B4827" s="15">
        <v>342500</v>
      </c>
      <c r="C4827" s="15">
        <v>1373990</v>
      </c>
      <c r="E4827" s="37" t="s">
        <v>255</v>
      </c>
      <c r="F4827" s="15">
        <v>140000</v>
      </c>
      <c r="G4827" s="15">
        <v>280000</v>
      </c>
      <c r="I4827" s="38" t="s">
        <v>262</v>
      </c>
      <c r="J4827" s="15">
        <v>10.5</v>
      </c>
      <c r="L4827" s="36" t="s">
        <v>248</v>
      </c>
      <c r="M4827" s="15">
        <v>2.4666666666666668</v>
      </c>
    </row>
    <row r="4828" spans="1:13" x14ac:dyDescent="0.3">
      <c r="A4828" s="38" t="s">
        <v>247</v>
      </c>
      <c r="B4828" s="15">
        <v>427000</v>
      </c>
      <c r="C4828" s="15">
        <v>2962500</v>
      </c>
      <c r="E4828" s="37" t="s">
        <v>258</v>
      </c>
      <c r="F4828" s="15">
        <v>149950</v>
      </c>
      <c r="G4828" s="15">
        <v>935950</v>
      </c>
      <c r="I4828" s="38" t="s">
        <v>263</v>
      </c>
      <c r="J4828" s="15">
        <v>8.1999999999999993</v>
      </c>
      <c r="L4828" s="36" t="s">
        <v>250</v>
      </c>
      <c r="M4828" s="15">
        <v>2</v>
      </c>
    </row>
    <row r="4829" spans="1:13" x14ac:dyDescent="0.3">
      <c r="A4829" s="38" t="s">
        <v>249</v>
      </c>
      <c r="B4829" s="15">
        <v>434250</v>
      </c>
      <c r="C4829" s="15">
        <v>2089100</v>
      </c>
      <c r="E4829" s="36" t="s">
        <v>253</v>
      </c>
      <c r="F4829" s="15">
        <v>478250</v>
      </c>
      <c r="G4829" s="15">
        <v>1693650</v>
      </c>
      <c r="I4829" s="35" t="s">
        <v>271</v>
      </c>
      <c r="J4829" s="15"/>
      <c r="L4829" s="36" t="s">
        <v>253</v>
      </c>
      <c r="M4829" s="15">
        <v>0.64999999999999991</v>
      </c>
    </row>
    <row r="4830" spans="1:13" x14ac:dyDescent="0.3">
      <c r="A4830" s="38" t="s">
        <v>251</v>
      </c>
      <c r="B4830" s="15">
        <v>442500</v>
      </c>
      <c r="C4830" s="15">
        <v>1432800</v>
      </c>
      <c r="E4830" s="35" t="s">
        <v>266</v>
      </c>
      <c r="F4830" s="15">
        <v>1530250</v>
      </c>
      <c r="G4830" s="15">
        <v>3637700</v>
      </c>
      <c r="I4830" s="38" t="s">
        <v>245</v>
      </c>
      <c r="J4830" s="15">
        <v>6.8</v>
      </c>
      <c r="L4830" s="14">
        <v>86</v>
      </c>
      <c r="M4830" s="15">
        <v>5.0427710843373488</v>
      </c>
    </row>
    <row r="4831" spans="1:13" x14ac:dyDescent="0.3">
      <c r="A4831" s="38" t="s">
        <v>254</v>
      </c>
      <c r="B4831" s="15">
        <v>374100</v>
      </c>
      <c r="C4831" s="15">
        <v>2234200</v>
      </c>
      <c r="E4831" s="36" t="s">
        <v>246</v>
      </c>
      <c r="F4831" s="15">
        <v>482000</v>
      </c>
      <c r="G4831" s="15">
        <v>1014850</v>
      </c>
      <c r="I4831" s="38" t="s">
        <v>247</v>
      </c>
      <c r="J4831" s="15">
        <v>6.4</v>
      </c>
      <c r="L4831" s="35" t="s">
        <v>244</v>
      </c>
      <c r="M4831" s="15">
        <v>3.4833333333333329</v>
      </c>
    </row>
    <row r="4832" spans="1:13" x14ac:dyDescent="0.3">
      <c r="A4832" s="38" t="s">
        <v>257</v>
      </c>
      <c r="B4832" s="15">
        <v>377500</v>
      </c>
      <c r="C4832" s="15">
        <v>2356000</v>
      </c>
      <c r="E4832" s="36" t="s">
        <v>248</v>
      </c>
      <c r="F4832" s="15">
        <v>398075</v>
      </c>
      <c r="G4832" s="15">
        <v>1078600</v>
      </c>
      <c r="I4832" s="38" t="s">
        <v>249</v>
      </c>
      <c r="J4832" s="15">
        <v>6.4</v>
      </c>
      <c r="L4832" s="36" t="s">
        <v>246</v>
      </c>
      <c r="M4832" s="15">
        <v>2.1333333333333333</v>
      </c>
    </row>
    <row r="4833" spans="1:13" x14ac:dyDescent="0.3">
      <c r="A4833" s="38" t="s">
        <v>252</v>
      </c>
      <c r="B4833" s="15">
        <v>435000</v>
      </c>
      <c r="C4833" s="15">
        <v>2217000</v>
      </c>
      <c r="E4833" s="36" t="s">
        <v>250</v>
      </c>
      <c r="F4833" s="15">
        <v>265500</v>
      </c>
      <c r="G4833" s="15">
        <v>823900</v>
      </c>
      <c r="I4833" s="38" t="s">
        <v>251</v>
      </c>
      <c r="J4833" s="15">
        <v>6.8</v>
      </c>
      <c r="L4833" s="36" t="s">
        <v>248</v>
      </c>
      <c r="M4833" s="15">
        <v>3.4666666666666663</v>
      </c>
    </row>
    <row r="4834" spans="1:13" x14ac:dyDescent="0.3">
      <c r="A4834" s="38" t="s">
        <v>255</v>
      </c>
      <c r="B4834" s="15">
        <v>397750</v>
      </c>
      <c r="C4834" s="15">
        <v>2335500</v>
      </c>
      <c r="E4834" s="37" t="s">
        <v>252</v>
      </c>
      <c r="F4834" s="15">
        <v>70000</v>
      </c>
      <c r="G4834" s="15">
        <v>70000</v>
      </c>
      <c r="I4834" s="38" t="s">
        <v>254</v>
      </c>
      <c r="J4834" s="15">
        <v>7</v>
      </c>
      <c r="L4834" s="36" t="s">
        <v>250</v>
      </c>
      <c r="M4834" s="15">
        <v>4.3</v>
      </c>
    </row>
    <row r="4835" spans="1:13" x14ac:dyDescent="0.3">
      <c r="A4835" s="38" t="s">
        <v>258</v>
      </c>
      <c r="B4835" s="15">
        <v>574950</v>
      </c>
      <c r="C4835" s="15">
        <v>574950</v>
      </c>
      <c r="E4835" s="37" t="s">
        <v>255</v>
      </c>
      <c r="F4835" s="15">
        <v>90000</v>
      </c>
      <c r="G4835" s="15">
        <v>324900</v>
      </c>
      <c r="I4835" s="38" t="s">
        <v>257</v>
      </c>
      <c r="J4835" s="15">
        <v>6.3</v>
      </c>
      <c r="L4835" s="36" t="s">
        <v>253</v>
      </c>
      <c r="M4835" s="15">
        <v>4.0333333333333341</v>
      </c>
    </row>
    <row r="4836" spans="1:13" x14ac:dyDescent="0.3">
      <c r="A4836" s="38" t="s">
        <v>260</v>
      </c>
      <c r="B4836" s="15">
        <v>393000</v>
      </c>
      <c r="C4836" s="15">
        <v>393000</v>
      </c>
      <c r="E4836" s="37" t="s">
        <v>258</v>
      </c>
      <c r="F4836" s="15">
        <v>105500</v>
      </c>
      <c r="G4836" s="15">
        <v>429000</v>
      </c>
      <c r="I4836" s="38" t="s">
        <v>252</v>
      </c>
      <c r="J4836" s="15">
        <v>4.7</v>
      </c>
      <c r="L4836" s="35" t="s">
        <v>256</v>
      </c>
      <c r="M4836" s="15">
        <v>5.9333333333333327</v>
      </c>
    </row>
    <row r="4837" spans="1:13" x14ac:dyDescent="0.3">
      <c r="A4837" s="38" t="s">
        <v>262</v>
      </c>
      <c r="B4837" s="15">
        <v>335000</v>
      </c>
      <c r="C4837" s="15">
        <v>1199500</v>
      </c>
      <c r="E4837" s="36" t="s">
        <v>253</v>
      </c>
      <c r="F4837" s="15">
        <v>384675</v>
      </c>
      <c r="G4837" s="15">
        <v>720350</v>
      </c>
      <c r="I4837" s="38" t="s">
        <v>255</v>
      </c>
      <c r="J4837" s="15">
        <v>4.7</v>
      </c>
      <c r="L4837" s="36" t="s">
        <v>246</v>
      </c>
      <c r="M4837" s="15">
        <v>4.166666666666667</v>
      </c>
    </row>
    <row r="4838" spans="1:13" x14ac:dyDescent="0.3">
      <c r="A4838" s="38" t="s">
        <v>263</v>
      </c>
      <c r="B4838" s="15">
        <v>376625</v>
      </c>
      <c r="C4838" s="15">
        <v>753250</v>
      </c>
      <c r="E4838" s="35" t="s">
        <v>267</v>
      </c>
      <c r="F4838" s="15">
        <v>1438598</v>
      </c>
      <c r="G4838" s="15">
        <v>4914844</v>
      </c>
      <c r="I4838" s="38" t="s">
        <v>258</v>
      </c>
      <c r="J4838" s="15">
        <v>5</v>
      </c>
      <c r="L4838" s="36" t="s">
        <v>248</v>
      </c>
      <c r="M4838" s="15">
        <v>6</v>
      </c>
    </row>
    <row r="4839" spans="1:13" x14ac:dyDescent="0.3">
      <c r="A4839" s="35" t="s">
        <v>275</v>
      </c>
      <c r="B4839" s="15"/>
      <c r="C4839" s="15"/>
      <c r="E4839" s="36" t="s">
        <v>246</v>
      </c>
      <c r="F4839" s="15">
        <v>369150</v>
      </c>
      <c r="G4839" s="15">
        <v>1047900</v>
      </c>
      <c r="I4839" s="38" t="s">
        <v>260</v>
      </c>
      <c r="J4839" s="15">
        <v>5.4</v>
      </c>
      <c r="L4839" s="36" t="s">
        <v>250</v>
      </c>
      <c r="M4839" s="15">
        <v>7.0333333333333341</v>
      </c>
    </row>
    <row r="4840" spans="1:13" x14ac:dyDescent="0.3">
      <c r="A4840" s="38" t="s">
        <v>245</v>
      </c>
      <c r="B4840" s="15">
        <v>385000</v>
      </c>
      <c r="C4840" s="15">
        <v>1549450</v>
      </c>
      <c r="E4840" s="36" t="s">
        <v>248</v>
      </c>
      <c r="F4840" s="15">
        <v>303000</v>
      </c>
      <c r="G4840" s="15">
        <v>1135200</v>
      </c>
      <c r="I4840" s="38" t="s">
        <v>262</v>
      </c>
      <c r="J4840" s="15">
        <v>5.0999999999999996</v>
      </c>
      <c r="L4840" s="36" t="s">
        <v>253</v>
      </c>
      <c r="M4840" s="15">
        <v>6.5333333333333341</v>
      </c>
    </row>
    <row r="4841" spans="1:13" x14ac:dyDescent="0.3">
      <c r="A4841" s="38" t="s">
        <v>247</v>
      </c>
      <c r="B4841" s="15">
        <v>442750</v>
      </c>
      <c r="C4841" s="15">
        <v>1680500</v>
      </c>
      <c r="E4841" s="36" t="s">
        <v>250</v>
      </c>
      <c r="F4841" s="15">
        <v>389948</v>
      </c>
      <c r="G4841" s="15">
        <v>1567744</v>
      </c>
      <c r="I4841" s="38" t="s">
        <v>263</v>
      </c>
      <c r="J4841" s="15">
        <v>4.2</v>
      </c>
      <c r="L4841" s="35" t="s">
        <v>261</v>
      </c>
      <c r="M4841" s="15">
        <v>8.5250000000000004</v>
      </c>
    </row>
    <row r="4842" spans="1:13" x14ac:dyDescent="0.3">
      <c r="A4842" s="38" t="s">
        <v>249</v>
      </c>
      <c r="B4842" s="15">
        <v>396950</v>
      </c>
      <c r="C4842" s="15">
        <v>2180650</v>
      </c>
      <c r="E4842" s="37" t="s">
        <v>252</v>
      </c>
      <c r="F4842" s="15">
        <v>133498</v>
      </c>
      <c r="G4842" s="15">
        <v>266995</v>
      </c>
      <c r="I4842" s="35" t="s">
        <v>272</v>
      </c>
      <c r="J4842" s="15"/>
      <c r="L4842" s="36" t="s">
        <v>246</v>
      </c>
      <c r="M4842" s="15">
        <v>7.3666666666666671</v>
      </c>
    </row>
    <row r="4843" spans="1:13" x14ac:dyDescent="0.3">
      <c r="A4843" s="38" t="s">
        <v>251</v>
      </c>
      <c r="B4843" s="15">
        <v>387000</v>
      </c>
      <c r="C4843" s="15">
        <v>3073000</v>
      </c>
      <c r="E4843" s="37" t="s">
        <v>255</v>
      </c>
      <c r="F4843" s="15">
        <v>130950</v>
      </c>
      <c r="G4843" s="15">
        <v>778349</v>
      </c>
      <c r="I4843" s="38" t="s">
        <v>245</v>
      </c>
      <c r="J4843" s="15">
        <v>3.7</v>
      </c>
      <c r="L4843" s="36" t="s">
        <v>248</v>
      </c>
      <c r="M4843" s="15">
        <v>8.6999999999999993</v>
      </c>
    </row>
    <row r="4844" spans="1:13" x14ac:dyDescent="0.3">
      <c r="A4844" s="38" t="s">
        <v>254</v>
      </c>
      <c r="B4844" s="15">
        <v>427750</v>
      </c>
      <c r="C4844" s="15">
        <v>3529250</v>
      </c>
      <c r="E4844" s="37" t="s">
        <v>258</v>
      </c>
      <c r="F4844" s="15">
        <v>125500</v>
      </c>
      <c r="G4844" s="15">
        <v>522400</v>
      </c>
      <c r="I4844" s="38" t="s">
        <v>247</v>
      </c>
      <c r="J4844" s="15">
        <v>4.3</v>
      </c>
      <c r="L4844" s="36" t="s">
        <v>250</v>
      </c>
      <c r="M4844" s="15">
        <v>9.5333333333333332</v>
      </c>
    </row>
    <row r="4845" spans="1:13" x14ac:dyDescent="0.3">
      <c r="A4845" s="38" t="s">
        <v>257</v>
      </c>
      <c r="B4845" s="15">
        <v>487500</v>
      </c>
      <c r="C4845" s="15">
        <v>487500</v>
      </c>
      <c r="E4845" s="36" t="s">
        <v>253</v>
      </c>
      <c r="F4845" s="15">
        <v>376500</v>
      </c>
      <c r="G4845" s="15">
        <v>1164000</v>
      </c>
      <c r="I4845" s="38" t="s">
        <v>249</v>
      </c>
      <c r="J4845" s="15">
        <v>4.8</v>
      </c>
      <c r="L4845" s="36" t="s">
        <v>253</v>
      </c>
      <c r="M4845" s="15">
        <v>8.5</v>
      </c>
    </row>
    <row r="4846" spans="1:13" x14ac:dyDescent="0.3">
      <c r="A4846" s="38" t="s">
        <v>252</v>
      </c>
      <c r="B4846" s="15">
        <v>490000</v>
      </c>
      <c r="C4846" s="15">
        <v>2975000</v>
      </c>
      <c r="E4846" s="35" t="s">
        <v>268</v>
      </c>
      <c r="F4846" s="15">
        <v>1221100</v>
      </c>
      <c r="G4846" s="15">
        <v>3957550</v>
      </c>
      <c r="I4846" s="38" t="s">
        <v>251</v>
      </c>
      <c r="J4846" s="15">
        <v>5.6</v>
      </c>
      <c r="L4846" s="35" t="s">
        <v>264</v>
      </c>
      <c r="M4846" s="15">
        <v>8.7249999999999996</v>
      </c>
    </row>
    <row r="4847" spans="1:13" x14ac:dyDescent="0.3">
      <c r="A4847" s="38" t="s">
        <v>255</v>
      </c>
      <c r="B4847" s="15">
        <v>380000</v>
      </c>
      <c r="C4847" s="15">
        <v>3692450</v>
      </c>
      <c r="E4847" s="36" t="s">
        <v>246</v>
      </c>
      <c r="F4847" s="15">
        <v>242649</v>
      </c>
      <c r="G4847" s="15">
        <v>757099</v>
      </c>
      <c r="I4847" s="38" t="s">
        <v>254</v>
      </c>
      <c r="J4847" s="15">
        <v>5.7</v>
      </c>
      <c r="L4847" s="36" t="s">
        <v>246</v>
      </c>
      <c r="M4847" s="15">
        <v>7.8</v>
      </c>
    </row>
    <row r="4848" spans="1:13" x14ac:dyDescent="0.3">
      <c r="A4848" s="38" t="s">
        <v>258</v>
      </c>
      <c r="B4848" s="15">
        <v>382500</v>
      </c>
      <c r="C4848" s="15">
        <v>3258400</v>
      </c>
      <c r="E4848" s="36" t="s">
        <v>248</v>
      </c>
      <c r="F4848" s="15">
        <v>283100</v>
      </c>
      <c r="G4848" s="15">
        <v>760600</v>
      </c>
      <c r="I4848" s="38" t="s">
        <v>257</v>
      </c>
      <c r="J4848" s="15">
        <v>6.8</v>
      </c>
      <c r="L4848" s="36" t="s">
        <v>248</v>
      </c>
      <c r="M4848" s="15">
        <v>9.6666666666666661</v>
      </c>
    </row>
    <row r="4849" spans="1:13" x14ac:dyDescent="0.3">
      <c r="A4849" s="38" t="s">
        <v>260</v>
      </c>
      <c r="B4849" s="15">
        <v>361500</v>
      </c>
      <c r="C4849" s="15">
        <v>2945900</v>
      </c>
      <c r="E4849" s="36" t="s">
        <v>250</v>
      </c>
      <c r="F4849" s="15">
        <v>393851</v>
      </c>
      <c r="G4849" s="15">
        <v>1827801</v>
      </c>
      <c r="I4849" s="38" t="s">
        <v>252</v>
      </c>
      <c r="J4849" s="15">
        <v>7</v>
      </c>
      <c r="L4849" s="36" t="s">
        <v>250</v>
      </c>
      <c r="M4849" s="15">
        <v>9.5333333333333332</v>
      </c>
    </row>
    <row r="4850" spans="1:13" x14ac:dyDescent="0.3">
      <c r="A4850" s="38" t="s">
        <v>262</v>
      </c>
      <c r="B4850" s="15">
        <v>392500</v>
      </c>
      <c r="C4850" s="15">
        <v>1927500</v>
      </c>
      <c r="E4850" s="37" t="s">
        <v>252</v>
      </c>
      <c r="F4850" s="15">
        <v>129250</v>
      </c>
      <c r="G4850" s="15">
        <v>1040300</v>
      </c>
      <c r="I4850" s="38" t="s">
        <v>255</v>
      </c>
      <c r="J4850" s="15">
        <v>6.9</v>
      </c>
      <c r="L4850" s="36" t="s">
        <v>253</v>
      </c>
      <c r="M4850" s="15">
        <v>7.8999999999999995</v>
      </c>
    </row>
    <row r="4851" spans="1:13" x14ac:dyDescent="0.3">
      <c r="A4851" s="14">
        <v>35</v>
      </c>
      <c r="B4851" s="15">
        <v>57967211</v>
      </c>
      <c r="C4851" s="15">
        <v>368082765</v>
      </c>
      <c r="E4851" s="37" t="s">
        <v>255</v>
      </c>
      <c r="F4851" s="15">
        <v>133500</v>
      </c>
      <c r="G4851" s="15">
        <v>133500</v>
      </c>
      <c r="I4851" s="38" t="s">
        <v>258</v>
      </c>
      <c r="J4851" s="15">
        <v>5.8</v>
      </c>
      <c r="L4851" s="35" t="s">
        <v>266</v>
      </c>
      <c r="M4851" s="15">
        <v>9.75</v>
      </c>
    </row>
    <row r="4852" spans="1:13" x14ac:dyDescent="0.3">
      <c r="A4852" s="35" t="s">
        <v>243</v>
      </c>
      <c r="B4852" s="15"/>
      <c r="C4852" s="15"/>
      <c r="E4852" s="37" t="s">
        <v>258</v>
      </c>
      <c r="F4852" s="15">
        <v>131101</v>
      </c>
      <c r="G4852" s="15">
        <v>654001</v>
      </c>
      <c r="I4852" s="38" t="s">
        <v>260</v>
      </c>
      <c r="J4852" s="15">
        <v>5</v>
      </c>
      <c r="L4852" s="36" t="s">
        <v>246</v>
      </c>
      <c r="M4852" s="15">
        <v>8.8000000000000007</v>
      </c>
    </row>
    <row r="4853" spans="1:13" x14ac:dyDescent="0.3">
      <c r="A4853" s="38" t="s">
        <v>245</v>
      </c>
      <c r="B4853" s="15">
        <v>163500</v>
      </c>
      <c r="C4853" s="15">
        <v>693000</v>
      </c>
      <c r="E4853" s="36" t="s">
        <v>253</v>
      </c>
      <c r="F4853" s="15">
        <v>301500</v>
      </c>
      <c r="G4853" s="15">
        <v>612050</v>
      </c>
      <c r="I4853" s="38" t="s">
        <v>262</v>
      </c>
      <c r="J4853" s="15">
        <v>3.5</v>
      </c>
      <c r="L4853" s="36" t="s">
        <v>248</v>
      </c>
      <c r="M4853" s="15">
        <v>9.2333333333333325</v>
      </c>
    </row>
    <row r="4854" spans="1:13" x14ac:dyDescent="0.3">
      <c r="A4854" s="38" t="s">
        <v>247</v>
      </c>
      <c r="B4854" s="15">
        <v>185000</v>
      </c>
      <c r="C4854" s="15">
        <v>1051100</v>
      </c>
      <c r="E4854" s="35" t="s">
        <v>269</v>
      </c>
      <c r="F4854" s="15">
        <v>1470214</v>
      </c>
      <c r="G4854" s="15">
        <v>6093081</v>
      </c>
      <c r="I4854" s="38" t="s">
        <v>263</v>
      </c>
      <c r="J4854" s="15">
        <v>3.6</v>
      </c>
      <c r="L4854" s="36" t="s">
        <v>250</v>
      </c>
      <c r="M4854" s="15">
        <v>10.866666666666667</v>
      </c>
    </row>
    <row r="4855" spans="1:13" x14ac:dyDescent="0.3">
      <c r="A4855" s="38" t="s">
        <v>249</v>
      </c>
      <c r="B4855" s="15">
        <v>213750</v>
      </c>
      <c r="C4855" s="15">
        <v>2576550</v>
      </c>
      <c r="E4855" s="36" t="s">
        <v>246</v>
      </c>
      <c r="F4855" s="15">
        <v>310500</v>
      </c>
      <c r="G4855" s="15">
        <v>1091000</v>
      </c>
      <c r="I4855" s="35" t="s">
        <v>273</v>
      </c>
      <c r="J4855" s="15"/>
      <c r="L4855" s="36" t="s">
        <v>253</v>
      </c>
      <c r="M4855" s="15">
        <v>10.1</v>
      </c>
    </row>
    <row r="4856" spans="1:13" x14ac:dyDescent="0.3">
      <c r="A4856" s="38" t="s">
        <v>251</v>
      </c>
      <c r="B4856" s="15">
        <v>209625</v>
      </c>
      <c r="C4856" s="15">
        <v>1265650</v>
      </c>
      <c r="E4856" s="36" t="s">
        <v>248</v>
      </c>
      <c r="F4856" s="15">
        <v>425475</v>
      </c>
      <c r="G4856" s="15">
        <v>1008850</v>
      </c>
      <c r="I4856" s="38" t="s">
        <v>245</v>
      </c>
      <c r="J4856" s="15">
        <v>3</v>
      </c>
      <c r="L4856" s="35" t="s">
        <v>267</v>
      </c>
      <c r="M4856" s="15">
        <v>9.15</v>
      </c>
    </row>
    <row r="4857" spans="1:13" x14ac:dyDescent="0.3">
      <c r="A4857" s="38" t="s">
        <v>254</v>
      </c>
      <c r="B4857" s="15">
        <v>215000</v>
      </c>
      <c r="C4857" s="15">
        <v>2358280</v>
      </c>
      <c r="E4857" s="36" t="s">
        <v>250</v>
      </c>
      <c r="F4857" s="15">
        <v>389489</v>
      </c>
      <c r="G4857" s="15">
        <v>1988803</v>
      </c>
      <c r="I4857" s="38" t="s">
        <v>247</v>
      </c>
      <c r="J4857" s="15">
        <v>2.7</v>
      </c>
      <c r="L4857" s="36" t="s">
        <v>246</v>
      </c>
      <c r="M4857" s="15">
        <v>9.7333333333333343</v>
      </c>
    </row>
    <row r="4858" spans="1:13" x14ac:dyDescent="0.3">
      <c r="A4858" s="38" t="s">
        <v>257</v>
      </c>
      <c r="B4858" s="15">
        <v>234000</v>
      </c>
      <c r="C4858" s="15">
        <v>1658150</v>
      </c>
      <c r="E4858" s="37" t="s">
        <v>252</v>
      </c>
      <c r="F4858" s="15">
        <v>97100</v>
      </c>
      <c r="G4858" s="15">
        <v>1093025</v>
      </c>
      <c r="I4858" s="38" t="s">
        <v>249</v>
      </c>
      <c r="J4858" s="15">
        <v>3.3</v>
      </c>
      <c r="L4858" s="36" t="s">
        <v>248</v>
      </c>
      <c r="M4858" s="15">
        <v>8.6333333333333329</v>
      </c>
    </row>
    <row r="4859" spans="1:13" x14ac:dyDescent="0.3">
      <c r="A4859" s="38" t="s">
        <v>252</v>
      </c>
      <c r="B4859" s="15">
        <v>208750</v>
      </c>
      <c r="C4859" s="15">
        <v>1430650</v>
      </c>
      <c r="E4859" s="37" t="s">
        <v>255</v>
      </c>
      <c r="F4859" s="15">
        <v>154250</v>
      </c>
      <c r="G4859" s="15">
        <v>619500</v>
      </c>
      <c r="I4859" s="38" t="s">
        <v>251</v>
      </c>
      <c r="J4859" s="15">
        <v>4.0999999999999996</v>
      </c>
      <c r="L4859" s="36" t="s">
        <v>250</v>
      </c>
      <c r="M4859" s="15">
        <v>8.4</v>
      </c>
    </row>
    <row r="4860" spans="1:13" x14ac:dyDescent="0.3">
      <c r="A4860" s="38" t="s">
        <v>255</v>
      </c>
      <c r="B4860" s="15">
        <v>203500</v>
      </c>
      <c r="C4860" s="15">
        <v>1899850</v>
      </c>
      <c r="E4860" s="37" t="s">
        <v>258</v>
      </c>
      <c r="F4860" s="15">
        <v>138139</v>
      </c>
      <c r="G4860" s="15">
        <v>276278</v>
      </c>
      <c r="I4860" s="38" t="s">
        <v>254</v>
      </c>
      <c r="J4860" s="15">
        <v>4.2</v>
      </c>
      <c r="L4860" s="36" t="s">
        <v>253</v>
      </c>
      <c r="M4860" s="15">
        <v>9.8333333333333339</v>
      </c>
    </row>
    <row r="4861" spans="1:13" x14ac:dyDescent="0.3">
      <c r="A4861" s="38" t="s">
        <v>258</v>
      </c>
      <c r="B4861" s="15">
        <v>200425</v>
      </c>
      <c r="C4861" s="15">
        <v>1218350</v>
      </c>
      <c r="E4861" s="36" t="s">
        <v>253</v>
      </c>
      <c r="F4861" s="15">
        <v>344750</v>
      </c>
      <c r="G4861" s="15">
        <v>2004428</v>
      </c>
      <c r="I4861" s="38" t="s">
        <v>257</v>
      </c>
      <c r="J4861" s="15">
        <v>4.8</v>
      </c>
      <c r="L4861" s="35" t="s">
        <v>268</v>
      </c>
      <c r="M4861" s="15">
        <v>6.0583333333333327</v>
      </c>
    </row>
    <row r="4862" spans="1:13" x14ac:dyDescent="0.3">
      <c r="A4862" s="38" t="s">
        <v>260</v>
      </c>
      <c r="B4862" s="15">
        <v>236000</v>
      </c>
      <c r="C4862" s="15">
        <v>696000</v>
      </c>
      <c r="E4862" s="35" t="s">
        <v>270</v>
      </c>
      <c r="F4862" s="15">
        <v>1627925</v>
      </c>
      <c r="G4862" s="15">
        <v>6677398</v>
      </c>
      <c r="I4862" s="38" t="s">
        <v>252</v>
      </c>
      <c r="J4862" s="15">
        <v>3.8</v>
      </c>
      <c r="L4862" s="36" t="s">
        <v>246</v>
      </c>
      <c r="M4862" s="15">
        <v>6.166666666666667</v>
      </c>
    </row>
    <row r="4863" spans="1:13" x14ac:dyDescent="0.3">
      <c r="A4863" s="38" t="s">
        <v>262</v>
      </c>
      <c r="B4863" s="15">
        <v>232000</v>
      </c>
      <c r="C4863" s="15">
        <v>639450</v>
      </c>
      <c r="E4863" s="36" t="s">
        <v>246</v>
      </c>
      <c r="F4863" s="15">
        <v>483250</v>
      </c>
      <c r="G4863" s="15">
        <v>1299250</v>
      </c>
      <c r="I4863" s="38" t="s">
        <v>255</v>
      </c>
      <c r="J4863" s="15">
        <v>3.8</v>
      </c>
      <c r="L4863" s="36" t="s">
        <v>248</v>
      </c>
      <c r="M4863" s="15">
        <v>6.4000000000000012</v>
      </c>
    </row>
    <row r="4864" spans="1:13" x14ac:dyDescent="0.3">
      <c r="A4864" s="38" t="s">
        <v>263</v>
      </c>
      <c r="B4864" s="15">
        <v>205000</v>
      </c>
      <c r="C4864" s="15">
        <v>1519600</v>
      </c>
      <c r="E4864" s="36" t="s">
        <v>248</v>
      </c>
      <c r="F4864" s="15">
        <v>425000</v>
      </c>
      <c r="G4864" s="15">
        <v>2411398</v>
      </c>
      <c r="I4864" s="38" t="s">
        <v>258</v>
      </c>
      <c r="J4864" s="15">
        <v>4</v>
      </c>
      <c r="L4864" s="36" t="s">
        <v>250</v>
      </c>
      <c r="M4864" s="15">
        <v>6.4333333333333327</v>
      </c>
    </row>
    <row r="4865" spans="1:13" x14ac:dyDescent="0.3">
      <c r="A4865" s="35" t="s">
        <v>259</v>
      </c>
      <c r="B4865" s="15"/>
      <c r="C4865" s="15"/>
      <c r="E4865" s="36" t="s">
        <v>250</v>
      </c>
      <c r="F4865" s="15">
        <v>372250</v>
      </c>
      <c r="G4865" s="15">
        <v>1281250</v>
      </c>
      <c r="I4865" s="38" t="s">
        <v>260</v>
      </c>
      <c r="J4865" s="15">
        <v>4</v>
      </c>
      <c r="L4865" s="36" t="s">
        <v>253</v>
      </c>
      <c r="M4865" s="15">
        <v>5.2333333333333334</v>
      </c>
    </row>
    <row r="4866" spans="1:13" x14ac:dyDescent="0.3">
      <c r="A4866" s="38" t="s">
        <v>245</v>
      </c>
      <c r="B4866" s="15">
        <v>198250</v>
      </c>
      <c r="C4866" s="15">
        <v>396500</v>
      </c>
      <c r="E4866" s="37" t="s">
        <v>252</v>
      </c>
      <c r="F4866" s="15">
        <v>149000</v>
      </c>
      <c r="G4866" s="15">
        <v>679401</v>
      </c>
      <c r="I4866" s="38" t="s">
        <v>262</v>
      </c>
      <c r="J4866" s="15">
        <v>3</v>
      </c>
      <c r="L4866" s="35" t="s">
        <v>269</v>
      </c>
      <c r="M4866" s="15">
        <v>4.3666666666666663</v>
      </c>
    </row>
    <row r="4867" spans="1:13" x14ac:dyDescent="0.3">
      <c r="A4867" s="38" t="s">
        <v>247</v>
      </c>
      <c r="B4867" s="15">
        <v>265000</v>
      </c>
      <c r="C4867" s="15">
        <v>1297500</v>
      </c>
      <c r="E4867" s="37" t="s">
        <v>255</v>
      </c>
      <c r="F4867" s="15">
        <v>133250</v>
      </c>
      <c r="G4867" s="15">
        <v>266500</v>
      </c>
      <c r="I4867" s="38" t="s">
        <v>263</v>
      </c>
      <c r="J4867" s="15">
        <v>2.4</v>
      </c>
      <c r="L4867" s="36" t="s">
        <v>246</v>
      </c>
      <c r="M4867" s="15">
        <v>4.8666666666666663</v>
      </c>
    </row>
    <row r="4868" spans="1:13" x14ac:dyDescent="0.3">
      <c r="A4868" s="38" t="s">
        <v>249</v>
      </c>
      <c r="B4868" s="15">
        <v>234700</v>
      </c>
      <c r="C4868" s="15">
        <v>919400</v>
      </c>
      <c r="E4868" s="37" t="s">
        <v>258</v>
      </c>
      <c r="F4868" s="15">
        <v>90000</v>
      </c>
      <c r="G4868" s="15">
        <v>335349</v>
      </c>
      <c r="I4868" s="35" t="s">
        <v>274</v>
      </c>
      <c r="J4868" s="15"/>
      <c r="L4868" s="36" t="s">
        <v>248</v>
      </c>
      <c r="M4868" s="15">
        <v>4.4333333333333327</v>
      </c>
    </row>
    <row r="4869" spans="1:13" x14ac:dyDescent="0.3">
      <c r="A4869" s="38" t="s">
        <v>251</v>
      </c>
      <c r="B4869" s="15">
        <v>199250</v>
      </c>
      <c r="C4869" s="15">
        <v>2307850</v>
      </c>
      <c r="E4869" s="36" t="s">
        <v>253</v>
      </c>
      <c r="F4869" s="15">
        <v>347425</v>
      </c>
      <c r="G4869" s="15">
        <v>1685500</v>
      </c>
      <c r="I4869" s="38" t="s">
        <v>245</v>
      </c>
      <c r="J4869" s="15">
        <v>2.1</v>
      </c>
      <c r="L4869" s="36" t="s">
        <v>250</v>
      </c>
      <c r="M4869" s="15">
        <v>4.3666666666666671</v>
      </c>
    </row>
    <row r="4870" spans="1:13" x14ac:dyDescent="0.3">
      <c r="A4870" s="38" t="s">
        <v>254</v>
      </c>
      <c r="B4870" s="15">
        <v>199000</v>
      </c>
      <c r="C4870" s="15">
        <v>3311200</v>
      </c>
      <c r="E4870" s="35" t="s">
        <v>271</v>
      </c>
      <c r="F4870" s="15">
        <v>1814575</v>
      </c>
      <c r="G4870" s="15">
        <v>7959368</v>
      </c>
      <c r="I4870" s="38" t="s">
        <v>247</v>
      </c>
      <c r="J4870" s="15">
        <v>2.7</v>
      </c>
      <c r="L4870" s="36" t="s">
        <v>253</v>
      </c>
      <c r="M4870" s="15">
        <v>3.7999999999999994</v>
      </c>
    </row>
    <row r="4871" spans="1:13" x14ac:dyDescent="0.3">
      <c r="A4871" s="38" t="s">
        <v>257</v>
      </c>
      <c r="B4871" s="15">
        <v>220000</v>
      </c>
      <c r="C4871" s="15">
        <v>1982000</v>
      </c>
      <c r="E4871" s="36" t="s">
        <v>246</v>
      </c>
      <c r="F4871" s="15">
        <v>452800</v>
      </c>
      <c r="G4871" s="15">
        <v>1434000</v>
      </c>
      <c r="I4871" s="38" t="s">
        <v>249</v>
      </c>
      <c r="J4871" s="15">
        <v>2.5</v>
      </c>
      <c r="L4871" s="35" t="s">
        <v>270</v>
      </c>
      <c r="M4871" s="15">
        <v>4.2333333333333334</v>
      </c>
    </row>
    <row r="4872" spans="1:13" x14ac:dyDescent="0.3">
      <c r="A4872" s="38" t="s">
        <v>252</v>
      </c>
      <c r="B4872" s="15">
        <v>240000</v>
      </c>
      <c r="C4872" s="15">
        <v>2662300</v>
      </c>
      <c r="E4872" s="36" t="s">
        <v>248</v>
      </c>
      <c r="F4872" s="15">
        <v>431400</v>
      </c>
      <c r="G4872" s="15">
        <v>1957569</v>
      </c>
      <c r="I4872" s="38" t="s">
        <v>251</v>
      </c>
      <c r="J4872" s="15">
        <v>2.6</v>
      </c>
      <c r="L4872" s="36" t="s">
        <v>246</v>
      </c>
      <c r="M4872" s="15">
        <v>3.9333333333333336</v>
      </c>
    </row>
    <row r="4873" spans="1:13" x14ac:dyDescent="0.3">
      <c r="A4873" s="38" t="s">
        <v>255</v>
      </c>
      <c r="B4873" s="15">
        <v>237000</v>
      </c>
      <c r="C4873" s="15">
        <v>1564000</v>
      </c>
      <c r="E4873" s="36" t="s">
        <v>250</v>
      </c>
      <c r="F4873" s="15">
        <v>440000</v>
      </c>
      <c r="G4873" s="15">
        <v>1679999</v>
      </c>
      <c r="I4873" s="38" t="s">
        <v>254</v>
      </c>
      <c r="J4873" s="15">
        <v>3.1</v>
      </c>
      <c r="L4873" s="36" t="s">
        <v>248</v>
      </c>
      <c r="M4873" s="15">
        <v>4.6333333333333329</v>
      </c>
    </row>
    <row r="4874" spans="1:13" x14ac:dyDescent="0.3">
      <c r="A4874" s="38" t="s">
        <v>258</v>
      </c>
      <c r="B4874" s="15">
        <v>225000</v>
      </c>
      <c r="C4874" s="15">
        <v>850000</v>
      </c>
      <c r="E4874" s="37" t="s">
        <v>252</v>
      </c>
      <c r="F4874" s="15">
        <v>160000</v>
      </c>
      <c r="G4874" s="15">
        <v>666999</v>
      </c>
      <c r="I4874" s="38" t="s">
        <v>257</v>
      </c>
      <c r="J4874" s="15">
        <v>3.8</v>
      </c>
      <c r="L4874" s="36" t="s">
        <v>250</v>
      </c>
      <c r="M4874" s="15">
        <v>4.5</v>
      </c>
    </row>
    <row r="4875" spans="1:13" x14ac:dyDescent="0.3">
      <c r="A4875" s="38" t="s">
        <v>260</v>
      </c>
      <c r="B4875" s="15">
        <v>240000</v>
      </c>
      <c r="C4875" s="15">
        <v>1241117</v>
      </c>
      <c r="E4875" s="37" t="s">
        <v>255</v>
      </c>
      <c r="F4875" s="15">
        <v>174000</v>
      </c>
      <c r="G4875" s="15">
        <v>801000</v>
      </c>
      <c r="I4875" s="38" t="s">
        <v>252</v>
      </c>
      <c r="J4875" s="15">
        <v>3.5</v>
      </c>
      <c r="L4875" s="36" t="s">
        <v>253</v>
      </c>
      <c r="M4875" s="15">
        <v>3.8666666666666671</v>
      </c>
    </row>
    <row r="4876" spans="1:13" x14ac:dyDescent="0.3">
      <c r="A4876" s="38" t="s">
        <v>262</v>
      </c>
      <c r="B4876" s="15">
        <v>214500</v>
      </c>
      <c r="C4876" s="15">
        <v>2072690</v>
      </c>
      <c r="E4876" s="37" t="s">
        <v>258</v>
      </c>
      <c r="F4876" s="15">
        <v>106000</v>
      </c>
      <c r="G4876" s="15">
        <v>212000</v>
      </c>
      <c r="I4876" s="38" t="s">
        <v>255</v>
      </c>
      <c r="J4876" s="15">
        <v>3.8</v>
      </c>
      <c r="L4876" s="35" t="s">
        <v>271</v>
      </c>
      <c r="M4876" s="15">
        <v>2.5250000000000004</v>
      </c>
    </row>
    <row r="4877" spans="1:13" x14ac:dyDescent="0.3">
      <c r="A4877" s="38" t="s">
        <v>263</v>
      </c>
      <c r="B4877" s="15">
        <v>265000</v>
      </c>
      <c r="C4877" s="15">
        <v>1344000</v>
      </c>
      <c r="E4877" s="36" t="s">
        <v>253</v>
      </c>
      <c r="F4877" s="15">
        <v>490375</v>
      </c>
      <c r="G4877" s="15">
        <v>2887800</v>
      </c>
      <c r="I4877" s="38" t="s">
        <v>258</v>
      </c>
      <c r="J4877" s="15">
        <v>3.3</v>
      </c>
      <c r="L4877" s="36" t="s">
        <v>246</v>
      </c>
      <c r="M4877" s="15">
        <v>3.0666666666666664</v>
      </c>
    </row>
    <row r="4878" spans="1:13" x14ac:dyDescent="0.3">
      <c r="A4878" s="35" t="s">
        <v>265</v>
      </c>
      <c r="B4878" s="15"/>
      <c r="C4878" s="15"/>
      <c r="E4878" s="35" t="s">
        <v>272</v>
      </c>
      <c r="F4878" s="15">
        <v>2249822</v>
      </c>
      <c r="G4878" s="15">
        <v>13088581</v>
      </c>
      <c r="I4878" s="38" t="s">
        <v>260</v>
      </c>
      <c r="J4878" s="15">
        <v>3</v>
      </c>
      <c r="L4878" s="36" t="s">
        <v>248</v>
      </c>
      <c r="M4878" s="15">
        <v>2.7333333333333329</v>
      </c>
    </row>
    <row r="4879" spans="1:13" x14ac:dyDescent="0.3">
      <c r="A4879" s="38" t="s">
        <v>245</v>
      </c>
      <c r="B4879" s="15">
        <v>337000</v>
      </c>
      <c r="C4879" s="15">
        <v>1714450</v>
      </c>
      <c r="E4879" s="36" t="s">
        <v>246</v>
      </c>
      <c r="F4879" s="15">
        <v>421359</v>
      </c>
      <c r="G4879" s="15">
        <v>1473309</v>
      </c>
      <c r="I4879" s="38" t="s">
        <v>262</v>
      </c>
      <c r="J4879" s="15">
        <v>3.2</v>
      </c>
      <c r="L4879" s="36" t="s">
        <v>250</v>
      </c>
      <c r="M4879" s="15">
        <v>2.4</v>
      </c>
    </row>
    <row r="4880" spans="1:13" x14ac:dyDescent="0.3">
      <c r="A4880" s="38" t="s">
        <v>247</v>
      </c>
      <c r="B4880" s="15">
        <v>255250</v>
      </c>
      <c r="C4880" s="15">
        <v>1554500</v>
      </c>
      <c r="E4880" s="36" t="s">
        <v>248</v>
      </c>
      <c r="F4880" s="15">
        <v>533648</v>
      </c>
      <c r="G4880" s="15">
        <v>5031957</v>
      </c>
      <c r="I4880" s="38" t="s">
        <v>263</v>
      </c>
      <c r="J4880" s="15">
        <v>2.5</v>
      </c>
      <c r="L4880" s="36" t="s">
        <v>253</v>
      </c>
      <c r="M4880" s="15">
        <v>1.9000000000000001</v>
      </c>
    </row>
    <row r="4881" spans="1:13" x14ac:dyDescent="0.3">
      <c r="A4881" s="38" t="s">
        <v>249</v>
      </c>
      <c r="B4881" s="15">
        <v>242825</v>
      </c>
      <c r="C4881" s="15">
        <v>920050</v>
      </c>
      <c r="E4881" s="36" t="s">
        <v>250</v>
      </c>
      <c r="F4881" s="15">
        <v>631165</v>
      </c>
      <c r="G4881" s="15">
        <v>3393565</v>
      </c>
      <c r="I4881" s="35" t="s">
        <v>275</v>
      </c>
      <c r="J4881" s="15"/>
      <c r="L4881" s="35" t="s">
        <v>272</v>
      </c>
      <c r="M4881" s="15">
        <v>2.0750000000000002</v>
      </c>
    </row>
    <row r="4882" spans="1:13" x14ac:dyDescent="0.3">
      <c r="A4882" s="38" t="s">
        <v>251</v>
      </c>
      <c r="B4882" s="15">
        <v>270000</v>
      </c>
      <c r="C4882" s="15">
        <v>2363400</v>
      </c>
      <c r="E4882" s="37" t="s">
        <v>252</v>
      </c>
      <c r="F4882" s="15">
        <v>188500</v>
      </c>
      <c r="G4882" s="15">
        <v>1135500</v>
      </c>
      <c r="I4882" s="38" t="s">
        <v>245</v>
      </c>
      <c r="J4882" s="15">
        <v>2.6</v>
      </c>
      <c r="L4882" s="36" t="s">
        <v>246</v>
      </c>
      <c r="M4882" s="15">
        <v>1.5</v>
      </c>
    </row>
    <row r="4883" spans="1:13" x14ac:dyDescent="0.3">
      <c r="A4883" s="38" t="s">
        <v>254</v>
      </c>
      <c r="B4883" s="15">
        <v>250000</v>
      </c>
      <c r="C4883" s="15">
        <v>2649427</v>
      </c>
      <c r="E4883" s="37" t="s">
        <v>255</v>
      </c>
      <c r="F4883" s="15">
        <v>208000</v>
      </c>
      <c r="G4883" s="15">
        <v>1233900</v>
      </c>
      <c r="I4883" s="38" t="s">
        <v>247</v>
      </c>
      <c r="J4883" s="15">
        <v>2.4</v>
      </c>
      <c r="L4883" s="36" t="s">
        <v>248</v>
      </c>
      <c r="M4883" s="15">
        <v>1.8</v>
      </c>
    </row>
    <row r="4884" spans="1:13" x14ac:dyDescent="0.3">
      <c r="A4884" s="38" t="s">
        <v>257</v>
      </c>
      <c r="B4884" s="15">
        <v>264725</v>
      </c>
      <c r="C4884" s="15">
        <v>2725600</v>
      </c>
      <c r="E4884" s="37" t="s">
        <v>258</v>
      </c>
      <c r="F4884" s="15">
        <v>234665</v>
      </c>
      <c r="G4884" s="15">
        <v>1024165</v>
      </c>
      <c r="I4884" s="38" t="s">
        <v>249</v>
      </c>
      <c r="J4884" s="15">
        <v>2.7</v>
      </c>
      <c r="L4884" s="36" t="s">
        <v>250</v>
      </c>
      <c r="M4884" s="15">
        <v>2.8333333333333335</v>
      </c>
    </row>
    <row r="4885" spans="1:13" x14ac:dyDescent="0.3">
      <c r="A4885" s="38" t="s">
        <v>252</v>
      </c>
      <c r="B4885" s="15">
        <v>324000</v>
      </c>
      <c r="C4885" s="15">
        <v>2292720</v>
      </c>
      <c r="E4885" s="36" t="s">
        <v>253</v>
      </c>
      <c r="F4885" s="15">
        <v>663650</v>
      </c>
      <c r="G4885" s="15">
        <v>3189750</v>
      </c>
      <c r="I4885" s="38" t="s">
        <v>251</v>
      </c>
      <c r="J4885" s="15">
        <v>2.4</v>
      </c>
      <c r="L4885" s="36" t="s">
        <v>253</v>
      </c>
      <c r="M4885" s="15">
        <v>2.1666666666666665</v>
      </c>
    </row>
    <row r="4886" spans="1:13" x14ac:dyDescent="0.3">
      <c r="A4886" s="38" t="s">
        <v>255</v>
      </c>
      <c r="B4886" s="15">
        <v>282750</v>
      </c>
      <c r="C4886" s="15">
        <v>2246350</v>
      </c>
      <c r="E4886" s="35" t="s">
        <v>273</v>
      </c>
      <c r="F4886" s="15">
        <v>2769045</v>
      </c>
      <c r="G4886" s="15">
        <v>14649188</v>
      </c>
      <c r="I4886" s="38" t="s">
        <v>254</v>
      </c>
      <c r="J4886" s="15">
        <v>3.4</v>
      </c>
      <c r="L4886" s="35" t="s">
        <v>273</v>
      </c>
      <c r="M4886" s="15">
        <v>1.6333333333333331</v>
      </c>
    </row>
    <row r="4887" spans="1:13" x14ac:dyDescent="0.3">
      <c r="A4887" s="38" t="s">
        <v>258</v>
      </c>
      <c r="B4887" s="15">
        <v>300000</v>
      </c>
      <c r="C4887" s="15">
        <v>3076400</v>
      </c>
      <c r="E4887" s="36" t="s">
        <v>246</v>
      </c>
      <c r="F4887" s="15">
        <v>527425</v>
      </c>
      <c r="G4887" s="15">
        <v>4602999</v>
      </c>
      <c r="I4887" s="38" t="s">
        <v>257</v>
      </c>
      <c r="J4887" s="15">
        <v>2.4</v>
      </c>
      <c r="L4887" s="36" t="s">
        <v>246</v>
      </c>
      <c r="M4887" s="15">
        <v>1.4000000000000001</v>
      </c>
    </row>
    <row r="4888" spans="1:13" x14ac:dyDescent="0.3">
      <c r="A4888" s="38" t="s">
        <v>260</v>
      </c>
      <c r="B4888" s="15">
        <v>255975</v>
      </c>
      <c r="C4888" s="15">
        <v>1139950</v>
      </c>
      <c r="E4888" s="36" t="s">
        <v>248</v>
      </c>
      <c r="F4888" s="15">
        <v>674200</v>
      </c>
      <c r="G4888" s="15">
        <v>2281150</v>
      </c>
      <c r="I4888" s="38" t="s">
        <v>252</v>
      </c>
      <c r="J4888" s="15">
        <v>2.4</v>
      </c>
      <c r="L4888" s="36" t="s">
        <v>248</v>
      </c>
      <c r="M4888" s="15">
        <v>1.4666666666666668</v>
      </c>
    </row>
    <row r="4889" spans="1:13" x14ac:dyDescent="0.3">
      <c r="A4889" s="38" t="s">
        <v>262</v>
      </c>
      <c r="B4889" s="15">
        <v>274000</v>
      </c>
      <c r="C4889" s="15">
        <v>1619450</v>
      </c>
      <c r="E4889" s="36" t="s">
        <v>250</v>
      </c>
      <c r="F4889" s="15">
        <v>911204</v>
      </c>
      <c r="G4889" s="15">
        <v>3935907</v>
      </c>
      <c r="I4889" s="38" t="s">
        <v>258</v>
      </c>
      <c r="J4889" s="15">
        <v>1.9</v>
      </c>
      <c r="L4889" s="36" t="s">
        <v>250</v>
      </c>
      <c r="M4889" s="15">
        <v>2.1666666666666665</v>
      </c>
    </row>
    <row r="4890" spans="1:13" x14ac:dyDescent="0.3">
      <c r="A4890" s="38" t="s">
        <v>263</v>
      </c>
      <c r="B4890" s="15">
        <v>258163</v>
      </c>
      <c r="C4890" s="15">
        <v>1642175</v>
      </c>
      <c r="E4890" s="37" t="s">
        <v>252</v>
      </c>
      <c r="F4890" s="15">
        <v>433500</v>
      </c>
      <c r="G4890" s="15">
        <v>1628500</v>
      </c>
      <c r="I4890" s="38" t="s">
        <v>260</v>
      </c>
      <c r="J4890" s="15">
        <v>2.4</v>
      </c>
      <c r="L4890" s="36" t="s">
        <v>253</v>
      </c>
      <c r="M4890" s="15">
        <v>1.5</v>
      </c>
    </row>
    <row r="4891" spans="1:13" x14ac:dyDescent="0.3">
      <c r="A4891" s="35" t="s">
        <v>244</v>
      </c>
      <c r="B4891" s="15"/>
      <c r="C4891" s="15"/>
      <c r="E4891" s="37" t="s">
        <v>255</v>
      </c>
      <c r="F4891" s="15">
        <v>234000</v>
      </c>
      <c r="G4891" s="15">
        <v>1308500</v>
      </c>
      <c r="I4891" s="38" t="s">
        <v>262</v>
      </c>
      <c r="J4891" s="15">
        <v>1.9</v>
      </c>
      <c r="L4891" s="35" t="s">
        <v>274</v>
      </c>
      <c r="M4891" s="15">
        <v>2.0666666666666669</v>
      </c>
    </row>
    <row r="4892" spans="1:13" x14ac:dyDescent="0.3">
      <c r="A4892" s="38" t="s">
        <v>245</v>
      </c>
      <c r="B4892" s="15">
        <v>299500</v>
      </c>
      <c r="C4892" s="15">
        <v>1179600</v>
      </c>
      <c r="E4892" s="37" t="s">
        <v>258</v>
      </c>
      <c r="F4892" s="15">
        <v>243704</v>
      </c>
      <c r="G4892" s="15">
        <v>998907</v>
      </c>
      <c r="I4892" s="14">
        <v>40</v>
      </c>
      <c r="J4892" s="15">
        <v>1020.3999999999996</v>
      </c>
      <c r="L4892" s="36" t="s">
        <v>246</v>
      </c>
      <c r="M4892" s="15">
        <v>1.6000000000000003</v>
      </c>
    </row>
    <row r="4893" spans="1:13" x14ac:dyDescent="0.3">
      <c r="A4893" s="38" t="s">
        <v>247</v>
      </c>
      <c r="B4893" s="15">
        <v>296500</v>
      </c>
      <c r="C4893" s="15">
        <v>2349900</v>
      </c>
      <c r="E4893" s="36" t="s">
        <v>253</v>
      </c>
      <c r="F4893" s="15">
        <v>656216</v>
      </c>
      <c r="G4893" s="15">
        <v>3829132</v>
      </c>
      <c r="I4893" s="35" t="s">
        <v>244</v>
      </c>
      <c r="J4893" s="15"/>
      <c r="L4893" s="36" t="s">
        <v>248</v>
      </c>
      <c r="M4893" s="15">
        <v>2.1333333333333333</v>
      </c>
    </row>
    <row r="4894" spans="1:13" x14ac:dyDescent="0.3">
      <c r="A4894" s="38" t="s">
        <v>249</v>
      </c>
      <c r="B4894" s="15">
        <v>276000</v>
      </c>
      <c r="C4894" s="15">
        <v>3044200</v>
      </c>
      <c r="E4894" s="35" t="s">
        <v>274</v>
      </c>
      <c r="F4894" s="15">
        <v>3025450</v>
      </c>
      <c r="G4894" s="15">
        <v>18336885</v>
      </c>
      <c r="I4894" s="38" t="s">
        <v>245</v>
      </c>
      <c r="J4894" s="15">
        <v>1.8</v>
      </c>
      <c r="L4894" s="36" t="s">
        <v>250</v>
      </c>
      <c r="M4894" s="15">
        <v>2.5333333333333337</v>
      </c>
    </row>
    <row r="4895" spans="1:13" x14ac:dyDescent="0.3">
      <c r="A4895" s="38" t="s">
        <v>251</v>
      </c>
      <c r="B4895" s="15">
        <v>300000</v>
      </c>
      <c r="C4895" s="15">
        <v>3121566</v>
      </c>
      <c r="E4895" s="36" t="s">
        <v>246</v>
      </c>
      <c r="F4895" s="15">
        <v>724000</v>
      </c>
      <c r="G4895" s="15">
        <v>3818900</v>
      </c>
      <c r="I4895" s="38" t="s">
        <v>247</v>
      </c>
      <c r="J4895" s="15">
        <v>1.8</v>
      </c>
      <c r="L4895" s="36" t="s">
        <v>253</v>
      </c>
      <c r="M4895" s="15">
        <v>2</v>
      </c>
    </row>
    <row r="4896" spans="1:13" x14ac:dyDescent="0.3">
      <c r="A4896" s="38" t="s">
        <v>254</v>
      </c>
      <c r="B4896" s="15">
        <v>391500</v>
      </c>
      <c r="C4896" s="15">
        <v>3976705</v>
      </c>
      <c r="E4896" s="36" t="s">
        <v>248</v>
      </c>
      <c r="F4896" s="15">
        <v>788000</v>
      </c>
      <c r="G4896" s="15">
        <v>4891450</v>
      </c>
      <c r="I4896" s="38" t="s">
        <v>249</v>
      </c>
      <c r="J4896" s="15">
        <v>1.2</v>
      </c>
      <c r="L4896" s="35" t="s">
        <v>275</v>
      </c>
      <c r="M4896" s="15">
        <v>1.48</v>
      </c>
    </row>
    <row r="4897" spans="1:13" x14ac:dyDescent="0.3">
      <c r="A4897" s="38" t="s">
        <v>257</v>
      </c>
      <c r="B4897" s="15">
        <v>320000</v>
      </c>
      <c r="C4897" s="15">
        <v>2638599</v>
      </c>
      <c r="E4897" s="36" t="s">
        <v>250</v>
      </c>
      <c r="F4897" s="15">
        <v>744950</v>
      </c>
      <c r="G4897" s="15">
        <v>4414950</v>
      </c>
      <c r="I4897" s="38" t="s">
        <v>251</v>
      </c>
      <c r="J4897" s="15">
        <v>1.5</v>
      </c>
      <c r="L4897" s="36" t="s">
        <v>246</v>
      </c>
      <c r="M4897" s="15">
        <v>1.5666666666666667</v>
      </c>
    </row>
    <row r="4898" spans="1:13" x14ac:dyDescent="0.3">
      <c r="A4898" s="38" t="s">
        <v>252</v>
      </c>
      <c r="B4898" s="15">
        <v>368779</v>
      </c>
      <c r="C4898" s="15">
        <v>4289807</v>
      </c>
      <c r="E4898" s="37" t="s">
        <v>252</v>
      </c>
      <c r="F4898" s="15">
        <v>239950</v>
      </c>
      <c r="G4898" s="15">
        <v>1579950</v>
      </c>
      <c r="I4898" s="38" t="s">
        <v>254</v>
      </c>
      <c r="J4898" s="15">
        <v>2.2000000000000002</v>
      </c>
      <c r="L4898" s="36" t="s">
        <v>248</v>
      </c>
      <c r="M4898" s="15">
        <v>1.7333333333333334</v>
      </c>
    </row>
    <row r="4899" spans="1:13" x14ac:dyDescent="0.3">
      <c r="A4899" s="38" t="s">
        <v>255</v>
      </c>
      <c r="B4899" s="15">
        <v>310000</v>
      </c>
      <c r="C4899" s="15">
        <v>2952791</v>
      </c>
      <c r="E4899" s="37" t="s">
        <v>255</v>
      </c>
      <c r="F4899" s="15">
        <v>265000</v>
      </c>
      <c r="G4899" s="15">
        <v>1615000</v>
      </c>
      <c r="I4899" s="38" t="s">
        <v>257</v>
      </c>
      <c r="J4899" s="15">
        <v>2.2999999999999998</v>
      </c>
      <c r="L4899" s="36" t="s">
        <v>250</v>
      </c>
      <c r="M4899" s="15">
        <v>1.6</v>
      </c>
    </row>
    <row r="4900" spans="1:13" x14ac:dyDescent="0.3">
      <c r="A4900" s="38" t="s">
        <v>258</v>
      </c>
      <c r="B4900" s="15">
        <v>376450</v>
      </c>
      <c r="C4900" s="15">
        <v>3247005</v>
      </c>
      <c r="E4900" s="37" t="s">
        <v>258</v>
      </c>
      <c r="F4900" s="15">
        <v>240000</v>
      </c>
      <c r="G4900" s="15">
        <v>1220000</v>
      </c>
      <c r="I4900" s="38" t="s">
        <v>252</v>
      </c>
      <c r="J4900" s="15">
        <v>4.8</v>
      </c>
      <c r="L4900" s="36" t="s">
        <v>253</v>
      </c>
      <c r="M4900" s="15">
        <v>0.85</v>
      </c>
    </row>
    <row r="4901" spans="1:13" x14ac:dyDescent="0.3">
      <c r="A4901" s="38" t="s">
        <v>260</v>
      </c>
      <c r="B4901" s="15">
        <v>365950</v>
      </c>
      <c r="C4901" s="15">
        <v>1807750</v>
      </c>
      <c r="E4901" s="36" t="s">
        <v>253</v>
      </c>
      <c r="F4901" s="15">
        <v>768500</v>
      </c>
      <c r="G4901" s="15">
        <v>5211585</v>
      </c>
      <c r="I4901" s="38" t="s">
        <v>255</v>
      </c>
      <c r="J4901" s="15">
        <v>5.7</v>
      </c>
      <c r="L4901" s="14">
        <v>87</v>
      </c>
      <c r="M4901" s="15">
        <v>5.6271084337349402</v>
      </c>
    </row>
    <row r="4902" spans="1:13" x14ac:dyDescent="0.3">
      <c r="A4902" s="38" t="s">
        <v>262</v>
      </c>
      <c r="B4902" s="15">
        <v>320500</v>
      </c>
      <c r="C4902" s="15">
        <v>1278000</v>
      </c>
      <c r="E4902" s="35" t="s">
        <v>275</v>
      </c>
      <c r="F4902" s="15">
        <v>2958900</v>
      </c>
      <c r="G4902" s="15">
        <v>15209090</v>
      </c>
      <c r="I4902" s="38" t="s">
        <v>258</v>
      </c>
      <c r="J4902" s="15">
        <v>6.5</v>
      </c>
      <c r="L4902" s="35" t="s">
        <v>244</v>
      </c>
      <c r="M4902" s="15">
        <v>4.6833333333333327</v>
      </c>
    </row>
    <row r="4903" spans="1:13" x14ac:dyDescent="0.3">
      <c r="A4903" s="38" t="s">
        <v>263</v>
      </c>
      <c r="B4903" s="15">
        <v>321750</v>
      </c>
      <c r="C4903" s="15">
        <v>2014000</v>
      </c>
      <c r="E4903" s="36" t="s">
        <v>246</v>
      </c>
      <c r="F4903" s="15">
        <v>773000</v>
      </c>
      <c r="G4903" s="15">
        <v>4039950</v>
      </c>
      <c r="I4903" s="38" t="s">
        <v>260</v>
      </c>
      <c r="J4903" s="15">
        <v>7.5</v>
      </c>
      <c r="L4903" s="36" t="s">
        <v>246</v>
      </c>
      <c r="M4903" s="15">
        <v>2.7333333333333329</v>
      </c>
    </row>
    <row r="4904" spans="1:13" x14ac:dyDescent="0.3">
      <c r="A4904" s="35" t="s">
        <v>256</v>
      </c>
      <c r="B4904" s="15"/>
      <c r="C4904" s="15"/>
      <c r="E4904" s="36" t="s">
        <v>248</v>
      </c>
      <c r="F4904" s="15">
        <v>840550</v>
      </c>
      <c r="G4904" s="15">
        <v>3061500</v>
      </c>
      <c r="I4904" s="38" t="s">
        <v>262</v>
      </c>
      <c r="J4904" s="15">
        <v>5.7</v>
      </c>
      <c r="L4904" s="36" t="s">
        <v>248</v>
      </c>
      <c r="M4904" s="15">
        <v>4.3</v>
      </c>
    </row>
    <row r="4905" spans="1:13" x14ac:dyDescent="0.3">
      <c r="A4905" s="38" t="s">
        <v>245</v>
      </c>
      <c r="B4905" s="15">
        <v>348750</v>
      </c>
      <c r="C4905" s="15">
        <v>2142850</v>
      </c>
      <c r="E4905" s="36" t="s">
        <v>250</v>
      </c>
      <c r="F4905" s="15">
        <v>845750</v>
      </c>
      <c r="G4905" s="15">
        <v>5089490</v>
      </c>
      <c r="I4905" s="38" t="s">
        <v>263</v>
      </c>
      <c r="J4905" s="15">
        <v>4.3</v>
      </c>
      <c r="L4905" s="36" t="s">
        <v>250</v>
      </c>
      <c r="M4905" s="15">
        <v>5.8000000000000007</v>
      </c>
    </row>
    <row r="4906" spans="1:13" x14ac:dyDescent="0.3">
      <c r="A4906" s="38" t="s">
        <v>247</v>
      </c>
      <c r="B4906" s="15">
        <v>454950</v>
      </c>
      <c r="C4906" s="15">
        <v>2952206</v>
      </c>
      <c r="E4906" s="37" t="s">
        <v>252</v>
      </c>
      <c r="F4906" s="15">
        <v>286500</v>
      </c>
      <c r="G4906" s="15">
        <v>1722500</v>
      </c>
      <c r="I4906" s="35" t="s">
        <v>256</v>
      </c>
      <c r="J4906" s="15"/>
      <c r="L4906" s="36" t="s">
        <v>253</v>
      </c>
      <c r="M4906" s="15">
        <v>5.8999999999999995</v>
      </c>
    </row>
    <row r="4907" spans="1:13" x14ac:dyDescent="0.3">
      <c r="A4907" s="38" t="s">
        <v>249</v>
      </c>
      <c r="B4907" s="15">
        <v>341750</v>
      </c>
      <c r="C4907" s="15">
        <v>3861860</v>
      </c>
      <c r="E4907" s="37" t="s">
        <v>255</v>
      </c>
      <c r="F4907" s="15">
        <v>284000</v>
      </c>
      <c r="G4907" s="15">
        <v>1712500</v>
      </c>
      <c r="I4907" s="38" t="s">
        <v>245</v>
      </c>
      <c r="J4907" s="15">
        <v>6.1</v>
      </c>
      <c r="L4907" s="35" t="s">
        <v>256</v>
      </c>
      <c r="M4907" s="15">
        <v>6.7666666666666666</v>
      </c>
    </row>
    <row r="4908" spans="1:13" x14ac:dyDescent="0.3">
      <c r="A4908" s="38" t="s">
        <v>251</v>
      </c>
      <c r="B4908" s="15">
        <v>335000</v>
      </c>
      <c r="C4908" s="15">
        <v>1150000</v>
      </c>
      <c r="E4908" s="37" t="s">
        <v>258</v>
      </c>
      <c r="F4908" s="15">
        <v>275250</v>
      </c>
      <c r="G4908" s="15">
        <v>1654490</v>
      </c>
      <c r="I4908" s="38" t="s">
        <v>247</v>
      </c>
      <c r="J4908" s="15">
        <v>8.8000000000000007</v>
      </c>
      <c r="L4908" s="36" t="s">
        <v>246</v>
      </c>
      <c r="M4908" s="15">
        <v>6.1333333333333329</v>
      </c>
    </row>
    <row r="4909" spans="1:13" x14ac:dyDescent="0.3">
      <c r="A4909" s="38" t="s">
        <v>254</v>
      </c>
      <c r="B4909" s="15">
        <v>315000</v>
      </c>
      <c r="C4909" s="15">
        <v>4311050</v>
      </c>
      <c r="E4909" s="36" t="s">
        <v>253</v>
      </c>
      <c r="F4909" s="15">
        <v>499600</v>
      </c>
      <c r="G4909" s="15">
        <v>3018150</v>
      </c>
      <c r="I4909" s="38" t="s">
        <v>249</v>
      </c>
      <c r="J4909" s="15">
        <v>10.199999999999999</v>
      </c>
      <c r="L4909" s="36" t="s">
        <v>248</v>
      </c>
      <c r="M4909" s="15">
        <v>6.666666666666667</v>
      </c>
    </row>
    <row r="4910" spans="1:13" x14ac:dyDescent="0.3">
      <c r="A4910" s="38" t="s">
        <v>257</v>
      </c>
      <c r="B4910" s="15">
        <v>300000</v>
      </c>
      <c r="C4910" s="15">
        <v>2788990</v>
      </c>
      <c r="E4910" s="14">
        <v>50</v>
      </c>
      <c r="F4910" s="15">
        <v>4769452</v>
      </c>
      <c r="G4910" s="15">
        <v>4903928</v>
      </c>
      <c r="I4910" s="38" t="s">
        <v>251</v>
      </c>
      <c r="J4910" s="15">
        <v>10.8</v>
      </c>
      <c r="L4910" s="36" t="s">
        <v>250</v>
      </c>
      <c r="M4910" s="15">
        <v>7.166666666666667</v>
      </c>
    </row>
    <row r="4911" spans="1:13" x14ac:dyDescent="0.3">
      <c r="A4911" s="38" t="s">
        <v>252</v>
      </c>
      <c r="B4911" s="15">
        <v>370000</v>
      </c>
      <c r="C4911" s="15">
        <v>2479000</v>
      </c>
      <c r="E4911" s="35" t="s">
        <v>243</v>
      </c>
      <c r="F4911" s="15">
        <v>134475</v>
      </c>
      <c r="G4911" s="15">
        <v>268950</v>
      </c>
      <c r="I4911" s="38" t="s">
        <v>254</v>
      </c>
      <c r="J4911" s="15">
        <v>9.1</v>
      </c>
      <c r="L4911" s="36" t="s">
        <v>253</v>
      </c>
      <c r="M4911" s="15">
        <v>7.1000000000000005</v>
      </c>
    </row>
    <row r="4912" spans="1:13" x14ac:dyDescent="0.3">
      <c r="A4912" s="38" t="s">
        <v>255</v>
      </c>
      <c r="B4912" s="15">
        <v>275000</v>
      </c>
      <c r="C4912" s="15">
        <v>2201830</v>
      </c>
      <c r="E4912" s="36" t="s">
        <v>246</v>
      </c>
      <c r="F4912" s="15"/>
      <c r="G4912" s="15"/>
      <c r="I4912" s="38" t="s">
        <v>257</v>
      </c>
      <c r="J4912" s="15">
        <v>11</v>
      </c>
      <c r="L4912" s="35" t="s">
        <v>261</v>
      </c>
      <c r="M4912" s="15">
        <v>11.741666666666667</v>
      </c>
    </row>
    <row r="4913" spans="1:13" x14ac:dyDescent="0.3">
      <c r="A4913" s="38" t="s">
        <v>258</v>
      </c>
      <c r="B4913" s="15">
        <v>306000</v>
      </c>
      <c r="C4913" s="15">
        <v>1289000</v>
      </c>
      <c r="E4913" s="36" t="s">
        <v>248</v>
      </c>
      <c r="F4913" s="15"/>
      <c r="G4913" s="15"/>
      <c r="I4913" s="38" t="s">
        <v>252</v>
      </c>
      <c r="J4913" s="15">
        <v>10.3</v>
      </c>
      <c r="L4913" s="36" t="s">
        <v>246</v>
      </c>
      <c r="M4913" s="15">
        <v>8.4666666666666668</v>
      </c>
    </row>
    <row r="4914" spans="1:13" x14ac:dyDescent="0.3">
      <c r="A4914" s="38" t="s">
        <v>260</v>
      </c>
      <c r="B4914" s="15">
        <v>264750</v>
      </c>
      <c r="C4914" s="15">
        <v>529500</v>
      </c>
      <c r="E4914" s="36" t="s">
        <v>250</v>
      </c>
      <c r="F4914" s="15"/>
      <c r="G4914" s="15"/>
      <c r="I4914" s="38" t="s">
        <v>255</v>
      </c>
      <c r="J4914" s="15">
        <v>10.3</v>
      </c>
      <c r="L4914" s="36" t="s">
        <v>248</v>
      </c>
      <c r="M4914" s="15">
        <v>12.533333333333333</v>
      </c>
    </row>
    <row r="4915" spans="1:13" x14ac:dyDescent="0.3">
      <c r="A4915" s="38" t="s">
        <v>262</v>
      </c>
      <c r="B4915" s="15">
        <v>293000</v>
      </c>
      <c r="C4915" s="15">
        <v>2319450</v>
      </c>
      <c r="E4915" s="37" t="s">
        <v>252</v>
      </c>
      <c r="F4915" s="15"/>
      <c r="G4915" s="15"/>
      <c r="I4915" s="38" t="s">
        <v>258</v>
      </c>
      <c r="J4915" s="15">
        <v>11.8</v>
      </c>
      <c r="L4915" s="36" t="s">
        <v>250</v>
      </c>
      <c r="M4915" s="15">
        <v>12.699999999999998</v>
      </c>
    </row>
    <row r="4916" spans="1:13" x14ac:dyDescent="0.3">
      <c r="A4916" s="38" t="s">
        <v>263</v>
      </c>
      <c r="B4916" s="15">
        <v>320000</v>
      </c>
      <c r="C4916" s="15">
        <v>1125000</v>
      </c>
      <c r="E4916" s="37" t="s">
        <v>255</v>
      </c>
      <c r="F4916" s="15"/>
      <c r="G4916" s="15"/>
      <c r="I4916" s="38" t="s">
        <v>260</v>
      </c>
      <c r="J4916" s="15">
        <v>12</v>
      </c>
      <c r="L4916" s="36" t="s">
        <v>253</v>
      </c>
      <c r="M4916" s="15">
        <v>13.266666666666666</v>
      </c>
    </row>
    <row r="4917" spans="1:13" x14ac:dyDescent="0.3">
      <c r="A4917" s="35" t="s">
        <v>261</v>
      </c>
      <c r="B4917" s="15"/>
      <c r="C4917" s="15"/>
      <c r="E4917" s="37" t="s">
        <v>258</v>
      </c>
      <c r="F4917" s="15"/>
      <c r="G4917" s="15"/>
      <c r="I4917" s="38" t="s">
        <v>262</v>
      </c>
      <c r="J4917" s="15">
        <v>14</v>
      </c>
      <c r="L4917" s="35" t="s">
        <v>264</v>
      </c>
      <c r="M4917" s="15">
        <v>10.716666666666667</v>
      </c>
    </row>
    <row r="4918" spans="1:13" x14ac:dyDescent="0.3">
      <c r="A4918" s="38" t="s">
        <v>245</v>
      </c>
      <c r="B4918" s="15">
        <v>294500</v>
      </c>
      <c r="C4918" s="15">
        <v>1634900</v>
      </c>
      <c r="E4918" s="36" t="s">
        <v>253</v>
      </c>
      <c r="F4918" s="15">
        <v>134475</v>
      </c>
      <c r="G4918" s="15">
        <v>268950</v>
      </c>
      <c r="I4918" s="38" t="s">
        <v>263</v>
      </c>
      <c r="J4918" s="15">
        <v>12</v>
      </c>
      <c r="L4918" s="36" t="s">
        <v>246</v>
      </c>
      <c r="M4918" s="15">
        <v>12.700000000000001</v>
      </c>
    </row>
    <row r="4919" spans="1:13" x14ac:dyDescent="0.3">
      <c r="A4919" s="38" t="s">
        <v>247</v>
      </c>
      <c r="B4919" s="15">
        <v>367500</v>
      </c>
      <c r="C4919" s="15">
        <v>1959500</v>
      </c>
      <c r="E4919" s="35" t="s">
        <v>259</v>
      </c>
      <c r="F4919" s="15"/>
      <c r="G4919" s="15"/>
      <c r="I4919" s="35" t="s">
        <v>261</v>
      </c>
      <c r="J4919" s="15"/>
      <c r="L4919" s="36" t="s">
        <v>248</v>
      </c>
      <c r="M4919" s="15">
        <v>10.233333333333334</v>
      </c>
    </row>
    <row r="4920" spans="1:13" x14ac:dyDescent="0.3">
      <c r="A4920" s="38" t="s">
        <v>249</v>
      </c>
      <c r="B4920" s="15">
        <v>309975</v>
      </c>
      <c r="C4920" s="15">
        <v>619950</v>
      </c>
      <c r="E4920" s="36" t="s">
        <v>246</v>
      </c>
      <c r="F4920" s="15"/>
      <c r="G4920" s="15"/>
      <c r="I4920" s="38" t="s">
        <v>245</v>
      </c>
      <c r="J4920" s="15">
        <v>11.1</v>
      </c>
      <c r="L4920" s="36" t="s">
        <v>250</v>
      </c>
      <c r="M4920" s="15">
        <v>10.200000000000001</v>
      </c>
    </row>
    <row r="4921" spans="1:13" x14ac:dyDescent="0.3">
      <c r="A4921" s="38" t="s">
        <v>251</v>
      </c>
      <c r="B4921" s="15">
        <v>328500</v>
      </c>
      <c r="C4921" s="15">
        <v>2127000</v>
      </c>
      <c r="E4921" s="36" t="s">
        <v>248</v>
      </c>
      <c r="F4921" s="15"/>
      <c r="G4921" s="15"/>
      <c r="I4921" s="38" t="s">
        <v>247</v>
      </c>
      <c r="J4921" s="15">
        <v>11.8</v>
      </c>
      <c r="L4921" s="36" t="s">
        <v>253</v>
      </c>
      <c r="M4921" s="15">
        <v>9.7333333333333325</v>
      </c>
    </row>
    <row r="4922" spans="1:13" x14ac:dyDescent="0.3">
      <c r="A4922" s="38" t="s">
        <v>254</v>
      </c>
      <c r="B4922" s="15">
        <v>359725</v>
      </c>
      <c r="C4922" s="15">
        <v>1424450</v>
      </c>
      <c r="E4922" s="36" t="s">
        <v>250</v>
      </c>
      <c r="F4922" s="15"/>
      <c r="G4922" s="15"/>
      <c r="I4922" s="38" t="s">
        <v>249</v>
      </c>
      <c r="J4922" s="15">
        <v>13.4</v>
      </c>
      <c r="L4922" s="35" t="s">
        <v>266</v>
      </c>
      <c r="M4922" s="15">
        <v>10.608333333333333</v>
      </c>
    </row>
    <row r="4923" spans="1:13" x14ac:dyDescent="0.3">
      <c r="A4923" s="38" t="s">
        <v>257</v>
      </c>
      <c r="B4923" s="15">
        <v>262000</v>
      </c>
      <c r="C4923" s="15">
        <v>3713950</v>
      </c>
      <c r="E4923" s="37" t="s">
        <v>252</v>
      </c>
      <c r="F4923" s="15"/>
      <c r="G4923" s="15"/>
      <c r="I4923" s="38" t="s">
        <v>251</v>
      </c>
      <c r="J4923" s="15">
        <v>12.5</v>
      </c>
      <c r="L4923" s="36" t="s">
        <v>246</v>
      </c>
      <c r="M4923" s="15">
        <v>10.700000000000001</v>
      </c>
    </row>
    <row r="4924" spans="1:13" x14ac:dyDescent="0.3">
      <c r="A4924" s="38" t="s">
        <v>252</v>
      </c>
      <c r="B4924" s="15">
        <v>300000</v>
      </c>
      <c r="C4924" s="15">
        <v>1483165</v>
      </c>
      <c r="E4924" s="37" t="s">
        <v>255</v>
      </c>
      <c r="F4924" s="15"/>
      <c r="G4924" s="15"/>
      <c r="I4924" s="38" t="s">
        <v>254</v>
      </c>
      <c r="J4924" s="15">
        <v>13.4</v>
      </c>
      <c r="L4924" s="36" t="s">
        <v>248</v>
      </c>
      <c r="M4924" s="15">
        <v>9.7000000000000011</v>
      </c>
    </row>
    <row r="4925" spans="1:13" x14ac:dyDescent="0.3">
      <c r="A4925" s="38" t="s">
        <v>255</v>
      </c>
      <c r="B4925" s="15"/>
      <c r="C4925" s="15"/>
      <c r="E4925" s="37" t="s">
        <v>258</v>
      </c>
      <c r="F4925" s="15"/>
      <c r="G4925" s="15"/>
      <c r="I4925" s="38" t="s">
        <v>257</v>
      </c>
      <c r="J4925" s="15">
        <v>11.6</v>
      </c>
      <c r="L4925" s="36" t="s">
        <v>250</v>
      </c>
      <c r="M4925" s="15">
        <v>11.233333333333334</v>
      </c>
    </row>
    <row r="4926" spans="1:13" x14ac:dyDescent="0.3">
      <c r="A4926" s="38" t="s">
        <v>258</v>
      </c>
      <c r="B4926" s="15">
        <v>287750</v>
      </c>
      <c r="C4926" s="15">
        <v>1815500</v>
      </c>
      <c r="E4926" s="36" t="s">
        <v>253</v>
      </c>
      <c r="F4926" s="15"/>
      <c r="G4926" s="15"/>
      <c r="I4926" s="38" t="s">
        <v>252</v>
      </c>
      <c r="J4926" s="15">
        <v>9</v>
      </c>
      <c r="L4926" s="36" t="s">
        <v>253</v>
      </c>
      <c r="M4926" s="15">
        <v>10.800000000000002</v>
      </c>
    </row>
    <row r="4927" spans="1:13" x14ac:dyDescent="0.3">
      <c r="A4927" s="38" t="s">
        <v>260</v>
      </c>
      <c r="B4927" s="15">
        <v>260000</v>
      </c>
      <c r="C4927" s="15">
        <v>1241000</v>
      </c>
      <c r="E4927" s="35" t="s">
        <v>265</v>
      </c>
      <c r="F4927" s="15">
        <v>479450</v>
      </c>
      <c r="G4927" s="15">
        <v>479451</v>
      </c>
      <c r="I4927" s="38" t="s">
        <v>255</v>
      </c>
      <c r="J4927" s="15">
        <v>11</v>
      </c>
      <c r="L4927" s="35" t="s">
        <v>267</v>
      </c>
      <c r="M4927" s="15">
        <v>8.4833333333333343</v>
      </c>
    </row>
    <row r="4928" spans="1:13" x14ac:dyDescent="0.3">
      <c r="A4928" s="38" t="s">
        <v>262</v>
      </c>
      <c r="B4928" s="15">
        <v>234950</v>
      </c>
      <c r="C4928" s="15">
        <v>469900</v>
      </c>
      <c r="E4928" s="36" t="s">
        <v>246</v>
      </c>
      <c r="F4928" s="15">
        <v>145000</v>
      </c>
      <c r="G4928" s="15">
        <v>145000</v>
      </c>
      <c r="I4928" s="38" t="s">
        <v>258</v>
      </c>
      <c r="J4928" s="15">
        <v>11.3</v>
      </c>
      <c r="L4928" s="36" t="s">
        <v>246</v>
      </c>
      <c r="M4928" s="15">
        <v>9.1666666666666661</v>
      </c>
    </row>
    <row r="4929" spans="1:13" x14ac:dyDescent="0.3">
      <c r="A4929" s="38" t="s">
        <v>263</v>
      </c>
      <c r="B4929" s="15">
        <v>305000</v>
      </c>
      <c r="C4929" s="15">
        <v>1397440</v>
      </c>
      <c r="E4929" s="36" t="s">
        <v>248</v>
      </c>
      <c r="F4929" s="15">
        <v>334450</v>
      </c>
      <c r="G4929" s="15">
        <v>334451</v>
      </c>
      <c r="I4929" s="38" t="s">
        <v>260</v>
      </c>
      <c r="J4929" s="15">
        <v>11.3</v>
      </c>
      <c r="L4929" s="36" t="s">
        <v>248</v>
      </c>
      <c r="M4929" s="15">
        <v>8.4333333333333336</v>
      </c>
    </row>
    <row r="4930" spans="1:13" x14ac:dyDescent="0.3">
      <c r="A4930" s="35" t="s">
        <v>264</v>
      </c>
      <c r="B4930" s="15"/>
      <c r="C4930" s="15"/>
      <c r="E4930" s="36" t="s">
        <v>250</v>
      </c>
      <c r="F4930" s="15"/>
      <c r="G4930" s="15"/>
      <c r="I4930" s="38" t="s">
        <v>262</v>
      </c>
      <c r="J4930" s="15">
        <v>11.4</v>
      </c>
      <c r="L4930" s="36" t="s">
        <v>250</v>
      </c>
      <c r="M4930" s="15">
        <v>8.2666666666666657</v>
      </c>
    </row>
    <row r="4931" spans="1:13" x14ac:dyDescent="0.3">
      <c r="A4931" s="38" t="s">
        <v>245</v>
      </c>
      <c r="B4931" s="15">
        <v>290000</v>
      </c>
      <c r="C4931" s="15">
        <v>965000</v>
      </c>
      <c r="E4931" s="37" t="s">
        <v>252</v>
      </c>
      <c r="F4931" s="15"/>
      <c r="G4931" s="15"/>
      <c r="I4931" s="38" t="s">
        <v>263</v>
      </c>
      <c r="J4931" s="15">
        <v>9.1999999999999993</v>
      </c>
      <c r="L4931" s="36" t="s">
        <v>253</v>
      </c>
      <c r="M4931" s="15">
        <v>8.0666666666666664</v>
      </c>
    </row>
    <row r="4932" spans="1:13" x14ac:dyDescent="0.3">
      <c r="A4932" s="38" t="s">
        <v>247</v>
      </c>
      <c r="B4932" s="15">
        <v>249950</v>
      </c>
      <c r="C4932" s="15">
        <v>499900</v>
      </c>
      <c r="E4932" s="37" t="s">
        <v>255</v>
      </c>
      <c r="F4932" s="15"/>
      <c r="G4932" s="15"/>
      <c r="I4932" s="35" t="s">
        <v>264</v>
      </c>
      <c r="J4932" s="15"/>
      <c r="L4932" s="35" t="s">
        <v>268</v>
      </c>
      <c r="M4932" s="15">
        <v>6.6249999999999991</v>
      </c>
    </row>
    <row r="4933" spans="1:13" x14ac:dyDescent="0.3">
      <c r="A4933" s="38" t="s">
        <v>249</v>
      </c>
      <c r="B4933" s="15">
        <v>200000</v>
      </c>
      <c r="C4933" s="15">
        <v>731160</v>
      </c>
      <c r="E4933" s="37" t="s">
        <v>258</v>
      </c>
      <c r="F4933" s="15"/>
      <c r="G4933" s="15"/>
      <c r="I4933" s="38" t="s">
        <v>245</v>
      </c>
      <c r="J4933" s="15">
        <v>10</v>
      </c>
      <c r="L4933" s="36" t="s">
        <v>246</v>
      </c>
      <c r="M4933" s="15">
        <v>7.6333333333333329</v>
      </c>
    </row>
    <row r="4934" spans="1:13" x14ac:dyDescent="0.3">
      <c r="A4934" s="38" t="s">
        <v>251</v>
      </c>
      <c r="B4934" s="15">
        <v>284950</v>
      </c>
      <c r="C4934" s="15">
        <v>284950</v>
      </c>
      <c r="E4934" s="36" t="s">
        <v>253</v>
      </c>
      <c r="F4934" s="15"/>
      <c r="G4934" s="15"/>
      <c r="I4934" s="38" t="s">
        <v>247</v>
      </c>
      <c r="J4934" s="15">
        <v>11.9</v>
      </c>
      <c r="L4934" s="36" t="s">
        <v>248</v>
      </c>
      <c r="M4934" s="15">
        <v>7.666666666666667</v>
      </c>
    </row>
    <row r="4935" spans="1:13" x14ac:dyDescent="0.3">
      <c r="A4935" s="38" t="s">
        <v>254</v>
      </c>
      <c r="B4935" s="15">
        <v>286500</v>
      </c>
      <c r="C4935" s="15">
        <v>1802500</v>
      </c>
      <c r="E4935" s="35" t="s">
        <v>244</v>
      </c>
      <c r="F4935" s="15"/>
      <c r="G4935" s="15"/>
      <c r="I4935" s="38" t="s">
        <v>249</v>
      </c>
      <c r="J4935" s="15">
        <v>10.8</v>
      </c>
      <c r="L4935" s="36" t="s">
        <v>250</v>
      </c>
      <c r="M4935" s="15">
        <v>6.3</v>
      </c>
    </row>
    <row r="4936" spans="1:13" x14ac:dyDescent="0.3">
      <c r="A4936" s="38" t="s">
        <v>257</v>
      </c>
      <c r="B4936" s="15">
        <v>285625</v>
      </c>
      <c r="C4936" s="15">
        <v>2300435</v>
      </c>
      <c r="E4936" s="36" t="s">
        <v>246</v>
      </c>
      <c r="F4936" s="15"/>
      <c r="G4936" s="15"/>
      <c r="I4936" s="38" t="s">
        <v>251</v>
      </c>
      <c r="J4936" s="15">
        <v>11.3</v>
      </c>
      <c r="L4936" s="36" t="s">
        <v>253</v>
      </c>
      <c r="M4936" s="15">
        <v>4.8999999999999995</v>
      </c>
    </row>
    <row r="4937" spans="1:13" x14ac:dyDescent="0.3">
      <c r="A4937" s="38" t="s">
        <v>252</v>
      </c>
      <c r="B4937" s="15">
        <v>259750</v>
      </c>
      <c r="C4937" s="15">
        <v>1484500</v>
      </c>
      <c r="E4937" s="36" t="s">
        <v>248</v>
      </c>
      <c r="F4937" s="15"/>
      <c r="G4937" s="15"/>
      <c r="I4937" s="38" t="s">
        <v>254</v>
      </c>
      <c r="J4937" s="15">
        <v>13.8</v>
      </c>
      <c r="L4937" s="35" t="s">
        <v>269</v>
      </c>
      <c r="M4937" s="15">
        <v>3.8749999999999996</v>
      </c>
    </row>
    <row r="4938" spans="1:13" x14ac:dyDescent="0.3">
      <c r="A4938" s="38" t="s">
        <v>255</v>
      </c>
      <c r="B4938" s="15">
        <v>256500</v>
      </c>
      <c r="C4938" s="15">
        <v>1233500</v>
      </c>
      <c r="E4938" s="36" t="s">
        <v>250</v>
      </c>
      <c r="F4938" s="15"/>
      <c r="G4938" s="15"/>
      <c r="I4938" s="38" t="s">
        <v>257</v>
      </c>
      <c r="J4938" s="15">
        <v>12.9</v>
      </c>
      <c r="L4938" s="36" t="s">
        <v>246</v>
      </c>
      <c r="M4938" s="15">
        <v>4.333333333333333</v>
      </c>
    </row>
    <row r="4939" spans="1:13" x14ac:dyDescent="0.3">
      <c r="A4939" s="38" t="s">
        <v>258</v>
      </c>
      <c r="B4939" s="15">
        <v>224250</v>
      </c>
      <c r="C4939" s="15">
        <v>1809500</v>
      </c>
      <c r="E4939" s="37" t="s">
        <v>252</v>
      </c>
      <c r="F4939" s="15"/>
      <c r="G4939" s="15"/>
      <c r="I4939" s="38" t="s">
        <v>252</v>
      </c>
      <c r="J4939" s="15">
        <v>11.3</v>
      </c>
      <c r="L4939" s="36" t="s">
        <v>248</v>
      </c>
      <c r="M4939" s="15">
        <v>3.6666666666666665</v>
      </c>
    </row>
    <row r="4940" spans="1:13" x14ac:dyDescent="0.3">
      <c r="A4940" s="38" t="s">
        <v>260</v>
      </c>
      <c r="B4940" s="15">
        <v>254950</v>
      </c>
      <c r="C4940" s="15">
        <v>1246450</v>
      </c>
      <c r="E4940" s="37" t="s">
        <v>255</v>
      </c>
      <c r="F4940" s="15"/>
      <c r="G4940" s="15"/>
      <c r="I4940" s="38" t="s">
        <v>255</v>
      </c>
      <c r="J4940" s="15">
        <v>8.8000000000000007</v>
      </c>
      <c r="L4940" s="36" t="s">
        <v>250</v>
      </c>
      <c r="M4940" s="15">
        <v>3.9666666666666663</v>
      </c>
    </row>
    <row r="4941" spans="1:13" x14ac:dyDescent="0.3">
      <c r="A4941" s="38" t="s">
        <v>262</v>
      </c>
      <c r="B4941" s="15">
        <v>245000</v>
      </c>
      <c r="C4941" s="15">
        <v>1469500</v>
      </c>
      <c r="E4941" s="37" t="s">
        <v>258</v>
      </c>
      <c r="F4941" s="15"/>
      <c r="G4941" s="15"/>
      <c r="I4941" s="38" t="s">
        <v>258</v>
      </c>
      <c r="J4941" s="15">
        <v>6.4</v>
      </c>
      <c r="L4941" s="36" t="s">
        <v>253</v>
      </c>
      <c r="M4941" s="15">
        <v>3.5333333333333332</v>
      </c>
    </row>
    <row r="4942" spans="1:13" x14ac:dyDescent="0.3">
      <c r="A4942" s="38" t="s">
        <v>263</v>
      </c>
      <c r="B4942" s="15">
        <v>309950</v>
      </c>
      <c r="C4942" s="15">
        <v>952950</v>
      </c>
      <c r="E4942" s="36" t="s">
        <v>253</v>
      </c>
      <c r="F4942" s="15"/>
      <c r="G4942" s="15"/>
      <c r="I4942" s="38" t="s">
        <v>260</v>
      </c>
      <c r="J4942" s="15">
        <v>6.1</v>
      </c>
      <c r="L4942" s="35" t="s">
        <v>270</v>
      </c>
      <c r="M4942" s="15">
        <v>4.1000000000000005</v>
      </c>
    </row>
    <row r="4943" spans="1:13" x14ac:dyDescent="0.3">
      <c r="A4943" s="35" t="s">
        <v>266</v>
      </c>
      <c r="B4943" s="15"/>
      <c r="C4943" s="15"/>
      <c r="E4943" s="35" t="s">
        <v>256</v>
      </c>
      <c r="F4943" s="15">
        <v>294950</v>
      </c>
      <c r="G4943" s="15">
        <v>294950</v>
      </c>
      <c r="I4943" s="38" t="s">
        <v>262</v>
      </c>
      <c r="J4943" s="15">
        <v>6.6</v>
      </c>
      <c r="L4943" s="36" t="s">
        <v>246</v>
      </c>
      <c r="M4943" s="15">
        <v>3.5333333333333332</v>
      </c>
    </row>
    <row r="4944" spans="1:13" x14ac:dyDescent="0.3">
      <c r="A4944" s="38" t="s">
        <v>245</v>
      </c>
      <c r="B4944" s="15">
        <v>250000</v>
      </c>
      <c r="C4944" s="15">
        <v>1238950</v>
      </c>
      <c r="E4944" s="36" t="s">
        <v>246</v>
      </c>
      <c r="F4944" s="15"/>
      <c r="G4944" s="15"/>
      <c r="I4944" s="38" t="s">
        <v>263</v>
      </c>
      <c r="J4944" s="15">
        <v>5.9</v>
      </c>
      <c r="L4944" s="36" t="s">
        <v>248</v>
      </c>
      <c r="M4944" s="15">
        <v>4.3</v>
      </c>
    </row>
    <row r="4945" spans="1:13" x14ac:dyDescent="0.3">
      <c r="A4945" s="38" t="s">
        <v>247</v>
      </c>
      <c r="B4945" s="15">
        <v>242500</v>
      </c>
      <c r="C4945" s="15">
        <v>2066500</v>
      </c>
      <c r="E4945" s="36" t="s">
        <v>248</v>
      </c>
      <c r="F4945" s="15"/>
      <c r="G4945" s="15"/>
      <c r="I4945" s="35" t="s">
        <v>266</v>
      </c>
      <c r="J4945" s="15"/>
      <c r="L4945" s="36" t="s">
        <v>250</v>
      </c>
      <c r="M4945" s="15">
        <v>4.5333333333333323</v>
      </c>
    </row>
    <row r="4946" spans="1:13" x14ac:dyDescent="0.3">
      <c r="A4946" s="38" t="s">
        <v>249</v>
      </c>
      <c r="B4946" s="15">
        <v>214500</v>
      </c>
      <c r="C4946" s="15">
        <v>870000</v>
      </c>
      <c r="E4946" s="36" t="s">
        <v>250</v>
      </c>
      <c r="F4946" s="15">
        <v>169950</v>
      </c>
      <c r="G4946" s="15">
        <v>169950</v>
      </c>
      <c r="I4946" s="38" t="s">
        <v>245</v>
      </c>
      <c r="J4946" s="15">
        <v>7</v>
      </c>
      <c r="L4946" s="36" t="s">
        <v>253</v>
      </c>
      <c r="M4946" s="15">
        <v>4.0333333333333332</v>
      </c>
    </row>
    <row r="4947" spans="1:13" x14ac:dyDescent="0.3">
      <c r="A4947" s="38" t="s">
        <v>251</v>
      </c>
      <c r="B4947" s="15">
        <v>212500</v>
      </c>
      <c r="C4947" s="15">
        <v>1310500</v>
      </c>
      <c r="E4947" s="37" t="s">
        <v>252</v>
      </c>
      <c r="F4947" s="15">
        <v>169950</v>
      </c>
      <c r="G4947" s="15">
        <v>169950</v>
      </c>
      <c r="I4947" s="38" t="s">
        <v>247</v>
      </c>
      <c r="J4947" s="15">
        <v>8.6999999999999993</v>
      </c>
      <c r="L4947" s="35" t="s">
        <v>271</v>
      </c>
      <c r="M4947" s="15">
        <v>3.0416666666666665</v>
      </c>
    </row>
    <row r="4948" spans="1:13" x14ac:dyDescent="0.3">
      <c r="A4948" s="38" t="s">
        <v>254</v>
      </c>
      <c r="B4948" s="15">
        <v>196500</v>
      </c>
      <c r="C4948" s="15">
        <v>1359083</v>
      </c>
      <c r="E4948" s="37" t="s">
        <v>255</v>
      </c>
      <c r="F4948" s="15"/>
      <c r="G4948" s="15"/>
      <c r="I4948" s="38" t="s">
        <v>249</v>
      </c>
      <c r="J4948" s="15">
        <v>9.3000000000000007</v>
      </c>
      <c r="L4948" s="36" t="s">
        <v>246</v>
      </c>
      <c r="M4948" s="15">
        <v>3.1999999999999997</v>
      </c>
    </row>
    <row r="4949" spans="1:13" x14ac:dyDescent="0.3">
      <c r="A4949" s="38" t="s">
        <v>257</v>
      </c>
      <c r="B4949" s="15">
        <v>300000</v>
      </c>
      <c r="C4949" s="15">
        <v>300000</v>
      </c>
      <c r="E4949" s="37" t="s">
        <v>258</v>
      </c>
      <c r="F4949" s="15"/>
      <c r="G4949" s="15"/>
      <c r="I4949" s="38" t="s">
        <v>251</v>
      </c>
      <c r="J4949" s="15">
        <v>10.3</v>
      </c>
      <c r="L4949" s="36" t="s">
        <v>248</v>
      </c>
      <c r="M4949" s="15">
        <v>3.1333333333333333</v>
      </c>
    </row>
    <row r="4950" spans="1:13" x14ac:dyDescent="0.3">
      <c r="A4950" s="38" t="s">
        <v>252</v>
      </c>
      <c r="B4950" s="15">
        <v>282000</v>
      </c>
      <c r="C4950" s="15">
        <v>1346000</v>
      </c>
      <c r="E4950" s="36" t="s">
        <v>253</v>
      </c>
      <c r="F4950" s="15">
        <v>125000</v>
      </c>
      <c r="G4950" s="15">
        <v>125000</v>
      </c>
      <c r="I4950" s="38" t="s">
        <v>254</v>
      </c>
      <c r="J4950" s="15">
        <v>8.8000000000000007</v>
      </c>
      <c r="L4950" s="36" t="s">
        <v>250</v>
      </c>
      <c r="M4950" s="15">
        <v>3.2333333333333329</v>
      </c>
    </row>
    <row r="4951" spans="1:13" x14ac:dyDescent="0.3">
      <c r="A4951" s="38" t="s">
        <v>255</v>
      </c>
      <c r="B4951" s="15">
        <v>189000</v>
      </c>
      <c r="C4951" s="15">
        <v>1060500</v>
      </c>
      <c r="E4951" s="35" t="s">
        <v>261</v>
      </c>
      <c r="F4951" s="15">
        <v>175000</v>
      </c>
      <c r="G4951" s="15">
        <v>175000</v>
      </c>
      <c r="I4951" s="38" t="s">
        <v>257</v>
      </c>
      <c r="J4951" s="15">
        <v>9.4</v>
      </c>
      <c r="L4951" s="36" t="s">
        <v>253</v>
      </c>
      <c r="M4951" s="15">
        <v>2.6</v>
      </c>
    </row>
    <row r="4952" spans="1:13" x14ac:dyDescent="0.3">
      <c r="A4952" s="38" t="s">
        <v>258</v>
      </c>
      <c r="B4952" s="15">
        <v>270900</v>
      </c>
      <c r="C4952" s="15">
        <v>541800</v>
      </c>
      <c r="E4952" s="36" t="s">
        <v>246</v>
      </c>
      <c r="F4952" s="15"/>
      <c r="G4952" s="15"/>
      <c r="I4952" s="38" t="s">
        <v>252</v>
      </c>
      <c r="J4952" s="15">
        <v>8.3000000000000007</v>
      </c>
      <c r="L4952" s="35" t="s">
        <v>272</v>
      </c>
      <c r="M4952" s="15">
        <v>2.2250000000000001</v>
      </c>
    </row>
    <row r="4953" spans="1:13" x14ac:dyDescent="0.3">
      <c r="A4953" s="38" t="s">
        <v>260</v>
      </c>
      <c r="B4953" s="15">
        <v>305000</v>
      </c>
      <c r="C4953" s="15">
        <v>847959</v>
      </c>
      <c r="E4953" s="36" t="s">
        <v>248</v>
      </c>
      <c r="F4953" s="15"/>
      <c r="G4953" s="15"/>
      <c r="I4953" s="38" t="s">
        <v>255</v>
      </c>
      <c r="J4953" s="15">
        <v>7.8</v>
      </c>
      <c r="L4953" s="36" t="s">
        <v>246</v>
      </c>
      <c r="M4953" s="15">
        <v>1.9333333333333336</v>
      </c>
    </row>
    <row r="4954" spans="1:13" x14ac:dyDescent="0.3">
      <c r="A4954" s="38" t="s">
        <v>262</v>
      </c>
      <c r="B4954" s="15">
        <v>296000</v>
      </c>
      <c r="C4954" s="15">
        <v>1708500</v>
      </c>
      <c r="E4954" s="36" t="s">
        <v>250</v>
      </c>
      <c r="F4954" s="15"/>
      <c r="G4954" s="15"/>
      <c r="I4954" s="38" t="s">
        <v>258</v>
      </c>
      <c r="J4954" s="15">
        <v>8.4</v>
      </c>
      <c r="L4954" s="36" t="s">
        <v>248</v>
      </c>
      <c r="M4954" s="15">
        <v>2.1</v>
      </c>
    </row>
    <row r="4955" spans="1:13" x14ac:dyDescent="0.3">
      <c r="A4955" s="38" t="s">
        <v>263</v>
      </c>
      <c r="B4955" s="15">
        <v>297000</v>
      </c>
      <c r="C4955" s="15">
        <v>594000</v>
      </c>
      <c r="E4955" s="37" t="s">
        <v>252</v>
      </c>
      <c r="F4955" s="15"/>
      <c r="G4955" s="15"/>
      <c r="I4955" s="38" t="s">
        <v>260</v>
      </c>
      <c r="J4955" s="15">
        <v>7.3</v>
      </c>
      <c r="L4955" s="36" t="s">
        <v>250</v>
      </c>
      <c r="M4955" s="15">
        <v>2.6666666666666665</v>
      </c>
    </row>
    <row r="4956" spans="1:13" x14ac:dyDescent="0.3">
      <c r="A4956" s="35" t="s">
        <v>267</v>
      </c>
      <c r="B4956" s="15"/>
      <c r="C4956" s="15"/>
      <c r="E4956" s="37" t="s">
        <v>255</v>
      </c>
      <c r="F4956" s="15"/>
      <c r="G4956" s="15"/>
      <c r="I4956" s="38" t="s">
        <v>262</v>
      </c>
      <c r="J4956" s="15">
        <v>7.4</v>
      </c>
      <c r="L4956" s="36" t="s">
        <v>253</v>
      </c>
      <c r="M4956" s="15">
        <v>2.1999999999999997</v>
      </c>
    </row>
    <row r="4957" spans="1:13" x14ac:dyDescent="0.3">
      <c r="A4957" s="38" t="s">
        <v>245</v>
      </c>
      <c r="B4957" s="15">
        <v>233000</v>
      </c>
      <c r="C4957" s="15">
        <v>659000</v>
      </c>
      <c r="E4957" s="37" t="s">
        <v>258</v>
      </c>
      <c r="F4957" s="15"/>
      <c r="G4957" s="15"/>
      <c r="I4957" s="38" t="s">
        <v>263</v>
      </c>
      <c r="J4957" s="15">
        <v>7</v>
      </c>
      <c r="L4957" s="35" t="s">
        <v>273</v>
      </c>
      <c r="M4957" s="15">
        <v>1.925</v>
      </c>
    </row>
    <row r="4958" spans="1:13" x14ac:dyDescent="0.3">
      <c r="A4958" s="38" t="s">
        <v>247</v>
      </c>
      <c r="B4958" s="15">
        <v>243500</v>
      </c>
      <c r="C4958" s="15">
        <v>487000</v>
      </c>
      <c r="E4958" s="36" t="s">
        <v>253</v>
      </c>
      <c r="F4958" s="15">
        <v>175000</v>
      </c>
      <c r="G4958" s="15">
        <v>175000</v>
      </c>
      <c r="I4958" s="35" t="s">
        <v>267</v>
      </c>
      <c r="J4958" s="15"/>
      <c r="L4958" s="36" t="s">
        <v>246</v>
      </c>
      <c r="M4958" s="15">
        <v>1.6333333333333335</v>
      </c>
    </row>
    <row r="4959" spans="1:13" x14ac:dyDescent="0.3">
      <c r="A4959" s="38" t="s">
        <v>249</v>
      </c>
      <c r="B4959" s="15">
        <v>307000</v>
      </c>
      <c r="C4959" s="15">
        <v>1740000</v>
      </c>
      <c r="E4959" s="35" t="s">
        <v>264</v>
      </c>
      <c r="F4959" s="15"/>
      <c r="G4959" s="15"/>
      <c r="I4959" s="38" t="s">
        <v>245</v>
      </c>
      <c r="J4959" s="15">
        <v>7.8</v>
      </c>
      <c r="L4959" s="36" t="s">
        <v>248</v>
      </c>
      <c r="M4959" s="15">
        <v>2.1333333333333333</v>
      </c>
    </row>
    <row r="4960" spans="1:13" x14ac:dyDescent="0.3">
      <c r="A4960" s="38" t="s">
        <v>251</v>
      </c>
      <c r="B4960" s="15">
        <v>175000</v>
      </c>
      <c r="C4960" s="15">
        <v>1007000</v>
      </c>
      <c r="E4960" s="36" t="s">
        <v>246</v>
      </c>
      <c r="F4960" s="15"/>
      <c r="G4960" s="15"/>
      <c r="I4960" s="38" t="s">
        <v>247</v>
      </c>
      <c r="J4960" s="15">
        <v>6.9</v>
      </c>
      <c r="L4960" s="36" t="s">
        <v>250</v>
      </c>
      <c r="M4960" s="15">
        <v>2.4</v>
      </c>
    </row>
    <row r="4961" spans="1:13" x14ac:dyDescent="0.3">
      <c r="A4961" s="38" t="s">
        <v>254</v>
      </c>
      <c r="B4961" s="15">
        <v>308000</v>
      </c>
      <c r="C4961" s="15">
        <v>1518000</v>
      </c>
      <c r="E4961" s="36" t="s">
        <v>248</v>
      </c>
      <c r="F4961" s="15"/>
      <c r="G4961" s="15"/>
      <c r="I4961" s="38" t="s">
        <v>249</v>
      </c>
      <c r="J4961" s="15">
        <v>8.6</v>
      </c>
      <c r="L4961" s="36" t="s">
        <v>253</v>
      </c>
      <c r="M4961" s="15">
        <v>1.5333333333333332</v>
      </c>
    </row>
    <row r="4962" spans="1:13" x14ac:dyDescent="0.3">
      <c r="A4962" s="38" t="s">
        <v>257</v>
      </c>
      <c r="B4962" s="15">
        <v>217475</v>
      </c>
      <c r="C4962" s="15">
        <v>878450</v>
      </c>
      <c r="E4962" s="36" t="s">
        <v>250</v>
      </c>
      <c r="F4962" s="15"/>
      <c r="G4962" s="15"/>
      <c r="I4962" s="38" t="s">
        <v>251</v>
      </c>
      <c r="J4962" s="15">
        <v>7.5</v>
      </c>
      <c r="L4962" s="35" t="s">
        <v>274</v>
      </c>
      <c r="M4962" s="15">
        <v>1.8416666666666666</v>
      </c>
    </row>
    <row r="4963" spans="1:13" x14ac:dyDescent="0.3">
      <c r="A4963" s="38" t="s">
        <v>252</v>
      </c>
      <c r="B4963" s="15">
        <v>222475</v>
      </c>
      <c r="C4963" s="15">
        <v>1611950</v>
      </c>
      <c r="E4963" s="37" t="s">
        <v>252</v>
      </c>
      <c r="F4963" s="15"/>
      <c r="G4963" s="15"/>
      <c r="I4963" s="38" t="s">
        <v>254</v>
      </c>
      <c r="J4963" s="15">
        <v>8.4</v>
      </c>
      <c r="L4963" s="36" t="s">
        <v>246</v>
      </c>
      <c r="M4963" s="15">
        <v>1.4000000000000001</v>
      </c>
    </row>
    <row r="4964" spans="1:13" x14ac:dyDescent="0.3">
      <c r="A4964" s="38" t="s">
        <v>255</v>
      </c>
      <c r="B4964" s="15">
        <v>198000</v>
      </c>
      <c r="C4964" s="15">
        <v>920000</v>
      </c>
      <c r="E4964" s="37" t="s">
        <v>255</v>
      </c>
      <c r="F4964" s="15"/>
      <c r="G4964" s="15"/>
      <c r="I4964" s="38" t="s">
        <v>257</v>
      </c>
      <c r="J4964" s="15">
        <v>7.8</v>
      </c>
      <c r="L4964" s="36" t="s">
        <v>248</v>
      </c>
      <c r="M4964" s="15">
        <v>2</v>
      </c>
    </row>
    <row r="4965" spans="1:13" x14ac:dyDescent="0.3">
      <c r="A4965" s="38" t="s">
        <v>258</v>
      </c>
      <c r="B4965" s="15">
        <v>193500</v>
      </c>
      <c r="C4965" s="15">
        <v>857000</v>
      </c>
      <c r="E4965" s="37" t="s">
        <v>258</v>
      </c>
      <c r="F4965" s="15"/>
      <c r="G4965" s="15"/>
      <c r="I4965" s="38" t="s">
        <v>252</v>
      </c>
      <c r="J4965" s="15">
        <v>8.5</v>
      </c>
      <c r="L4965" s="36" t="s">
        <v>250</v>
      </c>
      <c r="M4965" s="15">
        <v>2</v>
      </c>
    </row>
    <row r="4966" spans="1:13" x14ac:dyDescent="0.3">
      <c r="A4966" s="38" t="s">
        <v>260</v>
      </c>
      <c r="B4966" s="15">
        <v>230000</v>
      </c>
      <c r="C4966" s="15">
        <v>1112500</v>
      </c>
      <c r="E4966" s="36" t="s">
        <v>253</v>
      </c>
      <c r="F4966" s="15"/>
      <c r="G4966" s="15"/>
      <c r="I4966" s="38" t="s">
        <v>255</v>
      </c>
      <c r="J4966" s="15">
        <v>9.1999999999999993</v>
      </c>
      <c r="L4966" s="36" t="s">
        <v>253</v>
      </c>
      <c r="M4966" s="15">
        <v>1.9666666666666668</v>
      </c>
    </row>
    <row r="4967" spans="1:13" x14ac:dyDescent="0.3">
      <c r="A4967" s="38" t="s">
        <v>262</v>
      </c>
      <c r="B4967" s="15">
        <v>165000</v>
      </c>
      <c r="C4967" s="15">
        <v>495000</v>
      </c>
      <c r="E4967" s="35" t="s">
        <v>266</v>
      </c>
      <c r="F4967" s="15">
        <v>80100</v>
      </c>
      <c r="G4967" s="15">
        <v>80100</v>
      </c>
      <c r="I4967" s="38" t="s">
        <v>258</v>
      </c>
      <c r="J4967" s="15">
        <v>9.6</v>
      </c>
      <c r="L4967" s="35" t="s">
        <v>275</v>
      </c>
      <c r="M4967" s="15">
        <v>1.45</v>
      </c>
    </row>
    <row r="4968" spans="1:13" x14ac:dyDescent="0.3">
      <c r="A4968" s="38" t="s">
        <v>263</v>
      </c>
      <c r="B4968" s="15">
        <v>319000</v>
      </c>
      <c r="C4968" s="15">
        <v>899000</v>
      </c>
      <c r="E4968" s="36" t="s">
        <v>246</v>
      </c>
      <c r="F4968" s="15"/>
      <c r="G4968" s="15"/>
      <c r="I4968" s="38" t="s">
        <v>260</v>
      </c>
      <c r="J4968" s="15">
        <v>9.1999999999999993</v>
      </c>
      <c r="L4968" s="36" t="s">
        <v>246</v>
      </c>
      <c r="M4968" s="15">
        <v>1.4333333333333333</v>
      </c>
    </row>
    <row r="4969" spans="1:13" x14ac:dyDescent="0.3">
      <c r="A4969" s="35" t="s">
        <v>268</v>
      </c>
      <c r="B4969" s="15"/>
      <c r="C4969" s="15"/>
      <c r="E4969" s="36" t="s">
        <v>248</v>
      </c>
      <c r="F4969" s="15"/>
      <c r="G4969" s="15"/>
      <c r="I4969" s="38" t="s">
        <v>262</v>
      </c>
      <c r="J4969" s="15">
        <v>7.9</v>
      </c>
      <c r="L4969" s="36" t="s">
        <v>248</v>
      </c>
      <c r="M4969" s="15">
        <v>1.2666666666666666</v>
      </c>
    </row>
    <row r="4970" spans="1:13" x14ac:dyDescent="0.3">
      <c r="A4970" s="38" t="s">
        <v>245</v>
      </c>
      <c r="B4970" s="15">
        <v>316000</v>
      </c>
      <c r="C4970" s="15">
        <v>316000</v>
      </c>
      <c r="E4970" s="36" t="s">
        <v>250</v>
      </c>
      <c r="F4970" s="15"/>
      <c r="G4970" s="15"/>
      <c r="I4970" s="38" t="s">
        <v>263</v>
      </c>
      <c r="J4970" s="15">
        <v>7.8</v>
      </c>
      <c r="L4970" s="36" t="s">
        <v>250</v>
      </c>
      <c r="M4970" s="15">
        <v>1.7000000000000002</v>
      </c>
    </row>
    <row r="4971" spans="1:13" x14ac:dyDescent="0.3">
      <c r="A4971" s="38" t="s">
        <v>247</v>
      </c>
      <c r="B4971" s="15">
        <v>217658</v>
      </c>
      <c r="C4971" s="15">
        <v>1238765</v>
      </c>
      <c r="E4971" s="37" t="s">
        <v>252</v>
      </c>
      <c r="F4971" s="15"/>
      <c r="G4971" s="15"/>
      <c r="I4971" s="35" t="s">
        <v>268</v>
      </c>
      <c r="J4971" s="15"/>
      <c r="L4971" s="36" t="s">
        <v>253</v>
      </c>
      <c r="M4971" s="15">
        <v>1.5</v>
      </c>
    </row>
    <row r="4972" spans="1:13" x14ac:dyDescent="0.3">
      <c r="A4972" s="38" t="s">
        <v>249</v>
      </c>
      <c r="B4972" s="15">
        <v>214950</v>
      </c>
      <c r="C4972" s="15">
        <v>1006149</v>
      </c>
      <c r="E4972" s="37" t="s">
        <v>255</v>
      </c>
      <c r="F4972" s="15"/>
      <c r="G4972" s="15"/>
      <c r="I4972" s="38" t="s">
        <v>245</v>
      </c>
      <c r="J4972" s="15">
        <v>6.9</v>
      </c>
      <c r="L4972" s="14">
        <v>88</v>
      </c>
      <c r="M4972" s="15">
        <v>5.4644578313252996</v>
      </c>
    </row>
    <row r="4973" spans="1:13" x14ac:dyDescent="0.3">
      <c r="A4973" s="38" t="s">
        <v>251</v>
      </c>
      <c r="B4973" s="15">
        <v>202150</v>
      </c>
      <c r="C4973" s="15">
        <v>1127300</v>
      </c>
      <c r="E4973" s="37" t="s">
        <v>258</v>
      </c>
      <c r="F4973" s="15"/>
      <c r="G4973" s="15"/>
      <c r="I4973" s="38" t="s">
        <v>247</v>
      </c>
      <c r="J4973" s="15">
        <v>8.1</v>
      </c>
      <c r="L4973" s="35" t="s">
        <v>244</v>
      </c>
      <c r="M4973" s="15">
        <v>4.9833333333333334</v>
      </c>
    </row>
    <row r="4974" spans="1:13" x14ac:dyDescent="0.3">
      <c r="A4974" s="38" t="s">
        <v>254</v>
      </c>
      <c r="B4974" s="15">
        <v>245000</v>
      </c>
      <c r="C4974" s="15">
        <v>1601000</v>
      </c>
      <c r="E4974" s="36" t="s">
        <v>253</v>
      </c>
      <c r="F4974" s="15">
        <v>80100</v>
      </c>
      <c r="G4974" s="15">
        <v>80100</v>
      </c>
      <c r="I4974" s="38" t="s">
        <v>249</v>
      </c>
      <c r="J4974" s="15">
        <v>7.8</v>
      </c>
      <c r="L4974" s="36" t="s">
        <v>246</v>
      </c>
      <c r="M4974" s="15">
        <v>3.0666666666666664</v>
      </c>
    </row>
    <row r="4975" spans="1:13" x14ac:dyDescent="0.3">
      <c r="A4975" s="38" t="s">
        <v>257</v>
      </c>
      <c r="B4975" s="15">
        <v>201100</v>
      </c>
      <c r="C4975" s="15">
        <v>402199</v>
      </c>
      <c r="E4975" s="35" t="s">
        <v>267</v>
      </c>
      <c r="F4975" s="15"/>
      <c r="G4975" s="15"/>
      <c r="I4975" s="38" t="s">
        <v>251</v>
      </c>
      <c r="J4975" s="15">
        <v>8.1999999999999993</v>
      </c>
      <c r="L4975" s="36" t="s">
        <v>248</v>
      </c>
      <c r="M4975" s="15">
        <v>4.7</v>
      </c>
    </row>
    <row r="4976" spans="1:13" x14ac:dyDescent="0.3">
      <c r="A4976" s="38" t="s">
        <v>252</v>
      </c>
      <c r="B4976" s="15">
        <v>230000</v>
      </c>
      <c r="C4976" s="15">
        <v>1619900</v>
      </c>
      <c r="E4976" s="36" t="s">
        <v>246</v>
      </c>
      <c r="F4976" s="15"/>
      <c r="G4976" s="15"/>
      <c r="I4976" s="38" t="s">
        <v>254</v>
      </c>
      <c r="J4976" s="15">
        <v>9.1999999999999993</v>
      </c>
      <c r="L4976" s="36" t="s">
        <v>250</v>
      </c>
      <c r="M4976" s="15">
        <v>6.1333333333333329</v>
      </c>
    </row>
    <row r="4977" spans="1:13" x14ac:dyDescent="0.3">
      <c r="A4977" s="38" t="s">
        <v>255</v>
      </c>
      <c r="B4977" s="15">
        <v>231500</v>
      </c>
      <c r="C4977" s="15">
        <v>665000</v>
      </c>
      <c r="E4977" s="36" t="s">
        <v>248</v>
      </c>
      <c r="F4977" s="15"/>
      <c r="G4977" s="15"/>
      <c r="I4977" s="38" t="s">
        <v>257</v>
      </c>
      <c r="J4977" s="15">
        <v>7.9</v>
      </c>
      <c r="L4977" s="36" t="s">
        <v>253</v>
      </c>
      <c r="M4977" s="15">
        <v>6.0333333333333341</v>
      </c>
    </row>
    <row r="4978" spans="1:13" x14ac:dyDescent="0.3">
      <c r="A4978" s="38" t="s">
        <v>258</v>
      </c>
      <c r="B4978" s="15">
        <v>269000</v>
      </c>
      <c r="C4978" s="15">
        <v>1388000</v>
      </c>
      <c r="E4978" s="36" t="s">
        <v>250</v>
      </c>
      <c r="F4978" s="15"/>
      <c r="G4978" s="15"/>
      <c r="I4978" s="38" t="s">
        <v>252</v>
      </c>
      <c r="J4978" s="15">
        <v>9.1999999999999993</v>
      </c>
      <c r="L4978" s="35" t="s">
        <v>256</v>
      </c>
      <c r="M4978" s="15">
        <v>8.1750000000000007</v>
      </c>
    </row>
    <row r="4979" spans="1:13" x14ac:dyDescent="0.3">
      <c r="A4979" s="38" t="s">
        <v>260</v>
      </c>
      <c r="B4979" s="15">
        <v>235000</v>
      </c>
      <c r="C4979" s="15">
        <v>1259500</v>
      </c>
      <c r="E4979" s="37" t="s">
        <v>252</v>
      </c>
      <c r="F4979" s="15"/>
      <c r="G4979" s="15"/>
      <c r="I4979" s="38" t="s">
        <v>255</v>
      </c>
      <c r="J4979" s="15">
        <v>10.6</v>
      </c>
      <c r="L4979" s="36" t="s">
        <v>246</v>
      </c>
      <c r="M4979" s="15">
        <v>6.0666666666666664</v>
      </c>
    </row>
    <row r="4980" spans="1:13" x14ac:dyDescent="0.3">
      <c r="A4980" s="38" t="s">
        <v>262</v>
      </c>
      <c r="B4980" s="15">
        <v>170850</v>
      </c>
      <c r="C4980" s="15">
        <v>341700</v>
      </c>
      <c r="E4980" s="37" t="s">
        <v>255</v>
      </c>
      <c r="F4980" s="15"/>
      <c r="G4980" s="15"/>
      <c r="I4980" s="38" t="s">
        <v>258</v>
      </c>
      <c r="J4980" s="15">
        <v>9.1999999999999993</v>
      </c>
      <c r="L4980" s="36" t="s">
        <v>248</v>
      </c>
      <c r="M4980" s="15">
        <v>7.7333333333333343</v>
      </c>
    </row>
    <row r="4981" spans="1:13" x14ac:dyDescent="0.3">
      <c r="A4981" s="38" t="s">
        <v>263</v>
      </c>
      <c r="B4981" s="15">
        <v>214420</v>
      </c>
      <c r="C4981" s="15">
        <v>1518420</v>
      </c>
      <c r="E4981" s="37" t="s">
        <v>258</v>
      </c>
      <c r="F4981" s="15"/>
      <c r="G4981" s="15"/>
      <c r="I4981" s="38" t="s">
        <v>260</v>
      </c>
      <c r="J4981" s="15">
        <v>8.6999999999999993</v>
      </c>
      <c r="L4981" s="36" t="s">
        <v>250</v>
      </c>
      <c r="M4981" s="15">
        <v>9.0333333333333332</v>
      </c>
    </row>
    <row r="4982" spans="1:13" x14ac:dyDescent="0.3">
      <c r="A4982" s="35" t="s">
        <v>269</v>
      </c>
      <c r="B4982" s="15"/>
      <c r="C4982" s="15"/>
      <c r="E4982" s="36" t="s">
        <v>253</v>
      </c>
      <c r="F4982" s="15"/>
      <c r="G4982" s="15"/>
      <c r="I4982" s="38" t="s">
        <v>262</v>
      </c>
      <c r="J4982" s="15">
        <v>8.9</v>
      </c>
      <c r="L4982" s="36" t="s">
        <v>253</v>
      </c>
      <c r="M4982" s="15">
        <v>9.8666666666666671</v>
      </c>
    </row>
    <row r="4983" spans="1:13" x14ac:dyDescent="0.3">
      <c r="A4983" s="38" t="s">
        <v>245</v>
      </c>
      <c r="B4983" s="15">
        <v>245000</v>
      </c>
      <c r="C4983" s="15">
        <v>245000</v>
      </c>
      <c r="E4983" s="35" t="s">
        <v>268</v>
      </c>
      <c r="F4983" s="15">
        <v>130000</v>
      </c>
      <c r="G4983" s="15">
        <v>130000</v>
      </c>
      <c r="I4983" s="38" t="s">
        <v>263</v>
      </c>
      <c r="J4983" s="15">
        <v>7.7</v>
      </c>
      <c r="L4983" s="35" t="s">
        <v>261</v>
      </c>
      <c r="M4983" s="15">
        <v>11.408333333333333</v>
      </c>
    </row>
    <row r="4984" spans="1:13" x14ac:dyDescent="0.3">
      <c r="A4984" s="38" t="s">
        <v>247</v>
      </c>
      <c r="B4984" s="15">
        <v>189250</v>
      </c>
      <c r="C4984" s="15">
        <v>378500</v>
      </c>
      <c r="E4984" s="36" t="s">
        <v>246</v>
      </c>
      <c r="F4984" s="15"/>
      <c r="G4984" s="15"/>
      <c r="I4984" s="35" t="s">
        <v>269</v>
      </c>
      <c r="J4984" s="15"/>
      <c r="L4984" s="36" t="s">
        <v>246</v>
      </c>
      <c r="M4984" s="15">
        <v>10.233333333333333</v>
      </c>
    </row>
    <row r="4985" spans="1:13" x14ac:dyDescent="0.3">
      <c r="A4985" s="38" t="s">
        <v>249</v>
      </c>
      <c r="B4985" s="15">
        <v>285000</v>
      </c>
      <c r="C4985" s="15">
        <v>285000</v>
      </c>
      <c r="E4985" s="36" t="s">
        <v>248</v>
      </c>
      <c r="F4985" s="15"/>
      <c r="G4985" s="15"/>
      <c r="I4985" s="38" t="s">
        <v>245</v>
      </c>
      <c r="J4985" s="15">
        <v>6.4</v>
      </c>
      <c r="L4985" s="36" t="s">
        <v>248</v>
      </c>
      <c r="M4985" s="15">
        <v>11.6</v>
      </c>
    </row>
    <row r="4986" spans="1:13" x14ac:dyDescent="0.3">
      <c r="A4986" s="38" t="s">
        <v>251</v>
      </c>
      <c r="B4986" s="15">
        <v>250000</v>
      </c>
      <c r="C4986" s="15">
        <v>2685950</v>
      </c>
      <c r="E4986" s="36" t="s">
        <v>250</v>
      </c>
      <c r="F4986" s="15">
        <v>130000</v>
      </c>
      <c r="G4986" s="15">
        <v>130000</v>
      </c>
      <c r="I4986" s="38" t="s">
        <v>247</v>
      </c>
      <c r="J4986" s="15">
        <v>7.3</v>
      </c>
      <c r="L4986" s="36" t="s">
        <v>250</v>
      </c>
      <c r="M4986" s="15">
        <v>12.633333333333335</v>
      </c>
    </row>
    <row r="4987" spans="1:13" x14ac:dyDescent="0.3">
      <c r="A4987" s="38" t="s">
        <v>254</v>
      </c>
      <c r="B4987" s="15">
        <v>270000</v>
      </c>
      <c r="C4987" s="15">
        <v>1797400</v>
      </c>
      <c r="E4987" s="37" t="s">
        <v>252</v>
      </c>
      <c r="F4987" s="15"/>
      <c r="G4987" s="15"/>
      <c r="I4987" s="38" t="s">
        <v>249</v>
      </c>
      <c r="J4987" s="15">
        <v>6.8</v>
      </c>
      <c r="L4987" s="36" t="s">
        <v>253</v>
      </c>
      <c r="M4987" s="15">
        <v>11.166666666666666</v>
      </c>
    </row>
    <row r="4988" spans="1:13" x14ac:dyDescent="0.3">
      <c r="A4988" s="38" t="s">
        <v>257</v>
      </c>
      <c r="B4988" s="15">
        <v>264940</v>
      </c>
      <c r="C4988" s="15">
        <v>1278090</v>
      </c>
      <c r="E4988" s="37" t="s">
        <v>255</v>
      </c>
      <c r="F4988" s="15">
        <v>130000</v>
      </c>
      <c r="G4988" s="15">
        <v>130000</v>
      </c>
      <c r="I4988" s="38" t="s">
        <v>251</v>
      </c>
      <c r="J4988" s="15">
        <v>7.1</v>
      </c>
      <c r="L4988" s="35" t="s">
        <v>264</v>
      </c>
      <c r="M4988" s="15">
        <v>10.208333333333334</v>
      </c>
    </row>
    <row r="4989" spans="1:13" x14ac:dyDescent="0.3">
      <c r="A4989" s="38" t="s">
        <v>252</v>
      </c>
      <c r="B4989" s="15">
        <v>249000</v>
      </c>
      <c r="C4989" s="15">
        <v>2355363</v>
      </c>
      <c r="E4989" s="37" t="s">
        <v>258</v>
      </c>
      <c r="F4989" s="15"/>
      <c r="G4989" s="15"/>
      <c r="I4989" s="38" t="s">
        <v>254</v>
      </c>
      <c r="J4989" s="15">
        <v>8</v>
      </c>
      <c r="L4989" s="36" t="s">
        <v>246</v>
      </c>
      <c r="M4989" s="15">
        <v>10.333333333333334</v>
      </c>
    </row>
    <row r="4990" spans="1:13" x14ac:dyDescent="0.3">
      <c r="A4990" s="38" t="s">
        <v>255</v>
      </c>
      <c r="B4990" s="15">
        <v>299000</v>
      </c>
      <c r="C4990" s="15">
        <v>3481000</v>
      </c>
      <c r="E4990" s="36" t="s">
        <v>253</v>
      </c>
      <c r="F4990" s="15"/>
      <c r="G4990" s="15"/>
      <c r="I4990" s="38" t="s">
        <v>257</v>
      </c>
      <c r="J4990" s="15">
        <v>8.4</v>
      </c>
      <c r="L4990" s="36" t="s">
        <v>248</v>
      </c>
      <c r="M4990" s="15">
        <v>10.700000000000001</v>
      </c>
    </row>
    <row r="4991" spans="1:13" x14ac:dyDescent="0.3">
      <c r="A4991" s="38" t="s">
        <v>258</v>
      </c>
      <c r="B4991" s="15">
        <v>234900</v>
      </c>
      <c r="C4991" s="15">
        <v>659900</v>
      </c>
      <c r="E4991" s="35" t="s">
        <v>269</v>
      </c>
      <c r="F4991" s="15">
        <v>303900</v>
      </c>
      <c r="G4991" s="15">
        <v>303900</v>
      </c>
      <c r="I4991" s="38" t="s">
        <v>252</v>
      </c>
      <c r="J4991" s="15">
        <v>8.6999999999999993</v>
      </c>
      <c r="L4991" s="36" t="s">
        <v>250</v>
      </c>
      <c r="M4991" s="15">
        <v>10.466666666666667</v>
      </c>
    </row>
    <row r="4992" spans="1:13" x14ac:dyDescent="0.3">
      <c r="A4992" s="38" t="s">
        <v>260</v>
      </c>
      <c r="B4992" s="15">
        <v>292500</v>
      </c>
      <c r="C4992" s="15">
        <v>1722800</v>
      </c>
      <c r="E4992" s="36" t="s">
        <v>246</v>
      </c>
      <c r="F4992" s="15">
        <v>24000</v>
      </c>
      <c r="G4992" s="15">
        <v>24000</v>
      </c>
      <c r="I4992" s="38" t="s">
        <v>255</v>
      </c>
      <c r="J4992" s="15">
        <v>7.9</v>
      </c>
      <c r="L4992" s="36" t="s">
        <v>253</v>
      </c>
      <c r="M4992" s="15">
        <v>9.3333333333333339</v>
      </c>
    </row>
    <row r="4993" spans="1:13" x14ac:dyDescent="0.3">
      <c r="A4993" s="38" t="s">
        <v>262</v>
      </c>
      <c r="B4993" s="15">
        <v>262500</v>
      </c>
      <c r="C4993" s="15">
        <v>525000</v>
      </c>
      <c r="E4993" s="36" t="s">
        <v>248</v>
      </c>
      <c r="F4993" s="15"/>
      <c r="G4993" s="15"/>
      <c r="I4993" s="38" t="s">
        <v>258</v>
      </c>
      <c r="J4993" s="15">
        <v>6.9</v>
      </c>
      <c r="L4993" s="35" t="s">
        <v>266</v>
      </c>
      <c r="M4993" s="15">
        <v>9</v>
      </c>
    </row>
    <row r="4994" spans="1:13" x14ac:dyDescent="0.3">
      <c r="A4994" s="38" t="s">
        <v>263</v>
      </c>
      <c r="B4994" s="15">
        <v>264450</v>
      </c>
      <c r="C4994" s="15">
        <v>1044400</v>
      </c>
      <c r="E4994" s="36" t="s">
        <v>250</v>
      </c>
      <c r="F4994" s="15">
        <v>134950</v>
      </c>
      <c r="G4994" s="15">
        <v>134950</v>
      </c>
      <c r="I4994" s="38" t="s">
        <v>260</v>
      </c>
      <c r="J4994" s="15">
        <v>6.3</v>
      </c>
      <c r="L4994" s="36" t="s">
        <v>246</v>
      </c>
      <c r="M4994" s="15">
        <v>9.2333333333333343</v>
      </c>
    </row>
    <row r="4995" spans="1:13" x14ac:dyDescent="0.3">
      <c r="A4995" s="35" t="s">
        <v>270</v>
      </c>
      <c r="B4995" s="15"/>
      <c r="C4995" s="15"/>
      <c r="E4995" s="37" t="s">
        <v>252</v>
      </c>
      <c r="F4995" s="15"/>
      <c r="G4995" s="15"/>
      <c r="I4995" s="38" t="s">
        <v>262</v>
      </c>
      <c r="J4995" s="15">
        <v>5.6</v>
      </c>
      <c r="L4995" s="36" t="s">
        <v>248</v>
      </c>
      <c r="M4995" s="15">
        <v>9.1</v>
      </c>
    </row>
    <row r="4996" spans="1:13" x14ac:dyDescent="0.3">
      <c r="A4996" s="38" t="s">
        <v>245</v>
      </c>
      <c r="B4996" s="15">
        <v>277000</v>
      </c>
      <c r="C4996" s="15">
        <v>1068900</v>
      </c>
      <c r="E4996" s="37" t="s">
        <v>255</v>
      </c>
      <c r="F4996" s="15"/>
      <c r="G4996" s="15"/>
      <c r="I4996" s="38" t="s">
        <v>263</v>
      </c>
      <c r="J4996" s="15">
        <v>5.5</v>
      </c>
      <c r="L4996" s="36" t="s">
        <v>250</v>
      </c>
      <c r="M4996" s="15">
        <v>9.2333333333333325</v>
      </c>
    </row>
    <row r="4997" spans="1:13" x14ac:dyDescent="0.3">
      <c r="A4997" s="38" t="s">
        <v>247</v>
      </c>
      <c r="B4997" s="15">
        <v>300000</v>
      </c>
      <c r="C4997" s="15">
        <v>2545150</v>
      </c>
      <c r="E4997" s="37" t="s">
        <v>258</v>
      </c>
      <c r="F4997" s="15">
        <v>134950</v>
      </c>
      <c r="G4997" s="15">
        <v>134950</v>
      </c>
      <c r="I4997" s="35" t="s">
        <v>270</v>
      </c>
      <c r="J4997" s="15"/>
      <c r="L4997" s="36" t="s">
        <v>253</v>
      </c>
      <c r="M4997" s="15">
        <v>8.4333333333333318</v>
      </c>
    </row>
    <row r="4998" spans="1:13" x14ac:dyDescent="0.3">
      <c r="A4998" s="38" t="s">
        <v>249</v>
      </c>
      <c r="B4998" s="15">
        <v>256750</v>
      </c>
      <c r="C4998" s="15">
        <v>1354000</v>
      </c>
      <c r="E4998" s="36" t="s">
        <v>253</v>
      </c>
      <c r="F4998" s="15">
        <v>144950</v>
      </c>
      <c r="G4998" s="15">
        <v>144950</v>
      </c>
      <c r="I4998" s="38" t="s">
        <v>245</v>
      </c>
      <c r="J4998" s="15">
        <v>6.3</v>
      </c>
      <c r="L4998" s="35" t="s">
        <v>267</v>
      </c>
      <c r="M4998" s="15">
        <v>7.4833333333333334</v>
      </c>
    </row>
    <row r="4999" spans="1:13" x14ac:dyDescent="0.3">
      <c r="A4999" s="38" t="s">
        <v>251</v>
      </c>
      <c r="B4999" s="15">
        <v>268000</v>
      </c>
      <c r="C4999" s="15">
        <v>2793170</v>
      </c>
      <c r="E4999" s="35" t="s">
        <v>270</v>
      </c>
      <c r="F4999" s="15">
        <v>563777</v>
      </c>
      <c r="G4999" s="15">
        <v>563777</v>
      </c>
      <c r="I4999" s="38" t="s">
        <v>247</v>
      </c>
      <c r="J4999" s="15">
        <v>5.9</v>
      </c>
      <c r="L4999" s="36" t="s">
        <v>246</v>
      </c>
      <c r="M4999" s="15">
        <v>7.6000000000000005</v>
      </c>
    </row>
    <row r="5000" spans="1:13" x14ac:dyDescent="0.3">
      <c r="A5000" s="38" t="s">
        <v>254</v>
      </c>
      <c r="B5000" s="15">
        <v>275500</v>
      </c>
      <c r="C5000" s="15">
        <v>2330400</v>
      </c>
      <c r="E5000" s="36" t="s">
        <v>246</v>
      </c>
      <c r="F5000" s="15">
        <v>274000</v>
      </c>
      <c r="G5000" s="15">
        <v>274000</v>
      </c>
      <c r="I5000" s="38" t="s">
        <v>249</v>
      </c>
      <c r="J5000" s="15">
        <v>6.4</v>
      </c>
      <c r="L5000" s="36" t="s">
        <v>248</v>
      </c>
      <c r="M5000" s="15">
        <v>7.9000000000000012</v>
      </c>
    </row>
    <row r="5001" spans="1:13" x14ac:dyDescent="0.3">
      <c r="A5001" s="38" t="s">
        <v>257</v>
      </c>
      <c r="B5001" s="15">
        <v>266000</v>
      </c>
      <c r="C5001" s="15">
        <v>827000</v>
      </c>
      <c r="E5001" s="36" t="s">
        <v>248</v>
      </c>
      <c r="F5001" s="15"/>
      <c r="G5001" s="15"/>
      <c r="I5001" s="38" t="s">
        <v>251</v>
      </c>
      <c r="J5001" s="15">
        <v>5.0999999999999996</v>
      </c>
      <c r="L5001" s="36" t="s">
        <v>250</v>
      </c>
      <c r="M5001" s="15">
        <v>7.5</v>
      </c>
    </row>
    <row r="5002" spans="1:13" x14ac:dyDescent="0.3">
      <c r="A5002" s="38" t="s">
        <v>252</v>
      </c>
      <c r="B5002" s="15">
        <v>298475</v>
      </c>
      <c r="C5002" s="15">
        <v>2467525</v>
      </c>
      <c r="E5002" s="36" t="s">
        <v>250</v>
      </c>
      <c r="F5002" s="15">
        <v>114777</v>
      </c>
      <c r="G5002" s="15">
        <v>114777</v>
      </c>
      <c r="I5002" s="38" t="s">
        <v>254</v>
      </c>
      <c r="J5002" s="15">
        <v>6.1</v>
      </c>
      <c r="L5002" s="36" t="s">
        <v>253</v>
      </c>
      <c r="M5002" s="15">
        <v>6.9333333333333336</v>
      </c>
    </row>
    <row r="5003" spans="1:13" x14ac:dyDescent="0.3">
      <c r="A5003" s="38" t="s">
        <v>255</v>
      </c>
      <c r="B5003" s="15">
        <v>245500</v>
      </c>
      <c r="C5003" s="15">
        <v>1429000</v>
      </c>
      <c r="E5003" s="37" t="s">
        <v>252</v>
      </c>
      <c r="F5003" s="15"/>
      <c r="G5003" s="15"/>
      <c r="I5003" s="38" t="s">
        <v>257</v>
      </c>
      <c r="J5003" s="15">
        <v>6.6</v>
      </c>
      <c r="L5003" s="35" t="s">
        <v>268</v>
      </c>
      <c r="M5003" s="15">
        <v>5.1083333333333334</v>
      </c>
    </row>
    <row r="5004" spans="1:13" x14ac:dyDescent="0.3">
      <c r="A5004" s="38" t="s">
        <v>258</v>
      </c>
      <c r="B5004" s="15">
        <v>227975</v>
      </c>
      <c r="C5004" s="15">
        <v>1911450</v>
      </c>
      <c r="E5004" s="37" t="s">
        <v>255</v>
      </c>
      <c r="F5004" s="15">
        <v>114777</v>
      </c>
      <c r="G5004" s="15">
        <v>114777</v>
      </c>
      <c r="I5004" s="38" t="s">
        <v>252</v>
      </c>
      <c r="J5004" s="15">
        <v>7</v>
      </c>
      <c r="L5004" s="36" t="s">
        <v>246</v>
      </c>
      <c r="M5004" s="15">
        <v>5.2666666666666666</v>
      </c>
    </row>
    <row r="5005" spans="1:13" x14ac:dyDescent="0.3">
      <c r="A5005" s="38" t="s">
        <v>260</v>
      </c>
      <c r="B5005" s="15">
        <v>250000</v>
      </c>
      <c r="C5005" s="15">
        <v>1304700</v>
      </c>
      <c r="E5005" s="37" t="s">
        <v>258</v>
      </c>
      <c r="F5005" s="15"/>
      <c r="G5005" s="15"/>
      <c r="I5005" s="38" t="s">
        <v>255</v>
      </c>
      <c r="J5005" s="15">
        <v>6</v>
      </c>
      <c r="L5005" s="36" t="s">
        <v>248</v>
      </c>
      <c r="M5005" s="15">
        <v>5.333333333333333</v>
      </c>
    </row>
    <row r="5006" spans="1:13" x14ac:dyDescent="0.3">
      <c r="A5006" s="38" t="s">
        <v>262</v>
      </c>
      <c r="B5006" s="15">
        <v>252250</v>
      </c>
      <c r="C5006" s="15">
        <v>2291500</v>
      </c>
      <c r="E5006" s="36" t="s">
        <v>253</v>
      </c>
      <c r="F5006" s="15">
        <v>175000</v>
      </c>
      <c r="G5006" s="15">
        <v>175000</v>
      </c>
      <c r="I5006" s="38" t="s">
        <v>258</v>
      </c>
      <c r="J5006" s="15">
        <v>6.1</v>
      </c>
      <c r="L5006" s="36" t="s">
        <v>250</v>
      </c>
      <c r="M5006" s="15">
        <v>5.4666666666666659</v>
      </c>
    </row>
    <row r="5007" spans="1:13" x14ac:dyDescent="0.3">
      <c r="A5007" s="38" t="s">
        <v>263</v>
      </c>
      <c r="B5007" s="15">
        <v>278500</v>
      </c>
      <c r="C5007" s="15">
        <v>1795950</v>
      </c>
      <c r="E5007" s="35" t="s">
        <v>271</v>
      </c>
      <c r="F5007" s="15">
        <v>165000</v>
      </c>
      <c r="G5007" s="15">
        <v>165000</v>
      </c>
      <c r="I5007" s="38" t="s">
        <v>260</v>
      </c>
      <c r="J5007" s="15">
        <v>6.5</v>
      </c>
      <c r="L5007" s="36" t="s">
        <v>253</v>
      </c>
      <c r="M5007" s="15">
        <v>4.3666666666666671</v>
      </c>
    </row>
    <row r="5008" spans="1:13" x14ac:dyDescent="0.3">
      <c r="A5008" s="35" t="s">
        <v>271</v>
      </c>
      <c r="B5008" s="15"/>
      <c r="C5008" s="15"/>
      <c r="E5008" s="36" t="s">
        <v>246</v>
      </c>
      <c r="F5008" s="15">
        <v>165000</v>
      </c>
      <c r="G5008" s="15">
        <v>165000</v>
      </c>
      <c r="I5008" s="38" t="s">
        <v>262</v>
      </c>
      <c r="J5008" s="15">
        <v>4.8</v>
      </c>
      <c r="L5008" s="35" t="s">
        <v>269</v>
      </c>
      <c r="M5008" s="15">
        <v>4.6333333333333337</v>
      </c>
    </row>
    <row r="5009" spans="1:13" x14ac:dyDescent="0.3">
      <c r="A5009" s="38" t="s">
        <v>245</v>
      </c>
      <c r="B5009" s="15">
        <v>273950</v>
      </c>
      <c r="C5009" s="15">
        <v>1573600</v>
      </c>
      <c r="E5009" s="36" t="s">
        <v>248</v>
      </c>
      <c r="F5009" s="15"/>
      <c r="G5009" s="15"/>
      <c r="I5009" s="38" t="s">
        <v>263</v>
      </c>
      <c r="J5009" s="15">
        <v>4.0999999999999996</v>
      </c>
      <c r="L5009" s="36" t="s">
        <v>246</v>
      </c>
      <c r="M5009" s="15">
        <v>4.2333333333333334</v>
      </c>
    </row>
    <row r="5010" spans="1:13" x14ac:dyDescent="0.3">
      <c r="A5010" s="38" t="s">
        <v>247</v>
      </c>
      <c r="B5010" s="15">
        <v>243500</v>
      </c>
      <c r="C5010" s="15">
        <v>994500</v>
      </c>
      <c r="E5010" s="36" t="s">
        <v>250</v>
      </c>
      <c r="F5010" s="15"/>
      <c r="G5010" s="15"/>
      <c r="I5010" s="35" t="s">
        <v>271</v>
      </c>
      <c r="J5010" s="15"/>
      <c r="L5010" s="36" t="s">
        <v>248</v>
      </c>
      <c r="M5010" s="15">
        <v>4.333333333333333</v>
      </c>
    </row>
    <row r="5011" spans="1:13" x14ac:dyDescent="0.3">
      <c r="A5011" s="38" t="s">
        <v>249</v>
      </c>
      <c r="B5011" s="15">
        <v>285000</v>
      </c>
      <c r="C5011" s="15">
        <v>2656950</v>
      </c>
      <c r="E5011" s="37" t="s">
        <v>252</v>
      </c>
      <c r="F5011" s="15"/>
      <c r="G5011" s="15"/>
      <c r="I5011" s="38" t="s">
        <v>245</v>
      </c>
      <c r="J5011" s="15">
        <v>3.5</v>
      </c>
      <c r="L5011" s="36" t="s">
        <v>250</v>
      </c>
      <c r="M5011" s="15">
        <v>5.3666666666666671</v>
      </c>
    </row>
    <row r="5012" spans="1:13" x14ac:dyDescent="0.3">
      <c r="A5012" s="38" t="s">
        <v>251</v>
      </c>
      <c r="B5012" s="15">
        <v>305000</v>
      </c>
      <c r="C5012" s="15">
        <v>3079400</v>
      </c>
      <c r="E5012" s="37" t="s">
        <v>255</v>
      </c>
      <c r="F5012" s="15"/>
      <c r="G5012" s="15"/>
      <c r="I5012" s="38" t="s">
        <v>247</v>
      </c>
      <c r="J5012" s="15">
        <v>2.7</v>
      </c>
      <c r="L5012" s="36" t="s">
        <v>253</v>
      </c>
      <c r="M5012" s="15">
        <v>4.5999999999999996</v>
      </c>
    </row>
    <row r="5013" spans="1:13" x14ac:dyDescent="0.3">
      <c r="A5013" s="38" t="s">
        <v>254</v>
      </c>
      <c r="B5013" s="15">
        <v>288900</v>
      </c>
      <c r="C5013" s="15">
        <v>2656850</v>
      </c>
      <c r="E5013" s="37" t="s">
        <v>258</v>
      </c>
      <c r="F5013" s="15"/>
      <c r="G5013" s="15"/>
      <c r="I5013" s="38" t="s">
        <v>249</v>
      </c>
      <c r="J5013" s="15">
        <v>3.1</v>
      </c>
      <c r="L5013" s="35" t="s">
        <v>270</v>
      </c>
      <c r="M5013" s="15">
        <v>4.541666666666667</v>
      </c>
    </row>
    <row r="5014" spans="1:13" x14ac:dyDescent="0.3">
      <c r="A5014" s="38" t="s">
        <v>257</v>
      </c>
      <c r="B5014" s="15">
        <v>273000</v>
      </c>
      <c r="C5014" s="15">
        <v>788000</v>
      </c>
      <c r="E5014" s="36" t="s">
        <v>253</v>
      </c>
      <c r="F5014" s="15"/>
      <c r="G5014" s="15"/>
      <c r="I5014" s="38" t="s">
        <v>251</v>
      </c>
      <c r="J5014" s="15">
        <v>3.1</v>
      </c>
      <c r="L5014" s="36" t="s">
        <v>246</v>
      </c>
      <c r="M5014" s="15">
        <v>4.4333333333333336</v>
      </c>
    </row>
    <row r="5015" spans="1:13" x14ac:dyDescent="0.3">
      <c r="A5015" s="38" t="s">
        <v>252</v>
      </c>
      <c r="B5015" s="15">
        <v>223000</v>
      </c>
      <c r="C5015" s="15">
        <v>717500</v>
      </c>
      <c r="E5015" s="35" t="s">
        <v>272</v>
      </c>
      <c r="F5015" s="15">
        <v>187000</v>
      </c>
      <c r="G5015" s="15">
        <v>187000</v>
      </c>
      <c r="I5015" s="38" t="s">
        <v>254</v>
      </c>
      <c r="J5015" s="15">
        <v>3</v>
      </c>
      <c r="L5015" s="36" t="s">
        <v>248</v>
      </c>
      <c r="M5015" s="15">
        <v>4.8666666666666671</v>
      </c>
    </row>
    <row r="5016" spans="1:13" x14ac:dyDescent="0.3">
      <c r="A5016" s="38" t="s">
        <v>255</v>
      </c>
      <c r="B5016" s="15">
        <v>305000</v>
      </c>
      <c r="C5016" s="15">
        <v>1537400</v>
      </c>
      <c r="E5016" s="36" t="s">
        <v>246</v>
      </c>
      <c r="F5016" s="15"/>
      <c r="G5016" s="15"/>
      <c r="I5016" s="38" t="s">
        <v>257</v>
      </c>
      <c r="J5016" s="15">
        <v>3.1</v>
      </c>
      <c r="L5016" s="36" t="s">
        <v>250</v>
      </c>
      <c r="M5016" s="15">
        <v>4.7666666666666666</v>
      </c>
    </row>
    <row r="5017" spans="1:13" x14ac:dyDescent="0.3">
      <c r="A5017" s="38" t="s">
        <v>258</v>
      </c>
      <c r="B5017" s="15"/>
      <c r="C5017" s="15"/>
      <c r="E5017" s="36" t="s">
        <v>248</v>
      </c>
      <c r="F5017" s="15"/>
      <c r="G5017" s="15"/>
      <c r="I5017" s="38" t="s">
        <v>252</v>
      </c>
      <c r="J5017" s="15">
        <v>5.3</v>
      </c>
      <c r="L5017" s="36" t="s">
        <v>253</v>
      </c>
      <c r="M5017" s="15">
        <v>4.1000000000000005</v>
      </c>
    </row>
    <row r="5018" spans="1:13" x14ac:dyDescent="0.3">
      <c r="A5018" s="38" t="s">
        <v>260</v>
      </c>
      <c r="B5018" s="15">
        <v>288601</v>
      </c>
      <c r="C5018" s="15">
        <v>1224651</v>
      </c>
      <c r="E5018" s="36" t="s">
        <v>250</v>
      </c>
      <c r="F5018" s="15">
        <v>187000</v>
      </c>
      <c r="G5018" s="15">
        <v>187000</v>
      </c>
      <c r="I5018" s="38" t="s">
        <v>255</v>
      </c>
      <c r="J5018" s="15">
        <v>5.3</v>
      </c>
      <c r="L5018" s="35" t="s">
        <v>271</v>
      </c>
      <c r="M5018" s="15">
        <v>3.1166666666666667</v>
      </c>
    </row>
    <row r="5019" spans="1:13" x14ac:dyDescent="0.3">
      <c r="A5019" s="38" t="s">
        <v>262</v>
      </c>
      <c r="B5019" s="15">
        <v>258000</v>
      </c>
      <c r="C5019" s="15">
        <v>1353700</v>
      </c>
      <c r="E5019" s="37" t="s">
        <v>252</v>
      </c>
      <c r="F5019" s="15">
        <v>187000</v>
      </c>
      <c r="G5019" s="15">
        <v>187000</v>
      </c>
      <c r="I5019" s="38" t="s">
        <v>258</v>
      </c>
      <c r="J5019" s="15">
        <v>4.8</v>
      </c>
      <c r="L5019" s="36" t="s">
        <v>246</v>
      </c>
      <c r="M5019" s="15">
        <v>3.4666666666666663</v>
      </c>
    </row>
    <row r="5020" spans="1:13" x14ac:dyDescent="0.3">
      <c r="A5020" s="38" t="s">
        <v>263</v>
      </c>
      <c r="B5020" s="15">
        <v>260000</v>
      </c>
      <c r="C5020" s="15">
        <v>2402063</v>
      </c>
      <c r="E5020" s="37" t="s">
        <v>255</v>
      </c>
      <c r="F5020" s="15"/>
      <c r="G5020" s="15"/>
      <c r="I5020" s="38" t="s">
        <v>260</v>
      </c>
      <c r="J5020" s="15">
        <v>5.2</v>
      </c>
      <c r="L5020" s="36" t="s">
        <v>248</v>
      </c>
      <c r="M5020" s="15">
        <v>3.2333333333333329</v>
      </c>
    </row>
    <row r="5021" spans="1:13" x14ac:dyDescent="0.3">
      <c r="A5021" s="35" t="s">
        <v>272</v>
      </c>
      <c r="B5021" s="15"/>
      <c r="C5021" s="15"/>
      <c r="E5021" s="37" t="s">
        <v>258</v>
      </c>
      <c r="F5021" s="15"/>
      <c r="G5021" s="15"/>
      <c r="I5021" s="38" t="s">
        <v>262</v>
      </c>
      <c r="J5021" s="15">
        <v>4.3</v>
      </c>
      <c r="L5021" s="36" t="s">
        <v>250</v>
      </c>
      <c r="M5021" s="15">
        <v>3.1333333333333329</v>
      </c>
    </row>
    <row r="5022" spans="1:13" x14ac:dyDescent="0.3">
      <c r="A5022" s="38" t="s">
        <v>245</v>
      </c>
      <c r="B5022" s="15">
        <v>245500</v>
      </c>
      <c r="C5022" s="15">
        <v>491000</v>
      </c>
      <c r="E5022" s="36" t="s">
        <v>253</v>
      </c>
      <c r="F5022" s="15"/>
      <c r="G5022" s="15"/>
      <c r="I5022" s="38" t="s">
        <v>263</v>
      </c>
      <c r="J5022" s="15">
        <v>2.8</v>
      </c>
      <c r="L5022" s="36" t="s">
        <v>253</v>
      </c>
      <c r="M5022" s="15">
        <v>2.6333333333333333</v>
      </c>
    </row>
    <row r="5023" spans="1:13" x14ac:dyDescent="0.3">
      <c r="A5023" s="38" t="s">
        <v>247</v>
      </c>
      <c r="B5023" s="15">
        <v>281650</v>
      </c>
      <c r="C5023" s="15">
        <v>1777100</v>
      </c>
      <c r="E5023" s="35" t="s">
        <v>273</v>
      </c>
      <c r="F5023" s="15"/>
      <c r="G5023" s="15"/>
      <c r="I5023" s="35" t="s">
        <v>272</v>
      </c>
      <c r="J5023" s="15"/>
      <c r="L5023" s="35" t="s">
        <v>272</v>
      </c>
      <c r="M5023" s="15">
        <v>1.8916666666666666</v>
      </c>
    </row>
    <row r="5024" spans="1:13" x14ac:dyDescent="0.3">
      <c r="A5024" s="38" t="s">
        <v>249</v>
      </c>
      <c r="B5024" s="15">
        <v>280000</v>
      </c>
      <c r="C5024" s="15">
        <v>2645100</v>
      </c>
      <c r="E5024" s="36" t="s">
        <v>246</v>
      </c>
      <c r="F5024" s="15"/>
      <c r="G5024" s="15"/>
      <c r="I5024" s="38" t="s">
        <v>245</v>
      </c>
      <c r="J5024" s="15">
        <v>2.5</v>
      </c>
      <c r="L5024" s="36" t="s">
        <v>246</v>
      </c>
      <c r="M5024" s="15">
        <v>1.7333333333333334</v>
      </c>
    </row>
    <row r="5025" spans="1:13" x14ac:dyDescent="0.3">
      <c r="A5025" s="38" t="s">
        <v>251</v>
      </c>
      <c r="B5025" s="15">
        <v>357500</v>
      </c>
      <c r="C5025" s="15">
        <v>2780000</v>
      </c>
      <c r="E5025" s="36" t="s">
        <v>248</v>
      </c>
      <c r="F5025" s="15"/>
      <c r="G5025" s="15"/>
      <c r="I5025" s="38" t="s">
        <v>247</v>
      </c>
      <c r="J5025" s="15">
        <v>1.6</v>
      </c>
      <c r="L5025" s="36" t="s">
        <v>248</v>
      </c>
      <c r="M5025" s="15">
        <v>1.9333333333333333</v>
      </c>
    </row>
    <row r="5026" spans="1:13" x14ac:dyDescent="0.3">
      <c r="A5026" s="38" t="s">
        <v>254</v>
      </c>
      <c r="B5026" s="15">
        <v>263850</v>
      </c>
      <c r="C5026" s="15">
        <v>1068200</v>
      </c>
      <c r="E5026" s="36" t="s">
        <v>250</v>
      </c>
      <c r="F5026" s="15"/>
      <c r="G5026" s="15"/>
      <c r="I5026" s="38" t="s">
        <v>249</v>
      </c>
      <c r="J5026" s="15">
        <v>2.2999999999999998</v>
      </c>
      <c r="L5026" s="36" t="s">
        <v>250</v>
      </c>
      <c r="M5026" s="15">
        <v>2.4</v>
      </c>
    </row>
    <row r="5027" spans="1:13" x14ac:dyDescent="0.3">
      <c r="A5027" s="38" t="s">
        <v>257</v>
      </c>
      <c r="B5027" s="15">
        <v>378000</v>
      </c>
      <c r="C5027" s="15">
        <v>2956650</v>
      </c>
      <c r="E5027" s="37" t="s">
        <v>252</v>
      </c>
      <c r="F5027" s="15"/>
      <c r="G5027" s="15"/>
      <c r="I5027" s="38" t="s">
        <v>251</v>
      </c>
      <c r="J5027" s="15">
        <v>2.7</v>
      </c>
      <c r="L5027" s="36" t="s">
        <v>253</v>
      </c>
      <c r="M5027" s="15">
        <v>1.5</v>
      </c>
    </row>
    <row r="5028" spans="1:13" x14ac:dyDescent="0.3">
      <c r="A5028" s="38" t="s">
        <v>252</v>
      </c>
      <c r="B5028" s="15">
        <v>300000</v>
      </c>
      <c r="C5028" s="15">
        <v>2843500</v>
      </c>
      <c r="E5028" s="37" t="s">
        <v>255</v>
      </c>
      <c r="F5028" s="15"/>
      <c r="G5028" s="15"/>
      <c r="I5028" s="38" t="s">
        <v>254</v>
      </c>
      <c r="J5028" s="15">
        <v>4.3</v>
      </c>
      <c r="L5028" s="35" t="s">
        <v>273</v>
      </c>
      <c r="M5028" s="15">
        <v>1.6083333333333334</v>
      </c>
    </row>
    <row r="5029" spans="1:13" x14ac:dyDescent="0.3">
      <c r="A5029" s="38" t="s">
        <v>255</v>
      </c>
      <c r="B5029" s="15">
        <v>285000</v>
      </c>
      <c r="C5029" s="15">
        <v>2755325</v>
      </c>
      <c r="E5029" s="37" t="s">
        <v>258</v>
      </c>
      <c r="F5029" s="15"/>
      <c r="G5029" s="15"/>
      <c r="I5029" s="38" t="s">
        <v>257</v>
      </c>
      <c r="J5029" s="15">
        <v>2.2999999999999998</v>
      </c>
      <c r="L5029" s="36" t="s">
        <v>246</v>
      </c>
      <c r="M5029" s="15">
        <v>1.2</v>
      </c>
    </row>
    <row r="5030" spans="1:13" x14ac:dyDescent="0.3">
      <c r="A5030" s="38" t="s">
        <v>258</v>
      </c>
      <c r="B5030" s="15">
        <v>353500</v>
      </c>
      <c r="C5030" s="15">
        <v>2104600</v>
      </c>
      <c r="E5030" s="36" t="s">
        <v>253</v>
      </c>
      <c r="F5030" s="15"/>
      <c r="G5030" s="15"/>
      <c r="I5030" s="38" t="s">
        <v>252</v>
      </c>
      <c r="J5030" s="15">
        <v>2</v>
      </c>
      <c r="L5030" s="36" t="s">
        <v>248</v>
      </c>
      <c r="M5030" s="15">
        <v>1.5333333333333332</v>
      </c>
    </row>
    <row r="5031" spans="1:13" x14ac:dyDescent="0.3">
      <c r="A5031" s="38" t="s">
        <v>260</v>
      </c>
      <c r="B5031" s="15">
        <v>259000</v>
      </c>
      <c r="C5031" s="15">
        <v>2624640</v>
      </c>
      <c r="E5031" s="35" t="s">
        <v>274</v>
      </c>
      <c r="F5031" s="15">
        <v>977000</v>
      </c>
      <c r="G5031" s="15">
        <v>977000</v>
      </c>
      <c r="I5031" s="38" t="s">
        <v>255</v>
      </c>
      <c r="J5031" s="15">
        <v>1.8</v>
      </c>
      <c r="L5031" s="36" t="s">
        <v>250</v>
      </c>
      <c r="M5031" s="15">
        <v>2.1</v>
      </c>
    </row>
    <row r="5032" spans="1:13" x14ac:dyDescent="0.3">
      <c r="A5032" s="38" t="s">
        <v>262</v>
      </c>
      <c r="B5032" s="15">
        <v>284000</v>
      </c>
      <c r="C5032" s="15">
        <v>1631000</v>
      </c>
      <c r="E5032" s="36" t="s">
        <v>246</v>
      </c>
      <c r="F5032" s="15"/>
      <c r="G5032" s="15"/>
      <c r="I5032" s="38" t="s">
        <v>258</v>
      </c>
      <c r="J5032" s="15">
        <v>2.1</v>
      </c>
      <c r="L5032" s="36" t="s">
        <v>253</v>
      </c>
      <c r="M5032" s="15">
        <v>1.6000000000000003</v>
      </c>
    </row>
    <row r="5033" spans="1:13" x14ac:dyDescent="0.3">
      <c r="A5033" s="38" t="s">
        <v>263</v>
      </c>
      <c r="B5033" s="15">
        <v>280800</v>
      </c>
      <c r="C5033" s="15">
        <v>3075675</v>
      </c>
      <c r="E5033" s="36" t="s">
        <v>248</v>
      </c>
      <c r="F5033" s="15">
        <v>554000</v>
      </c>
      <c r="G5033" s="15">
        <v>554000</v>
      </c>
      <c r="I5033" s="38" t="s">
        <v>260</v>
      </c>
      <c r="J5033" s="15">
        <v>1.8</v>
      </c>
      <c r="L5033" s="35" t="s">
        <v>274</v>
      </c>
      <c r="M5033" s="15">
        <v>2.1250000000000004</v>
      </c>
    </row>
    <row r="5034" spans="1:13" x14ac:dyDescent="0.3">
      <c r="A5034" s="35" t="s">
        <v>273</v>
      </c>
      <c r="B5034" s="15"/>
      <c r="C5034" s="15"/>
      <c r="E5034" s="36" t="s">
        <v>250</v>
      </c>
      <c r="F5034" s="15">
        <v>188000</v>
      </c>
      <c r="G5034" s="15">
        <v>188000</v>
      </c>
      <c r="I5034" s="38" t="s">
        <v>262</v>
      </c>
      <c r="J5034" s="15">
        <v>2</v>
      </c>
      <c r="L5034" s="36" t="s">
        <v>246</v>
      </c>
      <c r="M5034" s="15">
        <v>1.4666666666666668</v>
      </c>
    </row>
    <row r="5035" spans="1:13" x14ac:dyDescent="0.3">
      <c r="A5035" s="38" t="s">
        <v>245</v>
      </c>
      <c r="B5035" s="15">
        <v>299500</v>
      </c>
      <c r="C5035" s="15">
        <v>1929500</v>
      </c>
      <c r="E5035" s="37" t="s">
        <v>252</v>
      </c>
      <c r="F5035" s="15"/>
      <c r="G5035" s="15"/>
      <c r="I5035" s="38" t="s">
        <v>263</v>
      </c>
      <c r="J5035" s="15">
        <v>1.5</v>
      </c>
      <c r="L5035" s="36" t="s">
        <v>248</v>
      </c>
      <c r="M5035" s="15">
        <v>2.3333333333333335</v>
      </c>
    </row>
    <row r="5036" spans="1:13" x14ac:dyDescent="0.3">
      <c r="A5036" s="38" t="s">
        <v>247</v>
      </c>
      <c r="B5036" s="15">
        <v>331500</v>
      </c>
      <c r="C5036" s="15">
        <v>1623500</v>
      </c>
      <c r="E5036" s="37" t="s">
        <v>255</v>
      </c>
      <c r="F5036" s="15">
        <v>188000</v>
      </c>
      <c r="G5036" s="15">
        <v>188000</v>
      </c>
      <c r="I5036" s="35" t="s">
        <v>273</v>
      </c>
      <c r="J5036" s="15"/>
      <c r="L5036" s="36" t="s">
        <v>250</v>
      </c>
      <c r="M5036" s="15">
        <v>2.5666666666666664</v>
      </c>
    </row>
    <row r="5037" spans="1:13" x14ac:dyDescent="0.3">
      <c r="A5037" s="38" t="s">
        <v>249</v>
      </c>
      <c r="B5037" s="15">
        <v>224950</v>
      </c>
      <c r="C5037" s="15">
        <v>1271950</v>
      </c>
      <c r="E5037" s="37" t="s">
        <v>258</v>
      </c>
      <c r="F5037" s="15"/>
      <c r="G5037" s="15"/>
      <c r="I5037" s="38" t="s">
        <v>245</v>
      </c>
      <c r="J5037" s="15">
        <v>1.7</v>
      </c>
      <c r="L5037" s="36" t="s">
        <v>253</v>
      </c>
      <c r="M5037" s="15">
        <v>2.1333333333333333</v>
      </c>
    </row>
    <row r="5038" spans="1:13" x14ac:dyDescent="0.3">
      <c r="A5038" s="38" t="s">
        <v>251</v>
      </c>
      <c r="B5038" s="15">
        <v>406500</v>
      </c>
      <c r="C5038" s="15">
        <v>3104400</v>
      </c>
      <c r="E5038" s="36" t="s">
        <v>253</v>
      </c>
      <c r="F5038" s="15">
        <v>235000</v>
      </c>
      <c r="G5038" s="15">
        <v>235000</v>
      </c>
      <c r="I5038" s="38" t="s">
        <v>247</v>
      </c>
      <c r="J5038" s="15">
        <v>2.1</v>
      </c>
      <c r="L5038" s="35" t="s">
        <v>275</v>
      </c>
      <c r="M5038" s="15">
        <v>1.5699999999999998</v>
      </c>
    </row>
    <row r="5039" spans="1:13" x14ac:dyDescent="0.3">
      <c r="A5039" s="38" t="s">
        <v>254</v>
      </c>
      <c r="B5039" s="15">
        <v>311000</v>
      </c>
      <c r="C5039" s="15">
        <v>1352300</v>
      </c>
      <c r="E5039" s="35" t="s">
        <v>275</v>
      </c>
      <c r="F5039" s="15">
        <v>1278800</v>
      </c>
      <c r="G5039" s="15">
        <v>1278800</v>
      </c>
      <c r="I5039" s="38" t="s">
        <v>249</v>
      </c>
      <c r="J5039" s="15">
        <v>1.9</v>
      </c>
      <c r="L5039" s="36" t="s">
        <v>246</v>
      </c>
      <c r="M5039" s="15">
        <v>1.8333333333333333</v>
      </c>
    </row>
    <row r="5040" spans="1:13" x14ac:dyDescent="0.3">
      <c r="A5040" s="38" t="s">
        <v>257</v>
      </c>
      <c r="B5040" s="15">
        <v>380400</v>
      </c>
      <c r="C5040" s="15">
        <v>3526300</v>
      </c>
      <c r="E5040" s="36" t="s">
        <v>246</v>
      </c>
      <c r="F5040" s="15"/>
      <c r="G5040" s="15"/>
      <c r="I5040" s="38" t="s">
        <v>251</v>
      </c>
      <c r="J5040" s="15">
        <v>2.7</v>
      </c>
      <c r="L5040" s="36" t="s">
        <v>248</v>
      </c>
      <c r="M5040" s="15">
        <v>1.7</v>
      </c>
    </row>
    <row r="5041" spans="1:13" x14ac:dyDescent="0.3">
      <c r="A5041" s="38" t="s">
        <v>252</v>
      </c>
      <c r="B5041" s="15">
        <v>387500</v>
      </c>
      <c r="C5041" s="15">
        <v>4490700</v>
      </c>
      <c r="E5041" s="36" t="s">
        <v>248</v>
      </c>
      <c r="F5041" s="15">
        <v>345000</v>
      </c>
      <c r="G5041" s="15">
        <v>345000</v>
      </c>
      <c r="I5041" s="38" t="s">
        <v>254</v>
      </c>
      <c r="J5041" s="15">
        <v>2.5</v>
      </c>
      <c r="L5041" s="36" t="s">
        <v>250</v>
      </c>
      <c r="M5041" s="15">
        <v>1.6</v>
      </c>
    </row>
    <row r="5042" spans="1:13" x14ac:dyDescent="0.3">
      <c r="A5042" s="38" t="s">
        <v>255</v>
      </c>
      <c r="B5042" s="15">
        <v>358000</v>
      </c>
      <c r="C5042" s="15">
        <v>3649137</v>
      </c>
      <c r="E5042" s="36" t="s">
        <v>250</v>
      </c>
      <c r="F5042" s="15">
        <v>598800</v>
      </c>
      <c r="G5042" s="15">
        <v>598800</v>
      </c>
      <c r="I5042" s="38" t="s">
        <v>257</v>
      </c>
      <c r="J5042" s="15">
        <v>2.2999999999999998</v>
      </c>
      <c r="L5042" s="36" t="s">
        <v>253</v>
      </c>
      <c r="M5042" s="15">
        <v>0.95000000000000007</v>
      </c>
    </row>
    <row r="5043" spans="1:13" x14ac:dyDescent="0.3">
      <c r="A5043" s="38" t="s">
        <v>258</v>
      </c>
      <c r="B5043" s="15">
        <v>399950</v>
      </c>
      <c r="C5043" s="15">
        <v>2627950</v>
      </c>
      <c r="E5043" s="37" t="s">
        <v>252</v>
      </c>
      <c r="F5043" s="15"/>
      <c r="G5043" s="15"/>
      <c r="I5043" s="38" t="s">
        <v>252</v>
      </c>
      <c r="J5043" s="15">
        <v>2.2999999999999998</v>
      </c>
      <c r="L5043" s="14">
        <v>89</v>
      </c>
      <c r="M5043" s="15">
        <v>4.8192771084337354</v>
      </c>
    </row>
    <row r="5044" spans="1:13" x14ac:dyDescent="0.3">
      <c r="A5044" s="38" t="s">
        <v>260</v>
      </c>
      <c r="B5044" s="15">
        <v>310000</v>
      </c>
      <c r="C5044" s="15">
        <v>4297750</v>
      </c>
      <c r="E5044" s="37" t="s">
        <v>255</v>
      </c>
      <c r="F5044" s="15">
        <v>305000</v>
      </c>
      <c r="G5044" s="15">
        <v>305000</v>
      </c>
      <c r="I5044" s="38" t="s">
        <v>255</v>
      </c>
      <c r="J5044" s="15">
        <v>3.1</v>
      </c>
      <c r="L5044" s="35" t="s">
        <v>244</v>
      </c>
      <c r="M5044" s="15">
        <v>4.3916666666666666</v>
      </c>
    </row>
    <row r="5045" spans="1:13" x14ac:dyDescent="0.3">
      <c r="A5045" s="38" t="s">
        <v>262</v>
      </c>
      <c r="B5045" s="15">
        <v>352000</v>
      </c>
      <c r="C5045" s="15">
        <v>3956550</v>
      </c>
      <c r="E5045" s="37" t="s">
        <v>258</v>
      </c>
      <c r="F5045" s="15">
        <v>293800</v>
      </c>
      <c r="G5045" s="15">
        <v>293800</v>
      </c>
      <c r="I5045" s="38" t="s">
        <v>258</v>
      </c>
      <c r="J5045" s="15">
        <v>4.0999999999999996</v>
      </c>
      <c r="L5045" s="36" t="s">
        <v>246</v>
      </c>
      <c r="M5045" s="15">
        <v>3.5</v>
      </c>
    </row>
    <row r="5046" spans="1:13" x14ac:dyDescent="0.3">
      <c r="A5046" s="38" t="s">
        <v>263</v>
      </c>
      <c r="B5046" s="15">
        <v>372500</v>
      </c>
      <c r="C5046" s="15">
        <v>1490000</v>
      </c>
      <c r="E5046" s="36" t="s">
        <v>253</v>
      </c>
      <c r="F5046" s="15">
        <v>335000</v>
      </c>
      <c r="G5046" s="15">
        <v>335000</v>
      </c>
      <c r="I5046" s="38" t="s">
        <v>260</v>
      </c>
      <c r="J5046" s="15">
        <v>3.2</v>
      </c>
      <c r="L5046" s="36" t="s">
        <v>248</v>
      </c>
      <c r="M5046" s="15">
        <v>4.1000000000000005</v>
      </c>
    </row>
    <row r="5047" spans="1:13" x14ac:dyDescent="0.3">
      <c r="A5047" s="35" t="s">
        <v>274</v>
      </c>
      <c r="B5047" s="15"/>
      <c r="C5047" s="15"/>
      <c r="E5047" s="14">
        <v>51</v>
      </c>
      <c r="F5047" s="15">
        <v>71792832</v>
      </c>
      <c r="G5047" s="15">
        <v>474160592</v>
      </c>
      <c r="I5047" s="38" t="s">
        <v>262</v>
      </c>
      <c r="J5047" s="15">
        <v>2.5</v>
      </c>
      <c r="L5047" s="36" t="s">
        <v>250</v>
      </c>
      <c r="M5047" s="15">
        <v>4.8666666666666663</v>
      </c>
    </row>
    <row r="5048" spans="1:13" x14ac:dyDescent="0.3">
      <c r="A5048" s="38" t="s">
        <v>245</v>
      </c>
      <c r="B5048" s="15">
        <v>443250</v>
      </c>
      <c r="C5048" s="15">
        <v>886500</v>
      </c>
      <c r="E5048" s="35" t="s">
        <v>243</v>
      </c>
      <c r="F5048" s="15">
        <v>3242048</v>
      </c>
      <c r="G5048" s="15">
        <v>21755829</v>
      </c>
      <c r="I5048" s="38" t="s">
        <v>263</v>
      </c>
      <c r="J5048" s="15">
        <v>2.2999999999999998</v>
      </c>
      <c r="L5048" s="36" t="s">
        <v>253</v>
      </c>
      <c r="M5048" s="15">
        <v>5.1000000000000005</v>
      </c>
    </row>
    <row r="5049" spans="1:13" x14ac:dyDescent="0.3">
      <c r="A5049" s="38" t="s">
        <v>247</v>
      </c>
      <c r="B5049" s="15">
        <v>302750</v>
      </c>
      <c r="C5049" s="15">
        <v>1376500</v>
      </c>
      <c r="E5049" s="36" t="s">
        <v>246</v>
      </c>
      <c r="F5049" s="15">
        <v>717450</v>
      </c>
      <c r="G5049" s="15">
        <v>4314659</v>
      </c>
      <c r="I5049" s="35" t="s">
        <v>274</v>
      </c>
      <c r="J5049" s="15"/>
      <c r="L5049" s="35" t="s">
        <v>256</v>
      </c>
      <c r="M5049" s="15">
        <v>6.9333333333333327</v>
      </c>
    </row>
    <row r="5050" spans="1:13" x14ac:dyDescent="0.3">
      <c r="A5050" s="38" t="s">
        <v>249</v>
      </c>
      <c r="B5050" s="15">
        <v>414000</v>
      </c>
      <c r="C5050" s="15">
        <v>3328250</v>
      </c>
      <c r="E5050" s="36" t="s">
        <v>248</v>
      </c>
      <c r="F5050" s="15">
        <v>894000</v>
      </c>
      <c r="G5050" s="15">
        <v>6197218</v>
      </c>
      <c r="I5050" s="38" t="s">
        <v>245</v>
      </c>
      <c r="J5050" s="15">
        <v>2.4</v>
      </c>
      <c r="L5050" s="36" t="s">
        <v>246</v>
      </c>
      <c r="M5050" s="15">
        <v>5.8</v>
      </c>
    </row>
    <row r="5051" spans="1:13" x14ac:dyDescent="0.3">
      <c r="A5051" s="38" t="s">
        <v>251</v>
      </c>
      <c r="B5051" s="15">
        <v>410975</v>
      </c>
      <c r="C5051" s="15">
        <v>3348200</v>
      </c>
      <c r="E5051" s="36" t="s">
        <v>250</v>
      </c>
      <c r="F5051" s="15">
        <v>814973</v>
      </c>
      <c r="G5051" s="15">
        <v>4491295</v>
      </c>
      <c r="I5051" s="38" t="s">
        <v>247</v>
      </c>
      <c r="J5051" s="15">
        <v>1.4</v>
      </c>
      <c r="L5051" s="36" t="s">
        <v>248</v>
      </c>
      <c r="M5051" s="15">
        <v>7.2</v>
      </c>
    </row>
    <row r="5052" spans="1:13" x14ac:dyDescent="0.3">
      <c r="A5052" s="38" t="s">
        <v>254</v>
      </c>
      <c r="B5052" s="15">
        <v>400000</v>
      </c>
      <c r="C5052" s="15">
        <v>3023450</v>
      </c>
      <c r="E5052" s="37" t="s">
        <v>252</v>
      </c>
      <c r="F5052" s="15">
        <v>277973</v>
      </c>
      <c r="G5052" s="15">
        <v>1238345</v>
      </c>
      <c r="I5052" s="38" t="s">
        <v>249</v>
      </c>
      <c r="J5052" s="15">
        <v>1</v>
      </c>
      <c r="L5052" s="36" t="s">
        <v>250</v>
      </c>
      <c r="M5052" s="15">
        <v>7.5</v>
      </c>
    </row>
    <row r="5053" spans="1:13" x14ac:dyDescent="0.3">
      <c r="A5053" s="38" t="s">
        <v>257</v>
      </c>
      <c r="B5053" s="15">
        <v>420000</v>
      </c>
      <c r="C5053" s="15">
        <v>2846900</v>
      </c>
      <c r="E5053" s="37" t="s">
        <v>255</v>
      </c>
      <c r="F5053" s="15">
        <v>276000</v>
      </c>
      <c r="G5053" s="15">
        <v>1320150</v>
      </c>
      <c r="I5053" s="38" t="s">
        <v>251</v>
      </c>
      <c r="J5053" s="15">
        <v>1.5</v>
      </c>
      <c r="L5053" s="36" t="s">
        <v>253</v>
      </c>
      <c r="M5053" s="15">
        <v>7.2333333333333334</v>
      </c>
    </row>
    <row r="5054" spans="1:13" x14ac:dyDescent="0.3">
      <c r="A5054" s="38" t="s">
        <v>252</v>
      </c>
      <c r="B5054" s="15">
        <v>347500</v>
      </c>
      <c r="C5054" s="15">
        <v>2923950</v>
      </c>
      <c r="E5054" s="37" t="s">
        <v>258</v>
      </c>
      <c r="F5054" s="15">
        <v>261000</v>
      </c>
      <c r="G5054" s="15">
        <v>1932800</v>
      </c>
      <c r="I5054" s="38" t="s">
        <v>254</v>
      </c>
      <c r="J5054" s="15">
        <v>1.8</v>
      </c>
      <c r="L5054" s="35" t="s">
        <v>261</v>
      </c>
      <c r="M5054" s="15">
        <v>8.125</v>
      </c>
    </row>
    <row r="5055" spans="1:13" x14ac:dyDescent="0.3">
      <c r="A5055" s="38" t="s">
        <v>255</v>
      </c>
      <c r="B5055" s="15">
        <v>361000</v>
      </c>
      <c r="C5055" s="15">
        <v>5801400</v>
      </c>
      <c r="E5055" s="36" t="s">
        <v>253</v>
      </c>
      <c r="F5055" s="15">
        <v>815625</v>
      </c>
      <c r="G5055" s="15">
        <v>6752657</v>
      </c>
      <c r="I5055" s="38" t="s">
        <v>257</v>
      </c>
      <c r="J5055" s="15">
        <v>2.2000000000000002</v>
      </c>
      <c r="L5055" s="36" t="s">
        <v>246</v>
      </c>
      <c r="M5055" s="15">
        <v>7.3999999999999995</v>
      </c>
    </row>
    <row r="5056" spans="1:13" x14ac:dyDescent="0.3">
      <c r="A5056" s="38" t="s">
        <v>258</v>
      </c>
      <c r="B5056" s="15">
        <v>387450</v>
      </c>
      <c r="C5056" s="15">
        <v>774900</v>
      </c>
      <c r="E5056" s="35" t="s">
        <v>259</v>
      </c>
      <c r="F5056" s="15">
        <v>3536047</v>
      </c>
      <c r="G5056" s="15">
        <v>28681510</v>
      </c>
      <c r="I5056" s="38" t="s">
        <v>252</v>
      </c>
      <c r="J5056" s="15">
        <v>2.9</v>
      </c>
      <c r="L5056" s="36" t="s">
        <v>248</v>
      </c>
      <c r="M5056" s="15">
        <v>8.6999999999999993</v>
      </c>
    </row>
    <row r="5057" spans="1:13" x14ac:dyDescent="0.3">
      <c r="A5057" s="38" t="s">
        <v>260</v>
      </c>
      <c r="B5057" s="15">
        <v>352500</v>
      </c>
      <c r="C5057" s="15">
        <v>3605554</v>
      </c>
      <c r="E5057" s="36" t="s">
        <v>246</v>
      </c>
      <c r="F5057" s="15">
        <v>790750</v>
      </c>
      <c r="G5057" s="15">
        <v>6297368</v>
      </c>
      <c r="I5057" s="38" t="s">
        <v>255</v>
      </c>
      <c r="J5057" s="15">
        <v>2.8</v>
      </c>
      <c r="L5057" s="36" t="s">
        <v>250</v>
      </c>
      <c r="M5057" s="15">
        <v>9.2666666666666657</v>
      </c>
    </row>
    <row r="5058" spans="1:13" x14ac:dyDescent="0.3">
      <c r="A5058" s="38" t="s">
        <v>262</v>
      </c>
      <c r="B5058" s="15">
        <v>369500</v>
      </c>
      <c r="C5058" s="15">
        <v>3831500</v>
      </c>
      <c r="E5058" s="36" t="s">
        <v>248</v>
      </c>
      <c r="F5058" s="15">
        <v>998858</v>
      </c>
      <c r="G5058" s="15">
        <v>8288449</v>
      </c>
      <c r="I5058" s="38" t="s">
        <v>258</v>
      </c>
      <c r="J5058" s="15">
        <v>2.9</v>
      </c>
      <c r="L5058" s="36" t="s">
        <v>253</v>
      </c>
      <c r="M5058" s="15">
        <v>7.1333333333333329</v>
      </c>
    </row>
    <row r="5059" spans="1:13" x14ac:dyDescent="0.3">
      <c r="A5059" s="38" t="s">
        <v>263</v>
      </c>
      <c r="B5059" s="15">
        <v>399000</v>
      </c>
      <c r="C5059" s="15">
        <v>1126500</v>
      </c>
      <c r="E5059" s="36" t="s">
        <v>250</v>
      </c>
      <c r="F5059" s="15">
        <v>883399</v>
      </c>
      <c r="G5059" s="15">
        <v>7857641</v>
      </c>
      <c r="I5059" s="38" t="s">
        <v>260</v>
      </c>
      <c r="J5059" s="15">
        <v>1.9</v>
      </c>
      <c r="L5059" s="35" t="s">
        <v>264</v>
      </c>
      <c r="M5059" s="15">
        <v>8.3749999999999982</v>
      </c>
    </row>
    <row r="5060" spans="1:13" x14ac:dyDescent="0.3">
      <c r="A5060" s="35" t="s">
        <v>275</v>
      </c>
      <c r="B5060" s="15"/>
      <c r="C5060" s="15"/>
      <c r="E5060" s="37" t="s">
        <v>252</v>
      </c>
      <c r="F5060" s="15">
        <v>300500</v>
      </c>
      <c r="G5060" s="15">
        <v>2777845</v>
      </c>
      <c r="I5060" s="38" t="s">
        <v>262</v>
      </c>
      <c r="J5060" s="15">
        <v>1.7</v>
      </c>
      <c r="L5060" s="36" t="s">
        <v>246</v>
      </c>
      <c r="M5060" s="15">
        <v>7.5999999999999988</v>
      </c>
    </row>
    <row r="5061" spans="1:13" x14ac:dyDescent="0.3">
      <c r="A5061" s="38" t="s">
        <v>245</v>
      </c>
      <c r="B5061" s="15">
        <v>485000</v>
      </c>
      <c r="C5061" s="15">
        <v>485000</v>
      </c>
      <c r="E5061" s="37" t="s">
        <v>255</v>
      </c>
      <c r="F5061" s="15">
        <v>305799</v>
      </c>
      <c r="G5061" s="15">
        <v>3254297</v>
      </c>
      <c r="I5061" s="38" t="s">
        <v>263</v>
      </c>
      <c r="J5061" s="15">
        <v>1.3</v>
      </c>
      <c r="L5061" s="36" t="s">
        <v>248</v>
      </c>
      <c r="M5061" s="15">
        <v>8.4666666666666668</v>
      </c>
    </row>
    <row r="5062" spans="1:13" x14ac:dyDescent="0.3">
      <c r="A5062" s="38" t="s">
        <v>247</v>
      </c>
      <c r="B5062" s="15">
        <v>507500</v>
      </c>
      <c r="C5062" s="15">
        <v>1015000</v>
      </c>
      <c r="E5062" s="37" t="s">
        <v>258</v>
      </c>
      <c r="F5062" s="15">
        <v>277100</v>
      </c>
      <c r="G5062" s="15">
        <v>1825499</v>
      </c>
      <c r="I5062" s="35" t="s">
        <v>275</v>
      </c>
      <c r="J5062" s="15"/>
      <c r="L5062" s="36" t="s">
        <v>250</v>
      </c>
      <c r="M5062" s="15">
        <v>8.6333333333333329</v>
      </c>
    </row>
    <row r="5063" spans="1:13" x14ac:dyDescent="0.3">
      <c r="A5063" s="38" t="s">
        <v>249</v>
      </c>
      <c r="B5063" s="15">
        <v>539950</v>
      </c>
      <c r="C5063" s="15">
        <v>1470450</v>
      </c>
      <c r="E5063" s="36" t="s">
        <v>253</v>
      </c>
      <c r="F5063" s="15">
        <v>863040</v>
      </c>
      <c r="G5063" s="15">
        <v>6238052</v>
      </c>
      <c r="I5063" s="38" t="s">
        <v>245</v>
      </c>
      <c r="J5063" s="15">
        <v>0.9</v>
      </c>
      <c r="L5063" s="36" t="s">
        <v>253</v>
      </c>
      <c r="M5063" s="15">
        <v>8.7999999999999989</v>
      </c>
    </row>
    <row r="5064" spans="1:13" x14ac:dyDescent="0.3">
      <c r="A5064" s="38" t="s">
        <v>251</v>
      </c>
      <c r="B5064" s="15">
        <v>462500</v>
      </c>
      <c r="C5064" s="15">
        <v>1294500</v>
      </c>
      <c r="E5064" s="35" t="s">
        <v>265</v>
      </c>
      <c r="F5064" s="15">
        <v>4231230</v>
      </c>
      <c r="G5064" s="15">
        <v>35674105</v>
      </c>
      <c r="I5064" s="38" t="s">
        <v>247</v>
      </c>
      <c r="J5064" s="15">
        <v>0.6</v>
      </c>
      <c r="L5064" s="35" t="s">
        <v>266</v>
      </c>
      <c r="M5064" s="15">
        <v>9.1416666666666657</v>
      </c>
    </row>
    <row r="5065" spans="1:13" x14ac:dyDescent="0.3">
      <c r="A5065" s="38" t="s">
        <v>254</v>
      </c>
      <c r="B5065" s="15">
        <v>372075</v>
      </c>
      <c r="C5065" s="15">
        <v>3194600</v>
      </c>
      <c r="E5065" s="36" t="s">
        <v>246</v>
      </c>
      <c r="F5065" s="15">
        <v>1081300</v>
      </c>
      <c r="G5065" s="15">
        <v>5081390</v>
      </c>
      <c r="I5065" s="38" t="s">
        <v>249</v>
      </c>
      <c r="J5065" s="15">
        <v>1.9</v>
      </c>
      <c r="L5065" s="36" t="s">
        <v>246</v>
      </c>
      <c r="M5065" s="15">
        <v>9.3666666666666671</v>
      </c>
    </row>
    <row r="5066" spans="1:13" x14ac:dyDescent="0.3">
      <c r="A5066" s="38" t="s">
        <v>257</v>
      </c>
      <c r="B5066" s="15">
        <v>394500</v>
      </c>
      <c r="C5066" s="15">
        <v>3989329</v>
      </c>
      <c r="E5066" s="36" t="s">
        <v>248</v>
      </c>
      <c r="F5066" s="15">
        <v>1006505</v>
      </c>
      <c r="G5066" s="15">
        <v>8000485</v>
      </c>
      <c r="I5066" s="38" t="s">
        <v>251</v>
      </c>
      <c r="J5066" s="15">
        <v>1.4</v>
      </c>
      <c r="L5066" s="36" t="s">
        <v>248</v>
      </c>
      <c r="M5066" s="15">
        <v>9.4666666666666668</v>
      </c>
    </row>
    <row r="5067" spans="1:13" x14ac:dyDescent="0.3">
      <c r="A5067" s="38" t="s">
        <v>252</v>
      </c>
      <c r="B5067" s="15">
        <v>375000</v>
      </c>
      <c r="C5067" s="15">
        <v>2704500</v>
      </c>
      <c r="E5067" s="36" t="s">
        <v>250</v>
      </c>
      <c r="F5067" s="15">
        <v>1081950</v>
      </c>
      <c r="G5067" s="15">
        <v>9960987</v>
      </c>
      <c r="I5067" s="38" t="s">
        <v>254</v>
      </c>
      <c r="J5067" s="15">
        <v>1.4</v>
      </c>
      <c r="L5067" s="36" t="s">
        <v>250</v>
      </c>
      <c r="M5067" s="15">
        <v>9.4666666666666668</v>
      </c>
    </row>
    <row r="5068" spans="1:13" x14ac:dyDescent="0.3">
      <c r="A5068" s="38" t="s">
        <v>255</v>
      </c>
      <c r="B5068" s="15">
        <v>362500</v>
      </c>
      <c r="C5068" s="15">
        <v>2454000</v>
      </c>
      <c r="E5068" s="37" t="s">
        <v>252</v>
      </c>
      <c r="F5068" s="15">
        <v>348925</v>
      </c>
      <c r="G5068" s="15">
        <v>3301800</v>
      </c>
      <c r="I5068" s="38" t="s">
        <v>257</v>
      </c>
      <c r="J5068" s="15">
        <v>0.9</v>
      </c>
      <c r="L5068" s="36" t="s">
        <v>253</v>
      </c>
      <c r="M5068" s="15">
        <v>8.2666666666666675</v>
      </c>
    </row>
    <row r="5069" spans="1:13" x14ac:dyDescent="0.3">
      <c r="A5069" s="38" t="s">
        <v>258</v>
      </c>
      <c r="B5069" s="15">
        <v>410000</v>
      </c>
      <c r="C5069" s="15">
        <v>1905000</v>
      </c>
      <c r="E5069" s="37" t="s">
        <v>255</v>
      </c>
      <c r="F5069" s="15">
        <v>366025</v>
      </c>
      <c r="G5069" s="15">
        <v>3803987</v>
      </c>
      <c r="I5069" s="38" t="s">
        <v>252</v>
      </c>
      <c r="J5069" s="15">
        <v>0.9</v>
      </c>
      <c r="L5069" s="35" t="s">
        <v>267</v>
      </c>
      <c r="M5069" s="15">
        <v>6.958333333333333</v>
      </c>
    </row>
    <row r="5070" spans="1:13" x14ac:dyDescent="0.3">
      <c r="A5070" s="38" t="s">
        <v>260</v>
      </c>
      <c r="B5070" s="15">
        <v>456850</v>
      </c>
      <c r="C5070" s="15">
        <v>5023150</v>
      </c>
      <c r="E5070" s="37" t="s">
        <v>258</v>
      </c>
      <c r="F5070" s="15">
        <v>367000</v>
      </c>
      <c r="G5070" s="15">
        <v>2855200</v>
      </c>
      <c r="I5070" s="38" t="s">
        <v>258</v>
      </c>
      <c r="J5070" s="15">
        <v>0.7</v>
      </c>
      <c r="L5070" s="36" t="s">
        <v>246</v>
      </c>
      <c r="M5070" s="15">
        <v>7.833333333333333</v>
      </c>
    </row>
    <row r="5071" spans="1:13" x14ac:dyDescent="0.3">
      <c r="A5071" s="38" t="s">
        <v>262</v>
      </c>
      <c r="B5071" s="15">
        <v>481500</v>
      </c>
      <c r="C5071" s="15">
        <v>3509000</v>
      </c>
      <c r="E5071" s="36" t="s">
        <v>253</v>
      </c>
      <c r="F5071" s="15">
        <v>1061475</v>
      </c>
      <c r="G5071" s="15">
        <v>12631243</v>
      </c>
      <c r="I5071" s="38" t="s">
        <v>260</v>
      </c>
      <c r="J5071" s="15">
        <v>1.3</v>
      </c>
      <c r="L5071" s="36" t="s">
        <v>248</v>
      </c>
      <c r="M5071" s="15">
        <v>7.2</v>
      </c>
    </row>
    <row r="5072" spans="1:13" x14ac:dyDescent="0.3">
      <c r="A5072" s="14">
        <v>36</v>
      </c>
      <c r="B5072" s="15">
        <v>98451046</v>
      </c>
      <c r="C5072" s="15">
        <v>521565274</v>
      </c>
      <c r="E5072" s="35" t="s">
        <v>244</v>
      </c>
      <c r="F5072" s="15">
        <v>4953932</v>
      </c>
      <c r="G5072" s="15">
        <v>43028042</v>
      </c>
      <c r="I5072" s="38" t="s">
        <v>262</v>
      </c>
      <c r="J5072" s="15">
        <v>1.2</v>
      </c>
      <c r="L5072" s="36" t="s">
        <v>250</v>
      </c>
      <c r="M5072" s="15">
        <v>6.666666666666667</v>
      </c>
    </row>
    <row r="5073" spans="1:13" x14ac:dyDescent="0.3">
      <c r="A5073" s="35" t="s">
        <v>243</v>
      </c>
      <c r="B5073" s="15"/>
      <c r="C5073" s="15"/>
      <c r="E5073" s="36" t="s">
        <v>246</v>
      </c>
      <c r="F5073" s="15">
        <v>1185325</v>
      </c>
      <c r="G5073" s="15">
        <v>7185870</v>
      </c>
      <c r="I5073" s="14">
        <v>41</v>
      </c>
      <c r="J5073" s="15">
        <v>1387.7999999999995</v>
      </c>
      <c r="L5073" s="36" t="s">
        <v>253</v>
      </c>
      <c r="M5073" s="15">
        <v>6.1333333333333329</v>
      </c>
    </row>
    <row r="5074" spans="1:13" x14ac:dyDescent="0.3">
      <c r="A5074" s="38" t="s">
        <v>245</v>
      </c>
      <c r="B5074" s="15">
        <v>336500</v>
      </c>
      <c r="C5074" s="15">
        <v>1481850</v>
      </c>
      <c r="E5074" s="36" t="s">
        <v>248</v>
      </c>
      <c r="F5074" s="15">
        <v>1132207</v>
      </c>
      <c r="G5074" s="15">
        <v>12576459</v>
      </c>
      <c r="I5074" s="35" t="s">
        <v>244</v>
      </c>
      <c r="J5074" s="15"/>
      <c r="L5074" s="35" t="s">
        <v>268</v>
      </c>
      <c r="M5074" s="15">
        <v>5.0833333333333339</v>
      </c>
    </row>
    <row r="5075" spans="1:13" x14ac:dyDescent="0.3">
      <c r="A5075" s="38" t="s">
        <v>247</v>
      </c>
      <c r="B5075" s="15">
        <v>399865</v>
      </c>
      <c r="C5075" s="15">
        <v>1877890</v>
      </c>
      <c r="E5075" s="36" t="s">
        <v>250</v>
      </c>
      <c r="F5075" s="15">
        <v>1237400</v>
      </c>
      <c r="G5075" s="15">
        <v>12892469</v>
      </c>
      <c r="I5075" s="38" t="s">
        <v>245</v>
      </c>
      <c r="J5075" s="15">
        <v>6</v>
      </c>
      <c r="L5075" s="36" t="s">
        <v>246</v>
      </c>
      <c r="M5075" s="15">
        <v>5.333333333333333</v>
      </c>
    </row>
    <row r="5076" spans="1:13" x14ac:dyDescent="0.3">
      <c r="A5076" s="38" t="s">
        <v>249</v>
      </c>
      <c r="B5076" s="15">
        <v>435050</v>
      </c>
      <c r="C5076" s="15">
        <v>2334750</v>
      </c>
      <c r="E5076" s="37" t="s">
        <v>252</v>
      </c>
      <c r="F5076" s="15">
        <v>398000</v>
      </c>
      <c r="G5076" s="15">
        <v>4883374</v>
      </c>
      <c r="I5076" s="38" t="s">
        <v>247</v>
      </c>
      <c r="J5076" s="15">
        <v>4.9000000000000004</v>
      </c>
      <c r="L5076" s="36" t="s">
        <v>248</v>
      </c>
      <c r="M5076" s="15">
        <v>5.3</v>
      </c>
    </row>
    <row r="5077" spans="1:13" x14ac:dyDescent="0.3">
      <c r="A5077" s="38" t="s">
        <v>251</v>
      </c>
      <c r="B5077" s="15">
        <v>369250</v>
      </c>
      <c r="C5077" s="15">
        <v>2763500</v>
      </c>
      <c r="E5077" s="37" t="s">
        <v>255</v>
      </c>
      <c r="F5077" s="15">
        <v>427750</v>
      </c>
      <c r="G5077" s="15">
        <v>3989650</v>
      </c>
      <c r="I5077" s="38" t="s">
        <v>249</v>
      </c>
      <c r="J5077" s="15">
        <v>5.6</v>
      </c>
      <c r="L5077" s="36" t="s">
        <v>250</v>
      </c>
      <c r="M5077" s="15">
        <v>5.4666666666666659</v>
      </c>
    </row>
    <row r="5078" spans="1:13" x14ac:dyDescent="0.3">
      <c r="A5078" s="38" t="s">
        <v>254</v>
      </c>
      <c r="B5078" s="15">
        <v>347375</v>
      </c>
      <c r="C5078" s="15">
        <v>1896800</v>
      </c>
      <c r="E5078" s="37" t="s">
        <v>258</v>
      </c>
      <c r="F5078" s="15">
        <v>411650</v>
      </c>
      <c r="G5078" s="15">
        <v>4019445</v>
      </c>
      <c r="I5078" s="38" t="s">
        <v>251</v>
      </c>
      <c r="J5078" s="15">
        <v>6.2</v>
      </c>
      <c r="L5078" s="36" t="s">
        <v>253</v>
      </c>
      <c r="M5078" s="15">
        <v>4.2333333333333334</v>
      </c>
    </row>
    <row r="5079" spans="1:13" x14ac:dyDescent="0.3">
      <c r="A5079" s="38" t="s">
        <v>257</v>
      </c>
      <c r="B5079" s="15">
        <v>210000</v>
      </c>
      <c r="C5079" s="15">
        <v>1554000</v>
      </c>
      <c r="E5079" s="36" t="s">
        <v>253</v>
      </c>
      <c r="F5079" s="15">
        <v>1399000</v>
      </c>
      <c r="G5079" s="15">
        <v>10373244</v>
      </c>
      <c r="I5079" s="38" t="s">
        <v>254</v>
      </c>
      <c r="J5079" s="15">
        <v>8</v>
      </c>
      <c r="L5079" s="35" t="s">
        <v>269</v>
      </c>
      <c r="M5079" s="15">
        <v>4.1083333333333334</v>
      </c>
    </row>
    <row r="5080" spans="1:13" x14ac:dyDescent="0.3">
      <c r="A5080" s="38" t="s">
        <v>252</v>
      </c>
      <c r="B5080" s="15">
        <v>202000</v>
      </c>
      <c r="C5080" s="15">
        <v>1734200</v>
      </c>
      <c r="E5080" s="35" t="s">
        <v>256</v>
      </c>
      <c r="F5080" s="15">
        <v>5103199</v>
      </c>
      <c r="G5080" s="15">
        <v>26390444</v>
      </c>
      <c r="I5080" s="38" t="s">
        <v>257</v>
      </c>
      <c r="J5080" s="15">
        <v>9</v>
      </c>
      <c r="L5080" s="36" t="s">
        <v>246</v>
      </c>
      <c r="M5080" s="15">
        <v>3.6999999999999997</v>
      </c>
    </row>
    <row r="5081" spans="1:13" x14ac:dyDescent="0.3">
      <c r="A5081" s="38" t="s">
        <v>255</v>
      </c>
      <c r="B5081" s="15">
        <v>391500</v>
      </c>
      <c r="C5081" s="15">
        <v>3530425</v>
      </c>
      <c r="E5081" s="36" t="s">
        <v>246</v>
      </c>
      <c r="F5081" s="15">
        <v>1448399</v>
      </c>
      <c r="G5081" s="15">
        <v>6541633</v>
      </c>
      <c r="I5081" s="38" t="s">
        <v>252</v>
      </c>
      <c r="J5081" s="15">
        <v>8.5</v>
      </c>
      <c r="L5081" s="36" t="s">
        <v>248</v>
      </c>
      <c r="M5081" s="15">
        <v>3.7333333333333329</v>
      </c>
    </row>
    <row r="5082" spans="1:13" x14ac:dyDescent="0.3">
      <c r="A5082" s="38" t="s">
        <v>258</v>
      </c>
      <c r="B5082" s="15">
        <v>378000</v>
      </c>
      <c r="C5082" s="15">
        <v>3598300</v>
      </c>
      <c r="E5082" s="36" t="s">
        <v>248</v>
      </c>
      <c r="F5082" s="15">
        <v>1232450</v>
      </c>
      <c r="G5082" s="15">
        <v>8264066</v>
      </c>
      <c r="I5082" s="38" t="s">
        <v>255</v>
      </c>
      <c r="J5082" s="15">
        <v>7.7</v>
      </c>
      <c r="L5082" s="36" t="s">
        <v>250</v>
      </c>
      <c r="M5082" s="15">
        <v>4.4666666666666677</v>
      </c>
    </row>
    <row r="5083" spans="1:13" x14ac:dyDescent="0.3">
      <c r="A5083" s="38" t="s">
        <v>260</v>
      </c>
      <c r="B5083" s="15">
        <v>377700</v>
      </c>
      <c r="C5083" s="15">
        <v>2306300</v>
      </c>
      <c r="E5083" s="36" t="s">
        <v>250</v>
      </c>
      <c r="F5083" s="15">
        <v>1165350</v>
      </c>
      <c r="G5083" s="15">
        <v>8428795</v>
      </c>
      <c r="I5083" s="38" t="s">
        <v>258</v>
      </c>
      <c r="J5083" s="15">
        <v>6.1</v>
      </c>
      <c r="L5083" s="36" t="s">
        <v>253</v>
      </c>
      <c r="M5083" s="15">
        <v>4.5333333333333332</v>
      </c>
    </row>
    <row r="5084" spans="1:13" x14ac:dyDescent="0.3">
      <c r="A5084" s="38" t="s">
        <v>262</v>
      </c>
      <c r="B5084" s="15"/>
      <c r="C5084" s="15"/>
      <c r="E5084" s="37" t="s">
        <v>252</v>
      </c>
      <c r="F5084" s="15">
        <v>421900</v>
      </c>
      <c r="G5084" s="15">
        <v>3106690</v>
      </c>
      <c r="I5084" s="38" t="s">
        <v>260</v>
      </c>
      <c r="J5084" s="15">
        <v>8.8000000000000007</v>
      </c>
      <c r="L5084" s="35" t="s">
        <v>270</v>
      </c>
      <c r="M5084" s="15">
        <v>4.583333333333333</v>
      </c>
    </row>
    <row r="5085" spans="1:13" x14ac:dyDescent="0.3">
      <c r="A5085" s="38" t="s">
        <v>263</v>
      </c>
      <c r="B5085" s="15">
        <v>355950</v>
      </c>
      <c r="C5085" s="15">
        <v>2229800</v>
      </c>
      <c r="E5085" s="37" t="s">
        <v>255</v>
      </c>
      <c r="F5085" s="15">
        <v>373500</v>
      </c>
      <c r="G5085" s="15">
        <v>3187000</v>
      </c>
      <c r="I5085" s="38" t="s">
        <v>262</v>
      </c>
      <c r="J5085" s="15">
        <v>9.1999999999999993</v>
      </c>
      <c r="L5085" s="36" t="s">
        <v>246</v>
      </c>
      <c r="M5085" s="15">
        <v>4.166666666666667</v>
      </c>
    </row>
    <row r="5086" spans="1:13" x14ac:dyDescent="0.3">
      <c r="A5086" s="35" t="s">
        <v>259</v>
      </c>
      <c r="B5086" s="15"/>
      <c r="C5086" s="15"/>
      <c r="E5086" s="37" t="s">
        <v>258</v>
      </c>
      <c r="F5086" s="15">
        <v>369950</v>
      </c>
      <c r="G5086" s="15">
        <v>2135105</v>
      </c>
      <c r="I5086" s="38" t="s">
        <v>263</v>
      </c>
      <c r="J5086" s="15">
        <v>8.1</v>
      </c>
      <c r="L5086" s="36" t="s">
        <v>248</v>
      </c>
      <c r="M5086" s="15">
        <v>5.0333333333333341</v>
      </c>
    </row>
    <row r="5087" spans="1:13" x14ac:dyDescent="0.3">
      <c r="A5087" s="38" t="s">
        <v>245</v>
      </c>
      <c r="B5087" s="15">
        <v>554300</v>
      </c>
      <c r="C5087" s="15">
        <v>1108600</v>
      </c>
      <c r="E5087" s="36" t="s">
        <v>253</v>
      </c>
      <c r="F5087" s="15">
        <v>1257000</v>
      </c>
      <c r="G5087" s="15">
        <v>3155950</v>
      </c>
      <c r="I5087" s="35" t="s">
        <v>256</v>
      </c>
      <c r="J5087" s="15"/>
      <c r="L5087" s="36" t="s">
        <v>250</v>
      </c>
      <c r="M5087" s="15">
        <v>4.9000000000000004</v>
      </c>
    </row>
    <row r="5088" spans="1:13" x14ac:dyDescent="0.3">
      <c r="A5088" s="38" t="s">
        <v>247</v>
      </c>
      <c r="B5088" s="15">
        <v>355750</v>
      </c>
      <c r="C5088" s="15">
        <v>946000</v>
      </c>
      <c r="E5088" s="35" t="s">
        <v>261</v>
      </c>
      <c r="F5088" s="15">
        <v>4796533</v>
      </c>
      <c r="G5088" s="15">
        <v>20771105</v>
      </c>
      <c r="I5088" s="38" t="s">
        <v>245</v>
      </c>
      <c r="J5088" s="15">
        <v>8.9</v>
      </c>
      <c r="L5088" s="36" t="s">
        <v>253</v>
      </c>
      <c r="M5088" s="15">
        <v>4.2333333333333334</v>
      </c>
    </row>
    <row r="5089" spans="1:13" x14ac:dyDescent="0.3">
      <c r="A5089" s="38" t="s">
        <v>249</v>
      </c>
      <c r="B5089" s="15">
        <v>397500</v>
      </c>
      <c r="C5089" s="15">
        <v>795000</v>
      </c>
      <c r="E5089" s="36" t="s">
        <v>246</v>
      </c>
      <c r="F5089" s="15">
        <v>1028475</v>
      </c>
      <c r="G5089" s="15">
        <v>3565100</v>
      </c>
      <c r="I5089" s="38" t="s">
        <v>247</v>
      </c>
      <c r="J5089" s="15">
        <v>9.6</v>
      </c>
      <c r="L5089" s="35" t="s">
        <v>271</v>
      </c>
      <c r="M5089" s="15">
        <v>3.1666666666666674</v>
      </c>
    </row>
    <row r="5090" spans="1:13" x14ac:dyDescent="0.3">
      <c r="A5090" s="38" t="s">
        <v>251</v>
      </c>
      <c r="B5090" s="15">
        <v>412975</v>
      </c>
      <c r="C5090" s="15">
        <v>1543450</v>
      </c>
      <c r="E5090" s="36" t="s">
        <v>248</v>
      </c>
      <c r="F5090" s="15">
        <v>1124700</v>
      </c>
      <c r="G5090" s="15">
        <v>5775040</v>
      </c>
      <c r="I5090" s="38" t="s">
        <v>249</v>
      </c>
      <c r="J5090" s="15">
        <v>9.1</v>
      </c>
      <c r="L5090" s="36" t="s">
        <v>246</v>
      </c>
      <c r="M5090" s="15">
        <v>3.8333333333333335</v>
      </c>
    </row>
    <row r="5091" spans="1:13" x14ac:dyDescent="0.3">
      <c r="A5091" s="38" t="s">
        <v>254</v>
      </c>
      <c r="B5091" s="15">
        <v>420475</v>
      </c>
      <c r="C5091" s="15">
        <v>3113500</v>
      </c>
      <c r="E5091" s="36" t="s">
        <v>250</v>
      </c>
      <c r="F5091" s="15">
        <v>1185100</v>
      </c>
      <c r="G5091" s="15">
        <v>7213500</v>
      </c>
      <c r="I5091" s="38" t="s">
        <v>251</v>
      </c>
      <c r="J5091" s="15">
        <v>9.6</v>
      </c>
      <c r="L5091" s="36" t="s">
        <v>248</v>
      </c>
      <c r="M5091" s="15">
        <v>3.3666666666666667</v>
      </c>
    </row>
    <row r="5092" spans="1:13" x14ac:dyDescent="0.3">
      <c r="A5092" s="38" t="s">
        <v>257</v>
      </c>
      <c r="B5092" s="15">
        <v>405000</v>
      </c>
      <c r="C5092" s="15">
        <v>4373400</v>
      </c>
      <c r="E5092" s="37" t="s">
        <v>252</v>
      </c>
      <c r="F5092" s="15">
        <v>329000</v>
      </c>
      <c r="G5092" s="15">
        <v>2938450</v>
      </c>
      <c r="I5092" s="38" t="s">
        <v>254</v>
      </c>
      <c r="J5092" s="15">
        <v>9.3000000000000007</v>
      </c>
      <c r="L5092" s="36" t="s">
        <v>250</v>
      </c>
      <c r="M5092" s="15">
        <v>3.1999999999999997</v>
      </c>
    </row>
    <row r="5093" spans="1:13" x14ac:dyDescent="0.3">
      <c r="A5093" s="38" t="s">
        <v>252</v>
      </c>
      <c r="B5093" s="15">
        <v>476453</v>
      </c>
      <c r="C5093" s="15">
        <v>3676903</v>
      </c>
      <c r="E5093" s="37" t="s">
        <v>255</v>
      </c>
      <c r="F5093" s="15">
        <v>193000</v>
      </c>
      <c r="G5093" s="15">
        <v>2102500</v>
      </c>
      <c r="I5093" s="38" t="s">
        <v>257</v>
      </c>
      <c r="J5093" s="15">
        <v>10.1</v>
      </c>
      <c r="L5093" s="36" t="s">
        <v>253</v>
      </c>
      <c r="M5093" s="15">
        <v>2.2666666666666666</v>
      </c>
    </row>
    <row r="5094" spans="1:13" x14ac:dyDescent="0.3">
      <c r="A5094" s="38" t="s">
        <v>255</v>
      </c>
      <c r="B5094" s="15">
        <v>462450</v>
      </c>
      <c r="C5094" s="15">
        <v>2818400</v>
      </c>
      <c r="E5094" s="37" t="s">
        <v>258</v>
      </c>
      <c r="F5094" s="15">
        <v>663100</v>
      </c>
      <c r="G5094" s="15">
        <v>2172550</v>
      </c>
      <c r="I5094" s="38" t="s">
        <v>252</v>
      </c>
      <c r="J5094" s="15">
        <v>8.9</v>
      </c>
      <c r="L5094" s="35" t="s">
        <v>272</v>
      </c>
      <c r="M5094" s="15">
        <v>2.1333333333333333</v>
      </c>
    </row>
    <row r="5095" spans="1:13" x14ac:dyDescent="0.3">
      <c r="A5095" s="38" t="s">
        <v>258</v>
      </c>
      <c r="B5095" s="15">
        <v>558700</v>
      </c>
      <c r="C5095" s="15">
        <v>5014200</v>
      </c>
      <c r="E5095" s="36" t="s">
        <v>253</v>
      </c>
      <c r="F5095" s="15">
        <v>1458258</v>
      </c>
      <c r="G5095" s="15">
        <v>4217465</v>
      </c>
      <c r="I5095" s="38" t="s">
        <v>255</v>
      </c>
      <c r="J5095" s="15">
        <v>9.1999999999999993</v>
      </c>
      <c r="L5095" s="36" t="s">
        <v>246</v>
      </c>
      <c r="M5095" s="15">
        <v>1.7999999999999998</v>
      </c>
    </row>
    <row r="5096" spans="1:13" x14ac:dyDescent="0.3">
      <c r="A5096" s="38" t="s">
        <v>260</v>
      </c>
      <c r="B5096" s="15">
        <v>398475</v>
      </c>
      <c r="C5096" s="15">
        <v>2295700</v>
      </c>
      <c r="E5096" s="35" t="s">
        <v>264</v>
      </c>
      <c r="F5096" s="15">
        <v>3354805</v>
      </c>
      <c r="G5096" s="15">
        <v>15416152</v>
      </c>
      <c r="I5096" s="38" t="s">
        <v>258</v>
      </c>
      <c r="J5096" s="15">
        <v>8.6</v>
      </c>
      <c r="L5096" s="36" t="s">
        <v>248</v>
      </c>
      <c r="M5096" s="15">
        <v>2.2666666666666666</v>
      </c>
    </row>
    <row r="5097" spans="1:13" x14ac:dyDescent="0.3">
      <c r="A5097" s="38" t="s">
        <v>262</v>
      </c>
      <c r="B5097" s="15">
        <v>406750</v>
      </c>
      <c r="C5097" s="15">
        <v>1765450</v>
      </c>
      <c r="E5097" s="36" t="s">
        <v>246</v>
      </c>
      <c r="F5097" s="15">
        <v>754304</v>
      </c>
      <c r="G5097" s="15">
        <v>2490157</v>
      </c>
      <c r="I5097" s="38" t="s">
        <v>260</v>
      </c>
      <c r="J5097" s="15">
        <v>8</v>
      </c>
      <c r="L5097" s="36" t="s">
        <v>250</v>
      </c>
      <c r="M5097" s="15">
        <v>2.6</v>
      </c>
    </row>
    <row r="5098" spans="1:13" x14ac:dyDescent="0.3">
      <c r="A5098" s="38" t="s">
        <v>263</v>
      </c>
      <c r="B5098" s="15">
        <v>560500</v>
      </c>
      <c r="C5098" s="15">
        <v>2629800</v>
      </c>
      <c r="E5098" s="36" t="s">
        <v>248</v>
      </c>
      <c r="F5098" s="15">
        <v>916278</v>
      </c>
      <c r="G5098" s="15">
        <v>2801328</v>
      </c>
      <c r="I5098" s="38" t="s">
        <v>262</v>
      </c>
      <c r="J5098" s="15">
        <v>7.5</v>
      </c>
      <c r="L5098" s="36" t="s">
        <v>253</v>
      </c>
      <c r="M5098" s="15">
        <v>1.8666666666666669</v>
      </c>
    </row>
    <row r="5099" spans="1:13" x14ac:dyDescent="0.3">
      <c r="A5099" s="35" t="s">
        <v>265</v>
      </c>
      <c r="B5099" s="15"/>
      <c r="C5099" s="15"/>
      <c r="E5099" s="36" t="s">
        <v>250</v>
      </c>
      <c r="F5099" s="15">
        <v>842648</v>
      </c>
      <c r="G5099" s="15">
        <v>5308240</v>
      </c>
      <c r="I5099" s="38" t="s">
        <v>263</v>
      </c>
      <c r="J5099" s="15">
        <v>6.8</v>
      </c>
      <c r="L5099" s="35" t="s">
        <v>273</v>
      </c>
      <c r="M5099" s="15">
        <v>1.3916666666666666</v>
      </c>
    </row>
    <row r="5100" spans="1:13" x14ac:dyDescent="0.3">
      <c r="A5100" s="38" t="s">
        <v>245</v>
      </c>
      <c r="B5100" s="15">
        <v>460475</v>
      </c>
      <c r="C5100" s="15">
        <v>920950</v>
      </c>
      <c r="E5100" s="37" t="s">
        <v>252</v>
      </c>
      <c r="F5100" s="15">
        <v>298500</v>
      </c>
      <c r="G5100" s="15">
        <v>1995000</v>
      </c>
      <c r="I5100" s="35" t="s">
        <v>261</v>
      </c>
      <c r="J5100" s="15"/>
      <c r="L5100" s="36" t="s">
        <v>246</v>
      </c>
      <c r="M5100" s="15">
        <v>1.3333333333333333</v>
      </c>
    </row>
    <row r="5101" spans="1:13" x14ac:dyDescent="0.3">
      <c r="A5101" s="38" t="s">
        <v>247</v>
      </c>
      <c r="B5101" s="15">
        <v>289265</v>
      </c>
      <c r="C5101" s="15">
        <v>1118430</v>
      </c>
      <c r="E5101" s="37" t="s">
        <v>255</v>
      </c>
      <c r="F5101" s="15">
        <v>233648</v>
      </c>
      <c r="G5101" s="15">
        <v>1543445</v>
      </c>
      <c r="I5101" s="38" t="s">
        <v>245</v>
      </c>
      <c r="J5101" s="15">
        <v>7.1</v>
      </c>
      <c r="L5101" s="36" t="s">
        <v>248</v>
      </c>
      <c r="M5101" s="15">
        <v>1.5</v>
      </c>
    </row>
    <row r="5102" spans="1:13" x14ac:dyDescent="0.3">
      <c r="A5102" s="38" t="s">
        <v>249</v>
      </c>
      <c r="B5102" s="15">
        <v>463616</v>
      </c>
      <c r="C5102" s="15">
        <v>3882862</v>
      </c>
      <c r="E5102" s="37" t="s">
        <v>258</v>
      </c>
      <c r="F5102" s="15">
        <v>310500</v>
      </c>
      <c r="G5102" s="15">
        <v>1769795</v>
      </c>
      <c r="I5102" s="38" t="s">
        <v>247</v>
      </c>
      <c r="J5102" s="15">
        <v>6</v>
      </c>
      <c r="L5102" s="36" t="s">
        <v>250</v>
      </c>
      <c r="M5102" s="15">
        <v>1.5333333333333332</v>
      </c>
    </row>
    <row r="5103" spans="1:13" x14ac:dyDescent="0.3">
      <c r="A5103" s="38" t="s">
        <v>251</v>
      </c>
      <c r="B5103" s="15">
        <v>447500</v>
      </c>
      <c r="C5103" s="15">
        <v>3099450</v>
      </c>
      <c r="E5103" s="36" t="s">
        <v>253</v>
      </c>
      <c r="F5103" s="15">
        <v>841575</v>
      </c>
      <c r="G5103" s="15">
        <v>4816427</v>
      </c>
      <c r="I5103" s="38" t="s">
        <v>249</v>
      </c>
      <c r="J5103" s="15">
        <v>7.1</v>
      </c>
      <c r="L5103" s="36" t="s">
        <v>253</v>
      </c>
      <c r="M5103" s="15">
        <v>1.2</v>
      </c>
    </row>
    <row r="5104" spans="1:13" x14ac:dyDescent="0.3">
      <c r="A5104" s="38" t="s">
        <v>254</v>
      </c>
      <c r="B5104" s="15">
        <v>472000</v>
      </c>
      <c r="C5104" s="15">
        <v>1640999</v>
      </c>
      <c r="E5104" s="35" t="s">
        <v>266</v>
      </c>
      <c r="F5104" s="15">
        <v>3289569</v>
      </c>
      <c r="G5104" s="15">
        <v>15003203</v>
      </c>
      <c r="I5104" s="38" t="s">
        <v>251</v>
      </c>
      <c r="J5104" s="15">
        <v>11.8</v>
      </c>
      <c r="L5104" s="35" t="s">
        <v>274</v>
      </c>
      <c r="M5104" s="15">
        <v>1.4333333333333333</v>
      </c>
    </row>
    <row r="5105" spans="1:13" x14ac:dyDescent="0.3">
      <c r="A5105" s="38" t="s">
        <v>257</v>
      </c>
      <c r="B5105" s="15">
        <v>452000</v>
      </c>
      <c r="C5105" s="15">
        <v>2810950</v>
      </c>
      <c r="E5105" s="36" t="s">
        <v>246</v>
      </c>
      <c r="F5105" s="15">
        <v>760250</v>
      </c>
      <c r="G5105" s="15">
        <v>3713600</v>
      </c>
      <c r="I5105" s="38" t="s">
        <v>254</v>
      </c>
      <c r="J5105" s="15">
        <v>12.7</v>
      </c>
      <c r="L5105" s="36" t="s">
        <v>246</v>
      </c>
      <c r="M5105" s="15">
        <v>1.0666666666666667</v>
      </c>
    </row>
    <row r="5106" spans="1:13" x14ac:dyDescent="0.3">
      <c r="A5106" s="38" t="s">
        <v>252</v>
      </c>
      <c r="B5106" s="15">
        <v>613475</v>
      </c>
      <c r="C5106" s="15">
        <v>4227750</v>
      </c>
      <c r="E5106" s="36" t="s">
        <v>248</v>
      </c>
      <c r="F5106" s="15">
        <v>893625</v>
      </c>
      <c r="G5106" s="15">
        <v>4516700</v>
      </c>
      <c r="I5106" s="38" t="s">
        <v>257</v>
      </c>
      <c r="J5106" s="15">
        <v>11.4</v>
      </c>
      <c r="L5106" s="36" t="s">
        <v>248</v>
      </c>
      <c r="M5106" s="15">
        <v>1.4666666666666668</v>
      </c>
    </row>
    <row r="5107" spans="1:13" x14ac:dyDescent="0.3">
      <c r="A5107" s="38" t="s">
        <v>255</v>
      </c>
      <c r="B5107" s="15">
        <v>416000</v>
      </c>
      <c r="C5107" s="15">
        <v>3016145</v>
      </c>
      <c r="E5107" s="36" t="s">
        <v>250</v>
      </c>
      <c r="F5107" s="15">
        <v>872025</v>
      </c>
      <c r="G5107" s="15">
        <v>2952625</v>
      </c>
      <c r="I5107" s="38" t="s">
        <v>252</v>
      </c>
      <c r="J5107" s="15">
        <v>13</v>
      </c>
      <c r="L5107" s="36" t="s">
        <v>250</v>
      </c>
      <c r="M5107" s="15">
        <v>1.8333333333333333</v>
      </c>
    </row>
    <row r="5108" spans="1:13" x14ac:dyDescent="0.3">
      <c r="A5108" s="38" t="s">
        <v>258</v>
      </c>
      <c r="B5108" s="15">
        <v>580000</v>
      </c>
      <c r="C5108" s="15">
        <v>6259040</v>
      </c>
      <c r="E5108" s="37" t="s">
        <v>252</v>
      </c>
      <c r="F5108" s="15">
        <v>224000</v>
      </c>
      <c r="G5108" s="15">
        <v>1148425</v>
      </c>
      <c r="I5108" s="38" t="s">
        <v>255</v>
      </c>
      <c r="J5108" s="15">
        <v>14.7</v>
      </c>
      <c r="L5108" s="36" t="s">
        <v>253</v>
      </c>
      <c r="M5108" s="15">
        <v>1.3666666666666665</v>
      </c>
    </row>
    <row r="5109" spans="1:13" x14ac:dyDescent="0.3">
      <c r="A5109" s="38" t="s">
        <v>260</v>
      </c>
      <c r="B5109" s="15">
        <v>514000</v>
      </c>
      <c r="C5109" s="15">
        <v>3595150</v>
      </c>
      <c r="E5109" s="37" t="s">
        <v>255</v>
      </c>
      <c r="F5109" s="15">
        <v>389950</v>
      </c>
      <c r="G5109" s="15">
        <v>919650</v>
      </c>
      <c r="I5109" s="38" t="s">
        <v>258</v>
      </c>
      <c r="J5109" s="15">
        <v>17.2</v>
      </c>
      <c r="L5109" s="35" t="s">
        <v>275</v>
      </c>
      <c r="M5109" s="15">
        <v>1.01</v>
      </c>
    </row>
    <row r="5110" spans="1:13" x14ac:dyDescent="0.3">
      <c r="A5110" s="38" t="s">
        <v>262</v>
      </c>
      <c r="B5110" s="15">
        <v>428000</v>
      </c>
      <c r="C5110" s="15">
        <v>1595400</v>
      </c>
      <c r="E5110" s="37" t="s">
        <v>258</v>
      </c>
      <c r="F5110" s="15">
        <v>258075</v>
      </c>
      <c r="G5110" s="15">
        <v>884550</v>
      </c>
      <c r="I5110" s="38" t="s">
        <v>260</v>
      </c>
      <c r="J5110" s="15">
        <v>19.8</v>
      </c>
      <c r="L5110" s="36" t="s">
        <v>246</v>
      </c>
      <c r="M5110" s="15">
        <v>1.0666666666666667</v>
      </c>
    </row>
    <row r="5111" spans="1:13" x14ac:dyDescent="0.3">
      <c r="A5111" s="38" t="s">
        <v>263</v>
      </c>
      <c r="B5111" s="15">
        <v>614000</v>
      </c>
      <c r="C5111" s="15">
        <v>2103900</v>
      </c>
      <c r="E5111" s="36" t="s">
        <v>253</v>
      </c>
      <c r="F5111" s="15">
        <v>763669</v>
      </c>
      <c r="G5111" s="15">
        <v>3820278</v>
      </c>
      <c r="I5111" s="38" t="s">
        <v>262</v>
      </c>
      <c r="J5111" s="15">
        <v>20.6</v>
      </c>
      <c r="L5111" s="36" t="s">
        <v>248</v>
      </c>
      <c r="M5111" s="15">
        <v>0.96666666666666667</v>
      </c>
    </row>
    <row r="5112" spans="1:13" x14ac:dyDescent="0.3">
      <c r="A5112" s="35" t="s">
        <v>244</v>
      </c>
      <c r="B5112" s="15"/>
      <c r="C5112" s="15"/>
      <c r="E5112" s="35" t="s">
        <v>267</v>
      </c>
      <c r="F5112" s="15">
        <v>2410184</v>
      </c>
      <c r="G5112" s="15">
        <v>11769912</v>
      </c>
      <c r="I5112" s="38" t="s">
        <v>263</v>
      </c>
      <c r="J5112" s="15">
        <v>16.8</v>
      </c>
      <c r="L5112" s="36" t="s">
        <v>250</v>
      </c>
      <c r="M5112" s="15">
        <v>1.2</v>
      </c>
    </row>
    <row r="5113" spans="1:13" x14ac:dyDescent="0.3">
      <c r="A5113" s="38" t="s">
        <v>245</v>
      </c>
      <c r="B5113" s="15">
        <v>406500</v>
      </c>
      <c r="C5113" s="15">
        <v>813000</v>
      </c>
      <c r="E5113" s="36" t="s">
        <v>246</v>
      </c>
      <c r="F5113" s="15">
        <v>565493</v>
      </c>
      <c r="G5113" s="15">
        <v>2342340</v>
      </c>
      <c r="I5113" s="35" t="s">
        <v>264</v>
      </c>
      <c r="J5113" s="15"/>
      <c r="L5113" s="36" t="s">
        <v>253</v>
      </c>
      <c r="M5113" s="15">
        <v>0.8</v>
      </c>
    </row>
    <row r="5114" spans="1:13" x14ac:dyDescent="0.3">
      <c r="A5114" s="38" t="s">
        <v>247</v>
      </c>
      <c r="B5114" s="15">
        <v>486500</v>
      </c>
      <c r="C5114" s="15">
        <v>1918500</v>
      </c>
      <c r="E5114" s="36" t="s">
        <v>248</v>
      </c>
      <c r="F5114" s="15">
        <v>607675</v>
      </c>
      <c r="G5114" s="15">
        <v>2835800</v>
      </c>
      <c r="I5114" s="38" t="s">
        <v>245</v>
      </c>
      <c r="J5114" s="15">
        <v>17.2</v>
      </c>
      <c r="L5114" s="14">
        <v>94</v>
      </c>
      <c r="M5114" s="15">
        <v>5.0227544910179649</v>
      </c>
    </row>
    <row r="5115" spans="1:13" x14ac:dyDescent="0.3">
      <c r="A5115" s="38" t="s">
        <v>249</v>
      </c>
      <c r="B5115" s="15">
        <v>706628</v>
      </c>
      <c r="C5115" s="15">
        <v>3098255</v>
      </c>
      <c r="E5115" s="36" t="s">
        <v>250</v>
      </c>
      <c r="F5115" s="15">
        <v>597000</v>
      </c>
      <c r="G5115" s="15">
        <v>3024216</v>
      </c>
      <c r="I5115" s="38" t="s">
        <v>247</v>
      </c>
      <c r="J5115" s="15">
        <v>19.7</v>
      </c>
      <c r="L5115" s="35" t="s">
        <v>244</v>
      </c>
      <c r="M5115" s="15">
        <v>3.1999999999999997</v>
      </c>
    </row>
    <row r="5116" spans="1:13" x14ac:dyDescent="0.3">
      <c r="A5116" s="38" t="s">
        <v>251</v>
      </c>
      <c r="B5116" s="15">
        <v>320000</v>
      </c>
      <c r="C5116" s="15">
        <v>1590999</v>
      </c>
      <c r="E5116" s="37" t="s">
        <v>252</v>
      </c>
      <c r="F5116" s="15">
        <v>168550</v>
      </c>
      <c r="G5116" s="15">
        <v>450600</v>
      </c>
      <c r="I5116" s="38" t="s">
        <v>249</v>
      </c>
      <c r="J5116" s="15">
        <v>21</v>
      </c>
      <c r="L5116" s="36" t="s">
        <v>246</v>
      </c>
      <c r="M5116" s="15">
        <v>2.2666666666666671</v>
      </c>
    </row>
    <row r="5117" spans="1:13" x14ac:dyDescent="0.3">
      <c r="A5117" s="38" t="s">
        <v>254</v>
      </c>
      <c r="B5117" s="15">
        <v>512125</v>
      </c>
      <c r="C5117" s="15">
        <v>2927850</v>
      </c>
      <c r="E5117" s="37" t="s">
        <v>255</v>
      </c>
      <c r="F5117" s="15">
        <v>257350</v>
      </c>
      <c r="G5117" s="15">
        <v>1021595</v>
      </c>
      <c r="I5117" s="38" t="s">
        <v>251</v>
      </c>
      <c r="J5117" s="15">
        <v>21.6</v>
      </c>
      <c r="L5117" s="36" t="s">
        <v>248</v>
      </c>
      <c r="M5117" s="15">
        <v>3.1</v>
      </c>
    </row>
    <row r="5118" spans="1:13" x14ac:dyDescent="0.3">
      <c r="A5118" s="38" t="s">
        <v>257</v>
      </c>
      <c r="B5118" s="15">
        <v>534700</v>
      </c>
      <c r="C5118" s="15">
        <v>3544300</v>
      </c>
      <c r="E5118" s="37" t="s">
        <v>258</v>
      </c>
      <c r="F5118" s="15">
        <v>171100</v>
      </c>
      <c r="G5118" s="15">
        <v>1552021</v>
      </c>
      <c r="I5118" s="38" t="s">
        <v>254</v>
      </c>
      <c r="J5118" s="15">
        <v>18.600000000000001</v>
      </c>
      <c r="L5118" s="36" t="s">
        <v>250</v>
      </c>
      <c r="M5118" s="15">
        <v>3.7999999999999994</v>
      </c>
    </row>
    <row r="5119" spans="1:13" x14ac:dyDescent="0.3">
      <c r="A5119" s="38" t="s">
        <v>252</v>
      </c>
      <c r="B5119" s="15">
        <v>486250</v>
      </c>
      <c r="C5119" s="15">
        <v>4408950</v>
      </c>
      <c r="E5119" s="36" t="s">
        <v>253</v>
      </c>
      <c r="F5119" s="15">
        <v>640016</v>
      </c>
      <c r="G5119" s="15">
        <v>3567556</v>
      </c>
      <c r="I5119" s="38" t="s">
        <v>257</v>
      </c>
      <c r="J5119" s="15">
        <v>20.7</v>
      </c>
      <c r="L5119" s="36" t="s">
        <v>253</v>
      </c>
      <c r="M5119" s="15">
        <v>3.6333333333333333</v>
      </c>
    </row>
    <row r="5120" spans="1:13" x14ac:dyDescent="0.3">
      <c r="A5120" s="38" t="s">
        <v>255</v>
      </c>
      <c r="B5120" s="15">
        <v>626500</v>
      </c>
      <c r="C5120" s="15">
        <v>4073400</v>
      </c>
      <c r="E5120" s="35" t="s">
        <v>268</v>
      </c>
      <c r="F5120" s="15">
        <v>2588901</v>
      </c>
      <c r="G5120" s="15">
        <v>14010375</v>
      </c>
      <c r="I5120" s="38" t="s">
        <v>252</v>
      </c>
      <c r="J5120" s="15">
        <v>16.399999999999999</v>
      </c>
      <c r="L5120" s="35" t="s">
        <v>256</v>
      </c>
      <c r="M5120" s="15">
        <v>6.1916666666666664</v>
      </c>
    </row>
    <row r="5121" spans="1:13" x14ac:dyDescent="0.3">
      <c r="A5121" s="38" t="s">
        <v>258</v>
      </c>
      <c r="B5121" s="15">
        <v>582500</v>
      </c>
      <c r="C5121" s="15">
        <v>2786900</v>
      </c>
      <c r="E5121" s="36" t="s">
        <v>246</v>
      </c>
      <c r="F5121" s="15">
        <v>552300</v>
      </c>
      <c r="G5121" s="15">
        <v>3315476</v>
      </c>
      <c r="I5121" s="38" t="s">
        <v>255</v>
      </c>
      <c r="J5121" s="15">
        <v>14</v>
      </c>
      <c r="L5121" s="36" t="s">
        <v>246</v>
      </c>
      <c r="M5121" s="15">
        <v>3.5</v>
      </c>
    </row>
    <row r="5122" spans="1:13" x14ac:dyDescent="0.3">
      <c r="A5122" s="38" t="s">
        <v>260</v>
      </c>
      <c r="B5122" s="15">
        <v>223250</v>
      </c>
      <c r="C5122" s="15">
        <v>1479650</v>
      </c>
      <c r="E5122" s="36" t="s">
        <v>248</v>
      </c>
      <c r="F5122" s="15">
        <v>580950</v>
      </c>
      <c r="G5122" s="15">
        <v>2955128</v>
      </c>
      <c r="I5122" s="38" t="s">
        <v>258</v>
      </c>
      <c r="J5122" s="15">
        <v>12.1</v>
      </c>
      <c r="L5122" s="36" t="s">
        <v>248</v>
      </c>
      <c r="M5122" s="15">
        <v>5.4666666666666677</v>
      </c>
    </row>
    <row r="5123" spans="1:13" x14ac:dyDescent="0.3">
      <c r="A5123" s="38" t="s">
        <v>262</v>
      </c>
      <c r="B5123" s="15">
        <v>493725</v>
      </c>
      <c r="C5123" s="15">
        <v>4157250</v>
      </c>
      <c r="E5123" s="36" t="s">
        <v>250</v>
      </c>
      <c r="F5123" s="15">
        <v>675200</v>
      </c>
      <c r="G5123" s="15">
        <v>3532025</v>
      </c>
      <c r="I5123" s="38" t="s">
        <v>260</v>
      </c>
      <c r="J5123" s="15">
        <v>11.8</v>
      </c>
      <c r="L5123" s="36" t="s">
        <v>250</v>
      </c>
      <c r="M5123" s="15">
        <v>7.8666666666666663</v>
      </c>
    </row>
    <row r="5124" spans="1:13" x14ac:dyDescent="0.3">
      <c r="A5124" s="38" t="s">
        <v>263</v>
      </c>
      <c r="B5124" s="15">
        <v>292300</v>
      </c>
      <c r="C5124" s="15">
        <v>1277600</v>
      </c>
      <c r="E5124" s="37" t="s">
        <v>252</v>
      </c>
      <c r="F5124" s="15">
        <v>251450</v>
      </c>
      <c r="G5124" s="15">
        <v>826425</v>
      </c>
      <c r="I5124" s="38" t="s">
        <v>262</v>
      </c>
      <c r="J5124" s="15">
        <v>10.8</v>
      </c>
      <c r="L5124" s="36" t="s">
        <v>253</v>
      </c>
      <c r="M5124" s="15">
        <v>7.9333333333333345</v>
      </c>
    </row>
    <row r="5125" spans="1:13" x14ac:dyDescent="0.3">
      <c r="A5125" s="35" t="s">
        <v>256</v>
      </c>
      <c r="B5125" s="15"/>
      <c r="C5125" s="15"/>
      <c r="E5125" s="37" t="s">
        <v>255</v>
      </c>
      <c r="F5125" s="15">
        <v>203750</v>
      </c>
      <c r="G5125" s="15">
        <v>1323250</v>
      </c>
      <c r="I5125" s="38" t="s">
        <v>263</v>
      </c>
      <c r="J5125" s="15">
        <v>12.6</v>
      </c>
      <c r="L5125" s="35" t="s">
        <v>261</v>
      </c>
      <c r="M5125" s="15">
        <v>11.016666666666667</v>
      </c>
    </row>
    <row r="5126" spans="1:13" x14ac:dyDescent="0.3">
      <c r="A5126" s="38" t="s">
        <v>245</v>
      </c>
      <c r="B5126" s="15">
        <v>569468</v>
      </c>
      <c r="C5126" s="15">
        <v>2788885</v>
      </c>
      <c r="E5126" s="37" t="s">
        <v>258</v>
      </c>
      <c r="F5126" s="15">
        <v>220000</v>
      </c>
      <c r="G5126" s="15">
        <v>1382350</v>
      </c>
      <c r="I5126" s="35" t="s">
        <v>266</v>
      </c>
      <c r="J5126" s="15"/>
      <c r="L5126" s="36" t="s">
        <v>246</v>
      </c>
      <c r="M5126" s="15">
        <v>8.7333333333333343</v>
      </c>
    </row>
    <row r="5127" spans="1:13" x14ac:dyDescent="0.3">
      <c r="A5127" s="38" t="s">
        <v>247</v>
      </c>
      <c r="B5127" s="15">
        <v>755750</v>
      </c>
      <c r="C5127" s="15">
        <v>2604500</v>
      </c>
      <c r="E5127" s="36" t="s">
        <v>253</v>
      </c>
      <c r="F5127" s="15">
        <v>780451</v>
      </c>
      <c r="G5127" s="15">
        <v>4207746</v>
      </c>
      <c r="I5127" s="38" t="s">
        <v>245</v>
      </c>
      <c r="J5127" s="15">
        <v>13.5</v>
      </c>
      <c r="L5127" s="36" t="s">
        <v>248</v>
      </c>
      <c r="M5127" s="15">
        <v>12.133333333333333</v>
      </c>
    </row>
    <row r="5128" spans="1:13" x14ac:dyDescent="0.3">
      <c r="A5128" s="38" t="s">
        <v>249</v>
      </c>
      <c r="B5128" s="15">
        <v>510000</v>
      </c>
      <c r="C5128" s="15">
        <v>1229950</v>
      </c>
      <c r="E5128" s="35" t="s">
        <v>269</v>
      </c>
      <c r="F5128" s="15">
        <v>2944348</v>
      </c>
      <c r="G5128" s="15">
        <v>19327096</v>
      </c>
      <c r="I5128" s="38" t="s">
        <v>247</v>
      </c>
      <c r="J5128" s="15">
        <v>15.9</v>
      </c>
      <c r="L5128" s="36" t="s">
        <v>250</v>
      </c>
      <c r="M5128" s="15">
        <v>11.866666666666667</v>
      </c>
    </row>
    <row r="5129" spans="1:13" x14ac:dyDescent="0.3">
      <c r="A5129" s="38" t="s">
        <v>251</v>
      </c>
      <c r="B5129" s="15">
        <v>480950</v>
      </c>
      <c r="C5129" s="15">
        <v>3291900</v>
      </c>
      <c r="E5129" s="36" t="s">
        <v>246</v>
      </c>
      <c r="F5129" s="15">
        <v>637899</v>
      </c>
      <c r="G5129" s="15">
        <v>3708302</v>
      </c>
      <c r="I5129" s="38" t="s">
        <v>249</v>
      </c>
      <c r="J5129" s="15">
        <v>15.9</v>
      </c>
      <c r="L5129" s="36" t="s">
        <v>253</v>
      </c>
      <c r="M5129" s="15">
        <v>11.333333333333334</v>
      </c>
    </row>
    <row r="5130" spans="1:13" x14ac:dyDescent="0.3">
      <c r="A5130" s="38" t="s">
        <v>254</v>
      </c>
      <c r="B5130" s="15">
        <v>566000</v>
      </c>
      <c r="C5130" s="15">
        <v>3108200</v>
      </c>
      <c r="E5130" s="36" t="s">
        <v>248</v>
      </c>
      <c r="F5130" s="15">
        <v>711876</v>
      </c>
      <c r="G5130" s="15">
        <v>5259147</v>
      </c>
      <c r="I5130" s="38" t="s">
        <v>251</v>
      </c>
      <c r="J5130" s="15">
        <v>21.7</v>
      </c>
      <c r="L5130" s="35" t="s">
        <v>264</v>
      </c>
      <c r="M5130" s="15">
        <v>10.625</v>
      </c>
    </row>
    <row r="5131" spans="1:13" x14ac:dyDescent="0.3">
      <c r="A5131" s="38" t="s">
        <v>257</v>
      </c>
      <c r="B5131" s="15">
        <v>609193</v>
      </c>
      <c r="C5131" s="15">
        <v>3159643</v>
      </c>
      <c r="E5131" s="36" t="s">
        <v>250</v>
      </c>
      <c r="F5131" s="15">
        <v>770674</v>
      </c>
      <c r="G5131" s="15">
        <v>6943349</v>
      </c>
      <c r="I5131" s="38" t="s">
        <v>254</v>
      </c>
      <c r="J5131" s="15">
        <v>25.6</v>
      </c>
      <c r="L5131" s="36" t="s">
        <v>246</v>
      </c>
      <c r="M5131" s="15">
        <v>11.666666666666666</v>
      </c>
    </row>
    <row r="5132" spans="1:13" x14ac:dyDescent="0.3">
      <c r="A5132" s="38" t="s">
        <v>252</v>
      </c>
      <c r="B5132" s="15">
        <v>633250</v>
      </c>
      <c r="C5132" s="15">
        <v>2175000</v>
      </c>
      <c r="E5132" s="37" t="s">
        <v>252</v>
      </c>
      <c r="F5132" s="15">
        <v>251900</v>
      </c>
      <c r="G5132" s="15">
        <v>2771852</v>
      </c>
      <c r="I5132" s="38" t="s">
        <v>257</v>
      </c>
      <c r="J5132" s="15">
        <v>26.1</v>
      </c>
      <c r="L5132" s="36" t="s">
        <v>248</v>
      </c>
      <c r="M5132" s="15">
        <v>11.466666666666667</v>
      </c>
    </row>
    <row r="5133" spans="1:13" x14ac:dyDescent="0.3">
      <c r="A5133" s="38" t="s">
        <v>255</v>
      </c>
      <c r="B5133" s="15">
        <v>518500</v>
      </c>
      <c r="C5133" s="15">
        <v>1115500</v>
      </c>
      <c r="E5133" s="37" t="s">
        <v>255</v>
      </c>
      <c r="F5133" s="15">
        <v>239500</v>
      </c>
      <c r="G5133" s="15">
        <v>2091750</v>
      </c>
      <c r="I5133" s="38" t="s">
        <v>252</v>
      </c>
      <c r="J5133" s="15">
        <v>21.5</v>
      </c>
      <c r="L5133" s="36" t="s">
        <v>250</v>
      </c>
      <c r="M5133" s="15">
        <v>11.1</v>
      </c>
    </row>
    <row r="5134" spans="1:13" x14ac:dyDescent="0.3">
      <c r="A5134" s="38" t="s">
        <v>258</v>
      </c>
      <c r="B5134" s="15">
        <v>440000</v>
      </c>
      <c r="C5134" s="15">
        <v>1865000</v>
      </c>
      <c r="E5134" s="37" t="s">
        <v>258</v>
      </c>
      <c r="F5134" s="15">
        <v>279274</v>
      </c>
      <c r="G5134" s="15">
        <v>2079747</v>
      </c>
      <c r="I5134" s="38" t="s">
        <v>255</v>
      </c>
      <c r="J5134" s="15">
        <v>22.8</v>
      </c>
      <c r="L5134" s="36" t="s">
        <v>253</v>
      </c>
      <c r="M5134" s="15">
        <v>8.2666666666666675</v>
      </c>
    </row>
    <row r="5135" spans="1:13" x14ac:dyDescent="0.3">
      <c r="A5135" s="38" t="s">
        <v>260</v>
      </c>
      <c r="B5135" s="15">
        <v>601000</v>
      </c>
      <c r="C5135" s="15">
        <v>3087450</v>
      </c>
      <c r="E5135" s="36" t="s">
        <v>253</v>
      </c>
      <c r="F5135" s="15">
        <v>823899</v>
      </c>
      <c r="G5135" s="15">
        <v>3416298</v>
      </c>
      <c r="I5135" s="38" t="s">
        <v>258</v>
      </c>
      <c r="J5135" s="15">
        <v>24.7</v>
      </c>
      <c r="L5135" s="35" t="s">
        <v>266</v>
      </c>
      <c r="M5135" s="15">
        <v>8.4666666666666668</v>
      </c>
    </row>
    <row r="5136" spans="1:13" x14ac:dyDescent="0.3">
      <c r="A5136" s="38" t="s">
        <v>262</v>
      </c>
      <c r="B5136" s="15">
        <v>285000</v>
      </c>
      <c r="C5136" s="15">
        <v>879950</v>
      </c>
      <c r="E5136" s="35" t="s">
        <v>270</v>
      </c>
      <c r="F5136" s="15">
        <v>3176636</v>
      </c>
      <c r="G5136" s="15">
        <v>19586686</v>
      </c>
      <c r="I5136" s="38" t="s">
        <v>260</v>
      </c>
      <c r="J5136" s="15">
        <v>21.1</v>
      </c>
      <c r="L5136" s="36" t="s">
        <v>246</v>
      </c>
      <c r="M5136" s="15">
        <v>8.3333333333333339</v>
      </c>
    </row>
    <row r="5137" spans="1:13" x14ac:dyDescent="0.3">
      <c r="A5137" s="38" t="s">
        <v>263</v>
      </c>
      <c r="B5137" s="15">
        <v>250075</v>
      </c>
      <c r="C5137" s="15">
        <v>968340</v>
      </c>
      <c r="E5137" s="36" t="s">
        <v>246</v>
      </c>
      <c r="F5137" s="15">
        <v>698211</v>
      </c>
      <c r="G5137" s="15">
        <v>3452955</v>
      </c>
      <c r="I5137" s="38" t="s">
        <v>262</v>
      </c>
      <c r="J5137" s="15">
        <v>18.899999999999999</v>
      </c>
      <c r="L5137" s="36" t="s">
        <v>248</v>
      </c>
      <c r="M5137" s="15">
        <v>8.6</v>
      </c>
    </row>
    <row r="5138" spans="1:13" x14ac:dyDescent="0.3">
      <c r="A5138" s="35" t="s">
        <v>261</v>
      </c>
      <c r="B5138" s="15"/>
      <c r="C5138" s="15"/>
      <c r="E5138" s="36" t="s">
        <v>248</v>
      </c>
      <c r="F5138" s="15">
        <v>776500</v>
      </c>
      <c r="G5138" s="15">
        <v>6305749</v>
      </c>
      <c r="I5138" s="38" t="s">
        <v>263</v>
      </c>
      <c r="J5138" s="15">
        <v>18.5</v>
      </c>
      <c r="L5138" s="36" t="s">
        <v>250</v>
      </c>
      <c r="M5138" s="15">
        <v>9.2333333333333325</v>
      </c>
    </row>
    <row r="5139" spans="1:13" x14ac:dyDescent="0.3">
      <c r="A5139" s="38" t="s">
        <v>245</v>
      </c>
      <c r="B5139" s="15">
        <v>580000</v>
      </c>
      <c r="C5139" s="15">
        <v>920000</v>
      </c>
      <c r="E5139" s="36" t="s">
        <v>250</v>
      </c>
      <c r="F5139" s="15">
        <v>901450</v>
      </c>
      <c r="G5139" s="15">
        <v>4907450</v>
      </c>
      <c r="I5139" s="35" t="s">
        <v>267</v>
      </c>
      <c r="J5139" s="15"/>
      <c r="L5139" s="36" t="s">
        <v>253</v>
      </c>
      <c r="M5139" s="15">
        <v>7.7</v>
      </c>
    </row>
    <row r="5140" spans="1:13" x14ac:dyDescent="0.3">
      <c r="A5140" s="38" t="s">
        <v>247</v>
      </c>
      <c r="B5140" s="15">
        <v>509500</v>
      </c>
      <c r="C5140" s="15">
        <v>1484000</v>
      </c>
      <c r="E5140" s="37" t="s">
        <v>252</v>
      </c>
      <c r="F5140" s="15">
        <v>311250</v>
      </c>
      <c r="G5140" s="15">
        <v>1510000</v>
      </c>
      <c r="I5140" s="38" t="s">
        <v>245</v>
      </c>
      <c r="J5140" s="15">
        <v>16.8</v>
      </c>
      <c r="L5140" s="35" t="s">
        <v>267</v>
      </c>
      <c r="M5140" s="15">
        <v>7.4916666666666663</v>
      </c>
    </row>
    <row r="5141" spans="1:13" x14ac:dyDescent="0.3">
      <c r="A5141" s="38" t="s">
        <v>249</v>
      </c>
      <c r="B5141" s="15">
        <v>545450</v>
      </c>
      <c r="C5141" s="15">
        <v>1020950</v>
      </c>
      <c r="E5141" s="37" t="s">
        <v>255</v>
      </c>
      <c r="F5141" s="15">
        <v>303950</v>
      </c>
      <c r="G5141" s="15">
        <v>2160975</v>
      </c>
      <c r="I5141" s="38" t="s">
        <v>247</v>
      </c>
      <c r="J5141" s="15">
        <v>15.3</v>
      </c>
      <c r="L5141" s="36" t="s">
        <v>246</v>
      </c>
      <c r="M5141" s="15">
        <v>7.666666666666667</v>
      </c>
    </row>
    <row r="5142" spans="1:13" x14ac:dyDescent="0.3">
      <c r="A5142" s="38" t="s">
        <v>251</v>
      </c>
      <c r="B5142" s="15">
        <v>284500</v>
      </c>
      <c r="C5142" s="15">
        <v>2796900</v>
      </c>
      <c r="E5142" s="37" t="s">
        <v>258</v>
      </c>
      <c r="F5142" s="15">
        <v>286250</v>
      </c>
      <c r="G5142" s="15">
        <v>1236475</v>
      </c>
      <c r="I5142" s="38" t="s">
        <v>249</v>
      </c>
      <c r="J5142" s="15">
        <v>12.8</v>
      </c>
      <c r="L5142" s="36" t="s">
        <v>248</v>
      </c>
      <c r="M5142" s="15">
        <v>8.0666666666666664</v>
      </c>
    </row>
    <row r="5143" spans="1:13" x14ac:dyDescent="0.3">
      <c r="A5143" s="38" t="s">
        <v>254</v>
      </c>
      <c r="B5143" s="15">
        <v>588000</v>
      </c>
      <c r="C5143" s="15">
        <v>4647900</v>
      </c>
      <c r="E5143" s="36" t="s">
        <v>253</v>
      </c>
      <c r="F5143" s="15">
        <v>800475</v>
      </c>
      <c r="G5143" s="15">
        <v>4920532</v>
      </c>
      <c r="I5143" s="38" t="s">
        <v>251</v>
      </c>
      <c r="J5143" s="15">
        <v>11.7</v>
      </c>
      <c r="L5143" s="36" t="s">
        <v>250</v>
      </c>
      <c r="M5143" s="15">
        <v>7.6000000000000005</v>
      </c>
    </row>
    <row r="5144" spans="1:13" x14ac:dyDescent="0.3">
      <c r="A5144" s="38" t="s">
        <v>257</v>
      </c>
      <c r="B5144" s="15">
        <v>513500</v>
      </c>
      <c r="C5144" s="15">
        <v>1718500</v>
      </c>
      <c r="E5144" s="35" t="s">
        <v>271</v>
      </c>
      <c r="F5144" s="15">
        <v>4068601</v>
      </c>
      <c r="G5144" s="15">
        <v>28615959</v>
      </c>
      <c r="I5144" s="38" t="s">
        <v>254</v>
      </c>
      <c r="J5144" s="15">
        <v>10.6</v>
      </c>
      <c r="L5144" s="36" t="s">
        <v>253</v>
      </c>
      <c r="M5144" s="15">
        <v>6.6333333333333329</v>
      </c>
    </row>
    <row r="5145" spans="1:13" x14ac:dyDescent="0.3">
      <c r="A5145" s="38" t="s">
        <v>252</v>
      </c>
      <c r="B5145" s="15">
        <v>515000</v>
      </c>
      <c r="C5145" s="15">
        <v>3294450</v>
      </c>
      <c r="E5145" s="36" t="s">
        <v>246</v>
      </c>
      <c r="F5145" s="15">
        <v>938350</v>
      </c>
      <c r="G5145" s="15">
        <v>5547650</v>
      </c>
      <c r="I5145" s="38" t="s">
        <v>257</v>
      </c>
      <c r="J5145" s="15">
        <v>12.6</v>
      </c>
      <c r="L5145" s="35" t="s">
        <v>268</v>
      </c>
      <c r="M5145" s="15">
        <v>5.5999999999999988</v>
      </c>
    </row>
    <row r="5146" spans="1:13" x14ac:dyDescent="0.3">
      <c r="A5146" s="38" t="s">
        <v>255</v>
      </c>
      <c r="B5146" s="15">
        <v>519219</v>
      </c>
      <c r="C5146" s="15">
        <v>1038438</v>
      </c>
      <c r="E5146" s="36" t="s">
        <v>248</v>
      </c>
      <c r="F5146" s="15">
        <v>1117864</v>
      </c>
      <c r="G5146" s="15">
        <v>6567707</v>
      </c>
      <c r="I5146" s="38" t="s">
        <v>252</v>
      </c>
      <c r="J5146" s="15">
        <v>13</v>
      </c>
      <c r="L5146" s="36" t="s">
        <v>246</v>
      </c>
      <c r="M5146" s="15">
        <v>6.0999999999999988</v>
      </c>
    </row>
    <row r="5147" spans="1:13" x14ac:dyDescent="0.3">
      <c r="A5147" s="38" t="s">
        <v>258</v>
      </c>
      <c r="B5147" s="15">
        <v>312750</v>
      </c>
      <c r="C5147" s="15">
        <v>625500</v>
      </c>
      <c r="E5147" s="36" t="s">
        <v>250</v>
      </c>
      <c r="F5147" s="15">
        <v>960107</v>
      </c>
      <c r="G5147" s="15">
        <v>8357242</v>
      </c>
      <c r="I5147" s="38" t="s">
        <v>255</v>
      </c>
      <c r="J5147" s="15">
        <v>11.8</v>
      </c>
      <c r="L5147" s="36" t="s">
        <v>248</v>
      </c>
      <c r="M5147" s="15">
        <v>6.6333333333333329</v>
      </c>
    </row>
    <row r="5148" spans="1:13" x14ac:dyDescent="0.3">
      <c r="A5148" s="38" t="s">
        <v>260</v>
      </c>
      <c r="B5148" s="15">
        <v>514500</v>
      </c>
      <c r="C5148" s="15">
        <v>1305950</v>
      </c>
      <c r="E5148" s="37" t="s">
        <v>252</v>
      </c>
      <c r="F5148" s="15">
        <v>319650</v>
      </c>
      <c r="G5148" s="15">
        <v>3240836</v>
      </c>
      <c r="I5148" s="38" t="s">
        <v>258</v>
      </c>
      <c r="J5148" s="15">
        <v>11</v>
      </c>
      <c r="L5148" s="36" t="s">
        <v>250</v>
      </c>
      <c r="M5148" s="15">
        <v>5.4333333333333336</v>
      </c>
    </row>
    <row r="5149" spans="1:13" x14ac:dyDescent="0.3">
      <c r="A5149" s="38" t="s">
        <v>262</v>
      </c>
      <c r="B5149" s="15">
        <v>475000</v>
      </c>
      <c r="C5149" s="15">
        <v>1457103</v>
      </c>
      <c r="E5149" s="37" t="s">
        <v>255</v>
      </c>
      <c r="F5149" s="15">
        <v>331507</v>
      </c>
      <c r="G5149" s="15">
        <v>3374206</v>
      </c>
      <c r="I5149" s="38" t="s">
        <v>260</v>
      </c>
      <c r="J5149" s="15">
        <v>8.5</v>
      </c>
      <c r="L5149" s="36" t="s">
        <v>253</v>
      </c>
      <c r="M5149" s="15">
        <v>4.2333333333333334</v>
      </c>
    </row>
    <row r="5150" spans="1:13" x14ac:dyDescent="0.3">
      <c r="A5150" s="38" t="s">
        <v>263</v>
      </c>
      <c r="B5150" s="15">
        <v>389150</v>
      </c>
      <c r="C5150" s="15">
        <v>1577750</v>
      </c>
      <c r="E5150" s="37" t="s">
        <v>258</v>
      </c>
      <c r="F5150" s="15">
        <v>308950</v>
      </c>
      <c r="G5150" s="15">
        <v>1742200</v>
      </c>
      <c r="I5150" s="38" t="s">
        <v>262</v>
      </c>
      <c r="J5150" s="15">
        <v>5.7</v>
      </c>
      <c r="L5150" s="35" t="s">
        <v>269</v>
      </c>
      <c r="M5150" s="15">
        <v>4.5083333333333329</v>
      </c>
    </row>
    <row r="5151" spans="1:13" x14ac:dyDescent="0.3">
      <c r="A5151" s="35" t="s">
        <v>264</v>
      </c>
      <c r="B5151" s="15"/>
      <c r="C5151" s="15"/>
      <c r="E5151" s="36" t="s">
        <v>253</v>
      </c>
      <c r="F5151" s="15">
        <v>1052280</v>
      </c>
      <c r="G5151" s="15">
        <v>8143360</v>
      </c>
      <c r="I5151" s="38" t="s">
        <v>263</v>
      </c>
      <c r="J5151" s="15">
        <v>5.7</v>
      </c>
      <c r="L5151" s="36" t="s">
        <v>246</v>
      </c>
      <c r="M5151" s="15">
        <v>3.2333333333333329</v>
      </c>
    </row>
    <row r="5152" spans="1:13" x14ac:dyDescent="0.3">
      <c r="A5152" s="38" t="s">
        <v>245</v>
      </c>
      <c r="B5152" s="15">
        <v>409500</v>
      </c>
      <c r="C5152" s="15">
        <v>700000</v>
      </c>
      <c r="E5152" s="35" t="s">
        <v>272</v>
      </c>
      <c r="F5152" s="15">
        <v>4914496</v>
      </c>
      <c r="G5152" s="15">
        <v>31136771</v>
      </c>
      <c r="I5152" s="35" t="s">
        <v>268</v>
      </c>
      <c r="J5152" s="15"/>
      <c r="L5152" s="36" t="s">
        <v>248</v>
      </c>
      <c r="M5152" s="15">
        <v>4.2</v>
      </c>
    </row>
    <row r="5153" spans="1:13" x14ac:dyDescent="0.3">
      <c r="A5153" s="38" t="s">
        <v>247</v>
      </c>
      <c r="B5153" s="15">
        <v>273850</v>
      </c>
      <c r="C5153" s="15">
        <v>1162700</v>
      </c>
      <c r="E5153" s="36" t="s">
        <v>246</v>
      </c>
      <c r="F5153" s="15">
        <v>1309500</v>
      </c>
      <c r="G5153" s="15">
        <v>6031240</v>
      </c>
      <c r="I5153" s="38" t="s">
        <v>245</v>
      </c>
      <c r="J5153" s="15">
        <v>5.4</v>
      </c>
      <c r="L5153" s="36" t="s">
        <v>250</v>
      </c>
      <c r="M5153" s="15">
        <v>5.666666666666667</v>
      </c>
    </row>
    <row r="5154" spans="1:13" x14ac:dyDescent="0.3">
      <c r="A5154" s="38" t="s">
        <v>249</v>
      </c>
      <c r="B5154" s="15">
        <v>326500</v>
      </c>
      <c r="C5154" s="15">
        <v>2579705</v>
      </c>
      <c r="E5154" s="36" t="s">
        <v>248</v>
      </c>
      <c r="F5154" s="15">
        <v>1331950</v>
      </c>
      <c r="G5154" s="15">
        <v>8714238</v>
      </c>
      <c r="I5154" s="38" t="s">
        <v>247</v>
      </c>
      <c r="J5154" s="15">
        <v>5.2</v>
      </c>
      <c r="L5154" s="36" t="s">
        <v>253</v>
      </c>
      <c r="M5154" s="15">
        <v>4.9333333333333336</v>
      </c>
    </row>
    <row r="5155" spans="1:13" x14ac:dyDescent="0.3">
      <c r="A5155" s="38" t="s">
        <v>251</v>
      </c>
      <c r="B5155" s="15">
        <v>534000</v>
      </c>
      <c r="C5155" s="15">
        <v>1744500</v>
      </c>
      <c r="E5155" s="36" t="s">
        <v>250</v>
      </c>
      <c r="F5155" s="15">
        <v>1126075</v>
      </c>
      <c r="G5155" s="15">
        <v>8542583</v>
      </c>
      <c r="I5155" s="38" t="s">
        <v>249</v>
      </c>
      <c r="J5155" s="15">
        <v>5.2</v>
      </c>
      <c r="L5155" s="35" t="s">
        <v>270</v>
      </c>
      <c r="M5155" s="15">
        <v>3.7833333333333328</v>
      </c>
    </row>
    <row r="5156" spans="1:13" x14ac:dyDescent="0.3">
      <c r="A5156" s="38" t="s">
        <v>254</v>
      </c>
      <c r="B5156" s="15">
        <v>506000</v>
      </c>
      <c r="C5156" s="15">
        <v>2176500</v>
      </c>
      <c r="E5156" s="37" t="s">
        <v>252</v>
      </c>
      <c r="F5156" s="15">
        <v>362600</v>
      </c>
      <c r="G5156" s="15">
        <v>2194400</v>
      </c>
      <c r="I5156" s="38" t="s">
        <v>251</v>
      </c>
      <c r="J5156" s="15">
        <v>7.2</v>
      </c>
      <c r="L5156" s="36" t="s">
        <v>246</v>
      </c>
      <c r="M5156" s="15">
        <v>4.2333333333333334</v>
      </c>
    </row>
    <row r="5157" spans="1:13" x14ac:dyDescent="0.3">
      <c r="A5157" s="38" t="s">
        <v>257</v>
      </c>
      <c r="B5157" s="15">
        <v>405000</v>
      </c>
      <c r="C5157" s="15">
        <v>1400000</v>
      </c>
      <c r="E5157" s="37" t="s">
        <v>255</v>
      </c>
      <c r="F5157" s="15">
        <v>408000</v>
      </c>
      <c r="G5157" s="15">
        <v>3287525</v>
      </c>
      <c r="I5157" s="38" t="s">
        <v>254</v>
      </c>
      <c r="J5157" s="15">
        <v>8</v>
      </c>
      <c r="L5157" s="36" t="s">
        <v>248</v>
      </c>
      <c r="M5157" s="15">
        <v>3.9</v>
      </c>
    </row>
    <row r="5158" spans="1:13" x14ac:dyDescent="0.3">
      <c r="A5158" s="38" t="s">
        <v>252</v>
      </c>
      <c r="B5158" s="15">
        <v>297750</v>
      </c>
      <c r="C5158" s="15">
        <v>1195500</v>
      </c>
      <c r="E5158" s="37" t="s">
        <v>258</v>
      </c>
      <c r="F5158" s="15">
        <v>355475</v>
      </c>
      <c r="G5158" s="15">
        <v>3060658</v>
      </c>
      <c r="I5158" s="38" t="s">
        <v>257</v>
      </c>
      <c r="J5158" s="15">
        <v>6.3</v>
      </c>
      <c r="L5158" s="36" t="s">
        <v>250</v>
      </c>
      <c r="M5158" s="15">
        <v>4.0666666666666673</v>
      </c>
    </row>
    <row r="5159" spans="1:13" x14ac:dyDescent="0.3">
      <c r="A5159" s="38" t="s">
        <v>255</v>
      </c>
      <c r="B5159" s="15">
        <v>508000</v>
      </c>
      <c r="C5159" s="15">
        <v>2039500</v>
      </c>
      <c r="E5159" s="36" t="s">
        <v>253</v>
      </c>
      <c r="F5159" s="15">
        <v>1146971</v>
      </c>
      <c r="G5159" s="15">
        <v>7848710</v>
      </c>
      <c r="I5159" s="38" t="s">
        <v>252</v>
      </c>
      <c r="J5159" s="15">
        <v>5.5</v>
      </c>
      <c r="L5159" s="36" t="s">
        <v>253</v>
      </c>
      <c r="M5159" s="15">
        <v>2.9333333333333336</v>
      </c>
    </row>
    <row r="5160" spans="1:13" x14ac:dyDescent="0.3">
      <c r="A5160" s="38" t="s">
        <v>258</v>
      </c>
      <c r="B5160" s="15">
        <v>505000</v>
      </c>
      <c r="C5160" s="15">
        <v>1566000</v>
      </c>
      <c r="E5160" s="35" t="s">
        <v>273</v>
      </c>
      <c r="F5160" s="15">
        <v>5910230</v>
      </c>
      <c r="G5160" s="15">
        <v>44201620</v>
      </c>
      <c r="I5160" s="38" t="s">
        <v>255</v>
      </c>
      <c r="J5160" s="15">
        <v>4.2</v>
      </c>
      <c r="L5160" s="35" t="s">
        <v>271</v>
      </c>
      <c r="M5160" s="15">
        <v>2.2000000000000006</v>
      </c>
    </row>
    <row r="5161" spans="1:13" x14ac:dyDescent="0.3">
      <c r="A5161" s="38" t="s">
        <v>260</v>
      </c>
      <c r="B5161" s="15">
        <v>478500</v>
      </c>
      <c r="C5161" s="15">
        <v>1293000</v>
      </c>
      <c r="E5161" s="36" t="s">
        <v>246</v>
      </c>
      <c r="F5161" s="15">
        <v>1421225</v>
      </c>
      <c r="G5161" s="15">
        <v>9149948</v>
      </c>
      <c r="I5161" s="38" t="s">
        <v>258</v>
      </c>
      <c r="J5161" s="15">
        <v>5.2</v>
      </c>
      <c r="L5161" s="36" t="s">
        <v>246</v>
      </c>
      <c r="M5161" s="15">
        <v>2.1</v>
      </c>
    </row>
    <row r="5162" spans="1:13" x14ac:dyDescent="0.3">
      <c r="A5162" s="38" t="s">
        <v>262</v>
      </c>
      <c r="B5162" s="15">
        <v>443250</v>
      </c>
      <c r="C5162" s="15">
        <v>2532500</v>
      </c>
      <c r="E5162" s="36" t="s">
        <v>248</v>
      </c>
      <c r="F5162" s="15">
        <v>1692600</v>
      </c>
      <c r="G5162" s="15">
        <v>11973348</v>
      </c>
      <c r="I5162" s="38" t="s">
        <v>260</v>
      </c>
      <c r="J5162" s="15">
        <v>4.8</v>
      </c>
      <c r="L5162" s="36" t="s">
        <v>248</v>
      </c>
      <c r="M5162" s="15">
        <v>2.2666666666666666</v>
      </c>
    </row>
    <row r="5163" spans="1:13" x14ac:dyDescent="0.3">
      <c r="A5163" s="38" t="s">
        <v>263</v>
      </c>
      <c r="B5163" s="15">
        <v>582000</v>
      </c>
      <c r="C5163" s="15">
        <v>2548500</v>
      </c>
      <c r="E5163" s="36" t="s">
        <v>250</v>
      </c>
      <c r="F5163" s="15">
        <v>1371500</v>
      </c>
      <c r="G5163" s="15">
        <v>14227225</v>
      </c>
      <c r="I5163" s="38" t="s">
        <v>262</v>
      </c>
      <c r="J5163" s="15">
        <v>5</v>
      </c>
      <c r="L5163" s="36" t="s">
        <v>250</v>
      </c>
      <c r="M5163" s="15">
        <v>2.6666666666666665</v>
      </c>
    </row>
    <row r="5164" spans="1:13" x14ac:dyDescent="0.3">
      <c r="A5164" s="35" t="s">
        <v>266</v>
      </c>
      <c r="B5164" s="15"/>
      <c r="C5164" s="15"/>
      <c r="E5164" s="37" t="s">
        <v>252</v>
      </c>
      <c r="F5164" s="15">
        <v>460000</v>
      </c>
      <c r="G5164" s="15">
        <v>5290626</v>
      </c>
      <c r="I5164" s="38" t="s">
        <v>263</v>
      </c>
      <c r="J5164" s="15">
        <v>3.6</v>
      </c>
      <c r="L5164" s="36" t="s">
        <v>253</v>
      </c>
      <c r="M5164" s="15">
        <v>1.7666666666666668</v>
      </c>
    </row>
    <row r="5165" spans="1:13" x14ac:dyDescent="0.3">
      <c r="A5165" s="38" t="s">
        <v>245</v>
      </c>
      <c r="B5165" s="15">
        <v>238000</v>
      </c>
      <c r="C5165" s="15">
        <v>476000</v>
      </c>
      <c r="E5165" s="37" t="s">
        <v>255</v>
      </c>
      <c r="F5165" s="15">
        <v>447000</v>
      </c>
      <c r="G5165" s="15">
        <v>3742400</v>
      </c>
      <c r="I5165" s="35" t="s">
        <v>269</v>
      </c>
      <c r="J5165" s="15"/>
      <c r="L5165" s="35" t="s">
        <v>272</v>
      </c>
      <c r="M5165" s="15">
        <v>2.0416666666666665</v>
      </c>
    </row>
    <row r="5166" spans="1:13" x14ac:dyDescent="0.3">
      <c r="A5166" s="38" t="s">
        <v>247</v>
      </c>
      <c r="B5166" s="15">
        <v>624975</v>
      </c>
      <c r="C5166" s="15">
        <v>934950</v>
      </c>
      <c r="E5166" s="37" t="s">
        <v>258</v>
      </c>
      <c r="F5166" s="15">
        <v>464500</v>
      </c>
      <c r="G5166" s="15">
        <v>5194199</v>
      </c>
      <c r="I5166" s="38" t="s">
        <v>245</v>
      </c>
      <c r="J5166" s="15">
        <v>3.3</v>
      </c>
      <c r="L5166" s="36" t="s">
        <v>246</v>
      </c>
      <c r="M5166" s="15">
        <v>1.4000000000000001</v>
      </c>
    </row>
    <row r="5167" spans="1:13" x14ac:dyDescent="0.3">
      <c r="A5167" s="38" t="s">
        <v>249</v>
      </c>
      <c r="B5167" s="15">
        <v>361250</v>
      </c>
      <c r="C5167" s="15">
        <v>2118400</v>
      </c>
      <c r="E5167" s="36" t="s">
        <v>253</v>
      </c>
      <c r="F5167" s="15">
        <v>1424905</v>
      </c>
      <c r="G5167" s="15">
        <v>8851099</v>
      </c>
      <c r="I5167" s="38" t="s">
        <v>247</v>
      </c>
      <c r="J5167" s="15">
        <v>5</v>
      </c>
      <c r="L5167" s="36" t="s">
        <v>248</v>
      </c>
      <c r="M5167" s="15">
        <v>1.7333333333333332</v>
      </c>
    </row>
    <row r="5168" spans="1:13" x14ac:dyDescent="0.3">
      <c r="A5168" s="38" t="s">
        <v>251</v>
      </c>
      <c r="B5168" s="15">
        <v>433825</v>
      </c>
      <c r="C5168" s="15">
        <v>1984050</v>
      </c>
      <c r="E5168" s="35" t="s">
        <v>274</v>
      </c>
      <c r="F5168" s="15">
        <v>6591670</v>
      </c>
      <c r="G5168" s="15">
        <v>49821566</v>
      </c>
      <c r="I5168" s="38" t="s">
        <v>249</v>
      </c>
      <c r="J5168" s="15">
        <v>4.5</v>
      </c>
      <c r="L5168" s="36" t="s">
        <v>250</v>
      </c>
      <c r="M5168" s="15">
        <v>2.8000000000000003</v>
      </c>
    </row>
    <row r="5169" spans="1:13" x14ac:dyDescent="0.3">
      <c r="A5169" s="38" t="s">
        <v>254</v>
      </c>
      <c r="B5169" s="15">
        <v>518000</v>
      </c>
      <c r="C5169" s="15">
        <v>1644000</v>
      </c>
      <c r="E5169" s="36" t="s">
        <v>246</v>
      </c>
      <c r="F5169" s="15">
        <v>1470250</v>
      </c>
      <c r="G5169" s="15">
        <v>12434445</v>
      </c>
      <c r="I5169" s="38" t="s">
        <v>251</v>
      </c>
      <c r="J5169" s="15">
        <v>3.3</v>
      </c>
      <c r="L5169" s="36" t="s">
        <v>253</v>
      </c>
      <c r="M5169" s="15">
        <v>2.2333333333333334</v>
      </c>
    </row>
    <row r="5170" spans="1:13" x14ac:dyDescent="0.3">
      <c r="A5170" s="38" t="s">
        <v>257</v>
      </c>
      <c r="B5170" s="15">
        <v>457475</v>
      </c>
      <c r="C5170" s="15">
        <v>1493950</v>
      </c>
      <c r="E5170" s="36" t="s">
        <v>248</v>
      </c>
      <c r="F5170" s="15">
        <v>1789500</v>
      </c>
      <c r="G5170" s="15">
        <v>15077502</v>
      </c>
      <c r="I5170" s="38" t="s">
        <v>254</v>
      </c>
      <c r="J5170" s="15">
        <v>3</v>
      </c>
      <c r="L5170" s="35" t="s">
        <v>273</v>
      </c>
      <c r="M5170" s="15">
        <v>1.8833333333333335</v>
      </c>
    </row>
    <row r="5171" spans="1:13" x14ac:dyDescent="0.3">
      <c r="A5171" s="38" t="s">
        <v>252</v>
      </c>
      <c r="B5171" s="15">
        <v>452725</v>
      </c>
      <c r="C5171" s="15">
        <v>905450</v>
      </c>
      <c r="E5171" s="36" t="s">
        <v>250</v>
      </c>
      <c r="F5171" s="15">
        <v>1510495</v>
      </c>
      <c r="G5171" s="15">
        <v>10585169</v>
      </c>
      <c r="I5171" s="38" t="s">
        <v>257</v>
      </c>
      <c r="J5171" s="15">
        <v>4.0999999999999996</v>
      </c>
      <c r="L5171" s="36" t="s">
        <v>246</v>
      </c>
      <c r="M5171" s="15">
        <v>1.1666666666666667</v>
      </c>
    </row>
    <row r="5172" spans="1:13" x14ac:dyDescent="0.3">
      <c r="A5172" s="38" t="s">
        <v>255</v>
      </c>
      <c r="B5172" s="15">
        <v>381500</v>
      </c>
      <c r="C5172" s="15">
        <v>1392000</v>
      </c>
      <c r="E5172" s="37" t="s">
        <v>252</v>
      </c>
      <c r="F5172" s="15">
        <v>499500</v>
      </c>
      <c r="G5172" s="15">
        <v>3879450</v>
      </c>
      <c r="I5172" s="38" t="s">
        <v>252</v>
      </c>
      <c r="J5172" s="15">
        <v>2.9</v>
      </c>
      <c r="L5172" s="36" t="s">
        <v>248</v>
      </c>
      <c r="M5172" s="15">
        <v>1.7666666666666666</v>
      </c>
    </row>
    <row r="5173" spans="1:13" x14ac:dyDescent="0.3">
      <c r="A5173" s="38" t="s">
        <v>258</v>
      </c>
      <c r="B5173" s="15">
        <v>486725</v>
      </c>
      <c r="C5173" s="15">
        <v>2297450</v>
      </c>
      <c r="E5173" s="37" t="s">
        <v>255</v>
      </c>
      <c r="F5173" s="15">
        <v>517000</v>
      </c>
      <c r="G5173" s="15">
        <v>3193829</v>
      </c>
      <c r="I5173" s="38" t="s">
        <v>255</v>
      </c>
      <c r="J5173" s="15">
        <v>4.7</v>
      </c>
      <c r="L5173" s="36" t="s">
        <v>250</v>
      </c>
      <c r="M5173" s="15">
        <v>2.7333333333333329</v>
      </c>
    </row>
    <row r="5174" spans="1:13" x14ac:dyDescent="0.3">
      <c r="A5174" s="38" t="s">
        <v>260</v>
      </c>
      <c r="B5174" s="15">
        <v>482000</v>
      </c>
      <c r="C5174" s="15">
        <v>482000</v>
      </c>
      <c r="E5174" s="37" t="s">
        <v>258</v>
      </c>
      <c r="F5174" s="15">
        <v>493995</v>
      </c>
      <c r="G5174" s="15">
        <v>3511890</v>
      </c>
      <c r="I5174" s="38" t="s">
        <v>258</v>
      </c>
      <c r="J5174" s="15">
        <v>5.8</v>
      </c>
      <c r="L5174" s="36" t="s">
        <v>253</v>
      </c>
      <c r="M5174" s="15">
        <v>1.8666666666666669</v>
      </c>
    </row>
    <row r="5175" spans="1:13" x14ac:dyDescent="0.3">
      <c r="A5175" s="38" t="s">
        <v>262</v>
      </c>
      <c r="B5175" s="15">
        <v>464750</v>
      </c>
      <c r="C5175" s="15">
        <v>1530250</v>
      </c>
      <c r="E5175" s="36" t="s">
        <v>253</v>
      </c>
      <c r="F5175" s="15">
        <v>1821425</v>
      </c>
      <c r="G5175" s="15">
        <v>11724450</v>
      </c>
      <c r="I5175" s="38" t="s">
        <v>260</v>
      </c>
      <c r="J5175" s="15">
        <v>7.6</v>
      </c>
      <c r="L5175" s="35" t="s">
        <v>274</v>
      </c>
      <c r="M5175" s="15">
        <v>1.45</v>
      </c>
    </row>
    <row r="5176" spans="1:13" x14ac:dyDescent="0.3">
      <c r="A5176" s="38" t="s">
        <v>263</v>
      </c>
      <c r="B5176" s="15">
        <v>458000</v>
      </c>
      <c r="C5176" s="15">
        <v>2573291</v>
      </c>
      <c r="E5176" s="35" t="s">
        <v>275</v>
      </c>
      <c r="F5176" s="15">
        <v>6680403</v>
      </c>
      <c r="G5176" s="15">
        <v>48970217</v>
      </c>
      <c r="I5176" s="38" t="s">
        <v>262</v>
      </c>
      <c r="J5176" s="15">
        <v>6.3</v>
      </c>
      <c r="L5176" s="36" t="s">
        <v>246</v>
      </c>
      <c r="M5176" s="15">
        <v>0.9</v>
      </c>
    </row>
    <row r="5177" spans="1:13" x14ac:dyDescent="0.3">
      <c r="A5177" s="35" t="s">
        <v>267</v>
      </c>
      <c r="B5177" s="15"/>
      <c r="C5177" s="15"/>
      <c r="E5177" s="36" t="s">
        <v>246</v>
      </c>
      <c r="F5177" s="15">
        <v>1794675</v>
      </c>
      <c r="G5177" s="15">
        <v>7919350</v>
      </c>
      <c r="I5177" s="38" t="s">
        <v>263</v>
      </c>
      <c r="J5177" s="15">
        <v>5</v>
      </c>
      <c r="L5177" s="36" t="s">
        <v>248</v>
      </c>
      <c r="M5177" s="15">
        <v>1.2333333333333332</v>
      </c>
    </row>
    <row r="5178" spans="1:13" x14ac:dyDescent="0.3">
      <c r="A5178" s="38" t="s">
        <v>245</v>
      </c>
      <c r="B5178" s="15">
        <v>454450</v>
      </c>
      <c r="C5178" s="15">
        <v>908900</v>
      </c>
      <c r="E5178" s="36" t="s">
        <v>248</v>
      </c>
      <c r="F5178" s="15">
        <v>1687240</v>
      </c>
      <c r="G5178" s="15">
        <v>13989327</v>
      </c>
      <c r="I5178" s="35" t="s">
        <v>270</v>
      </c>
      <c r="J5178" s="15"/>
      <c r="L5178" s="36" t="s">
        <v>250</v>
      </c>
      <c r="M5178" s="15">
        <v>1.9333333333333333</v>
      </c>
    </row>
    <row r="5179" spans="1:13" x14ac:dyDescent="0.3">
      <c r="A5179" s="38" t="s">
        <v>247</v>
      </c>
      <c r="B5179" s="15">
        <v>475000</v>
      </c>
      <c r="C5179" s="15">
        <v>1391000</v>
      </c>
      <c r="E5179" s="36" t="s">
        <v>250</v>
      </c>
      <c r="F5179" s="15">
        <v>2030788</v>
      </c>
      <c r="G5179" s="15">
        <v>15095740</v>
      </c>
      <c r="I5179" s="38" t="s">
        <v>245</v>
      </c>
      <c r="J5179" s="15">
        <v>5.9</v>
      </c>
      <c r="L5179" s="36" t="s">
        <v>253</v>
      </c>
      <c r="M5179" s="15">
        <v>1.7333333333333332</v>
      </c>
    </row>
    <row r="5180" spans="1:13" x14ac:dyDescent="0.3">
      <c r="A5180" s="38" t="s">
        <v>249</v>
      </c>
      <c r="B5180" s="15">
        <v>372000</v>
      </c>
      <c r="C5180" s="15">
        <v>1323000</v>
      </c>
      <c r="E5180" s="37" t="s">
        <v>252</v>
      </c>
      <c r="F5180" s="15">
        <v>649900</v>
      </c>
      <c r="G5180" s="15">
        <v>3052350</v>
      </c>
      <c r="I5180" s="38" t="s">
        <v>247</v>
      </c>
      <c r="J5180" s="15">
        <v>7.6</v>
      </c>
      <c r="L5180" s="35" t="s">
        <v>275</v>
      </c>
      <c r="M5180" s="15">
        <v>1.5727272727272728</v>
      </c>
    </row>
    <row r="5181" spans="1:13" x14ac:dyDescent="0.3">
      <c r="A5181" s="38" t="s">
        <v>251</v>
      </c>
      <c r="B5181" s="15">
        <v>199650</v>
      </c>
      <c r="C5181" s="15">
        <v>399300</v>
      </c>
      <c r="E5181" s="37" t="s">
        <v>255</v>
      </c>
      <c r="F5181" s="15">
        <v>833188</v>
      </c>
      <c r="G5181" s="15">
        <v>7056440</v>
      </c>
      <c r="I5181" s="38" t="s">
        <v>249</v>
      </c>
      <c r="J5181" s="15">
        <v>7</v>
      </c>
      <c r="L5181" s="36" t="s">
        <v>246</v>
      </c>
      <c r="M5181" s="15">
        <v>1.0666666666666667</v>
      </c>
    </row>
    <row r="5182" spans="1:13" x14ac:dyDescent="0.3">
      <c r="A5182" s="38" t="s">
        <v>254</v>
      </c>
      <c r="B5182" s="15">
        <v>305750</v>
      </c>
      <c r="C5182" s="15">
        <v>1622350</v>
      </c>
      <c r="E5182" s="37" t="s">
        <v>258</v>
      </c>
      <c r="F5182" s="15">
        <v>547700</v>
      </c>
      <c r="G5182" s="15">
        <v>4986950</v>
      </c>
      <c r="I5182" s="38" t="s">
        <v>251</v>
      </c>
      <c r="J5182" s="15">
        <v>9.6</v>
      </c>
      <c r="L5182" s="36" t="s">
        <v>248</v>
      </c>
      <c r="M5182" s="15">
        <v>1.4000000000000001</v>
      </c>
    </row>
    <row r="5183" spans="1:13" x14ac:dyDescent="0.3">
      <c r="A5183" s="38" t="s">
        <v>257</v>
      </c>
      <c r="B5183" s="15">
        <v>515000</v>
      </c>
      <c r="C5183" s="15">
        <v>1838900</v>
      </c>
      <c r="E5183" s="36" t="s">
        <v>253</v>
      </c>
      <c r="F5183" s="15">
        <v>1167700</v>
      </c>
      <c r="G5183" s="15">
        <v>11965800</v>
      </c>
      <c r="I5183" s="38" t="s">
        <v>254</v>
      </c>
      <c r="J5183" s="15">
        <v>7.8</v>
      </c>
      <c r="L5183" s="36" t="s">
        <v>250</v>
      </c>
      <c r="M5183" s="15">
        <v>2.0333333333333337</v>
      </c>
    </row>
    <row r="5184" spans="1:13" x14ac:dyDescent="0.3">
      <c r="A5184" s="38" t="s">
        <v>252</v>
      </c>
      <c r="B5184" s="15">
        <v>471175</v>
      </c>
      <c r="C5184" s="15">
        <v>1450350</v>
      </c>
      <c r="E5184" s="14">
        <v>52</v>
      </c>
      <c r="F5184" s="15">
        <v>41775910</v>
      </c>
      <c r="G5184" s="15">
        <v>311269971</v>
      </c>
      <c r="I5184" s="38" t="s">
        <v>257</v>
      </c>
      <c r="J5184" s="15">
        <v>8.4</v>
      </c>
      <c r="L5184" s="36" t="s">
        <v>253</v>
      </c>
      <c r="M5184" s="15">
        <v>1.9</v>
      </c>
    </row>
    <row r="5185" spans="1:13" x14ac:dyDescent="0.3">
      <c r="A5185" s="38" t="s">
        <v>255</v>
      </c>
      <c r="B5185" s="15">
        <v>370306</v>
      </c>
      <c r="C5185" s="15">
        <v>1857706</v>
      </c>
      <c r="E5185" s="35" t="s">
        <v>243</v>
      </c>
      <c r="F5185" s="15">
        <v>1729149</v>
      </c>
      <c r="G5185" s="15">
        <v>11568137</v>
      </c>
      <c r="I5185" s="38" t="s">
        <v>252</v>
      </c>
      <c r="J5185" s="15">
        <v>10.5</v>
      </c>
      <c r="L5185" s="14">
        <v>95</v>
      </c>
      <c r="M5185" s="15">
        <v>7.4023952095808427</v>
      </c>
    </row>
    <row r="5186" spans="1:13" x14ac:dyDescent="0.3">
      <c r="A5186" s="38" t="s">
        <v>258</v>
      </c>
      <c r="B5186" s="15">
        <v>403500</v>
      </c>
      <c r="C5186" s="15">
        <v>2030000</v>
      </c>
      <c r="E5186" s="36" t="s">
        <v>246</v>
      </c>
      <c r="F5186" s="15">
        <v>471399</v>
      </c>
      <c r="G5186" s="15">
        <v>1401248</v>
      </c>
      <c r="I5186" s="38" t="s">
        <v>255</v>
      </c>
      <c r="J5186" s="15">
        <v>9.1</v>
      </c>
      <c r="L5186" s="35" t="s">
        <v>244</v>
      </c>
      <c r="M5186" s="15">
        <v>4.3000000000000007</v>
      </c>
    </row>
    <row r="5187" spans="1:13" x14ac:dyDescent="0.3">
      <c r="A5187" s="38" t="s">
        <v>260</v>
      </c>
      <c r="B5187" s="15">
        <v>436500</v>
      </c>
      <c r="C5187" s="15">
        <v>648000</v>
      </c>
      <c r="E5187" s="36" t="s">
        <v>248</v>
      </c>
      <c r="F5187" s="15">
        <v>408175</v>
      </c>
      <c r="G5187" s="15">
        <v>2704675</v>
      </c>
      <c r="I5187" s="38" t="s">
        <v>258</v>
      </c>
      <c r="J5187" s="15">
        <v>9.6</v>
      </c>
      <c r="L5187" s="36" t="s">
        <v>246</v>
      </c>
      <c r="M5187" s="15">
        <v>2.3000000000000003</v>
      </c>
    </row>
    <row r="5188" spans="1:13" x14ac:dyDescent="0.3">
      <c r="A5188" s="38" t="s">
        <v>262</v>
      </c>
      <c r="B5188" s="15">
        <v>373975</v>
      </c>
      <c r="C5188" s="15">
        <v>1938977</v>
      </c>
      <c r="E5188" s="36" t="s">
        <v>250</v>
      </c>
      <c r="F5188" s="15">
        <v>440150</v>
      </c>
      <c r="G5188" s="15">
        <v>4311800</v>
      </c>
      <c r="I5188" s="38" t="s">
        <v>260</v>
      </c>
      <c r="J5188" s="15">
        <v>6.9</v>
      </c>
      <c r="L5188" s="36" t="s">
        <v>248</v>
      </c>
      <c r="M5188" s="15">
        <v>4.166666666666667</v>
      </c>
    </row>
    <row r="5189" spans="1:13" x14ac:dyDescent="0.3">
      <c r="A5189" s="38" t="s">
        <v>263</v>
      </c>
      <c r="B5189" s="15">
        <v>419950</v>
      </c>
      <c r="C5189" s="15">
        <v>1118150</v>
      </c>
      <c r="E5189" s="37" t="s">
        <v>252</v>
      </c>
      <c r="F5189" s="15">
        <v>161250</v>
      </c>
      <c r="G5189" s="15">
        <v>1244150</v>
      </c>
      <c r="I5189" s="38" t="s">
        <v>262</v>
      </c>
      <c r="J5189" s="15">
        <v>6.1</v>
      </c>
      <c r="L5189" s="36" t="s">
        <v>250</v>
      </c>
      <c r="M5189" s="15">
        <v>5.3666666666666671</v>
      </c>
    </row>
    <row r="5190" spans="1:13" x14ac:dyDescent="0.3">
      <c r="A5190" s="35" t="s">
        <v>268</v>
      </c>
      <c r="B5190" s="15"/>
      <c r="C5190" s="15"/>
      <c r="E5190" s="37" t="s">
        <v>255</v>
      </c>
      <c r="F5190" s="15">
        <v>149000</v>
      </c>
      <c r="G5190" s="15">
        <v>1276300</v>
      </c>
      <c r="I5190" s="38" t="s">
        <v>263</v>
      </c>
      <c r="J5190" s="15">
        <v>5.3</v>
      </c>
      <c r="L5190" s="36" t="s">
        <v>253</v>
      </c>
      <c r="M5190" s="15">
        <v>5.3666666666666671</v>
      </c>
    </row>
    <row r="5191" spans="1:13" x14ac:dyDescent="0.3">
      <c r="A5191" s="38" t="s">
        <v>245</v>
      </c>
      <c r="B5191" s="15">
        <v>441000</v>
      </c>
      <c r="C5191" s="15">
        <v>882000</v>
      </c>
      <c r="E5191" s="37" t="s">
        <v>258</v>
      </c>
      <c r="F5191" s="15">
        <v>129900</v>
      </c>
      <c r="G5191" s="15">
        <v>1791350</v>
      </c>
      <c r="I5191" s="35" t="s">
        <v>271</v>
      </c>
      <c r="J5191" s="15"/>
      <c r="L5191" s="35" t="s">
        <v>256</v>
      </c>
      <c r="M5191" s="15">
        <v>9.4166666666666661</v>
      </c>
    </row>
    <row r="5192" spans="1:13" x14ac:dyDescent="0.3">
      <c r="A5192" s="38" t="s">
        <v>247</v>
      </c>
      <c r="B5192" s="15">
        <v>229950</v>
      </c>
      <c r="C5192" s="15">
        <v>1707950</v>
      </c>
      <c r="E5192" s="36" t="s">
        <v>253</v>
      </c>
      <c r="F5192" s="15">
        <v>409425</v>
      </c>
      <c r="G5192" s="15">
        <v>3150414</v>
      </c>
      <c r="I5192" s="38" t="s">
        <v>245</v>
      </c>
      <c r="J5192" s="15">
        <v>6.7</v>
      </c>
      <c r="L5192" s="36" t="s">
        <v>246</v>
      </c>
      <c r="M5192" s="15">
        <v>7.1333333333333329</v>
      </c>
    </row>
    <row r="5193" spans="1:13" x14ac:dyDescent="0.3">
      <c r="A5193" s="38" t="s">
        <v>249</v>
      </c>
      <c r="B5193" s="15">
        <v>419999</v>
      </c>
      <c r="C5193" s="15">
        <v>1321354</v>
      </c>
      <c r="E5193" s="35" t="s">
        <v>259</v>
      </c>
      <c r="F5193" s="15">
        <v>2409429</v>
      </c>
      <c r="G5193" s="15">
        <v>19573615</v>
      </c>
      <c r="I5193" s="38" t="s">
        <v>247</v>
      </c>
      <c r="J5193" s="15">
        <v>9.5</v>
      </c>
      <c r="L5193" s="36" t="s">
        <v>248</v>
      </c>
      <c r="M5193" s="15">
        <v>9.8333333333333339</v>
      </c>
    </row>
    <row r="5194" spans="1:13" x14ac:dyDescent="0.3">
      <c r="A5194" s="38" t="s">
        <v>251</v>
      </c>
      <c r="B5194" s="15">
        <v>327500</v>
      </c>
      <c r="C5194" s="15">
        <v>1039000</v>
      </c>
      <c r="E5194" s="36" t="s">
        <v>246</v>
      </c>
      <c r="F5194" s="15">
        <v>436150</v>
      </c>
      <c r="G5194" s="15">
        <v>2374100</v>
      </c>
      <c r="I5194" s="38" t="s">
        <v>249</v>
      </c>
      <c r="J5194" s="15">
        <v>13</v>
      </c>
      <c r="L5194" s="36" t="s">
        <v>250</v>
      </c>
      <c r="M5194" s="15">
        <v>11.066666666666668</v>
      </c>
    </row>
    <row r="5195" spans="1:13" x14ac:dyDescent="0.3">
      <c r="A5195" s="38" t="s">
        <v>254</v>
      </c>
      <c r="B5195" s="15">
        <v>450000</v>
      </c>
      <c r="C5195" s="15">
        <v>450000</v>
      </c>
      <c r="E5195" s="36" t="s">
        <v>248</v>
      </c>
      <c r="F5195" s="15">
        <v>616775</v>
      </c>
      <c r="G5195" s="15">
        <v>5258553</v>
      </c>
      <c r="I5195" s="38" t="s">
        <v>251</v>
      </c>
      <c r="J5195" s="15">
        <v>8.3000000000000007</v>
      </c>
      <c r="L5195" s="36" t="s">
        <v>253</v>
      </c>
      <c r="M5195" s="15">
        <v>9.6333333333333329</v>
      </c>
    </row>
    <row r="5196" spans="1:13" x14ac:dyDescent="0.3">
      <c r="A5196" s="38" t="s">
        <v>257</v>
      </c>
      <c r="B5196" s="15">
        <v>375700</v>
      </c>
      <c r="C5196" s="15">
        <v>1589600</v>
      </c>
      <c r="E5196" s="36" t="s">
        <v>250</v>
      </c>
      <c r="F5196" s="15">
        <v>677579</v>
      </c>
      <c r="G5196" s="15">
        <v>5904383</v>
      </c>
      <c r="I5196" s="38" t="s">
        <v>254</v>
      </c>
      <c r="J5196" s="15">
        <v>9.4</v>
      </c>
      <c r="L5196" s="35" t="s">
        <v>261</v>
      </c>
      <c r="M5196" s="15">
        <v>14.758333333333335</v>
      </c>
    </row>
    <row r="5197" spans="1:13" x14ac:dyDescent="0.3">
      <c r="A5197" s="38" t="s">
        <v>252</v>
      </c>
      <c r="B5197" s="15">
        <v>434900</v>
      </c>
      <c r="C5197" s="15">
        <v>1485400</v>
      </c>
      <c r="E5197" s="37" t="s">
        <v>252</v>
      </c>
      <c r="F5197" s="15">
        <v>157725</v>
      </c>
      <c r="G5197" s="15">
        <v>2603950</v>
      </c>
      <c r="I5197" s="38" t="s">
        <v>257</v>
      </c>
      <c r="J5197" s="15">
        <v>9</v>
      </c>
      <c r="L5197" s="36" t="s">
        <v>246</v>
      </c>
      <c r="M5197" s="15">
        <v>11.766666666666666</v>
      </c>
    </row>
    <row r="5198" spans="1:13" x14ac:dyDescent="0.3">
      <c r="A5198" s="38" t="s">
        <v>255</v>
      </c>
      <c r="B5198" s="15">
        <v>495000</v>
      </c>
      <c r="C5198" s="15">
        <v>1250000</v>
      </c>
      <c r="E5198" s="37" t="s">
        <v>255</v>
      </c>
      <c r="F5198" s="15">
        <v>364900</v>
      </c>
      <c r="G5198" s="15">
        <v>1828075</v>
      </c>
      <c r="I5198" s="38" t="s">
        <v>252</v>
      </c>
      <c r="J5198" s="15">
        <v>10</v>
      </c>
      <c r="L5198" s="36" t="s">
        <v>248</v>
      </c>
      <c r="M5198" s="15">
        <v>17.8</v>
      </c>
    </row>
    <row r="5199" spans="1:13" x14ac:dyDescent="0.3">
      <c r="A5199" s="38" t="s">
        <v>258</v>
      </c>
      <c r="B5199" s="15">
        <v>243750</v>
      </c>
      <c r="C5199" s="15">
        <v>944500</v>
      </c>
      <c r="E5199" s="37" t="s">
        <v>258</v>
      </c>
      <c r="F5199" s="15">
        <v>154954</v>
      </c>
      <c r="G5199" s="15">
        <v>1472358</v>
      </c>
      <c r="I5199" s="38" t="s">
        <v>255</v>
      </c>
      <c r="J5199" s="15">
        <v>7.6</v>
      </c>
      <c r="L5199" s="36" t="s">
        <v>250</v>
      </c>
      <c r="M5199" s="15">
        <v>15.799999999999999</v>
      </c>
    </row>
    <row r="5200" spans="1:13" x14ac:dyDescent="0.3">
      <c r="A5200" s="38" t="s">
        <v>260</v>
      </c>
      <c r="B5200" s="15">
        <v>347000</v>
      </c>
      <c r="C5200" s="15">
        <v>1811950</v>
      </c>
      <c r="E5200" s="36" t="s">
        <v>253</v>
      </c>
      <c r="F5200" s="15">
        <v>678925</v>
      </c>
      <c r="G5200" s="15">
        <v>6036579</v>
      </c>
      <c r="I5200" s="38" t="s">
        <v>258</v>
      </c>
      <c r="J5200" s="15">
        <v>5.8</v>
      </c>
      <c r="L5200" s="36" t="s">
        <v>253</v>
      </c>
      <c r="M5200" s="15">
        <v>13.666666666666666</v>
      </c>
    </row>
    <row r="5201" spans="1:13" x14ac:dyDescent="0.3">
      <c r="A5201" s="38" t="s">
        <v>262</v>
      </c>
      <c r="B5201" s="15">
        <v>421475</v>
      </c>
      <c r="C5201" s="15">
        <v>1902177</v>
      </c>
      <c r="E5201" s="35" t="s">
        <v>265</v>
      </c>
      <c r="F5201" s="15">
        <v>2853874</v>
      </c>
      <c r="G5201" s="15">
        <v>30173640</v>
      </c>
      <c r="I5201" s="38" t="s">
        <v>260</v>
      </c>
      <c r="J5201" s="15">
        <v>5.5</v>
      </c>
      <c r="L5201" s="35" t="s">
        <v>264</v>
      </c>
      <c r="M5201" s="15">
        <v>9.8166666666666682</v>
      </c>
    </row>
    <row r="5202" spans="1:13" x14ac:dyDescent="0.3">
      <c r="A5202" s="38" t="s">
        <v>263</v>
      </c>
      <c r="B5202" s="15">
        <v>489475</v>
      </c>
      <c r="C5202" s="15">
        <v>2522550</v>
      </c>
      <c r="E5202" s="36" t="s">
        <v>246</v>
      </c>
      <c r="F5202" s="15">
        <v>495400</v>
      </c>
      <c r="G5202" s="15">
        <v>4455424</v>
      </c>
      <c r="I5202" s="38" t="s">
        <v>262</v>
      </c>
      <c r="J5202" s="15">
        <v>6</v>
      </c>
      <c r="L5202" s="36" t="s">
        <v>246</v>
      </c>
      <c r="M5202" s="15">
        <v>9.5</v>
      </c>
    </row>
    <row r="5203" spans="1:13" x14ac:dyDescent="0.3">
      <c r="A5203" s="35" t="s">
        <v>269</v>
      </c>
      <c r="B5203" s="15"/>
      <c r="C5203" s="15"/>
      <c r="E5203" s="36" t="s">
        <v>248</v>
      </c>
      <c r="F5203" s="15">
        <v>528200</v>
      </c>
      <c r="G5203" s="15">
        <v>6327201</v>
      </c>
      <c r="I5203" s="38" t="s">
        <v>263</v>
      </c>
      <c r="J5203" s="15">
        <v>4.7</v>
      </c>
      <c r="L5203" s="36" t="s">
        <v>248</v>
      </c>
      <c r="M5203" s="15">
        <v>8.6333333333333329</v>
      </c>
    </row>
    <row r="5204" spans="1:13" x14ac:dyDescent="0.3">
      <c r="A5204" s="38" t="s">
        <v>245</v>
      </c>
      <c r="B5204" s="15">
        <v>437501</v>
      </c>
      <c r="C5204" s="15">
        <v>615001</v>
      </c>
      <c r="E5204" s="36" t="s">
        <v>250</v>
      </c>
      <c r="F5204" s="15">
        <v>885174</v>
      </c>
      <c r="G5204" s="15">
        <v>10700785</v>
      </c>
      <c r="I5204" s="35" t="s">
        <v>272</v>
      </c>
      <c r="J5204" s="15"/>
      <c r="L5204" s="36" t="s">
        <v>250</v>
      </c>
      <c r="M5204" s="15">
        <v>10.6</v>
      </c>
    </row>
    <row r="5205" spans="1:13" x14ac:dyDescent="0.3">
      <c r="A5205" s="38" t="s">
        <v>247</v>
      </c>
      <c r="B5205" s="15">
        <v>450500</v>
      </c>
      <c r="C5205" s="15">
        <v>1151000</v>
      </c>
      <c r="E5205" s="37" t="s">
        <v>252</v>
      </c>
      <c r="F5205" s="15">
        <v>155000</v>
      </c>
      <c r="G5205" s="15">
        <v>2126198</v>
      </c>
      <c r="I5205" s="38" t="s">
        <v>245</v>
      </c>
      <c r="J5205" s="15">
        <v>4.4000000000000004</v>
      </c>
      <c r="L5205" s="36" t="s">
        <v>253</v>
      </c>
      <c r="M5205" s="15">
        <v>10.533333333333333</v>
      </c>
    </row>
    <row r="5206" spans="1:13" x14ac:dyDescent="0.3">
      <c r="A5206" s="38" t="s">
        <v>249</v>
      </c>
      <c r="B5206" s="15">
        <v>500900</v>
      </c>
      <c r="C5206" s="15">
        <v>2171850</v>
      </c>
      <c r="E5206" s="37" t="s">
        <v>255</v>
      </c>
      <c r="F5206" s="15">
        <v>359250</v>
      </c>
      <c r="G5206" s="15">
        <v>4182200</v>
      </c>
      <c r="I5206" s="38" t="s">
        <v>247</v>
      </c>
      <c r="J5206" s="15">
        <v>4.5999999999999996</v>
      </c>
      <c r="L5206" s="35" t="s">
        <v>266</v>
      </c>
      <c r="M5206" s="15">
        <v>13.799999999999999</v>
      </c>
    </row>
    <row r="5207" spans="1:13" x14ac:dyDescent="0.3">
      <c r="A5207" s="38" t="s">
        <v>251</v>
      </c>
      <c r="B5207" s="15">
        <v>431750</v>
      </c>
      <c r="C5207" s="15">
        <v>1983700</v>
      </c>
      <c r="E5207" s="37" t="s">
        <v>258</v>
      </c>
      <c r="F5207" s="15">
        <v>370924</v>
      </c>
      <c r="G5207" s="15">
        <v>4392387</v>
      </c>
      <c r="I5207" s="38" t="s">
        <v>249</v>
      </c>
      <c r="J5207" s="15">
        <v>4.5999999999999996</v>
      </c>
      <c r="L5207" s="36" t="s">
        <v>246</v>
      </c>
      <c r="M5207" s="15">
        <v>13.5</v>
      </c>
    </row>
    <row r="5208" spans="1:13" x14ac:dyDescent="0.3">
      <c r="A5208" s="38" t="s">
        <v>254</v>
      </c>
      <c r="B5208" s="15">
        <v>421700</v>
      </c>
      <c r="C5208" s="15">
        <v>2340050</v>
      </c>
      <c r="E5208" s="36" t="s">
        <v>253</v>
      </c>
      <c r="F5208" s="15">
        <v>945100</v>
      </c>
      <c r="G5208" s="15">
        <v>8690230</v>
      </c>
      <c r="I5208" s="38" t="s">
        <v>251</v>
      </c>
      <c r="J5208" s="15">
        <v>5.9</v>
      </c>
      <c r="L5208" s="36" t="s">
        <v>248</v>
      </c>
      <c r="M5208" s="15">
        <v>15.033333333333333</v>
      </c>
    </row>
    <row r="5209" spans="1:13" x14ac:dyDescent="0.3">
      <c r="A5209" s="38" t="s">
        <v>257</v>
      </c>
      <c r="B5209" s="15">
        <v>388500</v>
      </c>
      <c r="C5209" s="15">
        <v>3067500</v>
      </c>
      <c r="E5209" s="35" t="s">
        <v>244</v>
      </c>
      <c r="F5209" s="15">
        <v>2860000</v>
      </c>
      <c r="G5209" s="15">
        <v>26490552</v>
      </c>
      <c r="I5209" s="38" t="s">
        <v>254</v>
      </c>
      <c r="J5209" s="15">
        <v>5.3</v>
      </c>
      <c r="L5209" s="36" t="s">
        <v>250</v>
      </c>
      <c r="M5209" s="15">
        <v>14.5</v>
      </c>
    </row>
    <row r="5210" spans="1:13" x14ac:dyDescent="0.3">
      <c r="A5210" s="38" t="s">
        <v>252</v>
      </c>
      <c r="B5210" s="15">
        <v>476745</v>
      </c>
      <c r="C5210" s="15">
        <v>2157345</v>
      </c>
      <c r="E5210" s="36" t="s">
        <v>246</v>
      </c>
      <c r="F5210" s="15">
        <v>772375</v>
      </c>
      <c r="G5210" s="15">
        <v>5336115</v>
      </c>
      <c r="I5210" s="38" t="s">
        <v>257</v>
      </c>
      <c r="J5210" s="15">
        <v>5.9</v>
      </c>
      <c r="L5210" s="36" t="s">
        <v>253</v>
      </c>
      <c r="M5210" s="15">
        <v>12.166666666666666</v>
      </c>
    </row>
    <row r="5211" spans="1:13" x14ac:dyDescent="0.3">
      <c r="A5211" s="38" t="s">
        <v>255</v>
      </c>
      <c r="B5211" s="15">
        <v>394470</v>
      </c>
      <c r="C5211" s="15">
        <v>1850612</v>
      </c>
      <c r="E5211" s="36" t="s">
        <v>248</v>
      </c>
      <c r="F5211" s="15">
        <v>596675</v>
      </c>
      <c r="G5211" s="15">
        <v>7351540</v>
      </c>
      <c r="I5211" s="38" t="s">
        <v>252</v>
      </c>
      <c r="J5211" s="15">
        <v>6.5</v>
      </c>
      <c r="L5211" s="35" t="s">
        <v>267</v>
      </c>
      <c r="M5211" s="15">
        <v>12.741666666666665</v>
      </c>
    </row>
    <row r="5212" spans="1:13" x14ac:dyDescent="0.3">
      <c r="A5212" s="38" t="s">
        <v>258</v>
      </c>
      <c r="B5212" s="15">
        <v>435275</v>
      </c>
      <c r="C5212" s="15">
        <v>2377550</v>
      </c>
      <c r="E5212" s="36" t="s">
        <v>250</v>
      </c>
      <c r="F5212" s="15">
        <v>853000</v>
      </c>
      <c r="G5212" s="15">
        <v>8015638</v>
      </c>
      <c r="I5212" s="38" t="s">
        <v>255</v>
      </c>
      <c r="J5212" s="15">
        <v>6</v>
      </c>
      <c r="L5212" s="36" t="s">
        <v>246</v>
      </c>
      <c r="M5212" s="15">
        <v>8.7000000000000011</v>
      </c>
    </row>
    <row r="5213" spans="1:13" x14ac:dyDescent="0.3">
      <c r="A5213" s="38" t="s">
        <v>260</v>
      </c>
      <c r="B5213" s="15">
        <v>457000</v>
      </c>
      <c r="C5213" s="15">
        <v>1969850</v>
      </c>
      <c r="E5213" s="37" t="s">
        <v>252</v>
      </c>
      <c r="F5213" s="15">
        <v>210000</v>
      </c>
      <c r="G5213" s="15">
        <v>3409944</v>
      </c>
      <c r="I5213" s="38" t="s">
        <v>258</v>
      </c>
      <c r="J5213" s="15">
        <v>6.4</v>
      </c>
      <c r="L5213" s="36" t="s">
        <v>248</v>
      </c>
      <c r="M5213" s="15">
        <v>12.5</v>
      </c>
    </row>
    <row r="5214" spans="1:13" x14ac:dyDescent="0.3">
      <c r="A5214" s="38" t="s">
        <v>262</v>
      </c>
      <c r="B5214" s="15"/>
      <c r="C5214" s="15"/>
      <c r="E5214" s="37" t="s">
        <v>255</v>
      </c>
      <c r="F5214" s="15">
        <v>393000</v>
      </c>
      <c r="G5214" s="15">
        <v>2064200</v>
      </c>
      <c r="I5214" s="38" t="s">
        <v>260</v>
      </c>
      <c r="J5214" s="15">
        <v>5.4</v>
      </c>
      <c r="L5214" s="36" t="s">
        <v>250</v>
      </c>
      <c r="M5214" s="15">
        <v>15.133333333333333</v>
      </c>
    </row>
    <row r="5215" spans="1:13" x14ac:dyDescent="0.3">
      <c r="A5215" s="38" t="s">
        <v>263</v>
      </c>
      <c r="B5215" s="15">
        <v>617475</v>
      </c>
      <c r="C5215" s="15">
        <v>2032950</v>
      </c>
      <c r="E5215" s="37" t="s">
        <v>258</v>
      </c>
      <c r="F5215" s="15">
        <v>250000</v>
      </c>
      <c r="G5215" s="15">
        <v>2541494</v>
      </c>
      <c r="I5215" s="38" t="s">
        <v>262</v>
      </c>
      <c r="J5215" s="15">
        <v>5.0999999999999996</v>
      </c>
      <c r="L5215" s="36" t="s">
        <v>253</v>
      </c>
      <c r="M5215" s="15">
        <v>14.633333333333335</v>
      </c>
    </row>
    <row r="5216" spans="1:13" x14ac:dyDescent="0.3">
      <c r="A5216" s="35" t="s">
        <v>270</v>
      </c>
      <c r="B5216" s="15"/>
      <c r="C5216" s="15"/>
      <c r="E5216" s="36" t="s">
        <v>253</v>
      </c>
      <c r="F5216" s="15">
        <v>637950</v>
      </c>
      <c r="G5216" s="15">
        <v>5787259</v>
      </c>
      <c r="I5216" s="38" t="s">
        <v>263</v>
      </c>
      <c r="J5216" s="15">
        <v>3.6</v>
      </c>
      <c r="L5216" s="35" t="s">
        <v>268</v>
      </c>
      <c r="M5216" s="15">
        <v>9.1833333333333336</v>
      </c>
    </row>
    <row r="5217" spans="1:13" x14ac:dyDescent="0.3">
      <c r="A5217" s="38" t="s">
        <v>245</v>
      </c>
      <c r="B5217" s="15">
        <v>372500</v>
      </c>
      <c r="C5217" s="15">
        <v>1904547</v>
      </c>
      <c r="E5217" s="35" t="s">
        <v>256</v>
      </c>
      <c r="F5217" s="15">
        <v>2572063</v>
      </c>
      <c r="G5217" s="15">
        <v>16820853</v>
      </c>
      <c r="I5217" s="35" t="s">
        <v>273</v>
      </c>
      <c r="J5217" s="15"/>
      <c r="L5217" s="36" t="s">
        <v>246</v>
      </c>
      <c r="M5217" s="15">
        <v>10.966666666666667</v>
      </c>
    </row>
    <row r="5218" spans="1:13" x14ac:dyDescent="0.3">
      <c r="A5218" s="38" t="s">
        <v>247</v>
      </c>
      <c r="B5218" s="15">
        <v>420000</v>
      </c>
      <c r="C5218" s="15">
        <v>1395000</v>
      </c>
      <c r="E5218" s="36" t="s">
        <v>246</v>
      </c>
      <c r="F5218" s="15">
        <v>603150</v>
      </c>
      <c r="G5218" s="15">
        <v>3687150</v>
      </c>
      <c r="I5218" s="38" t="s">
        <v>245</v>
      </c>
      <c r="J5218" s="15">
        <v>2</v>
      </c>
      <c r="L5218" s="36" t="s">
        <v>248</v>
      </c>
      <c r="M5218" s="15">
        <v>8.2000000000000011</v>
      </c>
    </row>
    <row r="5219" spans="1:13" x14ac:dyDescent="0.3">
      <c r="A5219" s="38" t="s">
        <v>249</v>
      </c>
      <c r="B5219" s="15">
        <v>564000</v>
      </c>
      <c r="C5219" s="15">
        <v>2378500</v>
      </c>
      <c r="E5219" s="36" t="s">
        <v>248</v>
      </c>
      <c r="F5219" s="15">
        <v>624950</v>
      </c>
      <c r="G5219" s="15">
        <v>5776377</v>
      </c>
      <c r="I5219" s="38" t="s">
        <v>247</v>
      </c>
      <c r="J5219" s="15">
        <v>2.2999999999999998</v>
      </c>
      <c r="L5219" s="36" t="s">
        <v>250</v>
      </c>
      <c r="M5219" s="15">
        <v>8.1</v>
      </c>
    </row>
    <row r="5220" spans="1:13" x14ac:dyDescent="0.3">
      <c r="A5220" s="38" t="s">
        <v>251</v>
      </c>
      <c r="B5220" s="15">
        <v>405599</v>
      </c>
      <c r="C5220" s="15">
        <v>2069199</v>
      </c>
      <c r="E5220" s="36" t="s">
        <v>250</v>
      </c>
      <c r="F5220" s="15">
        <v>783950</v>
      </c>
      <c r="G5220" s="15">
        <v>4486501</v>
      </c>
      <c r="I5220" s="38" t="s">
        <v>249</v>
      </c>
      <c r="J5220" s="15">
        <v>2.7</v>
      </c>
      <c r="L5220" s="36" t="s">
        <v>253</v>
      </c>
      <c r="M5220" s="15">
        <v>9.4666666666666668</v>
      </c>
    </row>
    <row r="5221" spans="1:13" x14ac:dyDescent="0.3">
      <c r="A5221" s="38" t="s">
        <v>254</v>
      </c>
      <c r="B5221" s="15">
        <v>270000</v>
      </c>
      <c r="C5221" s="15">
        <v>2471500</v>
      </c>
      <c r="E5221" s="37" t="s">
        <v>252</v>
      </c>
      <c r="F5221" s="15">
        <v>212000</v>
      </c>
      <c r="G5221" s="15">
        <v>1850900</v>
      </c>
      <c r="I5221" s="38" t="s">
        <v>251</v>
      </c>
      <c r="J5221" s="15">
        <v>2.2999999999999998</v>
      </c>
      <c r="L5221" s="35" t="s">
        <v>269</v>
      </c>
      <c r="M5221" s="15">
        <v>8.7083333333333339</v>
      </c>
    </row>
    <row r="5222" spans="1:13" x14ac:dyDescent="0.3">
      <c r="A5222" s="38" t="s">
        <v>257</v>
      </c>
      <c r="B5222" s="15">
        <v>280000</v>
      </c>
      <c r="C5222" s="15">
        <v>1416450</v>
      </c>
      <c r="E5222" s="37" t="s">
        <v>255</v>
      </c>
      <c r="F5222" s="15">
        <v>210000</v>
      </c>
      <c r="G5222" s="15">
        <v>1522750</v>
      </c>
      <c r="I5222" s="38" t="s">
        <v>254</v>
      </c>
      <c r="J5222" s="15">
        <v>3.3</v>
      </c>
      <c r="L5222" s="36" t="s">
        <v>246</v>
      </c>
      <c r="M5222" s="15">
        <v>7.7666666666666666</v>
      </c>
    </row>
    <row r="5223" spans="1:13" x14ac:dyDescent="0.3">
      <c r="A5223" s="38" t="s">
        <v>252</v>
      </c>
      <c r="B5223" s="15">
        <v>357500</v>
      </c>
      <c r="C5223" s="15">
        <v>3886650</v>
      </c>
      <c r="E5223" s="37" t="s">
        <v>258</v>
      </c>
      <c r="F5223" s="15">
        <v>361950</v>
      </c>
      <c r="G5223" s="15">
        <v>1112851</v>
      </c>
      <c r="I5223" s="38" t="s">
        <v>257</v>
      </c>
      <c r="J5223" s="15">
        <v>4.4000000000000004</v>
      </c>
      <c r="L5223" s="36" t="s">
        <v>248</v>
      </c>
      <c r="M5223" s="15">
        <v>9.6</v>
      </c>
    </row>
    <row r="5224" spans="1:13" x14ac:dyDescent="0.3">
      <c r="A5224" s="38" t="s">
        <v>255</v>
      </c>
      <c r="B5224" s="15">
        <v>463475</v>
      </c>
      <c r="C5224" s="15">
        <v>2813950</v>
      </c>
      <c r="E5224" s="36" t="s">
        <v>253</v>
      </c>
      <c r="F5224" s="15">
        <v>560013</v>
      </c>
      <c r="G5224" s="15">
        <v>2870825</v>
      </c>
      <c r="I5224" s="38" t="s">
        <v>252</v>
      </c>
      <c r="J5224" s="15">
        <v>2.9</v>
      </c>
      <c r="L5224" s="36" t="s">
        <v>250</v>
      </c>
      <c r="M5224" s="15">
        <v>9.7666666666666657</v>
      </c>
    </row>
    <row r="5225" spans="1:13" x14ac:dyDescent="0.3">
      <c r="A5225" s="38" t="s">
        <v>258</v>
      </c>
      <c r="B5225" s="15">
        <v>639415</v>
      </c>
      <c r="C5225" s="15">
        <v>4166329</v>
      </c>
      <c r="E5225" s="35" t="s">
        <v>261</v>
      </c>
      <c r="F5225" s="15">
        <v>2307900</v>
      </c>
      <c r="G5225" s="15">
        <v>12102257</v>
      </c>
      <c r="I5225" s="38" t="s">
        <v>255</v>
      </c>
      <c r="J5225" s="15">
        <v>2.2000000000000002</v>
      </c>
      <c r="L5225" s="36" t="s">
        <v>253</v>
      </c>
      <c r="M5225" s="15">
        <v>7.7</v>
      </c>
    </row>
    <row r="5226" spans="1:13" x14ac:dyDescent="0.3">
      <c r="A5226" s="38" t="s">
        <v>260</v>
      </c>
      <c r="B5226" s="15">
        <v>430750</v>
      </c>
      <c r="C5226" s="15">
        <v>3371350</v>
      </c>
      <c r="E5226" s="36" t="s">
        <v>246</v>
      </c>
      <c r="F5226" s="15">
        <v>663975</v>
      </c>
      <c r="G5226" s="15">
        <v>2295750</v>
      </c>
      <c r="I5226" s="38" t="s">
        <v>258</v>
      </c>
      <c r="J5226" s="15">
        <v>2.8</v>
      </c>
      <c r="L5226" s="35" t="s">
        <v>270</v>
      </c>
      <c r="M5226" s="15">
        <v>5.1916666666666673</v>
      </c>
    </row>
    <row r="5227" spans="1:13" x14ac:dyDescent="0.3">
      <c r="A5227" s="38" t="s">
        <v>262</v>
      </c>
      <c r="B5227" s="15">
        <v>527450</v>
      </c>
      <c r="C5227" s="15">
        <v>1242450</v>
      </c>
      <c r="E5227" s="36" t="s">
        <v>248</v>
      </c>
      <c r="F5227" s="15">
        <v>632000</v>
      </c>
      <c r="G5227" s="15">
        <v>3735450</v>
      </c>
      <c r="I5227" s="38" t="s">
        <v>260</v>
      </c>
      <c r="J5227" s="15">
        <v>2.9</v>
      </c>
      <c r="L5227" s="36" t="s">
        <v>246</v>
      </c>
      <c r="M5227" s="15">
        <v>4.3999999999999995</v>
      </c>
    </row>
    <row r="5228" spans="1:13" x14ac:dyDescent="0.3">
      <c r="A5228" s="38" t="s">
        <v>263</v>
      </c>
      <c r="B5228" s="15">
        <v>416900</v>
      </c>
      <c r="C5228" s="15">
        <v>1998750</v>
      </c>
      <c r="E5228" s="36" t="s">
        <v>250</v>
      </c>
      <c r="F5228" s="15">
        <v>571775</v>
      </c>
      <c r="G5228" s="15">
        <v>4301657</v>
      </c>
      <c r="I5228" s="38" t="s">
        <v>262</v>
      </c>
      <c r="J5228" s="15">
        <v>2.5</v>
      </c>
      <c r="L5228" s="36" t="s">
        <v>248</v>
      </c>
      <c r="M5228" s="15">
        <v>6.1333333333333329</v>
      </c>
    </row>
    <row r="5229" spans="1:13" x14ac:dyDescent="0.3">
      <c r="A5229" s="35" t="s">
        <v>271</v>
      </c>
      <c r="B5229" s="15"/>
      <c r="C5229" s="15"/>
      <c r="E5229" s="37" t="s">
        <v>252</v>
      </c>
      <c r="F5229" s="15">
        <v>166785</v>
      </c>
      <c r="G5229" s="15">
        <v>988520</v>
      </c>
      <c r="I5229" s="38" t="s">
        <v>263</v>
      </c>
      <c r="J5229" s="15">
        <v>2.8</v>
      </c>
      <c r="L5229" s="36" t="s">
        <v>250</v>
      </c>
      <c r="M5229" s="15">
        <v>5.666666666666667</v>
      </c>
    </row>
    <row r="5230" spans="1:13" x14ac:dyDescent="0.3">
      <c r="A5230" s="38" t="s">
        <v>245</v>
      </c>
      <c r="B5230" s="15">
        <v>424800</v>
      </c>
      <c r="C5230" s="15">
        <v>1720600</v>
      </c>
      <c r="E5230" s="37" t="s">
        <v>255</v>
      </c>
      <c r="F5230" s="15">
        <v>208990</v>
      </c>
      <c r="G5230" s="15">
        <v>1900687</v>
      </c>
      <c r="I5230" s="35" t="s">
        <v>274</v>
      </c>
      <c r="J5230" s="15"/>
      <c r="L5230" s="36" t="s">
        <v>253</v>
      </c>
      <c r="M5230" s="15">
        <v>4.5666666666666664</v>
      </c>
    </row>
    <row r="5231" spans="1:13" x14ac:dyDescent="0.3">
      <c r="A5231" s="38" t="s">
        <v>247</v>
      </c>
      <c r="B5231" s="15">
        <v>468750</v>
      </c>
      <c r="C5231" s="15">
        <v>2687250</v>
      </c>
      <c r="E5231" s="37" t="s">
        <v>258</v>
      </c>
      <c r="F5231" s="15">
        <v>196000</v>
      </c>
      <c r="G5231" s="15">
        <v>1412450</v>
      </c>
      <c r="I5231" s="38" t="s">
        <v>245</v>
      </c>
      <c r="J5231" s="15">
        <v>2.6</v>
      </c>
      <c r="L5231" s="35" t="s">
        <v>271</v>
      </c>
      <c r="M5231" s="15">
        <v>5.1166666666666671</v>
      </c>
    </row>
    <row r="5232" spans="1:13" x14ac:dyDescent="0.3">
      <c r="A5232" s="38" t="s">
        <v>249</v>
      </c>
      <c r="B5232" s="15">
        <v>502650</v>
      </c>
      <c r="C5232" s="15">
        <v>2313400</v>
      </c>
      <c r="E5232" s="36" t="s">
        <v>253</v>
      </c>
      <c r="F5232" s="15">
        <v>440150</v>
      </c>
      <c r="G5232" s="15">
        <v>1769400</v>
      </c>
      <c r="I5232" s="38" t="s">
        <v>247</v>
      </c>
      <c r="J5232" s="15">
        <v>2</v>
      </c>
      <c r="L5232" s="36" t="s">
        <v>246</v>
      </c>
      <c r="M5232" s="15">
        <v>5.0666666666666664</v>
      </c>
    </row>
    <row r="5233" spans="1:13" x14ac:dyDescent="0.3">
      <c r="A5233" s="38" t="s">
        <v>251</v>
      </c>
      <c r="B5233" s="15">
        <v>507102</v>
      </c>
      <c r="C5233" s="15">
        <v>1641603</v>
      </c>
      <c r="E5233" s="35" t="s">
        <v>264</v>
      </c>
      <c r="F5233" s="15">
        <v>2109425</v>
      </c>
      <c r="G5233" s="15">
        <v>10939451</v>
      </c>
      <c r="I5233" s="38" t="s">
        <v>249</v>
      </c>
      <c r="J5233" s="15">
        <v>1.5</v>
      </c>
      <c r="L5233" s="36" t="s">
        <v>248</v>
      </c>
      <c r="M5233" s="15">
        <v>5.6333333333333329</v>
      </c>
    </row>
    <row r="5234" spans="1:13" x14ac:dyDescent="0.3">
      <c r="A5234" s="38" t="s">
        <v>254</v>
      </c>
      <c r="B5234" s="15">
        <v>420500</v>
      </c>
      <c r="C5234" s="15">
        <v>4710700</v>
      </c>
      <c r="E5234" s="36" t="s">
        <v>246</v>
      </c>
      <c r="F5234" s="15">
        <v>665200</v>
      </c>
      <c r="G5234" s="15">
        <v>1567650</v>
      </c>
      <c r="I5234" s="38" t="s">
        <v>251</v>
      </c>
      <c r="J5234" s="15">
        <v>2.2999999999999998</v>
      </c>
      <c r="L5234" s="36" t="s">
        <v>250</v>
      </c>
      <c r="M5234" s="15">
        <v>6.0333333333333341</v>
      </c>
    </row>
    <row r="5235" spans="1:13" x14ac:dyDescent="0.3">
      <c r="A5235" s="38" t="s">
        <v>257</v>
      </c>
      <c r="B5235" s="15">
        <v>527450</v>
      </c>
      <c r="C5235" s="15">
        <v>2079000</v>
      </c>
      <c r="E5235" s="36" t="s">
        <v>248</v>
      </c>
      <c r="F5235" s="15">
        <v>494475</v>
      </c>
      <c r="G5235" s="15">
        <v>2022250</v>
      </c>
      <c r="I5235" s="38" t="s">
        <v>254</v>
      </c>
      <c r="J5235" s="15">
        <v>2.1</v>
      </c>
      <c r="L5235" s="36" t="s">
        <v>253</v>
      </c>
      <c r="M5235" s="15">
        <v>3.7333333333333329</v>
      </c>
    </row>
    <row r="5236" spans="1:13" x14ac:dyDescent="0.3">
      <c r="A5236" s="38" t="s">
        <v>252</v>
      </c>
      <c r="B5236" s="15">
        <v>522000</v>
      </c>
      <c r="C5236" s="15">
        <v>3529500</v>
      </c>
      <c r="E5236" s="36" t="s">
        <v>250</v>
      </c>
      <c r="F5236" s="15">
        <v>508000</v>
      </c>
      <c r="G5236" s="15">
        <v>4142725</v>
      </c>
      <c r="I5236" s="38" t="s">
        <v>257</v>
      </c>
      <c r="J5236" s="15">
        <v>1.9</v>
      </c>
      <c r="L5236" s="35" t="s">
        <v>272</v>
      </c>
      <c r="M5236" s="15">
        <v>3.1583333333333332</v>
      </c>
    </row>
    <row r="5237" spans="1:13" x14ac:dyDescent="0.3">
      <c r="A5237" s="38" t="s">
        <v>255</v>
      </c>
      <c r="B5237" s="15">
        <v>410000</v>
      </c>
      <c r="C5237" s="15">
        <v>1559700</v>
      </c>
      <c r="E5237" s="37" t="s">
        <v>252</v>
      </c>
      <c r="F5237" s="15">
        <v>177500</v>
      </c>
      <c r="G5237" s="15">
        <v>1435000</v>
      </c>
      <c r="I5237" s="38" t="s">
        <v>252</v>
      </c>
      <c r="J5237" s="15">
        <v>4.0999999999999996</v>
      </c>
      <c r="L5237" s="36" t="s">
        <v>246</v>
      </c>
      <c r="M5237" s="15">
        <v>1.6666666666666667</v>
      </c>
    </row>
    <row r="5238" spans="1:13" x14ac:dyDescent="0.3">
      <c r="A5238" s="38" t="s">
        <v>258</v>
      </c>
      <c r="B5238" s="15">
        <v>576225</v>
      </c>
      <c r="C5238" s="15">
        <v>3253250</v>
      </c>
      <c r="E5238" s="37" t="s">
        <v>255</v>
      </c>
      <c r="F5238" s="15">
        <v>145000</v>
      </c>
      <c r="G5238" s="15">
        <v>1095725</v>
      </c>
      <c r="I5238" s="38" t="s">
        <v>255</v>
      </c>
      <c r="J5238" s="15">
        <v>3.6</v>
      </c>
      <c r="L5238" s="36" t="s">
        <v>248</v>
      </c>
      <c r="M5238" s="15">
        <v>3.3333333333333335</v>
      </c>
    </row>
    <row r="5239" spans="1:13" x14ac:dyDescent="0.3">
      <c r="A5239" s="38" t="s">
        <v>260</v>
      </c>
      <c r="B5239" s="15">
        <v>509225</v>
      </c>
      <c r="C5239" s="15">
        <v>2749700</v>
      </c>
      <c r="E5239" s="37" t="s">
        <v>258</v>
      </c>
      <c r="F5239" s="15">
        <v>185500</v>
      </c>
      <c r="G5239" s="15">
        <v>1612000</v>
      </c>
      <c r="I5239" s="38" t="s">
        <v>258</v>
      </c>
      <c r="J5239" s="15">
        <v>3.6</v>
      </c>
      <c r="L5239" s="36" t="s">
        <v>250</v>
      </c>
      <c r="M5239" s="15">
        <v>4.4999999999999991</v>
      </c>
    </row>
    <row r="5240" spans="1:13" x14ac:dyDescent="0.3">
      <c r="A5240" s="38" t="s">
        <v>262</v>
      </c>
      <c r="B5240" s="15">
        <v>279450</v>
      </c>
      <c r="C5240" s="15">
        <v>3196609</v>
      </c>
      <c r="E5240" s="36" t="s">
        <v>253</v>
      </c>
      <c r="F5240" s="15">
        <v>441750</v>
      </c>
      <c r="G5240" s="15">
        <v>3206826</v>
      </c>
      <c r="I5240" s="38" t="s">
        <v>260</v>
      </c>
      <c r="J5240" s="15">
        <v>2.9</v>
      </c>
      <c r="L5240" s="36" t="s">
        <v>253</v>
      </c>
      <c r="M5240" s="15">
        <v>3.1333333333333329</v>
      </c>
    </row>
    <row r="5241" spans="1:13" x14ac:dyDescent="0.3">
      <c r="A5241" s="38" t="s">
        <v>263</v>
      </c>
      <c r="B5241" s="15">
        <v>548950</v>
      </c>
      <c r="C5241" s="15">
        <v>4435900</v>
      </c>
      <c r="E5241" s="35" t="s">
        <v>266</v>
      </c>
      <c r="F5241" s="15">
        <v>1858138</v>
      </c>
      <c r="G5241" s="15">
        <v>8917525</v>
      </c>
      <c r="I5241" s="38" t="s">
        <v>262</v>
      </c>
      <c r="J5241" s="15">
        <v>3.9</v>
      </c>
      <c r="L5241" s="35" t="s">
        <v>273</v>
      </c>
      <c r="M5241" s="15">
        <v>3.7166666666666668</v>
      </c>
    </row>
    <row r="5242" spans="1:13" x14ac:dyDescent="0.3">
      <c r="A5242" s="35" t="s">
        <v>272</v>
      </c>
      <c r="B5242" s="15"/>
      <c r="C5242" s="15"/>
      <c r="E5242" s="36" t="s">
        <v>246</v>
      </c>
      <c r="F5242" s="15">
        <v>456463</v>
      </c>
      <c r="G5242" s="15">
        <v>2090325</v>
      </c>
      <c r="I5242" s="38" t="s">
        <v>263</v>
      </c>
      <c r="J5242" s="15">
        <v>3.6</v>
      </c>
      <c r="L5242" s="36" t="s">
        <v>246</v>
      </c>
      <c r="M5242" s="15">
        <v>1.8666666666666669</v>
      </c>
    </row>
    <row r="5243" spans="1:13" x14ac:dyDescent="0.3">
      <c r="A5243" s="38" t="s">
        <v>245</v>
      </c>
      <c r="B5243" s="15">
        <v>739000</v>
      </c>
      <c r="C5243" s="15">
        <v>1640900</v>
      </c>
      <c r="E5243" s="36" t="s">
        <v>248</v>
      </c>
      <c r="F5243" s="15">
        <v>617650</v>
      </c>
      <c r="G5243" s="15">
        <v>3568750</v>
      </c>
      <c r="I5243" s="35" t="s">
        <v>275</v>
      </c>
      <c r="J5243" s="15"/>
      <c r="L5243" s="36" t="s">
        <v>248</v>
      </c>
      <c r="M5243" s="15">
        <v>5.4666666666666659</v>
      </c>
    </row>
    <row r="5244" spans="1:13" x14ac:dyDescent="0.3">
      <c r="A5244" s="38" t="s">
        <v>247</v>
      </c>
      <c r="B5244" s="15">
        <v>423350</v>
      </c>
      <c r="C5244" s="15">
        <v>1654850</v>
      </c>
      <c r="E5244" s="36" t="s">
        <v>250</v>
      </c>
      <c r="F5244" s="15">
        <v>362950</v>
      </c>
      <c r="G5244" s="15">
        <v>1861500</v>
      </c>
      <c r="I5244" s="38" t="s">
        <v>245</v>
      </c>
      <c r="J5244" s="15">
        <v>2.6</v>
      </c>
      <c r="L5244" s="36" t="s">
        <v>250</v>
      </c>
      <c r="M5244" s="15">
        <v>5.333333333333333</v>
      </c>
    </row>
    <row r="5245" spans="1:13" x14ac:dyDescent="0.3">
      <c r="A5245" s="38" t="s">
        <v>249</v>
      </c>
      <c r="B5245" s="15">
        <v>489200</v>
      </c>
      <c r="C5245" s="15">
        <v>4475700</v>
      </c>
      <c r="E5245" s="37" t="s">
        <v>252</v>
      </c>
      <c r="F5245" s="15">
        <v>125500</v>
      </c>
      <c r="G5245" s="15">
        <v>390500</v>
      </c>
      <c r="I5245" s="38" t="s">
        <v>247</v>
      </c>
      <c r="J5245" s="15">
        <v>2.7</v>
      </c>
      <c r="L5245" s="36" t="s">
        <v>253</v>
      </c>
      <c r="M5245" s="15">
        <v>2.2000000000000002</v>
      </c>
    </row>
    <row r="5246" spans="1:13" x14ac:dyDescent="0.3">
      <c r="A5246" s="38" t="s">
        <v>251</v>
      </c>
      <c r="B5246" s="15">
        <v>504825</v>
      </c>
      <c r="C5246" s="15">
        <v>2634078</v>
      </c>
      <c r="E5246" s="37" t="s">
        <v>255</v>
      </c>
      <c r="F5246" s="15">
        <v>100000</v>
      </c>
      <c r="G5246" s="15">
        <v>506000</v>
      </c>
      <c r="I5246" s="38" t="s">
        <v>249</v>
      </c>
      <c r="J5246" s="15">
        <v>2</v>
      </c>
      <c r="L5246" s="35" t="s">
        <v>274</v>
      </c>
      <c r="M5246" s="15">
        <v>1.6833333333333336</v>
      </c>
    </row>
    <row r="5247" spans="1:13" x14ac:dyDescent="0.3">
      <c r="A5247" s="38" t="s">
        <v>254</v>
      </c>
      <c r="B5247" s="15">
        <v>486950</v>
      </c>
      <c r="C5247" s="15">
        <v>3542800</v>
      </c>
      <c r="E5247" s="37" t="s">
        <v>258</v>
      </c>
      <c r="F5247" s="15">
        <v>137450</v>
      </c>
      <c r="G5247" s="15">
        <v>965000</v>
      </c>
      <c r="I5247" s="38" t="s">
        <v>251</v>
      </c>
      <c r="J5247" s="15">
        <v>1.9</v>
      </c>
      <c r="L5247" s="36" t="s">
        <v>246</v>
      </c>
      <c r="M5247" s="15">
        <v>2.7000000000000006</v>
      </c>
    </row>
    <row r="5248" spans="1:13" x14ac:dyDescent="0.3">
      <c r="A5248" s="38" t="s">
        <v>257</v>
      </c>
      <c r="B5248" s="15">
        <v>630000</v>
      </c>
      <c r="C5248" s="15">
        <v>6073829</v>
      </c>
      <c r="E5248" s="36" t="s">
        <v>253</v>
      </c>
      <c r="F5248" s="15">
        <v>421075</v>
      </c>
      <c r="G5248" s="15">
        <v>1396950</v>
      </c>
      <c r="I5248" s="38" t="s">
        <v>254</v>
      </c>
      <c r="J5248" s="15">
        <v>1.1000000000000001</v>
      </c>
      <c r="L5248" s="36" t="s">
        <v>248</v>
      </c>
      <c r="M5248" s="15">
        <v>1.5666666666666664</v>
      </c>
    </row>
    <row r="5249" spans="1:13" x14ac:dyDescent="0.3">
      <c r="A5249" s="38" t="s">
        <v>252</v>
      </c>
      <c r="B5249" s="15">
        <v>528450</v>
      </c>
      <c r="C5249" s="15">
        <v>4141050</v>
      </c>
      <c r="E5249" s="35" t="s">
        <v>267</v>
      </c>
      <c r="F5249" s="15">
        <v>1466465</v>
      </c>
      <c r="G5249" s="15">
        <v>6605362</v>
      </c>
      <c r="I5249" s="38" t="s">
        <v>257</v>
      </c>
      <c r="J5249" s="15">
        <v>0.4</v>
      </c>
      <c r="L5249" s="36" t="s">
        <v>250</v>
      </c>
      <c r="M5249" s="15">
        <v>1</v>
      </c>
    </row>
    <row r="5250" spans="1:13" x14ac:dyDescent="0.3">
      <c r="A5250" s="38" t="s">
        <v>255</v>
      </c>
      <c r="B5250" s="15">
        <v>655475</v>
      </c>
      <c r="C5250" s="15">
        <v>5051450</v>
      </c>
      <c r="E5250" s="36" t="s">
        <v>246</v>
      </c>
      <c r="F5250" s="15">
        <v>409000</v>
      </c>
      <c r="G5250" s="15">
        <v>907500</v>
      </c>
      <c r="I5250" s="38" t="s">
        <v>252</v>
      </c>
      <c r="J5250" s="15">
        <v>1.8</v>
      </c>
      <c r="L5250" s="36" t="s">
        <v>253</v>
      </c>
      <c r="M5250" s="15">
        <v>1.4666666666666668</v>
      </c>
    </row>
    <row r="5251" spans="1:13" x14ac:dyDescent="0.3">
      <c r="A5251" s="38" t="s">
        <v>258</v>
      </c>
      <c r="B5251" s="15">
        <v>613975</v>
      </c>
      <c r="C5251" s="15">
        <v>5545050</v>
      </c>
      <c r="E5251" s="36" t="s">
        <v>248</v>
      </c>
      <c r="F5251" s="15">
        <v>354765</v>
      </c>
      <c r="G5251" s="15">
        <v>1721465</v>
      </c>
      <c r="I5251" s="38" t="s">
        <v>258</v>
      </c>
      <c r="J5251" s="15">
        <v>2.2000000000000002</v>
      </c>
      <c r="L5251" s="35" t="s">
        <v>275</v>
      </c>
      <c r="M5251" s="15">
        <v>1.5545454545454547</v>
      </c>
    </row>
    <row r="5252" spans="1:13" x14ac:dyDescent="0.3">
      <c r="A5252" s="38" t="s">
        <v>260</v>
      </c>
      <c r="B5252" s="15">
        <v>529250</v>
      </c>
      <c r="C5252" s="15">
        <v>2612950</v>
      </c>
      <c r="E5252" s="36" t="s">
        <v>250</v>
      </c>
      <c r="F5252" s="15">
        <v>375950</v>
      </c>
      <c r="G5252" s="15">
        <v>2173350</v>
      </c>
      <c r="I5252" s="38" t="s">
        <v>260</v>
      </c>
      <c r="J5252" s="15">
        <v>0.7</v>
      </c>
      <c r="L5252" s="36" t="s">
        <v>246</v>
      </c>
      <c r="M5252" s="15">
        <v>1.4666666666666668</v>
      </c>
    </row>
    <row r="5253" spans="1:13" x14ac:dyDescent="0.3">
      <c r="A5253" s="38" t="s">
        <v>262</v>
      </c>
      <c r="B5253" s="15">
        <v>552000</v>
      </c>
      <c r="C5253" s="15">
        <v>2880999</v>
      </c>
      <c r="E5253" s="37" t="s">
        <v>252</v>
      </c>
      <c r="F5253" s="15">
        <v>164950</v>
      </c>
      <c r="G5253" s="15">
        <v>886450</v>
      </c>
      <c r="I5253" s="38" t="s">
        <v>262</v>
      </c>
      <c r="J5253" s="15">
        <v>1</v>
      </c>
      <c r="L5253" s="36" t="s">
        <v>248</v>
      </c>
      <c r="M5253" s="15">
        <v>1.2333333333333334</v>
      </c>
    </row>
    <row r="5254" spans="1:13" x14ac:dyDescent="0.3">
      <c r="A5254" s="38" t="s">
        <v>263</v>
      </c>
      <c r="B5254" s="15">
        <v>594000</v>
      </c>
      <c r="C5254" s="15">
        <v>4113400</v>
      </c>
      <c r="E5254" s="37" t="s">
        <v>255</v>
      </c>
      <c r="F5254" s="15">
        <v>96000</v>
      </c>
      <c r="G5254" s="15">
        <v>529950</v>
      </c>
      <c r="I5254" s="14">
        <v>42</v>
      </c>
      <c r="J5254" s="15">
        <v>525.19999999999993</v>
      </c>
      <c r="L5254" s="36" t="s">
        <v>250</v>
      </c>
      <c r="M5254" s="15">
        <v>2.2333333333333334</v>
      </c>
    </row>
    <row r="5255" spans="1:13" x14ac:dyDescent="0.3">
      <c r="A5255" s="35" t="s">
        <v>273</v>
      </c>
      <c r="B5255" s="15"/>
      <c r="C5255" s="15"/>
      <c r="E5255" s="37" t="s">
        <v>258</v>
      </c>
      <c r="F5255" s="15">
        <v>115000</v>
      </c>
      <c r="G5255" s="15">
        <v>756950</v>
      </c>
      <c r="I5255" s="35" t="s">
        <v>244</v>
      </c>
      <c r="J5255" s="15"/>
      <c r="L5255" s="36" t="s">
        <v>253</v>
      </c>
      <c r="M5255" s="15">
        <v>1.1499999999999999</v>
      </c>
    </row>
    <row r="5256" spans="1:13" x14ac:dyDescent="0.3">
      <c r="A5256" s="38" t="s">
        <v>245</v>
      </c>
      <c r="B5256" s="15">
        <v>552000</v>
      </c>
      <c r="C5256" s="15">
        <v>4024500</v>
      </c>
      <c r="E5256" s="36" t="s">
        <v>253</v>
      </c>
      <c r="F5256" s="15">
        <v>326750</v>
      </c>
      <c r="G5256" s="15">
        <v>1803047</v>
      </c>
      <c r="I5256" s="38" t="s">
        <v>245</v>
      </c>
      <c r="J5256" s="15">
        <v>1.5</v>
      </c>
      <c r="L5256" s="14">
        <v>99</v>
      </c>
      <c r="M5256" s="15">
        <v>0.7</v>
      </c>
    </row>
    <row r="5257" spans="1:13" x14ac:dyDescent="0.3">
      <c r="A5257" s="38" t="s">
        <v>247</v>
      </c>
      <c r="B5257" s="15">
        <v>661000</v>
      </c>
      <c r="C5257" s="15">
        <v>2351350</v>
      </c>
      <c r="E5257" s="35" t="s">
        <v>268</v>
      </c>
      <c r="F5257" s="15">
        <v>1677693</v>
      </c>
      <c r="G5257" s="15">
        <v>6730371</v>
      </c>
      <c r="I5257" s="38" t="s">
        <v>247</v>
      </c>
      <c r="J5257" s="15">
        <v>1.5</v>
      </c>
      <c r="L5257" s="35" t="s">
        <v>275</v>
      </c>
      <c r="M5257" s="15">
        <v>0.7</v>
      </c>
    </row>
    <row r="5258" spans="1:13" x14ac:dyDescent="0.3">
      <c r="A5258" s="38" t="s">
        <v>249</v>
      </c>
      <c r="B5258" s="15">
        <v>617450</v>
      </c>
      <c r="C5258" s="15">
        <v>5858150</v>
      </c>
      <c r="E5258" s="36" t="s">
        <v>246</v>
      </c>
      <c r="F5258" s="15">
        <v>516893</v>
      </c>
      <c r="G5258" s="15">
        <v>2376358</v>
      </c>
      <c r="I5258" s="38" t="s">
        <v>249</v>
      </c>
      <c r="J5258" s="15">
        <v>1.7</v>
      </c>
      <c r="L5258" s="36" t="s">
        <v>253</v>
      </c>
      <c r="M5258" s="15">
        <v>0.7</v>
      </c>
    </row>
    <row r="5259" spans="1:13" x14ac:dyDescent="0.3">
      <c r="A5259" s="38" t="s">
        <v>251</v>
      </c>
      <c r="B5259" s="15">
        <v>598000</v>
      </c>
      <c r="C5259" s="15">
        <v>2982850</v>
      </c>
      <c r="E5259" s="36" t="s">
        <v>248</v>
      </c>
      <c r="F5259" s="15">
        <v>297750</v>
      </c>
      <c r="G5259" s="15">
        <v>1471150</v>
      </c>
      <c r="I5259" s="38" t="s">
        <v>251</v>
      </c>
      <c r="J5259" s="15">
        <v>2.1</v>
      </c>
      <c r="L5259" s="14">
        <v>100</v>
      </c>
      <c r="M5259" s="15">
        <v>4.7011976047904183</v>
      </c>
    </row>
    <row r="5260" spans="1:13" x14ac:dyDescent="0.3">
      <c r="A5260" s="38" t="s">
        <v>254</v>
      </c>
      <c r="B5260" s="15">
        <v>614550</v>
      </c>
      <c r="C5260" s="15">
        <v>3530700</v>
      </c>
      <c r="E5260" s="36" t="s">
        <v>250</v>
      </c>
      <c r="F5260" s="15">
        <v>416900</v>
      </c>
      <c r="G5260" s="15">
        <v>1479410</v>
      </c>
      <c r="I5260" s="38" t="s">
        <v>254</v>
      </c>
      <c r="J5260" s="15">
        <v>2.2999999999999998</v>
      </c>
      <c r="L5260" s="35" t="s">
        <v>244</v>
      </c>
      <c r="M5260" s="15">
        <v>3.0333333333333332</v>
      </c>
    </row>
    <row r="5261" spans="1:13" x14ac:dyDescent="0.3">
      <c r="A5261" s="38" t="s">
        <v>257</v>
      </c>
      <c r="B5261" s="15">
        <v>639000</v>
      </c>
      <c r="C5261" s="15">
        <v>3549000</v>
      </c>
      <c r="E5261" s="37" t="s">
        <v>252</v>
      </c>
      <c r="F5261" s="15">
        <v>154000</v>
      </c>
      <c r="G5261" s="15">
        <v>154000</v>
      </c>
      <c r="I5261" s="38" t="s">
        <v>257</v>
      </c>
      <c r="J5261" s="15">
        <v>3</v>
      </c>
      <c r="L5261" s="36" t="s">
        <v>246</v>
      </c>
      <c r="M5261" s="15">
        <v>1.8666666666666665</v>
      </c>
    </row>
    <row r="5262" spans="1:13" x14ac:dyDescent="0.3">
      <c r="A5262" s="38" t="s">
        <v>252</v>
      </c>
      <c r="B5262" s="15">
        <v>581500</v>
      </c>
      <c r="C5262" s="15">
        <v>5146999</v>
      </c>
      <c r="E5262" s="37" t="s">
        <v>255</v>
      </c>
      <c r="F5262" s="15">
        <v>143000</v>
      </c>
      <c r="G5262" s="15">
        <v>524160</v>
      </c>
      <c r="I5262" s="38" t="s">
        <v>252</v>
      </c>
      <c r="J5262" s="15">
        <v>3.4</v>
      </c>
      <c r="L5262" s="36" t="s">
        <v>248</v>
      </c>
      <c r="M5262" s="15">
        <v>2.7666666666666671</v>
      </c>
    </row>
    <row r="5263" spans="1:13" x14ac:dyDescent="0.3">
      <c r="A5263" s="38" t="s">
        <v>255</v>
      </c>
      <c r="B5263" s="15">
        <v>612500</v>
      </c>
      <c r="C5263" s="15">
        <v>5745950</v>
      </c>
      <c r="E5263" s="37" t="s">
        <v>258</v>
      </c>
      <c r="F5263" s="15">
        <v>119900</v>
      </c>
      <c r="G5263" s="15">
        <v>801250</v>
      </c>
      <c r="I5263" s="38" t="s">
        <v>255</v>
      </c>
      <c r="J5263" s="15">
        <v>2.9</v>
      </c>
      <c r="L5263" s="36" t="s">
        <v>250</v>
      </c>
      <c r="M5263" s="15">
        <v>3.9333333333333336</v>
      </c>
    </row>
    <row r="5264" spans="1:13" x14ac:dyDescent="0.3">
      <c r="A5264" s="38" t="s">
        <v>258</v>
      </c>
      <c r="B5264" s="15">
        <v>635000</v>
      </c>
      <c r="C5264" s="15">
        <v>6619305</v>
      </c>
      <c r="E5264" s="36" t="s">
        <v>253</v>
      </c>
      <c r="F5264" s="15">
        <v>446150</v>
      </c>
      <c r="G5264" s="15">
        <v>1403453</v>
      </c>
      <c r="I5264" s="38" t="s">
        <v>258</v>
      </c>
      <c r="J5264" s="15">
        <v>3.1</v>
      </c>
      <c r="L5264" s="36" t="s">
        <v>253</v>
      </c>
      <c r="M5264" s="15">
        <v>3.5666666666666664</v>
      </c>
    </row>
    <row r="5265" spans="1:13" x14ac:dyDescent="0.3">
      <c r="A5265" s="38" t="s">
        <v>260</v>
      </c>
      <c r="B5265" s="15">
        <v>583475</v>
      </c>
      <c r="C5265" s="15">
        <v>4283312</v>
      </c>
      <c r="E5265" s="35" t="s">
        <v>269</v>
      </c>
      <c r="F5265" s="15">
        <v>1803500</v>
      </c>
      <c r="G5265" s="15">
        <v>16235746</v>
      </c>
      <c r="I5265" s="38" t="s">
        <v>260</v>
      </c>
      <c r="J5265" s="15">
        <v>3.2</v>
      </c>
      <c r="L5265" s="35" t="s">
        <v>256</v>
      </c>
      <c r="M5265" s="15">
        <v>4.2</v>
      </c>
    </row>
    <row r="5266" spans="1:13" x14ac:dyDescent="0.3">
      <c r="A5266" s="38" t="s">
        <v>262</v>
      </c>
      <c r="B5266" s="15">
        <v>505038</v>
      </c>
      <c r="C5266" s="15">
        <v>1443575</v>
      </c>
      <c r="E5266" s="36" t="s">
        <v>246</v>
      </c>
      <c r="F5266" s="15">
        <v>530375</v>
      </c>
      <c r="G5266" s="15">
        <v>3118749</v>
      </c>
      <c r="I5266" s="38" t="s">
        <v>262</v>
      </c>
      <c r="J5266" s="15">
        <v>2.8</v>
      </c>
      <c r="L5266" s="36" t="s">
        <v>246</v>
      </c>
      <c r="M5266" s="15">
        <v>2.9</v>
      </c>
    </row>
    <row r="5267" spans="1:13" x14ac:dyDescent="0.3">
      <c r="A5267" s="38" t="s">
        <v>263</v>
      </c>
      <c r="B5267" s="15">
        <v>571500</v>
      </c>
      <c r="C5267" s="15">
        <v>3294950</v>
      </c>
      <c r="E5267" s="36" t="s">
        <v>248</v>
      </c>
      <c r="F5267" s="15">
        <v>398850</v>
      </c>
      <c r="G5267" s="15">
        <v>4091127</v>
      </c>
      <c r="I5267" s="38" t="s">
        <v>263</v>
      </c>
      <c r="J5267" s="15">
        <v>2.5</v>
      </c>
      <c r="L5267" s="36" t="s">
        <v>248</v>
      </c>
      <c r="M5267" s="15">
        <v>4</v>
      </c>
    </row>
    <row r="5268" spans="1:13" x14ac:dyDescent="0.3">
      <c r="A5268" s="35" t="s">
        <v>274</v>
      </c>
      <c r="B5268" s="15"/>
      <c r="C5268" s="15"/>
      <c r="E5268" s="36" t="s">
        <v>250</v>
      </c>
      <c r="F5268" s="15">
        <v>426250</v>
      </c>
      <c r="G5268" s="15">
        <v>5369175</v>
      </c>
      <c r="I5268" s="35" t="s">
        <v>256</v>
      </c>
      <c r="J5268" s="15"/>
      <c r="L5268" s="36" t="s">
        <v>250</v>
      </c>
      <c r="M5268" s="15">
        <v>5.0999999999999996</v>
      </c>
    </row>
    <row r="5269" spans="1:13" x14ac:dyDescent="0.3">
      <c r="A5269" s="38" t="s">
        <v>245</v>
      </c>
      <c r="B5269" s="15">
        <v>772250</v>
      </c>
      <c r="C5269" s="15">
        <v>3039500</v>
      </c>
      <c r="E5269" s="37" t="s">
        <v>252</v>
      </c>
      <c r="F5269" s="15">
        <v>152000</v>
      </c>
      <c r="G5269" s="15">
        <v>1569453</v>
      </c>
      <c r="I5269" s="38" t="s">
        <v>245</v>
      </c>
      <c r="J5269" s="15">
        <v>2.5</v>
      </c>
      <c r="L5269" s="36" t="s">
        <v>253</v>
      </c>
      <c r="M5269" s="15">
        <v>4.8</v>
      </c>
    </row>
    <row r="5270" spans="1:13" x14ac:dyDescent="0.3">
      <c r="A5270" s="38" t="s">
        <v>247</v>
      </c>
      <c r="B5270" s="15">
        <v>352475</v>
      </c>
      <c r="C5270" s="15">
        <v>3154050</v>
      </c>
      <c r="E5270" s="37" t="s">
        <v>255</v>
      </c>
      <c r="F5270" s="15">
        <v>148250</v>
      </c>
      <c r="G5270" s="15">
        <v>2389300</v>
      </c>
      <c r="I5270" s="38" t="s">
        <v>247</v>
      </c>
      <c r="J5270" s="15">
        <v>2.4</v>
      </c>
      <c r="L5270" s="35" t="s">
        <v>261</v>
      </c>
      <c r="M5270" s="15">
        <v>9.9500000000000011</v>
      </c>
    </row>
    <row r="5271" spans="1:13" x14ac:dyDescent="0.3">
      <c r="A5271" s="38" t="s">
        <v>249</v>
      </c>
      <c r="B5271" s="15">
        <v>669500</v>
      </c>
      <c r="C5271" s="15">
        <v>5521900</v>
      </c>
      <c r="E5271" s="37" t="s">
        <v>258</v>
      </c>
      <c r="F5271" s="15">
        <v>126000</v>
      </c>
      <c r="G5271" s="15">
        <v>1410422</v>
      </c>
      <c r="I5271" s="38" t="s">
        <v>249</v>
      </c>
      <c r="J5271" s="15">
        <v>2.8</v>
      </c>
      <c r="L5271" s="36" t="s">
        <v>246</v>
      </c>
      <c r="M5271" s="15">
        <v>6.4333333333333336</v>
      </c>
    </row>
    <row r="5272" spans="1:13" x14ac:dyDescent="0.3">
      <c r="A5272" s="38" t="s">
        <v>251</v>
      </c>
      <c r="B5272" s="15">
        <v>722500</v>
      </c>
      <c r="C5272" s="15">
        <v>3993888</v>
      </c>
      <c r="E5272" s="36" t="s">
        <v>253</v>
      </c>
      <c r="F5272" s="15">
        <v>448025</v>
      </c>
      <c r="G5272" s="15">
        <v>3656695</v>
      </c>
      <c r="I5272" s="38" t="s">
        <v>251</v>
      </c>
      <c r="J5272" s="15">
        <v>2.7</v>
      </c>
      <c r="L5272" s="36" t="s">
        <v>248</v>
      </c>
      <c r="M5272" s="15">
        <v>10</v>
      </c>
    </row>
    <row r="5273" spans="1:13" x14ac:dyDescent="0.3">
      <c r="A5273" s="38" t="s">
        <v>254</v>
      </c>
      <c r="B5273" s="15">
        <v>694500</v>
      </c>
      <c r="C5273" s="15">
        <v>5857000</v>
      </c>
      <c r="E5273" s="35" t="s">
        <v>270</v>
      </c>
      <c r="F5273" s="15">
        <v>1818351</v>
      </c>
      <c r="G5273" s="15">
        <v>12948777</v>
      </c>
      <c r="I5273" s="38" t="s">
        <v>254</v>
      </c>
      <c r="J5273" s="15">
        <v>2.8</v>
      </c>
      <c r="L5273" s="36" t="s">
        <v>250</v>
      </c>
      <c r="M5273" s="15">
        <v>12.200000000000001</v>
      </c>
    </row>
    <row r="5274" spans="1:13" x14ac:dyDescent="0.3">
      <c r="A5274" s="38" t="s">
        <v>257</v>
      </c>
      <c r="B5274" s="15">
        <v>612893</v>
      </c>
      <c r="C5274" s="15">
        <v>6764990</v>
      </c>
      <c r="E5274" s="36" t="s">
        <v>246</v>
      </c>
      <c r="F5274" s="15">
        <v>418851</v>
      </c>
      <c r="G5274" s="15">
        <v>2538307</v>
      </c>
      <c r="I5274" s="38" t="s">
        <v>257</v>
      </c>
      <c r="J5274" s="15">
        <v>2.4</v>
      </c>
      <c r="L5274" s="36" t="s">
        <v>253</v>
      </c>
      <c r="M5274" s="15">
        <v>11.166666666666666</v>
      </c>
    </row>
    <row r="5275" spans="1:13" x14ac:dyDescent="0.3">
      <c r="A5275" s="38" t="s">
        <v>252</v>
      </c>
      <c r="B5275" s="15">
        <v>790000</v>
      </c>
      <c r="C5275" s="15">
        <v>5544750</v>
      </c>
      <c r="E5275" s="36" t="s">
        <v>248</v>
      </c>
      <c r="F5275" s="15">
        <v>469200</v>
      </c>
      <c r="G5275" s="15">
        <v>4368676</v>
      </c>
      <c r="I5275" s="38" t="s">
        <v>252</v>
      </c>
      <c r="J5275" s="15">
        <v>2</v>
      </c>
      <c r="L5275" s="35" t="s">
        <v>264</v>
      </c>
      <c r="M5275" s="15">
        <v>8.4166666666666661</v>
      </c>
    </row>
    <row r="5276" spans="1:13" x14ac:dyDescent="0.3">
      <c r="A5276" s="38" t="s">
        <v>255</v>
      </c>
      <c r="B5276" s="15">
        <v>710000</v>
      </c>
      <c r="C5276" s="15">
        <v>5711300</v>
      </c>
      <c r="E5276" s="36" t="s">
        <v>250</v>
      </c>
      <c r="F5276" s="15">
        <v>500900</v>
      </c>
      <c r="G5276" s="15">
        <v>3694819</v>
      </c>
      <c r="I5276" s="38" t="s">
        <v>255</v>
      </c>
      <c r="J5276" s="15">
        <v>2.6</v>
      </c>
      <c r="L5276" s="36" t="s">
        <v>246</v>
      </c>
      <c r="M5276" s="15">
        <v>9.4333333333333318</v>
      </c>
    </row>
    <row r="5277" spans="1:13" x14ac:dyDescent="0.3">
      <c r="A5277" s="38" t="s">
        <v>258</v>
      </c>
      <c r="B5277" s="15">
        <v>622250</v>
      </c>
      <c r="C5277" s="15">
        <v>2675450</v>
      </c>
      <c r="E5277" s="37" t="s">
        <v>252</v>
      </c>
      <c r="F5277" s="15">
        <v>172500</v>
      </c>
      <c r="G5277" s="15">
        <v>1054850</v>
      </c>
      <c r="I5277" s="38" t="s">
        <v>258</v>
      </c>
      <c r="J5277" s="15">
        <v>2.6</v>
      </c>
      <c r="L5277" s="36" t="s">
        <v>248</v>
      </c>
      <c r="M5277" s="15">
        <v>9.0666666666666682</v>
      </c>
    </row>
    <row r="5278" spans="1:13" x14ac:dyDescent="0.3">
      <c r="A5278" s="38" t="s">
        <v>260</v>
      </c>
      <c r="B5278" s="15">
        <v>686250</v>
      </c>
      <c r="C5278" s="15">
        <v>3866450</v>
      </c>
      <c r="E5278" s="37" t="s">
        <v>255</v>
      </c>
      <c r="F5278" s="15">
        <v>148500</v>
      </c>
      <c r="G5278" s="15">
        <v>994719</v>
      </c>
      <c r="I5278" s="38" t="s">
        <v>260</v>
      </c>
      <c r="J5278" s="15">
        <v>2.2000000000000002</v>
      </c>
      <c r="L5278" s="36" t="s">
        <v>250</v>
      </c>
      <c r="M5278" s="15">
        <v>8.0333333333333332</v>
      </c>
    </row>
    <row r="5279" spans="1:13" x14ac:dyDescent="0.3">
      <c r="A5279" s="38" t="s">
        <v>262</v>
      </c>
      <c r="B5279" s="15">
        <v>689000</v>
      </c>
      <c r="C5279" s="15">
        <v>3381500</v>
      </c>
      <c r="E5279" s="37" t="s">
        <v>258</v>
      </c>
      <c r="F5279" s="15">
        <v>179900</v>
      </c>
      <c r="G5279" s="15">
        <v>1645250</v>
      </c>
      <c r="I5279" s="38" t="s">
        <v>262</v>
      </c>
      <c r="J5279" s="15">
        <v>2.2999999999999998</v>
      </c>
      <c r="L5279" s="36" t="s">
        <v>253</v>
      </c>
      <c r="M5279" s="15">
        <v>7.1333333333333329</v>
      </c>
    </row>
    <row r="5280" spans="1:13" x14ac:dyDescent="0.3">
      <c r="A5280" s="38" t="s">
        <v>263</v>
      </c>
      <c r="B5280" s="15">
        <v>613138</v>
      </c>
      <c r="C5280" s="15">
        <v>2302776</v>
      </c>
      <c r="E5280" s="36" t="s">
        <v>253</v>
      </c>
      <c r="F5280" s="15">
        <v>429400</v>
      </c>
      <c r="G5280" s="15">
        <v>2346975</v>
      </c>
      <c r="I5280" s="38" t="s">
        <v>263</v>
      </c>
      <c r="J5280" s="15">
        <v>2.2999999999999998</v>
      </c>
      <c r="L5280" s="35" t="s">
        <v>266</v>
      </c>
      <c r="M5280" s="15">
        <v>9.0500000000000007</v>
      </c>
    </row>
    <row r="5281" spans="1:13" x14ac:dyDescent="0.3">
      <c r="A5281" s="35" t="s">
        <v>275</v>
      </c>
      <c r="B5281" s="15"/>
      <c r="C5281" s="15"/>
      <c r="E5281" s="35" t="s">
        <v>271</v>
      </c>
      <c r="F5281" s="15">
        <v>2268875</v>
      </c>
      <c r="G5281" s="15">
        <v>18152715</v>
      </c>
      <c r="I5281" s="35" t="s">
        <v>261</v>
      </c>
      <c r="J5281" s="15"/>
      <c r="L5281" s="36" t="s">
        <v>246</v>
      </c>
      <c r="M5281" s="15">
        <v>7.3666666666666663</v>
      </c>
    </row>
    <row r="5282" spans="1:13" x14ac:dyDescent="0.3">
      <c r="A5282" s="38" t="s">
        <v>245</v>
      </c>
      <c r="B5282" s="15">
        <v>638475</v>
      </c>
      <c r="C5282" s="15">
        <v>3618950</v>
      </c>
      <c r="E5282" s="36" t="s">
        <v>246</v>
      </c>
      <c r="F5282" s="15">
        <v>477000</v>
      </c>
      <c r="G5282" s="15">
        <v>1817000</v>
      </c>
      <c r="I5282" s="38" t="s">
        <v>245</v>
      </c>
      <c r="J5282" s="15">
        <v>2.9</v>
      </c>
      <c r="L5282" s="36" t="s">
        <v>248</v>
      </c>
      <c r="M5282" s="15">
        <v>9.0333333333333332</v>
      </c>
    </row>
    <row r="5283" spans="1:13" x14ac:dyDescent="0.3">
      <c r="A5283" s="38" t="s">
        <v>247</v>
      </c>
      <c r="B5283" s="15">
        <v>1043650</v>
      </c>
      <c r="C5283" s="15">
        <v>3258800</v>
      </c>
      <c r="E5283" s="36" t="s">
        <v>248</v>
      </c>
      <c r="F5283" s="15">
        <v>610575</v>
      </c>
      <c r="G5283" s="15">
        <v>5706286</v>
      </c>
      <c r="I5283" s="38" t="s">
        <v>247</v>
      </c>
      <c r="J5283" s="15">
        <v>3.8</v>
      </c>
      <c r="L5283" s="36" t="s">
        <v>250</v>
      </c>
      <c r="M5283" s="15">
        <v>10.433333333333334</v>
      </c>
    </row>
    <row r="5284" spans="1:13" x14ac:dyDescent="0.3">
      <c r="A5284" s="38" t="s">
        <v>249</v>
      </c>
      <c r="B5284" s="15">
        <v>787000</v>
      </c>
      <c r="C5284" s="15">
        <v>7217250</v>
      </c>
      <c r="E5284" s="36" t="s">
        <v>250</v>
      </c>
      <c r="F5284" s="15">
        <v>720200</v>
      </c>
      <c r="G5284" s="15">
        <v>6466279</v>
      </c>
      <c r="I5284" s="38" t="s">
        <v>249</v>
      </c>
      <c r="J5284" s="15">
        <v>3.9</v>
      </c>
      <c r="L5284" s="36" t="s">
        <v>253</v>
      </c>
      <c r="M5284" s="15">
        <v>9.3666666666666671</v>
      </c>
    </row>
    <row r="5285" spans="1:13" x14ac:dyDescent="0.3">
      <c r="A5285" s="38" t="s">
        <v>251</v>
      </c>
      <c r="B5285" s="15">
        <v>610500</v>
      </c>
      <c r="C5285" s="15">
        <v>4812950</v>
      </c>
      <c r="E5285" s="37" t="s">
        <v>252</v>
      </c>
      <c r="F5285" s="15">
        <v>159200</v>
      </c>
      <c r="G5285" s="15">
        <v>2359530</v>
      </c>
      <c r="I5285" s="38" t="s">
        <v>251</v>
      </c>
      <c r="J5285" s="15">
        <v>3.9</v>
      </c>
      <c r="L5285" s="35" t="s">
        <v>267</v>
      </c>
      <c r="M5285" s="15">
        <v>8.7916666666666661</v>
      </c>
    </row>
    <row r="5286" spans="1:13" x14ac:dyDescent="0.3">
      <c r="A5286" s="38" t="s">
        <v>254</v>
      </c>
      <c r="B5286" s="15">
        <v>729000</v>
      </c>
      <c r="C5286" s="15">
        <v>5242600</v>
      </c>
      <c r="E5286" s="37" t="s">
        <v>255</v>
      </c>
      <c r="F5286" s="15">
        <v>391000</v>
      </c>
      <c r="G5286" s="15">
        <v>1749500</v>
      </c>
      <c r="I5286" s="38" t="s">
        <v>254</v>
      </c>
      <c r="J5286" s="15">
        <v>3.8</v>
      </c>
      <c r="L5286" s="36" t="s">
        <v>246</v>
      </c>
      <c r="M5286" s="15">
        <v>8.9333333333333353</v>
      </c>
    </row>
    <row r="5287" spans="1:13" x14ac:dyDescent="0.3">
      <c r="A5287" s="38" t="s">
        <v>257</v>
      </c>
      <c r="B5287" s="15">
        <v>784558</v>
      </c>
      <c r="C5287" s="15">
        <v>7240066</v>
      </c>
      <c r="E5287" s="37" t="s">
        <v>258</v>
      </c>
      <c r="F5287" s="15">
        <v>170000</v>
      </c>
      <c r="G5287" s="15">
        <v>2357249</v>
      </c>
      <c r="I5287" s="38" t="s">
        <v>257</v>
      </c>
      <c r="J5287" s="15">
        <v>3.3</v>
      </c>
      <c r="L5287" s="36" t="s">
        <v>248</v>
      </c>
      <c r="M5287" s="15">
        <v>9.3666666666666671</v>
      </c>
    </row>
    <row r="5288" spans="1:13" x14ac:dyDescent="0.3">
      <c r="A5288" s="38" t="s">
        <v>252</v>
      </c>
      <c r="B5288" s="15">
        <v>769000</v>
      </c>
      <c r="C5288" s="15">
        <v>5089495</v>
      </c>
      <c r="E5288" s="36" t="s">
        <v>253</v>
      </c>
      <c r="F5288" s="15">
        <v>461100</v>
      </c>
      <c r="G5288" s="15">
        <v>4163150</v>
      </c>
      <c r="I5288" s="38" t="s">
        <v>252</v>
      </c>
      <c r="J5288" s="15">
        <v>3.2</v>
      </c>
      <c r="L5288" s="36" t="s">
        <v>250</v>
      </c>
      <c r="M5288" s="15">
        <v>8.7999999999999989</v>
      </c>
    </row>
    <row r="5289" spans="1:13" x14ac:dyDescent="0.3">
      <c r="A5289" s="38" t="s">
        <v>255</v>
      </c>
      <c r="B5289" s="15">
        <v>775000</v>
      </c>
      <c r="C5289" s="15">
        <v>5069100</v>
      </c>
      <c r="E5289" s="35" t="s">
        <v>272</v>
      </c>
      <c r="F5289" s="15">
        <v>2765500</v>
      </c>
      <c r="G5289" s="15">
        <v>23959454</v>
      </c>
      <c r="I5289" s="38" t="s">
        <v>255</v>
      </c>
      <c r="J5289" s="15">
        <v>3.6</v>
      </c>
      <c r="L5289" s="36" t="s">
        <v>253</v>
      </c>
      <c r="M5289" s="15">
        <v>8.0666666666666664</v>
      </c>
    </row>
    <row r="5290" spans="1:13" x14ac:dyDescent="0.3">
      <c r="A5290" s="38" t="s">
        <v>258</v>
      </c>
      <c r="B5290" s="15">
        <v>287500</v>
      </c>
      <c r="C5290" s="15">
        <v>1197650</v>
      </c>
      <c r="E5290" s="36" t="s">
        <v>246</v>
      </c>
      <c r="F5290" s="15">
        <v>579700</v>
      </c>
      <c r="G5290" s="15">
        <v>6055600</v>
      </c>
      <c r="I5290" s="38" t="s">
        <v>258</v>
      </c>
      <c r="J5290" s="15">
        <v>3.4</v>
      </c>
      <c r="L5290" s="35" t="s">
        <v>268</v>
      </c>
      <c r="M5290" s="15">
        <v>4.6416666666666666</v>
      </c>
    </row>
    <row r="5291" spans="1:13" x14ac:dyDescent="0.3">
      <c r="A5291" s="38" t="s">
        <v>260</v>
      </c>
      <c r="B5291" s="15">
        <v>796975</v>
      </c>
      <c r="C5291" s="15">
        <v>4910950</v>
      </c>
      <c r="E5291" s="36" t="s">
        <v>248</v>
      </c>
      <c r="F5291" s="15">
        <v>777901</v>
      </c>
      <c r="G5291" s="15">
        <v>5959406</v>
      </c>
      <c r="I5291" s="38" t="s">
        <v>260</v>
      </c>
      <c r="J5291" s="15">
        <v>4</v>
      </c>
      <c r="L5291" s="36" t="s">
        <v>246</v>
      </c>
      <c r="M5291" s="15">
        <v>5.833333333333333</v>
      </c>
    </row>
    <row r="5292" spans="1:13" x14ac:dyDescent="0.3">
      <c r="A5292" s="38" t="s">
        <v>262</v>
      </c>
      <c r="B5292" s="15">
        <v>819475</v>
      </c>
      <c r="C5292" s="15">
        <v>2085950</v>
      </c>
      <c r="E5292" s="36" t="s">
        <v>250</v>
      </c>
      <c r="F5292" s="15">
        <v>597400</v>
      </c>
      <c r="G5292" s="15">
        <v>5862799</v>
      </c>
      <c r="I5292" s="38" t="s">
        <v>262</v>
      </c>
      <c r="J5292" s="15">
        <v>4.3</v>
      </c>
      <c r="L5292" s="36" t="s">
        <v>248</v>
      </c>
      <c r="M5292" s="15">
        <v>4.7666666666666666</v>
      </c>
    </row>
    <row r="5293" spans="1:13" x14ac:dyDescent="0.3">
      <c r="A5293" s="14">
        <v>37</v>
      </c>
      <c r="B5293" s="15">
        <v>48911142</v>
      </c>
      <c r="C5293" s="15">
        <v>253875399</v>
      </c>
      <c r="E5293" s="37" t="s">
        <v>252</v>
      </c>
      <c r="F5293" s="15">
        <v>191000</v>
      </c>
      <c r="G5293" s="15">
        <v>1669000</v>
      </c>
      <c r="I5293" s="38" t="s">
        <v>263</v>
      </c>
      <c r="J5293" s="15">
        <v>3.7</v>
      </c>
      <c r="L5293" s="36" t="s">
        <v>250</v>
      </c>
      <c r="M5293" s="15">
        <v>4.333333333333333</v>
      </c>
    </row>
    <row r="5294" spans="1:13" x14ac:dyDescent="0.3">
      <c r="A5294" s="35" t="s">
        <v>243</v>
      </c>
      <c r="B5294" s="15"/>
      <c r="C5294" s="15"/>
      <c r="E5294" s="37" t="s">
        <v>255</v>
      </c>
      <c r="F5294" s="15">
        <v>205950</v>
      </c>
      <c r="G5294" s="15">
        <v>2251649</v>
      </c>
      <c r="I5294" s="35" t="s">
        <v>264</v>
      </c>
      <c r="J5294" s="15"/>
      <c r="L5294" s="36" t="s">
        <v>253</v>
      </c>
      <c r="M5294" s="15">
        <v>3.6333333333333333</v>
      </c>
    </row>
    <row r="5295" spans="1:13" x14ac:dyDescent="0.3">
      <c r="A5295" s="38" t="s">
        <v>245</v>
      </c>
      <c r="B5295" s="15">
        <v>139450</v>
      </c>
      <c r="C5295" s="15">
        <v>660200</v>
      </c>
      <c r="E5295" s="37" t="s">
        <v>258</v>
      </c>
      <c r="F5295" s="15">
        <v>200450</v>
      </c>
      <c r="G5295" s="15">
        <v>1942150</v>
      </c>
      <c r="I5295" s="38" t="s">
        <v>245</v>
      </c>
      <c r="J5295" s="15">
        <v>4</v>
      </c>
      <c r="L5295" s="35" t="s">
        <v>269</v>
      </c>
      <c r="M5295" s="15">
        <v>3.8583333333333329</v>
      </c>
    </row>
    <row r="5296" spans="1:13" x14ac:dyDescent="0.3">
      <c r="A5296" s="38" t="s">
        <v>247</v>
      </c>
      <c r="B5296" s="15">
        <v>226750</v>
      </c>
      <c r="C5296" s="15">
        <v>820750</v>
      </c>
      <c r="E5296" s="36" t="s">
        <v>253</v>
      </c>
      <c r="F5296" s="15">
        <v>810499</v>
      </c>
      <c r="G5296" s="15">
        <v>6081649</v>
      </c>
      <c r="I5296" s="38" t="s">
        <v>247</v>
      </c>
      <c r="J5296" s="15">
        <v>4.9000000000000004</v>
      </c>
      <c r="L5296" s="36" t="s">
        <v>246</v>
      </c>
      <c r="M5296" s="15">
        <v>3.1333333333333333</v>
      </c>
    </row>
    <row r="5297" spans="1:13" x14ac:dyDescent="0.3">
      <c r="A5297" s="38" t="s">
        <v>249</v>
      </c>
      <c r="B5297" s="15">
        <v>122000</v>
      </c>
      <c r="C5297" s="15">
        <v>611500</v>
      </c>
      <c r="E5297" s="35" t="s">
        <v>273</v>
      </c>
      <c r="F5297" s="15">
        <v>3562975</v>
      </c>
      <c r="G5297" s="15">
        <v>29282091</v>
      </c>
      <c r="I5297" s="38" t="s">
        <v>249</v>
      </c>
      <c r="J5297" s="15">
        <v>4.8</v>
      </c>
      <c r="L5297" s="36" t="s">
        <v>248</v>
      </c>
      <c r="M5297" s="15">
        <v>3.7666666666666671</v>
      </c>
    </row>
    <row r="5298" spans="1:13" x14ac:dyDescent="0.3">
      <c r="A5298" s="38" t="s">
        <v>251</v>
      </c>
      <c r="B5298" s="15">
        <v>188000</v>
      </c>
      <c r="C5298" s="15">
        <v>843000</v>
      </c>
      <c r="E5298" s="36" t="s">
        <v>246</v>
      </c>
      <c r="F5298" s="15">
        <v>631000</v>
      </c>
      <c r="G5298" s="15">
        <v>4036235</v>
      </c>
      <c r="I5298" s="38" t="s">
        <v>251</v>
      </c>
      <c r="J5298" s="15">
        <v>5.5</v>
      </c>
      <c r="L5298" s="36" t="s">
        <v>250</v>
      </c>
      <c r="M5298" s="15">
        <v>4.5666666666666664</v>
      </c>
    </row>
    <row r="5299" spans="1:13" x14ac:dyDescent="0.3">
      <c r="A5299" s="38" t="s">
        <v>254</v>
      </c>
      <c r="B5299" s="15">
        <v>143000</v>
      </c>
      <c r="C5299" s="15">
        <v>1639900</v>
      </c>
      <c r="E5299" s="36" t="s">
        <v>248</v>
      </c>
      <c r="F5299" s="15">
        <v>878500</v>
      </c>
      <c r="G5299" s="15">
        <v>8112212</v>
      </c>
      <c r="I5299" s="38" t="s">
        <v>254</v>
      </c>
      <c r="J5299" s="15">
        <v>5.2</v>
      </c>
      <c r="L5299" s="36" t="s">
        <v>253</v>
      </c>
      <c r="M5299" s="15">
        <v>3.9666666666666663</v>
      </c>
    </row>
    <row r="5300" spans="1:13" x14ac:dyDescent="0.3">
      <c r="A5300" s="38" t="s">
        <v>257</v>
      </c>
      <c r="B5300" s="15">
        <v>125000</v>
      </c>
      <c r="C5300" s="15">
        <v>1202800</v>
      </c>
      <c r="E5300" s="36" t="s">
        <v>250</v>
      </c>
      <c r="F5300" s="15">
        <v>874500</v>
      </c>
      <c r="G5300" s="15">
        <v>8829500</v>
      </c>
      <c r="I5300" s="38" t="s">
        <v>257</v>
      </c>
      <c r="J5300" s="15">
        <v>5</v>
      </c>
      <c r="L5300" s="35" t="s">
        <v>270</v>
      </c>
      <c r="M5300" s="15">
        <v>4.0583333333333327</v>
      </c>
    </row>
    <row r="5301" spans="1:13" x14ac:dyDescent="0.3">
      <c r="A5301" s="38" t="s">
        <v>252</v>
      </c>
      <c r="B5301" s="15">
        <v>208950</v>
      </c>
      <c r="C5301" s="15">
        <v>1393625</v>
      </c>
      <c r="E5301" s="37" t="s">
        <v>252</v>
      </c>
      <c r="F5301" s="15">
        <v>225000</v>
      </c>
      <c r="G5301" s="15">
        <v>2983550</v>
      </c>
      <c r="I5301" s="38" t="s">
        <v>252</v>
      </c>
      <c r="J5301" s="15">
        <v>5.3</v>
      </c>
      <c r="L5301" s="36" t="s">
        <v>246</v>
      </c>
      <c r="M5301" s="15">
        <v>3.8666666666666667</v>
      </c>
    </row>
    <row r="5302" spans="1:13" x14ac:dyDescent="0.3">
      <c r="A5302" s="38" t="s">
        <v>255</v>
      </c>
      <c r="B5302" s="15">
        <v>160250</v>
      </c>
      <c r="C5302" s="15">
        <v>2021300</v>
      </c>
      <c r="E5302" s="37" t="s">
        <v>255</v>
      </c>
      <c r="F5302" s="15">
        <v>406000</v>
      </c>
      <c r="G5302" s="15">
        <v>2729500</v>
      </c>
      <c r="I5302" s="38" t="s">
        <v>255</v>
      </c>
      <c r="J5302" s="15">
        <v>5.6</v>
      </c>
      <c r="L5302" s="36" t="s">
        <v>248</v>
      </c>
      <c r="M5302" s="15">
        <v>4.3</v>
      </c>
    </row>
    <row r="5303" spans="1:13" x14ac:dyDescent="0.3">
      <c r="A5303" s="38" t="s">
        <v>258</v>
      </c>
      <c r="B5303" s="15">
        <v>295000</v>
      </c>
      <c r="C5303" s="15">
        <v>1842400</v>
      </c>
      <c r="E5303" s="37" t="s">
        <v>258</v>
      </c>
      <c r="F5303" s="15">
        <v>243500</v>
      </c>
      <c r="G5303" s="15">
        <v>3116450</v>
      </c>
      <c r="I5303" s="38" t="s">
        <v>258</v>
      </c>
      <c r="J5303" s="15">
        <v>6</v>
      </c>
      <c r="L5303" s="36" t="s">
        <v>250</v>
      </c>
      <c r="M5303" s="15">
        <v>4.666666666666667</v>
      </c>
    </row>
    <row r="5304" spans="1:13" x14ac:dyDescent="0.3">
      <c r="A5304" s="38" t="s">
        <v>260</v>
      </c>
      <c r="B5304" s="15">
        <v>167500</v>
      </c>
      <c r="C5304" s="15">
        <v>1037900</v>
      </c>
      <c r="E5304" s="36" t="s">
        <v>253</v>
      </c>
      <c r="F5304" s="15">
        <v>1178975</v>
      </c>
      <c r="G5304" s="15">
        <v>8304144</v>
      </c>
      <c r="I5304" s="38" t="s">
        <v>260</v>
      </c>
      <c r="J5304" s="15">
        <v>6</v>
      </c>
      <c r="L5304" s="36" t="s">
        <v>253</v>
      </c>
      <c r="M5304" s="15">
        <v>3.4</v>
      </c>
    </row>
    <row r="5305" spans="1:13" x14ac:dyDescent="0.3">
      <c r="A5305" s="38" t="s">
        <v>262</v>
      </c>
      <c r="B5305" s="15">
        <v>151000</v>
      </c>
      <c r="C5305" s="15">
        <v>1043700</v>
      </c>
      <c r="E5305" s="35" t="s">
        <v>274</v>
      </c>
      <c r="F5305" s="15">
        <v>3986223</v>
      </c>
      <c r="G5305" s="15">
        <v>32233952</v>
      </c>
      <c r="I5305" s="38" t="s">
        <v>262</v>
      </c>
      <c r="J5305" s="15">
        <v>6.2</v>
      </c>
      <c r="L5305" s="35" t="s">
        <v>271</v>
      </c>
      <c r="M5305" s="15">
        <v>2.7166666666666668</v>
      </c>
    </row>
    <row r="5306" spans="1:13" x14ac:dyDescent="0.3">
      <c r="A5306" s="38" t="s">
        <v>263</v>
      </c>
      <c r="B5306" s="15">
        <v>157250</v>
      </c>
      <c r="C5306" s="15">
        <v>1828600</v>
      </c>
      <c r="E5306" s="36" t="s">
        <v>246</v>
      </c>
      <c r="F5306" s="15">
        <v>729763</v>
      </c>
      <c r="G5306" s="15">
        <v>8274700</v>
      </c>
      <c r="I5306" s="38" t="s">
        <v>263</v>
      </c>
      <c r="J5306" s="15">
        <v>4.9000000000000004</v>
      </c>
      <c r="L5306" s="36" t="s">
        <v>246</v>
      </c>
      <c r="M5306" s="15">
        <v>2.5</v>
      </c>
    </row>
    <row r="5307" spans="1:13" x14ac:dyDescent="0.3">
      <c r="A5307" s="35" t="s">
        <v>259</v>
      </c>
      <c r="B5307" s="15"/>
      <c r="C5307" s="15"/>
      <c r="E5307" s="36" t="s">
        <v>248</v>
      </c>
      <c r="F5307" s="15">
        <v>1349235</v>
      </c>
      <c r="G5307" s="15">
        <v>10307835</v>
      </c>
      <c r="I5307" s="35" t="s">
        <v>266</v>
      </c>
      <c r="J5307" s="15"/>
      <c r="L5307" s="36" t="s">
        <v>248</v>
      </c>
      <c r="M5307" s="15">
        <v>3</v>
      </c>
    </row>
    <row r="5308" spans="1:13" x14ac:dyDescent="0.3">
      <c r="A5308" s="38" t="s">
        <v>245</v>
      </c>
      <c r="B5308" s="15">
        <v>71500</v>
      </c>
      <c r="C5308" s="15">
        <v>71500</v>
      </c>
      <c r="E5308" s="36" t="s">
        <v>250</v>
      </c>
      <c r="F5308" s="15">
        <v>1076250</v>
      </c>
      <c r="G5308" s="15">
        <v>7377567</v>
      </c>
      <c r="I5308" s="38" t="s">
        <v>245</v>
      </c>
      <c r="J5308" s="15">
        <v>4</v>
      </c>
      <c r="L5308" s="36" t="s">
        <v>250</v>
      </c>
      <c r="M5308" s="15">
        <v>3</v>
      </c>
    </row>
    <row r="5309" spans="1:13" x14ac:dyDescent="0.3">
      <c r="A5309" s="38" t="s">
        <v>247</v>
      </c>
      <c r="B5309" s="15">
        <v>133000</v>
      </c>
      <c r="C5309" s="15">
        <v>853000</v>
      </c>
      <c r="E5309" s="37" t="s">
        <v>252</v>
      </c>
      <c r="F5309" s="15">
        <v>275000</v>
      </c>
      <c r="G5309" s="15">
        <v>2582900</v>
      </c>
      <c r="I5309" s="38" t="s">
        <v>247</v>
      </c>
      <c r="J5309" s="15">
        <v>4.7</v>
      </c>
      <c r="L5309" s="36" t="s">
        <v>253</v>
      </c>
      <c r="M5309" s="15">
        <v>2.3666666666666667</v>
      </c>
    </row>
    <row r="5310" spans="1:13" x14ac:dyDescent="0.3">
      <c r="A5310" s="38" t="s">
        <v>249</v>
      </c>
      <c r="B5310" s="15">
        <v>163500</v>
      </c>
      <c r="C5310" s="15">
        <v>937490</v>
      </c>
      <c r="E5310" s="37" t="s">
        <v>255</v>
      </c>
      <c r="F5310" s="15">
        <v>531250</v>
      </c>
      <c r="G5310" s="15">
        <v>2462950</v>
      </c>
      <c r="I5310" s="38" t="s">
        <v>249</v>
      </c>
      <c r="J5310" s="15">
        <v>5.3</v>
      </c>
      <c r="L5310" s="35" t="s">
        <v>272</v>
      </c>
      <c r="M5310" s="15">
        <v>2.1583333333333332</v>
      </c>
    </row>
    <row r="5311" spans="1:13" x14ac:dyDescent="0.3">
      <c r="A5311" s="38" t="s">
        <v>251</v>
      </c>
      <c r="B5311" s="15">
        <v>132000</v>
      </c>
      <c r="C5311" s="15">
        <v>1017000</v>
      </c>
      <c r="E5311" s="37" t="s">
        <v>258</v>
      </c>
      <c r="F5311" s="15">
        <v>270000</v>
      </c>
      <c r="G5311" s="15">
        <v>2331717</v>
      </c>
      <c r="I5311" s="38" t="s">
        <v>251</v>
      </c>
      <c r="J5311" s="15">
        <v>5.3</v>
      </c>
      <c r="L5311" s="36" t="s">
        <v>246</v>
      </c>
      <c r="M5311" s="15">
        <v>2.1333333333333333</v>
      </c>
    </row>
    <row r="5312" spans="1:13" x14ac:dyDescent="0.3">
      <c r="A5312" s="38" t="s">
        <v>254</v>
      </c>
      <c r="B5312" s="15">
        <v>140600</v>
      </c>
      <c r="C5312" s="15">
        <v>1083450</v>
      </c>
      <c r="E5312" s="36" t="s">
        <v>253</v>
      </c>
      <c r="F5312" s="15">
        <v>830975</v>
      </c>
      <c r="G5312" s="15">
        <v>6273850</v>
      </c>
      <c r="I5312" s="38" t="s">
        <v>254</v>
      </c>
      <c r="J5312" s="15">
        <v>5</v>
      </c>
      <c r="L5312" s="36" t="s">
        <v>248</v>
      </c>
      <c r="M5312" s="15">
        <v>2.2666666666666666</v>
      </c>
    </row>
    <row r="5313" spans="1:13" x14ac:dyDescent="0.3">
      <c r="A5313" s="38" t="s">
        <v>257</v>
      </c>
      <c r="B5313" s="15">
        <v>324750</v>
      </c>
      <c r="C5313" s="15">
        <v>1371200</v>
      </c>
      <c r="E5313" s="35" t="s">
        <v>275</v>
      </c>
      <c r="F5313" s="15">
        <v>3726350</v>
      </c>
      <c r="G5313" s="15">
        <v>28535473</v>
      </c>
      <c r="I5313" s="38" t="s">
        <v>257</v>
      </c>
      <c r="J5313" s="15">
        <v>5.2</v>
      </c>
      <c r="L5313" s="36" t="s">
        <v>250</v>
      </c>
      <c r="M5313" s="15">
        <v>2.4666666666666663</v>
      </c>
    </row>
    <row r="5314" spans="1:13" x14ac:dyDescent="0.3">
      <c r="A5314" s="38" t="s">
        <v>252</v>
      </c>
      <c r="B5314" s="15">
        <v>472450</v>
      </c>
      <c r="C5314" s="15">
        <v>1367450</v>
      </c>
      <c r="E5314" s="36" t="s">
        <v>246</v>
      </c>
      <c r="F5314" s="15">
        <v>787400</v>
      </c>
      <c r="G5314" s="15">
        <v>7448043</v>
      </c>
      <c r="I5314" s="38" t="s">
        <v>252</v>
      </c>
      <c r="J5314" s="15">
        <v>5.5</v>
      </c>
      <c r="L5314" s="36" t="s">
        <v>253</v>
      </c>
      <c r="M5314" s="15">
        <v>1.7666666666666666</v>
      </c>
    </row>
    <row r="5315" spans="1:13" x14ac:dyDescent="0.3">
      <c r="A5315" s="38" t="s">
        <v>255</v>
      </c>
      <c r="B5315" s="15">
        <v>175000</v>
      </c>
      <c r="C5315" s="15">
        <v>2571420</v>
      </c>
      <c r="E5315" s="36" t="s">
        <v>248</v>
      </c>
      <c r="F5315" s="15">
        <v>1173000</v>
      </c>
      <c r="G5315" s="15">
        <v>7200100</v>
      </c>
      <c r="I5315" s="38" t="s">
        <v>255</v>
      </c>
      <c r="J5315" s="15">
        <v>4.9000000000000004</v>
      </c>
      <c r="L5315" s="35" t="s">
        <v>273</v>
      </c>
      <c r="M5315" s="15">
        <v>1.5833333333333337</v>
      </c>
    </row>
    <row r="5316" spans="1:13" x14ac:dyDescent="0.3">
      <c r="A5316" s="38" t="s">
        <v>258</v>
      </c>
      <c r="B5316" s="15">
        <v>307000</v>
      </c>
      <c r="C5316" s="15">
        <v>1686572</v>
      </c>
      <c r="E5316" s="36" t="s">
        <v>250</v>
      </c>
      <c r="F5316" s="15">
        <v>1165500</v>
      </c>
      <c r="G5316" s="15">
        <v>9337180</v>
      </c>
      <c r="I5316" s="38" t="s">
        <v>258</v>
      </c>
      <c r="J5316" s="15">
        <v>4.3</v>
      </c>
      <c r="L5316" s="36" t="s">
        <v>246</v>
      </c>
      <c r="M5316" s="15">
        <v>1.2999999999999998</v>
      </c>
    </row>
    <row r="5317" spans="1:13" x14ac:dyDescent="0.3">
      <c r="A5317" s="38" t="s">
        <v>260</v>
      </c>
      <c r="B5317" s="15">
        <v>152000</v>
      </c>
      <c r="C5317" s="15">
        <v>1515895</v>
      </c>
      <c r="E5317" s="37" t="s">
        <v>252</v>
      </c>
      <c r="F5317" s="15">
        <v>564500</v>
      </c>
      <c r="G5317" s="15">
        <v>4063800</v>
      </c>
      <c r="I5317" s="38" t="s">
        <v>260</v>
      </c>
      <c r="J5317" s="15">
        <v>4.2</v>
      </c>
      <c r="L5317" s="36" t="s">
        <v>248</v>
      </c>
      <c r="M5317" s="15">
        <v>1.4666666666666668</v>
      </c>
    </row>
    <row r="5318" spans="1:13" x14ac:dyDescent="0.3">
      <c r="A5318" s="38" t="s">
        <v>262</v>
      </c>
      <c r="B5318" s="15">
        <v>415450</v>
      </c>
      <c r="C5318" s="15">
        <v>1432900</v>
      </c>
      <c r="E5318" s="37" t="s">
        <v>255</v>
      </c>
      <c r="F5318" s="15">
        <v>325000</v>
      </c>
      <c r="G5318" s="15">
        <v>2602440</v>
      </c>
      <c r="I5318" s="38" t="s">
        <v>262</v>
      </c>
      <c r="J5318" s="15">
        <v>4</v>
      </c>
      <c r="L5318" s="36" t="s">
        <v>250</v>
      </c>
      <c r="M5318" s="15">
        <v>2</v>
      </c>
    </row>
    <row r="5319" spans="1:13" x14ac:dyDescent="0.3">
      <c r="A5319" s="38" t="s">
        <v>263</v>
      </c>
      <c r="B5319" s="15">
        <v>427400</v>
      </c>
      <c r="C5319" s="15">
        <v>1428400</v>
      </c>
      <c r="E5319" s="37" t="s">
        <v>258</v>
      </c>
      <c r="F5319" s="15">
        <v>276000</v>
      </c>
      <c r="G5319" s="15">
        <v>2670940</v>
      </c>
      <c r="I5319" s="38" t="s">
        <v>263</v>
      </c>
      <c r="J5319" s="15">
        <v>3.6</v>
      </c>
      <c r="L5319" s="36" t="s">
        <v>253</v>
      </c>
      <c r="M5319" s="15">
        <v>1.5666666666666667</v>
      </c>
    </row>
    <row r="5320" spans="1:13" x14ac:dyDescent="0.3">
      <c r="A5320" s="35" t="s">
        <v>265</v>
      </c>
      <c r="B5320" s="15"/>
      <c r="C5320" s="15"/>
      <c r="E5320" s="36" t="s">
        <v>253</v>
      </c>
      <c r="F5320" s="15">
        <v>600450</v>
      </c>
      <c r="G5320" s="15">
        <v>4550150</v>
      </c>
      <c r="I5320" s="35" t="s">
        <v>267</v>
      </c>
      <c r="J5320" s="15"/>
      <c r="L5320" s="35" t="s">
        <v>274</v>
      </c>
      <c r="M5320" s="15">
        <v>1.6500000000000001</v>
      </c>
    </row>
    <row r="5321" spans="1:13" x14ac:dyDescent="0.3">
      <c r="A5321" s="38" t="s">
        <v>245</v>
      </c>
      <c r="B5321" s="15">
        <v>170725</v>
      </c>
      <c r="C5321" s="15">
        <v>1312400</v>
      </c>
      <c r="E5321" s="14">
        <v>53</v>
      </c>
      <c r="F5321" s="15">
        <v>38951821</v>
      </c>
      <c r="G5321" s="15">
        <v>167126403</v>
      </c>
      <c r="I5321" s="38" t="s">
        <v>245</v>
      </c>
      <c r="J5321" s="15">
        <v>3.1</v>
      </c>
      <c r="L5321" s="36" t="s">
        <v>246</v>
      </c>
      <c r="M5321" s="15">
        <v>0.9</v>
      </c>
    </row>
    <row r="5322" spans="1:13" x14ac:dyDescent="0.3">
      <c r="A5322" s="38" t="s">
        <v>247</v>
      </c>
      <c r="B5322" s="15">
        <v>147000</v>
      </c>
      <c r="C5322" s="15">
        <v>782000</v>
      </c>
      <c r="E5322" s="35" t="s">
        <v>243</v>
      </c>
      <c r="F5322" s="15">
        <v>1690449</v>
      </c>
      <c r="G5322" s="15">
        <v>9916825</v>
      </c>
      <c r="I5322" s="38" t="s">
        <v>247</v>
      </c>
      <c r="J5322" s="15">
        <v>3.5</v>
      </c>
      <c r="L5322" s="36" t="s">
        <v>248</v>
      </c>
      <c r="M5322" s="15">
        <v>1.2666666666666668</v>
      </c>
    </row>
    <row r="5323" spans="1:13" x14ac:dyDescent="0.3">
      <c r="A5323" s="38" t="s">
        <v>249</v>
      </c>
      <c r="B5323" s="15">
        <v>193250</v>
      </c>
      <c r="C5323" s="15">
        <v>1563700</v>
      </c>
      <c r="E5323" s="36" t="s">
        <v>246</v>
      </c>
      <c r="F5323" s="15">
        <v>415350</v>
      </c>
      <c r="G5323" s="15">
        <v>2343550</v>
      </c>
      <c r="I5323" s="38" t="s">
        <v>249</v>
      </c>
      <c r="J5323" s="15">
        <v>3.5</v>
      </c>
      <c r="L5323" s="36" t="s">
        <v>250</v>
      </c>
      <c r="M5323" s="15">
        <v>2.3000000000000003</v>
      </c>
    </row>
    <row r="5324" spans="1:13" x14ac:dyDescent="0.3">
      <c r="A5324" s="38" t="s">
        <v>251</v>
      </c>
      <c r="B5324" s="15">
        <v>199875</v>
      </c>
      <c r="C5324" s="15">
        <v>1158750</v>
      </c>
      <c r="E5324" s="36" t="s">
        <v>248</v>
      </c>
      <c r="F5324" s="15">
        <v>435000</v>
      </c>
      <c r="G5324" s="15">
        <v>2449445</v>
      </c>
      <c r="I5324" s="38" t="s">
        <v>251</v>
      </c>
      <c r="J5324" s="15">
        <v>4.4000000000000004</v>
      </c>
      <c r="L5324" s="36" t="s">
        <v>253</v>
      </c>
      <c r="M5324" s="15">
        <v>2.1333333333333333</v>
      </c>
    </row>
    <row r="5325" spans="1:13" x14ac:dyDescent="0.3">
      <c r="A5325" s="38" t="s">
        <v>254</v>
      </c>
      <c r="B5325" s="15">
        <v>236925</v>
      </c>
      <c r="C5325" s="15">
        <v>2379690</v>
      </c>
      <c r="E5325" s="36" t="s">
        <v>250</v>
      </c>
      <c r="F5325" s="15">
        <v>422975</v>
      </c>
      <c r="G5325" s="15">
        <v>3163538</v>
      </c>
      <c r="I5325" s="38" t="s">
        <v>254</v>
      </c>
      <c r="J5325" s="15">
        <v>4.8</v>
      </c>
      <c r="L5325" s="35" t="s">
        <v>275</v>
      </c>
      <c r="M5325" s="15">
        <v>1.4363636363636363</v>
      </c>
    </row>
    <row r="5326" spans="1:13" x14ac:dyDescent="0.3">
      <c r="A5326" s="38" t="s">
        <v>257</v>
      </c>
      <c r="B5326" s="15">
        <v>433225</v>
      </c>
      <c r="C5326" s="15">
        <v>1499450</v>
      </c>
      <c r="E5326" s="37" t="s">
        <v>252</v>
      </c>
      <c r="F5326" s="15">
        <v>152500</v>
      </c>
      <c r="G5326" s="15">
        <v>871000</v>
      </c>
      <c r="I5326" s="38" t="s">
        <v>257</v>
      </c>
      <c r="J5326" s="15">
        <v>5.7</v>
      </c>
      <c r="L5326" s="36" t="s">
        <v>246</v>
      </c>
      <c r="M5326" s="15">
        <v>1.3999999999999997</v>
      </c>
    </row>
    <row r="5327" spans="1:13" x14ac:dyDescent="0.3">
      <c r="A5327" s="38" t="s">
        <v>252</v>
      </c>
      <c r="B5327" s="15">
        <v>452450</v>
      </c>
      <c r="C5327" s="15">
        <v>2552749</v>
      </c>
      <c r="E5327" s="37" t="s">
        <v>255</v>
      </c>
      <c r="F5327" s="15">
        <v>130975</v>
      </c>
      <c r="G5327" s="15">
        <v>1058188</v>
      </c>
      <c r="I5327" s="38" t="s">
        <v>252</v>
      </c>
      <c r="J5327" s="15">
        <v>5.4</v>
      </c>
      <c r="L5327" s="36" t="s">
        <v>248</v>
      </c>
      <c r="M5327" s="15">
        <v>1.7333333333333334</v>
      </c>
    </row>
    <row r="5328" spans="1:13" x14ac:dyDescent="0.3">
      <c r="A5328" s="38" t="s">
        <v>255</v>
      </c>
      <c r="B5328" s="15">
        <v>182625</v>
      </c>
      <c r="C5328" s="15">
        <v>2180700</v>
      </c>
      <c r="E5328" s="37" t="s">
        <v>258</v>
      </c>
      <c r="F5328" s="15">
        <v>139500</v>
      </c>
      <c r="G5328" s="15">
        <v>1234350</v>
      </c>
      <c r="I5328" s="38" t="s">
        <v>255</v>
      </c>
      <c r="J5328" s="15">
        <v>4.3</v>
      </c>
      <c r="L5328" s="36" t="s">
        <v>250</v>
      </c>
      <c r="M5328" s="15">
        <v>1.5666666666666664</v>
      </c>
    </row>
    <row r="5329" spans="1:13" x14ac:dyDescent="0.3">
      <c r="A5329" s="38" t="s">
        <v>258</v>
      </c>
      <c r="B5329" s="15">
        <v>380725</v>
      </c>
      <c r="C5329" s="15">
        <v>2426260</v>
      </c>
      <c r="E5329" s="36" t="s">
        <v>253</v>
      </c>
      <c r="F5329" s="15">
        <v>417124</v>
      </c>
      <c r="G5329" s="15">
        <v>1960292</v>
      </c>
      <c r="I5329" s="38" t="s">
        <v>258</v>
      </c>
      <c r="J5329" s="15">
        <v>3.2</v>
      </c>
      <c r="L5329" s="36" t="s">
        <v>253</v>
      </c>
      <c r="M5329" s="15">
        <v>0.85000000000000009</v>
      </c>
    </row>
    <row r="5330" spans="1:13" x14ac:dyDescent="0.3">
      <c r="A5330" s="38" t="s">
        <v>260</v>
      </c>
      <c r="B5330" s="15">
        <v>194498</v>
      </c>
      <c r="C5330" s="15">
        <v>789995</v>
      </c>
      <c r="E5330" s="35" t="s">
        <v>259</v>
      </c>
      <c r="F5330" s="15">
        <v>2617350</v>
      </c>
      <c r="G5330" s="15">
        <v>11024664</v>
      </c>
      <c r="I5330" s="38" t="s">
        <v>260</v>
      </c>
      <c r="J5330" s="15">
        <v>4.2</v>
      </c>
      <c r="L5330" s="14">
        <v>110</v>
      </c>
      <c r="M5330" s="15">
        <v>4.5215568862275459</v>
      </c>
    </row>
    <row r="5331" spans="1:13" x14ac:dyDescent="0.3">
      <c r="A5331" s="38" t="s">
        <v>262</v>
      </c>
      <c r="B5331" s="15">
        <v>217450</v>
      </c>
      <c r="C5331" s="15">
        <v>1184350</v>
      </c>
      <c r="E5331" s="36" t="s">
        <v>246</v>
      </c>
      <c r="F5331" s="15">
        <v>498575</v>
      </c>
      <c r="G5331" s="15">
        <v>1687800</v>
      </c>
      <c r="I5331" s="38" t="s">
        <v>262</v>
      </c>
      <c r="J5331" s="15">
        <v>4.3</v>
      </c>
      <c r="L5331" s="35" t="s">
        <v>244</v>
      </c>
      <c r="M5331" s="15">
        <v>2.8416666666666668</v>
      </c>
    </row>
    <row r="5332" spans="1:13" x14ac:dyDescent="0.3">
      <c r="A5332" s="38" t="s">
        <v>263</v>
      </c>
      <c r="B5332" s="15">
        <v>213500</v>
      </c>
      <c r="C5332" s="15">
        <v>1475450</v>
      </c>
      <c r="E5332" s="36" t="s">
        <v>248</v>
      </c>
      <c r="F5332" s="15">
        <v>475450</v>
      </c>
      <c r="G5332" s="15">
        <v>2988870</v>
      </c>
      <c r="I5332" s="38" t="s">
        <v>263</v>
      </c>
      <c r="J5332" s="15">
        <v>4.0999999999999996</v>
      </c>
      <c r="L5332" s="36" t="s">
        <v>246</v>
      </c>
      <c r="M5332" s="15">
        <v>2.2333333333333338</v>
      </c>
    </row>
    <row r="5333" spans="1:13" x14ac:dyDescent="0.3">
      <c r="A5333" s="35" t="s">
        <v>244</v>
      </c>
      <c r="B5333" s="15"/>
      <c r="C5333" s="15"/>
      <c r="E5333" s="36" t="s">
        <v>250</v>
      </c>
      <c r="F5333" s="15">
        <v>867850</v>
      </c>
      <c r="G5333" s="15">
        <v>2681594</v>
      </c>
      <c r="I5333" s="35" t="s">
        <v>268</v>
      </c>
      <c r="J5333" s="15"/>
      <c r="L5333" s="36" t="s">
        <v>248</v>
      </c>
      <c r="M5333" s="15">
        <v>2.6999999999999997</v>
      </c>
    </row>
    <row r="5334" spans="1:13" x14ac:dyDescent="0.3">
      <c r="A5334" s="38" t="s">
        <v>245</v>
      </c>
      <c r="B5334" s="15">
        <v>470750</v>
      </c>
      <c r="C5334" s="15">
        <v>1274800</v>
      </c>
      <c r="E5334" s="37" t="s">
        <v>252</v>
      </c>
      <c r="F5334" s="15">
        <v>263900</v>
      </c>
      <c r="G5334" s="15">
        <v>1120900</v>
      </c>
      <c r="I5334" s="38" t="s">
        <v>245</v>
      </c>
      <c r="J5334" s="15">
        <v>4</v>
      </c>
      <c r="L5334" s="36" t="s">
        <v>250</v>
      </c>
      <c r="M5334" s="15">
        <v>3.2333333333333329</v>
      </c>
    </row>
    <row r="5335" spans="1:13" x14ac:dyDescent="0.3">
      <c r="A5335" s="38" t="s">
        <v>247</v>
      </c>
      <c r="B5335" s="15">
        <v>487975</v>
      </c>
      <c r="C5335" s="15">
        <v>2205600</v>
      </c>
      <c r="E5335" s="37" t="s">
        <v>255</v>
      </c>
      <c r="F5335" s="15">
        <v>192500</v>
      </c>
      <c r="G5335" s="15">
        <v>567495</v>
      </c>
      <c r="I5335" s="38" t="s">
        <v>247</v>
      </c>
      <c r="J5335" s="15">
        <v>4.3</v>
      </c>
      <c r="L5335" s="36" t="s">
        <v>253</v>
      </c>
      <c r="M5335" s="15">
        <v>3.1999999999999997</v>
      </c>
    </row>
    <row r="5336" spans="1:13" x14ac:dyDescent="0.3">
      <c r="A5336" s="38" t="s">
        <v>249</v>
      </c>
      <c r="B5336" s="15">
        <v>222500</v>
      </c>
      <c r="C5336" s="15">
        <v>1261500</v>
      </c>
      <c r="E5336" s="37" t="s">
        <v>258</v>
      </c>
      <c r="F5336" s="15">
        <v>411450</v>
      </c>
      <c r="G5336" s="15">
        <v>993199</v>
      </c>
      <c r="I5336" s="38" t="s">
        <v>249</v>
      </c>
      <c r="J5336" s="15">
        <v>4.5999999999999996</v>
      </c>
      <c r="L5336" s="35" t="s">
        <v>256</v>
      </c>
      <c r="M5336" s="15">
        <v>5.4750000000000005</v>
      </c>
    </row>
    <row r="5337" spans="1:13" x14ac:dyDescent="0.3">
      <c r="A5337" s="38" t="s">
        <v>251</v>
      </c>
      <c r="B5337" s="15">
        <v>497000</v>
      </c>
      <c r="C5337" s="15">
        <v>1403900</v>
      </c>
      <c r="E5337" s="36" t="s">
        <v>253</v>
      </c>
      <c r="F5337" s="15">
        <v>775475</v>
      </c>
      <c r="G5337" s="15">
        <v>3666400</v>
      </c>
      <c r="I5337" s="38" t="s">
        <v>251</v>
      </c>
      <c r="J5337" s="15">
        <v>4.5999999999999996</v>
      </c>
      <c r="L5337" s="36" t="s">
        <v>246</v>
      </c>
      <c r="M5337" s="15">
        <v>3.2000000000000006</v>
      </c>
    </row>
    <row r="5338" spans="1:13" x14ac:dyDescent="0.3">
      <c r="A5338" s="38" t="s">
        <v>254</v>
      </c>
      <c r="B5338" s="15">
        <v>183000</v>
      </c>
      <c r="C5338" s="15">
        <v>814500</v>
      </c>
      <c r="E5338" s="35" t="s">
        <v>265</v>
      </c>
      <c r="F5338" s="15">
        <v>2208840</v>
      </c>
      <c r="G5338" s="15">
        <v>11971615</v>
      </c>
      <c r="I5338" s="38" t="s">
        <v>254</v>
      </c>
      <c r="J5338" s="15">
        <v>5</v>
      </c>
      <c r="L5338" s="36" t="s">
        <v>248</v>
      </c>
      <c r="M5338" s="15">
        <v>5.2666666666666666</v>
      </c>
    </row>
    <row r="5339" spans="1:13" x14ac:dyDescent="0.3">
      <c r="A5339" s="38" t="s">
        <v>257</v>
      </c>
      <c r="B5339" s="15">
        <v>234000</v>
      </c>
      <c r="C5339" s="15">
        <v>1692000</v>
      </c>
      <c r="E5339" s="36" t="s">
        <v>246</v>
      </c>
      <c r="F5339" s="15">
        <v>548525</v>
      </c>
      <c r="G5339" s="15">
        <v>2509700</v>
      </c>
      <c r="I5339" s="38" t="s">
        <v>257</v>
      </c>
      <c r="J5339" s="15">
        <v>4.4000000000000004</v>
      </c>
      <c r="L5339" s="36" t="s">
        <v>250</v>
      </c>
      <c r="M5339" s="15">
        <v>7</v>
      </c>
    </row>
    <row r="5340" spans="1:13" x14ac:dyDescent="0.3">
      <c r="A5340" s="38" t="s">
        <v>252</v>
      </c>
      <c r="B5340" s="15">
        <v>375700</v>
      </c>
      <c r="C5340" s="15">
        <v>1464650</v>
      </c>
      <c r="E5340" s="36" t="s">
        <v>248</v>
      </c>
      <c r="F5340" s="15">
        <v>564250</v>
      </c>
      <c r="G5340" s="15">
        <v>3174545</v>
      </c>
      <c r="I5340" s="38" t="s">
        <v>252</v>
      </c>
      <c r="J5340" s="15">
        <v>4.5999999999999996</v>
      </c>
      <c r="L5340" s="36" t="s">
        <v>253</v>
      </c>
      <c r="M5340" s="15">
        <v>6.4333333333333336</v>
      </c>
    </row>
    <row r="5341" spans="1:13" x14ac:dyDescent="0.3">
      <c r="A5341" s="38" t="s">
        <v>255</v>
      </c>
      <c r="B5341" s="15">
        <v>435500</v>
      </c>
      <c r="C5341" s="15">
        <v>2104225</v>
      </c>
      <c r="E5341" s="36" t="s">
        <v>250</v>
      </c>
      <c r="F5341" s="15">
        <v>532775</v>
      </c>
      <c r="G5341" s="15">
        <v>4253130</v>
      </c>
      <c r="I5341" s="38" t="s">
        <v>255</v>
      </c>
      <c r="J5341" s="15">
        <v>5</v>
      </c>
      <c r="L5341" s="35" t="s">
        <v>261</v>
      </c>
      <c r="M5341" s="15">
        <v>8.8250000000000011</v>
      </c>
    </row>
    <row r="5342" spans="1:13" x14ac:dyDescent="0.3">
      <c r="A5342" s="38" t="s">
        <v>258</v>
      </c>
      <c r="B5342" s="15">
        <v>442900</v>
      </c>
      <c r="C5342" s="15">
        <v>2070140</v>
      </c>
      <c r="E5342" s="37" t="s">
        <v>252</v>
      </c>
      <c r="F5342" s="15">
        <v>193775</v>
      </c>
      <c r="G5342" s="15">
        <v>2052040</v>
      </c>
      <c r="I5342" s="38" t="s">
        <v>258</v>
      </c>
      <c r="J5342" s="15">
        <v>5.2</v>
      </c>
      <c r="L5342" s="36" t="s">
        <v>246</v>
      </c>
      <c r="M5342" s="15">
        <v>6.8999999999999995</v>
      </c>
    </row>
    <row r="5343" spans="1:13" x14ac:dyDescent="0.3">
      <c r="A5343" s="38" t="s">
        <v>260</v>
      </c>
      <c r="B5343" s="15">
        <v>455000</v>
      </c>
      <c r="C5343" s="15">
        <v>2808500</v>
      </c>
      <c r="E5343" s="37" t="s">
        <v>255</v>
      </c>
      <c r="F5343" s="15">
        <v>183500</v>
      </c>
      <c r="G5343" s="15">
        <v>722000</v>
      </c>
      <c r="I5343" s="38" t="s">
        <v>260</v>
      </c>
      <c r="J5343" s="15">
        <v>4.5999999999999996</v>
      </c>
      <c r="L5343" s="36" t="s">
        <v>248</v>
      </c>
      <c r="M5343" s="15">
        <v>9.4</v>
      </c>
    </row>
    <row r="5344" spans="1:13" x14ac:dyDescent="0.3">
      <c r="A5344" s="38" t="s">
        <v>262</v>
      </c>
      <c r="B5344" s="15">
        <v>216000</v>
      </c>
      <c r="C5344" s="15">
        <v>1636350</v>
      </c>
      <c r="E5344" s="37" t="s">
        <v>258</v>
      </c>
      <c r="F5344" s="15">
        <v>155500</v>
      </c>
      <c r="G5344" s="15">
        <v>1479090</v>
      </c>
      <c r="I5344" s="38" t="s">
        <v>262</v>
      </c>
      <c r="J5344" s="15">
        <v>4.2</v>
      </c>
      <c r="L5344" s="36" t="s">
        <v>250</v>
      </c>
      <c r="M5344" s="15">
        <v>9.9666666666666668</v>
      </c>
    </row>
    <row r="5345" spans="1:13" x14ac:dyDescent="0.3">
      <c r="A5345" s="38" t="s">
        <v>263</v>
      </c>
      <c r="B5345" s="15">
        <v>229500</v>
      </c>
      <c r="C5345" s="15">
        <v>1619500</v>
      </c>
      <c r="E5345" s="36" t="s">
        <v>253</v>
      </c>
      <c r="F5345" s="15">
        <v>563290</v>
      </c>
      <c r="G5345" s="15">
        <v>2034240</v>
      </c>
      <c r="I5345" s="38" t="s">
        <v>263</v>
      </c>
      <c r="J5345" s="15">
        <v>4</v>
      </c>
      <c r="L5345" s="36" t="s">
        <v>253</v>
      </c>
      <c r="M5345" s="15">
        <v>9.0333333333333332</v>
      </c>
    </row>
    <row r="5346" spans="1:13" x14ac:dyDescent="0.3">
      <c r="A5346" s="35" t="s">
        <v>256</v>
      </c>
      <c r="B5346" s="15"/>
      <c r="C5346" s="15"/>
      <c r="E5346" s="35" t="s">
        <v>244</v>
      </c>
      <c r="F5346" s="15">
        <v>2511292</v>
      </c>
      <c r="G5346" s="15">
        <v>10380000</v>
      </c>
      <c r="I5346" s="35" t="s">
        <v>269</v>
      </c>
      <c r="J5346" s="15"/>
      <c r="L5346" s="35" t="s">
        <v>264</v>
      </c>
      <c r="M5346" s="15">
        <v>8.6583333333333332</v>
      </c>
    </row>
    <row r="5347" spans="1:13" x14ac:dyDescent="0.3">
      <c r="A5347" s="38" t="s">
        <v>245</v>
      </c>
      <c r="B5347" s="15">
        <v>226000</v>
      </c>
      <c r="C5347" s="15">
        <v>719000</v>
      </c>
      <c r="E5347" s="36" t="s">
        <v>246</v>
      </c>
      <c r="F5347" s="15">
        <v>575775</v>
      </c>
      <c r="G5347" s="15">
        <v>3051950</v>
      </c>
      <c r="I5347" s="38" t="s">
        <v>245</v>
      </c>
      <c r="J5347" s="15">
        <v>5.6</v>
      </c>
      <c r="L5347" s="36" t="s">
        <v>246</v>
      </c>
      <c r="M5347" s="15">
        <v>8.8666666666666671</v>
      </c>
    </row>
    <row r="5348" spans="1:13" x14ac:dyDescent="0.3">
      <c r="A5348" s="38" t="s">
        <v>247</v>
      </c>
      <c r="B5348" s="15">
        <v>287000</v>
      </c>
      <c r="C5348" s="15">
        <v>574000</v>
      </c>
      <c r="E5348" s="36" t="s">
        <v>248</v>
      </c>
      <c r="F5348" s="15">
        <v>600060</v>
      </c>
      <c r="G5348" s="15">
        <v>2111310</v>
      </c>
      <c r="I5348" s="38" t="s">
        <v>247</v>
      </c>
      <c r="J5348" s="15">
        <v>6.7</v>
      </c>
      <c r="L5348" s="36" t="s">
        <v>248</v>
      </c>
      <c r="M5348" s="15">
        <v>8.9666666666666668</v>
      </c>
    </row>
    <row r="5349" spans="1:13" x14ac:dyDescent="0.3">
      <c r="A5349" s="38" t="s">
        <v>249</v>
      </c>
      <c r="B5349" s="15">
        <v>445000</v>
      </c>
      <c r="C5349" s="15">
        <v>1775661</v>
      </c>
      <c r="E5349" s="36" t="s">
        <v>250</v>
      </c>
      <c r="F5349" s="15">
        <v>634400</v>
      </c>
      <c r="G5349" s="15">
        <v>3162350</v>
      </c>
      <c r="I5349" s="38" t="s">
        <v>249</v>
      </c>
      <c r="J5349" s="15">
        <v>6.6</v>
      </c>
      <c r="L5349" s="36" t="s">
        <v>250</v>
      </c>
      <c r="M5349" s="15">
        <v>9</v>
      </c>
    </row>
    <row r="5350" spans="1:13" x14ac:dyDescent="0.3">
      <c r="A5350" s="38" t="s">
        <v>251</v>
      </c>
      <c r="B5350" s="15">
        <v>189500</v>
      </c>
      <c r="C5350" s="15">
        <v>708950</v>
      </c>
      <c r="E5350" s="37" t="s">
        <v>252</v>
      </c>
      <c r="F5350" s="15">
        <v>235950</v>
      </c>
      <c r="G5350" s="15">
        <v>1103950</v>
      </c>
      <c r="I5350" s="38" t="s">
        <v>251</v>
      </c>
      <c r="J5350" s="15">
        <v>7.2</v>
      </c>
      <c r="L5350" s="36" t="s">
        <v>253</v>
      </c>
      <c r="M5350" s="15">
        <v>7.8000000000000007</v>
      </c>
    </row>
    <row r="5351" spans="1:13" x14ac:dyDescent="0.3">
      <c r="A5351" s="38" t="s">
        <v>254</v>
      </c>
      <c r="B5351" s="15">
        <v>234900</v>
      </c>
      <c r="C5351" s="15">
        <v>1265400</v>
      </c>
      <c r="E5351" s="37" t="s">
        <v>255</v>
      </c>
      <c r="F5351" s="15">
        <v>189950</v>
      </c>
      <c r="G5351" s="15">
        <v>997850</v>
      </c>
      <c r="I5351" s="38" t="s">
        <v>254</v>
      </c>
      <c r="J5351" s="15">
        <v>6.4</v>
      </c>
      <c r="L5351" s="35" t="s">
        <v>266</v>
      </c>
      <c r="M5351" s="15">
        <v>8.9833333333333325</v>
      </c>
    </row>
    <row r="5352" spans="1:13" x14ac:dyDescent="0.3">
      <c r="A5352" s="38" t="s">
        <v>257</v>
      </c>
      <c r="B5352" s="15">
        <v>276975</v>
      </c>
      <c r="C5352" s="15">
        <v>553950</v>
      </c>
      <c r="E5352" s="37" t="s">
        <v>258</v>
      </c>
      <c r="F5352" s="15">
        <v>208500</v>
      </c>
      <c r="G5352" s="15">
        <v>1060550</v>
      </c>
      <c r="I5352" s="38" t="s">
        <v>257</v>
      </c>
      <c r="J5352" s="15">
        <v>5</v>
      </c>
      <c r="L5352" s="36" t="s">
        <v>246</v>
      </c>
      <c r="M5352" s="15">
        <v>7.9333333333333327</v>
      </c>
    </row>
    <row r="5353" spans="1:13" x14ac:dyDescent="0.3">
      <c r="A5353" s="38" t="s">
        <v>252</v>
      </c>
      <c r="B5353" s="15">
        <v>199950</v>
      </c>
      <c r="C5353" s="15">
        <v>199950</v>
      </c>
      <c r="E5353" s="36" t="s">
        <v>253</v>
      </c>
      <c r="F5353" s="15">
        <v>701057</v>
      </c>
      <c r="G5353" s="15">
        <v>2054390</v>
      </c>
      <c r="I5353" s="38" t="s">
        <v>252</v>
      </c>
      <c r="J5353" s="15">
        <v>5.6</v>
      </c>
      <c r="L5353" s="36" t="s">
        <v>248</v>
      </c>
      <c r="M5353" s="15">
        <v>8.0333333333333332</v>
      </c>
    </row>
    <row r="5354" spans="1:13" x14ac:dyDescent="0.3">
      <c r="A5354" s="38" t="s">
        <v>255</v>
      </c>
      <c r="B5354" s="15">
        <v>291950</v>
      </c>
      <c r="C5354" s="15">
        <v>1275400</v>
      </c>
      <c r="E5354" s="35" t="s">
        <v>256</v>
      </c>
      <c r="F5354" s="15">
        <v>2738200</v>
      </c>
      <c r="G5354" s="15">
        <v>10950140</v>
      </c>
      <c r="I5354" s="38" t="s">
        <v>255</v>
      </c>
      <c r="J5354" s="15">
        <v>5.2</v>
      </c>
      <c r="L5354" s="36" t="s">
        <v>250</v>
      </c>
      <c r="M5354" s="15">
        <v>10.133333333333333</v>
      </c>
    </row>
    <row r="5355" spans="1:13" x14ac:dyDescent="0.3">
      <c r="A5355" s="38" t="s">
        <v>258</v>
      </c>
      <c r="B5355" s="15">
        <v>284250</v>
      </c>
      <c r="C5355" s="15">
        <v>1142500</v>
      </c>
      <c r="E5355" s="36" t="s">
        <v>246</v>
      </c>
      <c r="F5355" s="15">
        <v>736650</v>
      </c>
      <c r="G5355" s="15">
        <v>1727400</v>
      </c>
      <c r="I5355" s="38" t="s">
        <v>258</v>
      </c>
      <c r="J5355" s="15">
        <v>4.5999999999999996</v>
      </c>
      <c r="L5355" s="36" t="s">
        <v>253</v>
      </c>
      <c r="M5355" s="15">
        <v>9.8333333333333339</v>
      </c>
    </row>
    <row r="5356" spans="1:13" x14ac:dyDescent="0.3">
      <c r="A5356" s="38" t="s">
        <v>260</v>
      </c>
      <c r="B5356" s="15">
        <v>549000</v>
      </c>
      <c r="C5356" s="15">
        <v>1152150</v>
      </c>
      <c r="E5356" s="36" t="s">
        <v>248</v>
      </c>
      <c r="F5356" s="15">
        <v>672850</v>
      </c>
      <c r="G5356" s="15">
        <v>3315150</v>
      </c>
      <c r="I5356" s="38" t="s">
        <v>260</v>
      </c>
      <c r="J5356" s="15">
        <v>4.2</v>
      </c>
      <c r="L5356" s="35" t="s">
        <v>267</v>
      </c>
      <c r="M5356" s="15">
        <v>8.1166666666666689</v>
      </c>
    </row>
    <row r="5357" spans="1:13" x14ac:dyDescent="0.3">
      <c r="A5357" s="38" t="s">
        <v>262</v>
      </c>
      <c r="B5357" s="15">
        <v>379400</v>
      </c>
      <c r="C5357" s="15">
        <v>1222400</v>
      </c>
      <c r="E5357" s="36" t="s">
        <v>250</v>
      </c>
      <c r="F5357" s="15">
        <v>657975</v>
      </c>
      <c r="G5357" s="15">
        <v>3617140</v>
      </c>
      <c r="I5357" s="38" t="s">
        <v>262</v>
      </c>
      <c r="J5357" s="15">
        <v>3.5</v>
      </c>
      <c r="L5357" s="36" t="s">
        <v>246</v>
      </c>
      <c r="M5357" s="15">
        <v>9.2000000000000011</v>
      </c>
    </row>
    <row r="5358" spans="1:13" x14ac:dyDescent="0.3">
      <c r="A5358" s="38" t="s">
        <v>263</v>
      </c>
      <c r="B5358" s="15">
        <v>172500</v>
      </c>
      <c r="C5358" s="15">
        <v>667000</v>
      </c>
      <c r="E5358" s="37" t="s">
        <v>252</v>
      </c>
      <c r="F5358" s="15">
        <v>192975</v>
      </c>
      <c r="G5358" s="15">
        <v>385950</v>
      </c>
      <c r="I5358" s="38" t="s">
        <v>263</v>
      </c>
      <c r="J5358" s="15">
        <v>2.8</v>
      </c>
      <c r="L5358" s="36" t="s">
        <v>248</v>
      </c>
      <c r="M5358" s="15">
        <v>9.6333333333333329</v>
      </c>
    </row>
    <row r="5359" spans="1:13" x14ac:dyDescent="0.3">
      <c r="A5359" s="35" t="s">
        <v>261</v>
      </c>
      <c r="B5359" s="15"/>
      <c r="C5359" s="15"/>
      <c r="E5359" s="37" t="s">
        <v>255</v>
      </c>
      <c r="F5359" s="15">
        <v>215000</v>
      </c>
      <c r="G5359" s="15">
        <v>1973240</v>
      </c>
      <c r="I5359" s="35" t="s">
        <v>270</v>
      </c>
      <c r="J5359" s="15"/>
      <c r="L5359" s="36" t="s">
        <v>250</v>
      </c>
      <c r="M5359" s="15">
        <v>7.666666666666667</v>
      </c>
    </row>
    <row r="5360" spans="1:13" x14ac:dyDescent="0.3">
      <c r="A5360" s="38" t="s">
        <v>245</v>
      </c>
      <c r="B5360" s="15">
        <v>188963</v>
      </c>
      <c r="C5360" s="15">
        <v>377925</v>
      </c>
      <c r="E5360" s="37" t="s">
        <v>258</v>
      </c>
      <c r="F5360" s="15">
        <v>250000</v>
      </c>
      <c r="G5360" s="15">
        <v>1257950</v>
      </c>
      <c r="I5360" s="38" t="s">
        <v>245</v>
      </c>
      <c r="J5360" s="15">
        <v>2.8</v>
      </c>
      <c r="L5360" s="36" t="s">
        <v>253</v>
      </c>
      <c r="M5360" s="15">
        <v>5.9666666666666659</v>
      </c>
    </row>
    <row r="5361" spans="1:13" x14ac:dyDescent="0.3">
      <c r="A5361" s="38" t="s">
        <v>247</v>
      </c>
      <c r="B5361" s="15">
        <v>189600</v>
      </c>
      <c r="C5361" s="15">
        <v>744195</v>
      </c>
      <c r="E5361" s="36" t="s">
        <v>253</v>
      </c>
      <c r="F5361" s="15">
        <v>670725</v>
      </c>
      <c r="G5361" s="15">
        <v>2290450</v>
      </c>
      <c r="I5361" s="38" t="s">
        <v>247</v>
      </c>
      <c r="J5361" s="15">
        <v>3.5</v>
      </c>
      <c r="L5361" s="35" t="s">
        <v>268</v>
      </c>
      <c r="M5361" s="15">
        <v>4.1000000000000005</v>
      </c>
    </row>
    <row r="5362" spans="1:13" x14ac:dyDescent="0.3">
      <c r="A5362" s="38" t="s">
        <v>249</v>
      </c>
      <c r="B5362" s="15">
        <v>206000</v>
      </c>
      <c r="C5362" s="15">
        <v>1562050</v>
      </c>
      <c r="E5362" s="35" t="s">
        <v>261</v>
      </c>
      <c r="F5362" s="15">
        <v>1710850</v>
      </c>
      <c r="G5362" s="15">
        <v>3641345</v>
      </c>
      <c r="I5362" s="38" t="s">
        <v>249</v>
      </c>
      <c r="J5362" s="15">
        <v>4.7</v>
      </c>
      <c r="L5362" s="36" t="s">
        <v>246</v>
      </c>
      <c r="M5362" s="15">
        <v>4.7666666666666666</v>
      </c>
    </row>
    <row r="5363" spans="1:13" x14ac:dyDescent="0.3">
      <c r="A5363" s="38" t="s">
        <v>251</v>
      </c>
      <c r="B5363" s="15">
        <v>166650</v>
      </c>
      <c r="C5363" s="15">
        <v>333300</v>
      </c>
      <c r="E5363" s="36" t="s">
        <v>246</v>
      </c>
      <c r="F5363" s="15">
        <v>408000</v>
      </c>
      <c r="G5363" s="15">
        <v>408000</v>
      </c>
      <c r="I5363" s="38" t="s">
        <v>251</v>
      </c>
      <c r="J5363" s="15">
        <v>4.7</v>
      </c>
      <c r="L5363" s="36" t="s">
        <v>248</v>
      </c>
      <c r="M5363" s="15">
        <v>4.2</v>
      </c>
    </row>
    <row r="5364" spans="1:13" x14ac:dyDescent="0.3">
      <c r="A5364" s="38" t="s">
        <v>254</v>
      </c>
      <c r="B5364" s="15">
        <v>180300</v>
      </c>
      <c r="C5364" s="15">
        <v>730550</v>
      </c>
      <c r="E5364" s="36" t="s">
        <v>248</v>
      </c>
      <c r="F5364" s="15">
        <v>612450</v>
      </c>
      <c r="G5364" s="15">
        <v>2043245</v>
      </c>
      <c r="I5364" s="38" t="s">
        <v>254</v>
      </c>
      <c r="J5364" s="15">
        <v>6</v>
      </c>
      <c r="L5364" s="36" t="s">
        <v>250</v>
      </c>
      <c r="M5364" s="15">
        <v>3.9333333333333336</v>
      </c>
    </row>
    <row r="5365" spans="1:13" x14ac:dyDescent="0.3">
      <c r="A5365" s="38" t="s">
        <v>257</v>
      </c>
      <c r="B5365" s="15">
        <v>190000</v>
      </c>
      <c r="C5365" s="15">
        <v>1136500</v>
      </c>
      <c r="E5365" s="36" t="s">
        <v>250</v>
      </c>
      <c r="F5365" s="15">
        <v>350900</v>
      </c>
      <c r="G5365" s="15">
        <v>850600</v>
      </c>
      <c r="I5365" s="38" t="s">
        <v>257</v>
      </c>
      <c r="J5365" s="15">
        <v>6.8</v>
      </c>
      <c r="L5365" s="36" t="s">
        <v>253</v>
      </c>
      <c r="M5365" s="15">
        <v>3.5</v>
      </c>
    </row>
    <row r="5366" spans="1:13" x14ac:dyDescent="0.3">
      <c r="A5366" s="38" t="s">
        <v>252</v>
      </c>
      <c r="B5366" s="15">
        <v>264950</v>
      </c>
      <c r="C5366" s="15">
        <v>1833870</v>
      </c>
      <c r="E5366" s="37" t="s">
        <v>252</v>
      </c>
      <c r="F5366" s="15">
        <v>190000</v>
      </c>
      <c r="G5366" s="15">
        <v>689700</v>
      </c>
      <c r="I5366" s="38" t="s">
        <v>252</v>
      </c>
      <c r="J5366" s="15">
        <v>5.9</v>
      </c>
      <c r="L5366" s="35" t="s">
        <v>269</v>
      </c>
      <c r="M5366" s="15">
        <v>3.7583333333333329</v>
      </c>
    </row>
    <row r="5367" spans="1:13" x14ac:dyDescent="0.3">
      <c r="A5367" s="38" t="s">
        <v>255</v>
      </c>
      <c r="B5367" s="15">
        <v>446250</v>
      </c>
      <c r="C5367" s="15">
        <v>697500</v>
      </c>
      <c r="E5367" s="37" t="s">
        <v>255</v>
      </c>
      <c r="F5367" s="15"/>
      <c r="G5367" s="15"/>
      <c r="I5367" s="38" t="s">
        <v>255</v>
      </c>
      <c r="J5367" s="15">
        <v>5.8</v>
      </c>
      <c r="L5367" s="36" t="s">
        <v>246</v>
      </c>
      <c r="M5367" s="15">
        <v>2.9</v>
      </c>
    </row>
    <row r="5368" spans="1:13" x14ac:dyDescent="0.3">
      <c r="A5368" s="38" t="s">
        <v>258</v>
      </c>
      <c r="B5368" s="15">
        <v>230000</v>
      </c>
      <c r="C5368" s="15">
        <v>667900</v>
      </c>
      <c r="E5368" s="37" t="s">
        <v>258</v>
      </c>
      <c r="F5368" s="15">
        <v>160900</v>
      </c>
      <c r="G5368" s="15">
        <v>160900</v>
      </c>
      <c r="I5368" s="38" t="s">
        <v>258</v>
      </c>
      <c r="J5368" s="15">
        <v>5.8</v>
      </c>
      <c r="L5368" s="36" t="s">
        <v>248</v>
      </c>
      <c r="M5368" s="15">
        <v>3.5333333333333332</v>
      </c>
    </row>
    <row r="5369" spans="1:13" x14ac:dyDescent="0.3">
      <c r="A5369" s="38" t="s">
        <v>260</v>
      </c>
      <c r="B5369" s="15">
        <v>149500</v>
      </c>
      <c r="C5369" s="15">
        <v>776000</v>
      </c>
      <c r="E5369" s="36" t="s">
        <v>253</v>
      </c>
      <c r="F5369" s="15">
        <v>339500</v>
      </c>
      <c r="G5369" s="15">
        <v>339500</v>
      </c>
      <c r="I5369" s="38" t="s">
        <v>260</v>
      </c>
      <c r="J5369" s="15">
        <v>5.4</v>
      </c>
      <c r="L5369" s="36" t="s">
        <v>250</v>
      </c>
      <c r="M5369" s="15">
        <v>4.4666666666666659</v>
      </c>
    </row>
    <row r="5370" spans="1:13" x14ac:dyDescent="0.3">
      <c r="A5370" s="38" t="s">
        <v>262</v>
      </c>
      <c r="B5370" s="15">
        <v>208450</v>
      </c>
      <c r="C5370" s="15">
        <v>940900</v>
      </c>
      <c r="E5370" s="35" t="s">
        <v>264</v>
      </c>
      <c r="F5370" s="15">
        <v>2382145</v>
      </c>
      <c r="G5370" s="15">
        <v>5152051</v>
      </c>
      <c r="I5370" s="38" t="s">
        <v>262</v>
      </c>
      <c r="J5370" s="15">
        <v>5.2</v>
      </c>
      <c r="L5370" s="36" t="s">
        <v>253</v>
      </c>
      <c r="M5370" s="15">
        <v>4.1333333333333337</v>
      </c>
    </row>
    <row r="5371" spans="1:13" x14ac:dyDescent="0.3">
      <c r="A5371" s="38" t="s">
        <v>263</v>
      </c>
      <c r="B5371" s="15">
        <v>149500</v>
      </c>
      <c r="C5371" s="15">
        <v>299000</v>
      </c>
      <c r="E5371" s="36" t="s">
        <v>246</v>
      </c>
      <c r="F5371" s="15">
        <v>508700</v>
      </c>
      <c r="G5371" s="15">
        <v>867400</v>
      </c>
      <c r="I5371" s="38" t="s">
        <v>263</v>
      </c>
      <c r="J5371" s="15">
        <v>3.7</v>
      </c>
      <c r="L5371" s="35" t="s">
        <v>270</v>
      </c>
      <c r="M5371" s="15">
        <v>3.4333333333333336</v>
      </c>
    </row>
    <row r="5372" spans="1:13" x14ac:dyDescent="0.3">
      <c r="A5372" s="35" t="s">
        <v>264</v>
      </c>
      <c r="B5372" s="15"/>
      <c r="C5372" s="15"/>
      <c r="E5372" s="36" t="s">
        <v>248</v>
      </c>
      <c r="F5372" s="15">
        <v>648950</v>
      </c>
      <c r="G5372" s="15">
        <v>2014911</v>
      </c>
      <c r="I5372" s="35" t="s">
        <v>271</v>
      </c>
      <c r="J5372" s="15"/>
      <c r="L5372" s="36" t="s">
        <v>246</v>
      </c>
      <c r="M5372" s="15">
        <v>3.2666666666666671</v>
      </c>
    </row>
    <row r="5373" spans="1:13" x14ac:dyDescent="0.3">
      <c r="A5373" s="38" t="s">
        <v>245</v>
      </c>
      <c r="B5373" s="15">
        <v>149750</v>
      </c>
      <c r="C5373" s="15">
        <v>553500</v>
      </c>
      <c r="E5373" s="36" t="s">
        <v>250</v>
      </c>
      <c r="F5373" s="15">
        <v>651450</v>
      </c>
      <c r="G5373" s="15">
        <v>1043550</v>
      </c>
      <c r="I5373" s="38" t="s">
        <v>245</v>
      </c>
      <c r="J5373" s="15">
        <v>3.9</v>
      </c>
      <c r="L5373" s="36" t="s">
        <v>248</v>
      </c>
      <c r="M5373" s="15">
        <v>3.4</v>
      </c>
    </row>
    <row r="5374" spans="1:13" x14ac:dyDescent="0.3">
      <c r="A5374" s="38" t="s">
        <v>247</v>
      </c>
      <c r="B5374" s="15">
        <v>110750</v>
      </c>
      <c r="C5374" s="15">
        <v>533000</v>
      </c>
      <c r="E5374" s="37" t="s">
        <v>252</v>
      </c>
      <c r="F5374" s="15">
        <v>183000</v>
      </c>
      <c r="G5374" s="15">
        <v>575100</v>
      </c>
      <c r="I5374" s="38" t="s">
        <v>247</v>
      </c>
      <c r="J5374" s="15">
        <v>3.3</v>
      </c>
      <c r="L5374" s="36" t="s">
        <v>250</v>
      </c>
      <c r="M5374" s="15">
        <v>3.8666666666666667</v>
      </c>
    </row>
    <row r="5375" spans="1:13" x14ac:dyDescent="0.3">
      <c r="A5375" s="38" t="s">
        <v>249</v>
      </c>
      <c r="B5375" s="15">
        <v>153500</v>
      </c>
      <c r="C5375" s="15">
        <v>1139600</v>
      </c>
      <c r="E5375" s="37" t="s">
        <v>255</v>
      </c>
      <c r="F5375" s="15">
        <v>278950</v>
      </c>
      <c r="G5375" s="15">
        <v>278950</v>
      </c>
      <c r="I5375" s="38" t="s">
        <v>249</v>
      </c>
      <c r="J5375" s="15">
        <v>3</v>
      </c>
      <c r="L5375" s="36" t="s">
        <v>253</v>
      </c>
      <c r="M5375" s="15">
        <v>3.1999999999999997</v>
      </c>
    </row>
    <row r="5376" spans="1:13" x14ac:dyDescent="0.3">
      <c r="A5376" s="38" t="s">
        <v>251</v>
      </c>
      <c r="B5376" s="15">
        <v>167500</v>
      </c>
      <c r="C5376" s="15">
        <v>645000</v>
      </c>
      <c r="E5376" s="37" t="s">
        <v>258</v>
      </c>
      <c r="F5376" s="15">
        <v>189500</v>
      </c>
      <c r="G5376" s="15">
        <v>189500</v>
      </c>
      <c r="I5376" s="38" t="s">
        <v>251</v>
      </c>
      <c r="J5376" s="15">
        <v>3</v>
      </c>
      <c r="L5376" s="35" t="s">
        <v>271</v>
      </c>
      <c r="M5376" s="15">
        <v>2.4</v>
      </c>
    </row>
    <row r="5377" spans="1:13" x14ac:dyDescent="0.3">
      <c r="A5377" s="38" t="s">
        <v>254</v>
      </c>
      <c r="B5377" s="15">
        <v>160000</v>
      </c>
      <c r="C5377" s="15">
        <v>859899</v>
      </c>
      <c r="E5377" s="36" t="s">
        <v>253</v>
      </c>
      <c r="F5377" s="15">
        <v>573045</v>
      </c>
      <c r="G5377" s="15">
        <v>1226190</v>
      </c>
      <c r="I5377" s="38" t="s">
        <v>254</v>
      </c>
      <c r="J5377" s="15">
        <v>3</v>
      </c>
      <c r="L5377" s="36" t="s">
        <v>246</v>
      </c>
      <c r="M5377" s="15">
        <v>2.2000000000000002</v>
      </c>
    </row>
    <row r="5378" spans="1:13" x14ac:dyDescent="0.3">
      <c r="A5378" s="38" t="s">
        <v>257</v>
      </c>
      <c r="B5378" s="15">
        <v>149900</v>
      </c>
      <c r="C5378" s="15">
        <v>712900</v>
      </c>
      <c r="E5378" s="35" t="s">
        <v>266</v>
      </c>
      <c r="F5378" s="15">
        <v>1643155</v>
      </c>
      <c r="G5378" s="15">
        <v>4690710</v>
      </c>
      <c r="I5378" s="38" t="s">
        <v>257</v>
      </c>
      <c r="J5378" s="15">
        <v>3.4</v>
      </c>
      <c r="L5378" s="36" t="s">
        <v>248</v>
      </c>
      <c r="M5378" s="15">
        <v>2.6333333333333333</v>
      </c>
    </row>
    <row r="5379" spans="1:13" x14ac:dyDescent="0.3">
      <c r="A5379" s="38" t="s">
        <v>252</v>
      </c>
      <c r="B5379" s="15">
        <v>169000</v>
      </c>
      <c r="C5379" s="15">
        <v>1018000</v>
      </c>
      <c r="E5379" s="36" t="s">
        <v>246</v>
      </c>
      <c r="F5379" s="15">
        <v>590405</v>
      </c>
      <c r="G5379" s="15">
        <v>870310</v>
      </c>
      <c r="I5379" s="38" t="s">
        <v>252</v>
      </c>
      <c r="J5379" s="15">
        <v>2.7</v>
      </c>
      <c r="L5379" s="36" t="s">
        <v>250</v>
      </c>
      <c r="M5379" s="15">
        <v>2.8333333333333335</v>
      </c>
    </row>
    <row r="5380" spans="1:13" x14ac:dyDescent="0.3">
      <c r="A5380" s="38" t="s">
        <v>255</v>
      </c>
      <c r="B5380" s="15">
        <v>179950</v>
      </c>
      <c r="C5380" s="15">
        <v>943350</v>
      </c>
      <c r="E5380" s="36" t="s">
        <v>248</v>
      </c>
      <c r="F5380" s="15">
        <v>468300</v>
      </c>
      <c r="G5380" s="15">
        <v>1477600</v>
      </c>
      <c r="I5380" s="38" t="s">
        <v>255</v>
      </c>
      <c r="J5380" s="15">
        <v>2.9</v>
      </c>
      <c r="L5380" s="36" t="s">
        <v>253</v>
      </c>
      <c r="M5380" s="15">
        <v>1.9333333333333333</v>
      </c>
    </row>
    <row r="5381" spans="1:13" x14ac:dyDescent="0.3">
      <c r="A5381" s="38" t="s">
        <v>258</v>
      </c>
      <c r="B5381" s="15">
        <v>230475</v>
      </c>
      <c r="C5381" s="15">
        <v>1836350</v>
      </c>
      <c r="E5381" s="36" t="s">
        <v>250</v>
      </c>
      <c r="F5381" s="15">
        <v>211475</v>
      </c>
      <c r="G5381" s="15">
        <v>519950</v>
      </c>
      <c r="I5381" s="38" t="s">
        <v>258</v>
      </c>
      <c r="J5381" s="15">
        <v>2.5</v>
      </c>
      <c r="L5381" s="35" t="s">
        <v>272</v>
      </c>
      <c r="M5381" s="15">
        <v>1.9083333333333332</v>
      </c>
    </row>
    <row r="5382" spans="1:13" x14ac:dyDescent="0.3">
      <c r="A5382" s="38" t="s">
        <v>260</v>
      </c>
      <c r="B5382" s="15">
        <v>186700</v>
      </c>
      <c r="C5382" s="15">
        <v>1090850</v>
      </c>
      <c r="E5382" s="37" t="s">
        <v>252</v>
      </c>
      <c r="F5382" s="15">
        <v>90000</v>
      </c>
      <c r="G5382" s="15">
        <v>277000</v>
      </c>
      <c r="I5382" s="38" t="s">
        <v>260</v>
      </c>
      <c r="J5382" s="15">
        <v>2.2000000000000002</v>
      </c>
      <c r="L5382" s="36" t="s">
        <v>246</v>
      </c>
      <c r="M5382" s="15">
        <v>1.5</v>
      </c>
    </row>
    <row r="5383" spans="1:13" x14ac:dyDescent="0.3">
      <c r="A5383" s="38" t="s">
        <v>262</v>
      </c>
      <c r="B5383" s="15">
        <v>262620</v>
      </c>
      <c r="C5383" s="15">
        <v>809460</v>
      </c>
      <c r="E5383" s="37" t="s">
        <v>255</v>
      </c>
      <c r="F5383" s="15">
        <v>121475</v>
      </c>
      <c r="G5383" s="15">
        <v>242950</v>
      </c>
      <c r="I5383" s="38" t="s">
        <v>262</v>
      </c>
      <c r="J5383" s="15">
        <v>1.9</v>
      </c>
      <c r="L5383" s="36" t="s">
        <v>248</v>
      </c>
      <c r="M5383" s="15">
        <v>1.9666666666666668</v>
      </c>
    </row>
    <row r="5384" spans="1:13" x14ac:dyDescent="0.3">
      <c r="A5384" s="38" t="s">
        <v>263</v>
      </c>
      <c r="B5384" s="15">
        <v>318950</v>
      </c>
      <c r="C5384" s="15">
        <v>397950</v>
      </c>
      <c r="E5384" s="37" t="s">
        <v>258</v>
      </c>
      <c r="F5384" s="15"/>
      <c r="G5384" s="15"/>
      <c r="I5384" s="38" t="s">
        <v>263</v>
      </c>
      <c r="J5384" s="15">
        <v>1.5</v>
      </c>
      <c r="L5384" s="36" t="s">
        <v>250</v>
      </c>
      <c r="M5384" s="15">
        <v>2.4333333333333336</v>
      </c>
    </row>
    <row r="5385" spans="1:13" x14ac:dyDescent="0.3">
      <c r="A5385" s="35" t="s">
        <v>266</v>
      </c>
      <c r="B5385" s="15"/>
      <c r="C5385" s="15"/>
      <c r="E5385" s="36" t="s">
        <v>253</v>
      </c>
      <c r="F5385" s="15">
        <v>372975</v>
      </c>
      <c r="G5385" s="15">
        <v>1822850</v>
      </c>
      <c r="I5385" s="35" t="s">
        <v>272</v>
      </c>
      <c r="J5385" s="15"/>
      <c r="L5385" s="36" t="s">
        <v>253</v>
      </c>
      <c r="M5385" s="15">
        <v>1.7333333333333332</v>
      </c>
    </row>
    <row r="5386" spans="1:13" x14ac:dyDescent="0.3">
      <c r="A5386" s="38" t="s">
        <v>245</v>
      </c>
      <c r="B5386" s="15">
        <v>312650</v>
      </c>
      <c r="C5386" s="15">
        <v>459800</v>
      </c>
      <c r="E5386" s="35" t="s">
        <v>267</v>
      </c>
      <c r="F5386" s="15">
        <v>1257726</v>
      </c>
      <c r="G5386" s="15">
        <v>3576501</v>
      </c>
      <c r="I5386" s="38" t="s">
        <v>245</v>
      </c>
      <c r="J5386" s="15">
        <v>1.4</v>
      </c>
      <c r="L5386" s="35" t="s">
        <v>273</v>
      </c>
      <c r="M5386" s="15">
        <v>1.5166666666666668</v>
      </c>
    </row>
    <row r="5387" spans="1:13" x14ac:dyDescent="0.3">
      <c r="A5387" s="38" t="s">
        <v>247</v>
      </c>
      <c r="B5387" s="15">
        <v>140000</v>
      </c>
      <c r="C5387" s="15">
        <v>392000</v>
      </c>
      <c r="E5387" s="36" t="s">
        <v>246</v>
      </c>
      <c r="F5387" s="15">
        <v>368900</v>
      </c>
      <c r="G5387" s="15">
        <v>615900</v>
      </c>
      <c r="I5387" s="38" t="s">
        <v>247</v>
      </c>
      <c r="J5387" s="15">
        <v>1.8</v>
      </c>
      <c r="L5387" s="36" t="s">
        <v>246</v>
      </c>
      <c r="M5387" s="15">
        <v>1.1666666666666667</v>
      </c>
    </row>
    <row r="5388" spans="1:13" x14ac:dyDescent="0.3">
      <c r="A5388" s="38" t="s">
        <v>249</v>
      </c>
      <c r="B5388" s="15">
        <v>192000</v>
      </c>
      <c r="C5388" s="15">
        <v>605000</v>
      </c>
      <c r="E5388" s="36" t="s">
        <v>248</v>
      </c>
      <c r="F5388" s="15">
        <v>381000</v>
      </c>
      <c r="G5388" s="15">
        <v>1367000</v>
      </c>
      <c r="I5388" s="38" t="s">
        <v>249</v>
      </c>
      <c r="J5388" s="15">
        <v>1.4</v>
      </c>
      <c r="L5388" s="36" t="s">
        <v>248</v>
      </c>
      <c r="M5388" s="15">
        <v>1.6333333333333335</v>
      </c>
    </row>
    <row r="5389" spans="1:13" x14ac:dyDescent="0.3">
      <c r="A5389" s="38" t="s">
        <v>251</v>
      </c>
      <c r="B5389" s="15">
        <v>135000</v>
      </c>
      <c r="C5389" s="15">
        <v>648400</v>
      </c>
      <c r="E5389" s="36" t="s">
        <v>250</v>
      </c>
      <c r="F5389" s="15">
        <v>182500</v>
      </c>
      <c r="G5389" s="15">
        <v>644950</v>
      </c>
      <c r="I5389" s="38" t="s">
        <v>251</v>
      </c>
      <c r="J5389" s="15">
        <v>1.8</v>
      </c>
      <c r="L5389" s="36" t="s">
        <v>250</v>
      </c>
      <c r="M5389" s="15">
        <v>2</v>
      </c>
    </row>
    <row r="5390" spans="1:13" x14ac:dyDescent="0.3">
      <c r="A5390" s="38" t="s">
        <v>254</v>
      </c>
      <c r="B5390" s="15">
        <v>153500</v>
      </c>
      <c r="C5390" s="15">
        <v>307000</v>
      </c>
      <c r="E5390" s="37" t="s">
        <v>252</v>
      </c>
      <c r="F5390" s="15"/>
      <c r="G5390" s="15"/>
      <c r="I5390" s="38" t="s">
        <v>254</v>
      </c>
      <c r="J5390" s="15">
        <v>2</v>
      </c>
      <c r="L5390" s="36" t="s">
        <v>253</v>
      </c>
      <c r="M5390" s="15">
        <v>1.2666666666666668</v>
      </c>
    </row>
    <row r="5391" spans="1:13" x14ac:dyDescent="0.3">
      <c r="A5391" s="38" t="s">
        <v>257</v>
      </c>
      <c r="B5391" s="15">
        <v>93500</v>
      </c>
      <c r="C5391" s="15">
        <v>772000</v>
      </c>
      <c r="E5391" s="37" t="s">
        <v>255</v>
      </c>
      <c r="F5391" s="15">
        <v>87500</v>
      </c>
      <c r="G5391" s="15">
        <v>454950</v>
      </c>
      <c r="I5391" s="38" t="s">
        <v>257</v>
      </c>
      <c r="J5391" s="15">
        <v>2</v>
      </c>
      <c r="L5391" s="35" t="s">
        <v>274</v>
      </c>
      <c r="M5391" s="15">
        <v>1.6583333333333332</v>
      </c>
    </row>
    <row r="5392" spans="1:13" x14ac:dyDescent="0.3">
      <c r="A5392" s="38" t="s">
        <v>252</v>
      </c>
      <c r="B5392" s="15">
        <v>69000</v>
      </c>
      <c r="C5392" s="15">
        <v>69000</v>
      </c>
      <c r="E5392" s="37" t="s">
        <v>258</v>
      </c>
      <c r="F5392" s="15">
        <v>95000</v>
      </c>
      <c r="G5392" s="15">
        <v>190000</v>
      </c>
      <c r="I5392" s="38" t="s">
        <v>252</v>
      </c>
      <c r="J5392" s="15">
        <v>1.3</v>
      </c>
      <c r="L5392" s="36" t="s">
        <v>246</v>
      </c>
      <c r="M5392" s="15">
        <v>0.83333333333333337</v>
      </c>
    </row>
    <row r="5393" spans="1:13" x14ac:dyDescent="0.3">
      <c r="A5393" s="38" t="s">
        <v>255</v>
      </c>
      <c r="B5393" s="15">
        <v>175000</v>
      </c>
      <c r="C5393" s="15">
        <v>1543500</v>
      </c>
      <c r="E5393" s="36" t="s">
        <v>253</v>
      </c>
      <c r="F5393" s="15">
        <v>325326</v>
      </c>
      <c r="G5393" s="15">
        <v>948651</v>
      </c>
      <c r="I5393" s="38" t="s">
        <v>255</v>
      </c>
      <c r="J5393" s="15">
        <v>1.7</v>
      </c>
      <c r="L5393" s="36" t="s">
        <v>248</v>
      </c>
      <c r="M5393" s="15">
        <v>1.4333333333333333</v>
      </c>
    </row>
    <row r="5394" spans="1:13" x14ac:dyDescent="0.3">
      <c r="A5394" s="38" t="s">
        <v>258</v>
      </c>
      <c r="B5394" s="15">
        <v>205000</v>
      </c>
      <c r="C5394" s="15">
        <v>825000</v>
      </c>
      <c r="E5394" s="35" t="s">
        <v>268</v>
      </c>
      <c r="F5394" s="15">
        <v>1593935</v>
      </c>
      <c r="G5394" s="15">
        <v>6031797</v>
      </c>
      <c r="I5394" s="38" t="s">
        <v>258</v>
      </c>
      <c r="J5394" s="15">
        <v>1.2</v>
      </c>
      <c r="L5394" s="36" t="s">
        <v>250</v>
      </c>
      <c r="M5394" s="15">
        <v>2.5666666666666669</v>
      </c>
    </row>
    <row r="5395" spans="1:13" x14ac:dyDescent="0.3">
      <c r="A5395" s="38" t="s">
        <v>260</v>
      </c>
      <c r="B5395" s="15">
        <v>221660</v>
      </c>
      <c r="C5395" s="15">
        <v>741320</v>
      </c>
      <c r="E5395" s="36" t="s">
        <v>246</v>
      </c>
      <c r="F5395" s="15">
        <v>329650</v>
      </c>
      <c r="G5395" s="15">
        <v>659300</v>
      </c>
      <c r="I5395" s="38" t="s">
        <v>260</v>
      </c>
      <c r="J5395" s="15">
        <v>0.9</v>
      </c>
      <c r="L5395" s="36" t="s">
        <v>253</v>
      </c>
      <c r="M5395" s="15">
        <v>1.8</v>
      </c>
    </row>
    <row r="5396" spans="1:13" x14ac:dyDescent="0.3">
      <c r="A5396" s="38" t="s">
        <v>262</v>
      </c>
      <c r="B5396" s="15">
        <v>170000</v>
      </c>
      <c r="C5396" s="15">
        <v>568750</v>
      </c>
      <c r="E5396" s="36" t="s">
        <v>248</v>
      </c>
      <c r="F5396" s="15">
        <v>410300</v>
      </c>
      <c r="G5396" s="15">
        <v>2333426</v>
      </c>
      <c r="I5396" s="38" t="s">
        <v>262</v>
      </c>
      <c r="J5396" s="15">
        <v>0.7</v>
      </c>
      <c r="L5396" s="35" t="s">
        <v>275</v>
      </c>
      <c r="M5396" s="15">
        <v>1.3636363636363635</v>
      </c>
    </row>
    <row r="5397" spans="1:13" x14ac:dyDescent="0.3">
      <c r="A5397" s="38" t="s">
        <v>263</v>
      </c>
      <c r="B5397" s="15">
        <v>142300</v>
      </c>
      <c r="C5397" s="15">
        <v>554600</v>
      </c>
      <c r="E5397" s="36" t="s">
        <v>250</v>
      </c>
      <c r="F5397" s="15">
        <v>459939</v>
      </c>
      <c r="G5397" s="15">
        <v>1786525</v>
      </c>
      <c r="I5397" s="38" t="s">
        <v>263</v>
      </c>
      <c r="J5397" s="15">
        <v>0.8</v>
      </c>
      <c r="L5397" s="36" t="s">
        <v>246</v>
      </c>
      <c r="M5397" s="15">
        <v>1.2000000000000002</v>
      </c>
    </row>
    <row r="5398" spans="1:13" x14ac:dyDescent="0.3">
      <c r="A5398" s="35" t="s">
        <v>267</v>
      </c>
      <c r="B5398" s="15"/>
      <c r="C5398" s="15"/>
      <c r="E5398" s="37" t="s">
        <v>252</v>
      </c>
      <c r="F5398" s="15">
        <v>156300</v>
      </c>
      <c r="G5398" s="15">
        <v>586300</v>
      </c>
      <c r="I5398" s="35" t="s">
        <v>273</v>
      </c>
      <c r="J5398" s="15"/>
      <c r="L5398" s="36" t="s">
        <v>248</v>
      </c>
      <c r="M5398" s="15">
        <v>1.5999999999999999</v>
      </c>
    </row>
    <row r="5399" spans="1:13" x14ac:dyDescent="0.3">
      <c r="A5399" s="38" t="s">
        <v>245</v>
      </c>
      <c r="B5399" s="15">
        <v>297000</v>
      </c>
      <c r="C5399" s="15">
        <v>297000</v>
      </c>
      <c r="E5399" s="37" t="s">
        <v>255</v>
      </c>
      <c r="F5399" s="15">
        <v>135000</v>
      </c>
      <c r="G5399" s="15">
        <v>563199</v>
      </c>
      <c r="I5399" s="38" t="s">
        <v>245</v>
      </c>
      <c r="J5399" s="15">
        <v>0.6</v>
      </c>
      <c r="L5399" s="36" t="s">
        <v>250</v>
      </c>
      <c r="M5399" s="15">
        <v>1.5999999999999999</v>
      </c>
    </row>
    <row r="5400" spans="1:13" x14ac:dyDescent="0.3">
      <c r="A5400" s="38" t="s">
        <v>247</v>
      </c>
      <c r="B5400" s="15">
        <v>271000</v>
      </c>
      <c r="C5400" s="15">
        <v>271000</v>
      </c>
      <c r="E5400" s="37" t="s">
        <v>258</v>
      </c>
      <c r="F5400" s="15">
        <v>168639</v>
      </c>
      <c r="G5400" s="15">
        <v>637026</v>
      </c>
      <c r="I5400" s="38" t="s">
        <v>247</v>
      </c>
      <c r="J5400" s="15">
        <v>0.5</v>
      </c>
      <c r="L5400" s="36" t="s">
        <v>253</v>
      </c>
      <c r="M5400" s="15">
        <v>0.89999999999999991</v>
      </c>
    </row>
    <row r="5401" spans="1:13" x14ac:dyDescent="0.3">
      <c r="A5401" s="38" t="s">
        <v>249</v>
      </c>
      <c r="B5401" s="15">
        <v>149450</v>
      </c>
      <c r="C5401" s="15">
        <v>298900</v>
      </c>
      <c r="E5401" s="36" t="s">
        <v>253</v>
      </c>
      <c r="F5401" s="15">
        <v>394046</v>
      </c>
      <c r="G5401" s="15">
        <v>1252546</v>
      </c>
      <c r="I5401" s="38" t="s">
        <v>249</v>
      </c>
      <c r="J5401" s="15">
        <v>1</v>
      </c>
      <c r="L5401" s="14">
        <v>120</v>
      </c>
      <c r="M5401" s="15">
        <v>4.5682634730538938</v>
      </c>
    </row>
    <row r="5402" spans="1:13" x14ac:dyDescent="0.3">
      <c r="A5402" s="38" t="s">
        <v>251</v>
      </c>
      <c r="B5402" s="15">
        <v>116250</v>
      </c>
      <c r="C5402" s="15">
        <v>1145650</v>
      </c>
      <c r="E5402" s="35" t="s">
        <v>269</v>
      </c>
      <c r="F5402" s="15">
        <v>2026245</v>
      </c>
      <c r="G5402" s="15">
        <v>6563590</v>
      </c>
      <c r="I5402" s="38" t="s">
        <v>251</v>
      </c>
      <c r="J5402" s="15">
        <v>1.2</v>
      </c>
      <c r="L5402" s="35" t="s">
        <v>244</v>
      </c>
      <c r="M5402" s="15">
        <v>2.6999999999999997</v>
      </c>
    </row>
    <row r="5403" spans="1:13" x14ac:dyDescent="0.3">
      <c r="A5403" s="38" t="s">
        <v>254</v>
      </c>
      <c r="B5403" s="15">
        <v>142000</v>
      </c>
      <c r="C5403" s="15">
        <v>915000</v>
      </c>
      <c r="E5403" s="36" t="s">
        <v>246</v>
      </c>
      <c r="F5403" s="15">
        <v>595200</v>
      </c>
      <c r="G5403" s="15">
        <v>1678150</v>
      </c>
      <c r="I5403" s="38" t="s">
        <v>254</v>
      </c>
      <c r="J5403" s="15">
        <v>1.2</v>
      </c>
      <c r="L5403" s="36" t="s">
        <v>246</v>
      </c>
      <c r="M5403" s="15">
        <v>1.9333333333333333</v>
      </c>
    </row>
    <row r="5404" spans="1:13" x14ac:dyDescent="0.3">
      <c r="A5404" s="38" t="s">
        <v>257</v>
      </c>
      <c r="B5404" s="15">
        <v>189000</v>
      </c>
      <c r="C5404" s="15">
        <v>1353550</v>
      </c>
      <c r="E5404" s="36" t="s">
        <v>248</v>
      </c>
      <c r="F5404" s="15">
        <v>435395</v>
      </c>
      <c r="G5404" s="15">
        <v>1545840</v>
      </c>
      <c r="I5404" s="38" t="s">
        <v>257</v>
      </c>
      <c r="J5404" s="15">
        <v>1.8</v>
      </c>
      <c r="L5404" s="36" t="s">
        <v>248</v>
      </c>
      <c r="M5404" s="15">
        <v>2.5</v>
      </c>
    </row>
    <row r="5405" spans="1:13" x14ac:dyDescent="0.3">
      <c r="A5405" s="38" t="s">
        <v>252</v>
      </c>
      <c r="B5405" s="15">
        <v>79900</v>
      </c>
      <c r="C5405" s="15">
        <v>79900</v>
      </c>
      <c r="E5405" s="36" t="s">
        <v>250</v>
      </c>
      <c r="F5405" s="15">
        <v>545900</v>
      </c>
      <c r="G5405" s="15">
        <v>2350350</v>
      </c>
      <c r="I5405" s="38" t="s">
        <v>252</v>
      </c>
      <c r="J5405" s="15">
        <v>1.4</v>
      </c>
      <c r="L5405" s="36" t="s">
        <v>250</v>
      </c>
      <c r="M5405" s="15">
        <v>3.6</v>
      </c>
    </row>
    <row r="5406" spans="1:13" x14ac:dyDescent="0.3">
      <c r="A5406" s="38" t="s">
        <v>255</v>
      </c>
      <c r="B5406" s="15">
        <v>368650</v>
      </c>
      <c r="C5406" s="15">
        <v>912900</v>
      </c>
      <c r="E5406" s="37" t="s">
        <v>252</v>
      </c>
      <c r="F5406" s="15">
        <v>89000</v>
      </c>
      <c r="G5406" s="15">
        <v>533000</v>
      </c>
      <c r="I5406" s="38" t="s">
        <v>255</v>
      </c>
      <c r="J5406" s="15">
        <v>0.9</v>
      </c>
      <c r="L5406" s="36" t="s">
        <v>253</v>
      </c>
      <c r="M5406" s="15">
        <v>2.7666666666666671</v>
      </c>
    </row>
    <row r="5407" spans="1:13" x14ac:dyDescent="0.3">
      <c r="A5407" s="38" t="s">
        <v>258</v>
      </c>
      <c r="B5407" s="15">
        <v>139975</v>
      </c>
      <c r="C5407" s="15">
        <v>898450</v>
      </c>
      <c r="E5407" s="37" t="s">
        <v>255</v>
      </c>
      <c r="F5407" s="15">
        <v>308900</v>
      </c>
      <c r="G5407" s="15">
        <v>1409350</v>
      </c>
      <c r="I5407" s="38" t="s">
        <v>258</v>
      </c>
      <c r="J5407" s="15">
        <v>0.6</v>
      </c>
      <c r="L5407" s="35" t="s">
        <v>256</v>
      </c>
      <c r="M5407" s="15">
        <v>4</v>
      </c>
    </row>
    <row r="5408" spans="1:13" x14ac:dyDescent="0.3">
      <c r="A5408" s="38" t="s">
        <v>260</v>
      </c>
      <c r="B5408" s="15">
        <v>110500</v>
      </c>
      <c r="C5408" s="15">
        <v>221000</v>
      </c>
      <c r="E5408" s="37" t="s">
        <v>258</v>
      </c>
      <c r="F5408" s="15">
        <v>148000</v>
      </c>
      <c r="G5408" s="15">
        <v>408000</v>
      </c>
      <c r="I5408" s="38" t="s">
        <v>260</v>
      </c>
      <c r="J5408" s="15">
        <v>0.6</v>
      </c>
      <c r="L5408" s="36" t="s">
        <v>246</v>
      </c>
      <c r="M5408" s="15">
        <v>2.6333333333333333</v>
      </c>
    </row>
    <row r="5409" spans="1:13" x14ac:dyDescent="0.3">
      <c r="A5409" s="38" t="s">
        <v>262</v>
      </c>
      <c r="B5409" s="15">
        <v>115500</v>
      </c>
      <c r="C5409" s="15">
        <v>682500</v>
      </c>
      <c r="E5409" s="36" t="s">
        <v>253</v>
      </c>
      <c r="F5409" s="15">
        <v>449750</v>
      </c>
      <c r="G5409" s="15">
        <v>989250</v>
      </c>
      <c r="I5409" s="38" t="s">
        <v>262</v>
      </c>
      <c r="J5409" s="15">
        <v>0.5</v>
      </c>
      <c r="L5409" s="36" t="s">
        <v>248</v>
      </c>
      <c r="M5409" s="15">
        <v>3.3333333333333335</v>
      </c>
    </row>
    <row r="5410" spans="1:13" x14ac:dyDescent="0.3">
      <c r="A5410" s="38" t="s">
        <v>263</v>
      </c>
      <c r="B5410" s="15">
        <v>105001</v>
      </c>
      <c r="C5410" s="15">
        <v>105001</v>
      </c>
      <c r="E5410" s="35" t="s">
        <v>270</v>
      </c>
      <c r="F5410" s="15">
        <v>2004025</v>
      </c>
      <c r="G5410" s="15">
        <v>6883050</v>
      </c>
      <c r="I5410" s="38" t="s">
        <v>263</v>
      </c>
      <c r="J5410" s="15">
        <v>0.4</v>
      </c>
      <c r="L5410" s="36" t="s">
        <v>250</v>
      </c>
      <c r="M5410" s="15">
        <v>4.8666666666666671</v>
      </c>
    </row>
    <row r="5411" spans="1:13" x14ac:dyDescent="0.3">
      <c r="A5411" s="35" t="s">
        <v>268</v>
      </c>
      <c r="B5411" s="15"/>
      <c r="C5411" s="15"/>
      <c r="E5411" s="36" t="s">
        <v>246</v>
      </c>
      <c r="F5411" s="15">
        <v>475925</v>
      </c>
      <c r="G5411" s="15">
        <v>1370900</v>
      </c>
      <c r="I5411" s="35" t="s">
        <v>274</v>
      </c>
      <c r="J5411" s="15"/>
      <c r="L5411" s="36" t="s">
        <v>253</v>
      </c>
      <c r="M5411" s="15">
        <v>5.1666666666666661</v>
      </c>
    </row>
    <row r="5412" spans="1:13" x14ac:dyDescent="0.3">
      <c r="A5412" s="38" t="s">
        <v>245</v>
      </c>
      <c r="B5412" s="15">
        <v>118317</v>
      </c>
      <c r="C5412" s="15">
        <v>936034</v>
      </c>
      <c r="E5412" s="36" t="s">
        <v>248</v>
      </c>
      <c r="F5412" s="15">
        <v>575900</v>
      </c>
      <c r="G5412" s="15">
        <v>1861800</v>
      </c>
      <c r="I5412" s="38" t="s">
        <v>245</v>
      </c>
      <c r="J5412" s="15">
        <v>0.4</v>
      </c>
      <c r="L5412" s="35" t="s">
        <v>261</v>
      </c>
      <c r="M5412" s="15">
        <v>8.2166666666666668</v>
      </c>
    </row>
    <row r="5413" spans="1:13" x14ac:dyDescent="0.3">
      <c r="A5413" s="38" t="s">
        <v>247</v>
      </c>
      <c r="B5413" s="15">
        <v>111000</v>
      </c>
      <c r="C5413" s="15">
        <v>597750</v>
      </c>
      <c r="E5413" s="36" t="s">
        <v>250</v>
      </c>
      <c r="F5413" s="15">
        <v>459700</v>
      </c>
      <c r="G5413" s="15">
        <v>2269950</v>
      </c>
      <c r="I5413" s="38" t="s">
        <v>247</v>
      </c>
      <c r="J5413" s="15">
        <v>0.3</v>
      </c>
      <c r="L5413" s="36" t="s">
        <v>246</v>
      </c>
      <c r="M5413" s="15">
        <v>5.8</v>
      </c>
    </row>
    <row r="5414" spans="1:13" x14ac:dyDescent="0.3">
      <c r="A5414" s="38" t="s">
        <v>249</v>
      </c>
      <c r="B5414" s="15">
        <v>311000</v>
      </c>
      <c r="C5414" s="15">
        <v>678500</v>
      </c>
      <c r="E5414" s="37" t="s">
        <v>252</v>
      </c>
      <c r="F5414" s="15">
        <v>145000</v>
      </c>
      <c r="G5414" s="15">
        <v>681500</v>
      </c>
      <c r="I5414" s="38" t="s">
        <v>249</v>
      </c>
      <c r="J5414" s="15">
        <v>0.7</v>
      </c>
      <c r="L5414" s="36" t="s">
        <v>248</v>
      </c>
      <c r="M5414" s="15">
        <v>8.4</v>
      </c>
    </row>
    <row r="5415" spans="1:13" x14ac:dyDescent="0.3">
      <c r="A5415" s="38" t="s">
        <v>251</v>
      </c>
      <c r="B5415" s="15">
        <v>155000</v>
      </c>
      <c r="C5415" s="15">
        <v>1549200</v>
      </c>
      <c r="E5415" s="37" t="s">
        <v>255</v>
      </c>
      <c r="F5415" s="15">
        <v>182500</v>
      </c>
      <c r="G5415" s="15">
        <v>1047550</v>
      </c>
      <c r="I5415" s="38" t="s">
        <v>251</v>
      </c>
      <c r="J5415" s="15">
        <v>0.5</v>
      </c>
      <c r="L5415" s="36" t="s">
        <v>250</v>
      </c>
      <c r="M5415" s="15">
        <v>10.233333333333334</v>
      </c>
    </row>
    <row r="5416" spans="1:13" x14ac:dyDescent="0.3">
      <c r="A5416" s="38" t="s">
        <v>254</v>
      </c>
      <c r="B5416" s="15">
        <v>89750</v>
      </c>
      <c r="C5416" s="15">
        <v>456699</v>
      </c>
      <c r="E5416" s="37" t="s">
        <v>258</v>
      </c>
      <c r="F5416" s="15">
        <v>132200</v>
      </c>
      <c r="G5416" s="15">
        <v>540900</v>
      </c>
      <c r="I5416" s="38" t="s">
        <v>254</v>
      </c>
      <c r="J5416" s="15">
        <v>1.2</v>
      </c>
      <c r="L5416" s="36" t="s">
        <v>253</v>
      </c>
      <c r="M5416" s="15">
        <v>8.4333333333333318</v>
      </c>
    </row>
    <row r="5417" spans="1:13" x14ac:dyDescent="0.3">
      <c r="A5417" s="38" t="s">
        <v>257</v>
      </c>
      <c r="B5417" s="15">
        <v>200000</v>
      </c>
      <c r="C5417" s="15">
        <v>1316800</v>
      </c>
      <c r="E5417" s="36" t="s">
        <v>253</v>
      </c>
      <c r="F5417" s="15">
        <v>492500</v>
      </c>
      <c r="G5417" s="15">
        <v>1380400</v>
      </c>
      <c r="I5417" s="38" t="s">
        <v>257</v>
      </c>
      <c r="J5417" s="15">
        <v>0.9</v>
      </c>
      <c r="L5417" s="35" t="s">
        <v>264</v>
      </c>
      <c r="M5417" s="15">
        <v>8.8000000000000007</v>
      </c>
    </row>
    <row r="5418" spans="1:13" x14ac:dyDescent="0.3">
      <c r="A5418" s="38" t="s">
        <v>252</v>
      </c>
      <c r="B5418" s="15">
        <v>333000</v>
      </c>
      <c r="C5418" s="15">
        <v>849950</v>
      </c>
      <c r="E5418" s="35" t="s">
        <v>271</v>
      </c>
      <c r="F5418" s="15">
        <v>2225068</v>
      </c>
      <c r="G5418" s="15">
        <v>9189678</v>
      </c>
      <c r="I5418" s="38" t="s">
        <v>252</v>
      </c>
      <c r="J5418" s="15">
        <v>1.1000000000000001</v>
      </c>
      <c r="L5418" s="36" t="s">
        <v>246</v>
      </c>
      <c r="M5418" s="15">
        <v>8.0666666666666664</v>
      </c>
    </row>
    <row r="5419" spans="1:13" x14ac:dyDescent="0.3">
      <c r="A5419" s="38" t="s">
        <v>255</v>
      </c>
      <c r="B5419" s="15">
        <v>145000</v>
      </c>
      <c r="C5419" s="15">
        <v>1254100</v>
      </c>
      <c r="E5419" s="36" t="s">
        <v>246</v>
      </c>
      <c r="F5419" s="15">
        <v>462383</v>
      </c>
      <c r="G5419" s="15">
        <v>1583565</v>
      </c>
      <c r="I5419" s="38" t="s">
        <v>255</v>
      </c>
      <c r="J5419" s="15">
        <v>1.1000000000000001</v>
      </c>
      <c r="L5419" s="36" t="s">
        <v>248</v>
      </c>
      <c r="M5419" s="15">
        <v>8.9333333333333318</v>
      </c>
    </row>
    <row r="5420" spans="1:13" x14ac:dyDescent="0.3">
      <c r="A5420" s="38" t="s">
        <v>258</v>
      </c>
      <c r="B5420" s="15">
        <v>79475</v>
      </c>
      <c r="C5420" s="15">
        <v>158950</v>
      </c>
      <c r="E5420" s="36" t="s">
        <v>248</v>
      </c>
      <c r="F5420" s="15">
        <v>499850</v>
      </c>
      <c r="G5420" s="15">
        <v>1922800</v>
      </c>
      <c r="I5420" s="38" t="s">
        <v>258</v>
      </c>
      <c r="J5420" s="15">
        <v>0.7</v>
      </c>
      <c r="L5420" s="36" t="s">
        <v>250</v>
      </c>
      <c r="M5420" s="15">
        <v>9.1333333333333346</v>
      </c>
    </row>
    <row r="5421" spans="1:13" x14ac:dyDescent="0.3">
      <c r="A5421" s="38" t="s">
        <v>260</v>
      </c>
      <c r="B5421" s="15">
        <v>107953</v>
      </c>
      <c r="C5421" s="15">
        <v>825953</v>
      </c>
      <c r="E5421" s="36" t="s">
        <v>250</v>
      </c>
      <c r="F5421" s="15">
        <v>549950</v>
      </c>
      <c r="G5421" s="15">
        <v>3171768</v>
      </c>
      <c r="I5421" s="38" t="s">
        <v>260</v>
      </c>
      <c r="J5421" s="15">
        <v>0.4</v>
      </c>
      <c r="L5421" s="36" t="s">
        <v>253</v>
      </c>
      <c r="M5421" s="15">
        <v>9.0666666666666664</v>
      </c>
    </row>
    <row r="5422" spans="1:13" x14ac:dyDescent="0.3">
      <c r="A5422" s="38" t="s">
        <v>262</v>
      </c>
      <c r="B5422" s="15">
        <v>134300</v>
      </c>
      <c r="C5422" s="15">
        <v>788200</v>
      </c>
      <c r="E5422" s="37" t="s">
        <v>252</v>
      </c>
      <c r="F5422" s="15">
        <v>195000</v>
      </c>
      <c r="G5422" s="15">
        <v>1463868</v>
      </c>
      <c r="I5422" s="38" t="s">
        <v>262</v>
      </c>
      <c r="J5422" s="15">
        <v>0.4</v>
      </c>
      <c r="L5422" s="35" t="s">
        <v>266</v>
      </c>
      <c r="M5422" s="15">
        <v>9.4249999999999989</v>
      </c>
    </row>
    <row r="5423" spans="1:13" x14ac:dyDescent="0.3">
      <c r="A5423" s="38" t="s">
        <v>263</v>
      </c>
      <c r="B5423" s="15">
        <v>102000</v>
      </c>
      <c r="C5423" s="15">
        <v>332900</v>
      </c>
      <c r="E5423" s="37" t="s">
        <v>255</v>
      </c>
      <c r="F5423" s="15">
        <v>187450</v>
      </c>
      <c r="G5423" s="15">
        <v>1070900</v>
      </c>
      <c r="I5423" s="38" t="s">
        <v>263</v>
      </c>
      <c r="J5423" s="15">
        <v>0.5</v>
      </c>
      <c r="L5423" s="36" t="s">
        <v>246</v>
      </c>
      <c r="M5423" s="15">
        <v>10.033333333333333</v>
      </c>
    </row>
    <row r="5424" spans="1:13" x14ac:dyDescent="0.3">
      <c r="A5424" s="35" t="s">
        <v>269</v>
      </c>
      <c r="B5424" s="15"/>
      <c r="C5424" s="15"/>
      <c r="E5424" s="37" t="s">
        <v>258</v>
      </c>
      <c r="F5424" s="15">
        <v>167500</v>
      </c>
      <c r="G5424" s="15">
        <v>637000</v>
      </c>
      <c r="I5424" s="35" t="s">
        <v>275</v>
      </c>
      <c r="J5424" s="15"/>
      <c r="L5424" s="36" t="s">
        <v>248</v>
      </c>
      <c r="M5424" s="15">
        <v>8.7000000000000011</v>
      </c>
    </row>
    <row r="5425" spans="1:13" x14ac:dyDescent="0.3">
      <c r="A5425" s="38" t="s">
        <v>245</v>
      </c>
      <c r="B5425" s="15">
        <v>103500</v>
      </c>
      <c r="C5425" s="15">
        <v>318500</v>
      </c>
      <c r="E5425" s="36" t="s">
        <v>253</v>
      </c>
      <c r="F5425" s="15">
        <v>712885</v>
      </c>
      <c r="G5425" s="15">
        <v>2511545</v>
      </c>
      <c r="I5425" s="38" t="s">
        <v>245</v>
      </c>
      <c r="J5425" s="15">
        <v>0.6</v>
      </c>
      <c r="L5425" s="36" t="s">
        <v>250</v>
      </c>
      <c r="M5425" s="15">
        <v>9.2000000000000011</v>
      </c>
    </row>
    <row r="5426" spans="1:13" x14ac:dyDescent="0.3">
      <c r="A5426" s="38" t="s">
        <v>247</v>
      </c>
      <c r="B5426" s="15">
        <v>89950</v>
      </c>
      <c r="C5426" s="15">
        <v>369450</v>
      </c>
      <c r="E5426" s="35" t="s">
        <v>272</v>
      </c>
      <c r="F5426" s="15">
        <v>2769249</v>
      </c>
      <c r="G5426" s="15">
        <v>13173712</v>
      </c>
      <c r="I5426" s="38" t="s">
        <v>247</v>
      </c>
      <c r="J5426" s="15">
        <v>0.7</v>
      </c>
      <c r="L5426" s="36" t="s">
        <v>253</v>
      </c>
      <c r="M5426" s="15">
        <v>9.7666666666666675</v>
      </c>
    </row>
    <row r="5427" spans="1:13" x14ac:dyDescent="0.3">
      <c r="A5427" s="38" t="s">
        <v>249</v>
      </c>
      <c r="B5427" s="15">
        <v>210125</v>
      </c>
      <c r="C5427" s="15">
        <v>443250</v>
      </c>
      <c r="E5427" s="36" t="s">
        <v>246</v>
      </c>
      <c r="F5427" s="15">
        <v>620199</v>
      </c>
      <c r="G5427" s="15">
        <v>2227297</v>
      </c>
      <c r="I5427" s="38" t="s">
        <v>249</v>
      </c>
      <c r="J5427" s="15">
        <v>0.5</v>
      </c>
      <c r="L5427" s="35" t="s">
        <v>267</v>
      </c>
      <c r="M5427" s="15">
        <v>9.4166666666666661</v>
      </c>
    </row>
    <row r="5428" spans="1:13" x14ac:dyDescent="0.3">
      <c r="A5428" s="38" t="s">
        <v>251</v>
      </c>
      <c r="B5428" s="15">
        <v>67300</v>
      </c>
      <c r="C5428" s="15">
        <v>301400</v>
      </c>
      <c r="E5428" s="36" t="s">
        <v>248</v>
      </c>
      <c r="F5428" s="15">
        <v>620850</v>
      </c>
      <c r="G5428" s="15">
        <v>3099626</v>
      </c>
      <c r="I5428" s="38" t="s">
        <v>251</v>
      </c>
      <c r="J5428" s="15">
        <v>0.5</v>
      </c>
      <c r="L5428" s="36" t="s">
        <v>246</v>
      </c>
      <c r="M5428" s="15">
        <v>10.133333333333333</v>
      </c>
    </row>
    <row r="5429" spans="1:13" x14ac:dyDescent="0.3">
      <c r="A5429" s="38" t="s">
        <v>254</v>
      </c>
      <c r="B5429" s="15">
        <v>160689</v>
      </c>
      <c r="C5429" s="15">
        <v>706278</v>
      </c>
      <c r="E5429" s="36" t="s">
        <v>250</v>
      </c>
      <c r="F5429" s="15">
        <v>917800</v>
      </c>
      <c r="G5429" s="15">
        <v>3892099</v>
      </c>
      <c r="I5429" s="38" t="s">
        <v>254</v>
      </c>
      <c r="J5429" s="15">
        <v>0.7</v>
      </c>
      <c r="L5429" s="36" t="s">
        <v>248</v>
      </c>
      <c r="M5429" s="15">
        <v>10.699999999999998</v>
      </c>
    </row>
    <row r="5430" spans="1:13" x14ac:dyDescent="0.3">
      <c r="A5430" s="38" t="s">
        <v>257</v>
      </c>
      <c r="B5430" s="15">
        <v>108250</v>
      </c>
      <c r="C5430" s="15">
        <v>1002000</v>
      </c>
      <c r="E5430" s="37" t="s">
        <v>252</v>
      </c>
      <c r="F5430" s="15">
        <v>204500</v>
      </c>
      <c r="G5430" s="15">
        <v>762000</v>
      </c>
      <c r="I5430" s="38" t="s">
        <v>257</v>
      </c>
      <c r="J5430" s="15">
        <v>0.4</v>
      </c>
      <c r="L5430" s="36" t="s">
        <v>250</v>
      </c>
      <c r="M5430" s="15">
        <v>8.9666666666666668</v>
      </c>
    </row>
    <row r="5431" spans="1:13" x14ac:dyDescent="0.3">
      <c r="A5431" s="38" t="s">
        <v>252</v>
      </c>
      <c r="B5431" s="15">
        <v>162000</v>
      </c>
      <c r="C5431" s="15">
        <v>2004400</v>
      </c>
      <c r="E5431" s="37" t="s">
        <v>255</v>
      </c>
      <c r="F5431" s="15">
        <v>497400</v>
      </c>
      <c r="G5431" s="15">
        <v>2158699</v>
      </c>
      <c r="I5431" s="38" t="s">
        <v>252</v>
      </c>
      <c r="J5431" s="15">
        <v>0.4</v>
      </c>
      <c r="L5431" s="36" t="s">
        <v>253</v>
      </c>
      <c r="M5431" s="15">
        <v>7.8666666666666671</v>
      </c>
    </row>
    <row r="5432" spans="1:13" x14ac:dyDescent="0.3">
      <c r="A5432" s="38" t="s">
        <v>255</v>
      </c>
      <c r="B5432" s="15">
        <v>450825</v>
      </c>
      <c r="C5432" s="15">
        <v>1390150</v>
      </c>
      <c r="E5432" s="37" t="s">
        <v>258</v>
      </c>
      <c r="F5432" s="15">
        <v>215900</v>
      </c>
      <c r="G5432" s="15">
        <v>971400</v>
      </c>
      <c r="I5432" s="38" t="s">
        <v>258</v>
      </c>
      <c r="J5432" s="15">
        <v>0.4</v>
      </c>
      <c r="L5432" s="35" t="s">
        <v>268</v>
      </c>
      <c r="M5432" s="15">
        <v>5.1166666666666671</v>
      </c>
    </row>
    <row r="5433" spans="1:13" x14ac:dyDescent="0.3">
      <c r="A5433" s="38" t="s">
        <v>258</v>
      </c>
      <c r="B5433" s="15">
        <v>144250</v>
      </c>
      <c r="C5433" s="15">
        <v>1213000</v>
      </c>
      <c r="E5433" s="36" t="s">
        <v>253</v>
      </c>
      <c r="F5433" s="15">
        <v>610400</v>
      </c>
      <c r="G5433" s="15">
        <v>3954690</v>
      </c>
      <c r="I5433" s="38" t="s">
        <v>260</v>
      </c>
      <c r="J5433" s="15">
        <v>0.3</v>
      </c>
      <c r="L5433" s="36" t="s">
        <v>246</v>
      </c>
      <c r="M5433" s="15">
        <v>6.2333333333333334</v>
      </c>
    </row>
    <row r="5434" spans="1:13" x14ac:dyDescent="0.3">
      <c r="A5434" s="38" t="s">
        <v>260</v>
      </c>
      <c r="B5434" s="15">
        <v>130000</v>
      </c>
      <c r="C5434" s="15">
        <v>1018960</v>
      </c>
      <c r="E5434" s="35" t="s">
        <v>273</v>
      </c>
      <c r="F5434" s="15">
        <v>2897650</v>
      </c>
      <c r="G5434" s="15">
        <v>16675322</v>
      </c>
      <c r="I5434" s="38" t="s">
        <v>262</v>
      </c>
      <c r="J5434" s="15"/>
      <c r="L5434" s="36" t="s">
        <v>248</v>
      </c>
      <c r="M5434" s="15">
        <v>4.9666666666666668</v>
      </c>
    </row>
    <row r="5435" spans="1:13" x14ac:dyDescent="0.3">
      <c r="A5435" s="38" t="s">
        <v>262</v>
      </c>
      <c r="B5435" s="15">
        <v>381000</v>
      </c>
      <c r="C5435" s="15">
        <v>676000</v>
      </c>
      <c r="E5435" s="36" t="s">
        <v>246</v>
      </c>
      <c r="F5435" s="15">
        <v>553650</v>
      </c>
      <c r="G5435" s="15">
        <v>2336849</v>
      </c>
      <c r="I5435" s="14">
        <v>43</v>
      </c>
      <c r="J5435" s="15">
        <v>1226.3</v>
      </c>
      <c r="L5435" s="36" t="s">
        <v>250</v>
      </c>
      <c r="M5435" s="15">
        <v>5.1333333333333329</v>
      </c>
    </row>
    <row r="5436" spans="1:13" x14ac:dyDescent="0.3">
      <c r="A5436" s="38" t="s">
        <v>263</v>
      </c>
      <c r="B5436" s="15">
        <v>132663</v>
      </c>
      <c r="C5436" s="15">
        <v>840525</v>
      </c>
      <c r="E5436" s="36" t="s">
        <v>248</v>
      </c>
      <c r="F5436" s="15">
        <v>683200</v>
      </c>
      <c r="G5436" s="15">
        <v>5301850</v>
      </c>
      <c r="I5436" s="35" t="s">
        <v>244</v>
      </c>
      <c r="J5436" s="15"/>
      <c r="L5436" s="36" t="s">
        <v>253</v>
      </c>
      <c r="M5436" s="15">
        <v>4.1333333333333329</v>
      </c>
    </row>
    <row r="5437" spans="1:13" x14ac:dyDescent="0.3">
      <c r="A5437" s="35" t="s">
        <v>270</v>
      </c>
      <c r="B5437" s="15"/>
      <c r="C5437" s="15"/>
      <c r="E5437" s="36" t="s">
        <v>250</v>
      </c>
      <c r="F5437" s="15">
        <v>918425</v>
      </c>
      <c r="G5437" s="15">
        <v>4006749</v>
      </c>
      <c r="I5437" s="38" t="s">
        <v>245</v>
      </c>
      <c r="J5437" s="15">
        <v>3.6</v>
      </c>
      <c r="L5437" s="35" t="s">
        <v>269</v>
      </c>
      <c r="M5437" s="15">
        <v>3.5999999999999996</v>
      </c>
    </row>
    <row r="5438" spans="1:13" x14ac:dyDescent="0.3">
      <c r="A5438" s="38" t="s">
        <v>245</v>
      </c>
      <c r="B5438" s="15">
        <v>73500</v>
      </c>
      <c r="C5438" s="15">
        <v>73500</v>
      </c>
      <c r="E5438" s="37" t="s">
        <v>252</v>
      </c>
      <c r="F5438" s="15">
        <v>256000</v>
      </c>
      <c r="G5438" s="15">
        <v>511999</v>
      </c>
      <c r="I5438" s="38" t="s">
        <v>247</v>
      </c>
      <c r="J5438" s="15">
        <v>2.7</v>
      </c>
      <c r="L5438" s="36" t="s">
        <v>246</v>
      </c>
      <c r="M5438" s="15">
        <v>3.1</v>
      </c>
    </row>
    <row r="5439" spans="1:13" x14ac:dyDescent="0.3">
      <c r="A5439" s="38" t="s">
        <v>247</v>
      </c>
      <c r="B5439" s="15">
        <v>159200</v>
      </c>
      <c r="C5439" s="15">
        <v>919400</v>
      </c>
      <c r="E5439" s="37" t="s">
        <v>255</v>
      </c>
      <c r="F5439" s="15">
        <v>269925</v>
      </c>
      <c r="G5439" s="15">
        <v>2603350</v>
      </c>
      <c r="I5439" s="38" t="s">
        <v>249</v>
      </c>
      <c r="J5439" s="15">
        <v>4.0999999999999996</v>
      </c>
      <c r="L5439" s="36" t="s">
        <v>248</v>
      </c>
      <c r="M5439" s="15">
        <v>3.4666666666666668</v>
      </c>
    </row>
    <row r="5440" spans="1:13" x14ac:dyDescent="0.3">
      <c r="A5440" s="38" t="s">
        <v>249</v>
      </c>
      <c r="B5440" s="15">
        <v>163450</v>
      </c>
      <c r="C5440" s="15">
        <v>1352039</v>
      </c>
      <c r="E5440" s="37" t="s">
        <v>258</v>
      </c>
      <c r="F5440" s="15">
        <v>392500</v>
      </c>
      <c r="G5440" s="15">
        <v>891400</v>
      </c>
      <c r="I5440" s="38" t="s">
        <v>251</v>
      </c>
      <c r="J5440" s="15">
        <v>4.9000000000000004</v>
      </c>
      <c r="L5440" s="36" t="s">
        <v>250</v>
      </c>
      <c r="M5440" s="15">
        <v>4.333333333333333</v>
      </c>
    </row>
    <row r="5441" spans="1:13" x14ac:dyDescent="0.3">
      <c r="A5441" s="38" t="s">
        <v>251</v>
      </c>
      <c r="B5441" s="15">
        <v>165750</v>
      </c>
      <c r="C5441" s="15">
        <v>1083288</v>
      </c>
      <c r="E5441" s="36" t="s">
        <v>253</v>
      </c>
      <c r="F5441" s="15">
        <v>742375</v>
      </c>
      <c r="G5441" s="15">
        <v>5029874</v>
      </c>
      <c r="I5441" s="38" t="s">
        <v>254</v>
      </c>
      <c r="J5441" s="15">
        <v>5.2</v>
      </c>
      <c r="L5441" s="36" t="s">
        <v>253</v>
      </c>
      <c r="M5441" s="15">
        <v>3.5</v>
      </c>
    </row>
    <row r="5442" spans="1:13" x14ac:dyDescent="0.3">
      <c r="A5442" s="38" t="s">
        <v>254</v>
      </c>
      <c r="B5442" s="15">
        <v>151500</v>
      </c>
      <c r="C5442" s="15">
        <v>991000</v>
      </c>
      <c r="E5442" s="35" t="s">
        <v>274</v>
      </c>
      <c r="F5442" s="15">
        <v>2970568</v>
      </c>
      <c r="G5442" s="15">
        <v>17922404</v>
      </c>
      <c r="I5442" s="38" t="s">
        <v>257</v>
      </c>
      <c r="J5442" s="15">
        <v>5.6</v>
      </c>
      <c r="L5442" s="35" t="s">
        <v>270</v>
      </c>
      <c r="M5442" s="15">
        <v>3.4583333333333335</v>
      </c>
    </row>
    <row r="5443" spans="1:13" x14ac:dyDescent="0.3">
      <c r="A5443" s="38" t="s">
        <v>257</v>
      </c>
      <c r="B5443" s="15">
        <v>118000</v>
      </c>
      <c r="C5443" s="15">
        <v>987950</v>
      </c>
      <c r="E5443" s="36" t="s">
        <v>246</v>
      </c>
      <c r="F5443" s="15">
        <v>765723</v>
      </c>
      <c r="G5443" s="15">
        <v>4536995</v>
      </c>
      <c r="I5443" s="38" t="s">
        <v>252</v>
      </c>
      <c r="J5443" s="15">
        <v>5.3</v>
      </c>
      <c r="L5443" s="36" t="s">
        <v>246</v>
      </c>
      <c r="M5443" s="15">
        <v>3.1666666666666665</v>
      </c>
    </row>
    <row r="5444" spans="1:13" x14ac:dyDescent="0.3">
      <c r="A5444" s="38" t="s">
        <v>252</v>
      </c>
      <c r="B5444" s="15">
        <v>594990</v>
      </c>
      <c r="C5444" s="15">
        <v>1799690</v>
      </c>
      <c r="E5444" s="36" t="s">
        <v>248</v>
      </c>
      <c r="F5444" s="15">
        <v>545100</v>
      </c>
      <c r="G5444" s="15">
        <v>4561050</v>
      </c>
      <c r="I5444" s="38" t="s">
        <v>255</v>
      </c>
      <c r="J5444" s="15">
        <v>6.1</v>
      </c>
      <c r="L5444" s="36" t="s">
        <v>248</v>
      </c>
      <c r="M5444" s="15">
        <v>3.5333333333333332</v>
      </c>
    </row>
    <row r="5445" spans="1:13" x14ac:dyDescent="0.3">
      <c r="A5445" s="38" t="s">
        <v>255</v>
      </c>
      <c r="B5445" s="15">
        <v>199050</v>
      </c>
      <c r="C5445" s="15">
        <v>1060550</v>
      </c>
      <c r="E5445" s="36" t="s">
        <v>250</v>
      </c>
      <c r="F5445" s="15">
        <v>804995</v>
      </c>
      <c r="G5445" s="15">
        <v>4393990</v>
      </c>
      <c r="I5445" s="38" t="s">
        <v>258</v>
      </c>
      <c r="J5445" s="15">
        <v>6</v>
      </c>
      <c r="L5445" s="36" t="s">
        <v>250</v>
      </c>
      <c r="M5445" s="15">
        <v>3.6666666666666665</v>
      </c>
    </row>
    <row r="5446" spans="1:13" x14ac:dyDescent="0.3">
      <c r="A5446" s="38" t="s">
        <v>258</v>
      </c>
      <c r="B5446" s="15">
        <v>303959</v>
      </c>
      <c r="C5446" s="15">
        <v>737918</v>
      </c>
      <c r="E5446" s="37" t="s">
        <v>252</v>
      </c>
      <c r="F5446" s="15">
        <v>278000</v>
      </c>
      <c r="G5446" s="15">
        <v>1136000</v>
      </c>
      <c r="I5446" s="38" t="s">
        <v>260</v>
      </c>
      <c r="J5446" s="15">
        <v>6.3</v>
      </c>
      <c r="L5446" s="36" t="s">
        <v>253</v>
      </c>
      <c r="M5446" s="15">
        <v>3.4666666666666668</v>
      </c>
    </row>
    <row r="5447" spans="1:13" x14ac:dyDescent="0.3">
      <c r="A5447" s="38" t="s">
        <v>260</v>
      </c>
      <c r="B5447" s="15">
        <v>154500</v>
      </c>
      <c r="C5447" s="15">
        <v>1423775</v>
      </c>
      <c r="E5447" s="37" t="s">
        <v>255</v>
      </c>
      <c r="F5447" s="15">
        <v>262000</v>
      </c>
      <c r="G5447" s="15">
        <v>1684500</v>
      </c>
      <c r="I5447" s="38" t="s">
        <v>262</v>
      </c>
      <c r="J5447" s="15">
        <v>6.2</v>
      </c>
      <c r="L5447" s="35" t="s">
        <v>271</v>
      </c>
      <c r="M5447" s="15">
        <v>2.2666666666666666</v>
      </c>
    </row>
    <row r="5448" spans="1:13" x14ac:dyDescent="0.3">
      <c r="A5448" s="38" t="s">
        <v>262</v>
      </c>
      <c r="B5448" s="15">
        <v>332250</v>
      </c>
      <c r="C5448" s="15">
        <v>664500</v>
      </c>
      <c r="E5448" s="37" t="s">
        <v>258</v>
      </c>
      <c r="F5448" s="15">
        <v>264995</v>
      </c>
      <c r="G5448" s="15">
        <v>1573490</v>
      </c>
      <c r="I5448" s="38" t="s">
        <v>263</v>
      </c>
      <c r="J5448" s="15">
        <v>5.6</v>
      </c>
      <c r="L5448" s="36" t="s">
        <v>246</v>
      </c>
      <c r="M5448" s="15">
        <v>2.4666666666666663</v>
      </c>
    </row>
    <row r="5449" spans="1:13" x14ac:dyDescent="0.3">
      <c r="A5449" s="38" t="s">
        <v>263</v>
      </c>
      <c r="B5449" s="15">
        <v>107000</v>
      </c>
      <c r="C5449" s="15">
        <v>873550</v>
      </c>
      <c r="E5449" s="36" t="s">
        <v>253</v>
      </c>
      <c r="F5449" s="15">
        <v>854750</v>
      </c>
      <c r="G5449" s="15">
        <v>4430369</v>
      </c>
      <c r="I5449" s="35" t="s">
        <v>256</v>
      </c>
      <c r="J5449" s="15"/>
      <c r="L5449" s="36" t="s">
        <v>248</v>
      </c>
      <c r="M5449" s="15">
        <v>2.3333333333333335</v>
      </c>
    </row>
    <row r="5450" spans="1:13" x14ac:dyDescent="0.3">
      <c r="A5450" s="35" t="s">
        <v>271</v>
      </c>
      <c r="B5450" s="15"/>
      <c r="C5450" s="15"/>
      <c r="E5450" s="35" t="s">
        <v>275</v>
      </c>
      <c r="F5450" s="15">
        <v>3705074</v>
      </c>
      <c r="G5450" s="15">
        <v>19382999</v>
      </c>
      <c r="I5450" s="38" t="s">
        <v>245</v>
      </c>
      <c r="J5450" s="15">
        <v>6</v>
      </c>
      <c r="L5450" s="36" t="s">
        <v>250</v>
      </c>
      <c r="M5450" s="15">
        <v>2.4333333333333331</v>
      </c>
    </row>
    <row r="5451" spans="1:13" x14ac:dyDescent="0.3">
      <c r="A5451" s="38" t="s">
        <v>245</v>
      </c>
      <c r="B5451" s="15">
        <v>128000</v>
      </c>
      <c r="C5451" s="15">
        <v>1302950</v>
      </c>
      <c r="E5451" s="36" t="s">
        <v>246</v>
      </c>
      <c r="F5451" s="15">
        <v>1161499</v>
      </c>
      <c r="G5451" s="15">
        <v>4149999</v>
      </c>
      <c r="I5451" s="38" t="s">
        <v>247</v>
      </c>
      <c r="J5451" s="15">
        <v>5.7</v>
      </c>
      <c r="L5451" s="36" t="s">
        <v>253</v>
      </c>
      <c r="M5451" s="15">
        <v>1.8333333333333333</v>
      </c>
    </row>
    <row r="5452" spans="1:13" x14ac:dyDescent="0.3">
      <c r="A5452" s="38" t="s">
        <v>247</v>
      </c>
      <c r="B5452" s="15">
        <v>280950</v>
      </c>
      <c r="C5452" s="15">
        <v>987950</v>
      </c>
      <c r="E5452" s="36" t="s">
        <v>248</v>
      </c>
      <c r="F5452" s="15">
        <v>1046000</v>
      </c>
      <c r="G5452" s="15">
        <v>5172300</v>
      </c>
      <c r="I5452" s="38" t="s">
        <v>249</v>
      </c>
      <c r="J5452" s="15">
        <v>6.1</v>
      </c>
      <c r="L5452" s="35" t="s">
        <v>272</v>
      </c>
      <c r="M5452" s="15">
        <v>1.9583333333333333</v>
      </c>
    </row>
    <row r="5453" spans="1:13" x14ac:dyDescent="0.3">
      <c r="A5453" s="38" t="s">
        <v>249</v>
      </c>
      <c r="B5453" s="15">
        <v>160000</v>
      </c>
      <c r="C5453" s="15">
        <v>1137900</v>
      </c>
      <c r="E5453" s="36" t="s">
        <v>250</v>
      </c>
      <c r="F5453" s="15">
        <v>917250</v>
      </c>
      <c r="G5453" s="15">
        <v>7106050</v>
      </c>
      <c r="I5453" s="38" t="s">
        <v>251</v>
      </c>
      <c r="J5453" s="15">
        <v>6.7</v>
      </c>
      <c r="L5453" s="36" t="s">
        <v>246</v>
      </c>
      <c r="M5453" s="15">
        <v>1.6666666666666667</v>
      </c>
    </row>
    <row r="5454" spans="1:13" x14ac:dyDescent="0.3">
      <c r="A5454" s="38" t="s">
        <v>251</v>
      </c>
      <c r="B5454" s="15">
        <v>331900</v>
      </c>
      <c r="C5454" s="15">
        <v>1815900</v>
      </c>
      <c r="E5454" s="37" t="s">
        <v>252</v>
      </c>
      <c r="F5454" s="15">
        <v>321750</v>
      </c>
      <c r="G5454" s="15">
        <v>1992150</v>
      </c>
      <c r="I5454" s="38" t="s">
        <v>254</v>
      </c>
      <c r="J5454" s="15">
        <v>7.6</v>
      </c>
      <c r="L5454" s="36" t="s">
        <v>248</v>
      </c>
      <c r="M5454" s="15">
        <v>2.1333333333333333</v>
      </c>
    </row>
    <row r="5455" spans="1:13" x14ac:dyDescent="0.3">
      <c r="A5455" s="38" t="s">
        <v>254</v>
      </c>
      <c r="B5455" s="15">
        <v>510650</v>
      </c>
      <c r="C5455" s="15">
        <v>1783000</v>
      </c>
      <c r="E5455" s="37" t="s">
        <v>255</v>
      </c>
      <c r="F5455" s="15">
        <v>313000</v>
      </c>
      <c r="G5455" s="15">
        <v>3370950</v>
      </c>
      <c r="I5455" s="38" t="s">
        <v>257</v>
      </c>
      <c r="J5455" s="15">
        <v>8.5</v>
      </c>
      <c r="L5455" s="36" t="s">
        <v>250</v>
      </c>
      <c r="M5455" s="15">
        <v>2.1666666666666665</v>
      </c>
    </row>
    <row r="5456" spans="1:13" x14ac:dyDescent="0.3">
      <c r="A5456" s="38" t="s">
        <v>257</v>
      </c>
      <c r="B5456" s="15">
        <v>169250</v>
      </c>
      <c r="C5456" s="15">
        <v>1848850</v>
      </c>
      <c r="E5456" s="37" t="s">
        <v>258</v>
      </c>
      <c r="F5456" s="15">
        <v>282500</v>
      </c>
      <c r="G5456" s="15">
        <v>1742950</v>
      </c>
      <c r="I5456" s="38" t="s">
        <v>252</v>
      </c>
      <c r="J5456" s="15">
        <v>9.5</v>
      </c>
      <c r="L5456" s="36" t="s">
        <v>253</v>
      </c>
      <c r="M5456" s="15">
        <v>1.8666666666666665</v>
      </c>
    </row>
    <row r="5457" spans="1:13" x14ac:dyDescent="0.3">
      <c r="A5457" s="38" t="s">
        <v>252</v>
      </c>
      <c r="B5457" s="15">
        <v>269500</v>
      </c>
      <c r="C5457" s="15">
        <v>1346600</v>
      </c>
      <c r="E5457" s="36" t="s">
        <v>253</v>
      </c>
      <c r="F5457" s="15">
        <v>580325</v>
      </c>
      <c r="G5457" s="15">
        <v>2954650</v>
      </c>
      <c r="I5457" s="38" t="s">
        <v>255</v>
      </c>
      <c r="J5457" s="15">
        <v>10.1</v>
      </c>
      <c r="L5457" s="35" t="s">
        <v>273</v>
      </c>
      <c r="M5457" s="15">
        <v>1.3416666666666668</v>
      </c>
    </row>
    <row r="5458" spans="1:13" x14ac:dyDescent="0.3">
      <c r="A5458" s="38" t="s">
        <v>255</v>
      </c>
      <c r="B5458" s="15">
        <v>171750</v>
      </c>
      <c r="C5458" s="15">
        <v>1053000</v>
      </c>
      <c r="E5458" s="14">
        <v>54</v>
      </c>
      <c r="F5458" s="15">
        <v>42169367</v>
      </c>
      <c r="G5458" s="15">
        <v>79866972</v>
      </c>
      <c r="I5458" s="38" t="s">
        <v>258</v>
      </c>
      <c r="J5458" s="15">
        <v>11.4</v>
      </c>
      <c r="L5458" s="36" t="s">
        <v>246</v>
      </c>
      <c r="M5458" s="15">
        <v>1.0666666666666667</v>
      </c>
    </row>
    <row r="5459" spans="1:13" x14ac:dyDescent="0.3">
      <c r="A5459" s="38" t="s">
        <v>258</v>
      </c>
      <c r="B5459" s="15">
        <v>194163</v>
      </c>
      <c r="C5459" s="15">
        <v>388325</v>
      </c>
      <c r="E5459" s="35" t="s">
        <v>243</v>
      </c>
      <c r="F5459" s="15">
        <v>1906550</v>
      </c>
      <c r="G5459" s="15">
        <v>3661850</v>
      </c>
      <c r="I5459" s="38" t="s">
        <v>260</v>
      </c>
      <c r="J5459" s="15">
        <v>11.6</v>
      </c>
      <c r="L5459" s="36" t="s">
        <v>248</v>
      </c>
      <c r="M5459" s="15">
        <v>1.1666666666666667</v>
      </c>
    </row>
    <row r="5460" spans="1:13" x14ac:dyDescent="0.3">
      <c r="A5460" s="38" t="s">
        <v>260</v>
      </c>
      <c r="B5460" s="15">
        <v>180000</v>
      </c>
      <c r="C5460" s="15">
        <v>1028500</v>
      </c>
      <c r="E5460" s="36" t="s">
        <v>246</v>
      </c>
      <c r="F5460" s="15">
        <v>349500</v>
      </c>
      <c r="G5460" s="15">
        <v>703000</v>
      </c>
      <c r="I5460" s="38" t="s">
        <v>262</v>
      </c>
      <c r="J5460" s="15">
        <v>11.9</v>
      </c>
      <c r="L5460" s="36" t="s">
        <v>250</v>
      </c>
      <c r="M5460" s="15">
        <v>1.8666666666666665</v>
      </c>
    </row>
    <row r="5461" spans="1:13" x14ac:dyDescent="0.3">
      <c r="A5461" s="38" t="s">
        <v>262</v>
      </c>
      <c r="B5461" s="15">
        <v>138500</v>
      </c>
      <c r="C5461" s="15">
        <v>806900</v>
      </c>
      <c r="E5461" s="36" t="s">
        <v>248</v>
      </c>
      <c r="F5461" s="15">
        <v>375950</v>
      </c>
      <c r="G5461" s="15">
        <v>635950</v>
      </c>
      <c r="I5461" s="38" t="s">
        <v>263</v>
      </c>
      <c r="J5461" s="15">
        <v>10</v>
      </c>
      <c r="L5461" s="36" t="s">
        <v>253</v>
      </c>
      <c r="M5461" s="15">
        <v>1.2666666666666668</v>
      </c>
    </row>
    <row r="5462" spans="1:13" x14ac:dyDescent="0.3">
      <c r="A5462" s="38" t="s">
        <v>263</v>
      </c>
      <c r="B5462" s="15">
        <v>162200</v>
      </c>
      <c r="C5462" s="15">
        <v>1623690</v>
      </c>
      <c r="E5462" s="36" t="s">
        <v>250</v>
      </c>
      <c r="F5462" s="15">
        <v>614875</v>
      </c>
      <c r="G5462" s="15">
        <v>1439950</v>
      </c>
      <c r="I5462" s="35" t="s">
        <v>261</v>
      </c>
      <c r="J5462" s="15"/>
      <c r="L5462" s="35" t="s">
        <v>274</v>
      </c>
      <c r="M5462" s="15">
        <v>1.7416666666666665</v>
      </c>
    </row>
    <row r="5463" spans="1:13" x14ac:dyDescent="0.3">
      <c r="A5463" s="35" t="s">
        <v>272</v>
      </c>
      <c r="B5463" s="15"/>
      <c r="C5463" s="15"/>
      <c r="E5463" s="37" t="s">
        <v>252</v>
      </c>
      <c r="F5463" s="15">
        <v>109300</v>
      </c>
      <c r="G5463" s="15">
        <v>218600</v>
      </c>
      <c r="I5463" s="38" t="s">
        <v>245</v>
      </c>
      <c r="J5463" s="15">
        <v>9</v>
      </c>
      <c r="L5463" s="36" t="s">
        <v>246</v>
      </c>
      <c r="M5463" s="15">
        <v>0.79999999999999993</v>
      </c>
    </row>
    <row r="5464" spans="1:13" x14ac:dyDescent="0.3">
      <c r="A5464" s="38" t="s">
        <v>245</v>
      </c>
      <c r="B5464" s="15">
        <v>170000</v>
      </c>
      <c r="C5464" s="15">
        <v>2189900</v>
      </c>
      <c r="E5464" s="37" t="s">
        <v>255</v>
      </c>
      <c r="F5464" s="15">
        <v>266000</v>
      </c>
      <c r="G5464" s="15">
        <v>742200</v>
      </c>
      <c r="I5464" s="38" t="s">
        <v>247</v>
      </c>
      <c r="J5464" s="15">
        <v>11</v>
      </c>
      <c r="L5464" s="36" t="s">
        <v>248</v>
      </c>
      <c r="M5464" s="15">
        <v>1.7000000000000002</v>
      </c>
    </row>
    <row r="5465" spans="1:13" x14ac:dyDescent="0.3">
      <c r="A5465" s="38" t="s">
        <v>247</v>
      </c>
      <c r="B5465" s="15">
        <v>156000</v>
      </c>
      <c r="C5465" s="15">
        <v>818500</v>
      </c>
      <c r="E5465" s="37" t="s">
        <v>258</v>
      </c>
      <c r="F5465" s="15">
        <v>239575</v>
      </c>
      <c r="G5465" s="15">
        <v>479150</v>
      </c>
      <c r="I5465" s="38" t="s">
        <v>249</v>
      </c>
      <c r="J5465" s="15">
        <v>11.9</v>
      </c>
      <c r="L5465" s="36" t="s">
        <v>250</v>
      </c>
      <c r="M5465" s="15">
        <v>2.3666666666666667</v>
      </c>
    </row>
    <row r="5466" spans="1:13" x14ac:dyDescent="0.3">
      <c r="A5466" s="38" t="s">
        <v>249</v>
      </c>
      <c r="B5466" s="15">
        <v>154500</v>
      </c>
      <c r="C5466" s="15">
        <v>1427950</v>
      </c>
      <c r="E5466" s="36" t="s">
        <v>253</v>
      </c>
      <c r="F5466" s="15">
        <v>566225</v>
      </c>
      <c r="G5466" s="15">
        <v>882950</v>
      </c>
      <c r="I5466" s="38" t="s">
        <v>251</v>
      </c>
      <c r="J5466" s="15">
        <v>13.4</v>
      </c>
      <c r="L5466" s="36" t="s">
        <v>253</v>
      </c>
      <c r="M5466" s="15">
        <v>2.1</v>
      </c>
    </row>
    <row r="5467" spans="1:13" x14ac:dyDescent="0.3">
      <c r="A5467" s="38" t="s">
        <v>251</v>
      </c>
      <c r="B5467" s="15">
        <v>512950</v>
      </c>
      <c r="C5467" s="15">
        <v>1498025</v>
      </c>
      <c r="E5467" s="35" t="s">
        <v>259</v>
      </c>
      <c r="F5467" s="15">
        <v>2270575</v>
      </c>
      <c r="G5467" s="15">
        <v>4659895</v>
      </c>
      <c r="I5467" s="38" t="s">
        <v>254</v>
      </c>
      <c r="J5467" s="15">
        <v>11.9</v>
      </c>
      <c r="L5467" s="35" t="s">
        <v>275</v>
      </c>
      <c r="M5467" s="15">
        <v>1.6727272727272728</v>
      </c>
    </row>
    <row r="5468" spans="1:13" x14ac:dyDescent="0.3">
      <c r="A5468" s="38" t="s">
        <v>254</v>
      </c>
      <c r="B5468" s="15">
        <v>414083</v>
      </c>
      <c r="C5468" s="15">
        <v>1206315</v>
      </c>
      <c r="E5468" s="36" t="s">
        <v>246</v>
      </c>
      <c r="F5468" s="15">
        <v>586900</v>
      </c>
      <c r="G5468" s="15">
        <v>1152800</v>
      </c>
      <c r="I5468" s="38" t="s">
        <v>257</v>
      </c>
      <c r="J5468" s="15">
        <v>12</v>
      </c>
      <c r="L5468" s="36" t="s">
        <v>246</v>
      </c>
      <c r="M5468" s="15">
        <v>1.5999999999999999</v>
      </c>
    </row>
    <row r="5469" spans="1:13" x14ac:dyDescent="0.3">
      <c r="A5469" s="38" t="s">
        <v>257</v>
      </c>
      <c r="B5469" s="15">
        <v>187750</v>
      </c>
      <c r="C5469" s="15">
        <v>1308500</v>
      </c>
      <c r="E5469" s="36" t="s">
        <v>248</v>
      </c>
      <c r="F5469" s="15">
        <v>429400</v>
      </c>
      <c r="G5469" s="15">
        <v>1054345</v>
      </c>
      <c r="I5469" s="38" t="s">
        <v>252</v>
      </c>
      <c r="J5469" s="15">
        <v>13.6</v>
      </c>
      <c r="L5469" s="36" t="s">
        <v>248</v>
      </c>
      <c r="M5469" s="15">
        <v>1.7666666666666666</v>
      </c>
    </row>
    <row r="5470" spans="1:13" x14ac:dyDescent="0.3">
      <c r="A5470" s="38" t="s">
        <v>252</v>
      </c>
      <c r="B5470" s="15">
        <v>550500</v>
      </c>
      <c r="C5470" s="15">
        <v>2134350</v>
      </c>
      <c r="E5470" s="36" t="s">
        <v>250</v>
      </c>
      <c r="F5470" s="15">
        <v>582450</v>
      </c>
      <c r="G5470" s="15">
        <v>1227700</v>
      </c>
      <c r="I5470" s="38" t="s">
        <v>255</v>
      </c>
      <c r="J5470" s="15">
        <v>13.8</v>
      </c>
      <c r="L5470" s="36" t="s">
        <v>250</v>
      </c>
      <c r="M5470" s="15">
        <v>1.8666666666666665</v>
      </c>
    </row>
    <row r="5471" spans="1:13" x14ac:dyDescent="0.3">
      <c r="A5471" s="38" t="s">
        <v>255</v>
      </c>
      <c r="B5471" s="15">
        <v>180000</v>
      </c>
      <c r="C5471" s="15">
        <v>1936850</v>
      </c>
      <c r="E5471" s="37" t="s">
        <v>252</v>
      </c>
      <c r="F5471" s="15">
        <v>268900</v>
      </c>
      <c r="G5471" s="15">
        <v>432900</v>
      </c>
      <c r="I5471" s="38" t="s">
        <v>258</v>
      </c>
      <c r="J5471" s="15">
        <v>13.3</v>
      </c>
      <c r="L5471" s="36" t="s">
        <v>253</v>
      </c>
      <c r="M5471" s="15">
        <v>1.35</v>
      </c>
    </row>
    <row r="5472" spans="1:13" x14ac:dyDescent="0.3">
      <c r="A5472" s="38" t="s">
        <v>258</v>
      </c>
      <c r="B5472" s="15">
        <v>205000</v>
      </c>
      <c r="C5472" s="15">
        <v>1538850</v>
      </c>
      <c r="E5472" s="37" t="s">
        <v>255</v>
      </c>
      <c r="F5472" s="15">
        <v>143300</v>
      </c>
      <c r="G5472" s="15">
        <v>454300</v>
      </c>
      <c r="I5472" s="38" t="s">
        <v>260</v>
      </c>
      <c r="J5472" s="15">
        <v>13.8</v>
      </c>
      <c r="L5472" s="14">
        <v>310</v>
      </c>
      <c r="M5472" s="15">
        <v>4.5946107784431165</v>
      </c>
    </row>
    <row r="5473" spans="1:13" x14ac:dyDescent="0.3">
      <c r="A5473" s="38" t="s">
        <v>260</v>
      </c>
      <c r="B5473" s="15">
        <v>377900</v>
      </c>
      <c r="C5473" s="15">
        <v>1506800</v>
      </c>
      <c r="E5473" s="37" t="s">
        <v>258</v>
      </c>
      <c r="F5473" s="15">
        <v>170250</v>
      </c>
      <c r="G5473" s="15">
        <v>340500</v>
      </c>
      <c r="I5473" s="38" t="s">
        <v>262</v>
      </c>
      <c r="J5473" s="15">
        <v>12.8</v>
      </c>
      <c r="L5473" s="35" t="s">
        <v>244</v>
      </c>
      <c r="M5473" s="15">
        <v>3.4416666666666669</v>
      </c>
    </row>
    <row r="5474" spans="1:13" x14ac:dyDescent="0.3">
      <c r="A5474" s="38" t="s">
        <v>262</v>
      </c>
      <c r="B5474" s="15">
        <v>229000</v>
      </c>
      <c r="C5474" s="15">
        <v>2099300</v>
      </c>
      <c r="E5474" s="36" t="s">
        <v>253</v>
      </c>
      <c r="F5474" s="15">
        <v>671825</v>
      </c>
      <c r="G5474" s="15">
        <v>1225050</v>
      </c>
      <c r="I5474" s="38" t="s">
        <v>263</v>
      </c>
      <c r="J5474" s="15">
        <v>12.1</v>
      </c>
      <c r="L5474" s="36" t="s">
        <v>246</v>
      </c>
      <c r="M5474" s="15">
        <v>2.8333333333333335</v>
      </c>
    </row>
    <row r="5475" spans="1:13" x14ac:dyDescent="0.3">
      <c r="A5475" s="38" t="s">
        <v>263</v>
      </c>
      <c r="B5475" s="15">
        <v>227500</v>
      </c>
      <c r="C5475" s="15">
        <v>1537950</v>
      </c>
      <c r="E5475" s="35" t="s">
        <v>265</v>
      </c>
      <c r="F5475" s="15">
        <v>2587625</v>
      </c>
      <c r="G5475" s="15">
        <v>4513235</v>
      </c>
      <c r="I5475" s="35" t="s">
        <v>264</v>
      </c>
      <c r="J5475" s="15"/>
      <c r="L5475" s="36" t="s">
        <v>248</v>
      </c>
      <c r="M5475" s="15">
        <v>3.4333333333333336</v>
      </c>
    </row>
    <row r="5476" spans="1:13" x14ac:dyDescent="0.3">
      <c r="A5476" s="35" t="s">
        <v>273</v>
      </c>
      <c r="B5476" s="15"/>
      <c r="C5476" s="15"/>
      <c r="E5476" s="36" t="s">
        <v>246</v>
      </c>
      <c r="F5476" s="15">
        <v>417950</v>
      </c>
      <c r="G5476" s="15">
        <v>750950</v>
      </c>
      <c r="I5476" s="38" t="s">
        <v>245</v>
      </c>
      <c r="J5476" s="15">
        <v>12.9</v>
      </c>
      <c r="L5476" s="36" t="s">
        <v>250</v>
      </c>
      <c r="M5476" s="15">
        <v>3.8666666666666667</v>
      </c>
    </row>
    <row r="5477" spans="1:13" x14ac:dyDescent="0.3">
      <c r="A5477" s="38" t="s">
        <v>245</v>
      </c>
      <c r="B5477" s="15">
        <v>215000</v>
      </c>
      <c r="C5477" s="15">
        <v>614200</v>
      </c>
      <c r="E5477" s="36" t="s">
        <v>248</v>
      </c>
      <c r="F5477" s="15">
        <v>708675</v>
      </c>
      <c r="G5477" s="15">
        <v>1488050</v>
      </c>
      <c r="I5477" s="38" t="s">
        <v>247</v>
      </c>
      <c r="J5477" s="15">
        <v>14.2</v>
      </c>
      <c r="L5477" s="36" t="s">
        <v>253</v>
      </c>
      <c r="M5477" s="15">
        <v>3.6333333333333333</v>
      </c>
    </row>
    <row r="5478" spans="1:13" x14ac:dyDescent="0.3">
      <c r="A5478" s="38" t="s">
        <v>247</v>
      </c>
      <c r="B5478" s="15">
        <v>218000</v>
      </c>
      <c r="C5478" s="15">
        <v>1076350</v>
      </c>
      <c r="E5478" s="36" t="s">
        <v>250</v>
      </c>
      <c r="F5478" s="15">
        <v>754600</v>
      </c>
      <c r="G5478" s="15">
        <v>1185345</v>
      </c>
      <c r="I5478" s="38" t="s">
        <v>249</v>
      </c>
      <c r="J5478" s="15">
        <v>13.4</v>
      </c>
      <c r="L5478" s="35" t="s">
        <v>256</v>
      </c>
      <c r="M5478" s="15">
        <v>5.3083333333333336</v>
      </c>
    </row>
    <row r="5479" spans="1:13" x14ac:dyDescent="0.3">
      <c r="A5479" s="38" t="s">
        <v>249</v>
      </c>
      <c r="B5479" s="15">
        <v>218225</v>
      </c>
      <c r="C5479" s="15">
        <v>1229450</v>
      </c>
      <c r="E5479" s="37" t="s">
        <v>252</v>
      </c>
      <c r="F5479" s="15">
        <v>335000</v>
      </c>
      <c r="G5479" s="15">
        <v>623145</v>
      </c>
      <c r="I5479" s="38" t="s">
        <v>251</v>
      </c>
      <c r="J5479" s="15">
        <v>14.6</v>
      </c>
      <c r="L5479" s="36" t="s">
        <v>246</v>
      </c>
      <c r="M5479" s="15">
        <v>3.7666666666666671</v>
      </c>
    </row>
    <row r="5480" spans="1:13" x14ac:dyDescent="0.3">
      <c r="A5480" s="38" t="s">
        <v>251</v>
      </c>
      <c r="B5480" s="15">
        <v>262500</v>
      </c>
      <c r="C5480" s="15">
        <v>2232000</v>
      </c>
      <c r="E5480" s="37" t="s">
        <v>255</v>
      </c>
      <c r="F5480" s="15">
        <v>170000</v>
      </c>
      <c r="G5480" s="15">
        <v>170000</v>
      </c>
      <c r="I5480" s="38" t="s">
        <v>254</v>
      </c>
      <c r="J5480" s="15">
        <v>17.5</v>
      </c>
      <c r="L5480" s="36" t="s">
        <v>248</v>
      </c>
      <c r="M5480" s="15">
        <v>4.8</v>
      </c>
    </row>
    <row r="5481" spans="1:13" x14ac:dyDescent="0.3">
      <c r="A5481" s="38" t="s">
        <v>254</v>
      </c>
      <c r="B5481" s="15">
        <v>229950</v>
      </c>
      <c r="C5481" s="15">
        <v>639742</v>
      </c>
      <c r="E5481" s="37" t="s">
        <v>258</v>
      </c>
      <c r="F5481" s="15">
        <v>249600</v>
      </c>
      <c r="G5481" s="15">
        <v>392200</v>
      </c>
      <c r="I5481" s="38" t="s">
        <v>257</v>
      </c>
      <c r="J5481" s="15">
        <v>17.2</v>
      </c>
      <c r="L5481" s="36" t="s">
        <v>250</v>
      </c>
      <c r="M5481" s="15">
        <v>6.333333333333333</v>
      </c>
    </row>
    <row r="5482" spans="1:13" x14ac:dyDescent="0.3">
      <c r="A5482" s="38" t="s">
        <v>257</v>
      </c>
      <c r="B5482" s="15">
        <v>446800</v>
      </c>
      <c r="C5482" s="15">
        <v>2134827</v>
      </c>
      <c r="E5482" s="36" t="s">
        <v>253</v>
      </c>
      <c r="F5482" s="15">
        <v>706400</v>
      </c>
      <c r="G5482" s="15">
        <v>1088890</v>
      </c>
      <c r="I5482" s="38" t="s">
        <v>252</v>
      </c>
      <c r="J5482" s="15">
        <v>15.7</v>
      </c>
      <c r="L5482" s="36" t="s">
        <v>253</v>
      </c>
      <c r="M5482" s="15">
        <v>6.333333333333333</v>
      </c>
    </row>
    <row r="5483" spans="1:13" x14ac:dyDescent="0.3">
      <c r="A5483" s="38" t="s">
        <v>252</v>
      </c>
      <c r="B5483" s="15">
        <v>224000</v>
      </c>
      <c r="C5483" s="15">
        <v>1595500</v>
      </c>
      <c r="E5483" s="35" t="s">
        <v>244</v>
      </c>
      <c r="F5483" s="15">
        <v>3227162</v>
      </c>
      <c r="G5483" s="15">
        <v>7570023</v>
      </c>
      <c r="I5483" s="38" t="s">
        <v>255</v>
      </c>
      <c r="J5483" s="15">
        <v>18.399999999999999</v>
      </c>
      <c r="L5483" s="35" t="s">
        <v>261</v>
      </c>
      <c r="M5483" s="15">
        <v>9.2083333333333339</v>
      </c>
    </row>
    <row r="5484" spans="1:13" x14ac:dyDescent="0.3">
      <c r="A5484" s="38" t="s">
        <v>255</v>
      </c>
      <c r="B5484" s="15">
        <v>538125</v>
      </c>
      <c r="C5484" s="15">
        <v>2091250</v>
      </c>
      <c r="E5484" s="36" t="s">
        <v>246</v>
      </c>
      <c r="F5484" s="15">
        <v>814950</v>
      </c>
      <c r="G5484" s="15">
        <v>2218450</v>
      </c>
      <c r="I5484" s="38" t="s">
        <v>258</v>
      </c>
      <c r="J5484" s="15">
        <v>17.3</v>
      </c>
      <c r="L5484" s="36" t="s">
        <v>246</v>
      </c>
      <c r="M5484" s="15">
        <v>7.1333333333333329</v>
      </c>
    </row>
    <row r="5485" spans="1:13" x14ac:dyDescent="0.3">
      <c r="A5485" s="38" t="s">
        <v>258</v>
      </c>
      <c r="B5485" s="15">
        <v>270000</v>
      </c>
      <c r="C5485" s="15">
        <v>1347900</v>
      </c>
      <c r="E5485" s="36" t="s">
        <v>248</v>
      </c>
      <c r="F5485" s="15">
        <v>899475</v>
      </c>
      <c r="G5485" s="15">
        <v>2265250</v>
      </c>
      <c r="I5485" s="38" t="s">
        <v>260</v>
      </c>
      <c r="J5485" s="15">
        <v>14.9</v>
      </c>
      <c r="L5485" s="36" t="s">
        <v>248</v>
      </c>
      <c r="M5485" s="15">
        <v>9.5</v>
      </c>
    </row>
    <row r="5486" spans="1:13" x14ac:dyDescent="0.3">
      <c r="A5486" s="38" t="s">
        <v>260</v>
      </c>
      <c r="B5486" s="15">
        <v>235800</v>
      </c>
      <c r="C5486" s="15">
        <v>903750</v>
      </c>
      <c r="E5486" s="36" t="s">
        <v>250</v>
      </c>
      <c r="F5486" s="15">
        <v>873087</v>
      </c>
      <c r="G5486" s="15">
        <v>1822673</v>
      </c>
      <c r="I5486" s="38" t="s">
        <v>262</v>
      </c>
      <c r="J5486" s="15">
        <v>13.9</v>
      </c>
      <c r="L5486" s="36" t="s">
        <v>250</v>
      </c>
      <c r="M5486" s="15">
        <v>10.799999999999999</v>
      </c>
    </row>
    <row r="5487" spans="1:13" x14ac:dyDescent="0.3">
      <c r="A5487" s="38" t="s">
        <v>262</v>
      </c>
      <c r="B5487" s="15">
        <v>242000</v>
      </c>
      <c r="C5487" s="15">
        <v>2563679</v>
      </c>
      <c r="E5487" s="37" t="s">
        <v>252</v>
      </c>
      <c r="F5487" s="15">
        <v>224250</v>
      </c>
      <c r="G5487" s="15">
        <v>448500</v>
      </c>
      <c r="I5487" s="38" t="s">
        <v>263</v>
      </c>
      <c r="J5487" s="15">
        <v>12.2</v>
      </c>
      <c r="L5487" s="36" t="s">
        <v>253</v>
      </c>
      <c r="M5487" s="15">
        <v>9.4</v>
      </c>
    </row>
    <row r="5488" spans="1:13" x14ac:dyDescent="0.3">
      <c r="A5488" s="38" t="s">
        <v>263</v>
      </c>
      <c r="B5488" s="15">
        <v>248000</v>
      </c>
      <c r="C5488" s="15">
        <v>1293900</v>
      </c>
      <c r="E5488" s="37" t="s">
        <v>255</v>
      </c>
      <c r="F5488" s="15">
        <v>410337</v>
      </c>
      <c r="G5488" s="15">
        <v>1135673</v>
      </c>
      <c r="I5488" s="35" t="s">
        <v>266</v>
      </c>
      <c r="J5488" s="15"/>
      <c r="L5488" s="35" t="s">
        <v>264</v>
      </c>
      <c r="M5488" s="15">
        <v>9.6416666666666675</v>
      </c>
    </row>
    <row r="5489" spans="1:13" x14ac:dyDescent="0.3">
      <c r="A5489" s="35" t="s">
        <v>274</v>
      </c>
      <c r="B5489" s="15"/>
      <c r="C5489" s="15"/>
      <c r="E5489" s="37" t="s">
        <v>258</v>
      </c>
      <c r="F5489" s="15">
        <v>238500</v>
      </c>
      <c r="G5489" s="15">
        <v>238500</v>
      </c>
      <c r="I5489" s="38" t="s">
        <v>245</v>
      </c>
      <c r="J5489" s="15">
        <v>11.2</v>
      </c>
      <c r="L5489" s="36" t="s">
        <v>246</v>
      </c>
      <c r="M5489" s="15">
        <v>9.6333333333333329</v>
      </c>
    </row>
    <row r="5490" spans="1:13" x14ac:dyDescent="0.3">
      <c r="A5490" s="38" t="s">
        <v>245</v>
      </c>
      <c r="B5490" s="15">
        <v>519175</v>
      </c>
      <c r="C5490" s="15">
        <v>2358850</v>
      </c>
      <c r="E5490" s="36" t="s">
        <v>253</v>
      </c>
      <c r="F5490" s="15">
        <v>639650</v>
      </c>
      <c r="G5490" s="15">
        <v>1263650</v>
      </c>
      <c r="I5490" s="38" t="s">
        <v>247</v>
      </c>
      <c r="J5490" s="15">
        <v>12.6</v>
      </c>
      <c r="L5490" s="36" t="s">
        <v>248</v>
      </c>
      <c r="M5490" s="15">
        <v>10.533333333333333</v>
      </c>
    </row>
    <row r="5491" spans="1:13" x14ac:dyDescent="0.3">
      <c r="A5491" s="38" t="s">
        <v>247</v>
      </c>
      <c r="B5491" s="15">
        <v>236000</v>
      </c>
      <c r="C5491" s="15">
        <v>2877100</v>
      </c>
      <c r="E5491" s="35" t="s">
        <v>256</v>
      </c>
      <c r="F5491" s="15">
        <v>2239350</v>
      </c>
      <c r="G5491" s="15">
        <v>4090200</v>
      </c>
      <c r="I5491" s="38" t="s">
        <v>249</v>
      </c>
      <c r="J5491" s="15">
        <v>14.1</v>
      </c>
      <c r="L5491" s="36" t="s">
        <v>250</v>
      </c>
      <c r="M5491" s="15">
        <v>10.066666666666666</v>
      </c>
    </row>
    <row r="5492" spans="1:13" x14ac:dyDescent="0.3">
      <c r="A5492" s="38" t="s">
        <v>249</v>
      </c>
      <c r="B5492" s="15">
        <v>214998</v>
      </c>
      <c r="C5492" s="15">
        <v>1910995</v>
      </c>
      <c r="E5492" s="36" t="s">
        <v>246</v>
      </c>
      <c r="F5492" s="15">
        <v>460000</v>
      </c>
      <c r="G5492" s="15">
        <v>700000</v>
      </c>
      <c r="I5492" s="38" t="s">
        <v>251</v>
      </c>
      <c r="J5492" s="15">
        <v>12.6</v>
      </c>
      <c r="L5492" s="36" t="s">
        <v>253</v>
      </c>
      <c r="M5492" s="15">
        <v>8.3333333333333339</v>
      </c>
    </row>
    <row r="5493" spans="1:13" x14ac:dyDescent="0.3">
      <c r="A5493" s="38" t="s">
        <v>251</v>
      </c>
      <c r="B5493" s="15">
        <v>194500</v>
      </c>
      <c r="C5493" s="15">
        <v>1329900</v>
      </c>
      <c r="E5493" s="36" t="s">
        <v>248</v>
      </c>
      <c r="F5493" s="15">
        <v>936000</v>
      </c>
      <c r="G5493" s="15">
        <v>2100000</v>
      </c>
      <c r="I5493" s="38" t="s">
        <v>254</v>
      </c>
      <c r="J5493" s="15">
        <v>12.7</v>
      </c>
      <c r="L5493" s="35" t="s">
        <v>266</v>
      </c>
      <c r="M5493" s="15">
        <v>9.1333333333333346</v>
      </c>
    </row>
    <row r="5494" spans="1:13" x14ac:dyDescent="0.3">
      <c r="A5494" s="38" t="s">
        <v>254</v>
      </c>
      <c r="B5494" s="15">
        <v>264975</v>
      </c>
      <c r="C5494" s="15">
        <v>3229000</v>
      </c>
      <c r="E5494" s="36" t="s">
        <v>250</v>
      </c>
      <c r="F5494" s="15">
        <v>658350</v>
      </c>
      <c r="G5494" s="15">
        <v>1105200</v>
      </c>
      <c r="I5494" s="38" t="s">
        <v>257</v>
      </c>
      <c r="J5494" s="15">
        <v>13</v>
      </c>
      <c r="L5494" s="36" t="s">
        <v>246</v>
      </c>
      <c r="M5494" s="15">
        <v>8.1666666666666661</v>
      </c>
    </row>
    <row r="5495" spans="1:13" x14ac:dyDescent="0.3">
      <c r="A5495" s="38" t="s">
        <v>257</v>
      </c>
      <c r="B5495" s="15">
        <v>627875</v>
      </c>
      <c r="C5495" s="15">
        <v>2998375</v>
      </c>
      <c r="E5495" s="37" t="s">
        <v>252</v>
      </c>
      <c r="F5495" s="15">
        <v>476500</v>
      </c>
      <c r="G5495" s="15">
        <v>741500</v>
      </c>
      <c r="I5495" s="38" t="s">
        <v>252</v>
      </c>
      <c r="J5495" s="15">
        <v>13.3</v>
      </c>
      <c r="L5495" s="36" t="s">
        <v>248</v>
      </c>
      <c r="M5495" s="15">
        <v>8.7333333333333325</v>
      </c>
    </row>
    <row r="5496" spans="1:13" x14ac:dyDescent="0.3">
      <c r="A5496" s="38" t="s">
        <v>252</v>
      </c>
      <c r="B5496" s="15">
        <v>470500</v>
      </c>
      <c r="C5496" s="15">
        <v>2901450</v>
      </c>
      <c r="E5496" s="37" t="s">
        <v>255</v>
      </c>
      <c r="F5496" s="15">
        <v>181850</v>
      </c>
      <c r="G5496" s="15">
        <v>363700</v>
      </c>
      <c r="I5496" s="38" t="s">
        <v>255</v>
      </c>
      <c r="J5496" s="15">
        <v>12.3</v>
      </c>
      <c r="L5496" s="36" t="s">
        <v>250</v>
      </c>
      <c r="M5496" s="15">
        <v>9.8999999999999986</v>
      </c>
    </row>
    <row r="5497" spans="1:13" x14ac:dyDescent="0.3">
      <c r="A5497" s="38" t="s">
        <v>255</v>
      </c>
      <c r="B5497" s="15">
        <v>649000</v>
      </c>
      <c r="C5497" s="15">
        <v>3688500</v>
      </c>
      <c r="E5497" s="37" t="s">
        <v>258</v>
      </c>
      <c r="F5497" s="15"/>
      <c r="G5497" s="15"/>
      <c r="I5497" s="38" t="s">
        <v>258</v>
      </c>
      <c r="J5497" s="15">
        <v>12.3</v>
      </c>
      <c r="L5497" s="36" t="s">
        <v>253</v>
      </c>
      <c r="M5497" s="15">
        <v>9.7333333333333325</v>
      </c>
    </row>
    <row r="5498" spans="1:13" x14ac:dyDescent="0.3">
      <c r="A5498" s="38" t="s">
        <v>258</v>
      </c>
      <c r="B5498" s="15">
        <v>258000</v>
      </c>
      <c r="C5498" s="15">
        <v>2377000</v>
      </c>
      <c r="E5498" s="36" t="s">
        <v>253</v>
      </c>
      <c r="F5498" s="15">
        <v>185000</v>
      </c>
      <c r="G5498" s="15">
        <v>185000</v>
      </c>
      <c r="I5498" s="38" t="s">
        <v>260</v>
      </c>
      <c r="J5498" s="15">
        <v>13.6</v>
      </c>
      <c r="L5498" s="35" t="s">
        <v>267</v>
      </c>
      <c r="M5498" s="15">
        <v>8.0666666666666682</v>
      </c>
    </row>
    <row r="5499" spans="1:13" x14ac:dyDescent="0.3">
      <c r="A5499" s="38" t="s">
        <v>260</v>
      </c>
      <c r="B5499" s="15">
        <v>299000</v>
      </c>
      <c r="C5499" s="15">
        <v>2083525</v>
      </c>
      <c r="E5499" s="35" t="s">
        <v>261</v>
      </c>
      <c r="F5499" s="15">
        <v>1958760</v>
      </c>
      <c r="G5499" s="15">
        <v>2578760</v>
      </c>
      <c r="I5499" s="38" t="s">
        <v>262</v>
      </c>
      <c r="J5499" s="15">
        <v>13.4</v>
      </c>
      <c r="L5499" s="36" t="s">
        <v>246</v>
      </c>
      <c r="M5499" s="15">
        <v>8.7666666666666675</v>
      </c>
    </row>
    <row r="5500" spans="1:13" x14ac:dyDescent="0.3">
      <c r="A5500" s="38" t="s">
        <v>262</v>
      </c>
      <c r="B5500" s="15">
        <v>273500</v>
      </c>
      <c r="C5500" s="15">
        <v>1893000</v>
      </c>
      <c r="E5500" s="36" t="s">
        <v>246</v>
      </c>
      <c r="F5500" s="15">
        <v>790760</v>
      </c>
      <c r="G5500" s="15">
        <v>1410760</v>
      </c>
      <c r="I5500" s="38" t="s">
        <v>263</v>
      </c>
      <c r="J5500" s="15">
        <v>12.6</v>
      </c>
      <c r="L5500" s="36" t="s">
        <v>248</v>
      </c>
      <c r="M5500" s="15">
        <v>8.9333333333333336</v>
      </c>
    </row>
    <row r="5501" spans="1:13" x14ac:dyDescent="0.3">
      <c r="A5501" s="38" t="s">
        <v>263</v>
      </c>
      <c r="B5501" s="15">
        <v>225000</v>
      </c>
      <c r="C5501" s="15">
        <v>1139000</v>
      </c>
      <c r="E5501" s="36" t="s">
        <v>248</v>
      </c>
      <c r="F5501" s="15">
        <v>305000</v>
      </c>
      <c r="G5501" s="15">
        <v>305000</v>
      </c>
      <c r="I5501" s="35" t="s">
        <v>267</v>
      </c>
      <c r="J5501" s="15"/>
      <c r="L5501" s="36" t="s">
        <v>250</v>
      </c>
      <c r="M5501" s="15">
        <v>7.8666666666666671</v>
      </c>
    </row>
    <row r="5502" spans="1:13" x14ac:dyDescent="0.3">
      <c r="A5502" s="35" t="s">
        <v>275</v>
      </c>
      <c r="B5502" s="15"/>
      <c r="C5502" s="15"/>
      <c r="E5502" s="36" t="s">
        <v>250</v>
      </c>
      <c r="F5502" s="15">
        <v>568000</v>
      </c>
      <c r="G5502" s="15">
        <v>568000</v>
      </c>
      <c r="I5502" s="38" t="s">
        <v>245</v>
      </c>
      <c r="J5502" s="15">
        <v>12</v>
      </c>
      <c r="L5502" s="36" t="s">
        <v>253</v>
      </c>
      <c r="M5502" s="15">
        <v>6.7</v>
      </c>
    </row>
    <row r="5503" spans="1:13" x14ac:dyDescent="0.3">
      <c r="A5503" s="38" t="s">
        <v>245</v>
      </c>
      <c r="B5503" s="15">
        <v>219210</v>
      </c>
      <c r="C5503" s="15">
        <v>1737420</v>
      </c>
      <c r="E5503" s="37" t="s">
        <v>252</v>
      </c>
      <c r="F5503" s="15"/>
      <c r="G5503" s="15"/>
      <c r="I5503" s="38" t="s">
        <v>247</v>
      </c>
      <c r="J5503" s="15">
        <v>13.7</v>
      </c>
      <c r="L5503" s="35" t="s">
        <v>268</v>
      </c>
      <c r="M5503" s="15">
        <v>4.7583333333333337</v>
      </c>
    </row>
    <row r="5504" spans="1:13" x14ac:dyDescent="0.3">
      <c r="A5504" s="38" t="s">
        <v>247</v>
      </c>
      <c r="B5504" s="15">
        <v>310000</v>
      </c>
      <c r="C5504" s="15">
        <v>1408000</v>
      </c>
      <c r="E5504" s="37" t="s">
        <v>255</v>
      </c>
      <c r="F5504" s="15">
        <v>405000</v>
      </c>
      <c r="G5504" s="15">
        <v>405000</v>
      </c>
      <c r="I5504" s="38" t="s">
        <v>249</v>
      </c>
      <c r="J5504" s="15">
        <v>14.4</v>
      </c>
      <c r="L5504" s="36" t="s">
        <v>246</v>
      </c>
      <c r="M5504" s="15">
        <v>5.6000000000000005</v>
      </c>
    </row>
    <row r="5505" spans="1:13" x14ac:dyDescent="0.3">
      <c r="A5505" s="38" t="s">
        <v>249</v>
      </c>
      <c r="B5505" s="15">
        <v>258400</v>
      </c>
      <c r="C5505" s="15">
        <v>1266900</v>
      </c>
      <c r="E5505" s="37" t="s">
        <v>258</v>
      </c>
      <c r="F5505" s="15">
        <v>163000</v>
      </c>
      <c r="G5505" s="15">
        <v>163000</v>
      </c>
      <c r="I5505" s="38" t="s">
        <v>251</v>
      </c>
      <c r="J5505" s="15">
        <v>12.9</v>
      </c>
      <c r="L5505" s="36" t="s">
        <v>248</v>
      </c>
      <c r="M5505" s="15">
        <v>4.833333333333333</v>
      </c>
    </row>
    <row r="5506" spans="1:13" x14ac:dyDescent="0.3">
      <c r="A5506" s="38" t="s">
        <v>251</v>
      </c>
      <c r="B5506" s="15">
        <v>286500</v>
      </c>
      <c r="C5506" s="15">
        <v>2094480</v>
      </c>
      <c r="E5506" s="36" t="s">
        <v>253</v>
      </c>
      <c r="F5506" s="15">
        <v>295000</v>
      </c>
      <c r="G5506" s="15">
        <v>295000</v>
      </c>
      <c r="I5506" s="38" t="s">
        <v>254</v>
      </c>
      <c r="J5506" s="15">
        <v>12.9</v>
      </c>
      <c r="L5506" s="36" t="s">
        <v>250</v>
      </c>
      <c r="M5506" s="15">
        <v>4.6333333333333337</v>
      </c>
    </row>
    <row r="5507" spans="1:13" x14ac:dyDescent="0.3">
      <c r="A5507" s="38" t="s">
        <v>254</v>
      </c>
      <c r="B5507" s="15">
        <v>264000</v>
      </c>
      <c r="C5507" s="15">
        <v>2108000</v>
      </c>
      <c r="E5507" s="35" t="s">
        <v>264</v>
      </c>
      <c r="F5507" s="15">
        <v>1789474</v>
      </c>
      <c r="G5507" s="15">
        <v>2471949</v>
      </c>
      <c r="I5507" s="38" t="s">
        <v>257</v>
      </c>
      <c r="J5507" s="15">
        <v>13.1</v>
      </c>
      <c r="L5507" s="36" t="s">
        <v>253</v>
      </c>
      <c r="M5507" s="15">
        <v>3.9666666666666663</v>
      </c>
    </row>
    <row r="5508" spans="1:13" x14ac:dyDescent="0.3">
      <c r="A5508" s="38" t="s">
        <v>257</v>
      </c>
      <c r="B5508" s="15">
        <v>587000</v>
      </c>
      <c r="C5508" s="15">
        <v>2764950</v>
      </c>
      <c r="E5508" s="36" t="s">
        <v>246</v>
      </c>
      <c r="F5508" s="15">
        <v>504000</v>
      </c>
      <c r="G5508" s="15">
        <v>504000</v>
      </c>
      <c r="I5508" s="38" t="s">
        <v>252</v>
      </c>
      <c r="J5508" s="15">
        <v>12.6</v>
      </c>
      <c r="L5508" s="35" t="s">
        <v>269</v>
      </c>
      <c r="M5508" s="15">
        <v>3.0333333333333332</v>
      </c>
    </row>
    <row r="5509" spans="1:13" x14ac:dyDescent="0.3">
      <c r="A5509" s="38" t="s">
        <v>252</v>
      </c>
      <c r="B5509" s="15">
        <v>258500</v>
      </c>
      <c r="C5509" s="15">
        <v>2703950</v>
      </c>
      <c r="E5509" s="36" t="s">
        <v>248</v>
      </c>
      <c r="F5509" s="15">
        <v>505400</v>
      </c>
      <c r="G5509" s="15">
        <v>932550</v>
      </c>
      <c r="I5509" s="38" t="s">
        <v>255</v>
      </c>
      <c r="J5509" s="15">
        <v>11.3</v>
      </c>
      <c r="L5509" s="36" t="s">
        <v>246</v>
      </c>
      <c r="M5509" s="15">
        <v>3.0333333333333337</v>
      </c>
    </row>
    <row r="5510" spans="1:13" x14ac:dyDescent="0.3">
      <c r="A5510" s="38" t="s">
        <v>255</v>
      </c>
      <c r="B5510" s="15">
        <v>320000</v>
      </c>
      <c r="C5510" s="15">
        <v>3400600</v>
      </c>
      <c r="E5510" s="36" t="s">
        <v>250</v>
      </c>
      <c r="F5510" s="15">
        <v>455825</v>
      </c>
      <c r="G5510" s="15">
        <v>711150</v>
      </c>
      <c r="I5510" s="38" t="s">
        <v>258</v>
      </c>
      <c r="J5510" s="15">
        <v>12.3</v>
      </c>
      <c r="L5510" s="36" t="s">
        <v>248</v>
      </c>
      <c r="M5510" s="15">
        <v>2.7333333333333329</v>
      </c>
    </row>
    <row r="5511" spans="1:13" x14ac:dyDescent="0.3">
      <c r="A5511" s="38" t="s">
        <v>258</v>
      </c>
      <c r="B5511" s="15">
        <v>556000</v>
      </c>
      <c r="C5511" s="15">
        <v>1987000</v>
      </c>
      <c r="E5511" s="37" t="s">
        <v>252</v>
      </c>
      <c r="F5511" s="15">
        <v>200500</v>
      </c>
      <c r="G5511" s="15">
        <v>200500</v>
      </c>
      <c r="I5511" s="38" t="s">
        <v>260</v>
      </c>
      <c r="J5511" s="15">
        <v>11.1</v>
      </c>
      <c r="L5511" s="36" t="s">
        <v>250</v>
      </c>
      <c r="M5511" s="15">
        <v>3.2666666666666671</v>
      </c>
    </row>
    <row r="5512" spans="1:13" x14ac:dyDescent="0.3">
      <c r="A5512" s="38" t="s">
        <v>260</v>
      </c>
      <c r="B5512" s="15">
        <v>327475</v>
      </c>
      <c r="C5512" s="15">
        <v>3643950</v>
      </c>
      <c r="E5512" s="37" t="s">
        <v>255</v>
      </c>
      <c r="F5512" s="15">
        <v>119000</v>
      </c>
      <c r="G5512" s="15">
        <v>238000</v>
      </c>
      <c r="I5512" s="38" t="s">
        <v>262</v>
      </c>
      <c r="J5512" s="15">
        <v>10.8</v>
      </c>
      <c r="L5512" s="36" t="s">
        <v>253</v>
      </c>
      <c r="M5512" s="15">
        <v>3.1</v>
      </c>
    </row>
    <row r="5513" spans="1:13" x14ac:dyDescent="0.3">
      <c r="A5513" s="38" t="s">
        <v>262</v>
      </c>
      <c r="B5513" s="15">
        <v>620200</v>
      </c>
      <c r="C5513" s="15">
        <v>1421700</v>
      </c>
      <c r="E5513" s="37" t="s">
        <v>258</v>
      </c>
      <c r="F5513" s="15">
        <v>136325</v>
      </c>
      <c r="G5513" s="15">
        <v>272650</v>
      </c>
      <c r="I5513" s="38" t="s">
        <v>263</v>
      </c>
      <c r="J5513" s="15">
        <v>9.8000000000000007</v>
      </c>
      <c r="L5513" s="35" t="s">
        <v>270</v>
      </c>
      <c r="M5513" s="15">
        <v>3.1166666666666667</v>
      </c>
    </row>
    <row r="5514" spans="1:13" x14ac:dyDescent="0.3">
      <c r="A5514" s="14">
        <v>38</v>
      </c>
      <c r="B5514" s="15">
        <v>45817456</v>
      </c>
      <c r="C5514" s="15">
        <v>586931251</v>
      </c>
      <c r="E5514" s="36" t="s">
        <v>253</v>
      </c>
      <c r="F5514" s="15">
        <v>324249</v>
      </c>
      <c r="G5514" s="15">
        <v>324249</v>
      </c>
      <c r="I5514" s="35" t="s">
        <v>268</v>
      </c>
      <c r="J5514" s="15"/>
      <c r="L5514" s="36" t="s">
        <v>246</v>
      </c>
      <c r="M5514" s="15">
        <v>2.7666666666666671</v>
      </c>
    </row>
    <row r="5515" spans="1:13" x14ac:dyDescent="0.3">
      <c r="A5515" s="35" t="s">
        <v>243</v>
      </c>
      <c r="B5515" s="15"/>
      <c r="C5515" s="15"/>
      <c r="E5515" s="35" t="s">
        <v>266</v>
      </c>
      <c r="F5515" s="15">
        <v>1625902</v>
      </c>
      <c r="G5515" s="15">
        <v>2530777</v>
      </c>
      <c r="I5515" s="38" t="s">
        <v>245</v>
      </c>
      <c r="J5515" s="15">
        <v>8.9</v>
      </c>
      <c r="L5515" s="36" t="s">
        <v>248</v>
      </c>
      <c r="M5515" s="15">
        <v>3.1</v>
      </c>
    </row>
    <row r="5516" spans="1:13" x14ac:dyDescent="0.3">
      <c r="A5516" s="38" t="s">
        <v>245</v>
      </c>
      <c r="B5516" s="15">
        <v>177625</v>
      </c>
      <c r="C5516" s="15">
        <v>2346973</v>
      </c>
      <c r="E5516" s="36" t="s">
        <v>246</v>
      </c>
      <c r="F5516" s="15">
        <v>527800</v>
      </c>
      <c r="G5516" s="15">
        <v>1176550</v>
      </c>
      <c r="I5516" s="38" t="s">
        <v>247</v>
      </c>
      <c r="J5516" s="15">
        <v>7.9</v>
      </c>
      <c r="L5516" s="36" t="s">
        <v>250</v>
      </c>
      <c r="M5516" s="15">
        <v>3.5</v>
      </c>
    </row>
    <row r="5517" spans="1:13" x14ac:dyDescent="0.3">
      <c r="A5517" s="38" t="s">
        <v>247</v>
      </c>
      <c r="B5517" s="15">
        <v>216725</v>
      </c>
      <c r="C5517" s="15">
        <v>1316400</v>
      </c>
      <c r="E5517" s="36" t="s">
        <v>248</v>
      </c>
      <c r="F5517" s="15">
        <v>557875</v>
      </c>
      <c r="G5517" s="15">
        <v>691500</v>
      </c>
      <c r="I5517" s="38" t="s">
        <v>249</v>
      </c>
      <c r="J5517" s="15">
        <v>7.5</v>
      </c>
      <c r="L5517" s="36" t="s">
        <v>253</v>
      </c>
      <c r="M5517" s="15">
        <v>3.1</v>
      </c>
    </row>
    <row r="5518" spans="1:13" x14ac:dyDescent="0.3">
      <c r="A5518" s="38" t="s">
        <v>249</v>
      </c>
      <c r="B5518" s="15">
        <v>158000</v>
      </c>
      <c r="C5518" s="15">
        <v>2753476</v>
      </c>
      <c r="E5518" s="36" t="s">
        <v>250</v>
      </c>
      <c r="F5518" s="15">
        <v>292500</v>
      </c>
      <c r="G5518" s="15">
        <v>415000</v>
      </c>
      <c r="I5518" s="38" t="s">
        <v>251</v>
      </c>
      <c r="J5518" s="15">
        <v>8.8000000000000007</v>
      </c>
      <c r="L5518" s="35" t="s">
        <v>271</v>
      </c>
      <c r="M5518" s="15">
        <v>2.4</v>
      </c>
    </row>
    <row r="5519" spans="1:13" x14ac:dyDescent="0.3">
      <c r="A5519" s="38" t="s">
        <v>251</v>
      </c>
      <c r="B5519" s="15">
        <v>193000</v>
      </c>
      <c r="C5519" s="15">
        <v>2092150</v>
      </c>
      <c r="E5519" s="37" t="s">
        <v>252</v>
      </c>
      <c r="F5519" s="15">
        <v>122500</v>
      </c>
      <c r="G5519" s="15">
        <v>245000</v>
      </c>
      <c r="I5519" s="38" t="s">
        <v>254</v>
      </c>
      <c r="J5519" s="15">
        <v>8.8000000000000007</v>
      </c>
      <c r="L5519" s="36" t="s">
        <v>246</v>
      </c>
      <c r="M5519" s="15">
        <v>2.6333333333333333</v>
      </c>
    </row>
    <row r="5520" spans="1:13" x14ac:dyDescent="0.3">
      <c r="A5520" s="38" t="s">
        <v>254</v>
      </c>
      <c r="B5520" s="15">
        <v>173975</v>
      </c>
      <c r="C5520" s="15">
        <v>2567685</v>
      </c>
      <c r="E5520" s="37" t="s">
        <v>255</v>
      </c>
      <c r="F5520" s="15">
        <v>170000</v>
      </c>
      <c r="G5520" s="15">
        <v>170000</v>
      </c>
      <c r="I5520" s="38" t="s">
        <v>257</v>
      </c>
      <c r="J5520" s="15">
        <v>8.4</v>
      </c>
      <c r="L5520" s="36" t="s">
        <v>248</v>
      </c>
      <c r="M5520" s="15">
        <v>2.5333333333333332</v>
      </c>
    </row>
    <row r="5521" spans="1:13" x14ac:dyDescent="0.3">
      <c r="A5521" s="38" t="s">
        <v>257</v>
      </c>
      <c r="B5521" s="15">
        <v>184040</v>
      </c>
      <c r="C5521" s="15">
        <v>2430630</v>
      </c>
      <c r="E5521" s="37" t="s">
        <v>258</v>
      </c>
      <c r="F5521" s="15"/>
      <c r="G5521" s="15"/>
      <c r="I5521" s="38" t="s">
        <v>252</v>
      </c>
      <c r="J5521" s="15">
        <v>7.2</v>
      </c>
      <c r="L5521" s="36" t="s">
        <v>250</v>
      </c>
      <c r="M5521" s="15">
        <v>2.4</v>
      </c>
    </row>
    <row r="5522" spans="1:13" x14ac:dyDescent="0.3">
      <c r="A5522" s="38" t="s">
        <v>252</v>
      </c>
      <c r="B5522" s="15">
        <v>176000</v>
      </c>
      <c r="C5522" s="15">
        <v>3846999</v>
      </c>
      <c r="E5522" s="36" t="s">
        <v>253</v>
      </c>
      <c r="F5522" s="15">
        <v>247727</v>
      </c>
      <c r="G5522" s="15">
        <v>247727</v>
      </c>
      <c r="I5522" s="38" t="s">
        <v>255</v>
      </c>
      <c r="J5522" s="15">
        <v>7.3</v>
      </c>
      <c r="L5522" s="36" t="s">
        <v>253</v>
      </c>
      <c r="M5522" s="15">
        <v>2.0333333333333332</v>
      </c>
    </row>
    <row r="5523" spans="1:13" x14ac:dyDescent="0.3">
      <c r="A5523" s="38" t="s">
        <v>255</v>
      </c>
      <c r="B5523" s="15">
        <v>162950</v>
      </c>
      <c r="C5523" s="15">
        <v>2579915</v>
      </c>
      <c r="E5523" s="35" t="s">
        <v>267</v>
      </c>
      <c r="F5523" s="15">
        <v>1263800</v>
      </c>
      <c r="G5523" s="15">
        <v>2160000</v>
      </c>
      <c r="I5523" s="38" t="s">
        <v>258</v>
      </c>
      <c r="J5523" s="15">
        <v>6.9</v>
      </c>
      <c r="L5523" s="35" t="s">
        <v>272</v>
      </c>
      <c r="M5523" s="15">
        <v>1.8333333333333333</v>
      </c>
    </row>
    <row r="5524" spans="1:13" x14ac:dyDescent="0.3">
      <c r="A5524" s="38" t="s">
        <v>258</v>
      </c>
      <c r="B5524" s="15">
        <v>167750</v>
      </c>
      <c r="C5524" s="15">
        <v>1720850</v>
      </c>
      <c r="E5524" s="36" t="s">
        <v>246</v>
      </c>
      <c r="F5524" s="15">
        <v>91500</v>
      </c>
      <c r="G5524" s="15">
        <v>183000</v>
      </c>
      <c r="I5524" s="38" t="s">
        <v>260</v>
      </c>
      <c r="J5524" s="15">
        <v>6.8</v>
      </c>
      <c r="L5524" s="36" t="s">
        <v>246</v>
      </c>
      <c r="M5524" s="15">
        <v>1.5</v>
      </c>
    </row>
    <row r="5525" spans="1:13" x14ac:dyDescent="0.3">
      <c r="A5525" s="38" t="s">
        <v>260</v>
      </c>
      <c r="B5525" s="15">
        <v>179950</v>
      </c>
      <c r="C5525" s="15">
        <v>3030337</v>
      </c>
      <c r="E5525" s="36" t="s">
        <v>248</v>
      </c>
      <c r="F5525" s="15">
        <v>437450</v>
      </c>
      <c r="G5525" s="15">
        <v>941400</v>
      </c>
      <c r="I5525" s="38" t="s">
        <v>262</v>
      </c>
      <c r="J5525" s="15">
        <v>6.9</v>
      </c>
      <c r="L5525" s="36" t="s">
        <v>248</v>
      </c>
      <c r="M5525" s="15">
        <v>1.9666666666666668</v>
      </c>
    </row>
    <row r="5526" spans="1:13" x14ac:dyDescent="0.3">
      <c r="A5526" s="38" t="s">
        <v>262</v>
      </c>
      <c r="B5526" s="15">
        <v>152475</v>
      </c>
      <c r="C5526" s="15">
        <v>1536861</v>
      </c>
      <c r="E5526" s="36" t="s">
        <v>250</v>
      </c>
      <c r="F5526" s="15">
        <v>409600</v>
      </c>
      <c r="G5526" s="15">
        <v>577600</v>
      </c>
      <c r="I5526" s="38" t="s">
        <v>263</v>
      </c>
      <c r="J5526" s="15">
        <v>6.6</v>
      </c>
      <c r="L5526" s="36" t="s">
        <v>250</v>
      </c>
      <c r="M5526" s="15">
        <v>2.1666666666666665</v>
      </c>
    </row>
    <row r="5527" spans="1:13" x14ac:dyDescent="0.3">
      <c r="A5527" s="38" t="s">
        <v>263</v>
      </c>
      <c r="B5527" s="15">
        <v>150500</v>
      </c>
      <c r="C5527" s="15">
        <v>2449150</v>
      </c>
      <c r="E5527" s="37" t="s">
        <v>252</v>
      </c>
      <c r="F5527" s="15">
        <v>159100</v>
      </c>
      <c r="G5527" s="15">
        <v>327100</v>
      </c>
      <c r="I5527" s="35" t="s">
        <v>269</v>
      </c>
      <c r="J5527" s="15"/>
      <c r="L5527" s="36" t="s">
        <v>253</v>
      </c>
      <c r="M5527" s="15">
        <v>1.7</v>
      </c>
    </row>
    <row r="5528" spans="1:13" x14ac:dyDescent="0.3">
      <c r="A5528" s="35" t="s">
        <v>259</v>
      </c>
      <c r="B5528" s="15"/>
      <c r="C5528" s="15"/>
      <c r="E5528" s="37" t="s">
        <v>255</v>
      </c>
      <c r="F5528" s="15">
        <v>67000</v>
      </c>
      <c r="G5528" s="15">
        <v>67000</v>
      </c>
      <c r="I5528" s="38" t="s">
        <v>245</v>
      </c>
      <c r="J5528" s="15">
        <v>6.2</v>
      </c>
      <c r="L5528" s="35" t="s">
        <v>273</v>
      </c>
      <c r="M5528" s="15">
        <v>1.2083333333333333</v>
      </c>
    </row>
    <row r="5529" spans="1:13" x14ac:dyDescent="0.3">
      <c r="A5529" s="38" t="s">
        <v>245</v>
      </c>
      <c r="B5529" s="15">
        <v>155000</v>
      </c>
      <c r="C5529" s="15">
        <v>838950</v>
      </c>
      <c r="E5529" s="37" t="s">
        <v>258</v>
      </c>
      <c r="F5529" s="15">
        <v>183500</v>
      </c>
      <c r="G5529" s="15">
        <v>183500</v>
      </c>
      <c r="I5529" s="38" t="s">
        <v>247</v>
      </c>
      <c r="J5529" s="15">
        <v>6.4</v>
      </c>
      <c r="L5529" s="36" t="s">
        <v>246</v>
      </c>
      <c r="M5529" s="15">
        <v>1</v>
      </c>
    </row>
    <row r="5530" spans="1:13" x14ac:dyDescent="0.3">
      <c r="A5530" s="38" t="s">
        <v>247</v>
      </c>
      <c r="B5530" s="15">
        <v>169000</v>
      </c>
      <c r="C5530" s="15">
        <v>1015000</v>
      </c>
      <c r="E5530" s="36" t="s">
        <v>253</v>
      </c>
      <c r="F5530" s="15">
        <v>325250</v>
      </c>
      <c r="G5530" s="15">
        <v>458000</v>
      </c>
      <c r="I5530" s="38" t="s">
        <v>249</v>
      </c>
      <c r="J5530" s="15">
        <v>6.1</v>
      </c>
      <c r="L5530" s="36" t="s">
        <v>248</v>
      </c>
      <c r="M5530" s="15">
        <v>1.2</v>
      </c>
    </row>
    <row r="5531" spans="1:13" x14ac:dyDescent="0.3">
      <c r="A5531" s="38" t="s">
        <v>249</v>
      </c>
      <c r="B5531" s="15">
        <v>183500</v>
      </c>
      <c r="C5531" s="15">
        <v>2238800</v>
      </c>
      <c r="E5531" s="35" t="s">
        <v>268</v>
      </c>
      <c r="F5531" s="15">
        <v>1358684</v>
      </c>
      <c r="G5531" s="15">
        <v>2287253</v>
      </c>
      <c r="I5531" s="38" t="s">
        <v>251</v>
      </c>
      <c r="J5531" s="15">
        <v>6.5</v>
      </c>
      <c r="L5531" s="36" t="s">
        <v>250</v>
      </c>
      <c r="M5531" s="15">
        <v>1.6333333333333335</v>
      </c>
    </row>
    <row r="5532" spans="1:13" x14ac:dyDescent="0.3">
      <c r="A5532" s="38" t="s">
        <v>251</v>
      </c>
      <c r="B5532" s="15">
        <v>166000</v>
      </c>
      <c r="C5532" s="15">
        <v>4112800</v>
      </c>
      <c r="E5532" s="36" t="s">
        <v>246</v>
      </c>
      <c r="F5532" s="15">
        <v>497800</v>
      </c>
      <c r="G5532" s="15">
        <v>612000</v>
      </c>
      <c r="I5532" s="38" t="s">
        <v>254</v>
      </c>
      <c r="J5532" s="15">
        <v>6.2</v>
      </c>
      <c r="L5532" s="36" t="s">
        <v>253</v>
      </c>
      <c r="M5532" s="15">
        <v>1</v>
      </c>
    </row>
    <row r="5533" spans="1:13" x14ac:dyDescent="0.3">
      <c r="A5533" s="38" t="s">
        <v>254</v>
      </c>
      <c r="B5533" s="15">
        <v>177950</v>
      </c>
      <c r="C5533" s="15">
        <v>3266590</v>
      </c>
      <c r="E5533" s="36" t="s">
        <v>248</v>
      </c>
      <c r="F5533" s="15">
        <v>198500</v>
      </c>
      <c r="G5533" s="15">
        <v>461137</v>
      </c>
      <c r="I5533" s="38" t="s">
        <v>257</v>
      </c>
      <c r="J5533" s="15">
        <v>7.6</v>
      </c>
      <c r="L5533" s="35" t="s">
        <v>274</v>
      </c>
      <c r="M5533" s="15">
        <v>1.55</v>
      </c>
    </row>
    <row r="5534" spans="1:13" x14ac:dyDescent="0.3">
      <c r="A5534" s="38" t="s">
        <v>257</v>
      </c>
      <c r="B5534" s="15">
        <v>167000</v>
      </c>
      <c r="C5534" s="15">
        <v>2882623</v>
      </c>
      <c r="E5534" s="36" t="s">
        <v>250</v>
      </c>
      <c r="F5534" s="15">
        <v>403734</v>
      </c>
      <c r="G5534" s="15">
        <v>599068</v>
      </c>
      <c r="I5534" s="38" t="s">
        <v>252</v>
      </c>
      <c r="J5534" s="15">
        <v>8</v>
      </c>
      <c r="L5534" s="36" t="s">
        <v>246</v>
      </c>
      <c r="M5534" s="15">
        <v>0.69999999999999984</v>
      </c>
    </row>
    <row r="5535" spans="1:13" x14ac:dyDescent="0.3">
      <c r="A5535" s="38" t="s">
        <v>252</v>
      </c>
      <c r="B5535" s="15">
        <v>189000</v>
      </c>
      <c r="C5535" s="15">
        <v>4517200</v>
      </c>
      <c r="E5535" s="37" t="s">
        <v>252</v>
      </c>
      <c r="F5535" s="15">
        <v>82125</v>
      </c>
      <c r="G5535" s="15">
        <v>164250</v>
      </c>
      <c r="I5535" s="38" t="s">
        <v>255</v>
      </c>
      <c r="J5535" s="15">
        <v>7.8</v>
      </c>
      <c r="L5535" s="36" t="s">
        <v>248</v>
      </c>
      <c r="M5535" s="15">
        <v>1.3333333333333333</v>
      </c>
    </row>
    <row r="5536" spans="1:13" x14ac:dyDescent="0.3">
      <c r="A5536" s="38" t="s">
        <v>255</v>
      </c>
      <c r="B5536" s="15">
        <v>179500</v>
      </c>
      <c r="C5536" s="15">
        <v>1976150</v>
      </c>
      <c r="E5536" s="37" t="s">
        <v>255</v>
      </c>
      <c r="F5536" s="15">
        <v>208400</v>
      </c>
      <c r="G5536" s="15">
        <v>208400</v>
      </c>
      <c r="I5536" s="38" t="s">
        <v>258</v>
      </c>
      <c r="J5536" s="15">
        <v>6.9</v>
      </c>
      <c r="L5536" s="36" t="s">
        <v>250</v>
      </c>
      <c r="M5536" s="15">
        <v>2.2666666666666666</v>
      </c>
    </row>
    <row r="5537" spans="1:13" x14ac:dyDescent="0.3">
      <c r="A5537" s="38" t="s">
        <v>258</v>
      </c>
      <c r="B5537" s="15">
        <v>199250</v>
      </c>
      <c r="C5537" s="15">
        <v>3339850</v>
      </c>
      <c r="E5537" s="37" t="s">
        <v>258</v>
      </c>
      <c r="F5537" s="15">
        <v>113209</v>
      </c>
      <c r="G5537" s="15">
        <v>226418</v>
      </c>
      <c r="I5537" s="38" t="s">
        <v>260</v>
      </c>
      <c r="J5537" s="15">
        <v>5.8</v>
      </c>
      <c r="L5537" s="36" t="s">
        <v>253</v>
      </c>
      <c r="M5537" s="15">
        <v>1.8999999999999997</v>
      </c>
    </row>
    <row r="5538" spans="1:13" x14ac:dyDescent="0.3">
      <c r="A5538" s="38" t="s">
        <v>260</v>
      </c>
      <c r="B5538" s="15">
        <v>199750</v>
      </c>
      <c r="C5538" s="15">
        <v>4753050</v>
      </c>
      <c r="E5538" s="36" t="s">
        <v>253</v>
      </c>
      <c r="F5538" s="15">
        <v>258650</v>
      </c>
      <c r="G5538" s="15">
        <v>615048</v>
      </c>
      <c r="I5538" s="38" t="s">
        <v>262</v>
      </c>
      <c r="J5538" s="15">
        <v>5.5</v>
      </c>
      <c r="L5538" s="35" t="s">
        <v>275</v>
      </c>
      <c r="M5538" s="15">
        <v>1.3545454545454545</v>
      </c>
    </row>
    <row r="5539" spans="1:13" x14ac:dyDescent="0.3">
      <c r="A5539" s="38" t="s">
        <v>262</v>
      </c>
      <c r="B5539" s="15">
        <v>215000</v>
      </c>
      <c r="C5539" s="15">
        <v>2440850</v>
      </c>
      <c r="E5539" s="35" t="s">
        <v>269</v>
      </c>
      <c r="F5539" s="15">
        <v>1064075</v>
      </c>
      <c r="G5539" s="15">
        <v>2919237</v>
      </c>
      <c r="I5539" s="38" t="s">
        <v>263</v>
      </c>
      <c r="J5539" s="15">
        <v>5.2</v>
      </c>
      <c r="L5539" s="36" t="s">
        <v>246</v>
      </c>
      <c r="M5539" s="15">
        <v>1.1666666666666667</v>
      </c>
    </row>
    <row r="5540" spans="1:13" x14ac:dyDescent="0.3">
      <c r="A5540" s="38" t="s">
        <v>263</v>
      </c>
      <c r="B5540" s="15">
        <v>200500</v>
      </c>
      <c r="C5540" s="15">
        <v>2613345</v>
      </c>
      <c r="E5540" s="36" t="s">
        <v>246</v>
      </c>
      <c r="F5540" s="15">
        <v>192025</v>
      </c>
      <c r="G5540" s="15">
        <v>752025</v>
      </c>
      <c r="I5540" s="35" t="s">
        <v>270</v>
      </c>
      <c r="J5540" s="15"/>
      <c r="L5540" s="36" t="s">
        <v>248</v>
      </c>
      <c r="M5540" s="15">
        <v>1.5</v>
      </c>
    </row>
    <row r="5541" spans="1:13" x14ac:dyDescent="0.3">
      <c r="A5541" s="35" t="s">
        <v>265</v>
      </c>
      <c r="B5541" s="15"/>
      <c r="C5541" s="15"/>
      <c r="E5541" s="36" t="s">
        <v>248</v>
      </c>
      <c r="F5541" s="15">
        <v>312450</v>
      </c>
      <c r="G5541" s="15">
        <v>441949</v>
      </c>
      <c r="I5541" s="38" t="s">
        <v>245</v>
      </c>
      <c r="J5541" s="15">
        <v>5.5</v>
      </c>
      <c r="L5541" s="36" t="s">
        <v>250</v>
      </c>
      <c r="M5541" s="15">
        <v>1.5666666666666667</v>
      </c>
    </row>
    <row r="5542" spans="1:13" x14ac:dyDescent="0.3">
      <c r="A5542" s="38" t="s">
        <v>245</v>
      </c>
      <c r="B5542" s="15">
        <v>221250</v>
      </c>
      <c r="C5542" s="15">
        <v>802000</v>
      </c>
      <c r="E5542" s="36" t="s">
        <v>250</v>
      </c>
      <c r="F5542" s="15">
        <v>398950</v>
      </c>
      <c r="G5542" s="15">
        <v>1473863</v>
      </c>
      <c r="I5542" s="38" t="s">
        <v>247</v>
      </c>
      <c r="J5542" s="15">
        <v>5</v>
      </c>
      <c r="L5542" s="36" t="s">
        <v>253</v>
      </c>
      <c r="M5542" s="15">
        <v>1.1000000000000001</v>
      </c>
    </row>
    <row r="5543" spans="1:13" x14ac:dyDescent="0.3">
      <c r="A5543" s="38" t="s">
        <v>247</v>
      </c>
      <c r="B5543" s="15">
        <v>179625</v>
      </c>
      <c r="C5543" s="15">
        <v>2563875</v>
      </c>
      <c r="E5543" s="37" t="s">
        <v>252</v>
      </c>
      <c r="F5543" s="15">
        <v>146500</v>
      </c>
      <c r="G5543" s="15">
        <v>293000</v>
      </c>
      <c r="I5543" s="38" t="s">
        <v>249</v>
      </c>
      <c r="J5543" s="15">
        <v>4.8</v>
      </c>
      <c r="L5543" s="14">
        <v>320</v>
      </c>
      <c r="M5543" s="15">
        <v>4.3131736526946103</v>
      </c>
    </row>
    <row r="5544" spans="1:13" x14ac:dyDescent="0.3">
      <c r="A5544" s="38" t="s">
        <v>249</v>
      </c>
      <c r="B5544" s="15">
        <v>187750</v>
      </c>
      <c r="C5544" s="15">
        <v>2737780</v>
      </c>
      <c r="E5544" s="37" t="s">
        <v>255</v>
      </c>
      <c r="F5544" s="15">
        <v>113000</v>
      </c>
      <c r="G5544" s="15">
        <v>365463</v>
      </c>
      <c r="I5544" s="38" t="s">
        <v>251</v>
      </c>
      <c r="J5544" s="15">
        <v>5.4</v>
      </c>
      <c r="L5544" s="35" t="s">
        <v>244</v>
      </c>
      <c r="M5544" s="15">
        <v>2.875</v>
      </c>
    </row>
    <row r="5545" spans="1:13" x14ac:dyDescent="0.3">
      <c r="A5545" s="38" t="s">
        <v>251</v>
      </c>
      <c r="B5545" s="15">
        <v>209250</v>
      </c>
      <c r="C5545" s="15">
        <v>2697460</v>
      </c>
      <c r="E5545" s="37" t="s">
        <v>258</v>
      </c>
      <c r="F5545" s="15">
        <v>139450</v>
      </c>
      <c r="G5545" s="15">
        <v>815400</v>
      </c>
      <c r="I5545" s="38" t="s">
        <v>254</v>
      </c>
      <c r="J5545" s="15">
        <v>5.9</v>
      </c>
      <c r="L5545" s="36" t="s">
        <v>246</v>
      </c>
      <c r="M5545" s="15">
        <v>2.1666666666666665</v>
      </c>
    </row>
    <row r="5546" spans="1:13" x14ac:dyDescent="0.3">
      <c r="A5546" s="38" t="s">
        <v>254</v>
      </c>
      <c r="B5546" s="15">
        <v>182500</v>
      </c>
      <c r="C5546" s="15">
        <v>2662150</v>
      </c>
      <c r="E5546" s="36" t="s">
        <v>253</v>
      </c>
      <c r="F5546" s="15">
        <v>160650</v>
      </c>
      <c r="G5546" s="15">
        <v>251400</v>
      </c>
      <c r="I5546" s="38" t="s">
        <v>257</v>
      </c>
      <c r="J5546" s="15">
        <v>6.8</v>
      </c>
      <c r="L5546" s="36" t="s">
        <v>248</v>
      </c>
      <c r="M5546" s="15">
        <v>2.6</v>
      </c>
    </row>
    <row r="5547" spans="1:13" x14ac:dyDescent="0.3">
      <c r="A5547" s="38" t="s">
        <v>257</v>
      </c>
      <c r="B5547" s="15">
        <v>215500</v>
      </c>
      <c r="C5547" s="15">
        <v>5859550</v>
      </c>
      <c r="E5547" s="35" t="s">
        <v>270</v>
      </c>
      <c r="F5547" s="15">
        <v>2239180</v>
      </c>
      <c r="G5547" s="15">
        <v>3634490</v>
      </c>
      <c r="I5547" s="38" t="s">
        <v>252</v>
      </c>
      <c r="J5547" s="15">
        <v>6.5</v>
      </c>
      <c r="L5547" s="36" t="s">
        <v>250</v>
      </c>
      <c r="M5547" s="15">
        <v>3.3333333333333335</v>
      </c>
    </row>
    <row r="5548" spans="1:13" x14ac:dyDescent="0.3">
      <c r="A5548" s="38" t="s">
        <v>252</v>
      </c>
      <c r="B5548" s="15">
        <v>219950</v>
      </c>
      <c r="C5548" s="15">
        <v>2526950</v>
      </c>
      <c r="E5548" s="36" t="s">
        <v>246</v>
      </c>
      <c r="F5548" s="15">
        <v>491250</v>
      </c>
      <c r="G5548" s="15">
        <v>700480</v>
      </c>
      <c r="I5548" s="38" t="s">
        <v>255</v>
      </c>
      <c r="J5548" s="15">
        <v>5.3</v>
      </c>
      <c r="L5548" s="36" t="s">
        <v>253</v>
      </c>
      <c r="M5548" s="15">
        <v>3.4</v>
      </c>
    </row>
    <row r="5549" spans="1:13" x14ac:dyDescent="0.3">
      <c r="A5549" s="38" t="s">
        <v>255</v>
      </c>
      <c r="B5549" s="15">
        <v>216000</v>
      </c>
      <c r="C5549" s="15">
        <v>3949600</v>
      </c>
      <c r="E5549" s="36" t="s">
        <v>248</v>
      </c>
      <c r="F5549" s="15">
        <v>663900</v>
      </c>
      <c r="G5549" s="15">
        <v>988850</v>
      </c>
      <c r="I5549" s="38" t="s">
        <v>258</v>
      </c>
      <c r="J5549" s="15">
        <v>5.7</v>
      </c>
      <c r="L5549" s="35" t="s">
        <v>256</v>
      </c>
      <c r="M5549" s="15">
        <v>5.1916666666666673</v>
      </c>
    </row>
    <row r="5550" spans="1:13" x14ac:dyDescent="0.3">
      <c r="A5550" s="38" t="s">
        <v>258</v>
      </c>
      <c r="B5550" s="15">
        <v>278500</v>
      </c>
      <c r="C5550" s="15">
        <v>6723200</v>
      </c>
      <c r="E5550" s="36" t="s">
        <v>250</v>
      </c>
      <c r="F5550" s="15">
        <v>367505</v>
      </c>
      <c r="G5550" s="15">
        <v>1117560</v>
      </c>
      <c r="I5550" s="38" t="s">
        <v>260</v>
      </c>
      <c r="J5550" s="15">
        <v>5.0999999999999996</v>
      </c>
      <c r="L5550" s="36" t="s">
        <v>246</v>
      </c>
      <c r="M5550" s="15">
        <v>3.6333333333333329</v>
      </c>
    </row>
    <row r="5551" spans="1:13" x14ac:dyDescent="0.3">
      <c r="A5551" s="38" t="s">
        <v>260</v>
      </c>
      <c r="B5551" s="15">
        <v>208000</v>
      </c>
      <c r="C5551" s="15">
        <v>3435917</v>
      </c>
      <c r="E5551" s="37" t="s">
        <v>252</v>
      </c>
      <c r="F5551" s="15">
        <v>142955</v>
      </c>
      <c r="G5551" s="15">
        <v>556910</v>
      </c>
      <c r="I5551" s="38" t="s">
        <v>262</v>
      </c>
      <c r="J5551" s="15">
        <v>5.0999999999999996</v>
      </c>
      <c r="L5551" s="36" t="s">
        <v>248</v>
      </c>
      <c r="M5551" s="15">
        <v>5.1000000000000005</v>
      </c>
    </row>
    <row r="5552" spans="1:13" x14ac:dyDescent="0.3">
      <c r="A5552" s="38" t="s">
        <v>262</v>
      </c>
      <c r="B5552" s="15">
        <v>244475</v>
      </c>
      <c r="C5552" s="15">
        <v>1864850</v>
      </c>
      <c r="E5552" s="37" t="s">
        <v>255</v>
      </c>
      <c r="F5552" s="15">
        <v>75550</v>
      </c>
      <c r="G5552" s="15">
        <v>262650</v>
      </c>
      <c r="I5552" s="38" t="s">
        <v>263</v>
      </c>
      <c r="J5552" s="15">
        <v>3.9</v>
      </c>
      <c r="L5552" s="36" t="s">
        <v>250</v>
      </c>
      <c r="M5552" s="15">
        <v>6.2</v>
      </c>
    </row>
    <row r="5553" spans="1:13" x14ac:dyDescent="0.3">
      <c r="A5553" s="38" t="s">
        <v>263</v>
      </c>
      <c r="B5553" s="15">
        <v>232750</v>
      </c>
      <c r="C5553" s="15">
        <v>2091900</v>
      </c>
      <c r="E5553" s="37" t="s">
        <v>258</v>
      </c>
      <c r="F5553" s="15">
        <v>149000</v>
      </c>
      <c r="G5553" s="15">
        <v>298000</v>
      </c>
      <c r="I5553" s="35" t="s">
        <v>271</v>
      </c>
      <c r="J5553" s="15"/>
      <c r="L5553" s="36" t="s">
        <v>253</v>
      </c>
      <c r="M5553" s="15">
        <v>5.833333333333333</v>
      </c>
    </row>
    <row r="5554" spans="1:13" x14ac:dyDescent="0.3">
      <c r="A5554" s="35" t="s">
        <v>244</v>
      </c>
      <c r="B5554" s="15"/>
      <c r="C5554" s="15"/>
      <c r="E5554" s="36" t="s">
        <v>253</v>
      </c>
      <c r="F5554" s="15">
        <v>716525</v>
      </c>
      <c r="G5554" s="15">
        <v>827600</v>
      </c>
      <c r="I5554" s="38" t="s">
        <v>245</v>
      </c>
      <c r="J5554" s="15">
        <v>4.2</v>
      </c>
      <c r="L5554" s="35" t="s">
        <v>261</v>
      </c>
      <c r="M5554" s="15">
        <v>8.7000000000000011</v>
      </c>
    </row>
    <row r="5555" spans="1:13" x14ac:dyDescent="0.3">
      <c r="A5555" s="38" t="s">
        <v>245</v>
      </c>
      <c r="B5555" s="15">
        <v>255900</v>
      </c>
      <c r="C5555" s="15">
        <v>1493975</v>
      </c>
      <c r="E5555" s="35" t="s">
        <v>271</v>
      </c>
      <c r="F5555" s="15">
        <v>1740825</v>
      </c>
      <c r="G5555" s="15">
        <v>3766800</v>
      </c>
      <c r="I5555" s="38" t="s">
        <v>247</v>
      </c>
      <c r="J5555" s="15">
        <v>4.0999999999999996</v>
      </c>
      <c r="L5555" s="36" t="s">
        <v>246</v>
      </c>
      <c r="M5555" s="15">
        <v>6.5</v>
      </c>
    </row>
    <row r="5556" spans="1:13" x14ac:dyDescent="0.3">
      <c r="A5556" s="38" t="s">
        <v>247</v>
      </c>
      <c r="B5556" s="15">
        <v>248450</v>
      </c>
      <c r="C5556" s="15">
        <v>3639150</v>
      </c>
      <c r="E5556" s="36" t="s">
        <v>246</v>
      </c>
      <c r="F5556" s="15">
        <v>277500</v>
      </c>
      <c r="G5556" s="15">
        <v>644500</v>
      </c>
      <c r="I5556" s="38" t="s">
        <v>249</v>
      </c>
      <c r="J5556" s="15">
        <v>4.4000000000000004</v>
      </c>
      <c r="L5556" s="36" t="s">
        <v>248</v>
      </c>
      <c r="M5556" s="15">
        <v>9</v>
      </c>
    </row>
    <row r="5557" spans="1:13" x14ac:dyDescent="0.3">
      <c r="A5557" s="38" t="s">
        <v>249</v>
      </c>
      <c r="B5557" s="15">
        <v>284950</v>
      </c>
      <c r="C5557" s="15">
        <v>5214650</v>
      </c>
      <c r="E5557" s="36" t="s">
        <v>248</v>
      </c>
      <c r="F5557" s="15">
        <v>267075</v>
      </c>
      <c r="G5557" s="15">
        <v>1342050</v>
      </c>
      <c r="I5557" s="38" t="s">
        <v>251</v>
      </c>
      <c r="J5557" s="15">
        <v>4.5999999999999996</v>
      </c>
      <c r="L5557" s="36" t="s">
        <v>250</v>
      </c>
      <c r="M5557" s="15">
        <v>10.166666666666666</v>
      </c>
    </row>
    <row r="5558" spans="1:13" x14ac:dyDescent="0.3">
      <c r="A5558" s="38" t="s">
        <v>251</v>
      </c>
      <c r="B5558" s="15">
        <v>247250</v>
      </c>
      <c r="C5558" s="15">
        <v>2651300</v>
      </c>
      <c r="E5558" s="36" t="s">
        <v>250</v>
      </c>
      <c r="F5558" s="15">
        <v>543800</v>
      </c>
      <c r="G5558" s="15">
        <v>696300</v>
      </c>
      <c r="I5558" s="38" t="s">
        <v>254</v>
      </c>
      <c r="J5558" s="15">
        <v>4.3</v>
      </c>
      <c r="L5558" s="36" t="s">
        <v>253</v>
      </c>
      <c r="M5558" s="15">
        <v>9.1333333333333329</v>
      </c>
    </row>
    <row r="5559" spans="1:13" x14ac:dyDescent="0.3">
      <c r="A5559" s="38" t="s">
        <v>254</v>
      </c>
      <c r="B5559" s="15">
        <v>256095</v>
      </c>
      <c r="C5559" s="15">
        <v>4118923</v>
      </c>
      <c r="E5559" s="37" t="s">
        <v>252</v>
      </c>
      <c r="F5559" s="15">
        <v>301400</v>
      </c>
      <c r="G5559" s="15">
        <v>301400</v>
      </c>
      <c r="I5559" s="38" t="s">
        <v>257</v>
      </c>
      <c r="J5559" s="15">
        <v>3.4</v>
      </c>
      <c r="L5559" s="35" t="s">
        <v>264</v>
      </c>
      <c r="M5559" s="15">
        <v>9.5666666666666647</v>
      </c>
    </row>
    <row r="5560" spans="1:13" x14ac:dyDescent="0.3">
      <c r="A5560" s="38" t="s">
        <v>257</v>
      </c>
      <c r="B5560" s="15">
        <v>292000</v>
      </c>
      <c r="C5560" s="15">
        <v>3960450</v>
      </c>
      <c r="E5560" s="37" t="s">
        <v>255</v>
      </c>
      <c r="F5560" s="15">
        <v>89900</v>
      </c>
      <c r="G5560" s="15">
        <v>89900</v>
      </c>
      <c r="I5560" s="38" t="s">
        <v>252</v>
      </c>
      <c r="J5560" s="15">
        <v>4.4000000000000004</v>
      </c>
      <c r="L5560" s="36" t="s">
        <v>246</v>
      </c>
      <c r="M5560" s="15">
        <v>9.7333333333333325</v>
      </c>
    </row>
    <row r="5561" spans="1:13" x14ac:dyDescent="0.3">
      <c r="A5561" s="38" t="s">
        <v>252</v>
      </c>
      <c r="B5561" s="15">
        <v>239000</v>
      </c>
      <c r="C5561" s="15">
        <v>1761500</v>
      </c>
      <c r="E5561" s="37" t="s">
        <v>258</v>
      </c>
      <c r="F5561" s="15">
        <v>152500</v>
      </c>
      <c r="G5561" s="15">
        <v>305000</v>
      </c>
      <c r="I5561" s="38" t="s">
        <v>255</v>
      </c>
      <c r="J5561" s="15">
        <v>4.4000000000000004</v>
      </c>
      <c r="L5561" s="36" t="s">
        <v>248</v>
      </c>
      <c r="M5561" s="15">
        <v>10.733333333333334</v>
      </c>
    </row>
    <row r="5562" spans="1:13" x14ac:dyDescent="0.3">
      <c r="A5562" s="38" t="s">
        <v>255</v>
      </c>
      <c r="B5562" s="15">
        <v>263000</v>
      </c>
      <c r="C5562" s="15">
        <v>5131951</v>
      </c>
      <c r="E5562" s="36" t="s">
        <v>253</v>
      </c>
      <c r="F5562" s="15">
        <v>652450</v>
      </c>
      <c r="G5562" s="15">
        <v>1083950</v>
      </c>
      <c r="I5562" s="38" t="s">
        <v>258</v>
      </c>
      <c r="J5562" s="15">
        <v>4.5999999999999996</v>
      </c>
      <c r="L5562" s="36" t="s">
        <v>250</v>
      </c>
      <c r="M5562" s="15">
        <v>9.8333333333333339</v>
      </c>
    </row>
    <row r="5563" spans="1:13" x14ac:dyDescent="0.3">
      <c r="A5563" s="38" t="s">
        <v>258</v>
      </c>
      <c r="B5563" s="15">
        <v>252000</v>
      </c>
      <c r="C5563" s="15">
        <v>4395100</v>
      </c>
      <c r="E5563" s="35" t="s">
        <v>272</v>
      </c>
      <c r="F5563" s="15">
        <v>3071408</v>
      </c>
      <c r="G5563" s="15">
        <v>5548820</v>
      </c>
      <c r="I5563" s="38" t="s">
        <v>260</v>
      </c>
      <c r="J5563" s="15">
        <v>5.4</v>
      </c>
      <c r="L5563" s="36" t="s">
        <v>253</v>
      </c>
      <c r="M5563" s="15">
        <v>7.9666666666666659</v>
      </c>
    </row>
    <row r="5564" spans="1:13" x14ac:dyDescent="0.3">
      <c r="A5564" s="38" t="s">
        <v>260</v>
      </c>
      <c r="B5564" s="15">
        <v>245000</v>
      </c>
      <c r="C5564" s="15">
        <v>2962999</v>
      </c>
      <c r="E5564" s="36" t="s">
        <v>246</v>
      </c>
      <c r="F5564" s="15">
        <v>710650</v>
      </c>
      <c r="G5564" s="15">
        <v>1061400</v>
      </c>
      <c r="I5564" s="38" t="s">
        <v>262</v>
      </c>
      <c r="J5564" s="15">
        <v>5.3</v>
      </c>
      <c r="L5564" s="35" t="s">
        <v>266</v>
      </c>
      <c r="M5564" s="15">
        <v>7.9583333333333348</v>
      </c>
    </row>
    <row r="5565" spans="1:13" x14ac:dyDescent="0.3">
      <c r="A5565" s="38" t="s">
        <v>262</v>
      </c>
      <c r="B5565" s="15">
        <v>274500</v>
      </c>
      <c r="C5565" s="15">
        <v>3339050</v>
      </c>
      <c r="E5565" s="36" t="s">
        <v>248</v>
      </c>
      <c r="F5565" s="15">
        <v>732375</v>
      </c>
      <c r="G5565" s="15">
        <v>1645905</v>
      </c>
      <c r="I5565" s="38" t="s">
        <v>263</v>
      </c>
      <c r="J5565" s="15">
        <v>4.7</v>
      </c>
      <c r="L5565" s="36" t="s">
        <v>246</v>
      </c>
      <c r="M5565" s="15">
        <v>7.666666666666667</v>
      </c>
    </row>
    <row r="5566" spans="1:13" x14ac:dyDescent="0.3">
      <c r="A5566" s="38" t="s">
        <v>263</v>
      </c>
      <c r="B5566" s="15">
        <v>230350</v>
      </c>
      <c r="C5566" s="15">
        <v>4867200</v>
      </c>
      <c r="E5566" s="36" t="s">
        <v>250</v>
      </c>
      <c r="F5566" s="15">
        <v>817644</v>
      </c>
      <c r="G5566" s="15">
        <v>1465288</v>
      </c>
      <c r="I5566" s="35" t="s">
        <v>272</v>
      </c>
      <c r="J5566" s="15"/>
      <c r="L5566" s="36" t="s">
        <v>248</v>
      </c>
      <c r="M5566" s="15">
        <v>7.5666666666666664</v>
      </c>
    </row>
    <row r="5567" spans="1:13" x14ac:dyDescent="0.3">
      <c r="A5567" s="35" t="s">
        <v>256</v>
      </c>
      <c r="B5567" s="15"/>
      <c r="C5567" s="15"/>
      <c r="E5567" s="37" t="s">
        <v>252</v>
      </c>
      <c r="F5567" s="15">
        <v>204500</v>
      </c>
      <c r="G5567" s="15">
        <v>409000</v>
      </c>
      <c r="I5567" s="38" t="s">
        <v>245</v>
      </c>
      <c r="J5567" s="15">
        <v>4.9000000000000004</v>
      </c>
      <c r="L5567" s="36" t="s">
        <v>250</v>
      </c>
      <c r="M5567" s="15">
        <v>8.5333333333333332</v>
      </c>
    </row>
    <row r="5568" spans="1:13" x14ac:dyDescent="0.3">
      <c r="A5568" s="38" t="s">
        <v>245</v>
      </c>
      <c r="B5568" s="15">
        <v>237500</v>
      </c>
      <c r="C5568" s="15">
        <v>1650067</v>
      </c>
      <c r="E5568" s="37" t="s">
        <v>255</v>
      </c>
      <c r="F5568" s="15">
        <v>424394</v>
      </c>
      <c r="G5568" s="15">
        <v>678788</v>
      </c>
      <c r="I5568" s="38" t="s">
        <v>247</v>
      </c>
      <c r="J5568" s="15">
        <v>5</v>
      </c>
      <c r="L5568" s="36" t="s">
        <v>253</v>
      </c>
      <c r="M5568" s="15">
        <v>8.0666666666666664</v>
      </c>
    </row>
    <row r="5569" spans="1:13" x14ac:dyDescent="0.3">
      <c r="A5569" s="38" t="s">
        <v>247</v>
      </c>
      <c r="B5569" s="15">
        <v>269950</v>
      </c>
      <c r="C5569" s="15">
        <v>2680350</v>
      </c>
      <c r="E5569" s="37" t="s">
        <v>258</v>
      </c>
      <c r="F5569" s="15">
        <v>188750</v>
      </c>
      <c r="G5569" s="15">
        <v>377500</v>
      </c>
      <c r="I5569" s="38" t="s">
        <v>249</v>
      </c>
      <c r="J5569" s="15">
        <v>4.5</v>
      </c>
      <c r="L5569" s="35" t="s">
        <v>267</v>
      </c>
      <c r="M5569" s="15">
        <v>7.1249999999999991</v>
      </c>
    </row>
    <row r="5570" spans="1:13" x14ac:dyDescent="0.3">
      <c r="A5570" s="38" t="s">
        <v>249</v>
      </c>
      <c r="B5570" s="15">
        <v>271375</v>
      </c>
      <c r="C5570" s="15">
        <v>3681700</v>
      </c>
      <c r="E5570" s="36" t="s">
        <v>253</v>
      </c>
      <c r="F5570" s="15">
        <v>810739</v>
      </c>
      <c r="G5570" s="15">
        <v>1376227</v>
      </c>
      <c r="I5570" s="38" t="s">
        <v>251</v>
      </c>
      <c r="J5570" s="15">
        <v>3.5</v>
      </c>
      <c r="L5570" s="36" t="s">
        <v>246</v>
      </c>
      <c r="M5570" s="15">
        <v>7.666666666666667</v>
      </c>
    </row>
    <row r="5571" spans="1:13" x14ac:dyDescent="0.3">
      <c r="A5571" s="38" t="s">
        <v>251</v>
      </c>
      <c r="B5571" s="15">
        <v>230000</v>
      </c>
      <c r="C5571" s="15">
        <v>2895940</v>
      </c>
      <c r="E5571" s="35" t="s">
        <v>273</v>
      </c>
      <c r="F5571" s="15">
        <v>3345450</v>
      </c>
      <c r="G5571" s="15">
        <v>8006561</v>
      </c>
      <c r="I5571" s="38" t="s">
        <v>254</v>
      </c>
      <c r="J5571" s="15">
        <v>4.0999999999999996</v>
      </c>
      <c r="L5571" s="36" t="s">
        <v>248</v>
      </c>
      <c r="M5571" s="15">
        <v>7.3666666666666671</v>
      </c>
    </row>
    <row r="5572" spans="1:13" x14ac:dyDescent="0.3">
      <c r="A5572" s="38" t="s">
        <v>254</v>
      </c>
      <c r="B5572" s="15">
        <v>247000</v>
      </c>
      <c r="C5572" s="15">
        <v>2466600</v>
      </c>
      <c r="E5572" s="36" t="s">
        <v>246</v>
      </c>
      <c r="F5572" s="15">
        <v>399975</v>
      </c>
      <c r="G5572" s="15">
        <v>949950</v>
      </c>
      <c r="I5572" s="38" t="s">
        <v>257</v>
      </c>
      <c r="J5572" s="15">
        <v>2.9</v>
      </c>
      <c r="L5572" s="36" t="s">
        <v>250</v>
      </c>
      <c r="M5572" s="15">
        <v>7.1333333333333329</v>
      </c>
    </row>
    <row r="5573" spans="1:13" x14ac:dyDescent="0.3">
      <c r="A5573" s="38" t="s">
        <v>257</v>
      </c>
      <c r="B5573" s="15">
        <v>285800</v>
      </c>
      <c r="C5573" s="15">
        <v>3045750</v>
      </c>
      <c r="E5573" s="36" t="s">
        <v>248</v>
      </c>
      <c r="F5573" s="15">
        <v>857750</v>
      </c>
      <c r="G5573" s="15">
        <v>2043950</v>
      </c>
      <c r="I5573" s="38" t="s">
        <v>252</v>
      </c>
      <c r="J5573" s="15">
        <v>2.9</v>
      </c>
      <c r="L5573" s="36" t="s">
        <v>253</v>
      </c>
      <c r="M5573" s="15">
        <v>6.333333333333333</v>
      </c>
    </row>
    <row r="5574" spans="1:13" x14ac:dyDescent="0.3">
      <c r="A5574" s="38" t="s">
        <v>252</v>
      </c>
      <c r="B5574" s="15">
        <v>295000</v>
      </c>
      <c r="C5574" s="15">
        <v>3028900</v>
      </c>
      <c r="E5574" s="36" t="s">
        <v>250</v>
      </c>
      <c r="F5574" s="15">
        <v>1121225</v>
      </c>
      <c r="G5574" s="15">
        <v>3273661</v>
      </c>
      <c r="I5574" s="38" t="s">
        <v>255</v>
      </c>
      <c r="J5574" s="15">
        <v>3.6</v>
      </c>
      <c r="L5574" s="35" t="s">
        <v>268</v>
      </c>
      <c r="M5574" s="15">
        <v>4.0750000000000002</v>
      </c>
    </row>
    <row r="5575" spans="1:13" x14ac:dyDescent="0.3">
      <c r="A5575" s="38" t="s">
        <v>255</v>
      </c>
      <c r="B5575" s="15">
        <v>255250</v>
      </c>
      <c r="C5575" s="15">
        <v>1560450</v>
      </c>
      <c r="E5575" s="37" t="s">
        <v>252</v>
      </c>
      <c r="F5575" s="15">
        <v>186250</v>
      </c>
      <c r="G5575" s="15">
        <v>372500</v>
      </c>
      <c r="I5575" s="38" t="s">
        <v>258</v>
      </c>
      <c r="J5575" s="15">
        <v>3.5</v>
      </c>
      <c r="L5575" s="36" t="s">
        <v>246</v>
      </c>
      <c r="M5575" s="15">
        <v>4.666666666666667</v>
      </c>
    </row>
    <row r="5576" spans="1:13" x14ac:dyDescent="0.3">
      <c r="A5576" s="38" t="s">
        <v>258</v>
      </c>
      <c r="B5576" s="15">
        <v>246950</v>
      </c>
      <c r="C5576" s="15">
        <v>2304567</v>
      </c>
      <c r="E5576" s="37" t="s">
        <v>255</v>
      </c>
      <c r="F5576" s="15">
        <v>343000</v>
      </c>
      <c r="G5576" s="15">
        <v>993000</v>
      </c>
      <c r="I5576" s="38" t="s">
        <v>260</v>
      </c>
      <c r="J5576" s="15">
        <v>3.6</v>
      </c>
      <c r="L5576" s="36" t="s">
        <v>248</v>
      </c>
      <c r="M5576" s="15">
        <v>4.1999999999999993</v>
      </c>
    </row>
    <row r="5577" spans="1:13" x14ac:dyDescent="0.3">
      <c r="A5577" s="38" t="s">
        <v>260</v>
      </c>
      <c r="B5577" s="15">
        <v>327250</v>
      </c>
      <c r="C5577" s="15">
        <v>2656050</v>
      </c>
      <c r="E5577" s="37" t="s">
        <v>258</v>
      </c>
      <c r="F5577" s="15">
        <v>591975</v>
      </c>
      <c r="G5577" s="15">
        <v>1908161</v>
      </c>
      <c r="I5577" s="38" t="s">
        <v>262</v>
      </c>
      <c r="J5577" s="15">
        <v>3</v>
      </c>
      <c r="L5577" s="36" t="s">
        <v>250</v>
      </c>
      <c r="M5577" s="15">
        <v>4.1333333333333329</v>
      </c>
    </row>
    <row r="5578" spans="1:13" x14ac:dyDescent="0.3">
      <c r="A5578" s="38" t="s">
        <v>262</v>
      </c>
      <c r="B5578" s="15">
        <v>277000</v>
      </c>
      <c r="C5578" s="15">
        <v>277000</v>
      </c>
      <c r="E5578" s="36" t="s">
        <v>253</v>
      </c>
      <c r="F5578" s="15">
        <v>966500</v>
      </c>
      <c r="G5578" s="15">
        <v>1739000</v>
      </c>
      <c r="I5578" s="38" t="s">
        <v>263</v>
      </c>
      <c r="J5578" s="15">
        <v>2.7</v>
      </c>
      <c r="L5578" s="36" t="s">
        <v>253</v>
      </c>
      <c r="M5578" s="15">
        <v>3.3000000000000003</v>
      </c>
    </row>
    <row r="5579" spans="1:13" x14ac:dyDescent="0.3">
      <c r="A5579" s="38" t="s">
        <v>263</v>
      </c>
      <c r="B5579" s="15">
        <v>200000</v>
      </c>
      <c r="C5579" s="15">
        <v>860000</v>
      </c>
      <c r="E5579" s="35" t="s">
        <v>274</v>
      </c>
      <c r="F5579" s="15">
        <v>4644597</v>
      </c>
      <c r="G5579" s="15">
        <v>11216182</v>
      </c>
      <c r="I5579" s="35" t="s">
        <v>273</v>
      </c>
      <c r="J5579" s="15"/>
      <c r="L5579" s="35" t="s">
        <v>269</v>
      </c>
      <c r="M5579" s="15">
        <v>2.9166666666666665</v>
      </c>
    </row>
    <row r="5580" spans="1:13" x14ac:dyDescent="0.3">
      <c r="A5580" s="35" t="s">
        <v>261</v>
      </c>
      <c r="B5580" s="15"/>
      <c r="C5580" s="15"/>
      <c r="E5580" s="36" t="s">
        <v>246</v>
      </c>
      <c r="F5580" s="15">
        <v>523200</v>
      </c>
      <c r="G5580" s="15">
        <v>1236900</v>
      </c>
      <c r="I5580" s="38" t="s">
        <v>245</v>
      </c>
      <c r="J5580" s="15">
        <v>2.9</v>
      </c>
      <c r="L5580" s="36" t="s">
        <v>246</v>
      </c>
      <c r="M5580" s="15">
        <v>2.7999999999999994</v>
      </c>
    </row>
    <row r="5581" spans="1:13" x14ac:dyDescent="0.3">
      <c r="A5581" s="38" t="s">
        <v>245</v>
      </c>
      <c r="B5581" s="15">
        <v>253675</v>
      </c>
      <c r="C5581" s="15">
        <v>1655700</v>
      </c>
      <c r="E5581" s="36" t="s">
        <v>248</v>
      </c>
      <c r="F5581" s="15">
        <v>1272900</v>
      </c>
      <c r="G5581" s="15">
        <v>2570298</v>
      </c>
      <c r="I5581" s="38" t="s">
        <v>247</v>
      </c>
      <c r="J5581" s="15">
        <v>2.6</v>
      </c>
      <c r="L5581" s="36" t="s">
        <v>248</v>
      </c>
      <c r="M5581" s="15">
        <v>2.7333333333333329</v>
      </c>
    </row>
    <row r="5582" spans="1:13" x14ac:dyDescent="0.3">
      <c r="A5582" s="38" t="s">
        <v>247</v>
      </c>
      <c r="B5582" s="15">
        <v>231000</v>
      </c>
      <c r="C5582" s="15">
        <v>1042000</v>
      </c>
      <c r="E5582" s="36" t="s">
        <v>250</v>
      </c>
      <c r="F5582" s="15">
        <v>1450998</v>
      </c>
      <c r="G5582" s="15">
        <v>2537485</v>
      </c>
      <c r="I5582" s="38" t="s">
        <v>249</v>
      </c>
      <c r="J5582" s="15">
        <v>3.1</v>
      </c>
      <c r="L5582" s="36" t="s">
        <v>250</v>
      </c>
      <c r="M5582" s="15">
        <v>3.2000000000000006</v>
      </c>
    </row>
    <row r="5583" spans="1:13" x14ac:dyDescent="0.3">
      <c r="A5583" s="38" t="s">
        <v>249</v>
      </c>
      <c r="B5583" s="15">
        <v>224325</v>
      </c>
      <c r="C5583" s="15">
        <v>2679550</v>
      </c>
      <c r="E5583" s="37" t="s">
        <v>252</v>
      </c>
      <c r="F5583" s="15">
        <v>462998</v>
      </c>
      <c r="G5583" s="15">
        <v>729495</v>
      </c>
      <c r="I5583" s="38" t="s">
        <v>251</v>
      </c>
      <c r="J5583" s="15">
        <v>2.9</v>
      </c>
      <c r="L5583" s="36" t="s">
        <v>253</v>
      </c>
      <c r="M5583" s="15">
        <v>2.9333333333333336</v>
      </c>
    </row>
    <row r="5584" spans="1:13" x14ac:dyDescent="0.3">
      <c r="A5584" s="38" t="s">
        <v>251</v>
      </c>
      <c r="B5584" s="15">
        <v>254000</v>
      </c>
      <c r="C5584" s="15">
        <v>3260500</v>
      </c>
      <c r="E5584" s="37" t="s">
        <v>255</v>
      </c>
      <c r="F5584" s="15">
        <v>565000</v>
      </c>
      <c r="G5584" s="15">
        <v>1079990</v>
      </c>
      <c r="I5584" s="38" t="s">
        <v>254</v>
      </c>
      <c r="J5584" s="15">
        <v>2.7</v>
      </c>
      <c r="L5584" s="35" t="s">
        <v>270</v>
      </c>
      <c r="M5584" s="15">
        <v>2.9166666666666674</v>
      </c>
    </row>
    <row r="5585" spans="1:13" x14ac:dyDescent="0.3">
      <c r="A5585" s="38" t="s">
        <v>254</v>
      </c>
      <c r="B5585" s="15">
        <v>260000</v>
      </c>
      <c r="C5585" s="15">
        <v>804900</v>
      </c>
      <c r="E5585" s="37" t="s">
        <v>258</v>
      </c>
      <c r="F5585" s="15">
        <v>423000</v>
      </c>
      <c r="G5585" s="15">
        <v>728000</v>
      </c>
      <c r="I5585" s="38" t="s">
        <v>257</v>
      </c>
      <c r="J5585" s="15">
        <v>2.8</v>
      </c>
      <c r="L5585" s="36" t="s">
        <v>246</v>
      </c>
      <c r="M5585" s="15">
        <v>2.4333333333333331</v>
      </c>
    </row>
    <row r="5586" spans="1:13" x14ac:dyDescent="0.3">
      <c r="A5586" s="38" t="s">
        <v>257</v>
      </c>
      <c r="B5586" s="15">
        <v>235375</v>
      </c>
      <c r="C5586" s="15">
        <v>1517821</v>
      </c>
      <c r="E5586" s="36" t="s">
        <v>253</v>
      </c>
      <c r="F5586" s="15">
        <v>1397499</v>
      </c>
      <c r="G5586" s="15">
        <v>4871499</v>
      </c>
      <c r="I5586" s="38" t="s">
        <v>252</v>
      </c>
      <c r="J5586" s="15">
        <v>2.9</v>
      </c>
      <c r="L5586" s="36" t="s">
        <v>248</v>
      </c>
      <c r="M5586" s="15">
        <v>3</v>
      </c>
    </row>
    <row r="5587" spans="1:13" x14ac:dyDescent="0.3">
      <c r="A5587" s="38" t="s">
        <v>252</v>
      </c>
      <c r="B5587" s="15">
        <v>231830</v>
      </c>
      <c r="C5587" s="15">
        <v>3031480</v>
      </c>
      <c r="E5587" s="35" t="s">
        <v>275</v>
      </c>
      <c r="F5587" s="15">
        <v>5835950</v>
      </c>
      <c r="G5587" s="15">
        <v>8250940</v>
      </c>
      <c r="I5587" s="38" t="s">
        <v>255</v>
      </c>
      <c r="J5587" s="15">
        <v>2.9</v>
      </c>
      <c r="L5587" s="36" t="s">
        <v>250</v>
      </c>
      <c r="M5587" s="15">
        <v>3.5666666666666664</v>
      </c>
    </row>
    <row r="5588" spans="1:13" x14ac:dyDescent="0.3">
      <c r="A5588" s="38" t="s">
        <v>255</v>
      </c>
      <c r="B5588" s="15">
        <v>228000</v>
      </c>
      <c r="C5588" s="15">
        <v>1240000</v>
      </c>
      <c r="E5588" s="36" t="s">
        <v>246</v>
      </c>
      <c r="F5588" s="15">
        <v>534000</v>
      </c>
      <c r="G5588" s="15">
        <v>1109000</v>
      </c>
      <c r="I5588" s="38" t="s">
        <v>258</v>
      </c>
      <c r="J5588" s="15">
        <v>2.4</v>
      </c>
      <c r="L5588" s="36" t="s">
        <v>253</v>
      </c>
      <c r="M5588" s="15">
        <v>2.6666666666666665</v>
      </c>
    </row>
    <row r="5589" spans="1:13" x14ac:dyDescent="0.3">
      <c r="A5589" s="38" t="s">
        <v>258</v>
      </c>
      <c r="B5589" s="15">
        <v>235000</v>
      </c>
      <c r="C5589" s="15">
        <v>2730800</v>
      </c>
      <c r="E5589" s="36" t="s">
        <v>248</v>
      </c>
      <c r="F5589" s="15">
        <v>3401500</v>
      </c>
      <c r="G5589" s="15">
        <v>1733300</v>
      </c>
      <c r="I5589" s="38" t="s">
        <v>260</v>
      </c>
      <c r="J5589" s="15">
        <v>2.8</v>
      </c>
      <c r="L5589" s="35" t="s">
        <v>271</v>
      </c>
      <c r="M5589" s="15">
        <v>1.8499999999999999</v>
      </c>
    </row>
    <row r="5590" spans="1:13" x14ac:dyDescent="0.3">
      <c r="A5590" s="38" t="s">
        <v>260</v>
      </c>
      <c r="B5590" s="15">
        <v>220000</v>
      </c>
      <c r="C5590" s="15">
        <v>995950</v>
      </c>
      <c r="E5590" s="36" t="s">
        <v>250</v>
      </c>
      <c r="F5590" s="15">
        <v>1085000</v>
      </c>
      <c r="G5590" s="15">
        <v>4055740</v>
      </c>
      <c r="I5590" s="38" t="s">
        <v>262</v>
      </c>
      <c r="J5590" s="15">
        <v>2.5</v>
      </c>
      <c r="L5590" s="36" t="s">
        <v>246</v>
      </c>
      <c r="M5590" s="15">
        <v>1.8666666666666665</v>
      </c>
    </row>
    <row r="5591" spans="1:13" x14ac:dyDescent="0.3">
      <c r="A5591" s="38" t="s">
        <v>262</v>
      </c>
      <c r="B5591" s="15">
        <v>215750</v>
      </c>
      <c r="C5591" s="15">
        <v>1269850</v>
      </c>
      <c r="E5591" s="37" t="s">
        <v>252</v>
      </c>
      <c r="F5591" s="15">
        <v>307500</v>
      </c>
      <c r="G5591" s="15">
        <v>615000</v>
      </c>
      <c r="I5591" s="38" t="s">
        <v>263</v>
      </c>
      <c r="J5591" s="15">
        <v>2.7</v>
      </c>
      <c r="L5591" s="36" t="s">
        <v>248</v>
      </c>
      <c r="M5591" s="15">
        <v>2</v>
      </c>
    </row>
    <row r="5592" spans="1:13" x14ac:dyDescent="0.3">
      <c r="A5592" s="38" t="s">
        <v>263</v>
      </c>
      <c r="B5592" s="15">
        <v>202250</v>
      </c>
      <c r="C5592" s="15">
        <v>2117450</v>
      </c>
      <c r="E5592" s="37" t="s">
        <v>255</v>
      </c>
      <c r="F5592" s="15">
        <v>287500</v>
      </c>
      <c r="G5592" s="15">
        <v>1150740</v>
      </c>
      <c r="I5592" s="35" t="s">
        <v>274</v>
      </c>
      <c r="J5592" s="15"/>
      <c r="L5592" s="36" t="s">
        <v>250</v>
      </c>
      <c r="M5592" s="15">
        <v>2</v>
      </c>
    </row>
    <row r="5593" spans="1:13" x14ac:dyDescent="0.3">
      <c r="A5593" s="35" t="s">
        <v>264</v>
      </c>
      <c r="B5593" s="15"/>
      <c r="C5593" s="15"/>
      <c r="E5593" s="37" t="s">
        <v>258</v>
      </c>
      <c r="F5593" s="15">
        <v>490000</v>
      </c>
      <c r="G5593" s="15">
        <v>2290000</v>
      </c>
      <c r="I5593" s="38" t="s">
        <v>245</v>
      </c>
      <c r="J5593" s="15">
        <v>2.8</v>
      </c>
      <c r="L5593" s="36" t="s">
        <v>253</v>
      </c>
      <c r="M5593" s="15">
        <v>1.5333333333333332</v>
      </c>
    </row>
    <row r="5594" spans="1:13" x14ac:dyDescent="0.3">
      <c r="A5594" s="38" t="s">
        <v>245</v>
      </c>
      <c r="B5594" s="15">
        <v>238063</v>
      </c>
      <c r="C5594" s="15">
        <v>476126</v>
      </c>
      <c r="E5594" s="36" t="s">
        <v>253</v>
      </c>
      <c r="F5594" s="15">
        <v>815450</v>
      </c>
      <c r="G5594" s="15">
        <v>1352900</v>
      </c>
      <c r="I5594" s="38" t="s">
        <v>247</v>
      </c>
      <c r="J5594" s="15">
        <v>2.5</v>
      </c>
      <c r="L5594" s="35" t="s">
        <v>272</v>
      </c>
      <c r="M5594" s="15">
        <v>1.7916666666666663</v>
      </c>
    </row>
    <row r="5595" spans="1:13" x14ac:dyDescent="0.3">
      <c r="A5595" s="38" t="s">
        <v>247</v>
      </c>
      <c r="B5595" s="15">
        <v>176000</v>
      </c>
      <c r="C5595" s="15">
        <v>557000</v>
      </c>
      <c r="E5595" s="14">
        <v>55</v>
      </c>
      <c r="F5595" s="15">
        <v>31694847</v>
      </c>
      <c r="G5595" s="15">
        <v>223303438</v>
      </c>
      <c r="I5595" s="38" t="s">
        <v>249</v>
      </c>
      <c r="J5595" s="15">
        <v>2.7</v>
      </c>
      <c r="L5595" s="36" t="s">
        <v>246</v>
      </c>
      <c r="M5595" s="15">
        <v>1.3333333333333333</v>
      </c>
    </row>
    <row r="5596" spans="1:13" x14ac:dyDescent="0.3">
      <c r="A5596" s="38" t="s">
        <v>249</v>
      </c>
      <c r="B5596" s="15">
        <v>184900</v>
      </c>
      <c r="C5596" s="15">
        <v>842400</v>
      </c>
      <c r="E5596" s="35" t="s">
        <v>243</v>
      </c>
      <c r="F5596" s="15">
        <v>1338740</v>
      </c>
      <c r="G5596" s="15">
        <v>9290233</v>
      </c>
      <c r="I5596" s="38" t="s">
        <v>251</v>
      </c>
      <c r="J5596" s="15">
        <v>3.6</v>
      </c>
      <c r="L5596" s="36" t="s">
        <v>248</v>
      </c>
      <c r="M5596" s="15">
        <v>1.9000000000000001</v>
      </c>
    </row>
    <row r="5597" spans="1:13" x14ac:dyDescent="0.3">
      <c r="A5597" s="38" t="s">
        <v>251</v>
      </c>
      <c r="B5597" s="15">
        <v>236000</v>
      </c>
      <c r="C5597" s="15">
        <v>1260000</v>
      </c>
      <c r="E5597" s="36" t="s">
        <v>246</v>
      </c>
      <c r="F5597" s="15">
        <v>327990</v>
      </c>
      <c r="G5597" s="15">
        <v>1539898</v>
      </c>
      <c r="I5597" s="38" t="s">
        <v>254</v>
      </c>
      <c r="J5597" s="15">
        <v>4.0999999999999996</v>
      </c>
      <c r="L5597" s="36" t="s">
        <v>250</v>
      </c>
      <c r="M5597" s="15">
        <v>2.3000000000000003</v>
      </c>
    </row>
    <row r="5598" spans="1:13" x14ac:dyDescent="0.3">
      <c r="A5598" s="38" t="s">
        <v>254</v>
      </c>
      <c r="B5598" s="15">
        <v>220000</v>
      </c>
      <c r="C5598" s="15">
        <v>1897250</v>
      </c>
      <c r="E5598" s="36" t="s">
        <v>248</v>
      </c>
      <c r="F5598" s="15">
        <v>337200</v>
      </c>
      <c r="G5598" s="15">
        <v>1804690</v>
      </c>
      <c r="I5598" s="38" t="s">
        <v>257</v>
      </c>
      <c r="J5598" s="15">
        <v>4.5</v>
      </c>
      <c r="L5598" s="36" t="s">
        <v>253</v>
      </c>
      <c r="M5598" s="15">
        <v>1.6333333333333335</v>
      </c>
    </row>
    <row r="5599" spans="1:13" x14ac:dyDescent="0.3">
      <c r="A5599" s="38" t="s">
        <v>257</v>
      </c>
      <c r="B5599" s="15">
        <v>212500</v>
      </c>
      <c r="C5599" s="15">
        <v>2519500</v>
      </c>
      <c r="E5599" s="36" t="s">
        <v>250</v>
      </c>
      <c r="F5599" s="15">
        <v>316825</v>
      </c>
      <c r="G5599" s="15">
        <v>2990800</v>
      </c>
      <c r="I5599" s="38" t="s">
        <v>252</v>
      </c>
      <c r="J5599" s="15">
        <v>3.9</v>
      </c>
      <c r="L5599" s="35" t="s">
        <v>273</v>
      </c>
      <c r="M5599" s="15">
        <v>1.4749999999999999</v>
      </c>
    </row>
    <row r="5600" spans="1:13" x14ac:dyDescent="0.3">
      <c r="A5600" s="38" t="s">
        <v>252</v>
      </c>
      <c r="B5600" s="15">
        <v>206000</v>
      </c>
      <c r="C5600" s="15">
        <v>2493950</v>
      </c>
      <c r="E5600" s="37" t="s">
        <v>252</v>
      </c>
      <c r="F5600" s="15">
        <v>102325</v>
      </c>
      <c r="G5600" s="15">
        <v>772050</v>
      </c>
      <c r="I5600" s="38" t="s">
        <v>255</v>
      </c>
      <c r="J5600" s="15">
        <v>3.7</v>
      </c>
      <c r="L5600" s="36" t="s">
        <v>246</v>
      </c>
      <c r="M5600" s="15">
        <v>1.0666666666666667</v>
      </c>
    </row>
    <row r="5601" spans="1:13" x14ac:dyDescent="0.3">
      <c r="A5601" s="38" t="s">
        <v>255</v>
      </c>
      <c r="B5601" s="15">
        <v>223500</v>
      </c>
      <c r="C5601" s="15">
        <v>2411400</v>
      </c>
      <c r="E5601" s="37" t="s">
        <v>255</v>
      </c>
      <c r="F5601" s="15">
        <v>106500</v>
      </c>
      <c r="G5601" s="15">
        <v>1144400</v>
      </c>
      <c r="I5601" s="38" t="s">
        <v>258</v>
      </c>
      <c r="J5601" s="15">
        <v>4.3</v>
      </c>
      <c r="L5601" s="36" t="s">
        <v>248</v>
      </c>
      <c r="M5601" s="15">
        <v>1.4666666666666668</v>
      </c>
    </row>
    <row r="5602" spans="1:13" x14ac:dyDescent="0.3">
      <c r="A5602" s="38" t="s">
        <v>258</v>
      </c>
      <c r="B5602" s="15">
        <v>300000</v>
      </c>
      <c r="C5602" s="15">
        <v>3904500</v>
      </c>
      <c r="E5602" s="37" t="s">
        <v>258</v>
      </c>
      <c r="F5602" s="15">
        <v>108000</v>
      </c>
      <c r="G5602" s="15">
        <v>1074350</v>
      </c>
      <c r="I5602" s="38" t="s">
        <v>260</v>
      </c>
      <c r="J5602" s="15">
        <v>4.0999999999999996</v>
      </c>
      <c r="L5602" s="36" t="s">
        <v>250</v>
      </c>
      <c r="M5602" s="15">
        <v>1.9666666666666668</v>
      </c>
    </row>
    <row r="5603" spans="1:13" x14ac:dyDescent="0.3">
      <c r="A5603" s="38" t="s">
        <v>260</v>
      </c>
      <c r="B5603" s="15">
        <v>204000</v>
      </c>
      <c r="C5603" s="15">
        <v>3359500</v>
      </c>
      <c r="E5603" s="36" t="s">
        <v>253</v>
      </c>
      <c r="F5603" s="15">
        <v>356725</v>
      </c>
      <c r="G5603" s="15">
        <v>2954845</v>
      </c>
      <c r="I5603" s="38" t="s">
        <v>262</v>
      </c>
      <c r="J5603" s="15">
        <v>3.5</v>
      </c>
      <c r="L5603" s="36" t="s">
        <v>253</v>
      </c>
      <c r="M5603" s="15">
        <v>1.3999999999999997</v>
      </c>
    </row>
    <row r="5604" spans="1:13" x14ac:dyDescent="0.3">
      <c r="A5604" s="38" t="s">
        <v>262</v>
      </c>
      <c r="B5604" s="15">
        <v>314500</v>
      </c>
      <c r="C5604" s="15">
        <v>1739000</v>
      </c>
      <c r="E5604" s="35" t="s">
        <v>259</v>
      </c>
      <c r="F5604" s="15">
        <v>1527515</v>
      </c>
      <c r="G5604" s="15">
        <v>13779771</v>
      </c>
      <c r="I5604" s="38" t="s">
        <v>263</v>
      </c>
      <c r="J5604" s="15">
        <v>2.9</v>
      </c>
      <c r="L5604" s="35" t="s">
        <v>274</v>
      </c>
      <c r="M5604" s="15">
        <v>1.8583333333333334</v>
      </c>
    </row>
    <row r="5605" spans="1:13" x14ac:dyDescent="0.3">
      <c r="A5605" s="38" t="s">
        <v>263</v>
      </c>
      <c r="B5605" s="15">
        <v>229000</v>
      </c>
      <c r="C5605" s="15">
        <v>2421150</v>
      </c>
      <c r="E5605" s="36" t="s">
        <v>246</v>
      </c>
      <c r="F5605" s="15">
        <v>337200</v>
      </c>
      <c r="G5605" s="15">
        <v>2290900</v>
      </c>
      <c r="I5605" s="35" t="s">
        <v>275</v>
      </c>
      <c r="J5605" s="15"/>
      <c r="L5605" s="36" t="s">
        <v>246</v>
      </c>
      <c r="M5605" s="15">
        <v>0.8666666666666667</v>
      </c>
    </row>
    <row r="5606" spans="1:13" x14ac:dyDescent="0.3">
      <c r="A5606" s="35" t="s">
        <v>266</v>
      </c>
      <c r="B5606" s="15"/>
      <c r="C5606" s="15"/>
      <c r="E5606" s="36" t="s">
        <v>248</v>
      </c>
      <c r="F5606" s="15">
        <v>375150</v>
      </c>
      <c r="G5606" s="15">
        <v>3902321</v>
      </c>
      <c r="I5606" s="38" t="s">
        <v>245</v>
      </c>
      <c r="J5606" s="15">
        <v>2.7</v>
      </c>
      <c r="L5606" s="36" t="s">
        <v>248</v>
      </c>
      <c r="M5606" s="15">
        <v>1.6666666666666667</v>
      </c>
    </row>
    <row r="5607" spans="1:13" x14ac:dyDescent="0.3">
      <c r="A5607" s="38" t="s">
        <v>245</v>
      </c>
      <c r="B5607" s="15">
        <v>209950</v>
      </c>
      <c r="C5607" s="15">
        <v>1966900</v>
      </c>
      <c r="E5607" s="36" t="s">
        <v>250</v>
      </c>
      <c r="F5607" s="15">
        <v>404500</v>
      </c>
      <c r="G5607" s="15">
        <v>3655766</v>
      </c>
      <c r="I5607" s="38" t="s">
        <v>247</v>
      </c>
      <c r="J5607" s="15">
        <v>2.6</v>
      </c>
      <c r="L5607" s="36" t="s">
        <v>250</v>
      </c>
      <c r="M5607" s="15">
        <v>2.6333333333333333</v>
      </c>
    </row>
    <row r="5608" spans="1:13" x14ac:dyDescent="0.3">
      <c r="A5608" s="38" t="s">
        <v>247</v>
      </c>
      <c r="B5608" s="15">
        <v>177000</v>
      </c>
      <c r="C5608" s="15">
        <v>1709251</v>
      </c>
      <c r="E5608" s="37" t="s">
        <v>252</v>
      </c>
      <c r="F5608" s="15">
        <v>145000</v>
      </c>
      <c r="G5608" s="15">
        <v>1595166</v>
      </c>
      <c r="I5608" s="38" t="s">
        <v>249</v>
      </c>
      <c r="J5608" s="15">
        <v>2.2000000000000002</v>
      </c>
      <c r="L5608" s="36" t="s">
        <v>253</v>
      </c>
      <c r="M5608" s="15">
        <v>2.2666666666666666</v>
      </c>
    </row>
    <row r="5609" spans="1:13" x14ac:dyDescent="0.3">
      <c r="A5609" s="38" t="s">
        <v>249</v>
      </c>
      <c r="B5609" s="15">
        <v>190000</v>
      </c>
      <c r="C5609" s="15">
        <v>1813050</v>
      </c>
      <c r="E5609" s="37" t="s">
        <v>255</v>
      </c>
      <c r="F5609" s="15">
        <v>140000</v>
      </c>
      <c r="G5609" s="15">
        <v>836400</v>
      </c>
      <c r="I5609" s="38" t="s">
        <v>251</v>
      </c>
      <c r="J5609" s="15">
        <v>2.2999999999999998</v>
      </c>
      <c r="L5609" s="35" t="s">
        <v>275</v>
      </c>
      <c r="M5609" s="15">
        <v>1.8818181818181818</v>
      </c>
    </row>
    <row r="5610" spans="1:13" x14ac:dyDescent="0.3">
      <c r="A5610" s="38" t="s">
        <v>251</v>
      </c>
      <c r="B5610" s="15">
        <v>287000</v>
      </c>
      <c r="C5610" s="15">
        <v>1745000</v>
      </c>
      <c r="E5610" s="37" t="s">
        <v>258</v>
      </c>
      <c r="F5610" s="15">
        <v>119500</v>
      </c>
      <c r="G5610" s="15">
        <v>1224200</v>
      </c>
      <c r="I5610" s="38" t="s">
        <v>254</v>
      </c>
      <c r="J5610" s="15">
        <v>2.2000000000000002</v>
      </c>
      <c r="L5610" s="36" t="s">
        <v>246</v>
      </c>
      <c r="M5610" s="15">
        <v>1.5333333333333332</v>
      </c>
    </row>
    <row r="5611" spans="1:13" x14ac:dyDescent="0.3">
      <c r="A5611" s="38" t="s">
        <v>254</v>
      </c>
      <c r="B5611" s="15">
        <v>225000</v>
      </c>
      <c r="C5611" s="15">
        <v>2997400</v>
      </c>
      <c r="E5611" s="36" t="s">
        <v>253</v>
      </c>
      <c r="F5611" s="15">
        <v>410665</v>
      </c>
      <c r="G5611" s="15">
        <v>3930784</v>
      </c>
      <c r="I5611" s="38" t="s">
        <v>257</v>
      </c>
      <c r="J5611" s="15">
        <v>1.8</v>
      </c>
      <c r="L5611" s="36" t="s">
        <v>248</v>
      </c>
      <c r="M5611" s="15">
        <v>2.1333333333333333</v>
      </c>
    </row>
    <row r="5612" spans="1:13" x14ac:dyDescent="0.3">
      <c r="A5612" s="38" t="s">
        <v>257</v>
      </c>
      <c r="B5612" s="15">
        <v>220000</v>
      </c>
      <c r="C5612" s="15">
        <v>2457950</v>
      </c>
      <c r="E5612" s="35" t="s">
        <v>265</v>
      </c>
      <c r="F5612" s="15">
        <v>1851500</v>
      </c>
      <c r="G5612" s="15">
        <v>20392215</v>
      </c>
      <c r="I5612" s="38" t="s">
        <v>252</v>
      </c>
      <c r="J5612" s="15">
        <v>1.8</v>
      </c>
      <c r="L5612" s="36" t="s">
        <v>250</v>
      </c>
      <c r="M5612" s="15">
        <v>2.0333333333333332</v>
      </c>
    </row>
    <row r="5613" spans="1:13" x14ac:dyDescent="0.3">
      <c r="A5613" s="38" t="s">
        <v>252</v>
      </c>
      <c r="B5613" s="15">
        <v>288000</v>
      </c>
      <c r="C5613" s="15">
        <v>1055500</v>
      </c>
      <c r="E5613" s="36" t="s">
        <v>246</v>
      </c>
      <c r="F5613" s="15">
        <v>440700</v>
      </c>
      <c r="G5613" s="15">
        <v>3470050</v>
      </c>
      <c r="I5613" s="38" t="s">
        <v>258</v>
      </c>
      <c r="J5613" s="15">
        <v>1.4</v>
      </c>
      <c r="L5613" s="36" t="s">
        <v>253</v>
      </c>
      <c r="M5613" s="15">
        <v>1.7999999999999998</v>
      </c>
    </row>
    <row r="5614" spans="1:13" x14ac:dyDescent="0.3">
      <c r="A5614" s="38" t="s">
        <v>255</v>
      </c>
      <c r="B5614" s="15">
        <v>228750</v>
      </c>
      <c r="C5614" s="15">
        <v>2726300</v>
      </c>
      <c r="E5614" s="36" t="s">
        <v>248</v>
      </c>
      <c r="F5614" s="15">
        <v>462425</v>
      </c>
      <c r="G5614" s="15">
        <v>5725700</v>
      </c>
      <c r="I5614" s="38" t="s">
        <v>260</v>
      </c>
      <c r="J5614" s="15">
        <v>1.2</v>
      </c>
      <c r="L5614" s="14">
        <v>330</v>
      </c>
      <c r="M5614" s="15">
        <v>4.3742514970059849</v>
      </c>
    </row>
    <row r="5615" spans="1:13" x14ac:dyDescent="0.3">
      <c r="A5615" s="38" t="s">
        <v>258</v>
      </c>
      <c r="B5615" s="15">
        <v>236000</v>
      </c>
      <c r="C5615" s="15">
        <v>1410500</v>
      </c>
      <c r="E5615" s="36" t="s">
        <v>250</v>
      </c>
      <c r="F5615" s="15">
        <v>464375</v>
      </c>
      <c r="G5615" s="15">
        <v>7335268</v>
      </c>
      <c r="I5615" s="38" t="s">
        <v>262</v>
      </c>
      <c r="J5615" s="15">
        <v>1</v>
      </c>
      <c r="L5615" s="35" t="s">
        <v>244</v>
      </c>
      <c r="M5615" s="15">
        <v>3.2083333333333335</v>
      </c>
    </row>
    <row r="5616" spans="1:13" x14ac:dyDescent="0.3">
      <c r="A5616" s="38" t="s">
        <v>260</v>
      </c>
      <c r="B5616" s="15">
        <v>249700</v>
      </c>
      <c r="C5616" s="15">
        <v>1031400</v>
      </c>
      <c r="E5616" s="37" t="s">
        <v>252</v>
      </c>
      <c r="F5616" s="15">
        <v>142900</v>
      </c>
      <c r="G5616" s="15">
        <v>1350800</v>
      </c>
      <c r="I5616" s="14">
        <v>45</v>
      </c>
      <c r="J5616" s="15">
        <v>1044.8000000000002</v>
      </c>
      <c r="L5616" s="36" t="s">
        <v>246</v>
      </c>
      <c r="M5616" s="15">
        <v>2.1999999999999997</v>
      </c>
    </row>
    <row r="5617" spans="1:13" x14ac:dyDescent="0.3">
      <c r="A5617" s="38" t="s">
        <v>262</v>
      </c>
      <c r="B5617" s="15">
        <v>224100</v>
      </c>
      <c r="C5617" s="15">
        <v>2596700</v>
      </c>
      <c r="E5617" s="37" t="s">
        <v>255</v>
      </c>
      <c r="F5617" s="15">
        <v>161500</v>
      </c>
      <c r="G5617" s="15">
        <v>2811030</v>
      </c>
      <c r="I5617" s="35" t="s">
        <v>244</v>
      </c>
      <c r="J5617" s="15"/>
      <c r="L5617" s="36" t="s">
        <v>248</v>
      </c>
      <c r="M5617" s="15">
        <v>2.9</v>
      </c>
    </row>
    <row r="5618" spans="1:13" x14ac:dyDescent="0.3">
      <c r="A5618" s="38" t="s">
        <v>263</v>
      </c>
      <c r="B5618" s="15">
        <v>175000</v>
      </c>
      <c r="C5618" s="15">
        <v>2595628</v>
      </c>
      <c r="E5618" s="37" t="s">
        <v>258</v>
      </c>
      <c r="F5618" s="15">
        <v>159975</v>
      </c>
      <c r="G5618" s="15">
        <v>3173438</v>
      </c>
      <c r="I5618" s="38" t="s">
        <v>245</v>
      </c>
      <c r="J5618" s="15">
        <v>3.5</v>
      </c>
      <c r="L5618" s="36" t="s">
        <v>250</v>
      </c>
      <c r="M5618" s="15">
        <v>3.9</v>
      </c>
    </row>
    <row r="5619" spans="1:13" x14ac:dyDescent="0.3">
      <c r="A5619" s="35" t="s">
        <v>267</v>
      </c>
      <c r="B5619" s="15"/>
      <c r="C5619" s="15"/>
      <c r="E5619" s="36" t="s">
        <v>253</v>
      </c>
      <c r="F5619" s="15">
        <v>484000</v>
      </c>
      <c r="G5619" s="15">
        <v>3861197</v>
      </c>
      <c r="I5619" s="38" t="s">
        <v>247</v>
      </c>
      <c r="J5619" s="15">
        <v>2.9</v>
      </c>
      <c r="L5619" s="36" t="s">
        <v>253</v>
      </c>
      <c r="M5619" s="15">
        <v>3.8333333333333335</v>
      </c>
    </row>
    <row r="5620" spans="1:13" x14ac:dyDescent="0.3">
      <c r="A5620" s="38" t="s">
        <v>245</v>
      </c>
      <c r="B5620" s="15">
        <v>255000</v>
      </c>
      <c r="C5620" s="15">
        <v>510000</v>
      </c>
      <c r="E5620" s="35" t="s">
        <v>244</v>
      </c>
      <c r="F5620" s="15">
        <v>2307951</v>
      </c>
      <c r="G5620" s="15">
        <v>15706354</v>
      </c>
      <c r="I5620" s="38" t="s">
        <v>249</v>
      </c>
      <c r="J5620" s="15">
        <v>3.3</v>
      </c>
      <c r="L5620" s="35" t="s">
        <v>256</v>
      </c>
      <c r="M5620" s="15">
        <v>5.5916666666666659</v>
      </c>
    </row>
    <row r="5621" spans="1:13" x14ac:dyDescent="0.3">
      <c r="A5621" s="38" t="s">
        <v>247</v>
      </c>
      <c r="B5621" s="15">
        <v>163725</v>
      </c>
      <c r="C5621" s="15">
        <v>1058550</v>
      </c>
      <c r="E5621" s="36" t="s">
        <v>246</v>
      </c>
      <c r="F5621" s="15">
        <v>504075</v>
      </c>
      <c r="G5621" s="15">
        <v>4255203</v>
      </c>
      <c r="I5621" s="38" t="s">
        <v>251</v>
      </c>
      <c r="J5621" s="15">
        <v>2.8</v>
      </c>
      <c r="L5621" s="36" t="s">
        <v>246</v>
      </c>
      <c r="M5621" s="15">
        <v>3.6333333333333329</v>
      </c>
    </row>
    <row r="5622" spans="1:13" x14ac:dyDescent="0.3">
      <c r="A5622" s="38" t="s">
        <v>249</v>
      </c>
      <c r="B5622" s="15">
        <v>222250</v>
      </c>
      <c r="C5622" s="15">
        <v>2162350</v>
      </c>
      <c r="E5622" s="36" t="s">
        <v>248</v>
      </c>
      <c r="F5622" s="15">
        <v>612801</v>
      </c>
      <c r="G5622" s="15">
        <v>4267751</v>
      </c>
      <c r="I5622" s="38" t="s">
        <v>254</v>
      </c>
      <c r="J5622" s="15">
        <v>3.7</v>
      </c>
      <c r="L5622" s="36" t="s">
        <v>248</v>
      </c>
      <c r="M5622" s="15">
        <v>5.3999999999999995</v>
      </c>
    </row>
    <row r="5623" spans="1:13" x14ac:dyDescent="0.3">
      <c r="A5623" s="38" t="s">
        <v>251</v>
      </c>
      <c r="B5623" s="15">
        <v>142500</v>
      </c>
      <c r="C5623" s="15">
        <v>977700</v>
      </c>
      <c r="E5623" s="36" t="s">
        <v>250</v>
      </c>
      <c r="F5623" s="15">
        <v>640650</v>
      </c>
      <c r="G5623" s="15">
        <v>4920400</v>
      </c>
      <c r="I5623" s="38" t="s">
        <v>257</v>
      </c>
      <c r="J5623" s="15">
        <v>3.4</v>
      </c>
      <c r="L5623" s="36" t="s">
        <v>250</v>
      </c>
      <c r="M5623" s="15">
        <v>6.8999999999999995</v>
      </c>
    </row>
    <row r="5624" spans="1:13" x14ac:dyDescent="0.3">
      <c r="A5624" s="38" t="s">
        <v>254</v>
      </c>
      <c r="B5624" s="15">
        <v>235000</v>
      </c>
      <c r="C5624" s="15">
        <v>2988296</v>
      </c>
      <c r="E5624" s="37" t="s">
        <v>252</v>
      </c>
      <c r="F5624" s="15">
        <v>186900</v>
      </c>
      <c r="G5624" s="15">
        <v>1417300</v>
      </c>
      <c r="I5624" s="38" t="s">
        <v>252</v>
      </c>
      <c r="J5624" s="15">
        <v>3.3</v>
      </c>
      <c r="L5624" s="36" t="s">
        <v>253</v>
      </c>
      <c r="M5624" s="15">
        <v>6.4333333333333336</v>
      </c>
    </row>
    <row r="5625" spans="1:13" x14ac:dyDescent="0.3">
      <c r="A5625" s="38" t="s">
        <v>257</v>
      </c>
      <c r="B5625" s="15">
        <v>124700</v>
      </c>
      <c r="C5625" s="15">
        <v>3447400</v>
      </c>
      <c r="E5625" s="37" t="s">
        <v>255</v>
      </c>
      <c r="F5625" s="15">
        <v>218750</v>
      </c>
      <c r="G5625" s="15">
        <v>1924350</v>
      </c>
      <c r="I5625" s="38" t="s">
        <v>255</v>
      </c>
      <c r="J5625" s="15">
        <v>4</v>
      </c>
      <c r="L5625" s="35" t="s">
        <v>261</v>
      </c>
      <c r="M5625" s="15">
        <v>8.4</v>
      </c>
    </row>
    <row r="5626" spans="1:13" x14ac:dyDescent="0.3">
      <c r="A5626" s="38" t="s">
        <v>252</v>
      </c>
      <c r="B5626" s="15">
        <v>245000</v>
      </c>
      <c r="C5626" s="15">
        <v>1581100</v>
      </c>
      <c r="E5626" s="37" t="s">
        <v>258</v>
      </c>
      <c r="F5626" s="15">
        <v>235000</v>
      </c>
      <c r="G5626" s="15">
        <v>1578750</v>
      </c>
      <c r="I5626" s="38" t="s">
        <v>258</v>
      </c>
      <c r="J5626" s="15">
        <v>4.4000000000000004</v>
      </c>
      <c r="L5626" s="36" t="s">
        <v>246</v>
      </c>
      <c r="M5626" s="15">
        <v>6.833333333333333</v>
      </c>
    </row>
    <row r="5627" spans="1:13" x14ac:dyDescent="0.3">
      <c r="A5627" s="38" t="s">
        <v>255</v>
      </c>
      <c r="B5627" s="15">
        <v>147950</v>
      </c>
      <c r="C5627" s="15">
        <v>587900</v>
      </c>
      <c r="E5627" s="36" t="s">
        <v>253</v>
      </c>
      <c r="F5627" s="15">
        <v>550425</v>
      </c>
      <c r="G5627" s="15">
        <v>2263000</v>
      </c>
      <c r="I5627" s="38" t="s">
        <v>260</v>
      </c>
      <c r="J5627" s="15">
        <v>5.5</v>
      </c>
      <c r="L5627" s="36" t="s">
        <v>248</v>
      </c>
      <c r="M5627" s="15">
        <v>8.5666666666666664</v>
      </c>
    </row>
    <row r="5628" spans="1:13" x14ac:dyDescent="0.3">
      <c r="A5628" s="38" t="s">
        <v>258</v>
      </c>
      <c r="B5628" s="15">
        <v>182038</v>
      </c>
      <c r="C5628" s="15">
        <v>2284926</v>
      </c>
      <c r="E5628" s="35" t="s">
        <v>256</v>
      </c>
      <c r="F5628" s="15">
        <v>2171400</v>
      </c>
      <c r="G5628" s="15">
        <v>12465805</v>
      </c>
      <c r="I5628" s="38" t="s">
        <v>262</v>
      </c>
      <c r="J5628" s="15">
        <v>5.0999999999999996</v>
      </c>
      <c r="L5628" s="36" t="s">
        <v>250</v>
      </c>
      <c r="M5628" s="15">
        <v>9.5</v>
      </c>
    </row>
    <row r="5629" spans="1:13" x14ac:dyDescent="0.3">
      <c r="A5629" s="38" t="s">
        <v>260</v>
      </c>
      <c r="B5629" s="15">
        <v>95000</v>
      </c>
      <c r="C5629" s="15">
        <v>190000</v>
      </c>
      <c r="E5629" s="36" t="s">
        <v>246</v>
      </c>
      <c r="F5629" s="15">
        <v>571950</v>
      </c>
      <c r="G5629" s="15">
        <v>2999600</v>
      </c>
      <c r="I5629" s="38" t="s">
        <v>263</v>
      </c>
      <c r="J5629" s="15">
        <v>3.3</v>
      </c>
      <c r="L5629" s="36" t="s">
        <v>253</v>
      </c>
      <c r="M5629" s="15">
        <v>8.7000000000000011</v>
      </c>
    </row>
    <row r="5630" spans="1:13" x14ac:dyDescent="0.3">
      <c r="A5630" s="38" t="s">
        <v>262</v>
      </c>
      <c r="B5630" s="15">
        <v>215000</v>
      </c>
      <c r="C5630" s="15">
        <v>215000</v>
      </c>
      <c r="E5630" s="36" t="s">
        <v>248</v>
      </c>
      <c r="F5630" s="15">
        <v>546000</v>
      </c>
      <c r="G5630" s="15">
        <v>5398000</v>
      </c>
      <c r="I5630" s="35" t="s">
        <v>256</v>
      </c>
      <c r="J5630" s="15"/>
      <c r="L5630" s="35" t="s">
        <v>264</v>
      </c>
      <c r="M5630" s="15">
        <v>8.3750000000000018</v>
      </c>
    </row>
    <row r="5631" spans="1:13" x14ac:dyDescent="0.3">
      <c r="A5631" s="38" t="s">
        <v>263</v>
      </c>
      <c r="B5631" s="15">
        <v>155500</v>
      </c>
      <c r="C5631" s="15">
        <v>1227500</v>
      </c>
      <c r="E5631" s="36" t="s">
        <v>250</v>
      </c>
      <c r="F5631" s="15">
        <v>594450</v>
      </c>
      <c r="G5631" s="15">
        <v>2011700</v>
      </c>
      <c r="I5631" s="38" t="s">
        <v>245</v>
      </c>
      <c r="J5631" s="15">
        <v>5.0999999999999996</v>
      </c>
      <c r="L5631" s="36" t="s">
        <v>246</v>
      </c>
      <c r="M5631" s="15">
        <v>8.9999999999999982</v>
      </c>
    </row>
    <row r="5632" spans="1:13" x14ac:dyDescent="0.3">
      <c r="A5632" s="35" t="s">
        <v>268</v>
      </c>
      <c r="B5632" s="15"/>
      <c r="C5632" s="15"/>
      <c r="E5632" s="37" t="s">
        <v>252</v>
      </c>
      <c r="F5632" s="15">
        <v>210000</v>
      </c>
      <c r="G5632" s="15">
        <v>636350</v>
      </c>
      <c r="I5632" s="38" t="s">
        <v>247</v>
      </c>
      <c r="J5632" s="15">
        <v>6.1</v>
      </c>
      <c r="L5632" s="36" t="s">
        <v>248</v>
      </c>
      <c r="M5632" s="15">
        <v>8.4333333333333318</v>
      </c>
    </row>
    <row r="5633" spans="1:13" x14ac:dyDescent="0.3">
      <c r="A5633" s="38" t="s">
        <v>245</v>
      </c>
      <c r="B5633" s="15">
        <v>129750</v>
      </c>
      <c r="C5633" s="15">
        <v>880900</v>
      </c>
      <c r="E5633" s="37" t="s">
        <v>255</v>
      </c>
      <c r="F5633" s="15">
        <v>192950</v>
      </c>
      <c r="G5633" s="15">
        <v>727400</v>
      </c>
      <c r="I5633" s="38" t="s">
        <v>249</v>
      </c>
      <c r="J5633" s="15">
        <v>6.8</v>
      </c>
      <c r="L5633" s="36" t="s">
        <v>250</v>
      </c>
      <c r="M5633" s="15">
        <v>8.2999999999999989</v>
      </c>
    </row>
    <row r="5634" spans="1:13" x14ac:dyDescent="0.3">
      <c r="A5634" s="38" t="s">
        <v>247</v>
      </c>
      <c r="B5634" s="15">
        <v>179000</v>
      </c>
      <c r="C5634" s="15">
        <v>2068000</v>
      </c>
      <c r="E5634" s="37" t="s">
        <v>258</v>
      </c>
      <c r="F5634" s="15">
        <v>191500</v>
      </c>
      <c r="G5634" s="15">
        <v>647950</v>
      </c>
      <c r="I5634" s="38" t="s">
        <v>251</v>
      </c>
      <c r="J5634" s="15">
        <v>7.5</v>
      </c>
      <c r="L5634" s="36" t="s">
        <v>253</v>
      </c>
      <c r="M5634" s="15">
        <v>7.7666666666666666</v>
      </c>
    </row>
    <row r="5635" spans="1:13" x14ac:dyDescent="0.3">
      <c r="A5635" s="38" t="s">
        <v>249</v>
      </c>
      <c r="B5635" s="15">
        <v>97450</v>
      </c>
      <c r="C5635" s="15">
        <v>543900</v>
      </c>
      <c r="E5635" s="36" t="s">
        <v>253</v>
      </c>
      <c r="F5635" s="15">
        <v>459000</v>
      </c>
      <c r="G5635" s="15">
        <v>2056505</v>
      </c>
      <c r="I5635" s="38" t="s">
        <v>254</v>
      </c>
      <c r="J5635" s="15">
        <v>8.9</v>
      </c>
      <c r="L5635" s="35" t="s">
        <v>266</v>
      </c>
      <c r="M5635" s="15">
        <v>8.7666666666666675</v>
      </c>
    </row>
    <row r="5636" spans="1:13" x14ac:dyDescent="0.3">
      <c r="A5636" s="38" t="s">
        <v>251</v>
      </c>
      <c r="B5636" s="15">
        <v>151000</v>
      </c>
      <c r="C5636" s="15">
        <v>1039700</v>
      </c>
      <c r="E5636" s="35" t="s">
        <v>261</v>
      </c>
      <c r="F5636" s="15">
        <v>2044150</v>
      </c>
      <c r="G5636" s="15">
        <v>8845250</v>
      </c>
      <c r="I5636" s="38" t="s">
        <v>257</v>
      </c>
      <c r="J5636" s="15">
        <v>10</v>
      </c>
      <c r="L5636" s="36" t="s">
        <v>246</v>
      </c>
      <c r="M5636" s="15">
        <v>7.6000000000000005</v>
      </c>
    </row>
    <row r="5637" spans="1:13" x14ac:dyDescent="0.3">
      <c r="A5637" s="38" t="s">
        <v>254</v>
      </c>
      <c r="B5637" s="15">
        <v>184000</v>
      </c>
      <c r="C5637" s="15">
        <v>1881950</v>
      </c>
      <c r="E5637" s="36" t="s">
        <v>246</v>
      </c>
      <c r="F5637" s="15">
        <v>547250</v>
      </c>
      <c r="G5637" s="15">
        <v>2521950</v>
      </c>
      <c r="I5637" s="38" t="s">
        <v>252</v>
      </c>
      <c r="J5637" s="15">
        <v>9.6999999999999993</v>
      </c>
      <c r="L5637" s="36" t="s">
        <v>248</v>
      </c>
      <c r="M5637" s="15">
        <v>8.1</v>
      </c>
    </row>
    <row r="5638" spans="1:13" x14ac:dyDescent="0.3">
      <c r="A5638" s="38" t="s">
        <v>257</v>
      </c>
      <c r="B5638" s="15">
        <v>144550</v>
      </c>
      <c r="C5638" s="15">
        <v>1598050</v>
      </c>
      <c r="E5638" s="36" t="s">
        <v>248</v>
      </c>
      <c r="F5638" s="15">
        <v>540025</v>
      </c>
      <c r="G5638" s="15">
        <v>2092500</v>
      </c>
      <c r="I5638" s="38" t="s">
        <v>255</v>
      </c>
      <c r="J5638" s="15">
        <v>11.4</v>
      </c>
      <c r="L5638" s="36" t="s">
        <v>250</v>
      </c>
      <c r="M5638" s="15">
        <v>9.4333333333333336</v>
      </c>
    </row>
    <row r="5639" spans="1:13" x14ac:dyDescent="0.3">
      <c r="A5639" s="38" t="s">
        <v>252</v>
      </c>
      <c r="B5639" s="15">
        <v>155000</v>
      </c>
      <c r="C5639" s="15">
        <v>2530599</v>
      </c>
      <c r="E5639" s="36" t="s">
        <v>250</v>
      </c>
      <c r="F5639" s="15">
        <v>555175</v>
      </c>
      <c r="G5639" s="15">
        <v>2695550</v>
      </c>
      <c r="I5639" s="38" t="s">
        <v>258</v>
      </c>
      <c r="J5639" s="15">
        <v>11.9</v>
      </c>
      <c r="L5639" s="36" t="s">
        <v>253</v>
      </c>
      <c r="M5639" s="15">
        <v>9.9333333333333336</v>
      </c>
    </row>
    <row r="5640" spans="1:13" x14ac:dyDescent="0.3">
      <c r="A5640" s="38" t="s">
        <v>255</v>
      </c>
      <c r="B5640" s="15">
        <v>140200</v>
      </c>
      <c r="C5640" s="15">
        <v>940400</v>
      </c>
      <c r="E5640" s="37" t="s">
        <v>252</v>
      </c>
      <c r="F5640" s="15">
        <v>201250</v>
      </c>
      <c r="G5640" s="15">
        <v>1034500</v>
      </c>
      <c r="I5640" s="38" t="s">
        <v>260</v>
      </c>
      <c r="J5640" s="15">
        <v>11.9</v>
      </c>
      <c r="L5640" s="35" t="s">
        <v>267</v>
      </c>
      <c r="M5640" s="15">
        <v>7.3916666666666684</v>
      </c>
    </row>
    <row r="5641" spans="1:13" x14ac:dyDescent="0.3">
      <c r="A5641" s="38" t="s">
        <v>258</v>
      </c>
      <c r="B5641" s="15">
        <v>197000</v>
      </c>
      <c r="C5641" s="15">
        <v>810750</v>
      </c>
      <c r="E5641" s="37" t="s">
        <v>255</v>
      </c>
      <c r="F5641" s="15">
        <v>184950</v>
      </c>
      <c r="G5641" s="15">
        <v>923100</v>
      </c>
      <c r="I5641" s="38" t="s">
        <v>262</v>
      </c>
      <c r="J5641" s="15">
        <v>12</v>
      </c>
      <c r="L5641" s="36" t="s">
        <v>246</v>
      </c>
      <c r="M5641" s="15">
        <v>8.3333333333333339</v>
      </c>
    </row>
    <row r="5642" spans="1:13" x14ac:dyDescent="0.3">
      <c r="A5642" s="38" t="s">
        <v>260</v>
      </c>
      <c r="B5642" s="15">
        <v>174750</v>
      </c>
      <c r="C5642" s="15">
        <v>1049500</v>
      </c>
      <c r="E5642" s="37" t="s">
        <v>258</v>
      </c>
      <c r="F5642" s="15">
        <v>168975</v>
      </c>
      <c r="G5642" s="15">
        <v>737950</v>
      </c>
      <c r="I5642" s="38" t="s">
        <v>263</v>
      </c>
      <c r="J5642" s="15">
        <v>9.9</v>
      </c>
      <c r="L5642" s="36" t="s">
        <v>248</v>
      </c>
      <c r="M5642" s="15">
        <v>7.8666666666666671</v>
      </c>
    </row>
    <row r="5643" spans="1:13" x14ac:dyDescent="0.3">
      <c r="A5643" s="38" t="s">
        <v>262</v>
      </c>
      <c r="B5643" s="15">
        <v>147400</v>
      </c>
      <c r="C5643" s="15">
        <v>946099</v>
      </c>
      <c r="E5643" s="36" t="s">
        <v>253</v>
      </c>
      <c r="F5643" s="15">
        <v>401700</v>
      </c>
      <c r="G5643" s="15">
        <v>1535250</v>
      </c>
      <c r="I5643" s="35" t="s">
        <v>261</v>
      </c>
      <c r="J5643" s="15"/>
      <c r="L5643" s="36" t="s">
        <v>250</v>
      </c>
      <c r="M5643" s="15">
        <v>7.166666666666667</v>
      </c>
    </row>
    <row r="5644" spans="1:13" x14ac:dyDescent="0.3">
      <c r="A5644" s="38" t="s">
        <v>263</v>
      </c>
      <c r="B5644" s="15">
        <v>155000</v>
      </c>
      <c r="C5644" s="15">
        <v>1562600</v>
      </c>
      <c r="E5644" s="35" t="s">
        <v>264</v>
      </c>
      <c r="F5644" s="15">
        <v>1398265</v>
      </c>
      <c r="G5644" s="15">
        <v>7316818</v>
      </c>
      <c r="I5644" s="38" t="s">
        <v>245</v>
      </c>
      <c r="J5644" s="15">
        <v>9.8000000000000007</v>
      </c>
      <c r="L5644" s="36" t="s">
        <v>253</v>
      </c>
      <c r="M5644" s="15">
        <v>6.2</v>
      </c>
    </row>
    <row r="5645" spans="1:13" x14ac:dyDescent="0.3">
      <c r="A5645" s="35" t="s">
        <v>269</v>
      </c>
      <c r="B5645" s="15"/>
      <c r="C5645" s="15"/>
      <c r="E5645" s="36" t="s">
        <v>246</v>
      </c>
      <c r="F5645" s="15">
        <v>358500</v>
      </c>
      <c r="G5645" s="15">
        <v>1473850</v>
      </c>
      <c r="I5645" s="38" t="s">
        <v>247</v>
      </c>
      <c r="J5645" s="15">
        <v>11</v>
      </c>
      <c r="L5645" s="35" t="s">
        <v>268</v>
      </c>
      <c r="M5645" s="15">
        <v>4.3583333333333334</v>
      </c>
    </row>
    <row r="5646" spans="1:13" x14ac:dyDescent="0.3">
      <c r="A5646" s="38" t="s">
        <v>245</v>
      </c>
      <c r="B5646" s="15">
        <v>173975</v>
      </c>
      <c r="C5646" s="15">
        <v>1866750</v>
      </c>
      <c r="E5646" s="36" t="s">
        <v>248</v>
      </c>
      <c r="F5646" s="15">
        <v>329500</v>
      </c>
      <c r="G5646" s="15">
        <v>1268500</v>
      </c>
      <c r="I5646" s="38" t="s">
        <v>249</v>
      </c>
      <c r="J5646" s="15">
        <v>11.7</v>
      </c>
      <c r="L5646" s="36" t="s">
        <v>246</v>
      </c>
      <c r="M5646" s="15">
        <v>5.1666666666666661</v>
      </c>
    </row>
    <row r="5647" spans="1:13" x14ac:dyDescent="0.3">
      <c r="A5647" s="38" t="s">
        <v>247</v>
      </c>
      <c r="B5647" s="15">
        <v>160000</v>
      </c>
      <c r="C5647" s="15">
        <v>691000</v>
      </c>
      <c r="E5647" s="36" t="s">
        <v>250</v>
      </c>
      <c r="F5647" s="15">
        <v>362440</v>
      </c>
      <c r="G5647" s="15">
        <v>2372740</v>
      </c>
      <c r="I5647" s="38" t="s">
        <v>251</v>
      </c>
      <c r="J5647" s="15">
        <v>12.4</v>
      </c>
      <c r="L5647" s="36" t="s">
        <v>248</v>
      </c>
      <c r="M5647" s="15">
        <v>4.5</v>
      </c>
    </row>
    <row r="5648" spans="1:13" x14ac:dyDescent="0.3">
      <c r="A5648" s="38" t="s">
        <v>249</v>
      </c>
      <c r="B5648" s="15">
        <v>137975</v>
      </c>
      <c r="C5648" s="15">
        <v>557950</v>
      </c>
      <c r="E5648" s="37" t="s">
        <v>252</v>
      </c>
      <c r="F5648" s="15">
        <v>120990</v>
      </c>
      <c r="G5648" s="15">
        <v>599190</v>
      </c>
      <c r="I5648" s="38" t="s">
        <v>254</v>
      </c>
      <c r="J5648" s="15">
        <v>13.7</v>
      </c>
      <c r="L5648" s="36" t="s">
        <v>250</v>
      </c>
      <c r="M5648" s="15">
        <v>4.2666666666666666</v>
      </c>
    </row>
    <row r="5649" spans="1:13" x14ac:dyDescent="0.3">
      <c r="A5649" s="38" t="s">
        <v>251</v>
      </c>
      <c r="B5649" s="15">
        <v>188500</v>
      </c>
      <c r="C5649" s="15">
        <v>2930950</v>
      </c>
      <c r="E5649" s="37" t="s">
        <v>255</v>
      </c>
      <c r="F5649" s="15">
        <v>91500</v>
      </c>
      <c r="G5649" s="15">
        <v>616400</v>
      </c>
      <c r="I5649" s="38" t="s">
        <v>257</v>
      </c>
      <c r="J5649" s="15">
        <v>14.2</v>
      </c>
      <c r="L5649" s="36" t="s">
        <v>253</v>
      </c>
      <c r="M5649" s="15">
        <v>3.5</v>
      </c>
    </row>
    <row r="5650" spans="1:13" x14ac:dyDescent="0.3">
      <c r="A5650" s="38" t="s">
        <v>254</v>
      </c>
      <c r="B5650" s="15">
        <v>199000</v>
      </c>
      <c r="C5650" s="15">
        <v>2745900</v>
      </c>
      <c r="E5650" s="37" t="s">
        <v>258</v>
      </c>
      <c r="F5650" s="15">
        <v>149950</v>
      </c>
      <c r="G5650" s="15">
        <v>1157150</v>
      </c>
      <c r="I5650" s="38" t="s">
        <v>252</v>
      </c>
      <c r="J5650" s="15">
        <v>15.2</v>
      </c>
      <c r="L5650" s="35" t="s">
        <v>269</v>
      </c>
      <c r="M5650" s="15">
        <v>3.1166666666666667</v>
      </c>
    </row>
    <row r="5651" spans="1:13" x14ac:dyDescent="0.3">
      <c r="A5651" s="38" t="s">
        <v>257</v>
      </c>
      <c r="B5651" s="15">
        <v>205500</v>
      </c>
      <c r="C5651" s="15">
        <v>1756630</v>
      </c>
      <c r="E5651" s="36" t="s">
        <v>253</v>
      </c>
      <c r="F5651" s="15">
        <v>347825</v>
      </c>
      <c r="G5651" s="15">
        <v>2201728</v>
      </c>
      <c r="I5651" s="38" t="s">
        <v>255</v>
      </c>
      <c r="J5651" s="15">
        <v>15.4</v>
      </c>
      <c r="L5651" s="36" t="s">
        <v>246</v>
      </c>
      <c r="M5651" s="15">
        <v>2.8666666666666667</v>
      </c>
    </row>
    <row r="5652" spans="1:13" x14ac:dyDescent="0.3">
      <c r="A5652" s="38" t="s">
        <v>252</v>
      </c>
      <c r="B5652" s="15">
        <v>185000</v>
      </c>
      <c r="C5652" s="15">
        <v>2738551</v>
      </c>
      <c r="E5652" s="35" t="s">
        <v>266</v>
      </c>
      <c r="F5652" s="15">
        <v>1439023</v>
      </c>
      <c r="G5652" s="15">
        <v>6858610</v>
      </c>
      <c r="I5652" s="38" t="s">
        <v>258</v>
      </c>
      <c r="J5652" s="15">
        <v>12.6</v>
      </c>
      <c r="L5652" s="36" t="s">
        <v>248</v>
      </c>
      <c r="M5652" s="15">
        <v>3.1</v>
      </c>
    </row>
    <row r="5653" spans="1:13" x14ac:dyDescent="0.3">
      <c r="A5653" s="38" t="s">
        <v>255</v>
      </c>
      <c r="B5653" s="15">
        <v>215000</v>
      </c>
      <c r="C5653" s="15">
        <v>1939150</v>
      </c>
      <c r="E5653" s="36" t="s">
        <v>246</v>
      </c>
      <c r="F5653" s="15">
        <v>342950</v>
      </c>
      <c r="G5653" s="15">
        <v>1392536</v>
      </c>
      <c r="I5653" s="38" t="s">
        <v>260</v>
      </c>
      <c r="J5653" s="15">
        <v>11.6</v>
      </c>
      <c r="L5653" s="36" t="s">
        <v>250</v>
      </c>
      <c r="M5653" s="15">
        <v>3.4</v>
      </c>
    </row>
    <row r="5654" spans="1:13" x14ac:dyDescent="0.3">
      <c r="A5654" s="38" t="s">
        <v>258</v>
      </c>
      <c r="B5654" s="15">
        <v>219498</v>
      </c>
      <c r="C5654" s="15">
        <v>1543095</v>
      </c>
      <c r="E5654" s="36" t="s">
        <v>248</v>
      </c>
      <c r="F5654" s="15">
        <v>372573</v>
      </c>
      <c r="G5654" s="15">
        <v>2363795</v>
      </c>
      <c r="I5654" s="38" t="s">
        <v>262</v>
      </c>
      <c r="J5654" s="15">
        <v>11.3</v>
      </c>
      <c r="L5654" s="36" t="s">
        <v>253</v>
      </c>
      <c r="M5654" s="15">
        <v>3.1</v>
      </c>
    </row>
    <row r="5655" spans="1:13" x14ac:dyDescent="0.3">
      <c r="A5655" s="38" t="s">
        <v>260</v>
      </c>
      <c r="B5655" s="15">
        <v>164000</v>
      </c>
      <c r="C5655" s="15">
        <v>1927100</v>
      </c>
      <c r="E5655" s="36" t="s">
        <v>250</v>
      </c>
      <c r="F5655" s="15">
        <v>339000</v>
      </c>
      <c r="G5655" s="15">
        <v>1664601</v>
      </c>
      <c r="I5655" s="38" t="s">
        <v>263</v>
      </c>
      <c r="J5655" s="15">
        <v>10.1</v>
      </c>
      <c r="L5655" s="35" t="s">
        <v>270</v>
      </c>
      <c r="M5655" s="15">
        <v>3.2999999999999994</v>
      </c>
    </row>
    <row r="5656" spans="1:13" x14ac:dyDescent="0.3">
      <c r="A5656" s="38" t="s">
        <v>262</v>
      </c>
      <c r="B5656" s="15">
        <v>154975</v>
      </c>
      <c r="C5656" s="15">
        <v>2483709</v>
      </c>
      <c r="E5656" s="37" t="s">
        <v>252</v>
      </c>
      <c r="F5656" s="15">
        <v>107000</v>
      </c>
      <c r="G5656" s="15">
        <v>572500</v>
      </c>
      <c r="I5656" s="35" t="s">
        <v>264</v>
      </c>
      <c r="J5656" s="15"/>
      <c r="L5656" s="36" t="s">
        <v>246</v>
      </c>
      <c r="M5656" s="15">
        <v>2.8000000000000003</v>
      </c>
    </row>
    <row r="5657" spans="1:13" x14ac:dyDescent="0.3">
      <c r="A5657" s="38" t="s">
        <v>263</v>
      </c>
      <c r="B5657" s="15">
        <v>238000</v>
      </c>
      <c r="C5657" s="15">
        <v>2157400</v>
      </c>
      <c r="E5657" s="37" t="s">
        <v>255</v>
      </c>
      <c r="F5657" s="15">
        <v>97000</v>
      </c>
      <c r="G5657" s="15">
        <v>592101</v>
      </c>
      <c r="I5657" s="38" t="s">
        <v>245</v>
      </c>
      <c r="J5657" s="15">
        <v>9.9</v>
      </c>
      <c r="L5657" s="36" t="s">
        <v>248</v>
      </c>
      <c r="M5657" s="15">
        <v>3.3666666666666667</v>
      </c>
    </row>
    <row r="5658" spans="1:13" x14ac:dyDescent="0.3">
      <c r="A5658" s="35" t="s">
        <v>270</v>
      </c>
      <c r="B5658" s="15"/>
      <c r="C5658" s="15"/>
      <c r="E5658" s="37" t="s">
        <v>258</v>
      </c>
      <c r="F5658" s="15">
        <v>135000</v>
      </c>
      <c r="G5658" s="15">
        <v>500000</v>
      </c>
      <c r="I5658" s="38" t="s">
        <v>247</v>
      </c>
      <c r="J5658" s="15">
        <v>9.5</v>
      </c>
      <c r="L5658" s="36" t="s">
        <v>250</v>
      </c>
      <c r="M5658" s="15">
        <v>3.7999999999999994</v>
      </c>
    </row>
    <row r="5659" spans="1:13" x14ac:dyDescent="0.3">
      <c r="A5659" s="38" t="s">
        <v>245</v>
      </c>
      <c r="B5659" s="15">
        <v>147550</v>
      </c>
      <c r="C5659" s="15">
        <v>746100</v>
      </c>
      <c r="E5659" s="36" t="s">
        <v>253</v>
      </c>
      <c r="F5659" s="15">
        <v>384500</v>
      </c>
      <c r="G5659" s="15">
        <v>1437678</v>
      </c>
      <c r="I5659" s="38" t="s">
        <v>249</v>
      </c>
      <c r="J5659" s="15">
        <v>9.6</v>
      </c>
      <c r="L5659" s="36" t="s">
        <v>253</v>
      </c>
      <c r="M5659" s="15">
        <v>3.2333333333333329</v>
      </c>
    </row>
    <row r="5660" spans="1:13" x14ac:dyDescent="0.3">
      <c r="A5660" s="38" t="s">
        <v>247</v>
      </c>
      <c r="B5660" s="15">
        <v>213950</v>
      </c>
      <c r="C5660" s="15">
        <v>2102450</v>
      </c>
      <c r="E5660" s="35" t="s">
        <v>267</v>
      </c>
      <c r="F5660" s="15">
        <v>1094881</v>
      </c>
      <c r="G5660" s="15">
        <v>5031972</v>
      </c>
      <c r="I5660" s="38" t="s">
        <v>251</v>
      </c>
      <c r="J5660" s="15">
        <v>10.8</v>
      </c>
      <c r="L5660" s="35" t="s">
        <v>271</v>
      </c>
      <c r="M5660" s="15">
        <v>2.2416666666666667</v>
      </c>
    </row>
    <row r="5661" spans="1:13" x14ac:dyDescent="0.3">
      <c r="A5661" s="38" t="s">
        <v>249</v>
      </c>
      <c r="B5661" s="15">
        <v>185000</v>
      </c>
      <c r="C5661" s="15">
        <v>2402750</v>
      </c>
      <c r="E5661" s="36" t="s">
        <v>246</v>
      </c>
      <c r="F5661" s="15">
        <v>298700</v>
      </c>
      <c r="G5661" s="15">
        <v>1041200</v>
      </c>
      <c r="I5661" s="38" t="s">
        <v>254</v>
      </c>
      <c r="J5661" s="15">
        <v>11.3</v>
      </c>
      <c r="L5661" s="36" t="s">
        <v>246</v>
      </c>
      <c r="M5661" s="15">
        <v>2.5333333333333332</v>
      </c>
    </row>
    <row r="5662" spans="1:13" x14ac:dyDescent="0.3">
      <c r="A5662" s="38" t="s">
        <v>251</v>
      </c>
      <c r="B5662" s="15">
        <v>187000</v>
      </c>
      <c r="C5662" s="15">
        <v>2688600</v>
      </c>
      <c r="E5662" s="36" t="s">
        <v>248</v>
      </c>
      <c r="F5662" s="15">
        <v>322500</v>
      </c>
      <c r="G5662" s="15">
        <v>1614112</v>
      </c>
      <c r="I5662" s="38" t="s">
        <v>257</v>
      </c>
      <c r="J5662" s="15">
        <v>10.5</v>
      </c>
      <c r="L5662" s="36" t="s">
        <v>248</v>
      </c>
      <c r="M5662" s="15">
        <v>2.4</v>
      </c>
    </row>
    <row r="5663" spans="1:13" x14ac:dyDescent="0.3">
      <c r="A5663" s="38" t="s">
        <v>254</v>
      </c>
      <c r="B5663" s="15">
        <v>194000</v>
      </c>
      <c r="C5663" s="15">
        <v>3841150</v>
      </c>
      <c r="E5663" s="36" t="s">
        <v>250</v>
      </c>
      <c r="F5663" s="15">
        <v>253006</v>
      </c>
      <c r="G5663" s="15">
        <v>1161711</v>
      </c>
      <c r="I5663" s="38" t="s">
        <v>252</v>
      </c>
      <c r="J5663" s="15">
        <v>11.5</v>
      </c>
      <c r="L5663" s="36" t="s">
        <v>250</v>
      </c>
      <c r="M5663" s="15">
        <v>2.3000000000000003</v>
      </c>
    </row>
    <row r="5664" spans="1:13" x14ac:dyDescent="0.3">
      <c r="A5664" s="38" t="s">
        <v>257</v>
      </c>
      <c r="B5664" s="15">
        <v>225000</v>
      </c>
      <c r="C5664" s="15">
        <v>3579350</v>
      </c>
      <c r="E5664" s="37" t="s">
        <v>252</v>
      </c>
      <c r="F5664" s="15">
        <v>98000</v>
      </c>
      <c r="G5664" s="15">
        <v>500900</v>
      </c>
      <c r="I5664" s="38" t="s">
        <v>255</v>
      </c>
      <c r="J5664" s="15">
        <v>11.5</v>
      </c>
      <c r="L5664" s="36" t="s">
        <v>253</v>
      </c>
      <c r="M5664" s="15">
        <v>1.7333333333333334</v>
      </c>
    </row>
    <row r="5665" spans="1:13" x14ac:dyDescent="0.3">
      <c r="A5665" s="38" t="s">
        <v>252</v>
      </c>
      <c r="B5665" s="15">
        <v>236725</v>
      </c>
      <c r="C5665" s="15">
        <v>3040321</v>
      </c>
      <c r="E5665" s="37" t="s">
        <v>255</v>
      </c>
      <c r="F5665" s="15">
        <v>99450</v>
      </c>
      <c r="G5665" s="15">
        <v>406900</v>
      </c>
      <c r="I5665" s="38" t="s">
        <v>258</v>
      </c>
      <c r="J5665" s="15">
        <v>12.7</v>
      </c>
      <c r="L5665" s="35" t="s">
        <v>272</v>
      </c>
      <c r="M5665" s="15">
        <v>1.7916666666666663</v>
      </c>
    </row>
    <row r="5666" spans="1:13" x14ac:dyDescent="0.3">
      <c r="A5666" s="38" t="s">
        <v>255</v>
      </c>
      <c r="B5666" s="15">
        <v>209500</v>
      </c>
      <c r="C5666" s="15">
        <v>4143000</v>
      </c>
      <c r="E5666" s="37" t="s">
        <v>258</v>
      </c>
      <c r="F5666" s="15">
        <v>55556</v>
      </c>
      <c r="G5666" s="15">
        <v>253911</v>
      </c>
      <c r="I5666" s="38" t="s">
        <v>260</v>
      </c>
      <c r="J5666" s="15">
        <v>14</v>
      </c>
      <c r="L5666" s="36" t="s">
        <v>246</v>
      </c>
      <c r="M5666" s="15">
        <v>1.3999999999999997</v>
      </c>
    </row>
    <row r="5667" spans="1:13" x14ac:dyDescent="0.3">
      <c r="A5667" s="38" t="s">
        <v>258</v>
      </c>
      <c r="B5667" s="15">
        <v>187250</v>
      </c>
      <c r="C5667" s="15">
        <v>3957650</v>
      </c>
      <c r="E5667" s="36" t="s">
        <v>253</v>
      </c>
      <c r="F5667" s="15">
        <v>220675</v>
      </c>
      <c r="G5667" s="15">
        <v>1214949</v>
      </c>
      <c r="I5667" s="38" t="s">
        <v>262</v>
      </c>
      <c r="J5667" s="15">
        <v>11.7</v>
      </c>
      <c r="L5667" s="36" t="s">
        <v>248</v>
      </c>
      <c r="M5667" s="15">
        <v>1.7333333333333332</v>
      </c>
    </row>
    <row r="5668" spans="1:13" x14ac:dyDescent="0.3">
      <c r="A5668" s="38" t="s">
        <v>260</v>
      </c>
      <c r="B5668" s="15">
        <v>194950</v>
      </c>
      <c r="C5668" s="15">
        <v>1860900</v>
      </c>
      <c r="E5668" s="35" t="s">
        <v>268</v>
      </c>
      <c r="F5668" s="15">
        <v>1266160</v>
      </c>
      <c r="G5668" s="15">
        <v>6257352</v>
      </c>
      <c r="I5668" s="38" t="s">
        <v>263</v>
      </c>
      <c r="J5668" s="15">
        <v>10</v>
      </c>
      <c r="L5668" s="36" t="s">
        <v>250</v>
      </c>
      <c r="M5668" s="15">
        <v>2.2999999999999998</v>
      </c>
    </row>
    <row r="5669" spans="1:13" x14ac:dyDescent="0.3">
      <c r="A5669" s="38" t="s">
        <v>262</v>
      </c>
      <c r="B5669" s="15">
        <v>200000</v>
      </c>
      <c r="C5669" s="15">
        <v>2076000</v>
      </c>
      <c r="E5669" s="36" t="s">
        <v>246</v>
      </c>
      <c r="F5669" s="15">
        <v>273460</v>
      </c>
      <c r="G5669" s="15">
        <v>1725369</v>
      </c>
      <c r="I5669" s="35" t="s">
        <v>266</v>
      </c>
      <c r="J5669" s="15"/>
      <c r="L5669" s="36" t="s">
        <v>253</v>
      </c>
      <c r="M5669" s="15">
        <v>1.7333333333333332</v>
      </c>
    </row>
    <row r="5670" spans="1:13" x14ac:dyDescent="0.3">
      <c r="A5670" s="38" t="s">
        <v>263</v>
      </c>
      <c r="B5670" s="15">
        <v>205245</v>
      </c>
      <c r="C5670" s="15">
        <v>1897890</v>
      </c>
      <c r="E5670" s="36" t="s">
        <v>248</v>
      </c>
      <c r="F5670" s="15">
        <v>323650</v>
      </c>
      <c r="G5670" s="15">
        <v>1262850</v>
      </c>
      <c r="I5670" s="38" t="s">
        <v>245</v>
      </c>
      <c r="J5670" s="15">
        <v>10.3</v>
      </c>
      <c r="L5670" s="35" t="s">
        <v>273</v>
      </c>
      <c r="M5670" s="15">
        <v>1.3333333333333333</v>
      </c>
    </row>
    <row r="5671" spans="1:13" x14ac:dyDescent="0.3">
      <c r="A5671" s="35" t="s">
        <v>271</v>
      </c>
      <c r="B5671" s="15"/>
      <c r="C5671" s="15"/>
      <c r="E5671" s="36" t="s">
        <v>250</v>
      </c>
      <c r="F5671" s="15">
        <v>270550</v>
      </c>
      <c r="G5671" s="15">
        <v>1033160</v>
      </c>
      <c r="I5671" s="38" t="s">
        <v>247</v>
      </c>
      <c r="J5671" s="15">
        <v>11.5</v>
      </c>
      <c r="L5671" s="36" t="s">
        <v>246</v>
      </c>
      <c r="M5671" s="15">
        <v>1.1333333333333333</v>
      </c>
    </row>
    <row r="5672" spans="1:13" x14ac:dyDescent="0.3">
      <c r="A5672" s="38" t="s">
        <v>245</v>
      </c>
      <c r="B5672" s="15">
        <v>148299</v>
      </c>
      <c r="C5672" s="15">
        <v>795249</v>
      </c>
      <c r="E5672" s="37" t="s">
        <v>252</v>
      </c>
      <c r="F5672" s="15">
        <v>99150</v>
      </c>
      <c r="G5672" s="15">
        <v>403950</v>
      </c>
      <c r="I5672" s="38" t="s">
        <v>249</v>
      </c>
      <c r="J5672" s="15">
        <v>10.7</v>
      </c>
      <c r="L5672" s="36" t="s">
        <v>248</v>
      </c>
      <c r="M5672" s="15">
        <v>1.2666666666666666</v>
      </c>
    </row>
    <row r="5673" spans="1:13" x14ac:dyDescent="0.3">
      <c r="A5673" s="38" t="s">
        <v>247</v>
      </c>
      <c r="B5673" s="15">
        <v>192500</v>
      </c>
      <c r="C5673" s="15">
        <v>1962549</v>
      </c>
      <c r="E5673" s="37" t="s">
        <v>255</v>
      </c>
      <c r="F5673" s="15">
        <v>68450</v>
      </c>
      <c r="G5673" s="15">
        <v>526260</v>
      </c>
      <c r="I5673" s="38" t="s">
        <v>251</v>
      </c>
      <c r="J5673" s="15">
        <v>9.3000000000000007</v>
      </c>
      <c r="L5673" s="36" t="s">
        <v>250</v>
      </c>
      <c r="M5673" s="15">
        <v>1.7</v>
      </c>
    </row>
    <row r="5674" spans="1:13" x14ac:dyDescent="0.3">
      <c r="A5674" s="38" t="s">
        <v>249</v>
      </c>
      <c r="B5674" s="15">
        <v>210500</v>
      </c>
      <c r="C5674" s="15">
        <v>2229500</v>
      </c>
      <c r="E5674" s="37" t="s">
        <v>258</v>
      </c>
      <c r="F5674" s="15">
        <v>102950</v>
      </c>
      <c r="G5674" s="15">
        <v>102950</v>
      </c>
      <c r="I5674" s="38" t="s">
        <v>254</v>
      </c>
      <c r="J5674" s="15">
        <v>8.6999999999999993</v>
      </c>
      <c r="L5674" s="36" t="s">
        <v>253</v>
      </c>
      <c r="M5674" s="15">
        <v>1.2333333333333332</v>
      </c>
    </row>
    <row r="5675" spans="1:13" x14ac:dyDescent="0.3">
      <c r="A5675" s="38" t="s">
        <v>251</v>
      </c>
      <c r="B5675" s="15">
        <v>256875</v>
      </c>
      <c r="C5675" s="15">
        <v>3506549</v>
      </c>
      <c r="E5675" s="36" t="s">
        <v>253</v>
      </c>
      <c r="F5675" s="15">
        <v>398500</v>
      </c>
      <c r="G5675" s="15">
        <v>2235973</v>
      </c>
      <c r="I5675" s="38" t="s">
        <v>257</v>
      </c>
      <c r="J5675" s="15">
        <v>9.3000000000000007</v>
      </c>
      <c r="L5675" s="35" t="s">
        <v>274</v>
      </c>
      <c r="M5675" s="15">
        <v>1.5999999999999999</v>
      </c>
    </row>
    <row r="5676" spans="1:13" x14ac:dyDescent="0.3">
      <c r="A5676" s="38" t="s">
        <v>254</v>
      </c>
      <c r="B5676" s="15">
        <v>210500</v>
      </c>
      <c r="C5676" s="15">
        <v>2519200</v>
      </c>
      <c r="E5676" s="35" t="s">
        <v>269</v>
      </c>
      <c r="F5676" s="15">
        <v>1409297</v>
      </c>
      <c r="G5676" s="15">
        <v>10316727</v>
      </c>
      <c r="I5676" s="38" t="s">
        <v>252</v>
      </c>
      <c r="J5676" s="15">
        <v>9.8000000000000007</v>
      </c>
      <c r="L5676" s="36" t="s">
        <v>246</v>
      </c>
      <c r="M5676" s="15">
        <v>0.79999999999999993</v>
      </c>
    </row>
    <row r="5677" spans="1:13" x14ac:dyDescent="0.3">
      <c r="A5677" s="38" t="s">
        <v>257</v>
      </c>
      <c r="B5677" s="15">
        <v>234975</v>
      </c>
      <c r="C5677" s="15">
        <v>4547550</v>
      </c>
      <c r="E5677" s="36" t="s">
        <v>246</v>
      </c>
      <c r="F5677" s="15">
        <v>302250</v>
      </c>
      <c r="G5677" s="15">
        <v>1294575</v>
      </c>
      <c r="I5677" s="38" t="s">
        <v>255</v>
      </c>
      <c r="J5677" s="15">
        <v>10.5</v>
      </c>
      <c r="L5677" s="36" t="s">
        <v>248</v>
      </c>
      <c r="M5677" s="15">
        <v>1.4666666666666668</v>
      </c>
    </row>
    <row r="5678" spans="1:13" x14ac:dyDescent="0.3">
      <c r="A5678" s="38" t="s">
        <v>252</v>
      </c>
      <c r="B5678" s="15">
        <v>218000</v>
      </c>
      <c r="C5678" s="15">
        <v>5378656</v>
      </c>
      <c r="E5678" s="36" t="s">
        <v>248</v>
      </c>
      <c r="F5678" s="15">
        <v>368397</v>
      </c>
      <c r="G5678" s="15">
        <v>2747531</v>
      </c>
      <c r="I5678" s="38" t="s">
        <v>258</v>
      </c>
      <c r="J5678" s="15">
        <v>10.1</v>
      </c>
      <c r="L5678" s="36" t="s">
        <v>250</v>
      </c>
      <c r="M5678" s="15">
        <v>2.1</v>
      </c>
    </row>
    <row r="5679" spans="1:13" x14ac:dyDescent="0.3">
      <c r="A5679" s="38" t="s">
        <v>255</v>
      </c>
      <c r="B5679" s="15">
        <v>236000</v>
      </c>
      <c r="C5679" s="15">
        <v>5656173</v>
      </c>
      <c r="E5679" s="36" t="s">
        <v>250</v>
      </c>
      <c r="F5679" s="15">
        <v>380250</v>
      </c>
      <c r="G5679" s="15">
        <v>3121235</v>
      </c>
      <c r="I5679" s="38" t="s">
        <v>260</v>
      </c>
      <c r="J5679" s="15">
        <v>11.4</v>
      </c>
      <c r="L5679" s="36" t="s">
        <v>253</v>
      </c>
      <c r="M5679" s="15">
        <v>2.0333333333333332</v>
      </c>
    </row>
    <row r="5680" spans="1:13" x14ac:dyDescent="0.3">
      <c r="A5680" s="38" t="s">
        <v>258</v>
      </c>
      <c r="B5680" s="15">
        <v>232478</v>
      </c>
      <c r="C5680" s="15">
        <v>5598755</v>
      </c>
      <c r="E5680" s="37" t="s">
        <v>252</v>
      </c>
      <c r="F5680" s="15">
        <v>92500</v>
      </c>
      <c r="G5680" s="15">
        <v>1090486</v>
      </c>
      <c r="I5680" s="38" t="s">
        <v>262</v>
      </c>
      <c r="J5680" s="15">
        <v>12.4</v>
      </c>
      <c r="L5680" s="35" t="s">
        <v>275</v>
      </c>
      <c r="M5680" s="15">
        <v>1.5272727272727273</v>
      </c>
    </row>
    <row r="5681" spans="1:13" x14ac:dyDescent="0.3">
      <c r="A5681" s="38" t="s">
        <v>260</v>
      </c>
      <c r="B5681" s="15">
        <v>284975</v>
      </c>
      <c r="C5681" s="15">
        <v>3886900</v>
      </c>
      <c r="E5681" s="37" t="s">
        <v>255</v>
      </c>
      <c r="F5681" s="15">
        <v>136450</v>
      </c>
      <c r="G5681" s="15">
        <v>1311049</v>
      </c>
      <c r="I5681" s="38" t="s">
        <v>263</v>
      </c>
      <c r="J5681" s="15">
        <v>12</v>
      </c>
      <c r="L5681" s="36" t="s">
        <v>246</v>
      </c>
      <c r="M5681" s="15">
        <v>1.3666666666666665</v>
      </c>
    </row>
    <row r="5682" spans="1:13" x14ac:dyDescent="0.3">
      <c r="A5682" s="38" t="s">
        <v>262</v>
      </c>
      <c r="B5682" s="15">
        <v>175000</v>
      </c>
      <c r="C5682" s="15">
        <v>1439500</v>
      </c>
      <c r="E5682" s="37" t="s">
        <v>258</v>
      </c>
      <c r="F5682" s="15">
        <v>151300</v>
      </c>
      <c r="G5682" s="15">
        <v>719700</v>
      </c>
      <c r="I5682" s="35" t="s">
        <v>267</v>
      </c>
      <c r="J5682" s="15"/>
      <c r="L5682" s="36" t="s">
        <v>248</v>
      </c>
      <c r="M5682" s="15">
        <v>1.6666666666666667</v>
      </c>
    </row>
    <row r="5683" spans="1:13" x14ac:dyDescent="0.3">
      <c r="A5683" s="38" t="s">
        <v>263</v>
      </c>
      <c r="B5683" s="15">
        <v>235000</v>
      </c>
      <c r="C5683" s="15">
        <v>3598595</v>
      </c>
      <c r="E5683" s="36" t="s">
        <v>253</v>
      </c>
      <c r="F5683" s="15">
        <v>358400</v>
      </c>
      <c r="G5683" s="15">
        <v>3153386</v>
      </c>
      <c r="I5683" s="38" t="s">
        <v>245</v>
      </c>
      <c r="J5683" s="15">
        <v>11.8</v>
      </c>
      <c r="L5683" s="36" t="s">
        <v>250</v>
      </c>
      <c r="M5683" s="15">
        <v>1.8333333333333333</v>
      </c>
    </row>
    <row r="5684" spans="1:13" x14ac:dyDescent="0.3">
      <c r="A5684" s="35" t="s">
        <v>272</v>
      </c>
      <c r="B5684" s="15"/>
      <c r="C5684" s="15"/>
      <c r="E5684" s="35" t="s">
        <v>270</v>
      </c>
      <c r="F5684" s="15">
        <v>1482759</v>
      </c>
      <c r="G5684" s="15">
        <v>11235434</v>
      </c>
      <c r="I5684" s="38" t="s">
        <v>247</v>
      </c>
      <c r="J5684" s="15">
        <v>13.3</v>
      </c>
      <c r="L5684" s="36" t="s">
        <v>253</v>
      </c>
      <c r="M5684" s="15">
        <v>1.1000000000000001</v>
      </c>
    </row>
    <row r="5685" spans="1:13" x14ac:dyDescent="0.3">
      <c r="A5685" s="38" t="s">
        <v>245</v>
      </c>
      <c r="B5685" s="15">
        <v>249975</v>
      </c>
      <c r="C5685" s="15">
        <v>1547450</v>
      </c>
      <c r="E5685" s="36" t="s">
        <v>246</v>
      </c>
      <c r="F5685" s="15">
        <v>318411</v>
      </c>
      <c r="G5685" s="15">
        <v>2092361</v>
      </c>
      <c r="I5685" s="38" t="s">
        <v>249</v>
      </c>
      <c r="J5685" s="15">
        <v>12.6</v>
      </c>
      <c r="L5685" s="14">
        <v>340</v>
      </c>
      <c r="M5685" s="15">
        <v>4.0017964071856289</v>
      </c>
    </row>
    <row r="5686" spans="1:13" x14ac:dyDescent="0.3">
      <c r="A5686" s="38" t="s">
        <v>247</v>
      </c>
      <c r="B5686" s="15">
        <v>289475</v>
      </c>
      <c r="C5686" s="15">
        <v>2584495</v>
      </c>
      <c r="E5686" s="36" t="s">
        <v>248</v>
      </c>
      <c r="F5686" s="15">
        <v>332848</v>
      </c>
      <c r="G5686" s="15">
        <v>2128887</v>
      </c>
      <c r="I5686" s="38" t="s">
        <v>251</v>
      </c>
      <c r="J5686" s="15">
        <v>12.9</v>
      </c>
      <c r="L5686" s="35" t="s">
        <v>244</v>
      </c>
      <c r="M5686" s="15">
        <v>2.2333333333333334</v>
      </c>
    </row>
    <row r="5687" spans="1:13" x14ac:dyDescent="0.3">
      <c r="A5687" s="38" t="s">
        <v>249</v>
      </c>
      <c r="B5687" s="15">
        <v>206000</v>
      </c>
      <c r="C5687" s="15">
        <v>2622900</v>
      </c>
      <c r="E5687" s="36" t="s">
        <v>250</v>
      </c>
      <c r="F5687" s="15">
        <v>419150</v>
      </c>
      <c r="G5687" s="15">
        <v>3549486</v>
      </c>
      <c r="I5687" s="38" t="s">
        <v>254</v>
      </c>
      <c r="J5687" s="15">
        <v>11.2</v>
      </c>
      <c r="L5687" s="36" t="s">
        <v>246</v>
      </c>
      <c r="M5687" s="15">
        <v>1.4666666666666668</v>
      </c>
    </row>
    <row r="5688" spans="1:13" x14ac:dyDescent="0.3">
      <c r="A5688" s="38" t="s">
        <v>251</v>
      </c>
      <c r="B5688" s="15">
        <v>220475</v>
      </c>
      <c r="C5688" s="15">
        <v>3033301</v>
      </c>
      <c r="E5688" s="37" t="s">
        <v>252</v>
      </c>
      <c r="F5688" s="15">
        <v>144000</v>
      </c>
      <c r="G5688" s="15">
        <v>1807901</v>
      </c>
      <c r="I5688" s="38" t="s">
        <v>257</v>
      </c>
      <c r="J5688" s="15">
        <v>12.4</v>
      </c>
      <c r="L5688" s="36" t="s">
        <v>248</v>
      </c>
      <c r="M5688" s="15">
        <v>2.1</v>
      </c>
    </row>
    <row r="5689" spans="1:13" x14ac:dyDescent="0.3">
      <c r="A5689" s="38" t="s">
        <v>254</v>
      </c>
      <c r="B5689" s="15">
        <v>252500</v>
      </c>
      <c r="C5689" s="15">
        <v>6193575</v>
      </c>
      <c r="E5689" s="37" t="s">
        <v>255</v>
      </c>
      <c r="F5689" s="15">
        <v>159000</v>
      </c>
      <c r="G5689" s="15">
        <v>748486</v>
      </c>
      <c r="I5689" s="38" t="s">
        <v>252</v>
      </c>
      <c r="J5689" s="15">
        <v>10.9</v>
      </c>
      <c r="L5689" s="36" t="s">
        <v>250</v>
      </c>
      <c r="M5689" s="15">
        <v>2.6333333333333333</v>
      </c>
    </row>
    <row r="5690" spans="1:13" x14ac:dyDescent="0.3">
      <c r="A5690" s="38" t="s">
        <v>257</v>
      </c>
      <c r="B5690" s="15">
        <v>212500</v>
      </c>
      <c r="C5690" s="15">
        <v>3086790</v>
      </c>
      <c r="E5690" s="37" t="s">
        <v>258</v>
      </c>
      <c r="F5690" s="15">
        <v>116150</v>
      </c>
      <c r="G5690" s="15">
        <v>993099</v>
      </c>
      <c r="I5690" s="38" t="s">
        <v>255</v>
      </c>
      <c r="J5690" s="15">
        <v>9.6</v>
      </c>
      <c r="L5690" s="36" t="s">
        <v>253</v>
      </c>
      <c r="M5690" s="15">
        <v>2.7333333333333329</v>
      </c>
    </row>
    <row r="5691" spans="1:13" x14ac:dyDescent="0.3">
      <c r="A5691" s="38" t="s">
        <v>252</v>
      </c>
      <c r="B5691" s="15">
        <v>271841</v>
      </c>
      <c r="C5691" s="15">
        <v>4308359</v>
      </c>
      <c r="E5691" s="36" t="s">
        <v>253</v>
      </c>
      <c r="F5691" s="15">
        <v>412350</v>
      </c>
      <c r="G5691" s="15">
        <v>3464700</v>
      </c>
      <c r="I5691" s="38" t="s">
        <v>258</v>
      </c>
      <c r="J5691" s="15">
        <v>8.9</v>
      </c>
      <c r="L5691" s="35" t="s">
        <v>256</v>
      </c>
      <c r="M5691" s="15">
        <v>4.6083333333333334</v>
      </c>
    </row>
    <row r="5692" spans="1:13" x14ac:dyDescent="0.3">
      <c r="A5692" s="38" t="s">
        <v>255</v>
      </c>
      <c r="B5692" s="15">
        <v>261250</v>
      </c>
      <c r="C5692" s="15">
        <v>4839500</v>
      </c>
      <c r="E5692" s="35" t="s">
        <v>271</v>
      </c>
      <c r="F5692" s="15">
        <v>1701925</v>
      </c>
      <c r="G5692" s="15">
        <v>10764366</v>
      </c>
      <c r="I5692" s="38" t="s">
        <v>260</v>
      </c>
      <c r="J5692" s="15">
        <v>8.5</v>
      </c>
      <c r="L5692" s="36" t="s">
        <v>246</v>
      </c>
      <c r="M5692" s="15">
        <v>2.6333333333333333</v>
      </c>
    </row>
    <row r="5693" spans="1:13" x14ac:dyDescent="0.3">
      <c r="A5693" s="38" t="s">
        <v>258</v>
      </c>
      <c r="B5693" s="15">
        <v>250000</v>
      </c>
      <c r="C5693" s="15">
        <v>4181099</v>
      </c>
      <c r="E5693" s="36" t="s">
        <v>246</v>
      </c>
      <c r="F5693" s="15">
        <v>366000</v>
      </c>
      <c r="G5693" s="15">
        <v>2238389</v>
      </c>
      <c r="I5693" s="38" t="s">
        <v>262</v>
      </c>
      <c r="J5693" s="15">
        <v>7.9</v>
      </c>
      <c r="L5693" s="36" t="s">
        <v>248</v>
      </c>
      <c r="M5693" s="15">
        <v>4.1333333333333337</v>
      </c>
    </row>
    <row r="5694" spans="1:13" x14ac:dyDescent="0.3">
      <c r="A5694" s="38" t="s">
        <v>260</v>
      </c>
      <c r="B5694" s="15">
        <v>225000</v>
      </c>
      <c r="C5694" s="15">
        <v>3419050</v>
      </c>
      <c r="E5694" s="36" t="s">
        <v>248</v>
      </c>
      <c r="F5694" s="15">
        <v>446000</v>
      </c>
      <c r="G5694" s="15">
        <v>3092677</v>
      </c>
      <c r="I5694" s="38" t="s">
        <v>263</v>
      </c>
      <c r="J5694" s="15">
        <v>7.6</v>
      </c>
      <c r="L5694" s="36" t="s">
        <v>250</v>
      </c>
      <c r="M5694" s="15">
        <v>5.8666666666666671</v>
      </c>
    </row>
    <row r="5695" spans="1:13" x14ac:dyDescent="0.3">
      <c r="A5695" s="38" t="s">
        <v>262</v>
      </c>
      <c r="B5695" s="15">
        <v>229999</v>
      </c>
      <c r="C5695" s="15">
        <v>3246381</v>
      </c>
      <c r="E5695" s="36" t="s">
        <v>250</v>
      </c>
      <c r="F5695" s="15">
        <v>456400</v>
      </c>
      <c r="G5695" s="15">
        <v>2592500</v>
      </c>
      <c r="I5695" s="35" t="s">
        <v>268</v>
      </c>
      <c r="J5695" s="15"/>
      <c r="L5695" s="36" t="s">
        <v>253</v>
      </c>
      <c r="M5695" s="15">
        <v>5.8</v>
      </c>
    </row>
    <row r="5696" spans="1:13" x14ac:dyDescent="0.3">
      <c r="A5696" s="38" t="s">
        <v>263</v>
      </c>
      <c r="B5696" s="15">
        <v>284750</v>
      </c>
      <c r="C5696" s="15">
        <v>3411400</v>
      </c>
      <c r="E5696" s="37" t="s">
        <v>252</v>
      </c>
      <c r="F5696" s="15">
        <v>132000</v>
      </c>
      <c r="G5696" s="15">
        <v>1317100</v>
      </c>
      <c r="I5696" s="38" t="s">
        <v>245</v>
      </c>
      <c r="J5696" s="15">
        <v>7.9</v>
      </c>
      <c r="L5696" s="35" t="s">
        <v>261</v>
      </c>
      <c r="M5696" s="15">
        <v>8.3333333333333339</v>
      </c>
    </row>
    <row r="5697" spans="1:13" x14ac:dyDescent="0.3">
      <c r="A5697" s="35" t="s">
        <v>273</v>
      </c>
      <c r="B5697" s="15"/>
      <c r="C5697" s="15"/>
      <c r="E5697" s="37" t="s">
        <v>255</v>
      </c>
      <c r="F5697" s="15">
        <v>169900</v>
      </c>
      <c r="G5697" s="15">
        <v>815900</v>
      </c>
      <c r="I5697" s="38" t="s">
        <v>247</v>
      </c>
      <c r="J5697" s="15">
        <v>7.7</v>
      </c>
      <c r="L5697" s="36" t="s">
        <v>246</v>
      </c>
      <c r="M5697" s="15">
        <v>6.2666666666666657</v>
      </c>
    </row>
    <row r="5698" spans="1:13" x14ac:dyDescent="0.3">
      <c r="A5698" s="38" t="s">
        <v>245</v>
      </c>
      <c r="B5698" s="15">
        <v>240000</v>
      </c>
      <c r="C5698" s="15">
        <v>3150900</v>
      </c>
      <c r="E5698" s="37" t="s">
        <v>258</v>
      </c>
      <c r="F5698" s="15">
        <v>154500</v>
      </c>
      <c r="G5698" s="15">
        <v>459500</v>
      </c>
      <c r="I5698" s="38" t="s">
        <v>249</v>
      </c>
      <c r="J5698" s="15">
        <v>6.8</v>
      </c>
      <c r="L5698" s="36" t="s">
        <v>248</v>
      </c>
      <c r="M5698" s="15">
        <v>8.5</v>
      </c>
    </row>
    <row r="5699" spans="1:13" x14ac:dyDescent="0.3">
      <c r="A5699" s="38" t="s">
        <v>247</v>
      </c>
      <c r="B5699" s="15">
        <v>230000</v>
      </c>
      <c r="C5699" s="15">
        <v>2261425</v>
      </c>
      <c r="E5699" s="36" t="s">
        <v>253</v>
      </c>
      <c r="F5699" s="15">
        <v>433525</v>
      </c>
      <c r="G5699" s="15">
        <v>2840800</v>
      </c>
      <c r="I5699" s="38" t="s">
        <v>251</v>
      </c>
      <c r="J5699" s="15">
        <v>6.8</v>
      </c>
      <c r="L5699" s="36" t="s">
        <v>250</v>
      </c>
      <c r="M5699" s="15">
        <v>9.7333333333333343</v>
      </c>
    </row>
    <row r="5700" spans="1:13" x14ac:dyDescent="0.3">
      <c r="A5700" s="38" t="s">
        <v>249</v>
      </c>
      <c r="B5700" s="15">
        <v>251000</v>
      </c>
      <c r="C5700" s="15">
        <v>5483380</v>
      </c>
      <c r="E5700" s="35" t="s">
        <v>272</v>
      </c>
      <c r="F5700" s="15">
        <v>2041900</v>
      </c>
      <c r="G5700" s="15">
        <v>17236841</v>
      </c>
      <c r="I5700" s="38" t="s">
        <v>254</v>
      </c>
      <c r="J5700" s="15">
        <v>7</v>
      </c>
      <c r="L5700" s="36" t="s">
        <v>253</v>
      </c>
      <c r="M5700" s="15">
        <v>8.8333333333333339</v>
      </c>
    </row>
    <row r="5701" spans="1:13" x14ac:dyDescent="0.3">
      <c r="A5701" s="38" t="s">
        <v>251</v>
      </c>
      <c r="B5701" s="15">
        <v>299950</v>
      </c>
      <c r="C5701" s="15">
        <v>3859450</v>
      </c>
      <c r="E5701" s="36" t="s">
        <v>246</v>
      </c>
      <c r="F5701" s="15">
        <v>481450</v>
      </c>
      <c r="G5701" s="15">
        <v>4031787</v>
      </c>
      <c r="I5701" s="38" t="s">
        <v>257</v>
      </c>
      <c r="J5701" s="15">
        <v>6.7</v>
      </c>
      <c r="L5701" s="35" t="s">
        <v>264</v>
      </c>
      <c r="M5701" s="15">
        <v>8.9666666666666668</v>
      </c>
    </row>
    <row r="5702" spans="1:13" x14ac:dyDescent="0.3">
      <c r="A5702" s="38" t="s">
        <v>254</v>
      </c>
      <c r="B5702" s="15">
        <v>241750</v>
      </c>
      <c r="C5702" s="15">
        <v>5208346</v>
      </c>
      <c r="E5702" s="36" t="s">
        <v>248</v>
      </c>
      <c r="F5702" s="15">
        <v>468000</v>
      </c>
      <c r="G5702" s="15">
        <v>4024157</v>
      </c>
      <c r="I5702" s="38" t="s">
        <v>252</v>
      </c>
      <c r="J5702" s="15">
        <v>8.1</v>
      </c>
      <c r="L5702" s="36" t="s">
        <v>246</v>
      </c>
      <c r="M5702" s="15">
        <v>9.1333333333333329</v>
      </c>
    </row>
    <row r="5703" spans="1:13" x14ac:dyDescent="0.3">
      <c r="A5703" s="38" t="s">
        <v>257</v>
      </c>
      <c r="B5703" s="15">
        <v>252200</v>
      </c>
      <c r="C5703" s="15">
        <v>5584375</v>
      </c>
      <c r="E5703" s="36" t="s">
        <v>250</v>
      </c>
      <c r="F5703" s="15">
        <v>576500</v>
      </c>
      <c r="G5703" s="15">
        <v>5185549</v>
      </c>
      <c r="I5703" s="38" t="s">
        <v>255</v>
      </c>
      <c r="J5703" s="15">
        <v>8.5</v>
      </c>
      <c r="L5703" s="36" t="s">
        <v>248</v>
      </c>
      <c r="M5703" s="15">
        <v>9.7000000000000011</v>
      </c>
    </row>
    <row r="5704" spans="1:13" x14ac:dyDescent="0.3">
      <c r="A5704" s="38" t="s">
        <v>252</v>
      </c>
      <c r="B5704" s="15">
        <v>290000</v>
      </c>
      <c r="C5704" s="15">
        <v>4548462</v>
      </c>
      <c r="E5704" s="37" t="s">
        <v>252</v>
      </c>
      <c r="F5704" s="15">
        <v>225500</v>
      </c>
      <c r="G5704" s="15">
        <v>1795850</v>
      </c>
      <c r="I5704" s="38" t="s">
        <v>258</v>
      </c>
      <c r="J5704" s="15">
        <v>9</v>
      </c>
      <c r="L5704" s="36" t="s">
        <v>250</v>
      </c>
      <c r="M5704" s="15">
        <v>9.4333333333333318</v>
      </c>
    </row>
    <row r="5705" spans="1:13" x14ac:dyDescent="0.3">
      <c r="A5705" s="38" t="s">
        <v>255</v>
      </c>
      <c r="B5705" s="15">
        <v>279125</v>
      </c>
      <c r="C5705" s="15">
        <v>7841935</v>
      </c>
      <c r="E5705" s="37" t="s">
        <v>255</v>
      </c>
      <c r="F5705" s="15">
        <v>189500</v>
      </c>
      <c r="G5705" s="15">
        <v>2080699</v>
      </c>
      <c r="I5705" s="38" t="s">
        <v>260</v>
      </c>
      <c r="J5705" s="15">
        <v>7.9</v>
      </c>
      <c r="L5705" s="36" t="s">
        <v>253</v>
      </c>
      <c r="M5705" s="15">
        <v>7.6000000000000005</v>
      </c>
    </row>
    <row r="5706" spans="1:13" x14ac:dyDescent="0.3">
      <c r="A5706" s="38" t="s">
        <v>258</v>
      </c>
      <c r="B5706" s="15">
        <v>278750</v>
      </c>
      <c r="C5706" s="15">
        <v>4787570</v>
      </c>
      <c r="E5706" s="37" t="s">
        <v>258</v>
      </c>
      <c r="F5706" s="15">
        <v>161500</v>
      </c>
      <c r="G5706" s="15">
        <v>1309000</v>
      </c>
      <c r="I5706" s="38" t="s">
        <v>262</v>
      </c>
      <c r="J5706" s="15">
        <v>7.1</v>
      </c>
      <c r="L5706" s="35" t="s">
        <v>266</v>
      </c>
      <c r="M5706" s="15">
        <v>8.2833333333333332</v>
      </c>
    </row>
    <row r="5707" spans="1:13" x14ac:dyDescent="0.3">
      <c r="A5707" s="38" t="s">
        <v>260</v>
      </c>
      <c r="B5707" s="15">
        <v>284900</v>
      </c>
      <c r="C5707" s="15">
        <v>4098400</v>
      </c>
      <c r="E5707" s="36" t="s">
        <v>253</v>
      </c>
      <c r="F5707" s="15">
        <v>515950</v>
      </c>
      <c r="G5707" s="15">
        <v>3995348</v>
      </c>
      <c r="I5707" s="38" t="s">
        <v>263</v>
      </c>
      <c r="J5707" s="15">
        <v>5.9</v>
      </c>
      <c r="L5707" s="36" t="s">
        <v>246</v>
      </c>
      <c r="M5707" s="15">
        <v>7.9666666666666659</v>
      </c>
    </row>
    <row r="5708" spans="1:13" x14ac:dyDescent="0.3">
      <c r="A5708" s="38" t="s">
        <v>262</v>
      </c>
      <c r="B5708" s="15">
        <v>266500</v>
      </c>
      <c r="C5708" s="15">
        <v>4777300</v>
      </c>
      <c r="E5708" s="35" t="s">
        <v>273</v>
      </c>
      <c r="F5708" s="15">
        <v>2579498</v>
      </c>
      <c r="G5708" s="15">
        <v>27210922</v>
      </c>
      <c r="I5708" s="35" t="s">
        <v>269</v>
      </c>
      <c r="J5708" s="15"/>
      <c r="L5708" s="36" t="s">
        <v>248</v>
      </c>
      <c r="M5708" s="15">
        <v>7.3666666666666671</v>
      </c>
    </row>
    <row r="5709" spans="1:13" x14ac:dyDescent="0.3">
      <c r="A5709" s="38" t="s">
        <v>263</v>
      </c>
      <c r="B5709" s="15">
        <v>264975</v>
      </c>
      <c r="C5709" s="15">
        <v>3608294</v>
      </c>
      <c r="E5709" s="36" t="s">
        <v>246</v>
      </c>
      <c r="F5709" s="15">
        <v>515475</v>
      </c>
      <c r="G5709" s="15">
        <v>4591633</v>
      </c>
      <c r="I5709" s="38" t="s">
        <v>245</v>
      </c>
      <c r="J5709" s="15">
        <v>7.1</v>
      </c>
      <c r="L5709" s="36" t="s">
        <v>250</v>
      </c>
      <c r="M5709" s="15">
        <v>8.9666666666666668</v>
      </c>
    </row>
    <row r="5710" spans="1:13" x14ac:dyDescent="0.3">
      <c r="A5710" s="35" t="s">
        <v>274</v>
      </c>
      <c r="B5710" s="15"/>
      <c r="C5710" s="15"/>
      <c r="E5710" s="36" t="s">
        <v>248</v>
      </c>
      <c r="F5710" s="15">
        <v>665750</v>
      </c>
      <c r="G5710" s="15">
        <v>8219888</v>
      </c>
      <c r="I5710" s="38" t="s">
        <v>247</v>
      </c>
      <c r="J5710" s="15">
        <v>6.7</v>
      </c>
      <c r="L5710" s="36" t="s">
        <v>253</v>
      </c>
      <c r="M5710" s="15">
        <v>8.8333333333333339</v>
      </c>
    </row>
    <row r="5711" spans="1:13" x14ac:dyDescent="0.3">
      <c r="A5711" s="38" t="s">
        <v>245</v>
      </c>
      <c r="B5711" s="15">
        <v>310000</v>
      </c>
      <c r="C5711" s="15">
        <v>4515450</v>
      </c>
      <c r="E5711" s="36" t="s">
        <v>250</v>
      </c>
      <c r="F5711" s="15">
        <v>745000</v>
      </c>
      <c r="G5711" s="15">
        <v>7267906</v>
      </c>
      <c r="I5711" s="38" t="s">
        <v>249</v>
      </c>
      <c r="J5711" s="15">
        <v>6.1</v>
      </c>
      <c r="L5711" s="35" t="s">
        <v>267</v>
      </c>
      <c r="M5711" s="15">
        <v>6.6083333333333334</v>
      </c>
    </row>
    <row r="5712" spans="1:13" x14ac:dyDescent="0.3">
      <c r="A5712" s="38" t="s">
        <v>247</v>
      </c>
      <c r="B5712" s="15">
        <v>293550</v>
      </c>
      <c r="C5712" s="15">
        <v>4635400</v>
      </c>
      <c r="E5712" s="37" t="s">
        <v>252</v>
      </c>
      <c r="F5712" s="15">
        <v>225000</v>
      </c>
      <c r="G5712" s="15">
        <v>1926450</v>
      </c>
      <c r="I5712" s="38" t="s">
        <v>251</v>
      </c>
      <c r="J5712" s="15">
        <v>5.7</v>
      </c>
      <c r="L5712" s="36" t="s">
        <v>246</v>
      </c>
      <c r="M5712" s="15">
        <v>6.8666666666666671</v>
      </c>
    </row>
    <row r="5713" spans="1:13" x14ac:dyDescent="0.3">
      <c r="A5713" s="38" t="s">
        <v>249</v>
      </c>
      <c r="B5713" s="15">
        <v>290725</v>
      </c>
      <c r="C5713" s="15">
        <v>3824850</v>
      </c>
      <c r="E5713" s="37" t="s">
        <v>255</v>
      </c>
      <c r="F5713" s="15">
        <v>248000</v>
      </c>
      <c r="G5713" s="15">
        <v>3005000</v>
      </c>
      <c r="I5713" s="38" t="s">
        <v>254</v>
      </c>
      <c r="J5713" s="15">
        <v>5.9</v>
      </c>
      <c r="L5713" s="36" t="s">
        <v>248</v>
      </c>
      <c r="M5713" s="15">
        <v>7.166666666666667</v>
      </c>
    </row>
    <row r="5714" spans="1:13" x14ac:dyDescent="0.3">
      <c r="A5714" s="38" t="s">
        <v>251</v>
      </c>
      <c r="B5714" s="15">
        <v>280000</v>
      </c>
      <c r="C5714" s="15">
        <v>5100599</v>
      </c>
      <c r="E5714" s="37" t="s">
        <v>258</v>
      </c>
      <c r="F5714" s="15">
        <v>272000</v>
      </c>
      <c r="G5714" s="15">
        <v>2336456</v>
      </c>
      <c r="I5714" s="38" t="s">
        <v>257</v>
      </c>
      <c r="J5714" s="15">
        <v>6.3</v>
      </c>
      <c r="L5714" s="36" t="s">
        <v>250</v>
      </c>
      <c r="M5714" s="15">
        <v>6.6333333333333329</v>
      </c>
    </row>
    <row r="5715" spans="1:13" x14ac:dyDescent="0.3">
      <c r="A5715" s="38" t="s">
        <v>254</v>
      </c>
      <c r="B5715" s="15">
        <v>369000</v>
      </c>
      <c r="C5715" s="15">
        <v>6924000</v>
      </c>
      <c r="E5715" s="36" t="s">
        <v>253</v>
      </c>
      <c r="F5715" s="15">
        <v>653273</v>
      </c>
      <c r="G5715" s="15">
        <v>7131495</v>
      </c>
      <c r="I5715" s="38" t="s">
        <v>252</v>
      </c>
      <c r="J5715" s="15">
        <v>5.0999999999999996</v>
      </c>
      <c r="L5715" s="36" t="s">
        <v>253</v>
      </c>
      <c r="M5715" s="15">
        <v>5.7666666666666666</v>
      </c>
    </row>
    <row r="5716" spans="1:13" x14ac:dyDescent="0.3">
      <c r="A5716" s="38" t="s">
        <v>257</v>
      </c>
      <c r="B5716" s="15">
        <v>300000</v>
      </c>
      <c r="C5716" s="15">
        <v>4532499</v>
      </c>
      <c r="E5716" s="35" t="s">
        <v>274</v>
      </c>
      <c r="F5716" s="15">
        <v>3028908</v>
      </c>
      <c r="G5716" s="15">
        <v>19772970</v>
      </c>
      <c r="I5716" s="38" t="s">
        <v>255</v>
      </c>
      <c r="J5716" s="15">
        <v>4.5</v>
      </c>
      <c r="L5716" s="35" t="s">
        <v>268</v>
      </c>
      <c r="M5716" s="15">
        <v>3.7000000000000006</v>
      </c>
    </row>
    <row r="5717" spans="1:13" x14ac:dyDescent="0.3">
      <c r="A5717" s="38" t="s">
        <v>252</v>
      </c>
      <c r="B5717" s="15">
        <v>315000</v>
      </c>
      <c r="C5717" s="15">
        <v>7087260</v>
      </c>
      <c r="E5717" s="36" t="s">
        <v>246</v>
      </c>
      <c r="F5717" s="15">
        <v>723250</v>
      </c>
      <c r="G5717" s="15">
        <v>3738100</v>
      </c>
      <c r="I5717" s="38" t="s">
        <v>258</v>
      </c>
      <c r="J5717" s="15">
        <v>3.9</v>
      </c>
      <c r="L5717" s="36" t="s">
        <v>246</v>
      </c>
      <c r="M5717" s="15">
        <v>4.4000000000000004</v>
      </c>
    </row>
    <row r="5718" spans="1:13" x14ac:dyDescent="0.3">
      <c r="A5718" s="38" t="s">
        <v>255</v>
      </c>
      <c r="B5718" s="15">
        <v>280000</v>
      </c>
      <c r="C5718" s="15">
        <v>6322790</v>
      </c>
      <c r="E5718" s="36" t="s">
        <v>248</v>
      </c>
      <c r="F5718" s="15">
        <v>779458</v>
      </c>
      <c r="G5718" s="15">
        <v>5781240</v>
      </c>
      <c r="I5718" s="38" t="s">
        <v>260</v>
      </c>
      <c r="J5718" s="15">
        <v>4.2</v>
      </c>
      <c r="L5718" s="36" t="s">
        <v>248</v>
      </c>
      <c r="M5718" s="15">
        <v>3.8666666666666671</v>
      </c>
    </row>
    <row r="5719" spans="1:13" x14ac:dyDescent="0.3">
      <c r="A5719" s="38" t="s">
        <v>258</v>
      </c>
      <c r="B5719" s="15">
        <v>330000</v>
      </c>
      <c r="C5719" s="15">
        <v>6606350</v>
      </c>
      <c r="E5719" s="36" t="s">
        <v>250</v>
      </c>
      <c r="F5719" s="15">
        <v>764250</v>
      </c>
      <c r="G5719" s="15">
        <v>5582400</v>
      </c>
      <c r="I5719" s="38" t="s">
        <v>262</v>
      </c>
      <c r="J5719" s="15">
        <v>4.8</v>
      </c>
      <c r="L5719" s="36" t="s">
        <v>250</v>
      </c>
      <c r="M5719" s="15">
        <v>3.7333333333333329</v>
      </c>
    </row>
    <row r="5720" spans="1:13" x14ac:dyDescent="0.3">
      <c r="A5720" s="38" t="s">
        <v>260</v>
      </c>
      <c r="B5720" s="15">
        <v>281000</v>
      </c>
      <c r="C5720" s="15">
        <v>4252874</v>
      </c>
      <c r="E5720" s="37" t="s">
        <v>252</v>
      </c>
      <c r="F5720" s="15">
        <v>265000</v>
      </c>
      <c r="G5720" s="15">
        <v>2109900</v>
      </c>
      <c r="I5720" s="38" t="s">
        <v>263</v>
      </c>
      <c r="J5720" s="15">
        <v>5</v>
      </c>
      <c r="L5720" s="36" t="s">
        <v>253</v>
      </c>
      <c r="M5720" s="15">
        <v>2.8000000000000003</v>
      </c>
    </row>
    <row r="5721" spans="1:13" x14ac:dyDescent="0.3">
      <c r="A5721" s="38" t="s">
        <v>262</v>
      </c>
      <c r="B5721" s="15">
        <v>271450</v>
      </c>
      <c r="C5721" s="15">
        <v>4015800</v>
      </c>
      <c r="E5721" s="37" t="s">
        <v>255</v>
      </c>
      <c r="F5721" s="15">
        <v>252500</v>
      </c>
      <c r="G5721" s="15">
        <v>1375250</v>
      </c>
      <c r="I5721" s="35" t="s">
        <v>270</v>
      </c>
      <c r="J5721" s="15"/>
      <c r="L5721" s="35" t="s">
        <v>269</v>
      </c>
      <c r="M5721" s="15">
        <v>2.6583333333333337</v>
      </c>
    </row>
    <row r="5722" spans="1:13" x14ac:dyDescent="0.3">
      <c r="A5722" s="38" t="s">
        <v>263</v>
      </c>
      <c r="B5722" s="15">
        <v>285000</v>
      </c>
      <c r="C5722" s="15">
        <v>4186500</v>
      </c>
      <c r="E5722" s="37" t="s">
        <v>258</v>
      </c>
      <c r="F5722" s="15">
        <v>246750</v>
      </c>
      <c r="G5722" s="15">
        <v>2097250</v>
      </c>
      <c r="I5722" s="38" t="s">
        <v>245</v>
      </c>
      <c r="J5722" s="15">
        <v>4.4000000000000004</v>
      </c>
      <c r="L5722" s="36" t="s">
        <v>246</v>
      </c>
      <c r="M5722" s="15">
        <v>2.3333333333333335</v>
      </c>
    </row>
    <row r="5723" spans="1:13" x14ac:dyDescent="0.3">
      <c r="A5723" s="35" t="s">
        <v>275</v>
      </c>
      <c r="B5723" s="15"/>
      <c r="C5723" s="15"/>
      <c r="E5723" s="36" t="s">
        <v>253</v>
      </c>
      <c r="F5723" s="15">
        <v>761950</v>
      </c>
      <c r="G5723" s="15">
        <v>4671230</v>
      </c>
      <c r="I5723" s="38" t="s">
        <v>247</v>
      </c>
      <c r="J5723" s="15">
        <v>4.7</v>
      </c>
      <c r="L5723" s="36" t="s">
        <v>248</v>
      </c>
      <c r="M5723" s="15">
        <v>2.5333333333333337</v>
      </c>
    </row>
    <row r="5724" spans="1:13" x14ac:dyDescent="0.3">
      <c r="A5724" s="38" t="s">
        <v>245</v>
      </c>
      <c r="B5724" s="15">
        <v>254230</v>
      </c>
      <c r="C5724" s="15">
        <v>2920580</v>
      </c>
      <c r="E5724" s="35" t="s">
        <v>275</v>
      </c>
      <c r="F5724" s="15">
        <v>3010975</v>
      </c>
      <c r="G5724" s="15">
        <v>20821798</v>
      </c>
      <c r="I5724" s="38" t="s">
        <v>249</v>
      </c>
      <c r="J5724" s="15">
        <v>4.5</v>
      </c>
      <c r="L5724" s="36" t="s">
        <v>250</v>
      </c>
      <c r="M5724" s="15">
        <v>3.0333333333333332</v>
      </c>
    </row>
    <row r="5725" spans="1:13" x14ac:dyDescent="0.3">
      <c r="A5725" s="38" t="s">
        <v>247</v>
      </c>
      <c r="B5725" s="15">
        <v>287500</v>
      </c>
      <c r="C5725" s="15">
        <v>3699999</v>
      </c>
      <c r="E5725" s="36" t="s">
        <v>246</v>
      </c>
      <c r="F5725" s="15">
        <v>823000</v>
      </c>
      <c r="G5725" s="15">
        <v>4204498</v>
      </c>
      <c r="I5725" s="38" t="s">
        <v>251</v>
      </c>
      <c r="J5725" s="15">
        <v>3.9</v>
      </c>
      <c r="L5725" s="36" t="s">
        <v>253</v>
      </c>
      <c r="M5725" s="15">
        <v>2.7333333333333329</v>
      </c>
    </row>
    <row r="5726" spans="1:13" x14ac:dyDescent="0.3">
      <c r="A5726" s="38" t="s">
        <v>249</v>
      </c>
      <c r="B5726" s="15">
        <v>305450</v>
      </c>
      <c r="C5726" s="15">
        <v>3139800</v>
      </c>
      <c r="E5726" s="36" t="s">
        <v>248</v>
      </c>
      <c r="F5726" s="15">
        <v>816500</v>
      </c>
      <c r="G5726" s="15">
        <v>4764450</v>
      </c>
      <c r="I5726" s="38" t="s">
        <v>254</v>
      </c>
      <c r="J5726" s="15">
        <v>4.2</v>
      </c>
      <c r="L5726" s="35" t="s">
        <v>270</v>
      </c>
      <c r="M5726" s="15">
        <v>2.8000000000000007</v>
      </c>
    </row>
    <row r="5727" spans="1:13" x14ac:dyDescent="0.3">
      <c r="A5727" s="38" t="s">
        <v>251</v>
      </c>
      <c r="B5727" s="15">
        <v>319500</v>
      </c>
      <c r="C5727" s="15">
        <v>7587250</v>
      </c>
      <c r="E5727" s="36" t="s">
        <v>250</v>
      </c>
      <c r="F5727" s="15">
        <v>843475</v>
      </c>
      <c r="G5727" s="15">
        <v>6928300</v>
      </c>
      <c r="I5727" s="38" t="s">
        <v>257</v>
      </c>
      <c r="J5727" s="15">
        <v>3.5</v>
      </c>
      <c r="L5727" s="36" t="s">
        <v>246</v>
      </c>
      <c r="M5727" s="15">
        <v>2.6333333333333333</v>
      </c>
    </row>
    <row r="5728" spans="1:13" x14ac:dyDescent="0.3">
      <c r="A5728" s="38" t="s">
        <v>254</v>
      </c>
      <c r="B5728" s="15">
        <v>313500</v>
      </c>
      <c r="C5728" s="15">
        <v>5804200</v>
      </c>
      <c r="E5728" s="37" t="s">
        <v>252</v>
      </c>
      <c r="F5728" s="15">
        <v>299975</v>
      </c>
      <c r="G5728" s="15">
        <v>1737950</v>
      </c>
      <c r="I5728" s="38" t="s">
        <v>252</v>
      </c>
      <c r="J5728" s="15">
        <v>4.7</v>
      </c>
      <c r="L5728" s="36" t="s">
        <v>248</v>
      </c>
      <c r="M5728" s="15">
        <v>2.7000000000000006</v>
      </c>
    </row>
    <row r="5729" spans="1:13" x14ac:dyDescent="0.3">
      <c r="A5729" s="38" t="s">
        <v>257</v>
      </c>
      <c r="B5729" s="15">
        <v>332500</v>
      </c>
      <c r="C5729" s="15">
        <v>7097750</v>
      </c>
      <c r="E5729" s="37" t="s">
        <v>255</v>
      </c>
      <c r="F5729" s="15">
        <v>260000</v>
      </c>
      <c r="G5729" s="15">
        <v>2472850</v>
      </c>
      <c r="I5729" s="38" t="s">
        <v>255</v>
      </c>
      <c r="J5729" s="15">
        <v>4.9000000000000004</v>
      </c>
      <c r="L5729" s="36" t="s">
        <v>250</v>
      </c>
      <c r="M5729" s="15">
        <v>3.3333333333333335</v>
      </c>
    </row>
    <row r="5730" spans="1:13" x14ac:dyDescent="0.3">
      <c r="A5730" s="38" t="s">
        <v>252</v>
      </c>
      <c r="B5730" s="15">
        <v>340000</v>
      </c>
      <c r="C5730" s="15">
        <v>5693500</v>
      </c>
      <c r="E5730" s="37" t="s">
        <v>258</v>
      </c>
      <c r="F5730" s="15">
        <v>283500</v>
      </c>
      <c r="G5730" s="15">
        <v>2717500</v>
      </c>
      <c r="I5730" s="38" t="s">
        <v>258</v>
      </c>
      <c r="J5730" s="15">
        <v>4.8</v>
      </c>
      <c r="L5730" s="36" t="s">
        <v>253</v>
      </c>
      <c r="M5730" s="15">
        <v>2.5333333333333332</v>
      </c>
    </row>
    <row r="5731" spans="1:13" x14ac:dyDescent="0.3">
      <c r="A5731" s="38" t="s">
        <v>255</v>
      </c>
      <c r="B5731" s="15">
        <v>338900</v>
      </c>
      <c r="C5731" s="15">
        <v>4267900</v>
      </c>
      <c r="E5731" s="36" t="s">
        <v>253</v>
      </c>
      <c r="F5731" s="15">
        <v>528000</v>
      </c>
      <c r="G5731" s="15">
        <v>4924550</v>
      </c>
      <c r="I5731" s="38" t="s">
        <v>260</v>
      </c>
      <c r="J5731" s="15">
        <v>5.5</v>
      </c>
      <c r="L5731" s="35" t="s">
        <v>271</v>
      </c>
      <c r="M5731" s="15">
        <v>1.7416666666666669</v>
      </c>
    </row>
    <row r="5732" spans="1:13" x14ac:dyDescent="0.3">
      <c r="A5732" s="38" t="s">
        <v>258</v>
      </c>
      <c r="B5732" s="15">
        <v>310000</v>
      </c>
      <c r="C5732" s="15">
        <v>6105900</v>
      </c>
      <c r="E5732" s="14">
        <v>56</v>
      </c>
      <c r="F5732" s="15">
        <v>32103273</v>
      </c>
      <c r="G5732" s="15">
        <v>126854847</v>
      </c>
      <c r="I5732" s="38" t="s">
        <v>262</v>
      </c>
      <c r="J5732" s="15">
        <v>5.5</v>
      </c>
      <c r="L5732" s="36" t="s">
        <v>246</v>
      </c>
      <c r="M5732" s="15">
        <v>1.8</v>
      </c>
    </row>
    <row r="5733" spans="1:13" x14ac:dyDescent="0.3">
      <c r="A5733" s="38" t="s">
        <v>260</v>
      </c>
      <c r="B5733" s="15">
        <v>333050</v>
      </c>
      <c r="C5733" s="15">
        <v>7052100</v>
      </c>
      <c r="E5733" s="35" t="s">
        <v>243</v>
      </c>
      <c r="F5733" s="15">
        <v>1359325</v>
      </c>
      <c r="G5733" s="15">
        <v>6189597</v>
      </c>
      <c r="I5733" s="38" t="s">
        <v>263</v>
      </c>
      <c r="J5733" s="15">
        <v>5.5</v>
      </c>
      <c r="L5733" s="36" t="s">
        <v>248</v>
      </c>
      <c r="M5733" s="15">
        <v>1.8</v>
      </c>
    </row>
    <row r="5734" spans="1:13" x14ac:dyDescent="0.3">
      <c r="A5734" s="38" t="s">
        <v>262</v>
      </c>
      <c r="B5734" s="15">
        <v>275000</v>
      </c>
      <c r="C5734" s="15">
        <v>2438227</v>
      </c>
      <c r="E5734" s="36" t="s">
        <v>246</v>
      </c>
      <c r="F5734" s="15">
        <v>332175</v>
      </c>
      <c r="G5734" s="15">
        <v>1787650</v>
      </c>
      <c r="I5734" s="35" t="s">
        <v>271</v>
      </c>
      <c r="J5734" s="15"/>
      <c r="L5734" s="36" t="s">
        <v>250</v>
      </c>
      <c r="M5734" s="15">
        <v>1.8333333333333333</v>
      </c>
    </row>
    <row r="5735" spans="1:13" x14ac:dyDescent="0.3">
      <c r="A5735" s="14">
        <v>39</v>
      </c>
      <c r="B5735" s="15">
        <v>140257076</v>
      </c>
      <c r="C5735" s="15">
        <v>627574482</v>
      </c>
      <c r="E5735" s="36" t="s">
        <v>248</v>
      </c>
      <c r="F5735" s="15">
        <v>269000</v>
      </c>
      <c r="G5735" s="15">
        <v>1012800</v>
      </c>
      <c r="I5735" s="38" t="s">
        <v>245</v>
      </c>
      <c r="J5735" s="15">
        <v>5.8</v>
      </c>
      <c r="L5735" s="36" t="s">
        <v>253</v>
      </c>
      <c r="M5735" s="15">
        <v>1.5333333333333332</v>
      </c>
    </row>
    <row r="5736" spans="1:13" x14ac:dyDescent="0.3">
      <c r="A5736" s="35" t="s">
        <v>243</v>
      </c>
      <c r="B5736" s="15"/>
      <c r="C5736" s="15"/>
      <c r="E5736" s="36" t="s">
        <v>250</v>
      </c>
      <c r="F5736" s="15">
        <v>385750</v>
      </c>
      <c r="G5736" s="15">
        <v>1504897</v>
      </c>
      <c r="I5736" s="38" t="s">
        <v>247</v>
      </c>
      <c r="J5736" s="15">
        <v>5</v>
      </c>
      <c r="L5736" s="35" t="s">
        <v>272</v>
      </c>
      <c r="M5736" s="15">
        <v>1.4583333333333333</v>
      </c>
    </row>
    <row r="5737" spans="1:13" x14ac:dyDescent="0.3">
      <c r="A5737" s="38" t="s">
        <v>245</v>
      </c>
      <c r="B5737" s="15">
        <v>1037423</v>
      </c>
      <c r="C5737" s="15">
        <v>1609346</v>
      </c>
      <c r="E5737" s="37" t="s">
        <v>252</v>
      </c>
      <c r="F5737" s="15">
        <v>122250</v>
      </c>
      <c r="G5737" s="15">
        <v>977897</v>
      </c>
      <c r="I5737" s="38" t="s">
        <v>249</v>
      </c>
      <c r="J5737" s="15">
        <v>4.9000000000000004</v>
      </c>
      <c r="L5737" s="36" t="s">
        <v>246</v>
      </c>
      <c r="M5737" s="15">
        <v>1.1333333333333335</v>
      </c>
    </row>
    <row r="5738" spans="1:13" x14ac:dyDescent="0.3">
      <c r="A5738" s="38" t="s">
        <v>247</v>
      </c>
      <c r="B5738" s="15">
        <v>664475</v>
      </c>
      <c r="C5738" s="15">
        <v>1869550</v>
      </c>
      <c r="E5738" s="37" t="s">
        <v>255</v>
      </c>
      <c r="F5738" s="15">
        <v>144000</v>
      </c>
      <c r="G5738" s="15">
        <v>288000</v>
      </c>
      <c r="I5738" s="38" t="s">
        <v>251</v>
      </c>
      <c r="J5738" s="15">
        <v>4.8</v>
      </c>
      <c r="L5738" s="36" t="s">
        <v>248</v>
      </c>
      <c r="M5738" s="15">
        <v>1.4000000000000001</v>
      </c>
    </row>
    <row r="5739" spans="1:13" x14ac:dyDescent="0.3">
      <c r="A5739" s="38" t="s">
        <v>249</v>
      </c>
      <c r="B5739" s="15">
        <v>748750</v>
      </c>
      <c r="C5739" s="15">
        <v>3200250</v>
      </c>
      <c r="E5739" s="37" t="s">
        <v>258</v>
      </c>
      <c r="F5739" s="15">
        <v>119500</v>
      </c>
      <c r="G5739" s="15">
        <v>239000</v>
      </c>
      <c r="I5739" s="38" t="s">
        <v>254</v>
      </c>
      <c r="J5739" s="15">
        <v>4.4000000000000004</v>
      </c>
      <c r="L5739" s="36" t="s">
        <v>250</v>
      </c>
      <c r="M5739" s="15">
        <v>1.9000000000000001</v>
      </c>
    </row>
    <row r="5740" spans="1:13" x14ac:dyDescent="0.3">
      <c r="A5740" s="38" t="s">
        <v>251</v>
      </c>
      <c r="B5740" s="15">
        <v>388207</v>
      </c>
      <c r="C5740" s="15">
        <v>2187413</v>
      </c>
      <c r="E5740" s="36" t="s">
        <v>253</v>
      </c>
      <c r="F5740" s="15">
        <v>372400</v>
      </c>
      <c r="G5740" s="15">
        <v>1884250</v>
      </c>
      <c r="I5740" s="38" t="s">
        <v>257</v>
      </c>
      <c r="J5740" s="15">
        <v>4.5</v>
      </c>
      <c r="L5740" s="36" t="s">
        <v>253</v>
      </c>
      <c r="M5740" s="15">
        <v>1.4000000000000001</v>
      </c>
    </row>
    <row r="5741" spans="1:13" x14ac:dyDescent="0.3">
      <c r="A5741" s="38" t="s">
        <v>254</v>
      </c>
      <c r="B5741" s="15">
        <v>355250</v>
      </c>
      <c r="C5741" s="15">
        <v>2677700</v>
      </c>
      <c r="E5741" s="35" t="s">
        <v>259</v>
      </c>
      <c r="F5741" s="15">
        <v>1494475</v>
      </c>
      <c r="G5741" s="15">
        <v>8045049</v>
      </c>
      <c r="I5741" s="38" t="s">
        <v>252</v>
      </c>
      <c r="J5741" s="15">
        <v>3.9</v>
      </c>
      <c r="L5741" s="35" t="s">
        <v>273</v>
      </c>
      <c r="M5741" s="15">
        <v>0.89166666666666661</v>
      </c>
    </row>
    <row r="5742" spans="1:13" x14ac:dyDescent="0.3">
      <c r="A5742" s="38" t="s">
        <v>257</v>
      </c>
      <c r="B5742" s="15">
        <v>524475</v>
      </c>
      <c r="C5742" s="15">
        <v>3545045</v>
      </c>
      <c r="E5742" s="36" t="s">
        <v>246</v>
      </c>
      <c r="F5742" s="15">
        <v>328500</v>
      </c>
      <c r="G5742" s="15">
        <v>1118400</v>
      </c>
      <c r="I5742" s="38" t="s">
        <v>255</v>
      </c>
      <c r="J5742" s="15">
        <v>3.6</v>
      </c>
      <c r="L5742" s="36" t="s">
        <v>246</v>
      </c>
      <c r="M5742" s="15">
        <v>0.6</v>
      </c>
    </row>
    <row r="5743" spans="1:13" x14ac:dyDescent="0.3">
      <c r="A5743" s="38" t="s">
        <v>252</v>
      </c>
      <c r="B5743" s="15">
        <v>523848</v>
      </c>
      <c r="C5743" s="15">
        <v>2210748</v>
      </c>
      <c r="E5743" s="36" t="s">
        <v>248</v>
      </c>
      <c r="F5743" s="15">
        <v>374025</v>
      </c>
      <c r="G5743" s="15">
        <v>1713250</v>
      </c>
      <c r="I5743" s="38" t="s">
        <v>258</v>
      </c>
      <c r="J5743" s="15">
        <v>3.7</v>
      </c>
      <c r="L5743" s="36" t="s">
        <v>248</v>
      </c>
      <c r="M5743" s="15">
        <v>0.9</v>
      </c>
    </row>
    <row r="5744" spans="1:13" x14ac:dyDescent="0.3">
      <c r="A5744" s="38" t="s">
        <v>255</v>
      </c>
      <c r="B5744" s="15">
        <v>613000</v>
      </c>
      <c r="C5744" s="15">
        <v>4873700</v>
      </c>
      <c r="E5744" s="36" t="s">
        <v>250</v>
      </c>
      <c r="F5744" s="15">
        <v>364950</v>
      </c>
      <c r="G5744" s="15">
        <v>2122149</v>
      </c>
      <c r="I5744" s="38" t="s">
        <v>260</v>
      </c>
      <c r="J5744" s="15">
        <v>4.3</v>
      </c>
      <c r="L5744" s="36" t="s">
        <v>250</v>
      </c>
      <c r="M5744" s="15">
        <v>1.3666666666666665</v>
      </c>
    </row>
    <row r="5745" spans="1:13" x14ac:dyDescent="0.3">
      <c r="A5745" s="38" t="s">
        <v>258</v>
      </c>
      <c r="B5745" s="15">
        <v>650950</v>
      </c>
      <c r="C5745" s="15">
        <v>2269900</v>
      </c>
      <c r="E5745" s="37" t="s">
        <v>252</v>
      </c>
      <c r="F5745" s="15">
        <v>85950</v>
      </c>
      <c r="G5745" s="15">
        <v>375400</v>
      </c>
      <c r="I5745" s="38" t="s">
        <v>262</v>
      </c>
      <c r="J5745" s="15">
        <v>4.0999999999999996</v>
      </c>
      <c r="L5745" s="36" t="s">
        <v>253</v>
      </c>
      <c r="M5745" s="15">
        <v>0.70000000000000007</v>
      </c>
    </row>
    <row r="5746" spans="1:13" x14ac:dyDescent="0.3">
      <c r="A5746" s="38" t="s">
        <v>260</v>
      </c>
      <c r="B5746" s="15">
        <v>513250</v>
      </c>
      <c r="C5746" s="15">
        <v>3210750</v>
      </c>
      <c r="E5746" s="37" t="s">
        <v>255</v>
      </c>
      <c r="F5746" s="15">
        <v>152500</v>
      </c>
      <c r="G5746" s="15">
        <v>1025349</v>
      </c>
      <c r="I5746" s="38" t="s">
        <v>263</v>
      </c>
      <c r="J5746" s="15">
        <v>3.4</v>
      </c>
      <c r="L5746" s="35" t="s">
        <v>274</v>
      </c>
      <c r="M5746" s="15">
        <v>1.8333333333333333</v>
      </c>
    </row>
    <row r="5747" spans="1:13" x14ac:dyDescent="0.3">
      <c r="A5747" s="38" t="s">
        <v>262</v>
      </c>
      <c r="B5747" s="15">
        <v>943450</v>
      </c>
      <c r="C5747" s="15">
        <v>1886900</v>
      </c>
      <c r="E5747" s="37" t="s">
        <v>258</v>
      </c>
      <c r="F5747" s="15">
        <v>126500</v>
      </c>
      <c r="G5747" s="15">
        <v>721400</v>
      </c>
      <c r="I5747" s="35" t="s">
        <v>272</v>
      </c>
      <c r="J5747" s="15"/>
      <c r="L5747" s="36" t="s">
        <v>246</v>
      </c>
      <c r="M5747" s="15">
        <v>0.63333333333333341</v>
      </c>
    </row>
    <row r="5748" spans="1:13" x14ac:dyDescent="0.3">
      <c r="A5748" s="38" t="s">
        <v>263</v>
      </c>
      <c r="B5748" s="15">
        <v>497500</v>
      </c>
      <c r="C5748" s="15">
        <v>3033800</v>
      </c>
      <c r="E5748" s="36" t="s">
        <v>253</v>
      </c>
      <c r="F5748" s="15">
        <v>427000</v>
      </c>
      <c r="G5748" s="15">
        <v>3091250</v>
      </c>
      <c r="I5748" s="38" t="s">
        <v>245</v>
      </c>
      <c r="J5748" s="15">
        <v>3.7</v>
      </c>
      <c r="L5748" s="36" t="s">
        <v>248</v>
      </c>
      <c r="M5748" s="15">
        <v>1.6666666666666667</v>
      </c>
    </row>
    <row r="5749" spans="1:13" x14ac:dyDescent="0.3">
      <c r="A5749" s="35" t="s">
        <v>259</v>
      </c>
      <c r="B5749" s="15"/>
      <c r="C5749" s="15"/>
      <c r="E5749" s="35" t="s">
        <v>265</v>
      </c>
      <c r="F5749" s="15">
        <v>1799531</v>
      </c>
      <c r="G5749" s="15">
        <v>9103273</v>
      </c>
      <c r="I5749" s="38" t="s">
        <v>247</v>
      </c>
      <c r="J5749" s="15">
        <v>3.3</v>
      </c>
      <c r="L5749" s="36" t="s">
        <v>250</v>
      </c>
      <c r="M5749" s="15">
        <v>2.7666666666666671</v>
      </c>
    </row>
    <row r="5750" spans="1:13" x14ac:dyDescent="0.3">
      <c r="A5750" s="38" t="s">
        <v>245</v>
      </c>
      <c r="B5750" s="15">
        <v>589500</v>
      </c>
      <c r="C5750" s="15">
        <v>2153500</v>
      </c>
      <c r="E5750" s="36" t="s">
        <v>246</v>
      </c>
      <c r="F5750" s="15">
        <v>429233</v>
      </c>
      <c r="G5750" s="15">
        <v>1739015</v>
      </c>
      <c r="I5750" s="38" t="s">
        <v>249</v>
      </c>
      <c r="J5750" s="15">
        <v>3.3</v>
      </c>
      <c r="L5750" s="36" t="s">
        <v>253</v>
      </c>
      <c r="M5750" s="15">
        <v>2.2666666666666666</v>
      </c>
    </row>
    <row r="5751" spans="1:13" x14ac:dyDescent="0.3">
      <c r="A5751" s="38" t="s">
        <v>247</v>
      </c>
      <c r="B5751" s="15">
        <v>504950</v>
      </c>
      <c r="C5751" s="15">
        <v>732900</v>
      </c>
      <c r="E5751" s="36" t="s">
        <v>248</v>
      </c>
      <c r="F5751" s="15">
        <v>443148</v>
      </c>
      <c r="G5751" s="15">
        <v>2494036</v>
      </c>
      <c r="I5751" s="38" t="s">
        <v>251</v>
      </c>
      <c r="J5751" s="15">
        <v>3.7</v>
      </c>
      <c r="L5751" s="35" t="s">
        <v>275</v>
      </c>
      <c r="M5751" s="15">
        <v>1.7181818181818185</v>
      </c>
    </row>
    <row r="5752" spans="1:13" x14ac:dyDescent="0.3">
      <c r="A5752" s="38" t="s">
        <v>249</v>
      </c>
      <c r="B5752" s="15">
        <v>518750</v>
      </c>
      <c r="C5752" s="15">
        <v>2748950</v>
      </c>
      <c r="E5752" s="36" t="s">
        <v>250</v>
      </c>
      <c r="F5752" s="15">
        <v>463550</v>
      </c>
      <c r="G5752" s="15">
        <v>2241400</v>
      </c>
      <c r="I5752" s="38" t="s">
        <v>254</v>
      </c>
      <c r="J5752" s="15">
        <v>3.7</v>
      </c>
      <c r="L5752" s="36" t="s">
        <v>246</v>
      </c>
      <c r="M5752" s="15">
        <v>1.7333333333333334</v>
      </c>
    </row>
    <row r="5753" spans="1:13" x14ac:dyDescent="0.3">
      <c r="A5753" s="38" t="s">
        <v>251</v>
      </c>
      <c r="B5753" s="15">
        <v>464000</v>
      </c>
      <c r="C5753" s="15">
        <v>2232400</v>
      </c>
      <c r="E5753" s="37" t="s">
        <v>252</v>
      </c>
      <c r="F5753" s="15">
        <v>157500</v>
      </c>
      <c r="G5753" s="15">
        <v>647950</v>
      </c>
      <c r="I5753" s="38" t="s">
        <v>257</v>
      </c>
      <c r="J5753" s="15">
        <v>2.7</v>
      </c>
      <c r="L5753" s="36" t="s">
        <v>248</v>
      </c>
      <c r="M5753" s="15">
        <v>1.9333333333333333</v>
      </c>
    </row>
    <row r="5754" spans="1:13" x14ac:dyDescent="0.3">
      <c r="A5754" s="38" t="s">
        <v>254</v>
      </c>
      <c r="B5754" s="15">
        <v>1086563</v>
      </c>
      <c r="C5754" s="15">
        <v>4505625</v>
      </c>
      <c r="E5754" s="37" t="s">
        <v>255</v>
      </c>
      <c r="F5754" s="15">
        <v>151050</v>
      </c>
      <c r="G5754" s="15">
        <v>958200</v>
      </c>
      <c r="I5754" s="38" t="s">
        <v>252</v>
      </c>
      <c r="J5754" s="15">
        <v>3.5</v>
      </c>
      <c r="L5754" s="36" t="s">
        <v>250</v>
      </c>
      <c r="M5754" s="15">
        <v>1.7666666666666668</v>
      </c>
    </row>
    <row r="5755" spans="1:13" x14ac:dyDescent="0.3">
      <c r="A5755" s="38" t="s">
        <v>257</v>
      </c>
      <c r="B5755" s="15">
        <v>585750</v>
      </c>
      <c r="C5755" s="15">
        <v>3739700</v>
      </c>
      <c r="E5755" s="37" t="s">
        <v>258</v>
      </c>
      <c r="F5755" s="15">
        <v>155000</v>
      </c>
      <c r="G5755" s="15">
        <v>635250</v>
      </c>
      <c r="I5755" s="38" t="s">
        <v>255</v>
      </c>
      <c r="J5755" s="15">
        <v>3.6</v>
      </c>
      <c r="L5755" s="36" t="s">
        <v>253</v>
      </c>
      <c r="M5755" s="15">
        <v>1.3</v>
      </c>
    </row>
    <row r="5756" spans="1:13" x14ac:dyDescent="0.3">
      <c r="A5756" s="38" t="s">
        <v>252</v>
      </c>
      <c r="B5756" s="15">
        <v>790875</v>
      </c>
      <c r="C5756" s="15">
        <v>3452700</v>
      </c>
      <c r="E5756" s="36" t="s">
        <v>253</v>
      </c>
      <c r="F5756" s="15">
        <v>463600</v>
      </c>
      <c r="G5756" s="15">
        <v>2628822</v>
      </c>
      <c r="I5756" s="38" t="s">
        <v>258</v>
      </c>
      <c r="J5756" s="15">
        <v>3.6</v>
      </c>
      <c r="L5756" s="14" t="s">
        <v>276</v>
      </c>
      <c r="M5756" s="15">
        <v>5.7144372868511182</v>
      </c>
    </row>
    <row r="5757" spans="1:13" x14ac:dyDescent="0.3">
      <c r="A5757" s="38" t="s">
        <v>255</v>
      </c>
      <c r="B5757" s="15">
        <v>337450</v>
      </c>
      <c r="C5757" s="15">
        <v>2823100</v>
      </c>
      <c r="E5757" s="35" t="s">
        <v>244</v>
      </c>
      <c r="F5757" s="15">
        <v>2556973</v>
      </c>
      <c r="G5757" s="15">
        <v>12469835</v>
      </c>
      <c r="I5757" s="38" t="s">
        <v>260</v>
      </c>
      <c r="J5757" s="15">
        <v>2.9</v>
      </c>
    </row>
    <row r="5758" spans="1:13" x14ac:dyDescent="0.3">
      <c r="A5758" s="38" t="s">
        <v>258</v>
      </c>
      <c r="B5758" s="15">
        <v>430500</v>
      </c>
      <c r="C5758" s="15">
        <v>1436000</v>
      </c>
      <c r="E5758" s="36" t="s">
        <v>246</v>
      </c>
      <c r="F5758" s="15">
        <v>582498</v>
      </c>
      <c r="G5758" s="15">
        <v>3354345</v>
      </c>
      <c r="I5758" s="38" t="s">
        <v>262</v>
      </c>
      <c r="J5758" s="15">
        <v>2.2999999999999998</v>
      </c>
    </row>
    <row r="5759" spans="1:13" x14ac:dyDescent="0.3">
      <c r="A5759" s="38" t="s">
        <v>260</v>
      </c>
      <c r="B5759" s="15">
        <v>386500</v>
      </c>
      <c r="C5759" s="15">
        <v>2715900</v>
      </c>
      <c r="E5759" s="36" t="s">
        <v>248</v>
      </c>
      <c r="F5759" s="15">
        <v>608450</v>
      </c>
      <c r="G5759" s="15">
        <v>2843450</v>
      </c>
      <c r="I5759" s="38" t="s">
        <v>263</v>
      </c>
      <c r="J5759" s="15">
        <v>1.6</v>
      </c>
    </row>
    <row r="5760" spans="1:13" x14ac:dyDescent="0.3">
      <c r="A5760" s="38" t="s">
        <v>262</v>
      </c>
      <c r="B5760" s="15">
        <v>869500</v>
      </c>
      <c r="C5760" s="15">
        <v>3744000</v>
      </c>
      <c r="E5760" s="36" t="s">
        <v>250</v>
      </c>
      <c r="F5760" s="15">
        <v>703925</v>
      </c>
      <c r="G5760" s="15">
        <v>3561740</v>
      </c>
      <c r="I5760" s="35" t="s">
        <v>273</v>
      </c>
      <c r="J5760" s="15"/>
    </row>
    <row r="5761" spans="1:10" x14ac:dyDescent="0.3">
      <c r="A5761" s="38" t="s">
        <v>263</v>
      </c>
      <c r="B5761" s="15">
        <v>378800</v>
      </c>
      <c r="C5761" s="15">
        <v>1282750</v>
      </c>
      <c r="E5761" s="37" t="s">
        <v>252</v>
      </c>
      <c r="F5761" s="15">
        <v>215475</v>
      </c>
      <c r="G5761" s="15">
        <v>1707840</v>
      </c>
      <c r="I5761" s="38" t="s">
        <v>245</v>
      </c>
      <c r="J5761" s="15">
        <v>1.6</v>
      </c>
    </row>
    <row r="5762" spans="1:10" x14ac:dyDescent="0.3">
      <c r="A5762" s="35" t="s">
        <v>265</v>
      </c>
      <c r="B5762" s="15"/>
      <c r="C5762" s="15"/>
      <c r="E5762" s="37" t="s">
        <v>255</v>
      </c>
      <c r="F5762" s="15">
        <v>225250</v>
      </c>
      <c r="G5762" s="15">
        <v>1327500</v>
      </c>
      <c r="I5762" s="38" t="s">
        <v>247</v>
      </c>
      <c r="J5762" s="15">
        <v>1.2</v>
      </c>
    </row>
    <row r="5763" spans="1:10" x14ac:dyDescent="0.3">
      <c r="A5763" s="38" t="s">
        <v>245</v>
      </c>
      <c r="B5763" s="15">
        <v>790450</v>
      </c>
      <c r="C5763" s="15">
        <v>2626450</v>
      </c>
      <c r="E5763" s="37" t="s">
        <v>258</v>
      </c>
      <c r="F5763" s="15">
        <v>263200</v>
      </c>
      <c r="G5763" s="15">
        <v>526400</v>
      </c>
      <c r="I5763" s="38" t="s">
        <v>249</v>
      </c>
      <c r="J5763" s="15">
        <v>1.7</v>
      </c>
    </row>
    <row r="5764" spans="1:10" x14ac:dyDescent="0.3">
      <c r="A5764" s="38" t="s">
        <v>247</v>
      </c>
      <c r="B5764" s="15">
        <v>363750</v>
      </c>
      <c r="C5764" s="15">
        <v>1274999</v>
      </c>
      <c r="E5764" s="36" t="s">
        <v>253</v>
      </c>
      <c r="F5764" s="15">
        <v>662100</v>
      </c>
      <c r="G5764" s="15">
        <v>2710300</v>
      </c>
      <c r="I5764" s="38" t="s">
        <v>251</v>
      </c>
      <c r="J5764" s="15">
        <v>1.7</v>
      </c>
    </row>
    <row r="5765" spans="1:10" x14ac:dyDescent="0.3">
      <c r="A5765" s="38" t="s">
        <v>249</v>
      </c>
      <c r="B5765" s="15">
        <v>643975</v>
      </c>
      <c r="C5765" s="15">
        <v>3152000</v>
      </c>
      <c r="E5765" s="35" t="s">
        <v>256</v>
      </c>
      <c r="F5765" s="15">
        <v>2289863</v>
      </c>
      <c r="G5765" s="15">
        <v>6983925</v>
      </c>
      <c r="I5765" s="38" t="s">
        <v>254</v>
      </c>
      <c r="J5765" s="15">
        <v>1.9</v>
      </c>
    </row>
    <row r="5766" spans="1:10" x14ac:dyDescent="0.3">
      <c r="A5766" s="38" t="s">
        <v>251</v>
      </c>
      <c r="B5766" s="15">
        <v>458250</v>
      </c>
      <c r="C5766" s="15">
        <v>2336500</v>
      </c>
      <c r="E5766" s="36" t="s">
        <v>246</v>
      </c>
      <c r="F5766" s="15">
        <v>467650</v>
      </c>
      <c r="G5766" s="15">
        <v>934200</v>
      </c>
      <c r="I5766" s="38" t="s">
        <v>257</v>
      </c>
      <c r="J5766" s="15">
        <v>1.8</v>
      </c>
    </row>
    <row r="5767" spans="1:10" x14ac:dyDescent="0.3">
      <c r="A5767" s="38" t="s">
        <v>254</v>
      </c>
      <c r="B5767" s="15">
        <v>960000</v>
      </c>
      <c r="C5767" s="15">
        <v>5332500</v>
      </c>
      <c r="E5767" s="36" t="s">
        <v>248</v>
      </c>
      <c r="F5767" s="15">
        <v>609188</v>
      </c>
      <c r="G5767" s="15">
        <v>2979825</v>
      </c>
      <c r="I5767" s="38" t="s">
        <v>252</v>
      </c>
      <c r="J5767" s="15">
        <v>2.1</v>
      </c>
    </row>
    <row r="5768" spans="1:10" x14ac:dyDescent="0.3">
      <c r="A5768" s="38" t="s">
        <v>257</v>
      </c>
      <c r="B5768" s="15">
        <v>406225</v>
      </c>
      <c r="C5768" s="15">
        <v>6034447</v>
      </c>
      <c r="E5768" s="36" t="s">
        <v>250</v>
      </c>
      <c r="F5768" s="15">
        <v>606250</v>
      </c>
      <c r="G5768" s="15">
        <v>1567400</v>
      </c>
      <c r="I5768" s="38" t="s">
        <v>255</v>
      </c>
      <c r="J5768" s="15">
        <v>2.1</v>
      </c>
    </row>
    <row r="5769" spans="1:10" x14ac:dyDescent="0.3">
      <c r="A5769" s="38" t="s">
        <v>252</v>
      </c>
      <c r="B5769" s="15">
        <v>736000</v>
      </c>
      <c r="C5769" s="15">
        <v>4319100</v>
      </c>
      <c r="E5769" s="37" t="s">
        <v>252</v>
      </c>
      <c r="F5769" s="15">
        <v>172000</v>
      </c>
      <c r="G5769" s="15">
        <v>698900</v>
      </c>
      <c r="I5769" s="38" t="s">
        <v>258</v>
      </c>
      <c r="J5769" s="15">
        <v>2.2000000000000002</v>
      </c>
    </row>
    <row r="5770" spans="1:10" x14ac:dyDescent="0.3">
      <c r="A5770" s="38" t="s">
        <v>255</v>
      </c>
      <c r="B5770" s="15">
        <v>1004000</v>
      </c>
      <c r="C5770" s="15">
        <v>8183850</v>
      </c>
      <c r="E5770" s="37" t="s">
        <v>255</v>
      </c>
      <c r="F5770" s="15">
        <v>257750</v>
      </c>
      <c r="G5770" s="15">
        <v>515500</v>
      </c>
      <c r="I5770" s="38" t="s">
        <v>260</v>
      </c>
      <c r="J5770" s="15">
        <v>1.6</v>
      </c>
    </row>
    <row r="5771" spans="1:10" x14ac:dyDescent="0.3">
      <c r="A5771" s="38" t="s">
        <v>258</v>
      </c>
      <c r="B5771" s="15">
        <v>617250</v>
      </c>
      <c r="C5771" s="15">
        <v>4789350</v>
      </c>
      <c r="E5771" s="37" t="s">
        <v>258</v>
      </c>
      <c r="F5771" s="15">
        <v>176500</v>
      </c>
      <c r="G5771" s="15">
        <v>353000</v>
      </c>
      <c r="I5771" s="38" t="s">
        <v>262</v>
      </c>
      <c r="J5771" s="15">
        <v>1.6</v>
      </c>
    </row>
    <row r="5772" spans="1:10" x14ac:dyDescent="0.3">
      <c r="A5772" s="38" t="s">
        <v>260</v>
      </c>
      <c r="B5772" s="15">
        <v>949500</v>
      </c>
      <c r="C5772" s="15">
        <v>6953400</v>
      </c>
      <c r="E5772" s="36" t="s">
        <v>253</v>
      </c>
      <c r="F5772" s="15">
        <v>606775</v>
      </c>
      <c r="G5772" s="15">
        <v>1502500</v>
      </c>
      <c r="I5772" s="38" t="s">
        <v>263</v>
      </c>
      <c r="J5772" s="15">
        <v>1.7</v>
      </c>
    </row>
    <row r="5773" spans="1:10" x14ac:dyDescent="0.3">
      <c r="A5773" s="38" t="s">
        <v>262</v>
      </c>
      <c r="B5773" s="15">
        <v>567450</v>
      </c>
      <c r="C5773" s="15">
        <v>5133650</v>
      </c>
      <c r="E5773" s="35" t="s">
        <v>261</v>
      </c>
      <c r="F5773" s="15">
        <v>1760876</v>
      </c>
      <c r="G5773" s="15">
        <v>3988670</v>
      </c>
      <c r="I5773" s="35" t="s">
        <v>274</v>
      </c>
      <c r="J5773" s="15"/>
    </row>
    <row r="5774" spans="1:10" x14ac:dyDescent="0.3">
      <c r="A5774" s="38" t="s">
        <v>263</v>
      </c>
      <c r="B5774" s="15">
        <v>323000</v>
      </c>
      <c r="C5774" s="15">
        <v>3212000</v>
      </c>
      <c r="E5774" s="36" t="s">
        <v>246</v>
      </c>
      <c r="F5774" s="15">
        <v>524700</v>
      </c>
      <c r="G5774" s="15">
        <v>859500</v>
      </c>
      <c r="I5774" s="38" t="s">
        <v>245</v>
      </c>
      <c r="J5774" s="15">
        <v>1.3</v>
      </c>
    </row>
    <row r="5775" spans="1:10" x14ac:dyDescent="0.3">
      <c r="A5775" s="35" t="s">
        <v>244</v>
      </c>
      <c r="B5775" s="15"/>
      <c r="C5775" s="15"/>
      <c r="E5775" s="36" t="s">
        <v>248</v>
      </c>
      <c r="F5775" s="15">
        <v>298271</v>
      </c>
      <c r="G5775" s="15">
        <v>427541</v>
      </c>
      <c r="I5775" s="38" t="s">
        <v>247</v>
      </c>
      <c r="J5775" s="15">
        <v>1.3</v>
      </c>
    </row>
    <row r="5776" spans="1:10" x14ac:dyDescent="0.3">
      <c r="A5776" s="38" t="s">
        <v>245</v>
      </c>
      <c r="B5776" s="15">
        <v>262725</v>
      </c>
      <c r="C5776" s="15">
        <v>525450</v>
      </c>
      <c r="E5776" s="36" t="s">
        <v>250</v>
      </c>
      <c r="F5776" s="15">
        <v>468475</v>
      </c>
      <c r="G5776" s="15">
        <v>1418200</v>
      </c>
      <c r="I5776" s="38" t="s">
        <v>249</v>
      </c>
      <c r="J5776" s="15">
        <v>1.5</v>
      </c>
    </row>
    <row r="5777" spans="1:10" x14ac:dyDescent="0.3">
      <c r="A5777" s="38" t="s">
        <v>247</v>
      </c>
      <c r="B5777" s="15">
        <v>1173700</v>
      </c>
      <c r="C5777" s="15">
        <v>2347400</v>
      </c>
      <c r="E5777" s="37" t="s">
        <v>252</v>
      </c>
      <c r="F5777" s="15">
        <v>151475</v>
      </c>
      <c r="G5777" s="15">
        <v>581200</v>
      </c>
      <c r="I5777" s="38" t="s">
        <v>251</v>
      </c>
      <c r="J5777" s="15">
        <v>1.1000000000000001</v>
      </c>
    </row>
    <row r="5778" spans="1:10" x14ac:dyDescent="0.3">
      <c r="A5778" s="38" t="s">
        <v>249</v>
      </c>
      <c r="B5778" s="15">
        <v>628225</v>
      </c>
      <c r="C5778" s="15">
        <v>2930450</v>
      </c>
      <c r="E5778" s="37" t="s">
        <v>255</v>
      </c>
      <c r="F5778" s="15">
        <v>137000</v>
      </c>
      <c r="G5778" s="15">
        <v>137000</v>
      </c>
      <c r="I5778" s="38" t="s">
        <v>254</v>
      </c>
      <c r="J5778" s="15">
        <v>1.4</v>
      </c>
    </row>
    <row r="5779" spans="1:10" x14ac:dyDescent="0.3">
      <c r="A5779" s="38" t="s">
        <v>251</v>
      </c>
      <c r="B5779" s="15">
        <v>434450</v>
      </c>
      <c r="C5779" s="15">
        <v>1371950</v>
      </c>
      <c r="E5779" s="37" t="s">
        <v>258</v>
      </c>
      <c r="F5779" s="15">
        <v>180000</v>
      </c>
      <c r="G5779" s="15">
        <v>700000</v>
      </c>
      <c r="I5779" s="38" t="s">
        <v>257</v>
      </c>
      <c r="J5779" s="15">
        <v>1.9</v>
      </c>
    </row>
    <row r="5780" spans="1:10" x14ac:dyDescent="0.3">
      <c r="A5780" s="38" t="s">
        <v>254</v>
      </c>
      <c r="B5780" s="15">
        <v>977500</v>
      </c>
      <c r="C5780" s="15">
        <v>3211500</v>
      </c>
      <c r="E5780" s="36" t="s">
        <v>253</v>
      </c>
      <c r="F5780" s="15">
        <v>469430</v>
      </c>
      <c r="G5780" s="15">
        <v>1283429</v>
      </c>
      <c r="I5780" s="38" t="s">
        <v>252</v>
      </c>
      <c r="J5780" s="15">
        <v>1.8</v>
      </c>
    </row>
    <row r="5781" spans="1:10" x14ac:dyDescent="0.3">
      <c r="A5781" s="38" t="s">
        <v>257</v>
      </c>
      <c r="B5781" s="15">
        <v>716500</v>
      </c>
      <c r="C5781" s="15">
        <v>5166350</v>
      </c>
      <c r="E5781" s="35" t="s">
        <v>264</v>
      </c>
      <c r="F5781" s="15">
        <v>1808650</v>
      </c>
      <c r="G5781" s="15">
        <v>4964950</v>
      </c>
      <c r="I5781" s="38" t="s">
        <v>255</v>
      </c>
      <c r="J5781" s="15">
        <v>2.2000000000000002</v>
      </c>
    </row>
    <row r="5782" spans="1:10" x14ac:dyDescent="0.3">
      <c r="A5782" s="38" t="s">
        <v>252</v>
      </c>
      <c r="B5782" s="15">
        <v>979800</v>
      </c>
      <c r="C5782" s="15">
        <v>3328550</v>
      </c>
      <c r="E5782" s="36" t="s">
        <v>246</v>
      </c>
      <c r="F5782" s="15">
        <v>524450</v>
      </c>
      <c r="G5782" s="15">
        <v>1418950</v>
      </c>
      <c r="I5782" s="38" t="s">
        <v>258</v>
      </c>
      <c r="J5782" s="15">
        <v>2.2999999999999998</v>
      </c>
    </row>
    <row r="5783" spans="1:10" x14ac:dyDescent="0.3">
      <c r="A5783" s="38" t="s">
        <v>255</v>
      </c>
      <c r="B5783" s="15">
        <v>593950</v>
      </c>
      <c r="C5783" s="15">
        <v>5693800</v>
      </c>
      <c r="E5783" s="36" t="s">
        <v>248</v>
      </c>
      <c r="F5783" s="15">
        <v>503750</v>
      </c>
      <c r="G5783" s="15">
        <v>1287950</v>
      </c>
      <c r="I5783" s="38" t="s">
        <v>260</v>
      </c>
      <c r="J5783" s="15">
        <v>2.5</v>
      </c>
    </row>
    <row r="5784" spans="1:10" x14ac:dyDescent="0.3">
      <c r="A5784" s="38" t="s">
        <v>258</v>
      </c>
      <c r="B5784" s="15">
        <v>967750</v>
      </c>
      <c r="C5784" s="15">
        <v>5079400</v>
      </c>
      <c r="E5784" s="36" t="s">
        <v>250</v>
      </c>
      <c r="F5784" s="15">
        <v>396000</v>
      </c>
      <c r="G5784" s="15">
        <v>1489150</v>
      </c>
      <c r="I5784" s="38" t="s">
        <v>262</v>
      </c>
      <c r="J5784" s="15">
        <v>2.2000000000000002</v>
      </c>
    </row>
    <row r="5785" spans="1:10" x14ac:dyDescent="0.3">
      <c r="A5785" s="38" t="s">
        <v>260</v>
      </c>
      <c r="B5785" s="15">
        <v>1669500</v>
      </c>
      <c r="C5785" s="15">
        <v>5766892</v>
      </c>
      <c r="E5785" s="37" t="s">
        <v>252</v>
      </c>
      <c r="F5785" s="15">
        <v>134500</v>
      </c>
      <c r="G5785" s="15">
        <v>269000</v>
      </c>
      <c r="I5785" s="38" t="s">
        <v>263</v>
      </c>
      <c r="J5785" s="15">
        <v>1.2</v>
      </c>
    </row>
    <row r="5786" spans="1:10" x14ac:dyDescent="0.3">
      <c r="A5786" s="38" t="s">
        <v>262</v>
      </c>
      <c r="B5786" s="15">
        <v>893750</v>
      </c>
      <c r="C5786" s="15">
        <v>3923000</v>
      </c>
      <c r="E5786" s="37" t="s">
        <v>255</v>
      </c>
      <c r="F5786" s="15">
        <v>133000</v>
      </c>
      <c r="G5786" s="15">
        <v>266000</v>
      </c>
      <c r="I5786" s="35" t="s">
        <v>275</v>
      </c>
      <c r="J5786" s="15"/>
    </row>
    <row r="5787" spans="1:10" x14ac:dyDescent="0.3">
      <c r="A5787" s="38" t="s">
        <v>263</v>
      </c>
      <c r="B5787" s="15">
        <v>768800</v>
      </c>
      <c r="C5787" s="15">
        <v>2411300</v>
      </c>
      <c r="E5787" s="37" t="s">
        <v>258</v>
      </c>
      <c r="F5787" s="15">
        <v>128500</v>
      </c>
      <c r="G5787" s="15">
        <v>954150</v>
      </c>
      <c r="I5787" s="38" t="s">
        <v>245</v>
      </c>
      <c r="J5787" s="15">
        <v>1.5</v>
      </c>
    </row>
    <row r="5788" spans="1:10" x14ac:dyDescent="0.3">
      <c r="A5788" s="35" t="s">
        <v>256</v>
      </c>
      <c r="B5788" s="15"/>
      <c r="C5788" s="15"/>
      <c r="E5788" s="36" t="s">
        <v>253</v>
      </c>
      <c r="F5788" s="15">
        <v>384450</v>
      </c>
      <c r="G5788" s="15">
        <v>768900</v>
      </c>
      <c r="I5788" s="38" t="s">
        <v>247</v>
      </c>
      <c r="J5788" s="15">
        <v>1.2</v>
      </c>
    </row>
    <row r="5789" spans="1:10" x14ac:dyDescent="0.3">
      <c r="A5789" s="38" t="s">
        <v>245</v>
      </c>
      <c r="B5789" s="15">
        <v>548000</v>
      </c>
      <c r="C5789" s="15">
        <v>749500</v>
      </c>
      <c r="E5789" s="35" t="s">
        <v>266</v>
      </c>
      <c r="F5789" s="15">
        <v>1237500</v>
      </c>
      <c r="G5789" s="15">
        <v>3121800</v>
      </c>
      <c r="I5789" s="38" t="s">
        <v>249</v>
      </c>
      <c r="J5789" s="15">
        <v>1.2</v>
      </c>
    </row>
    <row r="5790" spans="1:10" x14ac:dyDescent="0.3">
      <c r="A5790" s="38" t="s">
        <v>247</v>
      </c>
      <c r="B5790" s="15">
        <v>958000</v>
      </c>
      <c r="C5790" s="15">
        <v>2833450</v>
      </c>
      <c r="E5790" s="36" t="s">
        <v>246</v>
      </c>
      <c r="F5790" s="15">
        <v>347900</v>
      </c>
      <c r="G5790" s="15">
        <v>1114550</v>
      </c>
      <c r="I5790" s="38" t="s">
        <v>251</v>
      </c>
      <c r="J5790" s="15">
        <v>1.1000000000000001</v>
      </c>
    </row>
    <row r="5791" spans="1:10" x14ac:dyDescent="0.3">
      <c r="A5791" s="38" t="s">
        <v>249</v>
      </c>
      <c r="B5791" s="15">
        <v>578350</v>
      </c>
      <c r="C5791" s="15">
        <v>2055950</v>
      </c>
      <c r="E5791" s="36" t="s">
        <v>248</v>
      </c>
      <c r="F5791" s="15">
        <v>140000</v>
      </c>
      <c r="G5791" s="15">
        <v>307000</v>
      </c>
      <c r="I5791" s="38" t="s">
        <v>254</v>
      </c>
      <c r="J5791" s="15">
        <v>0.9</v>
      </c>
    </row>
    <row r="5792" spans="1:10" x14ac:dyDescent="0.3">
      <c r="A5792" s="38" t="s">
        <v>251</v>
      </c>
      <c r="B5792" s="15">
        <v>665975</v>
      </c>
      <c r="C5792" s="15">
        <v>1331950</v>
      </c>
      <c r="E5792" s="36" t="s">
        <v>250</v>
      </c>
      <c r="F5792" s="15">
        <v>371950</v>
      </c>
      <c r="G5792" s="15">
        <v>854850</v>
      </c>
      <c r="I5792" s="38" t="s">
        <v>257</v>
      </c>
      <c r="J5792" s="15">
        <v>0.5</v>
      </c>
    </row>
    <row r="5793" spans="1:10" x14ac:dyDescent="0.3">
      <c r="A5793" s="38" t="s">
        <v>254</v>
      </c>
      <c r="B5793" s="15">
        <v>360950</v>
      </c>
      <c r="C5793" s="15">
        <v>1431150</v>
      </c>
      <c r="E5793" s="37" t="s">
        <v>252</v>
      </c>
      <c r="F5793" s="15">
        <v>74000</v>
      </c>
      <c r="G5793" s="15">
        <v>74000</v>
      </c>
      <c r="I5793" s="38" t="s">
        <v>252</v>
      </c>
      <c r="J5793" s="15">
        <v>0.6</v>
      </c>
    </row>
    <row r="5794" spans="1:10" x14ac:dyDescent="0.3">
      <c r="A5794" s="38" t="s">
        <v>257</v>
      </c>
      <c r="B5794" s="15">
        <v>806750</v>
      </c>
      <c r="C5794" s="15">
        <v>5990500</v>
      </c>
      <c r="E5794" s="37" t="s">
        <v>255</v>
      </c>
      <c r="F5794" s="15">
        <v>125950</v>
      </c>
      <c r="G5794" s="15">
        <v>436850</v>
      </c>
      <c r="I5794" s="38" t="s">
        <v>258</v>
      </c>
      <c r="J5794" s="15">
        <v>0.6</v>
      </c>
    </row>
    <row r="5795" spans="1:10" x14ac:dyDescent="0.3">
      <c r="A5795" s="38" t="s">
        <v>252</v>
      </c>
      <c r="B5795" s="15">
        <v>927950</v>
      </c>
      <c r="C5795" s="15">
        <v>6857950</v>
      </c>
      <c r="E5795" s="37" t="s">
        <v>258</v>
      </c>
      <c r="F5795" s="15">
        <v>172000</v>
      </c>
      <c r="G5795" s="15">
        <v>344000</v>
      </c>
      <c r="I5795" s="38" t="s">
        <v>260</v>
      </c>
      <c r="J5795" s="15">
        <v>1.2</v>
      </c>
    </row>
    <row r="5796" spans="1:10" x14ac:dyDescent="0.3">
      <c r="A5796" s="38" t="s">
        <v>255</v>
      </c>
      <c r="B5796" s="15">
        <v>1092000</v>
      </c>
      <c r="C5796" s="15">
        <v>5378019</v>
      </c>
      <c r="E5796" s="36" t="s">
        <v>253</v>
      </c>
      <c r="F5796" s="15">
        <v>377650</v>
      </c>
      <c r="G5796" s="15">
        <v>845400</v>
      </c>
      <c r="I5796" s="38" t="s">
        <v>262</v>
      </c>
      <c r="J5796" s="15">
        <v>1</v>
      </c>
    </row>
    <row r="5797" spans="1:10" x14ac:dyDescent="0.3">
      <c r="A5797" s="38" t="s">
        <v>258</v>
      </c>
      <c r="B5797" s="15">
        <v>474950</v>
      </c>
      <c r="C5797" s="15">
        <v>910450</v>
      </c>
      <c r="E5797" s="35" t="s">
        <v>267</v>
      </c>
      <c r="F5797" s="15">
        <v>1000737</v>
      </c>
      <c r="G5797" s="15">
        <v>3017074</v>
      </c>
      <c r="I5797" s="14">
        <v>46</v>
      </c>
      <c r="J5797" s="15">
        <v>1048.9999999999998</v>
      </c>
    </row>
    <row r="5798" spans="1:10" x14ac:dyDescent="0.3">
      <c r="A5798" s="38" t="s">
        <v>260</v>
      </c>
      <c r="B5798" s="15">
        <v>232000</v>
      </c>
      <c r="C5798" s="15">
        <v>232000</v>
      </c>
      <c r="E5798" s="36" t="s">
        <v>246</v>
      </c>
      <c r="F5798" s="15">
        <v>382588</v>
      </c>
      <c r="G5798" s="15">
        <v>605175</v>
      </c>
      <c r="I5798" s="35" t="s">
        <v>244</v>
      </c>
      <c r="J5798" s="15"/>
    </row>
    <row r="5799" spans="1:10" x14ac:dyDescent="0.3">
      <c r="A5799" s="38" t="s">
        <v>262</v>
      </c>
      <c r="B5799" s="15">
        <v>1035500</v>
      </c>
      <c r="C5799" s="15">
        <v>3101000</v>
      </c>
      <c r="E5799" s="36" t="s">
        <v>248</v>
      </c>
      <c r="F5799" s="15">
        <v>192199</v>
      </c>
      <c r="G5799" s="15">
        <v>603699</v>
      </c>
      <c r="I5799" s="38" t="s">
        <v>245</v>
      </c>
      <c r="J5799" s="15">
        <v>1.9</v>
      </c>
    </row>
    <row r="5800" spans="1:10" x14ac:dyDescent="0.3">
      <c r="A5800" s="38" t="s">
        <v>263</v>
      </c>
      <c r="B5800" s="15">
        <v>1030000</v>
      </c>
      <c r="C5800" s="15">
        <v>2060000</v>
      </c>
      <c r="E5800" s="36" t="s">
        <v>250</v>
      </c>
      <c r="F5800" s="15">
        <v>267200</v>
      </c>
      <c r="G5800" s="15">
        <v>1070800</v>
      </c>
      <c r="I5800" s="38" t="s">
        <v>247</v>
      </c>
      <c r="J5800" s="15">
        <v>2.2000000000000002</v>
      </c>
    </row>
    <row r="5801" spans="1:10" x14ac:dyDescent="0.3">
      <c r="A5801" s="35" t="s">
        <v>261</v>
      </c>
      <c r="B5801" s="15"/>
      <c r="C5801" s="15"/>
      <c r="E5801" s="37" t="s">
        <v>252</v>
      </c>
      <c r="F5801" s="15">
        <v>120000</v>
      </c>
      <c r="G5801" s="15">
        <v>532900</v>
      </c>
      <c r="I5801" s="38" t="s">
        <v>249</v>
      </c>
      <c r="J5801" s="15">
        <v>1.2</v>
      </c>
    </row>
    <row r="5802" spans="1:10" x14ac:dyDescent="0.3">
      <c r="A5802" s="38" t="s">
        <v>245</v>
      </c>
      <c r="B5802" s="15">
        <v>319000</v>
      </c>
      <c r="C5802" s="15">
        <v>638000</v>
      </c>
      <c r="E5802" s="37" t="s">
        <v>255</v>
      </c>
      <c r="F5802" s="15"/>
      <c r="G5802" s="15"/>
      <c r="I5802" s="38" t="s">
        <v>251</v>
      </c>
      <c r="J5802" s="15">
        <v>0.7</v>
      </c>
    </row>
    <row r="5803" spans="1:10" x14ac:dyDescent="0.3">
      <c r="A5803" s="38" t="s">
        <v>247</v>
      </c>
      <c r="B5803" s="15">
        <v>639000</v>
      </c>
      <c r="C5803" s="15">
        <v>1189800</v>
      </c>
      <c r="E5803" s="37" t="s">
        <v>258</v>
      </c>
      <c r="F5803" s="15">
        <v>147200</v>
      </c>
      <c r="G5803" s="15">
        <v>537900</v>
      </c>
      <c r="I5803" s="38" t="s">
        <v>254</v>
      </c>
      <c r="J5803" s="15">
        <v>2.5</v>
      </c>
    </row>
    <row r="5804" spans="1:10" x14ac:dyDescent="0.3">
      <c r="A5804" s="38" t="s">
        <v>249</v>
      </c>
      <c r="B5804" s="15">
        <v>617450</v>
      </c>
      <c r="C5804" s="15">
        <v>1002950</v>
      </c>
      <c r="E5804" s="36" t="s">
        <v>253</v>
      </c>
      <c r="F5804" s="15">
        <v>158750</v>
      </c>
      <c r="G5804" s="15">
        <v>737400</v>
      </c>
      <c r="I5804" s="38" t="s">
        <v>257</v>
      </c>
      <c r="J5804" s="15">
        <v>3.8</v>
      </c>
    </row>
    <row r="5805" spans="1:10" x14ac:dyDescent="0.3">
      <c r="A5805" s="38" t="s">
        <v>251</v>
      </c>
      <c r="B5805" s="15">
        <v>698500</v>
      </c>
      <c r="C5805" s="15">
        <v>3680950</v>
      </c>
      <c r="E5805" s="35" t="s">
        <v>268</v>
      </c>
      <c r="F5805" s="15">
        <v>1152499</v>
      </c>
      <c r="G5805" s="15">
        <v>4060000</v>
      </c>
      <c r="I5805" s="38" t="s">
        <v>252</v>
      </c>
      <c r="J5805" s="15">
        <v>3.9</v>
      </c>
    </row>
    <row r="5806" spans="1:10" x14ac:dyDescent="0.3">
      <c r="A5806" s="38" t="s">
        <v>254</v>
      </c>
      <c r="B5806" s="15">
        <v>632000</v>
      </c>
      <c r="C5806" s="15">
        <v>632000</v>
      </c>
      <c r="E5806" s="36" t="s">
        <v>246</v>
      </c>
      <c r="F5806" s="15">
        <v>238500</v>
      </c>
      <c r="G5806" s="15">
        <v>858650</v>
      </c>
      <c r="I5806" s="38" t="s">
        <v>255</v>
      </c>
      <c r="J5806" s="15">
        <v>3.3</v>
      </c>
    </row>
    <row r="5807" spans="1:10" x14ac:dyDescent="0.3">
      <c r="A5807" s="38" t="s">
        <v>257</v>
      </c>
      <c r="B5807" s="15">
        <v>721700</v>
      </c>
      <c r="C5807" s="15">
        <v>1178200</v>
      </c>
      <c r="E5807" s="36" t="s">
        <v>248</v>
      </c>
      <c r="F5807" s="15">
        <v>283350</v>
      </c>
      <c r="G5807" s="15">
        <v>1162148</v>
      </c>
      <c r="I5807" s="38" t="s">
        <v>258</v>
      </c>
      <c r="J5807" s="15">
        <v>2.8</v>
      </c>
    </row>
    <row r="5808" spans="1:10" x14ac:dyDescent="0.3">
      <c r="A5808" s="38" t="s">
        <v>252</v>
      </c>
      <c r="B5808" s="15">
        <v>585000</v>
      </c>
      <c r="C5808" s="15">
        <v>1210900</v>
      </c>
      <c r="E5808" s="36" t="s">
        <v>250</v>
      </c>
      <c r="F5808" s="15">
        <v>365450</v>
      </c>
      <c r="G5808" s="15">
        <v>730900</v>
      </c>
      <c r="I5808" s="38" t="s">
        <v>260</v>
      </c>
      <c r="J5808" s="15">
        <v>3.8</v>
      </c>
    </row>
    <row r="5809" spans="1:10" x14ac:dyDescent="0.3">
      <c r="A5809" s="38" t="s">
        <v>255</v>
      </c>
      <c r="B5809" s="15">
        <v>650500</v>
      </c>
      <c r="C5809" s="15">
        <v>5425500</v>
      </c>
      <c r="E5809" s="37" t="s">
        <v>252</v>
      </c>
      <c r="F5809" s="15">
        <v>73950</v>
      </c>
      <c r="G5809" s="15">
        <v>147900</v>
      </c>
      <c r="I5809" s="38" t="s">
        <v>262</v>
      </c>
      <c r="J5809" s="15">
        <v>3.8</v>
      </c>
    </row>
    <row r="5810" spans="1:10" x14ac:dyDescent="0.3">
      <c r="A5810" s="38" t="s">
        <v>258</v>
      </c>
      <c r="B5810" s="15">
        <v>739950</v>
      </c>
      <c r="C5810" s="15">
        <v>739950</v>
      </c>
      <c r="E5810" s="37" t="s">
        <v>255</v>
      </c>
      <c r="F5810" s="15">
        <v>117000</v>
      </c>
      <c r="G5810" s="15">
        <v>234000</v>
      </c>
      <c r="I5810" s="38" t="s">
        <v>263</v>
      </c>
      <c r="J5810" s="15">
        <v>3</v>
      </c>
    </row>
    <row r="5811" spans="1:10" x14ac:dyDescent="0.3">
      <c r="A5811" s="38" t="s">
        <v>260</v>
      </c>
      <c r="B5811" s="15">
        <v>750000</v>
      </c>
      <c r="C5811" s="15">
        <v>1500000</v>
      </c>
      <c r="E5811" s="37" t="s">
        <v>258</v>
      </c>
      <c r="F5811" s="15">
        <v>174500</v>
      </c>
      <c r="G5811" s="15">
        <v>349000</v>
      </c>
      <c r="I5811" s="35" t="s">
        <v>256</v>
      </c>
      <c r="J5811" s="15"/>
    </row>
    <row r="5812" spans="1:10" x14ac:dyDescent="0.3">
      <c r="A5812" s="38" t="s">
        <v>262</v>
      </c>
      <c r="B5812" s="15">
        <v>823950</v>
      </c>
      <c r="C5812" s="15">
        <v>2304400</v>
      </c>
      <c r="E5812" s="36" t="s">
        <v>253</v>
      </c>
      <c r="F5812" s="15">
        <v>265199</v>
      </c>
      <c r="G5812" s="15">
        <v>1308302</v>
      </c>
      <c r="I5812" s="38" t="s">
        <v>245</v>
      </c>
      <c r="J5812" s="15">
        <v>4.7</v>
      </c>
    </row>
    <row r="5813" spans="1:10" x14ac:dyDescent="0.3">
      <c r="A5813" s="38" t="s">
        <v>263</v>
      </c>
      <c r="B5813" s="15">
        <v>667475</v>
      </c>
      <c r="C5813" s="15">
        <v>2051950</v>
      </c>
      <c r="E5813" s="35" t="s">
        <v>269</v>
      </c>
      <c r="F5813" s="15">
        <v>1602325</v>
      </c>
      <c r="G5813" s="15">
        <v>5058699</v>
      </c>
      <c r="I5813" s="38" t="s">
        <v>247</v>
      </c>
      <c r="J5813" s="15">
        <v>4.7</v>
      </c>
    </row>
    <row r="5814" spans="1:10" x14ac:dyDescent="0.3">
      <c r="A5814" s="35" t="s">
        <v>264</v>
      </c>
      <c r="B5814" s="15"/>
      <c r="C5814" s="15"/>
      <c r="E5814" s="36" t="s">
        <v>246</v>
      </c>
      <c r="F5814" s="15">
        <v>320000</v>
      </c>
      <c r="G5814" s="15">
        <v>605500</v>
      </c>
      <c r="I5814" s="38" t="s">
        <v>249</v>
      </c>
      <c r="J5814" s="15">
        <v>6.4</v>
      </c>
    </row>
    <row r="5815" spans="1:10" x14ac:dyDescent="0.3">
      <c r="A5815" s="38" t="s">
        <v>245</v>
      </c>
      <c r="B5815" s="15">
        <v>985500</v>
      </c>
      <c r="C5815" s="15">
        <v>3220000</v>
      </c>
      <c r="E5815" s="36" t="s">
        <v>248</v>
      </c>
      <c r="F5815" s="15">
        <v>415450</v>
      </c>
      <c r="G5815" s="15">
        <v>1637400</v>
      </c>
      <c r="I5815" s="38" t="s">
        <v>251</v>
      </c>
      <c r="J5815" s="15">
        <v>6</v>
      </c>
    </row>
    <row r="5816" spans="1:10" x14ac:dyDescent="0.3">
      <c r="A5816" s="38" t="s">
        <v>247</v>
      </c>
      <c r="B5816" s="15">
        <v>975000</v>
      </c>
      <c r="C5816" s="15">
        <v>1300000</v>
      </c>
      <c r="E5816" s="36" t="s">
        <v>250</v>
      </c>
      <c r="F5816" s="15">
        <v>469000</v>
      </c>
      <c r="G5816" s="15">
        <v>1303000</v>
      </c>
      <c r="I5816" s="38" t="s">
        <v>254</v>
      </c>
      <c r="J5816" s="15">
        <v>8.3000000000000007</v>
      </c>
    </row>
    <row r="5817" spans="1:10" x14ac:dyDescent="0.3">
      <c r="A5817" s="38" t="s">
        <v>249</v>
      </c>
      <c r="B5817" s="15">
        <v>140000</v>
      </c>
      <c r="C5817" s="15">
        <v>140000</v>
      </c>
      <c r="E5817" s="37" t="s">
        <v>252</v>
      </c>
      <c r="F5817" s="15">
        <v>129000</v>
      </c>
      <c r="G5817" s="15">
        <v>339000</v>
      </c>
      <c r="I5817" s="38" t="s">
        <v>257</v>
      </c>
      <c r="J5817" s="15">
        <v>5.6</v>
      </c>
    </row>
    <row r="5818" spans="1:10" x14ac:dyDescent="0.3">
      <c r="A5818" s="38" t="s">
        <v>251</v>
      </c>
      <c r="B5818" s="15">
        <v>242500</v>
      </c>
      <c r="C5818" s="15">
        <v>242500</v>
      </c>
      <c r="E5818" s="37" t="s">
        <v>255</v>
      </c>
      <c r="F5818" s="15">
        <v>165000</v>
      </c>
      <c r="G5818" s="15">
        <v>532000</v>
      </c>
      <c r="I5818" s="38" t="s">
        <v>252</v>
      </c>
      <c r="J5818" s="15">
        <v>8.6999999999999993</v>
      </c>
    </row>
    <row r="5819" spans="1:10" x14ac:dyDescent="0.3">
      <c r="A5819" s="38" t="s">
        <v>254</v>
      </c>
      <c r="B5819" s="15">
        <v>381750</v>
      </c>
      <c r="C5819" s="15">
        <v>1113500</v>
      </c>
      <c r="E5819" s="37" t="s">
        <v>258</v>
      </c>
      <c r="F5819" s="15">
        <v>175000</v>
      </c>
      <c r="G5819" s="15">
        <v>432000</v>
      </c>
      <c r="I5819" s="38" t="s">
        <v>255</v>
      </c>
      <c r="J5819" s="15">
        <v>10.1</v>
      </c>
    </row>
    <row r="5820" spans="1:10" x14ac:dyDescent="0.3">
      <c r="A5820" s="38" t="s">
        <v>257</v>
      </c>
      <c r="B5820" s="15">
        <v>307700</v>
      </c>
      <c r="C5820" s="15">
        <v>490400</v>
      </c>
      <c r="E5820" s="36" t="s">
        <v>253</v>
      </c>
      <c r="F5820" s="15">
        <v>397875</v>
      </c>
      <c r="G5820" s="15">
        <v>1512799</v>
      </c>
      <c r="I5820" s="38" t="s">
        <v>258</v>
      </c>
      <c r="J5820" s="15">
        <v>10.5</v>
      </c>
    </row>
    <row r="5821" spans="1:10" x14ac:dyDescent="0.3">
      <c r="A5821" s="38" t="s">
        <v>252</v>
      </c>
      <c r="B5821" s="15">
        <v>934000</v>
      </c>
      <c r="C5821" s="15">
        <v>2487000</v>
      </c>
      <c r="E5821" s="35" t="s">
        <v>270</v>
      </c>
      <c r="F5821" s="15">
        <v>1608325</v>
      </c>
      <c r="G5821" s="15">
        <v>5499828</v>
      </c>
      <c r="I5821" s="38" t="s">
        <v>260</v>
      </c>
      <c r="J5821" s="15">
        <v>9.4</v>
      </c>
    </row>
    <row r="5822" spans="1:10" x14ac:dyDescent="0.3">
      <c r="A5822" s="38" t="s">
        <v>255</v>
      </c>
      <c r="B5822" s="15">
        <v>490500</v>
      </c>
      <c r="C5822" s="15">
        <v>1294000</v>
      </c>
      <c r="E5822" s="36" t="s">
        <v>246</v>
      </c>
      <c r="F5822" s="15">
        <v>267850</v>
      </c>
      <c r="G5822" s="15">
        <v>535700</v>
      </c>
      <c r="I5822" s="38" t="s">
        <v>262</v>
      </c>
      <c r="J5822" s="15">
        <v>10.4</v>
      </c>
    </row>
    <row r="5823" spans="1:10" x14ac:dyDescent="0.3">
      <c r="A5823" s="38" t="s">
        <v>258</v>
      </c>
      <c r="B5823" s="15">
        <v>497500</v>
      </c>
      <c r="C5823" s="15">
        <v>2548000</v>
      </c>
      <c r="E5823" s="36" t="s">
        <v>248</v>
      </c>
      <c r="F5823" s="15">
        <v>359100</v>
      </c>
      <c r="G5823" s="15">
        <v>1424248</v>
      </c>
      <c r="I5823" s="38" t="s">
        <v>263</v>
      </c>
      <c r="J5823" s="15">
        <v>12.7</v>
      </c>
    </row>
    <row r="5824" spans="1:10" x14ac:dyDescent="0.3">
      <c r="A5824" s="38" t="s">
        <v>260</v>
      </c>
      <c r="B5824" s="15">
        <v>527500</v>
      </c>
      <c r="C5824" s="15">
        <v>3512000</v>
      </c>
      <c r="E5824" s="36" t="s">
        <v>250</v>
      </c>
      <c r="F5824" s="15">
        <v>500375</v>
      </c>
      <c r="G5824" s="15">
        <v>1818100</v>
      </c>
      <c r="I5824" s="35" t="s">
        <v>261</v>
      </c>
      <c r="J5824" s="15"/>
    </row>
    <row r="5825" spans="1:10" x14ac:dyDescent="0.3">
      <c r="A5825" s="38" t="s">
        <v>262</v>
      </c>
      <c r="B5825" s="15">
        <v>720250</v>
      </c>
      <c r="C5825" s="15">
        <v>1440500</v>
      </c>
      <c r="E5825" s="37" t="s">
        <v>252</v>
      </c>
      <c r="F5825" s="15">
        <v>153000</v>
      </c>
      <c r="G5825" s="15">
        <v>934000</v>
      </c>
      <c r="I5825" s="38" t="s">
        <v>245</v>
      </c>
      <c r="J5825" s="15">
        <v>13.8</v>
      </c>
    </row>
    <row r="5826" spans="1:10" x14ac:dyDescent="0.3">
      <c r="A5826" s="38" t="s">
        <v>263</v>
      </c>
      <c r="B5826" s="15">
        <v>536000</v>
      </c>
      <c r="C5826" s="15">
        <v>3392900</v>
      </c>
      <c r="E5826" s="37" t="s">
        <v>255</v>
      </c>
      <c r="F5826" s="15">
        <v>149000</v>
      </c>
      <c r="G5826" s="15">
        <v>487350</v>
      </c>
      <c r="I5826" s="38" t="s">
        <v>247</v>
      </c>
      <c r="J5826" s="15">
        <v>17.5</v>
      </c>
    </row>
    <row r="5827" spans="1:10" x14ac:dyDescent="0.3">
      <c r="A5827" s="35" t="s">
        <v>266</v>
      </c>
      <c r="B5827" s="15"/>
      <c r="C5827" s="15"/>
      <c r="E5827" s="37" t="s">
        <v>258</v>
      </c>
      <c r="F5827" s="15">
        <v>198375</v>
      </c>
      <c r="G5827" s="15">
        <v>396750</v>
      </c>
      <c r="I5827" s="38" t="s">
        <v>249</v>
      </c>
      <c r="J5827" s="15">
        <v>14</v>
      </c>
    </row>
    <row r="5828" spans="1:10" x14ac:dyDescent="0.3">
      <c r="A5828" s="38" t="s">
        <v>245</v>
      </c>
      <c r="B5828" s="15">
        <v>431965</v>
      </c>
      <c r="C5828" s="15">
        <v>863930</v>
      </c>
      <c r="E5828" s="36" t="s">
        <v>253</v>
      </c>
      <c r="F5828" s="15">
        <v>481000</v>
      </c>
      <c r="G5828" s="15">
        <v>1721780</v>
      </c>
      <c r="I5828" s="38" t="s">
        <v>251</v>
      </c>
      <c r="J5828" s="15">
        <v>15.9</v>
      </c>
    </row>
    <row r="5829" spans="1:10" x14ac:dyDescent="0.3">
      <c r="A5829" s="38" t="s">
        <v>247</v>
      </c>
      <c r="B5829" s="15"/>
      <c r="C5829" s="15"/>
      <c r="E5829" s="35" t="s">
        <v>271</v>
      </c>
      <c r="F5829" s="15">
        <v>1680549</v>
      </c>
      <c r="G5829" s="15">
        <v>6333160</v>
      </c>
      <c r="I5829" s="38" t="s">
        <v>254</v>
      </c>
      <c r="J5829" s="15">
        <v>10.4</v>
      </c>
    </row>
    <row r="5830" spans="1:10" x14ac:dyDescent="0.3">
      <c r="A5830" s="38" t="s">
        <v>249</v>
      </c>
      <c r="B5830" s="15">
        <v>759000</v>
      </c>
      <c r="C5830" s="15">
        <v>759000</v>
      </c>
      <c r="E5830" s="36" t="s">
        <v>246</v>
      </c>
      <c r="F5830" s="15">
        <v>389860</v>
      </c>
      <c r="G5830" s="15">
        <v>624719</v>
      </c>
      <c r="I5830" s="38" t="s">
        <v>257</v>
      </c>
      <c r="J5830" s="15">
        <v>11</v>
      </c>
    </row>
    <row r="5831" spans="1:10" x14ac:dyDescent="0.3">
      <c r="A5831" s="38" t="s">
        <v>251</v>
      </c>
      <c r="B5831" s="15">
        <v>432125</v>
      </c>
      <c r="C5831" s="15">
        <v>1092977</v>
      </c>
      <c r="E5831" s="36" t="s">
        <v>248</v>
      </c>
      <c r="F5831" s="15">
        <v>414325</v>
      </c>
      <c r="G5831" s="15">
        <v>1485539</v>
      </c>
      <c r="I5831" s="38" t="s">
        <v>252</v>
      </c>
      <c r="J5831" s="15">
        <v>10</v>
      </c>
    </row>
    <row r="5832" spans="1:10" x14ac:dyDescent="0.3">
      <c r="A5832" s="38" t="s">
        <v>254</v>
      </c>
      <c r="B5832" s="15">
        <v>560690</v>
      </c>
      <c r="C5832" s="15">
        <v>2742990</v>
      </c>
      <c r="E5832" s="36" t="s">
        <v>250</v>
      </c>
      <c r="F5832" s="15">
        <v>446214</v>
      </c>
      <c r="G5832" s="15">
        <v>2194402</v>
      </c>
      <c r="I5832" s="38" t="s">
        <v>255</v>
      </c>
      <c r="J5832" s="15">
        <v>10.4</v>
      </c>
    </row>
    <row r="5833" spans="1:10" x14ac:dyDescent="0.3">
      <c r="A5833" s="38" t="s">
        <v>257</v>
      </c>
      <c r="B5833" s="15">
        <v>659000</v>
      </c>
      <c r="C5833" s="15">
        <v>2364600</v>
      </c>
      <c r="E5833" s="37" t="s">
        <v>252</v>
      </c>
      <c r="F5833" s="15">
        <v>141000</v>
      </c>
      <c r="G5833" s="15">
        <v>1229900</v>
      </c>
      <c r="I5833" s="38" t="s">
        <v>258</v>
      </c>
      <c r="J5833" s="15">
        <v>10.4</v>
      </c>
    </row>
    <row r="5834" spans="1:10" x14ac:dyDescent="0.3">
      <c r="A5834" s="38" t="s">
        <v>252</v>
      </c>
      <c r="B5834" s="15">
        <v>299900</v>
      </c>
      <c r="C5834" s="15">
        <v>889850</v>
      </c>
      <c r="E5834" s="37" t="s">
        <v>255</v>
      </c>
      <c r="F5834" s="15">
        <v>156000</v>
      </c>
      <c r="G5834" s="15">
        <v>666075</v>
      </c>
      <c r="I5834" s="38" t="s">
        <v>260</v>
      </c>
      <c r="J5834" s="15">
        <v>10.6</v>
      </c>
    </row>
    <row r="5835" spans="1:10" x14ac:dyDescent="0.3">
      <c r="A5835" s="38" t="s">
        <v>255</v>
      </c>
      <c r="B5835" s="15">
        <v>589500</v>
      </c>
      <c r="C5835" s="15">
        <v>2047000</v>
      </c>
      <c r="E5835" s="37" t="s">
        <v>258</v>
      </c>
      <c r="F5835" s="15">
        <v>149214</v>
      </c>
      <c r="G5835" s="15">
        <v>298427</v>
      </c>
      <c r="I5835" s="38" t="s">
        <v>262</v>
      </c>
      <c r="J5835" s="15">
        <v>12.3</v>
      </c>
    </row>
    <row r="5836" spans="1:10" x14ac:dyDescent="0.3">
      <c r="A5836" s="38" t="s">
        <v>258</v>
      </c>
      <c r="B5836" s="15">
        <v>675000</v>
      </c>
      <c r="C5836" s="15">
        <v>1870000</v>
      </c>
      <c r="E5836" s="36" t="s">
        <v>253</v>
      </c>
      <c r="F5836" s="15">
        <v>430150</v>
      </c>
      <c r="G5836" s="15">
        <v>2028500</v>
      </c>
      <c r="I5836" s="38" t="s">
        <v>263</v>
      </c>
      <c r="J5836" s="15">
        <v>9.4</v>
      </c>
    </row>
    <row r="5837" spans="1:10" x14ac:dyDescent="0.3">
      <c r="A5837" s="38" t="s">
        <v>260</v>
      </c>
      <c r="B5837" s="15">
        <v>1079950</v>
      </c>
      <c r="C5837" s="15">
        <v>2931600</v>
      </c>
      <c r="E5837" s="35" t="s">
        <v>272</v>
      </c>
      <c r="F5837" s="15">
        <v>2268725</v>
      </c>
      <c r="G5837" s="15">
        <v>8766808</v>
      </c>
      <c r="I5837" s="35" t="s">
        <v>264</v>
      </c>
      <c r="J5837" s="15"/>
    </row>
    <row r="5838" spans="1:10" x14ac:dyDescent="0.3">
      <c r="A5838" s="38" t="s">
        <v>262</v>
      </c>
      <c r="B5838" s="15">
        <v>200000</v>
      </c>
      <c r="C5838" s="15">
        <v>776000</v>
      </c>
      <c r="E5838" s="36" t="s">
        <v>246</v>
      </c>
      <c r="F5838" s="15">
        <v>560950</v>
      </c>
      <c r="G5838" s="15">
        <v>1753500</v>
      </c>
      <c r="I5838" s="38" t="s">
        <v>245</v>
      </c>
      <c r="J5838" s="15">
        <v>9.1999999999999993</v>
      </c>
    </row>
    <row r="5839" spans="1:10" x14ac:dyDescent="0.3">
      <c r="A5839" s="38" t="s">
        <v>263</v>
      </c>
      <c r="B5839" s="15">
        <v>570000</v>
      </c>
      <c r="C5839" s="15">
        <v>1141950</v>
      </c>
      <c r="E5839" s="36" t="s">
        <v>248</v>
      </c>
      <c r="F5839" s="15">
        <v>575725</v>
      </c>
      <c r="G5839" s="15">
        <v>3403034</v>
      </c>
      <c r="I5839" s="38" t="s">
        <v>247</v>
      </c>
      <c r="J5839" s="15">
        <v>8.9</v>
      </c>
    </row>
    <row r="5840" spans="1:10" x14ac:dyDescent="0.3">
      <c r="A5840" s="35" t="s">
        <v>267</v>
      </c>
      <c r="B5840" s="15"/>
      <c r="C5840" s="15"/>
      <c r="E5840" s="36" t="s">
        <v>250</v>
      </c>
      <c r="F5840" s="15">
        <v>612800</v>
      </c>
      <c r="G5840" s="15">
        <v>2129774</v>
      </c>
      <c r="I5840" s="38" t="s">
        <v>249</v>
      </c>
      <c r="J5840" s="15">
        <v>12.9</v>
      </c>
    </row>
    <row r="5841" spans="1:10" x14ac:dyDescent="0.3">
      <c r="A5841" s="38" t="s">
        <v>245</v>
      </c>
      <c r="B5841" s="15">
        <v>379000</v>
      </c>
      <c r="C5841" s="15">
        <v>863900</v>
      </c>
      <c r="E5841" s="37" t="s">
        <v>252</v>
      </c>
      <c r="F5841" s="15">
        <v>187000</v>
      </c>
      <c r="G5841" s="15">
        <v>484250</v>
      </c>
      <c r="I5841" s="38" t="s">
        <v>251</v>
      </c>
      <c r="J5841" s="15">
        <v>10</v>
      </c>
    </row>
    <row r="5842" spans="1:10" x14ac:dyDescent="0.3">
      <c r="A5842" s="38" t="s">
        <v>247</v>
      </c>
      <c r="B5842" s="15">
        <v>1145000</v>
      </c>
      <c r="C5842" s="15">
        <v>1145000</v>
      </c>
      <c r="E5842" s="37" t="s">
        <v>255</v>
      </c>
      <c r="F5842" s="15">
        <v>233300</v>
      </c>
      <c r="G5842" s="15">
        <v>880524</v>
      </c>
      <c r="I5842" s="38" t="s">
        <v>254</v>
      </c>
      <c r="J5842" s="15">
        <v>14.1</v>
      </c>
    </row>
    <row r="5843" spans="1:10" x14ac:dyDescent="0.3">
      <c r="A5843" s="38" t="s">
        <v>249</v>
      </c>
      <c r="B5843" s="15">
        <v>651600</v>
      </c>
      <c r="C5843" s="15">
        <v>2100200</v>
      </c>
      <c r="E5843" s="37" t="s">
        <v>258</v>
      </c>
      <c r="F5843" s="15">
        <v>192500</v>
      </c>
      <c r="G5843" s="15">
        <v>765000</v>
      </c>
      <c r="I5843" s="38" t="s">
        <v>257</v>
      </c>
      <c r="J5843" s="15">
        <v>12.8</v>
      </c>
    </row>
    <row r="5844" spans="1:10" x14ac:dyDescent="0.3">
      <c r="A5844" s="38" t="s">
        <v>251</v>
      </c>
      <c r="B5844" s="15">
        <v>910775</v>
      </c>
      <c r="C5844" s="15">
        <v>1405750</v>
      </c>
      <c r="E5844" s="36" t="s">
        <v>253</v>
      </c>
      <c r="F5844" s="15">
        <v>519250</v>
      </c>
      <c r="G5844" s="15">
        <v>1480500</v>
      </c>
      <c r="I5844" s="38" t="s">
        <v>252</v>
      </c>
      <c r="J5844" s="15">
        <v>13.5</v>
      </c>
    </row>
    <row r="5845" spans="1:10" x14ac:dyDescent="0.3">
      <c r="A5845" s="38" t="s">
        <v>254</v>
      </c>
      <c r="B5845" s="15">
        <v>586000</v>
      </c>
      <c r="C5845" s="15">
        <v>1799900</v>
      </c>
      <c r="E5845" s="35" t="s">
        <v>273</v>
      </c>
      <c r="F5845" s="15">
        <v>2484575</v>
      </c>
      <c r="G5845" s="15">
        <v>9482949</v>
      </c>
      <c r="I5845" s="38" t="s">
        <v>255</v>
      </c>
      <c r="J5845" s="15">
        <v>8.9</v>
      </c>
    </row>
    <row r="5846" spans="1:10" x14ac:dyDescent="0.3">
      <c r="A5846" s="38" t="s">
        <v>257</v>
      </c>
      <c r="B5846" s="15">
        <v>295500</v>
      </c>
      <c r="C5846" s="15">
        <v>1847300</v>
      </c>
      <c r="E5846" s="36" t="s">
        <v>246</v>
      </c>
      <c r="F5846" s="15">
        <v>579950</v>
      </c>
      <c r="G5846" s="15">
        <v>1732299</v>
      </c>
      <c r="I5846" s="38" t="s">
        <v>258</v>
      </c>
      <c r="J5846" s="15">
        <v>11.6</v>
      </c>
    </row>
    <row r="5847" spans="1:10" x14ac:dyDescent="0.3">
      <c r="A5847" s="38" t="s">
        <v>252</v>
      </c>
      <c r="B5847" s="15">
        <v>603250</v>
      </c>
      <c r="C5847" s="15">
        <v>1789400</v>
      </c>
      <c r="E5847" s="36" t="s">
        <v>248</v>
      </c>
      <c r="F5847" s="15">
        <v>621650</v>
      </c>
      <c r="G5847" s="15">
        <v>2168300</v>
      </c>
      <c r="I5847" s="38" t="s">
        <v>260</v>
      </c>
      <c r="J5847" s="15">
        <v>8.8000000000000007</v>
      </c>
    </row>
    <row r="5848" spans="1:10" x14ac:dyDescent="0.3">
      <c r="A5848" s="38" t="s">
        <v>255</v>
      </c>
      <c r="B5848" s="15">
        <v>370750</v>
      </c>
      <c r="C5848" s="15">
        <v>1791500</v>
      </c>
      <c r="E5848" s="36" t="s">
        <v>250</v>
      </c>
      <c r="F5848" s="15">
        <v>647250</v>
      </c>
      <c r="G5848" s="15">
        <v>3511450</v>
      </c>
      <c r="I5848" s="38" t="s">
        <v>262</v>
      </c>
      <c r="J5848" s="15">
        <v>7</v>
      </c>
    </row>
    <row r="5849" spans="1:10" x14ac:dyDescent="0.3">
      <c r="A5849" s="38" t="s">
        <v>258</v>
      </c>
      <c r="B5849" s="15">
        <v>782000</v>
      </c>
      <c r="C5849" s="15">
        <v>1564000</v>
      </c>
      <c r="E5849" s="37" t="s">
        <v>252</v>
      </c>
      <c r="F5849" s="15">
        <v>190000</v>
      </c>
      <c r="G5849" s="15">
        <v>982950</v>
      </c>
      <c r="I5849" s="38" t="s">
        <v>263</v>
      </c>
      <c r="J5849" s="15">
        <v>7</v>
      </c>
    </row>
    <row r="5850" spans="1:10" x14ac:dyDescent="0.3">
      <c r="A5850" s="38" t="s">
        <v>260</v>
      </c>
      <c r="B5850" s="15">
        <v>523000</v>
      </c>
      <c r="C5850" s="15">
        <v>1518000</v>
      </c>
      <c r="E5850" s="37" t="s">
        <v>255</v>
      </c>
      <c r="F5850" s="15">
        <v>232000</v>
      </c>
      <c r="G5850" s="15">
        <v>1612000</v>
      </c>
      <c r="I5850" s="35" t="s">
        <v>266</v>
      </c>
      <c r="J5850" s="15"/>
    </row>
    <row r="5851" spans="1:10" x14ac:dyDescent="0.3">
      <c r="A5851" s="38" t="s">
        <v>262</v>
      </c>
      <c r="B5851" s="15">
        <v>442524</v>
      </c>
      <c r="C5851" s="15">
        <v>2880073</v>
      </c>
      <c r="E5851" s="37" t="s">
        <v>258</v>
      </c>
      <c r="F5851" s="15">
        <v>225250</v>
      </c>
      <c r="G5851" s="15">
        <v>916500</v>
      </c>
      <c r="I5851" s="38" t="s">
        <v>245</v>
      </c>
      <c r="J5851" s="15">
        <v>7.5</v>
      </c>
    </row>
    <row r="5852" spans="1:10" x14ac:dyDescent="0.3">
      <c r="A5852" s="38" t="s">
        <v>263</v>
      </c>
      <c r="B5852" s="15">
        <v>235000</v>
      </c>
      <c r="C5852" s="15">
        <v>1156000</v>
      </c>
      <c r="E5852" s="36" t="s">
        <v>253</v>
      </c>
      <c r="F5852" s="15">
        <v>635725</v>
      </c>
      <c r="G5852" s="15">
        <v>2070900</v>
      </c>
      <c r="I5852" s="38" t="s">
        <v>247</v>
      </c>
      <c r="J5852" s="15">
        <v>8.9</v>
      </c>
    </row>
    <row r="5853" spans="1:10" x14ac:dyDescent="0.3">
      <c r="A5853" s="35" t="s">
        <v>268</v>
      </c>
      <c r="B5853" s="15"/>
      <c r="C5853" s="15"/>
      <c r="E5853" s="35" t="s">
        <v>274</v>
      </c>
      <c r="F5853" s="15">
        <v>2990670</v>
      </c>
      <c r="G5853" s="15">
        <v>16154182</v>
      </c>
      <c r="I5853" s="38" t="s">
        <v>249</v>
      </c>
      <c r="J5853" s="15">
        <v>7.4</v>
      </c>
    </row>
    <row r="5854" spans="1:10" x14ac:dyDescent="0.3">
      <c r="A5854" s="38" t="s">
        <v>245</v>
      </c>
      <c r="B5854" s="15">
        <v>147000</v>
      </c>
      <c r="C5854" s="15">
        <v>147000</v>
      </c>
      <c r="E5854" s="36" t="s">
        <v>246</v>
      </c>
      <c r="F5854" s="15">
        <v>671470</v>
      </c>
      <c r="G5854" s="15">
        <v>3716465</v>
      </c>
      <c r="I5854" s="38" t="s">
        <v>251</v>
      </c>
      <c r="J5854" s="15">
        <v>9</v>
      </c>
    </row>
    <row r="5855" spans="1:10" x14ac:dyDescent="0.3">
      <c r="A5855" s="38" t="s">
        <v>247</v>
      </c>
      <c r="B5855" s="15"/>
      <c r="C5855" s="15"/>
      <c r="E5855" s="36" t="s">
        <v>248</v>
      </c>
      <c r="F5855" s="15">
        <v>819950</v>
      </c>
      <c r="G5855" s="15">
        <v>3554768</v>
      </c>
      <c r="I5855" s="38" t="s">
        <v>254</v>
      </c>
      <c r="J5855" s="15">
        <v>6.4</v>
      </c>
    </row>
    <row r="5856" spans="1:10" x14ac:dyDescent="0.3">
      <c r="A5856" s="38" t="s">
        <v>249</v>
      </c>
      <c r="B5856" s="15">
        <v>430000</v>
      </c>
      <c r="C5856" s="15">
        <v>430000</v>
      </c>
      <c r="E5856" s="36" t="s">
        <v>250</v>
      </c>
      <c r="F5856" s="15">
        <v>757250</v>
      </c>
      <c r="G5856" s="15">
        <v>3861950</v>
      </c>
      <c r="I5856" s="38" t="s">
        <v>257</v>
      </c>
      <c r="J5856" s="15">
        <v>7.7</v>
      </c>
    </row>
    <row r="5857" spans="1:10" x14ac:dyDescent="0.3">
      <c r="A5857" s="38" t="s">
        <v>251</v>
      </c>
      <c r="B5857" s="15">
        <v>327000</v>
      </c>
      <c r="C5857" s="15">
        <v>944000</v>
      </c>
      <c r="E5857" s="37" t="s">
        <v>252</v>
      </c>
      <c r="F5857" s="15">
        <v>224250</v>
      </c>
      <c r="G5857" s="15">
        <v>918000</v>
      </c>
      <c r="I5857" s="38" t="s">
        <v>252</v>
      </c>
      <c r="J5857" s="15">
        <v>8.6</v>
      </c>
    </row>
    <row r="5858" spans="1:10" x14ac:dyDescent="0.3">
      <c r="A5858" s="38" t="s">
        <v>254</v>
      </c>
      <c r="B5858" s="15">
        <v>994200</v>
      </c>
      <c r="C5858" s="15">
        <v>4923400</v>
      </c>
      <c r="E5858" s="37" t="s">
        <v>255</v>
      </c>
      <c r="F5858" s="15">
        <v>254000</v>
      </c>
      <c r="G5858" s="15">
        <v>1251000</v>
      </c>
      <c r="I5858" s="38" t="s">
        <v>255</v>
      </c>
      <c r="J5858" s="15">
        <v>8.9</v>
      </c>
    </row>
    <row r="5859" spans="1:10" x14ac:dyDescent="0.3">
      <c r="A5859" s="38" t="s">
        <v>257</v>
      </c>
      <c r="B5859" s="15">
        <v>450500</v>
      </c>
      <c r="C5859" s="15">
        <v>2138000</v>
      </c>
      <c r="E5859" s="37" t="s">
        <v>258</v>
      </c>
      <c r="F5859" s="15">
        <v>279000</v>
      </c>
      <c r="G5859" s="15">
        <v>1692950</v>
      </c>
      <c r="I5859" s="38" t="s">
        <v>258</v>
      </c>
      <c r="J5859" s="15">
        <v>7.6</v>
      </c>
    </row>
    <row r="5860" spans="1:10" x14ac:dyDescent="0.3">
      <c r="A5860" s="38" t="s">
        <v>252</v>
      </c>
      <c r="B5860" s="15">
        <v>298900</v>
      </c>
      <c r="C5860" s="15">
        <v>1257800</v>
      </c>
      <c r="E5860" s="36" t="s">
        <v>253</v>
      </c>
      <c r="F5860" s="15">
        <v>742000</v>
      </c>
      <c r="G5860" s="15">
        <v>5020999</v>
      </c>
      <c r="I5860" s="38" t="s">
        <v>260</v>
      </c>
      <c r="J5860" s="15">
        <v>9.5</v>
      </c>
    </row>
    <row r="5861" spans="1:10" x14ac:dyDescent="0.3">
      <c r="A5861" s="38" t="s">
        <v>255</v>
      </c>
      <c r="B5861" s="15">
        <v>376250</v>
      </c>
      <c r="C5861" s="15">
        <v>2169000</v>
      </c>
      <c r="E5861" s="35" t="s">
        <v>275</v>
      </c>
      <c r="F5861" s="15">
        <v>3007675</v>
      </c>
      <c r="G5861" s="15">
        <v>13615048</v>
      </c>
      <c r="I5861" s="38" t="s">
        <v>262</v>
      </c>
      <c r="J5861" s="15">
        <v>10.8</v>
      </c>
    </row>
    <row r="5862" spans="1:10" x14ac:dyDescent="0.3">
      <c r="A5862" s="38" t="s">
        <v>258</v>
      </c>
      <c r="B5862" s="15">
        <v>372000</v>
      </c>
      <c r="C5862" s="15">
        <v>935000</v>
      </c>
      <c r="E5862" s="36" t="s">
        <v>246</v>
      </c>
      <c r="F5862" s="15">
        <v>844000</v>
      </c>
      <c r="G5862" s="15">
        <v>2439000</v>
      </c>
      <c r="I5862" s="38" t="s">
        <v>263</v>
      </c>
      <c r="J5862" s="15">
        <v>10.6</v>
      </c>
    </row>
    <row r="5863" spans="1:10" x14ac:dyDescent="0.3">
      <c r="A5863" s="38" t="s">
        <v>260</v>
      </c>
      <c r="B5863" s="15">
        <v>523750</v>
      </c>
      <c r="C5863" s="15">
        <v>3068950</v>
      </c>
      <c r="E5863" s="36" t="s">
        <v>248</v>
      </c>
      <c r="F5863" s="15">
        <v>818500</v>
      </c>
      <c r="G5863" s="15">
        <v>4001098</v>
      </c>
      <c r="I5863" s="35" t="s">
        <v>267</v>
      </c>
      <c r="J5863" s="15"/>
    </row>
    <row r="5864" spans="1:10" x14ac:dyDescent="0.3">
      <c r="A5864" s="38" t="s">
        <v>262</v>
      </c>
      <c r="B5864" s="15">
        <v>556500</v>
      </c>
      <c r="C5864" s="15">
        <v>2385000</v>
      </c>
      <c r="E5864" s="36" t="s">
        <v>250</v>
      </c>
      <c r="F5864" s="15">
        <v>805225</v>
      </c>
      <c r="G5864" s="15">
        <v>5711050</v>
      </c>
      <c r="I5864" s="38" t="s">
        <v>245</v>
      </c>
      <c r="J5864" s="15">
        <v>11.8</v>
      </c>
    </row>
    <row r="5865" spans="1:10" x14ac:dyDescent="0.3">
      <c r="A5865" s="38" t="s">
        <v>263</v>
      </c>
      <c r="B5865" s="15">
        <v>780000</v>
      </c>
      <c r="C5865" s="15">
        <v>2788777</v>
      </c>
      <c r="E5865" s="37" t="s">
        <v>252</v>
      </c>
      <c r="F5865" s="15">
        <v>270250</v>
      </c>
      <c r="G5865" s="15">
        <v>2172100</v>
      </c>
      <c r="I5865" s="38" t="s">
        <v>247</v>
      </c>
      <c r="J5865" s="15">
        <v>11.7</v>
      </c>
    </row>
    <row r="5866" spans="1:10" x14ac:dyDescent="0.3">
      <c r="A5866" s="35" t="s">
        <v>269</v>
      </c>
      <c r="B5866" s="15"/>
      <c r="C5866" s="15"/>
      <c r="E5866" s="37" t="s">
        <v>255</v>
      </c>
      <c r="F5866" s="15">
        <v>240000</v>
      </c>
      <c r="G5866" s="15">
        <v>1214000</v>
      </c>
      <c r="I5866" s="38" t="s">
        <v>249</v>
      </c>
      <c r="J5866" s="15">
        <v>12.3</v>
      </c>
    </row>
    <row r="5867" spans="1:10" x14ac:dyDescent="0.3">
      <c r="A5867" s="38" t="s">
        <v>245</v>
      </c>
      <c r="B5867" s="15">
        <v>875000</v>
      </c>
      <c r="C5867" s="15">
        <v>1780000</v>
      </c>
      <c r="E5867" s="37" t="s">
        <v>258</v>
      </c>
      <c r="F5867" s="15">
        <v>294975</v>
      </c>
      <c r="G5867" s="15">
        <v>2324950</v>
      </c>
      <c r="I5867" s="38" t="s">
        <v>251</v>
      </c>
      <c r="J5867" s="15">
        <v>16.7</v>
      </c>
    </row>
    <row r="5868" spans="1:10" x14ac:dyDescent="0.3">
      <c r="A5868" s="38" t="s">
        <v>247</v>
      </c>
      <c r="B5868" s="15">
        <v>564950</v>
      </c>
      <c r="C5868" s="15">
        <v>2205950</v>
      </c>
      <c r="E5868" s="36" t="s">
        <v>253</v>
      </c>
      <c r="F5868" s="15">
        <v>539950</v>
      </c>
      <c r="G5868" s="15">
        <v>1463900</v>
      </c>
      <c r="I5868" s="38" t="s">
        <v>254</v>
      </c>
      <c r="J5868" s="15">
        <v>16.7</v>
      </c>
    </row>
    <row r="5869" spans="1:10" x14ac:dyDescent="0.3">
      <c r="A5869" s="38" t="s">
        <v>249</v>
      </c>
      <c r="B5869" s="15">
        <v>534700</v>
      </c>
      <c r="C5869" s="15">
        <v>1315400</v>
      </c>
      <c r="E5869" s="14">
        <v>57</v>
      </c>
      <c r="F5869" s="15">
        <v>27876338</v>
      </c>
      <c r="G5869" s="15">
        <v>75275544</v>
      </c>
      <c r="I5869" s="38" t="s">
        <v>257</v>
      </c>
      <c r="J5869" s="15">
        <v>12</v>
      </c>
    </row>
    <row r="5870" spans="1:10" x14ac:dyDescent="0.3">
      <c r="A5870" s="38" t="s">
        <v>251</v>
      </c>
      <c r="B5870" s="15">
        <v>845500</v>
      </c>
      <c r="C5870" s="15">
        <v>4743000</v>
      </c>
      <c r="E5870" s="35" t="s">
        <v>243</v>
      </c>
      <c r="F5870" s="15">
        <v>414975</v>
      </c>
      <c r="G5870" s="15">
        <v>538950</v>
      </c>
      <c r="I5870" s="38" t="s">
        <v>252</v>
      </c>
      <c r="J5870" s="15">
        <v>9</v>
      </c>
    </row>
    <row r="5871" spans="1:10" x14ac:dyDescent="0.3">
      <c r="A5871" s="38" t="s">
        <v>254</v>
      </c>
      <c r="B5871" s="15">
        <v>615500</v>
      </c>
      <c r="C5871" s="15">
        <v>2760500</v>
      </c>
      <c r="E5871" s="36" t="s">
        <v>246</v>
      </c>
      <c r="F5871" s="15"/>
      <c r="G5871" s="15"/>
      <c r="I5871" s="38" t="s">
        <v>255</v>
      </c>
      <c r="J5871" s="15">
        <v>9</v>
      </c>
    </row>
    <row r="5872" spans="1:10" x14ac:dyDescent="0.3">
      <c r="A5872" s="38" t="s">
        <v>257</v>
      </c>
      <c r="B5872" s="15">
        <v>844900</v>
      </c>
      <c r="C5872" s="15">
        <v>2464900</v>
      </c>
      <c r="E5872" s="36" t="s">
        <v>248</v>
      </c>
      <c r="F5872" s="15">
        <v>152000</v>
      </c>
      <c r="G5872" s="15">
        <v>152000</v>
      </c>
      <c r="I5872" s="38" t="s">
        <v>258</v>
      </c>
      <c r="J5872" s="15">
        <v>8.6</v>
      </c>
    </row>
    <row r="5873" spans="1:10" x14ac:dyDescent="0.3">
      <c r="A5873" s="38" t="s">
        <v>252</v>
      </c>
      <c r="B5873" s="15">
        <v>897000</v>
      </c>
      <c r="C5873" s="15">
        <v>3704000</v>
      </c>
      <c r="E5873" s="36" t="s">
        <v>250</v>
      </c>
      <c r="F5873" s="15">
        <v>139000</v>
      </c>
      <c r="G5873" s="15">
        <v>139000</v>
      </c>
      <c r="I5873" s="38" t="s">
        <v>260</v>
      </c>
      <c r="J5873" s="15">
        <v>9</v>
      </c>
    </row>
    <row r="5874" spans="1:10" x14ac:dyDescent="0.3">
      <c r="A5874" s="38" t="s">
        <v>255</v>
      </c>
      <c r="B5874" s="15">
        <v>648475</v>
      </c>
      <c r="C5874" s="15">
        <v>3802850</v>
      </c>
      <c r="E5874" s="37" t="s">
        <v>252</v>
      </c>
      <c r="F5874" s="15">
        <v>139000</v>
      </c>
      <c r="G5874" s="15">
        <v>139000</v>
      </c>
      <c r="I5874" s="38" t="s">
        <v>262</v>
      </c>
      <c r="J5874" s="15">
        <v>7.8</v>
      </c>
    </row>
    <row r="5875" spans="1:10" x14ac:dyDescent="0.3">
      <c r="A5875" s="38" t="s">
        <v>258</v>
      </c>
      <c r="B5875" s="15">
        <v>530000</v>
      </c>
      <c r="C5875" s="15">
        <v>2100000</v>
      </c>
      <c r="E5875" s="37" t="s">
        <v>255</v>
      </c>
      <c r="F5875" s="15"/>
      <c r="G5875" s="15"/>
      <c r="I5875" s="38" t="s">
        <v>263</v>
      </c>
      <c r="J5875" s="15">
        <v>7.2</v>
      </c>
    </row>
    <row r="5876" spans="1:10" x14ac:dyDescent="0.3">
      <c r="A5876" s="38" t="s">
        <v>260</v>
      </c>
      <c r="B5876" s="15">
        <v>427900</v>
      </c>
      <c r="C5876" s="15">
        <v>427900</v>
      </c>
      <c r="E5876" s="37" t="s">
        <v>258</v>
      </c>
      <c r="F5876" s="15"/>
      <c r="G5876" s="15"/>
      <c r="I5876" s="35" t="s">
        <v>268</v>
      </c>
      <c r="J5876" s="15"/>
    </row>
    <row r="5877" spans="1:10" x14ac:dyDescent="0.3">
      <c r="A5877" s="38" t="s">
        <v>262</v>
      </c>
      <c r="B5877" s="15">
        <v>665000</v>
      </c>
      <c r="C5877" s="15">
        <v>4882800</v>
      </c>
      <c r="E5877" s="36" t="s">
        <v>253</v>
      </c>
      <c r="F5877" s="15">
        <v>123975</v>
      </c>
      <c r="G5877" s="15">
        <v>247950</v>
      </c>
      <c r="I5877" s="38" t="s">
        <v>245</v>
      </c>
      <c r="J5877" s="15">
        <v>6.3</v>
      </c>
    </row>
    <row r="5878" spans="1:10" x14ac:dyDescent="0.3">
      <c r="A5878" s="38" t="s">
        <v>263</v>
      </c>
      <c r="B5878" s="15">
        <v>570000</v>
      </c>
      <c r="C5878" s="15">
        <v>1778550</v>
      </c>
      <c r="E5878" s="35" t="s">
        <v>259</v>
      </c>
      <c r="F5878" s="15">
        <v>448000</v>
      </c>
      <c r="G5878" s="15">
        <v>448000</v>
      </c>
      <c r="I5878" s="38" t="s">
        <v>247</v>
      </c>
      <c r="J5878" s="15">
        <v>6.5</v>
      </c>
    </row>
    <row r="5879" spans="1:10" x14ac:dyDescent="0.3">
      <c r="A5879" s="35" t="s">
        <v>270</v>
      </c>
      <c r="B5879" s="15"/>
      <c r="C5879" s="15"/>
      <c r="E5879" s="36" t="s">
        <v>246</v>
      </c>
      <c r="F5879" s="15">
        <v>132000</v>
      </c>
      <c r="G5879" s="15">
        <v>132000</v>
      </c>
      <c r="I5879" s="38" t="s">
        <v>249</v>
      </c>
      <c r="J5879" s="15">
        <v>5.8</v>
      </c>
    </row>
    <row r="5880" spans="1:10" x14ac:dyDescent="0.3">
      <c r="A5880" s="38" t="s">
        <v>245</v>
      </c>
      <c r="B5880" s="15">
        <v>810000</v>
      </c>
      <c r="C5880" s="15">
        <v>810000</v>
      </c>
      <c r="E5880" s="36" t="s">
        <v>248</v>
      </c>
      <c r="F5880" s="15">
        <v>158000</v>
      </c>
      <c r="G5880" s="15">
        <v>158000</v>
      </c>
      <c r="I5880" s="38" t="s">
        <v>251</v>
      </c>
      <c r="J5880" s="15">
        <v>6.6</v>
      </c>
    </row>
    <row r="5881" spans="1:10" x14ac:dyDescent="0.3">
      <c r="A5881" s="38" t="s">
        <v>247</v>
      </c>
      <c r="B5881" s="15">
        <v>1080000</v>
      </c>
      <c r="C5881" s="15">
        <v>2640950</v>
      </c>
      <c r="E5881" s="36" t="s">
        <v>250</v>
      </c>
      <c r="F5881" s="15"/>
      <c r="G5881" s="15"/>
      <c r="I5881" s="38" t="s">
        <v>254</v>
      </c>
      <c r="J5881" s="15">
        <v>7.2</v>
      </c>
    </row>
    <row r="5882" spans="1:10" x14ac:dyDescent="0.3">
      <c r="A5882" s="38" t="s">
        <v>249</v>
      </c>
      <c r="B5882" s="15">
        <v>522000</v>
      </c>
      <c r="C5882" s="15">
        <v>764000</v>
      </c>
      <c r="E5882" s="37" t="s">
        <v>252</v>
      </c>
      <c r="F5882" s="15"/>
      <c r="G5882" s="15"/>
      <c r="I5882" s="38" t="s">
        <v>257</v>
      </c>
      <c r="J5882" s="15">
        <v>7.6</v>
      </c>
    </row>
    <row r="5883" spans="1:10" x14ac:dyDescent="0.3">
      <c r="A5883" s="38" t="s">
        <v>251</v>
      </c>
      <c r="B5883" s="15">
        <v>812750</v>
      </c>
      <c r="C5883" s="15">
        <v>2062500</v>
      </c>
      <c r="E5883" s="37" t="s">
        <v>255</v>
      </c>
      <c r="F5883" s="15"/>
      <c r="G5883" s="15"/>
      <c r="I5883" s="38" t="s">
        <v>252</v>
      </c>
      <c r="J5883" s="15">
        <v>11.9</v>
      </c>
    </row>
    <row r="5884" spans="1:10" x14ac:dyDescent="0.3">
      <c r="A5884" s="38" t="s">
        <v>254</v>
      </c>
      <c r="B5884" s="15">
        <v>883000</v>
      </c>
      <c r="C5884" s="15">
        <v>1563625</v>
      </c>
      <c r="E5884" s="37" t="s">
        <v>258</v>
      </c>
      <c r="F5884" s="15"/>
      <c r="G5884" s="15"/>
      <c r="I5884" s="38" t="s">
        <v>255</v>
      </c>
      <c r="J5884" s="15">
        <v>11.1</v>
      </c>
    </row>
    <row r="5885" spans="1:10" x14ac:dyDescent="0.3">
      <c r="A5885" s="38" t="s">
        <v>257</v>
      </c>
      <c r="B5885" s="15">
        <v>980000</v>
      </c>
      <c r="C5885" s="15">
        <v>1523500</v>
      </c>
      <c r="E5885" s="36" t="s">
        <v>253</v>
      </c>
      <c r="F5885" s="15">
        <v>158000</v>
      </c>
      <c r="G5885" s="15">
        <v>158000</v>
      </c>
      <c r="I5885" s="38" t="s">
        <v>258</v>
      </c>
      <c r="J5885" s="15">
        <v>10</v>
      </c>
    </row>
    <row r="5886" spans="1:10" x14ac:dyDescent="0.3">
      <c r="A5886" s="38" t="s">
        <v>252</v>
      </c>
      <c r="B5886" s="15">
        <v>730875</v>
      </c>
      <c r="C5886" s="15">
        <v>4069250</v>
      </c>
      <c r="E5886" s="35" t="s">
        <v>265</v>
      </c>
      <c r="F5886" s="15">
        <v>801450</v>
      </c>
      <c r="G5886" s="15">
        <v>943450</v>
      </c>
      <c r="I5886" s="38" t="s">
        <v>260</v>
      </c>
      <c r="J5886" s="15">
        <v>8.9</v>
      </c>
    </row>
    <row r="5887" spans="1:10" x14ac:dyDescent="0.3">
      <c r="A5887" s="38" t="s">
        <v>255</v>
      </c>
      <c r="B5887" s="15">
        <v>717500</v>
      </c>
      <c r="C5887" s="15">
        <v>3376500</v>
      </c>
      <c r="E5887" s="36" t="s">
        <v>246</v>
      </c>
      <c r="F5887" s="15"/>
      <c r="G5887" s="15"/>
      <c r="I5887" s="38" t="s">
        <v>262</v>
      </c>
      <c r="J5887" s="15">
        <v>9.5</v>
      </c>
    </row>
    <row r="5888" spans="1:10" x14ac:dyDescent="0.3">
      <c r="A5888" s="38" t="s">
        <v>258</v>
      </c>
      <c r="B5888" s="15">
        <v>477500</v>
      </c>
      <c r="C5888" s="15">
        <v>1760250</v>
      </c>
      <c r="E5888" s="36" t="s">
        <v>248</v>
      </c>
      <c r="F5888" s="15">
        <v>180950</v>
      </c>
      <c r="G5888" s="15">
        <v>180950</v>
      </c>
      <c r="I5888" s="38" t="s">
        <v>263</v>
      </c>
      <c r="J5888" s="15">
        <v>8.1999999999999993</v>
      </c>
    </row>
    <row r="5889" spans="1:10" x14ac:dyDescent="0.3">
      <c r="A5889" s="38" t="s">
        <v>260</v>
      </c>
      <c r="B5889" s="15">
        <v>595000</v>
      </c>
      <c r="C5889" s="15">
        <v>1510000</v>
      </c>
      <c r="E5889" s="36" t="s">
        <v>250</v>
      </c>
      <c r="F5889" s="15">
        <v>438000</v>
      </c>
      <c r="G5889" s="15">
        <v>580000</v>
      </c>
      <c r="I5889" s="35" t="s">
        <v>269</v>
      </c>
      <c r="J5889" s="15"/>
    </row>
    <row r="5890" spans="1:10" x14ac:dyDescent="0.3">
      <c r="A5890" s="38" t="s">
        <v>262</v>
      </c>
      <c r="B5890" s="15">
        <v>776250</v>
      </c>
      <c r="C5890" s="15">
        <v>2313400</v>
      </c>
      <c r="E5890" s="37" t="s">
        <v>252</v>
      </c>
      <c r="F5890" s="15">
        <v>142000</v>
      </c>
      <c r="G5890" s="15">
        <v>284000</v>
      </c>
      <c r="I5890" s="38" t="s">
        <v>245</v>
      </c>
      <c r="J5890" s="15">
        <v>6.5</v>
      </c>
    </row>
    <row r="5891" spans="1:10" x14ac:dyDescent="0.3">
      <c r="A5891" s="38" t="s">
        <v>263</v>
      </c>
      <c r="B5891" s="15">
        <v>381300</v>
      </c>
      <c r="C5891" s="15">
        <v>1456100</v>
      </c>
      <c r="E5891" s="37" t="s">
        <v>255</v>
      </c>
      <c r="F5891" s="15">
        <v>167000</v>
      </c>
      <c r="G5891" s="15">
        <v>167000</v>
      </c>
      <c r="I5891" s="38" t="s">
        <v>247</v>
      </c>
      <c r="J5891" s="15">
        <v>4.7</v>
      </c>
    </row>
    <row r="5892" spans="1:10" x14ac:dyDescent="0.3">
      <c r="A5892" s="35" t="s">
        <v>271</v>
      </c>
      <c r="B5892" s="15"/>
      <c r="C5892" s="15"/>
      <c r="E5892" s="37" t="s">
        <v>258</v>
      </c>
      <c r="F5892" s="15">
        <v>129000</v>
      </c>
      <c r="G5892" s="15">
        <v>129000</v>
      </c>
      <c r="I5892" s="38" t="s">
        <v>249</v>
      </c>
      <c r="J5892" s="15">
        <v>5.9</v>
      </c>
    </row>
    <row r="5893" spans="1:10" x14ac:dyDescent="0.3">
      <c r="A5893" s="38" t="s">
        <v>245</v>
      </c>
      <c r="B5893" s="15">
        <v>652975</v>
      </c>
      <c r="C5893" s="15">
        <v>2515950</v>
      </c>
      <c r="E5893" s="36" t="s">
        <v>253</v>
      </c>
      <c r="F5893" s="15">
        <v>182500</v>
      </c>
      <c r="G5893" s="15">
        <v>182500</v>
      </c>
      <c r="I5893" s="38" t="s">
        <v>251</v>
      </c>
      <c r="J5893" s="15">
        <v>5.5</v>
      </c>
    </row>
    <row r="5894" spans="1:10" x14ac:dyDescent="0.3">
      <c r="A5894" s="38" t="s">
        <v>247</v>
      </c>
      <c r="B5894" s="15">
        <v>557250</v>
      </c>
      <c r="C5894" s="15">
        <v>3023450</v>
      </c>
      <c r="E5894" s="35" t="s">
        <v>244</v>
      </c>
      <c r="F5894" s="15">
        <v>1677343</v>
      </c>
      <c r="G5894" s="15">
        <v>3078211</v>
      </c>
      <c r="I5894" s="38" t="s">
        <v>254</v>
      </c>
      <c r="J5894" s="15">
        <v>3.9</v>
      </c>
    </row>
    <row r="5895" spans="1:10" x14ac:dyDescent="0.3">
      <c r="A5895" s="38" t="s">
        <v>249</v>
      </c>
      <c r="B5895" s="15">
        <v>635000</v>
      </c>
      <c r="C5895" s="15">
        <v>1975375</v>
      </c>
      <c r="E5895" s="36" t="s">
        <v>246</v>
      </c>
      <c r="F5895" s="15">
        <v>365000</v>
      </c>
      <c r="G5895" s="15">
        <v>365000</v>
      </c>
      <c r="I5895" s="38" t="s">
        <v>257</v>
      </c>
      <c r="J5895" s="15">
        <v>4.4000000000000004</v>
      </c>
    </row>
    <row r="5896" spans="1:10" x14ac:dyDescent="0.3">
      <c r="A5896" s="38" t="s">
        <v>251</v>
      </c>
      <c r="B5896" s="15">
        <v>838850</v>
      </c>
      <c r="C5896" s="15">
        <v>5604200</v>
      </c>
      <c r="E5896" s="36" t="s">
        <v>248</v>
      </c>
      <c r="F5896" s="15">
        <v>465100</v>
      </c>
      <c r="G5896" s="15">
        <v>465100</v>
      </c>
      <c r="I5896" s="38" t="s">
        <v>252</v>
      </c>
      <c r="J5896" s="15">
        <v>4.0999999999999996</v>
      </c>
    </row>
    <row r="5897" spans="1:10" x14ac:dyDescent="0.3">
      <c r="A5897" s="38" t="s">
        <v>254</v>
      </c>
      <c r="B5897" s="15">
        <v>622750</v>
      </c>
      <c r="C5897" s="15">
        <v>1893750</v>
      </c>
      <c r="E5897" s="36" t="s">
        <v>250</v>
      </c>
      <c r="F5897" s="15">
        <v>412745</v>
      </c>
      <c r="G5897" s="15">
        <v>412745</v>
      </c>
      <c r="I5897" s="38" t="s">
        <v>255</v>
      </c>
      <c r="J5897" s="15">
        <v>6</v>
      </c>
    </row>
    <row r="5898" spans="1:10" x14ac:dyDescent="0.3">
      <c r="A5898" s="38" t="s">
        <v>257</v>
      </c>
      <c r="B5898" s="15">
        <v>673250</v>
      </c>
      <c r="C5898" s="15">
        <v>7027650</v>
      </c>
      <c r="E5898" s="37" t="s">
        <v>252</v>
      </c>
      <c r="F5898" s="15">
        <v>154795</v>
      </c>
      <c r="G5898" s="15">
        <v>154795</v>
      </c>
      <c r="I5898" s="38" t="s">
        <v>258</v>
      </c>
      <c r="J5898" s="15">
        <v>6.7</v>
      </c>
    </row>
    <row r="5899" spans="1:10" x14ac:dyDescent="0.3">
      <c r="A5899" s="38" t="s">
        <v>252</v>
      </c>
      <c r="B5899" s="15">
        <v>629950</v>
      </c>
      <c r="C5899" s="15">
        <v>7468025</v>
      </c>
      <c r="E5899" s="37" t="s">
        <v>255</v>
      </c>
      <c r="F5899" s="15"/>
      <c r="G5899" s="15"/>
      <c r="I5899" s="38" t="s">
        <v>260</v>
      </c>
      <c r="J5899" s="15">
        <v>6.6</v>
      </c>
    </row>
    <row r="5900" spans="1:10" x14ac:dyDescent="0.3">
      <c r="A5900" s="38" t="s">
        <v>255</v>
      </c>
      <c r="B5900" s="15">
        <v>1200500</v>
      </c>
      <c r="C5900" s="15">
        <v>6549288</v>
      </c>
      <c r="E5900" s="37" t="s">
        <v>258</v>
      </c>
      <c r="F5900" s="15">
        <v>257950</v>
      </c>
      <c r="G5900" s="15">
        <v>257950</v>
      </c>
      <c r="I5900" s="38" t="s">
        <v>262</v>
      </c>
      <c r="J5900" s="15">
        <v>6.5</v>
      </c>
    </row>
    <row r="5901" spans="1:10" x14ac:dyDescent="0.3">
      <c r="A5901" s="38" t="s">
        <v>258</v>
      </c>
      <c r="B5901" s="15">
        <v>818500</v>
      </c>
      <c r="C5901" s="15">
        <v>5114100</v>
      </c>
      <c r="E5901" s="36" t="s">
        <v>253</v>
      </c>
      <c r="F5901" s="15">
        <v>434498</v>
      </c>
      <c r="G5901" s="15">
        <v>1835366</v>
      </c>
      <c r="I5901" s="38" t="s">
        <v>263</v>
      </c>
      <c r="J5901" s="15">
        <v>6.6</v>
      </c>
    </row>
    <row r="5902" spans="1:10" x14ac:dyDescent="0.3">
      <c r="A5902" s="38" t="s">
        <v>260</v>
      </c>
      <c r="B5902" s="15">
        <v>622425</v>
      </c>
      <c r="C5902" s="15">
        <v>1725900</v>
      </c>
      <c r="E5902" s="35" t="s">
        <v>256</v>
      </c>
      <c r="F5902" s="15">
        <v>2677034</v>
      </c>
      <c r="G5902" s="15">
        <v>5696536</v>
      </c>
      <c r="I5902" s="35" t="s">
        <v>270</v>
      </c>
      <c r="J5902" s="15"/>
    </row>
    <row r="5903" spans="1:10" x14ac:dyDescent="0.3">
      <c r="A5903" s="38" t="s">
        <v>262</v>
      </c>
      <c r="B5903" s="15">
        <v>432000</v>
      </c>
      <c r="C5903" s="15">
        <v>432000</v>
      </c>
      <c r="E5903" s="36" t="s">
        <v>246</v>
      </c>
      <c r="F5903" s="15">
        <v>479659</v>
      </c>
      <c r="G5903" s="15">
        <v>1566391</v>
      </c>
      <c r="I5903" s="38" t="s">
        <v>245</v>
      </c>
      <c r="J5903" s="15">
        <v>7.5</v>
      </c>
    </row>
    <row r="5904" spans="1:10" x14ac:dyDescent="0.3">
      <c r="A5904" s="38" t="s">
        <v>263</v>
      </c>
      <c r="B5904" s="15">
        <v>732000</v>
      </c>
      <c r="C5904" s="15">
        <v>4379000</v>
      </c>
      <c r="E5904" s="36" t="s">
        <v>248</v>
      </c>
      <c r="F5904" s="15">
        <v>812950</v>
      </c>
      <c r="G5904" s="15">
        <v>812950</v>
      </c>
      <c r="I5904" s="38" t="s">
        <v>247</v>
      </c>
      <c r="J5904" s="15">
        <v>6.6</v>
      </c>
    </row>
    <row r="5905" spans="1:10" x14ac:dyDescent="0.3">
      <c r="A5905" s="35" t="s">
        <v>272</v>
      </c>
      <c r="B5905" s="15"/>
      <c r="C5905" s="15"/>
      <c r="E5905" s="36" t="s">
        <v>250</v>
      </c>
      <c r="F5905" s="15">
        <v>796425</v>
      </c>
      <c r="G5905" s="15">
        <v>2343195</v>
      </c>
      <c r="I5905" s="38" t="s">
        <v>249</v>
      </c>
      <c r="J5905" s="15">
        <v>6.6</v>
      </c>
    </row>
    <row r="5906" spans="1:10" x14ac:dyDescent="0.3">
      <c r="A5906" s="38" t="s">
        <v>245</v>
      </c>
      <c r="B5906" s="15">
        <v>654000</v>
      </c>
      <c r="C5906" s="15">
        <v>4041626</v>
      </c>
      <c r="E5906" s="37" t="s">
        <v>252</v>
      </c>
      <c r="F5906" s="15">
        <v>248975</v>
      </c>
      <c r="G5906" s="15">
        <v>944900</v>
      </c>
      <c r="I5906" s="38" t="s">
        <v>251</v>
      </c>
      <c r="J5906" s="15">
        <v>6.1</v>
      </c>
    </row>
    <row r="5907" spans="1:10" x14ac:dyDescent="0.3">
      <c r="A5907" s="38" t="s">
        <v>247</v>
      </c>
      <c r="B5907" s="15">
        <v>525000</v>
      </c>
      <c r="C5907" s="15">
        <v>830000</v>
      </c>
      <c r="E5907" s="37" t="s">
        <v>255</v>
      </c>
      <c r="F5907" s="15">
        <v>247500</v>
      </c>
      <c r="G5907" s="15">
        <v>247500</v>
      </c>
      <c r="I5907" s="38" t="s">
        <v>254</v>
      </c>
      <c r="J5907" s="15">
        <v>7.5</v>
      </c>
    </row>
    <row r="5908" spans="1:10" x14ac:dyDescent="0.3">
      <c r="A5908" s="38" t="s">
        <v>249</v>
      </c>
      <c r="B5908" s="15">
        <v>541850</v>
      </c>
      <c r="C5908" s="15">
        <v>2694600</v>
      </c>
      <c r="E5908" s="37" t="s">
        <v>258</v>
      </c>
      <c r="F5908" s="15">
        <v>299950</v>
      </c>
      <c r="G5908" s="15">
        <v>1150795</v>
      </c>
      <c r="I5908" s="38" t="s">
        <v>257</v>
      </c>
      <c r="J5908" s="15">
        <v>5.7</v>
      </c>
    </row>
    <row r="5909" spans="1:10" x14ac:dyDescent="0.3">
      <c r="A5909" s="38" t="s">
        <v>251</v>
      </c>
      <c r="B5909" s="15">
        <v>415000</v>
      </c>
      <c r="C5909" s="15">
        <v>2320000</v>
      </c>
      <c r="E5909" s="36" t="s">
        <v>253</v>
      </c>
      <c r="F5909" s="15">
        <v>588000</v>
      </c>
      <c r="G5909" s="15">
        <v>974000</v>
      </c>
      <c r="I5909" s="38" t="s">
        <v>252</v>
      </c>
      <c r="J5909" s="15">
        <v>5.4</v>
      </c>
    </row>
    <row r="5910" spans="1:10" x14ac:dyDescent="0.3">
      <c r="A5910" s="38" t="s">
        <v>254</v>
      </c>
      <c r="B5910" s="15">
        <v>770000</v>
      </c>
      <c r="C5910" s="15">
        <v>5531600</v>
      </c>
      <c r="E5910" s="35" t="s">
        <v>261</v>
      </c>
      <c r="F5910" s="15">
        <v>375000</v>
      </c>
      <c r="G5910" s="15">
        <v>544000</v>
      </c>
      <c r="I5910" s="38" t="s">
        <v>255</v>
      </c>
      <c r="J5910" s="15">
        <v>5</v>
      </c>
    </row>
    <row r="5911" spans="1:10" x14ac:dyDescent="0.3">
      <c r="A5911" s="38" t="s">
        <v>257</v>
      </c>
      <c r="B5911" s="15">
        <v>766000</v>
      </c>
      <c r="C5911" s="15">
        <v>3365000</v>
      </c>
      <c r="E5911" s="36" t="s">
        <v>246</v>
      </c>
      <c r="F5911" s="15"/>
      <c r="G5911" s="15"/>
      <c r="I5911" s="38" t="s">
        <v>258</v>
      </c>
      <c r="J5911" s="15">
        <v>6.4</v>
      </c>
    </row>
    <row r="5912" spans="1:10" x14ac:dyDescent="0.3">
      <c r="A5912" s="38" t="s">
        <v>252</v>
      </c>
      <c r="B5912" s="15">
        <v>732000</v>
      </c>
      <c r="C5912" s="15">
        <v>4483000</v>
      </c>
      <c r="E5912" s="36" t="s">
        <v>248</v>
      </c>
      <c r="F5912" s="15"/>
      <c r="G5912" s="15"/>
      <c r="I5912" s="38" t="s">
        <v>260</v>
      </c>
      <c r="J5912" s="15">
        <v>7.1</v>
      </c>
    </row>
    <row r="5913" spans="1:10" x14ac:dyDescent="0.3">
      <c r="A5913" s="38" t="s">
        <v>255</v>
      </c>
      <c r="B5913" s="15">
        <v>730750</v>
      </c>
      <c r="C5913" s="15">
        <v>4381999</v>
      </c>
      <c r="E5913" s="36" t="s">
        <v>250</v>
      </c>
      <c r="F5913" s="15"/>
      <c r="G5913" s="15"/>
      <c r="I5913" s="38" t="s">
        <v>262</v>
      </c>
      <c r="J5913" s="15">
        <v>5.2</v>
      </c>
    </row>
    <row r="5914" spans="1:10" x14ac:dyDescent="0.3">
      <c r="A5914" s="38" t="s">
        <v>258</v>
      </c>
      <c r="B5914" s="15">
        <v>746500</v>
      </c>
      <c r="C5914" s="15">
        <v>2719500</v>
      </c>
      <c r="E5914" s="37" t="s">
        <v>252</v>
      </c>
      <c r="F5914" s="15"/>
      <c r="G5914" s="15"/>
      <c r="I5914" s="38" t="s">
        <v>263</v>
      </c>
      <c r="J5914" s="15">
        <v>5.7</v>
      </c>
    </row>
    <row r="5915" spans="1:10" x14ac:dyDescent="0.3">
      <c r="A5915" s="38" t="s">
        <v>260</v>
      </c>
      <c r="B5915" s="15">
        <v>1200000</v>
      </c>
      <c r="C5915" s="15">
        <v>9550675</v>
      </c>
      <c r="E5915" s="37" t="s">
        <v>255</v>
      </c>
      <c r="F5915" s="15"/>
      <c r="G5915" s="15"/>
      <c r="I5915" s="35" t="s">
        <v>271</v>
      </c>
      <c r="J5915" s="15"/>
    </row>
    <row r="5916" spans="1:10" x14ac:dyDescent="0.3">
      <c r="A5916" s="38" t="s">
        <v>262</v>
      </c>
      <c r="B5916" s="15">
        <v>964450</v>
      </c>
      <c r="C5916" s="15">
        <v>2039450</v>
      </c>
      <c r="E5916" s="37" t="s">
        <v>258</v>
      </c>
      <c r="F5916" s="15"/>
      <c r="G5916" s="15"/>
      <c r="I5916" s="38" t="s">
        <v>245</v>
      </c>
      <c r="J5916" s="15">
        <v>5.6</v>
      </c>
    </row>
    <row r="5917" spans="1:10" x14ac:dyDescent="0.3">
      <c r="A5917" s="38" t="s">
        <v>263</v>
      </c>
      <c r="B5917" s="15">
        <v>509000</v>
      </c>
      <c r="C5917" s="15">
        <v>4017418</v>
      </c>
      <c r="E5917" s="36" t="s">
        <v>253</v>
      </c>
      <c r="F5917" s="15">
        <v>375000</v>
      </c>
      <c r="G5917" s="15">
        <v>544000</v>
      </c>
      <c r="I5917" s="38" t="s">
        <v>247</v>
      </c>
      <c r="J5917" s="15">
        <v>9.4</v>
      </c>
    </row>
    <row r="5918" spans="1:10" x14ac:dyDescent="0.3">
      <c r="A5918" s="35" t="s">
        <v>273</v>
      </c>
      <c r="B5918" s="15"/>
      <c r="C5918" s="15"/>
      <c r="E5918" s="35" t="s">
        <v>264</v>
      </c>
      <c r="F5918" s="15">
        <v>711500</v>
      </c>
      <c r="G5918" s="15">
        <v>821000</v>
      </c>
      <c r="I5918" s="38" t="s">
        <v>249</v>
      </c>
      <c r="J5918" s="15">
        <v>10.4</v>
      </c>
    </row>
    <row r="5919" spans="1:10" x14ac:dyDescent="0.3">
      <c r="A5919" s="38" t="s">
        <v>245</v>
      </c>
      <c r="B5919" s="15">
        <v>1170000</v>
      </c>
      <c r="C5919" s="15">
        <v>4907500</v>
      </c>
      <c r="E5919" s="36" t="s">
        <v>246</v>
      </c>
      <c r="F5919" s="15">
        <v>155000</v>
      </c>
      <c r="G5919" s="15">
        <v>155000</v>
      </c>
      <c r="I5919" s="38" t="s">
        <v>251</v>
      </c>
      <c r="J5919" s="15">
        <v>10</v>
      </c>
    </row>
    <row r="5920" spans="1:10" x14ac:dyDescent="0.3">
      <c r="A5920" s="38" t="s">
        <v>247</v>
      </c>
      <c r="B5920" s="15">
        <v>725950</v>
      </c>
      <c r="C5920" s="15">
        <v>1262950</v>
      </c>
      <c r="E5920" s="36" t="s">
        <v>248</v>
      </c>
      <c r="F5920" s="15"/>
      <c r="G5920" s="15"/>
      <c r="I5920" s="38" t="s">
        <v>254</v>
      </c>
      <c r="J5920" s="15">
        <v>9.5</v>
      </c>
    </row>
    <row r="5921" spans="1:10" x14ac:dyDescent="0.3">
      <c r="A5921" s="38" t="s">
        <v>249</v>
      </c>
      <c r="B5921" s="15">
        <v>1020000</v>
      </c>
      <c r="C5921" s="15">
        <v>3870000</v>
      </c>
      <c r="E5921" s="36" t="s">
        <v>250</v>
      </c>
      <c r="F5921" s="15">
        <v>447000</v>
      </c>
      <c r="G5921" s="15">
        <v>447000</v>
      </c>
      <c r="I5921" s="38" t="s">
        <v>257</v>
      </c>
      <c r="J5921" s="15">
        <v>8</v>
      </c>
    </row>
    <row r="5922" spans="1:10" x14ac:dyDescent="0.3">
      <c r="A5922" s="38" t="s">
        <v>251</v>
      </c>
      <c r="B5922" s="15">
        <v>682000</v>
      </c>
      <c r="C5922" s="15">
        <v>4166699</v>
      </c>
      <c r="E5922" s="37" t="s">
        <v>252</v>
      </c>
      <c r="F5922" s="15">
        <v>165000</v>
      </c>
      <c r="G5922" s="15">
        <v>165000</v>
      </c>
      <c r="I5922" s="38" t="s">
        <v>252</v>
      </c>
      <c r="J5922" s="15">
        <v>4.8</v>
      </c>
    </row>
    <row r="5923" spans="1:10" x14ac:dyDescent="0.3">
      <c r="A5923" s="38" t="s">
        <v>254</v>
      </c>
      <c r="B5923" s="15">
        <v>1102450</v>
      </c>
      <c r="C5923" s="15">
        <v>6139595</v>
      </c>
      <c r="E5923" s="37" t="s">
        <v>255</v>
      </c>
      <c r="F5923" s="15">
        <v>210000</v>
      </c>
      <c r="G5923" s="15">
        <v>210000</v>
      </c>
      <c r="I5923" s="38" t="s">
        <v>255</v>
      </c>
      <c r="J5923" s="15">
        <v>3.3</v>
      </c>
    </row>
    <row r="5924" spans="1:10" x14ac:dyDescent="0.3">
      <c r="A5924" s="38" t="s">
        <v>257</v>
      </c>
      <c r="B5924" s="15">
        <v>762475</v>
      </c>
      <c r="C5924" s="15">
        <v>6783675</v>
      </c>
      <c r="E5924" s="37" t="s">
        <v>258</v>
      </c>
      <c r="F5924" s="15">
        <v>72000</v>
      </c>
      <c r="G5924" s="15">
        <v>72000</v>
      </c>
      <c r="I5924" s="38" t="s">
        <v>258</v>
      </c>
      <c r="J5924" s="15">
        <v>2.2999999999999998</v>
      </c>
    </row>
    <row r="5925" spans="1:10" x14ac:dyDescent="0.3">
      <c r="A5925" s="38" t="s">
        <v>252</v>
      </c>
      <c r="B5925" s="15">
        <v>861000</v>
      </c>
      <c r="C5925" s="15">
        <v>4247850</v>
      </c>
      <c r="E5925" s="36" t="s">
        <v>253</v>
      </c>
      <c r="F5925" s="15">
        <v>109500</v>
      </c>
      <c r="G5925" s="15">
        <v>219000</v>
      </c>
      <c r="I5925" s="38" t="s">
        <v>260</v>
      </c>
      <c r="J5925" s="15">
        <v>3.5</v>
      </c>
    </row>
    <row r="5926" spans="1:10" x14ac:dyDescent="0.3">
      <c r="A5926" s="38" t="s">
        <v>255</v>
      </c>
      <c r="B5926" s="15">
        <v>821750</v>
      </c>
      <c r="C5926" s="15">
        <v>6874650</v>
      </c>
      <c r="E5926" s="35" t="s">
        <v>266</v>
      </c>
      <c r="F5926" s="15">
        <v>840439</v>
      </c>
      <c r="G5926" s="15">
        <v>970976</v>
      </c>
      <c r="I5926" s="38" t="s">
        <v>262</v>
      </c>
      <c r="J5926" s="15">
        <v>4.5999999999999996</v>
      </c>
    </row>
    <row r="5927" spans="1:10" x14ac:dyDescent="0.3">
      <c r="A5927" s="38" t="s">
        <v>258</v>
      </c>
      <c r="B5927" s="15">
        <v>1225545</v>
      </c>
      <c r="C5927" s="15">
        <v>8255390</v>
      </c>
      <c r="E5927" s="36" t="s">
        <v>246</v>
      </c>
      <c r="F5927" s="15">
        <v>130538</v>
      </c>
      <c r="G5927" s="15">
        <v>261075</v>
      </c>
      <c r="I5927" s="38" t="s">
        <v>263</v>
      </c>
      <c r="J5927" s="15">
        <v>3.3</v>
      </c>
    </row>
    <row r="5928" spans="1:10" x14ac:dyDescent="0.3">
      <c r="A5928" s="38" t="s">
        <v>260</v>
      </c>
      <c r="B5928" s="15">
        <v>806656</v>
      </c>
      <c r="C5928" s="15">
        <v>4755830</v>
      </c>
      <c r="E5928" s="36" t="s">
        <v>248</v>
      </c>
      <c r="F5928" s="15">
        <v>233000</v>
      </c>
      <c r="G5928" s="15">
        <v>233000</v>
      </c>
      <c r="I5928" s="35" t="s">
        <v>272</v>
      </c>
      <c r="J5928" s="15"/>
    </row>
    <row r="5929" spans="1:10" x14ac:dyDescent="0.3">
      <c r="A5929" s="38" t="s">
        <v>262</v>
      </c>
      <c r="B5929" s="15">
        <v>2566000</v>
      </c>
      <c r="C5929" s="15">
        <v>4518000</v>
      </c>
      <c r="E5929" s="36" t="s">
        <v>250</v>
      </c>
      <c r="F5929" s="15">
        <v>289900</v>
      </c>
      <c r="G5929" s="15">
        <v>289900</v>
      </c>
      <c r="I5929" s="38" t="s">
        <v>245</v>
      </c>
      <c r="J5929" s="15">
        <v>3.4</v>
      </c>
    </row>
    <row r="5930" spans="1:10" x14ac:dyDescent="0.3">
      <c r="A5930" s="38" t="s">
        <v>263</v>
      </c>
      <c r="B5930" s="15">
        <v>632500</v>
      </c>
      <c r="C5930" s="15">
        <v>3829410</v>
      </c>
      <c r="E5930" s="37" t="s">
        <v>252</v>
      </c>
      <c r="F5930" s="15">
        <v>179900</v>
      </c>
      <c r="G5930" s="15">
        <v>179900</v>
      </c>
      <c r="I5930" s="38" t="s">
        <v>247</v>
      </c>
      <c r="J5930" s="15">
        <v>3.7</v>
      </c>
    </row>
    <row r="5931" spans="1:10" x14ac:dyDescent="0.3">
      <c r="A5931" s="35" t="s">
        <v>274</v>
      </c>
      <c r="B5931" s="15"/>
      <c r="C5931" s="15"/>
      <c r="E5931" s="37" t="s">
        <v>255</v>
      </c>
      <c r="F5931" s="15"/>
      <c r="G5931" s="15"/>
      <c r="I5931" s="38" t="s">
        <v>249</v>
      </c>
      <c r="J5931" s="15">
        <v>2.2999999999999998</v>
      </c>
    </row>
    <row r="5932" spans="1:10" x14ac:dyDescent="0.3">
      <c r="A5932" s="38" t="s">
        <v>245</v>
      </c>
      <c r="B5932" s="15">
        <v>858500</v>
      </c>
      <c r="C5932" s="15">
        <v>3786500</v>
      </c>
      <c r="E5932" s="37" t="s">
        <v>258</v>
      </c>
      <c r="F5932" s="15">
        <v>110000</v>
      </c>
      <c r="G5932" s="15">
        <v>110000</v>
      </c>
      <c r="I5932" s="38" t="s">
        <v>251</v>
      </c>
      <c r="J5932" s="15">
        <v>1.7</v>
      </c>
    </row>
    <row r="5933" spans="1:10" x14ac:dyDescent="0.3">
      <c r="A5933" s="38" t="s">
        <v>247</v>
      </c>
      <c r="B5933" s="15">
        <v>1365000</v>
      </c>
      <c r="C5933" s="15">
        <v>5154000</v>
      </c>
      <c r="E5933" s="36" t="s">
        <v>253</v>
      </c>
      <c r="F5933" s="15">
        <v>187001</v>
      </c>
      <c r="G5933" s="15">
        <v>187001</v>
      </c>
      <c r="I5933" s="38" t="s">
        <v>254</v>
      </c>
      <c r="J5933" s="15">
        <v>1.9</v>
      </c>
    </row>
    <row r="5934" spans="1:10" x14ac:dyDescent="0.3">
      <c r="A5934" s="38" t="s">
        <v>249</v>
      </c>
      <c r="B5934" s="15">
        <v>1212500</v>
      </c>
      <c r="C5934" s="15">
        <v>4441000</v>
      </c>
      <c r="E5934" s="35" t="s">
        <v>267</v>
      </c>
      <c r="F5934" s="15">
        <v>1337950</v>
      </c>
      <c r="G5934" s="15">
        <v>2078950</v>
      </c>
      <c r="I5934" s="38" t="s">
        <v>257</v>
      </c>
      <c r="J5934" s="15">
        <v>2</v>
      </c>
    </row>
    <row r="5935" spans="1:10" x14ac:dyDescent="0.3">
      <c r="A5935" s="38" t="s">
        <v>251</v>
      </c>
      <c r="B5935" s="15">
        <v>757000</v>
      </c>
      <c r="C5935" s="15">
        <v>4324500</v>
      </c>
      <c r="E5935" s="36" t="s">
        <v>246</v>
      </c>
      <c r="F5935" s="15">
        <v>323950</v>
      </c>
      <c r="G5935" s="15">
        <v>945950</v>
      </c>
      <c r="I5935" s="38" t="s">
        <v>252</v>
      </c>
      <c r="J5935" s="15">
        <v>2.6</v>
      </c>
    </row>
    <row r="5936" spans="1:10" x14ac:dyDescent="0.3">
      <c r="A5936" s="38" t="s">
        <v>254</v>
      </c>
      <c r="B5936" s="15">
        <v>920500</v>
      </c>
      <c r="C5936" s="15">
        <v>2823000</v>
      </c>
      <c r="E5936" s="36" t="s">
        <v>248</v>
      </c>
      <c r="F5936" s="15">
        <v>320000</v>
      </c>
      <c r="G5936" s="15">
        <v>439000</v>
      </c>
      <c r="I5936" s="38" t="s">
        <v>255</v>
      </c>
      <c r="J5936" s="15">
        <v>1.9</v>
      </c>
    </row>
    <row r="5937" spans="1:10" x14ac:dyDescent="0.3">
      <c r="A5937" s="38" t="s">
        <v>257</v>
      </c>
      <c r="B5937" s="15">
        <v>1304622</v>
      </c>
      <c r="C5937" s="15">
        <v>5627172</v>
      </c>
      <c r="E5937" s="36" t="s">
        <v>250</v>
      </c>
      <c r="F5937" s="15">
        <v>323000</v>
      </c>
      <c r="G5937" s="15">
        <v>323000</v>
      </c>
      <c r="I5937" s="38" t="s">
        <v>258</v>
      </c>
      <c r="J5937" s="15">
        <v>1.9</v>
      </c>
    </row>
    <row r="5938" spans="1:10" x14ac:dyDescent="0.3">
      <c r="A5938" s="38" t="s">
        <v>252</v>
      </c>
      <c r="B5938" s="15">
        <v>673250</v>
      </c>
      <c r="C5938" s="15">
        <v>3240450</v>
      </c>
      <c r="E5938" s="37" t="s">
        <v>252</v>
      </c>
      <c r="F5938" s="15">
        <v>136000</v>
      </c>
      <c r="G5938" s="15">
        <v>136000</v>
      </c>
      <c r="I5938" s="38" t="s">
        <v>260</v>
      </c>
      <c r="J5938" s="15">
        <v>2.4</v>
      </c>
    </row>
    <row r="5939" spans="1:10" x14ac:dyDescent="0.3">
      <c r="A5939" s="38" t="s">
        <v>255</v>
      </c>
      <c r="B5939" s="15">
        <v>960000</v>
      </c>
      <c r="C5939" s="15">
        <v>6286700</v>
      </c>
      <c r="E5939" s="37" t="s">
        <v>255</v>
      </c>
      <c r="F5939" s="15">
        <v>187000</v>
      </c>
      <c r="G5939" s="15">
        <v>187000</v>
      </c>
      <c r="I5939" s="38" t="s">
        <v>262</v>
      </c>
      <c r="J5939" s="15">
        <v>2.8</v>
      </c>
    </row>
    <row r="5940" spans="1:10" x14ac:dyDescent="0.3">
      <c r="A5940" s="38" t="s">
        <v>258</v>
      </c>
      <c r="B5940" s="15">
        <v>1037400</v>
      </c>
      <c r="C5940" s="15">
        <v>7439800</v>
      </c>
      <c r="E5940" s="37" t="s">
        <v>258</v>
      </c>
      <c r="F5940" s="15"/>
      <c r="G5940" s="15"/>
      <c r="I5940" s="38" t="s">
        <v>263</v>
      </c>
      <c r="J5940" s="15">
        <v>3</v>
      </c>
    </row>
    <row r="5941" spans="1:10" x14ac:dyDescent="0.3">
      <c r="A5941" s="38" t="s">
        <v>260</v>
      </c>
      <c r="B5941" s="15">
        <v>835350</v>
      </c>
      <c r="C5941" s="15">
        <v>10031450</v>
      </c>
      <c r="E5941" s="36" t="s">
        <v>253</v>
      </c>
      <c r="F5941" s="15">
        <v>371000</v>
      </c>
      <c r="G5941" s="15">
        <v>371000</v>
      </c>
      <c r="I5941" s="35" t="s">
        <v>273</v>
      </c>
      <c r="J5941" s="15"/>
    </row>
    <row r="5942" spans="1:10" x14ac:dyDescent="0.3">
      <c r="A5942" s="38" t="s">
        <v>262</v>
      </c>
      <c r="B5942" s="15">
        <v>863470</v>
      </c>
      <c r="C5942" s="15">
        <v>4655420</v>
      </c>
      <c r="E5942" s="35" t="s">
        <v>268</v>
      </c>
      <c r="F5942" s="15">
        <v>1031850</v>
      </c>
      <c r="G5942" s="15">
        <v>1324300</v>
      </c>
      <c r="I5942" s="38" t="s">
        <v>245</v>
      </c>
      <c r="J5942" s="15">
        <v>2</v>
      </c>
    </row>
    <row r="5943" spans="1:10" x14ac:dyDescent="0.3">
      <c r="A5943" s="38" t="s">
        <v>263</v>
      </c>
      <c r="B5943" s="15">
        <v>587500</v>
      </c>
      <c r="C5943" s="15">
        <v>5441379</v>
      </c>
      <c r="E5943" s="36" t="s">
        <v>246</v>
      </c>
      <c r="F5943" s="15">
        <v>340000</v>
      </c>
      <c r="G5943" s="15">
        <v>340000</v>
      </c>
      <c r="I5943" s="38" t="s">
        <v>247</v>
      </c>
      <c r="J5943" s="15">
        <v>2.2999999999999998</v>
      </c>
    </row>
    <row r="5944" spans="1:10" x14ac:dyDescent="0.3">
      <c r="A5944" s="35" t="s">
        <v>275</v>
      </c>
      <c r="B5944" s="15"/>
      <c r="C5944" s="15"/>
      <c r="E5944" s="36" t="s">
        <v>248</v>
      </c>
      <c r="F5944" s="15">
        <v>253900</v>
      </c>
      <c r="G5944" s="15">
        <v>253900</v>
      </c>
      <c r="I5944" s="38" t="s">
        <v>249</v>
      </c>
      <c r="J5944" s="15">
        <v>1.7</v>
      </c>
    </row>
    <row r="5945" spans="1:10" x14ac:dyDescent="0.3">
      <c r="A5945" s="38" t="s">
        <v>245</v>
      </c>
      <c r="B5945" s="15">
        <v>811250</v>
      </c>
      <c r="C5945" s="15">
        <v>6702336</v>
      </c>
      <c r="E5945" s="36" t="s">
        <v>250</v>
      </c>
      <c r="F5945" s="15">
        <v>149950</v>
      </c>
      <c r="G5945" s="15">
        <v>299900</v>
      </c>
      <c r="I5945" s="38" t="s">
        <v>251</v>
      </c>
      <c r="J5945" s="15">
        <v>2.2999999999999998</v>
      </c>
    </row>
    <row r="5946" spans="1:10" x14ac:dyDescent="0.3">
      <c r="A5946" s="38" t="s">
        <v>247</v>
      </c>
      <c r="B5946" s="15">
        <v>949500</v>
      </c>
      <c r="C5946" s="15">
        <v>3190250</v>
      </c>
      <c r="E5946" s="37" t="s">
        <v>252</v>
      </c>
      <c r="F5946" s="15"/>
      <c r="G5946" s="15"/>
      <c r="I5946" s="38" t="s">
        <v>254</v>
      </c>
      <c r="J5946" s="15">
        <v>2.8</v>
      </c>
    </row>
    <row r="5947" spans="1:10" x14ac:dyDescent="0.3">
      <c r="A5947" s="38" t="s">
        <v>249</v>
      </c>
      <c r="B5947" s="15">
        <v>479765</v>
      </c>
      <c r="C5947" s="15">
        <v>3715869</v>
      </c>
      <c r="E5947" s="37" t="s">
        <v>255</v>
      </c>
      <c r="F5947" s="15">
        <v>149950</v>
      </c>
      <c r="G5947" s="15">
        <v>299900</v>
      </c>
      <c r="I5947" s="38" t="s">
        <v>257</v>
      </c>
      <c r="J5947" s="15">
        <v>2.8</v>
      </c>
    </row>
    <row r="5948" spans="1:10" x14ac:dyDescent="0.3">
      <c r="A5948" s="38" t="s">
        <v>251</v>
      </c>
      <c r="B5948" s="15">
        <v>709950</v>
      </c>
      <c r="C5948" s="15">
        <v>709950</v>
      </c>
      <c r="E5948" s="37" t="s">
        <v>258</v>
      </c>
      <c r="F5948" s="15"/>
      <c r="G5948" s="15"/>
      <c r="I5948" s="38" t="s">
        <v>252</v>
      </c>
      <c r="J5948" s="15">
        <v>2.7</v>
      </c>
    </row>
    <row r="5949" spans="1:10" x14ac:dyDescent="0.3">
      <c r="A5949" s="38" t="s">
        <v>254</v>
      </c>
      <c r="B5949" s="15">
        <v>865000</v>
      </c>
      <c r="C5949" s="15">
        <v>8824451</v>
      </c>
      <c r="E5949" s="36" t="s">
        <v>253</v>
      </c>
      <c r="F5949" s="15">
        <v>288000</v>
      </c>
      <c r="G5949" s="15">
        <v>430500</v>
      </c>
      <c r="I5949" s="38" t="s">
        <v>255</v>
      </c>
      <c r="J5949" s="15">
        <v>2.8</v>
      </c>
    </row>
    <row r="5950" spans="1:10" x14ac:dyDescent="0.3">
      <c r="A5950" s="38" t="s">
        <v>257</v>
      </c>
      <c r="B5950" s="15">
        <v>829000</v>
      </c>
      <c r="C5950" s="15">
        <v>4856950</v>
      </c>
      <c r="E5950" s="35" t="s">
        <v>269</v>
      </c>
      <c r="F5950" s="15">
        <v>1628850</v>
      </c>
      <c r="G5950" s="15">
        <v>3212048</v>
      </c>
      <c r="I5950" s="38" t="s">
        <v>258</v>
      </c>
      <c r="J5950" s="15">
        <v>2.7</v>
      </c>
    </row>
    <row r="5951" spans="1:10" x14ac:dyDescent="0.3">
      <c r="A5951" s="38" t="s">
        <v>252</v>
      </c>
      <c r="B5951" s="15">
        <v>1043148</v>
      </c>
      <c r="C5951" s="15">
        <v>11266444</v>
      </c>
      <c r="E5951" s="36" t="s">
        <v>246</v>
      </c>
      <c r="F5951" s="15">
        <v>437450</v>
      </c>
      <c r="G5951" s="15">
        <v>874900</v>
      </c>
      <c r="I5951" s="38" t="s">
        <v>260</v>
      </c>
      <c r="J5951" s="15">
        <v>1.4</v>
      </c>
    </row>
    <row r="5952" spans="1:10" x14ac:dyDescent="0.3">
      <c r="A5952" s="38" t="s">
        <v>255</v>
      </c>
      <c r="B5952" s="15">
        <v>902450</v>
      </c>
      <c r="C5952" s="15">
        <v>5558300</v>
      </c>
      <c r="E5952" s="36" t="s">
        <v>248</v>
      </c>
      <c r="F5952" s="15">
        <v>658925</v>
      </c>
      <c r="G5952" s="15">
        <v>1650698</v>
      </c>
      <c r="I5952" s="38" t="s">
        <v>262</v>
      </c>
      <c r="J5952" s="15">
        <v>1.1000000000000001</v>
      </c>
    </row>
    <row r="5953" spans="1:10" x14ac:dyDescent="0.3">
      <c r="A5953" s="38" t="s">
        <v>258</v>
      </c>
      <c r="B5953" s="15">
        <v>849500</v>
      </c>
      <c r="C5953" s="15">
        <v>8182500</v>
      </c>
      <c r="E5953" s="36" t="s">
        <v>250</v>
      </c>
      <c r="F5953" s="15">
        <v>344975</v>
      </c>
      <c r="G5953" s="15">
        <v>498950</v>
      </c>
      <c r="I5953" s="38" t="s">
        <v>263</v>
      </c>
      <c r="J5953" s="15">
        <v>0.5</v>
      </c>
    </row>
    <row r="5954" spans="1:10" x14ac:dyDescent="0.3">
      <c r="A5954" s="38" t="s">
        <v>260</v>
      </c>
      <c r="B5954" s="15">
        <v>925000</v>
      </c>
      <c r="C5954" s="15">
        <v>6112950</v>
      </c>
      <c r="E5954" s="37" t="s">
        <v>252</v>
      </c>
      <c r="F5954" s="15">
        <v>153975</v>
      </c>
      <c r="G5954" s="15">
        <v>307950</v>
      </c>
      <c r="I5954" s="35" t="s">
        <v>274</v>
      </c>
      <c r="J5954" s="15"/>
    </row>
    <row r="5955" spans="1:10" x14ac:dyDescent="0.3">
      <c r="A5955" s="38" t="s">
        <v>262</v>
      </c>
      <c r="B5955" s="15">
        <v>365000</v>
      </c>
      <c r="C5955" s="15">
        <v>2650000</v>
      </c>
      <c r="E5955" s="37" t="s">
        <v>255</v>
      </c>
      <c r="F5955" s="15">
        <v>191000</v>
      </c>
      <c r="G5955" s="15">
        <v>191000</v>
      </c>
      <c r="I5955" s="38" t="s">
        <v>245</v>
      </c>
      <c r="J5955" s="15">
        <v>1.1000000000000001</v>
      </c>
    </row>
    <row r="5956" spans="1:10" x14ac:dyDescent="0.3">
      <c r="A5956" s="14">
        <v>40</v>
      </c>
      <c r="B5956" s="15">
        <v>44525125</v>
      </c>
      <c r="C5956" s="15">
        <v>202183250</v>
      </c>
      <c r="E5956" s="37" t="s">
        <v>258</v>
      </c>
      <c r="F5956" s="15"/>
      <c r="G5956" s="15"/>
      <c r="I5956" s="38" t="s">
        <v>247</v>
      </c>
      <c r="J5956" s="15">
        <v>0.9</v>
      </c>
    </row>
    <row r="5957" spans="1:10" x14ac:dyDescent="0.3">
      <c r="A5957" s="35" t="s">
        <v>243</v>
      </c>
      <c r="B5957" s="15"/>
      <c r="C5957" s="15"/>
      <c r="E5957" s="36" t="s">
        <v>253</v>
      </c>
      <c r="F5957" s="15">
        <v>187500</v>
      </c>
      <c r="G5957" s="15">
        <v>187500</v>
      </c>
      <c r="I5957" s="38" t="s">
        <v>249</v>
      </c>
      <c r="J5957" s="15">
        <v>0.9</v>
      </c>
    </row>
    <row r="5958" spans="1:10" x14ac:dyDescent="0.3">
      <c r="A5958" s="38" t="s">
        <v>245</v>
      </c>
      <c r="B5958" s="15">
        <v>221000</v>
      </c>
      <c r="C5958" s="15">
        <v>442000</v>
      </c>
      <c r="E5958" s="35" t="s">
        <v>270</v>
      </c>
      <c r="F5958" s="15">
        <v>1839616</v>
      </c>
      <c r="G5958" s="15">
        <v>4288370</v>
      </c>
      <c r="I5958" s="38" t="s">
        <v>251</v>
      </c>
      <c r="J5958" s="15">
        <v>1.2</v>
      </c>
    </row>
    <row r="5959" spans="1:10" x14ac:dyDescent="0.3">
      <c r="A5959" s="38" t="s">
        <v>247</v>
      </c>
      <c r="B5959" s="15">
        <v>182975</v>
      </c>
      <c r="C5959" s="15">
        <v>365950</v>
      </c>
      <c r="E5959" s="36" t="s">
        <v>246</v>
      </c>
      <c r="F5959" s="15">
        <v>80000</v>
      </c>
      <c r="G5959" s="15">
        <v>80000</v>
      </c>
      <c r="I5959" s="38" t="s">
        <v>254</v>
      </c>
      <c r="J5959" s="15">
        <v>1.7</v>
      </c>
    </row>
    <row r="5960" spans="1:10" x14ac:dyDescent="0.3">
      <c r="A5960" s="38" t="s">
        <v>249</v>
      </c>
      <c r="B5960" s="15">
        <v>168500</v>
      </c>
      <c r="C5960" s="15">
        <v>1290950</v>
      </c>
      <c r="E5960" s="36" t="s">
        <v>248</v>
      </c>
      <c r="F5960" s="15">
        <v>581905</v>
      </c>
      <c r="G5960" s="15">
        <v>581905</v>
      </c>
      <c r="I5960" s="38" t="s">
        <v>257</v>
      </c>
      <c r="J5960" s="15">
        <v>1.5</v>
      </c>
    </row>
    <row r="5961" spans="1:10" x14ac:dyDescent="0.3">
      <c r="A5961" s="38" t="s">
        <v>251</v>
      </c>
      <c r="B5961" s="15">
        <v>114500</v>
      </c>
      <c r="C5961" s="15">
        <v>229000</v>
      </c>
      <c r="E5961" s="36" t="s">
        <v>250</v>
      </c>
      <c r="F5961" s="15">
        <v>604243</v>
      </c>
      <c r="G5961" s="15">
        <v>2402035</v>
      </c>
      <c r="I5961" s="38" t="s">
        <v>252</v>
      </c>
      <c r="J5961" s="15">
        <v>1.5</v>
      </c>
    </row>
    <row r="5962" spans="1:10" x14ac:dyDescent="0.3">
      <c r="A5962" s="38" t="s">
        <v>254</v>
      </c>
      <c r="B5962" s="15">
        <v>135000</v>
      </c>
      <c r="C5962" s="15">
        <v>790500</v>
      </c>
      <c r="E5962" s="37" t="s">
        <v>252</v>
      </c>
      <c r="F5962" s="15">
        <v>212995</v>
      </c>
      <c r="G5962" s="15">
        <v>660800</v>
      </c>
      <c r="I5962" s="38" t="s">
        <v>255</v>
      </c>
      <c r="J5962" s="15">
        <v>2.1</v>
      </c>
    </row>
    <row r="5963" spans="1:10" x14ac:dyDescent="0.3">
      <c r="A5963" s="38" t="s">
        <v>257</v>
      </c>
      <c r="B5963" s="15">
        <v>194500</v>
      </c>
      <c r="C5963" s="15">
        <v>967250</v>
      </c>
      <c r="E5963" s="37" t="s">
        <v>255</v>
      </c>
      <c r="F5963" s="15">
        <v>181248</v>
      </c>
      <c r="G5963" s="15">
        <v>362495</v>
      </c>
      <c r="I5963" s="38" t="s">
        <v>258</v>
      </c>
      <c r="J5963" s="15">
        <v>3</v>
      </c>
    </row>
    <row r="5964" spans="1:10" x14ac:dyDescent="0.3">
      <c r="A5964" s="38" t="s">
        <v>252</v>
      </c>
      <c r="B5964" s="15">
        <v>124975</v>
      </c>
      <c r="C5964" s="15">
        <v>249950</v>
      </c>
      <c r="E5964" s="37" t="s">
        <v>258</v>
      </c>
      <c r="F5964" s="15">
        <v>210000</v>
      </c>
      <c r="G5964" s="15">
        <v>1378740</v>
      </c>
      <c r="I5964" s="38" t="s">
        <v>260</v>
      </c>
      <c r="J5964" s="15">
        <v>3.4</v>
      </c>
    </row>
    <row r="5965" spans="1:10" x14ac:dyDescent="0.3">
      <c r="A5965" s="38" t="s">
        <v>255</v>
      </c>
      <c r="B5965" s="15">
        <v>144225</v>
      </c>
      <c r="C5965" s="15">
        <v>602950</v>
      </c>
      <c r="E5965" s="36" t="s">
        <v>253</v>
      </c>
      <c r="F5965" s="15">
        <v>573468</v>
      </c>
      <c r="G5965" s="15">
        <v>1224430</v>
      </c>
      <c r="I5965" s="38" t="s">
        <v>262</v>
      </c>
      <c r="J5965" s="15">
        <v>4.4000000000000004</v>
      </c>
    </row>
    <row r="5966" spans="1:10" x14ac:dyDescent="0.3">
      <c r="A5966" s="38" t="s">
        <v>258</v>
      </c>
      <c r="B5966" s="15">
        <v>239950</v>
      </c>
      <c r="C5966" s="15">
        <v>685600</v>
      </c>
      <c r="E5966" s="35" t="s">
        <v>271</v>
      </c>
      <c r="F5966" s="15">
        <v>2557178</v>
      </c>
      <c r="G5966" s="15">
        <v>20648789</v>
      </c>
      <c r="I5966" s="38" t="s">
        <v>263</v>
      </c>
      <c r="J5966" s="15">
        <v>3.1</v>
      </c>
    </row>
    <row r="5967" spans="1:10" x14ac:dyDescent="0.3">
      <c r="A5967" s="38" t="s">
        <v>260</v>
      </c>
      <c r="B5967" s="15">
        <v>173475</v>
      </c>
      <c r="C5967" s="15">
        <v>2397541</v>
      </c>
      <c r="E5967" s="36" t="s">
        <v>246</v>
      </c>
      <c r="F5967" s="15">
        <v>630327</v>
      </c>
      <c r="G5967" s="15">
        <v>5878655</v>
      </c>
      <c r="I5967" s="35" t="s">
        <v>275</v>
      </c>
      <c r="J5967" s="15"/>
    </row>
    <row r="5968" spans="1:10" x14ac:dyDescent="0.3">
      <c r="A5968" s="38" t="s">
        <v>262</v>
      </c>
      <c r="B5968" s="15">
        <v>181250</v>
      </c>
      <c r="C5968" s="15">
        <v>362500</v>
      </c>
      <c r="E5968" s="36" t="s">
        <v>248</v>
      </c>
      <c r="F5968" s="15">
        <v>624583</v>
      </c>
      <c r="G5968" s="15">
        <v>5208234</v>
      </c>
      <c r="I5968" s="38" t="s">
        <v>245</v>
      </c>
      <c r="J5968" s="15">
        <v>4.0999999999999996</v>
      </c>
    </row>
    <row r="5969" spans="1:10" x14ac:dyDescent="0.3">
      <c r="A5969" s="38" t="s">
        <v>263</v>
      </c>
      <c r="B5969" s="15">
        <v>115000</v>
      </c>
      <c r="C5969" s="15">
        <v>755895</v>
      </c>
      <c r="E5969" s="36" t="s">
        <v>250</v>
      </c>
      <c r="F5969" s="15">
        <v>633908</v>
      </c>
      <c r="G5969" s="15">
        <v>5642590</v>
      </c>
      <c r="I5969" s="38" t="s">
        <v>247</v>
      </c>
      <c r="J5969" s="15">
        <v>3.1</v>
      </c>
    </row>
    <row r="5970" spans="1:10" x14ac:dyDescent="0.3">
      <c r="A5970" s="35" t="s">
        <v>259</v>
      </c>
      <c r="B5970" s="15"/>
      <c r="C5970" s="15"/>
      <c r="E5970" s="37" t="s">
        <v>252</v>
      </c>
      <c r="F5970" s="15">
        <v>205818</v>
      </c>
      <c r="G5970" s="15">
        <v>2480725</v>
      </c>
      <c r="I5970" s="38" t="s">
        <v>249</v>
      </c>
      <c r="J5970" s="15">
        <v>3</v>
      </c>
    </row>
    <row r="5971" spans="1:10" x14ac:dyDescent="0.3">
      <c r="A5971" s="38" t="s">
        <v>245</v>
      </c>
      <c r="B5971" s="15">
        <v>194500</v>
      </c>
      <c r="C5971" s="15">
        <v>389000</v>
      </c>
      <c r="E5971" s="37" t="s">
        <v>255</v>
      </c>
      <c r="F5971" s="15">
        <v>217710</v>
      </c>
      <c r="G5971" s="15">
        <v>855190</v>
      </c>
      <c r="I5971" s="38" t="s">
        <v>251</v>
      </c>
      <c r="J5971" s="15">
        <v>1.2</v>
      </c>
    </row>
    <row r="5972" spans="1:10" x14ac:dyDescent="0.3">
      <c r="A5972" s="38" t="s">
        <v>247</v>
      </c>
      <c r="B5972" s="15">
        <v>226500</v>
      </c>
      <c r="C5972" s="15">
        <v>1123400</v>
      </c>
      <c r="E5972" s="37" t="s">
        <v>258</v>
      </c>
      <c r="F5972" s="15">
        <v>210380</v>
      </c>
      <c r="G5972" s="15">
        <v>2306675</v>
      </c>
      <c r="I5972" s="38" t="s">
        <v>254</v>
      </c>
      <c r="J5972" s="15">
        <v>1</v>
      </c>
    </row>
    <row r="5973" spans="1:10" x14ac:dyDescent="0.3">
      <c r="A5973" s="38" t="s">
        <v>249</v>
      </c>
      <c r="B5973" s="15">
        <v>179000</v>
      </c>
      <c r="C5973" s="15">
        <v>1305950</v>
      </c>
      <c r="E5973" s="36" t="s">
        <v>253</v>
      </c>
      <c r="F5973" s="15">
        <v>668360</v>
      </c>
      <c r="G5973" s="15">
        <v>3919310</v>
      </c>
      <c r="I5973" s="38" t="s">
        <v>257</v>
      </c>
      <c r="J5973" s="15">
        <v>1.6</v>
      </c>
    </row>
    <row r="5974" spans="1:10" x14ac:dyDescent="0.3">
      <c r="A5974" s="38" t="s">
        <v>251</v>
      </c>
      <c r="B5974" s="15">
        <v>185000</v>
      </c>
      <c r="C5974" s="15">
        <v>1446175</v>
      </c>
      <c r="E5974" s="35" t="s">
        <v>272</v>
      </c>
      <c r="F5974" s="15">
        <v>2680290</v>
      </c>
      <c r="G5974" s="15">
        <v>9707889</v>
      </c>
      <c r="I5974" s="38" t="s">
        <v>252</v>
      </c>
      <c r="J5974" s="15">
        <v>0.6</v>
      </c>
    </row>
    <row r="5975" spans="1:10" x14ac:dyDescent="0.3">
      <c r="A5975" s="38" t="s">
        <v>254</v>
      </c>
      <c r="B5975" s="15">
        <v>220500</v>
      </c>
      <c r="C5975" s="15">
        <v>441000</v>
      </c>
      <c r="E5975" s="36" t="s">
        <v>246</v>
      </c>
      <c r="F5975" s="15">
        <v>643574</v>
      </c>
      <c r="G5975" s="15">
        <v>4707889</v>
      </c>
      <c r="I5975" s="38" t="s">
        <v>258</v>
      </c>
      <c r="J5975" s="15">
        <v>1.7</v>
      </c>
    </row>
    <row r="5976" spans="1:10" x14ac:dyDescent="0.3">
      <c r="A5976" s="38" t="s">
        <v>257</v>
      </c>
      <c r="B5976" s="15">
        <v>163750</v>
      </c>
      <c r="C5976" s="15">
        <v>1519500</v>
      </c>
      <c r="E5976" s="36" t="s">
        <v>248</v>
      </c>
      <c r="F5976" s="15">
        <v>669968</v>
      </c>
      <c r="G5976" s="15">
        <v>2422505</v>
      </c>
      <c r="I5976" s="38" t="s">
        <v>260</v>
      </c>
      <c r="J5976" s="15">
        <v>0.6</v>
      </c>
    </row>
    <row r="5977" spans="1:10" x14ac:dyDescent="0.3">
      <c r="A5977" s="38" t="s">
        <v>252</v>
      </c>
      <c r="B5977" s="15">
        <v>170500</v>
      </c>
      <c r="C5977" s="15">
        <v>473500</v>
      </c>
      <c r="E5977" s="36" t="s">
        <v>250</v>
      </c>
      <c r="F5977" s="15">
        <v>647998</v>
      </c>
      <c r="G5977" s="15">
        <v>1097995</v>
      </c>
      <c r="I5977" s="38" t="s">
        <v>262</v>
      </c>
      <c r="J5977" s="15">
        <v>0.6</v>
      </c>
    </row>
    <row r="5978" spans="1:10" x14ac:dyDescent="0.3">
      <c r="A5978" s="38" t="s">
        <v>255</v>
      </c>
      <c r="B5978" s="15">
        <v>234975</v>
      </c>
      <c r="C5978" s="15">
        <v>469950</v>
      </c>
      <c r="E5978" s="37" t="s">
        <v>252</v>
      </c>
      <c r="F5978" s="15">
        <v>198000</v>
      </c>
      <c r="G5978" s="15">
        <v>198000</v>
      </c>
      <c r="I5978" s="14">
        <v>47</v>
      </c>
      <c r="J5978" s="15">
        <v>926.59999999999968</v>
      </c>
    </row>
    <row r="5979" spans="1:10" x14ac:dyDescent="0.3">
      <c r="A5979" s="38" t="s">
        <v>258</v>
      </c>
      <c r="B5979" s="15">
        <v>296500</v>
      </c>
      <c r="C5979" s="15">
        <v>2108000</v>
      </c>
      <c r="E5979" s="37" t="s">
        <v>255</v>
      </c>
      <c r="F5979" s="15">
        <v>235798</v>
      </c>
      <c r="G5979" s="15">
        <v>471595</v>
      </c>
      <c r="I5979" s="35" t="s">
        <v>244</v>
      </c>
      <c r="J5979" s="15"/>
    </row>
    <row r="5980" spans="1:10" x14ac:dyDescent="0.3">
      <c r="A5980" s="38" t="s">
        <v>260</v>
      </c>
      <c r="B5980" s="15">
        <v>210000</v>
      </c>
      <c r="C5980" s="15">
        <v>1524800</v>
      </c>
      <c r="E5980" s="37" t="s">
        <v>258</v>
      </c>
      <c r="F5980" s="15">
        <v>214200</v>
      </c>
      <c r="G5980" s="15">
        <v>428400</v>
      </c>
      <c r="I5980" s="38" t="s">
        <v>245</v>
      </c>
      <c r="J5980" s="15">
        <v>1.8</v>
      </c>
    </row>
    <row r="5981" spans="1:10" x14ac:dyDescent="0.3">
      <c r="A5981" s="38" t="s">
        <v>262</v>
      </c>
      <c r="B5981" s="15">
        <v>189313</v>
      </c>
      <c r="C5981" s="15">
        <v>1308425</v>
      </c>
      <c r="E5981" s="36" t="s">
        <v>253</v>
      </c>
      <c r="F5981" s="15">
        <v>718750</v>
      </c>
      <c r="G5981" s="15">
        <v>1479500</v>
      </c>
      <c r="I5981" s="38" t="s">
        <v>247</v>
      </c>
      <c r="J5981" s="15">
        <v>1.7</v>
      </c>
    </row>
    <row r="5982" spans="1:10" x14ac:dyDescent="0.3">
      <c r="A5982" s="38" t="s">
        <v>263</v>
      </c>
      <c r="B5982" s="15">
        <v>168500</v>
      </c>
      <c r="C5982" s="15">
        <v>844500</v>
      </c>
      <c r="E5982" s="35" t="s">
        <v>273</v>
      </c>
      <c r="F5982" s="15">
        <v>2479463</v>
      </c>
      <c r="G5982" s="15">
        <v>6969925</v>
      </c>
      <c r="I5982" s="38" t="s">
        <v>249</v>
      </c>
      <c r="J5982" s="15">
        <v>2.2999999999999998</v>
      </c>
    </row>
    <row r="5983" spans="1:10" x14ac:dyDescent="0.3">
      <c r="A5983" s="35" t="s">
        <v>265</v>
      </c>
      <c r="B5983" s="15"/>
      <c r="C5983" s="15"/>
      <c r="E5983" s="36" t="s">
        <v>246</v>
      </c>
      <c r="F5983" s="15">
        <v>718400</v>
      </c>
      <c r="G5983" s="15">
        <v>1191900</v>
      </c>
      <c r="I5983" s="38" t="s">
        <v>251</v>
      </c>
      <c r="J5983" s="15">
        <v>3.1</v>
      </c>
    </row>
    <row r="5984" spans="1:10" x14ac:dyDescent="0.3">
      <c r="A5984" s="38" t="s">
        <v>245</v>
      </c>
      <c r="B5984" s="15">
        <v>190000</v>
      </c>
      <c r="C5984" s="15">
        <v>190000</v>
      </c>
      <c r="E5984" s="36" t="s">
        <v>248</v>
      </c>
      <c r="F5984" s="15">
        <v>691063</v>
      </c>
      <c r="G5984" s="15">
        <v>2360075</v>
      </c>
      <c r="I5984" s="38" t="s">
        <v>254</v>
      </c>
      <c r="J5984" s="15">
        <v>2.6</v>
      </c>
    </row>
    <row r="5985" spans="1:10" x14ac:dyDescent="0.3">
      <c r="A5985" s="38" t="s">
        <v>247</v>
      </c>
      <c r="B5985" s="15">
        <v>197000</v>
      </c>
      <c r="C5985" s="15">
        <v>620950</v>
      </c>
      <c r="E5985" s="36" t="s">
        <v>250</v>
      </c>
      <c r="F5985" s="15">
        <v>538750</v>
      </c>
      <c r="G5985" s="15">
        <v>1611500</v>
      </c>
      <c r="I5985" s="38" t="s">
        <v>257</v>
      </c>
      <c r="J5985" s="15">
        <v>4.0999999999999996</v>
      </c>
    </row>
    <row r="5986" spans="1:10" x14ac:dyDescent="0.3">
      <c r="A5986" s="38" t="s">
        <v>249</v>
      </c>
      <c r="B5986" s="15">
        <v>281000</v>
      </c>
      <c r="C5986" s="15">
        <v>1826000</v>
      </c>
      <c r="E5986" s="37" t="s">
        <v>252</v>
      </c>
      <c r="F5986" s="15">
        <v>264250</v>
      </c>
      <c r="G5986" s="15">
        <v>1062500</v>
      </c>
      <c r="I5986" s="38" t="s">
        <v>252</v>
      </c>
      <c r="J5986" s="15">
        <v>4.7</v>
      </c>
    </row>
    <row r="5987" spans="1:10" x14ac:dyDescent="0.3">
      <c r="A5987" s="38" t="s">
        <v>251</v>
      </c>
      <c r="B5987" s="15">
        <v>253500</v>
      </c>
      <c r="C5987" s="15">
        <v>1574500</v>
      </c>
      <c r="E5987" s="37" t="s">
        <v>255</v>
      </c>
      <c r="F5987" s="15">
        <v>274500</v>
      </c>
      <c r="G5987" s="15">
        <v>549000</v>
      </c>
      <c r="I5987" s="38" t="s">
        <v>255</v>
      </c>
      <c r="J5987" s="15">
        <v>4.4000000000000004</v>
      </c>
    </row>
    <row r="5988" spans="1:10" x14ac:dyDescent="0.3">
      <c r="A5988" s="38" t="s">
        <v>254</v>
      </c>
      <c r="B5988" s="15">
        <v>216750</v>
      </c>
      <c r="C5988" s="15">
        <v>2341634</v>
      </c>
      <c r="E5988" s="37" t="s">
        <v>258</v>
      </c>
      <c r="F5988" s="15"/>
      <c r="G5988" s="15"/>
      <c r="I5988" s="38" t="s">
        <v>258</v>
      </c>
      <c r="J5988" s="15">
        <v>3.7</v>
      </c>
    </row>
    <row r="5989" spans="1:10" x14ac:dyDescent="0.3">
      <c r="A5989" s="38" t="s">
        <v>257</v>
      </c>
      <c r="B5989" s="15">
        <v>186450</v>
      </c>
      <c r="C5989" s="15">
        <v>2147400</v>
      </c>
      <c r="E5989" s="36" t="s">
        <v>253</v>
      </c>
      <c r="F5989" s="15">
        <v>531250</v>
      </c>
      <c r="G5989" s="15">
        <v>1806450</v>
      </c>
      <c r="I5989" s="38" t="s">
        <v>260</v>
      </c>
      <c r="J5989" s="15">
        <v>4.4000000000000004</v>
      </c>
    </row>
    <row r="5990" spans="1:10" x14ac:dyDescent="0.3">
      <c r="A5990" s="38" t="s">
        <v>252</v>
      </c>
      <c r="B5990" s="15">
        <v>231000</v>
      </c>
      <c r="C5990" s="15">
        <v>1147600</v>
      </c>
      <c r="E5990" s="35" t="s">
        <v>274</v>
      </c>
      <c r="F5990" s="15">
        <v>2976450</v>
      </c>
      <c r="G5990" s="15">
        <v>6553700</v>
      </c>
      <c r="I5990" s="38" t="s">
        <v>262</v>
      </c>
      <c r="J5990" s="15">
        <v>4</v>
      </c>
    </row>
    <row r="5991" spans="1:10" x14ac:dyDescent="0.3">
      <c r="A5991" s="38" t="s">
        <v>255</v>
      </c>
      <c r="B5991" s="15">
        <v>214500</v>
      </c>
      <c r="C5991" s="15">
        <v>1562000</v>
      </c>
      <c r="E5991" s="36" t="s">
        <v>246</v>
      </c>
      <c r="F5991" s="15">
        <v>280000</v>
      </c>
      <c r="G5991" s="15">
        <v>280000</v>
      </c>
      <c r="I5991" s="38" t="s">
        <v>263</v>
      </c>
      <c r="J5991" s="15">
        <v>3.3</v>
      </c>
    </row>
    <row r="5992" spans="1:10" x14ac:dyDescent="0.3">
      <c r="A5992" s="38" t="s">
        <v>258</v>
      </c>
      <c r="B5992" s="15"/>
      <c r="C5992" s="15"/>
      <c r="E5992" s="36" t="s">
        <v>248</v>
      </c>
      <c r="F5992" s="15">
        <v>874000</v>
      </c>
      <c r="G5992" s="15">
        <v>2073800</v>
      </c>
      <c r="I5992" s="35" t="s">
        <v>256</v>
      </c>
      <c r="J5992" s="15"/>
    </row>
    <row r="5993" spans="1:10" x14ac:dyDescent="0.3">
      <c r="A5993" s="38" t="s">
        <v>260</v>
      </c>
      <c r="B5993" s="15">
        <v>210000</v>
      </c>
      <c r="C5993" s="15">
        <v>2047650</v>
      </c>
      <c r="E5993" s="36" t="s">
        <v>250</v>
      </c>
      <c r="F5993" s="15">
        <v>915000</v>
      </c>
      <c r="G5993" s="15">
        <v>2105000</v>
      </c>
      <c r="I5993" s="38" t="s">
        <v>245</v>
      </c>
      <c r="J5993" s="15">
        <v>3.3</v>
      </c>
    </row>
    <row r="5994" spans="1:10" x14ac:dyDescent="0.3">
      <c r="A5994" s="38" t="s">
        <v>262</v>
      </c>
      <c r="B5994" s="15">
        <v>195950</v>
      </c>
      <c r="C5994" s="15">
        <v>605949</v>
      </c>
      <c r="E5994" s="37" t="s">
        <v>252</v>
      </c>
      <c r="F5994" s="15">
        <v>310000</v>
      </c>
      <c r="G5994" s="15">
        <v>925000</v>
      </c>
      <c r="I5994" s="38" t="s">
        <v>247</v>
      </c>
      <c r="J5994" s="15">
        <v>3</v>
      </c>
    </row>
    <row r="5995" spans="1:10" x14ac:dyDescent="0.3">
      <c r="A5995" s="38" t="s">
        <v>263</v>
      </c>
      <c r="B5995" s="15">
        <v>180000</v>
      </c>
      <c r="C5995" s="15">
        <v>874500</v>
      </c>
      <c r="E5995" s="37" t="s">
        <v>255</v>
      </c>
      <c r="F5995" s="15">
        <v>310000</v>
      </c>
      <c r="G5995" s="15">
        <v>885000</v>
      </c>
      <c r="I5995" s="38" t="s">
        <v>249</v>
      </c>
      <c r="J5995" s="15">
        <v>3.1</v>
      </c>
    </row>
    <row r="5996" spans="1:10" x14ac:dyDescent="0.3">
      <c r="A5996" s="35" t="s">
        <v>244</v>
      </c>
      <c r="B5996" s="15"/>
      <c r="C5996" s="15"/>
      <c r="E5996" s="37" t="s">
        <v>258</v>
      </c>
      <c r="F5996" s="15">
        <v>295000</v>
      </c>
      <c r="G5996" s="15">
        <v>295000</v>
      </c>
      <c r="I5996" s="38" t="s">
        <v>251</v>
      </c>
      <c r="J5996" s="15">
        <v>3.3</v>
      </c>
    </row>
    <row r="5997" spans="1:10" x14ac:dyDescent="0.3">
      <c r="A5997" s="38" t="s">
        <v>245</v>
      </c>
      <c r="B5997" s="15">
        <v>181250</v>
      </c>
      <c r="C5997" s="15">
        <v>738500</v>
      </c>
      <c r="E5997" s="36" t="s">
        <v>253</v>
      </c>
      <c r="F5997" s="15">
        <v>907450</v>
      </c>
      <c r="G5997" s="15">
        <v>2094900</v>
      </c>
      <c r="I5997" s="38" t="s">
        <v>254</v>
      </c>
      <c r="J5997" s="15">
        <v>5</v>
      </c>
    </row>
    <row r="5998" spans="1:10" x14ac:dyDescent="0.3">
      <c r="A5998" s="38" t="s">
        <v>247</v>
      </c>
      <c r="B5998" s="15">
        <v>203000</v>
      </c>
      <c r="C5998" s="15">
        <v>773000</v>
      </c>
      <c r="E5998" s="35" t="s">
        <v>275</v>
      </c>
      <c r="F5998" s="15">
        <v>3398950</v>
      </c>
      <c r="G5998" s="15">
        <v>7450450</v>
      </c>
      <c r="I5998" s="38" t="s">
        <v>257</v>
      </c>
      <c r="J5998" s="15">
        <v>5.0999999999999996</v>
      </c>
    </row>
    <row r="5999" spans="1:10" x14ac:dyDescent="0.3">
      <c r="A5999" s="38" t="s">
        <v>249</v>
      </c>
      <c r="B5999" s="15">
        <v>198500</v>
      </c>
      <c r="C5999" s="15">
        <v>770500</v>
      </c>
      <c r="E5999" s="36" t="s">
        <v>246</v>
      </c>
      <c r="F5999" s="15">
        <v>925500</v>
      </c>
      <c r="G5999" s="15">
        <v>1790000</v>
      </c>
      <c r="I5999" s="38" t="s">
        <v>252</v>
      </c>
      <c r="J5999" s="15">
        <v>5.0999999999999996</v>
      </c>
    </row>
    <row r="6000" spans="1:10" x14ac:dyDescent="0.3">
      <c r="A6000" s="38" t="s">
        <v>251</v>
      </c>
      <c r="B6000" s="15">
        <v>237000</v>
      </c>
      <c r="C6000" s="15">
        <v>1355000</v>
      </c>
      <c r="E6000" s="36" t="s">
        <v>248</v>
      </c>
      <c r="F6000" s="15">
        <v>933500</v>
      </c>
      <c r="G6000" s="15">
        <v>1816500</v>
      </c>
      <c r="I6000" s="38" t="s">
        <v>255</v>
      </c>
      <c r="J6000" s="15">
        <v>6.3</v>
      </c>
    </row>
    <row r="6001" spans="1:10" x14ac:dyDescent="0.3">
      <c r="A6001" s="38" t="s">
        <v>254</v>
      </c>
      <c r="B6001" s="15">
        <v>214250</v>
      </c>
      <c r="C6001" s="15">
        <v>1158950</v>
      </c>
      <c r="E6001" s="36" t="s">
        <v>250</v>
      </c>
      <c r="F6001" s="15">
        <v>877950</v>
      </c>
      <c r="G6001" s="15">
        <v>2494950</v>
      </c>
      <c r="I6001" s="38" t="s">
        <v>258</v>
      </c>
      <c r="J6001" s="15">
        <v>7.2</v>
      </c>
    </row>
    <row r="6002" spans="1:10" x14ac:dyDescent="0.3">
      <c r="A6002" s="38" t="s">
        <v>257</v>
      </c>
      <c r="B6002" s="15">
        <v>200750</v>
      </c>
      <c r="C6002" s="15">
        <v>1006500</v>
      </c>
      <c r="E6002" s="37" t="s">
        <v>252</v>
      </c>
      <c r="F6002" s="15">
        <v>244950</v>
      </c>
      <c r="G6002" s="15">
        <v>244950</v>
      </c>
      <c r="I6002" s="38" t="s">
        <v>260</v>
      </c>
      <c r="J6002" s="15">
        <v>7.5</v>
      </c>
    </row>
    <row r="6003" spans="1:10" x14ac:dyDescent="0.3">
      <c r="A6003" s="38" t="s">
        <v>252</v>
      </c>
      <c r="B6003" s="15">
        <v>281500</v>
      </c>
      <c r="C6003" s="15">
        <v>563000</v>
      </c>
      <c r="E6003" s="37" t="s">
        <v>255</v>
      </c>
      <c r="F6003" s="15">
        <v>315000</v>
      </c>
      <c r="G6003" s="15">
        <v>630000</v>
      </c>
      <c r="I6003" s="38" t="s">
        <v>262</v>
      </c>
      <c r="J6003" s="15">
        <v>9.1</v>
      </c>
    </row>
    <row r="6004" spans="1:10" x14ac:dyDescent="0.3">
      <c r="A6004" s="38" t="s">
        <v>255</v>
      </c>
      <c r="B6004" s="15">
        <v>183328</v>
      </c>
      <c r="C6004" s="15">
        <v>366655</v>
      </c>
      <c r="E6004" s="37" t="s">
        <v>258</v>
      </c>
      <c r="F6004" s="15">
        <v>318000</v>
      </c>
      <c r="G6004" s="15">
        <v>1620000</v>
      </c>
      <c r="I6004" s="38" t="s">
        <v>263</v>
      </c>
      <c r="J6004" s="15">
        <v>7.6</v>
      </c>
    </row>
    <row r="6005" spans="1:10" x14ac:dyDescent="0.3">
      <c r="A6005" s="38" t="s">
        <v>258</v>
      </c>
      <c r="B6005" s="15">
        <v>229000</v>
      </c>
      <c r="C6005" s="15">
        <v>988950</v>
      </c>
      <c r="E6005" s="36" t="s">
        <v>253</v>
      </c>
      <c r="F6005" s="15">
        <v>662000</v>
      </c>
      <c r="G6005" s="15">
        <v>1349000</v>
      </c>
      <c r="I6005" s="35" t="s">
        <v>261</v>
      </c>
      <c r="J6005" s="15"/>
    </row>
    <row r="6006" spans="1:10" x14ac:dyDescent="0.3">
      <c r="A6006" s="38" t="s">
        <v>260</v>
      </c>
      <c r="B6006" s="15">
        <v>178950</v>
      </c>
      <c r="C6006" s="15">
        <v>708650</v>
      </c>
      <c r="E6006" s="14">
        <v>58</v>
      </c>
      <c r="F6006" s="15">
        <v>36669094</v>
      </c>
      <c r="G6006" s="15">
        <v>302897191</v>
      </c>
      <c r="I6006" s="38" t="s">
        <v>245</v>
      </c>
      <c r="J6006" s="15">
        <v>7.9</v>
      </c>
    </row>
    <row r="6007" spans="1:10" x14ac:dyDescent="0.3">
      <c r="A6007" s="38" t="s">
        <v>262</v>
      </c>
      <c r="B6007" s="15">
        <v>214750</v>
      </c>
      <c r="C6007" s="15">
        <v>429500</v>
      </c>
      <c r="E6007" s="35" t="s">
        <v>243</v>
      </c>
      <c r="F6007" s="15">
        <v>1507575</v>
      </c>
      <c r="G6007" s="15">
        <v>11295480</v>
      </c>
      <c r="I6007" s="38" t="s">
        <v>247</v>
      </c>
      <c r="J6007" s="15">
        <v>7.7</v>
      </c>
    </row>
    <row r="6008" spans="1:10" x14ac:dyDescent="0.3">
      <c r="A6008" s="38" t="s">
        <v>263</v>
      </c>
      <c r="B6008" s="15">
        <v>222000</v>
      </c>
      <c r="C6008" s="15">
        <v>1254500</v>
      </c>
      <c r="E6008" s="36" t="s">
        <v>246</v>
      </c>
      <c r="F6008" s="15">
        <v>385700</v>
      </c>
      <c r="G6008" s="15">
        <v>2090940</v>
      </c>
      <c r="I6008" s="38" t="s">
        <v>249</v>
      </c>
      <c r="J6008" s="15">
        <v>10.1</v>
      </c>
    </row>
    <row r="6009" spans="1:10" x14ac:dyDescent="0.3">
      <c r="A6009" s="35" t="s">
        <v>256</v>
      </c>
      <c r="B6009" s="15"/>
      <c r="C6009" s="15"/>
      <c r="E6009" s="36" t="s">
        <v>248</v>
      </c>
      <c r="F6009" s="15">
        <v>366425</v>
      </c>
      <c r="G6009" s="15">
        <v>3487290</v>
      </c>
      <c r="I6009" s="38" t="s">
        <v>251</v>
      </c>
      <c r="J6009" s="15">
        <v>10.199999999999999</v>
      </c>
    </row>
    <row r="6010" spans="1:10" x14ac:dyDescent="0.3">
      <c r="A6010" s="38" t="s">
        <v>245</v>
      </c>
      <c r="B6010" s="15">
        <v>212725</v>
      </c>
      <c r="C6010" s="15">
        <v>1041950</v>
      </c>
      <c r="E6010" s="36" t="s">
        <v>250</v>
      </c>
      <c r="F6010" s="15">
        <v>363100</v>
      </c>
      <c r="G6010" s="15">
        <v>2482950</v>
      </c>
      <c r="I6010" s="38" t="s">
        <v>254</v>
      </c>
      <c r="J6010" s="15">
        <v>11</v>
      </c>
    </row>
    <row r="6011" spans="1:10" x14ac:dyDescent="0.3">
      <c r="A6011" s="38" t="s">
        <v>247</v>
      </c>
      <c r="B6011" s="15">
        <v>213475</v>
      </c>
      <c r="C6011" s="15">
        <v>426950</v>
      </c>
      <c r="E6011" s="37" t="s">
        <v>252</v>
      </c>
      <c r="F6011" s="15">
        <v>119950</v>
      </c>
      <c r="G6011" s="15">
        <v>388950</v>
      </c>
      <c r="I6011" s="38" t="s">
        <v>257</v>
      </c>
      <c r="J6011" s="15">
        <v>13</v>
      </c>
    </row>
    <row r="6012" spans="1:10" x14ac:dyDescent="0.3">
      <c r="A6012" s="38" t="s">
        <v>249</v>
      </c>
      <c r="B6012" s="15"/>
      <c r="C6012" s="15"/>
      <c r="E6012" s="37" t="s">
        <v>255</v>
      </c>
      <c r="F6012" s="15">
        <v>123150</v>
      </c>
      <c r="G6012" s="15">
        <v>874550</v>
      </c>
      <c r="I6012" s="38" t="s">
        <v>252</v>
      </c>
      <c r="J6012" s="15">
        <v>12.3</v>
      </c>
    </row>
    <row r="6013" spans="1:10" x14ac:dyDescent="0.3">
      <c r="A6013" s="38" t="s">
        <v>251</v>
      </c>
      <c r="B6013" s="15">
        <v>358000</v>
      </c>
      <c r="C6013" s="15">
        <v>972500</v>
      </c>
      <c r="E6013" s="37" t="s">
        <v>258</v>
      </c>
      <c r="F6013" s="15">
        <v>120000</v>
      </c>
      <c r="G6013" s="15">
        <v>1219450</v>
      </c>
      <c r="I6013" s="38" t="s">
        <v>255</v>
      </c>
      <c r="J6013" s="15">
        <v>13.9</v>
      </c>
    </row>
    <row r="6014" spans="1:10" x14ac:dyDescent="0.3">
      <c r="A6014" s="38" t="s">
        <v>254</v>
      </c>
      <c r="B6014" s="15">
        <v>200000</v>
      </c>
      <c r="C6014" s="15">
        <v>839000</v>
      </c>
      <c r="E6014" s="36" t="s">
        <v>253</v>
      </c>
      <c r="F6014" s="15">
        <v>392350</v>
      </c>
      <c r="G6014" s="15">
        <v>3234300</v>
      </c>
      <c r="I6014" s="38" t="s">
        <v>258</v>
      </c>
      <c r="J6014" s="15">
        <v>12.3</v>
      </c>
    </row>
    <row r="6015" spans="1:10" x14ac:dyDescent="0.3">
      <c r="A6015" s="38" t="s">
        <v>257</v>
      </c>
      <c r="B6015" s="15">
        <v>287975</v>
      </c>
      <c r="C6015" s="15">
        <v>1237350</v>
      </c>
      <c r="E6015" s="35" t="s">
        <v>259</v>
      </c>
      <c r="F6015" s="15">
        <v>1664075</v>
      </c>
      <c r="G6015" s="15">
        <v>14569066</v>
      </c>
      <c r="I6015" s="38" t="s">
        <v>260</v>
      </c>
      <c r="J6015" s="15">
        <v>16</v>
      </c>
    </row>
    <row r="6016" spans="1:10" x14ac:dyDescent="0.3">
      <c r="A6016" s="38" t="s">
        <v>252</v>
      </c>
      <c r="B6016" s="15">
        <v>212500</v>
      </c>
      <c r="C6016" s="15">
        <v>1365000</v>
      </c>
      <c r="E6016" s="36" t="s">
        <v>246</v>
      </c>
      <c r="F6016" s="15">
        <v>391100</v>
      </c>
      <c r="G6016" s="15">
        <v>2614450</v>
      </c>
      <c r="I6016" s="38" t="s">
        <v>262</v>
      </c>
      <c r="J6016" s="15">
        <v>14.6</v>
      </c>
    </row>
    <row r="6017" spans="1:10" x14ac:dyDescent="0.3">
      <c r="A6017" s="38" t="s">
        <v>255</v>
      </c>
      <c r="B6017" s="15">
        <v>203500</v>
      </c>
      <c r="C6017" s="15">
        <v>648450</v>
      </c>
      <c r="E6017" s="36" t="s">
        <v>248</v>
      </c>
      <c r="F6017" s="15">
        <v>414850</v>
      </c>
      <c r="G6017" s="15">
        <v>3776659</v>
      </c>
      <c r="I6017" s="38" t="s">
        <v>263</v>
      </c>
      <c r="J6017" s="15">
        <v>11.4</v>
      </c>
    </row>
    <row r="6018" spans="1:10" x14ac:dyDescent="0.3">
      <c r="A6018" s="38" t="s">
        <v>258</v>
      </c>
      <c r="B6018" s="15">
        <v>288500</v>
      </c>
      <c r="C6018" s="15">
        <v>577000</v>
      </c>
      <c r="E6018" s="36" t="s">
        <v>250</v>
      </c>
      <c r="F6018" s="15">
        <v>414225</v>
      </c>
      <c r="G6018" s="15">
        <v>5504862</v>
      </c>
      <c r="I6018" s="35" t="s">
        <v>264</v>
      </c>
      <c r="J6018" s="15"/>
    </row>
    <row r="6019" spans="1:10" x14ac:dyDescent="0.3">
      <c r="A6019" s="38" t="s">
        <v>260</v>
      </c>
      <c r="B6019" s="15">
        <v>345000</v>
      </c>
      <c r="C6019" s="15">
        <v>690000</v>
      </c>
      <c r="E6019" s="37" t="s">
        <v>252</v>
      </c>
      <c r="F6019" s="15">
        <v>126250</v>
      </c>
      <c r="G6019" s="15">
        <v>776000</v>
      </c>
      <c r="I6019" s="38" t="s">
        <v>245</v>
      </c>
      <c r="J6019" s="15">
        <v>11.4</v>
      </c>
    </row>
    <row r="6020" spans="1:10" x14ac:dyDescent="0.3">
      <c r="A6020" s="38" t="s">
        <v>262</v>
      </c>
      <c r="B6020" s="15">
        <v>503700</v>
      </c>
      <c r="C6020" s="15">
        <v>503700</v>
      </c>
      <c r="E6020" s="37" t="s">
        <v>255</v>
      </c>
      <c r="F6020" s="15">
        <v>137975</v>
      </c>
      <c r="G6020" s="15">
        <v>2038372</v>
      </c>
      <c r="I6020" s="38" t="s">
        <v>247</v>
      </c>
      <c r="J6020" s="15">
        <v>11.2</v>
      </c>
    </row>
    <row r="6021" spans="1:10" x14ac:dyDescent="0.3">
      <c r="A6021" s="38" t="s">
        <v>263</v>
      </c>
      <c r="B6021" s="15"/>
      <c r="C6021" s="15"/>
      <c r="E6021" s="37" t="s">
        <v>258</v>
      </c>
      <c r="F6021" s="15">
        <v>150000</v>
      </c>
      <c r="G6021" s="15">
        <v>2690490</v>
      </c>
      <c r="I6021" s="38" t="s">
        <v>249</v>
      </c>
      <c r="J6021" s="15">
        <v>12</v>
      </c>
    </row>
    <row r="6022" spans="1:10" x14ac:dyDescent="0.3">
      <c r="A6022" s="35" t="s">
        <v>261</v>
      </c>
      <c r="B6022" s="15"/>
      <c r="C6022" s="15"/>
      <c r="E6022" s="36" t="s">
        <v>253</v>
      </c>
      <c r="F6022" s="15">
        <v>443900</v>
      </c>
      <c r="G6022" s="15">
        <v>2673095</v>
      </c>
      <c r="I6022" s="38" t="s">
        <v>251</v>
      </c>
      <c r="J6022" s="15">
        <v>12.4</v>
      </c>
    </row>
    <row r="6023" spans="1:10" x14ac:dyDescent="0.3">
      <c r="A6023" s="38" t="s">
        <v>245</v>
      </c>
      <c r="B6023" s="15">
        <v>250000</v>
      </c>
      <c r="C6023" s="15">
        <v>800500</v>
      </c>
      <c r="E6023" s="35" t="s">
        <v>265</v>
      </c>
      <c r="F6023" s="15">
        <v>2045325</v>
      </c>
      <c r="G6023" s="15">
        <v>18498169</v>
      </c>
      <c r="I6023" s="38" t="s">
        <v>254</v>
      </c>
      <c r="J6023" s="15">
        <v>12.4</v>
      </c>
    </row>
    <row r="6024" spans="1:10" x14ac:dyDescent="0.3">
      <c r="A6024" s="38" t="s">
        <v>247</v>
      </c>
      <c r="B6024" s="15">
        <v>202500</v>
      </c>
      <c r="C6024" s="15">
        <v>202500</v>
      </c>
      <c r="E6024" s="36" t="s">
        <v>246</v>
      </c>
      <c r="F6024" s="15">
        <v>439725</v>
      </c>
      <c r="G6024" s="15">
        <v>4175302</v>
      </c>
      <c r="I6024" s="38" t="s">
        <v>257</v>
      </c>
      <c r="J6024" s="15">
        <v>10.7</v>
      </c>
    </row>
    <row r="6025" spans="1:10" x14ac:dyDescent="0.3">
      <c r="A6025" s="38" t="s">
        <v>249</v>
      </c>
      <c r="B6025" s="15">
        <v>212000</v>
      </c>
      <c r="C6025" s="15">
        <v>212000</v>
      </c>
      <c r="E6025" s="36" t="s">
        <v>248</v>
      </c>
      <c r="F6025" s="15">
        <v>493250</v>
      </c>
      <c r="G6025" s="15">
        <v>4692613</v>
      </c>
      <c r="I6025" s="38" t="s">
        <v>252</v>
      </c>
      <c r="J6025" s="15">
        <v>11.3</v>
      </c>
    </row>
    <row r="6026" spans="1:10" x14ac:dyDescent="0.3">
      <c r="A6026" s="38" t="s">
        <v>251</v>
      </c>
      <c r="B6026" s="15">
        <v>214000</v>
      </c>
      <c r="C6026" s="15">
        <v>634000</v>
      </c>
      <c r="E6026" s="36" t="s">
        <v>250</v>
      </c>
      <c r="F6026" s="15">
        <v>518500</v>
      </c>
      <c r="G6026" s="15">
        <v>4617355</v>
      </c>
      <c r="I6026" s="38" t="s">
        <v>255</v>
      </c>
      <c r="J6026" s="15">
        <v>12.4</v>
      </c>
    </row>
    <row r="6027" spans="1:10" x14ac:dyDescent="0.3">
      <c r="A6027" s="38" t="s">
        <v>254</v>
      </c>
      <c r="B6027" s="15">
        <v>336750</v>
      </c>
      <c r="C6027" s="15">
        <v>673500</v>
      </c>
      <c r="E6027" s="37" t="s">
        <v>252</v>
      </c>
      <c r="F6027" s="15">
        <v>174500</v>
      </c>
      <c r="G6027" s="15">
        <v>1457155</v>
      </c>
      <c r="I6027" s="38" t="s">
        <v>258</v>
      </c>
      <c r="J6027" s="15">
        <v>11.5</v>
      </c>
    </row>
    <row r="6028" spans="1:10" x14ac:dyDescent="0.3">
      <c r="A6028" s="38" t="s">
        <v>257</v>
      </c>
      <c r="B6028" s="15">
        <v>255500</v>
      </c>
      <c r="C6028" s="15">
        <v>1535000</v>
      </c>
      <c r="E6028" s="37" t="s">
        <v>255</v>
      </c>
      <c r="F6028" s="15">
        <v>174000</v>
      </c>
      <c r="G6028" s="15">
        <v>1444350</v>
      </c>
      <c r="I6028" s="38" t="s">
        <v>260</v>
      </c>
      <c r="J6028" s="15">
        <v>9.8000000000000007</v>
      </c>
    </row>
    <row r="6029" spans="1:10" x14ac:dyDescent="0.3">
      <c r="A6029" s="38" t="s">
        <v>252</v>
      </c>
      <c r="B6029" s="15">
        <v>240000</v>
      </c>
      <c r="C6029" s="15">
        <v>1756000</v>
      </c>
      <c r="E6029" s="37" t="s">
        <v>258</v>
      </c>
      <c r="F6029" s="15">
        <v>170000</v>
      </c>
      <c r="G6029" s="15">
        <v>1715850</v>
      </c>
      <c r="I6029" s="38" t="s">
        <v>262</v>
      </c>
      <c r="J6029" s="15">
        <v>9.9</v>
      </c>
    </row>
    <row r="6030" spans="1:10" x14ac:dyDescent="0.3">
      <c r="A6030" s="38" t="s">
        <v>255</v>
      </c>
      <c r="B6030" s="15">
        <v>297939</v>
      </c>
      <c r="C6030" s="15">
        <v>297939</v>
      </c>
      <c r="E6030" s="36" t="s">
        <v>253</v>
      </c>
      <c r="F6030" s="15">
        <v>593850</v>
      </c>
      <c r="G6030" s="15">
        <v>5012899</v>
      </c>
      <c r="I6030" s="38" t="s">
        <v>263</v>
      </c>
      <c r="J6030" s="15">
        <v>9.9</v>
      </c>
    </row>
    <row r="6031" spans="1:10" x14ac:dyDescent="0.3">
      <c r="A6031" s="38" t="s">
        <v>258</v>
      </c>
      <c r="B6031" s="15">
        <v>252100</v>
      </c>
      <c r="C6031" s="15">
        <v>966200</v>
      </c>
      <c r="E6031" s="35" t="s">
        <v>244</v>
      </c>
      <c r="F6031" s="15">
        <v>2374030</v>
      </c>
      <c r="G6031" s="15">
        <v>19564125</v>
      </c>
      <c r="I6031" s="35" t="s">
        <v>266</v>
      </c>
      <c r="J6031" s="15"/>
    </row>
    <row r="6032" spans="1:10" x14ac:dyDescent="0.3">
      <c r="A6032" s="38" t="s">
        <v>260</v>
      </c>
      <c r="B6032" s="15">
        <v>171950</v>
      </c>
      <c r="C6032" s="15">
        <v>343900</v>
      </c>
      <c r="E6032" s="36" t="s">
        <v>246</v>
      </c>
      <c r="F6032" s="15">
        <v>504750</v>
      </c>
      <c r="G6032" s="15">
        <v>3446050</v>
      </c>
      <c r="I6032" s="38" t="s">
        <v>245</v>
      </c>
      <c r="J6032" s="15">
        <v>9.1999999999999993</v>
      </c>
    </row>
    <row r="6033" spans="1:10" x14ac:dyDescent="0.3">
      <c r="A6033" s="38" t="s">
        <v>262</v>
      </c>
      <c r="B6033" s="15">
        <v>210000</v>
      </c>
      <c r="C6033" s="15">
        <v>210000</v>
      </c>
      <c r="E6033" s="36" t="s">
        <v>248</v>
      </c>
      <c r="F6033" s="15">
        <v>571955</v>
      </c>
      <c r="G6033" s="15">
        <v>6761850</v>
      </c>
      <c r="I6033" s="38" t="s">
        <v>247</v>
      </c>
      <c r="J6033" s="15">
        <v>7.4</v>
      </c>
    </row>
    <row r="6034" spans="1:10" x14ac:dyDescent="0.3">
      <c r="A6034" s="38" t="s">
        <v>263</v>
      </c>
      <c r="B6034" s="15"/>
      <c r="C6034" s="15"/>
      <c r="E6034" s="36" t="s">
        <v>250</v>
      </c>
      <c r="F6034" s="15">
        <v>618250</v>
      </c>
      <c r="G6034" s="15">
        <v>4738450</v>
      </c>
      <c r="I6034" s="38" t="s">
        <v>249</v>
      </c>
      <c r="J6034" s="15">
        <v>6.9</v>
      </c>
    </row>
    <row r="6035" spans="1:10" x14ac:dyDescent="0.3">
      <c r="A6035" s="35" t="s">
        <v>264</v>
      </c>
      <c r="B6035" s="15"/>
      <c r="C6035" s="15"/>
      <c r="E6035" s="37" t="s">
        <v>252</v>
      </c>
      <c r="F6035" s="15">
        <v>189000</v>
      </c>
      <c r="G6035" s="15">
        <v>594000</v>
      </c>
      <c r="I6035" s="38" t="s">
        <v>251</v>
      </c>
      <c r="J6035" s="15">
        <v>5.0999999999999996</v>
      </c>
    </row>
    <row r="6036" spans="1:10" x14ac:dyDescent="0.3">
      <c r="A6036" s="38" t="s">
        <v>245</v>
      </c>
      <c r="B6036" s="15">
        <v>197500</v>
      </c>
      <c r="C6036" s="15">
        <v>600000</v>
      </c>
      <c r="E6036" s="37" t="s">
        <v>255</v>
      </c>
      <c r="F6036" s="15">
        <v>217250</v>
      </c>
      <c r="G6036" s="15">
        <v>1674750</v>
      </c>
      <c r="I6036" s="38" t="s">
        <v>254</v>
      </c>
      <c r="J6036" s="15">
        <v>6.9</v>
      </c>
    </row>
    <row r="6037" spans="1:10" x14ac:dyDescent="0.3">
      <c r="A6037" s="38" t="s">
        <v>247</v>
      </c>
      <c r="B6037" s="15">
        <v>299100</v>
      </c>
      <c r="C6037" s="15">
        <v>299100</v>
      </c>
      <c r="E6037" s="37" t="s">
        <v>258</v>
      </c>
      <c r="F6037" s="15">
        <v>212000</v>
      </c>
      <c r="G6037" s="15">
        <v>2469700</v>
      </c>
      <c r="I6037" s="38" t="s">
        <v>257</v>
      </c>
      <c r="J6037" s="15">
        <v>9.3000000000000007</v>
      </c>
    </row>
    <row r="6038" spans="1:10" x14ac:dyDescent="0.3">
      <c r="A6038" s="38" t="s">
        <v>249</v>
      </c>
      <c r="B6038" s="15">
        <v>150000</v>
      </c>
      <c r="C6038" s="15">
        <v>150000</v>
      </c>
      <c r="E6038" s="36" t="s">
        <v>253</v>
      </c>
      <c r="F6038" s="15">
        <v>679075</v>
      </c>
      <c r="G6038" s="15">
        <v>4617775</v>
      </c>
      <c r="I6038" s="38" t="s">
        <v>252</v>
      </c>
      <c r="J6038" s="15">
        <v>8.9</v>
      </c>
    </row>
    <row r="6039" spans="1:10" x14ac:dyDescent="0.3">
      <c r="A6039" s="38" t="s">
        <v>251</v>
      </c>
      <c r="B6039" s="15">
        <v>245000</v>
      </c>
      <c r="C6039" s="15">
        <v>245000</v>
      </c>
      <c r="E6039" s="35" t="s">
        <v>256</v>
      </c>
      <c r="F6039" s="15">
        <v>2556275</v>
      </c>
      <c r="G6039" s="15">
        <v>20173958</v>
      </c>
      <c r="I6039" s="38" t="s">
        <v>255</v>
      </c>
      <c r="J6039" s="15">
        <v>9.1</v>
      </c>
    </row>
    <row r="6040" spans="1:10" x14ac:dyDescent="0.3">
      <c r="A6040" s="38" t="s">
        <v>254</v>
      </c>
      <c r="B6040" s="15">
        <v>152500</v>
      </c>
      <c r="C6040" s="15">
        <v>866000</v>
      </c>
      <c r="E6040" s="36" t="s">
        <v>246</v>
      </c>
      <c r="F6040" s="15">
        <v>570850</v>
      </c>
      <c r="G6040" s="15">
        <v>5740827</v>
      </c>
      <c r="I6040" s="38" t="s">
        <v>258</v>
      </c>
      <c r="J6040" s="15">
        <v>9.6999999999999993</v>
      </c>
    </row>
    <row r="6041" spans="1:10" x14ac:dyDescent="0.3">
      <c r="A6041" s="38" t="s">
        <v>257</v>
      </c>
      <c r="B6041" s="15">
        <v>145000</v>
      </c>
      <c r="C6041" s="15">
        <v>145000</v>
      </c>
      <c r="E6041" s="36" t="s">
        <v>248</v>
      </c>
      <c r="F6041" s="15">
        <v>605000</v>
      </c>
      <c r="G6041" s="15">
        <v>7486633</v>
      </c>
      <c r="I6041" s="38" t="s">
        <v>260</v>
      </c>
      <c r="J6041" s="15">
        <v>10.6</v>
      </c>
    </row>
    <row r="6042" spans="1:10" x14ac:dyDescent="0.3">
      <c r="A6042" s="38" t="s">
        <v>252</v>
      </c>
      <c r="B6042" s="15">
        <v>142000</v>
      </c>
      <c r="C6042" s="15">
        <v>402000</v>
      </c>
      <c r="E6042" s="36" t="s">
        <v>250</v>
      </c>
      <c r="F6042" s="15">
        <v>669975</v>
      </c>
      <c r="G6042" s="15">
        <v>4429248</v>
      </c>
      <c r="I6042" s="38" t="s">
        <v>262</v>
      </c>
      <c r="J6042" s="15">
        <v>9.4</v>
      </c>
    </row>
    <row r="6043" spans="1:10" x14ac:dyDescent="0.3">
      <c r="A6043" s="38" t="s">
        <v>255</v>
      </c>
      <c r="B6043" s="15">
        <v>262500</v>
      </c>
      <c r="C6043" s="15">
        <v>1060000</v>
      </c>
      <c r="E6043" s="37" t="s">
        <v>252</v>
      </c>
      <c r="F6043" s="15">
        <v>227500</v>
      </c>
      <c r="G6043" s="15">
        <v>1749948</v>
      </c>
      <c r="I6043" s="38" t="s">
        <v>263</v>
      </c>
      <c r="J6043" s="15">
        <v>9.1999999999999993</v>
      </c>
    </row>
    <row r="6044" spans="1:10" x14ac:dyDescent="0.3">
      <c r="A6044" s="38" t="s">
        <v>258</v>
      </c>
      <c r="B6044" s="15">
        <v>125000</v>
      </c>
      <c r="C6044" s="15">
        <v>125000</v>
      </c>
      <c r="E6044" s="37" t="s">
        <v>255</v>
      </c>
      <c r="F6044" s="15">
        <v>244000</v>
      </c>
      <c r="G6044" s="15">
        <v>1474850</v>
      </c>
      <c r="I6044" s="35" t="s">
        <v>267</v>
      </c>
      <c r="J6044" s="15"/>
    </row>
    <row r="6045" spans="1:10" x14ac:dyDescent="0.3">
      <c r="A6045" s="38" t="s">
        <v>260</v>
      </c>
      <c r="B6045" s="15">
        <v>202475</v>
      </c>
      <c r="C6045" s="15">
        <v>777950</v>
      </c>
      <c r="E6045" s="37" t="s">
        <v>258</v>
      </c>
      <c r="F6045" s="15">
        <v>198475</v>
      </c>
      <c r="G6045" s="15">
        <v>1204450</v>
      </c>
      <c r="I6045" s="38" t="s">
        <v>245</v>
      </c>
      <c r="J6045" s="15">
        <v>10.199999999999999</v>
      </c>
    </row>
    <row r="6046" spans="1:10" x14ac:dyDescent="0.3">
      <c r="A6046" s="38" t="s">
        <v>262</v>
      </c>
      <c r="B6046" s="15">
        <v>175000</v>
      </c>
      <c r="C6046" s="15">
        <v>776000</v>
      </c>
      <c r="E6046" s="36" t="s">
        <v>253</v>
      </c>
      <c r="F6046" s="15">
        <v>710450</v>
      </c>
      <c r="G6046" s="15">
        <v>2517250</v>
      </c>
      <c r="I6046" s="38" t="s">
        <v>247</v>
      </c>
      <c r="J6046" s="15">
        <v>11.5</v>
      </c>
    </row>
    <row r="6047" spans="1:10" x14ac:dyDescent="0.3">
      <c r="A6047" s="38" t="s">
        <v>263</v>
      </c>
      <c r="B6047" s="15">
        <v>292000</v>
      </c>
      <c r="C6047" s="15">
        <v>852000</v>
      </c>
      <c r="E6047" s="35" t="s">
        <v>261</v>
      </c>
      <c r="F6047" s="15">
        <v>2354627</v>
      </c>
      <c r="G6047" s="15">
        <v>11897544</v>
      </c>
      <c r="I6047" s="38" t="s">
        <v>249</v>
      </c>
      <c r="J6047" s="15">
        <v>11.3</v>
      </c>
    </row>
    <row r="6048" spans="1:10" x14ac:dyDescent="0.3">
      <c r="A6048" s="35" t="s">
        <v>266</v>
      </c>
      <c r="B6048" s="15"/>
      <c r="C6048" s="15"/>
      <c r="E6048" s="36" t="s">
        <v>246</v>
      </c>
      <c r="F6048" s="15">
        <v>594900</v>
      </c>
      <c r="G6048" s="15">
        <v>3115650</v>
      </c>
      <c r="I6048" s="38" t="s">
        <v>251</v>
      </c>
      <c r="J6048" s="15">
        <v>12.6</v>
      </c>
    </row>
    <row r="6049" spans="1:10" x14ac:dyDescent="0.3">
      <c r="A6049" s="38" t="s">
        <v>245</v>
      </c>
      <c r="B6049" s="15"/>
      <c r="C6049" s="15"/>
      <c r="E6049" s="36" t="s">
        <v>248</v>
      </c>
      <c r="F6049" s="15">
        <v>682925</v>
      </c>
      <c r="G6049" s="15">
        <v>3568000</v>
      </c>
      <c r="I6049" s="38" t="s">
        <v>254</v>
      </c>
      <c r="J6049" s="15">
        <v>9.8000000000000007</v>
      </c>
    </row>
    <row r="6050" spans="1:10" x14ac:dyDescent="0.3">
      <c r="A6050" s="38" t="s">
        <v>247</v>
      </c>
      <c r="B6050" s="15">
        <v>175500</v>
      </c>
      <c r="C6050" s="15">
        <v>351000</v>
      </c>
      <c r="E6050" s="36" t="s">
        <v>250</v>
      </c>
      <c r="F6050" s="15">
        <v>587977</v>
      </c>
      <c r="G6050" s="15">
        <v>2962927</v>
      </c>
      <c r="I6050" s="38" t="s">
        <v>257</v>
      </c>
      <c r="J6050" s="15">
        <v>10.5</v>
      </c>
    </row>
    <row r="6051" spans="1:10" x14ac:dyDescent="0.3">
      <c r="A6051" s="38" t="s">
        <v>249</v>
      </c>
      <c r="B6051" s="15">
        <v>235000</v>
      </c>
      <c r="C6051" s="15">
        <v>470000</v>
      </c>
      <c r="E6051" s="37" t="s">
        <v>252</v>
      </c>
      <c r="F6051" s="15">
        <v>214200</v>
      </c>
      <c r="G6051" s="15">
        <v>908400</v>
      </c>
      <c r="I6051" s="38" t="s">
        <v>252</v>
      </c>
      <c r="J6051" s="15">
        <v>10</v>
      </c>
    </row>
    <row r="6052" spans="1:10" x14ac:dyDescent="0.3">
      <c r="A6052" s="38" t="s">
        <v>251</v>
      </c>
      <c r="B6052" s="15">
        <v>194000</v>
      </c>
      <c r="C6052" s="15">
        <v>975540</v>
      </c>
      <c r="E6052" s="37" t="s">
        <v>255</v>
      </c>
      <c r="F6052" s="15">
        <v>201277</v>
      </c>
      <c r="G6052" s="15">
        <v>1041227</v>
      </c>
      <c r="I6052" s="38" t="s">
        <v>255</v>
      </c>
      <c r="J6052" s="15">
        <v>10.1</v>
      </c>
    </row>
    <row r="6053" spans="1:10" x14ac:dyDescent="0.3">
      <c r="A6053" s="38" t="s">
        <v>254</v>
      </c>
      <c r="B6053" s="15">
        <v>171750</v>
      </c>
      <c r="C6053" s="15">
        <v>799736</v>
      </c>
      <c r="E6053" s="37" t="s">
        <v>258</v>
      </c>
      <c r="F6053" s="15">
        <v>172500</v>
      </c>
      <c r="G6053" s="15">
        <v>1013300</v>
      </c>
      <c r="I6053" s="38" t="s">
        <v>258</v>
      </c>
      <c r="J6053" s="15">
        <v>11.8</v>
      </c>
    </row>
    <row r="6054" spans="1:10" x14ac:dyDescent="0.3">
      <c r="A6054" s="38" t="s">
        <v>257</v>
      </c>
      <c r="B6054" s="15">
        <v>261000</v>
      </c>
      <c r="C6054" s="15">
        <v>261000</v>
      </c>
      <c r="E6054" s="36" t="s">
        <v>253</v>
      </c>
      <c r="F6054" s="15">
        <v>488825</v>
      </c>
      <c r="G6054" s="15">
        <v>2250967</v>
      </c>
      <c r="I6054" s="38" t="s">
        <v>260</v>
      </c>
      <c r="J6054" s="15">
        <v>11.4</v>
      </c>
    </row>
    <row r="6055" spans="1:10" x14ac:dyDescent="0.3">
      <c r="A6055" s="38" t="s">
        <v>252</v>
      </c>
      <c r="B6055" s="15">
        <v>188000</v>
      </c>
      <c r="C6055" s="15">
        <v>1164000</v>
      </c>
      <c r="E6055" s="35" t="s">
        <v>264</v>
      </c>
      <c r="F6055" s="15">
        <v>1917051</v>
      </c>
      <c r="G6055" s="15">
        <v>14712851</v>
      </c>
      <c r="I6055" s="38" t="s">
        <v>262</v>
      </c>
      <c r="J6055" s="15">
        <v>12.2</v>
      </c>
    </row>
    <row r="6056" spans="1:10" x14ac:dyDescent="0.3">
      <c r="A6056" s="38" t="s">
        <v>255</v>
      </c>
      <c r="B6056" s="15">
        <v>173250</v>
      </c>
      <c r="C6056" s="15">
        <v>776500</v>
      </c>
      <c r="E6056" s="36" t="s">
        <v>246</v>
      </c>
      <c r="F6056" s="15">
        <v>286000</v>
      </c>
      <c r="G6056" s="15">
        <v>1427950</v>
      </c>
      <c r="I6056" s="38" t="s">
        <v>263</v>
      </c>
      <c r="J6056" s="15">
        <v>10.5</v>
      </c>
    </row>
    <row r="6057" spans="1:10" x14ac:dyDescent="0.3">
      <c r="A6057" s="38" t="s">
        <v>258</v>
      </c>
      <c r="B6057" s="15">
        <v>210000</v>
      </c>
      <c r="C6057" s="15">
        <v>638100</v>
      </c>
      <c r="E6057" s="36" t="s">
        <v>248</v>
      </c>
      <c r="F6057" s="15">
        <v>520550</v>
      </c>
      <c r="G6057" s="15">
        <v>4403900</v>
      </c>
      <c r="I6057" s="35" t="s">
        <v>268</v>
      </c>
      <c r="J6057" s="15"/>
    </row>
    <row r="6058" spans="1:10" x14ac:dyDescent="0.3">
      <c r="A6058" s="38" t="s">
        <v>260</v>
      </c>
      <c r="B6058" s="15">
        <v>140000</v>
      </c>
      <c r="C6058" s="15">
        <v>866500</v>
      </c>
      <c r="E6058" s="36" t="s">
        <v>250</v>
      </c>
      <c r="F6058" s="15">
        <v>501250</v>
      </c>
      <c r="G6058" s="15">
        <v>2993700</v>
      </c>
      <c r="I6058" s="38" t="s">
        <v>245</v>
      </c>
      <c r="J6058" s="15">
        <v>10.6</v>
      </c>
    </row>
    <row r="6059" spans="1:10" x14ac:dyDescent="0.3">
      <c r="A6059" s="38" t="s">
        <v>262</v>
      </c>
      <c r="B6059" s="15">
        <v>192475</v>
      </c>
      <c r="C6059" s="15">
        <v>730450</v>
      </c>
      <c r="E6059" s="37" t="s">
        <v>252</v>
      </c>
      <c r="F6059" s="15">
        <v>210000</v>
      </c>
      <c r="G6059" s="15">
        <v>1295500</v>
      </c>
      <c r="I6059" s="38" t="s">
        <v>247</v>
      </c>
      <c r="J6059" s="15">
        <v>7.5</v>
      </c>
    </row>
    <row r="6060" spans="1:10" x14ac:dyDescent="0.3">
      <c r="A6060" s="38" t="s">
        <v>263</v>
      </c>
      <c r="B6060" s="15"/>
      <c r="C6060" s="15"/>
      <c r="E6060" s="37" t="s">
        <v>255</v>
      </c>
      <c r="F6060" s="15">
        <v>158750</v>
      </c>
      <c r="G6060" s="15">
        <v>622400</v>
      </c>
      <c r="I6060" s="38" t="s">
        <v>249</v>
      </c>
      <c r="J6060" s="15">
        <v>8.5</v>
      </c>
    </row>
    <row r="6061" spans="1:10" x14ac:dyDescent="0.3">
      <c r="A6061" s="35" t="s">
        <v>267</v>
      </c>
      <c r="B6061" s="15"/>
      <c r="C6061" s="15"/>
      <c r="E6061" s="37" t="s">
        <v>258</v>
      </c>
      <c r="F6061" s="15">
        <v>132500</v>
      </c>
      <c r="G6061" s="15">
        <v>1075800</v>
      </c>
      <c r="I6061" s="38" t="s">
        <v>251</v>
      </c>
      <c r="J6061" s="15">
        <v>7.9</v>
      </c>
    </row>
    <row r="6062" spans="1:10" x14ac:dyDescent="0.3">
      <c r="A6062" s="38" t="s">
        <v>245</v>
      </c>
      <c r="B6062" s="15"/>
      <c r="C6062" s="15"/>
      <c r="E6062" s="36" t="s">
        <v>253</v>
      </c>
      <c r="F6062" s="15">
        <v>609251</v>
      </c>
      <c r="G6062" s="15">
        <v>5887301</v>
      </c>
      <c r="I6062" s="38" t="s">
        <v>254</v>
      </c>
      <c r="J6062" s="15">
        <v>6.7</v>
      </c>
    </row>
    <row r="6063" spans="1:10" x14ac:dyDescent="0.3">
      <c r="A6063" s="38" t="s">
        <v>247</v>
      </c>
      <c r="B6063" s="15"/>
      <c r="C6063" s="15"/>
      <c r="E6063" s="35" t="s">
        <v>266</v>
      </c>
      <c r="F6063" s="15">
        <v>1849700</v>
      </c>
      <c r="G6063" s="15">
        <v>13626975</v>
      </c>
      <c r="I6063" s="38" t="s">
        <v>257</v>
      </c>
      <c r="J6063" s="15">
        <v>6.2</v>
      </c>
    </row>
    <row r="6064" spans="1:10" x14ac:dyDescent="0.3">
      <c r="A6064" s="38" t="s">
        <v>249</v>
      </c>
      <c r="B6064" s="15">
        <v>220500</v>
      </c>
      <c r="C6064" s="15">
        <v>441000</v>
      </c>
      <c r="E6064" s="36" t="s">
        <v>246</v>
      </c>
      <c r="F6064" s="15">
        <v>367850</v>
      </c>
      <c r="G6064" s="15">
        <v>1809400</v>
      </c>
      <c r="I6064" s="38" t="s">
        <v>252</v>
      </c>
      <c r="J6064" s="15">
        <v>5.4</v>
      </c>
    </row>
    <row r="6065" spans="1:10" x14ac:dyDescent="0.3">
      <c r="A6065" s="38" t="s">
        <v>251</v>
      </c>
      <c r="B6065" s="15">
        <v>174000</v>
      </c>
      <c r="C6065" s="15">
        <v>479500</v>
      </c>
      <c r="E6065" s="36" t="s">
        <v>248</v>
      </c>
      <c r="F6065" s="15">
        <v>512500</v>
      </c>
      <c r="G6065" s="15">
        <v>5282349</v>
      </c>
      <c r="I6065" s="38" t="s">
        <v>255</v>
      </c>
      <c r="J6065" s="15">
        <v>5</v>
      </c>
    </row>
    <row r="6066" spans="1:10" x14ac:dyDescent="0.3">
      <c r="A6066" s="38" t="s">
        <v>254</v>
      </c>
      <c r="B6066" s="15">
        <v>235000</v>
      </c>
      <c r="C6066" s="15">
        <v>1613300</v>
      </c>
      <c r="E6066" s="36" t="s">
        <v>250</v>
      </c>
      <c r="F6066" s="15">
        <v>534200</v>
      </c>
      <c r="G6066" s="15">
        <v>3606076</v>
      </c>
      <c r="I6066" s="38" t="s">
        <v>258</v>
      </c>
      <c r="J6066" s="15">
        <v>5.7</v>
      </c>
    </row>
    <row r="6067" spans="1:10" x14ac:dyDescent="0.3">
      <c r="A6067" s="38" t="s">
        <v>257</v>
      </c>
      <c r="B6067" s="15">
        <v>175000</v>
      </c>
      <c r="C6067" s="15">
        <v>418820</v>
      </c>
      <c r="E6067" s="37" t="s">
        <v>252</v>
      </c>
      <c r="F6067" s="15">
        <v>219950</v>
      </c>
      <c r="G6067" s="15">
        <v>1402900</v>
      </c>
      <c r="I6067" s="38" t="s">
        <v>260</v>
      </c>
      <c r="J6067" s="15">
        <v>7.6</v>
      </c>
    </row>
    <row r="6068" spans="1:10" x14ac:dyDescent="0.3">
      <c r="A6068" s="38" t="s">
        <v>252</v>
      </c>
      <c r="B6068" s="15">
        <v>349000</v>
      </c>
      <c r="C6068" s="15">
        <v>349000</v>
      </c>
      <c r="E6068" s="37" t="s">
        <v>255</v>
      </c>
      <c r="F6068" s="15">
        <v>170775</v>
      </c>
      <c r="G6068" s="15">
        <v>1016675</v>
      </c>
      <c r="I6068" s="38" t="s">
        <v>262</v>
      </c>
      <c r="J6068" s="15">
        <v>6.1</v>
      </c>
    </row>
    <row r="6069" spans="1:10" x14ac:dyDescent="0.3">
      <c r="A6069" s="38" t="s">
        <v>255</v>
      </c>
      <c r="B6069" s="15">
        <v>209900</v>
      </c>
      <c r="C6069" s="15">
        <v>209900</v>
      </c>
      <c r="E6069" s="37" t="s">
        <v>258</v>
      </c>
      <c r="F6069" s="15">
        <v>143475</v>
      </c>
      <c r="G6069" s="15">
        <v>1186501</v>
      </c>
      <c r="I6069" s="38" t="s">
        <v>263</v>
      </c>
      <c r="J6069" s="15">
        <v>6.1</v>
      </c>
    </row>
    <row r="6070" spans="1:10" x14ac:dyDescent="0.3">
      <c r="A6070" s="38" t="s">
        <v>258</v>
      </c>
      <c r="B6070" s="15">
        <v>59500</v>
      </c>
      <c r="C6070" s="15">
        <v>119000</v>
      </c>
      <c r="E6070" s="36" t="s">
        <v>253</v>
      </c>
      <c r="F6070" s="15">
        <v>435150</v>
      </c>
      <c r="G6070" s="15">
        <v>2929150</v>
      </c>
      <c r="I6070" s="35" t="s">
        <v>269</v>
      </c>
      <c r="J6070" s="15"/>
    </row>
    <row r="6071" spans="1:10" x14ac:dyDescent="0.3">
      <c r="A6071" s="38" t="s">
        <v>260</v>
      </c>
      <c r="B6071" s="15">
        <v>169000</v>
      </c>
      <c r="C6071" s="15">
        <v>661000</v>
      </c>
      <c r="E6071" s="35" t="s">
        <v>267</v>
      </c>
      <c r="F6071" s="15">
        <v>1718126</v>
      </c>
      <c r="G6071" s="15">
        <v>12385050</v>
      </c>
      <c r="I6071" s="38" t="s">
        <v>245</v>
      </c>
      <c r="J6071" s="15">
        <v>5.7</v>
      </c>
    </row>
    <row r="6072" spans="1:10" x14ac:dyDescent="0.3">
      <c r="A6072" s="38" t="s">
        <v>262</v>
      </c>
      <c r="B6072" s="15">
        <v>63000</v>
      </c>
      <c r="C6072" s="15">
        <v>445000</v>
      </c>
      <c r="E6072" s="36" t="s">
        <v>246</v>
      </c>
      <c r="F6072" s="15">
        <v>366275</v>
      </c>
      <c r="G6072" s="15">
        <v>1734400</v>
      </c>
      <c r="I6072" s="38" t="s">
        <v>247</v>
      </c>
      <c r="J6072" s="15">
        <v>6.4</v>
      </c>
    </row>
    <row r="6073" spans="1:10" x14ac:dyDescent="0.3">
      <c r="A6073" s="38" t="s">
        <v>263</v>
      </c>
      <c r="B6073" s="15">
        <v>210000</v>
      </c>
      <c r="C6073" s="15">
        <v>1061500</v>
      </c>
      <c r="E6073" s="36" t="s">
        <v>248</v>
      </c>
      <c r="F6073" s="15">
        <v>385901</v>
      </c>
      <c r="G6073" s="15">
        <v>3113051</v>
      </c>
      <c r="I6073" s="38" t="s">
        <v>249</v>
      </c>
      <c r="J6073" s="15">
        <v>6.3</v>
      </c>
    </row>
    <row r="6074" spans="1:10" x14ac:dyDescent="0.3">
      <c r="A6074" s="35" t="s">
        <v>268</v>
      </c>
      <c r="B6074" s="15"/>
      <c r="C6074" s="15"/>
      <c r="E6074" s="36" t="s">
        <v>250</v>
      </c>
      <c r="F6074" s="15">
        <v>503450</v>
      </c>
      <c r="G6074" s="15">
        <v>4698299</v>
      </c>
      <c r="I6074" s="38" t="s">
        <v>251</v>
      </c>
      <c r="J6074" s="15">
        <v>6.6</v>
      </c>
    </row>
    <row r="6075" spans="1:10" x14ac:dyDescent="0.3">
      <c r="A6075" s="38" t="s">
        <v>245</v>
      </c>
      <c r="B6075" s="15">
        <v>198750</v>
      </c>
      <c r="C6075" s="15">
        <v>397500</v>
      </c>
      <c r="E6075" s="37" t="s">
        <v>252</v>
      </c>
      <c r="F6075" s="15">
        <v>198500</v>
      </c>
      <c r="G6075" s="15">
        <v>1877300</v>
      </c>
      <c r="I6075" s="38" t="s">
        <v>254</v>
      </c>
      <c r="J6075" s="15">
        <v>5.8</v>
      </c>
    </row>
    <row r="6076" spans="1:10" x14ac:dyDescent="0.3">
      <c r="A6076" s="38" t="s">
        <v>247</v>
      </c>
      <c r="B6076" s="15">
        <v>133226</v>
      </c>
      <c r="C6076" s="15">
        <v>551352</v>
      </c>
      <c r="E6076" s="37" t="s">
        <v>255</v>
      </c>
      <c r="F6076" s="15">
        <v>189950</v>
      </c>
      <c r="G6076" s="15">
        <v>1365750</v>
      </c>
      <c r="I6076" s="38" t="s">
        <v>257</v>
      </c>
      <c r="J6076" s="15">
        <v>5.9</v>
      </c>
    </row>
    <row r="6077" spans="1:10" x14ac:dyDescent="0.3">
      <c r="A6077" s="38" t="s">
        <v>249</v>
      </c>
      <c r="B6077" s="15">
        <v>249000</v>
      </c>
      <c r="C6077" s="15">
        <v>719000</v>
      </c>
      <c r="E6077" s="37" t="s">
        <v>258</v>
      </c>
      <c r="F6077" s="15">
        <v>115000</v>
      </c>
      <c r="G6077" s="15">
        <v>1455249</v>
      </c>
      <c r="I6077" s="38" t="s">
        <v>252</v>
      </c>
      <c r="J6077" s="15">
        <v>5.6</v>
      </c>
    </row>
    <row r="6078" spans="1:10" x14ac:dyDescent="0.3">
      <c r="A6078" s="38" t="s">
        <v>251</v>
      </c>
      <c r="B6078" s="15">
        <v>257000</v>
      </c>
      <c r="C6078" s="15">
        <v>257000</v>
      </c>
      <c r="E6078" s="36" t="s">
        <v>253</v>
      </c>
      <c r="F6078" s="15">
        <v>462500</v>
      </c>
      <c r="G6078" s="15">
        <v>2839300</v>
      </c>
      <c r="I6078" s="38" t="s">
        <v>255</v>
      </c>
      <c r="J6078" s="15">
        <v>5.7</v>
      </c>
    </row>
    <row r="6079" spans="1:10" x14ac:dyDescent="0.3">
      <c r="A6079" s="38" t="s">
        <v>254</v>
      </c>
      <c r="B6079" s="15">
        <v>190000</v>
      </c>
      <c r="C6079" s="15">
        <v>380000</v>
      </c>
      <c r="E6079" s="35" t="s">
        <v>268</v>
      </c>
      <c r="F6079" s="15">
        <v>1888992</v>
      </c>
      <c r="G6079" s="15">
        <v>13501363</v>
      </c>
      <c r="I6079" s="38" t="s">
        <v>258</v>
      </c>
      <c r="J6079" s="15">
        <v>5.6</v>
      </c>
    </row>
    <row r="6080" spans="1:10" x14ac:dyDescent="0.3">
      <c r="A6080" s="38" t="s">
        <v>257</v>
      </c>
      <c r="B6080" s="15">
        <v>132875</v>
      </c>
      <c r="C6080" s="15">
        <v>265749</v>
      </c>
      <c r="E6080" s="36" t="s">
        <v>246</v>
      </c>
      <c r="F6080" s="15">
        <v>496792</v>
      </c>
      <c r="G6080" s="15">
        <v>3270861</v>
      </c>
      <c r="I6080" s="38" t="s">
        <v>260</v>
      </c>
      <c r="J6080" s="15">
        <v>4.5999999999999996</v>
      </c>
    </row>
    <row r="6081" spans="1:10" x14ac:dyDescent="0.3">
      <c r="A6081" s="38" t="s">
        <v>252</v>
      </c>
      <c r="B6081" s="15">
        <v>184000</v>
      </c>
      <c r="C6081" s="15">
        <v>626500</v>
      </c>
      <c r="E6081" s="36" t="s">
        <v>248</v>
      </c>
      <c r="F6081" s="15">
        <v>596050</v>
      </c>
      <c r="G6081" s="15">
        <v>4203066</v>
      </c>
      <c r="I6081" s="38" t="s">
        <v>262</v>
      </c>
      <c r="J6081" s="15">
        <v>5.3</v>
      </c>
    </row>
    <row r="6082" spans="1:10" x14ac:dyDescent="0.3">
      <c r="A6082" s="38" t="s">
        <v>255</v>
      </c>
      <c r="B6082" s="15">
        <v>212500</v>
      </c>
      <c r="C6082" s="15">
        <v>817000</v>
      </c>
      <c r="E6082" s="36" t="s">
        <v>250</v>
      </c>
      <c r="F6082" s="15">
        <v>383000</v>
      </c>
      <c r="G6082" s="15">
        <v>3092286</v>
      </c>
      <c r="I6082" s="38" t="s">
        <v>263</v>
      </c>
      <c r="J6082" s="15">
        <v>3.7</v>
      </c>
    </row>
    <row r="6083" spans="1:10" x14ac:dyDescent="0.3">
      <c r="A6083" s="38" t="s">
        <v>258</v>
      </c>
      <c r="B6083" s="15">
        <v>177000</v>
      </c>
      <c r="C6083" s="15">
        <v>427500</v>
      </c>
      <c r="E6083" s="37" t="s">
        <v>252</v>
      </c>
      <c r="F6083" s="15">
        <v>123000</v>
      </c>
      <c r="G6083" s="15">
        <v>1244800</v>
      </c>
      <c r="I6083" s="35" t="s">
        <v>270</v>
      </c>
      <c r="J6083" s="15"/>
    </row>
    <row r="6084" spans="1:10" x14ac:dyDescent="0.3">
      <c r="A6084" s="38" t="s">
        <v>260</v>
      </c>
      <c r="B6084" s="15">
        <v>150500</v>
      </c>
      <c r="C6084" s="15">
        <v>301000</v>
      </c>
      <c r="E6084" s="37" t="s">
        <v>255</v>
      </c>
      <c r="F6084" s="15">
        <v>125000</v>
      </c>
      <c r="G6084" s="15">
        <v>839036</v>
      </c>
      <c r="I6084" s="38" t="s">
        <v>245</v>
      </c>
      <c r="J6084" s="15">
        <v>3.8</v>
      </c>
    </row>
    <row r="6085" spans="1:10" x14ac:dyDescent="0.3">
      <c r="A6085" s="38" t="s">
        <v>262</v>
      </c>
      <c r="B6085" s="15">
        <v>175000</v>
      </c>
      <c r="C6085" s="15">
        <v>685398</v>
      </c>
      <c r="E6085" s="37" t="s">
        <v>258</v>
      </c>
      <c r="F6085" s="15">
        <v>135000</v>
      </c>
      <c r="G6085" s="15">
        <v>1008450</v>
      </c>
      <c r="I6085" s="38" t="s">
        <v>247</v>
      </c>
      <c r="J6085" s="15">
        <v>3.8</v>
      </c>
    </row>
    <row r="6086" spans="1:10" x14ac:dyDescent="0.3">
      <c r="A6086" s="38" t="s">
        <v>263</v>
      </c>
      <c r="B6086" s="15"/>
      <c r="C6086" s="15"/>
      <c r="E6086" s="36" t="s">
        <v>253</v>
      </c>
      <c r="F6086" s="15">
        <v>413150</v>
      </c>
      <c r="G6086" s="15">
        <v>2935150</v>
      </c>
      <c r="I6086" s="38" t="s">
        <v>249</v>
      </c>
      <c r="J6086" s="15">
        <v>2.6</v>
      </c>
    </row>
    <row r="6087" spans="1:10" x14ac:dyDescent="0.3">
      <c r="A6087" s="35" t="s">
        <v>269</v>
      </c>
      <c r="B6087" s="15"/>
      <c r="C6087" s="15"/>
      <c r="E6087" s="35" t="s">
        <v>269</v>
      </c>
      <c r="F6087" s="15">
        <v>1757650</v>
      </c>
      <c r="G6087" s="15">
        <v>14407380</v>
      </c>
      <c r="I6087" s="38" t="s">
        <v>251</v>
      </c>
      <c r="J6087" s="15">
        <v>2.7</v>
      </c>
    </row>
    <row r="6088" spans="1:10" x14ac:dyDescent="0.3">
      <c r="A6088" s="38" t="s">
        <v>245</v>
      </c>
      <c r="B6088" s="15">
        <v>110000</v>
      </c>
      <c r="C6088" s="15">
        <v>220000</v>
      </c>
      <c r="E6088" s="36" t="s">
        <v>246</v>
      </c>
      <c r="F6088" s="15">
        <v>411000</v>
      </c>
      <c r="G6088" s="15">
        <v>2765505</v>
      </c>
      <c r="I6088" s="38" t="s">
        <v>254</v>
      </c>
      <c r="J6088" s="15">
        <v>3.4</v>
      </c>
    </row>
    <row r="6089" spans="1:10" x14ac:dyDescent="0.3">
      <c r="A6089" s="38" t="s">
        <v>247</v>
      </c>
      <c r="B6089" s="15">
        <v>277000</v>
      </c>
      <c r="C6089" s="15">
        <v>1142000</v>
      </c>
      <c r="E6089" s="36" t="s">
        <v>248</v>
      </c>
      <c r="F6089" s="15">
        <v>526250</v>
      </c>
      <c r="G6089" s="15">
        <v>3485778</v>
      </c>
      <c r="I6089" s="38" t="s">
        <v>257</v>
      </c>
      <c r="J6089" s="15">
        <v>3.9</v>
      </c>
    </row>
    <row r="6090" spans="1:10" x14ac:dyDescent="0.3">
      <c r="A6090" s="38" t="s">
        <v>249</v>
      </c>
      <c r="B6090" s="15">
        <v>224950</v>
      </c>
      <c r="C6090" s="15">
        <v>224950</v>
      </c>
      <c r="E6090" s="36" t="s">
        <v>250</v>
      </c>
      <c r="F6090" s="15">
        <v>405900</v>
      </c>
      <c r="G6090" s="15">
        <v>4394516</v>
      </c>
      <c r="I6090" s="38" t="s">
        <v>252</v>
      </c>
      <c r="J6090" s="15">
        <v>5.2</v>
      </c>
    </row>
    <row r="6091" spans="1:10" x14ac:dyDescent="0.3">
      <c r="A6091" s="38" t="s">
        <v>251</v>
      </c>
      <c r="B6091" s="15">
        <v>189900</v>
      </c>
      <c r="C6091" s="15">
        <v>1804400</v>
      </c>
      <c r="E6091" s="37" t="s">
        <v>252</v>
      </c>
      <c r="F6091" s="15">
        <v>179000</v>
      </c>
      <c r="G6091" s="15">
        <v>1776445</v>
      </c>
      <c r="I6091" s="38" t="s">
        <v>255</v>
      </c>
      <c r="J6091" s="15">
        <v>5.9</v>
      </c>
    </row>
    <row r="6092" spans="1:10" x14ac:dyDescent="0.3">
      <c r="A6092" s="38" t="s">
        <v>254</v>
      </c>
      <c r="B6092" s="15"/>
      <c r="C6092" s="15"/>
      <c r="E6092" s="37" t="s">
        <v>255</v>
      </c>
      <c r="F6092" s="15">
        <v>112000</v>
      </c>
      <c r="G6092" s="15">
        <v>1418000</v>
      </c>
      <c r="I6092" s="38" t="s">
        <v>258</v>
      </c>
      <c r="J6092" s="15">
        <v>6.3</v>
      </c>
    </row>
    <row r="6093" spans="1:10" x14ac:dyDescent="0.3">
      <c r="A6093" s="38" t="s">
        <v>257</v>
      </c>
      <c r="B6093" s="15">
        <v>195000</v>
      </c>
      <c r="C6093" s="15">
        <v>937400</v>
      </c>
      <c r="E6093" s="37" t="s">
        <v>258</v>
      </c>
      <c r="F6093" s="15">
        <v>114900</v>
      </c>
      <c r="G6093" s="15">
        <v>1200071</v>
      </c>
      <c r="I6093" s="38" t="s">
        <v>260</v>
      </c>
      <c r="J6093" s="15">
        <v>5.6</v>
      </c>
    </row>
    <row r="6094" spans="1:10" x14ac:dyDescent="0.3">
      <c r="A6094" s="38" t="s">
        <v>252</v>
      </c>
      <c r="B6094" s="15">
        <v>160000</v>
      </c>
      <c r="C6094" s="15">
        <v>576500</v>
      </c>
      <c r="E6094" s="36" t="s">
        <v>253</v>
      </c>
      <c r="F6094" s="15">
        <v>414500</v>
      </c>
      <c r="G6094" s="15">
        <v>3761581</v>
      </c>
      <c r="I6094" s="38" t="s">
        <v>262</v>
      </c>
      <c r="J6094" s="15">
        <v>4.5999999999999996</v>
      </c>
    </row>
    <row r="6095" spans="1:10" x14ac:dyDescent="0.3">
      <c r="A6095" s="38" t="s">
        <v>255</v>
      </c>
      <c r="B6095" s="15">
        <v>162950</v>
      </c>
      <c r="C6095" s="15">
        <v>325900</v>
      </c>
      <c r="E6095" s="35" t="s">
        <v>270</v>
      </c>
      <c r="F6095" s="15">
        <v>1731863</v>
      </c>
      <c r="G6095" s="15">
        <v>15651102</v>
      </c>
      <c r="I6095" s="38" t="s">
        <v>263</v>
      </c>
      <c r="J6095" s="15">
        <v>3.6</v>
      </c>
    </row>
    <row r="6096" spans="1:10" x14ac:dyDescent="0.3">
      <c r="A6096" s="38" t="s">
        <v>258</v>
      </c>
      <c r="B6096" s="15">
        <v>207000</v>
      </c>
      <c r="C6096" s="15">
        <v>1094399</v>
      </c>
      <c r="E6096" s="36" t="s">
        <v>246</v>
      </c>
      <c r="F6096" s="15">
        <v>418300</v>
      </c>
      <c r="G6096" s="15">
        <v>3309475</v>
      </c>
      <c r="I6096" s="35" t="s">
        <v>271</v>
      </c>
      <c r="J6096" s="15"/>
    </row>
    <row r="6097" spans="1:10" x14ac:dyDescent="0.3">
      <c r="A6097" s="38" t="s">
        <v>260</v>
      </c>
      <c r="B6097" s="15">
        <v>214950</v>
      </c>
      <c r="C6097" s="15">
        <v>1499850</v>
      </c>
      <c r="E6097" s="36" t="s">
        <v>248</v>
      </c>
      <c r="F6097" s="15">
        <v>409875</v>
      </c>
      <c r="G6097" s="15">
        <v>5595211</v>
      </c>
      <c r="I6097" s="38" t="s">
        <v>245</v>
      </c>
      <c r="J6097" s="15">
        <v>3</v>
      </c>
    </row>
    <row r="6098" spans="1:10" x14ac:dyDescent="0.3">
      <c r="A6098" s="38" t="s">
        <v>262</v>
      </c>
      <c r="B6098" s="15">
        <v>199999</v>
      </c>
      <c r="C6098" s="15">
        <v>505099</v>
      </c>
      <c r="E6098" s="36" t="s">
        <v>250</v>
      </c>
      <c r="F6098" s="15">
        <v>426438</v>
      </c>
      <c r="G6098" s="15">
        <v>3597875</v>
      </c>
      <c r="I6098" s="38" t="s">
        <v>247</v>
      </c>
      <c r="J6098" s="15">
        <v>4</v>
      </c>
    </row>
    <row r="6099" spans="1:10" x14ac:dyDescent="0.3">
      <c r="A6099" s="38" t="s">
        <v>263</v>
      </c>
      <c r="B6099" s="15">
        <v>205000</v>
      </c>
      <c r="C6099" s="15">
        <v>410000</v>
      </c>
      <c r="E6099" s="37" t="s">
        <v>252</v>
      </c>
      <c r="F6099" s="15">
        <v>155000</v>
      </c>
      <c r="G6099" s="15">
        <v>1249800</v>
      </c>
      <c r="I6099" s="38" t="s">
        <v>249</v>
      </c>
      <c r="J6099" s="15">
        <v>4.4000000000000004</v>
      </c>
    </row>
    <row r="6100" spans="1:10" x14ac:dyDescent="0.3">
      <c r="A6100" s="35" t="s">
        <v>270</v>
      </c>
      <c r="B6100" s="15"/>
      <c r="C6100" s="15"/>
      <c r="E6100" s="37" t="s">
        <v>255</v>
      </c>
      <c r="F6100" s="15">
        <v>122438</v>
      </c>
      <c r="G6100" s="15">
        <v>1136675</v>
      </c>
      <c r="I6100" s="38" t="s">
        <v>251</v>
      </c>
      <c r="J6100" s="15">
        <v>3.7</v>
      </c>
    </row>
    <row r="6101" spans="1:10" x14ac:dyDescent="0.3">
      <c r="A6101" s="38" t="s">
        <v>245</v>
      </c>
      <c r="B6101" s="15">
        <v>183450</v>
      </c>
      <c r="C6101" s="15">
        <v>366900</v>
      </c>
      <c r="E6101" s="37" t="s">
        <v>258</v>
      </c>
      <c r="F6101" s="15">
        <v>149000</v>
      </c>
      <c r="G6101" s="15">
        <v>1211400</v>
      </c>
      <c r="I6101" s="38" t="s">
        <v>254</v>
      </c>
      <c r="J6101" s="15">
        <v>3.1</v>
      </c>
    </row>
    <row r="6102" spans="1:10" x14ac:dyDescent="0.3">
      <c r="A6102" s="38" t="s">
        <v>247</v>
      </c>
      <c r="B6102" s="15">
        <v>172500</v>
      </c>
      <c r="C6102" s="15">
        <v>345000</v>
      </c>
      <c r="E6102" s="36" t="s">
        <v>253</v>
      </c>
      <c r="F6102" s="15">
        <v>477250</v>
      </c>
      <c r="G6102" s="15">
        <v>3148541</v>
      </c>
      <c r="I6102" s="38" t="s">
        <v>257</v>
      </c>
      <c r="J6102" s="15">
        <v>2.2000000000000002</v>
      </c>
    </row>
    <row r="6103" spans="1:10" x14ac:dyDescent="0.3">
      <c r="A6103" s="38" t="s">
        <v>249</v>
      </c>
      <c r="B6103" s="15">
        <v>186000</v>
      </c>
      <c r="C6103" s="15">
        <v>912825</v>
      </c>
      <c r="E6103" s="35" t="s">
        <v>271</v>
      </c>
      <c r="F6103" s="15">
        <v>1950800</v>
      </c>
      <c r="G6103" s="15">
        <v>16590128</v>
      </c>
      <c r="I6103" s="38" t="s">
        <v>252</v>
      </c>
      <c r="J6103" s="15">
        <v>2.7</v>
      </c>
    </row>
    <row r="6104" spans="1:10" x14ac:dyDescent="0.3">
      <c r="A6104" s="38" t="s">
        <v>251</v>
      </c>
      <c r="B6104" s="15">
        <v>224500</v>
      </c>
      <c r="C6104" s="15">
        <v>224500</v>
      </c>
      <c r="E6104" s="36" t="s">
        <v>246</v>
      </c>
      <c r="F6104" s="15">
        <v>464950</v>
      </c>
      <c r="G6104" s="15">
        <v>3503900</v>
      </c>
      <c r="I6104" s="38" t="s">
        <v>255</v>
      </c>
      <c r="J6104" s="15">
        <v>2.2999999999999998</v>
      </c>
    </row>
    <row r="6105" spans="1:10" x14ac:dyDescent="0.3">
      <c r="A6105" s="38" t="s">
        <v>254</v>
      </c>
      <c r="B6105" s="15">
        <v>198500</v>
      </c>
      <c r="C6105" s="15">
        <v>1025000</v>
      </c>
      <c r="E6105" s="36" t="s">
        <v>248</v>
      </c>
      <c r="F6105" s="15">
        <v>526950</v>
      </c>
      <c r="G6105" s="15">
        <v>2760350</v>
      </c>
      <c r="I6105" s="38" t="s">
        <v>258</v>
      </c>
      <c r="J6105" s="15">
        <v>2.2999999999999998</v>
      </c>
    </row>
    <row r="6106" spans="1:10" x14ac:dyDescent="0.3">
      <c r="A6106" s="38" t="s">
        <v>257</v>
      </c>
      <c r="B6106" s="15">
        <v>173000</v>
      </c>
      <c r="C6106" s="15">
        <v>701000</v>
      </c>
      <c r="E6106" s="36" t="s">
        <v>250</v>
      </c>
      <c r="F6106" s="15">
        <v>463450</v>
      </c>
      <c r="G6106" s="15">
        <v>4917978</v>
      </c>
      <c r="I6106" s="38" t="s">
        <v>260</v>
      </c>
      <c r="J6106" s="15">
        <v>2.9</v>
      </c>
    </row>
    <row r="6107" spans="1:10" x14ac:dyDescent="0.3">
      <c r="A6107" s="38" t="s">
        <v>252</v>
      </c>
      <c r="B6107" s="15">
        <v>187850</v>
      </c>
      <c r="C6107" s="15">
        <v>1169700</v>
      </c>
      <c r="E6107" s="37" t="s">
        <v>252</v>
      </c>
      <c r="F6107" s="15">
        <v>128250</v>
      </c>
      <c r="G6107" s="15">
        <v>1552889</v>
      </c>
      <c r="I6107" s="38" t="s">
        <v>262</v>
      </c>
      <c r="J6107" s="15">
        <v>3.5</v>
      </c>
    </row>
    <row r="6108" spans="1:10" x14ac:dyDescent="0.3">
      <c r="A6108" s="38" t="s">
        <v>255</v>
      </c>
      <c r="B6108" s="15">
        <v>220000</v>
      </c>
      <c r="C6108" s="15">
        <v>220000</v>
      </c>
      <c r="E6108" s="37" t="s">
        <v>255</v>
      </c>
      <c r="F6108" s="15">
        <v>167250</v>
      </c>
      <c r="G6108" s="15">
        <v>1503590</v>
      </c>
      <c r="I6108" s="38" t="s">
        <v>263</v>
      </c>
      <c r="J6108" s="15">
        <v>2.4</v>
      </c>
    </row>
    <row r="6109" spans="1:10" x14ac:dyDescent="0.3">
      <c r="A6109" s="38" t="s">
        <v>258</v>
      </c>
      <c r="B6109" s="15">
        <v>238500</v>
      </c>
      <c r="C6109" s="15">
        <v>1354200</v>
      </c>
      <c r="E6109" s="37" t="s">
        <v>258</v>
      </c>
      <c r="F6109" s="15">
        <v>167950</v>
      </c>
      <c r="G6109" s="15">
        <v>1861499</v>
      </c>
      <c r="I6109" s="35" t="s">
        <v>272</v>
      </c>
      <c r="J6109" s="15"/>
    </row>
    <row r="6110" spans="1:10" x14ac:dyDescent="0.3">
      <c r="A6110" s="38" t="s">
        <v>260</v>
      </c>
      <c r="B6110" s="15">
        <v>220500</v>
      </c>
      <c r="C6110" s="15">
        <v>1091450</v>
      </c>
      <c r="E6110" s="36" t="s">
        <v>253</v>
      </c>
      <c r="F6110" s="15">
        <v>495450</v>
      </c>
      <c r="G6110" s="15">
        <v>5407900</v>
      </c>
      <c r="I6110" s="38" t="s">
        <v>245</v>
      </c>
      <c r="J6110" s="15">
        <v>2.8</v>
      </c>
    </row>
    <row r="6111" spans="1:10" x14ac:dyDescent="0.3">
      <c r="A6111" s="38" t="s">
        <v>262</v>
      </c>
      <c r="B6111" s="15">
        <v>217475</v>
      </c>
      <c r="C6111" s="15">
        <v>434950</v>
      </c>
      <c r="E6111" s="35" t="s">
        <v>272</v>
      </c>
      <c r="F6111" s="15">
        <v>2233100</v>
      </c>
      <c r="G6111" s="15">
        <v>18275351</v>
      </c>
      <c r="I6111" s="38" t="s">
        <v>247</v>
      </c>
      <c r="J6111" s="15">
        <v>2.2999999999999998</v>
      </c>
    </row>
    <row r="6112" spans="1:10" x14ac:dyDescent="0.3">
      <c r="A6112" s="38" t="s">
        <v>263</v>
      </c>
      <c r="B6112" s="15">
        <v>209000</v>
      </c>
      <c r="C6112" s="15">
        <v>1583900</v>
      </c>
      <c r="E6112" s="36" t="s">
        <v>246</v>
      </c>
      <c r="F6112" s="15">
        <v>493400</v>
      </c>
      <c r="G6112" s="15">
        <v>3480868</v>
      </c>
      <c r="I6112" s="38" t="s">
        <v>249</v>
      </c>
      <c r="J6112" s="15">
        <v>1.6</v>
      </c>
    </row>
    <row r="6113" spans="1:10" x14ac:dyDescent="0.3">
      <c r="A6113" s="35" t="s">
        <v>271</v>
      </c>
      <c r="B6113" s="15"/>
      <c r="C6113" s="15"/>
      <c r="E6113" s="36" t="s">
        <v>248</v>
      </c>
      <c r="F6113" s="15">
        <v>547000</v>
      </c>
      <c r="G6113" s="15">
        <v>5125421</v>
      </c>
      <c r="I6113" s="38" t="s">
        <v>251</v>
      </c>
      <c r="J6113" s="15">
        <v>2.2000000000000002</v>
      </c>
    </row>
    <row r="6114" spans="1:10" x14ac:dyDescent="0.3">
      <c r="A6114" s="38" t="s">
        <v>245</v>
      </c>
      <c r="B6114" s="15">
        <v>178900</v>
      </c>
      <c r="C6114" s="15">
        <v>698400</v>
      </c>
      <c r="E6114" s="36" t="s">
        <v>250</v>
      </c>
      <c r="F6114" s="15">
        <v>613800</v>
      </c>
      <c r="G6114" s="15">
        <v>3786363</v>
      </c>
      <c r="I6114" s="38" t="s">
        <v>254</v>
      </c>
      <c r="J6114" s="15">
        <v>1.6</v>
      </c>
    </row>
    <row r="6115" spans="1:10" x14ac:dyDescent="0.3">
      <c r="A6115" s="38" t="s">
        <v>247</v>
      </c>
      <c r="B6115" s="15">
        <v>174975</v>
      </c>
      <c r="C6115" s="15">
        <v>349950</v>
      </c>
      <c r="E6115" s="37" t="s">
        <v>252</v>
      </c>
      <c r="F6115" s="15">
        <v>216000</v>
      </c>
      <c r="G6115" s="15">
        <v>837000</v>
      </c>
      <c r="I6115" s="38" t="s">
        <v>257</v>
      </c>
      <c r="J6115" s="15">
        <v>1.4</v>
      </c>
    </row>
    <row r="6116" spans="1:10" x14ac:dyDescent="0.3">
      <c r="A6116" s="38" t="s">
        <v>249</v>
      </c>
      <c r="B6116" s="15">
        <v>189500</v>
      </c>
      <c r="C6116" s="15">
        <v>1992000</v>
      </c>
      <c r="E6116" s="37" t="s">
        <v>255</v>
      </c>
      <c r="F6116" s="15">
        <v>237800</v>
      </c>
      <c r="G6116" s="15">
        <v>1619199</v>
      </c>
      <c r="I6116" s="38" t="s">
        <v>252</v>
      </c>
      <c r="J6116" s="15">
        <v>2.2999999999999998</v>
      </c>
    </row>
    <row r="6117" spans="1:10" x14ac:dyDescent="0.3">
      <c r="A6117" s="38" t="s">
        <v>251</v>
      </c>
      <c r="B6117" s="15">
        <v>212500</v>
      </c>
      <c r="C6117" s="15">
        <v>636500</v>
      </c>
      <c r="E6117" s="37" t="s">
        <v>258</v>
      </c>
      <c r="F6117" s="15">
        <v>160000</v>
      </c>
      <c r="G6117" s="15">
        <v>1330164</v>
      </c>
      <c r="I6117" s="38" t="s">
        <v>255</v>
      </c>
      <c r="J6117" s="15">
        <v>2.9</v>
      </c>
    </row>
    <row r="6118" spans="1:10" x14ac:dyDescent="0.3">
      <c r="A6118" s="38" t="s">
        <v>254</v>
      </c>
      <c r="B6118" s="15">
        <v>255000</v>
      </c>
      <c r="C6118" s="15">
        <v>731900</v>
      </c>
      <c r="E6118" s="36" t="s">
        <v>253</v>
      </c>
      <c r="F6118" s="15">
        <v>578900</v>
      </c>
      <c r="G6118" s="15">
        <v>5882699</v>
      </c>
      <c r="I6118" s="38" t="s">
        <v>258</v>
      </c>
      <c r="J6118" s="15">
        <v>3.2</v>
      </c>
    </row>
    <row r="6119" spans="1:10" x14ac:dyDescent="0.3">
      <c r="A6119" s="38" t="s">
        <v>257</v>
      </c>
      <c r="B6119" s="15">
        <v>163150</v>
      </c>
      <c r="C6119" s="15">
        <v>326300</v>
      </c>
      <c r="E6119" s="35" t="s">
        <v>273</v>
      </c>
      <c r="F6119" s="15">
        <v>2658375</v>
      </c>
      <c r="G6119" s="15">
        <v>27131483</v>
      </c>
      <c r="I6119" s="38" t="s">
        <v>260</v>
      </c>
      <c r="J6119" s="15">
        <v>4.0999999999999996</v>
      </c>
    </row>
    <row r="6120" spans="1:10" x14ac:dyDescent="0.3">
      <c r="A6120" s="38" t="s">
        <v>252</v>
      </c>
      <c r="B6120" s="15">
        <v>266800</v>
      </c>
      <c r="C6120" s="15">
        <v>2187100</v>
      </c>
      <c r="E6120" s="36" t="s">
        <v>246</v>
      </c>
      <c r="F6120" s="15">
        <v>621225</v>
      </c>
      <c r="G6120" s="15">
        <v>5734160</v>
      </c>
      <c r="I6120" s="38" t="s">
        <v>262</v>
      </c>
      <c r="J6120" s="15">
        <v>3.3</v>
      </c>
    </row>
    <row r="6121" spans="1:10" x14ac:dyDescent="0.3">
      <c r="A6121" s="38" t="s">
        <v>255</v>
      </c>
      <c r="B6121" s="15">
        <v>207000</v>
      </c>
      <c r="C6121" s="15">
        <v>1283918</v>
      </c>
      <c r="E6121" s="36" t="s">
        <v>248</v>
      </c>
      <c r="F6121" s="15">
        <v>711700</v>
      </c>
      <c r="G6121" s="15">
        <v>6886853</v>
      </c>
      <c r="I6121" s="38" t="s">
        <v>263</v>
      </c>
      <c r="J6121" s="15">
        <v>2.6</v>
      </c>
    </row>
    <row r="6122" spans="1:10" x14ac:dyDescent="0.3">
      <c r="A6122" s="38" t="s">
        <v>258</v>
      </c>
      <c r="B6122" s="15">
        <v>225000</v>
      </c>
      <c r="C6122" s="15">
        <v>568050</v>
      </c>
      <c r="E6122" s="36" t="s">
        <v>250</v>
      </c>
      <c r="F6122" s="15">
        <v>689950</v>
      </c>
      <c r="G6122" s="15">
        <v>8019050</v>
      </c>
      <c r="I6122" s="35" t="s">
        <v>273</v>
      </c>
      <c r="J6122" s="15"/>
    </row>
    <row r="6123" spans="1:10" x14ac:dyDescent="0.3">
      <c r="A6123" s="38" t="s">
        <v>260</v>
      </c>
      <c r="B6123" s="15">
        <v>258950</v>
      </c>
      <c r="C6123" s="15">
        <v>833950</v>
      </c>
      <c r="E6123" s="37" t="s">
        <v>252</v>
      </c>
      <c r="F6123" s="15">
        <v>234950</v>
      </c>
      <c r="G6123" s="15">
        <v>2153750</v>
      </c>
      <c r="I6123" s="38" t="s">
        <v>245</v>
      </c>
      <c r="J6123" s="15">
        <v>1.9</v>
      </c>
    </row>
    <row r="6124" spans="1:10" x14ac:dyDescent="0.3">
      <c r="A6124" s="38" t="s">
        <v>262</v>
      </c>
      <c r="B6124" s="15">
        <v>180250</v>
      </c>
      <c r="C6124" s="15">
        <v>850500</v>
      </c>
      <c r="E6124" s="37" t="s">
        <v>255</v>
      </c>
      <c r="F6124" s="15">
        <v>210000</v>
      </c>
      <c r="G6124" s="15">
        <v>3116300</v>
      </c>
      <c r="I6124" s="38" t="s">
        <v>247</v>
      </c>
      <c r="J6124" s="15">
        <v>2</v>
      </c>
    </row>
    <row r="6125" spans="1:10" x14ac:dyDescent="0.3">
      <c r="A6125" s="38" t="s">
        <v>263</v>
      </c>
      <c r="B6125" s="15">
        <v>135250</v>
      </c>
      <c r="C6125" s="15">
        <v>971900</v>
      </c>
      <c r="E6125" s="37" t="s">
        <v>258</v>
      </c>
      <c r="F6125" s="15">
        <v>245000</v>
      </c>
      <c r="G6125" s="15">
        <v>2749000</v>
      </c>
      <c r="I6125" s="38" t="s">
        <v>249</v>
      </c>
      <c r="J6125" s="15">
        <v>1.2</v>
      </c>
    </row>
    <row r="6126" spans="1:10" x14ac:dyDescent="0.3">
      <c r="A6126" s="35" t="s">
        <v>272</v>
      </c>
      <c r="B6126" s="15"/>
      <c r="C6126" s="15"/>
      <c r="E6126" s="36" t="s">
        <v>253</v>
      </c>
      <c r="F6126" s="15">
        <v>635500</v>
      </c>
      <c r="G6126" s="15">
        <v>6491420</v>
      </c>
      <c r="I6126" s="38" t="s">
        <v>251</v>
      </c>
      <c r="J6126" s="15">
        <v>1.4</v>
      </c>
    </row>
    <row r="6127" spans="1:10" x14ac:dyDescent="0.3">
      <c r="A6127" s="38" t="s">
        <v>245</v>
      </c>
      <c r="B6127" s="15">
        <v>149000</v>
      </c>
      <c r="C6127" s="15">
        <v>469050</v>
      </c>
      <c r="E6127" s="35" t="s">
        <v>274</v>
      </c>
      <c r="F6127" s="15">
        <v>3124100</v>
      </c>
      <c r="G6127" s="15">
        <v>27360857</v>
      </c>
      <c r="I6127" s="38" t="s">
        <v>254</v>
      </c>
      <c r="J6127" s="15">
        <v>1.7</v>
      </c>
    </row>
    <row r="6128" spans="1:10" x14ac:dyDescent="0.3">
      <c r="A6128" s="38" t="s">
        <v>247</v>
      </c>
      <c r="B6128" s="15">
        <v>200900</v>
      </c>
      <c r="C6128" s="15">
        <v>1072400</v>
      </c>
      <c r="E6128" s="36" t="s">
        <v>246</v>
      </c>
      <c r="F6128" s="15">
        <v>725850</v>
      </c>
      <c r="G6128" s="15">
        <v>4071000</v>
      </c>
      <c r="I6128" s="38" t="s">
        <v>257</v>
      </c>
      <c r="J6128" s="15">
        <v>1.7</v>
      </c>
    </row>
    <row r="6129" spans="1:10" x14ac:dyDescent="0.3">
      <c r="A6129" s="38" t="s">
        <v>249</v>
      </c>
      <c r="B6129" s="15">
        <v>237000</v>
      </c>
      <c r="C6129" s="15">
        <v>2708450</v>
      </c>
      <c r="E6129" s="36" t="s">
        <v>248</v>
      </c>
      <c r="F6129" s="15">
        <v>864500</v>
      </c>
      <c r="G6129" s="15">
        <v>9044702</v>
      </c>
      <c r="I6129" s="38" t="s">
        <v>252</v>
      </c>
      <c r="J6129" s="15">
        <v>1.8</v>
      </c>
    </row>
    <row r="6130" spans="1:10" x14ac:dyDescent="0.3">
      <c r="A6130" s="38" t="s">
        <v>251</v>
      </c>
      <c r="B6130" s="15">
        <v>200500</v>
      </c>
      <c r="C6130" s="15">
        <v>2120549</v>
      </c>
      <c r="E6130" s="36" t="s">
        <v>250</v>
      </c>
      <c r="F6130" s="15">
        <v>763500</v>
      </c>
      <c r="G6130" s="15">
        <v>6209950</v>
      </c>
      <c r="I6130" s="38" t="s">
        <v>255</v>
      </c>
      <c r="J6130" s="15">
        <v>1.8</v>
      </c>
    </row>
    <row r="6131" spans="1:10" x14ac:dyDescent="0.3">
      <c r="A6131" s="38" t="s">
        <v>254</v>
      </c>
      <c r="B6131" s="15">
        <v>205000</v>
      </c>
      <c r="C6131" s="15">
        <v>1705450</v>
      </c>
      <c r="E6131" s="37" t="s">
        <v>252</v>
      </c>
      <c r="F6131" s="15">
        <v>256000</v>
      </c>
      <c r="G6131" s="15">
        <v>2424500</v>
      </c>
      <c r="I6131" s="38" t="s">
        <v>258</v>
      </c>
      <c r="J6131" s="15">
        <v>1.7</v>
      </c>
    </row>
    <row r="6132" spans="1:10" x14ac:dyDescent="0.3">
      <c r="A6132" s="38" t="s">
        <v>257</v>
      </c>
      <c r="B6132" s="15">
        <v>211500</v>
      </c>
      <c r="C6132" s="15">
        <v>1041000</v>
      </c>
      <c r="E6132" s="37" t="s">
        <v>255</v>
      </c>
      <c r="F6132" s="15">
        <v>262500</v>
      </c>
      <c r="G6132" s="15">
        <v>3080450</v>
      </c>
      <c r="I6132" s="38" t="s">
        <v>260</v>
      </c>
      <c r="J6132" s="15">
        <v>1.3</v>
      </c>
    </row>
    <row r="6133" spans="1:10" x14ac:dyDescent="0.3">
      <c r="A6133" s="38" t="s">
        <v>252</v>
      </c>
      <c r="B6133" s="15">
        <v>235000</v>
      </c>
      <c r="C6133" s="15">
        <v>3103825</v>
      </c>
      <c r="E6133" s="37" t="s">
        <v>258</v>
      </c>
      <c r="F6133" s="15">
        <v>245000</v>
      </c>
      <c r="G6133" s="15">
        <v>705000</v>
      </c>
      <c r="I6133" s="38" t="s">
        <v>262</v>
      </c>
      <c r="J6133" s="15">
        <v>1.3</v>
      </c>
    </row>
    <row r="6134" spans="1:10" x14ac:dyDescent="0.3">
      <c r="A6134" s="38" t="s">
        <v>255</v>
      </c>
      <c r="B6134" s="15">
        <v>235100</v>
      </c>
      <c r="C6134" s="15">
        <v>1401300</v>
      </c>
      <c r="E6134" s="36" t="s">
        <v>253</v>
      </c>
      <c r="F6134" s="15">
        <v>770250</v>
      </c>
      <c r="G6134" s="15">
        <v>8035205</v>
      </c>
      <c r="I6134" s="38" t="s">
        <v>263</v>
      </c>
      <c r="J6134" s="15">
        <v>0.7</v>
      </c>
    </row>
    <row r="6135" spans="1:10" x14ac:dyDescent="0.3">
      <c r="A6135" s="38" t="s">
        <v>258</v>
      </c>
      <c r="B6135" s="15">
        <v>230000</v>
      </c>
      <c r="C6135" s="15">
        <v>1231500</v>
      </c>
      <c r="E6135" s="35" t="s">
        <v>275</v>
      </c>
      <c r="F6135" s="15">
        <v>3337430</v>
      </c>
      <c r="G6135" s="15">
        <v>33256309</v>
      </c>
      <c r="I6135" s="35" t="s">
        <v>274</v>
      </c>
      <c r="J6135" s="15"/>
    </row>
    <row r="6136" spans="1:10" x14ac:dyDescent="0.3">
      <c r="A6136" s="38" t="s">
        <v>260</v>
      </c>
      <c r="B6136" s="15">
        <v>179500</v>
      </c>
      <c r="C6136" s="15">
        <v>359000</v>
      </c>
      <c r="E6136" s="36" t="s">
        <v>246</v>
      </c>
      <c r="F6136" s="15">
        <v>817250</v>
      </c>
      <c r="G6136" s="15">
        <v>6413900</v>
      </c>
      <c r="I6136" s="38" t="s">
        <v>245</v>
      </c>
      <c r="J6136" s="15">
        <v>0.5</v>
      </c>
    </row>
    <row r="6137" spans="1:10" x14ac:dyDescent="0.3">
      <c r="A6137" s="38" t="s">
        <v>262</v>
      </c>
      <c r="B6137" s="15">
        <v>222500</v>
      </c>
      <c r="C6137" s="15">
        <v>2033500</v>
      </c>
      <c r="E6137" s="36" t="s">
        <v>248</v>
      </c>
      <c r="F6137" s="15">
        <v>904000</v>
      </c>
      <c r="G6137" s="15">
        <v>12555925</v>
      </c>
      <c r="I6137" s="38" t="s">
        <v>247</v>
      </c>
      <c r="J6137" s="15">
        <v>0.5</v>
      </c>
    </row>
    <row r="6138" spans="1:10" x14ac:dyDescent="0.3">
      <c r="A6138" s="38" t="s">
        <v>263</v>
      </c>
      <c r="B6138" s="15">
        <v>199975</v>
      </c>
      <c r="C6138" s="15">
        <v>1268445</v>
      </c>
      <c r="E6138" s="36" t="s">
        <v>250</v>
      </c>
      <c r="F6138" s="15">
        <v>1006455</v>
      </c>
      <c r="G6138" s="15">
        <v>10263209</v>
      </c>
      <c r="I6138" s="38" t="s">
        <v>249</v>
      </c>
      <c r="J6138" s="15">
        <v>0.8</v>
      </c>
    </row>
    <row r="6139" spans="1:10" x14ac:dyDescent="0.3">
      <c r="A6139" s="35" t="s">
        <v>273</v>
      </c>
      <c r="B6139" s="15"/>
      <c r="C6139" s="15"/>
      <c r="E6139" s="37" t="s">
        <v>252</v>
      </c>
      <c r="F6139" s="15">
        <v>314205</v>
      </c>
      <c r="G6139" s="15">
        <v>6321859</v>
      </c>
      <c r="I6139" s="38" t="s">
        <v>251</v>
      </c>
      <c r="J6139" s="15">
        <v>0.8</v>
      </c>
    </row>
    <row r="6140" spans="1:10" x14ac:dyDescent="0.3">
      <c r="A6140" s="38" t="s">
        <v>245</v>
      </c>
      <c r="B6140" s="15">
        <v>223175</v>
      </c>
      <c r="C6140" s="15">
        <v>1348749</v>
      </c>
      <c r="E6140" s="37" t="s">
        <v>255</v>
      </c>
      <c r="F6140" s="15">
        <v>336250</v>
      </c>
      <c r="G6140" s="15">
        <v>1380400</v>
      </c>
      <c r="I6140" s="38" t="s">
        <v>254</v>
      </c>
      <c r="J6140" s="15">
        <v>1.2</v>
      </c>
    </row>
    <row r="6141" spans="1:10" x14ac:dyDescent="0.3">
      <c r="A6141" s="38" t="s">
        <v>247</v>
      </c>
      <c r="B6141" s="15">
        <v>372200</v>
      </c>
      <c r="C6141" s="15">
        <v>1130200</v>
      </c>
      <c r="E6141" s="37" t="s">
        <v>258</v>
      </c>
      <c r="F6141" s="15">
        <v>356000</v>
      </c>
      <c r="G6141" s="15">
        <v>2560950</v>
      </c>
      <c r="I6141" s="38" t="s">
        <v>257</v>
      </c>
      <c r="J6141" s="15">
        <v>1.1000000000000001</v>
      </c>
    </row>
    <row r="6142" spans="1:10" x14ac:dyDescent="0.3">
      <c r="A6142" s="38" t="s">
        <v>249</v>
      </c>
      <c r="B6142" s="15">
        <v>333200</v>
      </c>
      <c r="C6142" s="15">
        <v>1325800</v>
      </c>
      <c r="E6142" s="36" t="s">
        <v>253</v>
      </c>
      <c r="F6142" s="15">
        <v>609725</v>
      </c>
      <c r="G6142" s="15">
        <v>4023275</v>
      </c>
      <c r="I6142" s="38" t="s">
        <v>252</v>
      </c>
      <c r="J6142" s="15">
        <v>1.5</v>
      </c>
    </row>
    <row r="6143" spans="1:10" x14ac:dyDescent="0.3">
      <c r="A6143" s="38" t="s">
        <v>251</v>
      </c>
      <c r="B6143" s="15">
        <v>240000</v>
      </c>
      <c r="C6143" s="15">
        <v>1832500</v>
      </c>
      <c r="E6143" s="14">
        <v>59</v>
      </c>
      <c r="F6143" s="15">
        <v>98143563</v>
      </c>
      <c r="G6143" s="15">
        <v>293358578</v>
      </c>
      <c r="I6143" s="38" t="s">
        <v>255</v>
      </c>
      <c r="J6143" s="15">
        <v>1.8</v>
      </c>
    </row>
    <row r="6144" spans="1:10" x14ac:dyDescent="0.3">
      <c r="A6144" s="38" t="s">
        <v>254</v>
      </c>
      <c r="B6144" s="15">
        <v>292000</v>
      </c>
      <c r="C6144" s="15">
        <v>2542700</v>
      </c>
      <c r="E6144" s="35" t="s">
        <v>243</v>
      </c>
      <c r="F6144" s="15">
        <v>4713126</v>
      </c>
      <c r="G6144" s="15">
        <v>15027051</v>
      </c>
      <c r="I6144" s="38" t="s">
        <v>258</v>
      </c>
      <c r="J6144" s="15">
        <v>1.8</v>
      </c>
    </row>
    <row r="6145" spans="1:10" x14ac:dyDescent="0.3">
      <c r="A6145" s="38" t="s">
        <v>257</v>
      </c>
      <c r="B6145" s="15">
        <v>263650</v>
      </c>
      <c r="C6145" s="15">
        <v>3165035</v>
      </c>
      <c r="E6145" s="36" t="s">
        <v>246</v>
      </c>
      <c r="F6145" s="15">
        <v>1257822</v>
      </c>
      <c r="G6145" s="15">
        <v>2561347</v>
      </c>
      <c r="I6145" s="38" t="s">
        <v>260</v>
      </c>
      <c r="J6145" s="15">
        <v>1.9</v>
      </c>
    </row>
    <row r="6146" spans="1:10" x14ac:dyDescent="0.3">
      <c r="A6146" s="38" t="s">
        <v>252</v>
      </c>
      <c r="B6146" s="15">
        <v>272500</v>
      </c>
      <c r="C6146" s="15">
        <v>2390800</v>
      </c>
      <c r="E6146" s="36" t="s">
        <v>248</v>
      </c>
      <c r="F6146" s="15">
        <v>1142702</v>
      </c>
      <c r="G6146" s="15">
        <v>3715877</v>
      </c>
      <c r="I6146" s="38" t="s">
        <v>262</v>
      </c>
      <c r="J6146" s="15">
        <v>2.2999999999999998</v>
      </c>
    </row>
    <row r="6147" spans="1:10" x14ac:dyDescent="0.3">
      <c r="A6147" s="38" t="s">
        <v>255</v>
      </c>
      <c r="B6147" s="15">
        <v>302400</v>
      </c>
      <c r="C6147" s="15">
        <v>2252700</v>
      </c>
      <c r="E6147" s="36" t="s">
        <v>250</v>
      </c>
      <c r="F6147" s="15">
        <v>1158675</v>
      </c>
      <c r="G6147" s="15">
        <v>4413710</v>
      </c>
      <c r="I6147" s="38" t="s">
        <v>263</v>
      </c>
      <c r="J6147" s="15">
        <v>1.4</v>
      </c>
    </row>
    <row r="6148" spans="1:10" x14ac:dyDescent="0.3">
      <c r="A6148" s="38" t="s">
        <v>258</v>
      </c>
      <c r="B6148" s="15">
        <v>261000</v>
      </c>
      <c r="C6148" s="15">
        <v>1290000</v>
      </c>
      <c r="E6148" s="37" t="s">
        <v>252</v>
      </c>
      <c r="F6148" s="15">
        <v>400500</v>
      </c>
      <c r="G6148" s="15">
        <v>1222260</v>
      </c>
      <c r="I6148" s="35" t="s">
        <v>275</v>
      </c>
      <c r="J6148" s="15"/>
    </row>
    <row r="6149" spans="1:10" x14ac:dyDescent="0.3">
      <c r="A6149" s="38" t="s">
        <v>260</v>
      </c>
      <c r="B6149" s="15">
        <v>289973</v>
      </c>
      <c r="C6149" s="15">
        <v>1629795</v>
      </c>
      <c r="E6149" s="37" t="s">
        <v>255</v>
      </c>
      <c r="F6149" s="15">
        <v>377000</v>
      </c>
      <c r="G6149" s="15">
        <v>1328400</v>
      </c>
      <c r="I6149" s="38" t="s">
        <v>245</v>
      </c>
      <c r="J6149" s="15">
        <v>0.7</v>
      </c>
    </row>
    <row r="6150" spans="1:10" x14ac:dyDescent="0.3">
      <c r="A6150" s="38" t="s">
        <v>262</v>
      </c>
      <c r="B6150" s="15">
        <v>298500</v>
      </c>
      <c r="C6150" s="15">
        <v>2334900</v>
      </c>
      <c r="E6150" s="37" t="s">
        <v>258</v>
      </c>
      <c r="F6150" s="15">
        <v>381175</v>
      </c>
      <c r="G6150" s="15">
        <v>1863050</v>
      </c>
      <c r="I6150" s="38" t="s">
        <v>247</v>
      </c>
      <c r="J6150" s="15">
        <v>0.5</v>
      </c>
    </row>
    <row r="6151" spans="1:10" x14ac:dyDescent="0.3">
      <c r="A6151" s="38" t="s">
        <v>263</v>
      </c>
      <c r="B6151" s="15">
        <v>306500</v>
      </c>
      <c r="C6151" s="15">
        <v>3094000</v>
      </c>
      <c r="E6151" s="36" t="s">
        <v>253</v>
      </c>
      <c r="F6151" s="15">
        <v>1153927</v>
      </c>
      <c r="G6151" s="15">
        <v>4336117</v>
      </c>
      <c r="I6151" s="38" t="s">
        <v>249</v>
      </c>
      <c r="J6151" s="15">
        <v>0.7</v>
      </c>
    </row>
    <row r="6152" spans="1:10" x14ac:dyDescent="0.3">
      <c r="A6152" s="35" t="s">
        <v>274</v>
      </c>
      <c r="B6152" s="15"/>
      <c r="C6152" s="15"/>
      <c r="E6152" s="35" t="s">
        <v>259</v>
      </c>
      <c r="F6152" s="15">
        <v>5386235</v>
      </c>
      <c r="G6152" s="15">
        <v>20668814</v>
      </c>
      <c r="I6152" s="38" t="s">
        <v>251</v>
      </c>
      <c r="J6152" s="15">
        <v>1</v>
      </c>
    </row>
    <row r="6153" spans="1:10" x14ac:dyDescent="0.3">
      <c r="A6153" s="38" t="s">
        <v>245</v>
      </c>
      <c r="B6153" s="15">
        <v>251000</v>
      </c>
      <c r="C6153" s="15">
        <v>1318500</v>
      </c>
      <c r="E6153" s="36" t="s">
        <v>246</v>
      </c>
      <c r="F6153" s="15">
        <v>1126047</v>
      </c>
      <c r="G6153" s="15">
        <v>2965498</v>
      </c>
      <c r="I6153" s="38" t="s">
        <v>254</v>
      </c>
      <c r="J6153" s="15">
        <v>0.3</v>
      </c>
    </row>
    <row r="6154" spans="1:10" x14ac:dyDescent="0.3">
      <c r="A6154" s="38" t="s">
        <v>247</v>
      </c>
      <c r="B6154" s="15">
        <v>279950</v>
      </c>
      <c r="C6154" s="15">
        <v>1465120</v>
      </c>
      <c r="E6154" s="36" t="s">
        <v>248</v>
      </c>
      <c r="F6154" s="15">
        <v>1347463</v>
      </c>
      <c r="G6154" s="15">
        <v>7318367</v>
      </c>
      <c r="I6154" s="38" t="s">
        <v>257</v>
      </c>
      <c r="J6154" s="15">
        <v>1</v>
      </c>
    </row>
    <row r="6155" spans="1:10" x14ac:dyDescent="0.3">
      <c r="A6155" s="38" t="s">
        <v>249</v>
      </c>
      <c r="B6155" s="15">
        <v>306500</v>
      </c>
      <c r="C6155" s="15">
        <v>3341498</v>
      </c>
      <c r="E6155" s="36" t="s">
        <v>250</v>
      </c>
      <c r="F6155" s="15">
        <v>1402775</v>
      </c>
      <c r="G6155" s="15">
        <v>6406300</v>
      </c>
      <c r="I6155" s="38" t="s">
        <v>252</v>
      </c>
      <c r="J6155" s="15">
        <v>0.9</v>
      </c>
    </row>
    <row r="6156" spans="1:10" x14ac:dyDescent="0.3">
      <c r="A6156" s="38" t="s">
        <v>251</v>
      </c>
      <c r="B6156" s="15">
        <v>246000</v>
      </c>
      <c r="C6156" s="15">
        <v>1522443</v>
      </c>
      <c r="E6156" s="37" t="s">
        <v>252</v>
      </c>
      <c r="F6156" s="15">
        <v>455400</v>
      </c>
      <c r="G6156" s="15">
        <v>1602800</v>
      </c>
      <c r="I6156" s="38" t="s">
        <v>258</v>
      </c>
      <c r="J6156" s="15">
        <v>1.9</v>
      </c>
    </row>
    <row r="6157" spans="1:10" x14ac:dyDescent="0.3">
      <c r="A6157" s="38" t="s">
        <v>254</v>
      </c>
      <c r="B6157" s="15">
        <v>277475</v>
      </c>
      <c r="C6157" s="15">
        <v>1124950</v>
      </c>
      <c r="E6157" s="37" t="s">
        <v>255</v>
      </c>
      <c r="F6157" s="15">
        <v>467375</v>
      </c>
      <c r="G6157" s="15">
        <v>2681250</v>
      </c>
      <c r="I6157" s="38" t="s">
        <v>260</v>
      </c>
      <c r="J6157" s="15">
        <v>1.4</v>
      </c>
    </row>
    <row r="6158" spans="1:10" x14ac:dyDescent="0.3">
      <c r="A6158" s="38" t="s">
        <v>257</v>
      </c>
      <c r="B6158" s="15">
        <v>292000</v>
      </c>
      <c r="C6158" s="15">
        <v>1929500</v>
      </c>
      <c r="E6158" s="37" t="s">
        <v>258</v>
      </c>
      <c r="F6158" s="15">
        <v>480000</v>
      </c>
      <c r="G6158" s="15">
        <v>2122250</v>
      </c>
      <c r="I6158" s="38" t="s">
        <v>262</v>
      </c>
      <c r="J6158" s="15">
        <v>0.8</v>
      </c>
    </row>
    <row r="6159" spans="1:10" x14ac:dyDescent="0.3">
      <c r="A6159" s="38" t="s">
        <v>252</v>
      </c>
      <c r="B6159" s="15">
        <v>370000</v>
      </c>
      <c r="C6159" s="15">
        <v>1104700</v>
      </c>
      <c r="E6159" s="36" t="s">
        <v>253</v>
      </c>
      <c r="F6159" s="15">
        <v>1509950</v>
      </c>
      <c r="G6159" s="15">
        <v>3978649</v>
      </c>
      <c r="I6159" s="14">
        <v>48</v>
      </c>
      <c r="J6159" s="15">
        <v>1201.6999999999998</v>
      </c>
    </row>
    <row r="6160" spans="1:10" x14ac:dyDescent="0.3">
      <c r="A6160" s="38" t="s">
        <v>255</v>
      </c>
      <c r="B6160" s="15">
        <v>410000</v>
      </c>
      <c r="C6160" s="15">
        <v>2076500</v>
      </c>
      <c r="E6160" s="35" t="s">
        <v>265</v>
      </c>
      <c r="F6160" s="15">
        <v>5815854</v>
      </c>
      <c r="G6160" s="15">
        <v>23333982</v>
      </c>
      <c r="I6160" s="35" t="s">
        <v>244</v>
      </c>
      <c r="J6160" s="15"/>
    </row>
    <row r="6161" spans="1:10" x14ac:dyDescent="0.3">
      <c r="A6161" s="38" t="s">
        <v>258</v>
      </c>
      <c r="B6161" s="15">
        <v>325000</v>
      </c>
      <c r="C6161" s="15">
        <v>2073100</v>
      </c>
      <c r="E6161" s="36" t="s">
        <v>246</v>
      </c>
      <c r="F6161" s="15">
        <v>1275695</v>
      </c>
      <c r="G6161" s="15">
        <v>4744593</v>
      </c>
      <c r="I6161" s="38" t="s">
        <v>245</v>
      </c>
      <c r="J6161" s="15">
        <v>1.4</v>
      </c>
    </row>
    <row r="6162" spans="1:10" x14ac:dyDescent="0.3">
      <c r="A6162" s="38" t="s">
        <v>260</v>
      </c>
      <c r="B6162" s="15">
        <v>344500</v>
      </c>
      <c r="C6162" s="15">
        <v>2066500</v>
      </c>
      <c r="E6162" s="36" t="s">
        <v>248</v>
      </c>
      <c r="F6162" s="15">
        <v>1326034</v>
      </c>
      <c r="G6162" s="15">
        <v>6328850</v>
      </c>
      <c r="I6162" s="38" t="s">
        <v>247</v>
      </c>
      <c r="J6162" s="15">
        <v>2.1</v>
      </c>
    </row>
    <row r="6163" spans="1:10" x14ac:dyDescent="0.3">
      <c r="A6163" s="38" t="s">
        <v>262</v>
      </c>
      <c r="B6163" s="15">
        <v>295000</v>
      </c>
      <c r="C6163" s="15">
        <v>1796000</v>
      </c>
      <c r="E6163" s="36" t="s">
        <v>250</v>
      </c>
      <c r="F6163" s="15">
        <v>1597225</v>
      </c>
      <c r="G6163" s="15">
        <v>7225089</v>
      </c>
      <c r="I6163" s="38" t="s">
        <v>249</v>
      </c>
      <c r="J6163" s="15">
        <v>1.4</v>
      </c>
    </row>
    <row r="6164" spans="1:10" x14ac:dyDescent="0.3">
      <c r="A6164" s="38" t="s">
        <v>263</v>
      </c>
      <c r="B6164" s="15">
        <v>370000</v>
      </c>
      <c r="C6164" s="15">
        <v>1215000</v>
      </c>
      <c r="E6164" s="37" t="s">
        <v>252</v>
      </c>
      <c r="F6164" s="15">
        <v>530500</v>
      </c>
      <c r="G6164" s="15">
        <v>1861150</v>
      </c>
      <c r="I6164" s="38" t="s">
        <v>251</v>
      </c>
      <c r="J6164" s="15">
        <v>3</v>
      </c>
    </row>
    <row r="6165" spans="1:10" x14ac:dyDescent="0.3">
      <c r="A6165" s="35" t="s">
        <v>275</v>
      </c>
      <c r="B6165" s="15"/>
      <c r="C6165" s="15"/>
      <c r="E6165" s="37" t="s">
        <v>255</v>
      </c>
      <c r="F6165" s="15">
        <v>502250</v>
      </c>
      <c r="G6165" s="15">
        <v>2359337</v>
      </c>
      <c r="I6165" s="38" t="s">
        <v>254</v>
      </c>
      <c r="J6165" s="15">
        <v>3.7</v>
      </c>
    </row>
    <row r="6166" spans="1:10" x14ac:dyDescent="0.3">
      <c r="A6166" s="38" t="s">
        <v>245</v>
      </c>
      <c r="B6166" s="15">
        <v>321247</v>
      </c>
      <c r="C6166" s="15">
        <v>1354493</v>
      </c>
      <c r="E6166" s="37" t="s">
        <v>258</v>
      </c>
      <c r="F6166" s="15">
        <v>564475</v>
      </c>
      <c r="G6166" s="15">
        <v>3004602</v>
      </c>
      <c r="I6166" s="38" t="s">
        <v>257</v>
      </c>
      <c r="J6166" s="15">
        <v>5</v>
      </c>
    </row>
    <row r="6167" spans="1:10" x14ac:dyDescent="0.3">
      <c r="A6167" s="38" t="s">
        <v>247</v>
      </c>
      <c r="B6167" s="15">
        <v>248500</v>
      </c>
      <c r="C6167" s="15">
        <v>497000</v>
      </c>
      <c r="E6167" s="36" t="s">
        <v>253</v>
      </c>
      <c r="F6167" s="15">
        <v>1616900</v>
      </c>
      <c r="G6167" s="15">
        <v>5035450</v>
      </c>
      <c r="I6167" s="38" t="s">
        <v>252</v>
      </c>
      <c r="J6167" s="15">
        <v>4.5999999999999996</v>
      </c>
    </row>
    <row r="6168" spans="1:10" x14ac:dyDescent="0.3">
      <c r="A6168" s="38" t="s">
        <v>249</v>
      </c>
      <c r="B6168" s="15">
        <v>549000</v>
      </c>
      <c r="C6168" s="15">
        <v>1096000</v>
      </c>
      <c r="E6168" s="35" t="s">
        <v>244</v>
      </c>
      <c r="F6168" s="15">
        <v>7530637</v>
      </c>
      <c r="G6168" s="15">
        <v>22627887</v>
      </c>
      <c r="I6168" s="38" t="s">
        <v>255</v>
      </c>
      <c r="J6168" s="15">
        <v>4</v>
      </c>
    </row>
    <row r="6169" spans="1:10" x14ac:dyDescent="0.3">
      <c r="A6169" s="38" t="s">
        <v>251</v>
      </c>
      <c r="B6169" s="15">
        <v>270000</v>
      </c>
      <c r="C6169" s="15">
        <v>1680250</v>
      </c>
      <c r="E6169" s="36" t="s">
        <v>246</v>
      </c>
      <c r="F6169" s="15">
        <v>1794382</v>
      </c>
      <c r="G6169" s="15">
        <v>3855162</v>
      </c>
      <c r="I6169" s="38" t="s">
        <v>258</v>
      </c>
      <c r="J6169" s="15">
        <v>3.5</v>
      </c>
    </row>
    <row r="6170" spans="1:10" x14ac:dyDescent="0.3">
      <c r="A6170" s="38" t="s">
        <v>254</v>
      </c>
      <c r="B6170" s="15">
        <v>332475</v>
      </c>
      <c r="C6170" s="15">
        <v>1411949</v>
      </c>
      <c r="E6170" s="36" t="s">
        <v>248</v>
      </c>
      <c r="F6170" s="15">
        <v>1927775</v>
      </c>
      <c r="G6170" s="15">
        <v>7521265</v>
      </c>
      <c r="I6170" s="38" t="s">
        <v>260</v>
      </c>
      <c r="J6170" s="15">
        <v>4.0999999999999996</v>
      </c>
    </row>
    <row r="6171" spans="1:10" x14ac:dyDescent="0.3">
      <c r="A6171" s="38" t="s">
        <v>257</v>
      </c>
      <c r="B6171" s="15">
        <v>350000</v>
      </c>
      <c r="C6171" s="15">
        <v>700000</v>
      </c>
      <c r="E6171" s="36" t="s">
        <v>250</v>
      </c>
      <c r="F6171" s="15">
        <v>2080530</v>
      </c>
      <c r="G6171" s="15">
        <v>6690810</v>
      </c>
      <c r="I6171" s="38" t="s">
        <v>262</v>
      </c>
      <c r="J6171" s="15">
        <v>3.8</v>
      </c>
    </row>
    <row r="6172" spans="1:10" x14ac:dyDescent="0.3">
      <c r="A6172" s="38" t="s">
        <v>252</v>
      </c>
      <c r="B6172" s="15">
        <v>766950</v>
      </c>
      <c r="C6172" s="15">
        <v>3817350</v>
      </c>
      <c r="E6172" s="37" t="s">
        <v>252</v>
      </c>
      <c r="F6172" s="15">
        <v>744875</v>
      </c>
      <c r="G6172" s="15">
        <v>1850800</v>
      </c>
      <c r="I6172" s="38" t="s">
        <v>263</v>
      </c>
      <c r="J6172" s="15">
        <v>6.3</v>
      </c>
    </row>
    <row r="6173" spans="1:10" x14ac:dyDescent="0.3">
      <c r="A6173" s="38" t="s">
        <v>255</v>
      </c>
      <c r="B6173" s="15">
        <v>301000</v>
      </c>
      <c r="C6173" s="15">
        <v>2755000</v>
      </c>
      <c r="E6173" s="37" t="s">
        <v>255</v>
      </c>
      <c r="F6173" s="15">
        <v>692205</v>
      </c>
      <c r="G6173" s="15">
        <v>1795910</v>
      </c>
      <c r="I6173" s="35" t="s">
        <v>256</v>
      </c>
      <c r="J6173" s="15"/>
    </row>
    <row r="6174" spans="1:10" x14ac:dyDescent="0.3">
      <c r="A6174" s="38" t="s">
        <v>258</v>
      </c>
      <c r="B6174" s="15">
        <v>657000</v>
      </c>
      <c r="C6174" s="15">
        <v>2868000</v>
      </c>
      <c r="E6174" s="37" t="s">
        <v>258</v>
      </c>
      <c r="F6174" s="15">
        <v>643450</v>
      </c>
      <c r="G6174" s="15">
        <v>3044100</v>
      </c>
      <c r="I6174" s="38" t="s">
        <v>245</v>
      </c>
      <c r="J6174" s="15">
        <v>8.6</v>
      </c>
    </row>
    <row r="6175" spans="1:10" x14ac:dyDescent="0.3">
      <c r="A6175" s="38" t="s">
        <v>260</v>
      </c>
      <c r="B6175" s="15">
        <v>598950</v>
      </c>
      <c r="C6175" s="15">
        <v>4241900</v>
      </c>
      <c r="E6175" s="36" t="s">
        <v>253</v>
      </c>
      <c r="F6175" s="15">
        <v>1727950</v>
      </c>
      <c r="G6175" s="15">
        <v>4560650</v>
      </c>
      <c r="I6175" s="38" t="s">
        <v>247</v>
      </c>
      <c r="J6175" s="15">
        <v>6.1</v>
      </c>
    </row>
    <row r="6176" spans="1:10" x14ac:dyDescent="0.3">
      <c r="A6176" s="38" t="s">
        <v>262</v>
      </c>
      <c r="B6176" s="15">
        <v>319475</v>
      </c>
      <c r="C6176" s="15">
        <v>638950</v>
      </c>
      <c r="E6176" s="35" t="s">
        <v>256</v>
      </c>
      <c r="F6176" s="15">
        <v>6764951</v>
      </c>
      <c r="G6176" s="15">
        <v>17695072</v>
      </c>
      <c r="I6176" s="38" t="s">
        <v>249</v>
      </c>
      <c r="J6176" s="15">
        <v>5.0999999999999996</v>
      </c>
    </row>
    <row r="6177" spans="1:10" x14ac:dyDescent="0.3">
      <c r="A6177" s="14">
        <v>41</v>
      </c>
      <c r="B6177" s="15">
        <v>35562146</v>
      </c>
      <c r="C6177" s="15">
        <v>87156982</v>
      </c>
      <c r="E6177" s="36" t="s">
        <v>246</v>
      </c>
      <c r="F6177" s="15">
        <v>1604544</v>
      </c>
      <c r="G6177" s="15">
        <v>4857242</v>
      </c>
      <c r="I6177" s="38" t="s">
        <v>251</v>
      </c>
      <c r="J6177" s="15">
        <v>6.7</v>
      </c>
    </row>
    <row r="6178" spans="1:10" x14ac:dyDescent="0.3">
      <c r="A6178" s="35" t="s">
        <v>243</v>
      </c>
      <c r="B6178" s="15"/>
      <c r="C6178" s="15"/>
      <c r="E6178" s="36" t="s">
        <v>248</v>
      </c>
      <c r="F6178" s="15">
        <v>1865801</v>
      </c>
      <c r="G6178" s="15">
        <v>5512194</v>
      </c>
      <c r="I6178" s="38" t="s">
        <v>254</v>
      </c>
      <c r="J6178" s="15">
        <v>5.6</v>
      </c>
    </row>
    <row r="6179" spans="1:10" x14ac:dyDescent="0.3">
      <c r="A6179" s="38" t="s">
        <v>245</v>
      </c>
      <c r="B6179" s="15">
        <v>344000</v>
      </c>
      <c r="C6179" s="15">
        <v>344000</v>
      </c>
      <c r="E6179" s="36" t="s">
        <v>250</v>
      </c>
      <c r="F6179" s="15">
        <v>1789131</v>
      </c>
      <c r="G6179" s="15">
        <v>4305741</v>
      </c>
      <c r="I6179" s="38" t="s">
        <v>257</v>
      </c>
      <c r="J6179" s="15">
        <v>7.2</v>
      </c>
    </row>
    <row r="6180" spans="1:10" x14ac:dyDescent="0.3">
      <c r="A6180" s="38" t="s">
        <v>247</v>
      </c>
      <c r="B6180" s="15">
        <v>96125</v>
      </c>
      <c r="C6180" s="15">
        <v>192250</v>
      </c>
      <c r="E6180" s="37" t="s">
        <v>252</v>
      </c>
      <c r="F6180" s="15">
        <v>729450</v>
      </c>
      <c r="G6180" s="15">
        <v>1947800</v>
      </c>
      <c r="I6180" s="38" t="s">
        <v>252</v>
      </c>
      <c r="J6180" s="15">
        <v>7.4</v>
      </c>
    </row>
    <row r="6181" spans="1:10" x14ac:dyDescent="0.3">
      <c r="A6181" s="38" t="s">
        <v>249</v>
      </c>
      <c r="B6181" s="15">
        <v>450000</v>
      </c>
      <c r="C6181" s="15">
        <v>900000</v>
      </c>
      <c r="E6181" s="37" t="s">
        <v>255</v>
      </c>
      <c r="F6181" s="15">
        <v>422975</v>
      </c>
      <c r="G6181" s="15">
        <v>1316530</v>
      </c>
      <c r="I6181" s="38" t="s">
        <v>255</v>
      </c>
      <c r="J6181" s="15">
        <v>6.7</v>
      </c>
    </row>
    <row r="6182" spans="1:10" x14ac:dyDescent="0.3">
      <c r="A6182" s="38" t="s">
        <v>251</v>
      </c>
      <c r="B6182" s="15">
        <v>240000</v>
      </c>
      <c r="C6182" s="15">
        <v>240000</v>
      </c>
      <c r="E6182" s="37" t="s">
        <v>258</v>
      </c>
      <c r="F6182" s="15">
        <v>636706</v>
      </c>
      <c r="G6182" s="15">
        <v>1041411</v>
      </c>
      <c r="I6182" s="38" t="s">
        <v>258</v>
      </c>
      <c r="J6182" s="15">
        <v>7</v>
      </c>
    </row>
    <row r="6183" spans="1:10" x14ac:dyDescent="0.3">
      <c r="A6183" s="38" t="s">
        <v>254</v>
      </c>
      <c r="B6183" s="15">
        <v>127500</v>
      </c>
      <c r="C6183" s="15">
        <v>127500</v>
      </c>
      <c r="E6183" s="36" t="s">
        <v>253</v>
      </c>
      <c r="F6183" s="15">
        <v>1505475</v>
      </c>
      <c r="G6183" s="15">
        <v>3019895</v>
      </c>
      <c r="I6183" s="38" t="s">
        <v>260</v>
      </c>
      <c r="J6183" s="15">
        <v>8.6999999999999993</v>
      </c>
    </row>
    <row r="6184" spans="1:10" x14ac:dyDescent="0.3">
      <c r="A6184" s="38" t="s">
        <v>257</v>
      </c>
      <c r="B6184" s="15">
        <v>78000</v>
      </c>
      <c r="C6184" s="15">
        <v>156000</v>
      </c>
      <c r="E6184" s="35" t="s">
        <v>261</v>
      </c>
      <c r="F6184" s="15">
        <v>5190150</v>
      </c>
      <c r="G6184" s="15">
        <v>10874323</v>
      </c>
      <c r="I6184" s="38" t="s">
        <v>262</v>
      </c>
      <c r="J6184" s="15">
        <v>9.9</v>
      </c>
    </row>
    <row r="6185" spans="1:10" x14ac:dyDescent="0.3">
      <c r="A6185" s="38" t="s">
        <v>252</v>
      </c>
      <c r="B6185" s="15">
        <v>269500</v>
      </c>
      <c r="C6185" s="15">
        <v>539000</v>
      </c>
      <c r="E6185" s="36" t="s">
        <v>246</v>
      </c>
      <c r="F6185" s="15">
        <v>1016900</v>
      </c>
      <c r="G6185" s="15">
        <v>2142800</v>
      </c>
      <c r="I6185" s="38" t="s">
        <v>263</v>
      </c>
      <c r="J6185" s="15">
        <v>8</v>
      </c>
    </row>
    <row r="6186" spans="1:10" x14ac:dyDescent="0.3">
      <c r="A6186" s="38" t="s">
        <v>255</v>
      </c>
      <c r="B6186" s="15">
        <v>119000</v>
      </c>
      <c r="C6186" s="15">
        <v>471600</v>
      </c>
      <c r="E6186" s="36" t="s">
        <v>248</v>
      </c>
      <c r="F6186" s="15">
        <v>1657825</v>
      </c>
      <c r="G6186" s="15">
        <v>4488599</v>
      </c>
      <c r="I6186" s="35" t="s">
        <v>261</v>
      </c>
      <c r="J6186" s="15"/>
    </row>
    <row r="6187" spans="1:10" x14ac:dyDescent="0.3">
      <c r="A6187" s="38" t="s">
        <v>258</v>
      </c>
      <c r="B6187" s="15">
        <v>68725</v>
      </c>
      <c r="C6187" s="15">
        <v>469450</v>
      </c>
      <c r="E6187" s="36" t="s">
        <v>250</v>
      </c>
      <c r="F6187" s="15">
        <v>1258425</v>
      </c>
      <c r="G6187" s="15">
        <v>2103424</v>
      </c>
      <c r="I6187" s="38" t="s">
        <v>245</v>
      </c>
      <c r="J6187" s="15">
        <v>8.4</v>
      </c>
    </row>
    <row r="6188" spans="1:10" x14ac:dyDescent="0.3">
      <c r="A6188" s="38" t="s">
        <v>260</v>
      </c>
      <c r="B6188" s="15">
        <v>132450</v>
      </c>
      <c r="C6188" s="15">
        <v>773450</v>
      </c>
      <c r="E6188" s="37" t="s">
        <v>252</v>
      </c>
      <c r="F6188" s="15">
        <v>470500</v>
      </c>
      <c r="G6188" s="15">
        <v>896575</v>
      </c>
      <c r="I6188" s="38" t="s">
        <v>247</v>
      </c>
      <c r="J6188" s="15">
        <v>9.6999999999999993</v>
      </c>
    </row>
    <row r="6189" spans="1:10" x14ac:dyDescent="0.3">
      <c r="A6189" s="38" t="s">
        <v>262</v>
      </c>
      <c r="B6189" s="15">
        <v>222113</v>
      </c>
      <c r="C6189" s="15">
        <v>778225</v>
      </c>
      <c r="E6189" s="37" t="s">
        <v>255</v>
      </c>
      <c r="F6189" s="15">
        <v>216425</v>
      </c>
      <c r="G6189" s="15">
        <v>432849</v>
      </c>
      <c r="I6189" s="38" t="s">
        <v>249</v>
      </c>
      <c r="J6189" s="15">
        <v>11.6</v>
      </c>
    </row>
    <row r="6190" spans="1:10" x14ac:dyDescent="0.3">
      <c r="A6190" s="38" t="s">
        <v>263</v>
      </c>
      <c r="B6190" s="15">
        <v>329000</v>
      </c>
      <c r="C6190" s="15">
        <v>786000</v>
      </c>
      <c r="E6190" s="37" t="s">
        <v>258</v>
      </c>
      <c r="F6190" s="15">
        <v>571500</v>
      </c>
      <c r="G6190" s="15">
        <v>774000</v>
      </c>
      <c r="I6190" s="38" t="s">
        <v>251</v>
      </c>
      <c r="J6190" s="15">
        <v>11.6</v>
      </c>
    </row>
    <row r="6191" spans="1:10" x14ac:dyDescent="0.3">
      <c r="A6191" s="35" t="s">
        <v>259</v>
      </c>
      <c r="B6191" s="15"/>
      <c r="C6191" s="15"/>
      <c r="E6191" s="36" t="s">
        <v>253</v>
      </c>
      <c r="F6191" s="15">
        <v>1257000</v>
      </c>
      <c r="G6191" s="15">
        <v>2139500</v>
      </c>
      <c r="I6191" s="38" t="s">
        <v>254</v>
      </c>
      <c r="J6191" s="15">
        <v>12.1</v>
      </c>
    </row>
    <row r="6192" spans="1:10" x14ac:dyDescent="0.3">
      <c r="A6192" s="38" t="s">
        <v>245</v>
      </c>
      <c r="B6192" s="15">
        <v>137600</v>
      </c>
      <c r="C6192" s="15">
        <v>478600</v>
      </c>
      <c r="E6192" s="35" t="s">
        <v>264</v>
      </c>
      <c r="F6192" s="15">
        <v>4603497</v>
      </c>
      <c r="G6192" s="15">
        <v>12527368</v>
      </c>
      <c r="I6192" s="38" t="s">
        <v>257</v>
      </c>
      <c r="J6192" s="15">
        <v>8.9</v>
      </c>
    </row>
    <row r="6193" spans="1:10" x14ac:dyDescent="0.3">
      <c r="A6193" s="38" t="s">
        <v>247</v>
      </c>
      <c r="B6193" s="15"/>
      <c r="C6193" s="15"/>
      <c r="E6193" s="36" t="s">
        <v>246</v>
      </c>
      <c r="F6193" s="15">
        <v>649500</v>
      </c>
      <c r="G6193" s="15">
        <v>1412500</v>
      </c>
      <c r="I6193" s="38" t="s">
        <v>252</v>
      </c>
      <c r="J6193" s="15">
        <v>9.6999999999999993</v>
      </c>
    </row>
    <row r="6194" spans="1:10" x14ac:dyDescent="0.3">
      <c r="A6194" s="38" t="s">
        <v>249</v>
      </c>
      <c r="B6194" s="15">
        <v>149975</v>
      </c>
      <c r="C6194" s="15">
        <v>623450</v>
      </c>
      <c r="E6194" s="36" t="s">
        <v>248</v>
      </c>
      <c r="F6194" s="15">
        <v>1293347</v>
      </c>
      <c r="G6194" s="15">
        <v>2726393</v>
      </c>
      <c r="I6194" s="38" t="s">
        <v>255</v>
      </c>
      <c r="J6194" s="15">
        <v>9.9</v>
      </c>
    </row>
    <row r="6195" spans="1:10" x14ac:dyDescent="0.3">
      <c r="A6195" s="38" t="s">
        <v>251</v>
      </c>
      <c r="B6195" s="15">
        <v>140000</v>
      </c>
      <c r="C6195" s="15">
        <v>414950</v>
      </c>
      <c r="E6195" s="36" t="s">
        <v>250</v>
      </c>
      <c r="F6195" s="15">
        <v>1392750</v>
      </c>
      <c r="G6195" s="15">
        <v>4200325</v>
      </c>
      <c r="I6195" s="38" t="s">
        <v>258</v>
      </c>
      <c r="J6195" s="15">
        <v>9.3000000000000007</v>
      </c>
    </row>
    <row r="6196" spans="1:10" x14ac:dyDescent="0.3">
      <c r="A6196" s="38" t="s">
        <v>254</v>
      </c>
      <c r="B6196" s="15">
        <v>265000</v>
      </c>
      <c r="C6196" s="15">
        <v>393000</v>
      </c>
      <c r="E6196" s="37" t="s">
        <v>252</v>
      </c>
      <c r="F6196" s="15">
        <v>503150</v>
      </c>
      <c r="G6196" s="15">
        <v>1450400</v>
      </c>
      <c r="I6196" s="38" t="s">
        <v>260</v>
      </c>
      <c r="J6196" s="15">
        <v>10</v>
      </c>
    </row>
    <row r="6197" spans="1:10" x14ac:dyDescent="0.3">
      <c r="A6197" s="38" t="s">
        <v>257</v>
      </c>
      <c r="B6197" s="15">
        <v>245000</v>
      </c>
      <c r="C6197" s="15">
        <v>490000</v>
      </c>
      <c r="E6197" s="37" t="s">
        <v>255</v>
      </c>
      <c r="F6197" s="15">
        <v>532700</v>
      </c>
      <c r="G6197" s="15">
        <v>2004025</v>
      </c>
      <c r="I6197" s="38" t="s">
        <v>262</v>
      </c>
      <c r="J6197" s="15">
        <v>8.8000000000000007</v>
      </c>
    </row>
    <row r="6198" spans="1:10" x14ac:dyDescent="0.3">
      <c r="A6198" s="38" t="s">
        <v>252</v>
      </c>
      <c r="B6198" s="15">
        <v>340000</v>
      </c>
      <c r="C6198" s="15">
        <v>340000</v>
      </c>
      <c r="E6198" s="37" t="s">
        <v>258</v>
      </c>
      <c r="F6198" s="15">
        <v>356900</v>
      </c>
      <c r="G6198" s="15">
        <v>745900</v>
      </c>
      <c r="I6198" s="38" t="s">
        <v>263</v>
      </c>
      <c r="J6198" s="15">
        <v>7.9</v>
      </c>
    </row>
    <row r="6199" spans="1:10" x14ac:dyDescent="0.3">
      <c r="A6199" s="38" t="s">
        <v>255</v>
      </c>
      <c r="B6199" s="15">
        <v>349000</v>
      </c>
      <c r="C6199" s="15">
        <v>349000</v>
      </c>
      <c r="E6199" s="36" t="s">
        <v>253</v>
      </c>
      <c r="F6199" s="15">
        <v>1267900</v>
      </c>
      <c r="G6199" s="15">
        <v>4188150</v>
      </c>
      <c r="I6199" s="35" t="s">
        <v>264</v>
      </c>
      <c r="J6199" s="15"/>
    </row>
    <row r="6200" spans="1:10" x14ac:dyDescent="0.3">
      <c r="A6200" s="38" t="s">
        <v>258</v>
      </c>
      <c r="B6200" s="15">
        <v>189000</v>
      </c>
      <c r="C6200" s="15">
        <v>892900</v>
      </c>
      <c r="E6200" s="35" t="s">
        <v>266</v>
      </c>
      <c r="F6200" s="15">
        <v>4246675</v>
      </c>
      <c r="G6200" s="15">
        <v>8223500</v>
      </c>
      <c r="I6200" s="38" t="s">
        <v>245</v>
      </c>
      <c r="J6200" s="15">
        <v>7.5</v>
      </c>
    </row>
    <row r="6201" spans="1:10" x14ac:dyDescent="0.3">
      <c r="A6201" s="38" t="s">
        <v>260</v>
      </c>
      <c r="B6201" s="15">
        <v>225000</v>
      </c>
      <c r="C6201" s="15">
        <v>950450</v>
      </c>
      <c r="E6201" s="36" t="s">
        <v>246</v>
      </c>
      <c r="F6201" s="15">
        <v>927625</v>
      </c>
      <c r="G6201" s="15">
        <v>1911750</v>
      </c>
      <c r="I6201" s="38" t="s">
        <v>247</v>
      </c>
      <c r="J6201" s="15">
        <v>9.4</v>
      </c>
    </row>
    <row r="6202" spans="1:10" x14ac:dyDescent="0.3">
      <c r="A6202" s="38" t="s">
        <v>262</v>
      </c>
      <c r="B6202" s="15">
        <v>417950</v>
      </c>
      <c r="C6202" s="15">
        <v>417950</v>
      </c>
      <c r="E6202" s="36" t="s">
        <v>248</v>
      </c>
      <c r="F6202" s="15">
        <v>1054650</v>
      </c>
      <c r="G6202" s="15">
        <v>1641900</v>
      </c>
      <c r="I6202" s="38" t="s">
        <v>249</v>
      </c>
      <c r="J6202" s="15">
        <v>7.2</v>
      </c>
    </row>
    <row r="6203" spans="1:10" x14ac:dyDescent="0.3">
      <c r="A6203" s="38" t="s">
        <v>263</v>
      </c>
      <c r="B6203" s="15">
        <v>104000</v>
      </c>
      <c r="C6203" s="15">
        <v>327550</v>
      </c>
      <c r="E6203" s="36" t="s">
        <v>250</v>
      </c>
      <c r="F6203" s="15">
        <v>1092400</v>
      </c>
      <c r="G6203" s="15">
        <v>2446650</v>
      </c>
      <c r="I6203" s="38" t="s">
        <v>251</v>
      </c>
      <c r="J6203" s="15">
        <v>10.199999999999999</v>
      </c>
    </row>
    <row r="6204" spans="1:10" x14ac:dyDescent="0.3">
      <c r="A6204" s="35" t="s">
        <v>265</v>
      </c>
      <c r="B6204" s="15"/>
      <c r="C6204" s="15"/>
      <c r="E6204" s="37" t="s">
        <v>252</v>
      </c>
      <c r="F6204" s="15">
        <v>376500</v>
      </c>
      <c r="G6204" s="15">
        <v>1460750</v>
      </c>
      <c r="I6204" s="38" t="s">
        <v>254</v>
      </c>
      <c r="J6204" s="15">
        <v>8.5</v>
      </c>
    </row>
    <row r="6205" spans="1:10" x14ac:dyDescent="0.3">
      <c r="A6205" s="38" t="s">
        <v>245</v>
      </c>
      <c r="B6205" s="15">
        <v>231975</v>
      </c>
      <c r="C6205" s="15">
        <v>1471623</v>
      </c>
      <c r="E6205" s="37" t="s">
        <v>255</v>
      </c>
      <c r="F6205" s="15">
        <v>506500</v>
      </c>
      <c r="G6205" s="15">
        <v>623000</v>
      </c>
      <c r="I6205" s="38" t="s">
        <v>257</v>
      </c>
      <c r="J6205" s="15">
        <v>7.7</v>
      </c>
    </row>
    <row r="6206" spans="1:10" x14ac:dyDescent="0.3">
      <c r="A6206" s="38" t="s">
        <v>247</v>
      </c>
      <c r="B6206" s="15">
        <v>146875</v>
      </c>
      <c r="C6206" s="15">
        <v>293750</v>
      </c>
      <c r="E6206" s="37" t="s">
        <v>258</v>
      </c>
      <c r="F6206" s="15">
        <v>209400</v>
      </c>
      <c r="G6206" s="15">
        <v>362900</v>
      </c>
      <c r="I6206" s="38" t="s">
        <v>252</v>
      </c>
      <c r="J6206" s="15">
        <v>9.6999999999999993</v>
      </c>
    </row>
    <row r="6207" spans="1:10" x14ac:dyDescent="0.3">
      <c r="A6207" s="38" t="s">
        <v>249</v>
      </c>
      <c r="B6207" s="15">
        <v>126550</v>
      </c>
      <c r="C6207" s="15">
        <v>126550</v>
      </c>
      <c r="E6207" s="36" t="s">
        <v>253</v>
      </c>
      <c r="F6207" s="15">
        <v>1172000</v>
      </c>
      <c r="G6207" s="15">
        <v>2223200</v>
      </c>
      <c r="I6207" s="38" t="s">
        <v>255</v>
      </c>
      <c r="J6207" s="15">
        <v>10.5</v>
      </c>
    </row>
    <row r="6208" spans="1:10" x14ac:dyDescent="0.3">
      <c r="A6208" s="38" t="s">
        <v>251</v>
      </c>
      <c r="B6208" s="15">
        <v>146725</v>
      </c>
      <c r="C6208" s="15">
        <v>574950</v>
      </c>
      <c r="E6208" s="35" t="s">
        <v>267</v>
      </c>
      <c r="F6208" s="15">
        <v>2984720</v>
      </c>
      <c r="G6208" s="15">
        <v>6434335</v>
      </c>
      <c r="I6208" s="38" t="s">
        <v>258</v>
      </c>
      <c r="J6208" s="15">
        <v>11</v>
      </c>
    </row>
    <row r="6209" spans="1:10" x14ac:dyDescent="0.3">
      <c r="A6209" s="38" t="s">
        <v>254</v>
      </c>
      <c r="B6209" s="15">
        <v>115000</v>
      </c>
      <c r="C6209" s="15">
        <v>1091000</v>
      </c>
      <c r="E6209" s="36" t="s">
        <v>246</v>
      </c>
      <c r="F6209" s="15">
        <v>681550</v>
      </c>
      <c r="G6209" s="15">
        <v>1008100</v>
      </c>
      <c r="I6209" s="38" t="s">
        <v>260</v>
      </c>
      <c r="J6209" s="15">
        <v>12</v>
      </c>
    </row>
    <row r="6210" spans="1:10" x14ac:dyDescent="0.3">
      <c r="A6210" s="38" t="s">
        <v>257</v>
      </c>
      <c r="B6210" s="15">
        <v>380000</v>
      </c>
      <c r="C6210" s="15">
        <v>380000</v>
      </c>
      <c r="E6210" s="36" t="s">
        <v>248</v>
      </c>
      <c r="F6210" s="15">
        <v>899950</v>
      </c>
      <c r="G6210" s="15">
        <v>2004165</v>
      </c>
      <c r="I6210" s="38" t="s">
        <v>262</v>
      </c>
      <c r="J6210" s="15">
        <v>11.5</v>
      </c>
    </row>
    <row r="6211" spans="1:10" x14ac:dyDescent="0.3">
      <c r="A6211" s="38" t="s">
        <v>252</v>
      </c>
      <c r="B6211" s="15">
        <v>141300</v>
      </c>
      <c r="C6211" s="15">
        <v>141300</v>
      </c>
      <c r="E6211" s="36" t="s">
        <v>250</v>
      </c>
      <c r="F6211" s="15">
        <v>644258</v>
      </c>
      <c r="G6211" s="15">
        <v>1386916</v>
      </c>
      <c r="I6211" s="38" t="s">
        <v>263</v>
      </c>
      <c r="J6211" s="15">
        <v>8.9</v>
      </c>
    </row>
    <row r="6212" spans="1:10" x14ac:dyDescent="0.3">
      <c r="A6212" s="38" t="s">
        <v>255</v>
      </c>
      <c r="B6212" s="15">
        <v>193000</v>
      </c>
      <c r="C6212" s="15">
        <v>193000</v>
      </c>
      <c r="E6212" s="37" t="s">
        <v>252</v>
      </c>
      <c r="F6212" s="15">
        <v>173100</v>
      </c>
      <c r="G6212" s="15">
        <v>362600</v>
      </c>
      <c r="I6212" s="35" t="s">
        <v>266</v>
      </c>
      <c r="J6212" s="15"/>
    </row>
    <row r="6213" spans="1:10" x14ac:dyDescent="0.3">
      <c r="A6213" s="38" t="s">
        <v>258</v>
      </c>
      <c r="B6213" s="15">
        <v>445900</v>
      </c>
      <c r="C6213" s="15">
        <v>986850</v>
      </c>
      <c r="E6213" s="37" t="s">
        <v>255</v>
      </c>
      <c r="F6213" s="15">
        <v>221033</v>
      </c>
      <c r="G6213" s="15">
        <v>593566</v>
      </c>
      <c r="I6213" s="38" t="s">
        <v>245</v>
      </c>
      <c r="J6213" s="15">
        <v>9.5</v>
      </c>
    </row>
    <row r="6214" spans="1:10" x14ac:dyDescent="0.3">
      <c r="A6214" s="38" t="s">
        <v>260</v>
      </c>
      <c r="B6214" s="15">
        <v>242475</v>
      </c>
      <c r="C6214" s="15">
        <v>484950</v>
      </c>
      <c r="E6214" s="37" t="s">
        <v>258</v>
      </c>
      <c r="F6214" s="15">
        <v>250125</v>
      </c>
      <c r="G6214" s="15">
        <v>430750</v>
      </c>
      <c r="I6214" s="38" t="s">
        <v>247</v>
      </c>
      <c r="J6214" s="15">
        <v>10.6</v>
      </c>
    </row>
    <row r="6215" spans="1:10" x14ac:dyDescent="0.3">
      <c r="A6215" s="38" t="s">
        <v>262</v>
      </c>
      <c r="B6215" s="15">
        <v>66450</v>
      </c>
      <c r="C6215" s="15">
        <v>132900</v>
      </c>
      <c r="E6215" s="36" t="s">
        <v>253</v>
      </c>
      <c r="F6215" s="15">
        <v>758962</v>
      </c>
      <c r="G6215" s="15">
        <v>2035154</v>
      </c>
      <c r="I6215" s="38" t="s">
        <v>249</v>
      </c>
      <c r="J6215" s="15">
        <v>10.6</v>
      </c>
    </row>
    <row r="6216" spans="1:10" x14ac:dyDescent="0.3">
      <c r="A6216" s="38" t="s">
        <v>263</v>
      </c>
      <c r="B6216" s="15">
        <v>134500</v>
      </c>
      <c r="C6216" s="15">
        <v>134500</v>
      </c>
      <c r="E6216" s="35" t="s">
        <v>268</v>
      </c>
      <c r="F6216" s="15">
        <v>3474033</v>
      </c>
      <c r="G6216" s="15">
        <v>6771117</v>
      </c>
      <c r="I6216" s="38" t="s">
        <v>251</v>
      </c>
      <c r="J6216" s="15">
        <v>12.5</v>
      </c>
    </row>
    <row r="6217" spans="1:10" x14ac:dyDescent="0.3">
      <c r="A6217" s="35" t="s">
        <v>244</v>
      </c>
      <c r="B6217" s="15"/>
      <c r="C6217" s="15"/>
      <c r="E6217" s="36" t="s">
        <v>246</v>
      </c>
      <c r="F6217" s="15">
        <v>971477</v>
      </c>
      <c r="G6217" s="15">
        <v>1525877</v>
      </c>
      <c r="I6217" s="38" t="s">
        <v>254</v>
      </c>
      <c r="J6217" s="15">
        <v>24</v>
      </c>
    </row>
    <row r="6218" spans="1:10" x14ac:dyDescent="0.3">
      <c r="A6218" s="38" t="s">
        <v>245</v>
      </c>
      <c r="B6218" s="15">
        <v>132500</v>
      </c>
      <c r="C6218" s="15">
        <v>408450</v>
      </c>
      <c r="E6218" s="36" t="s">
        <v>248</v>
      </c>
      <c r="F6218" s="15">
        <v>1050099</v>
      </c>
      <c r="G6218" s="15">
        <v>2167796</v>
      </c>
      <c r="I6218" s="38" t="s">
        <v>257</v>
      </c>
      <c r="J6218" s="15">
        <v>27.4</v>
      </c>
    </row>
    <row r="6219" spans="1:10" x14ac:dyDescent="0.3">
      <c r="A6219" s="38" t="s">
        <v>247</v>
      </c>
      <c r="B6219" s="15">
        <v>153500</v>
      </c>
      <c r="C6219" s="15">
        <v>153500</v>
      </c>
      <c r="E6219" s="36" t="s">
        <v>250</v>
      </c>
      <c r="F6219" s="15">
        <v>698999</v>
      </c>
      <c r="G6219" s="15">
        <v>1795209</v>
      </c>
      <c r="I6219" s="38" t="s">
        <v>252</v>
      </c>
      <c r="J6219" s="15">
        <v>19.399999999999999</v>
      </c>
    </row>
    <row r="6220" spans="1:10" x14ac:dyDescent="0.3">
      <c r="A6220" s="38" t="s">
        <v>249</v>
      </c>
      <c r="B6220" s="15">
        <v>150000</v>
      </c>
      <c r="C6220" s="15">
        <v>300000</v>
      </c>
      <c r="E6220" s="37" t="s">
        <v>252</v>
      </c>
      <c r="F6220" s="15">
        <v>318850</v>
      </c>
      <c r="G6220" s="15">
        <v>582800</v>
      </c>
      <c r="I6220" s="38" t="s">
        <v>255</v>
      </c>
      <c r="J6220" s="15">
        <v>19.399999999999999</v>
      </c>
    </row>
    <row r="6221" spans="1:10" x14ac:dyDescent="0.3">
      <c r="A6221" s="38" t="s">
        <v>251</v>
      </c>
      <c r="B6221" s="15"/>
      <c r="C6221" s="15"/>
      <c r="E6221" s="37" t="s">
        <v>255</v>
      </c>
      <c r="F6221" s="15">
        <v>220199</v>
      </c>
      <c r="G6221" s="15">
        <v>1052459</v>
      </c>
      <c r="I6221" s="38" t="s">
        <v>258</v>
      </c>
      <c r="J6221" s="15">
        <v>18.3</v>
      </c>
    </row>
    <row r="6222" spans="1:10" x14ac:dyDescent="0.3">
      <c r="A6222" s="38" t="s">
        <v>254</v>
      </c>
      <c r="B6222" s="15">
        <v>167500</v>
      </c>
      <c r="C6222" s="15">
        <v>502500</v>
      </c>
      <c r="E6222" s="37" t="s">
        <v>258</v>
      </c>
      <c r="F6222" s="15">
        <v>159950</v>
      </c>
      <c r="G6222" s="15">
        <v>159950</v>
      </c>
      <c r="I6222" s="38" t="s">
        <v>260</v>
      </c>
      <c r="J6222" s="15">
        <v>18.100000000000001</v>
      </c>
    </row>
    <row r="6223" spans="1:10" x14ac:dyDescent="0.3">
      <c r="A6223" s="38" t="s">
        <v>257</v>
      </c>
      <c r="B6223" s="15">
        <v>166000</v>
      </c>
      <c r="C6223" s="15">
        <v>166000</v>
      </c>
      <c r="E6223" s="36" t="s">
        <v>253</v>
      </c>
      <c r="F6223" s="15">
        <v>753458</v>
      </c>
      <c r="G6223" s="15">
        <v>1282235</v>
      </c>
      <c r="I6223" s="38" t="s">
        <v>262</v>
      </c>
      <c r="J6223" s="15">
        <v>15</v>
      </c>
    </row>
    <row r="6224" spans="1:10" x14ac:dyDescent="0.3">
      <c r="A6224" s="38" t="s">
        <v>252</v>
      </c>
      <c r="B6224" s="15">
        <v>159593</v>
      </c>
      <c r="C6224" s="15">
        <v>319186</v>
      </c>
      <c r="E6224" s="35" t="s">
        <v>269</v>
      </c>
      <c r="F6224" s="15">
        <v>3959824</v>
      </c>
      <c r="G6224" s="15">
        <v>9768496</v>
      </c>
      <c r="I6224" s="38" t="s">
        <v>263</v>
      </c>
      <c r="J6224" s="15">
        <v>13.5</v>
      </c>
    </row>
    <row r="6225" spans="1:10" x14ac:dyDescent="0.3">
      <c r="A6225" s="38" t="s">
        <v>255</v>
      </c>
      <c r="B6225" s="15">
        <v>313000</v>
      </c>
      <c r="C6225" s="15">
        <v>313000</v>
      </c>
      <c r="E6225" s="36" t="s">
        <v>246</v>
      </c>
      <c r="F6225" s="15">
        <v>696850</v>
      </c>
      <c r="G6225" s="15">
        <v>1700698</v>
      </c>
      <c r="I6225" s="35" t="s">
        <v>267</v>
      </c>
      <c r="J6225" s="15"/>
    </row>
    <row r="6226" spans="1:10" x14ac:dyDescent="0.3">
      <c r="A6226" s="38" t="s">
        <v>258</v>
      </c>
      <c r="B6226" s="15">
        <v>130000</v>
      </c>
      <c r="C6226" s="15">
        <v>919500</v>
      </c>
      <c r="E6226" s="36" t="s">
        <v>248</v>
      </c>
      <c r="F6226" s="15">
        <v>1040475</v>
      </c>
      <c r="G6226" s="15">
        <v>2686550</v>
      </c>
      <c r="I6226" s="38" t="s">
        <v>245</v>
      </c>
      <c r="J6226" s="15">
        <v>17.2</v>
      </c>
    </row>
    <row r="6227" spans="1:10" x14ac:dyDescent="0.3">
      <c r="A6227" s="38" t="s">
        <v>260</v>
      </c>
      <c r="B6227" s="15">
        <v>155000</v>
      </c>
      <c r="C6227" s="15">
        <v>920950</v>
      </c>
      <c r="E6227" s="36" t="s">
        <v>250</v>
      </c>
      <c r="F6227" s="15">
        <v>1233324</v>
      </c>
      <c r="G6227" s="15">
        <v>3593948</v>
      </c>
      <c r="I6227" s="38" t="s">
        <v>247</v>
      </c>
      <c r="J6227" s="15">
        <v>20.7</v>
      </c>
    </row>
    <row r="6228" spans="1:10" x14ac:dyDescent="0.3">
      <c r="A6228" s="38" t="s">
        <v>262</v>
      </c>
      <c r="B6228" s="15">
        <v>165000</v>
      </c>
      <c r="C6228" s="15">
        <v>330000</v>
      </c>
      <c r="E6228" s="37" t="s">
        <v>252</v>
      </c>
      <c r="F6228" s="15">
        <v>266700</v>
      </c>
      <c r="G6228" s="15">
        <v>783900</v>
      </c>
      <c r="I6228" s="38" t="s">
        <v>249</v>
      </c>
      <c r="J6228" s="15">
        <v>19.600000000000001</v>
      </c>
    </row>
    <row r="6229" spans="1:10" x14ac:dyDescent="0.3">
      <c r="A6229" s="38" t="s">
        <v>263</v>
      </c>
      <c r="B6229" s="15">
        <v>165000</v>
      </c>
      <c r="C6229" s="15">
        <v>165000</v>
      </c>
      <c r="E6229" s="37" t="s">
        <v>255</v>
      </c>
      <c r="F6229" s="15">
        <v>505400</v>
      </c>
      <c r="G6229" s="15">
        <v>1887600</v>
      </c>
      <c r="I6229" s="38" t="s">
        <v>251</v>
      </c>
      <c r="J6229" s="15">
        <v>14.7</v>
      </c>
    </row>
    <row r="6230" spans="1:10" x14ac:dyDescent="0.3">
      <c r="A6230" s="35" t="s">
        <v>256</v>
      </c>
      <c r="B6230" s="15"/>
      <c r="C6230" s="15"/>
      <c r="E6230" s="37" t="s">
        <v>258</v>
      </c>
      <c r="F6230" s="15">
        <v>461224</v>
      </c>
      <c r="G6230" s="15">
        <v>922448</v>
      </c>
      <c r="I6230" s="38" t="s">
        <v>254</v>
      </c>
      <c r="J6230" s="15">
        <v>15.9</v>
      </c>
    </row>
    <row r="6231" spans="1:10" x14ac:dyDescent="0.3">
      <c r="A6231" s="38" t="s">
        <v>245</v>
      </c>
      <c r="B6231" s="15">
        <v>146500</v>
      </c>
      <c r="C6231" s="15">
        <v>293000</v>
      </c>
      <c r="E6231" s="36" t="s">
        <v>253</v>
      </c>
      <c r="F6231" s="15">
        <v>989175</v>
      </c>
      <c r="G6231" s="15">
        <v>1787300</v>
      </c>
      <c r="I6231" s="38" t="s">
        <v>257</v>
      </c>
      <c r="J6231" s="15">
        <v>14.8</v>
      </c>
    </row>
    <row r="6232" spans="1:10" x14ac:dyDescent="0.3">
      <c r="A6232" s="38" t="s">
        <v>247</v>
      </c>
      <c r="B6232" s="15">
        <v>197950</v>
      </c>
      <c r="C6232" s="15">
        <v>197950</v>
      </c>
      <c r="E6232" s="35" t="s">
        <v>270</v>
      </c>
      <c r="F6232" s="15">
        <v>4615982</v>
      </c>
      <c r="G6232" s="15">
        <v>10598368</v>
      </c>
      <c r="I6232" s="38" t="s">
        <v>252</v>
      </c>
      <c r="J6232" s="15">
        <v>16.7</v>
      </c>
    </row>
    <row r="6233" spans="1:10" x14ac:dyDescent="0.3">
      <c r="A6233" s="38" t="s">
        <v>249</v>
      </c>
      <c r="B6233" s="15">
        <v>192000</v>
      </c>
      <c r="C6233" s="15">
        <v>858000</v>
      </c>
      <c r="E6233" s="36" t="s">
        <v>246</v>
      </c>
      <c r="F6233" s="15">
        <v>1013124</v>
      </c>
      <c r="G6233" s="15">
        <v>1839149</v>
      </c>
      <c r="I6233" s="38" t="s">
        <v>255</v>
      </c>
      <c r="J6233" s="15">
        <v>16.7</v>
      </c>
    </row>
    <row r="6234" spans="1:10" x14ac:dyDescent="0.3">
      <c r="A6234" s="38" t="s">
        <v>251</v>
      </c>
      <c r="B6234" s="15">
        <v>141200</v>
      </c>
      <c r="C6234" s="15">
        <v>282400</v>
      </c>
      <c r="E6234" s="36" t="s">
        <v>248</v>
      </c>
      <c r="F6234" s="15">
        <v>1052125</v>
      </c>
      <c r="G6234" s="15">
        <v>2922014</v>
      </c>
      <c r="I6234" s="38" t="s">
        <v>258</v>
      </c>
      <c r="J6234" s="15">
        <v>16.100000000000001</v>
      </c>
    </row>
    <row r="6235" spans="1:10" x14ac:dyDescent="0.3">
      <c r="A6235" s="38" t="s">
        <v>254</v>
      </c>
      <c r="B6235" s="15">
        <v>187800</v>
      </c>
      <c r="C6235" s="15">
        <v>2369700</v>
      </c>
      <c r="E6235" s="36" t="s">
        <v>250</v>
      </c>
      <c r="F6235" s="15">
        <v>1270386</v>
      </c>
      <c r="G6235" s="15">
        <v>2712311</v>
      </c>
      <c r="I6235" s="38" t="s">
        <v>260</v>
      </c>
      <c r="J6235" s="15">
        <v>12.5</v>
      </c>
    </row>
    <row r="6236" spans="1:10" x14ac:dyDescent="0.3">
      <c r="A6236" s="38" t="s">
        <v>257</v>
      </c>
      <c r="B6236" s="15">
        <v>138000</v>
      </c>
      <c r="C6236" s="15">
        <v>138000</v>
      </c>
      <c r="E6236" s="37" t="s">
        <v>252</v>
      </c>
      <c r="F6236" s="15">
        <v>471575</v>
      </c>
      <c r="G6236" s="15">
        <v>784250</v>
      </c>
      <c r="I6236" s="38" t="s">
        <v>262</v>
      </c>
      <c r="J6236" s="15">
        <v>18</v>
      </c>
    </row>
    <row r="6237" spans="1:10" x14ac:dyDescent="0.3">
      <c r="A6237" s="38" t="s">
        <v>252</v>
      </c>
      <c r="B6237" s="15">
        <v>330000</v>
      </c>
      <c r="C6237" s="15">
        <v>1715000</v>
      </c>
      <c r="E6237" s="37" t="s">
        <v>255</v>
      </c>
      <c r="F6237" s="15">
        <v>369461</v>
      </c>
      <c r="G6237" s="15">
        <v>1364211</v>
      </c>
      <c r="I6237" s="38" t="s">
        <v>263</v>
      </c>
      <c r="J6237" s="15">
        <v>12.4</v>
      </c>
    </row>
    <row r="6238" spans="1:10" x14ac:dyDescent="0.3">
      <c r="A6238" s="38" t="s">
        <v>255</v>
      </c>
      <c r="B6238" s="15">
        <v>950000</v>
      </c>
      <c r="C6238" s="15">
        <v>950000</v>
      </c>
      <c r="E6238" s="37" t="s">
        <v>258</v>
      </c>
      <c r="F6238" s="15">
        <v>429350</v>
      </c>
      <c r="G6238" s="15">
        <v>563850</v>
      </c>
      <c r="I6238" s="35" t="s">
        <v>268</v>
      </c>
      <c r="J6238" s="15"/>
    </row>
    <row r="6239" spans="1:10" x14ac:dyDescent="0.3">
      <c r="A6239" s="38" t="s">
        <v>258</v>
      </c>
      <c r="B6239" s="15"/>
      <c r="C6239" s="15"/>
      <c r="E6239" s="36" t="s">
        <v>253</v>
      </c>
      <c r="F6239" s="15">
        <v>1280347</v>
      </c>
      <c r="G6239" s="15">
        <v>3124894</v>
      </c>
      <c r="I6239" s="38" t="s">
        <v>245</v>
      </c>
      <c r="J6239" s="15">
        <v>12.4</v>
      </c>
    </row>
    <row r="6240" spans="1:10" x14ac:dyDescent="0.3">
      <c r="A6240" s="38" t="s">
        <v>260</v>
      </c>
      <c r="B6240" s="15">
        <v>470000</v>
      </c>
      <c r="C6240" s="15">
        <v>940000</v>
      </c>
      <c r="E6240" s="35" t="s">
        <v>271</v>
      </c>
      <c r="F6240" s="15">
        <v>5402069</v>
      </c>
      <c r="G6240" s="15">
        <v>17326774</v>
      </c>
      <c r="I6240" s="38" t="s">
        <v>247</v>
      </c>
      <c r="J6240" s="15">
        <v>10.5</v>
      </c>
    </row>
    <row r="6241" spans="1:10" x14ac:dyDescent="0.3">
      <c r="A6241" s="38" t="s">
        <v>262</v>
      </c>
      <c r="B6241" s="15">
        <v>215000</v>
      </c>
      <c r="C6241" s="15">
        <v>215000</v>
      </c>
      <c r="E6241" s="36" t="s">
        <v>246</v>
      </c>
      <c r="F6241" s="15">
        <v>1399642</v>
      </c>
      <c r="G6241" s="15">
        <v>2981179</v>
      </c>
      <c r="I6241" s="38" t="s">
        <v>249</v>
      </c>
      <c r="J6241" s="15">
        <v>10</v>
      </c>
    </row>
    <row r="6242" spans="1:10" x14ac:dyDescent="0.3">
      <c r="A6242" s="38" t="s">
        <v>263</v>
      </c>
      <c r="B6242" s="15">
        <v>765000</v>
      </c>
      <c r="C6242" s="15">
        <v>765000</v>
      </c>
      <c r="E6242" s="36" t="s">
        <v>248</v>
      </c>
      <c r="F6242" s="15">
        <v>1421238</v>
      </c>
      <c r="G6242" s="15">
        <v>4306975</v>
      </c>
      <c r="I6242" s="38" t="s">
        <v>251</v>
      </c>
      <c r="J6242" s="15">
        <v>12</v>
      </c>
    </row>
    <row r="6243" spans="1:10" x14ac:dyDescent="0.3">
      <c r="A6243" s="35" t="s">
        <v>261</v>
      </c>
      <c r="B6243" s="15"/>
      <c r="C6243" s="15"/>
      <c r="E6243" s="36" t="s">
        <v>250</v>
      </c>
      <c r="F6243" s="15">
        <v>1359975</v>
      </c>
      <c r="G6243" s="15">
        <v>4886928</v>
      </c>
      <c r="I6243" s="38" t="s">
        <v>254</v>
      </c>
      <c r="J6243" s="15">
        <v>12</v>
      </c>
    </row>
    <row r="6244" spans="1:10" x14ac:dyDescent="0.3">
      <c r="A6244" s="38" t="s">
        <v>245</v>
      </c>
      <c r="B6244" s="15">
        <v>66500</v>
      </c>
      <c r="C6244" s="15">
        <v>66500</v>
      </c>
      <c r="E6244" s="37" t="s">
        <v>252</v>
      </c>
      <c r="F6244" s="15">
        <v>514000</v>
      </c>
      <c r="G6244" s="15">
        <v>1577750</v>
      </c>
      <c r="I6244" s="38" t="s">
        <v>257</v>
      </c>
      <c r="J6244" s="15">
        <v>11.7</v>
      </c>
    </row>
    <row r="6245" spans="1:10" x14ac:dyDescent="0.3">
      <c r="A6245" s="38" t="s">
        <v>247</v>
      </c>
      <c r="B6245" s="15">
        <v>190000</v>
      </c>
      <c r="C6245" s="15">
        <v>190000</v>
      </c>
      <c r="E6245" s="37" t="s">
        <v>255</v>
      </c>
      <c r="F6245" s="15">
        <v>375000</v>
      </c>
      <c r="G6245" s="15">
        <v>1275900</v>
      </c>
      <c r="I6245" s="38" t="s">
        <v>252</v>
      </c>
      <c r="J6245" s="15">
        <v>10.3</v>
      </c>
    </row>
    <row r="6246" spans="1:10" x14ac:dyDescent="0.3">
      <c r="A6246" s="38" t="s">
        <v>249</v>
      </c>
      <c r="B6246" s="15">
        <v>200000</v>
      </c>
      <c r="C6246" s="15">
        <v>1328500</v>
      </c>
      <c r="E6246" s="37" t="s">
        <v>258</v>
      </c>
      <c r="F6246" s="15">
        <v>470975</v>
      </c>
      <c r="G6246" s="15">
        <v>2033278</v>
      </c>
      <c r="I6246" s="38" t="s">
        <v>255</v>
      </c>
      <c r="J6246" s="15">
        <v>10.7</v>
      </c>
    </row>
    <row r="6247" spans="1:10" x14ac:dyDescent="0.3">
      <c r="A6247" s="38" t="s">
        <v>251</v>
      </c>
      <c r="B6247" s="15"/>
      <c r="C6247" s="15"/>
      <c r="E6247" s="36" t="s">
        <v>253</v>
      </c>
      <c r="F6247" s="15">
        <v>1221214</v>
      </c>
      <c r="G6247" s="15">
        <v>5151692</v>
      </c>
      <c r="I6247" s="38" t="s">
        <v>258</v>
      </c>
      <c r="J6247" s="15">
        <v>9</v>
      </c>
    </row>
    <row r="6248" spans="1:10" x14ac:dyDescent="0.3">
      <c r="A6248" s="38" t="s">
        <v>254</v>
      </c>
      <c r="B6248" s="15"/>
      <c r="C6248" s="15"/>
      <c r="E6248" s="35" t="s">
        <v>272</v>
      </c>
      <c r="F6248" s="15">
        <v>6933200</v>
      </c>
      <c r="G6248" s="15">
        <v>22372374</v>
      </c>
      <c r="I6248" s="38" t="s">
        <v>260</v>
      </c>
      <c r="J6248" s="15">
        <v>9</v>
      </c>
    </row>
    <row r="6249" spans="1:10" x14ac:dyDescent="0.3">
      <c r="A6249" s="38" t="s">
        <v>257</v>
      </c>
      <c r="B6249" s="15">
        <v>150000</v>
      </c>
      <c r="C6249" s="15">
        <v>150000</v>
      </c>
      <c r="E6249" s="36" t="s">
        <v>246</v>
      </c>
      <c r="F6249" s="15">
        <v>1637200</v>
      </c>
      <c r="G6249" s="15">
        <v>3687203</v>
      </c>
      <c r="I6249" s="38" t="s">
        <v>262</v>
      </c>
      <c r="J6249" s="15">
        <v>7.5</v>
      </c>
    </row>
    <row r="6250" spans="1:10" x14ac:dyDescent="0.3">
      <c r="A6250" s="38" t="s">
        <v>252</v>
      </c>
      <c r="B6250" s="15"/>
      <c r="C6250" s="15"/>
      <c r="E6250" s="36" t="s">
        <v>248</v>
      </c>
      <c r="F6250" s="15">
        <v>1813500</v>
      </c>
      <c r="G6250" s="15">
        <v>6496172</v>
      </c>
      <c r="I6250" s="38" t="s">
        <v>263</v>
      </c>
      <c r="J6250" s="15">
        <v>6.8</v>
      </c>
    </row>
    <row r="6251" spans="1:10" x14ac:dyDescent="0.3">
      <c r="A6251" s="38" t="s">
        <v>255</v>
      </c>
      <c r="B6251" s="15">
        <v>225225</v>
      </c>
      <c r="C6251" s="15">
        <v>450450</v>
      </c>
      <c r="E6251" s="36" t="s">
        <v>250</v>
      </c>
      <c r="F6251" s="15">
        <v>1805450</v>
      </c>
      <c r="G6251" s="15">
        <v>6733550</v>
      </c>
      <c r="I6251" s="35" t="s">
        <v>269</v>
      </c>
      <c r="J6251" s="15"/>
    </row>
    <row r="6252" spans="1:10" x14ac:dyDescent="0.3">
      <c r="A6252" s="38" t="s">
        <v>258</v>
      </c>
      <c r="B6252" s="15"/>
      <c r="C6252" s="15"/>
      <c r="E6252" s="37" t="s">
        <v>252</v>
      </c>
      <c r="F6252" s="15">
        <v>649000</v>
      </c>
      <c r="G6252" s="15">
        <v>1597000</v>
      </c>
      <c r="I6252" s="38" t="s">
        <v>245</v>
      </c>
      <c r="J6252" s="15">
        <v>5.6</v>
      </c>
    </row>
    <row r="6253" spans="1:10" x14ac:dyDescent="0.3">
      <c r="A6253" s="38" t="s">
        <v>260</v>
      </c>
      <c r="B6253" s="15"/>
      <c r="C6253" s="15"/>
      <c r="E6253" s="37" t="s">
        <v>255</v>
      </c>
      <c r="F6253" s="15">
        <v>421000</v>
      </c>
      <c r="G6253" s="15">
        <v>1699200</v>
      </c>
      <c r="I6253" s="38" t="s">
        <v>247</v>
      </c>
      <c r="J6253" s="15">
        <v>6.8</v>
      </c>
    </row>
    <row r="6254" spans="1:10" x14ac:dyDescent="0.3">
      <c r="A6254" s="38" t="s">
        <v>262</v>
      </c>
      <c r="B6254" s="15"/>
      <c r="C6254" s="15"/>
      <c r="E6254" s="37" t="s">
        <v>258</v>
      </c>
      <c r="F6254" s="15">
        <v>735450</v>
      </c>
      <c r="G6254" s="15">
        <v>3437350</v>
      </c>
      <c r="I6254" s="38" t="s">
        <v>249</v>
      </c>
      <c r="J6254" s="15">
        <v>9.8000000000000007</v>
      </c>
    </row>
    <row r="6255" spans="1:10" x14ac:dyDescent="0.3">
      <c r="A6255" s="38" t="s">
        <v>263</v>
      </c>
      <c r="B6255" s="15">
        <v>62220</v>
      </c>
      <c r="C6255" s="15">
        <v>124440</v>
      </c>
      <c r="E6255" s="36" t="s">
        <v>253</v>
      </c>
      <c r="F6255" s="15">
        <v>1677050</v>
      </c>
      <c r="G6255" s="15">
        <v>5455449</v>
      </c>
      <c r="I6255" s="38" t="s">
        <v>251</v>
      </c>
      <c r="J6255" s="15">
        <v>9.6</v>
      </c>
    </row>
    <row r="6256" spans="1:10" x14ac:dyDescent="0.3">
      <c r="A6256" s="35" t="s">
        <v>264</v>
      </c>
      <c r="B6256" s="15"/>
      <c r="C6256" s="15"/>
      <c r="E6256" s="35" t="s">
        <v>273</v>
      </c>
      <c r="F6256" s="15">
        <v>8227595</v>
      </c>
      <c r="G6256" s="15">
        <v>34288287</v>
      </c>
      <c r="I6256" s="38" t="s">
        <v>254</v>
      </c>
      <c r="J6256" s="15">
        <v>10.1</v>
      </c>
    </row>
    <row r="6257" spans="1:10" x14ac:dyDescent="0.3">
      <c r="A6257" s="38" t="s">
        <v>245</v>
      </c>
      <c r="B6257" s="15">
        <v>305900</v>
      </c>
      <c r="C6257" s="15">
        <v>305900</v>
      </c>
      <c r="E6257" s="36" t="s">
        <v>246</v>
      </c>
      <c r="F6257" s="15">
        <v>1810650</v>
      </c>
      <c r="G6257" s="15">
        <v>6551773</v>
      </c>
      <c r="I6257" s="38" t="s">
        <v>257</v>
      </c>
      <c r="J6257" s="15">
        <v>9.5</v>
      </c>
    </row>
    <row r="6258" spans="1:10" x14ac:dyDescent="0.3">
      <c r="A6258" s="38" t="s">
        <v>247</v>
      </c>
      <c r="B6258" s="15"/>
      <c r="C6258" s="15"/>
      <c r="E6258" s="36" t="s">
        <v>248</v>
      </c>
      <c r="F6258" s="15">
        <v>2102300</v>
      </c>
      <c r="G6258" s="15">
        <v>9543450</v>
      </c>
      <c r="I6258" s="38" t="s">
        <v>252</v>
      </c>
      <c r="J6258" s="15">
        <v>7.6</v>
      </c>
    </row>
    <row r="6259" spans="1:10" x14ac:dyDescent="0.3">
      <c r="A6259" s="38" t="s">
        <v>249</v>
      </c>
      <c r="B6259" s="15"/>
      <c r="C6259" s="15"/>
      <c r="E6259" s="36" t="s">
        <v>250</v>
      </c>
      <c r="F6259" s="15">
        <v>2219645</v>
      </c>
      <c r="G6259" s="15">
        <v>9956184</v>
      </c>
      <c r="I6259" s="38" t="s">
        <v>255</v>
      </c>
      <c r="J6259" s="15">
        <v>7</v>
      </c>
    </row>
    <row r="6260" spans="1:10" x14ac:dyDescent="0.3">
      <c r="A6260" s="38" t="s">
        <v>251</v>
      </c>
      <c r="B6260" s="15"/>
      <c r="C6260" s="15"/>
      <c r="E6260" s="37" t="s">
        <v>252</v>
      </c>
      <c r="F6260" s="15">
        <v>762045</v>
      </c>
      <c r="G6260" s="15">
        <v>3067040</v>
      </c>
      <c r="I6260" s="38" t="s">
        <v>258</v>
      </c>
      <c r="J6260" s="15">
        <v>6.9</v>
      </c>
    </row>
    <row r="6261" spans="1:10" x14ac:dyDescent="0.3">
      <c r="A6261" s="38" t="s">
        <v>254</v>
      </c>
      <c r="B6261" s="15">
        <v>160000</v>
      </c>
      <c r="C6261" s="15">
        <v>160000</v>
      </c>
      <c r="E6261" s="37" t="s">
        <v>255</v>
      </c>
      <c r="F6261" s="15">
        <v>712200</v>
      </c>
      <c r="G6261" s="15">
        <v>4967950</v>
      </c>
      <c r="I6261" s="38" t="s">
        <v>260</v>
      </c>
      <c r="J6261" s="15">
        <v>6.5</v>
      </c>
    </row>
    <row r="6262" spans="1:10" x14ac:dyDescent="0.3">
      <c r="A6262" s="38" t="s">
        <v>257</v>
      </c>
      <c r="B6262" s="15"/>
      <c r="C6262" s="15"/>
      <c r="E6262" s="37" t="s">
        <v>258</v>
      </c>
      <c r="F6262" s="15">
        <v>745400</v>
      </c>
      <c r="G6262" s="15">
        <v>1921194</v>
      </c>
      <c r="I6262" s="38" t="s">
        <v>262</v>
      </c>
      <c r="J6262" s="15">
        <v>5.9</v>
      </c>
    </row>
    <row r="6263" spans="1:10" x14ac:dyDescent="0.3">
      <c r="A6263" s="38" t="s">
        <v>252</v>
      </c>
      <c r="B6263" s="15">
        <v>144500</v>
      </c>
      <c r="C6263" s="15">
        <v>144500</v>
      </c>
      <c r="E6263" s="36" t="s">
        <v>253</v>
      </c>
      <c r="F6263" s="15">
        <v>2095000</v>
      </c>
      <c r="G6263" s="15">
        <v>8236880</v>
      </c>
      <c r="I6263" s="38" t="s">
        <v>263</v>
      </c>
      <c r="J6263" s="15">
        <v>6.4</v>
      </c>
    </row>
    <row r="6264" spans="1:10" x14ac:dyDescent="0.3">
      <c r="A6264" s="38" t="s">
        <v>255</v>
      </c>
      <c r="B6264" s="15">
        <v>184500</v>
      </c>
      <c r="C6264" s="15">
        <v>694500</v>
      </c>
      <c r="E6264" s="35" t="s">
        <v>274</v>
      </c>
      <c r="F6264" s="15">
        <v>9249463</v>
      </c>
      <c r="G6264" s="15">
        <v>26695301</v>
      </c>
      <c r="I6264" s="35" t="s">
        <v>270</v>
      </c>
      <c r="J6264" s="15"/>
    </row>
    <row r="6265" spans="1:10" x14ac:dyDescent="0.3">
      <c r="A6265" s="38" t="s">
        <v>258</v>
      </c>
      <c r="B6265" s="15">
        <v>134000</v>
      </c>
      <c r="C6265" s="15">
        <v>134000</v>
      </c>
      <c r="E6265" s="36" t="s">
        <v>246</v>
      </c>
      <c r="F6265" s="15">
        <v>1717425</v>
      </c>
      <c r="G6265" s="15">
        <v>5677402</v>
      </c>
      <c r="I6265" s="38" t="s">
        <v>245</v>
      </c>
      <c r="J6265" s="15">
        <v>4.8</v>
      </c>
    </row>
    <row r="6266" spans="1:10" x14ac:dyDescent="0.3">
      <c r="A6266" s="38" t="s">
        <v>260</v>
      </c>
      <c r="B6266" s="15">
        <v>242500</v>
      </c>
      <c r="C6266" s="15">
        <v>485000</v>
      </c>
      <c r="E6266" s="36" t="s">
        <v>248</v>
      </c>
      <c r="F6266" s="15">
        <v>2483050</v>
      </c>
      <c r="G6266" s="15">
        <v>8146150</v>
      </c>
      <c r="I6266" s="38" t="s">
        <v>247</v>
      </c>
      <c r="J6266" s="15">
        <v>5.6</v>
      </c>
    </row>
    <row r="6267" spans="1:10" x14ac:dyDescent="0.3">
      <c r="A6267" s="38" t="s">
        <v>262</v>
      </c>
      <c r="B6267" s="15">
        <v>99990</v>
      </c>
      <c r="C6267" s="15">
        <v>294890</v>
      </c>
      <c r="E6267" s="36" t="s">
        <v>250</v>
      </c>
      <c r="F6267" s="15">
        <v>2588975</v>
      </c>
      <c r="G6267" s="15">
        <v>7445100</v>
      </c>
      <c r="I6267" s="38" t="s">
        <v>249</v>
      </c>
      <c r="J6267" s="15">
        <v>6</v>
      </c>
    </row>
    <row r="6268" spans="1:10" x14ac:dyDescent="0.3">
      <c r="A6268" s="38" t="s">
        <v>263</v>
      </c>
      <c r="B6268" s="15">
        <v>104950</v>
      </c>
      <c r="C6268" s="15">
        <v>209900</v>
      </c>
      <c r="E6268" s="37" t="s">
        <v>252</v>
      </c>
      <c r="F6268" s="15">
        <v>879500</v>
      </c>
      <c r="G6268" s="15">
        <v>3001450</v>
      </c>
      <c r="I6268" s="38" t="s">
        <v>251</v>
      </c>
      <c r="J6268" s="15">
        <v>6.5</v>
      </c>
    </row>
    <row r="6269" spans="1:10" x14ac:dyDescent="0.3">
      <c r="A6269" s="35" t="s">
        <v>266</v>
      </c>
      <c r="B6269" s="15"/>
      <c r="C6269" s="15"/>
      <c r="E6269" s="37" t="s">
        <v>255</v>
      </c>
      <c r="F6269" s="15">
        <v>852975</v>
      </c>
      <c r="G6269" s="15">
        <v>2011950</v>
      </c>
      <c r="I6269" s="38" t="s">
        <v>254</v>
      </c>
      <c r="J6269" s="15">
        <v>5.5</v>
      </c>
    </row>
    <row r="6270" spans="1:10" x14ac:dyDescent="0.3">
      <c r="A6270" s="38" t="s">
        <v>245</v>
      </c>
      <c r="B6270" s="15"/>
      <c r="C6270" s="15"/>
      <c r="E6270" s="37" t="s">
        <v>258</v>
      </c>
      <c r="F6270" s="15">
        <v>856500</v>
      </c>
      <c r="G6270" s="15">
        <v>2431700</v>
      </c>
      <c r="I6270" s="38" t="s">
        <v>257</v>
      </c>
      <c r="J6270" s="15">
        <v>6.7</v>
      </c>
    </row>
    <row r="6271" spans="1:10" x14ac:dyDescent="0.3">
      <c r="A6271" s="38" t="s">
        <v>247</v>
      </c>
      <c r="B6271" s="15">
        <v>108000</v>
      </c>
      <c r="C6271" s="15">
        <v>216000</v>
      </c>
      <c r="E6271" s="36" t="s">
        <v>253</v>
      </c>
      <c r="F6271" s="15">
        <v>2460013</v>
      </c>
      <c r="G6271" s="15">
        <v>5426649</v>
      </c>
      <c r="I6271" s="38" t="s">
        <v>252</v>
      </c>
      <c r="J6271" s="15">
        <v>5.7</v>
      </c>
    </row>
    <row r="6272" spans="1:10" x14ac:dyDescent="0.3">
      <c r="A6272" s="38" t="s">
        <v>249</v>
      </c>
      <c r="B6272" s="15"/>
      <c r="C6272" s="15"/>
      <c r="E6272" s="35" t="s">
        <v>275</v>
      </c>
      <c r="F6272" s="15">
        <v>9045552</v>
      </c>
      <c r="G6272" s="15">
        <v>28125529</v>
      </c>
      <c r="I6272" s="38" t="s">
        <v>255</v>
      </c>
      <c r="J6272" s="15">
        <v>6.7</v>
      </c>
    </row>
    <row r="6273" spans="1:10" x14ac:dyDescent="0.3">
      <c r="A6273" s="38" t="s">
        <v>251</v>
      </c>
      <c r="B6273" s="15">
        <v>129000</v>
      </c>
      <c r="C6273" s="15">
        <v>258000</v>
      </c>
      <c r="E6273" s="36" t="s">
        <v>246</v>
      </c>
      <c r="F6273" s="15">
        <v>2222250</v>
      </c>
      <c r="G6273" s="15">
        <v>5789100</v>
      </c>
      <c r="I6273" s="38" t="s">
        <v>258</v>
      </c>
      <c r="J6273" s="15">
        <v>7.3</v>
      </c>
    </row>
    <row r="6274" spans="1:10" x14ac:dyDescent="0.3">
      <c r="A6274" s="38" t="s">
        <v>254</v>
      </c>
      <c r="B6274" s="15"/>
      <c r="C6274" s="15"/>
      <c r="E6274" s="36" t="s">
        <v>248</v>
      </c>
      <c r="F6274" s="15">
        <v>2335907</v>
      </c>
      <c r="G6274" s="15">
        <v>8739039</v>
      </c>
      <c r="I6274" s="38" t="s">
        <v>260</v>
      </c>
      <c r="J6274" s="15">
        <v>7.7</v>
      </c>
    </row>
    <row r="6275" spans="1:10" x14ac:dyDescent="0.3">
      <c r="A6275" s="38" t="s">
        <v>257</v>
      </c>
      <c r="B6275" s="15">
        <v>464000</v>
      </c>
      <c r="C6275" s="15">
        <v>464000</v>
      </c>
      <c r="E6275" s="36" t="s">
        <v>250</v>
      </c>
      <c r="F6275" s="15">
        <v>2723400</v>
      </c>
      <c r="G6275" s="15">
        <v>7397800</v>
      </c>
      <c r="I6275" s="38" t="s">
        <v>262</v>
      </c>
      <c r="J6275" s="15">
        <v>4.8</v>
      </c>
    </row>
    <row r="6276" spans="1:10" x14ac:dyDescent="0.3">
      <c r="A6276" s="38" t="s">
        <v>252</v>
      </c>
      <c r="B6276" s="15">
        <v>95000</v>
      </c>
      <c r="C6276" s="15">
        <v>95000</v>
      </c>
      <c r="E6276" s="37" t="s">
        <v>252</v>
      </c>
      <c r="F6276" s="15">
        <v>872400</v>
      </c>
      <c r="G6276" s="15">
        <v>2009800</v>
      </c>
      <c r="I6276" s="38" t="s">
        <v>263</v>
      </c>
      <c r="J6276" s="15">
        <v>4.5999999999999996</v>
      </c>
    </row>
    <row r="6277" spans="1:10" x14ac:dyDescent="0.3">
      <c r="A6277" s="38" t="s">
        <v>255</v>
      </c>
      <c r="B6277" s="15">
        <v>90750</v>
      </c>
      <c r="C6277" s="15">
        <v>181500</v>
      </c>
      <c r="E6277" s="37" t="s">
        <v>255</v>
      </c>
      <c r="F6277" s="15">
        <v>956500</v>
      </c>
      <c r="G6277" s="15">
        <v>2437500</v>
      </c>
      <c r="I6277" s="35" t="s">
        <v>271</v>
      </c>
      <c r="J6277" s="15"/>
    </row>
    <row r="6278" spans="1:10" x14ac:dyDescent="0.3">
      <c r="A6278" s="38" t="s">
        <v>258</v>
      </c>
      <c r="B6278" s="15">
        <v>190500</v>
      </c>
      <c r="C6278" s="15">
        <v>381000</v>
      </c>
      <c r="E6278" s="37" t="s">
        <v>258</v>
      </c>
      <c r="F6278" s="15">
        <v>894500</v>
      </c>
      <c r="G6278" s="15">
        <v>2950500</v>
      </c>
      <c r="I6278" s="38" t="s">
        <v>245</v>
      </c>
      <c r="J6278" s="15">
        <v>4.5999999999999996</v>
      </c>
    </row>
    <row r="6279" spans="1:10" x14ac:dyDescent="0.3">
      <c r="A6279" s="38" t="s">
        <v>260</v>
      </c>
      <c r="B6279" s="15">
        <v>106250</v>
      </c>
      <c r="C6279" s="15">
        <v>212500</v>
      </c>
      <c r="E6279" s="36" t="s">
        <v>253</v>
      </c>
      <c r="F6279" s="15">
        <v>1763995</v>
      </c>
      <c r="G6279" s="15">
        <v>6199590</v>
      </c>
      <c r="I6279" s="38" t="s">
        <v>247</v>
      </c>
      <c r="J6279" s="15">
        <v>5.6</v>
      </c>
    </row>
    <row r="6280" spans="1:10" x14ac:dyDescent="0.3">
      <c r="A6280" s="38" t="s">
        <v>262</v>
      </c>
      <c r="B6280" s="15">
        <v>617700</v>
      </c>
      <c r="C6280" s="15">
        <v>617700</v>
      </c>
      <c r="E6280" s="14">
        <v>60</v>
      </c>
      <c r="F6280" s="15">
        <v>69125450</v>
      </c>
      <c r="G6280" s="15">
        <v>283981166</v>
      </c>
      <c r="I6280" s="38" t="s">
        <v>249</v>
      </c>
      <c r="J6280" s="15">
        <v>5.2</v>
      </c>
    </row>
    <row r="6281" spans="1:10" x14ac:dyDescent="0.3">
      <c r="A6281" s="38" t="s">
        <v>263</v>
      </c>
      <c r="B6281" s="15">
        <v>61000</v>
      </c>
      <c r="C6281" s="15">
        <v>221000</v>
      </c>
      <c r="E6281" s="35" t="s">
        <v>243</v>
      </c>
      <c r="F6281" s="15">
        <v>3291913</v>
      </c>
      <c r="G6281" s="15">
        <v>15447223</v>
      </c>
      <c r="I6281" s="38" t="s">
        <v>251</v>
      </c>
      <c r="J6281" s="15">
        <v>5.3</v>
      </c>
    </row>
    <row r="6282" spans="1:10" x14ac:dyDescent="0.3">
      <c r="A6282" s="35" t="s">
        <v>267</v>
      </c>
      <c r="B6282" s="15"/>
      <c r="C6282" s="15"/>
      <c r="E6282" s="36" t="s">
        <v>246</v>
      </c>
      <c r="F6282" s="15">
        <v>809675</v>
      </c>
      <c r="G6282" s="15">
        <v>2425000</v>
      </c>
      <c r="I6282" s="38" t="s">
        <v>254</v>
      </c>
      <c r="J6282" s="15">
        <v>6.4</v>
      </c>
    </row>
    <row r="6283" spans="1:10" x14ac:dyDescent="0.3">
      <c r="A6283" s="38" t="s">
        <v>245</v>
      </c>
      <c r="B6283" s="15"/>
      <c r="C6283" s="15"/>
      <c r="E6283" s="36" t="s">
        <v>248</v>
      </c>
      <c r="F6283" s="15">
        <v>814588</v>
      </c>
      <c r="G6283" s="15">
        <v>4728976</v>
      </c>
      <c r="I6283" s="38" t="s">
        <v>257</v>
      </c>
      <c r="J6283" s="15">
        <v>6.4</v>
      </c>
    </row>
    <row r="6284" spans="1:10" x14ac:dyDescent="0.3">
      <c r="A6284" s="38" t="s">
        <v>247</v>
      </c>
      <c r="B6284" s="15">
        <v>116850</v>
      </c>
      <c r="C6284" s="15">
        <v>116850</v>
      </c>
      <c r="E6284" s="36" t="s">
        <v>250</v>
      </c>
      <c r="F6284" s="15">
        <v>859450</v>
      </c>
      <c r="G6284" s="15">
        <v>3968100</v>
      </c>
      <c r="I6284" s="38" t="s">
        <v>252</v>
      </c>
      <c r="J6284" s="15">
        <v>4.0999999999999996</v>
      </c>
    </row>
    <row r="6285" spans="1:10" x14ac:dyDescent="0.3">
      <c r="A6285" s="38" t="s">
        <v>249</v>
      </c>
      <c r="B6285" s="15">
        <v>99000</v>
      </c>
      <c r="C6285" s="15">
        <v>709000</v>
      </c>
      <c r="E6285" s="37" t="s">
        <v>252</v>
      </c>
      <c r="F6285" s="15">
        <v>280475</v>
      </c>
      <c r="G6285" s="15">
        <v>1306300</v>
      </c>
      <c r="I6285" s="38" t="s">
        <v>255</v>
      </c>
      <c r="J6285" s="15">
        <v>4.3</v>
      </c>
    </row>
    <row r="6286" spans="1:10" x14ac:dyDescent="0.3">
      <c r="A6286" s="38" t="s">
        <v>251</v>
      </c>
      <c r="B6286" s="15">
        <v>80500</v>
      </c>
      <c r="C6286" s="15">
        <v>581250</v>
      </c>
      <c r="E6286" s="37" t="s">
        <v>255</v>
      </c>
      <c r="F6286" s="15">
        <v>254500</v>
      </c>
      <c r="G6286" s="15">
        <v>1702850</v>
      </c>
      <c r="I6286" s="38" t="s">
        <v>258</v>
      </c>
      <c r="J6286" s="15">
        <v>3.8</v>
      </c>
    </row>
    <row r="6287" spans="1:10" x14ac:dyDescent="0.3">
      <c r="A6287" s="38" t="s">
        <v>254</v>
      </c>
      <c r="B6287" s="15">
        <v>87000</v>
      </c>
      <c r="C6287" s="15">
        <v>87000</v>
      </c>
      <c r="E6287" s="37" t="s">
        <v>258</v>
      </c>
      <c r="F6287" s="15">
        <v>324475</v>
      </c>
      <c r="G6287" s="15">
        <v>958950</v>
      </c>
      <c r="I6287" s="38" t="s">
        <v>260</v>
      </c>
      <c r="J6287" s="15">
        <v>4.2</v>
      </c>
    </row>
    <row r="6288" spans="1:10" x14ac:dyDescent="0.3">
      <c r="A6288" s="38" t="s">
        <v>257</v>
      </c>
      <c r="B6288" s="15">
        <v>32000</v>
      </c>
      <c r="C6288" s="15">
        <v>32000</v>
      </c>
      <c r="E6288" s="36" t="s">
        <v>253</v>
      </c>
      <c r="F6288" s="15">
        <v>808200</v>
      </c>
      <c r="G6288" s="15">
        <v>4325147</v>
      </c>
      <c r="I6288" s="38" t="s">
        <v>262</v>
      </c>
      <c r="J6288" s="15">
        <v>3.5</v>
      </c>
    </row>
    <row r="6289" spans="1:10" x14ac:dyDescent="0.3">
      <c r="A6289" s="38" t="s">
        <v>252</v>
      </c>
      <c r="B6289" s="15">
        <v>140500</v>
      </c>
      <c r="C6289" s="15">
        <v>503500</v>
      </c>
      <c r="E6289" s="35" t="s">
        <v>259</v>
      </c>
      <c r="F6289" s="15">
        <v>3709829</v>
      </c>
      <c r="G6289" s="15">
        <v>15328525</v>
      </c>
      <c r="I6289" s="38" t="s">
        <v>263</v>
      </c>
      <c r="J6289" s="15">
        <v>1.9</v>
      </c>
    </row>
    <row r="6290" spans="1:10" x14ac:dyDescent="0.3">
      <c r="A6290" s="38" t="s">
        <v>255</v>
      </c>
      <c r="B6290" s="15">
        <v>44550</v>
      </c>
      <c r="C6290" s="15">
        <v>129050</v>
      </c>
      <c r="E6290" s="36" t="s">
        <v>246</v>
      </c>
      <c r="F6290" s="15">
        <v>859800</v>
      </c>
      <c r="G6290" s="15">
        <v>3092650</v>
      </c>
      <c r="I6290" s="35" t="s">
        <v>272</v>
      </c>
      <c r="J6290" s="15"/>
    </row>
    <row r="6291" spans="1:10" x14ac:dyDescent="0.3">
      <c r="A6291" s="38" t="s">
        <v>258</v>
      </c>
      <c r="B6291" s="15">
        <v>137500</v>
      </c>
      <c r="C6291" s="15">
        <v>137500</v>
      </c>
      <c r="E6291" s="36" t="s">
        <v>248</v>
      </c>
      <c r="F6291" s="15">
        <v>920055</v>
      </c>
      <c r="G6291" s="15">
        <v>4106757</v>
      </c>
      <c r="I6291" s="38" t="s">
        <v>245</v>
      </c>
      <c r="J6291" s="15">
        <v>1.2</v>
      </c>
    </row>
    <row r="6292" spans="1:10" x14ac:dyDescent="0.3">
      <c r="A6292" s="38" t="s">
        <v>260</v>
      </c>
      <c r="B6292" s="15">
        <v>190000</v>
      </c>
      <c r="C6292" s="15">
        <v>807000</v>
      </c>
      <c r="E6292" s="36" t="s">
        <v>250</v>
      </c>
      <c r="F6292" s="15">
        <v>948775</v>
      </c>
      <c r="G6292" s="15">
        <v>4412050</v>
      </c>
      <c r="I6292" s="38" t="s">
        <v>247</v>
      </c>
      <c r="J6292" s="15">
        <v>2.2999999999999998</v>
      </c>
    </row>
    <row r="6293" spans="1:10" x14ac:dyDescent="0.3">
      <c r="A6293" s="38" t="s">
        <v>262</v>
      </c>
      <c r="B6293" s="15">
        <v>103500</v>
      </c>
      <c r="C6293" s="15">
        <v>207000</v>
      </c>
      <c r="E6293" s="37" t="s">
        <v>252</v>
      </c>
      <c r="F6293" s="15">
        <v>312125</v>
      </c>
      <c r="G6293" s="15">
        <v>2261200</v>
      </c>
      <c r="I6293" s="38" t="s">
        <v>249</v>
      </c>
      <c r="J6293" s="15">
        <v>1.3</v>
      </c>
    </row>
    <row r="6294" spans="1:10" x14ac:dyDescent="0.3">
      <c r="A6294" s="38" t="s">
        <v>263</v>
      </c>
      <c r="B6294" s="15"/>
      <c r="C6294" s="15"/>
      <c r="E6294" s="37" t="s">
        <v>255</v>
      </c>
      <c r="F6294" s="15">
        <v>332950</v>
      </c>
      <c r="G6294" s="15">
        <v>768400</v>
      </c>
      <c r="I6294" s="38" t="s">
        <v>251</v>
      </c>
      <c r="J6294" s="15">
        <v>1.7</v>
      </c>
    </row>
    <row r="6295" spans="1:10" x14ac:dyDescent="0.3">
      <c r="A6295" s="35" t="s">
        <v>268</v>
      </c>
      <c r="B6295" s="15"/>
      <c r="C6295" s="15"/>
      <c r="E6295" s="37" t="s">
        <v>258</v>
      </c>
      <c r="F6295" s="15">
        <v>303700</v>
      </c>
      <c r="G6295" s="15">
        <v>1382450</v>
      </c>
      <c r="I6295" s="38" t="s">
        <v>254</v>
      </c>
      <c r="J6295" s="15">
        <v>3.4</v>
      </c>
    </row>
    <row r="6296" spans="1:10" x14ac:dyDescent="0.3">
      <c r="A6296" s="38" t="s">
        <v>245</v>
      </c>
      <c r="B6296" s="15">
        <v>60000</v>
      </c>
      <c r="C6296" s="15">
        <v>60000</v>
      </c>
      <c r="E6296" s="36" t="s">
        <v>253</v>
      </c>
      <c r="F6296" s="15">
        <v>981199</v>
      </c>
      <c r="G6296" s="15">
        <v>3717068</v>
      </c>
      <c r="I6296" s="38" t="s">
        <v>257</v>
      </c>
      <c r="J6296" s="15">
        <v>3.1</v>
      </c>
    </row>
    <row r="6297" spans="1:10" x14ac:dyDescent="0.3">
      <c r="A6297" s="38" t="s">
        <v>247</v>
      </c>
      <c r="B6297" s="15"/>
      <c r="C6297" s="15"/>
      <c r="E6297" s="35" t="s">
        <v>265</v>
      </c>
      <c r="F6297" s="15">
        <v>4093320</v>
      </c>
      <c r="G6297" s="15">
        <v>20759674</v>
      </c>
      <c r="I6297" s="38" t="s">
        <v>252</v>
      </c>
      <c r="J6297" s="15">
        <v>5.7</v>
      </c>
    </row>
    <row r="6298" spans="1:10" x14ac:dyDescent="0.3">
      <c r="A6298" s="38" t="s">
        <v>249</v>
      </c>
      <c r="B6298" s="15">
        <v>84950</v>
      </c>
      <c r="C6298" s="15">
        <v>84950</v>
      </c>
      <c r="E6298" s="36" t="s">
        <v>246</v>
      </c>
      <c r="F6298" s="15">
        <v>939600</v>
      </c>
      <c r="G6298" s="15">
        <v>4350450</v>
      </c>
      <c r="I6298" s="38" t="s">
        <v>255</v>
      </c>
      <c r="J6298" s="15">
        <v>4</v>
      </c>
    </row>
    <row r="6299" spans="1:10" x14ac:dyDescent="0.3">
      <c r="A6299" s="38" t="s">
        <v>251</v>
      </c>
      <c r="B6299" s="15">
        <v>288250</v>
      </c>
      <c r="C6299" s="15">
        <v>576500</v>
      </c>
      <c r="E6299" s="36" t="s">
        <v>248</v>
      </c>
      <c r="F6299" s="15">
        <v>954400</v>
      </c>
      <c r="G6299" s="15">
        <v>5639605</v>
      </c>
      <c r="I6299" s="38" t="s">
        <v>258</v>
      </c>
      <c r="J6299" s="15">
        <v>4.4000000000000004</v>
      </c>
    </row>
    <row r="6300" spans="1:10" x14ac:dyDescent="0.3">
      <c r="A6300" s="38" t="s">
        <v>254</v>
      </c>
      <c r="B6300" s="15">
        <v>101250</v>
      </c>
      <c r="C6300" s="15">
        <v>43500</v>
      </c>
      <c r="E6300" s="36" t="s">
        <v>250</v>
      </c>
      <c r="F6300" s="15">
        <v>1073000</v>
      </c>
      <c r="G6300" s="15">
        <v>6462549</v>
      </c>
      <c r="I6300" s="38" t="s">
        <v>260</v>
      </c>
      <c r="J6300" s="15">
        <v>5.5</v>
      </c>
    </row>
    <row r="6301" spans="1:10" x14ac:dyDescent="0.3">
      <c r="A6301" s="38" t="s">
        <v>257</v>
      </c>
      <c r="B6301" s="15">
        <v>137500</v>
      </c>
      <c r="C6301" s="15">
        <v>275000</v>
      </c>
      <c r="E6301" s="37" t="s">
        <v>252</v>
      </c>
      <c r="F6301" s="15">
        <v>332275</v>
      </c>
      <c r="G6301" s="15">
        <v>1188500</v>
      </c>
      <c r="I6301" s="38" t="s">
        <v>262</v>
      </c>
      <c r="J6301" s="15">
        <v>2.9</v>
      </c>
    </row>
    <row r="6302" spans="1:10" x14ac:dyDescent="0.3">
      <c r="A6302" s="38" t="s">
        <v>252</v>
      </c>
      <c r="B6302" s="15"/>
      <c r="C6302" s="15"/>
      <c r="E6302" s="37" t="s">
        <v>255</v>
      </c>
      <c r="F6302" s="15">
        <v>392225</v>
      </c>
      <c r="G6302" s="15">
        <v>1750949</v>
      </c>
      <c r="I6302" s="38" t="s">
        <v>263</v>
      </c>
      <c r="J6302" s="15">
        <v>3.3</v>
      </c>
    </row>
    <row r="6303" spans="1:10" x14ac:dyDescent="0.3">
      <c r="A6303" s="38" t="s">
        <v>255</v>
      </c>
      <c r="B6303" s="15">
        <v>252948</v>
      </c>
      <c r="C6303" s="15">
        <v>885895</v>
      </c>
      <c r="E6303" s="37" t="s">
        <v>258</v>
      </c>
      <c r="F6303" s="15">
        <v>348500</v>
      </c>
      <c r="G6303" s="15">
        <v>3523100</v>
      </c>
      <c r="I6303" s="35" t="s">
        <v>273</v>
      </c>
      <c r="J6303" s="15"/>
    </row>
    <row r="6304" spans="1:10" x14ac:dyDescent="0.3">
      <c r="A6304" s="38" t="s">
        <v>258</v>
      </c>
      <c r="B6304" s="15"/>
      <c r="C6304" s="15"/>
      <c r="E6304" s="36" t="s">
        <v>253</v>
      </c>
      <c r="F6304" s="15">
        <v>1126320</v>
      </c>
      <c r="G6304" s="15">
        <v>4307070</v>
      </c>
      <c r="I6304" s="38" t="s">
        <v>245</v>
      </c>
      <c r="J6304" s="15">
        <v>2.1</v>
      </c>
    </row>
    <row r="6305" spans="1:10" x14ac:dyDescent="0.3">
      <c r="A6305" s="38" t="s">
        <v>260</v>
      </c>
      <c r="B6305" s="15">
        <v>78750</v>
      </c>
      <c r="C6305" s="15">
        <v>157500</v>
      </c>
      <c r="E6305" s="35" t="s">
        <v>244</v>
      </c>
      <c r="F6305" s="15">
        <v>4818800</v>
      </c>
      <c r="G6305" s="15">
        <v>22017804</v>
      </c>
      <c r="I6305" s="38" t="s">
        <v>247</v>
      </c>
      <c r="J6305" s="15">
        <v>2.4</v>
      </c>
    </row>
    <row r="6306" spans="1:10" x14ac:dyDescent="0.3">
      <c r="A6306" s="38" t="s">
        <v>262</v>
      </c>
      <c r="B6306" s="15">
        <v>45500</v>
      </c>
      <c r="C6306" s="15"/>
      <c r="E6306" s="36" t="s">
        <v>246</v>
      </c>
      <c r="F6306" s="15">
        <v>1095975</v>
      </c>
      <c r="G6306" s="15">
        <v>5645950</v>
      </c>
      <c r="I6306" s="38" t="s">
        <v>249</v>
      </c>
      <c r="J6306" s="15">
        <v>4.0999999999999996</v>
      </c>
    </row>
    <row r="6307" spans="1:10" x14ac:dyDescent="0.3">
      <c r="A6307" s="38" t="s">
        <v>263</v>
      </c>
      <c r="B6307" s="15">
        <v>205850</v>
      </c>
      <c r="C6307" s="15">
        <v>80100</v>
      </c>
      <c r="E6307" s="36" t="s">
        <v>248</v>
      </c>
      <c r="F6307" s="15">
        <v>1172150</v>
      </c>
      <c r="G6307" s="15">
        <v>7788505</v>
      </c>
      <c r="I6307" s="38" t="s">
        <v>251</v>
      </c>
      <c r="J6307" s="15">
        <v>4.3</v>
      </c>
    </row>
    <row r="6308" spans="1:10" x14ac:dyDescent="0.3">
      <c r="A6308" s="35" t="s">
        <v>269</v>
      </c>
      <c r="B6308" s="15"/>
      <c r="C6308" s="15"/>
      <c r="E6308" s="36" t="s">
        <v>250</v>
      </c>
      <c r="F6308" s="15">
        <v>1264050</v>
      </c>
      <c r="G6308" s="15">
        <v>5125949</v>
      </c>
      <c r="I6308" s="38" t="s">
        <v>254</v>
      </c>
      <c r="J6308" s="15">
        <v>3.7</v>
      </c>
    </row>
    <row r="6309" spans="1:10" x14ac:dyDescent="0.3">
      <c r="A6309" s="38" t="s">
        <v>245</v>
      </c>
      <c r="B6309" s="15"/>
      <c r="C6309" s="15"/>
      <c r="E6309" s="37" t="s">
        <v>252</v>
      </c>
      <c r="F6309" s="15">
        <v>389075</v>
      </c>
      <c r="G6309" s="15">
        <v>1016100</v>
      </c>
      <c r="I6309" s="38" t="s">
        <v>257</v>
      </c>
      <c r="J6309" s="15">
        <v>3.2</v>
      </c>
    </row>
    <row r="6310" spans="1:10" x14ac:dyDescent="0.3">
      <c r="A6310" s="38" t="s">
        <v>247</v>
      </c>
      <c r="B6310" s="15"/>
      <c r="C6310" s="15"/>
      <c r="E6310" s="37" t="s">
        <v>255</v>
      </c>
      <c r="F6310" s="15">
        <v>396000</v>
      </c>
      <c r="G6310" s="15">
        <v>1997449</v>
      </c>
      <c r="I6310" s="38" t="s">
        <v>252</v>
      </c>
      <c r="J6310" s="15">
        <v>3.3</v>
      </c>
    </row>
    <row r="6311" spans="1:10" x14ac:dyDescent="0.3">
      <c r="A6311" s="38" t="s">
        <v>249</v>
      </c>
      <c r="B6311" s="15"/>
      <c r="C6311" s="15"/>
      <c r="E6311" s="37" t="s">
        <v>258</v>
      </c>
      <c r="F6311" s="15">
        <v>478975</v>
      </c>
      <c r="G6311" s="15">
        <v>2112400</v>
      </c>
      <c r="I6311" s="38" t="s">
        <v>255</v>
      </c>
      <c r="J6311" s="15">
        <v>2.6</v>
      </c>
    </row>
    <row r="6312" spans="1:10" x14ac:dyDescent="0.3">
      <c r="A6312" s="38" t="s">
        <v>251</v>
      </c>
      <c r="B6312" s="15">
        <v>78000</v>
      </c>
      <c r="C6312" s="15">
        <v>78000</v>
      </c>
      <c r="E6312" s="36" t="s">
        <v>253</v>
      </c>
      <c r="F6312" s="15">
        <v>1286625</v>
      </c>
      <c r="G6312" s="15">
        <v>3457400</v>
      </c>
      <c r="I6312" s="38" t="s">
        <v>258</v>
      </c>
      <c r="J6312" s="15">
        <v>3.5</v>
      </c>
    </row>
    <row r="6313" spans="1:10" x14ac:dyDescent="0.3">
      <c r="A6313" s="38" t="s">
        <v>254</v>
      </c>
      <c r="B6313" s="15">
        <v>210000</v>
      </c>
      <c r="C6313" s="15">
        <v>490500</v>
      </c>
      <c r="E6313" s="35" t="s">
        <v>256</v>
      </c>
      <c r="F6313" s="15">
        <v>4955549</v>
      </c>
      <c r="G6313" s="15">
        <v>14851898</v>
      </c>
      <c r="I6313" s="38" t="s">
        <v>260</v>
      </c>
      <c r="J6313" s="15">
        <v>2.2999999999999998</v>
      </c>
    </row>
    <row r="6314" spans="1:10" x14ac:dyDescent="0.3">
      <c r="A6314" s="38" t="s">
        <v>257</v>
      </c>
      <c r="B6314" s="15">
        <v>342500</v>
      </c>
      <c r="C6314" s="15">
        <v>685000</v>
      </c>
      <c r="E6314" s="36" t="s">
        <v>246</v>
      </c>
      <c r="F6314" s="15">
        <v>1060949</v>
      </c>
      <c r="G6314" s="15">
        <v>3666148</v>
      </c>
      <c r="I6314" s="38" t="s">
        <v>262</v>
      </c>
      <c r="J6314" s="15">
        <v>2</v>
      </c>
    </row>
    <row r="6315" spans="1:10" x14ac:dyDescent="0.3">
      <c r="A6315" s="38" t="s">
        <v>252</v>
      </c>
      <c r="B6315" s="15">
        <v>55005</v>
      </c>
      <c r="C6315" s="15">
        <v>55005</v>
      </c>
      <c r="E6315" s="36" t="s">
        <v>248</v>
      </c>
      <c r="F6315" s="15">
        <v>1261775</v>
      </c>
      <c r="G6315" s="15">
        <v>4055050</v>
      </c>
      <c r="I6315" s="38" t="s">
        <v>263</v>
      </c>
      <c r="J6315" s="15">
        <v>1.7</v>
      </c>
    </row>
    <row r="6316" spans="1:10" x14ac:dyDescent="0.3">
      <c r="A6316" s="38" t="s">
        <v>255</v>
      </c>
      <c r="B6316" s="15"/>
      <c r="C6316" s="15"/>
      <c r="E6316" s="36" t="s">
        <v>250</v>
      </c>
      <c r="F6316" s="15">
        <v>1355400</v>
      </c>
      <c r="G6316" s="15">
        <v>4226400</v>
      </c>
      <c r="I6316" s="35" t="s">
        <v>274</v>
      </c>
      <c r="J6316" s="15"/>
    </row>
    <row r="6317" spans="1:10" x14ac:dyDescent="0.3">
      <c r="A6317" s="38" t="s">
        <v>258</v>
      </c>
      <c r="B6317" s="15">
        <v>135500</v>
      </c>
      <c r="C6317" s="15">
        <v>271000</v>
      </c>
      <c r="E6317" s="37" t="s">
        <v>252</v>
      </c>
      <c r="F6317" s="15">
        <v>479900</v>
      </c>
      <c r="G6317" s="15">
        <v>2347650</v>
      </c>
      <c r="I6317" s="38" t="s">
        <v>245</v>
      </c>
      <c r="J6317" s="15">
        <v>1.7</v>
      </c>
    </row>
    <row r="6318" spans="1:10" x14ac:dyDescent="0.3">
      <c r="A6318" s="38" t="s">
        <v>260</v>
      </c>
      <c r="B6318" s="15"/>
      <c r="C6318" s="15"/>
      <c r="E6318" s="37" t="s">
        <v>255</v>
      </c>
      <c r="F6318" s="15">
        <v>398350</v>
      </c>
      <c r="G6318" s="15">
        <v>1401600</v>
      </c>
      <c r="I6318" s="38" t="s">
        <v>247</v>
      </c>
      <c r="J6318" s="15">
        <v>0.9</v>
      </c>
    </row>
    <row r="6319" spans="1:10" x14ac:dyDescent="0.3">
      <c r="A6319" s="38" t="s">
        <v>262</v>
      </c>
      <c r="B6319" s="15">
        <v>66599</v>
      </c>
      <c r="C6319" s="15">
        <v>66599</v>
      </c>
      <c r="E6319" s="37" t="s">
        <v>258</v>
      </c>
      <c r="F6319" s="15">
        <v>477150</v>
      </c>
      <c r="G6319" s="15">
        <v>477150</v>
      </c>
      <c r="I6319" s="38" t="s">
        <v>249</v>
      </c>
      <c r="J6319" s="15">
        <v>0.5</v>
      </c>
    </row>
    <row r="6320" spans="1:10" x14ac:dyDescent="0.3">
      <c r="A6320" s="38" t="s">
        <v>263</v>
      </c>
      <c r="B6320" s="15">
        <v>130000</v>
      </c>
      <c r="C6320" s="15">
        <v>130000</v>
      </c>
      <c r="E6320" s="36" t="s">
        <v>253</v>
      </c>
      <c r="F6320" s="15">
        <v>1277425</v>
      </c>
      <c r="G6320" s="15">
        <v>2904300</v>
      </c>
      <c r="I6320" s="38" t="s">
        <v>251</v>
      </c>
      <c r="J6320" s="15">
        <v>1.1000000000000001</v>
      </c>
    </row>
    <row r="6321" spans="1:10" x14ac:dyDescent="0.3">
      <c r="A6321" s="35" t="s">
        <v>270</v>
      </c>
      <c r="B6321" s="15"/>
      <c r="C6321" s="15"/>
      <c r="E6321" s="35" t="s">
        <v>261</v>
      </c>
      <c r="F6321" s="15">
        <v>4449294</v>
      </c>
      <c r="G6321" s="15">
        <v>10900565</v>
      </c>
      <c r="I6321" s="38" t="s">
        <v>254</v>
      </c>
      <c r="J6321" s="15">
        <v>0.5</v>
      </c>
    </row>
    <row r="6322" spans="1:10" x14ac:dyDescent="0.3">
      <c r="A6322" s="38" t="s">
        <v>245</v>
      </c>
      <c r="B6322" s="15">
        <v>340000</v>
      </c>
      <c r="C6322" s="15">
        <v>340000</v>
      </c>
      <c r="E6322" s="36" t="s">
        <v>246</v>
      </c>
      <c r="F6322" s="15">
        <v>1197150</v>
      </c>
      <c r="G6322" s="15">
        <v>2605649</v>
      </c>
      <c r="I6322" s="38" t="s">
        <v>257</v>
      </c>
      <c r="J6322" s="15">
        <v>1</v>
      </c>
    </row>
    <row r="6323" spans="1:10" x14ac:dyDescent="0.3">
      <c r="A6323" s="38" t="s">
        <v>247</v>
      </c>
      <c r="B6323" s="15"/>
      <c r="C6323" s="15"/>
      <c r="E6323" s="36" t="s">
        <v>248</v>
      </c>
      <c r="F6323" s="15">
        <v>1205449</v>
      </c>
      <c r="G6323" s="15">
        <v>2530171</v>
      </c>
      <c r="I6323" s="38" t="s">
        <v>252</v>
      </c>
      <c r="J6323" s="15">
        <v>1.5</v>
      </c>
    </row>
    <row r="6324" spans="1:10" x14ac:dyDescent="0.3">
      <c r="A6324" s="38" t="s">
        <v>249</v>
      </c>
      <c r="B6324" s="15"/>
      <c r="C6324" s="15"/>
      <c r="E6324" s="36" t="s">
        <v>250</v>
      </c>
      <c r="F6324" s="15">
        <v>965945</v>
      </c>
      <c r="G6324" s="15">
        <v>3343195</v>
      </c>
      <c r="I6324" s="38" t="s">
        <v>255</v>
      </c>
      <c r="J6324" s="15">
        <v>2.5</v>
      </c>
    </row>
    <row r="6325" spans="1:10" x14ac:dyDescent="0.3">
      <c r="A6325" s="38" t="s">
        <v>251</v>
      </c>
      <c r="B6325" s="15">
        <v>47000</v>
      </c>
      <c r="C6325" s="15">
        <v>47000</v>
      </c>
      <c r="E6325" s="37" t="s">
        <v>252</v>
      </c>
      <c r="F6325" s="15">
        <v>237000</v>
      </c>
      <c r="G6325" s="15">
        <v>724000</v>
      </c>
      <c r="I6325" s="38" t="s">
        <v>258</v>
      </c>
      <c r="J6325" s="15">
        <v>2.6</v>
      </c>
    </row>
    <row r="6326" spans="1:10" x14ac:dyDescent="0.3">
      <c r="A6326" s="38" t="s">
        <v>254</v>
      </c>
      <c r="B6326" s="15">
        <v>495000</v>
      </c>
      <c r="C6326" s="15">
        <v>1317000</v>
      </c>
      <c r="E6326" s="37" t="s">
        <v>255</v>
      </c>
      <c r="F6326" s="15">
        <v>334750</v>
      </c>
      <c r="G6326" s="15">
        <v>669500</v>
      </c>
      <c r="I6326" s="38" t="s">
        <v>260</v>
      </c>
      <c r="J6326" s="15">
        <v>3</v>
      </c>
    </row>
    <row r="6327" spans="1:10" x14ac:dyDescent="0.3">
      <c r="A6327" s="38" t="s">
        <v>257</v>
      </c>
      <c r="B6327" s="15">
        <v>95000</v>
      </c>
      <c r="C6327" s="15">
        <v>189999</v>
      </c>
      <c r="E6327" s="37" t="s">
        <v>258</v>
      </c>
      <c r="F6327" s="15">
        <v>394195</v>
      </c>
      <c r="G6327" s="15">
        <v>1949695</v>
      </c>
      <c r="I6327" s="38" t="s">
        <v>262</v>
      </c>
      <c r="J6327" s="15">
        <v>3.9</v>
      </c>
    </row>
    <row r="6328" spans="1:10" x14ac:dyDescent="0.3">
      <c r="A6328" s="38" t="s">
        <v>252</v>
      </c>
      <c r="B6328" s="15">
        <v>122500</v>
      </c>
      <c r="C6328" s="15">
        <v>122500</v>
      </c>
      <c r="E6328" s="36" t="s">
        <v>253</v>
      </c>
      <c r="F6328" s="15">
        <v>1080750</v>
      </c>
      <c r="G6328" s="15">
        <v>2421550</v>
      </c>
      <c r="I6328" s="38" t="s">
        <v>263</v>
      </c>
      <c r="J6328" s="15">
        <v>2.6</v>
      </c>
    </row>
    <row r="6329" spans="1:10" x14ac:dyDescent="0.3">
      <c r="A6329" s="38" t="s">
        <v>255</v>
      </c>
      <c r="B6329" s="15">
        <v>51750</v>
      </c>
      <c r="C6329" s="15">
        <v>197650</v>
      </c>
      <c r="E6329" s="35" t="s">
        <v>264</v>
      </c>
      <c r="F6329" s="15">
        <v>3121025</v>
      </c>
      <c r="G6329" s="15">
        <v>8138211</v>
      </c>
      <c r="I6329" s="35" t="s">
        <v>275</v>
      </c>
      <c r="J6329" s="15"/>
    </row>
    <row r="6330" spans="1:10" x14ac:dyDescent="0.3">
      <c r="A6330" s="38" t="s">
        <v>258</v>
      </c>
      <c r="B6330" s="15">
        <v>75000</v>
      </c>
      <c r="C6330" s="15">
        <v>75000</v>
      </c>
      <c r="E6330" s="36" t="s">
        <v>246</v>
      </c>
      <c r="F6330" s="15">
        <v>515900</v>
      </c>
      <c r="G6330" s="15">
        <v>765900</v>
      </c>
      <c r="I6330" s="38" t="s">
        <v>245</v>
      </c>
      <c r="J6330" s="15">
        <v>1.7</v>
      </c>
    </row>
    <row r="6331" spans="1:10" x14ac:dyDescent="0.3">
      <c r="A6331" s="38" t="s">
        <v>260</v>
      </c>
      <c r="B6331" s="15">
        <v>84750</v>
      </c>
      <c r="C6331" s="15">
        <v>169500</v>
      </c>
      <c r="E6331" s="36" t="s">
        <v>248</v>
      </c>
      <c r="F6331" s="15">
        <v>759800</v>
      </c>
      <c r="G6331" s="15">
        <v>2104400</v>
      </c>
      <c r="I6331" s="38" t="s">
        <v>247</v>
      </c>
      <c r="J6331" s="15">
        <v>1.5</v>
      </c>
    </row>
    <row r="6332" spans="1:10" x14ac:dyDescent="0.3">
      <c r="A6332" s="38" t="s">
        <v>262</v>
      </c>
      <c r="B6332" s="15">
        <v>159500</v>
      </c>
      <c r="C6332" s="15">
        <v>159500</v>
      </c>
      <c r="E6332" s="36" t="s">
        <v>250</v>
      </c>
      <c r="F6332" s="15">
        <v>882450</v>
      </c>
      <c r="G6332" s="15">
        <v>2349900</v>
      </c>
      <c r="I6332" s="38" t="s">
        <v>249</v>
      </c>
      <c r="J6332" s="15">
        <v>0.8</v>
      </c>
    </row>
    <row r="6333" spans="1:10" x14ac:dyDescent="0.3">
      <c r="A6333" s="38" t="s">
        <v>263</v>
      </c>
      <c r="B6333" s="15"/>
      <c r="C6333" s="15"/>
      <c r="E6333" s="37" t="s">
        <v>252</v>
      </c>
      <c r="F6333" s="15">
        <v>215000</v>
      </c>
      <c r="G6333" s="15">
        <v>587000</v>
      </c>
      <c r="I6333" s="38" t="s">
        <v>251</v>
      </c>
      <c r="J6333" s="15">
        <v>0.6</v>
      </c>
    </row>
    <row r="6334" spans="1:10" x14ac:dyDescent="0.3">
      <c r="A6334" s="35" t="s">
        <v>271</v>
      </c>
      <c r="B6334" s="15"/>
      <c r="C6334" s="15"/>
      <c r="E6334" s="37" t="s">
        <v>255</v>
      </c>
      <c r="F6334" s="15">
        <v>353200</v>
      </c>
      <c r="G6334" s="15">
        <v>1058400</v>
      </c>
      <c r="I6334" s="38" t="s">
        <v>254</v>
      </c>
      <c r="J6334" s="15">
        <v>0</v>
      </c>
    </row>
    <row r="6335" spans="1:10" x14ac:dyDescent="0.3">
      <c r="A6335" s="38" t="s">
        <v>245</v>
      </c>
      <c r="B6335" s="15">
        <v>62000</v>
      </c>
      <c r="C6335" s="15">
        <v>62000</v>
      </c>
      <c r="E6335" s="37" t="s">
        <v>258</v>
      </c>
      <c r="F6335" s="15">
        <v>314250</v>
      </c>
      <c r="G6335" s="15">
        <v>704500</v>
      </c>
      <c r="I6335" s="38" t="s">
        <v>257</v>
      </c>
      <c r="J6335" s="15">
        <v>0.5</v>
      </c>
    </row>
    <row r="6336" spans="1:10" x14ac:dyDescent="0.3">
      <c r="A6336" s="38" t="s">
        <v>247</v>
      </c>
      <c r="B6336" s="15">
        <v>70000</v>
      </c>
      <c r="C6336" s="15">
        <v>70000</v>
      </c>
      <c r="E6336" s="36" t="s">
        <v>253</v>
      </c>
      <c r="F6336" s="15">
        <v>962875</v>
      </c>
      <c r="G6336" s="15">
        <v>2918011</v>
      </c>
      <c r="I6336" s="38" t="s">
        <v>252</v>
      </c>
      <c r="J6336" s="15">
        <v>1.4</v>
      </c>
    </row>
    <row r="6337" spans="1:10" x14ac:dyDescent="0.3">
      <c r="A6337" s="38" t="s">
        <v>249</v>
      </c>
      <c r="B6337" s="15"/>
      <c r="C6337" s="15"/>
      <c r="E6337" s="35" t="s">
        <v>266</v>
      </c>
      <c r="F6337" s="15">
        <v>2968040</v>
      </c>
      <c r="G6337" s="15">
        <v>8095390</v>
      </c>
      <c r="I6337" s="38" t="s">
        <v>258</v>
      </c>
      <c r="J6337" s="15">
        <v>1.3</v>
      </c>
    </row>
    <row r="6338" spans="1:10" x14ac:dyDescent="0.3">
      <c r="A6338" s="38" t="s">
        <v>251</v>
      </c>
      <c r="B6338" s="15">
        <v>380475</v>
      </c>
      <c r="C6338" s="15">
        <v>760950</v>
      </c>
      <c r="E6338" s="36" t="s">
        <v>246</v>
      </c>
      <c r="F6338" s="15">
        <v>789950</v>
      </c>
      <c r="G6338" s="15">
        <v>1786450</v>
      </c>
      <c r="I6338" s="38" t="s">
        <v>260</v>
      </c>
      <c r="J6338" s="15">
        <v>1.5</v>
      </c>
    </row>
    <row r="6339" spans="1:10" x14ac:dyDescent="0.3">
      <c r="A6339" s="38" t="s">
        <v>254</v>
      </c>
      <c r="B6339" s="15">
        <v>121000</v>
      </c>
      <c r="C6339" s="15">
        <v>647300</v>
      </c>
      <c r="E6339" s="36" t="s">
        <v>248</v>
      </c>
      <c r="F6339" s="15">
        <v>809965</v>
      </c>
      <c r="G6339" s="15">
        <v>3297940</v>
      </c>
      <c r="I6339" s="38" t="s">
        <v>262</v>
      </c>
      <c r="J6339" s="15">
        <v>0.3</v>
      </c>
    </row>
    <row r="6340" spans="1:10" x14ac:dyDescent="0.3">
      <c r="A6340" s="38" t="s">
        <v>257</v>
      </c>
      <c r="B6340" s="15">
        <v>114225</v>
      </c>
      <c r="C6340" s="15">
        <v>450300</v>
      </c>
      <c r="E6340" s="36" t="s">
        <v>250</v>
      </c>
      <c r="F6340" s="15">
        <v>690175</v>
      </c>
      <c r="G6340" s="15">
        <v>1501400</v>
      </c>
      <c r="I6340" s="14">
        <v>49</v>
      </c>
      <c r="J6340" s="15">
        <v>735.69999999999982</v>
      </c>
    </row>
    <row r="6341" spans="1:10" x14ac:dyDescent="0.3">
      <c r="A6341" s="38" t="s">
        <v>252</v>
      </c>
      <c r="B6341" s="15">
        <v>105000</v>
      </c>
      <c r="C6341" s="15">
        <v>105000</v>
      </c>
      <c r="E6341" s="37" t="s">
        <v>252</v>
      </c>
      <c r="F6341" s="15">
        <v>144950</v>
      </c>
      <c r="G6341" s="15">
        <v>403450</v>
      </c>
      <c r="I6341" s="35" t="s">
        <v>244</v>
      </c>
      <c r="J6341" s="15"/>
    </row>
    <row r="6342" spans="1:10" x14ac:dyDescent="0.3">
      <c r="A6342" s="38" t="s">
        <v>255</v>
      </c>
      <c r="B6342" s="15">
        <v>490000</v>
      </c>
      <c r="C6342" s="15">
        <v>490000</v>
      </c>
      <c r="E6342" s="37" t="s">
        <v>255</v>
      </c>
      <c r="F6342" s="15">
        <v>280475</v>
      </c>
      <c r="G6342" s="15">
        <v>698450</v>
      </c>
      <c r="I6342" s="38" t="s">
        <v>245</v>
      </c>
      <c r="J6342" s="15">
        <v>1.7</v>
      </c>
    </row>
    <row r="6343" spans="1:10" x14ac:dyDescent="0.3">
      <c r="A6343" s="38" t="s">
        <v>258</v>
      </c>
      <c r="B6343" s="15">
        <v>77000</v>
      </c>
      <c r="C6343" s="15">
        <v>277450</v>
      </c>
      <c r="E6343" s="37" t="s">
        <v>258</v>
      </c>
      <c r="F6343" s="15">
        <v>264750</v>
      </c>
      <c r="G6343" s="15">
        <v>399500</v>
      </c>
      <c r="I6343" s="38" t="s">
        <v>247</v>
      </c>
      <c r="J6343" s="15">
        <v>2.5</v>
      </c>
    </row>
    <row r="6344" spans="1:10" x14ac:dyDescent="0.3">
      <c r="A6344" s="38" t="s">
        <v>260</v>
      </c>
      <c r="B6344" s="15">
        <v>129000</v>
      </c>
      <c r="C6344" s="15">
        <v>687000</v>
      </c>
      <c r="E6344" s="36" t="s">
        <v>253</v>
      </c>
      <c r="F6344" s="15">
        <v>677950</v>
      </c>
      <c r="G6344" s="15">
        <v>1509600</v>
      </c>
      <c r="I6344" s="38" t="s">
        <v>249</v>
      </c>
      <c r="J6344" s="15">
        <v>2.1</v>
      </c>
    </row>
    <row r="6345" spans="1:10" x14ac:dyDescent="0.3">
      <c r="A6345" s="38" t="s">
        <v>262</v>
      </c>
      <c r="B6345" s="15">
        <v>177000</v>
      </c>
      <c r="C6345" s="15">
        <v>670600</v>
      </c>
      <c r="E6345" s="35" t="s">
        <v>267</v>
      </c>
      <c r="F6345" s="15">
        <v>2313459</v>
      </c>
      <c r="G6345" s="15">
        <v>5604267</v>
      </c>
      <c r="I6345" s="38" t="s">
        <v>251</v>
      </c>
      <c r="J6345" s="15">
        <v>2.1</v>
      </c>
    </row>
    <row r="6346" spans="1:10" x14ac:dyDescent="0.3">
      <c r="A6346" s="38" t="s">
        <v>263</v>
      </c>
      <c r="B6346" s="15"/>
      <c r="C6346" s="15"/>
      <c r="E6346" s="36" t="s">
        <v>246</v>
      </c>
      <c r="F6346" s="15">
        <v>574325</v>
      </c>
      <c r="G6346" s="15">
        <v>1094550</v>
      </c>
      <c r="I6346" s="38" t="s">
        <v>254</v>
      </c>
      <c r="J6346" s="15">
        <v>2.2000000000000002</v>
      </c>
    </row>
    <row r="6347" spans="1:10" x14ac:dyDescent="0.3">
      <c r="A6347" s="35" t="s">
        <v>272</v>
      </c>
      <c r="B6347" s="15"/>
      <c r="C6347" s="15"/>
      <c r="E6347" s="36" t="s">
        <v>248</v>
      </c>
      <c r="F6347" s="15">
        <v>572908</v>
      </c>
      <c r="G6347" s="15">
        <v>967195</v>
      </c>
      <c r="I6347" s="38" t="s">
        <v>257</v>
      </c>
      <c r="J6347" s="15">
        <v>3.4</v>
      </c>
    </row>
    <row r="6348" spans="1:10" x14ac:dyDescent="0.3">
      <c r="A6348" s="38" t="s">
        <v>245</v>
      </c>
      <c r="B6348" s="15">
        <v>381500</v>
      </c>
      <c r="C6348" s="15">
        <v>763000</v>
      </c>
      <c r="E6348" s="36" t="s">
        <v>250</v>
      </c>
      <c r="F6348" s="15">
        <v>612126</v>
      </c>
      <c r="G6348" s="15">
        <v>1669372</v>
      </c>
      <c r="I6348" s="38" t="s">
        <v>252</v>
      </c>
      <c r="J6348" s="15">
        <v>3.7</v>
      </c>
    </row>
    <row r="6349" spans="1:10" x14ac:dyDescent="0.3">
      <c r="A6349" s="38" t="s">
        <v>247</v>
      </c>
      <c r="B6349" s="15"/>
      <c r="C6349" s="15"/>
      <c r="E6349" s="37" t="s">
        <v>252</v>
      </c>
      <c r="F6349" s="15">
        <v>246000</v>
      </c>
      <c r="G6349" s="15">
        <v>492000</v>
      </c>
      <c r="I6349" s="38" t="s">
        <v>255</v>
      </c>
      <c r="J6349" s="15">
        <v>4.3</v>
      </c>
    </row>
    <row r="6350" spans="1:10" x14ac:dyDescent="0.3">
      <c r="A6350" s="38" t="s">
        <v>249</v>
      </c>
      <c r="B6350" s="15">
        <v>80000</v>
      </c>
      <c r="C6350" s="15">
        <v>80000</v>
      </c>
      <c r="E6350" s="37" t="s">
        <v>255</v>
      </c>
      <c r="F6350" s="15">
        <v>186125</v>
      </c>
      <c r="G6350" s="15">
        <v>467750</v>
      </c>
      <c r="I6350" s="38" t="s">
        <v>258</v>
      </c>
      <c r="J6350" s="15">
        <v>4.5999999999999996</v>
      </c>
    </row>
    <row r="6351" spans="1:10" x14ac:dyDescent="0.3">
      <c r="A6351" s="38" t="s">
        <v>251</v>
      </c>
      <c r="B6351" s="15">
        <v>111900</v>
      </c>
      <c r="C6351" s="15">
        <v>476850</v>
      </c>
      <c r="E6351" s="37" t="s">
        <v>258</v>
      </c>
      <c r="F6351" s="15">
        <v>180001</v>
      </c>
      <c r="G6351" s="15">
        <v>709622</v>
      </c>
      <c r="I6351" s="38" t="s">
        <v>260</v>
      </c>
      <c r="J6351" s="15">
        <v>5.6</v>
      </c>
    </row>
    <row r="6352" spans="1:10" x14ac:dyDescent="0.3">
      <c r="A6352" s="38" t="s">
        <v>254</v>
      </c>
      <c r="B6352" s="15"/>
      <c r="C6352" s="15"/>
      <c r="E6352" s="36" t="s">
        <v>253</v>
      </c>
      <c r="F6352" s="15">
        <v>554100</v>
      </c>
      <c r="G6352" s="15">
        <v>1873150</v>
      </c>
      <c r="I6352" s="38" t="s">
        <v>262</v>
      </c>
      <c r="J6352" s="15">
        <v>6.2</v>
      </c>
    </row>
    <row r="6353" spans="1:10" x14ac:dyDescent="0.3">
      <c r="A6353" s="38" t="s">
        <v>257</v>
      </c>
      <c r="B6353" s="15">
        <v>145000</v>
      </c>
      <c r="C6353" s="15">
        <v>442000</v>
      </c>
      <c r="E6353" s="35" t="s">
        <v>268</v>
      </c>
      <c r="F6353" s="15">
        <v>2342834</v>
      </c>
      <c r="G6353" s="15">
        <v>7086609</v>
      </c>
      <c r="I6353" s="38" t="s">
        <v>263</v>
      </c>
      <c r="J6353" s="15">
        <v>4.2</v>
      </c>
    </row>
    <row r="6354" spans="1:10" x14ac:dyDescent="0.3">
      <c r="A6354" s="38" t="s">
        <v>252</v>
      </c>
      <c r="B6354" s="15">
        <v>415000</v>
      </c>
      <c r="C6354" s="15">
        <v>1290000</v>
      </c>
      <c r="E6354" s="36" t="s">
        <v>246</v>
      </c>
      <c r="F6354" s="15">
        <v>451000</v>
      </c>
      <c r="G6354" s="15">
        <v>1582975</v>
      </c>
      <c r="I6354" s="35" t="s">
        <v>256</v>
      </c>
      <c r="J6354" s="15"/>
    </row>
    <row r="6355" spans="1:10" x14ac:dyDescent="0.3">
      <c r="A6355" s="38" t="s">
        <v>255</v>
      </c>
      <c r="B6355" s="15">
        <v>119350</v>
      </c>
      <c r="C6355" s="15">
        <v>238700</v>
      </c>
      <c r="E6355" s="36" t="s">
        <v>248</v>
      </c>
      <c r="F6355" s="15">
        <v>661359</v>
      </c>
      <c r="G6355" s="15">
        <v>2251767</v>
      </c>
      <c r="I6355" s="38" t="s">
        <v>245</v>
      </c>
      <c r="J6355" s="15">
        <v>4.3</v>
      </c>
    </row>
    <row r="6356" spans="1:10" x14ac:dyDescent="0.3">
      <c r="A6356" s="38" t="s">
        <v>258</v>
      </c>
      <c r="B6356" s="15">
        <v>150000</v>
      </c>
      <c r="C6356" s="15">
        <v>1078699</v>
      </c>
      <c r="E6356" s="36" t="s">
        <v>250</v>
      </c>
      <c r="F6356" s="15">
        <v>619525</v>
      </c>
      <c r="G6356" s="15">
        <v>1416800</v>
      </c>
      <c r="I6356" s="38" t="s">
        <v>247</v>
      </c>
      <c r="J6356" s="15">
        <v>4.0999999999999996</v>
      </c>
    </row>
    <row r="6357" spans="1:10" x14ac:dyDescent="0.3">
      <c r="A6357" s="38" t="s">
        <v>260</v>
      </c>
      <c r="B6357" s="15">
        <v>281500</v>
      </c>
      <c r="C6357" s="15">
        <v>563000</v>
      </c>
      <c r="E6357" s="37" t="s">
        <v>252</v>
      </c>
      <c r="F6357" s="15">
        <v>205000</v>
      </c>
      <c r="G6357" s="15">
        <v>205000</v>
      </c>
      <c r="I6357" s="38" t="s">
        <v>249</v>
      </c>
      <c r="J6357" s="15">
        <v>3.9</v>
      </c>
    </row>
    <row r="6358" spans="1:10" x14ac:dyDescent="0.3">
      <c r="A6358" s="38" t="s">
        <v>262</v>
      </c>
      <c r="B6358" s="15">
        <v>218500</v>
      </c>
      <c r="C6358" s="15">
        <v>2200000</v>
      </c>
      <c r="E6358" s="37" t="s">
        <v>255</v>
      </c>
      <c r="F6358" s="15">
        <v>206450</v>
      </c>
      <c r="G6358" s="15">
        <v>795650</v>
      </c>
      <c r="I6358" s="38" t="s">
        <v>251</v>
      </c>
      <c r="J6358" s="15">
        <v>5.0999999999999996</v>
      </c>
    </row>
    <row r="6359" spans="1:10" x14ac:dyDescent="0.3">
      <c r="A6359" s="38" t="s">
        <v>263</v>
      </c>
      <c r="B6359" s="15">
        <v>180000</v>
      </c>
      <c r="C6359" s="15">
        <v>476999</v>
      </c>
      <c r="E6359" s="37" t="s">
        <v>258</v>
      </c>
      <c r="F6359" s="15">
        <v>208075</v>
      </c>
      <c r="G6359" s="15">
        <v>416150</v>
      </c>
      <c r="I6359" s="38" t="s">
        <v>254</v>
      </c>
      <c r="J6359" s="15">
        <v>5.3</v>
      </c>
    </row>
    <row r="6360" spans="1:10" x14ac:dyDescent="0.3">
      <c r="A6360" s="35" t="s">
        <v>273</v>
      </c>
      <c r="B6360" s="15"/>
      <c r="C6360" s="15"/>
      <c r="E6360" s="36" t="s">
        <v>253</v>
      </c>
      <c r="F6360" s="15">
        <v>610950</v>
      </c>
      <c r="G6360" s="15">
        <v>1835067</v>
      </c>
      <c r="I6360" s="38" t="s">
        <v>257</v>
      </c>
      <c r="J6360" s="15">
        <v>5.7</v>
      </c>
    </row>
    <row r="6361" spans="1:10" x14ac:dyDescent="0.3">
      <c r="A6361" s="38" t="s">
        <v>245</v>
      </c>
      <c r="B6361" s="15">
        <v>234000</v>
      </c>
      <c r="C6361" s="15">
        <v>846500</v>
      </c>
      <c r="E6361" s="35" t="s">
        <v>269</v>
      </c>
      <c r="F6361" s="15">
        <v>3058370</v>
      </c>
      <c r="G6361" s="15">
        <v>9739743</v>
      </c>
      <c r="I6361" s="38" t="s">
        <v>252</v>
      </c>
      <c r="J6361" s="15">
        <v>6.1</v>
      </c>
    </row>
    <row r="6362" spans="1:10" x14ac:dyDescent="0.3">
      <c r="A6362" s="38" t="s">
        <v>247</v>
      </c>
      <c r="B6362" s="15">
        <v>148150</v>
      </c>
      <c r="C6362" s="15">
        <v>296300</v>
      </c>
      <c r="E6362" s="36" t="s">
        <v>246</v>
      </c>
      <c r="F6362" s="15">
        <v>596500</v>
      </c>
      <c r="G6362" s="15">
        <v>1491900</v>
      </c>
      <c r="I6362" s="38" t="s">
        <v>255</v>
      </c>
      <c r="J6362" s="15">
        <v>4.7</v>
      </c>
    </row>
    <row r="6363" spans="1:10" x14ac:dyDescent="0.3">
      <c r="A6363" s="38" t="s">
        <v>249</v>
      </c>
      <c r="B6363" s="15">
        <v>285450</v>
      </c>
      <c r="C6363" s="15">
        <v>1272350</v>
      </c>
      <c r="E6363" s="36" t="s">
        <v>248</v>
      </c>
      <c r="F6363" s="15">
        <v>792225</v>
      </c>
      <c r="G6363" s="15">
        <v>2374138</v>
      </c>
      <c r="I6363" s="38" t="s">
        <v>258</v>
      </c>
      <c r="J6363" s="15">
        <v>5.0999999999999996</v>
      </c>
    </row>
    <row r="6364" spans="1:10" x14ac:dyDescent="0.3">
      <c r="A6364" s="38" t="s">
        <v>251</v>
      </c>
      <c r="B6364" s="15">
        <v>230500</v>
      </c>
      <c r="C6364" s="15">
        <v>230500</v>
      </c>
      <c r="E6364" s="36" t="s">
        <v>250</v>
      </c>
      <c r="F6364" s="15">
        <v>796150</v>
      </c>
      <c r="G6364" s="15">
        <v>3377850</v>
      </c>
      <c r="I6364" s="38" t="s">
        <v>260</v>
      </c>
      <c r="J6364" s="15">
        <v>5.7</v>
      </c>
    </row>
    <row r="6365" spans="1:10" x14ac:dyDescent="0.3">
      <c r="A6365" s="38" t="s">
        <v>254</v>
      </c>
      <c r="B6365" s="15">
        <v>373100</v>
      </c>
      <c r="C6365" s="15">
        <v>1493750</v>
      </c>
      <c r="E6365" s="37" t="s">
        <v>252</v>
      </c>
      <c r="F6365" s="15">
        <v>205000</v>
      </c>
      <c r="G6365" s="15">
        <v>1037500</v>
      </c>
      <c r="I6365" s="38" t="s">
        <v>262</v>
      </c>
      <c r="J6365" s="15">
        <v>5.6</v>
      </c>
    </row>
    <row r="6366" spans="1:10" x14ac:dyDescent="0.3">
      <c r="A6366" s="38" t="s">
        <v>257</v>
      </c>
      <c r="B6366" s="15">
        <v>459000</v>
      </c>
      <c r="C6366" s="15">
        <v>1292700</v>
      </c>
      <c r="E6366" s="37" t="s">
        <v>255</v>
      </c>
      <c r="F6366" s="15">
        <v>261250</v>
      </c>
      <c r="G6366" s="15">
        <v>1415550</v>
      </c>
      <c r="I6366" s="38" t="s">
        <v>263</v>
      </c>
      <c r="J6366" s="15">
        <v>6.5</v>
      </c>
    </row>
    <row r="6367" spans="1:10" x14ac:dyDescent="0.3">
      <c r="A6367" s="38" t="s">
        <v>252</v>
      </c>
      <c r="B6367" s="15">
        <v>351950</v>
      </c>
      <c r="C6367" s="15">
        <v>351950</v>
      </c>
      <c r="E6367" s="37" t="s">
        <v>258</v>
      </c>
      <c r="F6367" s="15">
        <v>329900</v>
      </c>
      <c r="G6367" s="15">
        <v>924800</v>
      </c>
      <c r="I6367" s="35" t="s">
        <v>261</v>
      </c>
      <c r="J6367" s="15"/>
    </row>
    <row r="6368" spans="1:10" x14ac:dyDescent="0.3">
      <c r="A6368" s="38" t="s">
        <v>255</v>
      </c>
      <c r="B6368" s="15">
        <v>172475</v>
      </c>
      <c r="C6368" s="15">
        <v>1646650</v>
      </c>
      <c r="E6368" s="36" t="s">
        <v>253</v>
      </c>
      <c r="F6368" s="15">
        <v>873495</v>
      </c>
      <c r="G6368" s="15">
        <v>2495855</v>
      </c>
      <c r="I6368" s="38" t="s">
        <v>245</v>
      </c>
      <c r="J6368" s="15">
        <v>6.9</v>
      </c>
    </row>
    <row r="6369" spans="1:10" x14ac:dyDescent="0.3">
      <c r="A6369" s="38" t="s">
        <v>258</v>
      </c>
      <c r="B6369" s="15">
        <v>194500</v>
      </c>
      <c r="C6369" s="15">
        <v>1120019</v>
      </c>
      <c r="E6369" s="35" t="s">
        <v>270</v>
      </c>
      <c r="F6369" s="15">
        <v>3576791</v>
      </c>
      <c r="G6369" s="15">
        <v>12738171</v>
      </c>
      <c r="I6369" s="38" t="s">
        <v>247</v>
      </c>
      <c r="J6369" s="15">
        <v>6.9</v>
      </c>
    </row>
    <row r="6370" spans="1:10" x14ac:dyDescent="0.3">
      <c r="A6370" s="38" t="s">
        <v>260</v>
      </c>
      <c r="B6370" s="15">
        <v>278000</v>
      </c>
      <c r="C6370" s="15">
        <v>556000</v>
      </c>
      <c r="E6370" s="36" t="s">
        <v>246</v>
      </c>
      <c r="F6370" s="15">
        <v>747418</v>
      </c>
      <c r="G6370" s="15">
        <v>2753336</v>
      </c>
      <c r="I6370" s="38" t="s">
        <v>249</v>
      </c>
      <c r="J6370" s="15">
        <v>8.5</v>
      </c>
    </row>
    <row r="6371" spans="1:10" x14ac:dyDescent="0.3">
      <c r="A6371" s="38" t="s">
        <v>262</v>
      </c>
      <c r="B6371" s="15">
        <v>269950</v>
      </c>
      <c r="C6371" s="15">
        <v>539900</v>
      </c>
      <c r="E6371" s="36" t="s">
        <v>248</v>
      </c>
      <c r="F6371" s="15">
        <v>902975</v>
      </c>
      <c r="G6371" s="15">
        <v>3706525</v>
      </c>
      <c r="I6371" s="38" t="s">
        <v>251</v>
      </c>
      <c r="J6371" s="15">
        <v>8.3000000000000007</v>
      </c>
    </row>
    <row r="6372" spans="1:10" x14ac:dyDescent="0.3">
      <c r="A6372" s="38" t="s">
        <v>263</v>
      </c>
      <c r="B6372" s="15">
        <v>243653</v>
      </c>
      <c r="C6372" s="15">
        <v>668653</v>
      </c>
      <c r="E6372" s="36" t="s">
        <v>250</v>
      </c>
      <c r="F6372" s="15">
        <v>984998</v>
      </c>
      <c r="G6372" s="15">
        <v>3122610</v>
      </c>
      <c r="I6372" s="38" t="s">
        <v>254</v>
      </c>
      <c r="J6372" s="15">
        <v>8.9</v>
      </c>
    </row>
    <row r="6373" spans="1:10" x14ac:dyDescent="0.3">
      <c r="A6373" s="35" t="s">
        <v>274</v>
      </c>
      <c r="B6373" s="15"/>
      <c r="C6373" s="15"/>
      <c r="E6373" s="37" t="s">
        <v>252</v>
      </c>
      <c r="F6373" s="15">
        <v>348498</v>
      </c>
      <c r="G6373" s="15">
        <v>1528210</v>
      </c>
      <c r="I6373" s="38" t="s">
        <v>257</v>
      </c>
      <c r="J6373" s="15">
        <v>7.8</v>
      </c>
    </row>
    <row r="6374" spans="1:10" x14ac:dyDescent="0.3">
      <c r="A6374" s="38" t="s">
        <v>245</v>
      </c>
      <c r="B6374" s="15"/>
      <c r="C6374" s="15"/>
      <c r="E6374" s="37" t="s">
        <v>255</v>
      </c>
      <c r="F6374" s="15">
        <v>315000</v>
      </c>
      <c r="G6374" s="15">
        <v>951400</v>
      </c>
      <c r="I6374" s="38" t="s">
        <v>252</v>
      </c>
      <c r="J6374" s="15">
        <v>9</v>
      </c>
    </row>
    <row r="6375" spans="1:10" x14ac:dyDescent="0.3">
      <c r="A6375" s="38" t="s">
        <v>247</v>
      </c>
      <c r="B6375" s="15">
        <v>208000</v>
      </c>
      <c r="C6375" s="15">
        <v>646000</v>
      </c>
      <c r="E6375" s="37" t="s">
        <v>258</v>
      </c>
      <c r="F6375" s="15">
        <v>321500</v>
      </c>
      <c r="G6375" s="15">
        <v>643000</v>
      </c>
      <c r="I6375" s="38" t="s">
        <v>255</v>
      </c>
      <c r="J6375" s="15">
        <v>10.3</v>
      </c>
    </row>
    <row r="6376" spans="1:10" x14ac:dyDescent="0.3">
      <c r="A6376" s="38" t="s">
        <v>249</v>
      </c>
      <c r="B6376" s="15">
        <v>214000</v>
      </c>
      <c r="C6376" s="15">
        <v>214000</v>
      </c>
      <c r="E6376" s="36" t="s">
        <v>253</v>
      </c>
      <c r="F6376" s="15">
        <v>941400</v>
      </c>
      <c r="G6376" s="15">
        <v>3155700</v>
      </c>
      <c r="I6376" s="38" t="s">
        <v>258</v>
      </c>
      <c r="J6376" s="15">
        <v>9.1</v>
      </c>
    </row>
    <row r="6377" spans="1:10" x14ac:dyDescent="0.3">
      <c r="A6377" s="38" t="s">
        <v>251</v>
      </c>
      <c r="B6377" s="15">
        <v>161500</v>
      </c>
      <c r="C6377" s="15">
        <v>800000</v>
      </c>
      <c r="E6377" s="35" t="s">
        <v>271</v>
      </c>
      <c r="F6377" s="15">
        <v>3740576</v>
      </c>
      <c r="G6377" s="15">
        <v>16920696</v>
      </c>
      <c r="I6377" s="38" t="s">
        <v>260</v>
      </c>
      <c r="J6377" s="15">
        <v>9.5</v>
      </c>
    </row>
    <row r="6378" spans="1:10" x14ac:dyDescent="0.3">
      <c r="A6378" s="38" t="s">
        <v>254</v>
      </c>
      <c r="B6378" s="15">
        <v>302500</v>
      </c>
      <c r="C6378" s="15">
        <v>605000</v>
      </c>
      <c r="E6378" s="36" t="s">
        <v>246</v>
      </c>
      <c r="F6378" s="15">
        <v>848300</v>
      </c>
      <c r="G6378" s="15">
        <v>2120500</v>
      </c>
      <c r="I6378" s="38" t="s">
        <v>262</v>
      </c>
      <c r="J6378" s="15">
        <v>9</v>
      </c>
    </row>
    <row r="6379" spans="1:10" x14ac:dyDescent="0.3">
      <c r="A6379" s="38" t="s">
        <v>257</v>
      </c>
      <c r="B6379" s="15">
        <v>359950</v>
      </c>
      <c r="C6379" s="15">
        <v>2205450</v>
      </c>
      <c r="E6379" s="36" t="s">
        <v>248</v>
      </c>
      <c r="F6379" s="15">
        <v>904100</v>
      </c>
      <c r="G6379" s="15">
        <v>5882445</v>
      </c>
      <c r="I6379" s="38" t="s">
        <v>263</v>
      </c>
      <c r="J6379" s="15">
        <v>8.5</v>
      </c>
    </row>
    <row r="6380" spans="1:10" x14ac:dyDescent="0.3">
      <c r="A6380" s="38" t="s">
        <v>252</v>
      </c>
      <c r="B6380" s="15">
        <v>278000</v>
      </c>
      <c r="C6380" s="15">
        <v>278000</v>
      </c>
      <c r="E6380" s="36" t="s">
        <v>250</v>
      </c>
      <c r="F6380" s="15">
        <v>995000</v>
      </c>
      <c r="G6380" s="15">
        <v>4077450</v>
      </c>
      <c r="I6380" s="35" t="s">
        <v>264</v>
      </c>
      <c r="J6380" s="15"/>
    </row>
    <row r="6381" spans="1:10" x14ac:dyDescent="0.3">
      <c r="A6381" s="38" t="s">
        <v>255</v>
      </c>
      <c r="B6381" s="15">
        <v>390625</v>
      </c>
      <c r="C6381" s="15">
        <v>781250</v>
      </c>
      <c r="E6381" s="37" t="s">
        <v>252</v>
      </c>
      <c r="F6381" s="15">
        <v>281000</v>
      </c>
      <c r="G6381" s="15">
        <v>1453050</v>
      </c>
      <c r="I6381" s="38" t="s">
        <v>245</v>
      </c>
      <c r="J6381" s="15">
        <v>8.1999999999999993</v>
      </c>
    </row>
    <row r="6382" spans="1:10" x14ac:dyDescent="0.3">
      <c r="A6382" s="38" t="s">
        <v>258</v>
      </c>
      <c r="B6382" s="15">
        <v>370000</v>
      </c>
      <c r="C6382" s="15">
        <v>370000</v>
      </c>
      <c r="E6382" s="37" t="s">
        <v>255</v>
      </c>
      <c r="F6382" s="15">
        <v>306550</v>
      </c>
      <c r="G6382" s="15">
        <v>613100</v>
      </c>
      <c r="I6382" s="38" t="s">
        <v>247</v>
      </c>
      <c r="J6382" s="15">
        <v>8.9</v>
      </c>
    </row>
    <row r="6383" spans="1:10" x14ac:dyDescent="0.3">
      <c r="A6383" s="38" t="s">
        <v>260</v>
      </c>
      <c r="B6383" s="15">
        <v>332250</v>
      </c>
      <c r="C6383" s="15">
        <v>664500</v>
      </c>
      <c r="E6383" s="37" t="s">
        <v>258</v>
      </c>
      <c r="F6383" s="15">
        <v>407450</v>
      </c>
      <c r="G6383" s="15">
        <v>2011300</v>
      </c>
      <c r="I6383" s="38" t="s">
        <v>249</v>
      </c>
      <c r="J6383" s="15">
        <v>9.4</v>
      </c>
    </row>
    <row r="6384" spans="1:10" x14ac:dyDescent="0.3">
      <c r="A6384" s="38" t="s">
        <v>262</v>
      </c>
      <c r="B6384" s="15"/>
      <c r="C6384" s="15"/>
      <c r="E6384" s="36" t="s">
        <v>253</v>
      </c>
      <c r="F6384" s="15">
        <v>993176</v>
      </c>
      <c r="G6384" s="15">
        <v>4840301</v>
      </c>
      <c r="I6384" s="38" t="s">
        <v>251</v>
      </c>
      <c r="J6384" s="15">
        <v>9.6999999999999993</v>
      </c>
    </row>
    <row r="6385" spans="1:10" x14ac:dyDescent="0.3">
      <c r="A6385" s="38" t="s">
        <v>263</v>
      </c>
      <c r="B6385" s="15">
        <v>690000</v>
      </c>
      <c r="C6385" s="15">
        <v>1514900</v>
      </c>
      <c r="E6385" s="35" t="s">
        <v>272</v>
      </c>
      <c r="F6385" s="15">
        <v>4550575</v>
      </c>
      <c r="G6385" s="15">
        <v>24561038</v>
      </c>
      <c r="I6385" s="38" t="s">
        <v>254</v>
      </c>
      <c r="J6385" s="15">
        <v>8.8000000000000007</v>
      </c>
    </row>
    <row r="6386" spans="1:10" x14ac:dyDescent="0.3">
      <c r="A6386" s="35" t="s">
        <v>275</v>
      </c>
      <c r="B6386" s="15"/>
      <c r="C6386" s="15"/>
      <c r="E6386" s="36" t="s">
        <v>246</v>
      </c>
      <c r="F6386" s="15">
        <v>988525</v>
      </c>
      <c r="G6386" s="15">
        <v>5006975</v>
      </c>
      <c r="I6386" s="38" t="s">
        <v>257</v>
      </c>
      <c r="J6386" s="15">
        <v>8.8000000000000007</v>
      </c>
    </row>
    <row r="6387" spans="1:10" x14ac:dyDescent="0.3">
      <c r="A6387" s="38" t="s">
        <v>245</v>
      </c>
      <c r="B6387" s="15">
        <v>336475</v>
      </c>
      <c r="C6387" s="15">
        <v>672950</v>
      </c>
      <c r="E6387" s="36" t="s">
        <v>248</v>
      </c>
      <c r="F6387" s="15">
        <v>1096200</v>
      </c>
      <c r="G6387" s="15">
        <v>6489613</v>
      </c>
      <c r="I6387" s="38" t="s">
        <v>252</v>
      </c>
      <c r="J6387" s="15">
        <v>8.3000000000000007</v>
      </c>
    </row>
    <row r="6388" spans="1:10" x14ac:dyDescent="0.3">
      <c r="A6388" s="38" t="s">
        <v>247</v>
      </c>
      <c r="B6388" s="15">
        <v>298500</v>
      </c>
      <c r="C6388" s="15">
        <v>597000</v>
      </c>
      <c r="E6388" s="36" t="s">
        <v>250</v>
      </c>
      <c r="F6388" s="15">
        <v>1207425</v>
      </c>
      <c r="G6388" s="15">
        <v>6689000</v>
      </c>
      <c r="I6388" s="38" t="s">
        <v>255</v>
      </c>
      <c r="J6388" s="15">
        <v>9.1</v>
      </c>
    </row>
    <row r="6389" spans="1:10" x14ac:dyDescent="0.3">
      <c r="A6389" s="38" t="s">
        <v>249</v>
      </c>
      <c r="B6389" s="15">
        <v>535000</v>
      </c>
      <c r="C6389" s="15">
        <v>535000</v>
      </c>
      <c r="E6389" s="37" t="s">
        <v>252</v>
      </c>
      <c r="F6389" s="15">
        <v>361475</v>
      </c>
      <c r="G6389" s="15">
        <v>2799950</v>
      </c>
      <c r="I6389" s="38" t="s">
        <v>258</v>
      </c>
      <c r="J6389" s="15">
        <v>7.8</v>
      </c>
    </row>
    <row r="6390" spans="1:10" x14ac:dyDescent="0.3">
      <c r="A6390" s="38" t="s">
        <v>251</v>
      </c>
      <c r="B6390" s="15">
        <v>318750</v>
      </c>
      <c r="C6390" s="15">
        <v>1964750</v>
      </c>
      <c r="E6390" s="37" t="s">
        <v>255</v>
      </c>
      <c r="F6390" s="15">
        <v>446950</v>
      </c>
      <c r="G6390" s="15">
        <v>2263150</v>
      </c>
      <c r="I6390" s="38" t="s">
        <v>260</v>
      </c>
      <c r="J6390" s="15">
        <v>6.4</v>
      </c>
    </row>
    <row r="6391" spans="1:10" x14ac:dyDescent="0.3">
      <c r="A6391" s="38" t="s">
        <v>254</v>
      </c>
      <c r="B6391" s="15">
        <v>262000</v>
      </c>
      <c r="C6391" s="15">
        <v>2295900</v>
      </c>
      <c r="E6391" s="37" t="s">
        <v>258</v>
      </c>
      <c r="F6391" s="15">
        <v>399000</v>
      </c>
      <c r="G6391" s="15">
        <v>1625900</v>
      </c>
      <c r="I6391" s="38" t="s">
        <v>262</v>
      </c>
      <c r="J6391" s="15">
        <v>7.3</v>
      </c>
    </row>
    <row r="6392" spans="1:10" x14ac:dyDescent="0.3">
      <c r="A6392" s="38" t="s">
        <v>257</v>
      </c>
      <c r="B6392" s="15"/>
      <c r="C6392" s="15"/>
      <c r="E6392" s="36" t="s">
        <v>253</v>
      </c>
      <c r="F6392" s="15">
        <v>1258425</v>
      </c>
      <c r="G6392" s="15">
        <v>6375450</v>
      </c>
      <c r="I6392" s="38" t="s">
        <v>263</v>
      </c>
      <c r="J6392" s="15">
        <v>7.9</v>
      </c>
    </row>
    <row r="6393" spans="1:10" x14ac:dyDescent="0.3">
      <c r="A6393" s="38" t="s">
        <v>252</v>
      </c>
      <c r="B6393" s="15">
        <v>675000</v>
      </c>
      <c r="C6393" s="15">
        <v>675000</v>
      </c>
      <c r="E6393" s="35" t="s">
        <v>273</v>
      </c>
      <c r="F6393" s="15">
        <v>5565820</v>
      </c>
      <c r="G6393" s="15">
        <v>27411770</v>
      </c>
      <c r="I6393" s="35" t="s">
        <v>266</v>
      </c>
      <c r="J6393" s="15"/>
    </row>
    <row r="6394" spans="1:10" x14ac:dyDescent="0.3">
      <c r="A6394" s="38" t="s">
        <v>255</v>
      </c>
      <c r="B6394" s="15">
        <v>277000</v>
      </c>
      <c r="C6394" s="15">
        <v>554000</v>
      </c>
      <c r="E6394" s="36" t="s">
        <v>246</v>
      </c>
      <c r="F6394" s="15">
        <v>1359900</v>
      </c>
      <c r="G6394" s="15">
        <v>7931750</v>
      </c>
      <c r="I6394" s="38" t="s">
        <v>245</v>
      </c>
      <c r="J6394" s="15">
        <v>7.9</v>
      </c>
    </row>
    <row r="6395" spans="1:10" x14ac:dyDescent="0.3">
      <c r="A6395" s="38" t="s">
        <v>258</v>
      </c>
      <c r="B6395" s="15"/>
      <c r="C6395" s="15"/>
      <c r="E6395" s="36" t="s">
        <v>248</v>
      </c>
      <c r="F6395" s="15">
        <v>1337420</v>
      </c>
      <c r="G6395" s="15">
        <v>8253470</v>
      </c>
      <c r="I6395" s="38" t="s">
        <v>247</v>
      </c>
      <c r="J6395" s="15">
        <v>7.7</v>
      </c>
    </row>
    <row r="6396" spans="1:10" x14ac:dyDescent="0.3">
      <c r="A6396" s="38" t="s">
        <v>260</v>
      </c>
      <c r="B6396" s="15">
        <v>241200</v>
      </c>
      <c r="C6396" s="15">
        <v>241200</v>
      </c>
      <c r="E6396" s="36" t="s">
        <v>250</v>
      </c>
      <c r="F6396" s="15">
        <v>1413750</v>
      </c>
      <c r="G6396" s="15">
        <v>7067550</v>
      </c>
      <c r="I6396" s="38" t="s">
        <v>249</v>
      </c>
      <c r="J6396" s="15">
        <v>6.8</v>
      </c>
    </row>
    <row r="6397" spans="1:10" x14ac:dyDescent="0.3">
      <c r="A6397" s="38" t="s">
        <v>262</v>
      </c>
      <c r="B6397" s="15">
        <v>355000</v>
      </c>
      <c r="C6397" s="15">
        <v>1455000</v>
      </c>
      <c r="E6397" s="37" t="s">
        <v>252</v>
      </c>
      <c r="F6397" s="15">
        <v>492250</v>
      </c>
      <c r="G6397" s="15">
        <v>1865000</v>
      </c>
      <c r="I6397" s="38" t="s">
        <v>251</v>
      </c>
      <c r="J6397" s="15">
        <v>6.1</v>
      </c>
    </row>
    <row r="6398" spans="1:10" x14ac:dyDescent="0.3">
      <c r="A6398" s="14">
        <v>42</v>
      </c>
      <c r="B6398" s="15">
        <v>57948224</v>
      </c>
      <c r="C6398" s="15">
        <v>787677212</v>
      </c>
      <c r="E6398" s="37" t="s">
        <v>255</v>
      </c>
      <c r="F6398" s="15">
        <v>427750</v>
      </c>
      <c r="G6398" s="15">
        <v>3306050</v>
      </c>
      <c r="I6398" s="38" t="s">
        <v>254</v>
      </c>
      <c r="J6398" s="15">
        <v>6.4</v>
      </c>
    </row>
    <row r="6399" spans="1:10" x14ac:dyDescent="0.3">
      <c r="A6399" s="35" t="s">
        <v>259</v>
      </c>
      <c r="B6399" s="15"/>
      <c r="C6399" s="15"/>
      <c r="E6399" s="37" t="s">
        <v>258</v>
      </c>
      <c r="F6399" s="15">
        <v>493750</v>
      </c>
      <c r="G6399" s="15">
        <v>1896500</v>
      </c>
      <c r="I6399" s="38" t="s">
        <v>257</v>
      </c>
      <c r="J6399" s="15">
        <v>5.5</v>
      </c>
    </row>
    <row r="6400" spans="1:10" x14ac:dyDescent="0.3">
      <c r="A6400" s="38" t="s">
        <v>245</v>
      </c>
      <c r="B6400" s="15">
        <v>226900</v>
      </c>
      <c r="C6400" s="15">
        <v>685200</v>
      </c>
      <c r="E6400" s="36" t="s">
        <v>253</v>
      </c>
      <c r="F6400" s="15">
        <v>1454750</v>
      </c>
      <c r="G6400" s="15">
        <v>4159000</v>
      </c>
      <c r="I6400" s="38" t="s">
        <v>252</v>
      </c>
      <c r="J6400" s="15">
        <v>6.5</v>
      </c>
    </row>
    <row r="6401" spans="1:10" x14ac:dyDescent="0.3">
      <c r="A6401" s="38" t="s">
        <v>247</v>
      </c>
      <c r="B6401" s="15">
        <v>193414</v>
      </c>
      <c r="C6401" s="15">
        <v>1697606</v>
      </c>
      <c r="E6401" s="35" t="s">
        <v>274</v>
      </c>
      <c r="F6401" s="15">
        <v>6405280</v>
      </c>
      <c r="G6401" s="15">
        <v>33057122</v>
      </c>
      <c r="I6401" s="38" t="s">
        <v>255</v>
      </c>
      <c r="J6401" s="15">
        <v>7.6</v>
      </c>
    </row>
    <row r="6402" spans="1:10" x14ac:dyDescent="0.3">
      <c r="A6402" s="38" t="s">
        <v>249</v>
      </c>
      <c r="B6402" s="15">
        <v>215975</v>
      </c>
      <c r="C6402" s="15">
        <v>3169515</v>
      </c>
      <c r="E6402" s="36" t="s">
        <v>246</v>
      </c>
      <c r="F6402" s="15">
        <v>1601700</v>
      </c>
      <c r="G6402" s="15">
        <v>8555100</v>
      </c>
      <c r="I6402" s="38" t="s">
        <v>258</v>
      </c>
      <c r="J6402" s="15">
        <v>7.9</v>
      </c>
    </row>
    <row r="6403" spans="1:10" x14ac:dyDescent="0.3">
      <c r="A6403" s="38" t="s">
        <v>251</v>
      </c>
      <c r="B6403" s="15">
        <v>239000</v>
      </c>
      <c r="C6403" s="15">
        <v>2224315</v>
      </c>
      <c r="E6403" s="36" t="s">
        <v>248</v>
      </c>
      <c r="F6403" s="15">
        <v>1551750</v>
      </c>
      <c r="G6403" s="15">
        <v>8342457</v>
      </c>
      <c r="I6403" s="38" t="s">
        <v>260</v>
      </c>
      <c r="J6403" s="15">
        <v>8.3000000000000007</v>
      </c>
    </row>
    <row r="6404" spans="1:10" x14ac:dyDescent="0.3">
      <c r="A6404" s="38" t="s">
        <v>254</v>
      </c>
      <c r="B6404" s="15">
        <v>232475</v>
      </c>
      <c r="C6404" s="15">
        <v>2316926</v>
      </c>
      <c r="E6404" s="36" t="s">
        <v>250</v>
      </c>
      <c r="F6404" s="15">
        <v>1644350</v>
      </c>
      <c r="G6404" s="15">
        <v>8550450</v>
      </c>
      <c r="I6404" s="38" t="s">
        <v>262</v>
      </c>
      <c r="J6404" s="15">
        <v>9.1</v>
      </c>
    </row>
    <row r="6405" spans="1:10" x14ac:dyDescent="0.3">
      <c r="A6405" s="38" t="s">
        <v>257</v>
      </c>
      <c r="B6405" s="15">
        <v>224900</v>
      </c>
      <c r="C6405" s="15">
        <v>4762662</v>
      </c>
      <c r="E6405" s="37" t="s">
        <v>252</v>
      </c>
      <c r="F6405" s="15">
        <v>568000</v>
      </c>
      <c r="G6405" s="15">
        <v>2716450</v>
      </c>
      <c r="I6405" s="38" t="s">
        <v>263</v>
      </c>
      <c r="J6405" s="15">
        <v>9</v>
      </c>
    </row>
    <row r="6406" spans="1:10" x14ac:dyDescent="0.3">
      <c r="A6406" s="38" t="s">
        <v>252</v>
      </c>
      <c r="B6406" s="15">
        <v>239950</v>
      </c>
      <c r="C6406" s="15">
        <v>6872982</v>
      </c>
      <c r="E6406" s="37" t="s">
        <v>255</v>
      </c>
      <c r="F6406" s="15">
        <v>558350</v>
      </c>
      <c r="G6406" s="15">
        <v>3141650</v>
      </c>
      <c r="I6406" s="35" t="s">
        <v>267</v>
      </c>
      <c r="J6406" s="15"/>
    </row>
    <row r="6407" spans="1:10" x14ac:dyDescent="0.3">
      <c r="A6407" s="38" t="s">
        <v>255</v>
      </c>
      <c r="B6407" s="15">
        <v>228289</v>
      </c>
      <c r="C6407" s="15">
        <v>4664181</v>
      </c>
      <c r="E6407" s="37" t="s">
        <v>258</v>
      </c>
      <c r="F6407" s="15">
        <v>518000</v>
      </c>
      <c r="G6407" s="15">
        <v>2692350</v>
      </c>
      <c r="I6407" s="38" t="s">
        <v>245</v>
      </c>
      <c r="J6407" s="15">
        <v>8.6999999999999993</v>
      </c>
    </row>
    <row r="6408" spans="1:10" x14ac:dyDescent="0.3">
      <c r="A6408" s="38" t="s">
        <v>258</v>
      </c>
      <c r="B6408" s="15">
        <v>229500</v>
      </c>
      <c r="C6408" s="15">
        <v>4107826</v>
      </c>
      <c r="E6408" s="36" t="s">
        <v>253</v>
      </c>
      <c r="F6408" s="15">
        <v>1607480</v>
      </c>
      <c r="G6408" s="15">
        <v>7609115</v>
      </c>
      <c r="I6408" s="38" t="s">
        <v>247</v>
      </c>
      <c r="J6408" s="15">
        <v>8.5</v>
      </c>
    </row>
    <row r="6409" spans="1:10" x14ac:dyDescent="0.3">
      <c r="A6409" s="38" t="s">
        <v>260</v>
      </c>
      <c r="B6409" s="15">
        <v>194200</v>
      </c>
      <c r="C6409" s="15">
        <v>671150</v>
      </c>
      <c r="E6409" s="35" t="s">
        <v>275</v>
      </c>
      <c r="F6409" s="15">
        <v>6163975</v>
      </c>
      <c r="G6409" s="15">
        <v>31322460</v>
      </c>
      <c r="I6409" s="38" t="s">
        <v>249</v>
      </c>
      <c r="J6409" s="15">
        <v>8.1999999999999993</v>
      </c>
    </row>
    <row r="6410" spans="1:10" x14ac:dyDescent="0.3">
      <c r="A6410" s="38" t="s">
        <v>262</v>
      </c>
      <c r="B6410" s="15">
        <v>231650</v>
      </c>
      <c r="C6410" s="15">
        <v>1774550</v>
      </c>
      <c r="E6410" s="36" t="s">
        <v>246</v>
      </c>
      <c r="F6410" s="15">
        <v>1605750</v>
      </c>
      <c r="G6410" s="15">
        <v>5173600</v>
      </c>
      <c r="I6410" s="38" t="s">
        <v>251</v>
      </c>
      <c r="J6410" s="15">
        <v>9.1</v>
      </c>
    </row>
    <row r="6411" spans="1:10" x14ac:dyDescent="0.3">
      <c r="A6411" s="38" t="s">
        <v>263</v>
      </c>
      <c r="B6411" s="15">
        <v>267900</v>
      </c>
      <c r="C6411" s="15">
        <v>1983239</v>
      </c>
      <c r="E6411" s="36" t="s">
        <v>248</v>
      </c>
      <c r="F6411" s="15">
        <v>1630975</v>
      </c>
      <c r="G6411" s="15">
        <v>8501725</v>
      </c>
      <c r="I6411" s="38" t="s">
        <v>254</v>
      </c>
      <c r="J6411" s="15">
        <v>10.5</v>
      </c>
    </row>
    <row r="6412" spans="1:10" x14ac:dyDescent="0.3">
      <c r="A6412" s="35" t="s">
        <v>265</v>
      </c>
      <c r="B6412" s="15"/>
      <c r="C6412" s="15"/>
      <c r="E6412" s="36" t="s">
        <v>250</v>
      </c>
      <c r="F6412" s="15">
        <v>1745750</v>
      </c>
      <c r="G6412" s="15">
        <v>11909360</v>
      </c>
      <c r="I6412" s="38" t="s">
        <v>257</v>
      </c>
      <c r="J6412" s="15">
        <v>9.6999999999999993</v>
      </c>
    </row>
    <row r="6413" spans="1:10" x14ac:dyDescent="0.3">
      <c r="A6413" s="38" t="s">
        <v>245</v>
      </c>
      <c r="B6413" s="15">
        <v>256000</v>
      </c>
      <c r="C6413" s="15">
        <v>1411100</v>
      </c>
      <c r="E6413" s="37" t="s">
        <v>252</v>
      </c>
      <c r="F6413" s="15">
        <v>546500</v>
      </c>
      <c r="G6413" s="15">
        <v>4426610</v>
      </c>
      <c r="I6413" s="38" t="s">
        <v>252</v>
      </c>
      <c r="J6413" s="15">
        <v>7.5</v>
      </c>
    </row>
    <row r="6414" spans="1:10" x14ac:dyDescent="0.3">
      <c r="A6414" s="38" t="s">
        <v>247</v>
      </c>
      <c r="B6414" s="15">
        <v>240000</v>
      </c>
      <c r="C6414" s="15">
        <v>480000</v>
      </c>
      <c r="E6414" s="37" t="s">
        <v>255</v>
      </c>
      <c r="F6414" s="15">
        <v>606000</v>
      </c>
      <c r="G6414" s="15">
        <v>3683000</v>
      </c>
      <c r="I6414" s="38" t="s">
        <v>255</v>
      </c>
      <c r="J6414" s="15">
        <v>6.1</v>
      </c>
    </row>
    <row r="6415" spans="1:10" x14ac:dyDescent="0.3">
      <c r="A6415" s="38" t="s">
        <v>249</v>
      </c>
      <c r="B6415" s="15">
        <v>268500</v>
      </c>
      <c r="C6415" s="15">
        <v>1777000</v>
      </c>
      <c r="E6415" s="37" t="s">
        <v>258</v>
      </c>
      <c r="F6415" s="15">
        <v>593250</v>
      </c>
      <c r="G6415" s="15">
        <v>3799750</v>
      </c>
      <c r="I6415" s="38" t="s">
        <v>258</v>
      </c>
      <c r="J6415" s="15">
        <v>6</v>
      </c>
    </row>
    <row r="6416" spans="1:10" x14ac:dyDescent="0.3">
      <c r="A6416" s="38" t="s">
        <v>251</v>
      </c>
      <c r="B6416" s="15">
        <v>275000</v>
      </c>
      <c r="C6416" s="15">
        <v>2984600</v>
      </c>
      <c r="E6416" s="36" t="s">
        <v>253</v>
      </c>
      <c r="F6416" s="15">
        <v>1181500</v>
      </c>
      <c r="G6416" s="15">
        <v>5737775</v>
      </c>
      <c r="I6416" s="38" t="s">
        <v>260</v>
      </c>
      <c r="J6416" s="15">
        <v>5.3</v>
      </c>
    </row>
    <row r="6417" spans="1:10" x14ac:dyDescent="0.3">
      <c r="A6417" s="38" t="s">
        <v>254</v>
      </c>
      <c r="B6417" s="15">
        <v>269900</v>
      </c>
      <c r="C6417" s="15">
        <v>3155250</v>
      </c>
      <c r="E6417" s="14">
        <v>61</v>
      </c>
      <c r="F6417" s="15">
        <v>36451394</v>
      </c>
      <c r="G6417" s="15">
        <v>392680062</v>
      </c>
      <c r="I6417" s="38" t="s">
        <v>262</v>
      </c>
      <c r="J6417" s="15">
        <v>5.9</v>
      </c>
    </row>
    <row r="6418" spans="1:10" x14ac:dyDescent="0.3">
      <c r="A6418" s="38" t="s">
        <v>257</v>
      </c>
      <c r="B6418" s="15">
        <v>279500</v>
      </c>
      <c r="C6418" s="15">
        <v>6284400</v>
      </c>
      <c r="E6418" s="35" t="s">
        <v>243</v>
      </c>
      <c r="F6418" s="15">
        <v>1537035</v>
      </c>
      <c r="G6418" s="15">
        <v>17158838</v>
      </c>
      <c r="I6418" s="38" t="s">
        <v>263</v>
      </c>
      <c r="J6418" s="15">
        <v>4.2</v>
      </c>
    </row>
    <row r="6419" spans="1:10" x14ac:dyDescent="0.3">
      <c r="A6419" s="38" t="s">
        <v>252</v>
      </c>
      <c r="B6419" s="15">
        <v>278750</v>
      </c>
      <c r="C6419" s="15">
        <v>2297100</v>
      </c>
      <c r="E6419" s="36" t="s">
        <v>246</v>
      </c>
      <c r="F6419" s="15">
        <v>383850</v>
      </c>
      <c r="G6419" s="15">
        <v>3482650</v>
      </c>
      <c r="I6419" s="35" t="s">
        <v>268</v>
      </c>
      <c r="J6419" s="15"/>
    </row>
    <row r="6420" spans="1:10" x14ac:dyDescent="0.3">
      <c r="A6420" s="38" t="s">
        <v>255</v>
      </c>
      <c r="B6420" s="15">
        <v>298000</v>
      </c>
      <c r="C6420" s="15">
        <v>5810197</v>
      </c>
      <c r="E6420" s="36" t="s">
        <v>248</v>
      </c>
      <c r="F6420" s="15">
        <v>358700</v>
      </c>
      <c r="G6420" s="15">
        <v>4320575</v>
      </c>
      <c r="I6420" s="38" t="s">
        <v>245</v>
      </c>
      <c r="J6420" s="15">
        <v>5</v>
      </c>
    </row>
    <row r="6421" spans="1:10" x14ac:dyDescent="0.3">
      <c r="A6421" s="38" t="s">
        <v>258</v>
      </c>
      <c r="B6421" s="15">
        <v>289750</v>
      </c>
      <c r="C6421" s="15">
        <v>2875500</v>
      </c>
      <c r="E6421" s="36" t="s">
        <v>250</v>
      </c>
      <c r="F6421" s="15">
        <v>392175</v>
      </c>
      <c r="G6421" s="15">
        <v>4796020</v>
      </c>
      <c r="I6421" s="38" t="s">
        <v>247</v>
      </c>
      <c r="J6421" s="15">
        <v>4.2</v>
      </c>
    </row>
    <row r="6422" spans="1:10" x14ac:dyDescent="0.3">
      <c r="A6422" s="38" t="s">
        <v>260</v>
      </c>
      <c r="B6422" s="15">
        <v>290000</v>
      </c>
      <c r="C6422" s="15">
        <v>2634000</v>
      </c>
      <c r="E6422" s="37" t="s">
        <v>252</v>
      </c>
      <c r="F6422" s="15">
        <v>142000</v>
      </c>
      <c r="G6422" s="15">
        <v>1270695</v>
      </c>
      <c r="I6422" s="38" t="s">
        <v>249</v>
      </c>
      <c r="J6422" s="15">
        <v>4.0999999999999996</v>
      </c>
    </row>
    <row r="6423" spans="1:10" x14ac:dyDescent="0.3">
      <c r="A6423" s="38" t="s">
        <v>262</v>
      </c>
      <c r="B6423" s="15">
        <v>309750</v>
      </c>
      <c r="C6423" s="15">
        <v>1823500</v>
      </c>
      <c r="E6423" s="37" t="s">
        <v>255</v>
      </c>
      <c r="F6423" s="15">
        <v>125175</v>
      </c>
      <c r="G6423" s="15">
        <v>1226685</v>
      </c>
      <c r="I6423" s="38" t="s">
        <v>251</v>
      </c>
      <c r="J6423" s="15">
        <v>4.0999999999999996</v>
      </c>
    </row>
    <row r="6424" spans="1:10" x14ac:dyDescent="0.3">
      <c r="A6424" s="38" t="s">
        <v>263</v>
      </c>
      <c r="B6424" s="15">
        <v>321050</v>
      </c>
      <c r="C6424" s="15">
        <v>2525500</v>
      </c>
      <c r="E6424" s="37" t="s">
        <v>258</v>
      </c>
      <c r="F6424" s="15">
        <v>125000</v>
      </c>
      <c r="G6424" s="15">
        <v>2298640</v>
      </c>
      <c r="I6424" s="38" t="s">
        <v>254</v>
      </c>
      <c r="J6424" s="15">
        <v>4.3</v>
      </c>
    </row>
    <row r="6425" spans="1:10" x14ac:dyDescent="0.3">
      <c r="A6425" s="35" t="s">
        <v>244</v>
      </c>
      <c r="B6425" s="15"/>
      <c r="C6425" s="15"/>
      <c r="E6425" s="36" t="s">
        <v>253</v>
      </c>
      <c r="F6425" s="15">
        <v>402310</v>
      </c>
      <c r="G6425" s="15">
        <v>4559593</v>
      </c>
      <c r="I6425" s="38" t="s">
        <v>257</v>
      </c>
      <c r="J6425" s="15">
        <v>3.7</v>
      </c>
    </row>
    <row r="6426" spans="1:10" x14ac:dyDescent="0.3">
      <c r="A6426" s="38" t="s">
        <v>245</v>
      </c>
      <c r="B6426" s="15">
        <v>316500</v>
      </c>
      <c r="C6426" s="15">
        <v>1575950</v>
      </c>
      <c r="E6426" s="35" t="s">
        <v>259</v>
      </c>
      <c r="F6426" s="15">
        <v>1917230</v>
      </c>
      <c r="G6426" s="15">
        <v>21743340</v>
      </c>
      <c r="I6426" s="38" t="s">
        <v>252</v>
      </c>
      <c r="J6426" s="15">
        <v>4.5999999999999996</v>
      </c>
    </row>
    <row r="6427" spans="1:10" x14ac:dyDescent="0.3">
      <c r="A6427" s="38" t="s">
        <v>247</v>
      </c>
      <c r="B6427" s="15">
        <v>300500</v>
      </c>
      <c r="C6427" s="15">
        <v>2649400</v>
      </c>
      <c r="E6427" s="36" t="s">
        <v>246</v>
      </c>
      <c r="F6427" s="15">
        <v>452850</v>
      </c>
      <c r="G6427" s="15">
        <v>4416490</v>
      </c>
      <c r="I6427" s="38" t="s">
        <v>255</v>
      </c>
      <c r="J6427" s="15">
        <v>5.2</v>
      </c>
    </row>
    <row r="6428" spans="1:10" x14ac:dyDescent="0.3">
      <c r="A6428" s="38" t="s">
        <v>249</v>
      </c>
      <c r="B6428" s="15">
        <v>307000</v>
      </c>
      <c r="C6428" s="15">
        <v>3426900</v>
      </c>
      <c r="E6428" s="36" t="s">
        <v>248</v>
      </c>
      <c r="F6428" s="15">
        <v>470450</v>
      </c>
      <c r="G6428" s="15">
        <v>4764410</v>
      </c>
      <c r="I6428" s="38" t="s">
        <v>258</v>
      </c>
      <c r="J6428" s="15">
        <v>5.0999999999999996</v>
      </c>
    </row>
    <row r="6429" spans="1:10" x14ac:dyDescent="0.3">
      <c r="A6429" s="38" t="s">
        <v>251</v>
      </c>
      <c r="B6429" s="15">
        <v>327450</v>
      </c>
      <c r="C6429" s="15">
        <v>3894900</v>
      </c>
      <c r="E6429" s="36" t="s">
        <v>250</v>
      </c>
      <c r="F6429" s="15">
        <v>479225</v>
      </c>
      <c r="G6429" s="15">
        <v>5113500</v>
      </c>
      <c r="I6429" s="38" t="s">
        <v>260</v>
      </c>
      <c r="J6429" s="15">
        <v>5.2</v>
      </c>
    </row>
    <row r="6430" spans="1:10" x14ac:dyDescent="0.3">
      <c r="A6430" s="38" t="s">
        <v>254</v>
      </c>
      <c r="B6430" s="15">
        <v>293500</v>
      </c>
      <c r="C6430" s="15">
        <v>3624425</v>
      </c>
      <c r="E6430" s="37" t="s">
        <v>252</v>
      </c>
      <c r="F6430" s="15">
        <v>140000</v>
      </c>
      <c r="G6430" s="15">
        <v>1474950</v>
      </c>
      <c r="I6430" s="38" t="s">
        <v>262</v>
      </c>
      <c r="J6430" s="15">
        <v>5.3</v>
      </c>
    </row>
    <row r="6431" spans="1:10" x14ac:dyDescent="0.3">
      <c r="A6431" s="38" t="s">
        <v>257</v>
      </c>
      <c r="B6431" s="15">
        <v>322000</v>
      </c>
      <c r="C6431" s="15">
        <v>5633700</v>
      </c>
      <c r="E6431" s="37" t="s">
        <v>255</v>
      </c>
      <c r="F6431" s="15">
        <v>187225</v>
      </c>
      <c r="G6431" s="15">
        <v>1705250</v>
      </c>
      <c r="I6431" s="38" t="s">
        <v>263</v>
      </c>
      <c r="J6431" s="15">
        <v>6.3</v>
      </c>
    </row>
    <row r="6432" spans="1:10" x14ac:dyDescent="0.3">
      <c r="A6432" s="38" t="s">
        <v>252</v>
      </c>
      <c r="B6432" s="15">
        <v>305000</v>
      </c>
      <c r="C6432" s="15">
        <v>4314300</v>
      </c>
      <c r="E6432" s="37" t="s">
        <v>258</v>
      </c>
      <c r="F6432" s="15">
        <v>152000</v>
      </c>
      <c r="G6432" s="15">
        <v>1933300</v>
      </c>
      <c r="I6432" s="35" t="s">
        <v>269</v>
      </c>
      <c r="J6432" s="15"/>
    </row>
    <row r="6433" spans="1:10" x14ac:dyDescent="0.3">
      <c r="A6433" s="38" t="s">
        <v>255</v>
      </c>
      <c r="B6433" s="15">
        <v>324000</v>
      </c>
      <c r="C6433" s="15">
        <v>6984049</v>
      </c>
      <c r="E6433" s="36" t="s">
        <v>253</v>
      </c>
      <c r="F6433" s="15">
        <v>514705</v>
      </c>
      <c r="G6433" s="15">
        <v>7448940</v>
      </c>
      <c r="I6433" s="38" t="s">
        <v>245</v>
      </c>
      <c r="J6433" s="15">
        <v>5.5</v>
      </c>
    </row>
    <row r="6434" spans="1:10" x14ac:dyDescent="0.3">
      <c r="A6434" s="38" t="s">
        <v>258</v>
      </c>
      <c r="B6434" s="15">
        <v>305000</v>
      </c>
      <c r="C6434" s="15">
        <v>5219957</v>
      </c>
      <c r="E6434" s="35" t="s">
        <v>265</v>
      </c>
      <c r="F6434" s="15">
        <v>2112550</v>
      </c>
      <c r="G6434" s="15">
        <v>25026299</v>
      </c>
      <c r="I6434" s="38" t="s">
        <v>247</v>
      </c>
      <c r="J6434" s="15">
        <v>4.0999999999999996</v>
      </c>
    </row>
    <row r="6435" spans="1:10" x14ac:dyDescent="0.3">
      <c r="A6435" s="38" t="s">
        <v>260</v>
      </c>
      <c r="B6435" s="15">
        <v>279450</v>
      </c>
      <c r="C6435" s="15">
        <v>5336662</v>
      </c>
      <c r="E6435" s="36" t="s">
        <v>246</v>
      </c>
      <c r="F6435" s="15">
        <v>513900</v>
      </c>
      <c r="G6435" s="15">
        <v>4245169</v>
      </c>
      <c r="I6435" s="38" t="s">
        <v>249</v>
      </c>
      <c r="J6435" s="15">
        <v>3.4</v>
      </c>
    </row>
    <row r="6436" spans="1:10" x14ac:dyDescent="0.3">
      <c r="A6436" s="38" t="s">
        <v>262</v>
      </c>
      <c r="B6436" s="15">
        <v>292467</v>
      </c>
      <c r="C6436" s="15">
        <v>5792820</v>
      </c>
      <c r="E6436" s="36" t="s">
        <v>248</v>
      </c>
      <c r="F6436" s="15">
        <v>514500</v>
      </c>
      <c r="G6436" s="15">
        <v>6439050</v>
      </c>
      <c r="I6436" s="38" t="s">
        <v>251</v>
      </c>
      <c r="J6436" s="15">
        <v>4.5999999999999996</v>
      </c>
    </row>
    <row r="6437" spans="1:10" x14ac:dyDescent="0.3">
      <c r="A6437" s="38" t="s">
        <v>263</v>
      </c>
      <c r="B6437" s="15">
        <v>337335</v>
      </c>
      <c r="C6437" s="15">
        <v>3063180</v>
      </c>
      <c r="E6437" s="36" t="s">
        <v>250</v>
      </c>
      <c r="F6437" s="15">
        <v>555400</v>
      </c>
      <c r="G6437" s="15">
        <v>7854800</v>
      </c>
      <c r="I6437" s="38" t="s">
        <v>254</v>
      </c>
      <c r="J6437" s="15">
        <v>4.5</v>
      </c>
    </row>
    <row r="6438" spans="1:10" x14ac:dyDescent="0.3">
      <c r="A6438" s="35" t="s">
        <v>256</v>
      </c>
      <c r="B6438" s="15"/>
      <c r="C6438" s="15"/>
      <c r="E6438" s="37" t="s">
        <v>252</v>
      </c>
      <c r="F6438" s="15">
        <v>193500</v>
      </c>
      <c r="G6438" s="15">
        <v>2265800</v>
      </c>
      <c r="I6438" s="38" t="s">
        <v>257</v>
      </c>
      <c r="J6438" s="15">
        <v>2.9</v>
      </c>
    </row>
    <row r="6439" spans="1:10" x14ac:dyDescent="0.3">
      <c r="A6439" s="38" t="s">
        <v>245</v>
      </c>
      <c r="B6439" s="15">
        <v>299301</v>
      </c>
      <c r="C6439" s="15">
        <v>2528818</v>
      </c>
      <c r="E6439" s="37" t="s">
        <v>255</v>
      </c>
      <c r="F6439" s="15">
        <v>175900</v>
      </c>
      <c r="G6439" s="15">
        <v>3078100</v>
      </c>
      <c r="I6439" s="38" t="s">
        <v>252</v>
      </c>
      <c r="J6439" s="15">
        <v>3.3</v>
      </c>
    </row>
    <row r="6440" spans="1:10" x14ac:dyDescent="0.3">
      <c r="A6440" s="38" t="s">
        <v>247</v>
      </c>
      <c r="B6440" s="15">
        <v>299500</v>
      </c>
      <c r="C6440" s="15">
        <v>2759300</v>
      </c>
      <c r="E6440" s="37" t="s">
        <v>258</v>
      </c>
      <c r="F6440" s="15">
        <v>186000</v>
      </c>
      <c r="G6440" s="15">
        <v>2510900</v>
      </c>
      <c r="I6440" s="38" t="s">
        <v>255</v>
      </c>
      <c r="J6440" s="15">
        <v>4</v>
      </c>
    </row>
    <row r="6441" spans="1:10" x14ac:dyDescent="0.3">
      <c r="A6441" s="38" t="s">
        <v>249</v>
      </c>
      <c r="B6441" s="15">
        <v>294975</v>
      </c>
      <c r="C6441" s="15">
        <v>4349196</v>
      </c>
      <c r="E6441" s="36" t="s">
        <v>253</v>
      </c>
      <c r="F6441" s="15">
        <v>528750</v>
      </c>
      <c r="G6441" s="15">
        <v>6487280</v>
      </c>
      <c r="I6441" s="38" t="s">
        <v>258</v>
      </c>
      <c r="J6441" s="15">
        <v>4.7</v>
      </c>
    </row>
    <row r="6442" spans="1:10" x14ac:dyDescent="0.3">
      <c r="A6442" s="38" t="s">
        <v>251</v>
      </c>
      <c r="B6442" s="15">
        <v>323580</v>
      </c>
      <c r="C6442" s="15">
        <v>2989195</v>
      </c>
      <c r="E6442" s="35" t="s">
        <v>244</v>
      </c>
      <c r="F6442" s="15">
        <v>2419428</v>
      </c>
      <c r="G6442" s="15">
        <v>26544610</v>
      </c>
      <c r="I6442" s="38" t="s">
        <v>260</v>
      </c>
      <c r="J6442" s="15">
        <v>5</v>
      </c>
    </row>
    <row r="6443" spans="1:10" x14ac:dyDescent="0.3">
      <c r="A6443" s="38" t="s">
        <v>254</v>
      </c>
      <c r="B6443" s="15">
        <v>313750</v>
      </c>
      <c r="C6443" s="15">
        <v>6024190</v>
      </c>
      <c r="E6443" s="36" t="s">
        <v>246</v>
      </c>
      <c r="F6443" s="15">
        <v>579650</v>
      </c>
      <c r="G6443" s="15">
        <v>5779525</v>
      </c>
      <c r="I6443" s="38" t="s">
        <v>262</v>
      </c>
      <c r="J6443" s="15">
        <v>4.9000000000000004</v>
      </c>
    </row>
    <row r="6444" spans="1:10" x14ac:dyDescent="0.3">
      <c r="A6444" s="38" t="s">
        <v>257</v>
      </c>
      <c r="B6444" s="15">
        <v>293000</v>
      </c>
      <c r="C6444" s="15">
        <v>7634950</v>
      </c>
      <c r="E6444" s="36" t="s">
        <v>248</v>
      </c>
      <c r="F6444" s="15">
        <v>581950</v>
      </c>
      <c r="G6444" s="15">
        <v>6762499</v>
      </c>
      <c r="I6444" s="38" t="s">
        <v>263</v>
      </c>
      <c r="J6444" s="15">
        <v>4</v>
      </c>
    </row>
    <row r="6445" spans="1:10" x14ac:dyDescent="0.3">
      <c r="A6445" s="38" t="s">
        <v>252</v>
      </c>
      <c r="B6445" s="15">
        <v>347000</v>
      </c>
      <c r="C6445" s="15">
        <v>4248295</v>
      </c>
      <c r="E6445" s="36" t="s">
        <v>250</v>
      </c>
      <c r="F6445" s="15">
        <v>615100</v>
      </c>
      <c r="G6445" s="15">
        <v>7617525</v>
      </c>
      <c r="I6445" s="35" t="s">
        <v>270</v>
      </c>
      <c r="J6445" s="15"/>
    </row>
    <row r="6446" spans="1:10" x14ac:dyDescent="0.3">
      <c r="A6446" s="38" t="s">
        <v>255</v>
      </c>
      <c r="B6446" s="15">
        <v>331348</v>
      </c>
      <c r="C6446" s="15">
        <v>8402734</v>
      </c>
      <c r="E6446" s="37" t="s">
        <v>252</v>
      </c>
      <c r="F6446" s="15">
        <v>206000</v>
      </c>
      <c r="G6446" s="15">
        <v>3058525</v>
      </c>
      <c r="I6446" s="38" t="s">
        <v>245</v>
      </c>
      <c r="J6446" s="15">
        <v>4.4000000000000004</v>
      </c>
    </row>
    <row r="6447" spans="1:10" x14ac:dyDescent="0.3">
      <c r="A6447" s="38" t="s">
        <v>258</v>
      </c>
      <c r="B6447" s="15">
        <v>323107</v>
      </c>
      <c r="C6447" s="15">
        <v>1363163</v>
      </c>
      <c r="E6447" s="37" t="s">
        <v>255</v>
      </c>
      <c r="F6447" s="15">
        <v>206125</v>
      </c>
      <c r="G6447" s="15">
        <v>1560200</v>
      </c>
      <c r="I6447" s="38" t="s">
        <v>247</v>
      </c>
      <c r="J6447" s="15">
        <v>5.5</v>
      </c>
    </row>
    <row r="6448" spans="1:10" x14ac:dyDescent="0.3">
      <c r="A6448" s="38" t="s">
        <v>260</v>
      </c>
      <c r="B6448" s="15">
        <v>289950</v>
      </c>
      <c r="C6448" s="15">
        <v>5366599</v>
      </c>
      <c r="E6448" s="37" t="s">
        <v>258</v>
      </c>
      <c r="F6448" s="15">
        <v>202975</v>
      </c>
      <c r="G6448" s="15">
        <v>2998800</v>
      </c>
      <c r="I6448" s="38" t="s">
        <v>249</v>
      </c>
      <c r="J6448" s="15">
        <v>4.8</v>
      </c>
    </row>
    <row r="6449" spans="1:10" x14ac:dyDescent="0.3">
      <c r="A6449" s="38" t="s">
        <v>262</v>
      </c>
      <c r="B6449" s="15">
        <v>269500</v>
      </c>
      <c r="C6449" s="15">
        <v>1621850</v>
      </c>
      <c r="E6449" s="36" t="s">
        <v>253</v>
      </c>
      <c r="F6449" s="15">
        <v>642728</v>
      </c>
      <c r="G6449" s="15">
        <v>6385061</v>
      </c>
      <c r="I6449" s="38" t="s">
        <v>251</v>
      </c>
      <c r="J6449" s="15">
        <v>3.4</v>
      </c>
    </row>
    <row r="6450" spans="1:10" x14ac:dyDescent="0.3">
      <c r="A6450" s="38" t="s">
        <v>263</v>
      </c>
      <c r="B6450" s="15">
        <v>290000</v>
      </c>
      <c r="C6450" s="15">
        <v>2128500</v>
      </c>
      <c r="E6450" s="35" t="s">
        <v>256</v>
      </c>
      <c r="F6450" s="15">
        <v>2602793</v>
      </c>
      <c r="G6450" s="15">
        <v>24396988</v>
      </c>
      <c r="I6450" s="38" t="s">
        <v>254</v>
      </c>
      <c r="J6450" s="15">
        <v>5.3</v>
      </c>
    </row>
    <row r="6451" spans="1:10" x14ac:dyDescent="0.3">
      <c r="A6451" s="35" t="s">
        <v>261</v>
      </c>
      <c r="B6451" s="15"/>
      <c r="C6451" s="15"/>
      <c r="E6451" s="36" t="s">
        <v>246</v>
      </c>
      <c r="F6451" s="15">
        <v>637975</v>
      </c>
      <c r="G6451" s="15">
        <v>3917590</v>
      </c>
      <c r="I6451" s="38" t="s">
        <v>257</v>
      </c>
      <c r="J6451" s="15">
        <v>3.5</v>
      </c>
    </row>
    <row r="6452" spans="1:10" x14ac:dyDescent="0.3">
      <c r="A6452" s="38" t="s">
        <v>245</v>
      </c>
      <c r="B6452" s="15">
        <v>322000</v>
      </c>
      <c r="C6452" s="15">
        <v>322000</v>
      </c>
      <c r="E6452" s="36" t="s">
        <v>248</v>
      </c>
      <c r="F6452" s="15">
        <v>651375</v>
      </c>
      <c r="G6452" s="15">
        <v>8588868</v>
      </c>
      <c r="I6452" s="38" t="s">
        <v>252</v>
      </c>
      <c r="J6452" s="15">
        <v>6</v>
      </c>
    </row>
    <row r="6453" spans="1:10" x14ac:dyDescent="0.3">
      <c r="A6453" s="38" t="s">
        <v>247</v>
      </c>
      <c r="B6453" s="15">
        <v>286250</v>
      </c>
      <c r="C6453" s="15">
        <v>1311863</v>
      </c>
      <c r="E6453" s="36" t="s">
        <v>250</v>
      </c>
      <c r="F6453" s="15">
        <v>690975</v>
      </c>
      <c r="G6453" s="15">
        <v>6246796</v>
      </c>
      <c r="I6453" s="38" t="s">
        <v>255</v>
      </c>
      <c r="J6453" s="15">
        <v>4.8</v>
      </c>
    </row>
    <row r="6454" spans="1:10" x14ac:dyDescent="0.3">
      <c r="A6454" s="38" t="s">
        <v>249</v>
      </c>
      <c r="B6454" s="15">
        <v>412667</v>
      </c>
      <c r="C6454" s="15">
        <v>6681439</v>
      </c>
      <c r="E6454" s="37" t="s">
        <v>252</v>
      </c>
      <c r="F6454" s="15">
        <v>234975</v>
      </c>
      <c r="G6454" s="15">
        <v>2388499</v>
      </c>
      <c r="I6454" s="38" t="s">
        <v>258</v>
      </c>
      <c r="J6454" s="15">
        <v>3.6</v>
      </c>
    </row>
    <row r="6455" spans="1:10" x14ac:dyDescent="0.3">
      <c r="A6455" s="38" t="s">
        <v>251</v>
      </c>
      <c r="B6455" s="15">
        <v>305000</v>
      </c>
      <c r="C6455" s="15">
        <v>4999584</v>
      </c>
      <c r="E6455" s="37" t="s">
        <v>255</v>
      </c>
      <c r="F6455" s="15">
        <v>239000</v>
      </c>
      <c r="G6455" s="15">
        <v>1677600</v>
      </c>
      <c r="I6455" s="38" t="s">
        <v>260</v>
      </c>
      <c r="J6455" s="15">
        <v>3.3</v>
      </c>
    </row>
    <row r="6456" spans="1:10" x14ac:dyDescent="0.3">
      <c r="A6456" s="38" t="s">
        <v>254</v>
      </c>
      <c r="B6456" s="15">
        <v>314534</v>
      </c>
      <c r="C6456" s="15">
        <v>9937764</v>
      </c>
      <c r="E6456" s="37" t="s">
        <v>258</v>
      </c>
      <c r="F6456" s="15">
        <v>217000</v>
      </c>
      <c r="G6456" s="15">
        <v>2180697</v>
      </c>
      <c r="I6456" s="38" t="s">
        <v>262</v>
      </c>
      <c r="J6456" s="15">
        <v>2.8</v>
      </c>
    </row>
    <row r="6457" spans="1:10" x14ac:dyDescent="0.3">
      <c r="A6457" s="38" t="s">
        <v>257</v>
      </c>
      <c r="B6457" s="15">
        <v>327609</v>
      </c>
      <c r="C6457" s="15">
        <v>13677169</v>
      </c>
      <c r="E6457" s="36" t="s">
        <v>253</v>
      </c>
      <c r="F6457" s="15">
        <v>622468</v>
      </c>
      <c r="G6457" s="15">
        <v>5643734</v>
      </c>
      <c r="I6457" s="38" t="s">
        <v>263</v>
      </c>
      <c r="J6457" s="15">
        <v>2.5</v>
      </c>
    </row>
    <row r="6458" spans="1:10" x14ac:dyDescent="0.3">
      <c r="A6458" s="38" t="s">
        <v>252</v>
      </c>
      <c r="B6458" s="15">
        <v>321000</v>
      </c>
      <c r="C6458" s="15">
        <v>6339651</v>
      </c>
      <c r="E6458" s="35" t="s">
        <v>261</v>
      </c>
      <c r="F6458" s="15">
        <v>2249000</v>
      </c>
      <c r="G6458" s="15">
        <v>17090525</v>
      </c>
      <c r="I6458" s="35" t="s">
        <v>271</v>
      </c>
      <c r="J6458" s="15"/>
    </row>
    <row r="6459" spans="1:10" x14ac:dyDescent="0.3">
      <c r="A6459" s="38" t="s">
        <v>255</v>
      </c>
      <c r="B6459" s="15">
        <v>331775</v>
      </c>
      <c r="C6459" s="15">
        <v>7249198</v>
      </c>
      <c r="E6459" s="36" t="s">
        <v>246</v>
      </c>
      <c r="F6459" s="15">
        <v>586975</v>
      </c>
      <c r="G6459" s="15">
        <v>2654035</v>
      </c>
      <c r="I6459" s="38" t="s">
        <v>245</v>
      </c>
      <c r="J6459" s="15">
        <v>3</v>
      </c>
    </row>
    <row r="6460" spans="1:10" x14ac:dyDescent="0.3">
      <c r="A6460" s="38" t="s">
        <v>258</v>
      </c>
      <c r="B6460" s="15">
        <v>315985</v>
      </c>
      <c r="C6460" s="15">
        <v>3608493</v>
      </c>
      <c r="E6460" s="36" t="s">
        <v>248</v>
      </c>
      <c r="F6460" s="15">
        <v>620300</v>
      </c>
      <c r="G6460" s="15">
        <v>6612441</v>
      </c>
      <c r="I6460" s="38" t="s">
        <v>247</v>
      </c>
      <c r="J6460" s="15">
        <v>2.9</v>
      </c>
    </row>
    <row r="6461" spans="1:10" x14ac:dyDescent="0.3">
      <c r="A6461" s="38" t="s">
        <v>260</v>
      </c>
      <c r="B6461" s="15">
        <v>323128</v>
      </c>
      <c r="C6461" s="15">
        <v>5787118</v>
      </c>
      <c r="E6461" s="36" t="s">
        <v>250</v>
      </c>
      <c r="F6461" s="15">
        <v>552000</v>
      </c>
      <c r="G6461" s="15">
        <v>4851899</v>
      </c>
      <c r="I6461" s="38" t="s">
        <v>249</v>
      </c>
      <c r="J6461" s="15">
        <v>2</v>
      </c>
    </row>
    <row r="6462" spans="1:10" x14ac:dyDescent="0.3">
      <c r="A6462" s="38" t="s">
        <v>262</v>
      </c>
      <c r="B6462" s="15">
        <v>294835</v>
      </c>
      <c r="C6462" s="15">
        <v>3677859</v>
      </c>
      <c r="E6462" s="37" t="s">
        <v>252</v>
      </c>
      <c r="F6462" s="15">
        <v>220500</v>
      </c>
      <c r="G6462" s="15">
        <v>1708299</v>
      </c>
      <c r="I6462" s="38" t="s">
        <v>251</v>
      </c>
      <c r="J6462" s="15">
        <v>2.7</v>
      </c>
    </row>
    <row r="6463" spans="1:10" x14ac:dyDescent="0.3">
      <c r="A6463" s="38" t="s">
        <v>263</v>
      </c>
      <c r="B6463" s="15">
        <v>330000</v>
      </c>
      <c r="C6463" s="15">
        <v>2862057</v>
      </c>
      <c r="E6463" s="37" t="s">
        <v>255</v>
      </c>
      <c r="F6463" s="15">
        <v>165000</v>
      </c>
      <c r="G6463" s="15">
        <v>868000</v>
      </c>
      <c r="I6463" s="38" t="s">
        <v>254</v>
      </c>
      <c r="J6463" s="15">
        <v>2.4</v>
      </c>
    </row>
    <row r="6464" spans="1:10" x14ac:dyDescent="0.3">
      <c r="A6464" s="35" t="s">
        <v>264</v>
      </c>
      <c r="B6464" s="15"/>
      <c r="C6464" s="15"/>
      <c r="E6464" s="37" t="s">
        <v>258</v>
      </c>
      <c r="F6464" s="15">
        <v>166500</v>
      </c>
      <c r="G6464" s="15">
        <v>2275600</v>
      </c>
      <c r="I6464" s="38" t="s">
        <v>257</v>
      </c>
      <c r="J6464" s="15">
        <v>2.2000000000000002</v>
      </c>
    </row>
    <row r="6465" spans="1:10" x14ac:dyDescent="0.3">
      <c r="A6465" s="38" t="s">
        <v>245</v>
      </c>
      <c r="B6465" s="15">
        <v>301500</v>
      </c>
      <c r="C6465" s="15">
        <v>3265039</v>
      </c>
      <c r="E6465" s="36" t="s">
        <v>253</v>
      </c>
      <c r="F6465" s="15">
        <v>489725</v>
      </c>
      <c r="G6465" s="15">
        <v>2972150</v>
      </c>
      <c r="I6465" s="38" t="s">
        <v>252</v>
      </c>
      <c r="J6465" s="15">
        <v>2.1</v>
      </c>
    </row>
    <row r="6466" spans="1:10" x14ac:dyDescent="0.3">
      <c r="A6466" s="38" t="s">
        <v>247</v>
      </c>
      <c r="B6466" s="15">
        <v>296795</v>
      </c>
      <c r="C6466" s="15">
        <v>3790258</v>
      </c>
      <c r="E6466" s="35" t="s">
        <v>264</v>
      </c>
      <c r="F6466" s="15">
        <v>1809050</v>
      </c>
      <c r="G6466" s="15">
        <v>18023465</v>
      </c>
      <c r="I6466" s="38" t="s">
        <v>255</v>
      </c>
      <c r="J6466" s="15">
        <v>3.6</v>
      </c>
    </row>
    <row r="6467" spans="1:10" x14ac:dyDescent="0.3">
      <c r="A6467" s="38" t="s">
        <v>249</v>
      </c>
      <c r="B6467" s="15">
        <v>300030</v>
      </c>
      <c r="C6467" s="15">
        <v>2846620</v>
      </c>
      <c r="E6467" s="36" t="s">
        <v>246</v>
      </c>
      <c r="F6467" s="15">
        <v>344150</v>
      </c>
      <c r="G6467" s="15">
        <v>1954865</v>
      </c>
      <c r="I6467" s="38" t="s">
        <v>258</v>
      </c>
      <c r="J6467" s="15">
        <v>3.5</v>
      </c>
    </row>
    <row r="6468" spans="1:10" x14ac:dyDescent="0.3">
      <c r="A6468" s="38" t="s">
        <v>251</v>
      </c>
      <c r="B6468" s="15">
        <v>307823</v>
      </c>
      <c r="C6468" s="15">
        <v>3913586</v>
      </c>
      <c r="E6468" s="36" t="s">
        <v>248</v>
      </c>
      <c r="F6468" s="15">
        <v>483000</v>
      </c>
      <c r="G6468" s="15">
        <v>5195400</v>
      </c>
      <c r="I6468" s="38" t="s">
        <v>260</v>
      </c>
      <c r="J6468" s="15">
        <v>2.8</v>
      </c>
    </row>
    <row r="6469" spans="1:10" x14ac:dyDescent="0.3">
      <c r="A6469" s="38" t="s">
        <v>254</v>
      </c>
      <c r="B6469" s="15">
        <v>280250</v>
      </c>
      <c r="C6469" s="15">
        <v>3421953</v>
      </c>
      <c r="E6469" s="36" t="s">
        <v>250</v>
      </c>
      <c r="F6469" s="15">
        <v>450400</v>
      </c>
      <c r="G6469" s="15">
        <v>4500601</v>
      </c>
      <c r="I6469" s="38" t="s">
        <v>262</v>
      </c>
      <c r="J6469" s="15">
        <v>2.2999999999999998</v>
      </c>
    </row>
    <row r="6470" spans="1:10" x14ac:dyDescent="0.3">
      <c r="A6470" s="38" t="s">
        <v>257</v>
      </c>
      <c r="B6470" s="15">
        <v>295000</v>
      </c>
      <c r="C6470" s="15">
        <v>6760516</v>
      </c>
      <c r="E6470" s="37" t="s">
        <v>252</v>
      </c>
      <c r="F6470" s="15">
        <v>148500</v>
      </c>
      <c r="G6470" s="15">
        <v>2085501</v>
      </c>
      <c r="I6470" s="38" t="s">
        <v>263</v>
      </c>
      <c r="J6470" s="15">
        <v>1.9</v>
      </c>
    </row>
    <row r="6471" spans="1:10" x14ac:dyDescent="0.3">
      <c r="A6471" s="38" t="s">
        <v>252</v>
      </c>
      <c r="B6471" s="15">
        <v>281000</v>
      </c>
      <c r="C6471" s="15">
        <v>4969320</v>
      </c>
      <c r="E6471" s="37" t="s">
        <v>255</v>
      </c>
      <c r="F6471" s="15">
        <v>169900</v>
      </c>
      <c r="G6471" s="15">
        <v>1398700</v>
      </c>
      <c r="I6471" s="35" t="s">
        <v>272</v>
      </c>
      <c r="J6471" s="15"/>
    </row>
    <row r="6472" spans="1:10" x14ac:dyDescent="0.3">
      <c r="A6472" s="38" t="s">
        <v>255</v>
      </c>
      <c r="B6472" s="15">
        <v>274793</v>
      </c>
      <c r="C6472" s="15">
        <v>1798695</v>
      </c>
      <c r="E6472" s="37" t="s">
        <v>258</v>
      </c>
      <c r="F6472" s="15">
        <v>132000</v>
      </c>
      <c r="G6472" s="15">
        <v>1016400</v>
      </c>
      <c r="I6472" s="38" t="s">
        <v>245</v>
      </c>
      <c r="J6472" s="15">
        <v>1.2</v>
      </c>
    </row>
    <row r="6473" spans="1:10" x14ac:dyDescent="0.3">
      <c r="A6473" s="38" t="s">
        <v>258</v>
      </c>
      <c r="B6473" s="15">
        <v>281383</v>
      </c>
      <c r="C6473" s="15">
        <v>4696517</v>
      </c>
      <c r="E6473" s="36" t="s">
        <v>253</v>
      </c>
      <c r="F6473" s="15">
        <v>531500</v>
      </c>
      <c r="G6473" s="15">
        <v>6372599</v>
      </c>
      <c r="I6473" s="38" t="s">
        <v>247</v>
      </c>
      <c r="J6473" s="15">
        <v>1.6</v>
      </c>
    </row>
    <row r="6474" spans="1:10" x14ac:dyDescent="0.3">
      <c r="A6474" s="38" t="s">
        <v>260</v>
      </c>
      <c r="B6474" s="15">
        <v>293523</v>
      </c>
      <c r="C6474" s="15">
        <v>4290686</v>
      </c>
      <c r="E6474" s="35" t="s">
        <v>266</v>
      </c>
      <c r="F6474" s="15">
        <v>1708225</v>
      </c>
      <c r="G6474" s="15">
        <v>13619364</v>
      </c>
      <c r="I6474" s="38" t="s">
        <v>249</v>
      </c>
      <c r="J6474" s="15">
        <v>1.6</v>
      </c>
    </row>
    <row r="6475" spans="1:10" x14ac:dyDescent="0.3">
      <c r="A6475" s="38" t="s">
        <v>262</v>
      </c>
      <c r="B6475" s="15">
        <v>289875</v>
      </c>
      <c r="C6475" s="15">
        <v>5074465</v>
      </c>
      <c r="E6475" s="36" t="s">
        <v>246</v>
      </c>
      <c r="F6475" s="15">
        <v>429450</v>
      </c>
      <c r="G6475" s="15">
        <v>3538869</v>
      </c>
      <c r="I6475" s="38" t="s">
        <v>251</v>
      </c>
      <c r="J6475" s="15">
        <v>1.3</v>
      </c>
    </row>
    <row r="6476" spans="1:10" x14ac:dyDescent="0.3">
      <c r="A6476" s="38" t="s">
        <v>263</v>
      </c>
      <c r="B6476" s="15">
        <v>305315</v>
      </c>
      <c r="C6476" s="15">
        <v>4073779</v>
      </c>
      <c r="E6476" s="36" t="s">
        <v>248</v>
      </c>
      <c r="F6476" s="15">
        <v>437450</v>
      </c>
      <c r="G6476" s="15">
        <v>4826855</v>
      </c>
      <c r="I6476" s="38" t="s">
        <v>254</v>
      </c>
      <c r="J6476" s="15">
        <v>1.5</v>
      </c>
    </row>
    <row r="6477" spans="1:10" x14ac:dyDescent="0.3">
      <c r="A6477" s="35" t="s">
        <v>266</v>
      </c>
      <c r="B6477" s="15"/>
      <c r="C6477" s="15"/>
      <c r="E6477" s="36" t="s">
        <v>250</v>
      </c>
      <c r="F6477" s="15">
        <v>386825</v>
      </c>
      <c r="G6477" s="15">
        <v>2517850</v>
      </c>
      <c r="I6477" s="38" t="s">
        <v>257</v>
      </c>
      <c r="J6477" s="15">
        <v>1.6</v>
      </c>
    </row>
    <row r="6478" spans="1:10" x14ac:dyDescent="0.3">
      <c r="A6478" s="38" t="s">
        <v>245</v>
      </c>
      <c r="B6478" s="15">
        <v>333303</v>
      </c>
      <c r="C6478" s="15">
        <v>1715698</v>
      </c>
      <c r="E6478" s="37" t="s">
        <v>252</v>
      </c>
      <c r="F6478" s="15">
        <v>141825</v>
      </c>
      <c r="G6478" s="15">
        <v>811050</v>
      </c>
      <c r="I6478" s="38" t="s">
        <v>252</v>
      </c>
      <c r="J6478" s="15">
        <v>2.2000000000000002</v>
      </c>
    </row>
    <row r="6479" spans="1:10" x14ac:dyDescent="0.3">
      <c r="A6479" s="38" t="s">
        <v>247</v>
      </c>
      <c r="B6479" s="15">
        <v>283878</v>
      </c>
      <c r="C6479" s="15">
        <v>2903501</v>
      </c>
      <c r="E6479" s="37" t="s">
        <v>255</v>
      </c>
      <c r="F6479" s="15">
        <v>125000</v>
      </c>
      <c r="G6479" s="15">
        <v>1347800</v>
      </c>
      <c r="I6479" s="38" t="s">
        <v>255</v>
      </c>
      <c r="J6479" s="15">
        <v>1.8</v>
      </c>
    </row>
    <row r="6480" spans="1:10" x14ac:dyDescent="0.3">
      <c r="A6480" s="38" t="s">
        <v>249</v>
      </c>
      <c r="B6480" s="15">
        <v>314477</v>
      </c>
      <c r="C6480" s="15">
        <v>5395624</v>
      </c>
      <c r="E6480" s="37" t="s">
        <v>258</v>
      </c>
      <c r="F6480" s="15">
        <v>120000</v>
      </c>
      <c r="G6480" s="15">
        <v>359000</v>
      </c>
      <c r="I6480" s="38" t="s">
        <v>258</v>
      </c>
      <c r="J6480" s="15">
        <v>1.5</v>
      </c>
    </row>
    <row r="6481" spans="1:10" x14ac:dyDescent="0.3">
      <c r="A6481" s="38" t="s">
        <v>251</v>
      </c>
      <c r="B6481" s="15">
        <v>342208</v>
      </c>
      <c r="C6481" s="15">
        <v>3768893</v>
      </c>
      <c r="E6481" s="36" t="s">
        <v>253</v>
      </c>
      <c r="F6481" s="15">
        <v>454500</v>
      </c>
      <c r="G6481" s="15">
        <v>2735790</v>
      </c>
      <c r="I6481" s="38" t="s">
        <v>260</v>
      </c>
      <c r="J6481" s="15">
        <v>1.3</v>
      </c>
    </row>
    <row r="6482" spans="1:10" x14ac:dyDescent="0.3">
      <c r="A6482" s="38" t="s">
        <v>254</v>
      </c>
      <c r="B6482" s="15">
        <v>282885</v>
      </c>
      <c r="C6482" s="15">
        <v>3270910</v>
      </c>
      <c r="E6482" s="35" t="s">
        <v>267</v>
      </c>
      <c r="F6482" s="15">
        <v>1367925</v>
      </c>
      <c r="G6482" s="15">
        <v>9786479</v>
      </c>
      <c r="I6482" s="38" t="s">
        <v>262</v>
      </c>
      <c r="J6482" s="15">
        <v>1.3</v>
      </c>
    </row>
    <row r="6483" spans="1:10" x14ac:dyDescent="0.3">
      <c r="A6483" s="38" t="s">
        <v>257</v>
      </c>
      <c r="B6483" s="15">
        <v>315810</v>
      </c>
      <c r="C6483" s="15">
        <v>6398030</v>
      </c>
      <c r="E6483" s="36" t="s">
        <v>246</v>
      </c>
      <c r="F6483" s="15">
        <v>385975</v>
      </c>
      <c r="G6483" s="15">
        <v>2211750</v>
      </c>
      <c r="I6483" s="38" t="s">
        <v>263</v>
      </c>
      <c r="J6483" s="15">
        <v>1</v>
      </c>
    </row>
    <row r="6484" spans="1:10" x14ac:dyDescent="0.3">
      <c r="A6484" s="38" t="s">
        <v>252</v>
      </c>
      <c r="B6484" s="15">
        <v>322500</v>
      </c>
      <c r="C6484" s="15">
        <v>5848668</v>
      </c>
      <c r="E6484" s="36" t="s">
        <v>248</v>
      </c>
      <c r="F6484" s="15">
        <v>326450</v>
      </c>
      <c r="G6484" s="15">
        <v>2012630</v>
      </c>
      <c r="I6484" s="35" t="s">
        <v>273</v>
      </c>
      <c r="J6484" s="15"/>
    </row>
    <row r="6485" spans="1:10" x14ac:dyDescent="0.3">
      <c r="A6485" s="38" t="s">
        <v>255</v>
      </c>
      <c r="B6485" s="15">
        <v>346575</v>
      </c>
      <c r="C6485" s="15">
        <v>4167189</v>
      </c>
      <c r="E6485" s="36" t="s">
        <v>250</v>
      </c>
      <c r="F6485" s="15">
        <v>367000</v>
      </c>
      <c r="G6485" s="15">
        <v>3093454</v>
      </c>
      <c r="I6485" s="38" t="s">
        <v>245</v>
      </c>
      <c r="J6485" s="15">
        <v>1.5</v>
      </c>
    </row>
    <row r="6486" spans="1:10" x14ac:dyDescent="0.3">
      <c r="A6486" s="38" t="s">
        <v>258</v>
      </c>
      <c r="B6486" s="15">
        <v>303500</v>
      </c>
      <c r="C6486" s="15">
        <v>4899950</v>
      </c>
      <c r="E6486" s="37" t="s">
        <v>252</v>
      </c>
      <c r="F6486" s="15">
        <v>133000</v>
      </c>
      <c r="G6486" s="15">
        <v>1111750</v>
      </c>
      <c r="I6486" s="38" t="s">
        <v>247</v>
      </c>
      <c r="J6486" s="15">
        <v>0.8</v>
      </c>
    </row>
    <row r="6487" spans="1:10" x14ac:dyDescent="0.3">
      <c r="A6487" s="38" t="s">
        <v>260</v>
      </c>
      <c r="B6487" s="15">
        <v>310065</v>
      </c>
      <c r="C6487" s="15">
        <v>2735775</v>
      </c>
      <c r="E6487" s="37" t="s">
        <v>255</v>
      </c>
      <c r="F6487" s="15">
        <v>97500</v>
      </c>
      <c r="G6487" s="15">
        <v>1472704</v>
      </c>
      <c r="I6487" s="38" t="s">
        <v>249</v>
      </c>
      <c r="J6487" s="15">
        <v>0.4</v>
      </c>
    </row>
    <row r="6488" spans="1:10" x14ac:dyDescent="0.3">
      <c r="A6488" s="38" t="s">
        <v>262</v>
      </c>
      <c r="B6488" s="15">
        <v>314753</v>
      </c>
      <c r="C6488" s="15">
        <v>1865175</v>
      </c>
      <c r="E6488" s="37" t="s">
        <v>258</v>
      </c>
      <c r="F6488" s="15">
        <v>136500</v>
      </c>
      <c r="G6488" s="15">
        <v>509000</v>
      </c>
      <c r="I6488" s="38" t="s">
        <v>251</v>
      </c>
      <c r="J6488" s="15">
        <v>0.6</v>
      </c>
    </row>
    <row r="6489" spans="1:10" x14ac:dyDescent="0.3">
      <c r="A6489" s="38" t="s">
        <v>263</v>
      </c>
      <c r="B6489" s="15">
        <v>275500</v>
      </c>
      <c r="C6489" s="15">
        <v>5338730</v>
      </c>
      <c r="E6489" s="36" t="s">
        <v>253</v>
      </c>
      <c r="F6489" s="15">
        <v>288500</v>
      </c>
      <c r="G6489" s="15">
        <v>2468645</v>
      </c>
      <c r="I6489" s="38" t="s">
        <v>254</v>
      </c>
      <c r="J6489" s="15">
        <v>1.8</v>
      </c>
    </row>
    <row r="6490" spans="1:10" x14ac:dyDescent="0.3">
      <c r="A6490" s="35" t="s">
        <v>267</v>
      </c>
      <c r="B6490" s="15"/>
      <c r="C6490" s="15"/>
      <c r="E6490" s="35" t="s">
        <v>268</v>
      </c>
      <c r="F6490" s="15">
        <v>1289658</v>
      </c>
      <c r="G6490" s="15">
        <v>11227732</v>
      </c>
      <c r="I6490" s="38" t="s">
        <v>257</v>
      </c>
      <c r="J6490" s="15">
        <v>1.4</v>
      </c>
    </row>
    <row r="6491" spans="1:10" x14ac:dyDescent="0.3">
      <c r="A6491" s="38" t="s">
        <v>245</v>
      </c>
      <c r="B6491" s="15">
        <v>316045</v>
      </c>
      <c r="C6491" s="15">
        <v>3449506</v>
      </c>
      <c r="E6491" s="36" t="s">
        <v>246</v>
      </c>
      <c r="F6491" s="15">
        <v>307200</v>
      </c>
      <c r="G6491" s="15">
        <v>3152450</v>
      </c>
      <c r="I6491" s="38" t="s">
        <v>252</v>
      </c>
      <c r="J6491" s="15">
        <v>1.5</v>
      </c>
    </row>
    <row r="6492" spans="1:10" x14ac:dyDescent="0.3">
      <c r="A6492" s="38" t="s">
        <v>247</v>
      </c>
      <c r="B6492" s="15">
        <v>258930</v>
      </c>
      <c r="C6492" s="15">
        <v>2541445</v>
      </c>
      <c r="E6492" s="36" t="s">
        <v>248</v>
      </c>
      <c r="F6492" s="15">
        <v>341958</v>
      </c>
      <c r="G6492" s="15">
        <v>2648082</v>
      </c>
      <c r="I6492" s="38" t="s">
        <v>255</v>
      </c>
      <c r="J6492" s="15">
        <v>2</v>
      </c>
    </row>
    <row r="6493" spans="1:10" x14ac:dyDescent="0.3">
      <c r="A6493" s="38" t="s">
        <v>249</v>
      </c>
      <c r="B6493" s="15">
        <v>300950</v>
      </c>
      <c r="C6493" s="15">
        <v>5388455</v>
      </c>
      <c r="E6493" s="36" t="s">
        <v>250</v>
      </c>
      <c r="F6493" s="15">
        <v>335200</v>
      </c>
      <c r="G6493" s="15">
        <v>2143700</v>
      </c>
      <c r="I6493" s="38" t="s">
        <v>258</v>
      </c>
      <c r="J6493" s="15">
        <v>1.7</v>
      </c>
    </row>
    <row r="6494" spans="1:10" x14ac:dyDescent="0.3">
      <c r="A6494" s="38" t="s">
        <v>251</v>
      </c>
      <c r="B6494" s="15">
        <v>271500</v>
      </c>
      <c r="C6494" s="15">
        <v>1590900</v>
      </c>
      <c r="E6494" s="37" t="s">
        <v>252</v>
      </c>
      <c r="F6494" s="15">
        <v>99000</v>
      </c>
      <c r="G6494" s="15">
        <v>994400</v>
      </c>
      <c r="I6494" s="38" t="s">
        <v>260</v>
      </c>
      <c r="J6494" s="15">
        <v>2</v>
      </c>
    </row>
    <row r="6495" spans="1:10" x14ac:dyDescent="0.3">
      <c r="A6495" s="38" t="s">
        <v>254</v>
      </c>
      <c r="B6495" s="15">
        <v>307998</v>
      </c>
      <c r="C6495" s="15">
        <v>3721570</v>
      </c>
      <c r="E6495" s="37" t="s">
        <v>255</v>
      </c>
      <c r="F6495" s="15">
        <v>86500</v>
      </c>
      <c r="G6495" s="15">
        <v>564900</v>
      </c>
      <c r="I6495" s="38" t="s">
        <v>262</v>
      </c>
      <c r="J6495" s="15">
        <v>2.1</v>
      </c>
    </row>
    <row r="6496" spans="1:10" x14ac:dyDescent="0.3">
      <c r="A6496" s="38" t="s">
        <v>257</v>
      </c>
      <c r="B6496" s="15">
        <v>300415</v>
      </c>
      <c r="C6496" s="15">
        <v>4522320</v>
      </c>
      <c r="E6496" s="37" t="s">
        <v>258</v>
      </c>
      <c r="F6496" s="15">
        <v>149700</v>
      </c>
      <c r="G6496" s="15">
        <v>584400</v>
      </c>
      <c r="I6496" s="38" t="s">
        <v>263</v>
      </c>
      <c r="J6496" s="15">
        <v>2</v>
      </c>
    </row>
    <row r="6497" spans="1:10" x14ac:dyDescent="0.3">
      <c r="A6497" s="38" t="s">
        <v>252</v>
      </c>
      <c r="B6497" s="15">
        <v>282000</v>
      </c>
      <c r="C6497" s="15">
        <v>4356840</v>
      </c>
      <c r="E6497" s="36" t="s">
        <v>253</v>
      </c>
      <c r="F6497" s="15">
        <v>305300</v>
      </c>
      <c r="G6497" s="15">
        <v>3283500</v>
      </c>
      <c r="I6497" s="35" t="s">
        <v>274</v>
      </c>
      <c r="J6497" s="15"/>
    </row>
    <row r="6498" spans="1:10" x14ac:dyDescent="0.3">
      <c r="A6498" s="38" t="s">
        <v>255</v>
      </c>
      <c r="B6498" s="15">
        <v>296500</v>
      </c>
      <c r="C6498" s="15">
        <v>2871025</v>
      </c>
      <c r="E6498" s="35" t="s">
        <v>269</v>
      </c>
      <c r="F6498" s="15">
        <v>1541926</v>
      </c>
      <c r="G6498" s="15">
        <v>17833508</v>
      </c>
      <c r="I6498" s="38" t="s">
        <v>245</v>
      </c>
      <c r="J6498" s="15">
        <v>0.9</v>
      </c>
    </row>
    <row r="6499" spans="1:10" x14ac:dyDescent="0.3">
      <c r="A6499" s="38" t="s">
        <v>258</v>
      </c>
      <c r="B6499" s="15">
        <v>293335</v>
      </c>
      <c r="C6499" s="15">
        <v>3256380</v>
      </c>
      <c r="E6499" s="36" t="s">
        <v>246</v>
      </c>
      <c r="F6499" s="15">
        <v>336025</v>
      </c>
      <c r="G6499" s="15">
        <v>3279898</v>
      </c>
      <c r="I6499" s="38" t="s">
        <v>247</v>
      </c>
      <c r="J6499" s="15">
        <v>0.4</v>
      </c>
    </row>
    <row r="6500" spans="1:10" x14ac:dyDescent="0.3">
      <c r="A6500" s="38" t="s">
        <v>260</v>
      </c>
      <c r="B6500" s="15">
        <v>279900</v>
      </c>
      <c r="C6500" s="15">
        <v>3635485</v>
      </c>
      <c r="E6500" s="36" t="s">
        <v>248</v>
      </c>
      <c r="F6500" s="15">
        <v>405751</v>
      </c>
      <c r="G6500" s="15">
        <v>3826629</v>
      </c>
      <c r="I6500" s="38" t="s">
        <v>249</v>
      </c>
      <c r="J6500" s="15">
        <v>1.1000000000000001</v>
      </c>
    </row>
    <row r="6501" spans="1:10" x14ac:dyDescent="0.3">
      <c r="A6501" s="38" t="s">
        <v>262</v>
      </c>
      <c r="B6501" s="15">
        <v>255000</v>
      </c>
      <c r="C6501" s="15">
        <v>2277730</v>
      </c>
      <c r="E6501" s="36" t="s">
        <v>250</v>
      </c>
      <c r="F6501" s="15">
        <v>390400</v>
      </c>
      <c r="G6501" s="15">
        <v>4388775</v>
      </c>
      <c r="I6501" s="38" t="s">
        <v>251</v>
      </c>
      <c r="J6501" s="15">
        <v>0.2</v>
      </c>
    </row>
    <row r="6502" spans="1:10" x14ac:dyDescent="0.3">
      <c r="A6502" s="38" t="s">
        <v>263</v>
      </c>
      <c r="B6502" s="15">
        <v>315000</v>
      </c>
      <c r="C6502" s="15">
        <v>1542461</v>
      </c>
      <c r="E6502" s="37" t="s">
        <v>252</v>
      </c>
      <c r="F6502" s="15">
        <v>132250</v>
      </c>
      <c r="G6502" s="15">
        <v>1535774</v>
      </c>
      <c r="I6502" s="38" t="s">
        <v>254</v>
      </c>
      <c r="J6502" s="15">
        <v>1</v>
      </c>
    </row>
    <row r="6503" spans="1:10" x14ac:dyDescent="0.3">
      <c r="A6503" s="35" t="s">
        <v>268</v>
      </c>
      <c r="B6503" s="15"/>
      <c r="C6503" s="15"/>
      <c r="E6503" s="37" t="s">
        <v>255</v>
      </c>
      <c r="F6503" s="15">
        <v>161150</v>
      </c>
      <c r="G6503" s="15">
        <v>2120051</v>
      </c>
      <c r="I6503" s="38" t="s">
        <v>257</v>
      </c>
      <c r="J6503" s="15">
        <v>1</v>
      </c>
    </row>
    <row r="6504" spans="1:10" x14ac:dyDescent="0.3">
      <c r="A6504" s="38" t="s">
        <v>245</v>
      </c>
      <c r="B6504" s="15">
        <v>283000</v>
      </c>
      <c r="C6504" s="15">
        <v>2021400</v>
      </c>
      <c r="E6504" s="37" t="s">
        <v>258</v>
      </c>
      <c r="F6504" s="15">
        <v>97000</v>
      </c>
      <c r="G6504" s="15">
        <v>732950</v>
      </c>
      <c r="I6504" s="38" t="s">
        <v>252</v>
      </c>
      <c r="J6504" s="15">
        <v>1.3</v>
      </c>
    </row>
    <row r="6505" spans="1:10" x14ac:dyDescent="0.3">
      <c r="A6505" s="38" t="s">
        <v>247</v>
      </c>
      <c r="B6505" s="15">
        <v>285000</v>
      </c>
      <c r="C6505" s="15">
        <v>2108825</v>
      </c>
      <c r="E6505" s="36" t="s">
        <v>253</v>
      </c>
      <c r="F6505" s="15">
        <v>409750</v>
      </c>
      <c r="G6505" s="15">
        <v>6338206</v>
      </c>
      <c r="I6505" s="38" t="s">
        <v>255</v>
      </c>
      <c r="J6505" s="15">
        <v>1.3</v>
      </c>
    </row>
    <row r="6506" spans="1:10" x14ac:dyDescent="0.3">
      <c r="A6506" s="38" t="s">
        <v>249</v>
      </c>
      <c r="B6506" s="15">
        <v>272000</v>
      </c>
      <c r="C6506" s="15">
        <v>2349500</v>
      </c>
      <c r="E6506" s="35" t="s">
        <v>270</v>
      </c>
      <c r="F6506" s="15">
        <v>2181700</v>
      </c>
      <c r="G6506" s="15">
        <v>33557545</v>
      </c>
      <c r="I6506" s="38" t="s">
        <v>258</v>
      </c>
      <c r="J6506" s="15">
        <v>2.2000000000000002</v>
      </c>
    </row>
    <row r="6507" spans="1:10" x14ac:dyDescent="0.3">
      <c r="A6507" s="38" t="s">
        <v>251</v>
      </c>
      <c r="B6507" s="15">
        <v>310000</v>
      </c>
      <c r="C6507" s="15">
        <v>1486000</v>
      </c>
      <c r="E6507" s="36" t="s">
        <v>246</v>
      </c>
      <c r="F6507" s="15">
        <v>520240</v>
      </c>
      <c r="G6507" s="15">
        <v>5921598</v>
      </c>
      <c r="I6507" s="38" t="s">
        <v>260</v>
      </c>
      <c r="J6507" s="15">
        <v>1.4</v>
      </c>
    </row>
    <row r="6508" spans="1:10" x14ac:dyDescent="0.3">
      <c r="A6508" s="38" t="s">
        <v>254</v>
      </c>
      <c r="B6508" s="15">
        <v>264500</v>
      </c>
      <c r="C6508" s="15">
        <v>2988900</v>
      </c>
      <c r="E6508" s="36" t="s">
        <v>248</v>
      </c>
      <c r="F6508" s="15">
        <v>578048</v>
      </c>
      <c r="G6508" s="15">
        <v>10582511</v>
      </c>
      <c r="I6508" s="38" t="s">
        <v>262</v>
      </c>
      <c r="J6508" s="15">
        <v>1.6</v>
      </c>
    </row>
    <row r="6509" spans="1:10" x14ac:dyDescent="0.3">
      <c r="A6509" s="38" t="s">
        <v>257</v>
      </c>
      <c r="B6509" s="15">
        <v>279500</v>
      </c>
      <c r="C6509" s="15">
        <v>2817950</v>
      </c>
      <c r="E6509" s="36" t="s">
        <v>250</v>
      </c>
      <c r="F6509" s="15">
        <v>552494</v>
      </c>
      <c r="G6509" s="15">
        <v>8847216</v>
      </c>
      <c r="I6509" s="38" t="s">
        <v>263</v>
      </c>
      <c r="J6509" s="15">
        <v>1.5</v>
      </c>
    </row>
    <row r="6510" spans="1:10" x14ac:dyDescent="0.3">
      <c r="A6510" s="38" t="s">
        <v>252</v>
      </c>
      <c r="B6510" s="15">
        <v>294500</v>
      </c>
      <c r="C6510" s="15">
        <v>2993940</v>
      </c>
      <c r="E6510" s="37" t="s">
        <v>252</v>
      </c>
      <c r="F6510" s="15">
        <v>179999</v>
      </c>
      <c r="G6510" s="15">
        <v>3933656</v>
      </c>
      <c r="I6510" s="35" t="s">
        <v>275</v>
      </c>
      <c r="J6510" s="15"/>
    </row>
    <row r="6511" spans="1:10" x14ac:dyDescent="0.3">
      <c r="A6511" s="38" t="s">
        <v>255</v>
      </c>
      <c r="B6511" s="15">
        <v>265000</v>
      </c>
      <c r="C6511" s="15">
        <v>1762800</v>
      </c>
      <c r="E6511" s="37" t="s">
        <v>255</v>
      </c>
      <c r="F6511" s="15">
        <v>172500</v>
      </c>
      <c r="G6511" s="15">
        <v>2461710</v>
      </c>
      <c r="I6511" s="38" t="s">
        <v>245</v>
      </c>
      <c r="J6511" s="15">
        <v>1.7</v>
      </c>
    </row>
    <row r="6512" spans="1:10" x14ac:dyDescent="0.3">
      <c r="A6512" s="38" t="s">
        <v>258</v>
      </c>
      <c r="B6512" s="15">
        <v>273000</v>
      </c>
      <c r="C6512" s="15">
        <v>1161000</v>
      </c>
      <c r="E6512" s="37" t="s">
        <v>258</v>
      </c>
      <c r="F6512" s="15">
        <v>199995</v>
      </c>
      <c r="G6512" s="15">
        <v>2451850</v>
      </c>
      <c r="I6512" s="38" t="s">
        <v>247</v>
      </c>
      <c r="J6512" s="15">
        <v>1.2</v>
      </c>
    </row>
    <row r="6513" spans="1:10" x14ac:dyDescent="0.3">
      <c r="A6513" s="38" t="s">
        <v>260</v>
      </c>
      <c r="B6513" s="15">
        <v>289500</v>
      </c>
      <c r="C6513" s="15">
        <v>1148000</v>
      </c>
      <c r="E6513" s="36" t="s">
        <v>253</v>
      </c>
      <c r="F6513" s="15">
        <v>530918</v>
      </c>
      <c r="G6513" s="15">
        <v>8206220</v>
      </c>
      <c r="I6513" s="38" t="s">
        <v>249</v>
      </c>
      <c r="J6513" s="15">
        <v>1.1000000000000001</v>
      </c>
    </row>
    <row r="6514" spans="1:10" x14ac:dyDescent="0.3">
      <c r="A6514" s="38" t="s">
        <v>262</v>
      </c>
      <c r="B6514" s="15">
        <v>292475</v>
      </c>
      <c r="C6514" s="15">
        <v>2418950</v>
      </c>
      <c r="E6514" s="35" t="s">
        <v>271</v>
      </c>
      <c r="F6514" s="15">
        <v>2041199</v>
      </c>
      <c r="G6514" s="15">
        <v>17603174</v>
      </c>
      <c r="I6514" s="38" t="s">
        <v>251</v>
      </c>
      <c r="J6514" s="15">
        <v>0.8</v>
      </c>
    </row>
    <row r="6515" spans="1:10" x14ac:dyDescent="0.3">
      <c r="A6515" s="38" t="s">
        <v>263</v>
      </c>
      <c r="B6515" s="15">
        <v>246750</v>
      </c>
      <c r="C6515" s="15">
        <v>972275</v>
      </c>
      <c r="E6515" s="36" t="s">
        <v>246</v>
      </c>
      <c r="F6515" s="15">
        <v>442300</v>
      </c>
      <c r="G6515" s="15">
        <v>3171050</v>
      </c>
      <c r="I6515" s="38" t="s">
        <v>254</v>
      </c>
      <c r="J6515" s="15">
        <v>0.9</v>
      </c>
    </row>
    <row r="6516" spans="1:10" x14ac:dyDescent="0.3">
      <c r="A6516" s="35" t="s">
        <v>269</v>
      </c>
      <c r="B6516" s="15"/>
      <c r="C6516" s="15"/>
      <c r="E6516" s="36" t="s">
        <v>248</v>
      </c>
      <c r="F6516" s="15">
        <v>559149</v>
      </c>
      <c r="G6516" s="15">
        <v>5327768</v>
      </c>
      <c r="I6516" s="38" t="s">
        <v>257</v>
      </c>
      <c r="J6516" s="15">
        <v>1</v>
      </c>
    </row>
    <row r="6517" spans="1:10" x14ac:dyDescent="0.3">
      <c r="A6517" s="38" t="s">
        <v>245</v>
      </c>
      <c r="B6517" s="15">
        <v>343900</v>
      </c>
      <c r="C6517" s="15">
        <v>963400</v>
      </c>
      <c r="E6517" s="36" t="s">
        <v>250</v>
      </c>
      <c r="F6517" s="15">
        <v>492500</v>
      </c>
      <c r="G6517" s="15">
        <v>3922180</v>
      </c>
      <c r="I6517" s="38" t="s">
        <v>252</v>
      </c>
      <c r="J6517" s="15">
        <v>0.8</v>
      </c>
    </row>
    <row r="6518" spans="1:10" x14ac:dyDescent="0.3">
      <c r="A6518" s="38" t="s">
        <v>247</v>
      </c>
      <c r="B6518" s="15">
        <v>334975</v>
      </c>
      <c r="C6518" s="15">
        <v>1401250</v>
      </c>
      <c r="E6518" s="37" t="s">
        <v>252</v>
      </c>
      <c r="F6518" s="15">
        <v>158500</v>
      </c>
      <c r="G6518" s="15">
        <v>890010</v>
      </c>
      <c r="I6518" s="38" t="s">
        <v>258</v>
      </c>
      <c r="J6518" s="15">
        <v>1.2</v>
      </c>
    </row>
    <row r="6519" spans="1:10" x14ac:dyDescent="0.3">
      <c r="A6519" s="38" t="s">
        <v>249</v>
      </c>
      <c r="B6519" s="15">
        <v>305000</v>
      </c>
      <c r="C6519" s="15">
        <v>1561300</v>
      </c>
      <c r="E6519" s="37" t="s">
        <v>255</v>
      </c>
      <c r="F6519" s="15">
        <v>167250</v>
      </c>
      <c r="G6519" s="15">
        <v>1367450</v>
      </c>
      <c r="I6519" s="38" t="s">
        <v>260</v>
      </c>
      <c r="J6519" s="15">
        <v>1</v>
      </c>
    </row>
    <row r="6520" spans="1:10" x14ac:dyDescent="0.3">
      <c r="A6520" s="38" t="s">
        <v>251</v>
      </c>
      <c r="B6520" s="15">
        <v>270000</v>
      </c>
      <c r="C6520" s="15">
        <v>2032000</v>
      </c>
      <c r="E6520" s="37" t="s">
        <v>258</v>
      </c>
      <c r="F6520" s="15">
        <v>166750</v>
      </c>
      <c r="G6520" s="15">
        <v>1664720</v>
      </c>
      <c r="I6520" s="38" t="s">
        <v>262</v>
      </c>
      <c r="J6520" s="15">
        <v>0.6</v>
      </c>
    </row>
    <row r="6521" spans="1:10" x14ac:dyDescent="0.3">
      <c r="A6521" s="38" t="s">
        <v>254</v>
      </c>
      <c r="B6521" s="15">
        <v>283000</v>
      </c>
      <c r="C6521" s="15">
        <v>4838900</v>
      </c>
      <c r="E6521" s="36" t="s">
        <v>253</v>
      </c>
      <c r="F6521" s="15">
        <v>547250</v>
      </c>
      <c r="G6521" s="15">
        <v>5182176</v>
      </c>
      <c r="I6521" s="14">
        <v>50</v>
      </c>
      <c r="J6521" s="15">
        <v>805.49999999999989</v>
      </c>
    </row>
    <row r="6522" spans="1:10" x14ac:dyDescent="0.3">
      <c r="A6522" s="38" t="s">
        <v>257</v>
      </c>
      <c r="B6522" s="15">
        <v>321950</v>
      </c>
      <c r="C6522" s="15">
        <v>5021350</v>
      </c>
      <c r="E6522" s="35" t="s">
        <v>272</v>
      </c>
      <c r="F6522" s="15">
        <v>2428550</v>
      </c>
      <c r="G6522" s="15">
        <v>28724969</v>
      </c>
      <c r="I6522" s="35" t="s">
        <v>244</v>
      </c>
      <c r="J6522" s="15"/>
    </row>
    <row r="6523" spans="1:10" x14ac:dyDescent="0.3">
      <c r="A6523" s="38" t="s">
        <v>252</v>
      </c>
      <c r="B6523" s="15">
        <v>257000</v>
      </c>
      <c r="C6523" s="15">
        <v>4817199</v>
      </c>
      <c r="E6523" s="36" t="s">
        <v>246</v>
      </c>
      <c r="F6523" s="15">
        <v>551000</v>
      </c>
      <c r="G6523" s="15">
        <v>7571268</v>
      </c>
      <c r="I6523" s="38" t="s">
        <v>245</v>
      </c>
      <c r="J6523" s="15">
        <v>2.1</v>
      </c>
    </row>
    <row r="6524" spans="1:10" x14ac:dyDescent="0.3">
      <c r="A6524" s="38" t="s">
        <v>255</v>
      </c>
      <c r="B6524" s="15">
        <v>350000</v>
      </c>
      <c r="C6524" s="15">
        <v>3177350</v>
      </c>
      <c r="E6524" s="36" t="s">
        <v>248</v>
      </c>
      <c r="F6524" s="15">
        <v>621050</v>
      </c>
      <c r="G6524" s="15">
        <v>7226151</v>
      </c>
      <c r="I6524" s="38" t="s">
        <v>247</v>
      </c>
      <c r="J6524" s="15">
        <v>1.8</v>
      </c>
    </row>
    <row r="6525" spans="1:10" x14ac:dyDescent="0.3">
      <c r="A6525" s="38" t="s">
        <v>258</v>
      </c>
      <c r="B6525" s="15">
        <v>308000</v>
      </c>
      <c r="C6525" s="15">
        <v>3777250</v>
      </c>
      <c r="E6525" s="36" t="s">
        <v>250</v>
      </c>
      <c r="F6525" s="15">
        <v>623000</v>
      </c>
      <c r="G6525" s="15">
        <v>6946611</v>
      </c>
      <c r="I6525" s="38" t="s">
        <v>249</v>
      </c>
      <c r="J6525" s="15">
        <v>2.2999999999999998</v>
      </c>
    </row>
    <row r="6526" spans="1:10" x14ac:dyDescent="0.3">
      <c r="A6526" s="38" t="s">
        <v>260</v>
      </c>
      <c r="B6526" s="15">
        <v>295225</v>
      </c>
      <c r="C6526" s="15">
        <v>2943550</v>
      </c>
      <c r="E6526" s="37" t="s">
        <v>252</v>
      </c>
      <c r="F6526" s="15">
        <v>212000</v>
      </c>
      <c r="G6526" s="15">
        <v>2607601</v>
      </c>
      <c r="I6526" s="38" t="s">
        <v>251</v>
      </c>
      <c r="J6526" s="15">
        <v>3.1</v>
      </c>
    </row>
    <row r="6527" spans="1:10" x14ac:dyDescent="0.3">
      <c r="A6527" s="38" t="s">
        <v>262</v>
      </c>
      <c r="B6527" s="15">
        <v>281500</v>
      </c>
      <c r="C6527" s="15">
        <v>2714650</v>
      </c>
      <c r="E6527" s="37" t="s">
        <v>255</v>
      </c>
      <c r="F6527" s="15">
        <v>178000</v>
      </c>
      <c r="G6527" s="15">
        <v>1833950</v>
      </c>
      <c r="I6527" s="38" t="s">
        <v>254</v>
      </c>
      <c r="J6527" s="15">
        <v>3.9</v>
      </c>
    </row>
    <row r="6528" spans="1:10" x14ac:dyDescent="0.3">
      <c r="A6528" s="38" t="s">
        <v>263</v>
      </c>
      <c r="B6528" s="15">
        <v>246500</v>
      </c>
      <c r="C6528" s="15">
        <v>2090076</v>
      </c>
      <c r="E6528" s="37" t="s">
        <v>258</v>
      </c>
      <c r="F6528" s="15">
        <v>233000</v>
      </c>
      <c r="G6528" s="15">
        <v>2505060</v>
      </c>
      <c r="I6528" s="38" t="s">
        <v>257</v>
      </c>
      <c r="J6528" s="15">
        <v>4.3</v>
      </c>
    </row>
    <row r="6529" spans="1:10" x14ac:dyDescent="0.3">
      <c r="A6529" s="35" t="s">
        <v>270</v>
      </c>
      <c r="B6529" s="15"/>
      <c r="C6529" s="15"/>
      <c r="E6529" s="36" t="s">
        <v>253</v>
      </c>
      <c r="F6529" s="15">
        <v>633500</v>
      </c>
      <c r="G6529" s="15">
        <v>6980939</v>
      </c>
      <c r="I6529" s="38" t="s">
        <v>252</v>
      </c>
      <c r="J6529" s="15">
        <v>4.5</v>
      </c>
    </row>
    <row r="6530" spans="1:10" x14ac:dyDescent="0.3">
      <c r="A6530" s="38" t="s">
        <v>245</v>
      </c>
      <c r="B6530" s="15">
        <v>270000</v>
      </c>
      <c r="C6530" s="15">
        <v>1364150</v>
      </c>
      <c r="E6530" s="35" t="s">
        <v>273</v>
      </c>
      <c r="F6530" s="15">
        <v>2823925</v>
      </c>
      <c r="G6530" s="15">
        <v>42740571</v>
      </c>
      <c r="I6530" s="38" t="s">
        <v>255</v>
      </c>
      <c r="J6530" s="15">
        <v>4.5</v>
      </c>
    </row>
    <row r="6531" spans="1:10" x14ac:dyDescent="0.3">
      <c r="A6531" s="38" t="s">
        <v>247</v>
      </c>
      <c r="B6531" s="15">
        <v>283000</v>
      </c>
      <c r="C6531" s="15">
        <v>1620400</v>
      </c>
      <c r="E6531" s="36" t="s">
        <v>246</v>
      </c>
      <c r="F6531" s="15">
        <v>662900</v>
      </c>
      <c r="G6531" s="15">
        <v>8338650</v>
      </c>
      <c r="I6531" s="38" t="s">
        <v>258</v>
      </c>
      <c r="J6531" s="15">
        <v>3.2</v>
      </c>
    </row>
    <row r="6532" spans="1:10" x14ac:dyDescent="0.3">
      <c r="A6532" s="38" t="s">
        <v>249</v>
      </c>
      <c r="B6532" s="15">
        <v>303000</v>
      </c>
      <c r="C6532" s="15">
        <v>2386400</v>
      </c>
      <c r="E6532" s="36" t="s">
        <v>248</v>
      </c>
      <c r="F6532" s="15">
        <v>706575</v>
      </c>
      <c r="G6532" s="15">
        <v>10572665</v>
      </c>
      <c r="I6532" s="38" t="s">
        <v>260</v>
      </c>
      <c r="J6532" s="15">
        <v>3.4</v>
      </c>
    </row>
    <row r="6533" spans="1:10" x14ac:dyDescent="0.3">
      <c r="A6533" s="38" t="s">
        <v>251</v>
      </c>
      <c r="B6533" s="15">
        <v>255000</v>
      </c>
      <c r="C6533" s="15">
        <v>1326700</v>
      </c>
      <c r="E6533" s="36" t="s">
        <v>250</v>
      </c>
      <c r="F6533" s="15">
        <v>703750</v>
      </c>
      <c r="G6533" s="15">
        <v>10259520</v>
      </c>
      <c r="I6533" s="38" t="s">
        <v>262</v>
      </c>
      <c r="J6533" s="15">
        <v>3</v>
      </c>
    </row>
    <row r="6534" spans="1:10" x14ac:dyDescent="0.3">
      <c r="A6534" s="38" t="s">
        <v>254</v>
      </c>
      <c r="B6534" s="15">
        <v>310000</v>
      </c>
      <c r="C6534" s="15">
        <v>6716500</v>
      </c>
      <c r="E6534" s="37" t="s">
        <v>252</v>
      </c>
      <c r="F6534" s="15">
        <v>228750</v>
      </c>
      <c r="G6534" s="15">
        <v>3222050</v>
      </c>
      <c r="I6534" s="38" t="s">
        <v>263</v>
      </c>
      <c r="J6534" s="15">
        <v>3.4</v>
      </c>
    </row>
    <row r="6535" spans="1:10" x14ac:dyDescent="0.3">
      <c r="A6535" s="38" t="s">
        <v>257</v>
      </c>
      <c r="B6535" s="15">
        <v>295000</v>
      </c>
      <c r="C6535" s="15">
        <v>2398900</v>
      </c>
      <c r="E6535" s="37" t="s">
        <v>255</v>
      </c>
      <c r="F6535" s="15">
        <v>245000</v>
      </c>
      <c r="G6535" s="15">
        <v>4160870</v>
      </c>
      <c r="I6535" s="35" t="s">
        <v>256</v>
      </c>
      <c r="J6535" s="15"/>
    </row>
    <row r="6536" spans="1:10" x14ac:dyDescent="0.3">
      <c r="A6536" s="38" t="s">
        <v>252</v>
      </c>
      <c r="B6536" s="15">
        <v>309500</v>
      </c>
      <c r="C6536" s="15">
        <v>2735200</v>
      </c>
      <c r="E6536" s="37" t="s">
        <v>258</v>
      </c>
      <c r="F6536" s="15">
        <v>230000</v>
      </c>
      <c r="G6536" s="15">
        <v>2876600</v>
      </c>
      <c r="I6536" s="38" t="s">
        <v>245</v>
      </c>
      <c r="J6536" s="15">
        <v>5.0999999999999996</v>
      </c>
    </row>
    <row r="6537" spans="1:10" x14ac:dyDescent="0.3">
      <c r="A6537" s="38" t="s">
        <v>255</v>
      </c>
      <c r="B6537" s="15">
        <v>269950</v>
      </c>
      <c r="C6537" s="15">
        <v>3789250</v>
      </c>
      <c r="E6537" s="36" t="s">
        <v>253</v>
      </c>
      <c r="F6537" s="15">
        <v>750700</v>
      </c>
      <c r="G6537" s="15">
        <v>13569736</v>
      </c>
      <c r="I6537" s="38" t="s">
        <v>247</v>
      </c>
      <c r="J6537" s="15">
        <v>6</v>
      </c>
    </row>
    <row r="6538" spans="1:10" x14ac:dyDescent="0.3">
      <c r="A6538" s="38" t="s">
        <v>258</v>
      </c>
      <c r="B6538" s="15">
        <v>286000</v>
      </c>
      <c r="C6538" s="15">
        <v>2858400</v>
      </c>
      <c r="E6538" s="35" t="s">
        <v>274</v>
      </c>
      <c r="F6538" s="15">
        <v>3251250</v>
      </c>
      <c r="G6538" s="15">
        <v>40219178</v>
      </c>
      <c r="I6538" s="38" t="s">
        <v>249</v>
      </c>
      <c r="J6538" s="15">
        <v>5.5</v>
      </c>
    </row>
    <row r="6539" spans="1:10" x14ac:dyDescent="0.3">
      <c r="A6539" s="38" t="s">
        <v>260</v>
      </c>
      <c r="B6539" s="15">
        <v>288000</v>
      </c>
      <c r="C6539" s="15">
        <v>2620500</v>
      </c>
      <c r="E6539" s="36" t="s">
        <v>246</v>
      </c>
      <c r="F6539" s="15">
        <v>796500</v>
      </c>
      <c r="G6539" s="15">
        <v>9895799</v>
      </c>
      <c r="I6539" s="38" t="s">
        <v>251</v>
      </c>
      <c r="J6539" s="15">
        <v>5.5</v>
      </c>
    </row>
    <row r="6540" spans="1:10" x14ac:dyDescent="0.3">
      <c r="A6540" s="38" t="s">
        <v>262</v>
      </c>
      <c r="B6540" s="15">
        <v>288500</v>
      </c>
      <c r="C6540" s="15">
        <v>2422895</v>
      </c>
      <c r="E6540" s="36" t="s">
        <v>248</v>
      </c>
      <c r="F6540" s="15">
        <v>851500</v>
      </c>
      <c r="G6540" s="15">
        <v>12766414</v>
      </c>
      <c r="I6540" s="38" t="s">
        <v>254</v>
      </c>
      <c r="J6540" s="15">
        <v>7.4</v>
      </c>
    </row>
    <row r="6541" spans="1:10" x14ac:dyDescent="0.3">
      <c r="A6541" s="38" t="s">
        <v>263</v>
      </c>
      <c r="B6541" s="15">
        <v>282500</v>
      </c>
      <c r="C6541" s="15">
        <v>1104000</v>
      </c>
      <c r="E6541" s="36" t="s">
        <v>250</v>
      </c>
      <c r="F6541" s="15">
        <v>791250</v>
      </c>
      <c r="G6541" s="15">
        <v>9123025</v>
      </c>
      <c r="I6541" s="38" t="s">
        <v>257</v>
      </c>
      <c r="J6541" s="15">
        <v>8</v>
      </c>
    </row>
    <row r="6542" spans="1:10" x14ac:dyDescent="0.3">
      <c r="A6542" s="35" t="s">
        <v>271</v>
      </c>
      <c r="B6542" s="15"/>
      <c r="C6542" s="15"/>
      <c r="E6542" s="37" t="s">
        <v>252</v>
      </c>
      <c r="F6542" s="15">
        <v>257500</v>
      </c>
      <c r="G6542" s="15">
        <v>2607225</v>
      </c>
      <c r="I6542" s="38" t="s">
        <v>252</v>
      </c>
      <c r="J6542" s="15">
        <v>10.3</v>
      </c>
    </row>
    <row r="6543" spans="1:10" x14ac:dyDescent="0.3">
      <c r="A6543" s="38" t="s">
        <v>245</v>
      </c>
      <c r="B6543" s="15">
        <v>265900</v>
      </c>
      <c r="C6543" s="15">
        <v>2369725</v>
      </c>
      <c r="E6543" s="37" t="s">
        <v>255</v>
      </c>
      <c r="F6543" s="15">
        <v>251250</v>
      </c>
      <c r="G6543" s="15">
        <v>3432000</v>
      </c>
      <c r="I6543" s="38" t="s">
        <v>255</v>
      </c>
      <c r="J6543" s="15">
        <v>9.8000000000000007</v>
      </c>
    </row>
    <row r="6544" spans="1:10" x14ac:dyDescent="0.3">
      <c r="A6544" s="38" t="s">
        <v>247</v>
      </c>
      <c r="B6544" s="15">
        <v>269400</v>
      </c>
      <c r="C6544" s="15">
        <v>1806700</v>
      </c>
      <c r="E6544" s="37" t="s">
        <v>258</v>
      </c>
      <c r="F6544" s="15">
        <v>282500</v>
      </c>
      <c r="G6544" s="15">
        <v>3083800</v>
      </c>
      <c r="I6544" s="38" t="s">
        <v>258</v>
      </c>
      <c r="J6544" s="15">
        <v>10.8</v>
      </c>
    </row>
    <row r="6545" spans="1:10" x14ac:dyDescent="0.3">
      <c r="A6545" s="38" t="s">
        <v>249</v>
      </c>
      <c r="B6545" s="15">
        <v>296500</v>
      </c>
      <c r="C6545" s="15">
        <v>3632816</v>
      </c>
      <c r="E6545" s="36" t="s">
        <v>253</v>
      </c>
      <c r="F6545" s="15">
        <v>812000</v>
      </c>
      <c r="G6545" s="15">
        <v>8433940</v>
      </c>
      <c r="I6545" s="38" t="s">
        <v>260</v>
      </c>
      <c r="J6545" s="15">
        <v>9.6</v>
      </c>
    </row>
    <row r="6546" spans="1:10" x14ac:dyDescent="0.3">
      <c r="A6546" s="38" t="s">
        <v>251</v>
      </c>
      <c r="B6546" s="15">
        <v>292250</v>
      </c>
      <c r="C6546" s="15">
        <v>4083250</v>
      </c>
      <c r="E6546" s="35" t="s">
        <v>275</v>
      </c>
      <c r="F6546" s="15">
        <v>3169950</v>
      </c>
      <c r="G6546" s="15">
        <v>27383477</v>
      </c>
      <c r="I6546" s="38" t="s">
        <v>262</v>
      </c>
      <c r="J6546" s="15">
        <v>8</v>
      </c>
    </row>
    <row r="6547" spans="1:10" x14ac:dyDescent="0.3">
      <c r="A6547" s="38" t="s">
        <v>254</v>
      </c>
      <c r="B6547" s="15">
        <v>293450</v>
      </c>
      <c r="C6547" s="15">
        <v>5322800</v>
      </c>
      <c r="E6547" s="36" t="s">
        <v>246</v>
      </c>
      <c r="F6547" s="15">
        <v>853675</v>
      </c>
      <c r="G6547" s="15">
        <v>8881600</v>
      </c>
      <c r="I6547" s="38" t="s">
        <v>263</v>
      </c>
      <c r="J6547" s="15">
        <v>8</v>
      </c>
    </row>
    <row r="6548" spans="1:10" x14ac:dyDescent="0.3">
      <c r="A6548" s="38" t="s">
        <v>257</v>
      </c>
      <c r="B6548" s="15">
        <v>268000</v>
      </c>
      <c r="C6548" s="15">
        <v>4142500</v>
      </c>
      <c r="E6548" s="36" t="s">
        <v>248</v>
      </c>
      <c r="F6548" s="15">
        <v>842275</v>
      </c>
      <c r="G6548" s="15">
        <v>10581299</v>
      </c>
      <c r="I6548" s="35" t="s">
        <v>261</v>
      </c>
      <c r="J6548" s="15"/>
    </row>
    <row r="6549" spans="1:10" x14ac:dyDescent="0.3">
      <c r="A6549" s="38" t="s">
        <v>252</v>
      </c>
      <c r="B6549" s="15">
        <v>336450</v>
      </c>
      <c r="C6549" s="15">
        <v>7990599</v>
      </c>
      <c r="E6549" s="36" t="s">
        <v>250</v>
      </c>
      <c r="F6549" s="15">
        <v>900500</v>
      </c>
      <c r="G6549" s="15">
        <v>5797990</v>
      </c>
      <c r="I6549" s="38" t="s">
        <v>245</v>
      </c>
      <c r="J6549" s="15">
        <v>8.9</v>
      </c>
    </row>
    <row r="6550" spans="1:10" x14ac:dyDescent="0.3">
      <c r="A6550" s="38" t="s">
        <v>255</v>
      </c>
      <c r="B6550" s="15">
        <v>279500</v>
      </c>
      <c r="C6550" s="15">
        <v>3676850</v>
      </c>
      <c r="E6550" s="37" t="s">
        <v>252</v>
      </c>
      <c r="F6550" s="15">
        <v>314500</v>
      </c>
      <c r="G6550" s="15">
        <v>629000</v>
      </c>
      <c r="I6550" s="38" t="s">
        <v>247</v>
      </c>
      <c r="J6550" s="15">
        <v>9.4</v>
      </c>
    </row>
    <row r="6551" spans="1:10" x14ac:dyDescent="0.3">
      <c r="A6551" s="38" t="s">
        <v>258</v>
      </c>
      <c r="B6551" s="15">
        <v>272000</v>
      </c>
      <c r="C6551" s="15">
        <v>2532900</v>
      </c>
      <c r="E6551" s="37" t="s">
        <v>255</v>
      </c>
      <c r="F6551" s="15">
        <v>294000</v>
      </c>
      <c r="G6551" s="15">
        <v>3076640</v>
      </c>
      <c r="I6551" s="38" t="s">
        <v>249</v>
      </c>
      <c r="J6551" s="15">
        <v>11.1</v>
      </c>
    </row>
    <row r="6552" spans="1:10" x14ac:dyDescent="0.3">
      <c r="A6552" s="38" t="s">
        <v>260</v>
      </c>
      <c r="B6552" s="15">
        <v>307900</v>
      </c>
      <c r="C6552" s="15">
        <v>4008650</v>
      </c>
      <c r="E6552" s="37" t="s">
        <v>258</v>
      </c>
      <c r="F6552" s="15">
        <v>292000</v>
      </c>
      <c r="G6552" s="15">
        <v>2092350</v>
      </c>
      <c r="I6552" s="38" t="s">
        <v>251</v>
      </c>
      <c r="J6552" s="15">
        <v>13.5</v>
      </c>
    </row>
    <row r="6553" spans="1:10" x14ac:dyDescent="0.3">
      <c r="A6553" s="38" t="s">
        <v>262</v>
      </c>
      <c r="B6553" s="15">
        <v>299500</v>
      </c>
      <c r="C6553" s="15">
        <v>2291787</v>
      </c>
      <c r="E6553" s="36" t="s">
        <v>253</v>
      </c>
      <c r="F6553" s="15">
        <v>573500</v>
      </c>
      <c r="G6553" s="15">
        <v>2122588</v>
      </c>
      <c r="I6553" s="38" t="s">
        <v>254</v>
      </c>
      <c r="J6553" s="15">
        <v>14.2</v>
      </c>
    </row>
    <row r="6554" spans="1:10" x14ac:dyDescent="0.3">
      <c r="A6554" s="38" t="s">
        <v>263</v>
      </c>
      <c r="B6554" s="15">
        <v>266900</v>
      </c>
      <c r="C6554" s="15">
        <v>3056300</v>
      </c>
      <c r="E6554" s="14">
        <v>62</v>
      </c>
      <c r="F6554" s="15">
        <v>129112266</v>
      </c>
      <c r="G6554" s="15">
        <v>327589511</v>
      </c>
      <c r="I6554" s="38" t="s">
        <v>257</v>
      </c>
      <c r="J6554" s="15">
        <v>14.2</v>
      </c>
    </row>
    <row r="6555" spans="1:10" x14ac:dyDescent="0.3">
      <c r="A6555" s="35" t="s">
        <v>272</v>
      </c>
      <c r="B6555" s="15"/>
      <c r="C6555" s="15"/>
      <c r="E6555" s="35" t="s">
        <v>243</v>
      </c>
      <c r="F6555" s="15">
        <v>6318133</v>
      </c>
      <c r="G6555" s="15">
        <v>16333914</v>
      </c>
      <c r="I6555" s="38" t="s">
        <v>252</v>
      </c>
      <c r="J6555" s="15">
        <v>12</v>
      </c>
    </row>
    <row r="6556" spans="1:10" x14ac:dyDescent="0.3">
      <c r="A6556" s="38" t="s">
        <v>245</v>
      </c>
      <c r="B6556" s="15">
        <v>300000</v>
      </c>
      <c r="C6556" s="15">
        <v>4126400</v>
      </c>
      <c r="E6556" s="36" t="s">
        <v>246</v>
      </c>
      <c r="F6556" s="15">
        <v>1606407</v>
      </c>
      <c r="G6556" s="15">
        <v>3352663</v>
      </c>
      <c r="I6556" s="38" t="s">
        <v>255</v>
      </c>
      <c r="J6556" s="15">
        <v>8.1999999999999993</v>
      </c>
    </row>
    <row r="6557" spans="1:10" x14ac:dyDescent="0.3">
      <c r="A6557" s="38" t="s">
        <v>247</v>
      </c>
      <c r="B6557" s="15">
        <v>303750</v>
      </c>
      <c r="C6557" s="15">
        <v>2496750</v>
      </c>
      <c r="E6557" s="36" t="s">
        <v>248</v>
      </c>
      <c r="F6557" s="15">
        <v>1594675</v>
      </c>
      <c r="G6557" s="15">
        <v>4202725</v>
      </c>
      <c r="I6557" s="38" t="s">
        <v>258</v>
      </c>
      <c r="J6557" s="15">
        <v>10.5</v>
      </c>
    </row>
    <row r="6558" spans="1:10" x14ac:dyDescent="0.3">
      <c r="A6558" s="38" t="s">
        <v>249</v>
      </c>
      <c r="B6558" s="15">
        <v>308250</v>
      </c>
      <c r="C6558" s="15">
        <v>4483990</v>
      </c>
      <c r="E6558" s="36" t="s">
        <v>250</v>
      </c>
      <c r="F6558" s="15">
        <v>1590150</v>
      </c>
      <c r="G6558" s="15">
        <v>4847575</v>
      </c>
      <c r="I6558" s="38" t="s">
        <v>260</v>
      </c>
      <c r="J6558" s="15">
        <v>8.9</v>
      </c>
    </row>
    <row r="6559" spans="1:10" x14ac:dyDescent="0.3">
      <c r="A6559" s="38" t="s">
        <v>251</v>
      </c>
      <c r="B6559" s="15">
        <v>293962</v>
      </c>
      <c r="C6559" s="15">
        <v>3997762</v>
      </c>
      <c r="E6559" s="37" t="s">
        <v>252</v>
      </c>
      <c r="F6559" s="15">
        <v>540000</v>
      </c>
      <c r="G6559" s="15">
        <v>1865925</v>
      </c>
      <c r="I6559" s="38" t="s">
        <v>262</v>
      </c>
      <c r="J6559" s="15">
        <v>9.3000000000000007</v>
      </c>
    </row>
    <row r="6560" spans="1:10" x14ac:dyDescent="0.3">
      <c r="A6560" s="38" t="s">
        <v>254</v>
      </c>
      <c r="B6560" s="15">
        <v>299950</v>
      </c>
      <c r="C6560" s="15">
        <v>4115123</v>
      </c>
      <c r="E6560" s="37" t="s">
        <v>255</v>
      </c>
      <c r="F6560" s="15">
        <v>491700</v>
      </c>
      <c r="G6560" s="15">
        <v>1108800</v>
      </c>
      <c r="I6560" s="38" t="s">
        <v>263</v>
      </c>
      <c r="J6560" s="15">
        <v>7.3</v>
      </c>
    </row>
    <row r="6561" spans="1:10" x14ac:dyDescent="0.3">
      <c r="A6561" s="38" t="s">
        <v>257</v>
      </c>
      <c r="B6561" s="15">
        <v>350000</v>
      </c>
      <c r="C6561" s="15">
        <v>7803050</v>
      </c>
      <c r="E6561" s="37" t="s">
        <v>258</v>
      </c>
      <c r="F6561" s="15">
        <v>558450</v>
      </c>
      <c r="G6561" s="15">
        <v>1872850</v>
      </c>
      <c r="I6561" s="35" t="s">
        <v>264</v>
      </c>
      <c r="J6561" s="15"/>
    </row>
    <row r="6562" spans="1:10" x14ac:dyDescent="0.3">
      <c r="A6562" s="38" t="s">
        <v>252</v>
      </c>
      <c r="B6562" s="15">
        <v>314900</v>
      </c>
      <c r="C6562" s="15">
        <v>6071500</v>
      </c>
      <c r="E6562" s="36" t="s">
        <v>253</v>
      </c>
      <c r="F6562" s="15">
        <v>1526901</v>
      </c>
      <c r="G6562" s="15">
        <v>3930951</v>
      </c>
      <c r="I6562" s="38" t="s">
        <v>245</v>
      </c>
      <c r="J6562" s="15">
        <v>7</v>
      </c>
    </row>
    <row r="6563" spans="1:10" x14ac:dyDescent="0.3">
      <c r="A6563" s="38" t="s">
        <v>255</v>
      </c>
      <c r="B6563" s="15">
        <v>287900</v>
      </c>
      <c r="C6563" s="15">
        <v>6725900</v>
      </c>
      <c r="E6563" s="35" t="s">
        <v>259</v>
      </c>
      <c r="F6563" s="15">
        <v>6992381</v>
      </c>
      <c r="G6563" s="15">
        <v>16598450</v>
      </c>
      <c r="I6563" s="38" t="s">
        <v>247</v>
      </c>
      <c r="J6563" s="15">
        <v>6.9</v>
      </c>
    </row>
    <row r="6564" spans="1:10" x14ac:dyDescent="0.3">
      <c r="A6564" s="38" t="s">
        <v>258</v>
      </c>
      <c r="B6564" s="15">
        <v>320000</v>
      </c>
      <c r="C6564" s="15">
        <v>4756550</v>
      </c>
      <c r="E6564" s="36" t="s">
        <v>246</v>
      </c>
      <c r="F6564" s="15">
        <v>1299850</v>
      </c>
      <c r="G6564" s="15">
        <v>2799100</v>
      </c>
      <c r="I6564" s="38" t="s">
        <v>249</v>
      </c>
      <c r="J6564" s="15">
        <v>4.5999999999999996</v>
      </c>
    </row>
    <row r="6565" spans="1:10" x14ac:dyDescent="0.3">
      <c r="A6565" s="38" t="s">
        <v>260</v>
      </c>
      <c r="B6565" s="15">
        <v>311000</v>
      </c>
      <c r="C6565" s="15">
        <v>2701500</v>
      </c>
      <c r="E6565" s="36" t="s">
        <v>248</v>
      </c>
      <c r="F6565" s="15">
        <v>1927267</v>
      </c>
      <c r="G6565" s="15">
        <v>4049864</v>
      </c>
      <c r="I6565" s="38" t="s">
        <v>251</v>
      </c>
      <c r="J6565" s="15">
        <v>5.4</v>
      </c>
    </row>
    <row r="6566" spans="1:10" x14ac:dyDescent="0.3">
      <c r="A6566" s="38" t="s">
        <v>262</v>
      </c>
      <c r="B6566" s="15">
        <v>320000</v>
      </c>
      <c r="C6566" s="15">
        <v>4425040</v>
      </c>
      <c r="E6566" s="36" t="s">
        <v>250</v>
      </c>
      <c r="F6566" s="15">
        <v>1853414</v>
      </c>
      <c r="G6566" s="15">
        <v>6267186</v>
      </c>
      <c r="I6566" s="38" t="s">
        <v>254</v>
      </c>
      <c r="J6566" s="15">
        <v>5.4</v>
      </c>
    </row>
    <row r="6567" spans="1:10" x14ac:dyDescent="0.3">
      <c r="A6567" s="38" t="s">
        <v>263</v>
      </c>
      <c r="B6567" s="15">
        <v>309900</v>
      </c>
      <c r="C6567" s="15">
        <v>3403150</v>
      </c>
      <c r="E6567" s="37" t="s">
        <v>252</v>
      </c>
      <c r="F6567" s="15">
        <v>629950</v>
      </c>
      <c r="G6567" s="15">
        <v>2180700</v>
      </c>
      <c r="I6567" s="38" t="s">
        <v>257</v>
      </c>
      <c r="J6567" s="15">
        <v>6.5</v>
      </c>
    </row>
    <row r="6568" spans="1:10" x14ac:dyDescent="0.3">
      <c r="A6568" s="35" t="s">
        <v>273</v>
      </c>
      <c r="B6568" s="15"/>
      <c r="C6568" s="15"/>
      <c r="E6568" s="37" t="s">
        <v>255</v>
      </c>
      <c r="F6568" s="15">
        <v>610750</v>
      </c>
      <c r="G6568" s="15">
        <v>2182949</v>
      </c>
      <c r="I6568" s="38" t="s">
        <v>252</v>
      </c>
      <c r="J6568" s="15">
        <v>8.3000000000000007</v>
      </c>
    </row>
    <row r="6569" spans="1:10" x14ac:dyDescent="0.3">
      <c r="A6569" s="38" t="s">
        <v>245</v>
      </c>
      <c r="B6569" s="15">
        <v>295000</v>
      </c>
      <c r="C6569" s="15">
        <v>3676500</v>
      </c>
      <c r="E6569" s="37" t="s">
        <v>258</v>
      </c>
      <c r="F6569" s="15">
        <v>612714</v>
      </c>
      <c r="G6569" s="15">
        <v>1903537</v>
      </c>
      <c r="I6569" s="38" t="s">
        <v>255</v>
      </c>
      <c r="J6569" s="15">
        <v>8.5</v>
      </c>
    </row>
    <row r="6570" spans="1:10" x14ac:dyDescent="0.3">
      <c r="A6570" s="38" t="s">
        <v>247</v>
      </c>
      <c r="B6570" s="15">
        <v>322500</v>
      </c>
      <c r="C6570" s="15">
        <v>1978600</v>
      </c>
      <c r="E6570" s="36" t="s">
        <v>253</v>
      </c>
      <c r="F6570" s="15">
        <v>1911850</v>
      </c>
      <c r="G6570" s="15">
        <v>3482300</v>
      </c>
      <c r="I6570" s="38" t="s">
        <v>258</v>
      </c>
      <c r="J6570" s="15">
        <v>6.8</v>
      </c>
    </row>
    <row r="6571" spans="1:10" x14ac:dyDescent="0.3">
      <c r="A6571" s="38" t="s">
        <v>249</v>
      </c>
      <c r="B6571" s="15">
        <v>299900</v>
      </c>
      <c r="C6571" s="15">
        <v>2817900</v>
      </c>
      <c r="E6571" s="35" t="s">
        <v>265</v>
      </c>
      <c r="F6571" s="15">
        <v>8498467</v>
      </c>
      <c r="G6571" s="15">
        <v>25860146</v>
      </c>
      <c r="I6571" s="38" t="s">
        <v>260</v>
      </c>
      <c r="J6571" s="15">
        <v>6.7</v>
      </c>
    </row>
    <row r="6572" spans="1:10" x14ac:dyDescent="0.3">
      <c r="A6572" s="38" t="s">
        <v>251</v>
      </c>
      <c r="B6572" s="15">
        <v>312750</v>
      </c>
      <c r="C6572" s="15">
        <v>5194425</v>
      </c>
      <c r="E6572" s="36" t="s">
        <v>246</v>
      </c>
      <c r="F6572" s="15">
        <v>1950075</v>
      </c>
      <c r="G6572" s="15">
        <v>6224565</v>
      </c>
      <c r="I6572" s="38" t="s">
        <v>262</v>
      </c>
      <c r="J6572" s="15">
        <v>5.9</v>
      </c>
    </row>
    <row r="6573" spans="1:10" x14ac:dyDescent="0.3">
      <c r="A6573" s="38" t="s">
        <v>254</v>
      </c>
      <c r="B6573" s="15">
        <v>325525</v>
      </c>
      <c r="C6573" s="15">
        <v>9061600</v>
      </c>
      <c r="E6573" s="36" t="s">
        <v>248</v>
      </c>
      <c r="F6573" s="15">
        <v>2038885</v>
      </c>
      <c r="G6573" s="15">
        <v>7180590</v>
      </c>
      <c r="I6573" s="38" t="s">
        <v>263</v>
      </c>
      <c r="J6573" s="15">
        <v>5.6</v>
      </c>
    </row>
    <row r="6574" spans="1:10" x14ac:dyDescent="0.3">
      <c r="A6574" s="38" t="s">
        <v>257</v>
      </c>
      <c r="B6574" s="15">
        <v>325000</v>
      </c>
      <c r="C6574" s="15">
        <v>11167400</v>
      </c>
      <c r="E6574" s="36" t="s">
        <v>250</v>
      </c>
      <c r="F6574" s="15">
        <v>2115871</v>
      </c>
      <c r="G6574" s="15">
        <v>5626271</v>
      </c>
      <c r="I6574" s="35" t="s">
        <v>266</v>
      </c>
      <c r="J6574" s="15"/>
    </row>
    <row r="6575" spans="1:10" x14ac:dyDescent="0.3">
      <c r="A6575" s="38" t="s">
        <v>252</v>
      </c>
      <c r="B6575" s="15">
        <v>325000</v>
      </c>
      <c r="C6575" s="15">
        <v>8312900</v>
      </c>
      <c r="E6575" s="37" t="s">
        <v>252</v>
      </c>
      <c r="F6575" s="15">
        <v>748475</v>
      </c>
      <c r="G6575" s="15">
        <v>2474100</v>
      </c>
      <c r="I6575" s="38" t="s">
        <v>245</v>
      </c>
      <c r="J6575" s="15">
        <v>6</v>
      </c>
    </row>
    <row r="6576" spans="1:10" x14ac:dyDescent="0.3">
      <c r="A6576" s="38" t="s">
        <v>255</v>
      </c>
      <c r="B6576" s="15">
        <v>332000</v>
      </c>
      <c r="C6576" s="15">
        <v>7992450</v>
      </c>
      <c r="E6576" s="37" t="s">
        <v>255</v>
      </c>
      <c r="F6576" s="15">
        <v>817421</v>
      </c>
      <c r="G6576" s="15">
        <v>1880321</v>
      </c>
      <c r="I6576" s="38" t="s">
        <v>247</v>
      </c>
      <c r="J6576" s="15">
        <v>6.9</v>
      </c>
    </row>
    <row r="6577" spans="1:10" x14ac:dyDescent="0.3">
      <c r="A6577" s="38" t="s">
        <v>258</v>
      </c>
      <c r="B6577" s="15">
        <v>330000</v>
      </c>
      <c r="C6577" s="15">
        <v>6229900</v>
      </c>
      <c r="E6577" s="37" t="s">
        <v>258</v>
      </c>
      <c r="F6577" s="15">
        <v>549975</v>
      </c>
      <c r="G6577" s="15">
        <v>1271850</v>
      </c>
      <c r="I6577" s="38" t="s">
        <v>249</v>
      </c>
      <c r="J6577" s="15">
        <v>8.1999999999999993</v>
      </c>
    </row>
    <row r="6578" spans="1:10" x14ac:dyDescent="0.3">
      <c r="A6578" s="38" t="s">
        <v>260</v>
      </c>
      <c r="B6578" s="15">
        <v>325000</v>
      </c>
      <c r="C6578" s="15">
        <v>3878500</v>
      </c>
      <c r="E6578" s="36" t="s">
        <v>253</v>
      </c>
      <c r="F6578" s="15">
        <v>2393636</v>
      </c>
      <c r="G6578" s="15">
        <v>6828720</v>
      </c>
      <c r="I6578" s="38" t="s">
        <v>251</v>
      </c>
      <c r="J6578" s="15">
        <v>7.2</v>
      </c>
    </row>
    <row r="6579" spans="1:10" x14ac:dyDescent="0.3">
      <c r="A6579" s="38" t="s">
        <v>262</v>
      </c>
      <c r="B6579" s="15">
        <v>330000</v>
      </c>
      <c r="C6579" s="15">
        <v>3729300</v>
      </c>
      <c r="E6579" s="35" t="s">
        <v>244</v>
      </c>
      <c r="F6579" s="15">
        <v>8782684</v>
      </c>
      <c r="G6579" s="15">
        <v>24492660</v>
      </c>
      <c r="I6579" s="38" t="s">
        <v>254</v>
      </c>
      <c r="J6579" s="15">
        <v>8.9</v>
      </c>
    </row>
    <row r="6580" spans="1:10" x14ac:dyDescent="0.3">
      <c r="A6580" s="38" t="s">
        <v>263</v>
      </c>
      <c r="B6580" s="15">
        <v>367000</v>
      </c>
      <c r="C6580" s="15">
        <v>1112000</v>
      </c>
      <c r="E6580" s="36" t="s">
        <v>246</v>
      </c>
      <c r="F6580" s="15">
        <v>1953488</v>
      </c>
      <c r="G6580" s="15">
        <v>4274675</v>
      </c>
      <c r="I6580" s="38" t="s">
        <v>257</v>
      </c>
      <c r="J6580" s="15">
        <v>6.6</v>
      </c>
    </row>
    <row r="6581" spans="1:10" x14ac:dyDescent="0.3">
      <c r="A6581" s="35" t="s">
        <v>274</v>
      </c>
      <c r="B6581" s="15"/>
      <c r="C6581" s="15"/>
      <c r="E6581" s="36" t="s">
        <v>248</v>
      </c>
      <c r="F6581" s="15">
        <v>2471046</v>
      </c>
      <c r="G6581" s="15">
        <v>9107991</v>
      </c>
      <c r="I6581" s="38" t="s">
        <v>252</v>
      </c>
      <c r="J6581" s="15">
        <v>6.6</v>
      </c>
    </row>
    <row r="6582" spans="1:10" x14ac:dyDescent="0.3">
      <c r="A6582" s="38" t="s">
        <v>245</v>
      </c>
      <c r="B6582" s="15">
        <v>343450</v>
      </c>
      <c r="C6582" s="15">
        <v>4732840</v>
      </c>
      <c r="E6582" s="36" t="s">
        <v>250</v>
      </c>
      <c r="F6582" s="15">
        <v>2426950</v>
      </c>
      <c r="G6582" s="15">
        <v>6605695</v>
      </c>
      <c r="I6582" s="38" t="s">
        <v>255</v>
      </c>
      <c r="J6582" s="15">
        <v>4.8</v>
      </c>
    </row>
    <row r="6583" spans="1:10" x14ac:dyDescent="0.3">
      <c r="A6583" s="38" t="s">
        <v>247</v>
      </c>
      <c r="B6583" s="15">
        <v>365000</v>
      </c>
      <c r="C6583" s="15">
        <v>3530490</v>
      </c>
      <c r="E6583" s="37" t="s">
        <v>252</v>
      </c>
      <c r="F6583" s="15">
        <v>796450</v>
      </c>
      <c r="G6583" s="15">
        <v>2363575</v>
      </c>
      <c r="I6583" s="38" t="s">
        <v>258</v>
      </c>
      <c r="J6583" s="15">
        <v>5.3</v>
      </c>
    </row>
    <row r="6584" spans="1:10" x14ac:dyDescent="0.3">
      <c r="A6584" s="38" t="s">
        <v>249</v>
      </c>
      <c r="B6584" s="15">
        <v>358050</v>
      </c>
      <c r="C6584" s="15">
        <v>6461121</v>
      </c>
      <c r="E6584" s="37" t="s">
        <v>255</v>
      </c>
      <c r="F6584" s="15">
        <v>654250</v>
      </c>
      <c r="G6584" s="15">
        <v>1696700</v>
      </c>
      <c r="I6584" s="38" t="s">
        <v>260</v>
      </c>
      <c r="J6584" s="15">
        <v>6</v>
      </c>
    </row>
    <row r="6585" spans="1:10" x14ac:dyDescent="0.3">
      <c r="A6585" s="38" t="s">
        <v>251</v>
      </c>
      <c r="B6585" s="15">
        <v>366450</v>
      </c>
      <c r="C6585" s="15">
        <v>6178290</v>
      </c>
      <c r="E6585" s="37" t="s">
        <v>258</v>
      </c>
      <c r="F6585" s="15">
        <v>976250</v>
      </c>
      <c r="G6585" s="15">
        <v>2545420</v>
      </c>
      <c r="I6585" s="38" t="s">
        <v>262</v>
      </c>
      <c r="J6585" s="15">
        <v>7.9</v>
      </c>
    </row>
    <row r="6586" spans="1:10" x14ac:dyDescent="0.3">
      <c r="A6586" s="38" t="s">
        <v>254</v>
      </c>
      <c r="B6586" s="15">
        <v>367500</v>
      </c>
      <c r="C6586" s="15">
        <v>10159350</v>
      </c>
      <c r="E6586" s="36" t="s">
        <v>253</v>
      </c>
      <c r="F6586" s="15">
        <v>1931200</v>
      </c>
      <c r="G6586" s="15">
        <v>4504299</v>
      </c>
      <c r="I6586" s="38" t="s">
        <v>263</v>
      </c>
      <c r="J6586" s="15">
        <v>8</v>
      </c>
    </row>
    <row r="6587" spans="1:10" x14ac:dyDescent="0.3">
      <c r="A6587" s="38" t="s">
        <v>257</v>
      </c>
      <c r="B6587" s="15">
        <v>355000</v>
      </c>
      <c r="C6587" s="15">
        <v>8795600</v>
      </c>
      <c r="E6587" s="35" t="s">
        <v>256</v>
      </c>
      <c r="F6587" s="15">
        <v>9146285</v>
      </c>
      <c r="G6587" s="15">
        <v>20652135</v>
      </c>
      <c r="I6587" s="35" t="s">
        <v>267</v>
      </c>
      <c r="J6587" s="15"/>
    </row>
    <row r="6588" spans="1:10" x14ac:dyDescent="0.3">
      <c r="A6588" s="38" t="s">
        <v>252</v>
      </c>
      <c r="B6588" s="15">
        <v>365000</v>
      </c>
      <c r="C6588" s="15">
        <v>15631990</v>
      </c>
      <c r="E6588" s="36" t="s">
        <v>246</v>
      </c>
      <c r="F6588" s="15">
        <v>2080500</v>
      </c>
      <c r="G6588" s="15">
        <v>4368300</v>
      </c>
      <c r="I6588" s="38" t="s">
        <v>245</v>
      </c>
      <c r="J6588" s="15">
        <v>8.5</v>
      </c>
    </row>
    <row r="6589" spans="1:10" x14ac:dyDescent="0.3">
      <c r="A6589" s="38" t="s">
        <v>255</v>
      </c>
      <c r="B6589" s="15">
        <v>365000</v>
      </c>
      <c r="C6589" s="15">
        <v>9502325</v>
      </c>
      <c r="E6589" s="36" t="s">
        <v>248</v>
      </c>
      <c r="F6589" s="15">
        <v>2472725</v>
      </c>
      <c r="G6589" s="15">
        <v>5253300</v>
      </c>
      <c r="I6589" s="38" t="s">
        <v>247</v>
      </c>
      <c r="J6589" s="15">
        <v>10.199999999999999</v>
      </c>
    </row>
    <row r="6590" spans="1:10" x14ac:dyDescent="0.3">
      <c r="A6590" s="38" t="s">
        <v>258</v>
      </c>
      <c r="B6590" s="15">
        <v>375000</v>
      </c>
      <c r="C6590" s="15">
        <v>7361450</v>
      </c>
      <c r="E6590" s="36" t="s">
        <v>250</v>
      </c>
      <c r="F6590" s="15">
        <v>2625900</v>
      </c>
      <c r="G6590" s="15">
        <v>8407150</v>
      </c>
      <c r="I6590" s="38" t="s">
        <v>249</v>
      </c>
      <c r="J6590" s="15">
        <v>9.9</v>
      </c>
    </row>
    <row r="6591" spans="1:10" x14ac:dyDescent="0.3">
      <c r="A6591" s="38" t="s">
        <v>260</v>
      </c>
      <c r="B6591" s="15">
        <v>336650</v>
      </c>
      <c r="C6591" s="15">
        <v>8416850</v>
      </c>
      <c r="E6591" s="37" t="s">
        <v>252</v>
      </c>
      <c r="F6591" s="15">
        <v>907475</v>
      </c>
      <c r="G6591" s="15">
        <v>3187850</v>
      </c>
      <c r="I6591" s="38" t="s">
        <v>251</v>
      </c>
      <c r="J6591" s="15">
        <v>11.8</v>
      </c>
    </row>
    <row r="6592" spans="1:10" x14ac:dyDescent="0.3">
      <c r="A6592" s="38" t="s">
        <v>262</v>
      </c>
      <c r="B6592" s="15">
        <v>367500</v>
      </c>
      <c r="C6592" s="15">
        <v>2878850</v>
      </c>
      <c r="E6592" s="37" t="s">
        <v>255</v>
      </c>
      <c r="F6592" s="15">
        <v>926000</v>
      </c>
      <c r="G6592" s="15">
        <v>2839550</v>
      </c>
      <c r="I6592" s="38" t="s">
        <v>254</v>
      </c>
      <c r="J6592" s="15">
        <v>11.4</v>
      </c>
    </row>
    <row r="6593" spans="1:10" x14ac:dyDescent="0.3">
      <c r="A6593" s="38" t="s">
        <v>263</v>
      </c>
      <c r="B6593" s="15">
        <v>343250</v>
      </c>
      <c r="C6593" s="15">
        <v>1370370</v>
      </c>
      <c r="E6593" s="37" t="s">
        <v>258</v>
      </c>
      <c r="F6593" s="15">
        <v>792425</v>
      </c>
      <c r="G6593" s="15">
        <v>2379750</v>
      </c>
      <c r="I6593" s="38" t="s">
        <v>257</v>
      </c>
      <c r="J6593" s="15">
        <v>9.4</v>
      </c>
    </row>
    <row r="6594" spans="1:10" x14ac:dyDescent="0.3">
      <c r="A6594" s="35" t="s">
        <v>275</v>
      </c>
      <c r="B6594" s="15"/>
      <c r="C6594" s="15"/>
      <c r="E6594" s="36" t="s">
        <v>253</v>
      </c>
      <c r="F6594" s="15">
        <v>1967160</v>
      </c>
      <c r="G6594" s="15">
        <v>2623385</v>
      </c>
      <c r="I6594" s="38" t="s">
        <v>252</v>
      </c>
      <c r="J6594" s="15">
        <v>11</v>
      </c>
    </row>
    <row r="6595" spans="1:10" x14ac:dyDescent="0.3">
      <c r="A6595" s="38" t="s">
        <v>245</v>
      </c>
      <c r="B6595" s="15">
        <v>332950</v>
      </c>
      <c r="C6595" s="15">
        <v>3027800</v>
      </c>
      <c r="E6595" s="35" t="s">
        <v>261</v>
      </c>
      <c r="F6595" s="15">
        <v>6910984</v>
      </c>
      <c r="G6595" s="15">
        <v>10834124</v>
      </c>
      <c r="I6595" s="38" t="s">
        <v>255</v>
      </c>
      <c r="J6595" s="15">
        <v>11.4</v>
      </c>
    </row>
    <row r="6596" spans="1:10" x14ac:dyDescent="0.3">
      <c r="A6596" s="38" t="s">
        <v>247</v>
      </c>
      <c r="B6596" s="15">
        <v>355000</v>
      </c>
      <c r="C6596" s="15">
        <v>2545900</v>
      </c>
      <c r="E6596" s="36" t="s">
        <v>246</v>
      </c>
      <c r="F6596" s="15">
        <v>2021875</v>
      </c>
      <c r="G6596" s="15">
        <v>3264350</v>
      </c>
      <c r="I6596" s="38" t="s">
        <v>258</v>
      </c>
      <c r="J6596" s="15">
        <v>12.1</v>
      </c>
    </row>
    <row r="6597" spans="1:10" x14ac:dyDescent="0.3">
      <c r="A6597" s="38" t="s">
        <v>249</v>
      </c>
      <c r="B6597" s="15">
        <v>354000</v>
      </c>
      <c r="C6597" s="15">
        <v>4370100</v>
      </c>
      <c r="E6597" s="36" t="s">
        <v>248</v>
      </c>
      <c r="F6597" s="15">
        <v>1662175</v>
      </c>
      <c r="G6597" s="15">
        <v>2284350</v>
      </c>
      <c r="I6597" s="38" t="s">
        <v>260</v>
      </c>
      <c r="J6597" s="15">
        <v>6.4</v>
      </c>
    </row>
    <row r="6598" spans="1:10" x14ac:dyDescent="0.3">
      <c r="A6598" s="38" t="s">
        <v>251</v>
      </c>
      <c r="B6598" s="15">
        <v>367475</v>
      </c>
      <c r="C6598" s="15">
        <v>9030100</v>
      </c>
      <c r="E6598" s="36" t="s">
        <v>250</v>
      </c>
      <c r="F6598" s="15">
        <v>1861025</v>
      </c>
      <c r="G6598" s="15">
        <v>2880050</v>
      </c>
      <c r="I6598" s="38" t="s">
        <v>262</v>
      </c>
      <c r="J6598" s="15">
        <v>7</v>
      </c>
    </row>
    <row r="6599" spans="1:10" x14ac:dyDescent="0.3">
      <c r="A6599" s="38" t="s">
        <v>254</v>
      </c>
      <c r="B6599" s="15">
        <v>409500</v>
      </c>
      <c r="C6599" s="15">
        <v>11235200</v>
      </c>
      <c r="E6599" s="37" t="s">
        <v>252</v>
      </c>
      <c r="F6599" s="15">
        <v>756550</v>
      </c>
      <c r="G6599" s="15">
        <v>1383100</v>
      </c>
      <c r="I6599" s="38" t="s">
        <v>263</v>
      </c>
      <c r="J6599" s="15">
        <v>9.1</v>
      </c>
    </row>
    <row r="6600" spans="1:10" x14ac:dyDescent="0.3">
      <c r="A6600" s="38" t="s">
        <v>257</v>
      </c>
      <c r="B6600" s="15">
        <v>380500</v>
      </c>
      <c r="C6600" s="15">
        <v>7624700</v>
      </c>
      <c r="E6600" s="37" t="s">
        <v>255</v>
      </c>
      <c r="F6600" s="15">
        <v>367500</v>
      </c>
      <c r="G6600" s="15">
        <v>545000</v>
      </c>
      <c r="I6600" s="35" t="s">
        <v>268</v>
      </c>
      <c r="J6600" s="15"/>
    </row>
    <row r="6601" spans="1:10" x14ac:dyDescent="0.3">
      <c r="A6601" s="38" t="s">
        <v>252</v>
      </c>
      <c r="B6601" s="15">
        <v>410000</v>
      </c>
      <c r="C6601" s="15">
        <v>9477400</v>
      </c>
      <c r="E6601" s="37" t="s">
        <v>258</v>
      </c>
      <c r="F6601" s="15">
        <v>736975</v>
      </c>
      <c r="G6601" s="15">
        <v>951950</v>
      </c>
      <c r="I6601" s="38" t="s">
        <v>245</v>
      </c>
      <c r="J6601" s="15">
        <v>6.9</v>
      </c>
    </row>
    <row r="6602" spans="1:10" x14ac:dyDescent="0.3">
      <c r="A6602" s="38" t="s">
        <v>255</v>
      </c>
      <c r="B6602" s="15">
        <v>372500</v>
      </c>
      <c r="C6602" s="15">
        <v>7552090</v>
      </c>
      <c r="E6602" s="36" t="s">
        <v>253</v>
      </c>
      <c r="F6602" s="15">
        <v>1365909</v>
      </c>
      <c r="G6602" s="15">
        <v>2405374</v>
      </c>
      <c r="I6602" s="38" t="s">
        <v>247</v>
      </c>
      <c r="J6602" s="15">
        <v>8.1999999999999993</v>
      </c>
    </row>
    <row r="6603" spans="1:10" x14ac:dyDescent="0.3">
      <c r="A6603" s="38" t="s">
        <v>258</v>
      </c>
      <c r="B6603" s="15">
        <v>399999</v>
      </c>
      <c r="C6603" s="15">
        <v>7117999</v>
      </c>
      <c r="E6603" s="35" t="s">
        <v>264</v>
      </c>
      <c r="F6603" s="15">
        <v>5578163</v>
      </c>
      <c r="G6603" s="15">
        <v>10601625</v>
      </c>
      <c r="I6603" s="38" t="s">
        <v>249</v>
      </c>
      <c r="J6603" s="15">
        <v>7.5</v>
      </c>
    </row>
    <row r="6604" spans="1:10" x14ac:dyDescent="0.3">
      <c r="A6604" s="38" t="s">
        <v>260</v>
      </c>
      <c r="B6604" s="15">
        <v>350000</v>
      </c>
      <c r="C6604" s="15">
        <v>6113349</v>
      </c>
      <c r="E6604" s="36" t="s">
        <v>246</v>
      </c>
      <c r="F6604" s="15">
        <v>971863</v>
      </c>
      <c r="G6604" s="15">
        <v>1299000</v>
      </c>
      <c r="I6604" s="38" t="s">
        <v>251</v>
      </c>
      <c r="J6604" s="15">
        <v>7.4</v>
      </c>
    </row>
    <row r="6605" spans="1:10" x14ac:dyDescent="0.3">
      <c r="A6605" s="38" t="s">
        <v>262</v>
      </c>
      <c r="B6605" s="15">
        <v>358025</v>
      </c>
      <c r="C6605" s="15">
        <v>5739650</v>
      </c>
      <c r="E6605" s="36" t="s">
        <v>248</v>
      </c>
      <c r="F6605" s="15">
        <v>1356400</v>
      </c>
      <c r="G6605" s="15">
        <v>3540925</v>
      </c>
      <c r="I6605" s="38" t="s">
        <v>254</v>
      </c>
      <c r="J6605" s="15">
        <v>6.5</v>
      </c>
    </row>
    <row r="6606" spans="1:10" x14ac:dyDescent="0.3">
      <c r="A6606" s="14">
        <v>43</v>
      </c>
      <c r="B6606" s="15">
        <v>110778750</v>
      </c>
      <c r="C6606" s="15">
        <v>584571465</v>
      </c>
      <c r="E6606" s="36" t="s">
        <v>250</v>
      </c>
      <c r="F6606" s="15">
        <v>1795950</v>
      </c>
      <c r="G6606" s="15">
        <v>3093900</v>
      </c>
      <c r="I6606" s="38" t="s">
        <v>257</v>
      </c>
      <c r="J6606" s="15">
        <v>6.1</v>
      </c>
    </row>
    <row r="6607" spans="1:10" x14ac:dyDescent="0.3">
      <c r="A6607" s="35" t="s">
        <v>259</v>
      </c>
      <c r="B6607" s="15"/>
      <c r="C6607" s="15"/>
      <c r="E6607" s="37" t="s">
        <v>252</v>
      </c>
      <c r="F6607" s="15">
        <v>647450</v>
      </c>
      <c r="G6607" s="15">
        <v>791900</v>
      </c>
      <c r="I6607" s="38" t="s">
        <v>252</v>
      </c>
      <c r="J6607" s="15">
        <v>5.0999999999999996</v>
      </c>
    </row>
    <row r="6608" spans="1:10" x14ac:dyDescent="0.3">
      <c r="A6608" s="38" t="s">
        <v>245</v>
      </c>
      <c r="B6608" s="15">
        <v>298500</v>
      </c>
      <c r="C6608" s="15">
        <v>908500</v>
      </c>
      <c r="E6608" s="37" t="s">
        <v>255</v>
      </c>
      <c r="F6608" s="15">
        <v>573250</v>
      </c>
      <c r="G6608" s="15">
        <v>1368500</v>
      </c>
      <c r="I6608" s="38" t="s">
        <v>255</v>
      </c>
      <c r="J6608" s="15">
        <v>6</v>
      </c>
    </row>
    <row r="6609" spans="1:10" x14ac:dyDescent="0.3">
      <c r="A6609" s="38" t="s">
        <v>247</v>
      </c>
      <c r="B6609" s="15">
        <v>444879</v>
      </c>
      <c r="C6609" s="15">
        <v>1943208</v>
      </c>
      <c r="E6609" s="37" t="s">
        <v>258</v>
      </c>
      <c r="F6609" s="15">
        <v>575250</v>
      </c>
      <c r="G6609" s="15">
        <v>933500</v>
      </c>
      <c r="I6609" s="38" t="s">
        <v>258</v>
      </c>
      <c r="J6609" s="15">
        <v>6.9</v>
      </c>
    </row>
    <row r="6610" spans="1:10" x14ac:dyDescent="0.3">
      <c r="A6610" s="38" t="s">
        <v>249</v>
      </c>
      <c r="B6610" s="15">
        <v>399000</v>
      </c>
      <c r="C6610" s="15">
        <v>3166725</v>
      </c>
      <c r="E6610" s="36" t="s">
        <v>253</v>
      </c>
      <c r="F6610" s="15">
        <v>1453950</v>
      </c>
      <c r="G6610" s="15">
        <v>2667800</v>
      </c>
      <c r="I6610" s="38" t="s">
        <v>260</v>
      </c>
      <c r="J6610" s="15">
        <v>6.2</v>
      </c>
    </row>
    <row r="6611" spans="1:10" x14ac:dyDescent="0.3">
      <c r="A6611" s="38" t="s">
        <v>251</v>
      </c>
      <c r="B6611" s="15">
        <v>415000</v>
      </c>
      <c r="C6611" s="15">
        <v>1569900</v>
      </c>
      <c r="E6611" s="35" t="s">
        <v>266</v>
      </c>
      <c r="F6611" s="15">
        <v>4890358</v>
      </c>
      <c r="G6611" s="15">
        <v>10416346</v>
      </c>
      <c r="I6611" s="38" t="s">
        <v>262</v>
      </c>
      <c r="J6611" s="15">
        <v>6.5</v>
      </c>
    </row>
    <row r="6612" spans="1:10" x14ac:dyDescent="0.3">
      <c r="A6612" s="38" t="s">
        <v>254</v>
      </c>
      <c r="B6612" s="15">
        <v>445500</v>
      </c>
      <c r="C6612" s="15">
        <v>3462806</v>
      </c>
      <c r="E6612" s="36" t="s">
        <v>246</v>
      </c>
      <c r="F6612" s="15">
        <v>1209050</v>
      </c>
      <c r="G6612" s="15">
        <v>1933100</v>
      </c>
      <c r="I6612" s="38" t="s">
        <v>263</v>
      </c>
      <c r="J6612" s="15">
        <v>4.9000000000000004</v>
      </c>
    </row>
    <row r="6613" spans="1:10" x14ac:dyDescent="0.3">
      <c r="A6613" s="38" t="s">
        <v>257</v>
      </c>
      <c r="B6613" s="15">
        <v>375500</v>
      </c>
      <c r="C6613" s="15">
        <v>3742600</v>
      </c>
      <c r="E6613" s="36" t="s">
        <v>248</v>
      </c>
      <c r="F6613" s="15">
        <v>1272988</v>
      </c>
      <c r="G6613" s="15">
        <v>3517825</v>
      </c>
      <c r="I6613" s="35" t="s">
        <v>269</v>
      </c>
      <c r="J6613" s="15"/>
    </row>
    <row r="6614" spans="1:10" x14ac:dyDescent="0.3">
      <c r="A6614" s="38" t="s">
        <v>252</v>
      </c>
      <c r="B6614" s="15">
        <v>502000</v>
      </c>
      <c r="C6614" s="15">
        <v>4010250</v>
      </c>
      <c r="E6614" s="36" t="s">
        <v>250</v>
      </c>
      <c r="F6614" s="15">
        <v>1036975</v>
      </c>
      <c r="G6614" s="15">
        <v>1654451</v>
      </c>
      <c r="I6614" s="38" t="s">
        <v>245</v>
      </c>
      <c r="J6614" s="15">
        <v>5.0999999999999996</v>
      </c>
    </row>
    <row r="6615" spans="1:10" x14ac:dyDescent="0.3">
      <c r="A6615" s="38" t="s">
        <v>255</v>
      </c>
      <c r="B6615" s="15">
        <v>441225</v>
      </c>
      <c r="C6615" s="15">
        <v>2103350</v>
      </c>
      <c r="E6615" s="37" t="s">
        <v>252</v>
      </c>
      <c r="F6615" s="15">
        <v>490100</v>
      </c>
      <c r="G6615" s="15">
        <v>689601</v>
      </c>
      <c r="I6615" s="38" t="s">
        <v>247</v>
      </c>
      <c r="J6615" s="15">
        <v>3.9</v>
      </c>
    </row>
    <row r="6616" spans="1:10" x14ac:dyDescent="0.3">
      <c r="A6616" s="38" t="s">
        <v>258</v>
      </c>
      <c r="B6616" s="15">
        <v>527850</v>
      </c>
      <c r="C6616" s="15">
        <v>2768450</v>
      </c>
      <c r="E6616" s="37" t="s">
        <v>255</v>
      </c>
      <c r="F6616" s="15">
        <v>310975</v>
      </c>
      <c r="G6616" s="15">
        <v>461950</v>
      </c>
      <c r="I6616" s="38" t="s">
        <v>249</v>
      </c>
      <c r="J6616" s="15">
        <v>3.1</v>
      </c>
    </row>
    <row r="6617" spans="1:10" x14ac:dyDescent="0.3">
      <c r="A6617" s="38" t="s">
        <v>260</v>
      </c>
      <c r="B6617" s="15">
        <v>412450</v>
      </c>
      <c r="C6617" s="15">
        <v>2641750</v>
      </c>
      <c r="E6617" s="37" t="s">
        <v>258</v>
      </c>
      <c r="F6617" s="15">
        <v>235900</v>
      </c>
      <c r="G6617" s="15">
        <v>502900</v>
      </c>
      <c r="I6617" s="38" t="s">
        <v>251</v>
      </c>
      <c r="J6617" s="15">
        <v>1.9</v>
      </c>
    </row>
    <row r="6618" spans="1:10" x14ac:dyDescent="0.3">
      <c r="A6618" s="38" t="s">
        <v>262</v>
      </c>
      <c r="B6618" s="15">
        <v>521400</v>
      </c>
      <c r="C6618" s="15">
        <v>2221050</v>
      </c>
      <c r="E6618" s="36" t="s">
        <v>253</v>
      </c>
      <c r="F6618" s="15">
        <v>1371345</v>
      </c>
      <c r="G6618" s="15">
        <v>3310970</v>
      </c>
      <c r="I6618" s="38" t="s">
        <v>254</v>
      </c>
      <c r="J6618" s="15">
        <v>2.9</v>
      </c>
    </row>
    <row r="6619" spans="1:10" x14ac:dyDescent="0.3">
      <c r="A6619" s="38" t="s">
        <v>263</v>
      </c>
      <c r="B6619" s="15">
        <v>242000</v>
      </c>
      <c r="C6619" s="15">
        <v>2182400</v>
      </c>
      <c r="E6619" s="35" t="s">
        <v>267</v>
      </c>
      <c r="F6619" s="15">
        <v>4797494</v>
      </c>
      <c r="G6619" s="15">
        <v>9637857</v>
      </c>
      <c r="I6619" s="38" t="s">
        <v>257</v>
      </c>
      <c r="J6619" s="15">
        <v>4.3</v>
      </c>
    </row>
    <row r="6620" spans="1:10" x14ac:dyDescent="0.3">
      <c r="A6620" s="35" t="s">
        <v>265</v>
      </c>
      <c r="B6620" s="15"/>
      <c r="C6620" s="15"/>
      <c r="E6620" s="36" t="s">
        <v>246</v>
      </c>
      <c r="F6620" s="15">
        <v>1049500</v>
      </c>
      <c r="G6620" s="15">
        <v>2049950</v>
      </c>
      <c r="I6620" s="38" t="s">
        <v>252</v>
      </c>
      <c r="J6620" s="15">
        <v>2.8</v>
      </c>
    </row>
    <row r="6621" spans="1:10" x14ac:dyDescent="0.3">
      <c r="A6621" s="38" t="s">
        <v>245</v>
      </c>
      <c r="B6621" s="15">
        <v>482250</v>
      </c>
      <c r="C6621" s="15">
        <v>2212000</v>
      </c>
      <c r="E6621" s="36" t="s">
        <v>248</v>
      </c>
      <c r="F6621" s="15">
        <v>1488850</v>
      </c>
      <c r="G6621" s="15">
        <v>3041973</v>
      </c>
      <c r="I6621" s="38" t="s">
        <v>255</v>
      </c>
      <c r="J6621" s="15">
        <v>3.6</v>
      </c>
    </row>
    <row r="6622" spans="1:10" x14ac:dyDescent="0.3">
      <c r="A6622" s="38" t="s">
        <v>247</v>
      </c>
      <c r="B6622" s="15">
        <v>640450</v>
      </c>
      <c r="C6622" s="15">
        <v>640450</v>
      </c>
      <c r="E6622" s="36" t="s">
        <v>250</v>
      </c>
      <c r="F6622" s="15">
        <v>922694</v>
      </c>
      <c r="G6622" s="15">
        <v>1787194</v>
      </c>
      <c r="I6622" s="38" t="s">
        <v>258</v>
      </c>
      <c r="J6622" s="15">
        <v>3.9</v>
      </c>
    </row>
    <row r="6623" spans="1:10" x14ac:dyDescent="0.3">
      <c r="A6623" s="38" t="s">
        <v>249</v>
      </c>
      <c r="B6623" s="15">
        <v>529950</v>
      </c>
      <c r="C6623" s="15">
        <v>4746350</v>
      </c>
      <c r="E6623" s="37" t="s">
        <v>252</v>
      </c>
      <c r="F6623" s="15">
        <v>370745</v>
      </c>
      <c r="G6623" s="15">
        <v>469245</v>
      </c>
      <c r="I6623" s="38" t="s">
        <v>260</v>
      </c>
      <c r="J6623" s="15">
        <v>3.9</v>
      </c>
    </row>
    <row r="6624" spans="1:10" x14ac:dyDescent="0.3">
      <c r="A6624" s="38" t="s">
        <v>251</v>
      </c>
      <c r="B6624" s="15">
        <v>514500</v>
      </c>
      <c r="C6624" s="15">
        <v>4129400</v>
      </c>
      <c r="E6624" s="37" t="s">
        <v>255</v>
      </c>
      <c r="F6624" s="15">
        <v>215000</v>
      </c>
      <c r="G6624" s="15">
        <v>754000</v>
      </c>
      <c r="I6624" s="38" t="s">
        <v>262</v>
      </c>
      <c r="J6624" s="15">
        <v>4.4000000000000004</v>
      </c>
    </row>
    <row r="6625" spans="1:10" x14ac:dyDescent="0.3">
      <c r="A6625" s="38" t="s">
        <v>254</v>
      </c>
      <c r="B6625" s="15">
        <v>561400</v>
      </c>
      <c r="C6625" s="15">
        <v>6256799</v>
      </c>
      <c r="E6625" s="37" t="s">
        <v>258</v>
      </c>
      <c r="F6625" s="15">
        <v>336949</v>
      </c>
      <c r="G6625" s="15">
        <v>563949</v>
      </c>
      <c r="I6625" s="38" t="s">
        <v>263</v>
      </c>
      <c r="J6625" s="15">
        <v>4.3</v>
      </c>
    </row>
    <row r="6626" spans="1:10" x14ac:dyDescent="0.3">
      <c r="A6626" s="38" t="s">
        <v>257</v>
      </c>
      <c r="B6626" s="15">
        <v>542775</v>
      </c>
      <c r="C6626" s="15">
        <v>3986651</v>
      </c>
      <c r="E6626" s="36" t="s">
        <v>253</v>
      </c>
      <c r="F6626" s="15">
        <v>1336450</v>
      </c>
      <c r="G6626" s="15">
        <v>2758740</v>
      </c>
      <c r="I6626" s="35" t="s">
        <v>270</v>
      </c>
      <c r="J6626" s="15"/>
    </row>
    <row r="6627" spans="1:10" x14ac:dyDescent="0.3">
      <c r="A6627" s="38" t="s">
        <v>252</v>
      </c>
      <c r="B6627" s="15">
        <v>536475</v>
      </c>
      <c r="C6627" s="15">
        <v>2526300</v>
      </c>
      <c r="E6627" s="35" t="s">
        <v>268</v>
      </c>
      <c r="F6627" s="15">
        <v>4732364</v>
      </c>
      <c r="G6627" s="15">
        <v>9489301</v>
      </c>
      <c r="I6627" s="38" t="s">
        <v>245</v>
      </c>
      <c r="J6627" s="15">
        <v>5.0999999999999996</v>
      </c>
    </row>
    <row r="6628" spans="1:10" x14ac:dyDescent="0.3">
      <c r="A6628" s="38" t="s">
        <v>255</v>
      </c>
      <c r="B6628" s="15">
        <v>617450</v>
      </c>
      <c r="C6628" s="15">
        <v>4229579</v>
      </c>
      <c r="E6628" s="36" t="s">
        <v>246</v>
      </c>
      <c r="F6628" s="15">
        <v>998098</v>
      </c>
      <c r="G6628" s="15">
        <v>1918294</v>
      </c>
      <c r="I6628" s="38" t="s">
        <v>247</v>
      </c>
      <c r="J6628" s="15">
        <v>5.0999999999999996</v>
      </c>
    </row>
    <row r="6629" spans="1:10" x14ac:dyDescent="0.3">
      <c r="A6629" s="38" t="s">
        <v>258</v>
      </c>
      <c r="B6629" s="15">
        <v>820000</v>
      </c>
      <c r="C6629" s="15">
        <v>5787060</v>
      </c>
      <c r="E6629" s="36" t="s">
        <v>248</v>
      </c>
      <c r="F6629" s="15">
        <v>1224990</v>
      </c>
      <c r="G6629" s="15">
        <v>2951875</v>
      </c>
      <c r="I6629" s="38" t="s">
        <v>249</v>
      </c>
      <c r="J6629" s="15">
        <v>4.0999999999999996</v>
      </c>
    </row>
    <row r="6630" spans="1:10" x14ac:dyDescent="0.3">
      <c r="A6630" s="38" t="s">
        <v>260</v>
      </c>
      <c r="B6630" s="15">
        <v>657500</v>
      </c>
      <c r="C6630" s="15">
        <v>4128650</v>
      </c>
      <c r="E6630" s="36" t="s">
        <v>250</v>
      </c>
      <c r="F6630" s="15">
        <v>1284725</v>
      </c>
      <c r="G6630" s="15">
        <v>2595082</v>
      </c>
      <c r="I6630" s="38" t="s">
        <v>251</v>
      </c>
      <c r="J6630" s="15">
        <v>3.8</v>
      </c>
    </row>
    <row r="6631" spans="1:10" x14ac:dyDescent="0.3">
      <c r="A6631" s="38" t="s">
        <v>262</v>
      </c>
      <c r="B6631" s="15">
        <v>642975</v>
      </c>
      <c r="C6631" s="15">
        <v>4946700</v>
      </c>
      <c r="E6631" s="37" t="s">
        <v>252</v>
      </c>
      <c r="F6631" s="15">
        <v>341750</v>
      </c>
      <c r="G6631" s="15">
        <v>1048983</v>
      </c>
      <c r="I6631" s="38" t="s">
        <v>254</v>
      </c>
      <c r="J6631" s="15">
        <v>2.6</v>
      </c>
    </row>
    <row r="6632" spans="1:10" x14ac:dyDescent="0.3">
      <c r="A6632" s="38" t="s">
        <v>263</v>
      </c>
      <c r="B6632" s="15">
        <v>738650</v>
      </c>
      <c r="C6632" s="15">
        <v>2986550</v>
      </c>
      <c r="E6632" s="37" t="s">
        <v>255</v>
      </c>
      <c r="F6632" s="15">
        <v>548975</v>
      </c>
      <c r="G6632" s="15">
        <v>1007099</v>
      </c>
      <c r="I6632" s="38" t="s">
        <v>257</v>
      </c>
      <c r="J6632" s="15">
        <v>3.1</v>
      </c>
    </row>
    <row r="6633" spans="1:10" x14ac:dyDescent="0.3">
      <c r="A6633" s="35" t="s">
        <v>244</v>
      </c>
      <c r="B6633" s="15"/>
      <c r="C6633" s="15"/>
      <c r="E6633" s="37" t="s">
        <v>258</v>
      </c>
      <c r="F6633" s="15">
        <v>394000</v>
      </c>
      <c r="G6633" s="15">
        <v>539000</v>
      </c>
      <c r="I6633" s="38" t="s">
        <v>252</v>
      </c>
      <c r="J6633" s="15">
        <v>4.5999999999999996</v>
      </c>
    </row>
    <row r="6634" spans="1:10" x14ac:dyDescent="0.3">
      <c r="A6634" s="38" t="s">
        <v>245</v>
      </c>
      <c r="B6634" s="15">
        <v>426950</v>
      </c>
      <c r="C6634" s="15">
        <v>2058954</v>
      </c>
      <c r="E6634" s="36" t="s">
        <v>253</v>
      </c>
      <c r="F6634" s="15">
        <v>1224551</v>
      </c>
      <c r="G6634" s="15">
        <v>2024050</v>
      </c>
      <c r="I6634" s="38" t="s">
        <v>255</v>
      </c>
      <c r="J6634" s="15">
        <v>5.5</v>
      </c>
    </row>
    <row r="6635" spans="1:10" x14ac:dyDescent="0.3">
      <c r="A6635" s="38" t="s">
        <v>247</v>
      </c>
      <c r="B6635" s="15">
        <v>561725</v>
      </c>
      <c r="C6635" s="15">
        <v>2067600</v>
      </c>
      <c r="E6635" s="35" t="s">
        <v>269</v>
      </c>
      <c r="F6635" s="15">
        <v>5636523</v>
      </c>
      <c r="G6635" s="15">
        <v>12431922</v>
      </c>
      <c r="I6635" s="38" t="s">
        <v>258</v>
      </c>
      <c r="J6635" s="15">
        <v>4.7</v>
      </c>
    </row>
    <row r="6636" spans="1:10" x14ac:dyDescent="0.3">
      <c r="A6636" s="38" t="s">
        <v>249</v>
      </c>
      <c r="B6636" s="15">
        <v>589500</v>
      </c>
      <c r="C6636" s="15">
        <v>2299000</v>
      </c>
      <c r="E6636" s="36" t="s">
        <v>246</v>
      </c>
      <c r="F6636" s="15">
        <v>1086751</v>
      </c>
      <c r="G6636" s="15">
        <v>1656001</v>
      </c>
      <c r="I6636" s="38" t="s">
        <v>260</v>
      </c>
      <c r="J6636" s="15">
        <v>4.8</v>
      </c>
    </row>
    <row r="6637" spans="1:10" x14ac:dyDescent="0.3">
      <c r="A6637" s="38" t="s">
        <v>251</v>
      </c>
      <c r="B6637" s="15">
        <v>683925</v>
      </c>
      <c r="C6637" s="15">
        <v>3994350</v>
      </c>
      <c r="E6637" s="36" t="s">
        <v>248</v>
      </c>
      <c r="F6637" s="15">
        <v>1439622</v>
      </c>
      <c r="G6637" s="15">
        <v>3838472</v>
      </c>
      <c r="I6637" s="38" t="s">
        <v>262</v>
      </c>
      <c r="J6637" s="15">
        <v>3.3</v>
      </c>
    </row>
    <row r="6638" spans="1:10" x14ac:dyDescent="0.3">
      <c r="A6638" s="38" t="s">
        <v>254</v>
      </c>
      <c r="B6638" s="15">
        <v>571950</v>
      </c>
      <c r="C6638" s="15">
        <v>4314378</v>
      </c>
      <c r="E6638" s="36" t="s">
        <v>250</v>
      </c>
      <c r="F6638" s="15">
        <v>1673600</v>
      </c>
      <c r="G6638" s="15">
        <v>4166999</v>
      </c>
      <c r="I6638" s="38" t="s">
        <v>263</v>
      </c>
      <c r="J6638" s="15">
        <v>2.2000000000000002</v>
      </c>
    </row>
    <row r="6639" spans="1:10" x14ac:dyDescent="0.3">
      <c r="A6639" s="38" t="s">
        <v>257</v>
      </c>
      <c r="B6639" s="15">
        <v>751950</v>
      </c>
      <c r="C6639" s="15">
        <v>5257199</v>
      </c>
      <c r="E6639" s="37" t="s">
        <v>252</v>
      </c>
      <c r="F6639" s="15">
        <v>545500</v>
      </c>
      <c r="G6639" s="15">
        <v>1656799</v>
      </c>
      <c r="I6639" s="35" t="s">
        <v>271</v>
      </c>
      <c r="J6639" s="15"/>
    </row>
    <row r="6640" spans="1:10" x14ac:dyDescent="0.3">
      <c r="A6640" s="38" t="s">
        <v>252</v>
      </c>
      <c r="B6640" s="15">
        <v>603725</v>
      </c>
      <c r="C6640" s="15">
        <v>2822900</v>
      </c>
      <c r="E6640" s="37" t="s">
        <v>255</v>
      </c>
      <c r="F6640" s="15">
        <v>458750</v>
      </c>
      <c r="G6640" s="15">
        <v>1518500</v>
      </c>
      <c r="I6640" s="38" t="s">
        <v>245</v>
      </c>
      <c r="J6640" s="15">
        <v>2</v>
      </c>
    </row>
    <row r="6641" spans="1:10" x14ac:dyDescent="0.3">
      <c r="A6641" s="38" t="s">
        <v>255</v>
      </c>
      <c r="B6641" s="15">
        <v>907475</v>
      </c>
      <c r="C6641" s="15">
        <v>6272000</v>
      </c>
      <c r="E6641" s="37" t="s">
        <v>258</v>
      </c>
      <c r="F6641" s="15">
        <v>669350</v>
      </c>
      <c r="G6641" s="15">
        <v>991700</v>
      </c>
      <c r="I6641" s="38" t="s">
        <v>247</v>
      </c>
      <c r="J6641" s="15">
        <v>2.4</v>
      </c>
    </row>
    <row r="6642" spans="1:10" x14ac:dyDescent="0.3">
      <c r="A6642" s="38" t="s">
        <v>258</v>
      </c>
      <c r="B6642" s="15">
        <v>798750</v>
      </c>
      <c r="C6642" s="15">
        <v>4160500</v>
      </c>
      <c r="E6642" s="36" t="s">
        <v>253</v>
      </c>
      <c r="F6642" s="15">
        <v>1436550</v>
      </c>
      <c r="G6642" s="15">
        <v>2770450</v>
      </c>
      <c r="I6642" s="38" t="s">
        <v>249</v>
      </c>
      <c r="J6642" s="15">
        <v>3.2</v>
      </c>
    </row>
    <row r="6643" spans="1:10" x14ac:dyDescent="0.3">
      <c r="A6643" s="38" t="s">
        <v>260</v>
      </c>
      <c r="B6643" s="15">
        <v>493500</v>
      </c>
      <c r="C6643" s="15">
        <v>4224450</v>
      </c>
      <c r="E6643" s="35" t="s">
        <v>270</v>
      </c>
      <c r="F6643" s="15">
        <v>6747996</v>
      </c>
      <c r="G6643" s="15">
        <v>14148680</v>
      </c>
      <c r="I6643" s="38" t="s">
        <v>251</v>
      </c>
      <c r="J6643" s="15">
        <v>3.9</v>
      </c>
    </row>
    <row r="6644" spans="1:10" x14ac:dyDescent="0.3">
      <c r="A6644" s="38" t="s">
        <v>262</v>
      </c>
      <c r="B6644" s="15">
        <v>534500</v>
      </c>
      <c r="C6644" s="15">
        <v>2296500</v>
      </c>
      <c r="E6644" s="36" t="s">
        <v>246</v>
      </c>
      <c r="F6644" s="15">
        <v>1257475</v>
      </c>
      <c r="G6644" s="15">
        <v>2192700</v>
      </c>
      <c r="I6644" s="38" t="s">
        <v>254</v>
      </c>
      <c r="J6644" s="15">
        <v>4.2</v>
      </c>
    </row>
    <row r="6645" spans="1:10" x14ac:dyDescent="0.3">
      <c r="A6645" s="38" t="s">
        <v>263</v>
      </c>
      <c r="B6645" s="15">
        <v>610750</v>
      </c>
      <c r="C6645" s="15">
        <v>3004490</v>
      </c>
      <c r="E6645" s="36" t="s">
        <v>248</v>
      </c>
      <c r="F6645" s="15">
        <v>1777025</v>
      </c>
      <c r="G6645" s="15">
        <v>3942989</v>
      </c>
      <c r="I6645" s="38" t="s">
        <v>257</v>
      </c>
      <c r="J6645" s="15">
        <v>2.8</v>
      </c>
    </row>
    <row r="6646" spans="1:10" x14ac:dyDescent="0.3">
      <c r="A6646" s="35" t="s">
        <v>256</v>
      </c>
      <c r="B6646" s="15"/>
      <c r="C6646" s="15"/>
      <c r="E6646" s="36" t="s">
        <v>250</v>
      </c>
      <c r="F6646" s="15">
        <v>1720072</v>
      </c>
      <c r="G6646" s="15">
        <v>3238244</v>
      </c>
      <c r="I6646" s="38" t="s">
        <v>252</v>
      </c>
      <c r="J6646" s="15">
        <v>2.2000000000000002</v>
      </c>
    </row>
    <row r="6647" spans="1:10" x14ac:dyDescent="0.3">
      <c r="A6647" s="38" t="s">
        <v>245</v>
      </c>
      <c r="B6647" s="15">
        <v>737000</v>
      </c>
      <c r="C6647" s="15">
        <v>1474000</v>
      </c>
      <c r="E6647" s="37" t="s">
        <v>252</v>
      </c>
      <c r="F6647" s="15">
        <v>516647</v>
      </c>
      <c r="G6647" s="15">
        <v>1163894</v>
      </c>
      <c r="I6647" s="38" t="s">
        <v>255</v>
      </c>
      <c r="J6647" s="15">
        <v>2.5</v>
      </c>
    </row>
    <row r="6648" spans="1:10" x14ac:dyDescent="0.3">
      <c r="A6648" s="38" t="s">
        <v>247</v>
      </c>
      <c r="B6648" s="15">
        <v>667140</v>
      </c>
      <c r="C6648" s="15">
        <v>2729280</v>
      </c>
      <c r="E6648" s="37" t="s">
        <v>255</v>
      </c>
      <c r="F6648" s="15">
        <v>629425</v>
      </c>
      <c r="G6648" s="15">
        <v>757850</v>
      </c>
      <c r="I6648" s="38" t="s">
        <v>258</v>
      </c>
      <c r="J6648" s="15">
        <v>3.2</v>
      </c>
    </row>
    <row r="6649" spans="1:10" x14ac:dyDescent="0.3">
      <c r="A6649" s="38" t="s">
        <v>249</v>
      </c>
      <c r="B6649" s="15">
        <v>506500</v>
      </c>
      <c r="C6649" s="15">
        <v>2577000</v>
      </c>
      <c r="E6649" s="37" t="s">
        <v>258</v>
      </c>
      <c r="F6649" s="15">
        <v>574000</v>
      </c>
      <c r="G6649" s="15">
        <v>1316500</v>
      </c>
      <c r="I6649" s="38" t="s">
        <v>260</v>
      </c>
      <c r="J6649" s="15">
        <v>2.2999999999999998</v>
      </c>
    </row>
    <row r="6650" spans="1:10" x14ac:dyDescent="0.3">
      <c r="A6650" s="38" t="s">
        <v>251</v>
      </c>
      <c r="B6650" s="15">
        <v>780000</v>
      </c>
      <c r="C6650" s="15">
        <v>2227550</v>
      </c>
      <c r="E6650" s="36" t="s">
        <v>253</v>
      </c>
      <c r="F6650" s="15">
        <v>1993424</v>
      </c>
      <c r="G6650" s="15">
        <v>4774747</v>
      </c>
      <c r="I6650" s="38" t="s">
        <v>262</v>
      </c>
      <c r="J6650" s="15">
        <v>2.2999999999999998</v>
      </c>
    </row>
    <row r="6651" spans="1:10" x14ac:dyDescent="0.3">
      <c r="A6651" s="38" t="s">
        <v>254</v>
      </c>
      <c r="B6651" s="15">
        <v>287000</v>
      </c>
      <c r="C6651" s="15">
        <v>3132500</v>
      </c>
      <c r="E6651" s="35" t="s">
        <v>271</v>
      </c>
      <c r="F6651" s="15">
        <v>7132737</v>
      </c>
      <c r="G6651" s="15">
        <v>18400644</v>
      </c>
      <c r="I6651" s="38" t="s">
        <v>263</v>
      </c>
      <c r="J6651" s="15">
        <v>2.6</v>
      </c>
    </row>
    <row r="6652" spans="1:10" x14ac:dyDescent="0.3">
      <c r="A6652" s="38" t="s">
        <v>257</v>
      </c>
      <c r="B6652" s="15">
        <v>689450</v>
      </c>
      <c r="C6652" s="15">
        <v>4303200</v>
      </c>
      <c r="E6652" s="36" t="s">
        <v>246</v>
      </c>
      <c r="F6652" s="15">
        <v>1682001</v>
      </c>
      <c r="G6652" s="15">
        <v>5158783</v>
      </c>
      <c r="I6652" s="35" t="s">
        <v>272</v>
      </c>
      <c r="J6652" s="15"/>
    </row>
    <row r="6653" spans="1:10" x14ac:dyDescent="0.3">
      <c r="A6653" s="38" t="s">
        <v>252</v>
      </c>
      <c r="B6653" s="15">
        <v>1164000</v>
      </c>
      <c r="C6653" s="15">
        <v>1428000</v>
      </c>
      <c r="E6653" s="36" t="s">
        <v>248</v>
      </c>
      <c r="F6653" s="15">
        <v>1674750</v>
      </c>
      <c r="G6653" s="15">
        <v>4229150</v>
      </c>
      <c r="I6653" s="38" t="s">
        <v>245</v>
      </c>
      <c r="J6653" s="15">
        <v>1.7</v>
      </c>
    </row>
    <row r="6654" spans="1:10" x14ac:dyDescent="0.3">
      <c r="A6654" s="38" t="s">
        <v>255</v>
      </c>
      <c r="B6654" s="15">
        <v>772000</v>
      </c>
      <c r="C6654" s="15">
        <v>3308000</v>
      </c>
      <c r="E6654" s="36" t="s">
        <v>250</v>
      </c>
      <c r="F6654" s="15">
        <v>2074900</v>
      </c>
      <c r="G6654" s="15">
        <v>4140100</v>
      </c>
      <c r="I6654" s="38" t="s">
        <v>247</v>
      </c>
      <c r="J6654" s="15">
        <v>2.1</v>
      </c>
    </row>
    <row r="6655" spans="1:10" x14ac:dyDescent="0.3">
      <c r="A6655" s="38" t="s">
        <v>258</v>
      </c>
      <c r="B6655" s="15">
        <v>506900</v>
      </c>
      <c r="C6655" s="15">
        <v>1895349</v>
      </c>
      <c r="E6655" s="37" t="s">
        <v>252</v>
      </c>
      <c r="F6655" s="15">
        <v>643450</v>
      </c>
      <c r="G6655" s="15">
        <v>1065950</v>
      </c>
      <c r="I6655" s="38" t="s">
        <v>249</v>
      </c>
      <c r="J6655" s="15">
        <v>2.2000000000000002</v>
      </c>
    </row>
    <row r="6656" spans="1:10" x14ac:dyDescent="0.3">
      <c r="A6656" s="38" t="s">
        <v>260</v>
      </c>
      <c r="B6656" s="15">
        <v>569500</v>
      </c>
      <c r="C6656" s="15">
        <v>2149950</v>
      </c>
      <c r="E6656" s="37" t="s">
        <v>255</v>
      </c>
      <c r="F6656" s="15">
        <v>708450</v>
      </c>
      <c r="G6656" s="15">
        <v>1756150</v>
      </c>
      <c r="I6656" s="38" t="s">
        <v>251</v>
      </c>
      <c r="J6656" s="15">
        <v>2.5</v>
      </c>
    </row>
    <row r="6657" spans="1:10" x14ac:dyDescent="0.3">
      <c r="A6657" s="38" t="s">
        <v>262</v>
      </c>
      <c r="B6657" s="15">
        <v>595000</v>
      </c>
      <c r="C6657" s="15">
        <v>1672000</v>
      </c>
      <c r="E6657" s="37" t="s">
        <v>258</v>
      </c>
      <c r="F6657" s="15">
        <v>723000</v>
      </c>
      <c r="G6657" s="15">
        <v>1318000</v>
      </c>
      <c r="I6657" s="38" t="s">
        <v>254</v>
      </c>
      <c r="J6657" s="15">
        <v>1.7</v>
      </c>
    </row>
    <row r="6658" spans="1:10" x14ac:dyDescent="0.3">
      <c r="A6658" s="38" t="s">
        <v>263</v>
      </c>
      <c r="B6658" s="15">
        <v>669500</v>
      </c>
      <c r="C6658" s="15">
        <v>2315800</v>
      </c>
      <c r="E6658" s="36" t="s">
        <v>253</v>
      </c>
      <c r="F6658" s="15">
        <v>1701086</v>
      </c>
      <c r="G6658" s="15">
        <v>4872611</v>
      </c>
      <c r="I6658" s="38" t="s">
        <v>257</v>
      </c>
      <c r="J6658" s="15">
        <v>3.5</v>
      </c>
    </row>
    <row r="6659" spans="1:10" x14ac:dyDescent="0.3">
      <c r="A6659" s="35" t="s">
        <v>261</v>
      </c>
      <c r="B6659" s="15"/>
      <c r="C6659" s="15"/>
      <c r="E6659" s="35" t="s">
        <v>272</v>
      </c>
      <c r="F6659" s="15">
        <v>8820331</v>
      </c>
      <c r="G6659" s="15">
        <v>29327736</v>
      </c>
      <c r="I6659" s="38" t="s">
        <v>252</v>
      </c>
      <c r="J6659" s="15">
        <v>2.1</v>
      </c>
    </row>
    <row r="6660" spans="1:10" x14ac:dyDescent="0.3">
      <c r="A6660" s="38" t="s">
        <v>245</v>
      </c>
      <c r="B6660" s="15">
        <v>700000</v>
      </c>
      <c r="C6660" s="15">
        <v>2000000</v>
      </c>
      <c r="E6660" s="36" t="s">
        <v>246</v>
      </c>
      <c r="F6660" s="15">
        <v>2158275</v>
      </c>
      <c r="G6660" s="15">
        <v>5486450</v>
      </c>
      <c r="I6660" s="38" t="s">
        <v>255</v>
      </c>
      <c r="J6660" s="15">
        <v>3.7</v>
      </c>
    </row>
    <row r="6661" spans="1:10" x14ac:dyDescent="0.3">
      <c r="A6661" s="38" t="s">
        <v>247</v>
      </c>
      <c r="B6661" s="15">
        <v>652200</v>
      </c>
      <c r="C6661" s="15">
        <v>2774990</v>
      </c>
      <c r="E6661" s="36" t="s">
        <v>248</v>
      </c>
      <c r="F6661" s="15">
        <v>2278200</v>
      </c>
      <c r="G6661" s="15">
        <v>7848130</v>
      </c>
      <c r="I6661" s="38" t="s">
        <v>258</v>
      </c>
      <c r="J6661" s="15">
        <v>3.5</v>
      </c>
    </row>
    <row r="6662" spans="1:10" x14ac:dyDescent="0.3">
      <c r="A6662" s="38" t="s">
        <v>249</v>
      </c>
      <c r="B6662" s="15">
        <v>539250</v>
      </c>
      <c r="C6662" s="15">
        <v>2040450</v>
      </c>
      <c r="E6662" s="36" t="s">
        <v>250</v>
      </c>
      <c r="F6662" s="15">
        <v>2406800</v>
      </c>
      <c r="G6662" s="15">
        <v>8865574</v>
      </c>
      <c r="I6662" s="38" t="s">
        <v>260</v>
      </c>
      <c r="J6662" s="15">
        <v>3.4</v>
      </c>
    </row>
    <row r="6663" spans="1:10" x14ac:dyDescent="0.3">
      <c r="A6663" s="38" t="s">
        <v>251</v>
      </c>
      <c r="B6663" s="15">
        <v>524500</v>
      </c>
      <c r="C6663" s="15">
        <v>1633500</v>
      </c>
      <c r="E6663" s="37" t="s">
        <v>252</v>
      </c>
      <c r="F6663" s="15">
        <v>831500</v>
      </c>
      <c r="G6663" s="15">
        <v>1981450</v>
      </c>
      <c r="I6663" s="38" t="s">
        <v>262</v>
      </c>
      <c r="J6663" s="15">
        <v>1.5</v>
      </c>
    </row>
    <row r="6664" spans="1:10" x14ac:dyDescent="0.3">
      <c r="A6664" s="38" t="s">
        <v>254</v>
      </c>
      <c r="B6664" s="15">
        <v>491500</v>
      </c>
      <c r="C6664" s="15">
        <v>1267000</v>
      </c>
      <c r="E6664" s="37" t="s">
        <v>255</v>
      </c>
      <c r="F6664" s="15">
        <v>767300</v>
      </c>
      <c r="G6664" s="15">
        <v>3436874</v>
      </c>
      <c r="I6664" s="38" t="s">
        <v>263</v>
      </c>
      <c r="J6664" s="15">
        <v>0.5</v>
      </c>
    </row>
    <row r="6665" spans="1:10" x14ac:dyDescent="0.3">
      <c r="A6665" s="38" t="s">
        <v>257</v>
      </c>
      <c r="B6665" s="15">
        <v>447000</v>
      </c>
      <c r="C6665" s="15">
        <v>2786000</v>
      </c>
      <c r="E6665" s="37" t="s">
        <v>258</v>
      </c>
      <c r="F6665" s="15">
        <v>808000</v>
      </c>
      <c r="G6665" s="15">
        <v>3447250</v>
      </c>
      <c r="I6665" s="35" t="s">
        <v>273</v>
      </c>
      <c r="J6665" s="15"/>
    </row>
    <row r="6666" spans="1:10" x14ac:dyDescent="0.3">
      <c r="A6666" s="38" t="s">
        <v>252</v>
      </c>
      <c r="B6666" s="15">
        <v>637500</v>
      </c>
      <c r="C6666" s="15">
        <v>3609900</v>
      </c>
      <c r="E6666" s="36" t="s">
        <v>253</v>
      </c>
      <c r="F6666" s="15">
        <v>1977056</v>
      </c>
      <c r="G6666" s="15">
        <v>7127582</v>
      </c>
      <c r="I6666" s="38" t="s">
        <v>245</v>
      </c>
      <c r="J6666" s="15">
        <v>1.1000000000000001</v>
      </c>
    </row>
    <row r="6667" spans="1:10" x14ac:dyDescent="0.3">
      <c r="A6667" s="38" t="s">
        <v>255</v>
      </c>
      <c r="B6667" s="15">
        <v>694500</v>
      </c>
      <c r="C6667" s="15">
        <v>1560950</v>
      </c>
      <c r="E6667" s="35" t="s">
        <v>273</v>
      </c>
      <c r="F6667" s="15">
        <v>10522891</v>
      </c>
      <c r="G6667" s="15">
        <v>31330085</v>
      </c>
      <c r="I6667" s="38" t="s">
        <v>247</v>
      </c>
      <c r="J6667" s="15">
        <v>0.3</v>
      </c>
    </row>
    <row r="6668" spans="1:10" x14ac:dyDescent="0.3">
      <c r="A6668" s="38" t="s">
        <v>258</v>
      </c>
      <c r="B6668" s="15">
        <v>260000</v>
      </c>
      <c r="C6668" s="15">
        <v>260000</v>
      </c>
      <c r="E6668" s="36" t="s">
        <v>246</v>
      </c>
      <c r="F6668" s="15">
        <v>2520324</v>
      </c>
      <c r="G6668" s="15">
        <v>6137849</v>
      </c>
      <c r="I6668" s="38" t="s">
        <v>249</v>
      </c>
      <c r="J6668" s="15">
        <v>0.2</v>
      </c>
    </row>
    <row r="6669" spans="1:10" x14ac:dyDescent="0.3">
      <c r="A6669" s="38" t="s">
        <v>260</v>
      </c>
      <c r="B6669" s="15">
        <v>1074701</v>
      </c>
      <c r="C6669" s="15">
        <v>1074701</v>
      </c>
      <c r="E6669" s="36" t="s">
        <v>248</v>
      </c>
      <c r="F6669" s="15">
        <v>2886450</v>
      </c>
      <c r="G6669" s="15">
        <v>7673250</v>
      </c>
      <c r="I6669" s="38" t="s">
        <v>251</v>
      </c>
      <c r="J6669" s="15">
        <v>0.8</v>
      </c>
    </row>
    <row r="6670" spans="1:10" x14ac:dyDescent="0.3">
      <c r="A6670" s="38" t="s">
        <v>262</v>
      </c>
      <c r="B6670" s="15">
        <v>673975</v>
      </c>
      <c r="C6670" s="15">
        <v>2246950</v>
      </c>
      <c r="E6670" s="36" t="s">
        <v>250</v>
      </c>
      <c r="F6670" s="15">
        <v>2687848</v>
      </c>
      <c r="G6670" s="15">
        <v>7829495</v>
      </c>
      <c r="I6670" s="38" t="s">
        <v>254</v>
      </c>
      <c r="J6670" s="15">
        <v>1.4</v>
      </c>
    </row>
    <row r="6671" spans="1:10" x14ac:dyDescent="0.3">
      <c r="A6671" s="38" t="s">
        <v>263</v>
      </c>
      <c r="B6671" s="15">
        <v>779500</v>
      </c>
      <c r="C6671" s="15">
        <v>1060000</v>
      </c>
      <c r="E6671" s="37" t="s">
        <v>252</v>
      </c>
      <c r="F6671" s="15">
        <v>873100</v>
      </c>
      <c r="G6671" s="15">
        <v>2629100</v>
      </c>
      <c r="I6671" s="38" t="s">
        <v>257</v>
      </c>
      <c r="J6671" s="15">
        <v>0.9</v>
      </c>
    </row>
    <row r="6672" spans="1:10" x14ac:dyDescent="0.3">
      <c r="A6672" s="35" t="s">
        <v>264</v>
      </c>
      <c r="B6672" s="15"/>
      <c r="C6672" s="15"/>
      <c r="E6672" s="37" t="s">
        <v>255</v>
      </c>
      <c r="F6672" s="15">
        <v>996000</v>
      </c>
      <c r="G6672" s="15">
        <v>3006000</v>
      </c>
      <c r="I6672" s="38" t="s">
        <v>252</v>
      </c>
      <c r="J6672" s="15">
        <v>0.9</v>
      </c>
    </row>
    <row r="6673" spans="1:10" x14ac:dyDescent="0.3">
      <c r="A6673" s="38" t="s">
        <v>245</v>
      </c>
      <c r="B6673" s="15">
        <v>464500</v>
      </c>
      <c r="C6673" s="15">
        <v>679000</v>
      </c>
      <c r="E6673" s="37" t="s">
        <v>258</v>
      </c>
      <c r="F6673" s="15">
        <v>818748</v>
      </c>
      <c r="G6673" s="15">
        <v>2194395</v>
      </c>
      <c r="I6673" s="38" t="s">
        <v>255</v>
      </c>
      <c r="J6673" s="15">
        <v>0.9</v>
      </c>
    </row>
    <row r="6674" spans="1:10" x14ac:dyDescent="0.3">
      <c r="A6674" s="38" t="s">
        <v>247</v>
      </c>
      <c r="B6674" s="15">
        <v>775250</v>
      </c>
      <c r="C6674" s="15">
        <v>775250</v>
      </c>
      <c r="E6674" s="36" t="s">
        <v>253</v>
      </c>
      <c r="F6674" s="15">
        <v>2428269</v>
      </c>
      <c r="G6674" s="15">
        <v>9689491</v>
      </c>
      <c r="I6674" s="38" t="s">
        <v>258</v>
      </c>
      <c r="J6674" s="15">
        <v>1</v>
      </c>
    </row>
    <row r="6675" spans="1:10" x14ac:dyDescent="0.3">
      <c r="A6675" s="38" t="s">
        <v>249</v>
      </c>
      <c r="B6675" s="15">
        <v>413000</v>
      </c>
      <c r="C6675" s="15">
        <v>1465000</v>
      </c>
      <c r="E6675" s="35" t="s">
        <v>274</v>
      </c>
      <c r="F6675" s="15">
        <v>12024425</v>
      </c>
      <c r="G6675" s="15">
        <v>33527467</v>
      </c>
      <c r="I6675" s="38" t="s">
        <v>260</v>
      </c>
      <c r="J6675" s="15">
        <v>0.9</v>
      </c>
    </row>
    <row r="6676" spans="1:10" x14ac:dyDescent="0.3">
      <c r="A6676" s="38" t="s">
        <v>251</v>
      </c>
      <c r="B6676" s="15">
        <v>598500</v>
      </c>
      <c r="C6676" s="15">
        <v>2659200</v>
      </c>
      <c r="E6676" s="36" t="s">
        <v>246</v>
      </c>
      <c r="F6676" s="15">
        <v>2757225</v>
      </c>
      <c r="G6676" s="15">
        <v>7178000</v>
      </c>
      <c r="I6676" s="38" t="s">
        <v>262</v>
      </c>
      <c r="J6676" s="15">
        <v>0.3</v>
      </c>
    </row>
    <row r="6677" spans="1:10" x14ac:dyDescent="0.3">
      <c r="A6677" s="38" t="s">
        <v>254</v>
      </c>
      <c r="B6677" s="15">
        <v>786923</v>
      </c>
      <c r="C6677" s="15">
        <v>1007346</v>
      </c>
      <c r="E6677" s="36" t="s">
        <v>248</v>
      </c>
      <c r="F6677" s="15">
        <v>3263200</v>
      </c>
      <c r="G6677" s="15">
        <v>10674018</v>
      </c>
      <c r="I6677" s="38" t="s">
        <v>263</v>
      </c>
      <c r="J6677" s="15">
        <v>0.2</v>
      </c>
    </row>
    <row r="6678" spans="1:10" x14ac:dyDescent="0.3">
      <c r="A6678" s="38" t="s">
        <v>257</v>
      </c>
      <c r="B6678" s="15">
        <v>435250</v>
      </c>
      <c r="C6678" s="15">
        <v>870500</v>
      </c>
      <c r="E6678" s="36" t="s">
        <v>250</v>
      </c>
      <c r="F6678" s="15">
        <v>2934050</v>
      </c>
      <c r="G6678" s="15">
        <v>8808049</v>
      </c>
      <c r="I6678" s="35" t="s">
        <v>274</v>
      </c>
      <c r="J6678" s="15"/>
    </row>
    <row r="6679" spans="1:10" x14ac:dyDescent="0.3">
      <c r="A6679" s="38" t="s">
        <v>252</v>
      </c>
      <c r="B6679" s="15">
        <v>544350</v>
      </c>
      <c r="C6679" s="15">
        <v>2644200</v>
      </c>
      <c r="E6679" s="37" t="s">
        <v>252</v>
      </c>
      <c r="F6679" s="15">
        <v>1052750</v>
      </c>
      <c r="G6679" s="15">
        <v>4107000</v>
      </c>
      <c r="I6679" s="38" t="s">
        <v>245</v>
      </c>
      <c r="J6679" s="15">
        <v>0.7</v>
      </c>
    </row>
    <row r="6680" spans="1:10" x14ac:dyDescent="0.3">
      <c r="A6680" s="38" t="s">
        <v>255</v>
      </c>
      <c r="B6680" s="15">
        <v>407975</v>
      </c>
      <c r="C6680" s="15">
        <v>1709950</v>
      </c>
      <c r="E6680" s="37" t="s">
        <v>255</v>
      </c>
      <c r="F6680" s="15">
        <v>1127300</v>
      </c>
      <c r="G6680" s="15">
        <v>2467599</v>
      </c>
      <c r="I6680" s="38" t="s">
        <v>247</v>
      </c>
      <c r="J6680" s="15">
        <v>0.9</v>
      </c>
    </row>
    <row r="6681" spans="1:10" x14ac:dyDescent="0.3">
      <c r="A6681" s="38" t="s">
        <v>258</v>
      </c>
      <c r="B6681" s="15">
        <v>582825</v>
      </c>
      <c r="C6681" s="15">
        <v>1165650</v>
      </c>
      <c r="E6681" s="37" t="s">
        <v>258</v>
      </c>
      <c r="F6681" s="15">
        <v>754000</v>
      </c>
      <c r="G6681" s="15">
        <v>2233450</v>
      </c>
      <c r="I6681" s="38" t="s">
        <v>249</v>
      </c>
      <c r="J6681" s="15">
        <v>1.3</v>
      </c>
    </row>
    <row r="6682" spans="1:10" x14ac:dyDescent="0.3">
      <c r="A6682" s="38" t="s">
        <v>260</v>
      </c>
      <c r="B6682" s="15">
        <v>525500</v>
      </c>
      <c r="C6682" s="15">
        <v>826000</v>
      </c>
      <c r="E6682" s="36" t="s">
        <v>253</v>
      </c>
      <c r="F6682" s="15">
        <v>3069950</v>
      </c>
      <c r="G6682" s="15">
        <v>6867400</v>
      </c>
      <c r="I6682" s="38" t="s">
        <v>251</v>
      </c>
      <c r="J6682" s="15">
        <v>0.6</v>
      </c>
    </row>
    <row r="6683" spans="1:10" x14ac:dyDescent="0.3">
      <c r="A6683" s="38" t="s">
        <v>262</v>
      </c>
      <c r="B6683" s="15">
        <v>669950</v>
      </c>
      <c r="C6683" s="15">
        <v>3259850</v>
      </c>
      <c r="E6683" s="35" t="s">
        <v>275</v>
      </c>
      <c r="F6683" s="15">
        <v>11580050</v>
      </c>
      <c r="G6683" s="15">
        <v>33506419</v>
      </c>
      <c r="I6683" s="38" t="s">
        <v>254</v>
      </c>
      <c r="J6683" s="15">
        <v>0.9</v>
      </c>
    </row>
    <row r="6684" spans="1:10" x14ac:dyDescent="0.3">
      <c r="A6684" s="38" t="s">
        <v>263</v>
      </c>
      <c r="B6684" s="15">
        <v>402500</v>
      </c>
      <c r="C6684" s="15">
        <v>1551950</v>
      </c>
      <c r="E6684" s="36" t="s">
        <v>246</v>
      </c>
      <c r="F6684" s="15">
        <v>2343060</v>
      </c>
      <c r="G6684" s="15">
        <v>4903229</v>
      </c>
      <c r="I6684" s="38" t="s">
        <v>257</v>
      </c>
      <c r="J6684" s="15">
        <v>0.9</v>
      </c>
    </row>
    <row r="6685" spans="1:10" x14ac:dyDescent="0.3">
      <c r="A6685" s="35" t="s">
        <v>266</v>
      </c>
      <c r="B6685" s="15"/>
      <c r="C6685" s="15"/>
      <c r="E6685" s="36" t="s">
        <v>248</v>
      </c>
      <c r="F6685" s="15">
        <v>3496475</v>
      </c>
      <c r="G6685" s="15">
        <v>8642950</v>
      </c>
      <c r="I6685" s="38" t="s">
        <v>252</v>
      </c>
      <c r="J6685" s="15">
        <v>1.2</v>
      </c>
    </row>
    <row r="6686" spans="1:10" x14ac:dyDescent="0.3">
      <c r="A6686" s="38" t="s">
        <v>245</v>
      </c>
      <c r="B6686" s="15">
        <v>606500</v>
      </c>
      <c r="C6686" s="15">
        <v>606500</v>
      </c>
      <c r="E6686" s="36" t="s">
        <v>250</v>
      </c>
      <c r="F6686" s="15">
        <v>3437850</v>
      </c>
      <c r="G6686" s="15">
        <v>12614300</v>
      </c>
      <c r="I6686" s="38" t="s">
        <v>255</v>
      </c>
      <c r="J6686" s="15">
        <v>1.5</v>
      </c>
    </row>
    <row r="6687" spans="1:10" x14ac:dyDescent="0.3">
      <c r="A6687" s="38" t="s">
        <v>247</v>
      </c>
      <c r="B6687" s="15">
        <v>554150</v>
      </c>
      <c r="C6687" s="15">
        <v>2089350</v>
      </c>
      <c r="E6687" s="37" t="s">
        <v>252</v>
      </c>
      <c r="F6687" s="15">
        <v>1143000</v>
      </c>
      <c r="G6687" s="15">
        <v>3219000</v>
      </c>
      <c r="I6687" s="38" t="s">
        <v>258</v>
      </c>
      <c r="J6687" s="15">
        <v>1.9</v>
      </c>
    </row>
    <row r="6688" spans="1:10" x14ac:dyDescent="0.3">
      <c r="A6688" s="38" t="s">
        <v>249</v>
      </c>
      <c r="B6688" s="15">
        <v>564950</v>
      </c>
      <c r="C6688" s="15">
        <v>774950</v>
      </c>
      <c r="E6688" s="37" t="s">
        <v>255</v>
      </c>
      <c r="F6688" s="15">
        <v>1145600</v>
      </c>
      <c r="G6688" s="15">
        <v>5212150</v>
      </c>
      <c r="I6688" s="38" t="s">
        <v>260</v>
      </c>
      <c r="J6688" s="15">
        <v>1.7</v>
      </c>
    </row>
    <row r="6689" spans="1:10" x14ac:dyDescent="0.3">
      <c r="A6689" s="38" t="s">
        <v>251</v>
      </c>
      <c r="B6689" s="15">
        <v>333750</v>
      </c>
      <c r="C6689" s="15">
        <v>2578300</v>
      </c>
      <c r="E6689" s="37" t="s">
        <v>258</v>
      </c>
      <c r="F6689" s="15">
        <v>1149250</v>
      </c>
      <c r="G6689" s="15">
        <v>4183150</v>
      </c>
      <c r="I6689" s="38" t="s">
        <v>262</v>
      </c>
      <c r="J6689" s="15">
        <v>1.5</v>
      </c>
    </row>
    <row r="6690" spans="1:10" x14ac:dyDescent="0.3">
      <c r="A6690" s="38" t="s">
        <v>254</v>
      </c>
      <c r="B6690" s="15">
        <v>445000</v>
      </c>
      <c r="C6690" s="15">
        <v>445000</v>
      </c>
      <c r="E6690" s="36" t="s">
        <v>253</v>
      </c>
      <c r="F6690" s="15">
        <v>2302665</v>
      </c>
      <c r="G6690" s="15">
        <v>7345940</v>
      </c>
      <c r="I6690" s="38" t="s">
        <v>263</v>
      </c>
      <c r="J6690" s="15">
        <v>1.7</v>
      </c>
    </row>
    <row r="6691" spans="1:10" x14ac:dyDescent="0.3">
      <c r="A6691" s="38" t="s">
        <v>257</v>
      </c>
      <c r="B6691" s="15">
        <v>313500</v>
      </c>
      <c r="C6691" s="15">
        <v>4283380</v>
      </c>
      <c r="E6691" s="14">
        <v>63</v>
      </c>
      <c r="F6691" s="15">
        <v>35184930</v>
      </c>
      <c r="G6691" s="15">
        <v>323759349</v>
      </c>
      <c r="I6691" s="35" t="s">
        <v>275</v>
      </c>
      <c r="J6691" s="15"/>
    </row>
    <row r="6692" spans="1:10" x14ac:dyDescent="0.3">
      <c r="A6692" s="38" t="s">
        <v>252</v>
      </c>
      <c r="B6692" s="15">
        <v>473500</v>
      </c>
      <c r="C6692" s="15">
        <v>2212400</v>
      </c>
      <c r="E6692" s="35" t="s">
        <v>243</v>
      </c>
      <c r="F6692" s="15">
        <v>1524420</v>
      </c>
      <c r="G6692" s="15">
        <v>14320200</v>
      </c>
      <c r="I6692" s="38" t="s">
        <v>245</v>
      </c>
      <c r="J6692" s="15">
        <v>1.3</v>
      </c>
    </row>
    <row r="6693" spans="1:10" x14ac:dyDescent="0.3">
      <c r="A6693" s="38" t="s">
        <v>255</v>
      </c>
      <c r="B6693" s="15">
        <v>552000</v>
      </c>
      <c r="C6693" s="15">
        <v>2561900</v>
      </c>
      <c r="E6693" s="36" t="s">
        <v>246</v>
      </c>
      <c r="F6693" s="15">
        <v>344725</v>
      </c>
      <c r="G6693" s="15">
        <v>2726845</v>
      </c>
      <c r="I6693" s="38" t="s">
        <v>247</v>
      </c>
      <c r="J6693" s="15">
        <v>1.2</v>
      </c>
    </row>
    <row r="6694" spans="1:10" x14ac:dyDescent="0.3">
      <c r="A6694" s="38" t="s">
        <v>258</v>
      </c>
      <c r="B6694" s="15">
        <v>548250</v>
      </c>
      <c r="C6694" s="15">
        <v>2324500</v>
      </c>
      <c r="E6694" s="36" t="s">
        <v>248</v>
      </c>
      <c r="F6694" s="15">
        <v>391450</v>
      </c>
      <c r="G6694" s="15">
        <v>3734150</v>
      </c>
      <c r="I6694" s="38" t="s">
        <v>249</v>
      </c>
      <c r="J6694" s="15">
        <v>0.6</v>
      </c>
    </row>
    <row r="6695" spans="1:10" x14ac:dyDescent="0.3">
      <c r="A6695" s="38" t="s">
        <v>260</v>
      </c>
      <c r="B6695" s="15">
        <v>489500</v>
      </c>
      <c r="C6695" s="15">
        <v>742000</v>
      </c>
      <c r="E6695" s="36" t="s">
        <v>250</v>
      </c>
      <c r="F6695" s="15">
        <v>382245</v>
      </c>
      <c r="G6695" s="15">
        <v>4225178</v>
      </c>
      <c r="I6695" s="38" t="s">
        <v>251</v>
      </c>
      <c r="J6695" s="15">
        <v>1</v>
      </c>
    </row>
    <row r="6696" spans="1:10" x14ac:dyDescent="0.3">
      <c r="A6696" s="38" t="s">
        <v>262</v>
      </c>
      <c r="B6696" s="15">
        <v>463825</v>
      </c>
      <c r="C6696" s="15">
        <v>1567600</v>
      </c>
      <c r="E6696" s="37" t="s">
        <v>252</v>
      </c>
      <c r="F6696" s="15">
        <v>130725</v>
      </c>
      <c r="G6696" s="15">
        <v>1058500</v>
      </c>
      <c r="I6696" s="38" t="s">
        <v>254</v>
      </c>
      <c r="J6696" s="15">
        <v>1.3</v>
      </c>
    </row>
    <row r="6697" spans="1:10" x14ac:dyDescent="0.3">
      <c r="A6697" s="38" t="s">
        <v>263</v>
      </c>
      <c r="B6697" s="15">
        <v>160200</v>
      </c>
      <c r="C6697" s="15">
        <v>320400</v>
      </c>
      <c r="E6697" s="37" t="s">
        <v>255</v>
      </c>
      <c r="F6697" s="15">
        <v>132500</v>
      </c>
      <c r="G6697" s="15">
        <v>1054578</v>
      </c>
      <c r="I6697" s="38" t="s">
        <v>257</v>
      </c>
      <c r="J6697" s="15">
        <v>0.6</v>
      </c>
    </row>
    <row r="6698" spans="1:10" x14ac:dyDescent="0.3">
      <c r="A6698" s="35" t="s">
        <v>267</v>
      </c>
      <c r="B6698" s="15"/>
      <c r="C6698" s="15"/>
      <c r="E6698" s="37" t="s">
        <v>258</v>
      </c>
      <c r="F6698" s="15">
        <v>119020</v>
      </c>
      <c r="G6698" s="15">
        <v>2112100</v>
      </c>
      <c r="I6698" s="38" t="s">
        <v>252</v>
      </c>
      <c r="J6698" s="15">
        <v>0.6</v>
      </c>
    </row>
    <row r="6699" spans="1:10" x14ac:dyDescent="0.3">
      <c r="A6699" s="38" t="s">
        <v>245</v>
      </c>
      <c r="B6699" s="15">
        <v>469500</v>
      </c>
      <c r="C6699" s="15">
        <v>939000</v>
      </c>
      <c r="E6699" s="36" t="s">
        <v>253</v>
      </c>
      <c r="F6699" s="15">
        <v>406000</v>
      </c>
      <c r="G6699" s="15">
        <v>3634027</v>
      </c>
      <c r="I6699" s="38" t="s">
        <v>258</v>
      </c>
      <c r="J6699" s="15">
        <v>0.8</v>
      </c>
    </row>
    <row r="6700" spans="1:10" x14ac:dyDescent="0.3">
      <c r="A6700" s="38" t="s">
        <v>247</v>
      </c>
      <c r="B6700" s="15">
        <v>187500</v>
      </c>
      <c r="C6700" s="15">
        <v>830000</v>
      </c>
      <c r="E6700" s="35" t="s">
        <v>259</v>
      </c>
      <c r="F6700" s="15">
        <v>2059785</v>
      </c>
      <c r="G6700" s="15">
        <v>21354995</v>
      </c>
      <c r="I6700" s="38" t="s">
        <v>260</v>
      </c>
      <c r="J6700" s="15">
        <v>0.8</v>
      </c>
    </row>
    <row r="6701" spans="1:10" x14ac:dyDescent="0.3">
      <c r="A6701" s="38" t="s">
        <v>249</v>
      </c>
      <c r="B6701" s="15">
        <v>372000</v>
      </c>
      <c r="C6701" s="15">
        <v>706900</v>
      </c>
      <c r="E6701" s="36" t="s">
        <v>246</v>
      </c>
      <c r="F6701" s="15">
        <v>398750</v>
      </c>
      <c r="G6701" s="15">
        <v>4914050</v>
      </c>
      <c r="I6701" s="38" t="s">
        <v>262</v>
      </c>
      <c r="J6701" s="15">
        <v>1.2</v>
      </c>
    </row>
    <row r="6702" spans="1:10" x14ac:dyDescent="0.3">
      <c r="A6702" s="38" t="s">
        <v>251</v>
      </c>
      <c r="B6702" s="15">
        <v>413500</v>
      </c>
      <c r="C6702" s="15">
        <v>1112500</v>
      </c>
      <c r="E6702" s="36" t="s">
        <v>248</v>
      </c>
      <c r="F6702" s="15">
        <v>551000</v>
      </c>
      <c r="G6702" s="15">
        <v>5399485</v>
      </c>
      <c r="I6702" s="14">
        <v>51</v>
      </c>
      <c r="J6702" s="15">
        <v>740.3</v>
      </c>
    </row>
    <row r="6703" spans="1:10" x14ac:dyDescent="0.3">
      <c r="A6703" s="38" t="s">
        <v>254</v>
      </c>
      <c r="B6703" s="15">
        <v>345500</v>
      </c>
      <c r="C6703" s="15">
        <v>3499962</v>
      </c>
      <c r="E6703" s="36" t="s">
        <v>250</v>
      </c>
      <c r="F6703" s="15">
        <v>537035</v>
      </c>
      <c r="G6703" s="15">
        <v>6532760</v>
      </c>
      <c r="I6703" s="35" t="s">
        <v>244</v>
      </c>
      <c r="J6703" s="15"/>
    </row>
    <row r="6704" spans="1:10" x14ac:dyDescent="0.3">
      <c r="A6704" s="38" t="s">
        <v>257</v>
      </c>
      <c r="B6704" s="15">
        <v>419500</v>
      </c>
      <c r="C6704" s="15">
        <v>1830651</v>
      </c>
      <c r="E6704" s="37" t="s">
        <v>252</v>
      </c>
      <c r="F6704" s="15">
        <v>143875</v>
      </c>
      <c r="G6704" s="15">
        <v>2070600</v>
      </c>
      <c r="I6704" s="38" t="s">
        <v>245</v>
      </c>
      <c r="J6704" s="15">
        <v>2.2000000000000002</v>
      </c>
    </row>
    <row r="6705" spans="1:10" x14ac:dyDescent="0.3">
      <c r="A6705" s="38" t="s">
        <v>252</v>
      </c>
      <c r="B6705" s="15">
        <v>514450</v>
      </c>
      <c r="C6705" s="15">
        <v>2060900</v>
      </c>
      <c r="E6705" s="37" t="s">
        <v>255</v>
      </c>
      <c r="F6705" s="15">
        <v>242700</v>
      </c>
      <c r="G6705" s="15">
        <v>1813770</v>
      </c>
      <c r="I6705" s="38" t="s">
        <v>247</v>
      </c>
      <c r="J6705" s="15">
        <v>2.2000000000000002</v>
      </c>
    </row>
    <row r="6706" spans="1:10" x14ac:dyDescent="0.3">
      <c r="A6706" s="38" t="s">
        <v>255</v>
      </c>
      <c r="B6706" s="15">
        <v>435000</v>
      </c>
      <c r="C6706" s="15">
        <v>1305000</v>
      </c>
      <c r="E6706" s="37" t="s">
        <v>258</v>
      </c>
      <c r="F6706" s="15">
        <v>150460</v>
      </c>
      <c r="G6706" s="15">
        <v>2648390</v>
      </c>
      <c r="I6706" s="38" t="s">
        <v>249</v>
      </c>
      <c r="J6706" s="15">
        <v>2.6</v>
      </c>
    </row>
    <row r="6707" spans="1:10" x14ac:dyDescent="0.3">
      <c r="A6707" s="38" t="s">
        <v>258</v>
      </c>
      <c r="B6707" s="15">
        <v>320000</v>
      </c>
      <c r="C6707" s="15">
        <v>1355800</v>
      </c>
      <c r="E6707" s="36" t="s">
        <v>253</v>
      </c>
      <c r="F6707" s="15">
        <v>573000</v>
      </c>
      <c r="G6707" s="15">
        <v>4508700</v>
      </c>
      <c r="I6707" s="38" t="s">
        <v>251</v>
      </c>
      <c r="J6707" s="15">
        <v>3.6</v>
      </c>
    </row>
    <row r="6708" spans="1:10" x14ac:dyDescent="0.3">
      <c r="A6708" s="38" t="s">
        <v>260</v>
      </c>
      <c r="B6708" s="15">
        <v>340500</v>
      </c>
      <c r="C6708" s="15">
        <v>1524500</v>
      </c>
      <c r="E6708" s="35" t="s">
        <v>265</v>
      </c>
      <c r="F6708" s="15">
        <v>2325450</v>
      </c>
      <c r="G6708" s="15">
        <v>28780075</v>
      </c>
      <c r="I6708" s="38" t="s">
        <v>254</v>
      </c>
      <c r="J6708" s="15">
        <v>3.3</v>
      </c>
    </row>
    <row r="6709" spans="1:10" x14ac:dyDescent="0.3">
      <c r="A6709" s="38" t="s">
        <v>262</v>
      </c>
      <c r="B6709" s="15">
        <v>465000</v>
      </c>
      <c r="C6709" s="15">
        <v>1596250</v>
      </c>
      <c r="E6709" s="36" t="s">
        <v>246</v>
      </c>
      <c r="F6709" s="15">
        <v>521425</v>
      </c>
      <c r="G6709" s="15">
        <v>4853000</v>
      </c>
      <c r="I6709" s="38" t="s">
        <v>257</v>
      </c>
      <c r="J6709" s="15">
        <v>3.6</v>
      </c>
    </row>
    <row r="6710" spans="1:10" x14ac:dyDescent="0.3">
      <c r="A6710" s="38" t="s">
        <v>263</v>
      </c>
      <c r="B6710" s="15">
        <v>397475</v>
      </c>
      <c r="C6710" s="15">
        <v>794950</v>
      </c>
      <c r="E6710" s="36" t="s">
        <v>248</v>
      </c>
      <c r="F6710" s="15">
        <v>710125</v>
      </c>
      <c r="G6710" s="15">
        <v>8841437</v>
      </c>
      <c r="I6710" s="38" t="s">
        <v>252</v>
      </c>
      <c r="J6710" s="15">
        <v>3.4</v>
      </c>
    </row>
    <row r="6711" spans="1:10" x14ac:dyDescent="0.3">
      <c r="A6711" s="35" t="s">
        <v>268</v>
      </c>
      <c r="B6711" s="15"/>
      <c r="C6711" s="15"/>
      <c r="E6711" s="36" t="s">
        <v>250</v>
      </c>
      <c r="F6711" s="15">
        <v>553250</v>
      </c>
      <c r="G6711" s="15">
        <v>8729690</v>
      </c>
      <c r="I6711" s="38" t="s">
        <v>255</v>
      </c>
      <c r="J6711" s="15">
        <v>4</v>
      </c>
    </row>
    <row r="6712" spans="1:10" x14ac:dyDescent="0.3">
      <c r="A6712" s="38" t="s">
        <v>245</v>
      </c>
      <c r="B6712" s="15">
        <v>445000</v>
      </c>
      <c r="C6712" s="15">
        <v>1105000</v>
      </c>
      <c r="E6712" s="37" t="s">
        <v>252</v>
      </c>
      <c r="F6712" s="15">
        <v>179975</v>
      </c>
      <c r="G6712" s="15">
        <v>2149350</v>
      </c>
      <c r="I6712" s="38" t="s">
        <v>258</v>
      </c>
      <c r="J6712" s="15">
        <v>4.2</v>
      </c>
    </row>
    <row r="6713" spans="1:10" x14ac:dyDescent="0.3">
      <c r="A6713" s="38" t="s">
        <v>247</v>
      </c>
      <c r="B6713" s="15">
        <v>342000</v>
      </c>
      <c r="C6713" s="15">
        <v>1304700</v>
      </c>
      <c r="E6713" s="37" t="s">
        <v>255</v>
      </c>
      <c r="F6713" s="15">
        <v>191550</v>
      </c>
      <c r="G6713" s="15">
        <v>3460340</v>
      </c>
      <c r="I6713" s="38" t="s">
        <v>260</v>
      </c>
      <c r="J6713" s="15">
        <v>4.0999999999999996</v>
      </c>
    </row>
    <row r="6714" spans="1:10" x14ac:dyDescent="0.3">
      <c r="A6714" s="38" t="s">
        <v>249</v>
      </c>
      <c r="B6714" s="15">
        <v>589500</v>
      </c>
      <c r="C6714" s="15">
        <v>2329900</v>
      </c>
      <c r="E6714" s="37" t="s">
        <v>258</v>
      </c>
      <c r="F6714" s="15">
        <v>181725</v>
      </c>
      <c r="G6714" s="15">
        <v>3120000</v>
      </c>
      <c r="I6714" s="38" t="s">
        <v>262</v>
      </c>
      <c r="J6714" s="15">
        <v>4.0999999999999996</v>
      </c>
    </row>
    <row r="6715" spans="1:10" x14ac:dyDescent="0.3">
      <c r="A6715" s="38" t="s">
        <v>251</v>
      </c>
      <c r="B6715" s="15">
        <v>324750</v>
      </c>
      <c r="C6715" s="15">
        <v>1070500</v>
      </c>
      <c r="E6715" s="36" t="s">
        <v>253</v>
      </c>
      <c r="F6715" s="15">
        <v>540650</v>
      </c>
      <c r="G6715" s="15">
        <v>6355948</v>
      </c>
      <c r="I6715" s="38" t="s">
        <v>263</v>
      </c>
      <c r="J6715" s="15">
        <v>2.8</v>
      </c>
    </row>
    <row r="6716" spans="1:10" x14ac:dyDescent="0.3">
      <c r="A6716" s="38" t="s">
        <v>254</v>
      </c>
      <c r="B6716" s="15">
        <v>540250</v>
      </c>
      <c r="C6716" s="15">
        <v>1147995</v>
      </c>
      <c r="E6716" s="35" t="s">
        <v>244</v>
      </c>
      <c r="F6716" s="15">
        <v>2433357</v>
      </c>
      <c r="G6716" s="15">
        <v>24237503</v>
      </c>
      <c r="I6716" s="35" t="s">
        <v>256</v>
      </c>
      <c r="J6716" s="15"/>
    </row>
    <row r="6717" spans="1:10" x14ac:dyDescent="0.3">
      <c r="A6717" s="38" t="s">
        <v>257</v>
      </c>
      <c r="B6717" s="15">
        <v>360000</v>
      </c>
      <c r="C6717" s="15">
        <v>1314000</v>
      </c>
      <c r="E6717" s="36" t="s">
        <v>246</v>
      </c>
      <c r="F6717" s="15">
        <v>665850</v>
      </c>
      <c r="G6717" s="15">
        <v>4605254</v>
      </c>
      <c r="I6717" s="38" t="s">
        <v>245</v>
      </c>
      <c r="J6717" s="15">
        <v>3</v>
      </c>
    </row>
    <row r="6718" spans="1:10" x14ac:dyDescent="0.3">
      <c r="A6718" s="38" t="s">
        <v>252</v>
      </c>
      <c r="B6718" s="15">
        <v>282000</v>
      </c>
      <c r="C6718" s="15">
        <v>1836990</v>
      </c>
      <c r="E6718" s="36" t="s">
        <v>248</v>
      </c>
      <c r="F6718" s="15">
        <v>631860</v>
      </c>
      <c r="G6718" s="15">
        <v>4386260</v>
      </c>
      <c r="I6718" s="38" t="s">
        <v>247</v>
      </c>
      <c r="J6718" s="15">
        <v>3.4</v>
      </c>
    </row>
    <row r="6719" spans="1:10" x14ac:dyDescent="0.3">
      <c r="A6719" s="38" t="s">
        <v>255</v>
      </c>
      <c r="B6719" s="15">
        <v>430000</v>
      </c>
      <c r="C6719" s="15">
        <v>3460133</v>
      </c>
      <c r="E6719" s="36" t="s">
        <v>250</v>
      </c>
      <c r="F6719" s="15">
        <v>555750</v>
      </c>
      <c r="G6719" s="15">
        <v>8148995</v>
      </c>
      <c r="I6719" s="38" t="s">
        <v>249</v>
      </c>
      <c r="J6719" s="15">
        <v>3.8</v>
      </c>
    </row>
    <row r="6720" spans="1:10" x14ac:dyDescent="0.3">
      <c r="A6720" s="38" t="s">
        <v>258</v>
      </c>
      <c r="B6720" s="15">
        <v>441000</v>
      </c>
      <c r="C6720" s="15">
        <v>1907000</v>
      </c>
      <c r="E6720" s="37" t="s">
        <v>252</v>
      </c>
      <c r="F6720" s="15">
        <v>179500</v>
      </c>
      <c r="G6720" s="15">
        <v>2521350</v>
      </c>
      <c r="I6720" s="38" t="s">
        <v>251</v>
      </c>
      <c r="J6720" s="15">
        <v>4.0999999999999996</v>
      </c>
    </row>
    <row r="6721" spans="1:10" x14ac:dyDescent="0.3">
      <c r="A6721" s="38" t="s">
        <v>260</v>
      </c>
      <c r="B6721" s="15">
        <v>402750</v>
      </c>
      <c r="C6721" s="15">
        <v>1648000</v>
      </c>
      <c r="E6721" s="37" t="s">
        <v>255</v>
      </c>
      <c r="F6721" s="15">
        <v>208750</v>
      </c>
      <c r="G6721" s="15">
        <v>3759595</v>
      </c>
      <c r="I6721" s="38" t="s">
        <v>254</v>
      </c>
      <c r="J6721" s="15">
        <v>4.7</v>
      </c>
    </row>
    <row r="6722" spans="1:10" x14ac:dyDescent="0.3">
      <c r="A6722" s="38" t="s">
        <v>262</v>
      </c>
      <c r="B6722" s="15">
        <v>555975</v>
      </c>
      <c r="C6722" s="15">
        <v>1773050</v>
      </c>
      <c r="E6722" s="37" t="s">
        <v>258</v>
      </c>
      <c r="F6722" s="15">
        <v>167500</v>
      </c>
      <c r="G6722" s="15">
        <v>1868050</v>
      </c>
      <c r="I6722" s="38" t="s">
        <v>257</v>
      </c>
      <c r="J6722" s="15">
        <v>4.9000000000000004</v>
      </c>
    </row>
    <row r="6723" spans="1:10" x14ac:dyDescent="0.3">
      <c r="A6723" s="38" t="s">
        <v>263</v>
      </c>
      <c r="B6723" s="15">
        <v>365500</v>
      </c>
      <c r="C6723" s="15">
        <v>1152299</v>
      </c>
      <c r="E6723" s="36" t="s">
        <v>253</v>
      </c>
      <c r="F6723" s="15">
        <v>579897</v>
      </c>
      <c r="G6723" s="15">
        <v>7096994</v>
      </c>
      <c r="I6723" s="38" t="s">
        <v>252</v>
      </c>
      <c r="J6723" s="15">
        <v>5.3</v>
      </c>
    </row>
    <row r="6724" spans="1:10" x14ac:dyDescent="0.3">
      <c r="A6724" s="35" t="s">
        <v>269</v>
      </c>
      <c r="B6724" s="15"/>
      <c r="C6724" s="15"/>
      <c r="E6724" s="35" t="s">
        <v>256</v>
      </c>
      <c r="F6724" s="15">
        <v>2463425</v>
      </c>
      <c r="G6724" s="15">
        <v>19310231</v>
      </c>
      <c r="I6724" s="38" t="s">
        <v>255</v>
      </c>
      <c r="J6724" s="15">
        <v>5.5</v>
      </c>
    </row>
    <row r="6725" spans="1:10" x14ac:dyDescent="0.3">
      <c r="A6725" s="38" t="s">
        <v>245</v>
      </c>
      <c r="B6725" s="15">
        <v>382500</v>
      </c>
      <c r="C6725" s="15">
        <v>1372000</v>
      </c>
      <c r="E6725" s="36" t="s">
        <v>246</v>
      </c>
      <c r="F6725" s="15">
        <v>621475</v>
      </c>
      <c r="G6725" s="15">
        <v>4425750</v>
      </c>
      <c r="I6725" s="38" t="s">
        <v>258</v>
      </c>
      <c r="J6725" s="15">
        <v>6.9</v>
      </c>
    </row>
    <row r="6726" spans="1:10" x14ac:dyDescent="0.3">
      <c r="A6726" s="38" t="s">
        <v>247</v>
      </c>
      <c r="B6726" s="15">
        <v>507000</v>
      </c>
      <c r="C6726" s="15">
        <v>1355500</v>
      </c>
      <c r="E6726" s="36" t="s">
        <v>248</v>
      </c>
      <c r="F6726" s="15">
        <v>658000</v>
      </c>
      <c r="G6726" s="15">
        <v>5314352</v>
      </c>
      <c r="I6726" s="38" t="s">
        <v>260</v>
      </c>
      <c r="J6726" s="15">
        <v>7.6</v>
      </c>
    </row>
    <row r="6727" spans="1:10" x14ac:dyDescent="0.3">
      <c r="A6727" s="38" t="s">
        <v>249</v>
      </c>
      <c r="B6727" s="15">
        <v>532560</v>
      </c>
      <c r="C6727" s="15">
        <v>1571460</v>
      </c>
      <c r="E6727" s="36" t="s">
        <v>250</v>
      </c>
      <c r="F6727" s="15">
        <v>592000</v>
      </c>
      <c r="G6727" s="15">
        <v>5256430</v>
      </c>
      <c r="I6727" s="38" t="s">
        <v>262</v>
      </c>
      <c r="J6727" s="15">
        <v>7.7</v>
      </c>
    </row>
    <row r="6728" spans="1:10" x14ac:dyDescent="0.3">
      <c r="A6728" s="38" t="s">
        <v>251</v>
      </c>
      <c r="B6728" s="15">
        <v>615000</v>
      </c>
      <c r="C6728" s="15">
        <v>2530250</v>
      </c>
      <c r="E6728" s="37" t="s">
        <v>252</v>
      </c>
      <c r="F6728" s="15">
        <v>212000</v>
      </c>
      <c r="G6728" s="15">
        <v>1544240</v>
      </c>
      <c r="I6728" s="38" t="s">
        <v>263</v>
      </c>
      <c r="J6728" s="15">
        <v>6</v>
      </c>
    </row>
    <row r="6729" spans="1:10" x14ac:dyDescent="0.3">
      <c r="A6729" s="38" t="s">
        <v>254</v>
      </c>
      <c r="B6729" s="15">
        <v>473250</v>
      </c>
      <c r="C6729" s="15">
        <v>2777000</v>
      </c>
      <c r="E6729" s="37" t="s">
        <v>255</v>
      </c>
      <c r="F6729" s="15">
        <v>200000</v>
      </c>
      <c r="G6729" s="15">
        <v>1861790</v>
      </c>
      <c r="I6729" s="35" t="s">
        <v>261</v>
      </c>
      <c r="J6729" s="15"/>
    </row>
    <row r="6730" spans="1:10" x14ac:dyDescent="0.3">
      <c r="A6730" s="38" t="s">
        <v>257</v>
      </c>
      <c r="B6730" s="15">
        <v>552250</v>
      </c>
      <c r="C6730" s="15">
        <v>3119400</v>
      </c>
      <c r="E6730" s="37" t="s">
        <v>258</v>
      </c>
      <c r="F6730" s="15">
        <v>180000</v>
      </c>
      <c r="G6730" s="15">
        <v>1850400</v>
      </c>
      <c r="I6730" s="38" t="s">
        <v>245</v>
      </c>
      <c r="J6730" s="15">
        <v>7.8</v>
      </c>
    </row>
    <row r="6731" spans="1:10" x14ac:dyDescent="0.3">
      <c r="A6731" s="38" t="s">
        <v>252</v>
      </c>
      <c r="B6731" s="15">
        <v>488250</v>
      </c>
      <c r="C6731" s="15">
        <v>3415150</v>
      </c>
      <c r="E6731" s="36" t="s">
        <v>253</v>
      </c>
      <c r="F6731" s="15">
        <v>591950</v>
      </c>
      <c r="G6731" s="15">
        <v>4313699</v>
      </c>
      <c r="I6731" s="38" t="s">
        <v>247</v>
      </c>
      <c r="J6731" s="15">
        <v>8.6999999999999993</v>
      </c>
    </row>
    <row r="6732" spans="1:10" x14ac:dyDescent="0.3">
      <c r="A6732" s="38" t="s">
        <v>255</v>
      </c>
      <c r="B6732" s="15">
        <v>474950</v>
      </c>
      <c r="C6732" s="15">
        <v>3452301</v>
      </c>
      <c r="E6732" s="35" t="s">
        <v>261</v>
      </c>
      <c r="F6732" s="15">
        <v>2475695</v>
      </c>
      <c r="G6732" s="15">
        <v>9804195</v>
      </c>
      <c r="I6732" s="38" t="s">
        <v>249</v>
      </c>
      <c r="J6732" s="15">
        <v>9</v>
      </c>
    </row>
    <row r="6733" spans="1:10" x14ac:dyDescent="0.3">
      <c r="A6733" s="38" t="s">
        <v>258</v>
      </c>
      <c r="B6733" s="15">
        <v>820500</v>
      </c>
      <c r="C6733" s="15">
        <v>2917500</v>
      </c>
      <c r="E6733" s="36" t="s">
        <v>246</v>
      </c>
      <c r="F6733" s="15">
        <v>793495</v>
      </c>
      <c r="G6733" s="15">
        <v>1757440</v>
      </c>
      <c r="I6733" s="38" t="s">
        <v>251</v>
      </c>
      <c r="J6733" s="15">
        <v>9.1999999999999993</v>
      </c>
    </row>
    <row r="6734" spans="1:10" x14ac:dyDescent="0.3">
      <c r="A6734" s="38" t="s">
        <v>260</v>
      </c>
      <c r="B6734" s="15">
        <v>455000</v>
      </c>
      <c r="C6734" s="15">
        <v>2131800</v>
      </c>
      <c r="E6734" s="36" t="s">
        <v>248</v>
      </c>
      <c r="F6734" s="15">
        <v>569700</v>
      </c>
      <c r="G6734" s="15">
        <v>2264570</v>
      </c>
      <c r="I6734" s="38" t="s">
        <v>254</v>
      </c>
      <c r="J6734" s="15">
        <v>11.3</v>
      </c>
    </row>
    <row r="6735" spans="1:10" x14ac:dyDescent="0.3">
      <c r="A6735" s="38" t="s">
        <v>262</v>
      </c>
      <c r="B6735" s="15">
        <v>724825</v>
      </c>
      <c r="C6735" s="15">
        <v>2397650</v>
      </c>
      <c r="E6735" s="36" t="s">
        <v>250</v>
      </c>
      <c r="F6735" s="15">
        <v>615750</v>
      </c>
      <c r="G6735" s="15">
        <v>3794695</v>
      </c>
      <c r="I6735" s="38" t="s">
        <v>257</v>
      </c>
      <c r="J6735" s="15">
        <v>10.6</v>
      </c>
    </row>
    <row r="6736" spans="1:10" x14ac:dyDescent="0.3">
      <c r="A6736" s="38" t="s">
        <v>263</v>
      </c>
      <c r="B6736" s="15">
        <v>540000</v>
      </c>
      <c r="C6736" s="15">
        <v>1737000</v>
      </c>
      <c r="E6736" s="37" t="s">
        <v>252</v>
      </c>
      <c r="F6736" s="15">
        <v>199750</v>
      </c>
      <c r="G6736" s="15">
        <v>1056200</v>
      </c>
      <c r="I6736" s="38" t="s">
        <v>252</v>
      </c>
      <c r="J6736" s="15">
        <v>9.9</v>
      </c>
    </row>
    <row r="6737" spans="1:10" x14ac:dyDescent="0.3">
      <c r="A6737" s="35" t="s">
        <v>270</v>
      </c>
      <c r="B6737" s="15"/>
      <c r="C6737" s="15"/>
      <c r="E6737" s="37" t="s">
        <v>255</v>
      </c>
      <c r="F6737" s="15">
        <v>186000</v>
      </c>
      <c r="G6737" s="15">
        <v>1647125</v>
      </c>
      <c r="I6737" s="38" t="s">
        <v>255</v>
      </c>
      <c r="J6737" s="15">
        <v>9.1</v>
      </c>
    </row>
    <row r="6738" spans="1:10" x14ac:dyDescent="0.3">
      <c r="A6738" s="38" t="s">
        <v>245</v>
      </c>
      <c r="B6738" s="15">
        <v>352188</v>
      </c>
      <c r="C6738" s="15">
        <v>893375</v>
      </c>
      <c r="E6738" s="37" t="s">
        <v>258</v>
      </c>
      <c r="F6738" s="15">
        <v>230000</v>
      </c>
      <c r="G6738" s="15">
        <v>1091370</v>
      </c>
      <c r="I6738" s="38" t="s">
        <v>258</v>
      </c>
      <c r="J6738" s="15">
        <v>9.1</v>
      </c>
    </row>
    <row r="6739" spans="1:10" x14ac:dyDescent="0.3">
      <c r="A6739" s="38" t="s">
        <v>247</v>
      </c>
      <c r="B6739" s="15">
        <v>555000</v>
      </c>
      <c r="C6739" s="15">
        <v>1219950</v>
      </c>
      <c r="E6739" s="36" t="s">
        <v>253</v>
      </c>
      <c r="F6739" s="15">
        <v>496750</v>
      </c>
      <c r="G6739" s="15">
        <v>1987490</v>
      </c>
      <c r="I6739" s="38" t="s">
        <v>260</v>
      </c>
      <c r="J6739" s="15">
        <v>9.1999999999999993</v>
      </c>
    </row>
    <row r="6740" spans="1:10" x14ac:dyDescent="0.3">
      <c r="A6740" s="38" t="s">
        <v>249</v>
      </c>
      <c r="B6740" s="15">
        <v>471600</v>
      </c>
      <c r="C6740" s="15">
        <v>2414850</v>
      </c>
      <c r="E6740" s="35" t="s">
        <v>264</v>
      </c>
      <c r="F6740" s="15">
        <v>1712814</v>
      </c>
      <c r="G6740" s="15">
        <v>12784879</v>
      </c>
      <c r="I6740" s="38" t="s">
        <v>262</v>
      </c>
      <c r="J6740" s="15">
        <v>8.1</v>
      </c>
    </row>
    <row r="6741" spans="1:10" x14ac:dyDescent="0.3">
      <c r="A6741" s="38" t="s">
        <v>251</v>
      </c>
      <c r="B6741" s="15">
        <v>321000</v>
      </c>
      <c r="C6741" s="15">
        <v>2004900</v>
      </c>
      <c r="E6741" s="36" t="s">
        <v>246</v>
      </c>
      <c r="F6741" s="15">
        <v>422500</v>
      </c>
      <c r="G6741" s="15">
        <v>2969750</v>
      </c>
      <c r="I6741" s="38" t="s">
        <v>263</v>
      </c>
      <c r="J6741" s="15">
        <v>7.6</v>
      </c>
    </row>
    <row r="6742" spans="1:10" x14ac:dyDescent="0.3">
      <c r="A6742" s="38" t="s">
        <v>254</v>
      </c>
      <c r="B6742" s="15">
        <v>435000</v>
      </c>
      <c r="C6742" s="15">
        <v>2714950</v>
      </c>
      <c r="E6742" s="36" t="s">
        <v>248</v>
      </c>
      <c r="F6742" s="15">
        <v>414500</v>
      </c>
      <c r="G6742" s="15">
        <v>2728101</v>
      </c>
      <c r="I6742" s="35" t="s">
        <v>264</v>
      </c>
      <c r="J6742" s="15"/>
    </row>
    <row r="6743" spans="1:10" x14ac:dyDescent="0.3">
      <c r="A6743" s="38" t="s">
        <v>257</v>
      </c>
      <c r="B6743" s="15">
        <v>375500</v>
      </c>
      <c r="C6743" s="15">
        <v>1258000</v>
      </c>
      <c r="E6743" s="36" t="s">
        <v>250</v>
      </c>
      <c r="F6743" s="15">
        <v>460000</v>
      </c>
      <c r="G6743" s="15">
        <v>4286301</v>
      </c>
      <c r="I6743" s="38" t="s">
        <v>245</v>
      </c>
      <c r="J6743" s="15">
        <v>7.9</v>
      </c>
    </row>
    <row r="6744" spans="1:10" x14ac:dyDescent="0.3">
      <c r="A6744" s="38" t="s">
        <v>252</v>
      </c>
      <c r="B6744" s="15">
        <v>317500</v>
      </c>
      <c r="C6744" s="15">
        <v>2897450</v>
      </c>
      <c r="E6744" s="37" t="s">
        <v>252</v>
      </c>
      <c r="F6744" s="15">
        <v>130000</v>
      </c>
      <c r="G6744" s="15">
        <v>1934400</v>
      </c>
      <c r="I6744" s="38" t="s">
        <v>247</v>
      </c>
      <c r="J6744" s="15">
        <v>8.1999999999999993</v>
      </c>
    </row>
    <row r="6745" spans="1:10" x14ac:dyDescent="0.3">
      <c r="A6745" s="38" t="s">
        <v>255</v>
      </c>
      <c r="B6745" s="15">
        <v>609000</v>
      </c>
      <c r="C6745" s="15">
        <v>3562500</v>
      </c>
      <c r="E6745" s="37" t="s">
        <v>255</v>
      </c>
      <c r="F6745" s="15">
        <v>137000</v>
      </c>
      <c r="G6745" s="15">
        <v>1069000</v>
      </c>
      <c r="I6745" s="38" t="s">
        <v>249</v>
      </c>
      <c r="J6745" s="15">
        <v>8.6</v>
      </c>
    </row>
    <row r="6746" spans="1:10" x14ac:dyDescent="0.3">
      <c r="A6746" s="38" t="s">
        <v>258</v>
      </c>
      <c r="B6746" s="15">
        <v>211000</v>
      </c>
      <c r="C6746" s="15">
        <v>2991997</v>
      </c>
      <c r="E6746" s="37" t="s">
        <v>258</v>
      </c>
      <c r="F6746" s="15">
        <v>193000</v>
      </c>
      <c r="G6746" s="15">
        <v>1282901</v>
      </c>
      <c r="I6746" s="38" t="s">
        <v>251</v>
      </c>
      <c r="J6746" s="15">
        <v>9.3000000000000007</v>
      </c>
    </row>
    <row r="6747" spans="1:10" x14ac:dyDescent="0.3">
      <c r="A6747" s="38" t="s">
        <v>260</v>
      </c>
      <c r="B6747" s="15">
        <v>397000</v>
      </c>
      <c r="C6747" s="15">
        <v>1812000</v>
      </c>
      <c r="E6747" s="36" t="s">
        <v>253</v>
      </c>
      <c r="F6747" s="15">
        <v>415814</v>
      </c>
      <c r="G6747" s="15">
        <v>2800727</v>
      </c>
      <c r="I6747" s="38" t="s">
        <v>254</v>
      </c>
      <c r="J6747" s="15">
        <v>10</v>
      </c>
    </row>
    <row r="6748" spans="1:10" x14ac:dyDescent="0.3">
      <c r="A6748" s="38" t="s">
        <v>262</v>
      </c>
      <c r="B6748" s="15">
        <v>502000</v>
      </c>
      <c r="C6748" s="15">
        <v>1367500</v>
      </c>
      <c r="E6748" s="35" t="s">
        <v>266</v>
      </c>
      <c r="F6748" s="15">
        <v>1480325</v>
      </c>
      <c r="G6748" s="15">
        <v>8221511</v>
      </c>
      <c r="I6748" s="38" t="s">
        <v>257</v>
      </c>
      <c r="J6748" s="15">
        <v>9.6999999999999993</v>
      </c>
    </row>
    <row r="6749" spans="1:10" x14ac:dyDescent="0.3">
      <c r="A6749" s="38" t="s">
        <v>263</v>
      </c>
      <c r="B6749" s="15">
        <v>471000</v>
      </c>
      <c r="C6749" s="15">
        <v>4019500</v>
      </c>
      <c r="E6749" s="36" t="s">
        <v>246</v>
      </c>
      <c r="F6749" s="15">
        <v>337000</v>
      </c>
      <c r="G6749" s="15">
        <v>2081700</v>
      </c>
      <c r="I6749" s="38" t="s">
        <v>252</v>
      </c>
      <c r="J6749" s="15">
        <v>9.3000000000000007</v>
      </c>
    </row>
    <row r="6750" spans="1:10" x14ac:dyDescent="0.3">
      <c r="A6750" s="35" t="s">
        <v>271</v>
      </c>
      <c r="B6750" s="15"/>
      <c r="C6750" s="15"/>
      <c r="E6750" s="36" t="s">
        <v>248</v>
      </c>
      <c r="F6750" s="15">
        <v>405000</v>
      </c>
      <c r="G6750" s="15">
        <v>2145475</v>
      </c>
      <c r="I6750" s="38" t="s">
        <v>255</v>
      </c>
      <c r="J6750" s="15">
        <v>8.5</v>
      </c>
    </row>
    <row r="6751" spans="1:10" x14ac:dyDescent="0.3">
      <c r="A6751" s="38" t="s">
        <v>245</v>
      </c>
      <c r="B6751" s="15">
        <v>631538</v>
      </c>
      <c r="C6751" s="15">
        <v>2008975</v>
      </c>
      <c r="E6751" s="36" t="s">
        <v>250</v>
      </c>
      <c r="F6751" s="15">
        <v>411125</v>
      </c>
      <c r="G6751" s="15">
        <v>1691100</v>
      </c>
      <c r="I6751" s="38" t="s">
        <v>258</v>
      </c>
      <c r="J6751" s="15">
        <v>8.6</v>
      </c>
    </row>
    <row r="6752" spans="1:10" x14ac:dyDescent="0.3">
      <c r="A6752" s="38" t="s">
        <v>247</v>
      </c>
      <c r="B6752" s="15">
        <v>1790000</v>
      </c>
      <c r="C6752" s="15">
        <v>3398850</v>
      </c>
      <c r="E6752" s="37" t="s">
        <v>252</v>
      </c>
      <c r="F6752" s="15">
        <v>160500</v>
      </c>
      <c r="G6752" s="15">
        <v>406500</v>
      </c>
      <c r="I6752" s="38" t="s">
        <v>260</v>
      </c>
      <c r="J6752" s="15">
        <v>8.5</v>
      </c>
    </row>
    <row r="6753" spans="1:10" x14ac:dyDescent="0.3">
      <c r="A6753" s="38" t="s">
        <v>249</v>
      </c>
      <c r="B6753" s="15">
        <v>707000</v>
      </c>
      <c r="C6753" s="15">
        <v>1473000</v>
      </c>
      <c r="E6753" s="37" t="s">
        <v>255</v>
      </c>
      <c r="F6753" s="15">
        <v>145625</v>
      </c>
      <c r="G6753" s="15">
        <v>597250</v>
      </c>
      <c r="I6753" s="38" t="s">
        <v>262</v>
      </c>
      <c r="J6753" s="15">
        <v>8.6</v>
      </c>
    </row>
    <row r="6754" spans="1:10" x14ac:dyDescent="0.3">
      <c r="A6754" s="38" t="s">
        <v>251</v>
      </c>
      <c r="B6754" s="15">
        <v>626250</v>
      </c>
      <c r="C6754" s="15">
        <v>3493900</v>
      </c>
      <c r="E6754" s="37" t="s">
        <v>258</v>
      </c>
      <c r="F6754" s="15">
        <v>105000</v>
      </c>
      <c r="G6754" s="15">
        <v>687350</v>
      </c>
      <c r="I6754" s="38" t="s">
        <v>263</v>
      </c>
      <c r="J6754" s="15">
        <v>7.1</v>
      </c>
    </row>
    <row r="6755" spans="1:10" x14ac:dyDescent="0.3">
      <c r="A6755" s="38" t="s">
        <v>254</v>
      </c>
      <c r="B6755" s="15">
        <v>451200</v>
      </c>
      <c r="C6755" s="15">
        <v>3388400</v>
      </c>
      <c r="E6755" s="36" t="s">
        <v>253</v>
      </c>
      <c r="F6755" s="15">
        <v>327200</v>
      </c>
      <c r="G6755" s="15">
        <v>2303236</v>
      </c>
      <c r="I6755" s="35" t="s">
        <v>266</v>
      </c>
      <c r="J6755" s="15"/>
    </row>
    <row r="6756" spans="1:10" x14ac:dyDescent="0.3">
      <c r="A6756" s="38" t="s">
        <v>257</v>
      </c>
      <c r="B6756" s="15">
        <v>535000</v>
      </c>
      <c r="C6756" s="15">
        <v>4441950</v>
      </c>
      <c r="E6756" s="35" t="s">
        <v>267</v>
      </c>
      <c r="F6756" s="15">
        <v>1438450</v>
      </c>
      <c r="G6756" s="15">
        <v>9802284</v>
      </c>
      <c r="I6756" s="38" t="s">
        <v>245</v>
      </c>
      <c r="J6756" s="15">
        <v>7.2</v>
      </c>
    </row>
    <row r="6757" spans="1:10" x14ac:dyDescent="0.3">
      <c r="A6757" s="38" t="s">
        <v>252</v>
      </c>
      <c r="B6757" s="15">
        <v>609000</v>
      </c>
      <c r="C6757" s="15">
        <v>2294000</v>
      </c>
      <c r="E6757" s="36" t="s">
        <v>246</v>
      </c>
      <c r="F6757" s="15">
        <v>397000</v>
      </c>
      <c r="G6757" s="15">
        <v>954500</v>
      </c>
      <c r="I6757" s="38" t="s">
        <v>247</v>
      </c>
      <c r="J6757" s="15">
        <v>6.4</v>
      </c>
    </row>
    <row r="6758" spans="1:10" x14ac:dyDescent="0.3">
      <c r="A6758" s="38" t="s">
        <v>255</v>
      </c>
      <c r="B6758" s="15">
        <v>462000</v>
      </c>
      <c r="C6758" s="15">
        <v>4012750</v>
      </c>
      <c r="E6758" s="36" t="s">
        <v>248</v>
      </c>
      <c r="F6758" s="15">
        <v>345500</v>
      </c>
      <c r="G6758" s="15">
        <v>2754363</v>
      </c>
      <c r="I6758" s="38" t="s">
        <v>249</v>
      </c>
      <c r="J6758" s="15">
        <v>6.2</v>
      </c>
    </row>
    <row r="6759" spans="1:10" x14ac:dyDescent="0.3">
      <c r="A6759" s="38" t="s">
        <v>258</v>
      </c>
      <c r="B6759" s="15">
        <v>500050</v>
      </c>
      <c r="C6759" s="15">
        <v>2400150</v>
      </c>
      <c r="E6759" s="36" t="s">
        <v>250</v>
      </c>
      <c r="F6759" s="15">
        <v>374400</v>
      </c>
      <c r="G6759" s="15">
        <v>3285821</v>
      </c>
      <c r="I6759" s="38" t="s">
        <v>251</v>
      </c>
      <c r="J6759" s="15">
        <v>5.3</v>
      </c>
    </row>
    <row r="6760" spans="1:10" x14ac:dyDescent="0.3">
      <c r="A6760" s="38" t="s">
        <v>260</v>
      </c>
      <c r="B6760" s="15">
        <v>570000</v>
      </c>
      <c r="C6760" s="15">
        <v>3410450</v>
      </c>
      <c r="E6760" s="37" t="s">
        <v>252</v>
      </c>
      <c r="F6760" s="15">
        <v>118000</v>
      </c>
      <c r="G6760" s="15">
        <v>747821</v>
      </c>
      <c r="I6760" s="38" t="s">
        <v>254</v>
      </c>
      <c r="J6760" s="15">
        <v>6.4</v>
      </c>
    </row>
    <row r="6761" spans="1:10" x14ac:dyDescent="0.3">
      <c r="A6761" s="38" t="s">
        <v>262</v>
      </c>
      <c r="B6761" s="15">
        <v>348450</v>
      </c>
      <c r="C6761" s="15">
        <v>1737700</v>
      </c>
      <c r="E6761" s="37" t="s">
        <v>255</v>
      </c>
      <c r="F6761" s="15">
        <v>147000</v>
      </c>
      <c r="G6761" s="15">
        <v>1253550</v>
      </c>
      <c r="I6761" s="38" t="s">
        <v>257</v>
      </c>
      <c r="J6761" s="15">
        <v>7</v>
      </c>
    </row>
    <row r="6762" spans="1:10" x14ac:dyDescent="0.3">
      <c r="A6762" s="38" t="s">
        <v>263</v>
      </c>
      <c r="B6762" s="15">
        <v>477600</v>
      </c>
      <c r="C6762" s="15">
        <v>1566100</v>
      </c>
      <c r="E6762" s="37" t="s">
        <v>258</v>
      </c>
      <c r="F6762" s="15">
        <v>109400</v>
      </c>
      <c r="G6762" s="15">
        <v>1284450</v>
      </c>
      <c r="I6762" s="38" t="s">
        <v>252</v>
      </c>
      <c r="J6762" s="15">
        <v>7.4</v>
      </c>
    </row>
    <row r="6763" spans="1:10" x14ac:dyDescent="0.3">
      <c r="A6763" s="35" t="s">
        <v>272</v>
      </c>
      <c r="B6763" s="15"/>
      <c r="C6763" s="15"/>
      <c r="E6763" s="36" t="s">
        <v>253</v>
      </c>
      <c r="F6763" s="15">
        <v>321550</v>
      </c>
      <c r="G6763" s="15">
        <v>2807600</v>
      </c>
      <c r="I6763" s="38" t="s">
        <v>255</v>
      </c>
      <c r="J6763" s="15">
        <v>7.3</v>
      </c>
    </row>
    <row r="6764" spans="1:10" x14ac:dyDescent="0.3">
      <c r="A6764" s="38" t="s">
        <v>245</v>
      </c>
      <c r="B6764" s="15">
        <v>655475</v>
      </c>
      <c r="C6764" s="15">
        <v>2609925</v>
      </c>
      <c r="E6764" s="35" t="s">
        <v>268</v>
      </c>
      <c r="F6764" s="15">
        <v>1307775</v>
      </c>
      <c r="G6764" s="15">
        <v>8185080</v>
      </c>
      <c r="I6764" s="38" t="s">
        <v>258</v>
      </c>
      <c r="J6764" s="15">
        <v>7.2</v>
      </c>
    </row>
    <row r="6765" spans="1:10" x14ac:dyDescent="0.3">
      <c r="A6765" s="38" t="s">
        <v>247</v>
      </c>
      <c r="B6765" s="15">
        <v>371500</v>
      </c>
      <c r="C6765" s="15">
        <v>2415500</v>
      </c>
      <c r="E6765" s="36" t="s">
        <v>246</v>
      </c>
      <c r="F6765" s="15">
        <v>323500</v>
      </c>
      <c r="G6765" s="15">
        <v>2451100</v>
      </c>
      <c r="I6765" s="38" t="s">
        <v>260</v>
      </c>
      <c r="J6765" s="15">
        <v>7.5</v>
      </c>
    </row>
    <row r="6766" spans="1:10" x14ac:dyDescent="0.3">
      <c r="A6766" s="38" t="s">
        <v>249</v>
      </c>
      <c r="B6766" s="15">
        <v>695925</v>
      </c>
      <c r="C6766" s="15">
        <v>2905900</v>
      </c>
      <c r="E6766" s="36" t="s">
        <v>248</v>
      </c>
      <c r="F6766" s="15">
        <v>267125</v>
      </c>
      <c r="G6766" s="15">
        <v>1980880</v>
      </c>
      <c r="I6766" s="38" t="s">
        <v>262</v>
      </c>
      <c r="J6766" s="15">
        <v>6.6</v>
      </c>
    </row>
    <row r="6767" spans="1:10" x14ac:dyDescent="0.3">
      <c r="A6767" s="38" t="s">
        <v>251</v>
      </c>
      <c r="B6767" s="15">
        <v>573750</v>
      </c>
      <c r="C6767" s="15">
        <v>3658984</v>
      </c>
      <c r="E6767" s="36" t="s">
        <v>250</v>
      </c>
      <c r="F6767" s="15">
        <v>372400</v>
      </c>
      <c r="G6767" s="15">
        <v>1487150</v>
      </c>
      <c r="I6767" s="38" t="s">
        <v>263</v>
      </c>
      <c r="J6767" s="15">
        <v>5.7</v>
      </c>
    </row>
    <row r="6768" spans="1:10" x14ac:dyDescent="0.3">
      <c r="A6768" s="38" t="s">
        <v>254</v>
      </c>
      <c r="B6768" s="15">
        <v>741220</v>
      </c>
      <c r="C6768" s="15">
        <v>7290878</v>
      </c>
      <c r="E6768" s="37" t="s">
        <v>252</v>
      </c>
      <c r="F6768" s="15">
        <v>135900</v>
      </c>
      <c r="G6768" s="15">
        <v>467200</v>
      </c>
      <c r="I6768" s="35" t="s">
        <v>267</v>
      </c>
      <c r="J6768" s="15"/>
    </row>
    <row r="6769" spans="1:10" x14ac:dyDescent="0.3">
      <c r="A6769" s="38" t="s">
        <v>257</v>
      </c>
      <c r="B6769" s="15">
        <v>660000</v>
      </c>
      <c r="C6769" s="15">
        <v>6128375</v>
      </c>
      <c r="E6769" s="37" t="s">
        <v>255</v>
      </c>
      <c r="F6769" s="15">
        <v>163250</v>
      </c>
      <c r="G6769" s="15">
        <v>703450</v>
      </c>
      <c r="I6769" s="38" t="s">
        <v>245</v>
      </c>
      <c r="J6769" s="15">
        <v>4.9000000000000004</v>
      </c>
    </row>
    <row r="6770" spans="1:10" x14ac:dyDescent="0.3">
      <c r="A6770" s="38" t="s">
        <v>252</v>
      </c>
      <c r="B6770" s="15">
        <v>641825</v>
      </c>
      <c r="C6770" s="15">
        <v>5536815</v>
      </c>
      <c r="E6770" s="37" t="s">
        <v>258</v>
      </c>
      <c r="F6770" s="15">
        <v>73250</v>
      </c>
      <c r="G6770" s="15">
        <v>316500</v>
      </c>
      <c r="I6770" s="38" t="s">
        <v>247</v>
      </c>
      <c r="J6770" s="15">
        <v>5.6</v>
      </c>
    </row>
    <row r="6771" spans="1:10" x14ac:dyDescent="0.3">
      <c r="A6771" s="38" t="s">
        <v>255</v>
      </c>
      <c r="B6771" s="15">
        <v>535000</v>
      </c>
      <c r="C6771" s="15">
        <v>5272905</v>
      </c>
      <c r="E6771" s="36" t="s">
        <v>253</v>
      </c>
      <c r="F6771" s="15">
        <v>344750</v>
      </c>
      <c r="G6771" s="15">
        <v>2265950</v>
      </c>
      <c r="I6771" s="38" t="s">
        <v>249</v>
      </c>
      <c r="J6771" s="15">
        <v>7.2</v>
      </c>
    </row>
    <row r="6772" spans="1:10" x14ac:dyDescent="0.3">
      <c r="A6772" s="38" t="s">
        <v>258</v>
      </c>
      <c r="B6772" s="15">
        <v>573500</v>
      </c>
      <c r="C6772" s="15">
        <v>2206450</v>
      </c>
      <c r="E6772" s="35" t="s">
        <v>269</v>
      </c>
      <c r="F6772" s="15">
        <v>1537398</v>
      </c>
      <c r="G6772" s="15">
        <v>11735037</v>
      </c>
      <c r="I6772" s="38" t="s">
        <v>251</v>
      </c>
      <c r="J6772" s="15">
        <v>8.6</v>
      </c>
    </row>
    <row r="6773" spans="1:10" x14ac:dyDescent="0.3">
      <c r="A6773" s="38" t="s">
        <v>260</v>
      </c>
      <c r="B6773" s="15">
        <v>627213</v>
      </c>
      <c r="C6773" s="15">
        <v>3528814</v>
      </c>
      <c r="E6773" s="36" t="s">
        <v>246</v>
      </c>
      <c r="F6773" s="15">
        <v>345500</v>
      </c>
      <c r="G6773" s="15">
        <v>2699649</v>
      </c>
      <c r="I6773" s="38" t="s">
        <v>254</v>
      </c>
      <c r="J6773" s="15">
        <v>8.8000000000000007</v>
      </c>
    </row>
    <row r="6774" spans="1:10" x14ac:dyDescent="0.3">
      <c r="A6774" s="38" t="s">
        <v>262</v>
      </c>
      <c r="B6774" s="15">
        <v>503000</v>
      </c>
      <c r="C6774" s="15">
        <v>2597950</v>
      </c>
      <c r="E6774" s="36" t="s">
        <v>248</v>
      </c>
      <c r="F6774" s="15">
        <v>452000</v>
      </c>
      <c r="G6774" s="15">
        <v>2724200</v>
      </c>
      <c r="I6774" s="38" t="s">
        <v>257</v>
      </c>
      <c r="J6774" s="15">
        <v>9.6</v>
      </c>
    </row>
    <row r="6775" spans="1:10" x14ac:dyDescent="0.3">
      <c r="A6775" s="38" t="s">
        <v>263</v>
      </c>
      <c r="B6775" s="15">
        <v>676275</v>
      </c>
      <c r="C6775" s="15">
        <v>4887901</v>
      </c>
      <c r="E6775" s="36" t="s">
        <v>250</v>
      </c>
      <c r="F6775" s="15">
        <v>369598</v>
      </c>
      <c r="G6775" s="15">
        <v>3425621</v>
      </c>
      <c r="I6775" s="38" t="s">
        <v>252</v>
      </c>
      <c r="J6775" s="15">
        <v>7.8</v>
      </c>
    </row>
    <row r="6776" spans="1:10" x14ac:dyDescent="0.3">
      <c r="A6776" s="35" t="s">
        <v>273</v>
      </c>
      <c r="B6776" s="15"/>
      <c r="C6776" s="15"/>
      <c r="E6776" s="37" t="s">
        <v>252</v>
      </c>
      <c r="F6776" s="15">
        <v>117568</v>
      </c>
      <c r="G6776" s="15">
        <v>1105242</v>
      </c>
      <c r="I6776" s="38" t="s">
        <v>255</v>
      </c>
      <c r="J6776" s="15">
        <v>7</v>
      </c>
    </row>
    <row r="6777" spans="1:10" x14ac:dyDescent="0.3">
      <c r="A6777" s="38" t="s">
        <v>245</v>
      </c>
      <c r="B6777" s="15">
        <v>679950</v>
      </c>
      <c r="C6777" s="15">
        <v>3933900</v>
      </c>
      <c r="E6777" s="37" t="s">
        <v>255</v>
      </c>
      <c r="F6777" s="15">
        <v>162500</v>
      </c>
      <c r="G6777" s="15">
        <v>1467320</v>
      </c>
      <c r="I6777" s="38" t="s">
        <v>258</v>
      </c>
      <c r="J6777" s="15">
        <v>6.6</v>
      </c>
    </row>
    <row r="6778" spans="1:10" x14ac:dyDescent="0.3">
      <c r="A6778" s="38" t="s">
        <v>247</v>
      </c>
      <c r="B6778" s="15">
        <v>742975</v>
      </c>
      <c r="C6778" s="15">
        <v>2748950</v>
      </c>
      <c r="E6778" s="37" t="s">
        <v>258</v>
      </c>
      <c r="F6778" s="15">
        <v>89530</v>
      </c>
      <c r="G6778" s="15">
        <v>853059</v>
      </c>
      <c r="I6778" s="38" t="s">
        <v>260</v>
      </c>
      <c r="J6778" s="15">
        <v>6.3</v>
      </c>
    </row>
    <row r="6779" spans="1:10" x14ac:dyDescent="0.3">
      <c r="A6779" s="38" t="s">
        <v>249</v>
      </c>
      <c r="B6779" s="15">
        <v>691950</v>
      </c>
      <c r="C6779" s="15">
        <v>7199016</v>
      </c>
      <c r="E6779" s="36" t="s">
        <v>253</v>
      </c>
      <c r="F6779" s="15">
        <v>370300</v>
      </c>
      <c r="G6779" s="15">
        <v>2885567</v>
      </c>
      <c r="I6779" s="38" t="s">
        <v>262</v>
      </c>
      <c r="J6779" s="15">
        <v>6.8</v>
      </c>
    </row>
    <row r="6780" spans="1:10" x14ac:dyDescent="0.3">
      <c r="A6780" s="38" t="s">
        <v>251</v>
      </c>
      <c r="B6780" s="15">
        <v>929900</v>
      </c>
      <c r="C6780" s="15">
        <v>3901068</v>
      </c>
      <c r="E6780" s="35" t="s">
        <v>270</v>
      </c>
      <c r="F6780" s="15">
        <v>1509038</v>
      </c>
      <c r="G6780" s="15">
        <v>15303903</v>
      </c>
      <c r="I6780" s="38" t="s">
        <v>263</v>
      </c>
      <c r="J6780" s="15">
        <v>6.5</v>
      </c>
    </row>
    <row r="6781" spans="1:10" x14ac:dyDescent="0.3">
      <c r="A6781" s="38" t="s">
        <v>254</v>
      </c>
      <c r="B6781" s="15">
        <v>658500</v>
      </c>
      <c r="C6781" s="15">
        <v>6759771</v>
      </c>
      <c r="E6781" s="36" t="s">
        <v>246</v>
      </c>
      <c r="F6781" s="15">
        <v>358600</v>
      </c>
      <c r="G6781" s="15">
        <v>3000839</v>
      </c>
      <c r="I6781" s="35" t="s">
        <v>268</v>
      </c>
      <c r="J6781" s="15"/>
    </row>
    <row r="6782" spans="1:10" x14ac:dyDescent="0.3">
      <c r="A6782" s="38" t="s">
        <v>257</v>
      </c>
      <c r="B6782" s="15">
        <v>640500</v>
      </c>
      <c r="C6782" s="15">
        <v>7437277</v>
      </c>
      <c r="E6782" s="36" t="s">
        <v>248</v>
      </c>
      <c r="F6782" s="15">
        <v>373738</v>
      </c>
      <c r="G6782" s="15">
        <v>3381924</v>
      </c>
      <c r="I6782" s="38" t="s">
        <v>245</v>
      </c>
      <c r="J6782" s="15">
        <v>5.9</v>
      </c>
    </row>
    <row r="6783" spans="1:10" x14ac:dyDescent="0.3">
      <c r="A6783" s="38" t="s">
        <v>252</v>
      </c>
      <c r="B6783" s="15">
        <v>713250</v>
      </c>
      <c r="C6783" s="15">
        <v>7698900</v>
      </c>
      <c r="E6783" s="36" t="s">
        <v>250</v>
      </c>
      <c r="F6783" s="15">
        <v>397500</v>
      </c>
      <c r="G6783" s="15">
        <v>4692929</v>
      </c>
      <c r="I6783" s="38" t="s">
        <v>247</v>
      </c>
      <c r="J6783" s="15">
        <v>5.5</v>
      </c>
    </row>
    <row r="6784" spans="1:10" x14ac:dyDescent="0.3">
      <c r="A6784" s="38" t="s">
        <v>255</v>
      </c>
      <c r="B6784" s="15">
        <v>661504</v>
      </c>
      <c r="C6784" s="15">
        <v>5285988</v>
      </c>
      <c r="E6784" s="37" t="s">
        <v>252</v>
      </c>
      <c r="F6784" s="15">
        <v>125000</v>
      </c>
      <c r="G6784" s="15">
        <v>1204660</v>
      </c>
      <c r="I6784" s="38" t="s">
        <v>249</v>
      </c>
      <c r="J6784" s="15">
        <v>4.9000000000000004</v>
      </c>
    </row>
    <row r="6785" spans="1:10" x14ac:dyDescent="0.3">
      <c r="A6785" s="38" t="s">
        <v>258</v>
      </c>
      <c r="B6785" s="15">
        <v>729950</v>
      </c>
      <c r="C6785" s="15">
        <v>5033950</v>
      </c>
      <c r="E6785" s="37" t="s">
        <v>255</v>
      </c>
      <c r="F6785" s="15">
        <v>130000</v>
      </c>
      <c r="G6785" s="15">
        <v>1427550</v>
      </c>
      <c r="I6785" s="38" t="s">
        <v>251</v>
      </c>
      <c r="J6785" s="15">
        <v>4.5</v>
      </c>
    </row>
    <row r="6786" spans="1:10" x14ac:dyDescent="0.3">
      <c r="A6786" s="38" t="s">
        <v>260</v>
      </c>
      <c r="B6786" s="15">
        <v>725925</v>
      </c>
      <c r="C6786" s="15">
        <v>4199350</v>
      </c>
      <c r="E6786" s="37" t="s">
        <v>258</v>
      </c>
      <c r="F6786" s="15">
        <v>142500</v>
      </c>
      <c r="G6786" s="15">
        <v>2060719</v>
      </c>
      <c r="I6786" s="38" t="s">
        <v>254</v>
      </c>
      <c r="J6786" s="15">
        <v>4.2</v>
      </c>
    </row>
    <row r="6787" spans="1:10" x14ac:dyDescent="0.3">
      <c r="A6787" s="38" t="s">
        <v>262</v>
      </c>
      <c r="B6787" s="15">
        <v>791000</v>
      </c>
      <c r="C6787" s="15">
        <v>3359400</v>
      </c>
      <c r="E6787" s="36" t="s">
        <v>253</v>
      </c>
      <c r="F6787" s="15">
        <v>379200</v>
      </c>
      <c r="G6787" s="15">
        <v>4228211</v>
      </c>
      <c r="I6787" s="38" t="s">
        <v>257</v>
      </c>
      <c r="J6787" s="15">
        <v>4.2</v>
      </c>
    </row>
    <row r="6788" spans="1:10" x14ac:dyDescent="0.3">
      <c r="A6788" s="38" t="s">
        <v>263</v>
      </c>
      <c r="B6788" s="15">
        <v>499800</v>
      </c>
      <c r="C6788" s="15">
        <v>1918757</v>
      </c>
      <c r="E6788" s="35" t="s">
        <v>271</v>
      </c>
      <c r="F6788" s="15">
        <v>1919698</v>
      </c>
      <c r="G6788" s="15">
        <v>16352220</v>
      </c>
      <c r="I6788" s="38" t="s">
        <v>252</v>
      </c>
      <c r="J6788" s="15">
        <v>4.9000000000000004</v>
      </c>
    </row>
    <row r="6789" spans="1:10" x14ac:dyDescent="0.3">
      <c r="A6789" s="35" t="s">
        <v>274</v>
      </c>
      <c r="B6789" s="15"/>
      <c r="C6789" s="15"/>
      <c r="E6789" s="36" t="s">
        <v>246</v>
      </c>
      <c r="F6789" s="15">
        <v>438400</v>
      </c>
      <c r="G6789" s="15">
        <v>3262859</v>
      </c>
      <c r="I6789" s="38" t="s">
        <v>255</v>
      </c>
      <c r="J6789" s="15">
        <v>5.0999999999999996</v>
      </c>
    </row>
    <row r="6790" spans="1:10" x14ac:dyDescent="0.3">
      <c r="A6790" s="38" t="s">
        <v>245</v>
      </c>
      <c r="B6790" s="15">
        <v>704750</v>
      </c>
      <c r="C6790" s="15">
        <v>1885400</v>
      </c>
      <c r="E6790" s="36" t="s">
        <v>248</v>
      </c>
      <c r="F6790" s="15">
        <v>451898</v>
      </c>
      <c r="G6790" s="15">
        <v>3998012</v>
      </c>
      <c r="I6790" s="38" t="s">
        <v>258</v>
      </c>
      <c r="J6790" s="15">
        <v>6.4</v>
      </c>
    </row>
    <row r="6791" spans="1:10" x14ac:dyDescent="0.3">
      <c r="A6791" s="38" t="s">
        <v>247</v>
      </c>
      <c r="B6791" s="15">
        <v>737000</v>
      </c>
      <c r="C6791" s="15">
        <v>2881835</v>
      </c>
      <c r="E6791" s="36" t="s">
        <v>250</v>
      </c>
      <c r="F6791" s="15">
        <v>510150</v>
      </c>
      <c r="G6791" s="15">
        <v>5053899</v>
      </c>
      <c r="I6791" s="38" t="s">
        <v>260</v>
      </c>
      <c r="J6791" s="15">
        <v>7</v>
      </c>
    </row>
    <row r="6792" spans="1:10" x14ac:dyDescent="0.3">
      <c r="A6792" s="38" t="s">
        <v>249</v>
      </c>
      <c r="B6792" s="15">
        <v>726000</v>
      </c>
      <c r="C6792" s="15">
        <v>5647200</v>
      </c>
      <c r="E6792" s="37" t="s">
        <v>252</v>
      </c>
      <c r="F6792" s="15">
        <v>163900</v>
      </c>
      <c r="G6792" s="15">
        <v>1683050</v>
      </c>
      <c r="I6792" s="38" t="s">
        <v>262</v>
      </c>
      <c r="J6792" s="15">
        <v>5.0999999999999996</v>
      </c>
    </row>
    <row r="6793" spans="1:10" x14ac:dyDescent="0.3">
      <c r="A6793" s="38" t="s">
        <v>251</v>
      </c>
      <c r="B6793" s="15">
        <v>596810</v>
      </c>
      <c r="C6793" s="15">
        <v>4076270</v>
      </c>
      <c r="E6793" s="37" t="s">
        <v>255</v>
      </c>
      <c r="F6793" s="15">
        <v>191250</v>
      </c>
      <c r="G6793" s="15">
        <v>1435400</v>
      </c>
      <c r="I6793" s="38" t="s">
        <v>263</v>
      </c>
      <c r="J6793" s="15">
        <v>5.4</v>
      </c>
    </row>
    <row r="6794" spans="1:10" x14ac:dyDescent="0.3">
      <c r="A6794" s="38" t="s">
        <v>254</v>
      </c>
      <c r="B6794" s="15">
        <v>740500</v>
      </c>
      <c r="C6794" s="15">
        <v>3831000</v>
      </c>
      <c r="E6794" s="37" t="s">
        <v>258</v>
      </c>
      <c r="F6794" s="15">
        <v>155000</v>
      </c>
      <c r="G6794" s="15">
        <v>1935449</v>
      </c>
      <c r="I6794" s="35" t="s">
        <v>269</v>
      </c>
      <c r="J6794" s="15"/>
    </row>
    <row r="6795" spans="1:10" x14ac:dyDescent="0.3">
      <c r="A6795" s="38" t="s">
        <v>257</v>
      </c>
      <c r="B6795" s="15">
        <v>735000</v>
      </c>
      <c r="C6795" s="15">
        <v>4841102</v>
      </c>
      <c r="E6795" s="36" t="s">
        <v>253</v>
      </c>
      <c r="F6795" s="15">
        <v>519250</v>
      </c>
      <c r="G6795" s="15">
        <v>4037450</v>
      </c>
      <c r="I6795" s="38" t="s">
        <v>245</v>
      </c>
      <c r="J6795" s="15">
        <v>5.2</v>
      </c>
    </row>
    <row r="6796" spans="1:10" x14ac:dyDescent="0.3">
      <c r="A6796" s="38" t="s">
        <v>252</v>
      </c>
      <c r="B6796" s="15">
        <v>783050</v>
      </c>
      <c r="C6796" s="15">
        <v>5078550</v>
      </c>
      <c r="E6796" s="35" t="s">
        <v>272</v>
      </c>
      <c r="F6796" s="15">
        <v>2155750</v>
      </c>
      <c r="G6796" s="15">
        <v>23272365</v>
      </c>
      <c r="I6796" s="38" t="s">
        <v>247</v>
      </c>
      <c r="J6796" s="15">
        <v>5.5</v>
      </c>
    </row>
    <row r="6797" spans="1:10" x14ac:dyDescent="0.3">
      <c r="A6797" s="38" t="s">
        <v>255</v>
      </c>
      <c r="B6797" s="15">
        <v>763000</v>
      </c>
      <c r="C6797" s="15">
        <v>6129000</v>
      </c>
      <c r="E6797" s="36" t="s">
        <v>246</v>
      </c>
      <c r="F6797" s="15">
        <v>442750</v>
      </c>
      <c r="G6797" s="15">
        <v>5000950</v>
      </c>
      <c r="I6797" s="38" t="s">
        <v>249</v>
      </c>
      <c r="J6797" s="15">
        <v>4.5999999999999996</v>
      </c>
    </row>
    <row r="6798" spans="1:10" x14ac:dyDescent="0.3">
      <c r="A6798" s="38" t="s">
        <v>258</v>
      </c>
      <c r="B6798" s="15">
        <v>731975</v>
      </c>
      <c r="C6798" s="15">
        <v>7486750</v>
      </c>
      <c r="E6798" s="36" t="s">
        <v>248</v>
      </c>
      <c r="F6798" s="15">
        <v>563250</v>
      </c>
      <c r="G6798" s="15">
        <v>5581075</v>
      </c>
      <c r="I6798" s="38" t="s">
        <v>251</v>
      </c>
      <c r="J6798" s="15">
        <v>4.8</v>
      </c>
    </row>
    <row r="6799" spans="1:10" x14ac:dyDescent="0.3">
      <c r="A6799" s="38" t="s">
        <v>260</v>
      </c>
      <c r="B6799" s="15">
        <v>695000</v>
      </c>
      <c r="C6799" s="15">
        <v>2743350</v>
      </c>
      <c r="E6799" s="36" t="s">
        <v>250</v>
      </c>
      <c r="F6799" s="15">
        <v>570500</v>
      </c>
      <c r="G6799" s="15">
        <v>6504800</v>
      </c>
      <c r="I6799" s="38" t="s">
        <v>254</v>
      </c>
      <c r="J6799" s="15">
        <v>4.9000000000000004</v>
      </c>
    </row>
    <row r="6800" spans="1:10" x14ac:dyDescent="0.3">
      <c r="A6800" s="38" t="s">
        <v>262</v>
      </c>
      <c r="B6800" s="15">
        <v>794975</v>
      </c>
      <c r="C6800" s="15">
        <v>4363450</v>
      </c>
      <c r="E6800" s="37" t="s">
        <v>252</v>
      </c>
      <c r="F6800" s="15">
        <v>199500</v>
      </c>
      <c r="G6800" s="15">
        <v>1826900</v>
      </c>
      <c r="I6800" s="38" t="s">
        <v>257</v>
      </c>
      <c r="J6800" s="15">
        <v>4</v>
      </c>
    </row>
    <row r="6801" spans="1:10" x14ac:dyDescent="0.3">
      <c r="A6801" s="38" t="s">
        <v>263</v>
      </c>
      <c r="B6801" s="15">
        <v>839225</v>
      </c>
      <c r="C6801" s="15">
        <v>5952950</v>
      </c>
      <c r="E6801" s="37" t="s">
        <v>255</v>
      </c>
      <c r="F6801" s="15">
        <v>188500</v>
      </c>
      <c r="G6801" s="15">
        <v>2406750</v>
      </c>
      <c r="I6801" s="38" t="s">
        <v>252</v>
      </c>
      <c r="J6801" s="15">
        <v>4.2</v>
      </c>
    </row>
    <row r="6802" spans="1:10" x14ac:dyDescent="0.3">
      <c r="A6802" s="35" t="s">
        <v>275</v>
      </c>
      <c r="B6802" s="15"/>
      <c r="C6802" s="15"/>
      <c r="E6802" s="37" t="s">
        <v>258</v>
      </c>
      <c r="F6802" s="15">
        <v>182500</v>
      </c>
      <c r="G6802" s="15">
        <v>2271150</v>
      </c>
      <c r="I6802" s="38" t="s">
        <v>255</v>
      </c>
      <c r="J6802" s="15">
        <v>4.2</v>
      </c>
    </row>
    <row r="6803" spans="1:10" x14ac:dyDescent="0.3">
      <c r="A6803" s="38" t="s">
        <v>245</v>
      </c>
      <c r="B6803" s="15">
        <v>1056500</v>
      </c>
      <c r="C6803" s="15">
        <v>7808050</v>
      </c>
      <c r="E6803" s="36" t="s">
        <v>253</v>
      </c>
      <c r="F6803" s="15">
        <v>579250</v>
      </c>
      <c r="G6803" s="15">
        <v>6185540</v>
      </c>
      <c r="I6803" s="38" t="s">
        <v>258</v>
      </c>
      <c r="J6803" s="15">
        <v>4.3</v>
      </c>
    </row>
    <row r="6804" spans="1:10" x14ac:dyDescent="0.3">
      <c r="A6804" s="38" t="s">
        <v>247</v>
      </c>
      <c r="B6804" s="15">
        <v>1388724</v>
      </c>
      <c r="C6804" s="15">
        <v>9802549</v>
      </c>
      <c r="E6804" s="35" t="s">
        <v>273</v>
      </c>
      <c r="F6804" s="15">
        <v>2510650</v>
      </c>
      <c r="G6804" s="15">
        <v>33330504</v>
      </c>
      <c r="I6804" s="38" t="s">
        <v>260</v>
      </c>
      <c r="J6804" s="15">
        <v>4.0999999999999996</v>
      </c>
    </row>
    <row r="6805" spans="1:10" x14ac:dyDescent="0.3">
      <c r="A6805" s="38" t="s">
        <v>249</v>
      </c>
      <c r="B6805" s="15">
        <v>705975</v>
      </c>
      <c r="C6805" s="15">
        <v>8866300</v>
      </c>
      <c r="E6805" s="36" t="s">
        <v>246</v>
      </c>
      <c r="F6805" s="15">
        <v>552000</v>
      </c>
      <c r="G6805" s="15">
        <v>6403815</v>
      </c>
      <c r="I6805" s="38" t="s">
        <v>262</v>
      </c>
      <c r="J6805" s="15">
        <v>4.7</v>
      </c>
    </row>
    <row r="6806" spans="1:10" x14ac:dyDescent="0.3">
      <c r="A6806" s="38" t="s">
        <v>251</v>
      </c>
      <c r="B6806" s="15">
        <v>691250</v>
      </c>
      <c r="C6806" s="15">
        <v>4577167</v>
      </c>
      <c r="E6806" s="36" t="s">
        <v>248</v>
      </c>
      <c r="F6806" s="15">
        <v>688150</v>
      </c>
      <c r="G6806" s="15">
        <v>11828745</v>
      </c>
      <c r="I6806" s="38" t="s">
        <v>263</v>
      </c>
      <c r="J6806" s="15">
        <v>4.3</v>
      </c>
    </row>
    <row r="6807" spans="1:10" x14ac:dyDescent="0.3">
      <c r="A6807" s="38" t="s">
        <v>254</v>
      </c>
      <c r="B6807" s="15">
        <v>872000</v>
      </c>
      <c r="C6807" s="15">
        <v>7476050</v>
      </c>
      <c r="E6807" s="36" t="s">
        <v>250</v>
      </c>
      <c r="F6807" s="15">
        <v>629000</v>
      </c>
      <c r="G6807" s="15">
        <v>8465725</v>
      </c>
      <c r="I6807" s="35" t="s">
        <v>270</v>
      </c>
      <c r="J6807" s="15"/>
    </row>
    <row r="6808" spans="1:10" x14ac:dyDescent="0.3">
      <c r="A6808" s="38" t="s">
        <v>257</v>
      </c>
      <c r="B6808" s="15">
        <v>875125</v>
      </c>
      <c r="C6808" s="15">
        <v>10728850</v>
      </c>
      <c r="E6808" s="37" t="s">
        <v>252</v>
      </c>
      <c r="F6808" s="15">
        <v>223250</v>
      </c>
      <c r="G6808" s="15">
        <v>2113175</v>
      </c>
      <c r="I6808" s="38" t="s">
        <v>245</v>
      </c>
      <c r="J6808" s="15">
        <v>4.2</v>
      </c>
    </row>
    <row r="6809" spans="1:10" x14ac:dyDescent="0.3">
      <c r="A6809" s="38" t="s">
        <v>252</v>
      </c>
      <c r="B6809" s="15">
        <v>762250</v>
      </c>
      <c r="C6809" s="15">
        <v>7584400</v>
      </c>
      <c r="E6809" s="37" t="s">
        <v>255</v>
      </c>
      <c r="F6809" s="15">
        <v>198750</v>
      </c>
      <c r="G6809" s="15">
        <v>3806600</v>
      </c>
      <c r="I6809" s="38" t="s">
        <v>247</v>
      </c>
      <c r="J6809" s="15">
        <v>4.7</v>
      </c>
    </row>
    <row r="6810" spans="1:10" x14ac:dyDescent="0.3">
      <c r="A6810" s="38" t="s">
        <v>255</v>
      </c>
      <c r="B6810" s="15">
        <v>785000</v>
      </c>
      <c r="C6810" s="15">
        <v>9758000</v>
      </c>
      <c r="E6810" s="37" t="s">
        <v>258</v>
      </c>
      <c r="F6810" s="15">
        <v>207000</v>
      </c>
      <c r="G6810" s="15">
        <v>2545950</v>
      </c>
      <c r="I6810" s="38" t="s">
        <v>249</v>
      </c>
      <c r="J6810" s="15">
        <v>4</v>
      </c>
    </row>
    <row r="6811" spans="1:10" x14ac:dyDescent="0.3">
      <c r="A6811" s="38" t="s">
        <v>258</v>
      </c>
      <c r="B6811" s="15">
        <v>885950</v>
      </c>
      <c r="C6811" s="15">
        <v>4999500</v>
      </c>
      <c r="E6811" s="36" t="s">
        <v>253</v>
      </c>
      <c r="F6811" s="15">
        <v>641500</v>
      </c>
      <c r="G6811" s="15">
        <v>6632219</v>
      </c>
      <c r="I6811" s="38" t="s">
        <v>251</v>
      </c>
      <c r="J6811" s="15">
        <v>3.1</v>
      </c>
    </row>
    <row r="6812" spans="1:10" x14ac:dyDescent="0.3">
      <c r="A6812" s="38" t="s">
        <v>260</v>
      </c>
      <c r="B6812" s="15">
        <v>885950</v>
      </c>
      <c r="C6812" s="15">
        <v>4999500</v>
      </c>
      <c r="E6812" s="35" t="s">
        <v>274</v>
      </c>
      <c r="F6812" s="15">
        <v>2980700</v>
      </c>
      <c r="G6812" s="15">
        <v>36366300</v>
      </c>
      <c r="I6812" s="38" t="s">
        <v>254</v>
      </c>
      <c r="J6812" s="15">
        <v>3.3</v>
      </c>
    </row>
    <row r="6813" spans="1:10" x14ac:dyDescent="0.3">
      <c r="A6813" s="38" t="s">
        <v>262</v>
      </c>
      <c r="B6813" s="15">
        <v>877600</v>
      </c>
      <c r="C6813" s="15">
        <v>6654285</v>
      </c>
      <c r="E6813" s="36" t="s">
        <v>246</v>
      </c>
      <c r="F6813" s="15">
        <v>743975</v>
      </c>
      <c r="G6813" s="15">
        <v>7316250</v>
      </c>
      <c r="I6813" s="38" t="s">
        <v>257</v>
      </c>
      <c r="J6813" s="15">
        <v>3.9</v>
      </c>
    </row>
    <row r="6814" spans="1:10" x14ac:dyDescent="0.3">
      <c r="A6814" s="14">
        <v>45</v>
      </c>
      <c r="B6814" s="15">
        <v>38323411</v>
      </c>
      <c r="C6814" s="15">
        <v>276113373</v>
      </c>
      <c r="E6814" s="36" t="s">
        <v>248</v>
      </c>
      <c r="F6814" s="15">
        <v>730500</v>
      </c>
      <c r="G6814" s="15">
        <v>10349500</v>
      </c>
      <c r="I6814" s="38" t="s">
        <v>252</v>
      </c>
      <c r="J6814" s="15">
        <v>4.0999999999999996</v>
      </c>
    </row>
    <row r="6815" spans="1:10" x14ac:dyDescent="0.3">
      <c r="A6815" s="35" t="s">
        <v>243</v>
      </c>
      <c r="B6815" s="15"/>
      <c r="C6815" s="15"/>
      <c r="E6815" s="36" t="s">
        <v>250</v>
      </c>
      <c r="F6815" s="15">
        <v>761725</v>
      </c>
      <c r="G6815" s="15">
        <v>11375500</v>
      </c>
      <c r="I6815" s="38" t="s">
        <v>255</v>
      </c>
      <c r="J6815" s="15">
        <v>4.2</v>
      </c>
    </row>
    <row r="6816" spans="1:10" x14ac:dyDescent="0.3">
      <c r="A6816" s="38" t="s">
        <v>245</v>
      </c>
      <c r="B6816" s="15">
        <v>116250</v>
      </c>
      <c r="C6816" s="15">
        <v>1327868</v>
      </c>
      <c r="E6816" s="37" t="s">
        <v>252</v>
      </c>
      <c r="F6816" s="15">
        <v>249925</v>
      </c>
      <c r="G6816" s="15">
        <v>4433950</v>
      </c>
      <c r="I6816" s="38" t="s">
        <v>258</v>
      </c>
      <c r="J6816" s="15">
        <v>4</v>
      </c>
    </row>
    <row r="6817" spans="1:10" x14ac:dyDescent="0.3">
      <c r="A6817" s="38" t="s">
        <v>247</v>
      </c>
      <c r="B6817" s="15">
        <v>137950</v>
      </c>
      <c r="C6817" s="15">
        <v>938750</v>
      </c>
      <c r="E6817" s="37" t="s">
        <v>255</v>
      </c>
      <c r="F6817" s="15">
        <v>245000</v>
      </c>
      <c r="G6817" s="15">
        <v>3573550</v>
      </c>
      <c r="I6817" s="38" t="s">
        <v>260</v>
      </c>
      <c r="J6817" s="15">
        <v>4.0999999999999996</v>
      </c>
    </row>
    <row r="6818" spans="1:10" x14ac:dyDescent="0.3">
      <c r="A6818" s="38" t="s">
        <v>249</v>
      </c>
      <c r="B6818" s="15">
        <v>121500</v>
      </c>
      <c r="C6818" s="15">
        <v>1290410</v>
      </c>
      <c r="E6818" s="37" t="s">
        <v>258</v>
      </c>
      <c r="F6818" s="15">
        <v>266800</v>
      </c>
      <c r="G6818" s="15">
        <v>3368000</v>
      </c>
      <c r="I6818" s="38" t="s">
        <v>262</v>
      </c>
      <c r="J6818" s="15">
        <v>3.8</v>
      </c>
    </row>
    <row r="6819" spans="1:10" x14ac:dyDescent="0.3">
      <c r="A6819" s="38" t="s">
        <v>251</v>
      </c>
      <c r="B6819" s="15">
        <v>120000</v>
      </c>
      <c r="C6819" s="15">
        <v>817690</v>
      </c>
      <c r="E6819" s="36" t="s">
        <v>253</v>
      </c>
      <c r="F6819" s="15">
        <v>744500</v>
      </c>
      <c r="G6819" s="15">
        <v>7325050</v>
      </c>
      <c r="I6819" s="38" t="s">
        <v>263</v>
      </c>
      <c r="J6819" s="15">
        <v>3.5</v>
      </c>
    </row>
    <row r="6820" spans="1:10" x14ac:dyDescent="0.3">
      <c r="A6820" s="38" t="s">
        <v>254</v>
      </c>
      <c r="B6820" s="15">
        <v>135100</v>
      </c>
      <c r="C6820" s="15">
        <v>513600</v>
      </c>
      <c r="E6820" s="35" t="s">
        <v>275</v>
      </c>
      <c r="F6820" s="15">
        <v>3350200</v>
      </c>
      <c r="G6820" s="15">
        <v>30598067</v>
      </c>
      <c r="I6820" s="35" t="s">
        <v>271</v>
      </c>
      <c r="J6820" s="15"/>
    </row>
    <row r="6821" spans="1:10" x14ac:dyDescent="0.3">
      <c r="A6821" s="38" t="s">
        <v>257</v>
      </c>
      <c r="B6821" s="15">
        <v>148500</v>
      </c>
      <c r="C6821" s="15">
        <v>1460500</v>
      </c>
      <c r="E6821" s="36" t="s">
        <v>246</v>
      </c>
      <c r="F6821" s="15">
        <v>758000</v>
      </c>
      <c r="G6821" s="15">
        <v>5450500</v>
      </c>
      <c r="I6821" s="38" t="s">
        <v>245</v>
      </c>
      <c r="J6821" s="15">
        <v>4.0999999999999996</v>
      </c>
    </row>
    <row r="6822" spans="1:10" x14ac:dyDescent="0.3">
      <c r="A6822" s="38" t="s">
        <v>252</v>
      </c>
      <c r="B6822" s="15">
        <v>129000</v>
      </c>
      <c r="C6822" s="15">
        <v>894170</v>
      </c>
      <c r="E6822" s="36" t="s">
        <v>248</v>
      </c>
      <c r="F6822" s="15">
        <v>778000</v>
      </c>
      <c r="G6822" s="15">
        <v>7902737</v>
      </c>
      <c r="I6822" s="38" t="s">
        <v>247</v>
      </c>
      <c r="J6822" s="15">
        <v>3.3</v>
      </c>
    </row>
    <row r="6823" spans="1:10" x14ac:dyDescent="0.3">
      <c r="A6823" s="38" t="s">
        <v>255</v>
      </c>
      <c r="B6823" s="15">
        <v>133900</v>
      </c>
      <c r="C6823" s="15">
        <v>2289505</v>
      </c>
      <c r="E6823" s="36" t="s">
        <v>250</v>
      </c>
      <c r="F6823" s="15">
        <v>1243750</v>
      </c>
      <c r="G6823" s="15">
        <v>11001280</v>
      </c>
      <c r="I6823" s="38" t="s">
        <v>249</v>
      </c>
      <c r="J6823" s="15">
        <v>3.1</v>
      </c>
    </row>
    <row r="6824" spans="1:10" x14ac:dyDescent="0.3">
      <c r="A6824" s="38" t="s">
        <v>258</v>
      </c>
      <c r="B6824" s="15">
        <v>161600</v>
      </c>
      <c r="C6824" s="15">
        <v>1739400</v>
      </c>
      <c r="E6824" s="37" t="s">
        <v>252</v>
      </c>
      <c r="F6824" s="15">
        <v>263750</v>
      </c>
      <c r="G6824" s="15">
        <v>4097580</v>
      </c>
      <c r="I6824" s="38" t="s">
        <v>251</v>
      </c>
      <c r="J6824" s="15">
        <v>2.6</v>
      </c>
    </row>
    <row r="6825" spans="1:10" x14ac:dyDescent="0.3">
      <c r="A6825" s="38" t="s">
        <v>260</v>
      </c>
      <c r="B6825" s="15">
        <v>128975</v>
      </c>
      <c r="C6825" s="15">
        <v>2224717</v>
      </c>
      <c r="E6825" s="37" t="s">
        <v>255</v>
      </c>
      <c r="F6825" s="15">
        <v>703000</v>
      </c>
      <c r="G6825" s="15">
        <v>3633000</v>
      </c>
      <c r="I6825" s="38" t="s">
        <v>254</v>
      </c>
      <c r="J6825" s="15">
        <v>3</v>
      </c>
    </row>
    <row r="6826" spans="1:10" x14ac:dyDescent="0.3">
      <c r="A6826" s="38" t="s">
        <v>262</v>
      </c>
      <c r="B6826" s="15">
        <v>130990</v>
      </c>
      <c r="C6826" s="15">
        <v>1063930</v>
      </c>
      <c r="E6826" s="37" t="s">
        <v>258</v>
      </c>
      <c r="F6826" s="15">
        <v>277000</v>
      </c>
      <c r="G6826" s="15">
        <v>3270700</v>
      </c>
      <c r="I6826" s="38" t="s">
        <v>257</v>
      </c>
      <c r="J6826" s="15">
        <v>3</v>
      </c>
    </row>
    <row r="6827" spans="1:10" x14ac:dyDescent="0.3">
      <c r="A6827" s="38" t="s">
        <v>263</v>
      </c>
      <c r="B6827" s="15">
        <v>155000</v>
      </c>
      <c r="C6827" s="15">
        <v>1196150</v>
      </c>
      <c r="E6827" s="36" t="s">
        <v>253</v>
      </c>
      <c r="F6827" s="15">
        <v>570450</v>
      </c>
      <c r="G6827" s="15">
        <v>6243550</v>
      </c>
      <c r="I6827" s="38" t="s">
        <v>252</v>
      </c>
      <c r="J6827" s="15">
        <v>2.4</v>
      </c>
    </row>
    <row r="6828" spans="1:10" x14ac:dyDescent="0.3">
      <c r="A6828" s="35" t="s">
        <v>259</v>
      </c>
      <c r="B6828" s="15"/>
      <c r="C6828" s="15"/>
      <c r="E6828" s="14">
        <v>64</v>
      </c>
      <c r="F6828" s="15">
        <v>89661159</v>
      </c>
      <c r="G6828" s="15">
        <v>400267137</v>
      </c>
      <c r="I6828" s="38" t="s">
        <v>255</v>
      </c>
      <c r="J6828" s="15">
        <v>2.8</v>
      </c>
    </row>
    <row r="6829" spans="1:10" x14ac:dyDescent="0.3">
      <c r="A6829" s="38" t="s">
        <v>245</v>
      </c>
      <c r="B6829" s="15">
        <v>102500</v>
      </c>
      <c r="C6829" s="15">
        <v>410000</v>
      </c>
      <c r="E6829" s="35" t="s">
        <v>243</v>
      </c>
      <c r="F6829" s="15">
        <v>4573365</v>
      </c>
      <c r="G6829" s="15">
        <v>17038754</v>
      </c>
      <c r="I6829" s="38" t="s">
        <v>258</v>
      </c>
      <c r="J6829" s="15">
        <v>2.7</v>
      </c>
    </row>
    <row r="6830" spans="1:10" x14ac:dyDescent="0.3">
      <c r="A6830" s="38" t="s">
        <v>247</v>
      </c>
      <c r="B6830" s="15">
        <v>159450</v>
      </c>
      <c r="C6830" s="15">
        <v>598100</v>
      </c>
      <c r="E6830" s="36" t="s">
        <v>246</v>
      </c>
      <c r="F6830" s="15">
        <v>1128775</v>
      </c>
      <c r="G6830" s="15">
        <v>3875200</v>
      </c>
      <c r="I6830" s="38" t="s">
        <v>260</v>
      </c>
      <c r="J6830" s="15">
        <v>2.4</v>
      </c>
    </row>
    <row r="6831" spans="1:10" x14ac:dyDescent="0.3">
      <c r="A6831" s="38" t="s">
        <v>249</v>
      </c>
      <c r="B6831" s="15">
        <v>159500</v>
      </c>
      <c r="C6831" s="15">
        <v>1179500</v>
      </c>
      <c r="E6831" s="36" t="s">
        <v>248</v>
      </c>
      <c r="F6831" s="15">
        <v>1367245</v>
      </c>
      <c r="G6831" s="15">
        <v>5514726</v>
      </c>
      <c r="I6831" s="38" t="s">
        <v>262</v>
      </c>
      <c r="J6831" s="15">
        <v>1.9</v>
      </c>
    </row>
    <row r="6832" spans="1:10" x14ac:dyDescent="0.3">
      <c r="A6832" s="38" t="s">
        <v>251</v>
      </c>
      <c r="B6832" s="15">
        <v>125650</v>
      </c>
      <c r="C6832" s="15">
        <v>1337600</v>
      </c>
      <c r="E6832" s="36" t="s">
        <v>250</v>
      </c>
      <c r="F6832" s="15">
        <v>1265995</v>
      </c>
      <c r="G6832" s="15">
        <v>4099040</v>
      </c>
      <c r="I6832" s="38" t="s">
        <v>263</v>
      </c>
      <c r="J6832" s="15">
        <v>1.7</v>
      </c>
    </row>
    <row r="6833" spans="1:10" x14ac:dyDescent="0.3">
      <c r="A6833" s="38" t="s">
        <v>254</v>
      </c>
      <c r="B6833" s="15">
        <v>144750</v>
      </c>
      <c r="C6833" s="15">
        <v>2526709</v>
      </c>
      <c r="E6833" s="37" t="s">
        <v>252</v>
      </c>
      <c r="F6833" s="15">
        <v>571145</v>
      </c>
      <c r="G6833" s="15">
        <v>1371390</v>
      </c>
      <c r="I6833" s="35" t="s">
        <v>272</v>
      </c>
      <c r="J6833" s="15"/>
    </row>
    <row r="6834" spans="1:10" x14ac:dyDescent="0.3">
      <c r="A6834" s="38" t="s">
        <v>257</v>
      </c>
      <c r="B6834" s="15">
        <v>167553</v>
      </c>
      <c r="C6834" s="15">
        <v>1979856</v>
      </c>
      <c r="E6834" s="37" t="s">
        <v>255</v>
      </c>
      <c r="F6834" s="15">
        <v>340950</v>
      </c>
      <c r="G6834" s="15">
        <v>1756100</v>
      </c>
      <c r="I6834" s="38" t="s">
        <v>245</v>
      </c>
      <c r="J6834" s="15">
        <v>1.8</v>
      </c>
    </row>
    <row r="6835" spans="1:10" x14ac:dyDescent="0.3">
      <c r="A6835" s="38" t="s">
        <v>252</v>
      </c>
      <c r="B6835" s="15">
        <v>149900</v>
      </c>
      <c r="C6835" s="15">
        <v>712850</v>
      </c>
      <c r="E6835" s="37" t="s">
        <v>258</v>
      </c>
      <c r="F6835" s="15">
        <v>353900</v>
      </c>
      <c r="G6835" s="15">
        <v>971550</v>
      </c>
      <c r="I6835" s="38" t="s">
        <v>247</v>
      </c>
      <c r="J6835" s="15">
        <v>1.6</v>
      </c>
    </row>
    <row r="6836" spans="1:10" x14ac:dyDescent="0.3">
      <c r="A6836" s="38" t="s">
        <v>255</v>
      </c>
      <c r="B6836" s="15">
        <v>138000</v>
      </c>
      <c r="C6836" s="15">
        <v>818750</v>
      </c>
      <c r="E6836" s="36" t="s">
        <v>253</v>
      </c>
      <c r="F6836" s="15">
        <v>811350</v>
      </c>
      <c r="G6836" s="15">
        <v>3549788</v>
      </c>
      <c r="I6836" s="38" t="s">
        <v>249</v>
      </c>
      <c r="J6836" s="15">
        <v>1.6</v>
      </c>
    </row>
    <row r="6837" spans="1:10" x14ac:dyDescent="0.3">
      <c r="A6837" s="38" t="s">
        <v>258</v>
      </c>
      <c r="B6837" s="15">
        <v>165000</v>
      </c>
      <c r="C6837" s="15">
        <v>1743092</v>
      </c>
      <c r="E6837" s="35" t="s">
        <v>259</v>
      </c>
      <c r="F6837" s="15">
        <v>5037649</v>
      </c>
      <c r="G6837" s="15">
        <v>21218007</v>
      </c>
      <c r="I6837" s="38" t="s">
        <v>251</v>
      </c>
      <c r="J6837" s="15">
        <v>1.5</v>
      </c>
    </row>
    <row r="6838" spans="1:10" x14ac:dyDescent="0.3">
      <c r="A6838" s="38" t="s">
        <v>260</v>
      </c>
      <c r="B6838" s="15">
        <v>145100</v>
      </c>
      <c r="C6838" s="15">
        <v>1848540</v>
      </c>
      <c r="E6838" s="36" t="s">
        <v>246</v>
      </c>
      <c r="F6838" s="15">
        <v>1253725</v>
      </c>
      <c r="G6838" s="15">
        <v>4836750</v>
      </c>
      <c r="I6838" s="38" t="s">
        <v>254</v>
      </c>
      <c r="J6838" s="15">
        <v>2</v>
      </c>
    </row>
    <row r="6839" spans="1:10" x14ac:dyDescent="0.3">
      <c r="A6839" s="38" t="s">
        <v>262</v>
      </c>
      <c r="B6839" s="15">
        <v>142000</v>
      </c>
      <c r="C6839" s="15">
        <v>788550</v>
      </c>
      <c r="E6839" s="36" t="s">
        <v>248</v>
      </c>
      <c r="F6839" s="15">
        <v>1032100</v>
      </c>
      <c r="G6839" s="15">
        <v>5789193</v>
      </c>
      <c r="I6839" s="38" t="s">
        <v>257</v>
      </c>
      <c r="J6839" s="15">
        <v>1.7</v>
      </c>
    </row>
    <row r="6840" spans="1:10" x14ac:dyDescent="0.3">
      <c r="A6840" s="38" t="s">
        <v>263</v>
      </c>
      <c r="B6840" s="15">
        <v>164000</v>
      </c>
      <c r="C6840" s="15">
        <v>1204500</v>
      </c>
      <c r="E6840" s="36" t="s">
        <v>250</v>
      </c>
      <c r="F6840" s="15">
        <v>1327249</v>
      </c>
      <c r="G6840" s="15">
        <v>5968524</v>
      </c>
      <c r="I6840" s="38" t="s">
        <v>252</v>
      </c>
      <c r="J6840" s="15">
        <v>1.8</v>
      </c>
    </row>
    <row r="6841" spans="1:10" x14ac:dyDescent="0.3">
      <c r="A6841" s="35" t="s">
        <v>265</v>
      </c>
      <c r="B6841" s="15"/>
      <c r="C6841" s="15"/>
      <c r="E6841" s="37" t="s">
        <v>252</v>
      </c>
      <c r="F6841" s="15">
        <v>313475</v>
      </c>
      <c r="G6841" s="15">
        <v>1361400</v>
      </c>
      <c r="I6841" s="38" t="s">
        <v>255</v>
      </c>
      <c r="J6841" s="15">
        <v>2</v>
      </c>
    </row>
    <row r="6842" spans="1:10" x14ac:dyDescent="0.3">
      <c r="A6842" s="38" t="s">
        <v>245</v>
      </c>
      <c r="B6842" s="15">
        <v>162000</v>
      </c>
      <c r="C6842" s="15">
        <v>531000</v>
      </c>
      <c r="E6842" s="37" t="s">
        <v>255</v>
      </c>
      <c r="F6842" s="15">
        <v>515274</v>
      </c>
      <c r="G6842" s="15">
        <v>2714724</v>
      </c>
      <c r="I6842" s="38" t="s">
        <v>258</v>
      </c>
      <c r="J6842" s="15">
        <v>2.9</v>
      </c>
    </row>
    <row r="6843" spans="1:10" x14ac:dyDescent="0.3">
      <c r="A6843" s="38" t="s">
        <v>247</v>
      </c>
      <c r="B6843" s="15">
        <v>200225</v>
      </c>
      <c r="C6843" s="15">
        <v>2496259</v>
      </c>
      <c r="E6843" s="37" t="s">
        <v>258</v>
      </c>
      <c r="F6843" s="15">
        <v>498500</v>
      </c>
      <c r="G6843" s="15">
        <v>1892400</v>
      </c>
      <c r="I6843" s="38" t="s">
        <v>260</v>
      </c>
      <c r="J6843" s="15">
        <v>2.9</v>
      </c>
    </row>
    <row r="6844" spans="1:10" x14ac:dyDescent="0.3">
      <c r="A6844" s="38" t="s">
        <v>249</v>
      </c>
      <c r="B6844" s="15">
        <v>195000</v>
      </c>
      <c r="C6844" s="15">
        <v>3090849</v>
      </c>
      <c r="E6844" s="36" t="s">
        <v>253</v>
      </c>
      <c r="F6844" s="15">
        <v>1424575</v>
      </c>
      <c r="G6844" s="15">
        <v>4623540</v>
      </c>
      <c r="I6844" s="38" t="s">
        <v>262</v>
      </c>
      <c r="J6844" s="15">
        <v>2.4</v>
      </c>
    </row>
    <row r="6845" spans="1:10" x14ac:dyDescent="0.3">
      <c r="A6845" s="38" t="s">
        <v>251</v>
      </c>
      <c r="B6845" s="15">
        <v>176400</v>
      </c>
      <c r="C6845" s="15">
        <v>2599750</v>
      </c>
      <c r="E6845" s="35" t="s">
        <v>265</v>
      </c>
      <c r="F6845" s="15">
        <v>6459769</v>
      </c>
      <c r="G6845" s="15">
        <v>41113690</v>
      </c>
      <c r="I6845" s="38" t="s">
        <v>263</v>
      </c>
      <c r="J6845" s="15">
        <v>2.1</v>
      </c>
    </row>
    <row r="6846" spans="1:10" x14ac:dyDescent="0.3">
      <c r="A6846" s="38" t="s">
        <v>254</v>
      </c>
      <c r="B6846" s="15">
        <v>152750</v>
      </c>
      <c r="C6846" s="15">
        <v>1279000</v>
      </c>
      <c r="E6846" s="36" t="s">
        <v>246</v>
      </c>
      <c r="F6846" s="15">
        <v>1515825</v>
      </c>
      <c r="G6846" s="15">
        <v>5014350</v>
      </c>
      <c r="I6846" s="35" t="s">
        <v>273</v>
      </c>
      <c r="J6846" s="15"/>
    </row>
    <row r="6847" spans="1:10" x14ac:dyDescent="0.3">
      <c r="A6847" s="38" t="s">
        <v>257</v>
      </c>
      <c r="B6847" s="15">
        <v>283500</v>
      </c>
      <c r="C6847" s="15">
        <v>2019950</v>
      </c>
      <c r="E6847" s="36" t="s">
        <v>248</v>
      </c>
      <c r="F6847" s="15">
        <v>1575706</v>
      </c>
      <c r="G6847" s="15">
        <v>7676252</v>
      </c>
      <c r="I6847" s="38" t="s">
        <v>245</v>
      </c>
      <c r="J6847" s="15">
        <v>1.8</v>
      </c>
    </row>
    <row r="6848" spans="1:10" x14ac:dyDescent="0.3">
      <c r="A6848" s="38" t="s">
        <v>252</v>
      </c>
      <c r="B6848" s="15">
        <v>189200</v>
      </c>
      <c r="C6848" s="15">
        <v>1408550</v>
      </c>
      <c r="E6848" s="36" t="s">
        <v>250</v>
      </c>
      <c r="F6848" s="15">
        <v>1813250</v>
      </c>
      <c r="G6848" s="15">
        <v>16260813</v>
      </c>
      <c r="I6848" s="38" t="s">
        <v>247</v>
      </c>
      <c r="J6848" s="15">
        <v>1.4</v>
      </c>
    </row>
    <row r="6849" spans="1:10" x14ac:dyDescent="0.3">
      <c r="A6849" s="38" t="s">
        <v>255</v>
      </c>
      <c r="B6849" s="15">
        <v>216975</v>
      </c>
      <c r="C6849" s="15">
        <v>1330900</v>
      </c>
      <c r="E6849" s="37" t="s">
        <v>252</v>
      </c>
      <c r="F6849" s="15">
        <v>626000</v>
      </c>
      <c r="G6849" s="15">
        <v>4709190</v>
      </c>
      <c r="I6849" s="38" t="s">
        <v>249</v>
      </c>
      <c r="J6849" s="15">
        <v>1.3</v>
      </c>
    </row>
    <row r="6850" spans="1:10" x14ac:dyDescent="0.3">
      <c r="A6850" s="38" t="s">
        <v>258</v>
      </c>
      <c r="B6850" s="15">
        <v>183500</v>
      </c>
      <c r="C6850" s="15">
        <v>2427150</v>
      </c>
      <c r="E6850" s="37" t="s">
        <v>255</v>
      </c>
      <c r="F6850" s="15">
        <v>592500</v>
      </c>
      <c r="G6850" s="15">
        <v>7171073</v>
      </c>
      <c r="I6850" s="38" t="s">
        <v>251</v>
      </c>
      <c r="J6850" s="15">
        <v>1.6</v>
      </c>
    </row>
    <row r="6851" spans="1:10" x14ac:dyDescent="0.3">
      <c r="A6851" s="38" t="s">
        <v>260</v>
      </c>
      <c r="B6851" s="15">
        <v>200050</v>
      </c>
      <c r="C6851" s="15">
        <v>2311499</v>
      </c>
      <c r="E6851" s="37" t="s">
        <v>258</v>
      </c>
      <c r="F6851" s="15">
        <v>594750</v>
      </c>
      <c r="G6851" s="15">
        <v>4380550</v>
      </c>
      <c r="I6851" s="38" t="s">
        <v>254</v>
      </c>
      <c r="J6851" s="15">
        <v>1.3</v>
      </c>
    </row>
    <row r="6852" spans="1:10" x14ac:dyDescent="0.3">
      <c r="A6852" s="38" t="s">
        <v>262</v>
      </c>
      <c r="B6852" s="15">
        <v>200000</v>
      </c>
      <c r="C6852" s="15">
        <v>1112600</v>
      </c>
      <c r="E6852" s="36" t="s">
        <v>253</v>
      </c>
      <c r="F6852" s="15">
        <v>1554988</v>
      </c>
      <c r="G6852" s="15">
        <v>12162275</v>
      </c>
      <c r="I6852" s="38" t="s">
        <v>257</v>
      </c>
      <c r="J6852" s="15">
        <v>1.5</v>
      </c>
    </row>
    <row r="6853" spans="1:10" x14ac:dyDescent="0.3">
      <c r="A6853" s="38" t="s">
        <v>263</v>
      </c>
      <c r="B6853" s="15">
        <v>329700</v>
      </c>
      <c r="C6853" s="15">
        <v>1967350</v>
      </c>
      <c r="E6853" s="35" t="s">
        <v>244</v>
      </c>
      <c r="F6853" s="15">
        <v>6827667</v>
      </c>
      <c r="G6853" s="15">
        <v>50555122</v>
      </c>
      <c r="I6853" s="38" t="s">
        <v>252</v>
      </c>
      <c r="J6853" s="15">
        <v>2.1</v>
      </c>
    </row>
    <row r="6854" spans="1:10" x14ac:dyDescent="0.3">
      <c r="A6854" s="35" t="s">
        <v>244</v>
      </c>
      <c r="B6854" s="15"/>
      <c r="C6854" s="15"/>
      <c r="E6854" s="36" t="s">
        <v>246</v>
      </c>
      <c r="F6854" s="15">
        <v>1685895</v>
      </c>
      <c r="G6854" s="15">
        <v>12296655</v>
      </c>
      <c r="I6854" s="38" t="s">
        <v>255</v>
      </c>
      <c r="J6854" s="15">
        <v>1.6</v>
      </c>
    </row>
    <row r="6855" spans="1:10" x14ac:dyDescent="0.3">
      <c r="A6855" s="38" t="s">
        <v>245</v>
      </c>
      <c r="B6855" s="15">
        <v>194850</v>
      </c>
      <c r="C6855" s="15">
        <v>1194650</v>
      </c>
      <c r="E6855" s="36" t="s">
        <v>248</v>
      </c>
      <c r="F6855" s="15">
        <v>1450150</v>
      </c>
      <c r="G6855" s="15">
        <v>13247489</v>
      </c>
      <c r="I6855" s="38" t="s">
        <v>258</v>
      </c>
      <c r="J6855" s="15">
        <v>1.3</v>
      </c>
    </row>
    <row r="6856" spans="1:10" x14ac:dyDescent="0.3">
      <c r="A6856" s="38" t="s">
        <v>247</v>
      </c>
      <c r="B6856" s="15">
        <v>190000</v>
      </c>
      <c r="C6856" s="15">
        <v>2538250</v>
      </c>
      <c r="E6856" s="36" t="s">
        <v>250</v>
      </c>
      <c r="F6856" s="15">
        <v>1872100</v>
      </c>
      <c r="G6856" s="15">
        <v>13127441</v>
      </c>
      <c r="I6856" s="38" t="s">
        <v>260</v>
      </c>
      <c r="J6856" s="15">
        <v>1.3</v>
      </c>
    </row>
    <row r="6857" spans="1:10" x14ac:dyDescent="0.3">
      <c r="A6857" s="38" t="s">
        <v>249</v>
      </c>
      <c r="B6857" s="15">
        <v>368800</v>
      </c>
      <c r="C6857" s="15">
        <v>2668950</v>
      </c>
      <c r="E6857" s="37" t="s">
        <v>252</v>
      </c>
      <c r="F6857" s="15">
        <v>683300</v>
      </c>
      <c r="G6857" s="15">
        <v>4464700</v>
      </c>
      <c r="I6857" s="38" t="s">
        <v>262</v>
      </c>
      <c r="J6857" s="15">
        <v>0.9</v>
      </c>
    </row>
    <row r="6858" spans="1:10" x14ac:dyDescent="0.3">
      <c r="A6858" s="38" t="s">
        <v>251</v>
      </c>
      <c r="B6858" s="15">
        <v>218000</v>
      </c>
      <c r="C6858" s="15">
        <v>1936900</v>
      </c>
      <c r="E6858" s="37" t="s">
        <v>255</v>
      </c>
      <c r="F6858" s="15">
        <v>507800</v>
      </c>
      <c r="G6858" s="15">
        <v>5772716</v>
      </c>
      <c r="I6858" s="38" t="s">
        <v>263</v>
      </c>
      <c r="J6858" s="15">
        <v>0.8</v>
      </c>
    </row>
    <row r="6859" spans="1:10" x14ac:dyDescent="0.3">
      <c r="A6859" s="38" t="s">
        <v>254</v>
      </c>
      <c r="B6859" s="15">
        <v>215475</v>
      </c>
      <c r="C6859" s="15">
        <v>1691300</v>
      </c>
      <c r="E6859" s="37" t="s">
        <v>258</v>
      </c>
      <c r="F6859" s="15">
        <v>681000</v>
      </c>
      <c r="G6859" s="15">
        <v>2890025</v>
      </c>
      <c r="I6859" s="35" t="s">
        <v>274</v>
      </c>
      <c r="J6859" s="15"/>
    </row>
    <row r="6860" spans="1:10" x14ac:dyDescent="0.3">
      <c r="A6860" s="38" t="s">
        <v>257</v>
      </c>
      <c r="B6860" s="15">
        <v>209500</v>
      </c>
      <c r="C6860" s="15">
        <v>2358000</v>
      </c>
      <c r="E6860" s="36" t="s">
        <v>253</v>
      </c>
      <c r="F6860" s="15">
        <v>1819522</v>
      </c>
      <c r="G6860" s="15">
        <v>11883537</v>
      </c>
      <c r="I6860" s="38" t="s">
        <v>245</v>
      </c>
      <c r="J6860" s="15">
        <v>0.6</v>
      </c>
    </row>
    <row r="6861" spans="1:10" x14ac:dyDescent="0.3">
      <c r="A6861" s="38" t="s">
        <v>252</v>
      </c>
      <c r="B6861" s="15">
        <v>415650</v>
      </c>
      <c r="C6861" s="15">
        <v>1854550</v>
      </c>
      <c r="E6861" s="35" t="s">
        <v>256</v>
      </c>
      <c r="F6861" s="15">
        <v>4775229</v>
      </c>
      <c r="G6861" s="15">
        <v>20508879</v>
      </c>
      <c r="I6861" s="38" t="s">
        <v>247</v>
      </c>
      <c r="J6861" s="15">
        <v>0.6</v>
      </c>
    </row>
    <row r="6862" spans="1:10" x14ac:dyDescent="0.3">
      <c r="A6862" s="38" t="s">
        <v>255</v>
      </c>
      <c r="B6862" s="15">
        <v>245750</v>
      </c>
      <c r="C6862" s="15">
        <v>1366720</v>
      </c>
      <c r="E6862" s="36" t="s">
        <v>246</v>
      </c>
      <c r="F6862" s="15">
        <v>1003125</v>
      </c>
      <c r="G6862" s="15">
        <v>6743400</v>
      </c>
      <c r="I6862" s="38" t="s">
        <v>249</v>
      </c>
      <c r="J6862" s="15">
        <v>0.6</v>
      </c>
    </row>
    <row r="6863" spans="1:10" x14ac:dyDescent="0.3">
      <c r="A6863" s="38" t="s">
        <v>258</v>
      </c>
      <c r="B6863" s="15">
        <v>223475</v>
      </c>
      <c r="C6863" s="15">
        <v>1703850</v>
      </c>
      <c r="E6863" s="36" t="s">
        <v>248</v>
      </c>
      <c r="F6863" s="15">
        <v>1187150</v>
      </c>
      <c r="G6863" s="15">
        <v>5507600</v>
      </c>
      <c r="I6863" s="38" t="s">
        <v>251</v>
      </c>
      <c r="J6863" s="15">
        <v>0.4</v>
      </c>
    </row>
    <row r="6864" spans="1:10" x14ac:dyDescent="0.3">
      <c r="A6864" s="38" t="s">
        <v>260</v>
      </c>
      <c r="B6864" s="15">
        <v>207000</v>
      </c>
      <c r="C6864" s="15">
        <v>1430316</v>
      </c>
      <c r="E6864" s="36" t="s">
        <v>250</v>
      </c>
      <c r="F6864" s="15">
        <v>1169329</v>
      </c>
      <c r="G6864" s="15">
        <v>5205129</v>
      </c>
      <c r="I6864" s="38" t="s">
        <v>254</v>
      </c>
      <c r="J6864" s="15">
        <v>0.6</v>
      </c>
    </row>
    <row r="6865" spans="1:10" x14ac:dyDescent="0.3">
      <c r="A6865" s="38" t="s">
        <v>262</v>
      </c>
      <c r="B6865" s="15">
        <v>232500</v>
      </c>
      <c r="C6865" s="15">
        <v>1599500</v>
      </c>
      <c r="E6865" s="37" t="s">
        <v>252</v>
      </c>
      <c r="F6865" s="15">
        <v>665380</v>
      </c>
      <c r="G6865" s="15">
        <v>2655230</v>
      </c>
      <c r="I6865" s="38" t="s">
        <v>257</v>
      </c>
      <c r="J6865" s="15">
        <v>0.8</v>
      </c>
    </row>
    <row r="6866" spans="1:10" x14ac:dyDescent="0.3">
      <c r="A6866" s="38" t="s">
        <v>263</v>
      </c>
      <c r="B6866" s="15">
        <v>206475</v>
      </c>
      <c r="C6866" s="15">
        <v>1219950</v>
      </c>
      <c r="E6866" s="37" t="s">
        <v>255</v>
      </c>
      <c r="F6866" s="15">
        <v>253950</v>
      </c>
      <c r="G6866" s="15">
        <v>2299900</v>
      </c>
      <c r="I6866" s="38" t="s">
        <v>252</v>
      </c>
      <c r="J6866" s="15">
        <v>1</v>
      </c>
    </row>
    <row r="6867" spans="1:10" x14ac:dyDescent="0.3">
      <c r="A6867" s="35" t="s">
        <v>256</v>
      </c>
      <c r="B6867" s="15"/>
      <c r="C6867" s="15"/>
      <c r="E6867" s="37" t="s">
        <v>258</v>
      </c>
      <c r="F6867" s="15">
        <v>249999</v>
      </c>
      <c r="G6867" s="15">
        <v>249999</v>
      </c>
      <c r="I6867" s="38" t="s">
        <v>255</v>
      </c>
      <c r="J6867" s="15">
        <v>1.7</v>
      </c>
    </row>
    <row r="6868" spans="1:10" x14ac:dyDescent="0.3">
      <c r="A6868" s="38" t="s">
        <v>245</v>
      </c>
      <c r="B6868" s="15">
        <v>175500</v>
      </c>
      <c r="C6868" s="15">
        <v>1342950</v>
      </c>
      <c r="E6868" s="36" t="s">
        <v>253</v>
      </c>
      <c r="F6868" s="15">
        <v>1415625</v>
      </c>
      <c r="G6868" s="15">
        <v>3052750</v>
      </c>
      <c r="I6868" s="38" t="s">
        <v>258</v>
      </c>
      <c r="J6868" s="15">
        <v>1.6</v>
      </c>
    </row>
    <row r="6869" spans="1:10" x14ac:dyDescent="0.3">
      <c r="A6869" s="38" t="s">
        <v>247</v>
      </c>
      <c r="B6869" s="15">
        <v>198725</v>
      </c>
      <c r="C6869" s="15">
        <v>809700</v>
      </c>
      <c r="E6869" s="35" t="s">
        <v>261</v>
      </c>
      <c r="F6869" s="15">
        <v>4987313</v>
      </c>
      <c r="G6869" s="15">
        <v>13786475</v>
      </c>
      <c r="I6869" s="38" t="s">
        <v>260</v>
      </c>
      <c r="J6869" s="15">
        <v>1.2</v>
      </c>
    </row>
    <row r="6870" spans="1:10" x14ac:dyDescent="0.3">
      <c r="A6870" s="38" t="s">
        <v>249</v>
      </c>
      <c r="B6870" s="15">
        <v>222475</v>
      </c>
      <c r="C6870" s="15">
        <v>2219195</v>
      </c>
      <c r="E6870" s="36" t="s">
        <v>246</v>
      </c>
      <c r="F6870" s="15">
        <v>1189825</v>
      </c>
      <c r="G6870" s="15">
        <v>2667800</v>
      </c>
      <c r="I6870" s="38" t="s">
        <v>262</v>
      </c>
      <c r="J6870" s="15">
        <v>0.9</v>
      </c>
    </row>
    <row r="6871" spans="1:10" x14ac:dyDescent="0.3">
      <c r="A6871" s="38" t="s">
        <v>251</v>
      </c>
      <c r="B6871" s="15">
        <v>240000</v>
      </c>
      <c r="C6871" s="15">
        <v>1231150</v>
      </c>
      <c r="E6871" s="36" t="s">
        <v>248</v>
      </c>
      <c r="F6871" s="15">
        <v>1590700</v>
      </c>
      <c r="G6871" s="15">
        <v>3794350</v>
      </c>
      <c r="I6871" s="38" t="s">
        <v>263</v>
      </c>
      <c r="J6871" s="15">
        <v>0.9</v>
      </c>
    </row>
    <row r="6872" spans="1:10" x14ac:dyDescent="0.3">
      <c r="A6872" s="38" t="s">
        <v>254</v>
      </c>
      <c r="B6872" s="15">
        <v>371000</v>
      </c>
      <c r="C6872" s="15">
        <v>1648045</v>
      </c>
      <c r="E6872" s="36" t="s">
        <v>250</v>
      </c>
      <c r="F6872" s="15">
        <v>1085000</v>
      </c>
      <c r="G6872" s="15">
        <v>3869100</v>
      </c>
      <c r="I6872" s="35" t="s">
        <v>275</v>
      </c>
      <c r="J6872" s="15"/>
    </row>
    <row r="6873" spans="1:10" x14ac:dyDescent="0.3">
      <c r="A6873" s="38" t="s">
        <v>257</v>
      </c>
      <c r="B6873" s="15">
        <v>206500</v>
      </c>
      <c r="C6873" s="15">
        <v>828900</v>
      </c>
      <c r="E6873" s="37" t="s">
        <v>252</v>
      </c>
      <c r="F6873" s="15">
        <v>406500</v>
      </c>
      <c r="G6873" s="15">
        <v>821500</v>
      </c>
      <c r="I6873" s="38" t="s">
        <v>245</v>
      </c>
      <c r="J6873" s="15">
        <v>0.7</v>
      </c>
    </row>
    <row r="6874" spans="1:10" x14ac:dyDescent="0.3">
      <c r="A6874" s="38" t="s">
        <v>252</v>
      </c>
      <c r="B6874" s="15">
        <v>224325</v>
      </c>
      <c r="C6874" s="15">
        <v>1841150</v>
      </c>
      <c r="E6874" s="37" t="s">
        <v>255</v>
      </c>
      <c r="F6874" s="15">
        <v>447000</v>
      </c>
      <c r="G6874" s="15">
        <v>1239950</v>
      </c>
      <c r="I6874" s="38" t="s">
        <v>247</v>
      </c>
      <c r="J6874" s="15">
        <v>0.4</v>
      </c>
    </row>
    <row r="6875" spans="1:10" x14ac:dyDescent="0.3">
      <c r="A6875" s="38" t="s">
        <v>255</v>
      </c>
      <c r="B6875" s="15">
        <v>204000</v>
      </c>
      <c r="C6875" s="15">
        <v>1229950</v>
      </c>
      <c r="E6875" s="37" t="s">
        <v>258</v>
      </c>
      <c r="F6875" s="15">
        <v>231500</v>
      </c>
      <c r="G6875" s="15">
        <v>1807650</v>
      </c>
      <c r="I6875" s="38" t="s">
        <v>249</v>
      </c>
      <c r="J6875" s="15">
        <v>0.6</v>
      </c>
    </row>
    <row r="6876" spans="1:10" x14ac:dyDescent="0.3">
      <c r="A6876" s="38" t="s">
        <v>258</v>
      </c>
      <c r="B6876" s="15">
        <v>174950</v>
      </c>
      <c r="C6876" s="15">
        <v>489900</v>
      </c>
      <c r="E6876" s="36" t="s">
        <v>253</v>
      </c>
      <c r="F6876" s="15">
        <v>1121788</v>
      </c>
      <c r="G6876" s="15">
        <v>3455225</v>
      </c>
      <c r="I6876" s="38" t="s">
        <v>251</v>
      </c>
      <c r="J6876" s="15">
        <v>0.5</v>
      </c>
    </row>
    <row r="6877" spans="1:10" x14ac:dyDescent="0.3">
      <c r="A6877" s="38" t="s">
        <v>260</v>
      </c>
      <c r="B6877" s="15">
        <v>240800</v>
      </c>
      <c r="C6877" s="15">
        <v>1373700</v>
      </c>
      <c r="E6877" s="35" t="s">
        <v>264</v>
      </c>
      <c r="F6877" s="15">
        <v>4789552</v>
      </c>
      <c r="G6877" s="15">
        <v>14887345</v>
      </c>
      <c r="I6877" s="38" t="s">
        <v>254</v>
      </c>
      <c r="J6877" s="15">
        <v>0.6</v>
      </c>
    </row>
    <row r="6878" spans="1:10" x14ac:dyDescent="0.3">
      <c r="A6878" s="38" t="s">
        <v>262</v>
      </c>
      <c r="B6878" s="15">
        <v>204975</v>
      </c>
      <c r="C6878" s="15">
        <v>862950</v>
      </c>
      <c r="E6878" s="36" t="s">
        <v>246</v>
      </c>
      <c r="F6878" s="15">
        <v>1006825</v>
      </c>
      <c r="G6878" s="15">
        <v>1894413</v>
      </c>
      <c r="I6878" s="38" t="s">
        <v>257</v>
      </c>
      <c r="J6878" s="15">
        <v>0.9</v>
      </c>
    </row>
    <row r="6879" spans="1:10" x14ac:dyDescent="0.3">
      <c r="A6879" s="38" t="s">
        <v>263</v>
      </c>
      <c r="B6879" s="15">
        <v>328224</v>
      </c>
      <c r="C6879" s="15">
        <v>2072699</v>
      </c>
      <c r="E6879" s="36" t="s">
        <v>248</v>
      </c>
      <c r="F6879" s="15">
        <v>1235632</v>
      </c>
      <c r="G6879" s="15">
        <v>4174032</v>
      </c>
      <c r="I6879" s="38" t="s">
        <v>252</v>
      </c>
      <c r="J6879" s="15">
        <v>1.2</v>
      </c>
    </row>
    <row r="6880" spans="1:10" x14ac:dyDescent="0.3">
      <c r="A6880" s="35" t="s">
        <v>261</v>
      </c>
      <c r="B6880" s="15"/>
      <c r="C6880" s="15"/>
      <c r="E6880" s="36" t="s">
        <v>250</v>
      </c>
      <c r="F6880" s="15">
        <v>1380645</v>
      </c>
      <c r="G6880" s="15">
        <v>4420235</v>
      </c>
      <c r="I6880" s="38" t="s">
        <v>258</v>
      </c>
      <c r="J6880" s="15">
        <v>1.3</v>
      </c>
    </row>
    <row r="6881" spans="1:10" x14ac:dyDescent="0.3">
      <c r="A6881" s="38" t="s">
        <v>245</v>
      </c>
      <c r="B6881" s="15">
        <v>248950</v>
      </c>
      <c r="C6881" s="15">
        <v>1618450</v>
      </c>
      <c r="E6881" s="37" t="s">
        <v>252</v>
      </c>
      <c r="F6881" s="15">
        <v>342000</v>
      </c>
      <c r="G6881" s="15">
        <v>1450495</v>
      </c>
      <c r="I6881" s="38" t="s">
        <v>260</v>
      </c>
      <c r="J6881" s="15">
        <v>0.8</v>
      </c>
    </row>
    <row r="6882" spans="1:10" x14ac:dyDescent="0.3">
      <c r="A6882" s="38" t="s">
        <v>247</v>
      </c>
      <c r="B6882" s="15">
        <v>197000</v>
      </c>
      <c r="C6882" s="15">
        <v>1221006</v>
      </c>
      <c r="E6882" s="37" t="s">
        <v>255</v>
      </c>
      <c r="F6882" s="15">
        <v>619450</v>
      </c>
      <c r="G6882" s="15">
        <v>1655050</v>
      </c>
      <c r="I6882" s="38" t="s">
        <v>262</v>
      </c>
      <c r="J6882" s="15">
        <v>0.6</v>
      </c>
    </row>
    <row r="6883" spans="1:10" x14ac:dyDescent="0.3">
      <c r="A6883" s="38" t="s">
        <v>249</v>
      </c>
      <c r="B6883" s="15">
        <v>199950</v>
      </c>
      <c r="C6883" s="15">
        <v>948750</v>
      </c>
      <c r="E6883" s="37" t="s">
        <v>258</v>
      </c>
      <c r="F6883" s="15">
        <v>419195</v>
      </c>
      <c r="G6883" s="15">
        <v>1314690</v>
      </c>
      <c r="I6883" s="14">
        <v>52</v>
      </c>
      <c r="J6883" s="15">
        <v>703.00000000000034</v>
      </c>
    </row>
    <row r="6884" spans="1:10" x14ac:dyDescent="0.3">
      <c r="A6884" s="38" t="s">
        <v>251</v>
      </c>
      <c r="B6884" s="15">
        <v>217250</v>
      </c>
      <c r="C6884" s="15">
        <v>963500</v>
      </c>
      <c r="E6884" s="36" t="s">
        <v>253</v>
      </c>
      <c r="F6884" s="15">
        <v>1166450</v>
      </c>
      <c r="G6884" s="15">
        <v>4398665</v>
      </c>
      <c r="I6884" s="35" t="s">
        <v>244</v>
      </c>
      <c r="J6884" s="15"/>
    </row>
    <row r="6885" spans="1:10" x14ac:dyDescent="0.3">
      <c r="A6885" s="38" t="s">
        <v>254</v>
      </c>
      <c r="B6885" s="15">
        <v>190000</v>
      </c>
      <c r="C6885" s="15">
        <v>749500</v>
      </c>
      <c r="E6885" s="35" t="s">
        <v>266</v>
      </c>
      <c r="F6885" s="15">
        <v>4177825</v>
      </c>
      <c r="G6885" s="15">
        <v>11225040</v>
      </c>
      <c r="I6885" s="38" t="s">
        <v>245</v>
      </c>
      <c r="J6885" s="15">
        <v>1.8</v>
      </c>
    </row>
    <row r="6886" spans="1:10" x14ac:dyDescent="0.3">
      <c r="A6886" s="38" t="s">
        <v>257</v>
      </c>
      <c r="B6886" s="15">
        <v>200000</v>
      </c>
      <c r="C6886" s="15">
        <v>1056400</v>
      </c>
      <c r="E6886" s="36" t="s">
        <v>246</v>
      </c>
      <c r="F6886" s="15">
        <v>1118550</v>
      </c>
      <c r="G6886" s="15">
        <v>2803350</v>
      </c>
      <c r="I6886" s="38" t="s">
        <v>247</v>
      </c>
      <c r="J6886" s="15">
        <v>1.5</v>
      </c>
    </row>
    <row r="6887" spans="1:10" x14ac:dyDescent="0.3">
      <c r="A6887" s="38" t="s">
        <v>252</v>
      </c>
      <c r="B6887" s="15">
        <v>167000</v>
      </c>
      <c r="C6887" s="15">
        <v>334000</v>
      </c>
      <c r="E6887" s="36" t="s">
        <v>248</v>
      </c>
      <c r="F6887" s="15">
        <v>1142450</v>
      </c>
      <c r="G6887" s="15">
        <v>3079600</v>
      </c>
      <c r="I6887" s="38" t="s">
        <v>249</v>
      </c>
      <c r="J6887" s="15">
        <v>1.5</v>
      </c>
    </row>
    <row r="6888" spans="1:10" x14ac:dyDescent="0.3">
      <c r="A6888" s="38" t="s">
        <v>255</v>
      </c>
      <c r="B6888" s="15">
        <v>210000</v>
      </c>
      <c r="C6888" s="15">
        <v>1128406</v>
      </c>
      <c r="E6888" s="36" t="s">
        <v>250</v>
      </c>
      <c r="F6888" s="15">
        <v>1153900</v>
      </c>
      <c r="G6888" s="15">
        <v>2412400</v>
      </c>
      <c r="I6888" s="38" t="s">
        <v>251</v>
      </c>
      <c r="J6888" s="15">
        <v>1.7</v>
      </c>
    </row>
    <row r="6889" spans="1:10" x14ac:dyDescent="0.3">
      <c r="A6889" s="38" t="s">
        <v>258</v>
      </c>
      <c r="B6889" s="15">
        <v>181750</v>
      </c>
      <c r="C6889" s="15">
        <v>1781500</v>
      </c>
      <c r="E6889" s="37" t="s">
        <v>252</v>
      </c>
      <c r="F6889" s="15">
        <v>230000</v>
      </c>
      <c r="G6889" s="15">
        <v>1110000</v>
      </c>
      <c r="I6889" s="38" t="s">
        <v>254</v>
      </c>
      <c r="J6889" s="15">
        <v>2.2999999999999998</v>
      </c>
    </row>
    <row r="6890" spans="1:10" x14ac:dyDescent="0.3">
      <c r="A6890" s="38" t="s">
        <v>260</v>
      </c>
      <c r="B6890" s="15">
        <v>159950</v>
      </c>
      <c r="C6890" s="15">
        <v>430450</v>
      </c>
      <c r="E6890" s="37" t="s">
        <v>255</v>
      </c>
      <c r="F6890" s="15">
        <v>418950</v>
      </c>
      <c r="G6890" s="15">
        <v>797450</v>
      </c>
      <c r="I6890" s="38" t="s">
        <v>257</v>
      </c>
      <c r="J6890" s="15">
        <v>2.1</v>
      </c>
    </row>
    <row r="6891" spans="1:10" x14ac:dyDescent="0.3">
      <c r="A6891" s="38" t="s">
        <v>262</v>
      </c>
      <c r="B6891" s="15">
        <v>160302</v>
      </c>
      <c r="C6891" s="15">
        <v>895604</v>
      </c>
      <c r="E6891" s="37" t="s">
        <v>258</v>
      </c>
      <c r="F6891" s="15">
        <v>504950</v>
      </c>
      <c r="G6891" s="15">
        <v>504950</v>
      </c>
      <c r="I6891" s="38" t="s">
        <v>252</v>
      </c>
      <c r="J6891" s="15">
        <v>2.4</v>
      </c>
    </row>
    <row r="6892" spans="1:10" x14ac:dyDescent="0.3">
      <c r="A6892" s="38" t="s">
        <v>263</v>
      </c>
      <c r="B6892" s="15">
        <v>171750</v>
      </c>
      <c r="C6892" s="15">
        <v>678450</v>
      </c>
      <c r="E6892" s="36" t="s">
        <v>253</v>
      </c>
      <c r="F6892" s="15">
        <v>762925</v>
      </c>
      <c r="G6892" s="15">
        <v>2929690</v>
      </c>
      <c r="I6892" s="38" t="s">
        <v>255</v>
      </c>
      <c r="J6892" s="15">
        <v>2.9</v>
      </c>
    </row>
    <row r="6893" spans="1:10" x14ac:dyDescent="0.3">
      <c r="A6893" s="35" t="s">
        <v>264</v>
      </c>
      <c r="B6893" s="15"/>
      <c r="C6893" s="15"/>
      <c r="E6893" s="35" t="s">
        <v>267</v>
      </c>
      <c r="F6893" s="15">
        <v>3926740</v>
      </c>
      <c r="G6893" s="15">
        <v>10885960</v>
      </c>
      <c r="I6893" s="38" t="s">
        <v>258</v>
      </c>
      <c r="J6893" s="15">
        <v>3.1</v>
      </c>
    </row>
    <row r="6894" spans="1:10" x14ac:dyDescent="0.3">
      <c r="A6894" s="38" t="s">
        <v>245</v>
      </c>
      <c r="B6894" s="15">
        <v>149750</v>
      </c>
      <c r="C6894" s="15">
        <v>299500</v>
      </c>
      <c r="E6894" s="36" t="s">
        <v>246</v>
      </c>
      <c r="F6894" s="15">
        <v>1265800</v>
      </c>
      <c r="G6894" s="15">
        <v>3330950</v>
      </c>
      <c r="I6894" s="38" t="s">
        <v>260</v>
      </c>
      <c r="J6894" s="15">
        <v>4.0999999999999996</v>
      </c>
    </row>
    <row r="6895" spans="1:10" x14ac:dyDescent="0.3">
      <c r="A6895" s="38" t="s">
        <v>247</v>
      </c>
      <c r="B6895" s="15">
        <v>189000</v>
      </c>
      <c r="C6895" s="15">
        <v>378000</v>
      </c>
      <c r="E6895" s="36" t="s">
        <v>248</v>
      </c>
      <c r="F6895" s="15">
        <v>567890</v>
      </c>
      <c r="G6895" s="15">
        <v>2326141</v>
      </c>
      <c r="I6895" s="38" t="s">
        <v>262</v>
      </c>
      <c r="J6895" s="15">
        <v>3.2</v>
      </c>
    </row>
    <row r="6896" spans="1:10" x14ac:dyDescent="0.3">
      <c r="A6896" s="38" t="s">
        <v>249</v>
      </c>
      <c r="B6896" s="15">
        <v>71750</v>
      </c>
      <c r="C6896" s="15">
        <v>143500</v>
      </c>
      <c r="E6896" s="36" t="s">
        <v>250</v>
      </c>
      <c r="F6896" s="15">
        <v>1175850</v>
      </c>
      <c r="G6896" s="15">
        <v>2593528</v>
      </c>
      <c r="I6896" s="38" t="s">
        <v>263</v>
      </c>
      <c r="J6896" s="15">
        <v>2.4</v>
      </c>
    </row>
    <row r="6897" spans="1:10" x14ac:dyDescent="0.3">
      <c r="A6897" s="38" t="s">
        <v>251</v>
      </c>
      <c r="B6897" s="15">
        <v>170020</v>
      </c>
      <c r="C6897" s="15">
        <v>340040</v>
      </c>
      <c r="E6897" s="37" t="s">
        <v>252</v>
      </c>
      <c r="F6897" s="15">
        <v>459950</v>
      </c>
      <c r="G6897" s="15">
        <v>1100128</v>
      </c>
      <c r="I6897" s="35" t="s">
        <v>256</v>
      </c>
      <c r="J6897" s="15"/>
    </row>
    <row r="6898" spans="1:10" x14ac:dyDescent="0.3">
      <c r="A6898" s="38" t="s">
        <v>254</v>
      </c>
      <c r="B6898" s="15">
        <v>231750</v>
      </c>
      <c r="C6898" s="15">
        <v>463500</v>
      </c>
      <c r="E6898" s="37" t="s">
        <v>255</v>
      </c>
      <c r="F6898" s="15">
        <v>368900</v>
      </c>
      <c r="G6898" s="15">
        <v>999400</v>
      </c>
      <c r="I6898" s="38" t="s">
        <v>245</v>
      </c>
      <c r="J6898" s="15">
        <v>2.8</v>
      </c>
    </row>
    <row r="6899" spans="1:10" x14ac:dyDescent="0.3">
      <c r="A6899" s="38" t="s">
        <v>257</v>
      </c>
      <c r="B6899" s="15">
        <v>159000</v>
      </c>
      <c r="C6899" s="15">
        <v>1339400</v>
      </c>
      <c r="E6899" s="37" t="s">
        <v>258</v>
      </c>
      <c r="F6899" s="15">
        <v>347000</v>
      </c>
      <c r="G6899" s="15">
        <v>494000</v>
      </c>
      <c r="I6899" s="38" t="s">
        <v>247</v>
      </c>
      <c r="J6899" s="15">
        <v>3.1</v>
      </c>
    </row>
    <row r="6900" spans="1:10" x14ac:dyDescent="0.3">
      <c r="A6900" s="38" t="s">
        <v>252</v>
      </c>
      <c r="B6900" s="15">
        <v>145000</v>
      </c>
      <c r="C6900" s="15">
        <v>704400</v>
      </c>
      <c r="E6900" s="36" t="s">
        <v>253</v>
      </c>
      <c r="F6900" s="15">
        <v>917200</v>
      </c>
      <c r="G6900" s="15">
        <v>2635341</v>
      </c>
      <c r="I6900" s="38" t="s">
        <v>249</v>
      </c>
      <c r="J6900" s="15">
        <v>2.9</v>
      </c>
    </row>
    <row r="6901" spans="1:10" x14ac:dyDescent="0.3">
      <c r="A6901" s="38" t="s">
        <v>255</v>
      </c>
      <c r="B6901" s="15">
        <v>154718</v>
      </c>
      <c r="C6901" s="15">
        <v>623335</v>
      </c>
      <c r="E6901" s="35" t="s">
        <v>268</v>
      </c>
      <c r="F6901" s="15">
        <v>3265550</v>
      </c>
      <c r="G6901" s="15">
        <v>13033902</v>
      </c>
      <c r="I6901" s="38" t="s">
        <v>251</v>
      </c>
      <c r="J6901" s="15">
        <v>4</v>
      </c>
    </row>
    <row r="6902" spans="1:10" x14ac:dyDescent="0.3">
      <c r="A6902" s="38" t="s">
        <v>258</v>
      </c>
      <c r="B6902" s="15">
        <v>124500</v>
      </c>
      <c r="C6902" s="15">
        <v>706450</v>
      </c>
      <c r="E6902" s="36" t="s">
        <v>246</v>
      </c>
      <c r="F6902" s="15">
        <v>632400</v>
      </c>
      <c r="G6902" s="15">
        <v>2844500</v>
      </c>
      <c r="I6902" s="38" t="s">
        <v>254</v>
      </c>
      <c r="J6902" s="15">
        <v>4.2</v>
      </c>
    </row>
    <row r="6903" spans="1:10" x14ac:dyDescent="0.3">
      <c r="A6903" s="38" t="s">
        <v>260</v>
      </c>
      <c r="B6903" s="15">
        <v>176525</v>
      </c>
      <c r="C6903" s="15">
        <v>672450</v>
      </c>
      <c r="E6903" s="36" t="s">
        <v>248</v>
      </c>
      <c r="F6903" s="15">
        <v>778000</v>
      </c>
      <c r="G6903" s="15">
        <v>3277550</v>
      </c>
      <c r="I6903" s="38" t="s">
        <v>257</v>
      </c>
      <c r="J6903" s="15">
        <v>4.9000000000000004</v>
      </c>
    </row>
    <row r="6904" spans="1:10" x14ac:dyDescent="0.3">
      <c r="A6904" s="38" t="s">
        <v>262</v>
      </c>
      <c r="B6904" s="15">
        <v>151000</v>
      </c>
      <c r="C6904" s="15">
        <v>1013956</v>
      </c>
      <c r="E6904" s="36" t="s">
        <v>250</v>
      </c>
      <c r="F6904" s="15">
        <v>1006250</v>
      </c>
      <c r="G6904" s="15">
        <v>4194854</v>
      </c>
      <c r="I6904" s="38" t="s">
        <v>252</v>
      </c>
      <c r="J6904" s="15">
        <v>5</v>
      </c>
    </row>
    <row r="6905" spans="1:10" x14ac:dyDescent="0.3">
      <c r="A6905" s="38" t="s">
        <v>263</v>
      </c>
      <c r="B6905" s="15">
        <v>170000</v>
      </c>
      <c r="C6905" s="15">
        <v>1008000</v>
      </c>
      <c r="E6905" s="37" t="s">
        <v>252</v>
      </c>
      <c r="F6905" s="15">
        <v>388700</v>
      </c>
      <c r="G6905" s="15">
        <v>1593954</v>
      </c>
      <c r="I6905" s="38" t="s">
        <v>255</v>
      </c>
      <c r="J6905" s="15">
        <v>6.3</v>
      </c>
    </row>
    <row r="6906" spans="1:10" x14ac:dyDescent="0.3">
      <c r="A6906" s="35" t="s">
        <v>266</v>
      </c>
      <c r="B6906" s="15"/>
      <c r="C6906" s="15"/>
      <c r="E6906" s="37" t="s">
        <v>255</v>
      </c>
      <c r="F6906" s="15">
        <v>243550</v>
      </c>
      <c r="G6906" s="15">
        <v>1349900</v>
      </c>
      <c r="I6906" s="38" t="s">
        <v>258</v>
      </c>
      <c r="J6906" s="15">
        <v>6.7</v>
      </c>
    </row>
    <row r="6907" spans="1:10" x14ac:dyDescent="0.3">
      <c r="A6907" s="38" t="s">
        <v>245</v>
      </c>
      <c r="B6907" s="15">
        <v>128750</v>
      </c>
      <c r="C6907" s="15">
        <v>489600</v>
      </c>
      <c r="E6907" s="37" t="s">
        <v>258</v>
      </c>
      <c r="F6907" s="15">
        <v>374000</v>
      </c>
      <c r="G6907" s="15">
        <v>1251000</v>
      </c>
      <c r="I6907" s="38" t="s">
        <v>260</v>
      </c>
      <c r="J6907" s="15">
        <v>6.8</v>
      </c>
    </row>
    <row r="6908" spans="1:10" x14ac:dyDescent="0.3">
      <c r="A6908" s="38" t="s">
        <v>247</v>
      </c>
      <c r="B6908" s="15"/>
      <c r="C6908" s="15"/>
      <c r="E6908" s="36" t="s">
        <v>253</v>
      </c>
      <c r="F6908" s="15">
        <v>848900</v>
      </c>
      <c r="G6908" s="15">
        <v>2716998</v>
      </c>
      <c r="I6908" s="38" t="s">
        <v>262</v>
      </c>
      <c r="J6908" s="15">
        <v>7.7</v>
      </c>
    </row>
    <row r="6909" spans="1:10" x14ac:dyDescent="0.3">
      <c r="A6909" s="38" t="s">
        <v>249</v>
      </c>
      <c r="B6909" s="15">
        <v>173200</v>
      </c>
      <c r="C6909" s="15">
        <v>985150</v>
      </c>
      <c r="E6909" s="35" t="s">
        <v>269</v>
      </c>
      <c r="F6909" s="15">
        <v>4320574</v>
      </c>
      <c r="G6909" s="15">
        <v>14135592</v>
      </c>
      <c r="I6909" s="38" t="s">
        <v>263</v>
      </c>
      <c r="J6909" s="15">
        <v>5.8</v>
      </c>
    </row>
    <row r="6910" spans="1:10" x14ac:dyDescent="0.3">
      <c r="A6910" s="38" t="s">
        <v>251</v>
      </c>
      <c r="B6910" s="15">
        <v>164000</v>
      </c>
      <c r="C6910" s="15">
        <v>1189400</v>
      </c>
      <c r="E6910" s="36" t="s">
        <v>246</v>
      </c>
      <c r="F6910" s="15">
        <v>972450</v>
      </c>
      <c r="G6910" s="15">
        <v>3122400</v>
      </c>
      <c r="I6910" s="35" t="s">
        <v>261</v>
      </c>
      <c r="J6910" s="15"/>
    </row>
    <row r="6911" spans="1:10" x14ac:dyDescent="0.3">
      <c r="A6911" s="38" t="s">
        <v>254</v>
      </c>
      <c r="B6911" s="15">
        <v>171500</v>
      </c>
      <c r="C6911" s="15">
        <v>1015111</v>
      </c>
      <c r="E6911" s="36" t="s">
        <v>248</v>
      </c>
      <c r="F6911" s="15">
        <v>1381499</v>
      </c>
      <c r="G6911" s="15">
        <v>3549399</v>
      </c>
      <c r="I6911" s="38" t="s">
        <v>245</v>
      </c>
      <c r="J6911" s="15">
        <v>8.1</v>
      </c>
    </row>
    <row r="6912" spans="1:10" x14ac:dyDescent="0.3">
      <c r="A6912" s="38" t="s">
        <v>257</v>
      </c>
      <c r="B6912" s="15">
        <v>150000</v>
      </c>
      <c r="C6912" s="15">
        <v>621000</v>
      </c>
      <c r="E6912" s="36" t="s">
        <v>250</v>
      </c>
      <c r="F6912" s="15">
        <v>978425</v>
      </c>
      <c r="G6912" s="15">
        <v>3599539</v>
      </c>
      <c r="I6912" s="38" t="s">
        <v>247</v>
      </c>
      <c r="J6912" s="15">
        <v>7.2</v>
      </c>
    </row>
    <row r="6913" spans="1:10" x14ac:dyDescent="0.3">
      <c r="A6913" s="38" t="s">
        <v>252</v>
      </c>
      <c r="B6913" s="15"/>
      <c r="C6913" s="15"/>
      <c r="E6913" s="37" t="s">
        <v>252</v>
      </c>
      <c r="F6913" s="15">
        <v>283975</v>
      </c>
      <c r="G6913" s="15">
        <v>1242740</v>
      </c>
      <c r="I6913" s="38" t="s">
        <v>249</v>
      </c>
      <c r="J6913" s="15">
        <v>8.6999999999999993</v>
      </c>
    </row>
    <row r="6914" spans="1:10" x14ac:dyDescent="0.3">
      <c r="A6914" s="38" t="s">
        <v>255</v>
      </c>
      <c r="B6914" s="15"/>
      <c r="C6914" s="15"/>
      <c r="E6914" s="37" t="s">
        <v>255</v>
      </c>
      <c r="F6914" s="15">
        <v>367450</v>
      </c>
      <c r="G6914" s="15">
        <v>1568899</v>
      </c>
      <c r="I6914" s="38" t="s">
        <v>251</v>
      </c>
      <c r="J6914" s="15">
        <v>8.1</v>
      </c>
    </row>
    <row r="6915" spans="1:10" x14ac:dyDescent="0.3">
      <c r="A6915" s="38" t="s">
        <v>258</v>
      </c>
      <c r="B6915" s="15">
        <v>98500</v>
      </c>
      <c r="C6915" s="15">
        <v>98500</v>
      </c>
      <c r="E6915" s="37" t="s">
        <v>258</v>
      </c>
      <c r="F6915" s="15">
        <v>327000</v>
      </c>
      <c r="G6915" s="15">
        <v>787900</v>
      </c>
      <c r="I6915" s="38" t="s">
        <v>254</v>
      </c>
      <c r="J6915" s="15">
        <v>8.8000000000000007</v>
      </c>
    </row>
    <row r="6916" spans="1:10" x14ac:dyDescent="0.3">
      <c r="A6916" s="38" t="s">
        <v>260</v>
      </c>
      <c r="B6916" s="15">
        <v>125000</v>
      </c>
      <c r="C6916" s="15">
        <v>359900</v>
      </c>
      <c r="E6916" s="36" t="s">
        <v>253</v>
      </c>
      <c r="F6916" s="15">
        <v>988200</v>
      </c>
      <c r="G6916" s="15">
        <v>3864254</v>
      </c>
      <c r="I6916" s="38" t="s">
        <v>257</v>
      </c>
      <c r="J6916" s="15">
        <v>9.5</v>
      </c>
    </row>
    <row r="6917" spans="1:10" x14ac:dyDescent="0.3">
      <c r="A6917" s="38" t="s">
        <v>262</v>
      </c>
      <c r="B6917" s="15">
        <v>119000</v>
      </c>
      <c r="C6917" s="15">
        <v>414001</v>
      </c>
      <c r="E6917" s="35" t="s">
        <v>270</v>
      </c>
      <c r="F6917" s="15">
        <v>4178846</v>
      </c>
      <c r="G6917" s="15">
        <v>19538781</v>
      </c>
      <c r="I6917" s="38" t="s">
        <v>252</v>
      </c>
      <c r="J6917" s="15">
        <v>8.6999999999999993</v>
      </c>
    </row>
    <row r="6918" spans="1:10" x14ac:dyDescent="0.3">
      <c r="A6918" s="38" t="s">
        <v>263</v>
      </c>
      <c r="B6918" s="15">
        <v>145000</v>
      </c>
      <c r="C6918" s="15">
        <v>455000</v>
      </c>
      <c r="E6918" s="36" t="s">
        <v>246</v>
      </c>
      <c r="F6918" s="15">
        <v>1018050</v>
      </c>
      <c r="G6918" s="15">
        <v>3690737</v>
      </c>
      <c r="I6918" s="38" t="s">
        <v>255</v>
      </c>
      <c r="J6918" s="15">
        <v>7.2</v>
      </c>
    </row>
    <row r="6919" spans="1:10" x14ac:dyDescent="0.3">
      <c r="A6919" s="35" t="s">
        <v>267</v>
      </c>
      <c r="B6919" s="15"/>
      <c r="C6919" s="15"/>
      <c r="E6919" s="36" t="s">
        <v>248</v>
      </c>
      <c r="F6919" s="15">
        <v>1188150</v>
      </c>
      <c r="G6919" s="15">
        <v>5916003</v>
      </c>
      <c r="I6919" s="38" t="s">
        <v>258</v>
      </c>
      <c r="J6919" s="15">
        <v>6.1</v>
      </c>
    </row>
    <row r="6920" spans="1:10" x14ac:dyDescent="0.3">
      <c r="A6920" s="38" t="s">
        <v>245</v>
      </c>
      <c r="B6920" s="15">
        <v>170150</v>
      </c>
      <c r="C6920" s="15">
        <v>480100</v>
      </c>
      <c r="E6920" s="36" t="s">
        <v>250</v>
      </c>
      <c r="F6920" s="15">
        <v>1156400</v>
      </c>
      <c r="G6920" s="15">
        <v>6006355</v>
      </c>
      <c r="I6920" s="38" t="s">
        <v>260</v>
      </c>
      <c r="J6920" s="15">
        <v>5.4</v>
      </c>
    </row>
    <row r="6921" spans="1:10" x14ac:dyDescent="0.3">
      <c r="A6921" s="38" t="s">
        <v>247</v>
      </c>
      <c r="B6921" s="15">
        <v>125500</v>
      </c>
      <c r="C6921" s="15">
        <v>371830</v>
      </c>
      <c r="E6921" s="37" t="s">
        <v>252</v>
      </c>
      <c r="F6921" s="15">
        <v>318500</v>
      </c>
      <c r="G6921" s="15">
        <v>2051950</v>
      </c>
      <c r="I6921" s="38" t="s">
        <v>262</v>
      </c>
      <c r="J6921" s="15">
        <v>6.3</v>
      </c>
    </row>
    <row r="6922" spans="1:10" x14ac:dyDescent="0.3">
      <c r="A6922" s="38" t="s">
        <v>249</v>
      </c>
      <c r="B6922" s="15">
        <v>122950</v>
      </c>
      <c r="C6922" s="15">
        <v>500667</v>
      </c>
      <c r="E6922" s="37" t="s">
        <v>255</v>
      </c>
      <c r="F6922" s="15">
        <v>504400</v>
      </c>
      <c r="G6922" s="15">
        <v>2203900</v>
      </c>
      <c r="I6922" s="38" t="s">
        <v>263</v>
      </c>
      <c r="J6922" s="15">
        <v>6.8</v>
      </c>
    </row>
    <row r="6923" spans="1:10" x14ac:dyDescent="0.3">
      <c r="A6923" s="38" t="s">
        <v>251</v>
      </c>
      <c r="B6923" s="15">
        <v>180500</v>
      </c>
      <c r="C6923" s="15">
        <v>650800</v>
      </c>
      <c r="E6923" s="37" t="s">
        <v>258</v>
      </c>
      <c r="F6923" s="15">
        <v>333500</v>
      </c>
      <c r="G6923" s="15">
        <v>1750505</v>
      </c>
      <c r="I6923" s="35" t="s">
        <v>264</v>
      </c>
      <c r="J6923" s="15"/>
    </row>
    <row r="6924" spans="1:10" x14ac:dyDescent="0.3">
      <c r="A6924" s="38" t="s">
        <v>254</v>
      </c>
      <c r="B6924" s="15">
        <v>120500</v>
      </c>
      <c r="C6924" s="15">
        <v>499777</v>
      </c>
      <c r="E6924" s="36" t="s">
        <v>253</v>
      </c>
      <c r="F6924" s="15">
        <v>816246</v>
      </c>
      <c r="G6924" s="15">
        <v>3925686</v>
      </c>
      <c r="I6924" s="38" t="s">
        <v>245</v>
      </c>
      <c r="J6924" s="15">
        <v>6.7</v>
      </c>
    </row>
    <row r="6925" spans="1:10" x14ac:dyDescent="0.3">
      <c r="A6925" s="38" t="s">
        <v>257</v>
      </c>
      <c r="B6925" s="15">
        <v>173250</v>
      </c>
      <c r="C6925" s="15">
        <v>346500</v>
      </c>
      <c r="E6925" s="35" t="s">
        <v>271</v>
      </c>
      <c r="F6925" s="15">
        <v>4810979</v>
      </c>
      <c r="G6925" s="15">
        <v>17560646</v>
      </c>
      <c r="I6925" s="38" t="s">
        <v>247</v>
      </c>
      <c r="J6925" s="15">
        <v>7.3</v>
      </c>
    </row>
    <row r="6926" spans="1:10" x14ac:dyDescent="0.3">
      <c r="A6926" s="38" t="s">
        <v>252</v>
      </c>
      <c r="B6926" s="15">
        <v>123800</v>
      </c>
      <c r="C6926" s="15">
        <v>1188600</v>
      </c>
      <c r="E6926" s="36" t="s">
        <v>246</v>
      </c>
      <c r="F6926" s="15">
        <v>841479</v>
      </c>
      <c r="G6926" s="15">
        <v>2990507</v>
      </c>
      <c r="I6926" s="38" t="s">
        <v>249</v>
      </c>
      <c r="J6926" s="15">
        <v>7.9</v>
      </c>
    </row>
    <row r="6927" spans="1:10" x14ac:dyDescent="0.3">
      <c r="A6927" s="38" t="s">
        <v>255</v>
      </c>
      <c r="B6927" s="15">
        <v>95001</v>
      </c>
      <c r="C6927" s="15">
        <v>1013266</v>
      </c>
      <c r="E6927" s="36" t="s">
        <v>248</v>
      </c>
      <c r="F6927" s="15">
        <v>1311050</v>
      </c>
      <c r="G6927" s="15">
        <v>5537090</v>
      </c>
      <c r="I6927" s="38" t="s">
        <v>251</v>
      </c>
      <c r="J6927" s="15">
        <v>6.6</v>
      </c>
    </row>
    <row r="6928" spans="1:10" x14ac:dyDescent="0.3">
      <c r="A6928" s="38" t="s">
        <v>258</v>
      </c>
      <c r="B6928" s="15">
        <v>98500</v>
      </c>
      <c r="C6928" s="15">
        <v>490500</v>
      </c>
      <c r="E6928" s="36" t="s">
        <v>250</v>
      </c>
      <c r="F6928" s="15">
        <v>1151525</v>
      </c>
      <c r="G6928" s="15">
        <v>4255099</v>
      </c>
      <c r="I6928" s="38" t="s">
        <v>254</v>
      </c>
      <c r="J6928" s="15">
        <v>7.5</v>
      </c>
    </row>
    <row r="6929" spans="1:10" x14ac:dyDescent="0.3">
      <c r="A6929" s="38" t="s">
        <v>260</v>
      </c>
      <c r="B6929" s="15">
        <v>77450</v>
      </c>
      <c r="C6929" s="15">
        <v>319300</v>
      </c>
      <c r="E6929" s="37" t="s">
        <v>252</v>
      </c>
      <c r="F6929" s="15">
        <v>407000</v>
      </c>
      <c r="G6929" s="15">
        <v>774000</v>
      </c>
      <c r="I6929" s="38" t="s">
        <v>257</v>
      </c>
      <c r="J6929" s="15">
        <v>7</v>
      </c>
    </row>
    <row r="6930" spans="1:10" x14ac:dyDescent="0.3">
      <c r="A6930" s="38" t="s">
        <v>262</v>
      </c>
      <c r="B6930" s="15">
        <v>105000</v>
      </c>
      <c r="C6930" s="15">
        <v>429500</v>
      </c>
      <c r="E6930" s="37" t="s">
        <v>255</v>
      </c>
      <c r="F6930" s="15">
        <v>375000</v>
      </c>
      <c r="G6930" s="15">
        <v>1567950</v>
      </c>
      <c r="I6930" s="38" t="s">
        <v>252</v>
      </c>
      <c r="J6930" s="15">
        <v>7.5</v>
      </c>
    </row>
    <row r="6931" spans="1:10" x14ac:dyDescent="0.3">
      <c r="A6931" s="38" t="s">
        <v>263</v>
      </c>
      <c r="B6931" s="15">
        <v>149000</v>
      </c>
      <c r="C6931" s="15">
        <v>689020</v>
      </c>
      <c r="E6931" s="37" t="s">
        <v>258</v>
      </c>
      <c r="F6931" s="15">
        <v>369525</v>
      </c>
      <c r="G6931" s="15">
        <v>1913149</v>
      </c>
      <c r="I6931" s="38" t="s">
        <v>255</v>
      </c>
      <c r="J6931" s="15">
        <v>8.1999999999999993</v>
      </c>
    </row>
    <row r="6932" spans="1:10" x14ac:dyDescent="0.3">
      <c r="A6932" s="35" t="s">
        <v>268</v>
      </c>
      <c r="B6932" s="15"/>
      <c r="C6932" s="15"/>
      <c r="E6932" s="36" t="s">
        <v>253</v>
      </c>
      <c r="F6932" s="15">
        <v>1506925</v>
      </c>
      <c r="G6932" s="15">
        <v>4777950</v>
      </c>
      <c r="I6932" s="38" t="s">
        <v>258</v>
      </c>
      <c r="J6932" s="15">
        <v>8.3000000000000007</v>
      </c>
    </row>
    <row r="6933" spans="1:10" x14ac:dyDescent="0.3">
      <c r="A6933" s="38" t="s">
        <v>245</v>
      </c>
      <c r="B6933" s="15">
        <v>175000</v>
      </c>
      <c r="C6933" s="15">
        <v>175000</v>
      </c>
      <c r="E6933" s="35" t="s">
        <v>272</v>
      </c>
      <c r="F6933" s="15">
        <v>5431727</v>
      </c>
      <c r="G6933" s="15">
        <v>26500429</v>
      </c>
      <c r="I6933" s="38" t="s">
        <v>260</v>
      </c>
      <c r="J6933" s="15">
        <v>6.7</v>
      </c>
    </row>
    <row r="6934" spans="1:10" x14ac:dyDescent="0.3">
      <c r="A6934" s="38" t="s">
        <v>247</v>
      </c>
      <c r="B6934" s="15">
        <v>152925</v>
      </c>
      <c r="C6934" s="15">
        <v>857850</v>
      </c>
      <c r="E6934" s="36" t="s">
        <v>246</v>
      </c>
      <c r="F6934" s="15">
        <v>1021675</v>
      </c>
      <c r="G6934" s="15">
        <v>4813300</v>
      </c>
      <c r="I6934" s="38" t="s">
        <v>262</v>
      </c>
      <c r="J6934" s="15">
        <v>7.5</v>
      </c>
    </row>
    <row r="6935" spans="1:10" x14ac:dyDescent="0.3">
      <c r="A6935" s="38" t="s">
        <v>249</v>
      </c>
      <c r="B6935" s="15">
        <v>99500</v>
      </c>
      <c r="C6935" s="15">
        <v>567970</v>
      </c>
      <c r="E6935" s="36" t="s">
        <v>248</v>
      </c>
      <c r="F6935" s="15">
        <v>1195514</v>
      </c>
      <c r="G6935" s="15">
        <v>6423556</v>
      </c>
      <c r="I6935" s="38" t="s">
        <v>263</v>
      </c>
      <c r="J6935" s="15">
        <v>7.7</v>
      </c>
    </row>
    <row r="6936" spans="1:10" x14ac:dyDescent="0.3">
      <c r="A6936" s="38" t="s">
        <v>251</v>
      </c>
      <c r="B6936" s="15">
        <v>92000</v>
      </c>
      <c r="C6936" s="15">
        <v>766400</v>
      </c>
      <c r="E6936" s="36" t="s">
        <v>250</v>
      </c>
      <c r="F6936" s="15">
        <v>1566013</v>
      </c>
      <c r="G6936" s="15">
        <v>7325223</v>
      </c>
      <c r="I6936" s="35" t="s">
        <v>266</v>
      </c>
      <c r="J6936" s="15"/>
    </row>
    <row r="6937" spans="1:10" x14ac:dyDescent="0.3">
      <c r="A6937" s="38" t="s">
        <v>254</v>
      </c>
      <c r="B6937" s="15">
        <v>69250</v>
      </c>
      <c r="C6937" s="15">
        <v>598567</v>
      </c>
      <c r="E6937" s="37" t="s">
        <v>252</v>
      </c>
      <c r="F6937" s="15">
        <v>682250</v>
      </c>
      <c r="G6937" s="15">
        <v>2214549</v>
      </c>
      <c r="I6937" s="38" t="s">
        <v>245</v>
      </c>
      <c r="J6937" s="15">
        <v>7.7</v>
      </c>
    </row>
    <row r="6938" spans="1:10" x14ac:dyDescent="0.3">
      <c r="A6938" s="38" t="s">
        <v>257</v>
      </c>
      <c r="B6938" s="15">
        <v>129000</v>
      </c>
      <c r="C6938" s="15">
        <v>425000</v>
      </c>
      <c r="E6938" s="37" t="s">
        <v>255</v>
      </c>
      <c r="F6938" s="15">
        <v>430000</v>
      </c>
      <c r="G6938" s="15">
        <v>2318000</v>
      </c>
      <c r="I6938" s="38" t="s">
        <v>247</v>
      </c>
      <c r="J6938" s="15">
        <v>8.3000000000000007</v>
      </c>
    </row>
    <row r="6939" spans="1:10" x14ac:dyDescent="0.3">
      <c r="A6939" s="38" t="s">
        <v>252</v>
      </c>
      <c r="B6939" s="15">
        <v>89900</v>
      </c>
      <c r="C6939" s="15">
        <v>320800</v>
      </c>
      <c r="E6939" s="37" t="s">
        <v>258</v>
      </c>
      <c r="F6939" s="15">
        <v>453763</v>
      </c>
      <c r="G6939" s="15">
        <v>2792674</v>
      </c>
      <c r="I6939" s="38" t="s">
        <v>249</v>
      </c>
      <c r="J6939" s="15">
        <v>6.7</v>
      </c>
    </row>
    <row r="6940" spans="1:10" x14ac:dyDescent="0.3">
      <c r="A6940" s="38" t="s">
        <v>255</v>
      </c>
      <c r="B6940" s="15">
        <v>68000</v>
      </c>
      <c r="C6940" s="15">
        <v>379007</v>
      </c>
      <c r="E6940" s="36" t="s">
        <v>253</v>
      </c>
      <c r="F6940" s="15">
        <v>1648525</v>
      </c>
      <c r="G6940" s="15">
        <v>7938350</v>
      </c>
      <c r="I6940" s="38" t="s">
        <v>251</v>
      </c>
      <c r="J6940" s="15">
        <v>5.7</v>
      </c>
    </row>
    <row r="6941" spans="1:10" x14ac:dyDescent="0.3">
      <c r="A6941" s="38" t="s">
        <v>258</v>
      </c>
      <c r="B6941" s="15">
        <v>122975</v>
      </c>
      <c r="C6941" s="15">
        <v>245950</v>
      </c>
      <c r="E6941" s="35" t="s">
        <v>273</v>
      </c>
      <c r="F6941" s="15">
        <v>6684520</v>
      </c>
      <c r="G6941" s="15">
        <v>36216519</v>
      </c>
      <c r="I6941" s="38" t="s">
        <v>254</v>
      </c>
      <c r="J6941" s="15">
        <v>5.5</v>
      </c>
    </row>
    <row r="6942" spans="1:10" x14ac:dyDescent="0.3">
      <c r="A6942" s="38" t="s">
        <v>260</v>
      </c>
      <c r="B6942" s="15">
        <v>88888</v>
      </c>
      <c r="C6942" s="15">
        <v>272888</v>
      </c>
      <c r="E6942" s="36" t="s">
        <v>246</v>
      </c>
      <c r="F6942" s="15">
        <v>1521720</v>
      </c>
      <c r="G6942" s="15">
        <v>9831020</v>
      </c>
      <c r="I6942" s="38" t="s">
        <v>257</v>
      </c>
      <c r="J6942" s="15">
        <v>6</v>
      </c>
    </row>
    <row r="6943" spans="1:10" x14ac:dyDescent="0.3">
      <c r="A6943" s="38" t="s">
        <v>262</v>
      </c>
      <c r="B6943" s="15">
        <v>150000</v>
      </c>
      <c r="C6943" s="15">
        <v>679900</v>
      </c>
      <c r="E6943" s="36" t="s">
        <v>248</v>
      </c>
      <c r="F6943" s="15">
        <v>2096800</v>
      </c>
      <c r="G6943" s="15">
        <v>9794500</v>
      </c>
      <c r="I6943" s="38" t="s">
        <v>252</v>
      </c>
      <c r="J6943" s="15">
        <v>7.1</v>
      </c>
    </row>
    <row r="6944" spans="1:10" x14ac:dyDescent="0.3">
      <c r="A6944" s="38" t="s">
        <v>263</v>
      </c>
      <c r="B6944" s="15">
        <v>160250</v>
      </c>
      <c r="C6944" s="15">
        <v>887000</v>
      </c>
      <c r="E6944" s="36" t="s">
        <v>250</v>
      </c>
      <c r="F6944" s="15">
        <v>1501200</v>
      </c>
      <c r="G6944" s="15">
        <v>8001750</v>
      </c>
      <c r="I6944" s="38" t="s">
        <v>255</v>
      </c>
      <c r="J6944" s="15">
        <v>7.4</v>
      </c>
    </row>
    <row r="6945" spans="1:10" x14ac:dyDescent="0.3">
      <c r="A6945" s="35" t="s">
        <v>269</v>
      </c>
      <c r="B6945" s="15"/>
      <c r="C6945" s="15"/>
      <c r="E6945" s="37" t="s">
        <v>252</v>
      </c>
      <c r="F6945" s="15">
        <v>250000</v>
      </c>
      <c r="G6945" s="15">
        <v>2924000</v>
      </c>
      <c r="I6945" s="38" t="s">
        <v>258</v>
      </c>
      <c r="J6945" s="15">
        <v>7.8</v>
      </c>
    </row>
    <row r="6946" spans="1:10" x14ac:dyDescent="0.3">
      <c r="A6946" s="38" t="s">
        <v>245</v>
      </c>
      <c r="B6946" s="15">
        <v>115500</v>
      </c>
      <c r="C6946" s="15">
        <v>448700</v>
      </c>
      <c r="E6946" s="37" t="s">
        <v>255</v>
      </c>
      <c r="F6946" s="15">
        <v>490000</v>
      </c>
      <c r="G6946" s="15">
        <v>2591950</v>
      </c>
      <c r="I6946" s="38" t="s">
        <v>260</v>
      </c>
      <c r="J6946" s="15">
        <v>8.1999999999999993</v>
      </c>
    </row>
    <row r="6947" spans="1:10" x14ac:dyDescent="0.3">
      <c r="A6947" s="38" t="s">
        <v>247</v>
      </c>
      <c r="B6947" s="15">
        <v>136000</v>
      </c>
      <c r="C6947" s="15">
        <v>371000</v>
      </c>
      <c r="E6947" s="37" t="s">
        <v>258</v>
      </c>
      <c r="F6947" s="15">
        <v>761200</v>
      </c>
      <c r="G6947" s="15">
        <v>2485800</v>
      </c>
      <c r="I6947" s="38" t="s">
        <v>262</v>
      </c>
      <c r="J6947" s="15">
        <v>7.5</v>
      </c>
    </row>
    <row r="6948" spans="1:10" x14ac:dyDescent="0.3">
      <c r="A6948" s="38" t="s">
        <v>249</v>
      </c>
      <c r="B6948" s="15">
        <v>105375</v>
      </c>
      <c r="C6948" s="15">
        <v>1144651</v>
      </c>
      <c r="E6948" s="36" t="s">
        <v>253</v>
      </c>
      <c r="F6948" s="15">
        <v>1564800</v>
      </c>
      <c r="G6948" s="15">
        <v>8589249</v>
      </c>
      <c r="I6948" s="38" t="s">
        <v>263</v>
      </c>
      <c r="J6948" s="15">
        <v>7.8</v>
      </c>
    </row>
    <row r="6949" spans="1:10" x14ac:dyDescent="0.3">
      <c r="A6949" s="38" t="s">
        <v>251</v>
      </c>
      <c r="B6949" s="15">
        <v>115000</v>
      </c>
      <c r="C6949" s="15">
        <v>571950</v>
      </c>
      <c r="E6949" s="35" t="s">
        <v>274</v>
      </c>
      <c r="F6949" s="15">
        <v>7960324</v>
      </c>
      <c r="G6949" s="15">
        <v>40901788</v>
      </c>
      <c r="I6949" s="35" t="s">
        <v>267</v>
      </c>
      <c r="J6949" s="15"/>
    </row>
    <row r="6950" spans="1:10" x14ac:dyDescent="0.3">
      <c r="A6950" s="38" t="s">
        <v>254</v>
      </c>
      <c r="B6950" s="15">
        <v>161750</v>
      </c>
      <c r="C6950" s="15">
        <v>630500</v>
      </c>
      <c r="E6950" s="36" t="s">
        <v>246</v>
      </c>
      <c r="F6950" s="15">
        <v>2492650</v>
      </c>
      <c r="G6950" s="15">
        <v>7947900</v>
      </c>
      <c r="I6950" s="38" t="s">
        <v>245</v>
      </c>
      <c r="J6950" s="15">
        <v>8.1999999999999993</v>
      </c>
    </row>
    <row r="6951" spans="1:10" x14ac:dyDescent="0.3">
      <c r="A6951" s="38" t="s">
        <v>257</v>
      </c>
      <c r="B6951" s="15">
        <v>140000</v>
      </c>
      <c r="C6951" s="15">
        <v>863111</v>
      </c>
      <c r="E6951" s="36" t="s">
        <v>248</v>
      </c>
      <c r="F6951" s="15">
        <v>1829699</v>
      </c>
      <c r="G6951" s="15">
        <v>7943649</v>
      </c>
      <c r="I6951" s="38" t="s">
        <v>247</v>
      </c>
      <c r="J6951" s="15">
        <v>9.4</v>
      </c>
    </row>
    <row r="6952" spans="1:10" x14ac:dyDescent="0.3">
      <c r="A6952" s="38" t="s">
        <v>252</v>
      </c>
      <c r="B6952" s="15">
        <v>135000</v>
      </c>
      <c r="C6952" s="15">
        <v>884650</v>
      </c>
      <c r="E6952" s="36" t="s">
        <v>250</v>
      </c>
      <c r="F6952" s="15">
        <v>1424750</v>
      </c>
      <c r="G6952" s="15">
        <v>11406424</v>
      </c>
      <c r="I6952" s="38" t="s">
        <v>249</v>
      </c>
      <c r="J6952" s="15">
        <v>10</v>
      </c>
    </row>
    <row r="6953" spans="1:10" x14ac:dyDescent="0.3">
      <c r="A6953" s="38" t="s">
        <v>255</v>
      </c>
      <c r="B6953" s="15">
        <v>145000</v>
      </c>
      <c r="C6953" s="15">
        <v>1306900</v>
      </c>
      <c r="E6953" s="37" t="s">
        <v>252</v>
      </c>
      <c r="F6953" s="15">
        <v>543250</v>
      </c>
      <c r="G6953" s="15">
        <v>4760025</v>
      </c>
      <c r="I6953" s="38" t="s">
        <v>251</v>
      </c>
      <c r="J6953" s="15">
        <v>12</v>
      </c>
    </row>
    <row r="6954" spans="1:10" x14ac:dyDescent="0.3">
      <c r="A6954" s="38" t="s">
        <v>258</v>
      </c>
      <c r="B6954" s="15">
        <v>124500</v>
      </c>
      <c r="C6954" s="15">
        <v>931950</v>
      </c>
      <c r="E6954" s="37" t="s">
        <v>255</v>
      </c>
      <c r="F6954" s="15">
        <v>280000</v>
      </c>
      <c r="G6954" s="15">
        <v>2170499</v>
      </c>
      <c r="I6954" s="38" t="s">
        <v>254</v>
      </c>
      <c r="J6954" s="15">
        <v>13</v>
      </c>
    </row>
    <row r="6955" spans="1:10" x14ac:dyDescent="0.3">
      <c r="A6955" s="38" t="s">
        <v>260</v>
      </c>
      <c r="B6955" s="15">
        <v>132975</v>
      </c>
      <c r="C6955" s="15">
        <v>1805554</v>
      </c>
      <c r="E6955" s="37" t="s">
        <v>258</v>
      </c>
      <c r="F6955" s="15">
        <v>601500</v>
      </c>
      <c r="G6955" s="15">
        <v>4475900</v>
      </c>
      <c r="I6955" s="38" t="s">
        <v>257</v>
      </c>
      <c r="J6955" s="15">
        <v>11.3</v>
      </c>
    </row>
    <row r="6956" spans="1:10" x14ac:dyDescent="0.3">
      <c r="A6956" s="38" t="s">
        <v>262</v>
      </c>
      <c r="B6956" s="15">
        <v>216500</v>
      </c>
      <c r="C6956" s="15">
        <v>569001</v>
      </c>
      <c r="E6956" s="36" t="s">
        <v>253</v>
      </c>
      <c r="F6956" s="15">
        <v>2213225</v>
      </c>
      <c r="G6956" s="15">
        <v>13603815</v>
      </c>
      <c r="I6956" s="38" t="s">
        <v>252</v>
      </c>
      <c r="J6956" s="15">
        <v>9.4</v>
      </c>
    </row>
    <row r="6957" spans="1:10" x14ac:dyDescent="0.3">
      <c r="A6957" s="38" t="s">
        <v>263</v>
      </c>
      <c r="B6957" s="15">
        <v>140000</v>
      </c>
      <c r="C6957" s="15">
        <v>1001900</v>
      </c>
      <c r="E6957" s="35" t="s">
        <v>275</v>
      </c>
      <c r="F6957" s="15">
        <v>7453530</v>
      </c>
      <c r="G6957" s="15">
        <v>31160208</v>
      </c>
      <c r="I6957" s="38" t="s">
        <v>255</v>
      </c>
      <c r="J6957" s="15">
        <v>7.9</v>
      </c>
    </row>
    <row r="6958" spans="1:10" x14ac:dyDescent="0.3">
      <c r="A6958" s="35" t="s">
        <v>270</v>
      </c>
      <c r="B6958" s="15"/>
      <c r="C6958" s="15"/>
      <c r="E6958" s="36" t="s">
        <v>246</v>
      </c>
      <c r="F6958" s="15">
        <v>1708730</v>
      </c>
      <c r="G6958" s="15">
        <v>6260859</v>
      </c>
      <c r="I6958" s="38" t="s">
        <v>258</v>
      </c>
      <c r="J6958" s="15">
        <v>7.3</v>
      </c>
    </row>
    <row r="6959" spans="1:10" x14ac:dyDescent="0.3">
      <c r="A6959" s="38" t="s">
        <v>245</v>
      </c>
      <c r="B6959" s="15">
        <v>106500</v>
      </c>
      <c r="C6959" s="15">
        <v>106500</v>
      </c>
      <c r="E6959" s="36" t="s">
        <v>248</v>
      </c>
      <c r="F6959" s="15">
        <v>2954200</v>
      </c>
      <c r="G6959" s="15">
        <v>7409699</v>
      </c>
      <c r="I6959" s="38" t="s">
        <v>260</v>
      </c>
      <c r="J6959" s="15">
        <v>8.1</v>
      </c>
    </row>
    <row r="6960" spans="1:10" x14ac:dyDescent="0.3">
      <c r="A6960" s="38" t="s">
        <v>247</v>
      </c>
      <c r="B6960" s="15">
        <v>169975</v>
      </c>
      <c r="C6960" s="15">
        <v>1030506</v>
      </c>
      <c r="E6960" s="36" t="s">
        <v>250</v>
      </c>
      <c r="F6960" s="15">
        <v>1454000</v>
      </c>
      <c r="G6960" s="15">
        <v>10809100</v>
      </c>
      <c r="I6960" s="38" t="s">
        <v>262</v>
      </c>
      <c r="J6960" s="15">
        <v>6.6</v>
      </c>
    </row>
    <row r="6961" spans="1:10" x14ac:dyDescent="0.3">
      <c r="A6961" s="38" t="s">
        <v>249</v>
      </c>
      <c r="B6961" s="15">
        <v>126600</v>
      </c>
      <c r="C6961" s="15">
        <v>878300</v>
      </c>
      <c r="E6961" s="37" t="s">
        <v>252</v>
      </c>
      <c r="F6961" s="15">
        <v>610000</v>
      </c>
      <c r="G6961" s="15">
        <v>3213000</v>
      </c>
      <c r="I6961" s="38" t="s">
        <v>263</v>
      </c>
      <c r="J6961" s="15">
        <v>5.6</v>
      </c>
    </row>
    <row r="6962" spans="1:10" x14ac:dyDescent="0.3">
      <c r="A6962" s="38" t="s">
        <v>251</v>
      </c>
      <c r="B6962" s="15">
        <v>140995</v>
      </c>
      <c r="C6962" s="15">
        <v>842890</v>
      </c>
      <c r="E6962" s="37" t="s">
        <v>255</v>
      </c>
      <c r="F6962" s="15">
        <v>295000</v>
      </c>
      <c r="G6962" s="15">
        <v>4611350</v>
      </c>
      <c r="I6962" s="35" t="s">
        <v>268</v>
      </c>
      <c r="J6962" s="15"/>
    </row>
    <row r="6963" spans="1:10" x14ac:dyDescent="0.3">
      <c r="A6963" s="38" t="s">
        <v>254</v>
      </c>
      <c r="B6963" s="15">
        <v>125000</v>
      </c>
      <c r="C6963" s="15">
        <v>1130000</v>
      </c>
      <c r="E6963" s="37" t="s">
        <v>258</v>
      </c>
      <c r="F6963" s="15">
        <v>549000</v>
      </c>
      <c r="G6963" s="15">
        <v>2984750</v>
      </c>
      <c r="I6963" s="38" t="s">
        <v>245</v>
      </c>
      <c r="J6963" s="15">
        <v>5.8</v>
      </c>
    </row>
    <row r="6964" spans="1:10" x14ac:dyDescent="0.3">
      <c r="A6964" s="38" t="s">
        <v>257</v>
      </c>
      <c r="B6964" s="15">
        <v>95000</v>
      </c>
      <c r="C6964" s="15">
        <v>697900</v>
      </c>
      <c r="E6964" s="36" t="s">
        <v>253</v>
      </c>
      <c r="F6964" s="15">
        <v>1336600</v>
      </c>
      <c r="G6964" s="15">
        <v>6680550</v>
      </c>
      <c r="I6964" s="38" t="s">
        <v>247</v>
      </c>
      <c r="J6964" s="15">
        <v>5.3</v>
      </c>
    </row>
    <row r="6965" spans="1:10" x14ac:dyDescent="0.3">
      <c r="A6965" s="38" t="s">
        <v>252</v>
      </c>
      <c r="B6965" s="15">
        <v>149950</v>
      </c>
      <c r="C6965" s="15">
        <v>947350</v>
      </c>
      <c r="E6965" s="14">
        <v>65</v>
      </c>
      <c r="F6965" s="15">
        <v>69216452</v>
      </c>
      <c r="G6965" s="15">
        <v>116621496</v>
      </c>
      <c r="I6965" s="38" t="s">
        <v>249</v>
      </c>
      <c r="J6965" s="15">
        <v>5.3</v>
      </c>
    </row>
    <row r="6966" spans="1:10" x14ac:dyDescent="0.3">
      <c r="A6966" s="38" t="s">
        <v>255</v>
      </c>
      <c r="B6966" s="15">
        <v>121000</v>
      </c>
      <c r="C6966" s="15">
        <v>810590</v>
      </c>
      <c r="E6966" s="35" t="s">
        <v>243</v>
      </c>
      <c r="F6966" s="15">
        <v>772125</v>
      </c>
      <c r="G6966" s="15">
        <v>1323350</v>
      </c>
      <c r="I6966" s="38" t="s">
        <v>251</v>
      </c>
      <c r="J6966" s="15">
        <v>5.0999999999999996</v>
      </c>
    </row>
    <row r="6967" spans="1:10" x14ac:dyDescent="0.3">
      <c r="A6967" s="38" t="s">
        <v>258</v>
      </c>
      <c r="B6967" s="15">
        <v>89900</v>
      </c>
      <c r="C6967" s="15">
        <v>543075</v>
      </c>
      <c r="E6967" s="36" t="s">
        <v>246</v>
      </c>
      <c r="F6967" s="15">
        <v>298950</v>
      </c>
      <c r="G6967" s="15">
        <v>663950</v>
      </c>
      <c r="I6967" s="38" t="s">
        <v>254</v>
      </c>
      <c r="J6967" s="15">
        <v>6.2</v>
      </c>
    </row>
    <row r="6968" spans="1:10" x14ac:dyDescent="0.3">
      <c r="A6968" s="38" t="s">
        <v>260</v>
      </c>
      <c r="B6968" s="15">
        <v>185200</v>
      </c>
      <c r="C6968" s="15">
        <v>2101100</v>
      </c>
      <c r="E6968" s="36" t="s">
        <v>248</v>
      </c>
      <c r="F6968" s="15">
        <v>186225</v>
      </c>
      <c r="G6968" s="15">
        <v>372450</v>
      </c>
      <c r="I6968" s="38" t="s">
        <v>257</v>
      </c>
      <c r="J6968" s="15">
        <v>5.3</v>
      </c>
    </row>
    <row r="6969" spans="1:10" x14ac:dyDescent="0.3">
      <c r="A6969" s="38" t="s">
        <v>262</v>
      </c>
      <c r="B6969" s="15">
        <v>132125</v>
      </c>
      <c r="C6969" s="15">
        <v>643250</v>
      </c>
      <c r="E6969" s="36" t="s">
        <v>250</v>
      </c>
      <c r="F6969" s="15">
        <v>286950</v>
      </c>
      <c r="G6969" s="15">
        <v>286950</v>
      </c>
      <c r="I6969" s="38" t="s">
        <v>252</v>
      </c>
      <c r="J6969" s="15">
        <v>4.5</v>
      </c>
    </row>
    <row r="6970" spans="1:10" x14ac:dyDescent="0.3">
      <c r="A6970" s="38" t="s">
        <v>263</v>
      </c>
      <c r="B6970" s="15">
        <v>195000</v>
      </c>
      <c r="C6970" s="15">
        <v>716479</v>
      </c>
      <c r="E6970" s="37" t="s">
        <v>252</v>
      </c>
      <c r="F6970" s="15"/>
      <c r="G6970" s="15"/>
      <c r="I6970" s="38" t="s">
        <v>255</v>
      </c>
      <c r="J6970" s="15">
        <v>5.2</v>
      </c>
    </row>
    <row r="6971" spans="1:10" x14ac:dyDescent="0.3">
      <c r="A6971" s="35" t="s">
        <v>271</v>
      </c>
      <c r="B6971" s="15"/>
      <c r="C6971" s="15"/>
      <c r="E6971" s="37" t="s">
        <v>255</v>
      </c>
      <c r="F6971" s="15">
        <v>102000</v>
      </c>
      <c r="G6971" s="15">
        <v>102000</v>
      </c>
      <c r="I6971" s="38" t="s">
        <v>258</v>
      </c>
      <c r="J6971" s="15">
        <v>5.7</v>
      </c>
    </row>
    <row r="6972" spans="1:10" x14ac:dyDescent="0.3">
      <c r="A6972" s="38" t="s">
        <v>245</v>
      </c>
      <c r="B6972" s="15">
        <v>185975</v>
      </c>
      <c r="C6972" s="15">
        <v>371950</v>
      </c>
      <c r="E6972" s="37" t="s">
        <v>258</v>
      </c>
      <c r="F6972" s="15">
        <v>184950</v>
      </c>
      <c r="G6972" s="15">
        <v>184950</v>
      </c>
      <c r="I6972" s="38" t="s">
        <v>260</v>
      </c>
      <c r="J6972" s="15">
        <v>6.4</v>
      </c>
    </row>
    <row r="6973" spans="1:10" x14ac:dyDescent="0.3">
      <c r="A6973" s="38" t="s">
        <v>247</v>
      </c>
      <c r="B6973" s="15">
        <v>128500</v>
      </c>
      <c r="C6973" s="15">
        <v>1158500</v>
      </c>
      <c r="E6973" s="36" t="s">
        <v>253</v>
      </c>
      <c r="F6973" s="15"/>
      <c r="G6973" s="15"/>
      <c r="I6973" s="38" t="s">
        <v>262</v>
      </c>
      <c r="J6973" s="15">
        <v>7</v>
      </c>
    </row>
    <row r="6974" spans="1:10" x14ac:dyDescent="0.3">
      <c r="A6974" s="38" t="s">
        <v>249</v>
      </c>
      <c r="B6974" s="15">
        <v>149950</v>
      </c>
      <c r="C6974" s="15">
        <v>1206200</v>
      </c>
      <c r="E6974" s="35" t="s">
        <v>259</v>
      </c>
      <c r="F6974" s="15">
        <v>4201249</v>
      </c>
      <c r="G6974" s="15">
        <v>6818749</v>
      </c>
      <c r="I6974" s="38" t="s">
        <v>263</v>
      </c>
      <c r="J6974" s="15">
        <v>5.8</v>
      </c>
    </row>
    <row r="6975" spans="1:10" x14ac:dyDescent="0.3">
      <c r="A6975" s="38" t="s">
        <v>251</v>
      </c>
      <c r="B6975" s="15">
        <v>170000</v>
      </c>
      <c r="C6975" s="15">
        <v>1941600</v>
      </c>
      <c r="E6975" s="36" t="s">
        <v>246</v>
      </c>
      <c r="F6975" s="15">
        <v>771949</v>
      </c>
      <c r="G6975" s="15">
        <v>1246949</v>
      </c>
      <c r="I6975" s="35" t="s">
        <v>269</v>
      </c>
      <c r="J6975" s="15"/>
    </row>
    <row r="6976" spans="1:10" x14ac:dyDescent="0.3">
      <c r="A6976" s="38" t="s">
        <v>254</v>
      </c>
      <c r="B6976" s="15">
        <v>189878</v>
      </c>
      <c r="C6976" s="15">
        <v>1235206</v>
      </c>
      <c r="E6976" s="36" t="s">
        <v>248</v>
      </c>
      <c r="F6976" s="15">
        <v>1250400</v>
      </c>
      <c r="G6976" s="15">
        <v>1670400</v>
      </c>
      <c r="I6976" s="38" t="s">
        <v>245</v>
      </c>
      <c r="J6976" s="15">
        <v>6.8</v>
      </c>
    </row>
    <row r="6977" spans="1:10" x14ac:dyDescent="0.3">
      <c r="A6977" s="38" t="s">
        <v>257</v>
      </c>
      <c r="B6977" s="15">
        <v>176500</v>
      </c>
      <c r="C6977" s="15">
        <v>1857400</v>
      </c>
      <c r="E6977" s="36" t="s">
        <v>250</v>
      </c>
      <c r="F6977" s="15">
        <v>983950</v>
      </c>
      <c r="G6977" s="15">
        <v>2324950</v>
      </c>
      <c r="I6977" s="38" t="s">
        <v>247</v>
      </c>
      <c r="J6977" s="15">
        <v>6.2</v>
      </c>
    </row>
    <row r="6978" spans="1:10" x14ac:dyDescent="0.3">
      <c r="A6978" s="38" t="s">
        <v>252</v>
      </c>
      <c r="B6978" s="15">
        <v>176500</v>
      </c>
      <c r="C6978" s="15">
        <v>1299950</v>
      </c>
      <c r="E6978" s="37" t="s">
        <v>252</v>
      </c>
      <c r="F6978" s="15">
        <v>443000</v>
      </c>
      <c r="G6978" s="15">
        <v>1178000</v>
      </c>
      <c r="I6978" s="38" t="s">
        <v>249</v>
      </c>
      <c r="J6978" s="15">
        <v>4.0999999999999996</v>
      </c>
    </row>
    <row r="6979" spans="1:10" x14ac:dyDescent="0.3">
      <c r="A6979" s="38" t="s">
        <v>255</v>
      </c>
      <c r="B6979" s="15">
        <v>155950</v>
      </c>
      <c r="C6979" s="15">
        <v>1488074</v>
      </c>
      <c r="E6979" s="37" t="s">
        <v>255</v>
      </c>
      <c r="F6979" s="15">
        <v>245000</v>
      </c>
      <c r="G6979" s="15">
        <v>245000</v>
      </c>
      <c r="I6979" s="38" t="s">
        <v>251</v>
      </c>
      <c r="J6979" s="15">
        <v>3.8</v>
      </c>
    </row>
    <row r="6980" spans="1:10" x14ac:dyDescent="0.3">
      <c r="A6980" s="38" t="s">
        <v>258</v>
      </c>
      <c r="B6980" s="15">
        <v>175000</v>
      </c>
      <c r="C6980" s="15">
        <v>2150449</v>
      </c>
      <c r="E6980" s="37" t="s">
        <v>258</v>
      </c>
      <c r="F6980" s="15">
        <v>295950</v>
      </c>
      <c r="G6980" s="15">
        <v>901950</v>
      </c>
      <c r="I6980" s="38" t="s">
        <v>254</v>
      </c>
      <c r="J6980" s="15">
        <v>2.9</v>
      </c>
    </row>
    <row r="6981" spans="1:10" x14ac:dyDescent="0.3">
      <c r="A6981" s="38" t="s">
        <v>260</v>
      </c>
      <c r="B6981" s="15">
        <v>205000</v>
      </c>
      <c r="C6981" s="15">
        <v>1700880</v>
      </c>
      <c r="E6981" s="36" t="s">
        <v>253</v>
      </c>
      <c r="F6981" s="15">
        <v>1194950</v>
      </c>
      <c r="G6981" s="15">
        <v>1576450</v>
      </c>
      <c r="I6981" s="38" t="s">
        <v>257</v>
      </c>
      <c r="J6981" s="15">
        <v>3.7</v>
      </c>
    </row>
    <row r="6982" spans="1:10" x14ac:dyDescent="0.3">
      <c r="A6982" s="38" t="s">
        <v>262</v>
      </c>
      <c r="B6982" s="15">
        <v>208000</v>
      </c>
      <c r="C6982" s="15">
        <v>1465350</v>
      </c>
      <c r="E6982" s="35" t="s">
        <v>265</v>
      </c>
      <c r="F6982" s="15">
        <v>5342325</v>
      </c>
      <c r="G6982" s="15">
        <v>8627165</v>
      </c>
      <c r="I6982" s="38" t="s">
        <v>252</v>
      </c>
      <c r="J6982" s="15">
        <v>3.5</v>
      </c>
    </row>
    <row r="6983" spans="1:10" x14ac:dyDescent="0.3">
      <c r="A6983" s="38" t="s">
        <v>263</v>
      </c>
      <c r="B6983" s="15">
        <v>201000</v>
      </c>
      <c r="C6983" s="15">
        <v>796000</v>
      </c>
      <c r="E6983" s="36" t="s">
        <v>246</v>
      </c>
      <c r="F6983" s="15">
        <v>1451775</v>
      </c>
      <c r="G6983" s="15">
        <v>2401350</v>
      </c>
      <c r="I6983" s="38" t="s">
        <v>255</v>
      </c>
      <c r="J6983" s="15">
        <v>3.2</v>
      </c>
    </row>
    <row r="6984" spans="1:10" x14ac:dyDescent="0.3">
      <c r="A6984" s="35" t="s">
        <v>272</v>
      </c>
      <c r="B6984" s="15"/>
      <c r="C6984" s="15"/>
      <c r="E6984" s="36" t="s">
        <v>248</v>
      </c>
      <c r="F6984" s="15">
        <v>1084750</v>
      </c>
      <c r="G6984" s="15">
        <v>2000625</v>
      </c>
      <c r="I6984" s="38" t="s">
        <v>258</v>
      </c>
      <c r="J6984" s="15">
        <v>3.1</v>
      </c>
    </row>
    <row r="6985" spans="1:10" x14ac:dyDescent="0.3">
      <c r="A6985" s="38" t="s">
        <v>245</v>
      </c>
      <c r="B6985" s="15">
        <v>239950</v>
      </c>
      <c r="C6985" s="15">
        <v>1021100</v>
      </c>
      <c r="E6985" s="36" t="s">
        <v>250</v>
      </c>
      <c r="F6985" s="15">
        <v>1400600</v>
      </c>
      <c r="G6985" s="15">
        <v>2611740</v>
      </c>
      <c r="I6985" s="38" t="s">
        <v>260</v>
      </c>
      <c r="J6985" s="15">
        <v>3.8</v>
      </c>
    </row>
    <row r="6986" spans="1:10" x14ac:dyDescent="0.3">
      <c r="A6986" s="38" t="s">
        <v>247</v>
      </c>
      <c r="B6986" s="15">
        <v>211500</v>
      </c>
      <c r="C6986" s="15">
        <v>1065500</v>
      </c>
      <c r="E6986" s="37" t="s">
        <v>252</v>
      </c>
      <c r="F6986" s="15">
        <v>519150</v>
      </c>
      <c r="G6986" s="15">
        <v>784350</v>
      </c>
      <c r="I6986" s="38" t="s">
        <v>262</v>
      </c>
      <c r="J6986" s="15">
        <v>3.6</v>
      </c>
    </row>
    <row r="6987" spans="1:10" x14ac:dyDescent="0.3">
      <c r="A6987" s="38" t="s">
        <v>249</v>
      </c>
      <c r="B6987" s="15">
        <v>179950</v>
      </c>
      <c r="C6987" s="15">
        <v>854900</v>
      </c>
      <c r="E6987" s="37" t="s">
        <v>255</v>
      </c>
      <c r="F6987" s="15">
        <v>420000</v>
      </c>
      <c r="G6987" s="15">
        <v>806950</v>
      </c>
      <c r="I6987" s="38" t="s">
        <v>263</v>
      </c>
      <c r="J6987" s="15">
        <v>3.4</v>
      </c>
    </row>
    <row r="6988" spans="1:10" x14ac:dyDescent="0.3">
      <c r="A6988" s="38" t="s">
        <v>251</v>
      </c>
      <c r="B6988" s="15">
        <v>200000</v>
      </c>
      <c r="C6988" s="15">
        <v>1209000</v>
      </c>
      <c r="E6988" s="37" t="s">
        <v>258</v>
      </c>
      <c r="F6988" s="15">
        <v>461450</v>
      </c>
      <c r="G6988" s="15">
        <v>1020440</v>
      </c>
      <c r="I6988" s="35" t="s">
        <v>270</v>
      </c>
      <c r="J6988" s="15"/>
    </row>
    <row r="6989" spans="1:10" x14ac:dyDescent="0.3">
      <c r="A6989" s="38" t="s">
        <v>254</v>
      </c>
      <c r="B6989" s="15">
        <v>223500</v>
      </c>
      <c r="C6989" s="15">
        <v>2103137</v>
      </c>
      <c r="E6989" s="36" t="s">
        <v>253</v>
      </c>
      <c r="F6989" s="15">
        <v>1405200</v>
      </c>
      <c r="G6989" s="15">
        <v>1613450</v>
      </c>
      <c r="I6989" s="38" t="s">
        <v>245</v>
      </c>
      <c r="J6989" s="15">
        <v>3.1</v>
      </c>
    </row>
    <row r="6990" spans="1:10" x14ac:dyDescent="0.3">
      <c r="A6990" s="38" t="s">
        <v>257</v>
      </c>
      <c r="B6990" s="15">
        <v>176750</v>
      </c>
      <c r="C6990" s="15">
        <v>1707299</v>
      </c>
      <c r="E6990" s="35" t="s">
        <v>244</v>
      </c>
      <c r="F6990" s="15">
        <v>3436419</v>
      </c>
      <c r="G6990" s="15">
        <v>6256287</v>
      </c>
      <c r="I6990" s="38" t="s">
        <v>247</v>
      </c>
      <c r="J6990" s="15">
        <v>3</v>
      </c>
    </row>
    <row r="6991" spans="1:10" x14ac:dyDescent="0.3">
      <c r="A6991" s="38" t="s">
        <v>252</v>
      </c>
      <c r="B6991" s="15">
        <v>184950</v>
      </c>
      <c r="C6991" s="15">
        <v>1281800</v>
      </c>
      <c r="E6991" s="36" t="s">
        <v>246</v>
      </c>
      <c r="F6991" s="15">
        <v>1146475</v>
      </c>
      <c r="G6991" s="15">
        <v>2441950</v>
      </c>
      <c r="I6991" s="38" t="s">
        <v>249</v>
      </c>
      <c r="J6991" s="15">
        <v>3</v>
      </c>
    </row>
    <row r="6992" spans="1:10" x14ac:dyDescent="0.3">
      <c r="A6992" s="38" t="s">
        <v>255</v>
      </c>
      <c r="B6992" s="15">
        <v>155250</v>
      </c>
      <c r="C6992" s="15">
        <v>1774900</v>
      </c>
      <c r="E6992" s="36" t="s">
        <v>248</v>
      </c>
      <c r="F6992" s="15">
        <v>189000</v>
      </c>
      <c r="G6992" s="15">
        <v>189000</v>
      </c>
      <c r="I6992" s="38" t="s">
        <v>251</v>
      </c>
      <c r="J6992" s="15">
        <v>3</v>
      </c>
    </row>
    <row r="6993" spans="1:10" x14ac:dyDescent="0.3">
      <c r="A6993" s="38" t="s">
        <v>258</v>
      </c>
      <c r="B6993" s="15">
        <v>208475</v>
      </c>
      <c r="C6993" s="15">
        <v>2503649</v>
      </c>
      <c r="E6993" s="36" t="s">
        <v>250</v>
      </c>
      <c r="F6993" s="15">
        <v>1224794</v>
      </c>
      <c r="G6993" s="15">
        <v>2224937</v>
      </c>
      <c r="I6993" s="38" t="s">
        <v>254</v>
      </c>
      <c r="J6993" s="15">
        <v>2.9</v>
      </c>
    </row>
    <row r="6994" spans="1:10" x14ac:dyDescent="0.3">
      <c r="A6994" s="38" t="s">
        <v>260</v>
      </c>
      <c r="B6994" s="15">
        <v>176450</v>
      </c>
      <c r="C6994" s="15">
        <v>1127901</v>
      </c>
      <c r="E6994" s="37" t="s">
        <v>252</v>
      </c>
      <c r="F6994" s="15">
        <v>381450</v>
      </c>
      <c r="G6994" s="15">
        <v>762900</v>
      </c>
      <c r="I6994" s="38" t="s">
        <v>257</v>
      </c>
      <c r="J6994" s="15">
        <v>3.6</v>
      </c>
    </row>
    <row r="6995" spans="1:10" x14ac:dyDescent="0.3">
      <c r="A6995" s="38" t="s">
        <v>262</v>
      </c>
      <c r="B6995" s="15">
        <v>171299</v>
      </c>
      <c r="C6995" s="15">
        <v>2879779</v>
      </c>
      <c r="E6995" s="37" t="s">
        <v>255</v>
      </c>
      <c r="F6995" s="15">
        <v>543869</v>
      </c>
      <c r="G6995" s="15">
        <v>863087</v>
      </c>
      <c r="I6995" s="38" t="s">
        <v>252</v>
      </c>
      <c r="J6995" s="15">
        <v>4.7</v>
      </c>
    </row>
    <row r="6996" spans="1:10" x14ac:dyDescent="0.3">
      <c r="A6996" s="38" t="s">
        <v>263</v>
      </c>
      <c r="B6996" s="15">
        <v>190000</v>
      </c>
      <c r="C6996" s="15">
        <v>1450250</v>
      </c>
      <c r="E6996" s="37" t="s">
        <v>258</v>
      </c>
      <c r="F6996" s="15">
        <v>299475</v>
      </c>
      <c r="G6996" s="15">
        <v>598950</v>
      </c>
      <c r="I6996" s="38" t="s">
        <v>255</v>
      </c>
      <c r="J6996" s="15">
        <v>4.5</v>
      </c>
    </row>
    <row r="6997" spans="1:10" x14ac:dyDescent="0.3">
      <c r="A6997" s="35" t="s">
        <v>273</v>
      </c>
      <c r="B6997" s="15"/>
      <c r="C6997" s="15"/>
      <c r="E6997" s="36" t="s">
        <v>253</v>
      </c>
      <c r="F6997" s="15">
        <v>876150</v>
      </c>
      <c r="G6997" s="15">
        <v>1400400</v>
      </c>
      <c r="I6997" s="38" t="s">
        <v>258</v>
      </c>
      <c r="J6997" s="15">
        <v>3.6</v>
      </c>
    </row>
    <row r="6998" spans="1:10" x14ac:dyDescent="0.3">
      <c r="A6998" s="38" t="s">
        <v>245</v>
      </c>
      <c r="B6998" s="15">
        <v>205000</v>
      </c>
      <c r="C6998" s="15">
        <v>3010204</v>
      </c>
      <c r="E6998" s="35" t="s">
        <v>256</v>
      </c>
      <c r="F6998" s="15">
        <v>3599400</v>
      </c>
      <c r="G6998" s="15">
        <v>4439150</v>
      </c>
      <c r="I6998" s="38" t="s">
        <v>260</v>
      </c>
      <c r="J6998" s="15">
        <v>3.8</v>
      </c>
    </row>
    <row r="6999" spans="1:10" x14ac:dyDescent="0.3">
      <c r="A6999" s="38" t="s">
        <v>247</v>
      </c>
      <c r="B6999" s="15">
        <v>211500</v>
      </c>
      <c r="C6999" s="15">
        <v>2336362</v>
      </c>
      <c r="E6999" s="36" t="s">
        <v>246</v>
      </c>
      <c r="F6999" s="15">
        <v>1294250</v>
      </c>
      <c r="G6999" s="15">
        <v>1751500</v>
      </c>
      <c r="I6999" s="38" t="s">
        <v>262</v>
      </c>
      <c r="J6999" s="15">
        <v>2.6</v>
      </c>
    </row>
    <row r="7000" spans="1:10" x14ac:dyDescent="0.3">
      <c r="A7000" s="38" t="s">
        <v>249</v>
      </c>
      <c r="B7000" s="15">
        <v>215000</v>
      </c>
      <c r="C7000" s="15">
        <v>2443344</v>
      </c>
      <c r="E7000" s="36" t="s">
        <v>248</v>
      </c>
      <c r="F7000" s="15">
        <v>1304150</v>
      </c>
      <c r="G7000" s="15">
        <v>1686650</v>
      </c>
      <c r="I7000" s="38" t="s">
        <v>263</v>
      </c>
      <c r="J7000" s="15">
        <v>2.2000000000000002</v>
      </c>
    </row>
    <row r="7001" spans="1:10" x14ac:dyDescent="0.3">
      <c r="A7001" s="38" t="s">
        <v>251</v>
      </c>
      <c r="B7001" s="15">
        <v>211663</v>
      </c>
      <c r="C7001" s="15">
        <v>2166725</v>
      </c>
      <c r="E7001" s="36" t="s">
        <v>250</v>
      </c>
      <c r="F7001" s="15">
        <v>597500</v>
      </c>
      <c r="G7001" s="15">
        <v>597500</v>
      </c>
      <c r="I7001" s="35" t="s">
        <v>271</v>
      </c>
      <c r="J7001" s="15"/>
    </row>
    <row r="7002" spans="1:10" x14ac:dyDescent="0.3">
      <c r="A7002" s="38" t="s">
        <v>254</v>
      </c>
      <c r="B7002" s="15">
        <v>539000</v>
      </c>
      <c r="C7002" s="15">
        <v>2262500</v>
      </c>
      <c r="E7002" s="37" t="s">
        <v>252</v>
      </c>
      <c r="F7002" s="15">
        <v>328000</v>
      </c>
      <c r="G7002" s="15">
        <v>328000</v>
      </c>
      <c r="I7002" s="38" t="s">
        <v>245</v>
      </c>
      <c r="J7002" s="15">
        <v>2.7</v>
      </c>
    </row>
    <row r="7003" spans="1:10" x14ac:dyDescent="0.3">
      <c r="A7003" s="38" t="s">
        <v>257</v>
      </c>
      <c r="B7003" s="15">
        <v>229975</v>
      </c>
      <c r="C7003" s="15">
        <v>2513900</v>
      </c>
      <c r="E7003" s="37" t="s">
        <v>255</v>
      </c>
      <c r="F7003" s="15">
        <v>269500</v>
      </c>
      <c r="G7003" s="15">
        <v>269500</v>
      </c>
      <c r="I7003" s="38" t="s">
        <v>247</v>
      </c>
      <c r="J7003" s="15">
        <v>3.5</v>
      </c>
    </row>
    <row r="7004" spans="1:10" x14ac:dyDescent="0.3">
      <c r="A7004" s="38" t="s">
        <v>252</v>
      </c>
      <c r="B7004" s="15">
        <v>225000</v>
      </c>
      <c r="C7004" s="15">
        <v>2289308</v>
      </c>
      <c r="E7004" s="37" t="s">
        <v>258</v>
      </c>
      <c r="F7004" s="15"/>
      <c r="G7004" s="15">
        <v>0</v>
      </c>
      <c r="I7004" s="38" t="s">
        <v>249</v>
      </c>
      <c r="J7004" s="15">
        <v>2.8</v>
      </c>
    </row>
    <row r="7005" spans="1:10" x14ac:dyDescent="0.3">
      <c r="A7005" s="38" t="s">
        <v>255</v>
      </c>
      <c r="B7005" s="15">
        <v>230000</v>
      </c>
      <c r="C7005" s="15">
        <v>2645204</v>
      </c>
      <c r="E7005" s="36" t="s">
        <v>253</v>
      </c>
      <c r="F7005" s="15">
        <v>403500</v>
      </c>
      <c r="G7005" s="15">
        <v>403500</v>
      </c>
      <c r="I7005" s="38" t="s">
        <v>251</v>
      </c>
      <c r="J7005" s="15">
        <v>2.5</v>
      </c>
    </row>
    <row r="7006" spans="1:10" x14ac:dyDescent="0.3">
      <c r="A7006" s="38" t="s">
        <v>258</v>
      </c>
      <c r="B7006" s="15">
        <v>236500</v>
      </c>
      <c r="C7006" s="15">
        <v>2384925</v>
      </c>
      <c r="E7006" s="35" t="s">
        <v>261</v>
      </c>
      <c r="F7006" s="15">
        <v>4681700</v>
      </c>
      <c r="G7006" s="15">
        <v>5967950</v>
      </c>
      <c r="I7006" s="38" t="s">
        <v>254</v>
      </c>
      <c r="J7006" s="15">
        <v>2.6</v>
      </c>
    </row>
    <row r="7007" spans="1:10" x14ac:dyDescent="0.3">
      <c r="A7007" s="38" t="s">
        <v>260</v>
      </c>
      <c r="B7007" s="15">
        <v>215000</v>
      </c>
      <c r="C7007" s="15">
        <v>2694959</v>
      </c>
      <c r="E7007" s="36" t="s">
        <v>246</v>
      </c>
      <c r="F7007" s="15">
        <v>953000</v>
      </c>
      <c r="G7007" s="15">
        <v>953000</v>
      </c>
      <c r="I7007" s="38" t="s">
        <v>257</v>
      </c>
      <c r="J7007" s="15">
        <v>2.1</v>
      </c>
    </row>
    <row r="7008" spans="1:10" x14ac:dyDescent="0.3">
      <c r="A7008" s="38" t="s">
        <v>262</v>
      </c>
      <c r="B7008" s="15">
        <v>238500</v>
      </c>
      <c r="C7008" s="15">
        <v>2054404</v>
      </c>
      <c r="E7008" s="36" t="s">
        <v>248</v>
      </c>
      <c r="F7008" s="15">
        <v>1419500</v>
      </c>
      <c r="G7008" s="15">
        <v>1837000</v>
      </c>
      <c r="I7008" s="38" t="s">
        <v>252</v>
      </c>
      <c r="J7008" s="15">
        <v>3.1</v>
      </c>
    </row>
    <row r="7009" spans="1:10" x14ac:dyDescent="0.3">
      <c r="A7009" s="38" t="s">
        <v>263</v>
      </c>
      <c r="B7009" s="15">
        <v>247600</v>
      </c>
      <c r="C7009" s="15">
        <v>3188179</v>
      </c>
      <c r="E7009" s="36" t="s">
        <v>250</v>
      </c>
      <c r="F7009" s="15">
        <v>536200</v>
      </c>
      <c r="G7009" s="15">
        <v>752450</v>
      </c>
      <c r="I7009" s="38" t="s">
        <v>255</v>
      </c>
      <c r="J7009" s="15">
        <v>3.4</v>
      </c>
    </row>
    <row r="7010" spans="1:10" x14ac:dyDescent="0.3">
      <c r="A7010" s="35" t="s">
        <v>274</v>
      </c>
      <c r="B7010" s="15"/>
      <c r="C7010" s="15"/>
      <c r="E7010" s="37" t="s">
        <v>252</v>
      </c>
      <c r="F7010" s="15">
        <v>536200</v>
      </c>
      <c r="G7010" s="15">
        <v>752450</v>
      </c>
      <c r="I7010" s="38" t="s">
        <v>258</v>
      </c>
      <c r="J7010" s="15">
        <v>2.9</v>
      </c>
    </row>
    <row r="7011" spans="1:10" x14ac:dyDescent="0.3">
      <c r="A7011" s="38" t="s">
        <v>245</v>
      </c>
      <c r="B7011" s="15">
        <v>229950</v>
      </c>
      <c r="C7011" s="15">
        <v>948950</v>
      </c>
      <c r="E7011" s="37" t="s">
        <v>255</v>
      </c>
      <c r="F7011" s="15"/>
      <c r="G7011" s="15">
        <v>0</v>
      </c>
      <c r="I7011" s="38" t="s">
        <v>260</v>
      </c>
      <c r="J7011" s="15">
        <v>2.6</v>
      </c>
    </row>
    <row r="7012" spans="1:10" x14ac:dyDescent="0.3">
      <c r="A7012" s="38" t="s">
        <v>247</v>
      </c>
      <c r="B7012" s="15">
        <v>249000</v>
      </c>
      <c r="C7012" s="15">
        <v>2325850</v>
      </c>
      <c r="E7012" s="37" t="s">
        <v>258</v>
      </c>
      <c r="F7012" s="15"/>
      <c r="G7012" s="15">
        <v>0</v>
      </c>
      <c r="I7012" s="38" t="s">
        <v>262</v>
      </c>
      <c r="J7012" s="15">
        <v>2.1</v>
      </c>
    </row>
    <row r="7013" spans="1:10" x14ac:dyDescent="0.3">
      <c r="A7013" s="38" t="s">
        <v>249</v>
      </c>
      <c r="B7013" s="15">
        <v>267500</v>
      </c>
      <c r="C7013" s="15">
        <v>3386400</v>
      </c>
      <c r="E7013" s="36" t="s">
        <v>253</v>
      </c>
      <c r="F7013" s="15">
        <v>1773000</v>
      </c>
      <c r="G7013" s="15">
        <v>2425500</v>
      </c>
      <c r="I7013" s="38" t="s">
        <v>263</v>
      </c>
      <c r="J7013" s="15">
        <v>1.4</v>
      </c>
    </row>
    <row r="7014" spans="1:10" x14ac:dyDescent="0.3">
      <c r="A7014" s="38" t="s">
        <v>251</v>
      </c>
      <c r="B7014" s="15">
        <v>269000</v>
      </c>
      <c r="C7014" s="15">
        <v>3460350</v>
      </c>
      <c r="E7014" s="35" t="s">
        <v>264</v>
      </c>
      <c r="F7014" s="15">
        <v>2796175</v>
      </c>
      <c r="G7014" s="15">
        <v>3873400</v>
      </c>
      <c r="I7014" s="35" t="s">
        <v>272</v>
      </c>
      <c r="J7014" s="15"/>
    </row>
    <row r="7015" spans="1:10" x14ac:dyDescent="0.3">
      <c r="A7015" s="38" t="s">
        <v>254</v>
      </c>
      <c r="B7015" s="15">
        <v>265000</v>
      </c>
      <c r="C7015" s="15">
        <v>3647780</v>
      </c>
      <c r="E7015" s="36" t="s">
        <v>246</v>
      </c>
      <c r="F7015" s="15">
        <v>659000</v>
      </c>
      <c r="G7015" s="15">
        <v>823000</v>
      </c>
      <c r="I7015" s="38" t="s">
        <v>245</v>
      </c>
      <c r="J7015" s="15">
        <v>1.7</v>
      </c>
    </row>
    <row r="7016" spans="1:10" x14ac:dyDescent="0.3">
      <c r="A7016" s="38" t="s">
        <v>257</v>
      </c>
      <c r="B7016" s="15">
        <v>287750</v>
      </c>
      <c r="C7016" s="15">
        <v>2250790</v>
      </c>
      <c r="E7016" s="36" t="s">
        <v>248</v>
      </c>
      <c r="F7016" s="15">
        <v>809975</v>
      </c>
      <c r="G7016" s="15">
        <v>1069950</v>
      </c>
      <c r="I7016" s="38" t="s">
        <v>247</v>
      </c>
      <c r="J7016" s="15">
        <v>1</v>
      </c>
    </row>
    <row r="7017" spans="1:10" x14ac:dyDescent="0.3">
      <c r="A7017" s="38" t="s">
        <v>252</v>
      </c>
      <c r="B7017" s="15">
        <v>270000</v>
      </c>
      <c r="C7017" s="15">
        <v>1905000</v>
      </c>
      <c r="E7017" s="36" t="s">
        <v>250</v>
      </c>
      <c r="F7017" s="15">
        <v>558200</v>
      </c>
      <c r="G7017" s="15">
        <v>756450</v>
      </c>
      <c r="I7017" s="38" t="s">
        <v>249</v>
      </c>
      <c r="J7017" s="15">
        <v>1.2</v>
      </c>
    </row>
    <row r="7018" spans="1:10" x14ac:dyDescent="0.3">
      <c r="A7018" s="38" t="s">
        <v>255</v>
      </c>
      <c r="B7018" s="15">
        <v>285000</v>
      </c>
      <c r="C7018" s="15">
        <v>2505949</v>
      </c>
      <c r="E7018" s="37" t="s">
        <v>252</v>
      </c>
      <c r="F7018" s="15"/>
      <c r="G7018" s="15">
        <v>0</v>
      </c>
      <c r="I7018" s="38" t="s">
        <v>251</v>
      </c>
      <c r="J7018" s="15">
        <v>1</v>
      </c>
    </row>
    <row r="7019" spans="1:10" x14ac:dyDescent="0.3">
      <c r="A7019" s="38" t="s">
        <v>258</v>
      </c>
      <c r="B7019" s="15">
        <v>312500</v>
      </c>
      <c r="C7019" s="15">
        <v>2603980</v>
      </c>
      <c r="E7019" s="37" t="s">
        <v>255</v>
      </c>
      <c r="F7019" s="15">
        <v>359950</v>
      </c>
      <c r="G7019" s="15">
        <v>359950</v>
      </c>
      <c r="I7019" s="38" t="s">
        <v>254</v>
      </c>
      <c r="J7019" s="15">
        <v>1.1000000000000001</v>
      </c>
    </row>
    <row r="7020" spans="1:10" x14ac:dyDescent="0.3">
      <c r="A7020" s="38" t="s">
        <v>260</v>
      </c>
      <c r="B7020" s="15">
        <v>284000</v>
      </c>
      <c r="C7020" s="15">
        <v>3697390</v>
      </c>
      <c r="E7020" s="37" t="s">
        <v>258</v>
      </c>
      <c r="F7020" s="15">
        <v>198250</v>
      </c>
      <c r="G7020" s="15">
        <v>396500</v>
      </c>
      <c r="I7020" s="38" t="s">
        <v>257</v>
      </c>
      <c r="J7020" s="15">
        <v>1.2</v>
      </c>
    </row>
    <row r="7021" spans="1:10" x14ac:dyDescent="0.3">
      <c r="A7021" s="38" t="s">
        <v>262</v>
      </c>
      <c r="B7021" s="15">
        <v>260000</v>
      </c>
      <c r="C7021" s="15">
        <v>3035989</v>
      </c>
      <c r="E7021" s="36" t="s">
        <v>253</v>
      </c>
      <c r="F7021" s="15">
        <v>769000</v>
      </c>
      <c r="G7021" s="15">
        <v>1224000</v>
      </c>
      <c r="I7021" s="38" t="s">
        <v>252</v>
      </c>
      <c r="J7021" s="15">
        <v>1.9</v>
      </c>
    </row>
    <row r="7022" spans="1:10" x14ac:dyDescent="0.3">
      <c r="A7022" s="38" t="s">
        <v>263</v>
      </c>
      <c r="B7022" s="15">
        <v>632330</v>
      </c>
      <c r="C7022" s="15">
        <v>2285070</v>
      </c>
      <c r="E7022" s="35" t="s">
        <v>266</v>
      </c>
      <c r="F7022" s="15">
        <v>3725579</v>
      </c>
      <c r="G7022" s="15">
        <v>4452204</v>
      </c>
      <c r="I7022" s="38" t="s">
        <v>255</v>
      </c>
      <c r="J7022" s="15">
        <v>2.1</v>
      </c>
    </row>
    <row r="7023" spans="1:10" x14ac:dyDescent="0.3">
      <c r="A7023" s="35" t="s">
        <v>275</v>
      </c>
      <c r="B7023" s="15"/>
      <c r="C7023" s="15"/>
      <c r="E7023" s="36" t="s">
        <v>246</v>
      </c>
      <c r="F7023" s="15">
        <v>960250</v>
      </c>
      <c r="G7023" s="15">
        <v>1377500</v>
      </c>
      <c r="I7023" s="38" t="s">
        <v>258</v>
      </c>
      <c r="J7023" s="15">
        <v>1.4</v>
      </c>
    </row>
    <row r="7024" spans="1:10" x14ac:dyDescent="0.3">
      <c r="A7024" s="38" t="s">
        <v>245</v>
      </c>
      <c r="B7024" s="15">
        <v>261000</v>
      </c>
      <c r="C7024" s="15">
        <v>2424990</v>
      </c>
      <c r="E7024" s="36" t="s">
        <v>248</v>
      </c>
      <c r="F7024" s="15">
        <v>1284329</v>
      </c>
      <c r="G7024" s="15">
        <v>1593704</v>
      </c>
      <c r="I7024" s="38" t="s">
        <v>260</v>
      </c>
      <c r="J7024" s="15">
        <v>1.1000000000000001</v>
      </c>
    </row>
    <row r="7025" spans="1:10" x14ac:dyDescent="0.3">
      <c r="A7025" s="38" t="s">
        <v>247</v>
      </c>
      <c r="B7025" s="15">
        <v>247000</v>
      </c>
      <c r="C7025" s="15">
        <v>1671890</v>
      </c>
      <c r="E7025" s="36" t="s">
        <v>250</v>
      </c>
      <c r="F7025" s="15">
        <v>990000</v>
      </c>
      <c r="G7025" s="15">
        <v>990000</v>
      </c>
      <c r="I7025" s="38" t="s">
        <v>262</v>
      </c>
      <c r="J7025" s="15">
        <v>1.2</v>
      </c>
    </row>
    <row r="7026" spans="1:10" x14ac:dyDescent="0.3">
      <c r="A7026" s="38" t="s">
        <v>249</v>
      </c>
      <c r="B7026" s="15">
        <v>520000</v>
      </c>
      <c r="C7026" s="15">
        <v>2985940</v>
      </c>
      <c r="E7026" s="37" t="s">
        <v>252</v>
      </c>
      <c r="F7026" s="15">
        <v>120000</v>
      </c>
      <c r="G7026" s="15">
        <v>120000</v>
      </c>
      <c r="I7026" s="38" t="s">
        <v>263</v>
      </c>
      <c r="J7026" s="15">
        <v>1.2</v>
      </c>
    </row>
    <row r="7027" spans="1:10" x14ac:dyDescent="0.3">
      <c r="A7027" s="38" t="s">
        <v>251</v>
      </c>
      <c r="B7027" s="15">
        <v>288000</v>
      </c>
      <c r="C7027" s="15">
        <v>2613890</v>
      </c>
      <c r="E7027" s="37" t="s">
        <v>255</v>
      </c>
      <c r="F7027" s="15">
        <v>425000</v>
      </c>
      <c r="G7027" s="15">
        <v>425000</v>
      </c>
      <c r="I7027" s="35" t="s">
        <v>273</v>
      </c>
      <c r="J7027" s="15"/>
    </row>
    <row r="7028" spans="1:10" x14ac:dyDescent="0.3">
      <c r="A7028" s="38" t="s">
        <v>254</v>
      </c>
      <c r="B7028" s="15">
        <v>280000</v>
      </c>
      <c r="C7028" s="15">
        <v>2570500</v>
      </c>
      <c r="E7028" s="37" t="s">
        <v>258</v>
      </c>
      <c r="F7028" s="15">
        <v>445000</v>
      </c>
      <c r="G7028" s="15">
        <v>445000</v>
      </c>
      <c r="I7028" s="38" t="s">
        <v>245</v>
      </c>
      <c r="J7028" s="15">
        <v>1.1000000000000001</v>
      </c>
    </row>
    <row r="7029" spans="1:10" x14ac:dyDescent="0.3">
      <c r="A7029" s="38" t="s">
        <v>257</v>
      </c>
      <c r="B7029" s="15">
        <v>290000</v>
      </c>
      <c r="C7029" s="15">
        <v>3161500</v>
      </c>
      <c r="E7029" s="36" t="s">
        <v>253</v>
      </c>
      <c r="F7029" s="15">
        <v>491000</v>
      </c>
      <c r="G7029" s="15">
        <v>491000</v>
      </c>
      <c r="I7029" s="38" t="s">
        <v>247</v>
      </c>
      <c r="J7029" s="15">
        <v>1</v>
      </c>
    </row>
    <row r="7030" spans="1:10" x14ac:dyDescent="0.3">
      <c r="A7030" s="38" t="s">
        <v>252</v>
      </c>
      <c r="B7030" s="15">
        <v>310000</v>
      </c>
      <c r="C7030" s="15">
        <v>3544000</v>
      </c>
      <c r="E7030" s="35" t="s">
        <v>267</v>
      </c>
      <c r="F7030" s="15">
        <v>3003650</v>
      </c>
      <c r="G7030" s="15">
        <v>4810300</v>
      </c>
      <c r="I7030" s="38" t="s">
        <v>249</v>
      </c>
      <c r="J7030" s="15">
        <v>1.1000000000000001</v>
      </c>
    </row>
    <row r="7031" spans="1:10" x14ac:dyDescent="0.3">
      <c r="A7031" s="38" t="s">
        <v>255</v>
      </c>
      <c r="B7031" s="15">
        <v>271000</v>
      </c>
      <c r="C7031" s="15">
        <v>2880100</v>
      </c>
      <c r="E7031" s="36" t="s">
        <v>246</v>
      </c>
      <c r="F7031" s="15">
        <v>1270450</v>
      </c>
      <c r="G7031" s="15">
        <v>1510950</v>
      </c>
      <c r="I7031" s="38" t="s">
        <v>251</v>
      </c>
      <c r="J7031" s="15">
        <v>1</v>
      </c>
    </row>
    <row r="7032" spans="1:10" x14ac:dyDescent="0.3">
      <c r="A7032" s="38" t="s">
        <v>258</v>
      </c>
      <c r="B7032" s="15">
        <v>285000</v>
      </c>
      <c r="C7032" s="15">
        <v>2400000</v>
      </c>
      <c r="E7032" s="36" t="s">
        <v>248</v>
      </c>
      <c r="F7032" s="15">
        <v>246700</v>
      </c>
      <c r="G7032" s="15">
        <v>755400</v>
      </c>
      <c r="I7032" s="38" t="s">
        <v>254</v>
      </c>
      <c r="J7032" s="15">
        <v>1.2</v>
      </c>
    </row>
    <row r="7033" spans="1:10" x14ac:dyDescent="0.3">
      <c r="A7033" s="38" t="s">
        <v>260</v>
      </c>
      <c r="B7033" s="15">
        <v>537900</v>
      </c>
      <c r="C7033" s="15">
        <v>1648400</v>
      </c>
      <c r="E7033" s="36" t="s">
        <v>250</v>
      </c>
      <c r="F7033" s="15">
        <v>936500</v>
      </c>
      <c r="G7033" s="15">
        <v>1219000</v>
      </c>
      <c r="I7033" s="38" t="s">
        <v>257</v>
      </c>
      <c r="J7033" s="15">
        <v>1</v>
      </c>
    </row>
    <row r="7034" spans="1:10" x14ac:dyDescent="0.3">
      <c r="A7034" s="38" t="s">
        <v>262</v>
      </c>
      <c r="B7034" s="15">
        <v>670000</v>
      </c>
      <c r="C7034" s="15">
        <v>2264850</v>
      </c>
      <c r="E7034" s="37" t="s">
        <v>252</v>
      </c>
      <c r="F7034" s="15">
        <v>295000</v>
      </c>
      <c r="G7034" s="15">
        <v>295000</v>
      </c>
      <c r="I7034" s="38" t="s">
        <v>252</v>
      </c>
      <c r="J7034" s="15">
        <v>1.4</v>
      </c>
    </row>
    <row r="7035" spans="1:10" x14ac:dyDescent="0.3">
      <c r="A7035" s="14">
        <v>46</v>
      </c>
      <c r="B7035" s="15">
        <v>27260947</v>
      </c>
      <c r="C7035" s="15">
        <v>55707038</v>
      </c>
      <c r="E7035" s="37" t="s">
        <v>255</v>
      </c>
      <c r="F7035" s="15">
        <v>282500</v>
      </c>
      <c r="G7035" s="15">
        <v>565000</v>
      </c>
      <c r="I7035" s="38" t="s">
        <v>255</v>
      </c>
      <c r="J7035" s="15">
        <v>1.4</v>
      </c>
    </row>
    <row r="7036" spans="1:10" x14ac:dyDescent="0.3">
      <c r="A7036" s="35" t="s">
        <v>243</v>
      </c>
      <c r="B7036" s="15"/>
      <c r="C7036" s="15"/>
      <c r="E7036" s="37" t="s">
        <v>258</v>
      </c>
      <c r="F7036" s="15">
        <v>359000</v>
      </c>
      <c r="G7036" s="15">
        <v>359000</v>
      </c>
      <c r="I7036" s="38" t="s">
        <v>258</v>
      </c>
      <c r="J7036" s="15">
        <v>1.9</v>
      </c>
    </row>
    <row r="7037" spans="1:10" x14ac:dyDescent="0.3">
      <c r="A7037" s="38" t="s">
        <v>245</v>
      </c>
      <c r="B7037" s="15">
        <v>101450</v>
      </c>
      <c r="C7037" s="15">
        <v>428600</v>
      </c>
      <c r="E7037" s="36" t="s">
        <v>253</v>
      </c>
      <c r="F7037" s="15">
        <v>550000</v>
      </c>
      <c r="G7037" s="15">
        <v>1324950</v>
      </c>
      <c r="I7037" s="38" t="s">
        <v>260</v>
      </c>
      <c r="J7037" s="15">
        <v>1.9</v>
      </c>
    </row>
    <row r="7038" spans="1:10" x14ac:dyDescent="0.3">
      <c r="A7038" s="38" t="s">
        <v>247</v>
      </c>
      <c r="B7038" s="15"/>
      <c r="C7038" s="15"/>
      <c r="E7038" s="35" t="s">
        <v>268</v>
      </c>
      <c r="F7038" s="15">
        <v>3535280</v>
      </c>
      <c r="G7038" s="15">
        <v>5539430</v>
      </c>
      <c r="I7038" s="38" t="s">
        <v>262</v>
      </c>
      <c r="J7038" s="15">
        <v>1</v>
      </c>
    </row>
    <row r="7039" spans="1:10" x14ac:dyDescent="0.3">
      <c r="A7039" s="38" t="s">
        <v>249</v>
      </c>
      <c r="B7039" s="15">
        <v>109500</v>
      </c>
      <c r="C7039" s="15">
        <v>109500</v>
      </c>
      <c r="E7039" s="36" t="s">
        <v>246</v>
      </c>
      <c r="F7039" s="15">
        <v>546250</v>
      </c>
      <c r="G7039" s="15">
        <v>954500</v>
      </c>
      <c r="I7039" s="38" t="s">
        <v>263</v>
      </c>
      <c r="J7039" s="15">
        <v>0.9</v>
      </c>
    </row>
    <row r="7040" spans="1:10" x14ac:dyDescent="0.3">
      <c r="A7040" s="38" t="s">
        <v>251</v>
      </c>
      <c r="B7040" s="15">
        <v>123500</v>
      </c>
      <c r="C7040" s="15">
        <v>358700</v>
      </c>
      <c r="E7040" s="36" t="s">
        <v>248</v>
      </c>
      <c r="F7040" s="15">
        <v>727400</v>
      </c>
      <c r="G7040" s="15">
        <v>1334350</v>
      </c>
      <c r="I7040" s="35" t="s">
        <v>274</v>
      </c>
      <c r="J7040" s="15"/>
    </row>
    <row r="7041" spans="1:10" x14ac:dyDescent="0.3">
      <c r="A7041" s="38" t="s">
        <v>254</v>
      </c>
      <c r="B7041" s="15">
        <v>129950</v>
      </c>
      <c r="C7041" s="15">
        <v>595700</v>
      </c>
      <c r="E7041" s="36" t="s">
        <v>250</v>
      </c>
      <c r="F7041" s="15">
        <v>1012780</v>
      </c>
      <c r="G7041" s="15">
        <v>1012780</v>
      </c>
      <c r="I7041" s="38" t="s">
        <v>245</v>
      </c>
      <c r="J7041" s="15">
        <v>1</v>
      </c>
    </row>
    <row r="7042" spans="1:10" x14ac:dyDescent="0.3">
      <c r="A7042" s="38" t="s">
        <v>257</v>
      </c>
      <c r="B7042" s="15"/>
      <c r="C7042" s="15"/>
      <c r="E7042" s="37" t="s">
        <v>252</v>
      </c>
      <c r="F7042" s="15">
        <v>217780</v>
      </c>
      <c r="G7042" s="15">
        <v>217780</v>
      </c>
      <c r="I7042" s="38" t="s">
        <v>247</v>
      </c>
      <c r="J7042" s="15">
        <v>0.4</v>
      </c>
    </row>
    <row r="7043" spans="1:10" x14ac:dyDescent="0.3">
      <c r="A7043" s="38" t="s">
        <v>252</v>
      </c>
      <c r="B7043" s="15"/>
      <c r="C7043" s="15"/>
      <c r="E7043" s="37" t="s">
        <v>255</v>
      </c>
      <c r="F7043" s="15">
        <v>463000</v>
      </c>
      <c r="G7043" s="15">
        <v>463000</v>
      </c>
      <c r="I7043" s="38" t="s">
        <v>249</v>
      </c>
      <c r="J7043" s="15">
        <v>0.3</v>
      </c>
    </row>
    <row r="7044" spans="1:10" x14ac:dyDescent="0.3">
      <c r="A7044" s="38" t="s">
        <v>255</v>
      </c>
      <c r="B7044" s="15">
        <v>135960</v>
      </c>
      <c r="C7044" s="15">
        <v>135960</v>
      </c>
      <c r="E7044" s="37" t="s">
        <v>258</v>
      </c>
      <c r="F7044" s="15">
        <v>332000</v>
      </c>
      <c r="G7044" s="15">
        <v>332000</v>
      </c>
      <c r="I7044" s="38" t="s">
        <v>251</v>
      </c>
      <c r="J7044" s="15">
        <v>0.3</v>
      </c>
    </row>
    <row r="7045" spans="1:10" x14ac:dyDescent="0.3">
      <c r="A7045" s="38" t="s">
        <v>258</v>
      </c>
      <c r="B7045" s="15">
        <v>148500</v>
      </c>
      <c r="C7045" s="15">
        <v>297000</v>
      </c>
      <c r="E7045" s="36" t="s">
        <v>253</v>
      </c>
      <c r="F7045" s="15">
        <v>1248850</v>
      </c>
      <c r="G7045" s="15">
        <v>2237800</v>
      </c>
      <c r="I7045" s="38" t="s">
        <v>254</v>
      </c>
      <c r="J7045" s="15">
        <v>0.4</v>
      </c>
    </row>
    <row r="7046" spans="1:10" x14ac:dyDescent="0.3">
      <c r="A7046" s="38" t="s">
        <v>260</v>
      </c>
      <c r="B7046" s="15"/>
      <c r="C7046" s="15"/>
      <c r="E7046" s="35" t="s">
        <v>269</v>
      </c>
      <c r="F7046" s="15">
        <v>3578650</v>
      </c>
      <c r="G7046" s="15">
        <v>5826950</v>
      </c>
      <c r="I7046" s="38" t="s">
        <v>257</v>
      </c>
      <c r="J7046" s="15">
        <v>0.7</v>
      </c>
    </row>
    <row r="7047" spans="1:10" x14ac:dyDescent="0.3">
      <c r="A7047" s="38" t="s">
        <v>262</v>
      </c>
      <c r="B7047" s="15">
        <v>159000</v>
      </c>
      <c r="C7047" s="15">
        <v>472000</v>
      </c>
      <c r="E7047" s="36" t="s">
        <v>246</v>
      </c>
      <c r="F7047" s="15">
        <v>1060750</v>
      </c>
      <c r="G7047" s="15">
        <v>1322000</v>
      </c>
      <c r="I7047" s="38" t="s">
        <v>252</v>
      </c>
      <c r="J7047" s="15">
        <v>1.3</v>
      </c>
    </row>
    <row r="7048" spans="1:10" x14ac:dyDescent="0.3">
      <c r="A7048" s="38" t="s">
        <v>263</v>
      </c>
      <c r="B7048" s="15">
        <v>171000</v>
      </c>
      <c r="C7048" s="15">
        <v>171000</v>
      </c>
      <c r="E7048" s="36" t="s">
        <v>248</v>
      </c>
      <c r="F7048" s="15">
        <v>826450</v>
      </c>
      <c r="G7048" s="15">
        <v>1047900</v>
      </c>
      <c r="I7048" s="38" t="s">
        <v>255</v>
      </c>
      <c r="J7048" s="15">
        <v>1.6</v>
      </c>
    </row>
    <row r="7049" spans="1:10" x14ac:dyDescent="0.3">
      <c r="A7049" s="35" t="s">
        <v>259</v>
      </c>
      <c r="B7049" s="15"/>
      <c r="C7049" s="15"/>
      <c r="E7049" s="36" t="s">
        <v>250</v>
      </c>
      <c r="F7049" s="15">
        <v>904750</v>
      </c>
      <c r="G7049" s="15">
        <v>1466750</v>
      </c>
      <c r="I7049" s="38" t="s">
        <v>258</v>
      </c>
      <c r="J7049" s="15">
        <v>1.5</v>
      </c>
    </row>
    <row r="7050" spans="1:10" x14ac:dyDescent="0.3">
      <c r="A7050" s="38" t="s">
        <v>245</v>
      </c>
      <c r="B7050" s="15">
        <v>123975</v>
      </c>
      <c r="C7050" s="15">
        <v>247950</v>
      </c>
      <c r="E7050" s="37" t="s">
        <v>252</v>
      </c>
      <c r="F7050" s="15">
        <v>429800</v>
      </c>
      <c r="G7050" s="15">
        <v>991800</v>
      </c>
      <c r="I7050" s="38" t="s">
        <v>260</v>
      </c>
      <c r="J7050" s="15">
        <v>1.6</v>
      </c>
    </row>
    <row r="7051" spans="1:10" x14ac:dyDescent="0.3">
      <c r="A7051" s="38" t="s">
        <v>247</v>
      </c>
      <c r="B7051" s="15">
        <v>113250</v>
      </c>
      <c r="C7051" s="15">
        <v>353250</v>
      </c>
      <c r="E7051" s="37" t="s">
        <v>255</v>
      </c>
      <c r="F7051" s="15">
        <v>474950</v>
      </c>
      <c r="G7051" s="15">
        <v>474950</v>
      </c>
      <c r="I7051" s="38" t="s">
        <v>262</v>
      </c>
      <c r="J7051" s="15">
        <v>2.1</v>
      </c>
    </row>
    <row r="7052" spans="1:10" x14ac:dyDescent="0.3">
      <c r="A7052" s="38" t="s">
        <v>249</v>
      </c>
      <c r="B7052" s="15">
        <v>152000</v>
      </c>
      <c r="C7052" s="15">
        <v>399000</v>
      </c>
      <c r="E7052" s="37" t="s">
        <v>258</v>
      </c>
      <c r="F7052" s="15"/>
      <c r="G7052" s="15">
        <v>0</v>
      </c>
      <c r="I7052" s="38" t="s">
        <v>263</v>
      </c>
      <c r="J7052" s="15">
        <v>0.7</v>
      </c>
    </row>
    <row r="7053" spans="1:10" x14ac:dyDescent="0.3">
      <c r="A7053" s="38" t="s">
        <v>251</v>
      </c>
      <c r="B7053" s="15">
        <v>144500</v>
      </c>
      <c r="C7053" s="15">
        <v>144500</v>
      </c>
      <c r="E7053" s="36" t="s">
        <v>253</v>
      </c>
      <c r="F7053" s="15">
        <v>786700</v>
      </c>
      <c r="G7053" s="15">
        <v>1990300</v>
      </c>
      <c r="I7053" s="35" t="s">
        <v>275</v>
      </c>
      <c r="J7053" s="15"/>
    </row>
    <row r="7054" spans="1:10" x14ac:dyDescent="0.3">
      <c r="A7054" s="38" t="s">
        <v>254</v>
      </c>
      <c r="B7054" s="15">
        <v>101000</v>
      </c>
      <c r="C7054" s="15">
        <v>318900</v>
      </c>
      <c r="E7054" s="35" t="s">
        <v>270</v>
      </c>
      <c r="F7054" s="15">
        <v>3545974</v>
      </c>
      <c r="G7054" s="15">
        <v>7125913</v>
      </c>
      <c r="I7054" s="38" t="s">
        <v>245</v>
      </c>
      <c r="J7054" s="15">
        <v>1.1000000000000001</v>
      </c>
    </row>
    <row r="7055" spans="1:10" x14ac:dyDescent="0.3">
      <c r="A7055" s="38" t="s">
        <v>257</v>
      </c>
      <c r="B7055" s="15">
        <v>167500</v>
      </c>
      <c r="C7055" s="15">
        <v>335000</v>
      </c>
      <c r="E7055" s="36" t="s">
        <v>246</v>
      </c>
      <c r="F7055" s="15">
        <v>363950</v>
      </c>
      <c r="G7055" s="15">
        <v>661400</v>
      </c>
      <c r="I7055" s="38" t="s">
        <v>247</v>
      </c>
      <c r="J7055" s="15">
        <v>0.7</v>
      </c>
    </row>
    <row r="7056" spans="1:10" x14ac:dyDescent="0.3">
      <c r="A7056" s="38" t="s">
        <v>252</v>
      </c>
      <c r="B7056" s="15">
        <v>111450</v>
      </c>
      <c r="C7056" s="15">
        <v>222900</v>
      </c>
      <c r="E7056" s="36" t="s">
        <v>248</v>
      </c>
      <c r="F7056" s="15">
        <v>1153950</v>
      </c>
      <c r="G7056" s="15">
        <v>2662139</v>
      </c>
      <c r="I7056" s="38" t="s">
        <v>249</v>
      </c>
      <c r="J7056" s="15">
        <v>0.7</v>
      </c>
    </row>
    <row r="7057" spans="1:10" x14ac:dyDescent="0.3">
      <c r="A7057" s="38" t="s">
        <v>255</v>
      </c>
      <c r="B7057" s="15">
        <v>156725</v>
      </c>
      <c r="C7057" s="15">
        <v>631450</v>
      </c>
      <c r="E7057" s="36" t="s">
        <v>250</v>
      </c>
      <c r="F7057" s="15">
        <v>1240250</v>
      </c>
      <c r="G7057" s="15">
        <v>2549700</v>
      </c>
      <c r="I7057" s="38" t="s">
        <v>251</v>
      </c>
      <c r="J7057" s="15">
        <v>0.8</v>
      </c>
    </row>
    <row r="7058" spans="1:10" x14ac:dyDescent="0.3">
      <c r="A7058" s="38" t="s">
        <v>258</v>
      </c>
      <c r="B7058" s="15">
        <v>144148</v>
      </c>
      <c r="C7058" s="15">
        <v>403648</v>
      </c>
      <c r="E7058" s="37" t="s">
        <v>252</v>
      </c>
      <c r="F7058" s="15">
        <v>149950</v>
      </c>
      <c r="G7058" s="15">
        <v>815400</v>
      </c>
      <c r="I7058" s="38" t="s">
        <v>254</v>
      </c>
      <c r="J7058" s="15">
        <v>1.1000000000000001</v>
      </c>
    </row>
    <row r="7059" spans="1:10" x14ac:dyDescent="0.3">
      <c r="A7059" s="38" t="s">
        <v>260</v>
      </c>
      <c r="B7059" s="15"/>
      <c r="C7059" s="15">
        <v>0</v>
      </c>
      <c r="E7059" s="37" t="s">
        <v>255</v>
      </c>
      <c r="F7059" s="15">
        <v>833500</v>
      </c>
      <c r="G7059" s="15">
        <v>1477500</v>
      </c>
      <c r="I7059" s="38" t="s">
        <v>257</v>
      </c>
      <c r="J7059" s="15">
        <v>0.7</v>
      </c>
    </row>
    <row r="7060" spans="1:10" x14ac:dyDescent="0.3">
      <c r="A7060" s="38" t="s">
        <v>262</v>
      </c>
      <c r="B7060" s="15">
        <v>141000</v>
      </c>
      <c r="C7060" s="15">
        <v>1051800</v>
      </c>
      <c r="E7060" s="37" t="s">
        <v>258</v>
      </c>
      <c r="F7060" s="15">
        <v>256800</v>
      </c>
      <c r="G7060" s="15">
        <v>256800</v>
      </c>
      <c r="I7060" s="38" t="s">
        <v>252</v>
      </c>
      <c r="J7060" s="15">
        <v>0.9</v>
      </c>
    </row>
    <row r="7061" spans="1:10" x14ac:dyDescent="0.3">
      <c r="A7061" s="38" t="s">
        <v>263</v>
      </c>
      <c r="B7061" s="15">
        <v>160650</v>
      </c>
      <c r="C7061" s="15">
        <v>160650</v>
      </c>
      <c r="E7061" s="36" t="s">
        <v>253</v>
      </c>
      <c r="F7061" s="15">
        <v>787824</v>
      </c>
      <c r="G7061" s="15">
        <v>1252674</v>
      </c>
      <c r="I7061" s="38" t="s">
        <v>258</v>
      </c>
      <c r="J7061" s="15">
        <v>1.6</v>
      </c>
    </row>
    <row r="7062" spans="1:10" x14ac:dyDescent="0.3">
      <c r="A7062" s="35" t="s">
        <v>265</v>
      </c>
      <c r="B7062" s="15"/>
      <c r="C7062" s="15"/>
      <c r="E7062" s="35" t="s">
        <v>271</v>
      </c>
      <c r="F7062" s="15">
        <v>3911375</v>
      </c>
      <c r="G7062" s="15">
        <v>6360250</v>
      </c>
      <c r="I7062" s="38" t="s">
        <v>260</v>
      </c>
      <c r="J7062" s="15">
        <v>1.3</v>
      </c>
    </row>
    <row r="7063" spans="1:10" x14ac:dyDescent="0.3">
      <c r="A7063" s="38" t="s">
        <v>245</v>
      </c>
      <c r="B7063" s="15"/>
      <c r="C7063" s="15">
        <v>0</v>
      </c>
      <c r="E7063" s="36" t="s">
        <v>246</v>
      </c>
      <c r="F7063" s="15">
        <v>861875</v>
      </c>
      <c r="G7063" s="15">
        <v>1111850</v>
      </c>
      <c r="I7063" s="38" t="s">
        <v>262</v>
      </c>
      <c r="J7063" s="15">
        <v>0.3</v>
      </c>
    </row>
    <row r="7064" spans="1:10" x14ac:dyDescent="0.3">
      <c r="A7064" s="38" t="s">
        <v>247</v>
      </c>
      <c r="B7064" s="15">
        <v>168950</v>
      </c>
      <c r="C7064" s="15">
        <v>337900</v>
      </c>
      <c r="E7064" s="36" t="s">
        <v>248</v>
      </c>
      <c r="F7064" s="15">
        <v>980500</v>
      </c>
      <c r="G7064" s="15">
        <v>2046450</v>
      </c>
      <c r="I7064" s="14">
        <v>53</v>
      </c>
      <c r="J7064" s="15">
        <v>826.40000000000009</v>
      </c>
    </row>
    <row r="7065" spans="1:10" x14ac:dyDescent="0.3">
      <c r="A7065" s="38" t="s">
        <v>249</v>
      </c>
      <c r="B7065" s="15">
        <v>156250</v>
      </c>
      <c r="C7065" s="15">
        <v>662950</v>
      </c>
      <c r="E7065" s="36" t="s">
        <v>250</v>
      </c>
      <c r="F7065" s="15">
        <v>785000</v>
      </c>
      <c r="G7065" s="15">
        <v>785000</v>
      </c>
      <c r="I7065" s="35" t="s">
        <v>244</v>
      </c>
      <c r="J7065" s="15"/>
    </row>
    <row r="7066" spans="1:10" x14ac:dyDescent="0.3">
      <c r="A7066" s="38" t="s">
        <v>251</v>
      </c>
      <c r="B7066" s="15">
        <v>182500</v>
      </c>
      <c r="C7066" s="15">
        <v>182500</v>
      </c>
      <c r="E7066" s="37" t="s">
        <v>252</v>
      </c>
      <c r="F7066" s="15">
        <v>400000</v>
      </c>
      <c r="G7066" s="15">
        <v>400000</v>
      </c>
      <c r="I7066" s="38" t="s">
        <v>245</v>
      </c>
      <c r="J7066" s="15">
        <v>2.5</v>
      </c>
    </row>
    <row r="7067" spans="1:10" x14ac:dyDescent="0.3">
      <c r="A7067" s="38" t="s">
        <v>254</v>
      </c>
      <c r="B7067" s="15"/>
      <c r="C7067" s="15">
        <v>0</v>
      </c>
      <c r="E7067" s="37" t="s">
        <v>255</v>
      </c>
      <c r="F7067" s="15">
        <v>205000</v>
      </c>
      <c r="G7067" s="15">
        <v>205000</v>
      </c>
      <c r="I7067" s="38" t="s">
        <v>247</v>
      </c>
      <c r="J7067" s="15">
        <v>2.7</v>
      </c>
    </row>
    <row r="7068" spans="1:10" x14ac:dyDescent="0.3">
      <c r="A7068" s="38" t="s">
        <v>257</v>
      </c>
      <c r="B7068" s="15">
        <v>199500</v>
      </c>
      <c r="C7068" s="15">
        <v>2077468</v>
      </c>
      <c r="E7068" s="37" t="s">
        <v>258</v>
      </c>
      <c r="F7068" s="15">
        <v>180000</v>
      </c>
      <c r="G7068" s="15">
        <v>180000</v>
      </c>
      <c r="I7068" s="38" t="s">
        <v>249</v>
      </c>
      <c r="J7068" s="15">
        <v>2.2999999999999998</v>
      </c>
    </row>
    <row r="7069" spans="1:10" x14ac:dyDescent="0.3">
      <c r="A7069" s="38" t="s">
        <v>252</v>
      </c>
      <c r="B7069" s="15">
        <v>223000</v>
      </c>
      <c r="C7069" s="15">
        <v>1296000</v>
      </c>
      <c r="E7069" s="36" t="s">
        <v>253</v>
      </c>
      <c r="F7069" s="15">
        <v>1284000</v>
      </c>
      <c r="G7069" s="15">
        <v>2416950</v>
      </c>
      <c r="I7069" s="38" t="s">
        <v>251</v>
      </c>
      <c r="J7069" s="15">
        <v>2</v>
      </c>
    </row>
    <row r="7070" spans="1:10" x14ac:dyDescent="0.3">
      <c r="A7070" s="38" t="s">
        <v>255</v>
      </c>
      <c r="B7070" s="15">
        <v>211900</v>
      </c>
      <c r="C7070" s="15">
        <v>908980</v>
      </c>
      <c r="E7070" s="35" t="s">
        <v>272</v>
      </c>
      <c r="F7070" s="15">
        <v>5672599</v>
      </c>
      <c r="G7070" s="15">
        <v>9678390</v>
      </c>
      <c r="I7070" s="38" t="s">
        <v>254</v>
      </c>
      <c r="J7070" s="15">
        <v>2.2000000000000002</v>
      </c>
    </row>
    <row r="7071" spans="1:10" x14ac:dyDescent="0.3">
      <c r="A7071" s="38" t="s">
        <v>258</v>
      </c>
      <c r="B7071" s="15">
        <v>193000</v>
      </c>
      <c r="C7071" s="15">
        <v>193000</v>
      </c>
      <c r="E7071" s="36" t="s">
        <v>246</v>
      </c>
      <c r="F7071" s="15">
        <v>959000</v>
      </c>
      <c r="G7071" s="15">
        <v>1911000</v>
      </c>
      <c r="I7071" s="38" t="s">
        <v>257</v>
      </c>
      <c r="J7071" s="15">
        <v>2.2000000000000002</v>
      </c>
    </row>
    <row r="7072" spans="1:10" x14ac:dyDescent="0.3">
      <c r="A7072" s="38" t="s">
        <v>260</v>
      </c>
      <c r="B7072" s="15"/>
      <c r="C7072" s="15">
        <v>0</v>
      </c>
      <c r="E7072" s="36" t="s">
        <v>248</v>
      </c>
      <c r="F7072" s="15">
        <v>1512900</v>
      </c>
      <c r="G7072" s="15">
        <v>3128850</v>
      </c>
      <c r="I7072" s="38" t="s">
        <v>252</v>
      </c>
      <c r="J7072" s="15">
        <v>3.4</v>
      </c>
    </row>
    <row r="7073" spans="1:10" x14ac:dyDescent="0.3">
      <c r="A7073" s="38" t="s">
        <v>262</v>
      </c>
      <c r="B7073" s="15">
        <v>369500</v>
      </c>
      <c r="C7073" s="15">
        <v>739000</v>
      </c>
      <c r="E7073" s="36" t="s">
        <v>250</v>
      </c>
      <c r="F7073" s="15">
        <v>1161450</v>
      </c>
      <c r="G7073" s="15">
        <v>1642041</v>
      </c>
      <c r="I7073" s="38" t="s">
        <v>255</v>
      </c>
      <c r="J7073" s="15">
        <v>4</v>
      </c>
    </row>
    <row r="7074" spans="1:10" x14ac:dyDescent="0.3">
      <c r="A7074" s="38" t="s">
        <v>263</v>
      </c>
      <c r="B7074" s="15">
        <v>205000</v>
      </c>
      <c r="C7074" s="15">
        <v>670000</v>
      </c>
      <c r="E7074" s="37" t="s">
        <v>252</v>
      </c>
      <c r="F7074" s="15">
        <v>209950</v>
      </c>
      <c r="G7074" s="15">
        <v>690541</v>
      </c>
      <c r="I7074" s="38" t="s">
        <v>258</v>
      </c>
      <c r="J7074" s="15">
        <v>5.2</v>
      </c>
    </row>
    <row r="7075" spans="1:10" x14ac:dyDescent="0.3">
      <c r="A7075" s="35" t="s">
        <v>244</v>
      </c>
      <c r="B7075" s="15"/>
      <c r="C7075" s="15"/>
      <c r="E7075" s="37" t="s">
        <v>255</v>
      </c>
      <c r="F7075" s="15">
        <v>723000</v>
      </c>
      <c r="G7075" s="15">
        <v>723000</v>
      </c>
      <c r="I7075" s="38" t="s">
        <v>260</v>
      </c>
      <c r="J7075" s="15">
        <v>4.8</v>
      </c>
    </row>
    <row r="7076" spans="1:10" x14ac:dyDescent="0.3">
      <c r="A7076" s="38" t="s">
        <v>245</v>
      </c>
      <c r="B7076" s="15">
        <v>255000</v>
      </c>
      <c r="C7076" s="15">
        <v>255000</v>
      </c>
      <c r="E7076" s="37" t="s">
        <v>258</v>
      </c>
      <c r="F7076" s="15">
        <v>228500</v>
      </c>
      <c r="G7076" s="15">
        <v>228500</v>
      </c>
      <c r="I7076" s="38" t="s">
        <v>262</v>
      </c>
      <c r="J7076" s="15">
        <v>5.2</v>
      </c>
    </row>
    <row r="7077" spans="1:10" x14ac:dyDescent="0.3">
      <c r="A7077" s="38" t="s">
        <v>247</v>
      </c>
      <c r="B7077" s="15">
        <v>181000</v>
      </c>
      <c r="C7077" s="15">
        <v>181000</v>
      </c>
      <c r="E7077" s="36" t="s">
        <v>253</v>
      </c>
      <c r="F7077" s="15">
        <v>2039249</v>
      </c>
      <c r="G7077" s="15">
        <v>2996499</v>
      </c>
      <c r="I7077" s="38" t="s">
        <v>263</v>
      </c>
      <c r="J7077" s="15">
        <v>3.9</v>
      </c>
    </row>
    <row r="7078" spans="1:10" x14ac:dyDescent="0.3">
      <c r="A7078" s="38" t="s">
        <v>249</v>
      </c>
      <c r="B7078" s="15">
        <v>374450</v>
      </c>
      <c r="C7078" s="15">
        <v>758450</v>
      </c>
      <c r="E7078" s="35" t="s">
        <v>273</v>
      </c>
      <c r="F7078" s="15">
        <v>6058214</v>
      </c>
      <c r="G7078" s="15">
        <v>14604227</v>
      </c>
      <c r="I7078" s="35" t="s">
        <v>256</v>
      </c>
      <c r="J7078" s="15"/>
    </row>
    <row r="7079" spans="1:10" x14ac:dyDescent="0.3">
      <c r="A7079" s="38" t="s">
        <v>251</v>
      </c>
      <c r="B7079" s="15">
        <v>164000</v>
      </c>
      <c r="C7079" s="15">
        <v>328000</v>
      </c>
      <c r="E7079" s="36" t="s">
        <v>246</v>
      </c>
      <c r="F7079" s="15">
        <v>1245900</v>
      </c>
      <c r="G7079" s="15">
        <v>2333900</v>
      </c>
      <c r="I7079" s="38" t="s">
        <v>245</v>
      </c>
      <c r="J7079" s="15">
        <v>4.5999999999999996</v>
      </c>
    </row>
    <row r="7080" spans="1:10" x14ac:dyDescent="0.3">
      <c r="A7080" s="38" t="s">
        <v>254</v>
      </c>
      <c r="B7080" s="15">
        <v>237950</v>
      </c>
      <c r="C7080" s="15">
        <v>237950</v>
      </c>
      <c r="E7080" s="36" t="s">
        <v>248</v>
      </c>
      <c r="F7080" s="15">
        <v>1517925</v>
      </c>
      <c r="G7080" s="15">
        <v>2035400</v>
      </c>
      <c r="I7080" s="38" t="s">
        <v>247</v>
      </c>
      <c r="J7080" s="15">
        <v>4.5</v>
      </c>
    </row>
    <row r="7081" spans="1:10" x14ac:dyDescent="0.3">
      <c r="A7081" s="38" t="s">
        <v>257</v>
      </c>
      <c r="B7081" s="15">
        <v>142500</v>
      </c>
      <c r="C7081" s="15">
        <v>142500</v>
      </c>
      <c r="E7081" s="36" t="s">
        <v>250</v>
      </c>
      <c r="F7081" s="15">
        <v>1166514</v>
      </c>
      <c r="G7081" s="15">
        <v>2094027</v>
      </c>
      <c r="I7081" s="38" t="s">
        <v>249</v>
      </c>
      <c r="J7081" s="15">
        <v>5.3</v>
      </c>
    </row>
    <row r="7082" spans="1:10" x14ac:dyDescent="0.3">
      <c r="A7082" s="38" t="s">
        <v>252</v>
      </c>
      <c r="B7082" s="15">
        <v>212000</v>
      </c>
      <c r="C7082" s="15">
        <v>212000</v>
      </c>
      <c r="E7082" s="37" t="s">
        <v>252</v>
      </c>
      <c r="F7082" s="15"/>
      <c r="G7082" s="15">
        <v>0</v>
      </c>
      <c r="I7082" s="38" t="s">
        <v>251</v>
      </c>
      <c r="J7082" s="15">
        <v>6.8</v>
      </c>
    </row>
    <row r="7083" spans="1:10" x14ac:dyDescent="0.3">
      <c r="A7083" s="38" t="s">
        <v>255</v>
      </c>
      <c r="B7083" s="15">
        <v>178470</v>
      </c>
      <c r="C7083" s="15">
        <v>178470</v>
      </c>
      <c r="E7083" s="37" t="s">
        <v>255</v>
      </c>
      <c r="F7083" s="15">
        <v>560514</v>
      </c>
      <c r="G7083" s="15">
        <v>813027</v>
      </c>
      <c r="I7083" s="38" t="s">
        <v>254</v>
      </c>
      <c r="J7083" s="15">
        <v>7.4</v>
      </c>
    </row>
    <row r="7084" spans="1:10" x14ac:dyDescent="0.3">
      <c r="A7084" s="38" t="s">
        <v>258</v>
      </c>
      <c r="B7084" s="15">
        <v>192000</v>
      </c>
      <c r="C7084" s="15">
        <v>192000</v>
      </c>
      <c r="E7084" s="37" t="s">
        <v>258</v>
      </c>
      <c r="F7084" s="15">
        <v>606000</v>
      </c>
      <c r="G7084" s="15">
        <v>1281000</v>
      </c>
      <c r="I7084" s="38" t="s">
        <v>257</v>
      </c>
      <c r="J7084" s="15">
        <v>7.4</v>
      </c>
    </row>
    <row r="7085" spans="1:10" x14ac:dyDescent="0.3">
      <c r="A7085" s="38" t="s">
        <v>260</v>
      </c>
      <c r="B7085" s="15">
        <v>208500</v>
      </c>
      <c r="C7085" s="15">
        <v>417000</v>
      </c>
      <c r="E7085" s="36" t="s">
        <v>253</v>
      </c>
      <c r="F7085" s="15">
        <v>2127875</v>
      </c>
      <c r="G7085" s="15">
        <v>8140900</v>
      </c>
      <c r="I7085" s="38" t="s">
        <v>252</v>
      </c>
      <c r="J7085" s="15">
        <v>7.3</v>
      </c>
    </row>
    <row r="7086" spans="1:10" x14ac:dyDescent="0.3">
      <c r="A7086" s="38" t="s">
        <v>262</v>
      </c>
      <c r="B7086" s="15"/>
      <c r="C7086" s="15">
        <v>0</v>
      </c>
      <c r="E7086" s="35" t="s">
        <v>274</v>
      </c>
      <c r="F7086" s="15">
        <v>6187823</v>
      </c>
      <c r="G7086" s="15">
        <v>12647941</v>
      </c>
      <c r="I7086" s="38" t="s">
        <v>255</v>
      </c>
      <c r="J7086" s="15">
        <v>7.1</v>
      </c>
    </row>
    <row r="7087" spans="1:10" x14ac:dyDescent="0.3">
      <c r="A7087" s="38" t="s">
        <v>263</v>
      </c>
      <c r="B7087" s="15">
        <v>211250</v>
      </c>
      <c r="C7087" s="15">
        <v>422500</v>
      </c>
      <c r="E7087" s="36" t="s">
        <v>246</v>
      </c>
      <c r="F7087" s="15">
        <v>882548</v>
      </c>
      <c r="G7087" s="15">
        <v>1663595</v>
      </c>
      <c r="I7087" s="38" t="s">
        <v>258</v>
      </c>
      <c r="J7087" s="15">
        <v>6.2</v>
      </c>
    </row>
    <row r="7088" spans="1:10" x14ac:dyDescent="0.3">
      <c r="A7088" s="35" t="s">
        <v>256</v>
      </c>
      <c r="B7088" s="15"/>
      <c r="C7088" s="15"/>
      <c r="E7088" s="36" t="s">
        <v>248</v>
      </c>
      <c r="F7088" s="15">
        <v>2231850</v>
      </c>
      <c r="G7088" s="15">
        <v>3277675</v>
      </c>
      <c r="I7088" s="38" t="s">
        <v>260</v>
      </c>
      <c r="J7088" s="15">
        <v>6.8</v>
      </c>
    </row>
    <row r="7089" spans="1:10" x14ac:dyDescent="0.3">
      <c r="A7089" s="38" t="s">
        <v>245</v>
      </c>
      <c r="B7089" s="15">
        <v>199975</v>
      </c>
      <c r="C7089" s="15">
        <v>766450</v>
      </c>
      <c r="E7089" s="36" t="s">
        <v>250</v>
      </c>
      <c r="F7089" s="15">
        <v>1423475</v>
      </c>
      <c r="G7089" s="15">
        <v>4746271</v>
      </c>
      <c r="I7089" s="38" t="s">
        <v>262</v>
      </c>
      <c r="J7089" s="15">
        <v>5.9</v>
      </c>
    </row>
    <row r="7090" spans="1:10" x14ac:dyDescent="0.3">
      <c r="A7090" s="38" t="s">
        <v>247</v>
      </c>
      <c r="B7090" s="15">
        <v>175500</v>
      </c>
      <c r="C7090" s="15">
        <v>175500</v>
      </c>
      <c r="E7090" s="37" t="s">
        <v>252</v>
      </c>
      <c r="F7090" s="15">
        <v>425500</v>
      </c>
      <c r="G7090" s="15">
        <v>1689000</v>
      </c>
      <c r="I7090" s="38" t="s">
        <v>263</v>
      </c>
      <c r="J7090" s="15">
        <v>5.8</v>
      </c>
    </row>
    <row r="7091" spans="1:10" x14ac:dyDescent="0.3">
      <c r="A7091" s="38" t="s">
        <v>249</v>
      </c>
      <c r="B7091" s="15">
        <v>246950</v>
      </c>
      <c r="C7091" s="15">
        <v>493900</v>
      </c>
      <c r="E7091" s="37" t="s">
        <v>255</v>
      </c>
      <c r="F7091" s="15">
        <v>360000</v>
      </c>
      <c r="G7091" s="15">
        <v>720000</v>
      </c>
      <c r="I7091" s="35" t="s">
        <v>261</v>
      </c>
      <c r="J7091" s="15"/>
    </row>
    <row r="7092" spans="1:10" x14ac:dyDescent="0.3">
      <c r="A7092" s="38" t="s">
        <v>251</v>
      </c>
      <c r="B7092" s="15">
        <v>210000</v>
      </c>
      <c r="C7092" s="15">
        <v>420000</v>
      </c>
      <c r="E7092" s="37" t="s">
        <v>258</v>
      </c>
      <c r="F7092" s="15">
        <v>637975</v>
      </c>
      <c r="G7092" s="15">
        <v>2337271</v>
      </c>
      <c r="I7092" s="38" t="s">
        <v>245</v>
      </c>
      <c r="J7092" s="15">
        <v>7.1</v>
      </c>
    </row>
    <row r="7093" spans="1:10" x14ac:dyDescent="0.3">
      <c r="A7093" s="38" t="s">
        <v>254</v>
      </c>
      <c r="B7093" s="15">
        <v>185500</v>
      </c>
      <c r="C7093" s="15">
        <v>371000</v>
      </c>
      <c r="E7093" s="36" t="s">
        <v>253</v>
      </c>
      <c r="F7093" s="15">
        <v>1649950</v>
      </c>
      <c r="G7093" s="15">
        <v>2960400</v>
      </c>
      <c r="I7093" s="38" t="s">
        <v>247</v>
      </c>
      <c r="J7093" s="15">
        <v>8</v>
      </c>
    </row>
    <row r="7094" spans="1:10" x14ac:dyDescent="0.3">
      <c r="A7094" s="38" t="s">
        <v>257</v>
      </c>
      <c r="B7094" s="15"/>
      <c r="C7094" s="15">
        <v>0</v>
      </c>
      <c r="E7094" s="35" t="s">
        <v>275</v>
      </c>
      <c r="F7094" s="15">
        <v>5167915</v>
      </c>
      <c r="G7094" s="15">
        <v>8269840</v>
      </c>
      <c r="I7094" s="38" t="s">
        <v>249</v>
      </c>
      <c r="J7094" s="15">
        <v>9.1</v>
      </c>
    </row>
    <row r="7095" spans="1:10" x14ac:dyDescent="0.3">
      <c r="A7095" s="38" t="s">
        <v>252</v>
      </c>
      <c r="B7095" s="15">
        <v>185750</v>
      </c>
      <c r="C7095" s="15">
        <v>371500</v>
      </c>
      <c r="E7095" s="36" t="s">
        <v>246</v>
      </c>
      <c r="F7095" s="15">
        <v>1350950</v>
      </c>
      <c r="G7095" s="15">
        <v>1350950</v>
      </c>
      <c r="I7095" s="38" t="s">
        <v>251</v>
      </c>
      <c r="J7095" s="15">
        <v>9.1</v>
      </c>
    </row>
    <row r="7096" spans="1:10" x14ac:dyDescent="0.3">
      <c r="A7096" s="38" t="s">
        <v>255</v>
      </c>
      <c r="B7096" s="15"/>
      <c r="C7096" s="15">
        <v>0</v>
      </c>
      <c r="E7096" s="36" t="s">
        <v>248</v>
      </c>
      <c r="F7096" s="15">
        <v>1309000</v>
      </c>
      <c r="G7096" s="15">
        <v>2754950</v>
      </c>
      <c r="I7096" s="38" t="s">
        <v>254</v>
      </c>
      <c r="J7096" s="15">
        <v>10.1</v>
      </c>
    </row>
    <row r="7097" spans="1:10" x14ac:dyDescent="0.3">
      <c r="A7097" s="38" t="s">
        <v>258</v>
      </c>
      <c r="B7097" s="15"/>
      <c r="C7097" s="15">
        <v>0</v>
      </c>
      <c r="E7097" s="36" t="s">
        <v>250</v>
      </c>
      <c r="F7097" s="15">
        <v>1544990</v>
      </c>
      <c r="G7097" s="15">
        <v>2884990</v>
      </c>
      <c r="I7097" s="38" t="s">
        <v>257</v>
      </c>
      <c r="J7097" s="15">
        <v>12.5</v>
      </c>
    </row>
    <row r="7098" spans="1:10" x14ac:dyDescent="0.3">
      <c r="A7098" s="38" t="s">
        <v>260</v>
      </c>
      <c r="B7098" s="15"/>
      <c r="C7098" s="15">
        <v>0</v>
      </c>
      <c r="E7098" s="37" t="s">
        <v>252</v>
      </c>
      <c r="F7098" s="15">
        <v>335000</v>
      </c>
      <c r="G7098" s="15">
        <v>1235000</v>
      </c>
      <c r="I7098" s="38" t="s">
        <v>252</v>
      </c>
      <c r="J7098" s="15">
        <v>11.7</v>
      </c>
    </row>
    <row r="7099" spans="1:10" x14ac:dyDescent="0.3">
      <c r="A7099" s="38" t="s">
        <v>262</v>
      </c>
      <c r="B7099" s="15">
        <v>230000</v>
      </c>
      <c r="C7099" s="15">
        <v>230000</v>
      </c>
      <c r="E7099" s="37" t="s">
        <v>255</v>
      </c>
      <c r="F7099" s="15">
        <v>440000</v>
      </c>
      <c r="G7099" s="15">
        <v>880000</v>
      </c>
      <c r="I7099" s="38" t="s">
        <v>255</v>
      </c>
      <c r="J7099" s="15">
        <v>13.6</v>
      </c>
    </row>
    <row r="7100" spans="1:10" x14ac:dyDescent="0.3">
      <c r="A7100" s="38" t="s">
        <v>263</v>
      </c>
      <c r="B7100" s="15">
        <v>229000</v>
      </c>
      <c r="C7100" s="15">
        <v>229000</v>
      </c>
      <c r="E7100" s="37" t="s">
        <v>258</v>
      </c>
      <c r="F7100" s="15">
        <v>769990</v>
      </c>
      <c r="G7100" s="15">
        <v>769990</v>
      </c>
      <c r="I7100" s="38" t="s">
        <v>258</v>
      </c>
      <c r="J7100" s="15">
        <v>13.5</v>
      </c>
    </row>
    <row r="7101" spans="1:10" x14ac:dyDescent="0.3">
      <c r="A7101" s="35" t="s">
        <v>261</v>
      </c>
      <c r="B7101" s="15"/>
      <c r="C7101" s="15"/>
      <c r="E7101" s="36" t="s">
        <v>253</v>
      </c>
      <c r="F7101" s="15">
        <v>962975</v>
      </c>
      <c r="G7101" s="15">
        <v>1278950</v>
      </c>
      <c r="I7101" s="38" t="s">
        <v>260</v>
      </c>
      <c r="J7101" s="15">
        <v>13.6</v>
      </c>
    </row>
    <row r="7102" spans="1:10" x14ac:dyDescent="0.3">
      <c r="A7102" s="38" t="s">
        <v>245</v>
      </c>
      <c r="B7102" s="15"/>
      <c r="C7102" s="15">
        <v>0</v>
      </c>
      <c r="E7102" s="14">
        <v>66</v>
      </c>
      <c r="F7102" s="15">
        <v>73588544</v>
      </c>
      <c r="G7102" s="15">
        <v>147045205</v>
      </c>
      <c r="I7102" s="38" t="s">
        <v>262</v>
      </c>
      <c r="J7102" s="15">
        <v>15.2</v>
      </c>
    </row>
    <row r="7103" spans="1:10" x14ac:dyDescent="0.3">
      <c r="A7103" s="38" t="s">
        <v>247</v>
      </c>
      <c r="B7103" s="15">
        <v>195000</v>
      </c>
      <c r="C7103" s="15">
        <v>195000</v>
      </c>
      <c r="E7103" s="35" t="s">
        <v>243</v>
      </c>
      <c r="F7103" s="15">
        <v>3913625</v>
      </c>
      <c r="G7103" s="15">
        <v>6914650</v>
      </c>
      <c r="I7103" s="38" t="s">
        <v>263</v>
      </c>
      <c r="J7103" s="15">
        <v>13</v>
      </c>
    </row>
    <row r="7104" spans="1:10" x14ac:dyDescent="0.3">
      <c r="A7104" s="38" t="s">
        <v>249</v>
      </c>
      <c r="B7104" s="15"/>
      <c r="C7104" s="15">
        <v>0</v>
      </c>
      <c r="E7104" s="36" t="s">
        <v>246</v>
      </c>
      <c r="F7104" s="15">
        <v>928450</v>
      </c>
      <c r="G7104" s="15">
        <v>928450</v>
      </c>
      <c r="I7104" s="35" t="s">
        <v>264</v>
      </c>
      <c r="J7104" s="15"/>
    </row>
    <row r="7105" spans="1:10" x14ac:dyDescent="0.3">
      <c r="A7105" s="38" t="s">
        <v>251</v>
      </c>
      <c r="B7105" s="15">
        <v>190600</v>
      </c>
      <c r="C7105" s="15">
        <v>381200</v>
      </c>
      <c r="E7105" s="36" t="s">
        <v>248</v>
      </c>
      <c r="F7105" s="15">
        <v>849750</v>
      </c>
      <c r="G7105" s="15">
        <v>1780400</v>
      </c>
      <c r="I7105" s="38" t="s">
        <v>245</v>
      </c>
      <c r="J7105" s="15">
        <v>12.2</v>
      </c>
    </row>
    <row r="7106" spans="1:10" x14ac:dyDescent="0.3">
      <c r="A7106" s="38" t="s">
        <v>254</v>
      </c>
      <c r="B7106" s="15">
        <v>200000</v>
      </c>
      <c r="C7106" s="15">
        <v>948450</v>
      </c>
      <c r="E7106" s="36" t="s">
        <v>250</v>
      </c>
      <c r="F7106" s="15">
        <v>948925</v>
      </c>
      <c r="G7106" s="15">
        <v>1621350</v>
      </c>
      <c r="I7106" s="38" t="s">
        <v>247</v>
      </c>
      <c r="J7106" s="15">
        <v>14.5</v>
      </c>
    </row>
    <row r="7107" spans="1:10" x14ac:dyDescent="0.3">
      <c r="A7107" s="38" t="s">
        <v>257</v>
      </c>
      <c r="B7107" s="15">
        <v>120000</v>
      </c>
      <c r="C7107" s="15">
        <v>120000</v>
      </c>
      <c r="E7107" s="37" t="s">
        <v>252</v>
      </c>
      <c r="F7107" s="15">
        <v>275000</v>
      </c>
      <c r="G7107" s="15">
        <v>275000</v>
      </c>
      <c r="I7107" s="38" t="s">
        <v>249</v>
      </c>
      <c r="J7107" s="15">
        <v>11.6</v>
      </c>
    </row>
    <row r="7108" spans="1:10" x14ac:dyDescent="0.3">
      <c r="A7108" s="38" t="s">
        <v>252</v>
      </c>
      <c r="B7108" s="15">
        <v>161000</v>
      </c>
      <c r="C7108" s="15">
        <v>161000</v>
      </c>
      <c r="E7108" s="37" t="s">
        <v>255</v>
      </c>
      <c r="F7108" s="15">
        <v>159475</v>
      </c>
      <c r="G7108" s="15">
        <v>318950</v>
      </c>
      <c r="I7108" s="38" t="s">
        <v>251</v>
      </c>
      <c r="J7108" s="15">
        <v>11.4</v>
      </c>
    </row>
    <row r="7109" spans="1:10" x14ac:dyDescent="0.3">
      <c r="A7109" s="38" t="s">
        <v>255</v>
      </c>
      <c r="B7109" s="15"/>
      <c r="C7109" s="15">
        <v>0</v>
      </c>
      <c r="E7109" s="37" t="s">
        <v>258</v>
      </c>
      <c r="F7109" s="15">
        <v>514450</v>
      </c>
      <c r="G7109" s="15">
        <v>1027400</v>
      </c>
      <c r="I7109" s="38" t="s">
        <v>254</v>
      </c>
      <c r="J7109" s="15">
        <v>10.3</v>
      </c>
    </row>
    <row r="7110" spans="1:10" x14ac:dyDescent="0.3">
      <c r="A7110" s="38" t="s">
        <v>258</v>
      </c>
      <c r="B7110" s="15"/>
      <c r="C7110" s="15">
        <v>0</v>
      </c>
      <c r="E7110" s="36" t="s">
        <v>253</v>
      </c>
      <c r="F7110" s="15">
        <v>1186500</v>
      </c>
      <c r="G7110" s="15">
        <v>2584450</v>
      </c>
      <c r="I7110" s="38" t="s">
        <v>257</v>
      </c>
      <c r="J7110" s="15">
        <v>8.3000000000000007</v>
      </c>
    </row>
    <row r="7111" spans="1:10" x14ac:dyDescent="0.3">
      <c r="A7111" s="38" t="s">
        <v>260</v>
      </c>
      <c r="B7111" s="15">
        <v>217350</v>
      </c>
      <c r="C7111" s="15">
        <v>434700</v>
      </c>
      <c r="E7111" s="35" t="s">
        <v>259</v>
      </c>
      <c r="F7111" s="15">
        <v>4254424</v>
      </c>
      <c r="G7111" s="15">
        <v>6962749</v>
      </c>
      <c r="I7111" s="38" t="s">
        <v>252</v>
      </c>
      <c r="J7111" s="15">
        <v>8.4</v>
      </c>
    </row>
    <row r="7112" spans="1:10" x14ac:dyDescent="0.3">
      <c r="A7112" s="38" t="s">
        <v>262</v>
      </c>
      <c r="B7112" s="15">
        <v>150000</v>
      </c>
      <c r="C7112" s="15">
        <v>150000</v>
      </c>
      <c r="E7112" s="36" t="s">
        <v>246</v>
      </c>
      <c r="F7112" s="15">
        <v>880200</v>
      </c>
      <c r="G7112" s="15">
        <v>1246450</v>
      </c>
      <c r="I7112" s="38" t="s">
        <v>255</v>
      </c>
      <c r="J7112" s="15">
        <v>7.9</v>
      </c>
    </row>
    <row r="7113" spans="1:10" x14ac:dyDescent="0.3">
      <c r="A7113" s="38" t="s">
        <v>263</v>
      </c>
      <c r="B7113" s="15">
        <v>107000</v>
      </c>
      <c r="C7113" s="15">
        <v>107000</v>
      </c>
      <c r="E7113" s="36" t="s">
        <v>248</v>
      </c>
      <c r="F7113" s="15">
        <v>1072649</v>
      </c>
      <c r="G7113" s="15">
        <v>2355749</v>
      </c>
      <c r="I7113" s="38" t="s">
        <v>258</v>
      </c>
      <c r="J7113" s="15">
        <v>6.7</v>
      </c>
    </row>
    <row r="7114" spans="1:10" x14ac:dyDescent="0.3">
      <c r="A7114" s="35" t="s">
        <v>264</v>
      </c>
      <c r="B7114" s="15"/>
      <c r="C7114" s="15"/>
      <c r="E7114" s="36" t="s">
        <v>250</v>
      </c>
      <c r="F7114" s="15">
        <v>1201000</v>
      </c>
      <c r="G7114" s="15">
        <v>1843900</v>
      </c>
      <c r="I7114" s="38" t="s">
        <v>260</v>
      </c>
      <c r="J7114" s="15">
        <v>7.4</v>
      </c>
    </row>
    <row r="7115" spans="1:10" x14ac:dyDescent="0.3">
      <c r="A7115" s="38" t="s">
        <v>245</v>
      </c>
      <c r="B7115" s="15">
        <v>150000</v>
      </c>
      <c r="C7115" s="15">
        <v>150000</v>
      </c>
      <c r="E7115" s="37" t="s">
        <v>252</v>
      </c>
      <c r="F7115" s="15">
        <v>310000</v>
      </c>
      <c r="G7115" s="15">
        <v>952900</v>
      </c>
      <c r="I7115" s="38" t="s">
        <v>262</v>
      </c>
      <c r="J7115" s="15">
        <v>7.6</v>
      </c>
    </row>
    <row r="7116" spans="1:10" x14ac:dyDescent="0.3">
      <c r="A7116" s="38" t="s">
        <v>247</v>
      </c>
      <c r="B7116" s="15"/>
      <c r="C7116" s="15">
        <v>0</v>
      </c>
      <c r="E7116" s="37" t="s">
        <v>255</v>
      </c>
      <c r="F7116" s="15">
        <v>413000</v>
      </c>
      <c r="G7116" s="15">
        <v>413000</v>
      </c>
      <c r="I7116" s="38" t="s">
        <v>263</v>
      </c>
      <c r="J7116" s="15">
        <v>6.6</v>
      </c>
    </row>
    <row r="7117" spans="1:10" x14ac:dyDescent="0.3">
      <c r="A7117" s="38" t="s">
        <v>249</v>
      </c>
      <c r="B7117" s="15">
        <v>89950</v>
      </c>
      <c r="C7117" s="15">
        <v>179900</v>
      </c>
      <c r="E7117" s="37" t="s">
        <v>258</v>
      </c>
      <c r="F7117" s="15">
        <v>478000</v>
      </c>
      <c r="G7117" s="15">
        <v>478000</v>
      </c>
      <c r="I7117" s="35" t="s">
        <v>266</v>
      </c>
      <c r="J7117" s="15"/>
    </row>
    <row r="7118" spans="1:10" x14ac:dyDescent="0.3">
      <c r="A7118" s="38" t="s">
        <v>251</v>
      </c>
      <c r="B7118" s="15"/>
      <c r="C7118" s="15">
        <v>0</v>
      </c>
      <c r="E7118" s="36" t="s">
        <v>253</v>
      </c>
      <c r="F7118" s="15">
        <v>1100575</v>
      </c>
      <c r="G7118" s="15">
        <v>1516650</v>
      </c>
      <c r="I7118" s="38" t="s">
        <v>245</v>
      </c>
      <c r="J7118" s="15">
        <v>6.4</v>
      </c>
    </row>
    <row r="7119" spans="1:10" x14ac:dyDescent="0.3">
      <c r="A7119" s="38" t="s">
        <v>254</v>
      </c>
      <c r="B7119" s="15">
        <v>184900</v>
      </c>
      <c r="C7119" s="15">
        <v>184900</v>
      </c>
      <c r="E7119" s="35" t="s">
        <v>265</v>
      </c>
      <c r="F7119" s="15">
        <v>4379252</v>
      </c>
      <c r="G7119" s="15">
        <v>8681594</v>
      </c>
      <c r="I7119" s="38" t="s">
        <v>247</v>
      </c>
      <c r="J7119" s="15">
        <v>6.9</v>
      </c>
    </row>
    <row r="7120" spans="1:10" x14ac:dyDescent="0.3">
      <c r="A7120" s="38" t="s">
        <v>257</v>
      </c>
      <c r="B7120" s="15">
        <v>133000</v>
      </c>
      <c r="C7120" s="15">
        <v>388000</v>
      </c>
      <c r="E7120" s="36" t="s">
        <v>246</v>
      </c>
      <c r="F7120" s="15">
        <v>1112400</v>
      </c>
      <c r="G7120" s="15">
        <v>2120750</v>
      </c>
      <c r="I7120" s="38" t="s">
        <v>249</v>
      </c>
      <c r="J7120" s="15">
        <v>8.1999999999999993</v>
      </c>
    </row>
    <row r="7121" spans="1:10" x14ac:dyDescent="0.3">
      <c r="A7121" s="38" t="s">
        <v>252</v>
      </c>
      <c r="B7121" s="15"/>
      <c r="C7121" s="15">
        <v>0</v>
      </c>
      <c r="E7121" s="36" t="s">
        <v>248</v>
      </c>
      <c r="F7121" s="15">
        <v>890445</v>
      </c>
      <c r="G7121" s="15">
        <v>1828940</v>
      </c>
      <c r="I7121" s="38" t="s">
        <v>251</v>
      </c>
      <c r="J7121" s="15">
        <v>7.1</v>
      </c>
    </row>
    <row r="7122" spans="1:10" x14ac:dyDescent="0.3">
      <c r="A7122" s="38" t="s">
        <v>255</v>
      </c>
      <c r="B7122" s="15"/>
      <c r="C7122" s="15">
        <v>0</v>
      </c>
      <c r="E7122" s="36" t="s">
        <v>250</v>
      </c>
      <c r="F7122" s="15">
        <v>1106259</v>
      </c>
      <c r="G7122" s="15">
        <v>2644759</v>
      </c>
      <c r="I7122" s="38" t="s">
        <v>254</v>
      </c>
      <c r="J7122" s="15">
        <v>7.2</v>
      </c>
    </row>
    <row r="7123" spans="1:10" x14ac:dyDescent="0.3">
      <c r="A7123" s="38" t="s">
        <v>258</v>
      </c>
      <c r="B7123" s="15">
        <v>211500</v>
      </c>
      <c r="C7123" s="15">
        <v>211500</v>
      </c>
      <c r="E7123" s="37" t="s">
        <v>252</v>
      </c>
      <c r="F7123" s="15">
        <v>394950</v>
      </c>
      <c r="G7123" s="15">
        <v>1315950</v>
      </c>
      <c r="I7123" s="38" t="s">
        <v>257</v>
      </c>
      <c r="J7123" s="15">
        <v>7</v>
      </c>
    </row>
    <row r="7124" spans="1:10" x14ac:dyDescent="0.3">
      <c r="A7124" s="38" t="s">
        <v>260</v>
      </c>
      <c r="B7124" s="15">
        <v>95000</v>
      </c>
      <c r="C7124" s="15">
        <v>95000</v>
      </c>
      <c r="E7124" s="37" t="s">
        <v>255</v>
      </c>
      <c r="F7124" s="15">
        <v>305559</v>
      </c>
      <c r="G7124" s="15">
        <v>763309</v>
      </c>
      <c r="I7124" s="38" t="s">
        <v>252</v>
      </c>
      <c r="J7124" s="15">
        <v>8.4</v>
      </c>
    </row>
    <row r="7125" spans="1:10" x14ac:dyDescent="0.3">
      <c r="A7125" s="38" t="s">
        <v>262</v>
      </c>
      <c r="B7125" s="15">
        <v>170000</v>
      </c>
      <c r="C7125" s="15">
        <v>170000</v>
      </c>
      <c r="E7125" s="37" t="s">
        <v>258</v>
      </c>
      <c r="F7125" s="15">
        <v>405750</v>
      </c>
      <c r="G7125" s="15">
        <v>565500</v>
      </c>
      <c r="I7125" s="38" t="s">
        <v>255</v>
      </c>
      <c r="J7125" s="15">
        <v>8.9</v>
      </c>
    </row>
    <row r="7126" spans="1:10" x14ac:dyDescent="0.3">
      <c r="A7126" s="38" t="s">
        <v>263</v>
      </c>
      <c r="B7126" s="15">
        <v>119400</v>
      </c>
      <c r="C7126" s="15">
        <v>487700</v>
      </c>
      <c r="E7126" s="36" t="s">
        <v>253</v>
      </c>
      <c r="F7126" s="15">
        <v>1270148</v>
      </c>
      <c r="G7126" s="15">
        <v>2087145</v>
      </c>
      <c r="I7126" s="38" t="s">
        <v>258</v>
      </c>
      <c r="J7126" s="15">
        <v>9.3000000000000007</v>
      </c>
    </row>
    <row r="7127" spans="1:10" x14ac:dyDescent="0.3">
      <c r="A7127" s="35" t="s">
        <v>266</v>
      </c>
      <c r="B7127" s="15"/>
      <c r="C7127" s="15"/>
      <c r="E7127" s="35" t="s">
        <v>244</v>
      </c>
      <c r="F7127" s="15">
        <v>5559550</v>
      </c>
      <c r="G7127" s="15">
        <v>10885755</v>
      </c>
      <c r="I7127" s="38" t="s">
        <v>260</v>
      </c>
      <c r="J7127" s="15">
        <v>7.6</v>
      </c>
    </row>
    <row r="7128" spans="1:10" x14ac:dyDescent="0.3">
      <c r="A7128" s="38" t="s">
        <v>245</v>
      </c>
      <c r="B7128" s="15"/>
      <c r="C7128" s="15">
        <v>0</v>
      </c>
      <c r="E7128" s="36" t="s">
        <v>246</v>
      </c>
      <c r="F7128" s="15">
        <v>1042950</v>
      </c>
      <c r="G7128" s="15">
        <v>2328350</v>
      </c>
      <c r="I7128" s="38" t="s">
        <v>262</v>
      </c>
      <c r="J7128" s="15">
        <v>7.8</v>
      </c>
    </row>
    <row r="7129" spans="1:10" x14ac:dyDescent="0.3">
      <c r="A7129" s="38" t="s">
        <v>247</v>
      </c>
      <c r="B7129" s="15">
        <v>135000</v>
      </c>
      <c r="C7129" s="15">
        <v>135000</v>
      </c>
      <c r="E7129" s="36" t="s">
        <v>248</v>
      </c>
      <c r="F7129" s="15">
        <v>1476350</v>
      </c>
      <c r="G7129" s="15">
        <v>3535055</v>
      </c>
      <c r="I7129" s="38" t="s">
        <v>263</v>
      </c>
      <c r="J7129" s="15">
        <v>6.7</v>
      </c>
    </row>
    <row r="7130" spans="1:10" x14ac:dyDescent="0.3">
      <c r="A7130" s="38" t="s">
        <v>249</v>
      </c>
      <c r="B7130" s="15">
        <v>75000</v>
      </c>
      <c r="C7130" s="15">
        <v>75000</v>
      </c>
      <c r="E7130" s="36" t="s">
        <v>250</v>
      </c>
      <c r="F7130" s="15">
        <v>1667250</v>
      </c>
      <c r="G7130" s="15">
        <v>2859400</v>
      </c>
      <c r="I7130" s="35" t="s">
        <v>267</v>
      </c>
      <c r="J7130" s="15"/>
    </row>
    <row r="7131" spans="1:10" x14ac:dyDescent="0.3">
      <c r="A7131" s="38" t="s">
        <v>251</v>
      </c>
      <c r="B7131" s="15">
        <v>97688</v>
      </c>
      <c r="C7131" s="15">
        <v>195375</v>
      </c>
      <c r="E7131" s="37" t="s">
        <v>252</v>
      </c>
      <c r="F7131" s="15">
        <v>300000</v>
      </c>
      <c r="G7131" s="15">
        <v>300000</v>
      </c>
      <c r="I7131" s="38" t="s">
        <v>245</v>
      </c>
      <c r="J7131" s="15">
        <v>7.4</v>
      </c>
    </row>
    <row r="7132" spans="1:10" x14ac:dyDescent="0.3">
      <c r="A7132" s="38" t="s">
        <v>254</v>
      </c>
      <c r="B7132" s="15">
        <v>188225</v>
      </c>
      <c r="C7132" s="15">
        <v>376450</v>
      </c>
      <c r="E7132" s="37" t="s">
        <v>255</v>
      </c>
      <c r="F7132" s="15">
        <v>730000</v>
      </c>
      <c r="G7132" s="15">
        <v>1284900</v>
      </c>
      <c r="I7132" s="38" t="s">
        <v>247</v>
      </c>
      <c r="J7132" s="15">
        <v>8.6</v>
      </c>
    </row>
    <row r="7133" spans="1:10" x14ac:dyDescent="0.3">
      <c r="A7133" s="38" t="s">
        <v>257</v>
      </c>
      <c r="B7133" s="15">
        <v>54950</v>
      </c>
      <c r="C7133" s="15">
        <v>54950</v>
      </c>
      <c r="E7133" s="37" t="s">
        <v>258</v>
      </c>
      <c r="F7133" s="15">
        <v>637250</v>
      </c>
      <c r="G7133" s="15">
        <v>1274500</v>
      </c>
      <c r="I7133" s="38" t="s">
        <v>249</v>
      </c>
      <c r="J7133" s="15">
        <v>8.5</v>
      </c>
    </row>
    <row r="7134" spans="1:10" x14ac:dyDescent="0.3">
      <c r="A7134" s="38" t="s">
        <v>252</v>
      </c>
      <c r="B7134" s="15">
        <v>65000</v>
      </c>
      <c r="C7134" s="15">
        <v>65000</v>
      </c>
      <c r="E7134" s="36" t="s">
        <v>253</v>
      </c>
      <c r="F7134" s="15">
        <v>1373000</v>
      </c>
      <c r="G7134" s="15">
        <v>2162950</v>
      </c>
      <c r="I7134" s="38" t="s">
        <v>251</v>
      </c>
      <c r="J7134" s="15">
        <v>8.9</v>
      </c>
    </row>
    <row r="7135" spans="1:10" x14ac:dyDescent="0.3">
      <c r="A7135" s="38" t="s">
        <v>255</v>
      </c>
      <c r="B7135" s="15">
        <v>73840</v>
      </c>
      <c r="C7135" s="15">
        <v>73840</v>
      </c>
      <c r="E7135" s="35" t="s">
        <v>256</v>
      </c>
      <c r="F7135" s="15">
        <v>5180504</v>
      </c>
      <c r="G7135" s="15">
        <v>9749654</v>
      </c>
      <c r="I7135" s="38" t="s">
        <v>254</v>
      </c>
      <c r="J7135" s="15">
        <v>7.7</v>
      </c>
    </row>
    <row r="7136" spans="1:10" x14ac:dyDescent="0.3">
      <c r="A7136" s="38" t="s">
        <v>258</v>
      </c>
      <c r="B7136" s="15">
        <v>53500</v>
      </c>
      <c r="C7136" s="15">
        <v>53500</v>
      </c>
      <c r="E7136" s="36" t="s">
        <v>246</v>
      </c>
      <c r="F7136" s="15">
        <v>740000</v>
      </c>
      <c r="G7136" s="15">
        <v>740000</v>
      </c>
      <c r="I7136" s="38" t="s">
        <v>257</v>
      </c>
      <c r="J7136" s="15">
        <v>8.1</v>
      </c>
    </row>
    <row r="7137" spans="1:10" x14ac:dyDescent="0.3">
      <c r="A7137" s="38" t="s">
        <v>260</v>
      </c>
      <c r="B7137" s="15">
        <v>170000</v>
      </c>
      <c r="C7137" s="15">
        <v>170000</v>
      </c>
      <c r="E7137" s="36" t="s">
        <v>248</v>
      </c>
      <c r="F7137" s="15">
        <v>2057625</v>
      </c>
      <c r="G7137" s="15">
        <v>3535300</v>
      </c>
      <c r="I7137" s="38" t="s">
        <v>252</v>
      </c>
      <c r="J7137" s="15">
        <v>8</v>
      </c>
    </row>
    <row r="7138" spans="1:10" x14ac:dyDescent="0.3">
      <c r="A7138" s="38" t="s">
        <v>262</v>
      </c>
      <c r="B7138" s="15">
        <v>52000</v>
      </c>
      <c r="C7138" s="15">
        <v>52000</v>
      </c>
      <c r="E7138" s="36" t="s">
        <v>250</v>
      </c>
      <c r="F7138" s="15">
        <v>1128500</v>
      </c>
      <c r="G7138" s="15">
        <v>2257000</v>
      </c>
      <c r="I7138" s="38" t="s">
        <v>255</v>
      </c>
      <c r="J7138" s="15">
        <v>6.8</v>
      </c>
    </row>
    <row r="7139" spans="1:10" x14ac:dyDescent="0.3">
      <c r="A7139" s="38" t="s">
        <v>263</v>
      </c>
      <c r="B7139" s="15">
        <v>54500</v>
      </c>
      <c r="C7139" s="15">
        <v>54500</v>
      </c>
      <c r="E7139" s="37" t="s">
        <v>252</v>
      </c>
      <c r="F7139" s="15"/>
      <c r="G7139" s="15"/>
      <c r="I7139" s="38" t="s">
        <v>258</v>
      </c>
      <c r="J7139" s="15">
        <v>5.5</v>
      </c>
    </row>
    <row r="7140" spans="1:10" x14ac:dyDescent="0.3">
      <c r="A7140" s="35" t="s">
        <v>267</v>
      </c>
      <c r="B7140" s="15"/>
      <c r="C7140" s="15"/>
      <c r="E7140" s="37" t="s">
        <v>255</v>
      </c>
      <c r="F7140" s="15">
        <v>354000</v>
      </c>
      <c r="G7140" s="15">
        <v>708000</v>
      </c>
      <c r="I7140" s="38" t="s">
        <v>260</v>
      </c>
      <c r="J7140" s="15">
        <v>6</v>
      </c>
    </row>
    <row r="7141" spans="1:10" x14ac:dyDescent="0.3">
      <c r="A7141" s="38" t="s">
        <v>245</v>
      </c>
      <c r="B7141" s="15"/>
      <c r="C7141" s="15">
        <v>0</v>
      </c>
      <c r="E7141" s="37" t="s">
        <v>258</v>
      </c>
      <c r="F7141" s="15">
        <v>774500</v>
      </c>
      <c r="G7141" s="15">
        <v>1549000</v>
      </c>
      <c r="I7141" s="38" t="s">
        <v>262</v>
      </c>
      <c r="J7141" s="15">
        <v>5.8</v>
      </c>
    </row>
    <row r="7142" spans="1:10" x14ac:dyDescent="0.3">
      <c r="A7142" s="38" t="s">
        <v>247</v>
      </c>
      <c r="B7142" s="15"/>
      <c r="C7142" s="15">
        <v>0</v>
      </c>
      <c r="E7142" s="36" t="s">
        <v>253</v>
      </c>
      <c r="F7142" s="15">
        <v>1254379</v>
      </c>
      <c r="G7142" s="15">
        <v>3217354</v>
      </c>
      <c r="I7142" s="38" t="s">
        <v>263</v>
      </c>
      <c r="J7142" s="15">
        <v>6.6</v>
      </c>
    </row>
    <row r="7143" spans="1:10" x14ac:dyDescent="0.3">
      <c r="A7143" s="38" t="s">
        <v>249</v>
      </c>
      <c r="B7143" s="15"/>
      <c r="C7143" s="15">
        <v>0</v>
      </c>
      <c r="E7143" s="35" t="s">
        <v>261</v>
      </c>
      <c r="F7143" s="15">
        <v>3274549</v>
      </c>
      <c r="G7143" s="15">
        <v>4364148</v>
      </c>
      <c r="I7143" s="35" t="s">
        <v>268</v>
      </c>
      <c r="J7143" s="15"/>
    </row>
    <row r="7144" spans="1:10" x14ac:dyDescent="0.3">
      <c r="A7144" s="38" t="s">
        <v>251</v>
      </c>
      <c r="B7144" s="15"/>
      <c r="C7144" s="15">
        <v>0</v>
      </c>
      <c r="E7144" s="36" t="s">
        <v>246</v>
      </c>
      <c r="F7144" s="15">
        <v>987999</v>
      </c>
      <c r="G7144" s="15">
        <v>1583998</v>
      </c>
      <c r="I7144" s="38" t="s">
        <v>245</v>
      </c>
      <c r="J7144" s="15">
        <v>5.7</v>
      </c>
    </row>
    <row r="7145" spans="1:10" x14ac:dyDescent="0.3">
      <c r="A7145" s="38" t="s">
        <v>254</v>
      </c>
      <c r="B7145" s="15">
        <v>145000</v>
      </c>
      <c r="C7145" s="15">
        <v>145000</v>
      </c>
      <c r="E7145" s="36" t="s">
        <v>248</v>
      </c>
      <c r="F7145" s="15">
        <v>1060100</v>
      </c>
      <c r="G7145" s="15">
        <v>1321200</v>
      </c>
      <c r="I7145" s="38" t="s">
        <v>247</v>
      </c>
      <c r="J7145" s="15">
        <v>6.9</v>
      </c>
    </row>
    <row r="7146" spans="1:10" x14ac:dyDescent="0.3">
      <c r="A7146" s="38" t="s">
        <v>257</v>
      </c>
      <c r="B7146" s="15">
        <v>82828</v>
      </c>
      <c r="C7146" s="15">
        <v>364905</v>
      </c>
      <c r="E7146" s="36" t="s">
        <v>250</v>
      </c>
      <c r="F7146" s="15">
        <v>586950</v>
      </c>
      <c r="G7146" s="15">
        <v>586950</v>
      </c>
      <c r="I7146" s="38" t="s">
        <v>249</v>
      </c>
      <c r="J7146" s="15">
        <v>5.6</v>
      </c>
    </row>
    <row r="7147" spans="1:10" x14ac:dyDescent="0.3">
      <c r="A7147" s="38" t="s">
        <v>252</v>
      </c>
      <c r="B7147" s="15"/>
      <c r="C7147" s="15">
        <v>0</v>
      </c>
      <c r="E7147" s="37" t="s">
        <v>252</v>
      </c>
      <c r="F7147" s="15">
        <v>238950</v>
      </c>
      <c r="G7147" s="15">
        <v>238950</v>
      </c>
      <c r="I7147" s="38" t="s">
        <v>251</v>
      </c>
      <c r="J7147" s="15">
        <v>4.5999999999999996</v>
      </c>
    </row>
    <row r="7148" spans="1:10" x14ac:dyDescent="0.3">
      <c r="A7148" s="38" t="s">
        <v>255</v>
      </c>
      <c r="B7148" s="15"/>
      <c r="C7148" s="15">
        <v>0</v>
      </c>
      <c r="E7148" s="37" t="s">
        <v>255</v>
      </c>
      <c r="F7148" s="15">
        <v>128000</v>
      </c>
      <c r="G7148" s="15">
        <v>128000</v>
      </c>
      <c r="I7148" s="38" t="s">
        <v>254</v>
      </c>
      <c r="J7148" s="15">
        <v>4</v>
      </c>
    </row>
    <row r="7149" spans="1:10" x14ac:dyDescent="0.3">
      <c r="A7149" s="38" t="s">
        <v>258</v>
      </c>
      <c r="B7149" s="15">
        <v>139950</v>
      </c>
      <c r="C7149" s="15">
        <v>279900</v>
      </c>
      <c r="E7149" s="37" t="s">
        <v>258</v>
      </c>
      <c r="F7149" s="15">
        <v>220000</v>
      </c>
      <c r="G7149" s="15">
        <v>220000</v>
      </c>
      <c r="I7149" s="38" t="s">
        <v>257</v>
      </c>
      <c r="J7149" s="15">
        <v>4.9000000000000004</v>
      </c>
    </row>
    <row r="7150" spans="1:10" x14ac:dyDescent="0.3">
      <c r="A7150" s="38" t="s">
        <v>260</v>
      </c>
      <c r="B7150" s="15"/>
      <c r="C7150" s="15">
        <v>0</v>
      </c>
      <c r="E7150" s="36" t="s">
        <v>253</v>
      </c>
      <c r="F7150" s="15">
        <v>639500</v>
      </c>
      <c r="G7150" s="15">
        <v>872000</v>
      </c>
      <c r="I7150" s="38" t="s">
        <v>252</v>
      </c>
      <c r="J7150" s="15">
        <v>5.4</v>
      </c>
    </row>
    <row r="7151" spans="1:10" x14ac:dyDescent="0.3">
      <c r="A7151" s="38" t="s">
        <v>262</v>
      </c>
      <c r="B7151" s="15"/>
      <c r="C7151" s="15">
        <v>0</v>
      </c>
      <c r="E7151" s="35" t="s">
        <v>264</v>
      </c>
      <c r="F7151" s="15">
        <v>2808200</v>
      </c>
      <c r="G7151" s="15">
        <v>5107600</v>
      </c>
      <c r="I7151" s="38" t="s">
        <v>255</v>
      </c>
      <c r="J7151" s="15">
        <v>5.3</v>
      </c>
    </row>
    <row r="7152" spans="1:10" x14ac:dyDescent="0.3">
      <c r="A7152" s="38" t="s">
        <v>263</v>
      </c>
      <c r="B7152" s="15">
        <v>109950</v>
      </c>
      <c r="C7152" s="15">
        <v>109950</v>
      </c>
      <c r="E7152" s="36" t="s">
        <v>246</v>
      </c>
      <c r="F7152" s="15">
        <v>413500</v>
      </c>
      <c r="G7152" s="15">
        <v>773950</v>
      </c>
      <c r="I7152" s="38" t="s">
        <v>258</v>
      </c>
      <c r="J7152" s="15">
        <v>5.7</v>
      </c>
    </row>
    <row r="7153" spans="1:10" x14ac:dyDescent="0.3">
      <c r="A7153" s="35" t="s">
        <v>268</v>
      </c>
      <c r="B7153" s="15"/>
      <c r="C7153" s="15"/>
      <c r="E7153" s="36" t="s">
        <v>248</v>
      </c>
      <c r="F7153" s="15">
        <v>421500</v>
      </c>
      <c r="G7153" s="15">
        <v>618000</v>
      </c>
      <c r="I7153" s="38" t="s">
        <v>260</v>
      </c>
      <c r="J7153" s="15">
        <v>5.5</v>
      </c>
    </row>
    <row r="7154" spans="1:10" x14ac:dyDescent="0.3">
      <c r="A7154" s="38" t="s">
        <v>245</v>
      </c>
      <c r="B7154" s="15"/>
      <c r="C7154" s="15">
        <v>0</v>
      </c>
      <c r="E7154" s="36" t="s">
        <v>250</v>
      </c>
      <c r="F7154" s="15">
        <v>1141950</v>
      </c>
      <c r="G7154" s="15">
        <v>1799450</v>
      </c>
      <c r="I7154" s="38" t="s">
        <v>262</v>
      </c>
      <c r="J7154" s="15">
        <v>5</v>
      </c>
    </row>
    <row r="7155" spans="1:10" x14ac:dyDescent="0.3">
      <c r="A7155" s="38" t="s">
        <v>247</v>
      </c>
      <c r="B7155" s="15">
        <v>100000</v>
      </c>
      <c r="C7155" s="15">
        <v>100000</v>
      </c>
      <c r="E7155" s="37" t="s">
        <v>252</v>
      </c>
      <c r="F7155" s="15">
        <v>484950</v>
      </c>
      <c r="G7155" s="15">
        <v>854950</v>
      </c>
      <c r="I7155" s="38" t="s">
        <v>263</v>
      </c>
      <c r="J7155" s="15">
        <v>5</v>
      </c>
    </row>
    <row r="7156" spans="1:10" x14ac:dyDescent="0.3">
      <c r="A7156" s="38" t="s">
        <v>249</v>
      </c>
      <c r="B7156" s="15">
        <v>96500</v>
      </c>
      <c r="C7156" s="15">
        <v>193000</v>
      </c>
      <c r="E7156" s="37" t="s">
        <v>255</v>
      </c>
      <c r="F7156" s="15">
        <v>287500</v>
      </c>
      <c r="G7156" s="15">
        <v>575000</v>
      </c>
      <c r="I7156" s="35" t="s">
        <v>269</v>
      </c>
      <c r="J7156" s="15"/>
    </row>
    <row r="7157" spans="1:10" x14ac:dyDescent="0.3">
      <c r="A7157" s="38" t="s">
        <v>251</v>
      </c>
      <c r="B7157" s="15">
        <v>75000</v>
      </c>
      <c r="C7157" s="15">
        <v>75000</v>
      </c>
      <c r="E7157" s="37" t="s">
        <v>258</v>
      </c>
      <c r="F7157" s="15">
        <v>369500</v>
      </c>
      <c r="G7157" s="15">
        <v>369500</v>
      </c>
      <c r="I7157" s="38" t="s">
        <v>245</v>
      </c>
      <c r="J7157" s="15">
        <v>4.9000000000000004</v>
      </c>
    </row>
    <row r="7158" spans="1:10" x14ac:dyDescent="0.3">
      <c r="A7158" s="38" t="s">
        <v>254</v>
      </c>
      <c r="B7158" s="15">
        <v>85662</v>
      </c>
      <c r="C7158" s="15">
        <v>171324</v>
      </c>
      <c r="E7158" s="36" t="s">
        <v>253</v>
      </c>
      <c r="F7158" s="15">
        <v>831250</v>
      </c>
      <c r="G7158" s="15">
        <v>1916200</v>
      </c>
      <c r="I7158" s="38" t="s">
        <v>247</v>
      </c>
      <c r="J7158" s="15">
        <v>4.5999999999999996</v>
      </c>
    </row>
    <row r="7159" spans="1:10" x14ac:dyDescent="0.3">
      <c r="A7159" s="38" t="s">
        <v>257</v>
      </c>
      <c r="B7159" s="15">
        <v>186500</v>
      </c>
      <c r="C7159" s="15">
        <v>274000</v>
      </c>
      <c r="E7159" s="35" t="s">
        <v>266</v>
      </c>
      <c r="F7159" s="15">
        <v>2908175</v>
      </c>
      <c r="G7159" s="15">
        <v>5994411</v>
      </c>
      <c r="I7159" s="38" t="s">
        <v>249</v>
      </c>
      <c r="J7159" s="15">
        <v>4.5999999999999996</v>
      </c>
    </row>
    <row r="7160" spans="1:10" x14ac:dyDescent="0.3">
      <c r="A7160" s="38" t="s">
        <v>252</v>
      </c>
      <c r="B7160" s="15">
        <v>137000</v>
      </c>
      <c r="C7160" s="15">
        <v>137000</v>
      </c>
      <c r="E7160" s="36" t="s">
        <v>246</v>
      </c>
      <c r="F7160" s="15">
        <v>380000</v>
      </c>
      <c r="G7160" s="15">
        <v>1319950</v>
      </c>
      <c r="I7160" s="38" t="s">
        <v>251</v>
      </c>
      <c r="J7160" s="15">
        <v>5.7</v>
      </c>
    </row>
    <row r="7161" spans="1:10" x14ac:dyDescent="0.3">
      <c r="A7161" s="38" t="s">
        <v>255</v>
      </c>
      <c r="B7161" s="15"/>
      <c r="C7161" s="15">
        <v>0</v>
      </c>
      <c r="E7161" s="36" t="s">
        <v>248</v>
      </c>
      <c r="F7161" s="15">
        <v>845850</v>
      </c>
      <c r="G7161" s="15">
        <v>1425100</v>
      </c>
      <c r="I7161" s="38" t="s">
        <v>254</v>
      </c>
      <c r="J7161" s="15">
        <v>6.3</v>
      </c>
    </row>
    <row r="7162" spans="1:10" x14ac:dyDescent="0.3">
      <c r="A7162" s="38" t="s">
        <v>258</v>
      </c>
      <c r="B7162" s="15">
        <v>45000</v>
      </c>
      <c r="C7162" s="15">
        <v>45000</v>
      </c>
      <c r="E7162" s="36" t="s">
        <v>250</v>
      </c>
      <c r="F7162" s="15">
        <v>581950</v>
      </c>
      <c r="G7162" s="15">
        <v>974400</v>
      </c>
      <c r="I7162" s="38" t="s">
        <v>257</v>
      </c>
      <c r="J7162" s="15">
        <v>5.4</v>
      </c>
    </row>
    <row r="7163" spans="1:10" x14ac:dyDescent="0.3">
      <c r="A7163" s="38" t="s">
        <v>260</v>
      </c>
      <c r="B7163" s="15"/>
      <c r="C7163" s="15">
        <v>0</v>
      </c>
      <c r="E7163" s="37" t="s">
        <v>252</v>
      </c>
      <c r="F7163" s="15">
        <v>229950</v>
      </c>
      <c r="G7163" s="15">
        <v>459900</v>
      </c>
      <c r="I7163" s="38" t="s">
        <v>252</v>
      </c>
      <c r="J7163" s="15">
        <v>4.5</v>
      </c>
    </row>
    <row r="7164" spans="1:10" x14ac:dyDescent="0.3">
      <c r="A7164" s="38" t="s">
        <v>262</v>
      </c>
      <c r="B7164" s="15">
        <v>63000</v>
      </c>
      <c r="C7164" s="15">
        <v>63000</v>
      </c>
      <c r="E7164" s="37" t="s">
        <v>255</v>
      </c>
      <c r="F7164" s="15">
        <v>189500</v>
      </c>
      <c r="G7164" s="15">
        <v>189500</v>
      </c>
      <c r="I7164" s="38" t="s">
        <v>255</v>
      </c>
      <c r="J7164" s="15">
        <v>4.5</v>
      </c>
    </row>
    <row r="7165" spans="1:10" x14ac:dyDescent="0.3">
      <c r="A7165" s="38" t="s">
        <v>263</v>
      </c>
      <c r="B7165" s="15">
        <v>115900</v>
      </c>
      <c r="C7165" s="15">
        <v>115900</v>
      </c>
      <c r="E7165" s="37" t="s">
        <v>258</v>
      </c>
      <c r="F7165" s="15">
        <v>162500</v>
      </c>
      <c r="G7165" s="15">
        <v>325000</v>
      </c>
      <c r="I7165" s="38" t="s">
        <v>258</v>
      </c>
      <c r="J7165" s="15">
        <v>5.6</v>
      </c>
    </row>
    <row r="7166" spans="1:10" x14ac:dyDescent="0.3">
      <c r="A7166" s="35" t="s">
        <v>269</v>
      </c>
      <c r="B7166" s="15"/>
      <c r="C7166" s="15"/>
      <c r="E7166" s="36" t="s">
        <v>253</v>
      </c>
      <c r="F7166" s="15">
        <v>1100375</v>
      </c>
      <c r="G7166" s="15">
        <v>2274961</v>
      </c>
      <c r="I7166" s="38" t="s">
        <v>260</v>
      </c>
      <c r="J7166" s="15">
        <v>4.5</v>
      </c>
    </row>
    <row r="7167" spans="1:10" x14ac:dyDescent="0.3">
      <c r="A7167" s="38" t="s">
        <v>245</v>
      </c>
      <c r="B7167" s="15">
        <v>61200</v>
      </c>
      <c r="C7167" s="15">
        <v>61200</v>
      </c>
      <c r="E7167" s="35" t="s">
        <v>267</v>
      </c>
      <c r="F7167" s="15">
        <v>3146225</v>
      </c>
      <c r="G7167" s="15">
        <v>4879225</v>
      </c>
      <c r="I7167" s="38" t="s">
        <v>262</v>
      </c>
      <c r="J7167" s="15">
        <v>5</v>
      </c>
    </row>
    <row r="7168" spans="1:10" x14ac:dyDescent="0.3">
      <c r="A7168" s="38" t="s">
        <v>247</v>
      </c>
      <c r="B7168" s="15">
        <v>169900</v>
      </c>
      <c r="C7168" s="15">
        <v>481900</v>
      </c>
      <c r="E7168" s="36" t="s">
        <v>246</v>
      </c>
      <c r="F7168" s="15">
        <v>355550</v>
      </c>
      <c r="G7168" s="15">
        <v>521175</v>
      </c>
      <c r="I7168" s="38" t="s">
        <v>263</v>
      </c>
      <c r="J7168" s="15">
        <v>3.4</v>
      </c>
    </row>
    <row r="7169" spans="1:10" x14ac:dyDescent="0.3">
      <c r="A7169" s="38" t="s">
        <v>249</v>
      </c>
      <c r="B7169" s="15">
        <v>71500</v>
      </c>
      <c r="C7169" s="15">
        <v>143000</v>
      </c>
      <c r="E7169" s="36" t="s">
        <v>248</v>
      </c>
      <c r="F7169" s="15">
        <v>1116500</v>
      </c>
      <c r="G7169" s="15">
        <v>1667000</v>
      </c>
      <c r="I7169" s="35" t="s">
        <v>270</v>
      </c>
      <c r="J7169" s="15"/>
    </row>
    <row r="7170" spans="1:10" x14ac:dyDescent="0.3">
      <c r="A7170" s="38" t="s">
        <v>251</v>
      </c>
      <c r="B7170" s="15"/>
      <c r="C7170" s="15">
        <v>0</v>
      </c>
      <c r="E7170" s="36" t="s">
        <v>250</v>
      </c>
      <c r="F7170" s="15">
        <v>701699</v>
      </c>
      <c r="G7170" s="15">
        <v>1308199</v>
      </c>
      <c r="I7170" s="38" t="s">
        <v>245</v>
      </c>
      <c r="J7170" s="15">
        <v>3.2</v>
      </c>
    </row>
    <row r="7171" spans="1:10" x14ac:dyDescent="0.3">
      <c r="A7171" s="38" t="s">
        <v>254</v>
      </c>
      <c r="B7171" s="15">
        <v>66627</v>
      </c>
      <c r="C7171" s="15">
        <v>66627</v>
      </c>
      <c r="E7171" s="37" t="s">
        <v>252</v>
      </c>
      <c r="F7171" s="15">
        <v>374000</v>
      </c>
      <c r="G7171" s="15">
        <v>601500</v>
      </c>
      <c r="I7171" s="38" t="s">
        <v>247</v>
      </c>
      <c r="J7171" s="15">
        <v>3.3</v>
      </c>
    </row>
    <row r="7172" spans="1:10" x14ac:dyDescent="0.3">
      <c r="A7172" s="38" t="s">
        <v>257</v>
      </c>
      <c r="B7172" s="15">
        <v>54250</v>
      </c>
      <c r="C7172" s="15">
        <v>108500</v>
      </c>
      <c r="E7172" s="37" t="s">
        <v>255</v>
      </c>
      <c r="F7172" s="15">
        <v>327699</v>
      </c>
      <c r="G7172" s="15">
        <v>706699</v>
      </c>
      <c r="I7172" s="38" t="s">
        <v>249</v>
      </c>
      <c r="J7172" s="15">
        <v>3.5</v>
      </c>
    </row>
    <row r="7173" spans="1:10" x14ac:dyDescent="0.3">
      <c r="A7173" s="38" t="s">
        <v>252</v>
      </c>
      <c r="B7173" s="15">
        <v>101500</v>
      </c>
      <c r="C7173" s="15">
        <v>101500</v>
      </c>
      <c r="E7173" s="37" t="s">
        <v>258</v>
      </c>
      <c r="F7173" s="15"/>
      <c r="G7173" s="15"/>
      <c r="I7173" s="38" t="s">
        <v>251</v>
      </c>
      <c r="J7173" s="15">
        <v>3.4</v>
      </c>
    </row>
    <row r="7174" spans="1:10" x14ac:dyDescent="0.3">
      <c r="A7174" s="38" t="s">
        <v>255</v>
      </c>
      <c r="B7174" s="15">
        <v>96725</v>
      </c>
      <c r="C7174" s="15">
        <v>193450</v>
      </c>
      <c r="E7174" s="36" t="s">
        <v>253</v>
      </c>
      <c r="F7174" s="15">
        <v>972476</v>
      </c>
      <c r="G7174" s="15">
        <v>1382851</v>
      </c>
      <c r="I7174" s="38" t="s">
        <v>254</v>
      </c>
      <c r="J7174" s="15">
        <v>4.3</v>
      </c>
    </row>
    <row r="7175" spans="1:10" x14ac:dyDescent="0.3">
      <c r="A7175" s="38" t="s">
        <v>258</v>
      </c>
      <c r="B7175" s="15">
        <v>85000</v>
      </c>
      <c r="C7175" s="15">
        <v>85000</v>
      </c>
      <c r="E7175" s="35" t="s">
        <v>268</v>
      </c>
      <c r="F7175" s="15">
        <v>2837900</v>
      </c>
      <c r="G7175" s="15">
        <v>4648200</v>
      </c>
      <c r="I7175" s="38" t="s">
        <v>257</v>
      </c>
      <c r="J7175" s="15">
        <v>3.4</v>
      </c>
    </row>
    <row r="7176" spans="1:10" x14ac:dyDescent="0.3">
      <c r="A7176" s="38" t="s">
        <v>260</v>
      </c>
      <c r="B7176" s="15">
        <v>172750</v>
      </c>
      <c r="C7176" s="15">
        <v>675400</v>
      </c>
      <c r="E7176" s="36" t="s">
        <v>246</v>
      </c>
      <c r="F7176" s="15">
        <v>449900</v>
      </c>
      <c r="G7176" s="15">
        <v>719800</v>
      </c>
      <c r="I7176" s="38" t="s">
        <v>252</v>
      </c>
      <c r="J7176" s="15">
        <v>3.2</v>
      </c>
    </row>
    <row r="7177" spans="1:10" x14ac:dyDescent="0.3">
      <c r="A7177" s="38" t="s">
        <v>262</v>
      </c>
      <c r="B7177" s="15">
        <v>128000</v>
      </c>
      <c r="C7177" s="15">
        <v>256000</v>
      </c>
      <c r="E7177" s="36" t="s">
        <v>248</v>
      </c>
      <c r="F7177" s="15">
        <v>819000</v>
      </c>
      <c r="G7177" s="15">
        <v>1140900</v>
      </c>
      <c r="I7177" s="38" t="s">
        <v>255</v>
      </c>
      <c r="J7177" s="15">
        <v>3.6</v>
      </c>
    </row>
    <row r="7178" spans="1:10" x14ac:dyDescent="0.3">
      <c r="A7178" s="38" t="s">
        <v>263</v>
      </c>
      <c r="B7178" s="15">
        <v>145000</v>
      </c>
      <c r="C7178" s="15">
        <v>365000</v>
      </c>
      <c r="E7178" s="36" t="s">
        <v>250</v>
      </c>
      <c r="F7178" s="15">
        <v>982000</v>
      </c>
      <c r="G7178" s="15">
        <v>1613500</v>
      </c>
      <c r="I7178" s="38" t="s">
        <v>258</v>
      </c>
      <c r="J7178" s="15">
        <v>3.2</v>
      </c>
    </row>
    <row r="7179" spans="1:10" x14ac:dyDescent="0.3">
      <c r="A7179" s="35" t="s">
        <v>270</v>
      </c>
      <c r="B7179" s="15"/>
      <c r="C7179" s="15"/>
      <c r="E7179" s="37" t="s">
        <v>252</v>
      </c>
      <c r="F7179" s="15">
        <v>306500</v>
      </c>
      <c r="G7179" s="15">
        <v>453000</v>
      </c>
      <c r="I7179" s="38" t="s">
        <v>260</v>
      </c>
      <c r="J7179" s="15">
        <v>3.2</v>
      </c>
    </row>
    <row r="7180" spans="1:10" x14ac:dyDescent="0.3">
      <c r="A7180" s="38" t="s">
        <v>245</v>
      </c>
      <c r="B7180" s="15">
        <v>102500</v>
      </c>
      <c r="C7180" s="15">
        <v>205000</v>
      </c>
      <c r="E7180" s="37" t="s">
        <v>255</v>
      </c>
      <c r="F7180" s="15">
        <v>194000</v>
      </c>
      <c r="G7180" s="15">
        <v>388000</v>
      </c>
      <c r="I7180" s="38" t="s">
        <v>262</v>
      </c>
      <c r="J7180" s="15">
        <v>2.8</v>
      </c>
    </row>
    <row r="7181" spans="1:10" x14ac:dyDescent="0.3">
      <c r="A7181" s="38" t="s">
        <v>247</v>
      </c>
      <c r="B7181" s="15">
        <v>124500</v>
      </c>
      <c r="C7181" s="15">
        <v>365600</v>
      </c>
      <c r="E7181" s="37" t="s">
        <v>258</v>
      </c>
      <c r="F7181" s="15">
        <v>481500</v>
      </c>
      <c r="G7181" s="15">
        <v>772500</v>
      </c>
      <c r="I7181" s="38" t="s">
        <v>263</v>
      </c>
      <c r="J7181" s="15">
        <v>3.7</v>
      </c>
    </row>
    <row r="7182" spans="1:10" x14ac:dyDescent="0.3">
      <c r="A7182" s="38" t="s">
        <v>249</v>
      </c>
      <c r="B7182" s="15">
        <v>152000</v>
      </c>
      <c r="C7182" s="15">
        <v>304000</v>
      </c>
      <c r="E7182" s="36" t="s">
        <v>253</v>
      </c>
      <c r="F7182" s="15">
        <v>587000</v>
      </c>
      <c r="G7182" s="15">
        <v>1174000</v>
      </c>
      <c r="I7182" s="35" t="s">
        <v>271</v>
      </c>
      <c r="J7182" s="15"/>
    </row>
    <row r="7183" spans="1:10" x14ac:dyDescent="0.3">
      <c r="A7183" s="38" t="s">
        <v>251</v>
      </c>
      <c r="B7183" s="15"/>
      <c r="C7183" s="15">
        <v>0</v>
      </c>
      <c r="E7183" s="35" t="s">
        <v>269</v>
      </c>
      <c r="F7183" s="15">
        <v>3763700</v>
      </c>
      <c r="G7183" s="15">
        <v>8568219</v>
      </c>
      <c r="I7183" s="38" t="s">
        <v>245</v>
      </c>
      <c r="J7183" s="15">
        <v>4.0999999999999996</v>
      </c>
    </row>
    <row r="7184" spans="1:10" x14ac:dyDescent="0.3">
      <c r="A7184" s="38" t="s">
        <v>254</v>
      </c>
      <c r="B7184" s="15">
        <v>71450</v>
      </c>
      <c r="C7184" s="15">
        <v>142900</v>
      </c>
      <c r="E7184" s="36" t="s">
        <v>246</v>
      </c>
      <c r="F7184" s="15">
        <v>972250</v>
      </c>
      <c r="G7184" s="15">
        <v>1537500</v>
      </c>
      <c r="I7184" s="38" t="s">
        <v>247</v>
      </c>
      <c r="J7184" s="15">
        <v>3.7</v>
      </c>
    </row>
    <row r="7185" spans="1:10" x14ac:dyDescent="0.3">
      <c r="A7185" s="38" t="s">
        <v>257</v>
      </c>
      <c r="B7185" s="15">
        <v>53000</v>
      </c>
      <c r="C7185" s="15">
        <v>106000</v>
      </c>
      <c r="E7185" s="36" t="s">
        <v>248</v>
      </c>
      <c r="F7185" s="15">
        <v>884675</v>
      </c>
      <c r="G7185" s="15">
        <v>1875400</v>
      </c>
      <c r="I7185" s="38" t="s">
        <v>249</v>
      </c>
      <c r="J7185" s="15">
        <v>3.8</v>
      </c>
    </row>
    <row r="7186" spans="1:10" x14ac:dyDescent="0.3">
      <c r="A7186" s="38" t="s">
        <v>252</v>
      </c>
      <c r="B7186" s="15">
        <v>187500</v>
      </c>
      <c r="C7186" s="15">
        <v>187500</v>
      </c>
      <c r="E7186" s="36" t="s">
        <v>250</v>
      </c>
      <c r="F7186" s="15">
        <v>1314800</v>
      </c>
      <c r="G7186" s="15">
        <v>3716000</v>
      </c>
      <c r="I7186" s="38" t="s">
        <v>251</v>
      </c>
      <c r="J7186" s="15">
        <v>3.3</v>
      </c>
    </row>
    <row r="7187" spans="1:10" x14ac:dyDescent="0.3">
      <c r="A7187" s="38" t="s">
        <v>255</v>
      </c>
      <c r="B7187" s="15">
        <v>80100</v>
      </c>
      <c r="C7187" s="15">
        <v>80100</v>
      </c>
      <c r="E7187" s="37" t="s">
        <v>252</v>
      </c>
      <c r="F7187" s="15">
        <v>442000</v>
      </c>
      <c r="G7187" s="15">
        <v>989000</v>
      </c>
      <c r="I7187" s="38" t="s">
        <v>254</v>
      </c>
      <c r="J7187" s="15">
        <v>3.6</v>
      </c>
    </row>
    <row r="7188" spans="1:10" x14ac:dyDescent="0.3">
      <c r="A7188" s="38" t="s">
        <v>258</v>
      </c>
      <c r="B7188" s="15"/>
      <c r="C7188" s="15">
        <v>0</v>
      </c>
      <c r="E7188" s="37" t="s">
        <v>255</v>
      </c>
      <c r="F7188" s="15">
        <v>422950</v>
      </c>
      <c r="G7188" s="15">
        <v>1249800</v>
      </c>
      <c r="I7188" s="38" t="s">
        <v>257</v>
      </c>
      <c r="J7188" s="15">
        <v>3.7</v>
      </c>
    </row>
    <row r="7189" spans="1:10" x14ac:dyDescent="0.3">
      <c r="A7189" s="38" t="s">
        <v>260</v>
      </c>
      <c r="B7189" s="15">
        <v>175000</v>
      </c>
      <c r="C7189" s="15">
        <v>175000</v>
      </c>
      <c r="E7189" s="37" t="s">
        <v>258</v>
      </c>
      <c r="F7189" s="15">
        <v>449850</v>
      </c>
      <c r="G7189" s="15">
        <v>1477200</v>
      </c>
      <c r="I7189" s="38" t="s">
        <v>252</v>
      </c>
      <c r="J7189" s="15">
        <v>3.3</v>
      </c>
    </row>
    <row r="7190" spans="1:10" x14ac:dyDescent="0.3">
      <c r="A7190" s="38" t="s">
        <v>262</v>
      </c>
      <c r="B7190" s="15">
        <v>175000</v>
      </c>
      <c r="C7190" s="15">
        <v>175000</v>
      </c>
      <c r="E7190" s="36" t="s">
        <v>253</v>
      </c>
      <c r="F7190" s="15">
        <v>591975</v>
      </c>
      <c r="G7190" s="15">
        <v>1439319</v>
      </c>
      <c r="I7190" s="38" t="s">
        <v>255</v>
      </c>
      <c r="J7190" s="15">
        <v>3.8</v>
      </c>
    </row>
    <row r="7191" spans="1:10" x14ac:dyDescent="0.3">
      <c r="A7191" s="38" t="s">
        <v>263</v>
      </c>
      <c r="B7191" s="15">
        <v>125000</v>
      </c>
      <c r="C7191" s="15">
        <v>125000</v>
      </c>
      <c r="E7191" s="35" t="s">
        <v>270</v>
      </c>
      <c r="F7191" s="15">
        <v>3519900</v>
      </c>
      <c r="G7191" s="15">
        <v>6498500</v>
      </c>
      <c r="I7191" s="38" t="s">
        <v>258</v>
      </c>
      <c r="J7191" s="15">
        <v>4.3</v>
      </c>
    </row>
    <row r="7192" spans="1:10" x14ac:dyDescent="0.3">
      <c r="A7192" s="35" t="s">
        <v>271</v>
      </c>
      <c r="B7192" s="15"/>
      <c r="C7192" s="15"/>
      <c r="E7192" s="36" t="s">
        <v>246</v>
      </c>
      <c r="F7192" s="15">
        <v>721950</v>
      </c>
      <c r="G7192" s="15">
        <v>1278900</v>
      </c>
      <c r="I7192" s="38" t="s">
        <v>260</v>
      </c>
      <c r="J7192" s="15">
        <v>2.5</v>
      </c>
    </row>
    <row r="7193" spans="1:10" x14ac:dyDescent="0.3">
      <c r="A7193" s="38" t="s">
        <v>245</v>
      </c>
      <c r="B7193" s="15">
        <v>165000</v>
      </c>
      <c r="C7193" s="15">
        <v>165000</v>
      </c>
      <c r="E7193" s="36" t="s">
        <v>248</v>
      </c>
      <c r="F7193" s="15">
        <v>1134150</v>
      </c>
      <c r="G7193" s="15">
        <v>1696300</v>
      </c>
      <c r="I7193" s="38" t="s">
        <v>262</v>
      </c>
      <c r="J7193" s="15">
        <v>2.4</v>
      </c>
    </row>
    <row r="7194" spans="1:10" x14ac:dyDescent="0.3">
      <c r="A7194" s="38" t="s">
        <v>247</v>
      </c>
      <c r="B7194" s="15">
        <v>149000</v>
      </c>
      <c r="C7194" s="15">
        <v>149000</v>
      </c>
      <c r="E7194" s="36" t="s">
        <v>250</v>
      </c>
      <c r="F7194" s="15">
        <v>751400</v>
      </c>
      <c r="G7194" s="15">
        <v>1931600</v>
      </c>
      <c r="I7194" s="38" t="s">
        <v>263</v>
      </c>
      <c r="J7194" s="15">
        <v>2.2000000000000002</v>
      </c>
    </row>
    <row r="7195" spans="1:10" x14ac:dyDescent="0.3">
      <c r="A7195" s="38" t="s">
        <v>249</v>
      </c>
      <c r="B7195" s="15">
        <v>137550</v>
      </c>
      <c r="C7195" s="15">
        <v>275100</v>
      </c>
      <c r="E7195" s="37" t="s">
        <v>252</v>
      </c>
      <c r="F7195" s="15">
        <v>218000</v>
      </c>
      <c r="G7195" s="15">
        <v>218000</v>
      </c>
      <c r="I7195" s="35" t="s">
        <v>272</v>
      </c>
      <c r="J7195" s="15"/>
    </row>
    <row r="7196" spans="1:10" x14ac:dyDescent="0.3">
      <c r="A7196" s="38" t="s">
        <v>251</v>
      </c>
      <c r="B7196" s="15">
        <v>65000</v>
      </c>
      <c r="C7196" s="15">
        <v>65000</v>
      </c>
      <c r="E7196" s="37" t="s">
        <v>255</v>
      </c>
      <c r="F7196" s="15">
        <v>213950</v>
      </c>
      <c r="G7196" s="15">
        <v>824400</v>
      </c>
      <c r="I7196" s="38" t="s">
        <v>245</v>
      </c>
      <c r="J7196" s="15">
        <v>2.2000000000000002</v>
      </c>
    </row>
    <row r="7197" spans="1:10" x14ac:dyDescent="0.3">
      <c r="A7197" s="38" t="s">
        <v>254</v>
      </c>
      <c r="B7197" s="15">
        <v>156000</v>
      </c>
      <c r="C7197" s="15">
        <v>312000</v>
      </c>
      <c r="E7197" s="37" t="s">
        <v>258</v>
      </c>
      <c r="F7197" s="15">
        <v>319450</v>
      </c>
      <c r="G7197" s="15">
        <v>889200</v>
      </c>
      <c r="I7197" s="38" t="s">
        <v>247</v>
      </c>
      <c r="J7197" s="15">
        <v>1.4</v>
      </c>
    </row>
    <row r="7198" spans="1:10" x14ac:dyDescent="0.3">
      <c r="A7198" s="38" t="s">
        <v>257</v>
      </c>
      <c r="B7198" s="15">
        <v>169950</v>
      </c>
      <c r="C7198" s="15">
        <v>339900</v>
      </c>
      <c r="E7198" s="36" t="s">
        <v>253</v>
      </c>
      <c r="F7198" s="15">
        <v>912400</v>
      </c>
      <c r="G7198" s="15">
        <v>1591700</v>
      </c>
      <c r="I7198" s="38" t="s">
        <v>249</v>
      </c>
      <c r="J7198" s="15">
        <v>1.5</v>
      </c>
    </row>
    <row r="7199" spans="1:10" x14ac:dyDescent="0.3">
      <c r="A7199" s="38" t="s">
        <v>252</v>
      </c>
      <c r="B7199" s="15">
        <v>261500</v>
      </c>
      <c r="C7199" s="15">
        <v>668601</v>
      </c>
      <c r="E7199" s="35" t="s">
        <v>271</v>
      </c>
      <c r="F7199" s="15">
        <v>4525400</v>
      </c>
      <c r="G7199" s="15">
        <v>9725499</v>
      </c>
      <c r="I7199" s="38" t="s">
        <v>251</v>
      </c>
      <c r="J7199" s="15">
        <v>1.6</v>
      </c>
    </row>
    <row r="7200" spans="1:10" x14ac:dyDescent="0.3">
      <c r="A7200" s="38" t="s">
        <v>255</v>
      </c>
      <c r="B7200" s="15">
        <v>210000</v>
      </c>
      <c r="C7200" s="15">
        <v>833000</v>
      </c>
      <c r="E7200" s="36" t="s">
        <v>246</v>
      </c>
      <c r="F7200" s="15">
        <v>331600</v>
      </c>
      <c r="G7200" s="15">
        <v>693250</v>
      </c>
      <c r="I7200" s="38" t="s">
        <v>254</v>
      </c>
      <c r="J7200" s="15">
        <v>2.4</v>
      </c>
    </row>
    <row r="7201" spans="1:10" x14ac:dyDescent="0.3">
      <c r="A7201" s="38" t="s">
        <v>258</v>
      </c>
      <c r="B7201" s="15">
        <v>132950</v>
      </c>
      <c r="C7201" s="15">
        <v>533350</v>
      </c>
      <c r="E7201" s="36" t="s">
        <v>248</v>
      </c>
      <c r="F7201" s="15">
        <v>1666925</v>
      </c>
      <c r="G7201" s="15">
        <v>2736300</v>
      </c>
      <c r="I7201" s="38" t="s">
        <v>257</v>
      </c>
      <c r="J7201" s="15">
        <v>2.7</v>
      </c>
    </row>
    <row r="7202" spans="1:10" x14ac:dyDescent="0.3">
      <c r="A7202" s="38" t="s">
        <v>260</v>
      </c>
      <c r="B7202" s="15">
        <v>80000</v>
      </c>
      <c r="C7202" s="15">
        <v>80000</v>
      </c>
      <c r="E7202" s="36" t="s">
        <v>250</v>
      </c>
      <c r="F7202" s="15">
        <v>1052000</v>
      </c>
      <c r="G7202" s="15">
        <v>3351949</v>
      </c>
      <c r="I7202" s="38" t="s">
        <v>252</v>
      </c>
      <c r="J7202" s="15">
        <v>3</v>
      </c>
    </row>
    <row r="7203" spans="1:10" x14ac:dyDescent="0.3">
      <c r="A7203" s="38" t="s">
        <v>262</v>
      </c>
      <c r="B7203" s="15">
        <v>165000</v>
      </c>
      <c r="C7203" s="15">
        <v>165000</v>
      </c>
      <c r="E7203" s="37" t="s">
        <v>252</v>
      </c>
      <c r="F7203" s="15">
        <v>360000</v>
      </c>
      <c r="G7203" s="15">
        <v>1875000</v>
      </c>
      <c r="I7203" s="38" t="s">
        <v>255</v>
      </c>
      <c r="J7203" s="15">
        <v>3.1</v>
      </c>
    </row>
    <row r="7204" spans="1:10" x14ac:dyDescent="0.3">
      <c r="A7204" s="38" t="s">
        <v>263</v>
      </c>
      <c r="B7204" s="15">
        <v>183000</v>
      </c>
      <c r="C7204" s="15">
        <v>183000</v>
      </c>
      <c r="E7204" s="37" t="s">
        <v>255</v>
      </c>
      <c r="F7204" s="15">
        <v>272000</v>
      </c>
      <c r="G7204" s="15">
        <v>821950</v>
      </c>
      <c r="I7204" s="38" t="s">
        <v>258</v>
      </c>
      <c r="J7204" s="15">
        <v>3.3</v>
      </c>
    </row>
    <row r="7205" spans="1:10" x14ac:dyDescent="0.3">
      <c r="A7205" s="35" t="s">
        <v>272</v>
      </c>
      <c r="B7205" s="15"/>
      <c r="C7205" s="15"/>
      <c r="E7205" s="37" t="s">
        <v>258</v>
      </c>
      <c r="F7205" s="15">
        <v>420000</v>
      </c>
      <c r="G7205" s="15">
        <v>654999</v>
      </c>
      <c r="I7205" s="38" t="s">
        <v>260</v>
      </c>
      <c r="J7205" s="15">
        <v>3.1</v>
      </c>
    </row>
    <row r="7206" spans="1:10" x14ac:dyDescent="0.3">
      <c r="A7206" s="38" t="s">
        <v>245</v>
      </c>
      <c r="B7206" s="15">
        <v>160000</v>
      </c>
      <c r="C7206" s="15">
        <v>320000</v>
      </c>
      <c r="E7206" s="36" t="s">
        <v>253</v>
      </c>
      <c r="F7206" s="15">
        <v>1474875</v>
      </c>
      <c r="G7206" s="15">
        <v>2944000</v>
      </c>
      <c r="I7206" s="38" t="s">
        <v>262</v>
      </c>
      <c r="J7206" s="15">
        <v>2.8</v>
      </c>
    </row>
    <row r="7207" spans="1:10" x14ac:dyDescent="0.3">
      <c r="A7207" s="38" t="s">
        <v>247</v>
      </c>
      <c r="B7207" s="15">
        <v>252000</v>
      </c>
      <c r="C7207" s="15">
        <v>252000</v>
      </c>
      <c r="E7207" s="35" t="s">
        <v>272</v>
      </c>
      <c r="F7207" s="15">
        <v>4974767</v>
      </c>
      <c r="G7207" s="15">
        <v>9309294</v>
      </c>
      <c r="I7207" s="38" t="s">
        <v>263</v>
      </c>
      <c r="J7207" s="15">
        <v>2.7</v>
      </c>
    </row>
    <row r="7208" spans="1:10" x14ac:dyDescent="0.3">
      <c r="A7208" s="38" t="s">
        <v>249</v>
      </c>
      <c r="B7208" s="15">
        <v>202000</v>
      </c>
      <c r="C7208" s="15">
        <v>404000</v>
      </c>
      <c r="E7208" s="36" t="s">
        <v>246</v>
      </c>
      <c r="F7208" s="15">
        <v>684700</v>
      </c>
      <c r="G7208" s="15">
        <v>684700</v>
      </c>
      <c r="I7208" s="35" t="s">
        <v>273</v>
      </c>
      <c r="J7208" s="15"/>
    </row>
    <row r="7209" spans="1:10" x14ac:dyDescent="0.3">
      <c r="A7209" s="38" t="s">
        <v>251</v>
      </c>
      <c r="B7209" s="15">
        <v>205000</v>
      </c>
      <c r="C7209" s="15">
        <v>585800</v>
      </c>
      <c r="E7209" s="36" t="s">
        <v>248</v>
      </c>
      <c r="F7209" s="15">
        <v>1185329</v>
      </c>
      <c r="G7209" s="15">
        <v>2177829</v>
      </c>
      <c r="I7209" s="38" t="s">
        <v>245</v>
      </c>
      <c r="J7209" s="15">
        <v>2</v>
      </c>
    </row>
    <row r="7210" spans="1:10" x14ac:dyDescent="0.3">
      <c r="A7210" s="38" t="s">
        <v>254</v>
      </c>
      <c r="B7210" s="15">
        <v>352500</v>
      </c>
      <c r="C7210" s="15">
        <v>944799</v>
      </c>
      <c r="E7210" s="36" t="s">
        <v>250</v>
      </c>
      <c r="F7210" s="15">
        <v>1545588</v>
      </c>
      <c r="G7210" s="15">
        <v>4223365</v>
      </c>
      <c r="I7210" s="38" t="s">
        <v>247</v>
      </c>
      <c r="J7210" s="15">
        <v>2.2000000000000002</v>
      </c>
    </row>
    <row r="7211" spans="1:10" x14ac:dyDescent="0.3">
      <c r="A7211" s="38" t="s">
        <v>257</v>
      </c>
      <c r="B7211" s="15">
        <v>192500</v>
      </c>
      <c r="C7211" s="15">
        <v>192500</v>
      </c>
      <c r="E7211" s="37" t="s">
        <v>252</v>
      </c>
      <c r="F7211" s="15">
        <v>510638</v>
      </c>
      <c r="G7211" s="15">
        <v>1848415</v>
      </c>
      <c r="I7211" s="38" t="s">
        <v>249</v>
      </c>
      <c r="J7211" s="15">
        <v>2.4</v>
      </c>
    </row>
    <row r="7212" spans="1:10" x14ac:dyDescent="0.3">
      <c r="A7212" s="38" t="s">
        <v>252</v>
      </c>
      <c r="B7212" s="15">
        <v>183700</v>
      </c>
      <c r="C7212" s="15">
        <v>367400</v>
      </c>
      <c r="E7212" s="37" t="s">
        <v>255</v>
      </c>
      <c r="F7212" s="15">
        <v>573950</v>
      </c>
      <c r="G7212" s="15">
        <v>1452950</v>
      </c>
      <c r="I7212" s="38" t="s">
        <v>251</v>
      </c>
      <c r="J7212" s="15">
        <v>1.6</v>
      </c>
    </row>
    <row r="7213" spans="1:10" x14ac:dyDescent="0.3">
      <c r="A7213" s="38" t="s">
        <v>255</v>
      </c>
      <c r="B7213" s="15">
        <v>193250</v>
      </c>
      <c r="C7213" s="15">
        <v>386500</v>
      </c>
      <c r="E7213" s="37" t="s">
        <v>258</v>
      </c>
      <c r="F7213" s="15">
        <v>461000</v>
      </c>
      <c r="G7213" s="15">
        <v>922000</v>
      </c>
      <c r="I7213" s="38" t="s">
        <v>254</v>
      </c>
      <c r="J7213" s="15">
        <v>1.8</v>
      </c>
    </row>
    <row r="7214" spans="1:10" x14ac:dyDescent="0.3">
      <c r="A7214" s="38" t="s">
        <v>258</v>
      </c>
      <c r="B7214" s="15">
        <v>323000</v>
      </c>
      <c r="C7214" s="15">
        <v>440050</v>
      </c>
      <c r="E7214" s="36" t="s">
        <v>253</v>
      </c>
      <c r="F7214" s="15">
        <v>1559150</v>
      </c>
      <c r="G7214" s="15">
        <v>2223400</v>
      </c>
      <c r="I7214" s="38" t="s">
        <v>257</v>
      </c>
      <c r="J7214" s="15">
        <v>1.5</v>
      </c>
    </row>
    <row r="7215" spans="1:10" x14ac:dyDescent="0.3">
      <c r="A7215" s="38" t="s">
        <v>260</v>
      </c>
      <c r="B7215" s="15">
        <v>105656</v>
      </c>
      <c r="C7215" s="15">
        <v>105656</v>
      </c>
      <c r="E7215" s="35" t="s">
        <v>273</v>
      </c>
      <c r="F7215" s="15">
        <v>5349320</v>
      </c>
      <c r="G7215" s="15">
        <v>12094139</v>
      </c>
      <c r="I7215" s="38" t="s">
        <v>252</v>
      </c>
      <c r="J7215" s="15">
        <v>2</v>
      </c>
    </row>
    <row r="7216" spans="1:10" x14ac:dyDescent="0.3">
      <c r="A7216" s="38" t="s">
        <v>262</v>
      </c>
      <c r="B7216" s="15"/>
      <c r="C7216" s="15">
        <v>0</v>
      </c>
      <c r="E7216" s="36" t="s">
        <v>246</v>
      </c>
      <c r="F7216" s="15">
        <v>1155925</v>
      </c>
      <c r="G7216" s="15">
        <v>2878850</v>
      </c>
      <c r="I7216" s="38" t="s">
        <v>255</v>
      </c>
      <c r="J7216" s="15">
        <v>1.7</v>
      </c>
    </row>
    <row r="7217" spans="1:10" x14ac:dyDescent="0.3">
      <c r="A7217" s="38" t="s">
        <v>263</v>
      </c>
      <c r="B7217" s="15">
        <v>175000</v>
      </c>
      <c r="C7217" s="15">
        <v>451900</v>
      </c>
      <c r="E7217" s="36" t="s">
        <v>248</v>
      </c>
      <c r="F7217" s="15">
        <v>1816850</v>
      </c>
      <c r="G7217" s="15">
        <v>3040700</v>
      </c>
      <c r="I7217" s="38" t="s">
        <v>258</v>
      </c>
      <c r="J7217" s="15">
        <v>2</v>
      </c>
    </row>
    <row r="7218" spans="1:10" x14ac:dyDescent="0.3">
      <c r="A7218" s="35" t="s">
        <v>273</v>
      </c>
      <c r="B7218" s="15"/>
      <c r="C7218" s="15"/>
      <c r="E7218" s="36" t="s">
        <v>250</v>
      </c>
      <c r="F7218" s="15">
        <v>1336250</v>
      </c>
      <c r="G7218" s="15">
        <v>4589000</v>
      </c>
      <c r="I7218" s="38" t="s">
        <v>260</v>
      </c>
      <c r="J7218" s="15">
        <v>2.2000000000000002</v>
      </c>
    </row>
    <row r="7219" spans="1:10" x14ac:dyDescent="0.3">
      <c r="A7219" s="38" t="s">
        <v>245</v>
      </c>
      <c r="B7219" s="15"/>
      <c r="C7219" s="15">
        <v>0</v>
      </c>
      <c r="E7219" s="37" t="s">
        <v>252</v>
      </c>
      <c r="F7219" s="15">
        <v>235000</v>
      </c>
      <c r="G7219" s="15">
        <v>235000</v>
      </c>
      <c r="I7219" s="38" t="s">
        <v>262</v>
      </c>
      <c r="J7219" s="15">
        <v>2.1</v>
      </c>
    </row>
    <row r="7220" spans="1:10" x14ac:dyDescent="0.3">
      <c r="A7220" s="38" t="s">
        <v>247</v>
      </c>
      <c r="B7220" s="15">
        <v>262000</v>
      </c>
      <c r="C7220" s="15">
        <v>262000</v>
      </c>
      <c r="E7220" s="37" t="s">
        <v>255</v>
      </c>
      <c r="F7220" s="15">
        <v>575250</v>
      </c>
      <c r="G7220" s="15">
        <v>874550</v>
      </c>
      <c r="I7220" s="38" t="s">
        <v>263</v>
      </c>
      <c r="J7220" s="15">
        <v>1.4</v>
      </c>
    </row>
    <row r="7221" spans="1:10" x14ac:dyDescent="0.3">
      <c r="A7221" s="38" t="s">
        <v>249</v>
      </c>
      <c r="B7221" s="15">
        <v>170000</v>
      </c>
      <c r="C7221" s="15">
        <v>887100</v>
      </c>
      <c r="E7221" s="37" t="s">
        <v>258</v>
      </c>
      <c r="F7221" s="15">
        <v>526000</v>
      </c>
      <c r="G7221" s="15">
        <v>3479450</v>
      </c>
      <c r="I7221" s="35" t="s">
        <v>274</v>
      </c>
      <c r="J7221" s="15"/>
    </row>
    <row r="7222" spans="1:10" x14ac:dyDescent="0.3">
      <c r="A7222" s="38" t="s">
        <v>251</v>
      </c>
      <c r="B7222" s="15">
        <v>180000</v>
      </c>
      <c r="C7222" s="15">
        <v>180000</v>
      </c>
      <c r="E7222" s="36" t="s">
        <v>253</v>
      </c>
      <c r="F7222" s="15">
        <v>1040295</v>
      </c>
      <c r="G7222" s="15">
        <v>1585589</v>
      </c>
      <c r="I7222" s="38" t="s">
        <v>245</v>
      </c>
      <c r="J7222" s="15">
        <v>1.2</v>
      </c>
    </row>
    <row r="7223" spans="1:10" x14ac:dyDescent="0.3">
      <c r="A7223" s="38" t="s">
        <v>254</v>
      </c>
      <c r="B7223" s="15">
        <v>200000</v>
      </c>
      <c r="C7223" s="15">
        <v>1087550</v>
      </c>
      <c r="E7223" s="35" t="s">
        <v>274</v>
      </c>
      <c r="F7223" s="15">
        <v>7324293</v>
      </c>
      <c r="G7223" s="15">
        <v>14724420</v>
      </c>
      <c r="I7223" s="38" t="s">
        <v>247</v>
      </c>
      <c r="J7223" s="15">
        <v>0.7</v>
      </c>
    </row>
    <row r="7224" spans="1:10" x14ac:dyDescent="0.3">
      <c r="A7224" s="38" t="s">
        <v>257</v>
      </c>
      <c r="B7224" s="15">
        <v>226750</v>
      </c>
      <c r="C7224" s="15">
        <v>916000</v>
      </c>
      <c r="E7224" s="36" t="s">
        <v>246</v>
      </c>
      <c r="F7224" s="15">
        <v>1867718</v>
      </c>
      <c r="G7224" s="15">
        <v>4379995</v>
      </c>
      <c r="I7224" s="38" t="s">
        <v>249</v>
      </c>
      <c r="J7224" s="15">
        <v>0.7</v>
      </c>
    </row>
    <row r="7225" spans="1:10" x14ac:dyDescent="0.3">
      <c r="A7225" s="38" t="s">
        <v>252</v>
      </c>
      <c r="B7225" s="15">
        <v>227050</v>
      </c>
      <c r="C7225" s="15">
        <v>860600</v>
      </c>
      <c r="E7225" s="36" t="s">
        <v>248</v>
      </c>
      <c r="F7225" s="15">
        <v>2143450</v>
      </c>
      <c r="G7225" s="15">
        <v>4719750</v>
      </c>
      <c r="I7225" s="38" t="s">
        <v>251</v>
      </c>
      <c r="J7225" s="15">
        <v>0.6</v>
      </c>
    </row>
    <row r="7226" spans="1:10" x14ac:dyDescent="0.3">
      <c r="A7226" s="38" t="s">
        <v>255</v>
      </c>
      <c r="B7226" s="15">
        <v>221000</v>
      </c>
      <c r="C7226" s="15">
        <v>670450</v>
      </c>
      <c r="E7226" s="36" t="s">
        <v>250</v>
      </c>
      <c r="F7226" s="15">
        <v>1195950</v>
      </c>
      <c r="G7226" s="15">
        <v>2130400</v>
      </c>
      <c r="I7226" s="38" t="s">
        <v>254</v>
      </c>
      <c r="J7226" s="15">
        <v>0.8</v>
      </c>
    </row>
    <row r="7227" spans="1:10" x14ac:dyDescent="0.3">
      <c r="A7227" s="38" t="s">
        <v>258</v>
      </c>
      <c r="B7227" s="15">
        <v>270000</v>
      </c>
      <c r="C7227" s="15">
        <v>270000</v>
      </c>
      <c r="E7227" s="37" t="s">
        <v>252</v>
      </c>
      <c r="F7227" s="15">
        <v>636000</v>
      </c>
      <c r="G7227" s="15">
        <v>636000</v>
      </c>
      <c r="I7227" s="38" t="s">
        <v>257</v>
      </c>
      <c r="J7227" s="15">
        <v>1.1000000000000001</v>
      </c>
    </row>
    <row r="7228" spans="1:10" x14ac:dyDescent="0.3">
      <c r="A7228" s="38" t="s">
        <v>260</v>
      </c>
      <c r="B7228" s="15">
        <v>210250</v>
      </c>
      <c r="C7228" s="15">
        <v>420500</v>
      </c>
      <c r="E7228" s="37" t="s">
        <v>255</v>
      </c>
      <c r="F7228" s="15">
        <v>559950</v>
      </c>
      <c r="G7228" s="15">
        <v>1494400</v>
      </c>
      <c r="I7228" s="38" t="s">
        <v>252</v>
      </c>
      <c r="J7228" s="15">
        <v>1.6</v>
      </c>
    </row>
    <row r="7229" spans="1:10" x14ac:dyDescent="0.3">
      <c r="A7229" s="38" t="s">
        <v>262</v>
      </c>
      <c r="B7229" s="15">
        <v>530300</v>
      </c>
      <c r="C7229" s="15">
        <v>742600</v>
      </c>
      <c r="E7229" s="37" t="s">
        <v>258</v>
      </c>
      <c r="F7229" s="15"/>
      <c r="G7229" s="15"/>
      <c r="I7229" s="38" t="s">
        <v>255</v>
      </c>
      <c r="J7229" s="15">
        <v>1.8</v>
      </c>
    </row>
    <row r="7230" spans="1:10" x14ac:dyDescent="0.3">
      <c r="A7230" s="38" t="s">
        <v>263</v>
      </c>
      <c r="B7230" s="15">
        <v>242000</v>
      </c>
      <c r="C7230" s="15">
        <v>1176700</v>
      </c>
      <c r="E7230" s="36" t="s">
        <v>253</v>
      </c>
      <c r="F7230" s="15">
        <v>2117175</v>
      </c>
      <c r="G7230" s="15">
        <v>3494275</v>
      </c>
      <c r="I7230" s="38" t="s">
        <v>258</v>
      </c>
      <c r="J7230" s="15">
        <v>1.6</v>
      </c>
    </row>
    <row r="7231" spans="1:10" x14ac:dyDescent="0.3">
      <c r="A7231" s="35" t="s">
        <v>274</v>
      </c>
      <c r="B7231" s="15"/>
      <c r="C7231" s="15"/>
      <c r="E7231" s="35" t="s">
        <v>275</v>
      </c>
      <c r="F7231" s="15">
        <v>5868760</v>
      </c>
      <c r="G7231" s="15">
        <v>17937148</v>
      </c>
      <c r="I7231" s="38" t="s">
        <v>260</v>
      </c>
      <c r="J7231" s="15">
        <v>1.1000000000000001</v>
      </c>
    </row>
    <row r="7232" spans="1:10" x14ac:dyDescent="0.3">
      <c r="A7232" s="38" t="s">
        <v>245</v>
      </c>
      <c r="B7232" s="15">
        <v>258493</v>
      </c>
      <c r="C7232" s="15">
        <v>1024485</v>
      </c>
      <c r="E7232" s="36" t="s">
        <v>246</v>
      </c>
      <c r="F7232" s="15">
        <v>1197000</v>
      </c>
      <c r="G7232" s="15">
        <v>1512000</v>
      </c>
      <c r="I7232" s="38" t="s">
        <v>262</v>
      </c>
      <c r="J7232" s="15">
        <v>1</v>
      </c>
    </row>
    <row r="7233" spans="1:10" x14ac:dyDescent="0.3">
      <c r="A7233" s="38" t="s">
        <v>247</v>
      </c>
      <c r="B7233" s="15">
        <v>232000</v>
      </c>
      <c r="C7233" s="15">
        <v>232000</v>
      </c>
      <c r="E7233" s="36" t="s">
        <v>248</v>
      </c>
      <c r="F7233" s="15">
        <v>1890660</v>
      </c>
      <c r="G7233" s="15">
        <v>2508600</v>
      </c>
      <c r="I7233" s="38" t="s">
        <v>263</v>
      </c>
      <c r="J7233" s="15">
        <v>0.8</v>
      </c>
    </row>
    <row r="7234" spans="1:10" x14ac:dyDescent="0.3">
      <c r="A7234" s="38" t="s">
        <v>249</v>
      </c>
      <c r="B7234" s="15">
        <v>250000</v>
      </c>
      <c r="C7234" s="15">
        <v>250000</v>
      </c>
      <c r="E7234" s="36" t="s">
        <v>250</v>
      </c>
      <c r="F7234" s="15">
        <v>1706100</v>
      </c>
      <c r="G7234" s="15">
        <v>4841250</v>
      </c>
      <c r="I7234" s="35" t="s">
        <v>275</v>
      </c>
      <c r="J7234" s="15"/>
    </row>
    <row r="7235" spans="1:10" x14ac:dyDescent="0.3">
      <c r="A7235" s="38" t="s">
        <v>251</v>
      </c>
      <c r="B7235" s="15">
        <v>271000</v>
      </c>
      <c r="C7235" s="15">
        <v>542000</v>
      </c>
      <c r="E7235" s="37" t="s">
        <v>252</v>
      </c>
      <c r="F7235" s="15">
        <v>678650</v>
      </c>
      <c r="G7235" s="15">
        <v>2342800</v>
      </c>
      <c r="I7235" s="38" t="s">
        <v>245</v>
      </c>
      <c r="J7235" s="15">
        <v>1.1000000000000001</v>
      </c>
    </row>
    <row r="7236" spans="1:10" x14ac:dyDescent="0.3">
      <c r="A7236" s="38" t="s">
        <v>254</v>
      </c>
      <c r="B7236" s="15">
        <v>305000</v>
      </c>
      <c r="C7236" s="15">
        <v>305000</v>
      </c>
      <c r="E7236" s="37" t="s">
        <v>255</v>
      </c>
      <c r="F7236" s="15">
        <v>587500</v>
      </c>
      <c r="G7236" s="15">
        <v>2058500</v>
      </c>
      <c r="I7236" s="38" t="s">
        <v>247</v>
      </c>
      <c r="J7236" s="15">
        <v>1</v>
      </c>
    </row>
    <row r="7237" spans="1:10" x14ac:dyDescent="0.3">
      <c r="A7237" s="38" t="s">
        <v>257</v>
      </c>
      <c r="B7237" s="15"/>
      <c r="C7237" s="15">
        <v>0</v>
      </c>
      <c r="E7237" s="37" t="s">
        <v>258</v>
      </c>
      <c r="F7237" s="15">
        <v>439950</v>
      </c>
      <c r="G7237" s="15">
        <v>439950</v>
      </c>
      <c r="I7237" s="38" t="s">
        <v>249</v>
      </c>
      <c r="J7237" s="15">
        <v>1.2</v>
      </c>
    </row>
    <row r="7238" spans="1:10" x14ac:dyDescent="0.3">
      <c r="A7238" s="38" t="s">
        <v>252</v>
      </c>
      <c r="B7238" s="15"/>
      <c r="C7238" s="15">
        <v>0</v>
      </c>
      <c r="E7238" s="36" t="s">
        <v>253</v>
      </c>
      <c r="F7238" s="15">
        <v>1075000</v>
      </c>
      <c r="G7238" s="15">
        <v>9075298</v>
      </c>
      <c r="I7238" s="38" t="s">
        <v>251</v>
      </c>
      <c r="J7238" s="15">
        <v>1</v>
      </c>
    </row>
    <row r="7239" spans="1:10" x14ac:dyDescent="0.3">
      <c r="A7239" s="38" t="s">
        <v>255</v>
      </c>
      <c r="B7239" s="15">
        <v>533000</v>
      </c>
      <c r="C7239" s="15">
        <v>1032000</v>
      </c>
      <c r="E7239" s="14">
        <v>67</v>
      </c>
      <c r="F7239" s="15">
        <v>91474806</v>
      </c>
      <c r="G7239" s="15">
        <v>363747338</v>
      </c>
      <c r="I7239" s="38" t="s">
        <v>254</v>
      </c>
      <c r="J7239" s="15">
        <v>1.6</v>
      </c>
    </row>
    <row r="7240" spans="1:10" x14ac:dyDescent="0.3">
      <c r="A7240" s="38" t="s">
        <v>258</v>
      </c>
      <c r="B7240" s="15">
        <v>369000</v>
      </c>
      <c r="C7240" s="15">
        <v>369000</v>
      </c>
      <c r="E7240" s="35" t="s">
        <v>243</v>
      </c>
      <c r="F7240" s="15">
        <v>3852046</v>
      </c>
      <c r="G7240" s="15">
        <v>21842423</v>
      </c>
      <c r="I7240" s="38" t="s">
        <v>257</v>
      </c>
      <c r="J7240" s="15">
        <v>1.3</v>
      </c>
    </row>
    <row r="7241" spans="1:10" x14ac:dyDescent="0.3">
      <c r="A7241" s="38" t="s">
        <v>260</v>
      </c>
      <c r="B7241" s="15"/>
      <c r="C7241" s="15"/>
      <c r="E7241" s="36" t="s">
        <v>246</v>
      </c>
      <c r="F7241" s="15">
        <v>874200</v>
      </c>
      <c r="G7241" s="15">
        <v>3457850</v>
      </c>
      <c r="I7241" s="38" t="s">
        <v>252</v>
      </c>
      <c r="J7241" s="15">
        <v>1.2</v>
      </c>
    </row>
    <row r="7242" spans="1:10" x14ac:dyDescent="0.3">
      <c r="A7242" s="38" t="s">
        <v>262</v>
      </c>
      <c r="B7242" s="15">
        <v>275000</v>
      </c>
      <c r="C7242" s="15">
        <v>275000</v>
      </c>
      <c r="E7242" s="36" t="s">
        <v>248</v>
      </c>
      <c r="F7242" s="15">
        <v>677217</v>
      </c>
      <c r="G7242" s="15">
        <v>3996534</v>
      </c>
      <c r="I7242" s="38" t="s">
        <v>258</v>
      </c>
      <c r="J7242" s="15">
        <v>1.8</v>
      </c>
    </row>
    <row r="7243" spans="1:10" x14ac:dyDescent="0.3">
      <c r="A7243" s="38" t="s">
        <v>263</v>
      </c>
      <c r="B7243" s="15">
        <v>227500</v>
      </c>
      <c r="C7243" s="15">
        <v>455000</v>
      </c>
      <c r="E7243" s="36" t="s">
        <v>250</v>
      </c>
      <c r="F7243" s="15">
        <v>1182633</v>
      </c>
      <c r="G7243" s="15">
        <v>7491088</v>
      </c>
      <c r="I7243" s="38" t="s">
        <v>260</v>
      </c>
      <c r="J7243" s="15">
        <v>1.3</v>
      </c>
    </row>
    <row r="7244" spans="1:10" x14ac:dyDescent="0.3">
      <c r="A7244" s="35" t="s">
        <v>275</v>
      </c>
      <c r="B7244" s="15"/>
      <c r="C7244" s="15"/>
      <c r="E7244" s="37" t="s">
        <v>252</v>
      </c>
      <c r="F7244" s="15">
        <v>413425</v>
      </c>
      <c r="G7244" s="15">
        <v>1999422</v>
      </c>
      <c r="I7244" s="38" t="s">
        <v>262</v>
      </c>
      <c r="J7244" s="15">
        <v>0.8</v>
      </c>
    </row>
    <row r="7245" spans="1:10" x14ac:dyDescent="0.3">
      <c r="A7245" s="38" t="s">
        <v>245</v>
      </c>
      <c r="B7245" s="15"/>
      <c r="C7245" s="15"/>
      <c r="E7245" s="37" t="s">
        <v>255</v>
      </c>
      <c r="F7245" s="15">
        <v>352758</v>
      </c>
      <c r="G7245" s="15">
        <v>3506466</v>
      </c>
      <c r="I7245" s="14">
        <v>54</v>
      </c>
      <c r="J7245" s="15">
        <v>1061.1000000000001</v>
      </c>
    </row>
    <row r="7246" spans="1:10" x14ac:dyDescent="0.3">
      <c r="A7246" s="38" t="s">
        <v>247</v>
      </c>
      <c r="B7246" s="15"/>
      <c r="C7246" s="15"/>
      <c r="E7246" s="37" t="s">
        <v>258</v>
      </c>
      <c r="F7246" s="15">
        <v>416450</v>
      </c>
      <c r="G7246" s="15">
        <v>1985200</v>
      </c>
      <c r="I7246" s="35" t="s">
        <v>244</v>
      </c>
      <c r="J7246" s="15"/>
    </row>
    <row r="7247" spans="1:10" x14ac:dyDescent="0.3">
      <c r="A7247" s="38" t="s">
        <v>249</v>
      </c>
      <c r="B7247" s="15"/>
      <c r="C7247" s="15"/>
      <c r="E7247" s="36" t="s">
        <v>253</v>
      </c>
      <c r="F7247" s="15">
        <v>1117996</v>
      </c>
      <c r="G7247" s="15">
        <v>6896951</v>
      </c>
      <c r="I7247" s="38" t="s">
        <v>245</v>
      </c>
      <c r="J7247" s="15">
        <v>4.2</v>
      </c>
    </row>
    <row r="7248" spans="1:10" x14ac:dyDescent="0.3">
      <c r="A7248" s="38" t="s">
        <v>251</v>
      </c>
      <c r="B7248" s="15">
        <v>260000</v>
      </c>
      <c r="C7248" s="15">
        <v>828000</v>
      </c>
      <c r="E7248" s="35" t="s">
        <v>259</v>
      </c>
      <c r="F7248" s="15">
        <v>4752988</v>
      </c>
      <c r="G7248" s="15">
        <v>22508022</v>
      </c>
      <c r="I7248" s="38" t="s">
        <v>247</v>
      </c>
      <c r="J7248" s="15">
        <v>4.2</v>
      </c>
    </row>
    <row r="7249" spans="1:10" x14ac:dyDescent="0.3">
      <c r="A7249" s="38" t="s">
        <v>254</v>
      </c>
      <c r="B7249" s="15">
        <v>379950</v>
      </c>
      <c r="C7249" s="15">
        <v>379950</v>
      </c>
      <c r="E7249" s="36" t="s">
        <v>246</v>
      </c>
      <c r="F7249" s="15">
        <v>1204825</v>
      </c>
      <c r="G7249" s="15">
        <v>4531850</v>
      </c>
      <c r="I7249" s="38" t="s">
        <v>249</v>
      </c>
      <c r="J7249" s="15">
        <v>3.6</v>
      </c>
    </row>
    <row r="7250" spans="1:10" x14ac:dyDescent="0.3">
      <c r="A7250" s="38" t="s">
        <v>257</v>
      </c>
      <c r="B7250" s="15">
        <v>230000</v>
      </c>
      <c r="C7250" s="15">
        <v>744000</v>
      </c>
      <c r="E7250" s="36" t="s">
        <v>248</v>
      </c>
      <c r="F7250" s="15">
        <v>1098698</v>
      </c>
      <c r="G7250" s="15">
        <v>6077538</v>
      </c>
      <c r="I7250" s="38" t="s">
        <v>251</v>
      </c>
      <c r="J7250" s="15">
        <v>3.6</v>
      </c>
    </row>
    <row r="7251" spans="1:10" x14ac:dyDescent="0.3">
      <c r="A7251" s="38" t="s">
        <v>252</v>
      </c>
      <c r="B7251" s="15">
        <v>315000</v>
      </c>
      <c r="C7251" s="15">
        <v>315000</v>
      </c>
      <c r="E7251" s="36" t="s">
        <v>250</v>
      </c>
      <c r="F7251" s="15">
        <v>1440265</v>
      </c>
      <c r="G7251" s="15">
        <v>6440719</v>
      </c>
      <c r="I7251" s="38" t="s">
        <v>254</v>
      </c>
      <c r="J7251" s="15">
        <v>4.8</v>
      </c>
    </row>
    <row r="7252" spans="1:10" x14ac:dyDescent="0.3">
      <c r="A7252" s="38" t="s">
        <v>255</v>
      </c>
      <c r="B7252" s="15">
        <v>250950</v>
      </c>
      <c r="C7252" s="15">
        <v>501900</v>
      </c>
      <c r="E7252" s="37" t="s">
        <v>252</v>
      </c>
      <c r="F7252" s="15">
        <v>361450</v>
      </c>
      <c r="G7252" s="15">
        <v>1459450</v>
      </c>
      <c r="I7252" s="38" t="s">
        <v>257</v>
      </c>
      <c r="J7252" s="15">
        <v>4.4000000000000004</v>
      </c>
    </row>
    <row r="7253" spans="1:10" x14ac:dyDescent="0.3">
      <c r="A7253" s="38" t="s">
        <v>258</v>
      </c>
      <c r="B7253" s="15">
        <v>325500</v>
      </c>
      <c r="C7253" s="15">
        <v>325500</v>
      </c>
      <c r="E7253" s="37" t="s">
        <v>255</v>
      </c>
      <c r="F7253" s="15">
        <v>672890</v>
      </c>
      <c r="G7253" s="15">
        <v>3096369</v>
      </c>
      <c r="I7253" s="38" t="s">
        <v>252</v>
      </c>
      <c r="J7253" s="15">
        <v>2.9</v>
      </c>
    </row>
    <row r="7254" spans="1:10" x14ac:dyDescent="0.3">
      <c r="A7254" s="38" t="s">
        <v>260</v>
      </c>
      <c r="B7254" s="15"/>
      <c r="C7254" s="15"/>
      <c r="E7254" s="37" t="s">
        <v>258</v>
      </c>
      <c r="F7254" s="15">
        <v>405925</v>
      </c>
      <c r="G7254" s="15">
        <v>1884900</v>
      </c>
      <c r="I7254" s="38" t="s">
        <v>255</v>
      </c>
      <c r="J7254" s="15">
        <v>3.7</v>
      </c>
    </row>
    <row r="7255" spans="1:10" x14ac:dyDescent="0.3">
      <c r="A7255" s="38" t="s">
        <v>262</v>
      </c>
      <c r="B7255" s="15"/>
      <c r="C7255" s="15"/>
      <c r="E7255" s="36" t="s">
        <v>253</v>
      </c>
      <c r="F7255" s="15">
        <v>1009200</v>
      </c>
      <c r="G7255" s="15">
        <v>5457915</v>
      </c>
      <c r="I7255" s="38" t="s">
        <v>258</v>
      </c>
      <c r="J7255" s="15">
        <v>6.6</v>
      </c>
    </row>
    <row r="7256" spans="1:10" x14ac:dyDescent="0.3">
      <c r="A7256" s="14">
        <v>47</v>
      </c>
      <c r="B7256" s="15">
        <v>31915334</v>
      </c>
      <c r="C7256" s="15">
        <v>257163409</v>
      </c>
      <c r="E7256" s="35" t="s">
        <v>265</v>
      </c>
      <c r="F7256" s="15">
        <v>5432971</v>
      </c>
      <c r="G7256" s="15">
        <v>25361406</v>
      </c>
      <c r="I7256" s="38" t="s">
        <v>260</v>
      </c>
      <c r="J7256" s="15">
        <v>6.9</v>
      </c>
    </row>
    <row r="7257" spans="1:10" x14ac:dyDescent="0.3">
      <c r="A7257" s="35" t="s">
        <v>243</v>
      </c>
      <c r="B7257" s="15"/>
      <c r="C7257" s="15"/>
      <c r="E7257" s="36" t="s">
        <v>246</v>
      </c>
      <c r="F7257" s="15">
        <v>1245647</v>
      </c>
      <c r="G7257" s="15">
        <v>3668648</v>
      </c>
      <c r="I7257" s="38" t="s">
        <v>262</v>
      </c>
      <c r="J7257" s="15">
        <v>7.5</v>
      </c>
    </row>
    <row r="7258" spans="1:10" x14ac:dyDescent="0.3">
      <c r="A7258" s="38" t="s">
        <v>245</v>
      </c>
      <c r="B7258" s="15">
        <v>140500</v>
      </c>
      <c r="C7258" s="15">
        <v>843950</v>
      </c>
      <c r="E7258" s="36" t="s">
        <v>248</v>
      </c>
      <c r="F7258" s="15">
        <v>1348974</v>
      </c>
      <c r="G7258" s="15">
        <v>6287932</v>
      </c>
      <c r="I7258" s="38" t="s">
        <v>263</v>
      </c>
      <c r="J7258" s="15">
        <v>7.8</v>
      </c>
    </row>
    <row r="7259" spans="1:10" x14ac:dyDescent="0.3">
      <c r="A7259" s="38" t="s">
        <v>247</v>
      </c>
      <c r="B7259" s="15">
        <v>103000</v>
      </c>
      <c r="C7259" s="15">
        <v>967950</v>
      </c>
      <c r="E7259" s="36" t="s">
        <v>250</v>
      </c>
      <c r="F7259" s="15">
        <v>1476925</v>
      </c>
      <c r="G7259" s="15">
        <v>8088518</v>
      </c>
      <c r="I7259" s="35" t="s">
        <v>256</v>
      </c>
      <c r="J7259" s="15"/>
    </row>
    <row r="7260" spans="1:10" x14ac:dyDescent="0.3">
      <c r="A7260" s="38" t="s">
        <v>249</v>
      </c>
      <c r="B7260" s="15">
        <v>111000</v>
      </c>
      <c r="C7260" s="15">
        <v>888290</v>
      </c>
      <c r="E7260" s="37" t="s">
        <v>252</v>
      </c>
      <c r="F7260" s="15">
        <v>496975</v>
      </c>
      <c r="G7260" s="15">
        <v>2289650</v>
      </c>
      <c r="I7260" s="38" t="s">
        <v>245</v>
      </c>
      <c r="J7260" s="15">
        <v>8</v>
      </c>
    </row>
    <row r="7261" spans="1:10" x14ac:dyDescent="0.3">
      <c r="A7261" s="38" t="s">
        <v>251</v>
      </c>
      <c r="B7261" s="15">
        <v>109285</v>
      </c>
      <c r="C7261" s="15">
        <v>561235</v>
      </c>
      <c r="E7261" s="37" t="s">
        <v>255</v>
      </c>
      <c r="F7261" s="15">
        <v>490500</v>
      </c>
      <c r="G7261" s="15">
        <v>2979850</v>
      </c>
      <c r="I7261" s="38" t="s">
        <v>247</v>
      </c>
      <c r="J7261" s="15">
        <v>10.5</v>
      </c>
    </row>
    <row r="7262" spans="1:10" x14ac:dyDescent="0.3">
      <c r="A7262" s="38" t="s">
        <v>254</v>
      </c>
      <c r="B7262" s="15">
        <v>114250</v>
      </c>
      <c r="C7262" s="15">
        <v>937950</v>
      </c>
      <c r="E7262" s="37" t="s">
        <v>258</v>
      </c>
      <c r="F7262" s="15">
        <v>489450</v>
      </c>
      <c r="G7262" s="15">
        <v>2819018</v>
      </c>
      <c r="I7262" s="38" t="s">
        <v>249</v>
      </c>
      <c r="J7262" s="15">
        <v>11.5</v>
      </c>
    </row>
    <row r="7263" spans="1:10" x14ac:dyDescent="0.3">
      <c r="A7263" s="38" t="s">
        <v>257</v>
      </c>
      <c r="B7263" s="15">
        <v>119750</v>
      </c>
      <c r="C7263" s="15">
        <v>916500</v>
      </c>
      <c r="E7263" s="36" t="s">
        <v>253</v>
      </c>
      <c r="F7263" s="15">
        <v>1361425</v>
      </c>
      <c r="G7263" s="15">
        <v>7316308</v>
      </c>
      <c r="I7263" s="38" t="s">
        <v>251</v>
      </c>
      <c r="J7263" s="15">
        <v>12.9</v>
      </c>
    </row>
    <row r="7264" spans="1:10" x14ac:dyDescent="0.3">
      <c r="A7264" s="38" t="s">
        <v>252</v>
      </c>
      <c r="B7264" s="15">
        <v>125500</v>
      </c>
      <c r="C7264" s="15">
        <v>716500</v>
      </c>
      <c r="E7264" s="35" t="s">
        <v>244</v>
      </c>
      <c r="F7264" s="15">
        <v>6074278</v>
      </c>
      <c r="G7264" s="15">
        <v>25267464</v>
      </c>
      <c r="I7264" s="38" t="s">
        <v>254</v>
      </c>
      <c r="J7264" s="15">
        <v>12.6</v>
      </c>
    </row>
    <row r="7265" spans="1:10" x14ac:dyDescent="0.3">
      <c r="A7265" s="38" t="s">
        <v>255</v>
      </c>
      <c r="B7265" s="15">
        <v>132450</v>
      </c>
      <c r="C7265" s="15">
        <v>1001800</v>
      </c>
      <c r="E7265" s="36" t="s">
        <v>246</v>
      </c>
      <c r="F7265" s="15">
        <v>1396928</v>
      </c>
      <c r="G7265" s="15">
        <v>4876105</v>
      </c>
      <c r="I7265" s="38" t="s">
        <v>257</v>
      </c>
      <c r="J7265" s="15">
        <v>12</v>
      </c>
    </row>
    <row r="7266" spans="1:10" x14ac:dyDescent="0.3">
      <c r="A7266" s="38" t="s">
        <v>258</v>
      </c>
      <c r="B7266" s="15">
        <v>138000</v>
      </c>
      <c r="C7266" s="15">
        <v>844850</v>
      </c>
      <c r="E7266" s="36" t="s">
        <v>248</v>
      </c>
      <c r="F7266" s="15">
        <v>1510000</v>
      </c>
      <c r="G7266" s="15">
        <v>6593200</v>
      </c>
      <c r="I7266" s="38" t="s">
        <v>252</v>
      </c>
      <c r="J7266" s="15">
        <v>11.8</v>
      </c>
    </row>
    <row r="7267" spans="1:10" x14ac:dyDescent="0.3">
      <c r="A7267" s="38" t="s">
        <v>260</v>
      </c>
      <c r="B7267" s="15">
        <v>110500</v>
      </c>
      <c r="C7267" s="15">
        <v>1561980</v>
      </c>
      <c r="E7267" s="36" t="s">
        <v>250</v>
      </c>
      <c r="F7267" s="15">
        <v>1579175</v>
      </c>
      <c r="G7267" s="15">
        <v>9616349</v>
      </c>
      <c r="I7267" s="38" t="s">
        <v>255</v>
      </c>
      <c r="J7267" s="15">
        <v>10.9</v>
      </c>
    </row>
    <row r="7268" spans="1:10" x14ac:dyDescent="0.3">
      <c r="A7268" s="38" t="s">
        <v>262</v>
      </c>
      <c r="B7268" s="15">
        <v>130325</v>
      </c>
      <c r="C7268" s="15">
        <v>985270</v>
      </c>
      <c r="E7268" s="37" t="s">
        <v>252</v>
      </c>
      <c r="F7268" s="15">
        <v>530675</v>
      </c>
      <c r="G7268" s="15">
        <v>4402199</v>
      </c>
      <c r="I7268" s="38" t="s">
        <v>258</v>
      </c>
      <c r="J7268" s="15">
        <v>13.1</v>
      </c>
    </row>
    <row r="7269" spans="1:10" x14ac:dyDescent="0.3">
      <c r="A7269" s="38" t="s">
        <v>263</v>
      </c>
      <c r="B7269" s="15">
        <v>120000</v>
      </c>
      <c r="C7269" s="15">
        <v>726300</v>
      </c>
      <c r="E7269" s="37" t="s">
        <v>255</v>
      </c>
      <c r="F7269" s="15">
        <v>468650</v>
      </c>
      <c r="G7269" s="15">
        <v>1953250</v>
      </c>
      <c r="I7269" s="38" t="s">
        <v>260</v>
      </c>
      <c r="J7269" s="15">
        <v>14.2</v>
      </c>
    </row>
    <row r="7270" spans="1:10" x14ac:dyDescent="0.3">
      <c r="A7270" s="35" t="s">
        <v>259</v>
      </c>
      <c r="B7270" s="15"/>
      <c r="C7270" s="15"/>
      <c r="E7270" s="37" t="s">
        <v>258</v>
      </c>
      <c r="F7270" s="15">
        <v>579850</v>
      </c>
      <c r="G7270" s="15">
        <v>3260900</v>
      </c>
      <c r="I7270" s="38" t="s">
        <v>262</v>
      </c>
      <c r="J7270" s="15">
        <v>15.5</v>
      </c>
    </row>
    <row r="7271" spans="1:10" x14ac:dyDescent="0.3">
      <c r="A7271" s="38" t="s">
        <v>245</v>
      </c>
      <c r="B7271" s="15">
        <v>107000</v>
      </c>
      <c r="C7271" s="15">
        <v>413500</v>
      </c>
      <c r="E7271" s="36" t="s">
        <v>253</v>
      </c>
      <c r="F7271" s="15">
        <v>1588175</v>
      </c>
      <c r="G7271" s="15">
        <v>4181810</v>
      </c>
      <c r="I7271" s="38" t="s">
        <v>263</v>
      </c>
      <c r="J7271" s="15">
        <v>13.9</v>
      </c>
    </row>
    <row r="7272" spans="1:10" x14ac:dyDescent="0.3">
      <c r="A7272" s="38" t="s">
        <v>247</v>
      </c>
      <c r="B7272" s="15">
        <v>114000</v>
      </c>
      <c r="C7272" s="15">
        <v>902141</v>
      </c>
      <c r="E7272" s="35" t="s">
        <v>256</v>
      </c>
      <c r="F7272" s="15">
        <v>6550378</v>
      </c>
      <c r="G7272" s="15">
        <v>22203108</v>
      </c>
      <c r="I7272" s="35" t="s">
        <v>261</v>
      </c>
      <c r="J7272" s="15"/>
    </row>
    <row r="7273" spans="1:10" x14ac:dyDescent="0.3">
      <c r="A7273" s="38" t="s">
        <v>249</v>
      </c>
      <c r="B7273" s="15">
        <v>132475</v>
      </c>
      <c r="C7273" s="15">
        <v>2396800</v>
      </c>
      <c r="E7273" s="36" t="s">
        <v>246</v>
      </c>
      <c r="F7273" s="15">
        <v>1469978</v>
      </c>
      <c r="G7273" s="15">
        <v>5533108</v>
      </c>
      <c r="I7273" s="38" t="s">
        <v>245</v>
      </c>
      <c r="J7273" s="15">
        <v>16.7</v>
      </c>
    </row>
    <row r="7274" spans="1:10" x14ac:dyDescent="0.3">
      <c r="A7274" s="38" t="s">
        <v>251</v>
      </c>
      <c r="B7274" s="15">
        <v>137025</v>
      </c>
      <c r="C7274" s="15">
        <v>2148650</v>
      </c>
      <c r="E7274" s="36" t="s">
        <v>248</v>
      </c>
      <c r="F7274" s="15">
        <v>1897900</v>
      </c>
      <c r="G7274" s="15">
        <v>8699950</v>
      </c>
      <c r="I7274" s="38" t="s">
        <v>247</v>
      </c>
      <c r="J7274" s="15">
        <v>14.6</v>
      </c>
    </row>
    <row r="7275" spans="1:10" x14ac:dyDescent="0.3">
      <c r="A7275" s="38" t="s">
        <v>254</v>
      </c>
      <c r="B7275" s="15">
        <v>128000</v>
      </c>
      <c r="C7275" s="15">
        <v>1129800</v>
      </c>
      <c r="E7275" s="36" t="s">
        <v>250</v>
      </c>
      <c r="F7275" s="15">
        <v>1680100</v>
      </c>
      <c r="G7275" s="15">
        <v>4847200</v>
      </c>
      <c r="I7275" s="38" t="s">
        <v>249</v>
      </c>
      <c r="J7275" s="15">
        <v>15.9</v>
      </c>
    </row>
    <row r="7276" spans="1:10" x14ac:dyDescent="0.3">
      <c r="A7276" s="38" t="s">
        <v>257</v>
      </c>
      <c r="B7276" s="15">
        <v>130000</v>
      </c>
      <c r="C7276" s="15">
        <v>1136095</v>
      </c>
      <c r="E7276" s="37" t="s">
        <v>252</v>
      </c>
      <c r="F7276" s="15">
        <v>562225</v>
      </c>
      <c r="G7276" s="15">
        <v>1654400</v>
      </c>
      <c r="I7276" s="38" t="s">
        <v>251</v>
      </c>
      <c r="J7276" s="15">
        <v>19.3</v>
      </c>
    </row>
    <row r="7277" spans="1:10" x14ac:dyDescent="0.3">
      <c r="A7277" s="38" t="s">
        <v>252</v>
      </c>
      <c r="B7277" s="15">
        <v>122500</v>
      </c>
      <c r="C7277" s="15">
        <v>1145950</v>
      </c>
      <c r="E7277" s="37" t="s">
        <v>255</v>
      </c>
      <c r="F7277" s="15">
        <v>587975</v>
      </c>
      <c r="G7277" s="15">
        <v>1804950</v>
      </c>
      <c r="I7277" s="38" t="s">
        <v>254</v>
      </c>
      <c r="J7277" s="15">
        <v>22</v>
      </c>
    </row>
    <row r="7278" spans="1:10" x14ac:dyDescent="0.3">
      <c r="A7278" s="38" t="s">
        <v>255</v>
      </c>
      <c r="B7278" s="15">
        <v>140475</v>
      </c>
      <c r="C7278" s="15">
        <v>2116575</v>
      </c>
      <c r="E7278" s="37" t="s">
        <v>258</v>
      </c>
      <c r="F7278" s="15">
        <v>529900</v>
      </c>
      <c r="G7278" s="15">
        <v>1387850</v>
      </c>
      <c r="I7278" s="38" t="s">
        <v>257</v>
      </c>
      <c r="J7278" s="15">
        <v>19.899999999999999</v>
      </c>
    </row>
    <row r="7279" spans="1:10" x14ac:dyDescent="0.3">
      <c r="A7279" s="38" t="s">
        <v>258</v>
      </c>
      <c r="B7279" s="15">
        <v>139000</v>
      </c>
      <c r="C7279" s="15">
        <v>1530494</v>
      </c>
      <c r="E7279" s="36" t="s">
        <v>253</v>
      </c>
      <c r="F7279" s="15">
        <v>1502400</v>
      </c>
      <c r="G7279" s="15">
        <v>3122850</v>
      </c>
      <c r="I7279" s="38" t="s">
        <v>252</v>
      </c>
      <c r="J7279" s="15">
        <v>16.600000000000001</v>
      </c>
    </row>
    <row r="7280" spans="1:10" x14ac:dyDescent="0.3">
      <c r="A7280" s="38" t="s">
        <v>260</v>
      </c>
      <c r="B7280" s="15">
        <v>126200</v>
      </c>
      <c r="C7280" s="15">
        <v>1915350</v>
      </c>
      <c r="E7280" s="35" t="s">
        <v>261</v>
      </c>
      <c r="F7280" s="15">
        <v>6043250</v>
      </c>
      <c r="G7280" s="15">
        <v>14721117</v>
      </c>
      <c r="I7280" s="38" t="s">
        <v>255</v>
      </c>
      <c r="J7280" s="15">
        <v>17.100000000000001</v>
      </c>
    </row>
    <row r="7281" spans="1:10" x14ac:dyDescent="0.3">
      <c r="A7281" s="38" t="s">
        <v>262</v>
      </c>
      <c r="B7281" s="15">
        <v>140000</v>
      </c>
      <c r="C7281" s="15">
        <v>647450</v>
      </c>
      <c r="E7281" s="36" t="s">
        <v>246</v>
      </c>
      <c r="F7281" s="15">
        <v>1287425</v>
      </c>
      <c r="G7281" s="15">
        <v>1813900</v>
      </c>
      <c r="I7281" s="38" t="s">
        <v>258</v>
      </c>
      <c r="J7281" s="15">
        <v>16.3</v>
      </c>
    </row>
    <row r="7282" spans="1:10" x14ac:dyDescent="0.3">
      <c r="A7282" s="38" t="s">
        <v>263</v>
      </c>
      <c r="B7282" s="15">
        <v>174900</v>
      </c>
      <c r="C7282" s="15">
        <v>1447165</v>
      </c>
      <c r="E7282" s="36" t="s">
        <v>248</v>
      </c>
      <c r="F7282" s="15">
        <v>1618725</v>
      </c>
      <c r="G7282" s="15">
        <v>5784167</v>
      </c>
      <c r="I7282" s="38" t="s">
        <v>260</v>
      </c>
      <c r="J7282" s="15">
        <v>13.3</v>
      </c>
    </row>
    <row r="7283" spans="1:10" x14ac:dyDescent="0.3">
      <c r="A7283" s="35" t="s">
        <v>265</v>
      </c>
      <c r="B7283" s="15"/>
      <c r="C7283" s="15"/>
      <c r="E7283" s="36" t="s">
        <v>250</v>
      </c>
      <c r="F7283" s="15">
        <v>1278100</v>
      </c>
      <c r="G7283" s="15">
        <v>3782100</v>
      </c>
      <c r="I7283" s="38" t="s">
        <v>262</v>
      </c>
      <c r="J7283" s="15">
        <v>15</v>
      </c>
    </row>
    <row r="7284" spans="1:10" x14ac:dyDescent="0.3">
      <c r="A7284" s="38" t="s">
        <v>245</v>
      </c>
      <c r="B7284" s="15">
        <v>148950</v>
      </c>
      <c r="C7284" s="15">
        <v>898075</v>
      </c>
      <c r="E7284" s="37" t="s">
        <v>252</v>
      </c>
      <c r="F7284" s="15">
        <v>579700</v>
      </c>
      <c r="G7284" s="15">
        <v>1920850</v>
      </c>
      <c r="I7284" s="38" t="s">
        <v>263</v>
      </c>
      <c r="J7284" s="15">
        <v>14.5</v>
      </c>
    </row>
    <row r="7285" spans="1:10" x14ac:dyDescent="0.3">
      <c r="A7285" s="38" t="s">
        <v>247</v>
      </c>
      <c r="B7285" s="15">
        <v>149575</v>
      </c>
      <c r="C7285" s="15">
        <v>875150</v>
      </c>
      <c r="E7285" s="37" t="s">
        <v>255</v>
      </c>
      <c r="F7285" s="15">
        <v>470400</v>
      </c>
      <c r="G7285" s="15">
        <v>1633250</v>
      </c>
      <c r="I7285" s="35" t="s">
        <v>264</v>
      </c>
      <c r="J7285" s="15"/>
    </row>
    <row r="7286" spans="1:10" x14ac:dyDescent="0.3">
      <c r="A7286" s="38" t="s">
        <v>249</v>
      </c>
      <c r="B7286" s="15">
        <v>146750</v>
      </c>
      <c r="C7286" s="15">
        <v>2100000</v>
      </c>
      <c r="E7286" s="37" t="s">
        <v>258</v>
      </c>
      <c r="F7286" s="15">
        <v>228000</v>
      </c>
      <c r="G7286" s="15">
        <v>228000</v>
      </c>
      <c r="I7286" s="38" t="s">
        <v>245</v>
      </c>
      <c r="J7286" s="15">
        <v>14</v>
      </c>
    </row>
    <row r="7287" spans="1:10" x14ac:dyDescent="0.3">
      <c r="A7287" s="38" t="s">
        <v>251</v>
      </c>
      <c r="B7287" s="15">
        <v>161950</v>
      </c>
      <c r="C7287" s="15">
        <v>1984961</v>
      </c>
      <c r="E7287" s="36" t="s">
        <v>253</v>
      </c>
      <c r="F7287" s="15">
        <v>1859000</v>
      </c>
      <c r="G7287" s="15">
        <v>3340950</v>
      </c>
      <c r="I7287" s="38" t="s">
        <v>247</v>
      </c>
      <c r="J7287" s="15">
        <v>15.9</v>
      </c>
    </row>
    <row r="7288" spans="1:10" x14ac:dyDescent="0.3">
      <c r="A7288" s="38" t="s">
        <v>254</v>
      </c>
      <c r="B7288" s="15">
        <v>172000</v>
      </c>
      <c r="C7288" s="15">
        <v>821450</v>
      </c>
      <c r="E7288" s="35" t="s">
        <v>264</v>
      </c>
      <c r="F7288" s="15">
        <v>4663859</v>
      </c>
      <c r="G7288" s="15">
        <v>12221967</v>
      </c>
      <c r="I7288" s="38" t="s">
        <v>249</v>
      </c>
      <c r="J7288" s="15">
        <v>19.5</v>
      </c>
    </row>
    <row r="7289" spans="1:10" x14ac:dyDescent="0.3">
      <c r="A7289" s="38" t="s">
        <v>257</v>
      </c>
      <c r="B7289" s="15">
        <v>169925</v>
      </c>
      <c r="C7289" s="15">
        <v>2629550</v>
      </c>
      <c r="E7289" s="36" t="s">
        <v>246</v>
      </c>
      <c r="F7289" s="15">
        <v>1332250</v>
      </c>
      <c r="G7289" s="15">
        <v>2536000</v>
      </c>
      <c r="I7289" s="38" t="s">
        <v>251</v>
      </c>
      <c r="J7289" s="15">
        <v>17.100000000000001</v>
      </c>
    </row>
    <row r="7290" spans="1:10" x14ac:dyDescent="0.3">
      <c r="A7290" s="38" t="s">
        <v>252</v>
      </c>
      <c r="B7290" s="15">
        <v>184875</v>
      </c>
      <c r="C7290" s="15">
        <v>2165200</v>
      </c>
      <c r="E7290" s="36" t="s">
        <v>248</v>
      </c>
      <c r="F7290" s="15">
        <v>875750</v>
      </c>
      <c r="G7290" s="15">
        <v>1359500</v>
      </c>
      <c r="I7290" s="38" t="s">
        <v>254</v>
      </c>
      <c r="J7290" s="15">
        <v>20</v>
      </c>
    </row>
    <row r="7291" spans="1:10" x14ac:dyDescent="0.3">
      <c r="A7291" s="38" t="s">
        <v>255</v>
      </c>
      <c r="B7291" s="15">
        <v>186950</v>
      </c>
      <c r="C7291" s="15">
        <v>1994590</v>
      </c>
      <c r="E7291" s="36" t="s">
        <v>250</v>
      </c>
      <c r="F7291" s="15">
        <v>1184209</v>
      </c>
      <c r="G7291" s="15">
        <v>4784317</v>
      </c>
      <c r="I7291" s="38" t="s">
        <v>257</v>
      </c>
      <c r="J7291" s="15">
        <v>13.3</v>
      </c>
    </row>
    <row r="7292" spans="1:10" x14ac:dyDescent="0.3">
      <c r="A7292" s="38" t="s">
        <v>258</v>
      </c>
      <c r="B7292" s="15">
        <v>174000</v>
      </c>
      <c r="C7292" s="15">
        <v>1389100</v>
      </c>
      <c r="E7292" s="37" t="s">
        <v>252</v>
      </c>
      <c r="F7292" s="15">
        <v>352000</v>
      </c>
      <c r="G7292" s="15">
        <v>1116500</v>
      </c>
      <c r="I7292" s="38" t="s">
        <v>252</v>
      </c>
      <c r="J7292" s="15">
        <v>12.2</v>
      </c>
    </row>
    <row r="7293" spans="1:10" x14ac:dyDescent="0.3">
      <c r="A7293" s="38" t="s">
        <v>260</v>
      </c>
      <c r="B7293" s="15">
        <v>183125</v>
      </c>
      <c r="C7293" s="15">
        <v>2055200</v>
      </c>
      <c r="E7293" s="37" t="s">
        <v>255</v>
      </c>
      <c r="F7293" s="15">
        <v>481339</v>
      </c>
      <c r="G7293" s="15">
        <v>2667077</v>
      </c>
      <c r="I7293" s="38" t="s">
        <v>255</v>
      </c>
      <c r="J7293" s="15">
        <v>8.9</v>
      </c>
    </row>
    <row r="7294" spans="1:10" x14ac:dyDescent="0.3">
      <c r="A7294" s="38" t="s">
        <v>262</v>
      </c>
      <c r="B7294" s="15">
        <v>196000</v>
      </c>
      <c r="C7294" s="15">
        <v>1344200</v>
      </c>
      <c r="E7294" s="37" t="s">
        <v>258</v>
      </c>
      <c r="F7294" s="15">
        <v>350870</v>
      </c>
      <c r="G7294" s="15">
        <v>1000740</v>
      </c>
      <c r="I7294" s="38" t="s">
        <v>258</v>
      </c>
      <c r="J7294" s="15">
        <v>7.6</v>
      </c>
    </row>
    <row r="7295" spans="1:10" x14ac:dyDescent="0.3">
      <c r="A7295" s="38" t="s">
        <v>263</v>
      </c>
      <c r="B7295" s="15">
        <v>171000</v>
      </c>
      <c r="C7295" s="15">
        <v>3983850</v>
      </c>
      <c r="E7295" s="36" t="s">
        <v>253</v>
      </c>
      <c r="F7295" s="15">
        <v>1271650</v>
      </c>
      <c r="G7295" s="15">
        <v>3542150</v>
      </c>
      <c r="I7295" s="38" t="s">
        <v>260</v>
      </c>
      <c r="J7295" s="15">
        <v>9.1999999999999993</v>
      </c>
    </row>
    <row r="7296" spans="1:10" x14ac:dyDescent="0.3">
      <c r="A7296" s="35" t="s">
        <v>244</v>
      </c>
      <c r="B7296" s="15"/>
      <c r="C7296" s="15"/>
      <c r="E7296" s="35" t="s">
        <v>266</v>
      </c>
      <c r="F7296" s="15">
        <v>5475468</v>
      </c>
      <c r="G7296" s="15">
        <v>11246637</v>
      </c>
      <c r="I7296" s="38" t="s">
        <v>262</v>
      </c>
      <c r="J7296" s="15">
        <v>9.6999999999999993</v>
      </c>
    </row>
    <row r="7297" spans="1:10" x14ac:dyDescent="0.3">
      <c r="A7297" s="38" t="s">
        <v>245</v>
      </c>
      <c r="B7297" s="15">
        <v>183800</v>
      </c>
      <c r="C7297" s="15">
        <v>975755</v>
      </c>
      <c r="E7297" s="36" t="s">
        <v>246</v>
      </c>
      <c r="F7297" s="15">
        <v>1774010</v>
      </c>
      <c r="G7297" s="15">
        <v>2557519</v>
      </c>
      <c r="I7297" s="38" t="s">
        <v>263</v>
      </c>
      <c r="J7297" s="15">
        <v>8.3000000000000007</v>
      </c>
    </row>
    <row r="7298" spans="1:10" x14ac:dyDescent="0.3">
      <c r="A7298" s="38" t="s">
        <v>247</v>
      </c>
      <c r="B7298" s="15">
        <v>178150</v>
      </c>
      <c r="C7298" s="15">
        <v>1215440</v>
      </c>
      <c r="E7298" s="36" t="s">
        <v>248</v>
      </c>
      <c r="F7298" s="15">
        <v>1514508</v>
      </c>
      <c r="G7298" s="15">
        <v>3301693</v>
      </c>
      <c r="I7298" s="35" t="s">
        <v>266</v>
      </c>
      <c r="J7298" s="15"/>
    </row>
    <row r="7299" spans="1:10" x14ac:dyDescent="0.3">
      <c r="A7299" s="38" t="s">
        <v>249</v>
      </c>
      <c r="B7299" s="15">
        <v>173240</v>
      </c>
      <c r="C7299" s="15">
        <v>1727190</v>
      </c>
      <c r="E7299" s="36" t="s">
        <v>250</v>
      </c>
      <c r="F7299" s="15">
        <v>1023875</v>
      </c>
      <c r="G7299" s="15">
        <v>3357200</v>
      </c>
      <c r="I7299" s="38" t="s">
        <v>245</v>
      </c>
      <c r="J7299" s="15">
        <v>10.4</v>
      </c>
    </row>
    <row r="7300" spans="1:10" x14ac:dyDescent="0.3">
      <c r="A7300" s="38" t="s">
        <v>251</v>
      </c>
      <c r="B7300" s="15">
        <v>199950</v>
      </c>
      <c r="C7300" s="15">
        <v>592850</v>
      </c>
      <c r="E7300" s="37" t="s">
        <v>252</v>
      </c>
      <c r="F7300" s="15">
        <v>366000</v>
      </c>
      <c r="G7300" s="15">
        <v>1577800</v>
      </c>
      <c r="I7300" s="38" t="s">
        <v>247</v>
      </c>
      <c r="J7300" s="15">
        <v>11.3</v>
      </c>
    </row>
    <row r="7301" spans="1:10" x14ac:dyDescent="0.3">
      <c r="A7301" s="38" t="s">
        <v>254</v>
      </c>
      <c r="B7301" s="15">
        <v>185000</v>
      </c>
      <c r="C7301" s="15">
        <v>3187000</v>
      </c>
      <c r="E7301" s="37" t="s">
        <v>255</v>
      </c>
      <c r="F7301" s="15">
        <v>425000</v>
      </c>
      <c r="G7301" s="15">
        <v>838700</v>
      </c>
      <c r="I7301" s="38" t="s">
        <v>249</v>
      </c>
      <c r="J7301" s="15">
        <v>9.3000000000000007</v>
      </c>
    </row>
    <row r="7302" spans="1:10" x14ac:dyDescent="0.3">
      <c r="A7302" s="38" t="s">
        <v>257</v>
      </c>
      <c r="B7302" s="15">
        <v>199250</v>
      </c>
      <c r="C7302" s="15">
        <v>1571450</v>
      </c>
      <c r="E7302" s="37" t="s">
        <v>258</v>
      </c>
      <c r="F7302" s="15">
        <v>232875</v>
      </c>
      <c r="G7302" s="15">
        <v>940700</v>
      </c>
      <c r="I7302" s="38" t="s">
        <v>251</v>
      </c>
      <c r="J7302" s="15">
        <v>8.1999999999999993</v>
      </c>
    </row>
    <row r="7303" spans="1:10" x14ac:dyDescent="0.3">
      <c r="A7303" s="38" t="s">
        <v>252</v>
      </c>
      <c r="B7303" s="15">
        <v>182250</v>
      </c>
      <c r="C7303" s="15">
        <v>1457840</v>
      </c>
      <c r="E7303" s="36" t="s">
        <v>253</v>
      </c>
      <c r="F7303" s="15">
        <v>1163075</v>
      </c>
      <c r="G7303" s="15">
        <v>2030225</v>
      </c>
      <c r="I7303" s="38" t="s">
        <v>254</v>
      </c>
      <c r="J7303" s="15">
        <v>9.3000000000000007</v>
      </c>
    </row>
    <row r="7304" spans="1:10" x14ac:dyDescent="0.3">
      <c r="A7304" s="38" t="s">
        <v>255</v>
      </c>
      <c r="B7304" s="15">
        <v>197500</v>
      </c>
      <c r="C7304" s="15">
        <v>2358099</v>
      </c>
      <c r="E7304" s="35" t="s">
        <v>267</v>
      </c>
      <c r="F7304" s="15">
        <v>3739125</v>
      </c>
      <c r="G7304" s="15">
        <v>10319089</v>
      </c>
      <c r="I7304" s="38" t="s">
        <v>257</v>
      </c>
      <c r="J7304" s="15">
        <v>9.6999999999999993</v>
      </c>
    </row>
    <row r="7305" spans="1:10" x14ac:dyDescent="0.3">
      <c r="A7305" s="38" t="s">
        <v>258</v>
      </c>
      <c r="B7305" s="15">
        <v>189700</v>
      </c>
      <c r="C7305" s="15">
        <v>3236598</v>
      </c>
      <c r="E7305" s="36" t="s">
        <v>246</v>
      </c>
      <c r="F7305" s="15">
        <v>1101850</v>
      </c>
      <c r="G7305" s="15">
        <v>2974245</v>
      </c>
      <c r="I7305" s="38" t="s">
        <v>252</v>
      </c>
      <c r="J7305" s="15">
        <v>8.6</v>
      </c>
    </row>
    <row r="7306" spans="1:10" x14ac:dyDescent="0.3">
      <c r="A7306" s="38" t="s">
        <v>260</v>
      </c>
      <c r="B7306" s="15">
        <v>197950</v>
      </c>
      <c r="C7306" s="15">
        <v>2538300</v>
      </c>
      <c r="E7306" s="36" t="s">
        <v>248</v>
      </c>
      <c r="F7306" s="15">
        <v>840350</v>
      </c>
      <c r="G7306" s="15">
        <v>2375800</v>
      </c>
      <c r="I7306" s="38" t="s">
        <v>255</v>
      </c>
      <c r="J7306" s="15">
        <v>11.3</v>
      </c>
    </row>
    <row r="7307" spans="1:10" x14ac:dyDescent="0.3">
      <c r="A7307" s="38" t="s">
        <v>262</v>
      </c>
      <c r="B7307" s="15">
        <v>204750</v>
      </c>
      <c r="C7307" s="15">
        <v>1652385</v>
      </c>
      <c r="E7307" s="36" t="s">
        <v>250</v>
      </c>
      <c r="F7307" s="15">
        <v>825475</v>
      </c>
      <c r="G7307" s="15">
        <v>3139544</v>
      </c>
      <c r="I7307" s="38" t="s">
        <v>258</v>
      </c>
      <c r="J7307" s="15">
        <v>12.4</v>
      </c>
    </row>
    <row r="7308" spans="1:10" x14ac:dyDescent="0.3">
      <c r="A7308" s="38" t="s">
        <v>263</v>
      </c>
      <c r="B7308" s="15">
        <v>199950</v>
      </c>
      <c r="C7308" s="15">
        <v>1470950</v>
      </c>
      <c r="E7308" s="37" t="s">
        <v>252</v>
      </c>
      <c r="F7308" s="15">
        <v>459500</v>
      </c>
      <c r="G7308" s="15">
        <v>1208000</v>
      </c>
      <c r="I7308" s="38" t="s">
        <v>260</v>
      </c>
      <c r="J7308" s="15">
        <v>12.2</v>
      </c>
    </row>
    <row r="7309" spans="1:10" x14ac:dyDescent="0.3">
      <c r="A7309" s="35" t="s">
        <v>256</v>
      </c>
      <c r="B7309" s="15"/>
      <c r="C7309" s="15"/>
      <c r="E7309" s="37" t="s">
        <v>255</v>
      </c>
      <c r="F7309" s="15">
        <v>102475</v>
      </c>
      <c r="G7309" s="15">
        <v>659950</v>
      </c>
      <c r="I7309" s="38" t="s">
        <v>262</v>
      </c>
      <c r="J7309" s="15">
        <v>9.1</v>
      </c>
    </row>
    <row r="7310" spans="1:10" x14ac:dyDescent="0.3">
      <c r="A7310" s="38" t="s">
        <v>245</v>
      </c>
      <c r="B7310" s="15">
        <v>211250</v>
      </c>
      <c r="C7310" s="15">
        <v>1664450</v>
      </c>
      <c r="E7310" s="37" t="s">
        <v>258</v>
      </c>
      <c r="F7310" s="15">
        <v>263500</v>
      </c>
      <c r="G7310" s="15">
        <v>1271594</v>
      </c>
      <c r="I7310" s="38" t="s">
        <v>263</v>
      </c>
      <c r="J7310" s="15">
        <v>8.9</v>
      </c>
    </row>
    <row r="7311" spans="1:10" x14ac:dyDescent="0.3">
      <c r="A7311" s="38" t="s">
        <v>247</v>
      </c>
      <c r="B7311" s="15">
        <v>189248</v>
      </c>
      <c r="C7311" s="15">
        <v>1511095</v>
      </c>
      <c r="E7311" s="36" t="s">
        <v>253</v>
      </c>
      <c r="F7311" s="15">
        <v>971450</v>
      </c>
      <c r="G7311" s="15">
        <v>1829500</v>
      </c>
      <c r="I7311" s="35" t="s">
        <v>267</v>
      </c>
      <c r="J7311" s="15"/>
    </row>
    <row r="7312" spans="1:10" x14ac:dyDescent="0.3">
      <c r="A7312" s="38" t="s">
        <v>249</v>
      </c>
      <c r="B7312" s="15">
        <v>178000</v>
      </c>
      <c r="C7312" s="15">
        <v>1373550</v>
      </c>
      <c r="E7312" s="35" t="s">
        <v>268</v>
      </c>
      <c r="F7312" s="15">
        <v>3223375</v>
      </c>
      <c r="G7312" s="15">
        <v>8812350</v>
      </c>
      <c r="I7312" s="38" t="s">
        <v>245</v>
      </c>
      <c r="J7312" s="15">
        <v>8.5</v>
      </c>
    </row>
    <row r="7313" spans="1:10" x14ac:dyDescent="0.3">
      <c r="A7313" s="38" t="s">
        <v>251</v>
      </c>
      <c r="B7313" s="15">
        <v>195040</v>
      </c>
      <c r="C7313" s="15">
        <v>1354706</v>
      </c>
      <c r="E7313" s="36" t="s">
        <v>246</v>
      </c>
      <c r="F7313" s="15">
        <v>911075</v>
      </c>
      <c r="G7313" s="15">
        <v>1198750</v>
      </c>
      <c r="I7313" s="38" t="s">
        <v>247</v>
      </c>
      <c r="J7313" s="15">
        <v>10.6</v>
      </c>
    </row>
    <row r="7314" spans="1:10" x14ac:dyDescent="0.3">
      <c r="A7314" s="38" t="s">
        <v>254</v>
      </c>
      <c r="B7314" s="15">
        <v>207500</v>
      </c>
      <c r="C7314" s="15">
        <v>2971195</v>
      </c>
      <c r="E7314" s="36" t="s">
        <v>248</v>
      </c>
      <c r="F7314" s="15">
        <v>734400</v>
      </c>
      <c r="G7314" s="15">
        <v>2284700</v>
      </c>
      <c r="I7314" s="38" t="s">
        <v>249</v>
      </c>
      <c r="J7314" s="15">
        <v>9.1</v>
      </c>
    </row>
    <row r="7315" spans="1:10" x14ac:dyDescent="0.3">
      <c r="A7315" s="38" t="s">
        <v>257</v>
      </c>
      <c r="B7315" s="15">
        <v>200000</v>
      </c>
      <c r="C7315" s="15">
        <v>1483270</v>
      </c>
      <c r="E7315" s="36" t="s">
        <v>250</v>
      </c>
      <c r="F7315" s="15">
        <v>819400</v>
      </c>
      <c r="G7315" s="15">
        <v>2685200</v>
      </c>
      <c r="I7315" s="38" t="s">
        <v>251</v>
      </c>
      <c r="J7315" s="15">
        <v>10.7</v>
      </c>
    </row>
    <row r="7316" spans="1:10" x14ac:dyDescent="0.3">
      <c r="A7316" s="38" t="s">
        <v>252</v>
      </c>
      <c r="B7316" s="15">
        <v>187000</v>
      </c>
      <c r="C7316" s="15">
        <v>1617400</v>
      </c>
      <c r="E7316" s="37" t="s">
        <v>252</v>
      </c>
      <c r="F7316" s="15">
        <v>89900</v>
      </c>
      <c r="G7316" s="15">
        <v>89900</v>
      </c>
      <c r="I7316" s="38" t="s">
        <v>254</v>
      </c>
      <c r="J7316" s="15">
        <v>11.4</v>
      </c>
    </row>
    <row r="7317" spans="1:10" x14ac:dyDescent="0.3">
      <c r="A7317" s="38" t="s">
        <v>255</v>
      </c>
      <c r="B7317" s="15">
        <v>197750</v>
      </c>
      <c r="C7317" s="15">
        <v>1536250</v>
      </c>
      <c r="E7317" s="37" t="s">
        <v>255</v>
      </c>
      <c r="F7317" s="15">
        <v>297000</v>
      </c>
      <c r="G7317" s="15">
        <v>1477850</v>
      </c>
      <c r="I7317" s="38" t="s">
        <v>257</v>
      </c>
      <c r="J7317" s="15">
        <v>10.6</v>
      </c>
    </row>
    <row r="7318" spans="1:10" x14ac:dyDescent="0.3">
      <c r="A7318" s="38" t="s">
        <v>258</v>
      </c>
      <c r="B7318" s="15">
        <v>223495</v>
      </c>
      <c r="C7318" s="15">
        <v>1348927</v>
      </c>
      <c r="E7318" s="37" t="s">
        <v>258</v>
      </c>
      <c r="F7318" s="15">
        <v>432500</v>
      </c>
      <c r="G7318" s="15">
        <v>1117450</v>
      </c>
      <c r="I7318" s="38" t="s">
        <v>252</v>
      </c>
      <c r="J7318" s="15">
        <v>9.6</v>
      </c>
    </row>
    <row r="7319" spans="1:10" x14ac:dyDescent="0.3">
      <c r="A7319" s="38" t="s">
        <v>260</v>
      </c>
      <c r="B7319" s="15">
        <v>196000</v>
      </c>
      <c r="C7319" s="15">
        <v>1929450</v>
      </c>
      <c r="E7319" s="36" t="s">
        <v>253</v>
      </c>
      <c r="F7319" s="15">
        <v>758500</v>
      </c>
      <c r="G7319" s="15">
        <v>2643700</v>
      </c>
      <c r="I7319" s="38" t="s">
        <v>255</v>
      </c>
      <c r="J7319" s="15">
        <v>9.9</v>
      </c>
    </row>
    <row r="7320" spans="1:10" x14ac:dyDescent="0.3">
      <c r="A7320" s="38" t="s">
        <v>262</v>
      </c>
      <c r="B7320" s="15">
        <v>193500</v>
      </c>
      <c r="C7320" s="15">
        <v>578450</v>
      </c>
      <c r="E7320" s="35" t="s">
        <v>269</v>
      </c>
      <c r="F7320" s="15">
        <v>4014904</v>
      </c>
      <c r="G7320" s="15">
        <v>12066293</v>
      </c>
      <c r="I7320" s="38" t="s">
        <v>258</v>
      </c>
      <c r="J7320" s="15">
        <v>8.4</v>
      </c>
    </row>
    <row r="7321" spans="1:10" x14ac:dyDescent="0.3">
      <c r="A7321" s="38" t="s">
        <v>263</v>
      </c>
      <c r="B7321" s="15">
        <v>188000</v>
      </c>
      <c r="C7321" s="15">
        <v>376000</v>
      </c>
      <c r="E7321" s="36" t="s">
        <v>246</v>
      </c>
      <c r="F7321" s="15">
        <v>1185709</v>
      </c>
      <c r="G7321" s="15">
        <v>4064968</v>
      </c>
      <c r="I7321" s="38" t="s">
        <v>260</v>
      </c>
      <c r="J7321" s="15">
        <v>6.8</v>
      </c>
    </row>
    <row r="7322" spans="1:10" x14ac:dyDescent="0.3">
      <c r="A7322" s="35" t="s">
        <v>261</v>
      </c>
      <c r="B7322" s="15"/>
      <c r="C7322" s="15"/>
      <c r="E7322" s="36" t="s">
        <v>248</v>
      </c>
      <c r="F7322" s="15">
        <v>936600</v>
      </c>
      <c r="G7322" s="15">
        <v>2874200</v>
      </c>
      <c r="I7322" s="38" t="s">
        <v>262</v>
      </c>
      <c r="J7322" s="15">
        <v>5.5</v>
      </c>
    </row>
    <row r="7323" spans="1:10" x14ac:dyDescent="0.3">
      <c r="A7323" s="38" t="s">
        <v>245</v>
      </c>
      <c r="B7323" s="15">
        <v>186150</v>
      </c>
      <c r="C7323" s="15">
        <v>719300</v>
      </c>
      <c r="E7323" s="36" t="s">
        <v>250</v>
      </c>
      <c r="F7323" s="15">
        <v>1014920</v>
      </c>
      <c r="G7323" s="15">
        <v>3085820</v>
      </c>
      <c r="I7323" s="38" t="s">
        <v>263</v>
      </c>
      <c r="J7323" s="15">
        <v>5.5</v>
      </c>
    </row>
    <row r="7324" spans="1:10" x14ac:dyDescent="0.3">
      <c r="A7324" s="38" t="s">
        <v>247</v>
      </c>
      <c r="B7324" s="15">
        <v>128000</v>
      </c>
      <c r="C7324" s="15">
        <v>412900</v>
      </c>
      <c r="E7324" s="37" t="s">
        <v>252</v>
      </c>
      <c r="F7324" s="15">
        <v>318470</v>
      </c>
      <c r="G7324" s="15">
        <v>1033920</v>
      </c>
      <c r="I7324" s="35" t="s">
        <v>268</v>
      </c>
      <c r="J7324" s="15"/>
    </row>
    <row r="7325" spans="1:10" x14ac:dyDescent="0.3">
      <c r="A7325" s="38" t="s">
        <v>249</v>
      </c>
      <c r="B7325" s="15">
        <v>192000</v>
      </c>
      <c r="C7325" s="15">
        <v>627000</v>
      </c>
      <c r="E7325" s="37" t="s">
        <v>255</v>
      </c>
      <c r="F7325" s="15">
        <v>324400</v>
      </c>
      <c r="G7325" s="15">
        <v>478900</v>
      </c>
      <c r="I7325" s="38" t="s">
        <v>245</v>
      </c>
      <c r="J7325" s="15">
        <v>4.8</v>
      </c>
    </row>
    <row r="7326" spans="1:10" x14ac:dyDescent="0.3">
      <c r="A7326" s="38" t="s">
        <v>251</v>
      </c>
      <c r="B7326" s="15">
        <v>220000</v>
      </c>
      <c r="C7326" s="15">
        <v>1481500</v>
      </c>
      <c r="E7326" s="37" t="s">
        <v>258</v>
      </c>
      <c r="F7326" s="15">
        <v>372050</v>
      </c>
      <c r="G7326" s="15">
        <v>1573000</v>
      </c>
      <c r="I7326" s="38" t="s">
        <v>247</v>
      </c>
      <c r="J7326" s="15">
        <v>4.4000000000000004</v>
      </c>
    </row>
    <row r="7327" spans="1:10" x14ac:dyDescent="0.3">
      <c r="A7327" s="38" t="s">
        <v>254</v>
      </c>
      <c r="B7327" s="15">
        <v>169000</v>
      </c>
      <c r="C7327" s="15">
        <v>1280250</v>
      </c>
      <c r="E7327" s="36" t="s">
        <v>253</v>
      </c>
      <c r="F7327" s="15">
        <v>877675</v>
      </c>
      <c r="G7327" s="15">
        <v>2041305</v>
      </c>
      <c r="I7327" s="38" t="s">
        <v>249</v>
      </c>
      <c r="J7327" s="15">
        <v>4.5</v>
      </c>
    </row>
    <row r="7328" spans="1:10" x14ac:dyDescent="0.3">
      <c r="A7328" s="38" t="s">
        <v>257</v>
      </c>
      <c r="B7328" s="15">
        <v>170000</v>
      </c>
      <c r="C7328" s="15">
        <v>639000</v>
      </c>
      <c r="E7328" s="35" t="s">
        <v>270</v>
      </c>
      <c r="F7328" s="15">
        <v>4745270</v>
      </c>
      <c r="G7328" s="15">
        <v>16002869</v>
      </c>
      <c r="I7328" s="38" t="s">
        <v>251</v>
      </c>
      <c r="J7328" s="15">
        <v>4.5</v>
      </c>
    </row>
    <row r="7329" spans="1:10" x14ac:dyDescent="0.3">
      <c r="A7329" s="38" t="s">
        <v>252</v>
      </c>
      <c r="B7329" s="15">
        <v>182495</v>
      </c>
      <c r="C7329" s="15">
        <v>778440</v>
      </c>
      <c r="E7329" s="36" t="s">
        <v>246</v>
      </c>
      <c r="F7329" s="15">
        <v>882285</v>
      </c>
      <c r="G7329" s="15">
        <v>2254145</v>
      </c>
      <c r="I7329" s="38" t="s">
        <v>254</v>
      </c>
      <c r="J7329" s="15">
        <v>5.7</v>
      </c>
    </row>
    <row r="7330" spans="1:10" x14ac:dyDescent="0.3">
      <c r="A7330" s="38" t="s">
        <v>255</v>
      </c>
      <c r="B7330" s="15">
        <v>169000</v>
      </c>
      <c r="C7330" s="15">
        <v>824500</v>
      </c>
      <c r="E7330" s="36" t="s">
        <v>248</v>
      </c>
      <c r="F7330" s="15">
        <v>1214150</v>
      </c>
      <c r="G7330" s="15">
        <v>3238300</v>
      </c>
      <c r="I7330" s="38" t="s">
        <v>257</v>
      </c>
      <c r="J7330" s="15">
        <v>6.6</v>
      </c>
    </row>
    <row r="7331" spans="1:10" x14ac:dyDescent="0.3">
      <c r="A7331" s="38" t="s">
        <v>258</v>
      </c>
      <c r="B7331" s="15">
        <v>152250</v>
      </c>
      <c r="C7331" s="15">
        <v>918400</v>
      </c>
      <c r="E7331" s="36" t="s">
        <v>250</v>
      </c>
      <c r="F7331" s="15">
        <v>1236550</v>
      </c>
      <c r="G7331" s="15">
        <v>4409100</v>
      </c>
      <c r="I7331" s="38" t="s">
        <v>252</v>
      </c>
      <c r="J7331" s="15">
        <v>4.8</v>
      </c>
    </row>
    <row r="7332" spans="1:10" x14ac:dyDescent="0.3">
      <c r="A7332" s="38" t="s">
        <v>260</v>
      </c>
      <c r="B7332" s="15">
        <v>160000</v>
      </c>
      <c r="C7332" s="15">
        <v>798400</v>
      </c>
      <c r="E7332" s="37" t="s">
        <v>252</v>
      </c>
      <c r="F7332" s="15">
        <v>375300</v>
      </c>
      <c r="G7332" s="15">
        <v>1581950</v>
      </c>
      <c r="I7332" s="38" t="s">
        <v>255</v>
      </c>
      <c r="J7332" s="15">
        <v>6.2</v>
      </c>
    </row>
    <row r="7333" spans="1:10" x14ac:dyDescent="0.3">
      <c r="A7333" s="38" t="s">
        <v>262</v>
      </c>
      <c r="B7333" s="15">
        <v>130000</v>
      </c>
      <c r="C7333" s="15">
        <v>700900</v>
      </c>
      <c r="E7333" s="37" t="s">
        <v>255</v>
      </c>
      <c r="F7333" s="15">
        <v>445000</v>
      </c>
      <c r="G7333" s="15">
        <v>1842000</v>
      </c>
      <c r="I7333" s="38" t="s">
        <v>258</v>
      </c>
      <c r="J7333" s="15">
        <v>7.1</v>
      </c>
    </row>
    <row r="7334" spans="1:10" x14ac:dyDescent="0.3">
      <c r="A7334" s="38" t="s">
        <v>263</v>
      </c>
      <c r="B7334" s="15">
        <v>180000</v>
      </c>
      <c r="C7334" s="15">
        <v>522500</v>
      </c>
      <c r="E7334" s="37" t="s">
        <v>258</v>
      </c>
      <c r="F7334" s="15">
        <v>416250</v>
      </c>
      <c r="G7334" s="15">
        <v>985150</v>
      </c>
      <c r="I7334" s="38" t="s">
        <v>260</v>
      </c>
      <c r="J7334" s="15">
        <v>5.5</v>
      </c>
    </row>
    <row r="7335" spans="1:10" x14ac:dyDescent="0.3">
      <c r="A7335" s="35" t="s">
        <v>264</v>
      </c>
      <c r="B7335" s="15"/>
      <c r="C7335" s="15"/>
      <c r="E7335" s="36" t="s">
        <v>253</v>
      </c>
      <c r="F7335" s="15">
        <v>1412285</v>
      </c>
      <c r="G7335" s="15">
        <v>6101324</v>
      </c>
      <c r="I7335" s="38" t="s">
        <v>262</v>
      </c>
      <c r="J7335" s="15">
        <v>6.5</v>
      </c>
    </row>
    <row r="7336" spans="1:10" x14ac:dyDescent="0.3">
      <c r="A7336" s="38" t="s">
        <v>245</v>
      </c>
      <c r="B7336" s="15">
        <v>121000</v>
      </c>
      <c r="C7336" s="15">
        <v>476900</v>
      </c>
      <c r="E7336" s="35" t="s">
        <v>271</v>
      </c>
      <c r="F7336" s="15">
        <v>4947794</v>
      </c>
      <c r="G7336" s="15">
        <v>17219529</v>
      </c>
      <c r="I7336" s="38" t="s">
        <v>263</v>
      </c>
      <c r="J7336" s="15">
        <v>4.7</v>
      </c>
    </row>
    <row r="7337" spans="1:10" x14ac:dyDescent="0.3">
      <c r="A7337" s="38" t="s">
        <v>247</v>
      </c>
      <c r="B7337" s="15">
        <v>160000</v>
      </c>
      <c r="C7337" s="15">
        <v>320000</v>
      </c>
      <c r="E7337" s="36" t="s">
        <v>246</v>
      </c>
      <c r="F7337" s="15">
        <v>863299</v>
      </c>
      <c r="G7337" s="15">
        <v>2162299</v>
      </c>
      <c r="I7337" s="35" t="s">
        <v>269</v>
      </c>
      <c r="J7337" s="15"/>
    </row>
    <row r="7338" spans="1:10" x14ac:dyDescent="0.3">
      <c r="A7338" s="38" t="s">
        <v>249</v>
      </c>
      <c r="B7338" s="15">
        <v>164000</v>
      </c>
      <c r="C7338" s="15">
        <v>434000</v>
      </c>
      <c r="E7338" s="36" t="s">
        <v>248</v>
      </c>
      <c r="F7338" s="15">
        <v>1423800</v>
      </c>
      <c r="G7338" s="15">
        <v>4949149</v>
      </c>
      <c r="I7338" s="38" t="s">
        <v>245</v>
      </c>
      <c r="J7338" s="15">
        <v>2.2000000000000002</v>
      </c>
    </row>
    <row r="7339" spans="1:10" x14ac:dyDescent="0.3">
      <c r="A7339" s="38" t="s">
        <v>251</v>
      </c>
      <c r="B7339" s="15">
        <v>90000</v>
      </c>
      <c r="C7339" s="15">
        <v>531050</v>
      </c>
      <c r="E7339" s="36" t="s">
        <v>250</v>
      </c>
      <c r="F7339" s="15">
        <v>1537581</v>
      </c>
      <c r="G7339" s="15">
        <v>7087903</v>
      </c>
      <c r="I7339" s="38" t="s">
        <v>247</v>
      </c>
      <c r="J7339" s="15">
        <v>1.4</v>
      </c>
    </row>
    <row r="7340" spans="1:10" x14ac:dyDescent="0.3">
      <c r="A7340" s="38" t="s">
        <v>254</v>
      </c>
      <c r="B7340" s="15">
        <v>82558</v>
      </c>
      <c r="C7340" s="15">
        <v>348115</v>
      </c>
      <c r="E7340" s="37" t="s">
        <v>252</v>
      </c>
      <c r="F7340" s="15">
        <v>529767</v>
      </c>
      <c r="G7340" s="15">
        <v>3214627</v>
      </c>
      <c r="I7340" s="38" t="s">
        <v>249</v>
      </c>
      <c r="J7340" s="15">
        <v>1.9</v>
      </c>
    </row>
    <row r="7341" spans="1:10" x14ac:dyDescent="0.3">
      <c r="A7341" s="38" t="s">
        <v>257</v>
      </c>
      <c r="B7341" s="15">
        <v>160000</v>
      </c>
      <c r="C7341" s="15">
        <v>462000</v>
      </c>
      <c r="E7341" s="37" t="s">
        <v>255</v>
      </c>
      <c r="F7341" s="15">
        <v>540000</v>
      </c>
      <c r="G7341" s="15">
        <v>1757700</v>
      </c>
      <c r="I7341" s="38" t="s">
        <v>251</v>
      </c>
      <c r="J7341" s="15">
        <v>2.9</v>
      </c>
    </row>
    <row r="7342" spans="1:10" x14ac:dyDescent="0.3">
      <c r="A7342" s="38" t="s">
        <v>252</v>
      </c>
      <c r="B7342" s="15">
        <v>144200</v>
      </c>
      <c r="C7342" s="15">
        <v>1541400</v>
      </c>
      <c r="E7342" s="37" t="s">
        <v>258</v>
      </c>
      <c r="F7342" s="15">
        <v>467814</v>
      </c>
      <c r="G7342" s="15">
        <v>2115576</v>
      </c>
      <c r="I7342" s="38" t="s">
        <v>254</v>
      </c>
      <c r="J7342" s="15">
        <v>3.4</v>
      </c>
    </row>
    <row r="7343" spans="1:10" x14ac:dyDescent="0.3">
      <c r="A7343" s="38" t="s">
        <v>255</v>
      </c>
      <c r="B7343" s="15">
        <v>142475</v>
      </c>
      <c r="C7343" s="15">
        <v>794000</v>
      </c>
      <c r="E7343" s="36" t="s">
        <v>253</v>
      </c>
      <c r="F7343" s="15">
        <v>1123114</v>
      </c>
      <c r="G7343" s="15">
        <v>3020178</v>
      </c>
      <c r="I7343" s="38" t="s">
        <v>257</v>
      </c>
      <c r="J7343" s="15">
        <v>3.3</v>
      </c>
    </row>
    <row r="7344" spans="1:10" x14ac:dyDescent="0.3">
      <c r="A7344" s="38" t="s">
        <v>258</v>
      </c>
      <c r="B7344" s="15">
        <v>151700</v>
      </c>
      <c r="C7344" s="15">
        <v>661300</v>
      </c>
      <c r="E7344" s="35" t="s">
        <v>272</v>
      </c>
      <c r="F7344" s="15">
        <v>6116212</v>
      </c>
      <c r="G7344" s="15">
        <v>29241670</v>
      </c>
      <c r="I7344" s="38" t="s">
        <v>252</v>
      </c>
      <c r="J7344" s="15">
        <v>3.8</v>
      </c>
    </row>
    <row r="7345" spans="1:10" x14ac:dyDescent="0.3">
      <c r="A7345" s="38" t="s">
        <v>260</v>
      </c>
      <c r="B7345" s="15">
        <v>185000</v>
      </c>
      <c r="C7345" s="15">
        <v>1055000</v>
      </c>
      <c r="E7345" s="36" t="s">
        <v>246</v>
      </c>
      <c r="F7345" s="15">
        <v>1508900</v>
      </c>
      <c r="G7345" s="15">
        <v>4428830</v>
      </c>
      <c r="I7345" s="38" t="s">
        <v>255</v>
      </c>
      <c r="J7345" s="15">
        <v>2.4</v>
      </c>
    </row>
    <row r="7346" spans="1:10" x14ac:dyDescent="0.3">
      <c r="A7346" s="38" t="s">
        <v>262</v>
      </c>
      <c r="B7346" s="15">
        <v>124000</v>
      </c>
      <c r="C7346" s="15">
        <v>1002451</v>
      </c>
      <c r="E7346" s="36" t="s">
        <v>248</v>
      </c>
      <c r="F7346" s="15">
        <v>1456163</v>
      </c>
      <c r="G7346" s="15">
        <v>7685575</v>
      </c>
      <c r="I7346" s="38" t="s">
        <v>258</v>
      </c>
      <c r="J7346" s="15">
        <v>4</v>
      </c>
    </row>
    <row r="7347" spans="1:10" x14ac:dyDescent="0.3">
      <c r="A7347" s="38" t="s">
        <v>263</v>
      </c>
      <c r="B7347" s="15">
        <v>115500</v>
      </c>
      <c r="C7347" s="15">
        <v>575950</v>
      </c>
      <c r="E7347" s="36" t="s">
        <v>250</v>
      </c>
      <c r="F7347" s="15">
        <v>1557899</v>
      </c>
      <c r="G7347" s="15">
        <v>8556740</v>
      </c>
      <c r="I7347" s="38" t="s">
        <v>260</v>
      </c>
      <c r="J7347" s="15">
        <v>3.5</v>
      </c>
    </row>
    <row r="7348" spans="1:10" x14ac:dyDescent="0.3">
      <c r="A7348" s="35" t="s">
        <v>266</v>
      </c>
      <c r="B7348" s="15"/>
      <c r="C7348" s="15"/>
      <c r="E7348" s="37" t="s">
        <v>252</v>
      </c>
      <c r="F7348" s="15">
        <v>540899</v>
      </c>
      <c r="G7348" s="15">
        <v>2687799</v>
      </c>
      <c r="I7348" s="38" t="s">
        <v>262</v>
      </c>
      <c r="J7348" s="15">
        <v>4.2</v>
      </c>
    </row>
    <row r="7349" spans="1:10" x14ac:dyDescent="0.3">
      <c r="A7349" s="38" t="s">
        <v>245</v>
      </c>
      <c r="B7349" s="15">
        <v>89125</v>
      </c>
      <c r="C7349" s="15">
        <v>407125</v>
      </c>
      <c r="E7349" s="37" t="s">
        <v>255</v>
      </c>
      <c r="F7349" s="15">
        <v>500500</v>
      </c>
      <c r="G7349" s="15">
        <v>2603900</v>
      </c>
      <c r="I7349" s="38" t="s">
        <v>263</v>
      </c>
      <c r="J7349" s="15">
        <v>5.2</v>
      </c>
    </row>
    <row r="7350" spans="1:10" x14ac:dyDescent="0.3">
      <c r="A7350" s="38" t="s">
        <v>247</v>
      </c>
      <c r="B7350" s="15">
        <v>78000</v>
      </c>
      <c r="C7350" s="15">
        <v>641300</v>
      </c>
      <c r="E7350" s="37" t="s">
        <v>258</v>
      </c>
      <c r="F7350" s="15">
        <v>516500</v>
      </c>
      <c r="G7350" s="15">
        <v>3265041</v>
      </c>
      <c r="I7350" s="35" t="s">
        <v>270</v>
      </c>
      <c r="J7350" s="15"/>
    </row>
    <row r="7351" spans="1:10" x14ac:dyDescent="0.3">
      <c r="A7351" s="38" t="s">
        <v>249</v>
      </c>
      <c r="B7351" s="15">
        <v>97750</v>
      </c>
      <c r="C7351" s="15">
        <v>1883625</v>
      </c>
      <c r="E7351" s="36" t="s">
        <v>253</v>
      </c>
      <c r="F7351" s="15">
        <v>1593250</v>
      </c>
      <c r="G7351" s="15">
        <v>8570525</v>
      </c>
      <c r="I7351" s="38" t="s">
        <v>245</v>
      </c>
      <c r="J7351" s="15">
        <v>5</v>
      </c>
    </row>
    <row r="7352" spans="1:10" x14ac:dyDescent="0.3">
      <c r="A7352" s="38" t="s">
        <v>251</v>
      </c>
      <c r="B7352" s="15">
        <v>141113</v>
      </c>
      <c r="C7352" s="15">
        <v>1289825</v>
      </c>
      <c r="E7352" s="35" t="s">
        <v>273</v>
      </c>
      <c r="F7352" s="15">
        <v>6596938</v>
      </c>
      <c r="G7352" s="15">
        <v>36191215</v>
      </c>
      <c r="I7352" s="38" t="s">
        <v>247</v>
      </c>
      <c r="J7352" s="15">
        <v>5.2</v>
      </c>
    </row>
    <row r="7353" spans="1:10" x14ac:dyDescent="0.3">
      <c r="A7353" s="38" t="s">
        <v>254</v>
      </c>
      <c r="B7353" s="15">
        <v>139000</v>
      </c>
      <c r="C7353" s="15">
        <v>622800</v>
      </c>
      <c r="E7353" s="36" t="s">
        <v>246</v>
      </c>
      <c r="F7353" s="15">
        <v>1541775</v>
      </c>
      <c r="G7353" s="15">
        <v>7425400</v>
      </c>
      <c r="I7353" s="38" t="s">
        <v>249</v>
      </c>
      <c r="J7353" s="15">
        <v>4.2</v>
      </c>
    </row>
    <row r="7354" spans="1:10" x14ac:dyDescent="0.3">
      <c r="A7354" s="38" t="s">
        <v>257</v>
      </c>
      <c r="B7354" s="15">
        <v>157500</v>
      </c>
      <c r="C7354" s="15">
        <v>933499</v>
      </c>
      <c r="E7354" s="36" t="s">
        <v>248</v>
      </c>
      <c r="F7354" s="15">
        <v>1907310</v>
      </c>
      <c r="G7354" s="15">
        <v>7451660</v>
      </c>
      <c r="I7354" s="38" t="s">
        <v>251</v>
      </c>
      <c r="J7354" s="15">
        <v>3.6</v>
      </c>
    </row>
    <row r="7355" spans="1:10" x14ac:dyDescent="0.3">
      <c r="A7355" s="38" t="s">
        <v>252</v>
      </c>
      <c r="B7355" s="15">
        <v>118500</v>
      </c>
      <c r="C7355" s="15">
        <v>668675</v>
      </c>
      <c r="E7355" s="36" t="s">
        <v>250</v>
      </c>
      <c r="F7355" s="15">
        <v>1687475</v>
      </c>
      <c r="G7355" s="15">
        <v>10737150</v>
      </c>
      <c r="I7355" s="38" t="s">
        <v>254</v>
      </c>
      <c r="J7355" s="15">
        <v>3.7</v>
      </c>
    </row>
    <row r="7356" spans="1:10" x14ac:dyDescent="0.3">
      <c r="A7356" s="38" t="s">
        <v>255</v>
      </c>
      <c r="B7356" s="15">
        <v>136000</v>
      </c>
      <c r="C7356" s="15">
        <v>655800</v>
      </c>
      <c r="E7356" s="37" t="s">
        <v>252</v>
      </c>
      <c r="F7356" s="15">
        <v>597500</v>
      </c>
      <c r="G7356" s="15">
        <v>4188550</v>
      </c>
      <c r="I7356" s="38" t="s">
        <v>257</v>
      </c>
      <c r="J7356" s="15">
        <v>3.7</v>
      </c>
    </row>
    <row r="7357" spans="1:10" x14ac:dyDescent="0.3">
      <c r="A7357" s="38" t="s">
        <v>258</v>
      </c>
      <c r="B7357" s="15">
        <v>120000</v>
      </c>
      <c r="C7357" s="15">
        <v>590900</v>
      </c>
      <c r="E7357" s="37" t="s">
        <v>255</v>
      </c>
      <c r="F7357" s="15">
        <v>538550</v>
      </c>
      <c r="G7357" s="15">
        <v>2898300</v>
      </c>
      <c r="I7357" s="38" t="s">
        <v>252</v>
      </c>
      <c r="J7357" s="15">
        <v>2.8</v>
      </c>
    </row>
    <row r="7358" spans="1:10" x14ac:dyDescent="0.3">
      <c r="A7358" s="38" t="s">
        <v>260</v>
      </c>
      <c r="B7358" s="15">
        <v>75000</v>
      </c>
      <c r="C7358" s="15">
        <v>226000</v>
      </c>
      <c r="E7358" s="37" t="s">
        <v>258</v>
      </c>
      <c r="F7358" s="15">
        <v>551425</v>
      </c>
      <c r="G7358" s="15">
        <v>3650300</v>
      </c>
      <c r="I7358" s="38" t="s">
        <v>255</v>
      </c>
      <c r="J7358" s="15">
        <v>4.7</v>
      </c>
    </row>
    <row r="7359" spans="1:10" x14ac:dyDescent="0.3">
      <c r="A7359" s="38" t="s">
        <v>262</v>
      </c>
      <c r="B7359" s="15">
        <v>129000</v>
      </c>
      <c r="C7359" s="15">
        <v>258000</v>
      </c>
      <c r="E7359" s="36" t="s">
        <v>253</v>
      </c>
      <c r="F7359" s="15">
        <v>1460378</v>
      </c>
      <c r="G7359" s="15">
        <v>10577005</v>
      </c>
      <c r="I7359" s="38" t="s">
        <v>258</v>
      </c>
      <c r="J7359" s="15">
        <v>7.3</v>
      </c>
    </row>
    <row r="7360" spans="1:10" x14ac:dyDescent="0.3">
      <c r="A7360" s="38" t="s">
        <v>263</v>
      </c>
      <c r="B7360" s="15">
        <v>120000</v>
      </c>
      <c r="C7360" s="15">
        <v>611332</v>
      </c>
      <c r="E7360" s="35" t="s">
        <v>274</v>
      </c>
      <c r="F7360" s="15">
        <v>7607600</v>
      </c>
      <c r="G7360" s="15">
        <v>47356380</v>
      </c>
      <c r="I7360" s="38" t="s">
        <v>260</v>
      </c>
      <c r="J7360" s="15">
        <v>5</v>
      </c>
    </row>
    <row r="7361" spans="1:10" x14ac:dyDescent="0.3">
      <c r="A7361" s="35" t="s">
        <v>267</v>
      </c>
      <c r="B7361" s="15"/>
      <c r="C7361" s="15"/>
      <c r="E7361" s="36" t="s">
        <v>246</v>
      </c>
      <c r="F7361" s="15">
        <v>1732750</v>
      </c>
      <c r="G7361" s="15">
        <v>9299800</v>
      </c>
      <c r="I7361" s="38" t="s">
        <v>262</v>
      </c>
      <c r="J7361" s="15">
        <v>3.3</v>
      </c>
    </row>
    <row r="7362" spans="1:10" x14ac:dyDescent="0.3">
      <c r="A7362" s="38" t="s">
        <v>245</v>
      </c>
      <c r="B7362" s="15">
        <v>132000</v>
      </c>
      <c r="C7362" s="15">
        <v>768530</v>
      </c>
      <c r="E7362" s="36" t="s">
        <v>248</v>
      </c>
      <c r="F7362" s="15">
        <v>1819950</v>
      </c>
      <c r="G7362" s="15">
        <v>15641550</v>
      </c>
      <c r="I7362" s="38" t="s">
        <v>263</v>
      </c>
      <c r="J7362" s="15">
        <v>3.1</v>
      </c>
    </row>
    <row r="7363" spans="1:10" x14ac:dyDescent="0.3">
      <c r="A7363" s="38" t="s">
        <v>247</v>
      </c>
      <c r="B7363" s="15">
        <v>70000</v>
      </c>
      <c r="C7363" s="15">
        <v>70000</v>
      </c>
      <c r="E7363" s="36" t="s">
        <v>250</v>
      </c>
      <c r="F7363" s="15">
        <v>2151150</v>
      </c>
      <c r="G7363" s="15">
        <v>13250300</v>
      </c>
      <c r="I7363" s="35" t="s">
        <v>271</v>
      </c>
      <c r="J7363" s="15"/>
    </row>
    <row r="7364" spans="1:10" x14ac:dyDescent="0.3">
      <c r="A7364" s="38" t="s">
        <v>249</v>
      </c>
      <c r="B7364" s="15">
        <v>130000</v>
      </c>
      <c r="C7364" s="15">
        <v>589900</v>
      </c>
      <c r="E7364" s="37" t="s">
        <v>252</v>
      </c>
      <c r="F7364" s="15">
        <v>659950</v>
      </c>
      <c r="G7364" s="15">
        <v>4357900</v>
      </c>
      <c r="I7364" s="38" t="s">
        <v>245</v>
      </c>
      <c r="J7364" s="15">
        <v>3.3</v>
      </c>
    </row>
    <row r="7365" spans="1:10" x14ac:dyDescent="0.3">
      <c r="A7365" s="38" t="s">
        <v>251</v>
      </c>
      <c r="B7365" s="15">
        <v>77500</v>
      </c>
      <c r="C7365" s="15">
        <v>445800</v>
      </c>
      <c r="E7365" s="37" t="s">
        <v>255</v>
      </c>
      <c r="F7365" s="15">
        <v>705700</v>
      </c>
      <c r="G7365" s="15">
        <v>5232400</v>
      </c>
      <c r="I7365" s="38" t="s">
        <v>247</v>
      </c>
      <c r="J7365" s="15">
        <v>4.5999999999999996</v>
      </c>
    </row>
    <row r="7366" spans="1:10" x14ac:dyDescent="0.3">
      <c r="A7366" s="38" t="s">
        <v>254</v>
      </c>
      <c r="B7366" s="15">
        <v>110000</v>
      </c>
      <c r="C7366" s="15">
        <v>784850</v>
      </c>
      <c r="E7366" s="37" t="s">
        <v>258</v>
      </c>
      <c r="F7366" s="15">
        <v>785500</v>
      </c>
      <c r="G7366" s="15">
        <v>3660000</v>
      </c>
      <c r="I7366" s="38" t="s">
        <v>249</v>
      </c>
      <c r="J7366" s="15">
        <v>5.7</v>
      </c>
    </row>
    <row r="7367" spans="1:10" x14ac:dyDescent="0.3">
      <c r="A7367" s="38" t="s">
        <v>257</v>
      </c>
      <c r="B7367" s="15">
        <v>81000</v>
      </c>
      <c r="C7367" s="15">
        <v>636366</v>
      </c>
      <c r="E7367" s="36" t="s">
        <v>253</v>
      </c>
      <c r="F7367" s="15">
        <v>1903750</v>
      </c>
      <c r="G7367" s="15">
        <v>9164730</v>
      </c>
      <c r="I7367" s="38" t="s">
        <v>251</v>
      </c>
      <c r="J7367" s="15">
        <v>3.7</v>
      </c>
    </row>
    <row r="7368" spans="1:10" x14ac:dyDescent="0.3">
      <c r="A7368" s="38" t="s">
        <v>252</v>
      </c>
      <c r="B7368" s="15">
        <v>70000</v>
      </c>
      <c r="C7368" s="15">
        <v>410000</v>
      </c>
      <c r="E7368" s="35" t="s">
        <v>275</v>
      </c>
      <c r="F7368" s="15">
        <v>7638350</v>
      </c>
      <c r="G7368" s="15">
        <v>31165799</v>
      </c>
      <c r="I7368" s="38" t="s">
        <v>254</v>
      </c>
      <c r="J7368" s="15">
        <v>3.8</v>
      </c>
    </row>
    <row r="7369" spans="1:10" x14ac:dyDescent="0.3">
      <c r="A7369" s="38" t="s">
        <v>255</v>
      </c>
      <c r="B7369" s="15">
        <v>74900</v>
      </c>
      <c r="C7369" s="15">
        <v>254250</v>
      </c>
      <c r="E7369" s="36" t="s">
        <v>246</v>
      </c>
      <c r="F7369" s="15">
        <v>1790550</v>
      </c>
      <c r="G7369" s="15">
        <v>4202800</v>
      </c>
      <c r="I7369" s="38" t="s">
        <v>257</v>
      </c>
      <c r="J7369" s="15">
        <v>4.2</v>
      </c>
    </row>
    <row r="7370" spans="1:10" x14ac:dyDescent="0.3">
      <c r="A7370" s="38" t="s">
        <v>258</v>
      </c>
      <c r="B7370" s="15"/>
      <c r="C7370" s="15"/>
      <c r="E7370" s="36" t="s">
        <v>248</v>
      </c>
      <c r="F7370" s="15">
        <v>2188750</v>
      </c>
      <c r="G7370" s="15">
        <v>10492100</v>
      </c>
      <c r="I7370" s="38" t="s">
        <v>252</v>
      </c>
      <c r="J7370" s="15">
        <v>3.9</v>
      </c>
    </row>
    <row r="7371" spans="1:10" x14ac:dyDescent="0.3">
      <c r="A7371" s="38" t="s">
        <v>260</v>
      </c>
      <c r="B7371" s="15">
        <v>81185</v>
      </c>
      <c r="C7371" s="15">
        <v>389370</v>
      </c>
      <c r="E7371" s="36" t="s">
        <v>250</v>
      </c>
      <c r="F7371" s="15">
        <v>2145300</v>
      </c>
      <c r="G7371" s="15">
        <v>10039450</v>
      </c>
      <c r="I7371" s="38" t="s">
        <v>255</v>
      </c>
      <c r="J7371" s="15">
        <v>4.5</v>
      </c>
    </row>
    <row r="7372" spans="1:10" x14ac:dyDescent="0.3">
      <c r="A7372" s="38" t="s">
        <v>262</v>
      </c>
      <c r="B7372" s="15">
        <v>80500</v>
      </c>
      <c r="C7372" s="15">
        <v>603950</v>
      </c>
      <c r="E7372" s="37" t="s">
        <v>252</v>
      </c>
      <c r="F7372" s="15">
        <v>655450</v>
      </c>
      <c r="G7372" s="15">
        <v>4433150</v>
      </c>
      <c r="I7372" s="38" t="s">
        <v>258</v>
      </c>
      <c r="J7372" s="15">
        <v>3.7</v>
      </c>
    </row>
    <row r="7373" spans="1:10" x14ac:dyDescent="0.3">
      <c r="A7373" s="38" t="s">
        <v>263</v>
      </c>
      <c r="B7373" s="15">
        <v>62699</v>
      </c>
      <c r="C7373" s="15">
        <v>392199</v>
      </c>
      <c r="E7373" s="37" t="s">
        <v>255</v>
      </c>
      <c r="F7373" s="15">
        <v>715000</v>
      </c>
      <c r="G7373" s="15">
        <v>3789450</v>
      </c>
      <c r="I7373" s="38" t="s">
        <v>260</v>
      </c>
      <c r="J7373" s="15">
        <v>4.4000000000000004</v>
      </c>
    </row>
    <row r="7374" spans="1:10" x14ac:dyDescent="0.3">
      <c r="A7374" s="35" t="s">
        <v>268</v>
      </c>
      <c r="B7374" s="15"/>
      <c r="C7374" s="15"/>
      <c r="E7374" s="37" t="s">
        <v>258</v>
      </c>
      <c r="F7374" s="15">
        <v>774850</v>
      </c>
      <c r="G7374" s="15">
        <v>1816850</v>
      </c>
      <c r="I7374" s="38" t="s">
        <v>262</v>
      </c>
      <c r="J7374" s="15">
        <v>4</v>
      </c>
    </row>
    <row r="7375" spans="1:10" x14ac:dyDescent="0.3">
      <c r="A7375" s="38" t="s">
        <v>245</v>
      </c>
      <c r="B7375" s="15">
        <v>122500</v>
      </c>
      <c r="C7375" s="15">
        <v>672000</v>
      </c>
      <c r="E7375" s="36" t="s">
        <v>253</v>
      </c>
      <c r="F7375" s="15">
        <v>1513750</v>
      </c>
      <c r="G7375" s="15">
        <v>6431449</v>
      </c>
      <c r="I7375" s="38" t="s">
        <v>263</v>
      </c>
      <c r="J7375" s="15">
        <v>3.2</v>
      </c>
    </row>
    <row r="7376" spans="1:10" x14ac:dyDescent="0.3">
      <c r="A7376" s="38" t="s">
        <v>247</v>
      </c>
      <c r="B7376" s="15">
        <v>92000</v>
      </c>
      <c r="C7376" s="15">
        <v>756100</v>
      </c>
      <c r="E7376" s="14">
        <v>68</v>
      </c>
      <c r="F7376" s="15">
        <v>69373026</v>
      </c>
      <c r="G7376" s="15">
        <v>531258104</v>
      </c>
      <c r="I7376" s="35" t="s">
        <v>272</v>
      </c>
      <c r="J7376" s="15"/>
    </row>
    <row r="7377" spans="1:10" x14ac:dyDescent="0.3">
      <c r="A7377" s="38" t="s">
        <v>249</v>
      </c>
      <c r="B7377" s="15">
        <v>79900</v>
      </c>
      <c r="C7377" s="15">
        <v>204400</v>
      </c>
      <c r="E7377" s="35" t="s">
        <v>243</v>
      </c>
      <c r="F7377" s="15">
        <v>3270704</v>
      </c>
      <c r="G7377" s="15">
        <v>30625711</v>
      </c>
      <c r="I7377" s="38" t="s">
        <v>245</v>
      </c>
      <c r="J7377" s="15">
        <v>0.9</v>
      </c>
    </row>
    <row r="7378" spans="1:10" x14ac:dyDescent="0.3">
      <c r="A7378" s="38" t="s">
        <v>251</v>
      </c>
      <c r="B7378" s="15">
        <v>70000</v>
      </c>
      <c r="C7378" s="15">
        <v>614450</v>
      </c>
      <c r="E7378" s="36" t="s">
        <v>246</v>
      </c>
      <c r="F7378" s="15">
        <v>811274</v>
      </c>
      <c r="G7378" s="15">
        <v>5635298</v>
      </c>
      <c r="I7378" s="38" t="s">
        <v>247</v>
      </c>
      <c r="J7378" s="15">
        <v>1.2</v>
      </c>
    </row>
    <row r="7379" spans="1:10" x14ac:dyDescent="0.3">
      <c r="A7379" s="38" t="s">
        <v>254</v>
      </c>
      <c r="B7379" s="15">
        <v>119950</v>
      </c>
      <c r="C7379" s="15">
        <v>594550</v>
      </c>
      <c r="E7379" s="36" t="s">
        <v>248</v>
      </c>
      <c r="F7379" s="15">
        <v>918500</v>
      </c>
      <c r="G7379" s="15">
        <v>8115180</v>
      </c>
      <c r="I7379" s="38" t="s">
        <v>249</v>
      </c>
      <c r="J7379" s="15">
        <v>2.7</v>
      </c>
    </row>
    <row r="7380" spans="1:10" x14ac:dyDescent="0.3">
      <c r="A7380" s="38" t="s">
        <v>257</v>
      </c>
      <c r="B7380" s="15">
        <v>82000</v>
      </c>
      <c r="C7380" s="15">
        <v>410900</v>
      </c>
      <c r="E7380" s="36" t="s">
        <v>250</v>
      </c>
      <c r="F7380" s="15">
        <v>867885</v>
      </c>
      <c r="G7380" s="15">
        <v>8679655</v>
      </c>
      <c r="I7380" s="38" t="s">
        <v>251</v>
      </c>
      <c r="J7380" s="15">
        <v>3.3</v>
      </c>
    </row>
    <row r="7381" spans="1:10" x14ac:dyDescent="0.3">
      <c r="A7381" s="38" t="s">
        <v>252</v>
      </c>
      <c r="B7381" s="15">
        <v>101000</v>
      </c>
      <c r="C7381" s="15">
        <v>772000</v>
      </c>
      <c r="E7381" s="37" t="s">
        <v>252</v>
      </c>
      <c r="F7381" s="15">
        <v>177135</v>
      </c>
      <c r="G7381" s="15">
        <v>2092220</v>
      </c>
      <c r="I7381" s="38" t="s">
        <v>254</v>
      </c>
      <c r="J7381" s="15">
        <v>3</v>
      </c>
    </row>
    <row r="7382" spans="1:10" x14ac:dyDescent="0.3">
      <c r="A7382" s="38" t="s">
        <v>255</v>
      </c>
      <c r="B7382" s="15">
        <v>99000</v>
      </c>
      <c r="C7382" s="15">
        <v>555900</v>
      </c>
      <c r="E7382" s="37" t="s">
        <v>255</v>
      </c>
      <c r="F7382" s="15">
        <v>363750</v>
      </c>
      <c r="G7382" s="15">
        <v>3262200</v>
      </c>
      <c r="I7382" s="38" t="s">
        <v>257</v>
      </c>
      <c r="J7382" s="15">
        <v>3</v>
      </c>
    </row>
    <row r="7383" spans="1:10" x14ac:dyDescent="0.3">
      <c r="A7383" s="38" t="s">
        <v>258</v>
      </c>
      <c r="B7383" s="15">
        <v>71250</v>
      </c>
      <c r="C7383" s="15">
        <v>142500</v>
      </c>
      <c r="E7383" s="37" t="s">
        <v>258</v>
      </c>
      <c r="F7383" s="15">
        <v>327000</v>
      </c>
      <c r="G7383" s="15">
        <v>3325235</v>
      </c>
      <c r="I7383" s="38" t="s">
        <v>252</v>
      </c>
      <c r="J7383" s="15">
        <v>2.9</v>
      </c>
    </row>
    <row r="7384" spans="1:10" x14ac:dyDescent="0.3">
      <c r="A7384" s="38" t="s">
        <v>260</v>
      </c>
      <c r="B7384" s="15">
        <v>70600</v>
      </c>
      <c r="C7384" s="15">
        <v>428399</v>
      </c>
      <c r="E7384" s="36" t="s">
        <v>253</v>
      </c>
      <c r="F7384" s="15">
        <v>673045</v>
      </c>
      <c r="G7384" s="15">
        <v>8195578</v>
      </c>
      <c r="I7384" s="38" t="s">
        <v>255</v>
      </c>
      <c r="J7384" s="15">
        <v>2.4</v>
      </c>
    </row>
    <row r="7385" spans="1:10" x14ac:dyDescent="0.3">
      <c r="A7385" s="38" t="s">
        <v>262</v>
      </c>
      <c r="B7385" s="15">
        <v>118725</v>
      </c>
      <c r="C7385" s="15">
        <v>441450</v>
      </c>
      <c r="E7385" s="35" t="s">
        <v>259</v>
      </c>
      <c r="F7385" s="15">
        <v>3665670</v>
      </c>
      <c r="G7385" s="15">
        <v>31587070</v>
      </c>
      <c r="I7385" s="38" t="s">
        <v>258</v>
      </c>
      <c r="J7385" s="15">
        <v>2.2999999999999998</v>
      </c>
    </row>
    <row r="7386" spans="1:10" x14ac:dyDescent="0.3">
      <c r="A7386" s="38" t="s">
        <v>263</v>
      </c>
      <c r="B7386" s="15">
        <v>76000</v>
      </c>
      <c r="C7386" s="15">
        <v>475900</v>
      </c>
      <c r="E7386" s="36" t="s">
        <v>246</v>
      </c>
      <c r="F7386" s="15">
        <v>731700</v>
      </c>
      <c r="G7386" s="15">
        <v>4862250</v>
      </c>
      <c r="I7386" s="38" t="s">
        <v>260</v>
      </c>
      <c r="J7386" s="15">
        <v>1.4</v>
      </c>
    </row>
    <row r="7387" spans="1:10" x14ac:dyDescent="0.3">
      <c r="A7387" s="35" t="s">
        <v>269</v>
      </c>
      <c r="B7387" s="15"/>
      <c r="C7387" s="15"/>
      <c r="E7387" s="36" t="s">
        <v>248</v>
      </c>
      <c r="F7387" s="15">
        <v>882245</v>
      </c>
      <c r="G7387" s="15">
        <v>9643189</v>
      </c>
      <c r="I7387" s="38" t="s">
        <v>262</v>
      </c>
      <c r="J7387" s="15">
        <v>1.9</v>
      </c>
    </row>
    <row r="7388" spans="1:10" x14ac:dyDescent="0.3">
      <c r="A7388" s="38" t="s">
        <v>245</v>
      </c>
      <c r="B7388" s="15">
        <v>123500</v>
      </c>
      <c r="C7388" s="15">
        <v>518950</v>
      </c>
      <c r="E7388" s="36" t="s">
        <v>250</v>
      </c>
      <c r="F7388" s="15">
        <v>905750</v>
      </c>
      <c r="G7388" s="15">
        <v>10748381</v>
      </c>
      <c r="I7388" s="38" t="s">
        <v>263</v>
      </c>
      <c r="J7388" s="15">
        <v>1</v>
      </c>
    </row>
    <row r="7389" spans="1:10" x14ac:dyDescent="0.3">
      <c r="A7389" s="38" t="s">
        <v>247</v>
      </c>
      <c r="B7389" s="15">
        <v>97000</v>
      </c>
      <c r="C7389" s="15">
        <v>528450</v>
      </c>
      <c r="E7389" s="37" t="s">
        <v>252</v>
      </c>
      <c r="F7389" s="15">
        <v>365700</v>
      </c>
      <c r="G7389" s="15">
        <v>3325036</v>
      </c>
      <c r="I7389" s="35" t="s">
        <v>273</v>
      </c>
      <c r="J7389" s="15"/>
    </row>
    <row r="7390" spans="1:10" x14ac:dyDescent="0.3">
      <c r="A7390" s="38" t="s">
        <v>249</v>
      </c>
      <c r="B7390" s="15">
        <v>118250</v>
      </c>
      <c r="C7390" s="15">
        <v>461350</v>
      </c>
      <c r="E7390" s="37" t="s">
        <v>255</v>
      </c>
      <c r="F7390" s="15">
        <v>353050</v>
      </c>
      <c r="G7390" s="15">
        <v>3530045</v>
      </c>
      <c r="I7390" s="38" t="s">
        <v>245</v>
      </c>
      <c r="J7390" s="15">
        <v>1.2</v>
      </c>
    </row>
    <row r="7391" spans="1:10" x14ac:dyDescent="0.3">
      <c r="A7391" s="38" t="s">
        <v>251</v>
      </c>
      <c r="B7391" s="15">
        <v>95000</v>
      </c>
      <c r="C7391" s="15">
        <v>511000</v>
      </c>
      <c r="E7391" s="37" t="s">
        <v>258</v>
      </c>
      <c r="F7391" s="15">
        <v>187000</v>
      </c>
      <c r="G7391" s="15">
        <v>3893300</v>
      </c>
      <c r="I7391" s="38" t="s">
        <v>247</v>
      </c>
      <c r="J7391" s="15">
        <v>0.9</v>
      </c>
    </row>
    <row r="7392" spans="1:10" x14ac:dyDescent="0.3">
      <c r="A7392" s="38" t="s">
        <v>254</v>
      </c>
      <c r="B7392" s="15">
        <v>113000</v>
      </c>
      <c r="C7392" s="15">
        <v>1279600</v>
      </c>
      <c r="E7392" s="36" t="s">
        <v>253</v>
      </c>
      <c r="F7392" s="15">
        <v>1145975</v>
      </c>
      <c r="G7392" s="15">
        <v>6333250</v>
      </c>
      <c r="I7392" s="38" t="s">
        <v>249</v>
      </c>
      <c r="J7392" s="15">
        <v>1</v>
      </c>
    </row>
    <row r="7393" spans="1:10" x14ac:dyDescent="0.3">
      <c r="A7393" s="38" t="s">
        <v>257</v>
      </c>
      <c r="B7393" s="15">
        <v>129500</v>
      </c>
      <c r="C7393" s="15">
        <v>867900</v>
      </c>
      <c r="E7393" s="35" t="s">
        <v>265</v>
      </c>
      <c r="F7393" s="15">
        <v>4059578</v>
      </c>
      <c r="G7393" s="15">
        <v>41629430</v>
      </c>
      <c r="I7393" s="38" t="s">
        <v>251</v>
      </c>
      <c r="J7393" s="15">
        <v>0.9</v>
      </c>
    </row>
    <row r="7394" spans="1:10" x14ac:dyDescent="0.3">
      <c r="A7394" s="38" t="s">
        <v>252</v>
      </c>
      <c r="B7394" s="15">
        <v>125000</v>
      </c>
      <c r="C7394" s="15">
        <v>1115000</v>
      </c>
      <c r="E7394" s="36" t="s">
        <v>246</v>
      </c>
      <c r="F7394" s="15">
        <v>758850</v>
      </c>
      <c r="G7394" s="15">
        <v>6921998</v>
      </c>
      <c r="I7394" s="38" t="s">
        <v>254</v>
      </c>
      <c r="J7394" s="15">
        <v>1.1000000000000001</v>
      </c>
    </row>
    <row r="7395" spans="1:10" x14ac:dyDescent="0.3">
      <c r="A7395" s="38" t="s">
        <v>255</v>
      </c>
      <c r="B7395" s="15">
        <v>93450</v>
      </c>
      <c r="C7395" s="15">
        <v>1112950</v>
      </c>
      <c r="E7395" s="36" t="s">
        <v>248</v>
      </c>
      <c r="F7395" s="15">
        <v>809150</v>
      </c>
      <c r="G7395" s="15">
        <v>10768427</v>
      </c>
      <c r="I7395" s="38" t="s">
        <v>257</v>
      </c>
      <c r="J7395" s="15">
        <v>1.6</v>
      </c>
    </row>
    <row r="7396" spans="1:10" x14ac:dyDescent="0.3">
      <c r="A7396" s="38" t="s">
        <v>258</v>
      </c>
      <c r="B7396" s="15">
        <v>117000</v>
      </c>
      <c r="C7396" s="15">
        <v>727600</v>
      </c>
      <c r="E7396" s="36" t="s">
        <v>250</v>
      </c>
      <c r="F7396" s="15">
        <v>1075628</v>
      </c>
      <c r="G7396" s="15">
        <v>11931855</v>
      </c>
      <c r="I7396" s="38" t="s">
        <v>252</v>
      </c>
      <c r="J7396" s="15">
        <v>1.7</v>
      </c>
    </row>
    <row r="7397" spans="1:10" x14ac:dyDescent="0.3">
      <c r="A7397" s="38" t="s">
        <v>260</v>
      </c>
      <c r="B7397" s="15">
        <v>82475</v>
      </c>
      <c r="C7397" s="15">
        <v>784673</v>
      </c>
      <c r="E7397" s="37" t="s">
        <v>252</v>
      </c>
      <c r="F7397" s="15">
        <v>385225</v>
      </c>
      <c r="G7397" s="15">
        <v>3305825</v>
      </c>
      <c r="I7397" s="38" t="s">
        <v>255</v>
      </c>
      <c r="J7397" s="15">
        <v>1.8</v>
      </c>
    </row>
    <row r="7398" spans="1:10" x14ac:dyDescent="0.3">
      <c r="A7398" s="38" t="s">
        <v>262</v>
      </c>
      <c r="B7398" s="15">
        <v>124000</v>
      </c>
      <c r="C7398" s="15">
        <v>1095300</v>
      </c>
      <c r="E7398" s="37" t="s">
        <v>255</v>
      </c>
      <c r="F7398" s="15">
        <v>472428</v>
      </c>
      <c r="G7398" s="15">
        <v>4982430</v>
      </c>
      <c r="I7398" s="38" t="s">
        <v>258</v>
      </c>
      <c r="J7398" s="15">
        <v>1.5</v>
      </c>
    </row>
    <row r="7399" spans="1:10" x14ac:dyDescent="0.3">
      <c r="A7399" s="38" t="s">
        <v>263</v>
      </c>
      <c r="B7399" s="15">
        <v>136000</v>
      </c>
      <c r="C7399" s="15">
        <v>405850</v>
      </c>
      <c r="E7399" s="37" t="s">
        <v>258</v>
      </c>
      <c r="F7399" s="15">
        <v>217975</v>
      </c>
      <c r="G7399" s="15">
        <v>3643600</v>
      </c>
      <c r="I7399" s="38" t="s">
        <v>260</v>
      </c>
      <c r="J7399" s="15">
        <v>1.7</v>
      </c>
    </row>
    <row r="7400" spans="1:10" x14ac:dyDescent="0.3">
      <c r="A7400" s="35" t="s">
        <v>270</v>
      </c>
      <c r="B7400" s="15"/>
      <c r="C7400" s="15"/>
      <c r="E7400" s="36" t="s">
        <v>253</v>
      </c>
      <c r="F7400" s="15">
        <v>1415950</v>
      </c>
      <c r="G7400" s="15">
        <v>12007150</v>
      </c>
      <c r="I7400" s="38" t="s">
        <v>262</v>
      </c>
      <c r="J7400" s="15">
        <v>1.8</v>
      </c>
    </row>
    <row r="7401" spans="1:10" x14ac:dyDescent="0.3">
      <c r="A7401" s="38" t="s">
        <v>245</v>
      </c>
      <c r="B7401" s="15">
        <v>113080</v>
      </c>
      <c r="C7401" s="15">
        <v>456160</v>
      </c>
      <c r="E7401" s="35" t="s">
        <v>244</v>
      </c>
      <c r="F7401" s="15">
        <v>5906455</v>
      </c>
      <c r="G7401" s="15">
        <v>40484253</v>
      </c>
      <c r="I7401" s="38" t="s">
        <v>263</v>
      </c>
      <c r="J7401" s="15">
        <v>2.1</v>
      </c>
    </row>
    <row r="7402" spans="1:10" x14ac:dyDescent="0.3">
      <c r="A7402" s="38" t="s">
        <v>247</v>
      </c>
      <c r="B7402" s="15">
        <v>141500</v>
      </c>
      <c r="C7402" s="15">
        <v>1044550</v>
      </c>
      <c r="E7402" s="36" t="s">
        <v>246</v>
      </c>
      <c r="F7402" s="15">
        <v>1440200</v>
      </c>
      <c r="G7402" s="15">
        <v>9913860</v>
      </c>
      <c r="I7402" s="35" t="s">
        <v>274</v>
      </c>
      <c r="J7402" s="15"/>
    </row>
    <row r="7403" spans="1:10" x14ac:dyDescent="0.3">
      <c r="A7403" s="38" t="s">
        <v>249</v>
      </c>
      <c r="B7403" s="15">
        <v>130975</v>
      </c>
      <c r="C7403" s="15">
        <v>1328550</v>
      </c>
      <c r="E7403" s="36" t="s">
        <v>248</v>
      </c>
      <c r="F7403" s="15">
        <v>1980605</v>
      </c>
      <c r="G7403" s="15">
        <v>11453138</v>
      </c>
      <c r="I7403" s="38" t="s">
        <v>245</v>
      </c>
      <c r="J7403" s="15">
        <v>1.2</v>
      </c>
    </row>
    <row r="7404" spans="1:10" x14ac:dyDescent="0.3">
      <c r="A7404" s="38" t="s">
        <v>251</v>
      </c>
      <c r="B7404" s="15">
        <v>115500</v>
      </c>
      <c r="C7404" s="15">
        <v>1309700</v>
      </c>
      <c r="E7404" s="36" t="s">
        <v>250</v>
      </c>
      <c r="F7404" s="15">
        <v>989325</v>
      </c>
      <c r="G7404" s="15">
        <v>10986750</v>
      </c>
      <c r="I7404" s="38" t="s">
        <v>247</v>
      </c>
      <c r="J7404" s="15">
        <v>1.3</v>
      </c>
    </row>
    <row r="7405" spans="1:10" x14ac:dyDescent="0.3">
      <c r="A7405" s="38" t="s">
        <v>254</v>
      </c>
      <c r="B7405" s="15">
        <v>131500</v>
      </c>
      <c r="C7405" s="15">
        <v>764000</v>
      </c>
      <c r="E7405" s="37" t="s">
        <v>252</v>
      </c>
      <c r="F7405" s="15">
        <v>251900</v>
      </c>
      <c r="G7405" s="15">
        <v>3801150</v>
      </c>
      <c r="I7405" s="38" t="s">
        <v>249</v>
      </c>
      <c r="J7405" s="15">
        <v>1</v>
      </c>
    </row>
    <row r="7406" spans="1:10" x14ac:dyDescent="0.3">
      <c r="A7406" s="38" t="s">
        <v>257</v>
      </c>
      <c r="B7406" s="15">
        <v>119900</v>
      </c>
      <c r="C7406" s="15">
        <v>574379</v>
      </c>
      <c r="E7406" s="37" t="s">
        <v>255</v>
      </c>
      <c r="F7406" s="15">
        <v>255000</v>
      </c>
      <c r="G7406" s="15">
        <v>4459500</v>
      </c>
      <c r="I7406" s="38" t="s">
        <v>251</v>
      </c>
      <c r="J7406" s="15">
        <v>1.4</v>
      </c>
    </row>
    <row r="7407" spans="1:10" x14ac:dyDescent="0.3">
      <c r="A7407" s="38" t="s">
        <v>252</v>
      </c>
      <c r="B7407" s="15">
        <v>135000</v>
      </c>
      <c r="C7407" s="15">
        <v>695950</v>
      </c>
      <c r="E7407" s="37" t="s">
        <v>258</v>
      </c>
      <c r="F7407" s="15">
        <v>482425</v>
      </c>
      <c r="G7407" s="15">
        <v>2726100</v>
      </c>
      <c r="I7407" s="38" t="s">
        <v>254</v>
      </c>
      <c r="J7407" s="15">
        <v>0.5</v>
      </c>
    </row>
    <row r="7408" spans="1:10" x14ac:dyDescent="0.3">
      <c r="A7408" s="38" t="s">
        <v>255</v>
      </c>
      <c r="B7408" s="15">
        <v>90399</v>
      </c>
      <c r="C7408" s="15">
        <v>539399</v>
      </c>
      <c r="E7408" s="36" t="s">
        <v>253</v>
      </c>
      <c r="F7408" s="15">
        <v>1496325</v>
      </c>
      <c r="G7408" s="15">
        <v>8130505</v>
      </c>
      <c r="I7408" s="38" t="s">
        <v>257</v>
      </c>
      <c r="J7408" s="15">
        <v>1.6</v>
      </c>
    </row>
    <row r="7409" spans="1:10" x14ac:dyDescent="0.3">
      <c r="A7409" s="38" t="s">
        <v>258</v>
      </c>
      <c r="B7409" s="15">
        <v>193000</v>
      </c>
      <c r="C7409" s="15">
        <v>535850</v>
      </c>
      <c r="E7409" s="35" t="s">
        <v>256</v>
      </c>
      <c r="F7409" s="15">
        <v>5767150</v>
      </c>
      <c r="G7409" s="15">
        <v>36061457</v>
      </c>
      <c r="I7409" s="38" t="s">
        <v>252</v>
      </c>
      <c r="J7409" s="15">
        <v>1.4</v>
      </c>
    </row>
    <row r="7410" spans="1:10" x14ac:dyDescent="0.3">
      <c r="A7410" s="38" t="s">
        <v>260</v>
      </c>
      <c r="B7410" s="15">
        <v>119500</v>
      </c>
      <c r="C7410" s="15">
        <v>753700</v>
      </c>
      <c r="E7410" s="36" t="s">
        <v>246</v>
      </c>
      <c r="F7410" s="15">
        <v>1253225</v>
      </c>
      <c r="G7410" s="15">
        <v>7267195</v>
      </c>
      <c r="I7410" s="38" t="s">
        <v>255</v>
      </c>
      <c r="J7410" s="15">
        <v>1.7</v>
      </c>
    </row>
    <row r="7411" spans="1:10" x14ac:dyDescent="0.3">
      <c r="A7411" s="38" t="s">
        <v>262</v>
      </c>
      <c r="B7411" s="15">
        <v>113750</v>
      </c>
      <c r="C7411" s="15">
        <v>1154325</v>
      </c>
      <c r="E7411" s="36" t="s">
        <v>248</v>
      </c>
      <c r="F7411" s="15">
        <v>2065575</v>
      </c>
      <c r="G7411" s="15">
        <v>9682650</v>
      </c>
      <c r="I7411" s="38" t="s">
        <v>258</v>
      </c>
      <c r="J7411" s="15">
        <v>2</v>
      </c>
    </row>
    <row r="7412" spans="1:10" x14ac:dyDescent="0.3">
      <c r="A7412" s="38" t="s">
        <v>263</v>
      </c>
      <c r="B7412" s="15">
        <v>130725</v>
      </c>
      <c r="C7412" s="15">
        <v>1404325</v>
      </c>
      <c r="E7412" s="36" t="s">
        <v>250</v>
      </c>
      <c r="F7412" s="15">
        <v>1699450</v>
      </c>
      <c r="G7412" s="15">
        <v>11413474</v>
      </c>
      <c r="I7412" s="38" t="s">
        <v>260</v>
      </c>
      <c r="J7412" s="15">
        <v>1.1000000000000001</v>
      </c>
    </row>
    <row r="7413" spans="1:10" x14ac:dyDescent="0.3">
      <c r="A7413" s="35" t="s">
        <v>271</v>
      </c>
      <c r="B7413" s="15"/>
      <c r="C7413" s="15"/>
      <c r="E7413" s="37" t="s">
        <v>252</v>
      </c>
      <c r="F7413" s="15">
        <v>655500</v>
      </c>
      <c r="G7413" s="15">
        <v>3863350</v>
      </c>
      <c r="I7413" s="38" t="s">
        <v>262</v>
      </c>
      <c r="J7413" s="15">
        <v>0.7</v>
      </c>
    </row>
    <row r="7414" spans="1:10" x14ac:dyDescent="0.3">
      <c r="A7414" s="38" t="s">
        <v>245</v>
      </c>
      <c r="B7414" s="15">
        <v>103750</v>
      </c>
      <c r="C7414" s="15">
        <v>677500</v>
      </c>
      <c r="E7414" s="37" t="s">
        <v>255</v>
      </c>
      <c r="F7414" s="15">
        <v>798950</v>
      </c>
      <c r="G7414" s="15">
        <v>5099774</v>
      </c>
      <c r="I7414" s="38" t="s">
        <v>263</v>
      </c>
      <c r="J7414" s="15">
        <v>0.4</v>
      </c>
    </row>
    <row r="7415" spans="1:10" x14ac:dyDescent="0.3">
      <c r="A7415" s="38" t="s">
        <v>247</v>
      </c>
      <c r="B7415" s="15">
        <v>94875</v>
      </c>
      <c r="C7415" s="15">
        <v>189750</v>
      </c>
      <c r="E7415" s="37" t="s">
        <v>258</v>
      </c>
      <c r="F7415" s="15">
        <v>245000</v>
      </c>
      <c r="G7415" s="15">
        <v>2450350</v>
      </c>
      <c r="I7415" s="35" t="s">
        <v>275</v>
      </c>
      <c r="J7415" s="15"/>
    </row>
    <row r="7416" spans="1:10" x14ac:dyDescent="0.3">
      <c r="A7416" s="38" t="s">
        <v>249</v>
      </c>
      <c r="B7416" s="15">
        <v>131000</v>
      </c>
      <c r="C7416" s="15">
        <v>783250</v>
      </c>
      <c r="E7416" s="36" t="s">
        <v>253</v>
      </c>
      <c r="F7416" s="15">
        <v>748900</v>
      </c>
      <c r="G7416" s="15">
        <v>7698138</v>
      </c>
      <c r="I7416" s="38" t="s">
        <v>245</v>
      </c>
      <c r="J7416" s="15">
        <v>1.9</v>
      </c>
    </row>
    <row r="7417" spans="1:10" x14ac:dyDescent="0.3">
      <c r="A7417" s="38" t="s">
        <v>251</v>
      </c>
      <c r="B7417" s="15">
        <v>153500</v>
      </c>
      <c r="C7417" s="15">
        <v>1185500</v>
      </c>
      <c r="E7417" s="35" t="s">
        <v>261</v>
      </c>
      <c r="F7417" s="15">
        <v>4140750</v>
      </c>
      <c r="G7417" s="15">
        <v>17814840</v>
      </c>
      <c r="I7417" s="38" t="s">
        <v>247</v>
      </c>
      <c r="J7417" s="15">
        <v>1.2</v>
      </c>
    </row>
    <row r="7418" spans="1:10" x14ac:dyDescent="0.3">
      <c r="A7418" s="38" t="s">
        <v>254</v>
      </c>
      <c r="B7418" s="15">
        <v>160000</v>
      </c>
      <c r="C7418" s="15">
        <v>811000</v>
      </c>
      <c r="E7418" s="36" t="s">
        <v>246</v>
      </c>
      <c r="F7418" s="15">
        <v>1476850</v>
      </c>
      <c r="G7418" s="15">
        <v>4909500</v>
      </c>
      <c r="I7418" s="38" t="s">
        <v>249</v>
      </c>
      <c r="J7418" s="15">
        <v>1.8</v>
      </c>
    </row>
    <row r="7419" spans="1:10" x14ac:dyDescent="0.3">
      <c r="A7419" s="38" t="s">
        <v>257</v>
      </c>
      <c r="B7419" s="15">
        <v>175000</v>
      </c>
      <c r="C7419" s="15">
        <v>1781550</v>
      </c>
      <c r="E7419" s="36" t="s">
        <v>248</v>
      </c>
      <c r="F7419" s="15">
        <v>1165000</v>
      </c>
      <c r="G7419" s="15">
        <v>6244340</v>
      </c>
      <c r="I7419" s="38" t="s">
        <v>251</v>
      </c>
      <c r="J7419" s="15">
        <v>1.2</v>
      </c>
    </row>
    <row r="7420" spans="1:10" x14ac:dyDescent="0.3">
      <c r="A7420" s="38" t="s">
        <v>252</v>
      </c>
      <c r="B7420" s="15">
        <v>144250</v>
      </c>
      <c r="C7420" s="15">
        <v>1739999</v>
      </c>
      <c r="E7420" s="36" t="s">
        <v>250</v>
      </c>
      <c r="F7420" s="15">
        <v>841400</v>
      </c>
      <c r="G7420" s="15">
        <v>4230750</v>
      </c>
      <c r="I7420" s="38" t="s">
        <v>254</v>
      </c>
      <c r="J7420" s="15">
        <v>1.1000000000000001</v>
      </c>
    </row>
    <row r="7421" spans="1:10" x14ac:dyDescent="0.3">
      <c r="A7421" s="38" t="s">
        <v>255</v>
      </c>
      <c r="B7421" s="15">
        <v>138950</v>
      </c>
      <c r="C7421" s="15">
        <v>1064959</v>
      </c>
      <c r="E7421" s="37" t="s">
        <v>252</v>
      </c>
      <c r="F7421" s="15">
        <v>417000</v>
      </c>
      <c r="G7421" s="15">
        <v>2693500</v>
      </c>
      <c r="I7421" s="38" t="s">
        <v>257</v>
      </c>
      <c r="J7421" s="15">
        <v>0.3</v>
      </c>
    </row>
    <row r="7422" spans="1:10" x14ac:dyDescent="0.3">
      <c r="A7422" s="38" t="s">
        <v>258</v>
      </c>
      <c r="B7422" s="15">
        <v>112100</v>
      </c>
      <c r="C7422" s="15">
        <v>1938400</v>
      </c>
      <c r="E7422" s="37" t="s">
        <v>255</v>
      </c>
      <c r="F7422" s="15">
        <v>199900</v>
      </c>
      <c r="G7422" s="15">
        <v>631250</v>
      </c>
      <c r="I7422" s="38" t="s">
        <v>252</v>
      </c>
      <c r="J7422" s="15"/>
    </row>
    <row r="7423" spans="1:10" x14ac:dyDescent="0.3">
      <c r="A7423" s="38" t="s">
        <v>260</v>
      </c>
      <c r="B7423" s="15">
        <v>104800</v>
      </c>
      <c r="C7423" s="15">
        <v>821950</v>
      </c>
      <c r="E7423" s="37" t="s">
        <v>258</v>
      </c>
      <c r="F7423" s="15">
        <v>224500</v>
      </c>
      <c r="G7423" s="15">
        <v>906000</v>
      </c>
      <c r="I7423" s="38" t="s">
        <v>258</v>
      </c>
      <c r="J7423" s="15">
        <v>0.3</v>
      </c>
    </row>
    <row r="7424" spans="1:10" x14ac:dyDescent="0.3">
      <c r="A7424" s="38" t="s">
        <v>262</v>
      </c>
      <c r="B7424" s="15">
        <v>150000</v>
      </c>
      <c r="C7424" s="15">
        <v>589800</v>
      </c>
      <c r="E7424" s="36" t="s">
        <v>253</v>
      </c>
      <c r="F7424" s="15">
        <v>657500</v>
      </c>
      <c r="G7424" s="15">
        <v>2430250</v>
      </c>
      <c r="I7424" s="38" t="s">
        <v>260</v>
      </c>
      <c r="J7424" s="15">
        <v>0.3</v>
      </c>
    </row>
    <row r="7425" spans="1:10" x14ac:dyDescent="0.3">
      <c r="A7425" s="38" t="s">
        <v>263</v>
      </c>
      <c r="B7425" s="15">
        <v>133573</v>
      </c>
      <c r="C7425" s="15">
        <v>854595</v>
      </c>
      <c r="E7425" s="35" t="s">
        <v>264</v>
      </c>
      <c r="F7425" s="15">
        <v>3332770</v>
      </c>
      <c r="G7425" s="15">
        <v>19729900</v>
      </c>
      <c r="I7425" s="38" t="s">
        <v>262</v>
      </c>
      <c r="J7425" s="15"/>
    </row>
    <row r="7426" spans="1:10" x14ac:dyDescent="0.3">
      <c r="A7426" s="35" t="s">
        <v>272</v>
      </c>
      <c r="B7426" s="15"/>
      <c r="C7426" s="15"/>
      <c r="E7426" s="36" t="s">
        <v>246</v>
      </c>
      <c r="F7426" s="15">
        <v>648500</v>
      </c>
      <c r="G7426" s="15">
        <v>4233700</v>
      </c>
      <c r="I7426" s="14">
        <v>55</v>
      </c>
      <c r="J7426" s="15">
        <v>963.6999999999997</v>
      </c>
    </row>
    <row r="7427" spans="1:10" x14ac:dyDescent="0.3">
      <c r="A7427" s="38" t="s">
        <v>245</v>
      </c>
      <c r="B7427" s="15">
        <v>175225</v>
      </c>
      <c r="C7427" s="15">
        <v>1642950</v>
      </c>
      <c r="E7427" s="36" t="s">
        <v>248</v>
      </c>
      <c r="F7427" s="15">
        <v>998150</v>
      </c>
      <c r="G7427" s="15">
        <v>3083700</v>
      </c>
      <c r="I7427" s="35" t="s">
        <v>244</v>
      </c>
      <c r="J7427" s="15"/>
    </row>
    <row r="7428" spans="1:10" x14ac:dyDescent="0.3">
      <c r="A7428" s="38" t="s">
        <v>247</v>
      </c>
      <c r="B7428" s="15">
        <v>147000</v>
      </c>
      <c r="C7428" s="15">
        <v>1173500</v>
      </c>
      <c r="E7428" s="36" t="s">
        <v>250</v>
      </c>
      <c r="F7428" s="15">
        <v>694000</v>
      </c>
      <c r="G7428" s="15">
        <v>6264850</v>
      </c>
      <c r="I7428" s="38" t="s">
        <v>245</v>
      </c>
      <c r="J7428" s="15">
        <v>2.2000000000000002</v>
      </c>
    </row>
    <row r="7429" spans="1:10" x14ac:dyDescent="0.3">
      <c r="A7429" s="38" t="s">
        <v>249</v>
      </c>
      <c r="B7429" s="15">
        <v>162000</v>
      </c>
      <c r="C7429" s="15">
        <v>1991616</v>
      </c>
      <c r="E7429" s="37" t="s">
        <v>252</v>
      </c>
      <c r="F7429" s="15">
        <v>199000</v>
      </c>
      <c r="G7429" s="15">
        <v>2756450</v>
      </c>
      <c r="I7429" s="38" t="s">
        <v>247</v>
      </c>
      <c r="J7429" s="15">
        <v>2.2000000000000002</v>
      </c>
    </row>
    <row r="7430" spans="1:10" x14ac:dyDescent="0.3">
      <c r="A7430" s="38" t="s">
        <v>251</v>
      </c>
      <c r="B7430" s="15">
        <v>143000</v>
      </c>
      <c r="C7430" s="15">
        <v>1109600</v>
      </c>
      <c r="E7430" s="37" t="s">
        <v>255</v>
      </c>
      <c r="F7430" s="15">
        <v>315000</v>
      </c>
      <c r="G7430" s="15">
        <v>1994400</v>
      </c>
      <c r="I7430" s="38" t="s">
        <v>249</v>
      </c>
      <c r="J7430" s="15">
        <v>3</v>
      </c>
    </row>
    <row r="7431" spans="1:10" x14ac:dyDescent="0.3">
      <c r="A7431" s="38" t="s">
        <v>254</v>
      </c>
      <c r="B7431" s="15">
        <v>184950</v>
      </c>
      <c r="C7431" s="15">
        <v>1323345</v>
      </c>
      <c r="E7431" s="37" t="s">
        <v>258</v>
      </c>
      <c r="F7431" s="15">
        <v>180000</v>
      </c>
      <c r="G7431" s="15">
        <v>1514000</v>
      </c>
      <c r="I7431" s="38" t="s">
        <v>251</v>
      </c>
      <c r="J7431" s="15">
        <v>2.7</v>
      </c>
    </row>
    <row r="7432" spans="1:10" x14ac:dyDescent="0.3">
      <c r="A7432" s="38" t="s">
        <v>257</v>
      </c>
      <c r="B7432" s="15">
        <v>183000</v>
      </c>
      <c r="C7432" s="15">
        <v>2978500</v>
      </c>
      <c r="E7432" s="36" t="s">
        <v>253</v>
      </c>
      <c r="F7432" s="15">
        <v>992120</v>
      </c>
      <c r="G7432" s="15">
        <v>6147650</v>
      </c>
      <c r="I7432" s="38" t="s">
        <v>254</v>
      </c>
      <c r="J7432" s="15">
        <v>2.7</v>
      </c>
    </row>
    <row r="7433" spans="1:10" x14ac:dyDescent="0.3">
      <c r="A7433" s="38" t="s">
        <v>252</v>
      </c>
      <c r="B7433" s="15">
        <v>192500</v>
      </c>
      <c r="C7433" s="15">
        <v>2324201</v>
      </c>
      <c r="E7433" s="35" t="s">
        <v>266</v>
      </c>
      <c r="F7433" s="15">
        <v>2749645</v>
      </c>
      <c r="G7433" s="15">
        <v>10434969</v>
      </c>
      <c r="I7433" s="38" t="s">
        <v>257</v>
      </c>
      <c r="J7433" s="15">
        <v>3.8</v>
      </c>
    </row>
    <row r="7434" spans="1:10" x14ac:dyDescent="0.3">
      <c r="A7434" s="38" t="s">
        <v>255</v>
      </c>
      <c r="B7434" s="15">
        <v>191750</v>
      </c>
      <c r="C7434" s="15">
        <v>1144299</v>
      </c>
      <c r="E7434" s="36" t="s">
        <v>246</v>
      </c>
      <c r="F7434" s="15">
        <v>599950</v>
      </c>
      <c r="G7434" s="15">
        <v>2846300</v>
      </c>
      <c r="I7434" s="38" t="s">
        <v>252</v>
      </c>
      <c r="J7434" s="15">
        <v>4.2</v>
      </c>
    </row>
    <row r="7435" spans="1:10" x14ac:dyDescent="0.3">
      <c r="A7435" s="38" t="s">
        <v>258</v>
      </c>
      <c r="B7435" s="15">
        <v>196000</v>
      </c>
      <c r="C7435" s="15">
        <v>1472750</v>
      </c>
      <c r="E7435" s="36" t="s">
        <v>248</v>
      </c>
      <c r="F7435" s="15">
        <v>679900</v>
      </c>
      <c r="G7435" s="15">
        <v>2293242</v>
      </c>
      <c r="I7435" s="38" t="s">
        <v>255</v>
      </c>
      <c r="J7435" s="15">
        <v>5.3</v>
      </c>
    </row>
    <row r="7436" spans="1:10" x14ac:dyDescent="0.3">
      <c r="A7436" s="38" t="s">
        <v>260</v>
      </c>
      <c r="B7436" s="15">
        <v>191000</v>
      </c>
      <c r="C7436" s="15">
        <v>883000</v>
      </c>
      <c r="E7436" s="36" t="s">
        <v>250</v>
      </c>
      <c r="F7436" s="15">
        <v>753800</v>
      </c>
      <c r="G7436" s="15">
        <v>2652595</v>
      </c>
      <c r="I7436" s="38" t="s">
        <v>258</v>
      </c>
      <c r="J7436" s="15">
        <v>5.8</v>
      </c>
    </row>
    <row r="7437" spans="1:10" x14ac:dyDescent="0.3">
      <c r="A7437" s="38" t="s">
        <v>262</v>
      </c>
      <c r="B7437" s="15">
        <v>175000</v>
      </c>
      <c r="C7437" s="15">
        <v>1469950</v>
      </c>
      <c r="E7437" s="37" t="s">
        <v>252</v>
      </c>
      <c r="F7437" s="15">
        <v>274800</v>
      </c>
      <c r="G7437" s="15">
        <v>965800</v>
      </c>
      <c r="I7437" s="38" t="s">
        <v>260</v>
      </c>
      <c r="J7437" s="15">
        <v>6.7</v>
      </c>
    </row>
    <row r="7438" spans="1:10" x14ac:dyDescent="0.3">
      <c r="A7438" s="38" t="s">
        <v>263</v>
      </c>
      <c r="B7438" s="15">
        <v>212000</v>
      </c>
      <c r="C7438" s="15">
        <v>1513400</v>
      </c>
      <c r="E7438" s="37" t="s">
        <v>255</v>
      </c>
      <c r="F7438" s="15">
        <v>310000</v>
      </c>
      <c r="G7438" s="15">
        <v>721995</v>
      </c>
      <c r="I7438" s="38" t="s">
        <v>262</v>
      </c>
      <c r="J7438" s="15">
        <v>6.3</v>
      </c>
    </row>
    <row r="7439" spans="1:10" x14ac:dyDescent="0.3">
      <c r="A7439" s="35" t="s">
        <v>273</v>
      </c>
      <c r="B7439" s="15"/>
      <c r="C7439" s="15"/>
      <c r="E7439" s="37" t="s">
        <v>258</v>
      </c>
      <c r="F7439" s="15">
        <v>169000</v>
      </c>
      <c r="G7439" s="15">
        <v>964800</v>
      </c>
      <c r="I7439" s="38" t="s">
        <v>263</v>
      </c>
      <c r="J7439" s="15">
        <v>5.6</v>
      </c>
    </row>
    <row r="7440" spans="1:10" x14ac:dyDescent="0.3">
      <c r="A7440" s="38" t="s">
        <v>245</v>
      </c>
      <c r="B7440" s="15">
        <v>200000</v>
      </c>
      <c r="C7440" s="15">
        <v>1805349</v>
      </c>
      <c r="E7440" s="36" t="s">
        <v>253</v>
      </c>
      <c r="F7440" s="15">
        <v>715995</v>
      </c>
      <c r="G7440" s="15">
        <v>2642832</v>
      </c>
      <c r="I7440" s="35" t="s">
        <v>256</v>
      </c>
      <c r="J7440" s="15"/>
    </row>
    <row r="7441" spans="1:10" x14ac:dyDescent="0.3">
      <c r="A7441" s="38" t="s">
        <v>247</v>
      </c>
      <c r="B7441" s="15">
        <v>171750</v>
      </c>
      <c r="C7441" s="15">
        <v>1931998</v>
      </c>
      <c r="E7441" s="35" t="s">
        <v>267</v>
      </c>
      <c r="F7441" s="15">
        <v>2948600</v>
      </c>
      <c r="G7441" s="15">
        <v>14931762</v>
      </c>
      <c r="I7441" s="38" t="s">
        <v>245</v>
      </c>
      <c r="J7441" s="15">
        <v>5.6</v>
      </c>
    </row>
    <row r="7442" spans="1:10" x14ac:dyDescent="0.3">
      <c r="A7442" s="38" t="s">
        <v>249</v>
      </c>
      <c r="B7442" s="15">
        <v>212000</v>
      </c>
      <c r="C7442" s="15">
        <v>1056950</v>
      </c>
      <c r="E7442" s="36" t="s">
        <v>246</v>
      </c>
      <c r="F7442" s="15">
        <v>650825</v>
      </c>
      <c r="G7442" s="15">
        <v>2815454</v>
      </c>
      <c r="I7442" s="38" t="s">
        <v>247</v>
      </c>
      <c r="J7442" s="15">
        <v>7.5</v>
      </c>
    </row>
    <row r="7443" spans="1:10" x14ac:dyDescent="0.3">
      <c r="A7443" s="38" t="s">
        <v>251</v>
      </c>
      <c r="B7443" s="15">
        <v>195725</v>
      </c>
      <c r="C7443" s="15">
        <v>1877000</v>
      </c>
      <c r="E7443" s="36" t="s">
        <v>248</v>
      </c>
      <c r="F7443" s="15">
        <v>1046375</v>
      </c>
      <c r="G7443" s="15">
        <v>3633662</v>
      </c>
      <c r="I7443" s="38" t="s">
        <v>249</v>
      </c>
      <c r="J7443" s="15">
        <v>6.7</v>
      </c>
    </row>
    <row r="7444" spans="1:10" x14ac:dyDescent="0.3">
      <c r="A7444" s="38" t="s">
        <v>254</v>
      </c>
      <c r="B7444" s="15">
        <v>204250</v>
      </c>
      <c r="C7444" s="15">
        <v>2434450</v>
      </c>
      <c r="E7444" s="36" t="s">
        <v>250</v>
      </c>
      <c r="F7444" s="15">
        <v>714450</v>
      </c>
      <c r="G7444" s="15">
        <v>5114435</v>
      </c>
      <c r="I7444" s="38" t="s">
        <v>251</v>
      </c>
      <c r="J7444" s="15">
        <v>7.7</v>
      </c>
    </row>
    <row r="7445" spans="1:10" x14ac:dyDescent="0.3">
      <c r="A7445" s="38" t="s">
        <v>257</v>
      </c>
      <c r="B7445" s="15">
        <v>226500</v>
      </c>
      <c r="C7445" s="15">
        <v>2662900</v>
      </c>
      <c r="E7445" s="37" t="s">
        <v>252</v>
      </c>
      <c r="F7445" s="15">
        <v>241475</v>
      </c>
      <c r="G7445" s="15">
        <v>2086335</v>
      </c>
      <c r="I7445" s="38" t="s">
        <v>254</v>
      </c>
      <c r="J7445" s="15">
        <v>7.4</v>
      </c>
    </row>
    <row r="7446" spans="1:10" x14ac:dyDescent="0.3">
      <c r="A7446" s="38" t="s">
        <v>252</v>
      </c>
      <c r="B7446" s="15">
        <v>249000</v>
      </c>
      <c r="C7446" s="15">
        <v>3122650</v>
      </c>
      <c r="E7446" s="37" t="s">
        <v>255</v>
      </c>
      <c r="F7446" s="15">
        <v>143500</v>
      </c>
      <c r="G7446" s="15">
        <v>1099500</v>
      </c>
      <c r="I7446" s="38" t="s">
        <v>257</v>
      </c>
      <c r="J7446" s="15">
        <v>7.8</v>
      </c>
    </row>
    <row r="7447" spans="1:10" x14ac:dyDescent="0.3">
      <c r="A7447" s="38" t="s">
        <v>255</v>
      </c>
      <c r="B7447" s="15">
        <v>208000</v>
      </c>
      <c r="C7447" s="15">
        <v>2268600</v>
      </c>
      <c r="E7447" s="37" t="s">
        <v>258</v>
      </c>
      <c r="F7447" s="15">
        <v>329475</v>
      </c>
      <c r="G7447" s="15">
        <v>1928600</v>
      </c>
      <c r="I7447" s="38" t="s">
        <v>252</v>
      </c>
      <c r="J7447" s="15">
        <v>7.6</v>
      </c>
    </row>
    <row r="7448" spans="1:10" x14ac:dyDescent="0.3">
      <c r="A7448" s="38" t="s">
        <v>258</v>
      </c>
      <c r="B7448" s="15">
        <v>220000</v>
      </c>
      <c r="C7448" s="15">
        <v>1934670</v>
      </c>
      <c r="E7448" s="36" t="s">
        <v>253</v>
      </c>
      <c r="F7448" s="15">
        <v>536950</v>
      </c>
      <c r="G7448" s="15">
        <v>3368211</v>
      </c>
      <c r="I7448" s="38" t="s">
        <v>255</v>
      </c>
      <c r="J7448" s="15">
        <v>9.5</v>
      </c>
    </row>
    <row r="7449" spans="1:10" x14ac:dyDescent="0.3">
      <c r="A7449" s="38" t="s">
        <v>260</v>
      </c>
      <c r="B7449" s="15">
        <v>208000</v>
      </c>
      <c r="C7449" s="15">
        <v>2212221</v>
      </c>
      <c r="E7449" s="35" t="s">
        <v>268</v>
      </c>
      <c r="F7449" s="15">
        <v>2338261</v>
      </c>
      <c r="G7449" s="15">
        <v>14814807</v>
      </c>
      <c r="I7449" s="38" t="s">
        <v>258</v>
      </c>
      <c r="J7449" s="15">
        <v>9.6999999999999993</v>
      </c>
    </row>
    <row r="7450" spans="1:10" x14ac:dyDescent="0.3">
      <c r="A7450" s="38" t="s">
        <v>262</v>
      </c>
      <c r="B7450" s="15">
        <v>240000</v>
      </c>
      <c r="C7450" s="15">
        <v>1869750</v>
      </c>
      <c r="E7450" s="36" t="s">
        <v>246</v>
      </c>
      <c r="F7450" s="15">
        <v>591638</v>
      </c>
      <c r="G7450" s="15">
        <v>2512843</v>
      </c>
      <c r="I7450" s="38" t="s">
        <v>260</v>
      </c>
      <c r="J7450" s="15">
        <v>8.8000000000000007</v>
      </c>
    </row>
    <row r="7451" spans="1:10" x14ac:dyDescent="0.3">
      <c r="A7451" s="38" t="s">
        <v>263</v>
      </c>
      <c r="B7451" s="15">
        <v>247500</v>
      </c>
      <c r="C7451" s="15">
        <v>1502400</v>
      </c>
      <c r="E7451" s="36" t="s">
        <v>248</v>
      </c>
      <c r="F7451" s="15">
        <v>600600</v>
      </c>
      <c r="G7451" s="15">
        <v>4800522</v>
      </c>
      <c r="I7451" s="38" t="s">
        <v>262</v>
      </c>
      <c r="J7451" s="15">
        <v>7.3</v>
      </c>
    </row>
    <row r="7452" spans="1:10" x14ac:dyDescent="0.3">
      <c r="A7452" s="35" t="s">
        <v>274</v>
      </c>
      <c r="B7452" s="15"/>
      <c r="C7452" s="15"/>
      <c r="E7452" s="36" t="s">
        <v>250</v>
      </c>
      <c r="F7452" s="15">
        <v>486649</v>
      </c>
      <c r="G7452" s="15">
        <v>3349899</v>
      </c>
      <c r="I7452" s="38" t="s">
        <v>263</v>
      </c>
      <c r="J7452" s="15">
        <v>7.8</v>
      </c>
    </row>
    <row r="7453" spans="1:10" x14ac:dyDescent="0.3">
      <c r="A7453" s="38" t="s">
        <v>245</v>
      </c>
      <c r="B7453" s="15">
        <v>225000</v>
      </c>
      <c r="C7453" s="15">
        <v>2543491</v>
      </c>
      <c r="E7453" s="37" t="s">
        <v>252</v>
      </c>
      <c r="F7453" s="15">
        <v>125000</v>
      </c>
      <c r="G7453" s="15">
        <v>1234400</v>
      </c>
      <c r="I7453" s="35" t="s">
        <v>261</v>
      </c>
      <c r="J7453" s="15"/>
    </row>
    <row r="7454" spans="1:10" x14ac:dyDescent="0.3">
      <c r="A7454" s="38" t="s">
        <v>247</v>
      </c>
      <c r="B7454" s="15">
        <v>225525</v>
      </c>
      <c r="C7454" s="15">
        <v>2274500</v>
      </c>
      <c r="E7454" s="37" t="s">
        <v>255</v>
      </c>
      <c r="F7454" s="15">
        <v>139000</v>
      </c>
      <c r="G7454" s="15">
        <v>1120900</v>
      </c>
      <c r="I7454" s="38" t="s">
        <v>245</v>
      </c>
      <c r="J7454" s="15">
        <v>8.3000000000000007</v>
      </c>
    </row>
    <row r="7455" spans="1:10" x14ac:dyDescent="0.3">
      <c r="A7455" s="38" t="s">
        <v>249</v>
      </c>
      <c r="B7455" s="15">
        <v>224750</v>
      </c>
      <c r="C7455" s="15">
        <v>2293228</v>
      </c>
      <c r="E7455" s="37" t="s">
        <v>258</v>
      </c>
      <c r="F7455" s="15">
        <v>222649</v>
      </c>
      <c r="G7455" s="15">
        <v>994599</v>
      </c>
      <c r="I7455" s="38" t="s">
        <v>247</v>
      </c>
      <c r="J7455" s="15">
        <v>8.6</v>
      </c>
    </row>
    <row r="7456" spans="1:10" x14ac:dyDescent="0.3">
      <c r="A7456" s="38" t="s">
        <v>251</v>
      </c>
      <c r="B7456" s="15">
        <v>235000</v>
      </c>
      <c r="C7456" s="15">
        <v>2195500</v>
      </c>
      <c r="E7456" s="36" t="s">
        <v>253</v>
      </c>
      <c r="F7456" s="15">
        <v>659374</v>
      </c>
      <c r="G7456" s="15">
        <v>4151543</v>
      </c>
      <c r="I7456" s="38" t="s">
        <v>249</v>
      </c>
      <c r="J7456" s="15">
        <v>12</v>
      </c>
    </row>
    <row r="7457" spans="1:10" x14ac:dyDescent="0.3">
      <c r="A7457" s="38" t="s">
        <v>254</v>
      </c>
      <c r="B7457" s="15">
        <v>250000</v>
      </c>
      <c r="C7457" s="15">
        <v>2024950</v>
      </c>
      <c r="E7457" s="35" t="s">
        <v>269</v>
      </c>
      <c r="F7457" s="15">
        <v>3646548</v>
      </c>
      <c r="G7457" s="15">
        <v>24722971</v>
      </c>
      <c r="I7457" s="38" t="s">
        <v>251</v>
      </c>
      <c r="J7457" s="15">
        <v>14.4</v>
      </c>
    </row>
    <row r="7458" spans="1:10" x14ac:dyDescent="0.3">
      <c r="A7458" s="38" t="s">
        <v>257</v>
      </c>
      <c r="B7458" s="15">
        <v>242000</v>
      </c>
      <c r="C7458" s="15">
        <v>2894050</v>
      </c>
      <c r="E7458" s="36" t="s">
        <v>246</v>
      </c>
      <c r="F7458" s="15">
        <v>844325</v>
      </c>
      <c r="G7458" s="15">
        <v>3841110</v>
      </c>
      <c r="I7458" s="38" t="s">
        <v>254</v>
      </c>
      <c r="J7458" s="15">
        <v>15.6</v>
      </c>
    </row>
    <row r="7459" spans="1:10" x14ac:dyDescent="0.3">
      <c r="A7459" s="38" t="s">
        <v>252</v>
      </c>
      <c r="B7459" s="15">
        <v>255000</v>
      </c>
      <c r="C7459" s="15">
        <v>2810350</v>
      </c>
      <c r="E7459" s="36" t="s">
        <v>248</v>
      </c>
      <c r="F7459" s="15">
        <v>943478</v>
      </c>
      <c r="G7459" s="15">
        <v>7098428</v>
      </c>
      <c r="I7459" s="38" t="s">
        <v>257</v>
      </c>
      <c r="J7459" s="15">
        <v>14.8</v>
      </c>
    </row>
    <row r="7460" spans="1:10" x14ac:dyDescent="0.3">
      <c r="A7460" s="38" t="s">
        <v>255</v>
      </c>
      <c r="B7460" s="15">
        <v>237750</v>
      </c>
      <c r="C7460" s="15">
        <v>1946700</v>
      </c>
      <c r="E7460" s="36" t="s">
        <v>250</v>
      </c>
      <c r="F7460" s="15">
        <v>1216270</v>
      </c>
      <c r="G7460" s="15">
        <v>7388419</v>
      </c>
      <c r="I7460" s="38" t="s">
        <v>252</v>
      </c>
      <c r="J7460" s="15">
        <v>15.7</v>
      </c>
    </row>
    <row r="7461" spans="1:10" x14ac:dyDescent="0.3">
      <c r="A7461" s="38" t="s">
        <v>258</v>
      </c>
      <c r="B7461" s="15">
        <v>230000</v>
      </c>
      <c r="C7461" s="15">
        <v>1198900</v>
      </c>
      <c r="E7461" s="37" t="s">
        <v>252</v>
      </c>
      <c r="F7461" s="15">
        <v>352750</v>
      </c>
      <c r="G7461" s="15">
        <v>2553950</v>
      </c>
      <c r="I7461" s="38" t="s">
        <v>255</v>
      </c>
      <c r="J7461" s="15">
        <v>14.9</v>
      </c>
    </row>
    <row r="7462" spans="1:10" x14ac:dyDescent="0.3">
      <c r="A7462" s="38" t="s">
        <v>260</v>
      </c>
      <c r="B7462" s="15">
        <v>269000</v>
      </c>
      <c r="C7462" s="15">
        <v>2416450</v>
      </c>
      <c r="E7462" s="37" t="s">
        <v>255</v>
      </c>
      <c r="F7462" s="15">
        <v>413020</v>
      </c>
      <c r="G7462" s="15">
        <v>3174119</v>
      </c>
      <c r="I7462" s="38" t="s">
        <v>258</v>
      </c>
      <c r="J7462" s="15">
        <v>13.1</v>
      </c>
    </row>
    <row r="7463" spans="1:10" x14ac:dyDescent="0.3">
      <c r="A7463" s="38" t="s">
        <v>262</v>
      </c>
      <c r="B7463" s="15">
        <v>250250</v>
      </c>
      <c r="C7463" s="15">
        <v>2465450</v>
      </c>
      <c r="E7463" s="37" t="s">
        <v>258</v>
      </c>
      <c r="F7463" s="15">
        <v>450500</v>
      </c>
      <c r="G7463" s="15">
        <v>1660350</v>
      </c>
      <c r="I7463" s="38" t="s">
        <v>260</v>
      </c>
      <c r="J7463" s="15">
        <v>14</v>
      </c>
    </row>
    <row r="7464" spans="1:10" x14ac:dyDescent="0.3">
      <c r="A7464" s="38" t="s">
        <v>263</v>
      </c>
      <c r="B7464" s="15">
        <v>247875</v>
      </c>
      <c r="C7464" s="15">
        <v>988750</v>
      </c>
      <c r="E7464" s="36" t="s">
        <v>253</v>
      </c>
      <c r="F7464" s="15">
        <v>642475</v>
      </c>
      <c r="G7464" s="15">
        <v>6395014</v>
      </c>
      <c r="I7464" s="38" t="s">
        <v>262</v>
      </c>
      <c r="J7464" s="15">
        <v>13.4</v>
      </c>
    </row>
    <row r="7465" spans="1:10" x14ac:dyDescent="0.3">
      <c r="A7465" s="35" t="s">
        <v>275</v>
      </c>
      <c r="B7465" s="15"/>
      <c r="C7465" s="15"/>
      <c r="E7465" s="35" t="s">
        <v>270</v>
      </c>
      <c r="F7465" s="15">
        <v>2726908</v>
      </c>
      <c r="G7465" s="15">
        <v>25549011</v>
      </c>
      <c r="I7465" s="38" t="s">
        <v>263</v>
      </c>
      <c r="J7465" s="15">
        <v>11.8</v>
      </c>
    </row>
    <row r="7466" spans="1:10" x14ac:dyDescent="0.3">
      <c r="A7466" s="38" t="s">
        <v>245</v>
      </c>
      <c r="B7466" s="15">
        <v>257500</v>
      </c>
      <c r="C7466" s="15">
        <v>2628457</v>
      </c>
      <c r="E7466" s="36" t="s">
        <v>246</v>
      </c>
      <c r="F7466" s="15">
        <v>587175</v>
      </c>
      <c r="G7466" s="15">
        <v>2940550</v>
      </c>
      <c r="I7466" s="35" t="s">
        <v>264</v>
      </c>
      <c r="J7466" s="15"/>
    </row>
    <row r="7467" spans="1:10" x14ac:dyDescent="0.3">
      <c r="A7467" s="38" t="s">
        <v>247</v>
      </c>
      <c r="B7467" s="15">
        <v>237750</v>
      </c>
      <c r="C7467" s="15">
        <v>1184750</v>
      </c>
      <c r="E7467" s="36" t="s">
        <v>248</v>
      </c>
      <c r="F7467" s="15">
        <v>837808</v>
      </c>
      <c r="G7467" s="15">
        <v>7640023</v>
      </c>
      <c r="I7467" s="38" t="s">
        <v>245</v>
      </c>
      <c r="J7467" s="15">
        <v>11.3</v>
      </c>
    </row>
    <row r="7468" spans="1:10" x14ac:dyDescent="0.3">
      <c r="A7468" s="38" t="s">
        <v>249</v>
      </c>
      <c r="B7468" s="15">
        <v>240250</v>
      </c>
      <c r="C7468" s="15">
        <v>1880000</v>
      </c>
      <c r="E7468" s="36" t="s">
        <v>250</v>
      </c>
      <c r="F7468" s="15">
        <v>682975</v>
      </c>
      <c r="G7468" s="15">
        <v>8089450</v>
      </c>
      <c r="I7468" s="38" t="s">
        <v>247</v>
      </c>
      <c r="J7468" s="15">
        <v>12.5</v>
      </c>
    </row>
    <row r="7469" spans="1:10" x14ac:dyDescent="0.3">
      <c r="A7469" s="38" t="s">
        <v>251</v>
      </c>
      <c r="B7469" s="15">
        <v>280000</v>
      </c>
      <c r="C7469" s="15">
        <v>2603450</v>
      </c>
      <c r="E7469" s="37" t="s">
        <v>252</v>
      </c>
      <c r="F7469" s="15">
        <v>197500</v>
      </c>
      <c r="G7469" s="15">
        <v>2492800</v>
      </c>
      <c r="I7469" s="38" t="s">
        <v>249</v>
      </c>
      <c r="J7469" s="15">
        <v>11.1</v>
      </c>
    </row>
    <row r="7470" spans="1:10" x14ac:dyDescent="0.3">
      <c r="A7470" s="38" t="s">
        <v>254</v>
      </c>
      <c r="B7470" s="15">
        <v>259500</v>
      </c>
      <c r="C7470" s="15">
        <v>2628950</v>
      </c>
      <c r="E7470" s="37" t="s">
        <v>255</v>
      </c>
      <c r="F7470" s="15">
        <v>194000</v>
      </c>
      <c r="G7470" s="15">
        <v>3162350</v>
      </c>
      <c r="I7470" s="38" t="s">
        <v>251</v>
      </c>
      <c r="J7470" s="15">
        <v>10.1</v>
      </c>
    </row>
    <row r="7471" spans="1:10" x14ac:dyDescent="0.3">
      <c r="A7471" s="38" t="s">
        <v>257</v>
      </c>
      <c r="B7471" s="15">
        <v>272699</v>
      </c>
      <c r="C7471" s="15">
        <v>3594548</v>
      </c>
      <c r="E7471" s="37" t="s">
        <v>258</v>
      </c>
      <c r="F7471" s="15">
        <v>291475</v>
      </c>
      <c r="G7471" s="15">
        <v>2434300</v>
      </c>
      <c r="I7471" s="38" t="s">
        <v>254</v>
      </c>
      <c r="J7471" s="15">
        <v>13.1</v>
      </c>
    </row>
    <row r="7472" spans="1:10" x14ac:dyDescent="0.3">
      <c r="A7472" s="38" t="s">
        <v>252</v>
      </c>
      <c r="B7472" s="15">
        <v>257500</v>
      </c>
      <c r="C7472" s="15">
        <v>2578900</v>
      </c>
      <c r="E7472" s="36" t="s">
        <v>253</v>
      </c>
      <c r="F7472" s="15">
        <v>618950</v>
      </c>
      <c r="G7472" s="15">
        <v>6878988</v>
      </c>
      <c r="I7472" s="38" t="s">
        <v>257</v>
      </c>
      <c r="J7472" s="15">
        <v>14.3</v>
      </c>
    </row>
    <row r="7473" spans="1:10" x14ac:dyDescent="0.3">
      <c r="A7473" s="38" t="s">
        <v>255</v>
      </c>
      <c r="B7473" s="15">
        <v>278000</v>
      </c>
      <c r="C7473" s="15">
        <v>3046500</v>
      </c>
      <c r="E7473" s="35" t="s">
        <v>271</v>
      </c>
      <c r="F7473" s="15">
        <v>4243705</v>
      </c>
      <c r="G7473" s="15">
        <v>37768283</v>
      </c>
      <c r="I7473" s="38" t="s">
        <v>252</v>
      </c>
      <c r="J7473" s="15">
        <v>13</v>
      </c>
    </row>
    <row r="7474" spans="1:10" x14ac:dyDescent="0.3">
      <c r="A7474" s="38" t="s">
        <v>258</v>
      </c>
      <c r="B7474" s="15">
        <v>274000</v>
      </c>
      <c r="C7474" s="15">
        <v>2203900</v>
      </c>
      <c r="E7474" s="36" t="s">
        <v>246</v>
      </c>
      <c r="F7474" s="15">
        <v>1126805</v>
      </c>
      <c r="G7474" s="15">
        <v>5970050</v>
      </c>
      <c r="I7474" s="38" t="s">
        <v>255</v>
      </c>
      <c r="J7474" s="15">
        <v>10.9</v>
      </c>
    </row>
    <row r="7475" spans="1:10" x14ac:dyDescent="0.3">
      <c r="A7475" s="38" t="s">
        <v>260</v>
      </c>
      <c r="B7475" s="15">
        <v>256500</v>
      </c>
      <c r="C7475" s="15">
        <v>2524000</v>
      </c>
      <c r="E7475" s="36" t="s">
        <v>248</v>
      </c>
      <c r="F7475" s="15">
        <v>1272500</v>
      </c>
      <c r="G7475" s="15">
        <v>13005035</v>
      </c>
      <c r="I7475" s="38" t="s">
        <v>258</v>
      </c>
      <c r="J7475" s="15">
        <v>10.7</v>
      </c>
    </row>
    <row r="7476" spans="1:10" x14ac:dyDescent="0.3">
      <c r="A7476" s="38" t="s">
        <v>262</v>
      </c>
      <c r="B7476" s="15">
        <v>280000</v>
      </c>
      <c r="C7476" s="15">
        <v>2163450</v>
      </c>
      <c r="E7476" s="36" t="s">
        <v>250</v>
      </c>
      <c r="F7476" s="15">
        <v>1185450</v>
      </c>
      <c r="G7476" s="15">
        <v>10384708</v>
      </c>
      <c r="I7476" s="38" t="s">
        <v>260</v>
      </c>
      <c r="J7476" s="15">
        <v>8.3000000000000007</v>
      </c>
    </row>
    <row r="7477" spans="1:10" x14ac:dyDescent="0.3">
      <c r="A7477" s="14">
        <v>48</v>
      </c>
      <c r="B7477" s="15">
        <v>31595439</v>
      </c>
      <c r="C7477" s="15">
        <v>61466013</v>
      </c>
      <c r="E7477" s="37" t="s">
        <v>252</v>
      </c>
      <c r="F7477" s="15">
        <v>186950</v>
      </c>
      <c r="G7477" s="15">
        <v>4890958</v>
      </c>
      <c r="I7477" s="38" t="s">
        <v>262</v>
      </c>
      <c r="J7477" s="15">
        <v>9.6999999999999993</v>
      </c>
    </row>
    <row r="7478" spans="1:10" x14ac:dyDescent="0.3">
      <c r="A7478" s="35" t="s">
        <v>243</v>
      </c>
      <c r="B7478" s="15"/>
      <c r="C7478" s="15"/>
      <c r="E7478" s="37" t="s">
        <v>255</v>
      </c>
      <c r="F7478" s="15">
        <v>516500</v>
      </c>
      <c r="G7478" s="15">
        <v>2871400</v>
      </c>
      <c r="I7478" s="38" t="s">
        <v>263</v>
      </c>
      <c r="J7478" s="15">
        <v>7.7</v>
      </c>
    </row>
    <row r="7479" spans="1:10" x14ac:dyDescent="0.3">
      <c r="A7479" s="38" t="s">
        <v>245</v>
      </c>
      <c r="B7479" s="15">
        <v>96900</v>
      </c>
      <c r="C7479" s="15">
        <v>96900</v>
      </c>
      <c r="E7479" s="37" t="s">
        <v>258</v>
      </c>
      <c r="F7479" s="15">
        <v>482000</v>
      </c>
      <c r="G7479" s="15">
        <v>2622350</v>
      </c>
      <c r="I7479" s="35" t="s">
        <v>266</v>
      </c>
      <c r="J7479" s="15"/>
    </row>
    <row r="7480" spans="1:10" x14ac:dyDescent="0.3">
      <c r="A7480" s="38" t="s">
        <v>247</v>
      </c>
      <c r="B7480" s="15">
        <v>96000</v>
      </c>
      <c r="C7480" s="15">
        <v>96000</v>
      </c>
      <c r="E7480" s="36" t="s">
        <v>253</v>
      </c>
      <c r="F7480" s="15">
        <v>658950</v>
      </c>
      <c r="G7480" s="15">
        <v>8408490</v>
      </c>
      <c r="I7480" s="38" t="s">
        <v>245</v>
      </c>
      <c r="J7480" s="15">
        <v>8.3000000000000007</v>
      </c>
    </row>
    <row r="7481" spans="1:10" x14ac:dyDescent="0.3">
      <c r="A7481" s="38" t="s">
        <v>249</v>
      </c>
      <c r="B7481" s="15">
        <v>109500</v>
      </c>
      <c r="C7481" s="15">
        <v>219000</v>
      </c>
      <c r="E7481" s="35" t="s">
        <v>272</v>
      </c>
      <c r="F7481" s="15">
        <v>3928788</v>
      </c>
      <c r="G7481" s="15">
        <v>43026087</v>
      </c>
      <c r="I7481" s="38" t="s">
        <v>247</v>
      </c>
      <c r="J7481" s="15">
        <v>9.6999999999999993</v>
      </c>
    </row>
    <row r="7482" spans="1:10" x14ac:dyDescent="0.3">
      <c r="A7482" s="38" t="s">
        <v>251</v>
      </c>
      <c r="B7482" s="15">
        <v>135500</v>
      </c>
      <c r="C7482" s="15">
        <v>271000</v>
      </c>
      <c r="E7482" s="36" t="s">
        <v>246</v>
      </c>
      <c r="F7482" s="15">
        <v>1133913</v>
      </c>
      <c r="G7482" s="15">
        <v>8360559</v>
      </c>
      <c r="I7482" s="38" t="s">
        <v>249</v>
      </c>
      <c r="J7482" s="15">
        <v>9.4</v>
      </c>
    </row>
    <row r="7483" spans="1:10" x14ac:dyDescent="0.3">
      <c r="A7483" s="38" t="s">
        <v>254</v>
      </c>
      <c r="B7483" s="15">
        <v>122647</v>
      </c>
      <c r="C7483" s="15">
        <v>245294</v>
      </c>
      <c r="E7483" s="36" t="s">
        <v>248</v>
      </c>
      <c r="F7483" s="15">
        <v>881450</v>
      </c>
      <c r="G7483" s="15">
        <v>12103297</v>
      </c>
      <c r="I7483" s="38" t="s">
        <v>251</v>
      </c>
      <c r="J7483" s="15">
        <v>7.9</v>
      </c>
    </row>
    <row r="7484" spans="1:10" x14ac:dyDescent="0.3">
      <c r="A7484" s="38" t="s">
        <v>257</v>
      </c>
      <c r="B7484" s="15">
        <v>107000</v>
      </c>
      <c r="C7484" s="15">
        <v>214000</v>
      </c>
      <c r="E7484" s="36" t="s">
        <v>250</v>
      </c>
      <c r="F7484" s="15">
        <v>887425</v>
      </c>
      <c r="G7484" s="15">
        <v>11085582</v>
      </c>
      <c r="I7484" s="38" t="s">
        <v>254</v>
      </c>
      <c r="J7484" s="15">
        <v>7</v>
      </c>
    </row>
    <row r="7485" spans="1:10" x14ac:dyDescent="0.3">
      <c r="A7485" s="38" t="s">
        <v>252</v>
      </c>
      <c r="B7485" s="15">
        <v>125000</v>
      </c>
      <c r="C7485" s="15">
        <v>125000</v>
      </c>
      <c r="E7485" s="37" t="s">
        <v>252</v>
      </c>
      <c r="F7485" s="15">
        <v>249975</v>
      </c>
      <c r="G7485" s="15">
        <v>3802735</v>
      </c>
      <c r="I7485" s="38" t="s">
        <v>257</v>
      </c>
      <c r="J7485" s="15">
        <v>6.5</v>
      </c>
    </row>
    <row r="7486" spans="1:10" x14ac:dyDescent="0.3">
      <c r="A7486" s="38" t="s">
        <v>255</v>
      </c>
      <c r="B7486" s="15"/>
      <c r="C7486" s="15"/>
      <c r="E7486" s="37" t="s">
        <v>255</v>
      </c>
      <c r="F7486" s="15">
        <v>260000</v>
      </c>
      <c r="G7486" s="15">
        <v>4200748</v>
      </c>
      <c r="I7486" s="38" t="s">
        <v>252</v>
      </c>
      <c r="J7486" s="15">
        <v>6.9</v>
      </c>
    </row>
    <row r="7487" spans="1:10" x14ac:dyDescent="0.3">
      <c r="A7487" s="38" t="s">
        <v>258</v>
      </c>
      <c r="B7487" s="15">
        <v>120000</v>
      </c>
      <c r="C7487" s="15">
        <v>240000</v>
      </c>
      <c r="E7487" s="37" t="s">
        <v>258</v>
      </c>
      <c r="F7487" s="15">
        <v>377450</v>
      </c>
      <c r="G7487" s="15">
        <v>3082099</v>
      </c>
      <c r="I7487" s="38" t="s">
        <v>255</v>
      </c>
      <c r="J7487" s="15">
        <v>7.1</v>
      </c>
    </row>
    <row r="7488" spans="1:10" x14ac:dyDescent="0.3">
      <c r="A7488" s="38" t="s">
        <v>260</v>
      </c>
      <c r="B7488" s="15">
        <v>139900</v>
      </c>
      <c r="C7488" s="15">
        <v>139900</v>
      </c>
      <c r="E7488" s="36" t="s">
        <v>253</v>
      </c>
      <c r="F7488" s="15">
        <v>1026000</v>
      </c>
      <c r="G7488" s="15">
        <v>11476649</v>
      </c>
      <c r="I7488" s="38" t="s">
        <v>258</v>
      </c>
      <c r="J7488" s="15">
        <v>7.1</v>
      </c>
    </row>
    <row r="7489" spans="1:10" x14ac:dyDescent="0.3">
      <c r="A7489" s="38" t="s">
        <v>262</v>
      </c>
      <c r="B7489" s="15">
        <v>129000</v>
      </c>
      <c r="C7489" s="15">
        <v>390000</v>
      </c>
      <c r="E7489" s="35" t="s">
        <v>273</v>
      </c>
      <c r="F7489" s="15">
        <v>4877890</v>
      </c>
      <c r="G7489" s="15">
        <v>54161952</v>
      </c>
      <c r="I7489" s="38" t="s">
        <v>260</v>
      </c>
      <c r="J7489" s="15">
        <v>8.3000000000000007</v>
      </c>
    </row>
    <row r="7490" spans="1:10" x14ac:dyDescent="0.3">
      <c r="A7490" s="38" t="s">
        <v>263</v>
      </c>
      <c r="B7490" s="15">
        <v>140575</v>
      </c>
      <c r="C7490" s="15">
        <v>281150</v>
      </c>
      <c r="E7490" s="36" t="s">
        <v>246</v>
      </c>
      <c r="F7490" s="15">
        <v>858115</v>
      </c>
      <c r="G7490" s="15">
        <v>11102850</v>
      </c>
      <c r="I7490" s="38" t="s">
        <v>262</v>
      </c>
      <c r="J7490" s="15">
        <v>7.7</v>
      </c>
    </row>
    <row r="7491" spans="1:10" x14ac:dyDescent="0.3">
      <c r="A7491" s="35" t="s">
        <v>259</v>
      </c>
      <c r="B7491" s="15"/>
      <c r="C7491" s="15"/>
      <c r="E7491" s="36" t="s">
        <v>248</v>
      </c>
      <c r="F7491" s="15">
        <v>797400</v>
      </c>
      <c r="G7491" s="15">
        <v>12805692</v>
      </c>
      <c r="I7491" s="38" t="s">
        <v>263</v>
      </c>
      <c r="J7491" s="15">
        <v>7.5</v>
      </c>
    </row>
    <row r="7492" spans="1:10" x14ac:dyDescent="0.3">
      <c r="A7492" s="38" t="s">
        <v>245</v>
      </c>
      <c r="B7492" s="15">
        <v>106900</v>
      </c>
      <c r="C7492" s="15">
        <v>327002</v>
      </c>
      <c r="E7492" s="36" t="s">
        <v>250</v>
      </c>
      <c r="F7492" s="15">
        <v>1243000</v>
      </c>
      <c r="G7492" s="15">
        <v>16423811</v>
      </c>
      <c r="I7492" s="35" t="s">
        <v>267</v>
      </c>
      <c r="J7492" s="15"/>
    </row>
    <row r="7493" spans="1:10" x14ac:dyDescent="0.3">
      <c r="A7493" s="38" t="s">
        <v>247</v>
      </c>
      <c r="B7493" s="15">
        <v>82000</v>
      </c>
      <c r="C7493" s="15">
        <v>82000</v>
      </c>
      <c r="E7493" s="37" t="s">
        <v>252</v>
      </c>
      <c r="F7493" s="15">
        <v>266000</v>
      </c>
      <c r="G7493" s="15">
        <v>6052734</v>
      </c>
      <c r="I7493" s="38" t="s">
        <v>245</v>
      </c>
      <c r="J7493" s="15">
        <v>8.5</v>
      </c>
    </row>
    <row r="7494" spans="1:10" x14ac:dyDescent="0.3">
      <c r="A7494" s="38" t="s">
        <v>249</v>
      </c>
      <c r="B7494" s="15">
        <v>139000</v>
      </c>
      <c r="C7494" s="15">
        <v>404000</v>
      </c>
      <c r="E7494" s="37" t="s">
        <v>255</v>
      </c>
      <c r="F7494" s="15">
        <v>503500</v>
      </c>
      <c r="G7494" s="15">
        <v>4875114</v>
      </c>
      <c r="I7494" s="38" t="s">
        <v>247</v>
      </c>
      <c r="J7494" s="15">
        <v>8.3000000000000007</v>
      </c>
    </row>
    <row r="7495" spans="1:10" x14ac:dyDescent="0.3">
      <c r="A7495" s="38" t="s">
        <v>251</v>
      </c>
      <c r="B7495" s="15">
        <v>336925</v>
      </c>
      <c r="C7495" s="15">
        <v>753440</v>
      </c>
      <c r="E7495" s="37" t="s">
        <v>258</v>
      </c>
      <c r="F7495" s="15">
        <v>473500</v>
      </c>
      <c r="G7495" s="15">
        <v>5495963</v>
      </c>
      <c r="I7495" s="38" t="s">
        <v>249</v>
      </c>
      <c r="J7495" s="15">
        <v>10.8</v>
      </c>
    </row>
    <row r="7496" spans="1:10" x14ac:dyDescent="0.3">
      <c r="A7496" s="38" t="s">
        <v>254</v>
      </c>
      <c r="B7496" s="15">
        <v>142000</v>
      </c>
      <c r="C7496" s="15">
        <v>431700</v>
      </c>
      <c r="E7496" s="36" t="s">
        <v>253</v>
      </c>
      <c r="F7496" s="15">
        <v>1979375</v>
      </c>
      <c r="G7496" s="15">
        <v>13829599</v>
      </c>
      <c r="I7496" s="38" t="s">
        <v>251</v>
      </c>
      <c r="J7496" s="15">
        <v>12</v>
      </c>
    </row>
    <row r="7497" spans="1:10" x14ac:dyDescent="0.3">
      <c r="A7497" s="38" t="s">
        <v>257</v>
      </c>
      <c r="B7497" s="15">
        <v>135000</v>
      </c>
      <c r="C7497" s="15">
        <v>686950</v>
      </c>
      <c r="E7497" s="35" t="s">
        <v>274</v>
      </c>
      <c r="F7497" s="15">
        <v>6360391</v>
      </c>
      <c r="G7497" s="15">
        <v>39424991</v>
      </c>
      <c r="I7497" s="38" t="s">
        <v>254</v>
      </c>
      <c r="J7497" s="15">
        <v>11.2</v>
      </c>
    </row>
    <row r="7498" spans="1:10" x14ac:dyDescent="0.3">
      <c r="A7498" s="38" t="s">
        <v>252</v>
      </c>
      <c r="B7498" s="15">
        <v>98750</v>
      </c>
      <c r="C7498" s="15">
        <v>197500</v>
      </c>
      <c r="E7498" s="36" t="s">
        <v>246</v>
      </c>
      <c r="F7498" s="15">
        <v>1385175</v>
      </c>
      <c r="G7498" s="15">
        <v>7421700</v>
      </c>
      <c r="I7498" s="38" t="s">
        <v>257</v>
      </c>
      <c r="J7498" s="15">
        <v>9.4</v>
      </c>
    </row>
    <row r="7499" spans="1:10" x14ac:dyDescent="0.3">
      <c r="A7499" s="38" t="s">
        <v>255</v>
      </c>
      <c r="B7499" s="15">
        <v>344950</v>
      </c>
      <c r="C7499" s="15">
        <v>344950</v>
      </c>
      <c r="E7499" s="36" t="s">
        <v>248</v>
      </c>
      <c r="F7499" s="15">
        <v>1280850</v>
      </c>
      <c r="G7499" s="15">
        <v>12226451</v>
      </c>
      <c r="I7499" s="38" t="s">
        <v>252</v>
      </c>
      <c r="J7499" s="15">
        <v>10.5</v>
      </c>
    </row>
    <row r="7500" spans="1:10" x14ac:dyDescent="0.3">
      <c r="A7500" s="38" t="s">
        <v>258</v>
      </c>
      <c r="B7500" s="15">
        <v>122500</v>
      </c>
      <c r="C7500" s="15">
        <v>746400</v>
      </c>
      <c r="E7500" s="36" t="s">
        <v>250</v>
      </c>
      <c r="F7500" s="15">
        <v>2219225</v>
      </c>
      <c r="G7500" s="15">
        <v>13148100</v>
      </c>
      <c r="I7500" s="38" t="s">
        <v>255</v>
      </c>
      <c r="J7500" s="15">
        <v>11.8</v>
      </c>
    </row>
    <row r="7501" spans="1:10" x14ac:dyDescent="0.3">
      <c r="A7501" s="38" t="s">
        <v>260</v>
      </c>
      <c r="B7501" s="15">
        <v>141950</v>
      </c>
      <c r="C7501" s="15">
        <v>283900</v>
      </c>
      <c r="E7501" s="37" t="s">
        <v>252</v>
      </c>
      <c r="F7501" s="15">
        <v>952725</v>
      </c>
      <c r="G7501" s="15">
        <v>4950800</v>
      </c>
      <c r="I7501" s="38" t="s">
        <v>258</v>
      </c>
      <c r="J7501" s="15">
        <v>8.6999999999999993</v>
      </c>
    </row>
    <row r="7502" spans="1:10" x14ac:dyDescent="0.3">
      <c r="A7502" s="38" t="s">
        <v>262</v>
      </c>
      <c r="B7502" s="15"/>
      <c r="C7502" s="15">
        <v>0</v>
      </c>
      <c r="E7502" s="37" t="s">
        <v>255</v>
      </c>
      <c r="F7502" s="15">
        <v>972500</v>
      </c>
      <c r="G7502" s="15">
        <v>5810300</v>
      </c>
      <c r="I7502" s="38" t="s">
        <v>260</v>
      </c>
      <c r="J7502" s="15">
        <v>7.8</v>
      </c>
    </row>
    <row r="7503" spans="1:10" x14ac:dyDescent="0.3">
      <c r="A7503" s="38" t="s">
        <v>263</v>
      </c>
      <c r="B7503" s="15">
        <v>142000</v>
      </c>
      <c r="C7503" s="15">
        <v>142000</v>
      </c>
      <c r="E7503" s="37" t="s">
        <v>258</v>
      </c>
      <c r="F7503" s="15">
        <v>294000</v>
      </c>
      <c r="G7503" s="15">
        <v>2387000</v>
      </c>
      <c r="I7503" s="38" t="s">
        <v>262</v>
      </c>
      <c r="J7503" s="15">
        <v>8.1</v>
      </c>
    </row>
    <row r="7504" spans="1:10" x14ac:dyDescent="0.3">
      <c r="A7504" s="35" t="s">
        <v>265</v>
      </c>
      <c r="B7504" s="15"/>
      <c r="C7504" s="15"/>
      <c r="E7504" s="36" t="s">
        <v>253</v>
      </c>
      <c r="F7504" s="15">
        <v>1475141</v>
      </c>
      <c r="G7504" s="15">
        <v>6628740</v>
      </c>
      <c r="I7504" s="38" t="s">
        <v>263</v>
      </c>
      <c r="J7504" s="15">
        <v>8</v>
      </c>
    </row>
    <row r="7505" spans="1:10" x14ac:dyDescent="0.3">
      <c r="A7505" s="38" t="s">
        <v>245</v>
      </c>
      <c r="B7505" s="15">
        <v>141000</v>
      </c>
      <c r="C7505" s="15">
        <v>282000</v>
      </c>
      <c r="E7505" s="35" t="s">
        <v>275</v>
      </c>
      <c r="F7505" s="15">
        <v>5409213</v>
      </c>
      <c r="G7505" s="15">
        <v>48490610</v>
      </c>
      <c r="I7505" s="35" t="s">
        <v>268</v>
      </c>
      <c r="J7505" s="15"/>
    </row>
    <row r="7506" spans="1:10" x14ac:dyDescent="0.3">
      <c r="A7506" s="38" t="s">
        <v>247</v>
      </c>
      <c r="B7506" s="15">
        <v>125500</v>
      </c>
      <c r="C7506" s="15">
        <v>125500</v>
      </c>
      <c r="E7506" s="36" t="s">
        <v>246</v>
      </c>
      <c r="F7506" s="15">
        <v>1198500</v>
      </c>
      <c r="G7506" s="15">
        <v>8442200</v>
      </c>
      <c r="I7506" s="38" t="s">
        <v>245</v>
      </c>
      <c r="J7506" s="15">
        <v>7.8</v>
      </c>
    </row>
    <row r="7507" spans="1:10" x14ac:dyDescent="0.3">
      <c r="A7507" s="38" t="s">
        <v>249</v>
      </c>
      <c r="B7507" s="15">
        <v>162500</v>
      </c>
      <c r="C7507" s="15">
        <v>634000</v>
      </c>
      <c r="E7507" s="36" t="s">
        <v>248</v>
      </c>
      <c r="F7507" s="15">
        <v>1613238</v>
      </c>
      <c r="G7507" s="15">
        <v>15460051</v>
      </c>
      <c r="I7507" s="38" t="s">
        <v>247</v>
      </c>
      <c r="J7507" s="15">
        <v>6.2</v>
      </c>
    </row>
    <row r="7508" spans="1:10" x14ac:dyDescent="0.3">
      <c r="A7508" s="38" t="s">
        <v>251</v>
      </c>
      <c r="B7508" s="15">
        <v>239000</v>
      </c>
      <c r="C7508" s="15">
        <v>239000</v>
      </c>
      <c r="E7508" s="36" t="s">
        <v>250</v>
      </c>
      <c r="F7508" s="15">
        <v>1572475</v>
      </c>
      <c r="G7508" s="15">
        <v>18145259</v>
      </c>
      <c r="I7508" s="38" t="s">
        <v>249</v>
      </c>
      <c r="J7508" s="15">
        <v>5.4</v>
      </c>
    </row>
    <row r="7509" spans="1:10" x14ac:dyDescent="0.3">
      <c r="A7509" s="38" t="s">
        <v>254</v>
      </c>
      <c r="B7509" s="15">
        <v>139900</v>
      </c>
      <c r="C7509" s="15">
        <v>139900</v>
      </c>
      <c r="E7509" s="37" t="s">
        <v>252</v>
      </c>
      <c r="F7509" s="15">
        <v>660000</v>
      </c>
      <c r="G7509" s="15">
        <v>8038110</v>
      </c>
      <c r="I7509" s="38" t="s">
        <v>251</v>
      </c>
      <c r="J7509" s="15">
        <v>5.5</v>
      </c>
    </row>
    <row r="7510" spans="1:10" x14ac:dyDescent="0.3">
      <c r="A7510" s="38" t="s">
        <v>257</v>
      </c>
      <c r="B7510" s="15">
        <v>350900</v>
      </c>
      <c r="C7510" s="15">
        <v>671900</v>
      </c>
      <c r="E7510" s="37" t="s">
        <v>255</v>
      </c>
      <c r="F7510" s="15">
        <v>588775</v>
      </c>
      <c r="G7510" s="15">
        <v>4711000</v>
      </c>
      <c r="I7510" s="38" t="s">
        <v>254</v>
      </c>
      <c r="J7510" s="15">
        <v>5.3</v>
      </c>
    </row>
    <row r="7511" spans="1:10" x14ac:dyDescent="0.3">
      <c r="A7511" s="38" t="s">
        <v>252</v>
      </c>
      <c r="B7511" s="15">
        <v>194950</v>
      </c>
      <c r="C7511" s="15">
        <v>582900</v>
      </c>
      <c r="E7511" s="37" t="s">
        <v>258</v>
      </c>
      <c r="F7511" s="15">
        <v>323700</v>
      </c>
      <c r="G7511" s="15">
        <v>5396149</v>
      </c>
      <c r="I7511" s="38" t="s">
        <v>257</v>
      </c>
      <c r="J7511" s="15">
        <v>7.4</v>
      </c>
    </row>
    <row r="7512" spans="1:10" x14ac:dyDescent="0.3">
      <c r="A7512" s="38" t="s">
        <v>255</v>
      </c>
      <c r="B7512" s="15">
        <v>183400</v>
      </c>
      <c r="C7512" s="15">
        <v>930900</v>
      </c>
      <c r="E7512" s="36" t="s">
        <v>253</v>
      </c>
      <c r="F7512" s="15">
        <v>1025000</v>
      </c>
      <c r="G7512" s="15">
        <v>6443100</v>
      </c>
      <c r="I7512" s="38" t="s">
        <v>252</v>
      </c>
      <c r="J7512" s="15">
        <v>5.7</v>
      </c>
    </row>
    <row r="7513" spans="1:10" x14ac:dyDescent="0.3">
      <c r="A7513" s="38" t="s">
        <v>258</v>
      </c>
      <c r="B7513" s="15">
        <v>186975</v>
      </c>
      <c r="C7513" s="15">
        <v>373950</v>
      </c>
      <c r="E7513" s="14">
        <v>69</v>
      </c>
      <c r="F7513" s="15">
        <v>38011295</v>
      </c>
      <c r="G7513" s="15">
        <v>313436737</v>
      </c>
      <c r="I7513" s="38" t="s">
        <v>255</v>
      </c>
      <c r="J7513" s="15">
        <v>5.5</v>
      </c>
    </row>
    <row r="7514" spans="1:10" x14ac:dyDescent="0.3">
      <c r="A7514" s="38" t="s">
        <v>260</v>
      </c>
      <c r="B7514" s="15">
        <v>176950</v>
      </c>
      <c r="C7514" s="15">
        <v>550400</v>
      </c>
      <c r="E7514" s="35" t="s">
        <v>243</v>
      </c>
      <c r="F7514" s="15">
        <v>1743950</v>
      </c>
      <c r="G7514" s="15">
        <v>17167340</v>
      </c>
      <c r="I7514" s="38" t="s">
        <v>258</v>
      </c>
      <c r="J7514" s="15">
        <v>5.5</v>
      </c>
    </row>
    <row r="7515" spans="1:10" x14ac:dyDescent="0.3">
      <c r="A7515" s="38" t="s">
        <v>262</v>
      </c>
      <c r="B7515" s="15">
        <v>190000</v>
      </c>
      <c r="C7515" s="15">
        <v>544000</v>
      </c>
      <c r="E7515" s="36" t="s">
        <v>246</v>
      </c>
      <c r="F7515" s="15">
        <v>434600</v>
      </c>
      <c r="G7515" s="15">
        <v>4178300</v>
      </c>
      <c r="I7515" s="38" t="s">
        <v>260</v>
      </c>
      <c r="J7515" s="15">
        <v>5.3</v>
      </c>
    </row>
    <row r="7516" spans="1:10" x14ac:dyDescent="0.3">
      <c r="A7516" s="38" t="s">
        <v>263</v>
      </c>
      <c r="B7516" s="15">
        <v>133500</v>
      </c>
      <c r="C7516" s="15">
        <v>267000</v>
      </c>
      <c r="E7516" s="36" t="s">
        <v>248</v>
      </c>
      <c r="F7516" s="15">
        <v>424925</v>
      </c>
      <c r="G7516" s="15">
        <v>5449605</v>
      </c>
      <c r="I7516" s="38" t="s">
        <v>262</v>
      </c>
      <c r="J7516" s="15">
        <v>4.5</v>
      </c>
    </row>
    <row r="7517" spans="1:10" x14ac:dyDescent="0.3">
      <c r="A7517" s="35" t="s">
        <v>244</v>
      </c>
      <c r="B7517" s="15"/>
      <c r="C7517" s="15"/>
      <c r="E7517" s="36" t="s">
        <v>250</v>
      </c>
      <c r="F7517" s="15">
        <v>392925</v>
      </c>
      <c r="G7517" s="15">
        <v>3986585</v>
      </c>
      <c r="I7517" s="38" t="s">
        <v>263</v>
      </c>
      <c r="J7517" s="15">
        <v>5</v>
      </c>
    </row>
    <row r="7518" spans="1:10" x14ac:dyDescent="0.3">
      <c r="A7518" s="38" t="s">
        <v>245</v>
      </c>
      <c r="B7518" s="15"/>
      <c r="C7518" s="15">
        <v>0</v>
      </c>
      <c r="E7518" s="37" t="s">
        <v>252</v>
      </c>
      <c r="F7518" s="15">
        <v>147450</v>
      </c>
      <c r="G7518" s="15">
        <v>2374385</v>
      </c>
      <c r="I7518" s="35" t="s">
        <v>269</v>
      </c>
      <c r="J7518" s="15"/>
    </row>
    <row r="7519" spans="1:10" x14ac:dyDescent="0.3">
      <c r="A7519" s="38" t="s">
        <v>247</v>
      </c>
      <c r="B7519" s="15"/>
      <c r="C7519" s="15">
        <v>0</v>
      </c>
      <c r="E7519" s="37" t="s">
        <v>255</v>
      </c>
      <c r="F7519" s="15">
        <v>111475</v>
      </c>
      <c r="G7519" s="15">
        <v>951250</v>
      </c>
      <c r="I7519" s="38" t="s">
        <v>245</v>
      </c>
      <c r="J7519" s="15">
        <v>5.4</v>
      </c>
    </row>
    <row r="7520" spans="1:10" x14ac:dyDescent="0.3">
      <c r="A7520" s="38" t="s">
        <v>249</v>
      </c>
      <c r="B7520" s="15">
        <v>179000</v>
      </c>
      <c r="C7520" s="15">
        <v>179000</v>
      </c>
      <c r="E7520" s="37" t="s">
        <v>258</v>
      </c>
      <c r="F7520" s="15">
        <v>134000</v>
      </c>
      <c r="G7520" s="15">
        <v>660950</v>
      </c>
      <c r="I7520" s="38" t="s">
        <v>247</v>
      </c>
      <c r="J7520" s="15">
        <v>6.3</v>
      </c>
    </row>
    <row r="7521" spans="1:10" x14ac:dyDescent="0.3">
      <c r="A7521" s="38" t="s">
        <v>251</v>
      </c>
      <c r="B7521" s="15">
        <v>168475</v>
      </c>
      <c r="C7521" s="15">
        <v>336950</v>
      </c>
      <c r="E7521" s="36" t="s">
        <v>253</v>
      </c>
      <c r="F7521" s="15">
        <v>491500</v>
      </c>
      <c r="G7521" s="15">
        <v>3552850</v>
      </c>
      <c r="I7521" s="38" t="s">
        <v>249</v>
      </c>
      <c r="J7521" s="15">
        <v>5.6</v>
      </c>
    </row>
    <row r="7522" spans="1:10" x14ac:dyDescent="0.3">
      <c r="A7522" s="38" t="s">
        <v>254</v>
      </c>
      <c r="B7522" s="15">
        <v>242100</v>
      </c>
      <c r="C7522" s="15">
        <v>242100</v>
      </c>
      <c r="E7522" s="35" t="s">
        <v>259</v>
      </c>
      <c r="F7522" s="15">
        <v>1881375</v>
      </c>
      <c r="G7522" s="15">
        <v>18776515</v>
      </c>
      <c r="I7522" s="38" t="s">
        <v>251</v>
      </c>
      <c r="J7522" s="15">
        <v>6.5</v>
      </c>
    </row>
    <row r="7523" spans="1:10" x14ac:dyDescent="0.3">
      <c r="A7523" s="38" t="s">
        <v>257</v>
      </c>
      <c r="B7523" s="15">
        <v>424700</v>
      </c>
      <c r="C7523" s="15">
        <v>424700</v>
      </c>
      <c r="E7523" s="36" t="s">
        <v>246</v>
      </c>
      <c r="F7523" s="15">
        <v>447800</v>
      </c>
      <c r="G7523" s="15">
        <v>3447360</v>
      </c>
      <c r="I7523" s="38" t="s">
        <v>254</v>
      </c>
      <c r="J7523" s="15">
        <v>5.3</v>
      </c>
    </row>
    <row r="7524" spans="1:10" x14ac:dyDescent="0.3">
      <c r="A7524" s="38" t="s">
        <v>252</v>
      </c>
      <c r="B7524" s="15">
        <v>180000</v>
      </c>
      <c r="C7524" s="15">
        <v>180000</v>
      </c>
      <c r="E7524" s="36" t="s">
        <v>248</v>
      </c>
      <c r="F7524" s="15">
        <v>481475</v>
      </c>
      <c r="G7524" s="15">
        <v>5957750</v>
      </c>
      <c r="I7524" s="38" t="s">
        <v>257</v>
      </c>
      <c r="J7524" s="15">
        <v>7.4</v>
      </c>
    </row>
    <row r="7525" spans="1:10" x14ac:dyDescent="0.3">
      <c r="A7525" s="38" t="s">
        <v>255</v>
      </c>
      <c r="B7525" s="15">
        <v>210000</v>
      </c>
      <c r="C7525" s="15">
        <v>616000</v>
      </c>
      <c r="E7525" s="36" t="s">
        <v>250</v>
      </c>
      <c r="F7525" s="15">
        <v>446725</v>
      </c>
      <c r="G7525" s="15">
        <v>3049781</v>
      </c>
      <c r="I7525" s="38" t="s">
        <v>252</v>
      </c>
      <c r="J7525" s="15">
        <v>8</v>
      </c>
    </row>
    <row r="7526" spans="1:10" x14ac:dyDescent="0.3">
      <c r="A7526" s="38" t="s">
        <v>258</v>
      </c>
      <c r="B7526" s="15">
        <v>176950</v>
      </c>
      <c r="C7526" s="15">
        <v>703850</v>
      </c>
      <c r="E7526" s="37" t="s">
        <v>252</v>
      </c>
      <c r="F7526" s="15">
        <v>144200</v>
      </c>
      <c r="G7526" s="15">
        <v>1311781</v>
      </c>
      <c r="I7526" s="38" t="s">
        <v>255</v>
      </c>
      <c r="J7526" s="15">
        <v>7.6</v>
      </c>
    </row>
    <row r="7527" spans="1:10" x14ac:dyDescent="0.3">
      <c r="A7527" s="38" t="s">
        <v>260</v>
      </c>
      <c r="B7527" s="15">
        <v>205000</v>
      </c>
      <c r="C7527" s="15">
        <v>205000</v>
      </c>
      <c r="E7527" s="37" t="s">
        <v>255</v>
      </c>
      <c r="F7527" s="15">
        <v>167525</v>
      </c>
      <c r="G7527" s="15">
        <v>966050</v>
      </c>
      <c r="I7527" s="38" t="s">
        <v>258</v>
      </c>
      <c r="J7527" s="15">
        <v>7</v>
      </c>
    </row>
    <row r="7528" spans="1:10" x14ac:dyDescent="0.3">
      <c r="A7528" s="38" t="s">
        <v>262</v>
      </c>
      <c r="B7528" s="15">
        <v>196826</v>
      </c>
      <c r="C7528" s="15">
        <v>393651</v>
      </c>
      <c r="E7528" s="37" t="s">
        <v>258</v>
      </c>
      <c r="F7528" s="15">
        <v>135000</v>
      </c>
      <c r="G7528" s="15">
        <v>771950</v>
      </c>
      <c r="I7528" s="38" t="s">
        <v>260</v>
      </c>
      <c r="J7528" s="15">
        <v>6.2</v>
      </c>
    </row>
    <row r="7529" spans="1:10" x14ac:dyDescent="0.3">
      <c r="A7529" s="38" t="s">
        <v>263</v>
      </c>
      <c r="B7529" s="15"/>
      <c r="C7529" s="15">
        <v>0</v>
      </c>
      <c r="E7529" s="36" t="s">
        <v>253</v>
      </c>
      <c r="F7529" s="15">
        <v>505375</v>
      </c>
      <c r="G7529" s="15">
        <v>6321624</v>
      </c>
      <c r="I7529" s="38" t="s">
        <v>262</v>
      </c>
      <c r="J7529" s="15">
        <v>5.3</v>
      </c>
    </row>
    <row r="7530" spans="1:10" x14ac:dyDescent="0.3">
      <c r="A7530" s="35" t="s">
        <v>256</v>
      </c>
      <c r="B7530" s="15"/>
      <c r="C7530" s="15"/>
      <c r="E7530" s="35" t="s">
        <v>265</v>
      </c>
      <c r="F7530" s="15">
        <v>2474205</v>
      </c>
      <c r="G7530" s="15">
        <v>26144149</v>
      </c>
      <c r="I7530" s="38" t="s">
        <v>263</v>
      </c>
      <c r="J7530" s="15">
        <v>4.4000000000000004</v>
      </c>
    </row>
    <row r="7531" spans="1:10" x14ac:dyDescent="0.3">
      <c r="A7531" s="38" t="s">
        <v>245</v>
      </c>
      <c r="B7531" s="15">
        <v>382000</v>
      </c>
      <c r="C7531" s="15">
        <v>382000</v>
      </c>
      <c r="E7531" s="36" t="s">
        <v>246</v>
      </c>
      <c r="F7531" s="15">
        <v>546005</v>
      </c>
      <c r="G7531" s="15">
        <v>5738650</v>
      </c>
      <c r="I7531" s="35" t="s">
        <v>270</v>
      </c>
      <c r="J7531" s="15"/>
    </row>
    <row r="7532" spans="1:10" x14ac:dyDescent="0.3">
      <c r="A7532" s="38" t="s">
        <v>247</v>
      </c>
      <c r="B7532" s="15">
        <v>190975</v>
      </c>
      <c r="C7532" s="15">
        <v>381950</v>
      </c>
      <c r="E7532" s="36" t="s">
        <v>248</v>
      </c>
      <c r="F7532" s="15">
        <v>516250</v>
      </c>
      <c r="G7532" s="15">
        <v>6265950</v>
      </c>
      <c r="I7532" s="38" t="s">
        <v>245</v>
      </c>
      <c r="J7532" s="15">
        <v>3.9</v>
      </c>
    </row>
    <row r="7533" spans="1:10" x14ac:dyDescent="0.3">
      <c r="A7533" s="38" t="s">
        <v>249</v>
      </c>
      <c r="B7533" s="15"/>
      <c r="C7533" s="15">
        <v>0</v>
      </c>
      <c r="E7533" s="36" t="s">
        <v>250</v>
      </c>
      <c r="F7533" s="15">
        <v>629950</v>
      </c>
      <c r="G7533" s="15">
        <v>6375200</v>
      </c>
      <c r="I7533" s="38" t="s">
        <v>247</v>
      </c>
      <c r="J7533" s="15">
        <v>4</v>
      </c>
    </row>
    <row r="7534" spans="1:10" x14ac:dyDescent="0.3">
      <c r="A7534" s="38" t="s">
        <v>251</v>
      </c>
      <c r="B7534" s="15"/>
      <c r="C7534" s="15">
        <v>0</v>
      </c>
      <c r="E7534" s="37" t="s">
        <v>252</v>
      </c>
      <c r="F7534" s="15">
        <v>230000</v>
      </c>
      <c r="G7534" s="15">
        <v>1754400</v>
      </c>
      <c r="I7534" s="38" t="s">
        <v>249</v>
      </c>
      <c r="J7534" s="15">
        <v>3.9</v>
      </c>
    </row>
    <row r="7535" spans="1:10" x14ac:dyDescent="0.3">
      <c r="A7535" s="38" t="s">
        <v>254</v>
      </c>
      <c r="B7535" s="15">
        <v>227475</v>
      </c>
      <c r="C7535" s="15">
        <v>454950</v>
      </c>
      <c r="E7535" s="37" t="s">
        <v>255</v>
      </c>
      <c r="F7535" s="15">
        <v>200000</v>
      </c>
      <c r="G7535" s="15">
        <v>1656500</v>
      </c>
      <c r="I7535" s="38" t="s">
        <v>251</v>
      </c>
      <c r="J7535" s="15">
        <v>5.0999999999999996</v>
      </c>
    </row>
    <row r="7536" spans="1:10" x14ac:dyDescent="0.3">
      <c r="A7536" s="38" t="s">
        <v>257</v>
      </c>
      <c r="B7536" s="15">
        <v>353990</v>
      </c>
      <c r="C7536" s="15">
        <v>786490</v>
      </c>
      <c r="E7536" s="37" t="s">
        <v>258</v>
      </c>
      <c r="F7536" s="15">
        <v>199950</v>
      </c>
      <c r="G7536" s="15">
        <v>2964300</v>
      </c>
      <c r="I7536" s="38" t="s">
        <v>254</v>
      </c>
      <c r="J7536" s="15">
        <v>4.5999999999999996</v>
      </c>
    </row>
    <row r="7537" spans="1:10" x14ac:dyDescent="0.3">
      <c r="A7537" s="38" t="s">
        <v>252</v>
      </c>
      <c r="B7537" s="15"/>
      <c r="C7537" s="15">
        <v>0</v>
      </c>
      <c r="E7537" s="36" t="s">
        <v>253</v>
      </c>
      <c r="F7537" s="15">
        <v>782000</v>
      </c>
      <c r="G7537" s="15">
        <v>7764349</v>
      </c>
      <c r="I7537" s="38" t="s">
        <v>257</v>
      </c>
      <c r="J7537" s="15">
        <v>3.8</v>
      </c>
    </row>
    <row r="7538" spans="1:10" x14ac:dyDescent="0.3">
      <c r="A7538" s="38" t="s">
        <v>255</v>
      </c>
      <c r="B7538" s="15">
        <v>203000</v>
      </c>
      <c r="C7538" s="15">
        <v>203000</v>
      </c>
      <c r="E7538" s="35" t="s">
        <v>244</v>
      </c>
      <c r="F7538" s="15">
        <v>2767857</v>
      </c>
      <c r="G7538" s="15">
        <v>24748333</v>
      </c>
      <c r="I7538" s="38" t="s">
        <v>252</v>
      </c>
      <c r="J7538" s="15">
        <v>4.5</v>
      </c>
    </row>
    <row r="7539" spans="1:10" x14ac:dyDescent="0.3">
      <c r="A7539" s="38" t="s">
        <v>258</v>
      </c>
      <c r="B7539" s="15">
        <v>203000</v>
      </c>
      <c r="C7539" s="15">
        <v>689000</v>
      </c>
      <c r="E7539" s="36" t="s">
        <v>246</v>
      </c>
      <c r="F7539" s="15">
        <v>705313</v>
      </c>
      <c r="G7539" s="15">
        <v>5125875</v>
      </c>
      <c r="I7539" s="38" t="s">
        <v>255</v>
      </c>
      <c r="J7539" s="15">
        <v>4.2</v>
      </c>
    </row>
    <row r="7540" spans="1:10" x14ac:dyDescent="0.3">
      <c r="A7540" s="38" t="s">
        <v>260</v>
      </c>
      <c r="B7540" s="15">
        <v>170000</v>
      </c>
      <c r="C7540" s="15">
        <v>170000</v>
      </c>
      <c r="E7540" s="36" t="s">
        <v>248</v>
      </c>
      <c r="F7540" s="15">
        <v>699386</v>
      </c>
      <c r="G7540" s="15">
        <v>7985893</v>
      </c>
      <c r="I7540" s="38" t="s">
        <v>258</v>
      </c>
      <c r="J7540" s="15">
        <v>4.5999999999999996</v>
      </c>
    </row>
    <row r="7541" spans="1:10" x14ac:dyDescent="0.3">
      <c r="A7541" s="38" t="s">
        <v>262</v>
      </c>
      <c r="B7541" s="15">
        <v>199950</v>
      </c>
      <c r="C7541" s="15">
        <v>199950</v>
      </c>
      <c r="E7541" s="36" t="s">
        <v>250</v>
      </c>
      <c r="F7541" s="15">
        <v>667833</v>
      </c>
      <c r="G7541" s="15">
        <v>7206465</v>
      </c>
      <c r="I7541" s="38" t="s">
        <v>260</v>
      </c>
      <c r="J7541" s="15">
        <v>3.7</v>
      </c>
    </row>
    <row r="7542" spans="1:10" x14ac:dyDescent="0.3">
      <c r="A7542" s="38" t="s">
        <v>263</v>
      </c>
      <c r="B7542" s="15">
        <v>169500</v>
      </c>
      <c r="C7542" s="15">
        <v>914000</v>
      </c>
      <c r="E7542" s="37" t="s">
        <v>252</v>
      </c>
      <c r="F7542" s="15">
        <v>221500</v>
      </c>
      <c r="G7542" s="15">
        <v>2186408</v>
      </c>
      <c r="I7542" s="38" t="s">
        <v>262</v>
      </c>
      <c r="J7542" s="15">
        <v>4.3</v>
      </c>
    </row>
    <row r="7543" spans="1:10" x14ac:dyDescent="0.3">
      <c r="A7543" s="35" t="s">
        <v>261</v>
      </c>
      <c r="B7543" s="15"/>
      <c r="C7543" s="15"/>
      <c r="E7543" s="37" t="s">
        <v>255</v>
      </c>
      <c r="F7543" s="15">
        <v>242383</v>
      </c>
      <c r="G7543" s="15">
        <v>3503707</v>
      </c>
      <c r="I7543" s="38" t="s">
        <v>263</v>
      </c>
      <c r="J7543" s="15">
        <v>3.8</v>
      </c>
    </row>
    <row r="7544" spans="1:10" x14ac:dyDescent="0.3">
      <c r="A7544" s="38" t="s">
        <v>245</v>
      </c>
      <c r="B7544" s="15"/>
      <c r="C7544" s="15">
        <v>0</v>
      </c>
      <c r="E7544" s="37" t="s">
        <v>258</v>
      </c>
      <c r="F7544" s="15">
        <v>203950</v>
      </c>
      <c r="G7544" s="15">
        <v>1516350</v>
      </c>
      <c r="I7544" s="35" t="s">
        <v>271</v>
      </c>
      <c r="J7544" s="15"/>
    </row>
    <row r="7545" spans="1:10" x14ac:dyDescent="0.3">
      <c r="A7545" s="38" t="s">
        <v>247</v>
      </c>
      <c r="B7545" s="15">
        <v>205000</v>
      </c>
      <c r="C7545" s="15">
        <v>669500</v>
      </c>
      <c r="E7545" s="36" t="s">
        <v>253</v>
      </c>
      <c r="F7545" s="15">
        <v>695325</v>
      </c>
      <c r="G7545" s="15">
        <v>4430100</v>
      </c>
      <c r="I7545" s="38" t="s">
        <v>245</v>
      </c>
      <c r="J7545" s="15">
        <v>3.6</v>
      </c>
    </row>
    <row r="7546" spans="1:10" x14ac:dyDescent="0.3">
      <c r="A7546" s="38" t="s">
        <v>249</v>
      </c>
      <c r="B7546" s="15">
        <v>194250</v>
      </c>
      <c r="C7546" s="15">
        <v>388500</v>
      </c>
      <c r="E7546" s="35" t="s">
        <v>256</v>
      </c>
      <c r="F7546" s="15">
        <v>2693350</v>
      </c>
      <c r="G7546" s="15">
        <v>19338601</v>
      </c>
      <c r="I7546" s="38" t="s">
        <v>247</v>
      </c>
      <c r="J7546" s="15">
        <v>2.9</v>
      </c>
    </row>
    <row r="7547" spans="1:10" x14ac:dyDescent="0.3">
      <c r="A7547" s="38" t="s">
        <v>251</v>
      </c>
      <c r="B7547" s="15">
        <v>226750</v>
      </c>
      <c r="C7547" s="15">
        <v>453500</v>
      </c>
      <c r="E7547" s="36" t="s">
        <v>246</v>
      </c>
      <c r="F7547" s="15">
        <v>662550</v>
      </c>
      <c r="G7547" s="15">
        <v>6318250</v>
      </c>
      <c r="I7547" s="38" t="s">
        <v>249</v>
      </c>
      <c r="J7547" s="15">
        <v>2.9</v>
      </c>
    </row>
    <row r="7548" spans="1:10" x14ac:dyDescent="0.3">
      <c r="A7548" s="38" t="s">
        <v>254</v>
      </c>
      <c r="B7548" s="15">
        <v>130343</v>
      </c>
      <c r="C7548" s="15">
        <v>260685</v>
      </c>
      <c r="E7548" s="36" t="s">
        <v>248</v>
      </c>
      <c r="F7548" s="15">
        <v>685350</v>
      </c>
      <c r="G7548" s="15">
        <v>3910024</v>
      </c>
      <c r="I7548" s="38" t="s">
        <v>251</v>
      </c>
      <c r="J7548" s="15">
        <v>2.6</v>
      </c>
    </row>
    <row r="7549" spans="1:10" x14ac:dyDescent="0.3">
      <c r="A7549" s="38" t="s">
        <v>257</v>
      </c>
      <c r="B7549" s="15">
        <v>243250</v>
      </c>
      <c r="C7549" s="15">
        <v>243250</v>
      </c>
      <c r="E7549" s="36" t="s">
        <v>250</v>
      </c>
      <c r="F7549" s="15">
        <v>725350</v>
      </c>
      <c r="G7549" s="15">
        <v>4767327</v>
      </c>
      <c r="I7549" s="38" t="s">
        <v>254</v>
      </c>
      <c r="J7549" s="15">
        <v>2.4</v>
      </c>
    </row>
    <row r="7550" spans="1:10" x14ac:dyDescent="0.3">
      <c r="A7550" s="38" t="s">
        <v>252</v>
      </c>
      <c r="B7550" s="15">
        <v>199950</v>
      </c>
      <c r="C7550" s="15">
        <v>199950</v>
      </c>
      <c r="E7550" s="37" t="s">
        <v>252</v>
      </c>
      <c r="F7550" s="15">
        <v>240975</v>
      </c>
      <c r="G7550" s="15">
        <v>2586100</v>
      </c>
      <c r="I7550" s="38" t="s">
        <v>257</v>
      </c>
      <c r="J7550" s="15">
        <v>2.9</v>
      </c>
    </row>
    <row r="7551" spans="1:10" x14ac:dyDescent="0.3">
      <c r="A7551" s="38" t="s">
        <v>255</v>
      </c>
      <c r="B7551" s="15"/>
      <c r="C7551" s="15">
        <v>0</v>
      </c>
      <c r="E7551" s="37" t="s">
        <v>255</v>
      </c>
      <c r="F7551" s="15">
        <v>189425</v>
      </c>
      <c r="G7551" s="15">
        <v>774850</v>
      </c>
      <c r="I7551" s="38" t="s">
        <v>252</v>
      </c>
      <c r="J7551" s="15">
        <v>3.4</v>
      </c>
    </row>
    <row r="7552" spans="1:10" x14ac:dyDescent="0.3">
      <c r="A7552" s="38" t="s">
        <v>258</v>
      </c>
      <c r="B7552" s="15">
        <v>319000</v>
      </c>
      <c r="C7552" s="15">
        <v>621300</v>
      </c>
      <c r="E7552" s="37" t="s">
        <v>258</v>
      </c>
      <c r="F7552" s="15">
        <v>294950</v>
      </c>
      <c r="G7552" s="15">
        <v>1406377</v>
      </c>
      <c r="I7552" s="38" t="s">
        <v>255</v>
      </c>
      <c r="J7552" s="15">
        <v>3.9</v>
      </c>
    </row>
    <row r="7553" spans="1:10" x14ac:dyDescent="0.3">
      <c r="A7553" s="38" t="s">
        <v>260</v>
      </c>
      <c r="B7553" s="15">
        <v>131300</v>
      </c>
      <c r="C7553" s="15">
        <v>262600</v>
      </c>
      <c r="E7553" s="36" t="s">
        <v>253</v>
      </c>
      <c r="F7553" s="15">
        <v>620100</v>
      </c>
      <c r="G7553" s="15">
        <v>4343000</v>
      </c>
      <c r="I7553" s="38" t="s">
        <v>258</v>
      </c>
      <c r="J7553" s="15">
        <v>3</v>
      </c>
    </row>
    <row r="7554" spans="1:10" x14ac:dyDescent="0.3">
      <c r="A7554" s="38" t="s">
        <v>262</v>
      </c>
      <c r="B7554" s="15"/>
      <c r="C7554" s="15">
        <v>0</v>
      </c>
      <c r="E7554" s="35" t="s">
        <v>261</v>
      </c>
      <c r="F7554" s="15">
        <v>2286950</v>
      </c>
      <c r="G7554" s="15">
        <v>8405349</v>
      </c>
      <c r="I7554" s="38" t="s">
        <v>260</v>
      </c>
      <c r="J7554" s="15">
        <v>3.5</v>
      </c>
    </row>
    <row r="7555" spans="1:10" x14ac:dyDescent="0.3">
      <c r="A7555" s="38" t="s">
        <v>263</v>
      </c>
      <c r="B7555" s="15"/>
      <c r="C7555" s="15">
        <v>0</v>
      </c>
      <c r="E7555" s="36" t="s">
        <v>246</v>
      </c>
      <c r="F7555" s="15">
        <v>574950</v>
      </c>
      <c r="G7555" s="15">
        <v>1283900</v>
      </c>
      <c r="I7555" s="38" t="s">
        <v>262</v>
      </c>
      <c r="J7555" s="15">
        <v>4</v>
      </c>
    </row>
    <row r="7556" spans="1:10" x14ac:dyDescent="0.3">
      <c r="A7556" s="35" t="s">
        <v>264</v>
      </c>
      <c r="B7556" s="15"/>
      <c r="C7556" s="15"/>
      <c r="E7556" s="36" t="s">
        <v>248</v>
      </c>
      <c r="F7556" s="15">
        <v>653500</v>
      </c>
      <c r="G7556" s="15">
        <v>2214950</v>
      </c>
      <c r="I7556" s="38" t="s">
        <v>263</v>
      </c>
      <c r="J7556" s="15">
        <v>3.1</v>
      </c>
    </row>
    <row r="7557" spans="1:10" x14ac:dyDescent="0.3">
      <c r="A7557" s="38" t="s">
        <v>245</v>
      </c>
      <c r="B7557" s="15">
        <v>95000</v>
      </c>
      <c r="C7557" s="15">
        <v>95000</v>
      </c>
      <c r="E7557" s="36" t="s">
        <v>250</v>
      </c>
      <c r="F7557" s="15">
        <v>619000</v>
      </c>
      <c r="G7557" s="15">
        <v>3328249</v>
      </c>
      <c r="I7557" s="35" t="s">
        <v>272</v>
      </c>
      <c r="J7557" s="15"/>
    </row>
    <row r="7558" spans="1:10" x14ac:dyDescent="0.3">
      <c r="A7558" s="38" t="s">
        <v>247</v>
      </c>
      <c r="B7558" s="15"/>
      <c r="C7558" s="15">
        <v>0</v>
      </c>
      <c r="E7558" s="37" t="s">
        <v>252</v>
      </c>
      <c r="F7558" s="15">
        <v>173000</v>
      </c>
      <c r="G7558" s="15">
        <v>577999</v>
      </c>
      <c r="I7558" s="38" t="s">
        <v>245</v>
      </c>
      <c r="J7558" s="15">
        <v>4</v>
      </c>
    </row>
    <row r="7559" spans="1:10" x14ac:dyDescent="0.3">
      <c r="A7559" s="38" t="s">
        <v>249</v>
      </c>
      <c r="B7559" s="15">
        <v>167000</v>
      </c>
      <c r="C7559" s="15">
        <v>463000</v>
      </c>
      <c r="E7559" s="37" t="s">
        <v>255</v>
      </c>
      <c r="F7559" s="15">
        <v>230000</v>
      </c>
      <c r="G7559" s="15">
        <v>1020000</v>
      </c>
      <c r="I7559" s="38" t="s">
        <v>247</v>
      </c>
      <c r="J7559" s="15">
        <v>3.6</v>
      </c>
    </row>
    <row r="7560" spans="1:10" x14ac:dyDescent="0.3">
      <c r="A7560" s="38" t="s">
        <v>251</v>
      </c>
      <c r="B7560" s="15">
        <v>110000</v>
      </c>
      <c r="C7560" s="15">
        <v>110000</v>
      </c>
      <c r="E7560" s="37" t="s">
        <v>258</v>
      </c>
      <c r="F7560" s="15">
        <v>216000</v>
      </c>
      <c r="G7560" s="15">
        <v>1730250</v>
      </c>
      <c r="I7560" s="38" t="s">
        <v>249</v>
      </c>
      <c r="J7560" s="15">
        <v>3.1</v>
      </c>
    </row>
    <row r="7561" spans="1:10" x14ac:dyDescent="0.3">
      <c r="A7561" s="38" t="s">
        <v>254</v>
      </c>
      <c r="B7561" s="15"/>
      <c r="C7561" s="15">
        <v>0</v>
      </c>
      <c r="E7561" s="36" t="s">
        <v>253</v>
      </c>
      <c r="F7561" s="15">
        <v>439500</v>
      </c>
      <c r="G7561" s="15">
        <v>1578250</v>
      </c>
      <c r="I7561" s="38" t="s">
        <v>251</v>
      </c>
      <c r="J7561" s="15">
        <v>2.4</v>
      </c>
    </row>
    <row r="7562" spans="1:10" x14ac:dyDescent="0.3">
      <c r="A7562" s="38" t="s">
        <v>257</v>
      </c>
      <c r="B7562" s="15">
        <v>255000</v>
      </c>
      <c r="C7562" s="15">
        <v>255000</v>
      </c>
      <c r="E7562" s="35" t="s">
        <v>264</v>
      </c>
      <c r="F7562" s="15">
        <v>1602625</v>
      </c>
      <c r="G7562" s="15">
        <v>5565407</v>
      </c>
      <c r="I7562" s="38" t="s">
        <v>254</v>
      </c>
      <c r="J7562" s="15">
        <v>3</v>
      </c>
    </row>
    <row r="7563" spans="1:10" x14ac:dyDescent="0.3">
      <c r="A7563" s="38" t="s">
        <v>252</v>
      </c>
      <c r="B7563" s="15">
        <v>82000</v>
      </c>
      <c r="C7563" s="15">
        <v>82000</v>
      </c>
      <c r="E7563" s="36" t="s">
        <v>246</v>
      </c>
      <c r="F7563" s="15">
        <v>308500</v>
      </c>
      <c r="G7563" s="15">
        <v>887450</v>
      </c>
      <c r="I7563" s="38" t="s">
        <v>257</v>
      </c>
      <c r="J7563" s="15">
        <v>3.4</v>
      </c>
    </row>
    <row r="7564" spans="1:10" x14ac:dyDescent="0.3">
      <c r="A7564" s="38" t="s">
        <v>255</v>
      </c>
      <c r="B7564" s="15">
        <v>145000</v>
      </c>
      <c r="C7564" s="15">
        <v>145000</v>
      </c>
      <c r="E7564" s="36" t="s">
        <v>248</v>
      </c>
      <c r="F7564" s="15">
        <v>478500</v>
      </c>
      <c r="G7564" s="15">
        <v>1667406</v>
      </c>
      <c r="I7564" s="38" t="s">
        <v>252</v>
      </c>
      <c r="J7564" s="15">
        <v>2.9</v>
      </c>
    </row>
    <row r="7565" spans="1:10" x14ac:dyDescent="0.3">
      <c r="A7565" s="38" t="s">
        <v>258</v>
      </c>
      <c r="B7565" s="15"/>
      <c r="C7565" s="15">
        <v>0</v>
      </c>
      <c r="E7565" s="36" t="s">
        <v>250</v>
      </c>
      <c r="F7565" s="15">
        <v>404625</v>
      </c>
      <c r="G7565" s="15">
        <v>1758051</v>
      </c>
      <c r="I7565" s="38" t="s">
        <v>255</v>
      </c>
      <c r="J7565" s="15">
        <v>2.5</v>
      </c>
    </row>
    <row r="7566" spans="1:10" x14ac:dyDescent="0.3">
      <c r="A7566" s="38" t="s">
        <v>260</v>
      </c>
      <c r="B7566" s="15">
        <v>115000</v>
      </c>
      <c r="C7566" s="15">
        <v>115000</v>
      </c>
      <c r="E7566" s="37" t="s">
        <v>252</v>
      </c>
      <c r="F7566" s="15">
        <v>156000</v>
      </c>
      <c r="G7566" s="15">
        <v>720500</v>
      </c>
      <c r="I7566" s="38" t="s">
        <v>258</v>
      </c>
      <c r="J7566" s="15">
        <v>2.1</v>
      </c>
    </row>
    <row r="7567" spans="1:10" x14ac:dyDescent="0.3">
      <c r="A7567" s="38" t="s">
        <v>262</v>
      </c>
      <c r="B7567" s="15"/>
      <c r="C7567" s="15">
        <v>0</v>
      </c>
      <c r="E7567" s="37" t="s">
        <v>255</v>
      </c>
      <c r="F7567" s="15">
        <v>99750</v>
      </c>
      <c r="G7567" s="15">
        <v>99750</v>
      </c>
      <c r="I7567" s="38" t="s">
        <v>260</v>
      </c>
      <c r="J7567" s="15">
        <v>2.2000000000000002</v>
      </c>
    </row>
    <row r="7568" spans="1:10" x14ac:dyDescent="0.3">
      <c r="A7568" s="38" t="s">
        <v>263</v>
      </c>
      <c r="B7568" s="15">
        <v>214500</v>
      </c>
      <c r="C7568" s="15">
        <v>214500</v>
      </c>
      <c r="E7568" s="37" t="s">
        <v>258</v>
      </c>
      <c r="F7568" s="15">
        <v>148875</v>
      </c>
      <c r="G7568" s="15">
        <v>937801</v>
      </c>
      <c r="I7568" s="38" t="s">
        <v>262</v>
      </c>
      <c r="J7568" s="15">
        <v>2.2999999999999998</v>
      </c>
    </row>
    <row r="7569" spans="1:10" x14ac:dyDescent="0.3">
      <c r="A7569" s="35" t="s">
        <v>266</v>
      </c>
      <c r="B7569" s="15"/>
      <c r="C7569" s="15"/>
      <c r="E7569" s="36" t="s">
        <v>253</v>
      </c>
      <c r="F7569" s="15">
        <v>411000</v>
      </c>
      <c r="G7569" s="15">
        <v>1252500</v>
      </c>
      <c r="I7569" s="38" t="s">
        <v>263</v>
      </c>
      <c r="J7569" s="15">
        <v>1.5</v>
      </c>
    </row>
    <row r="7570" spans="1:10" x14ac:dyDescent="0.3">
      <c r="A7570" s="38" t="s">
        <v>245</v>
      </c>
      <c r="B7570" s="15"/>
      <c r="C7570" s="15">
        <v>0</v>
      </c>
      <c r="E7570" s="35" t="s">
        <v>266</v>
      </c>
      <c r="F7570" s="15">
        <v>1824100</v>
      </c>
      <c r="G7570" s="15">
        <v>10488146</v>
      </c>
      <c r="I7570" s="35" t="s">
        <v>273</v>
      </c>
      <c r="J7570" s="15"/>
    </row>
    <row r="7571" spans="1:10" x14ac:dyDescent="0.3">
      <c r="A7571" s="38" t="s">
        <v>247</v>
      </c>
      <c r="B7571" s="15">
        <v>70200</v>
      </c>
      <c r="C7571" s="15">
        <v>70200</v>
      </c>
      <c r="E7571" s="36" t="s">
        <v>246</v>
      </c>
      <c r="F7571" s="15">
        <v>471450</v>
      </c>
      <c r="G7571" s="15">
        <v>2186800</v>
      </c>
      <c r="I7571" s="38" t="s">
        <v>245</v>
      </c>
      <c r="J7571" s="15">
        <v>1.4</v>
      </c>
    </row>
    <row r="7572" spans="1:10" x14ac:dyDescent="0.3">
      <c r="A7572" s="38" t="s">
        <v>249</v>
      </c>
      <c r="B7572" s="15">
        <v>125750</v>
      </c>
      <c r="C7572" s="15">
        <v>251500</v>
      </c>
      <c r="E7572" s="36" t="s">
        <v>248</v>
      </c>
      <c r="F7572" s="15">
        <v>531500</v>
      </c>
      <c r="G7572" s="15">
        <v>2904745</v>
      </c>
      <c r="I7572" s="38" t="s">
        <v>247</v>
      </c>
      <c r="J7572" s="15">
        <v>1.3</v>
      </c>
    </row>
    <row r="7573" spans="1:10" x14ac:dyDescent="0.3">
      <c r="A7573" s="38" t="s">
        <v>251</v>
      </c>
      <c r="B7573" s="15">
        <v>119000</v>
      </c>
      <c r="C7573" s="15">
        <v>334000</v>
      </c>
      <c r="E7573" s="36" t="s">
        <v>250</v>
      </c>
      <c r="F7573" s="15">
        <v>447900</v>
      </c>
      <c r="G7573" s="15">
        <v>2919300</v>
      </c>
      <c r="I7573" s="38" t="s">
        <v>249</v>
      </c>
      <c r="J7573" s="15">
        <v>2</v>
      </c>
    </row>
    <row r="7574" spans="1:10" x14ac:dyDescent="0.3">
      <c r="A7574" s="38" t="s">
        <v>254</v>
      </c>
      <c r="B7574" s="15">
        <v>62100</v>
      </c>
      <c r="C7574" s="15">
        <v>62100</v>
      </c>
      <c r="E7574" s="37" t="s">
        <v>252</v>
      </c>
      <c r="F7574" s="15">
        <v>136950</v>
      </c>
      <c r="G7574" s="15">
        <v>1104900</v>
      </c>
      <c r="I7574" s="38" t="s">
        <v>251</v>
      </c>
      <c r="J7574" s="15">
        <v>1.6</v>
      </c>
    </row>
    <row r="7575" spans="1:10" x14ac:dyDescent="0.3">
      <c r="A7575" s="38" t="s">
        <v>257</v>
      </c>
      <c r="B7575" s="15">
        <v>175000</v>
      </c>
      <c r="C7575" s="15">
        <v>175000</v>
      </c>
      <c r="E7575" s="37" t="s">
        <v>255</v>
      </c>
      <c r="F7575" s="15">
        <v>160000</v>
      </c>
      <c r="G7575" s="15">
        <v>1229000</v>
      </c>
      <c r="I7575" s="38" t="s">
        <v>254</v>
      </c>
      <c r="J7575" s="15">
        <v>1.4</v>
      </c>
    </row>
    <row r="7576" spans="1:10" x14ac:dyDescent="0.3">
      <c r="A7576" s="38" t="s">
        <v>252</v>
      </c>
      <c r="B7576" s="15">
        <v>164950</v>
      </c>
      <c r="C7576" s="15">
        <v>164950</v>
      </c>
      <c r="E7576" s="37" t="s">
        <v>258</v>
      </c>
      <c r="F7576" s="15">
        <v>150950</v>
      </c>
      <c r="G7576" s="15">
        <v>585400</v>
      </c>
      <c r="I7576" s="38" t="s">
        <v>257</v>
      </c>
      <c r="J7576" s="15">
        <v>2.2999999999999998</v>
      </c>
    </row>
    <row r="7577" spans="1:10" x14ac:dyDescent="0.3">
      <c r="A7577" s="38" t="s">
        <v>255</v>
      </c>
      <c r="B7577" s="15"/>
      <c r="C7577" s="15">
        <v>0</v>
      </c>
      <c r="E7577" s="36" t="s">
        <v>253</v>
      </c>
      <c r="F7577" s="15">
        <v>373250</v>
      </c>
      <c r="G7577" s="15">
        <v>2477301</v>
      </c>
      <c r="I7577" s="38" t="s">
        <v>252</v>
      </c>
      <c r="J7577" s="15">
        <v>1.9</v>
      </c>
    </row>
    <row r="7578" spans="1:10" x14ac:dyDescent="0.3">
      <c r="A7578" s="38" t="s">
        <v>258</v>
      </c>
      <c r="B7578" s="15">
        <v>195000</v>
      </c>
      <c r="C7578" s="15">
        <v>195000</v>
      </c>
      <c r="E7578" s="35" t="s">
        <v>267</v>
      </c>
      <c r="F7578" s="15">
        <v>1656175</v>
      </c>
      <c r="G7578" s="15">
        <v>9272332</v>
      </c>
      <c r="I7578" s="38" t="s">
        <v>255</v>
      </c>
      <c r="J7578" s="15">
        <v>1.8</v>
      </c>
    </row>
    <row r="7579" spans="1:10" x14ac:dyDescent="0.3">
      <c r="A7579" s="38" t="s">
        <v>260</v>
      </c>
      <c r="B7579" s="15">
        <v>195000</v>
      </c>
      <c r="C7579" s="15">
        <v>195000</v>
      </c>
      <c r="E7579" s="36" t="s">
        <v>246</v>
      </c>
      <c r="F7579" s="15">
        <v>264500</v>
      </c>
      <c r="G7579" s="15">
        <v>2067500</v>
      </c>
      <c r="I7579" s="38" t="s">
        <v>258</v>
      </c>
      <c r="J7579" s="15">
        <v>2.6</v>
      </c>
    </row>
    <row r="7580" spans="1:10" x14ac:dyDescent="0.3">
      <c r="A7580" s="38" t="s">
        <v>262</v>
      </c>
      <c r="B7580" s="15">
        <v>116500</v>
      </c>
      <c r="C7580" s="15">
        <v>116500</v>
      </c>
      <c r="E7580" s="36" t="s">
        <v>248</v>
      </c>
      <c r="F7580" s="15">
        <v>394975</v>
      </c>
      <c r="G7580" s="15">
        <v>2380020</v>
      </c>
      <c r="I7580" s="38" t="s">
        <v>260</v>
      </c>
      <c r="J7580" s="15">
        <v>2.2000000000000002</v>
      </c>
    </row>
    <row r="7581" spans="1:10" x14ac:dyDescent="0.3">
      <c r="A7581" s="38" t="s">
        <v>263</v>
      </c>
      <c r="B7581" s="15"/>
      <c r="C7581" s="15">
        <v>0</v>
      </c>
      <c r="E7581" s="36" t="s">
        <v>250</v>
      </c>
      <c r="F7581" s="15">
        <v>451250</v>
      </c>
      <c r="G7581" s="15">
        <v>2396400</v>
      </c>
      <c r="I7581" s="38" t="s">
        <v>262</v>
      </c>
      <c r="J7581" s="15">
        <v>1.7</v>
      </c>
    </row>
    <row r="7582" spans="1:10" x14ac:dyDescent="0.3">
      <c r="A7582" s="35" t="s">
        <v>267</v>
      </c>
      <c r="B7582" s="15"/>
      <c r="C7582" s="15"/>
      <c r="E7582" s="37" t="s">
        <v>252</v>
      </c>
      <c r="F7582" s="15">
        <v>142500</v>
      </c>
      <c r="G7582" s="15">
        <v>727900</v>
      </c>
      <c r="I7582" s="38" t="s">
        <v>263</v>
      </c>
      <c r="J7582" s="15">
        <v>1.1000000000000001</v>
      </c>
    </row>
    <row r="7583" spans="1:10" x14ac:dyDescent="0.3">
      <c r="A7583" s="38" t="s">
        <v>245</v>
      </c>
      <c r="B7583" s="15"/>
      <c r="C7583" s="15">
        <v>0</v>
      </c>
      <c r="E7583" s="37" t="s">
        <v>255</v>
      </c>
      <c r="F7583" s="15">
        <v>169000</v>
      </c>
      <c r="G7583" s="15">
        <v>1011500</v>
      </c>
      <c r="I7583" s="35" t="s">
        <v>274</v>
      </c>
      <c r="J7583" s="15"/>
    </row>
    <row r="7584" spans="1:10" x14ac:dyDescent="0.3">
      <c r="A7584" s="38" t="s">
        <v>247</v>
      </c>
      <c r="B7584" s="15">
        <v>149900</v>
      </c>
      <c r="C7584" s="15">
        <v>149900</v>
      </c>
      <c r="E7584" s="37" t="s">
        <v>258</v>
      </c>
      <c r="F7584" s="15">
        <v>139750</v>
      </c>
      <c r="G7584" s="15">
        <v>657000</v>
      </c>
      <c r="I7584" s="38" t="s">
        <v>245</v>
      </c>
      <c r="J7584" s="15">
        <v>1.6</v>
      </c>
    </row>
    <row r="7585" spans="1:10" x14ac:dyDescent="0.3">
      <c r="A7585" s="38" t="s">
        <v>249</v>
      </c>
      <c r="B7585" s="15"/>
      <c r="C7585" s="15">
        <v>0</v>
      </c>
      <c r="E7585" s="36" t="s">
        <v>253</v>
      </c>
      <c r="F7585" s="15">
        <v>545450</v>
      </c>
      <c r="G7585" s="15">
        <v>2428412</v>
      </c>
      <c r="I7585" s="38" t="s">
        <v>247</v>
      </c>
      <c r="J7585" s="15">
        <v>1.6</v>
      </c>
    </row>
    <row r="7586" spans="1:10" x14ac:dyDescent="0.3">
      <c r="A7586" s="38" t="s">
        <v>251</v>
      </c>
      <c r="B7586" s="15">
        <v>185000</v>
      </c>
      <c r="C7586" s="15">
        <v>185000</v>
      </c>
      <c r="E7586" s="35" t="s">
        <v>268</v>
      </c>
      <c r="F7586" s="15">
        <v>1586791</v>
      </c>
      <c r="G7586" s="15">
        <v>8107625</v>
      </c>
      <c r="I7586" s="38" t="s">
        <v>249</v>
      </c>
      <c r="J7586" s="15">
        <v>1.5</v>
      </c>
    </row>
    <row r="7587" spans="1:10" x14ac:dyDescent="0.3">
      <c r="A7587" s="38" t="s">
        <v>254</v>
      </c>
      <c r="B7587" s="15">
        <v>79900</v>
      </c>
      <c r="C7587" s="15">
        <v>257900</v>
      </c>
      <c r="E7587" s="36" t="s">
        <v>246</v>
      </c>
      <c r="F7587" s="15">
        <v>316366</v>
      </c>
      <c r="G7587" s="15">
        <v>1910915</v>
      </c>
      <c r="I7587" s="38" t="s">
        <v>251</v>
      </c>
      <c r="J7587" s="15">
        <v>0.8</v>
      </c>
    </row>
    <row r="7588" spans="1:10" x14ac:dyDescent="0.3">
      <c r="A7588" s="38" t="s">
        <v>257</v>
      </c>
      <c r="B7588" s="15">
        <v>76000</v>
      </c>
      <c r="C7588" s="15">
        <v>76000</v>
      </c>
      <c r="E7588" s="36" t="s">
        <v>248</v>
      </c>
      <c r="F7588" s="15">
        <v>407925</v>
      </c>
      <c r="G7588" s="15">
        <v>2072673</v>
      </c>
      <c r="I7588" s="38" t="s">
        <v>254</v>
      </c>
      <c r="J7588" s="15">
        <v>1</v>
      </c>
    </row>
    <row r="7589" spans="1:10" x14ac:dyDescent="0.3">
      <c r="A7589" s="38" t="s">
        <v>252</v>
      </c>
      <c r="B7589" s="15">
        <v>143000</v>
      </c>
      <c r="C7589" s="15">
        <v>143000</v>
      </c>
      <c r="E7589" s="36" t="s">
        <v>250</v>
      </c>
      <c r="F7589" s="15">
        <v>362500</v>
      </c>
      <c r="G7589" s="15">
        <v>1730498</v>
      </c>
      <c r="I7589" s="38" t="s">
        <v>257</v>
      </c>
      <c r="J7589" s="15">
        <v>2.1</v>
      </c>
    </row>
    <row r="7590" spans="1:10" x14ac:dyDescent="0.3">
      <c r="A7590" s="38" t="s">
        <v>255</v>
      </c>
      <c r="B7590" s="15">
        <v>177000</v>
      </c>
      <c r="C7590" s="15">
        <v>177000</v>
      </c>
      <c r="E7590" s="37" t="s">
        <v>252</v>
      </c>
      <c r="F7590" s="15">
        <v>123600</v>
      </c>
      <c r="G7590" s="15">
        <v>530199</v>
      </c>
      <c r="I7590" s="38" t="s">
        <v>252</v>
      </c>
      <c r="J7590" s="15">
        <v>2.5</v>
      </c>
    </row>
    <row r="7591" spans="1:10" x14ac:dyDescent="0.3">
      <c r="A7591" s="38" t="s">
        <v>258</v>
      </c>
      <c r="B7591" s="15">
        <v>46000</v>
      </c>
      <c r="C7591" s="15">
        <v>46000</v>
      </c>
      <c r="E7591" s="37" t="s">
        <v>255</v>
      </c>
      <c r="F7591" s="15">
        <v>105000</v>
      </c>
      <c r="G7591" s="15">
        <v>592500</v>
      </c>
      <c r="I7591" s="38" t="s">
        <v>255</v>
      </c>
      <c r="J7591" s="15">
        <v>2.7</v>
      </c>
    </row>
    <row r="7592" spans="1:10" x14ac:dyDescent="0.3">
      <c r="A7592" s="38" t="s">
        <v>260</v>
      </c>
      <c r="B7592" s="15">
        <v>143320</v>
      </c>
      <c r="C7592" s="15">
        <v>143320</v>
      </c>
      <c r="E7592" s="37" t="s">
        <v>258</v>
      </c>
      <c r="F7592" s="15">
        <v>133900</v>
      </c>
      <c r="G7592" s="15">
        <v>607799</v>
      </c>
      <c r="I7592" s="38" t="s">
        <v>258</v>
      </c>
      <c r="J7592" s="15">
        <v>2.8</v>
      </c>
    </row>
    <row r="7593" spans="1:10" x14ac:dyDescent="0.3">
      <c r="A7593" s="38" t="s">
        <v>262</v>
      </c>
      <c r="B7593" s="15"/>
      <c r="C7593" s="15">
        <v>0</v>
      </c>
      <c r="E7593" s="36" t="s">
        <v>253</v>
      </c>
      <c r="F7593" s="15">
        <v>500000</v>
      </c>
      <c r="G7593" s="15">
        <v>2393539</v>
      </c>
      <c r="I7593" s="38" t="s">
        <v>260</v>
      </c>
      <c r="J7593" s="15">
        <v>2.2000000000000002</v>
      </c>
    </row>
    <row r="7594" spans="1:10" x14ac:dyDescent="0.3">
      <c r="A7594" s="38" t="s">
        <v>263</v>
      </c>
      <c r="B7594" s="15">
        <v>53000</v>
      </c>
      <c r="C7594" s="15">
        <v>53000</v>
      </c>
      <c r="E7594" s="35" t="s">
        <v>269</v>
      </c>
      <c r="F7594" s="15">
        <v>1939845</v>
      </c>
      <c r="G7594" s="15">
        <v>8331201</v>
      </c>
      <c r="I7594" s="38" t="s">
        <v>262</v>
      </c>
      <c r="J7594" s="15">
        <v>1.6</v>
      </c>
    </row>
    <row r="7595" spans="1:10" x14ac:dyDescent="0.3">
      <c r="A7595" s="35" t="s">
        <v>268</v>
      </c>
      <c r="B7595" s="15"/>
      <c r="C7595" s="15"/>
      <c r="E7595" s="36" t="s">
        <v>246</v>
      </c>
      <c r="F7595" s="15">
        <v>544900</v>
      </c>
      <c r="G7595" s="15">
        <v>2001455</v>
      </c>
      <c r="I7595" s="38" t="s">
        <v>263</v>
      </c>
      <c r="J7595" s="15">
        <v>1.3</v>
      </c>
    </row>
    <row r="7596" spans="1:10" x14ac:dyDescent="0.3">
      <c r="A7596" s="38" t="s">
        <v>245</v>
      </c>
      <c r="B7596" s="15"/>
      <c r="C7596" s="15">
        <v>0</v>
      </c>
      <c r="E7596" s="36" t="s">
        <v>248</v>
      </c>
      <c r="F7596" s="15">
        <v>382445</v>
      </c>
      <c r="G7596" s="15">
        <v>2846645</v>
      </c>
      <c r="I7596" s="35" t="s">
        <v>275</v>
      </c>
      <c r="J7596" s="15"/>
    </row>
    <row r="7597" spans="1:10" x14ac:dyDescent="0.3">
      <c r="A7597" s="38" t="s">
        <v>247</v>
      </c>
      <c r="B7597" s="15">
        <v>75000</v>
      </c>
      <c r="C7597" s="15">
        <v>75000</v>
      </c>
      <c r="E7597" s="36" t="s">
        <v>250</v>
      </c>
      <c r="F7597" s="15">
        <v>487600</v>
      </c>
      <c r="G7597" s="15">
        <v>1803493</v>
      </c>
      <c r="I7597" s="38" t="s">
        <v>245</v>
      </c>
      <c r="J7597" s="15">
        <v>1.7</v>
      </c>
    </row>
    <row r="7598" spans="1:10" x14ac:dyDescent="0.3">
      <c r="A7598" s="38" t="s">
        <v>249</v>
      </c>
      <c r="B7598" s="15">
        <v>62000</v>
      </c>
      <c r="C7598" s="15">
        <v>62000</v>
      </c>
      <c r="E7598" s="37" t="s">
        <v>252</v>
      </c>
      <c r="F7598" s="15">
        <v>212500</v>
      </c>
      <c r="G7598" s="15">
        <v>640794</v>
      </c>
      <c r="I7598" s="38" t="s">
        <v>247</v>
      </c>
      <c r="J7598" s="15">
        <v>1.1000000000000001</v>
      </c>
    </row>
    <row r="7599" spans="1:10" x14ac:dyDescent="0.3">
      <c r="A7599" s="38" t="s">
        <v>251</v>
      </c>
      <c r="B7599" s="15"/>
      <c r="C7599" s="15">
        <v>0</v>
      </c>
      <c r="E7599" s="37" t="s">
        <v>255</v>
      </c>
      <c r="F7599" s="15">
        <v>115100</v>
      </c>
      <c r="G7599" s="15">
        <v>684700</v>
      </c>
      <c r="I7599" s="38" t="s">
        <v>249</v>
      </c>
      <c r="J7599" s="15">
        <v>1.2</v>
      </c>
    </row>
    <row r="7600" spans="1:10" x14ac:dyDescent="0.3">
      <c r="A7600" s="38" t="s">
        <v>254</v>
      </c>
      <c r="B7600" s="15"/>
      <c r="C7600" s="15">
        <v>0</v>
      </c>
      <c r="E7600" s="37" t="s">
        <v>258</v>
      </c>
      <c r="F7600" s="15">
        <v>160000</v>
      </c>
      <c r="G7600" s="15">
        <v>477999</v>
      </c>
      <c r="I7600" s="38" t="s">
        <v>251</v>
      </c>
      <c r="J7600" s="15">
        <v>1.9</v>
      </c>
    </row>
    <row r="7601" spans="1:10" x14ac:dyDescent="0.3">
      <c r="A7601" s="38" t="s">
        <v>257</v>
      </c>
      <c r="B7601" s="15">
        <v>89900</v>
      </c>
      <c r="C7601" s="15">
        <v>89900</v>
      </c>
      <c r="E7601" s="36" t="s">
        <v>253</v>
      </c>
      <c r="F7601" s="15">
        <v>524900</v>
      </c>
      <c r="G7601" s="15">
        <v>1679608</v>
      </c>
      <c r="I7601" s="38" t="s">
        <v>254</v>
      </c>
      <c r="J7601" s="15">
        <v>1.3</v>
      </c>
    </row>
    <row r="7602" spans="1:10" x14ac:dyDescent="0.3">
      <c r="A7602" s="38" t="s">
        <v>252</v>
      </c>
      <c r="B7602" s="15"/>
      <c r="C7602" s="15">
        <v>0</v>
      </c>
      <c r="E7602" s="35" t="s">
        <v>270</v>
      </c>
      <c r="F7602" s="15">
        <v>1773882</v>
      </c>
      <c r="G7602" s="15">
        <v>11681499</v>
      </c>
      <c r="I7602" s="38" t="s">
        <v>257</v>
      </c>
      <c r="J7602" s="15">
        <v>1.3</v>
      </c>
    </row>
    <row r="7603" spans="1:10" x14ac:dyDescent="0.3">
      <c r="A7603" s="38" t="s">
        <v>255</v>
      </c>
      <c r="B7603" s="15"/>
      <c r="C7603" s="15">
        <v>0</v>
      </c>
      <c r="E7603" s="36" t="s">
        <v>246</v>
      </c>
      <c r="F7603" s="15">
        <v>379900</v>
      </c>
      <c r="G7603" s="15">
        <v>2362137</v>
      </c>
      <c r="I7603" s="38" t="s">
        <v>252</v>
      </c>
      <c r="J7603" s="15">
        <v>1.6</v>
      </c>
    </row>
    <row r="7604" spans="1:10" x14ac:dyDescent="0.3">
      <c r="A7604" s="38" t="s">
        <v>258</v>
      </c>
      <c r="B7604" s="15">
        <v>68299</v>
      </c>
      <c r="C7604" s="15">
        <v>68299</v>
      </c>
      <c r="E7604" s="36" t="s">
        <v>248</v>
      </c>
      <c r="F7604" s="15">
        <v>489870</v>
      </c>
      <c r="G7604" s="15">
        <v>3678188</v>
      </c>
      <c r="I7604" s="38" t="s">
        <v>258</v>
      </c>
      <c r="J7604" s="15">
        <v>1.5</v>
      </c>
    </row>
    <row r="7605" spans="1:10" x14ac:dyDescent="0.3">
      <c r="A7605" s="38" t="s">
        <v>260</v>
      </c>
      <c r="B7605" s="15"/>
      <c r="C7605" s="15">
        <v>0</v>
      </c>
      <c r="E7605" s="36" t="s">
        <v>250</v>
      </c>
      <c r="F7605" s="15">
        <v>480937</v>
      </c>
      <c r="G7605" s="15">
        <v>2742724</v>
      </c>
      <c r="I7605" s="38" t="s">
        <v>260</v>
      </c>
      <c r="J7605" s="15">
        <v>0.9</v>
      </c>
    </row>
    <row r="7606" spans="1:10" x14ac:dyDescent="0.3">
      <c r="A7606" s="38" t="s">
        <v>262</v>
      </c>
      <c r="B7606" s="15"/>
      <c r="C7606" s="15">
        <v>0</v>
      </c>
      <c r="E7606" s="37" t="s">
        <v>252</v>
      </c>
      <c r="F7606" s="15">
        <v>183687</v>
      </c>
      <c r="G7606" s="15">
        <v>707324</v>
      </c>
      <c r="I7606" s="38" t="s">
        <v>262</v>
      </c>
      <c r="J7606" s="15">
        <v>0.8</v>
      </c>
    </row>
    <row r="7607" spans="1:10" x14ac:dyDescent="0.3">
      <c r="A7607" s="38" t="s">
        <v>263</v>
      </c>
      <c r="B7607" s="15">
        <v>67100</v>
      </c>
      <c r="C7607" s="15">
        <v>67100</v>
      </c>
      <c r="E7607" s="37" t="s">
        <v>255</v>
      </c>
      <c r="F7607" s="15">
        <v>147000</v>
      </c>
      <c r="G7607" s="15">
        <v>1386900</v>
      </c>
      <c r="I7607" s="14">
        <v>56</v>
      </c>
      <c r="J7607" s="15">
        <v>1025.4999999999998</v>
      </c>
    </row>
    <row r="7608" spans="1:10" x14ac:dyDescent="0.3">
      <c r="A7608" s="35" t="s">
        <v>269</v>
      </c>
      <c r="B7608" s="15"/>
      <c r="C7608" s="15"/>
      <c r="E7608" s="37" t="s">
        <v>258</v>
      </c>
      <c r="F7608" s="15">
        <v>150250</v>
      </c>
      <c r="G7608" s="15">
        <v>648500</v>
      </c>
      <c r="I7608" s="35" t="s">
        <v>244</v>
      </c>
      <c r="J7608" s="15"/>
    </row>
    <row r="7609" spans="1:10" x14ac:dyDescent="0.3">
      <c r="A7609" s="38" t="s">
        <v>245</v>
      </c>
      <c r="B7609" s="15"/>
      <c r="C7609" s="15">
        <v>0</v>
      </c>
      <c r="E7609" s="36" t="s">
        <v>253</v>
      </c>
      <c r="F7609" s="15">
        <v>423175</v>
      </c>
      <c r="G7609" s="15">
        <v>2898450</v>
      </c>
      <c r="I7609" s="38" t="s">
        <v>245</v>
      </c>
      <c r="J7609" s="15">
        <v>3.1</v>
      </c>
    </row>
    <row r="7610" spans="1:10" x14ac:dyDescent="0.3">
      <c r="A7610" s="38" t="s">
        <v>247</v>
      </c>
      <c r="B7610" s="15">
        <v>78000</v>
      </c>
      <c r="C7610" s="15">
        <v>78000</v>
      </c>
      <c r="E7610" s="35" t="s">
        <v>271</v>
      </c>
      <c r="F7610" s="15">
        <v>2088650</v>
      </c>
      <c r="G7610" s="15">
        <v>19248007</v>
      </c>
      <c r="I7610" s="38" t="s">
        <v>247</v>
      </c>
      <c r="J7610" s="15">
        <v>3</v>
      </c>
    </row>
    <row r="7611" spans="1:10" x14ac:dyDescent="0.3">
      <c r="A7611" s="38" t="s">
        <v>249</v>
      </c>
      <c r="B7611" s="15"/>
      <c r="C7611" s="15">
        <v>0</v>
      </c>
      <c r="E7611" s="36" t="s">
        <v>246</v>
      </c>
      <c r="F7611" s="15">
        <v>447475</v>
      </c>
      <c r="G7611" s="15">
        <v>3213049</v>
      </c>
      <c r="I7611" s="38" t="s">
        <v>249</v>
      </c>
      <c r="J7611" s="15">
        <v>3.6</v>
      </c>
    </row>
    <row r="7612" spans="1:10" x14ac:dyDescent="0.3">
      <c r="A7612" s="38" t="s">
        <v>251</v>
      </c>
      <c r="B7612" s="15">
        <v>105000</v>
      </c>
      <c r="C7612" s="15">
        <v>210000</v>
      </c>
      <c r="E7612" s="36" t="s">
        <v>248</v>
      </c>
      <c r="F7612" s="15">
        <v>510225</v>
      </c>
      <c r="G7612" s="15">
        <v>3897149</v>
      </c>
      <c r="I7612" s="38" t="s">
        <v>251</v>
      </c>
      <c r="J7612" s="15">
        <v>3.6</v>
      </c>
    </row>
    <row r="7613" spans="1:10" x14ac:dyDescent="0.3">
      <c r="A7613" s="38" t="s">
        <v>254</v>
      </c>
      <c r="B7613" s="15">
        <v>87500</v>
      </c>
      <c r="C7613" s="15">
        <v>87500</v>
      </c>
      <c r="E7613" s="36" t="s">
        <v>250</v>
      </c>
      <c r="F7613" s="15">
        <v>555000</v>
      </c>
      <c r="G7613" s="15">
        <v>7349449</v>
      </c>
      <c r="I7613" s="38" t="s">
        <v>254</v>
      </c>
      <c r="J7613" s="15">
        <v>3.9</v>
      </c>
    </row>
    <row r="7614" spans="1:10" x14ac:dyDescent="0.3">
      <c r="A7614" s="38" t="s">
        <v>257</v>
      </c>
      <c r="B7614" s="15"/>
      <c r="C7614" s="15">
        <v>0</v>
      </c>
      <c r="E7614" s="37" t="s">
        <v>252</v>
      </c>
      <c r="F7614" s="15">
        <v>165000</v>
      </c>
      <c r="G7614" s="15">
        <v>2471249</v>
      </c>
      <c r="I7614" s="38" t="s">
        <v>257</v>
      </c>
      <c r="J7614" s="15">
        <v>2.6</v>
      </c>
    </row>
    <row r="7615" spans="1:10" x14ac:dyDescent="0.3">
      <c r="A7615" s="38" t="s">
        <v>252</v>
      </c>
      <c r="B7615" s="15">
        <v>333625</v>
      </c>
      <c r="C7615" s="15">
        <v>333625</v>
      </c>
      <c r="E7615" s="37" t="s">
        <v>255</v>
      </c>
      <c r="F7615" s="15">
        <v>178500</v>
      </c>
      <c r="G7615" s="15">
        <v>1438850</v>
      </c>
      <c r="I7615" s="38" t="s">
        <v>252</v>
      </c>
      <c r="J7615" s="15">
        <v>2.6</v>
      </c>
    </row>
    <row r="7616" spans="1:10" x14ac:dyDescent="0.3">
      <c r="A7616" s="38" t="s">
        <v>255</v>
      </c>
      <c r="B7616" s="15"/>
      <c r="C7616" s="15">
        <v>0</v>
      </c>
      <c r="E7616" s="37" t="s">
        <v>258</v>
      </c>
      <c r="F7616" s="15">
        <v>211500</v>
      </c>
      <c r="G7616" s="15">
        <v>3439350</v>
      </c>
      <c r="I7616" s="38" t="s">
        <v>255</v>
      </c>
      <c r="J7616" s="15">
        <v>4.0999999999999996</v>
      </c>
    </row>
    <row r="7617" spans="1:10" x14ac:dyDescent="0.3">
      <c r="A7617" s="38" t="s">
        <v>258</v>
      </c>
      <c r="B7617" s="15"/>
      <c r="C7617" s="15">
        <v>0</v>
      </c>
      <c r="E7617" s="36" t="s">
        <v>253</v>
      </c>
      <c r="F7617" s="15">
        <v>575950</v>
      </c>
      <c r="G7617" s="15">
        <v>4788360</v>
      </c>
      <c r="I7617" s="38" t="s">
        <v>258</v>
      </c>
      <c r="J7617" s="15">
        <v>4</v>
      </c>
    </row>
    <row r="7618" spans="1:10" x14ac:dyDescent="0.3">
      <c r="A7618" s="38" t="s">
        <v>260</v>
      </c>
      <c r="B7618" s="15">
        <v>119850</v>
      </c>
      <c r="C7618" s="15">
        <v>239700</v>
      </c>
      <c r="E7618" s="35" t="s">
        <v>272</v>
      </c>
      <c r="F7618" s="15">
        <v>2410500</v>
      </c>
      <c r="G7618" s="15">
        <v>24684912</v>
      </c>
      <c r="I7618" s="38" t="s">
        <v>260</v>
      </c>
      <c r="J7618" s="15">
        <v>3.7</v>
      </c>
    </row>
    <row r="7619" spans="1:10" x14ac:dyDescent="0.3">
      <c r="A7619" s="38" t="s">
        <v>262</v>
      </c>
      <c r="B7619" s="15">
        <v>52000</v>
      </c>
      <c r="C7619" s="15">
        <v>52000</v>
      </c>
      <c r="E7619" s="36" t="s">
        <v>246</v>
      </c>
      <c r="F7619" s="15">
        <v>529150</v>
      </c>
      <c r="G7619" s="15">
        <v>4803080</v>
      </c>
      <c r="I7619" s="38" t="s">
        <v>262</v>
      </c>
      <c r="J7619" s="15">
        <v>3.6</v>
      </c>
    </row>
    <row r="7620" spans="1:10" x14ac:dyDescent="0.3">
      <c r="A7620" s="38" t="s">
        <v>263</v>
      </c>
      <c r="B7620" s="15"/>
      <c r="C7620" s="15">
        <v>0</v>
      </c>
      <c r="E7620" s="36" t="s">
        <v>248</v>
      </c>
      <c r="F7620" s="15">
        <v>589000</v>
      </c>
      <c r="G7620" s="15">
        <v>7799455</v>
      </c>
      <c r="I7620" s="38" t="s">
        <v>263</v>
      </c>
      <c r="J7620" s="15">
        <v>3.3</v>
      </c>
    </row>
    <row r="7621" spans="1:10" x14ac:dyDescent="0.3">
      <c r="A7621" s="35" t="s">
        <v>270</v>
      </c>
      <c r="B7621" s="15"/>
      <c r="C7621" s="15"/>
      <c r="E7621" s="36" t="s">
        <v>250</v>
      </c>
      <c r="F7621" s="15">
        <v>729750</v>
      </c>
      <c r="G7621" s="15">
        <v>7454525</v>
      </c>
      <c r="I7621" s="35" t="s">
        <v>256</v>
      </c>
      <c r="J7621" s="15"/>
    </row>
    <row r="7622" spans="1:10" x14ac:dyDescent="0.3">
      <c r="A7622" s="38" t="s">
        <v>245</v>
      </c>
      <c r="B7622" s="15"/>
      <c r="C7622" s="15">
        <v>0</v>
      </c>
      <c r="E7622" s="37" t="s">
        <v>252</v>
      </c>
      <c r="F7622" s="15">
        <v>237000</v>
      </c>
      <c r="G7622" s="15">
        <v>2255950</v>
      </c>
      <c r="I7622" s="38" t="s">
        <v>245</v>
      </c>
      <c r="J7622" s="15">
        <v>3.6</v>
      </c>
    </row>
    <row r="7623" spans="1:10" x14ac:dyDescent="0.3">
      <c r="A7623" s="38" t="s">
        <v>247</v>
      </c>
      <c r="B7623" s="15"/>
      <c r="C7623" s="15">
        <v>0</v>
      </c>
      <c r="E7623" s="37" t="s">
        <v>255</v>
      </c>
      <c r="F7623" s="15">
        <v>238750</v>
      </c>
      <c r="G7623" s="15">
        <v>3835775</v>
      </c>
      <c r="I7623" s="38" t="s">
        <v>247</v>
      </c>
      <c r="J7623" s="15">
        <v>4.4000000000000004</v>
      </c>
    </row>
    <row r="7624" spans="1:10" x14ac:dyDescent="0.3">
      <c r="A7624" s="38" t="s">
        <v>249</v>
      </c>
      <c r="B7624" s="15">
        <v>145750</v>
      </c>
      <c r="C7624" s="15">
        <v>145750</v>
      </c>
      <c r="E7624" s="37" t="s">
        <v>258</v>
      </c>
      <c r="F7624" s="15">
        <v>254000</v>
      </c>
      <c r="G7624" s="15">
        <v>1362800</v>
      </c>
      <c r="I7624" s="38" t="s">
        <v>249</v>
      </c>
      <c r="J7624" s="15">
        <v>4.2</v>
      </c>
    </row>
    <row r="7625" spans="1:10" x14ac:dyDescent="0.3">
      <c r="A7625" s="38" t="s">
        <v>251</v>
      </c>
      <c r="B7625" s="15">
        <v>105000</v>
      </c>
      <c r="C7625" s="15">
        <v>298995</v>
      </c>
      <c r="E7625" s="36" t="s">
        <v>253</v>
      </c>
      <c r="F7625" s="15">
        <v>562600</v>
      </c>
      <c r="G7625" s="15">
        <v>4627852</v>
      </c>
      <c r="I7625" s="38" t="s">
        <v>251</v>
      </c>
      <c r="J7625" s="15">
        <v>4.2</v>
      </c>
    </row>
    <row r="7626" spans="1:10" x14ac:dyDescent="0.3">
      <c r="A7626" s="38" t="s">
        <v>254</v>
      </c>
      <c r="B7626" s="15">
        <v>143000</v>
      </c>
      <c r="C7626" s="15">
        <v>143000</v>
      </c>
      <c r="E7626" s="35" t="s">
        <v>273</v>
      </c>
      <c r="F7626" s="15">
        <v>2653250</v>
      </c>
      <c r="G7626" s="15">
        <v>31746099</v>
      </c>
      <c r="I7626" s="38" t="s">
        <v>254</v>
      </c>
      <c r="J7626" s="15">
        <v>6</v>
      </c>
    </row>
    <row r="7627" spans="1:10" x14ac:dyDescent="0.3">
      <c r="A7627" s="38" t="s">
        <v>257</v>
      </c>
      <c r="B7627" s="15">
        <v>60000</v>
      </c>
      <c r="C7627" s="15">
        <v>60000</v>
      </c>
      <c r="E7627" s="36" t="s">
        <v>246</v>
      </c>
      <c r="F7627" s="15">
        <v>587250</v>
      </c>
      <c r="G7627" s="15">
        <v>6412350</v>
      </c>
      <c r="I7627" s="38" t="s">
        <v>257</v>
      </c>
      <c r="J7627" s="15">
        <v>6.3</v>
      </c>
    </row>
    <row r="7628" spans="1:10" x14ac:dyDescent="0.3">
      <c r="A7628" s="38" t="s">
        <v>252</v>
      </c>
      <c r="B7628" s="15">
        <v>112000</v>
      </c>
      <c r="C7628" s="15">
        <v>112000</v>
      </c>
      <c r="E7628" s="36" t="s">
        <v>248</v>
      </c>
      <c r="F7628" s="15">
        <v>680500</v>
      </c>
      <c r="G7628" s="15">
        <v>6104095</v>
      </c>
      <c r="I7628" s="38" t="s">
        <v>252</v>
      </c>
      <c r="J7628" s="15">
        <v>6.9</v>
      </c>
    </row>
    <row r="7629" spans="1:10" x14ac:dyDescent="0.3">
      <c r="A7629" s="38" t="s">
        <v>255</v>
      </c>
      <c r="B7629" s="15">
        <v>110750</v>
      </c>
      <c r="C7629" s="15">
        <v>221500</v>
      </c>
      <c r="E7629" s="36" t="s">
        <v>250</v>
      </c>
      <c r="F7629" s="15">
        <v>679500</v>
      </c>
      <c r="G7629" s="15">
        <v>8157764</v>
      </c>
      <c r="I7629" s="38" t="s">
        <v>255</v>
      </c>
      <c r="J7629" s="15">
        <v>6.6</v>
      </c>
    </row>
    <row r="7630" spans="1:10" x14ac:dyDescent="0.3">
      <c r="A7630" s="38" t="s">
        <v>258</v>
      </c>
      <c r="B7630" s="15">
        <v>186900</v>
      </c>
      <c r="C7630" s="15">
        <v>282900</v>
      </c>
      <c r="E7630" s="37" t="s">
        <v>252</v>
      </c>
      <c r="F7630" s="15">
        <v>187500</v>
      </c>
      <c r="G7630" s="15">
        <v>1419914</v>
      </c>
      <c r="I7630" s="38" t="s">
        <v>258</v>
      </c>
      <c r="J7630" s="15">
        <v>5.0999999999999996</v>
      </c>
    </row>
    <row r="7631" spans="1:10" x14ac:dyDescent="0.3">
      <c r="A7631" s="38" t="s">
        <v>260</v>
      </c>
      <c r="B7631" s="15">
        <v>358975</v>
      </c>
      <c r="C7631" s="15">
        <v>508450</v>
      </c>
      <c r="E7631" s="37" t="s">
        <v>255</v>
      </c>
      <c r="F7631" s="15">
        <v>247000</v>
      </c>
      <c r="G7631" s="15">
        <v>3610300</v>
      </c>
      <c r="I7631" s="38" t="s">
        <v>260</v>
      </c>
      <c r="J7631" s="15">
        <v>6</v>
      </c>
    </row>
    <row r="7632" spans="1:10" x14ac:dyDescent="0.3">
      <c r="A7632" s="38" t="s">
        <v>262</v>
      </c>
      <c r="B7632" s="15">
        <v>148388</v>
      </c>
      <c r="C7632" s="15">
        <v>296775</v>
      </c>
      <c r="E7632" s="37" t="s">
        <v>258</v>
      </c>
      <c r="F7632" s="15">
        <v>245000</v>
      </c>
      <c r="G7632" s="15">
        <v>3127550</v>
      </c>
      <c r="I7632" s="38" t="s">
        <v>262</v>
      </c>
      <c r="J7632" s="15">
        <v>6.3</v>
      </c>
    </row>
    <row r="7633" spans="1:10" x14ac:dyDescent="0.3">
      <c r="A7633" s="38" t="s">
        <v>263</v>
      </c>
      <c r="B7633" s="15">
        <v>125000</v>
      </c>
      <c r="C7633" s="15">
        <v>498500</v>
      </c>
      <c r="E7633" s="36" t="s">
        <v>253</v>
      </c>
      <c r="F7633" s="15">
        <v>706000</v>
      </c>
      <c r="G7633" s="15">
        <v>11071890</v>
      </c>
      <c r="I7633" s="38" t="s">
        <v>263</v>
      </c>
      <c r="J7633" s="15">
        <v>6.9</v>
      </c>
    </row>
    <row r="7634" spans="1:10" x14ac:dyDescent="0.3">
      <c r="A7634" s="35" t="s">
        <v>271</v>
      </c>
      <c r="B7634" s="15"/>
      <c r="C7634" s="15"/>
      <c r="E7634" s="35" t="s">
        <v>274</v>
      </c>
      <c r="F7634" s="15">
        <v>3374920</v>
      </c>
      <c r="G7634" s="15">
        <v>43360102</v>
      </c>
      <c r="I7634" s="35" t="s">
        <v>261</v>
      </c>
      <c r="J7634" s="15"/>
    </row>
    <row r="7635" spans="1:10" x14ac:dyDescent="0.3">
      <c r="A7635" s="38" t="s">
        <v>245</v>
      </c>
      <c r="B7635" s="15"/>
      <c r="C7635" s="15">
        <v>0</v>
      </c>
      <c r="E7635" s="36" t="s">
        <v>246</v>
      </c>
      <c r="F7635" s="15">
        <v>776000</v>
      </c>
      <c r="G7635" s="15">
        <v>11366387</v>
      </c>
      <c r="I7635" s="38" t="s">
        <v>245</v>
      </c>
      <c r="J7635" s="15">
        <v>8.1</v>
      </c>
    </row>
    <row r="7636" spans="1:10" x14ac:dyDescent="0.3">
      <c r="A7636" s="38" t="s">
        <v>247</v>
      </c>
      <c r="B7636" s="15"/>
      <c r="C7636" s="15">
        <v>0</v>
      </c>
      <c r="E7636" s="36" t="s">
        <v>248</v>
      </c>
      <c r="F7636" s="15">
        <v>841200</v>
      </c>
      <c r="G7636" s="15">
        <v>9459732</v>
      </c>
      <c r="I7636" s="38" t="s">
        <v>247</v>
      </c>
      <c r="J7636" s="15">
        <v>7.8</v>
      </c>
    </row>
    <row r="7637" spans="1:10" x14ac:dyDescent="0.3">
      <c r="A7637" s="38" t="s">
        <v>249</v>
      </c>
      <c r="B7637" s="15">
        <v>131775</v>
      </c>
      <c r="C7637" s="15">
        <v>131775</v>
      </c>
      <c r="E7637" s="36" t="s">
        <v>250</v>
      </c>
      <c r="F7637" s="15">
        <v>956270</v>
      </c>
      <c r="G7637" s="15">
        <v>13168834</v>
      </c>
      <c r="I7637" s="38" t="s">
        <v>249</v>
      </c>
      <c r="J7637" s="15">
        <v>8.1999999999999993</v>
      </c>
    </row>
    <row r="7638" spans="1:10" x14ac:dyDescent="0.3">
      <c r="A7638" s="38" t="s">
        <v>251</v>
      </c>
      <c r="B7638" s="15">
        <v>159000</v>
      </c>
      <c r="C7638" s="15">
        <v>386000</v>
      </c>
      <c r="E7638" s="37" t="s">
        <v>252</v>
      </c>
      <c r="F7638" s="15">
        <v>357500</v>
      </c>
      <c r="G7638" s="15">
        <v>4762444</v>
      </c>
      <c r="I7638" s="38" t="s">
        <v>251</v>
      </c>
      <c r="J7638" s="15">
        <v>14.6</v>
      </c>
    </row>
    <row r="7639" spans="1:10" x14ac:dyDescent="0.3">
      <c r="A7639" s="38" t="s">
        <v>254</v>
      </c>
      <c r="B7639" s="15">
        <v>112500</v>
      </c>
      <c r="C7639" s="15">
        <v>225000</v>
      </c>
      <c r="E7639" s="37" t="s">
        <v>255</v>
      </c>
      <c r="F7639" s="15">
        <v>286700</v>
      </c>
      <c r="G7639" s="15">
        <v>5537300</v>
      </c>
      <c r="I7639" s="38" t="s">
        <v>254</v>
      </c>
      <c r="J7639" s="15">
        <v>16.2</v>
      </c>
    </row>
    <row r="7640" spans="1:10" x14ac:dyDescent="0.3">
      <c r="A7640" s="38" t="s">
        <v>257</v>
      </c>
      <c r="B7640" s="15">
        <v>161150</v>
      </c>
      <c r="C7640" s="15">
        <v>322300</v>
      </c>
      <c r="E7640" s="37" t="s">
        <v>258</v>
      </c>
      <c r="F7640" s="15">
        <v>312070</v>
      </c>
      <c r="G7640" s="15">
        <v>2869090</v>
      </c>
      <c r="I7640" s="38" t="s">
        <v>257</v>
      </c>
      <c r="J7640" s="15">
        <v>17.100000000000001</v>
      </c>
    </row>
    <row r="7641" spans="1:10" x14ac:dyDescent="0.3">
      <c r="A7641" s="38" t="s">
        <v>252</v>
      </c>
      <c r="B7641" s="15"/>
      <c r="C7641" s="15">
        <v>0</v>
      </c>
      <c r="E7641" s="36" t="s">
        <v>253</v>
      </c>
      <c r="F7641" s="15">
        <v>801450</v>
      </c>
      <c r="G7641" s="15">
        <v>9365149</v>
      </c>
      <c r="I7641" s="38" t="s">
        <v>252</v>
      </c>
      <c r="J7641" s="15">
        <v>15.6</v>
      </c>
    </row>
    <row r="7642" spans="1:10" x14ac:dyDescent="0.3">
      <c r="A7642" s="38" t="s">
        <v>255</v>
      </c>
      <c r="B7642" s="15">
        <v>199000</v>
      </c>
      <c r="C7642" s="15">
        <v>199000</v>
      </c>
      <c r="E7642" s="35" t="s">
        <v>275</v>
      </c>
      <c r="F7642" s="15">
        <v>3252870</v>
      </c>
      <c r="G7642" s="15">
        <v>26371120</v>
      </c>
      <c r="I7642" s="38" t="s">
        <v>255</v>
      </c>
      <c r="J7642" s="15">
        <v>13.6</v>
      </c>
    </row>
    <row r="7643" spans="1:10" x14ac:dyDescent="0.3">
      <c r="A7643" s="38" t="s">
        <v>258</v>
      </c>
      <c r="B7643" s="15">
        <v>95000</v>
      </c>
      <c r="C7643" s="15">
        <v>609950</v>
      </c>
      <c r="E7643" s="36" t="s">
        <v>246</v>
      </c>
      <c r="F7643" s="15">
        <v>808445</v>
      </c>
      <c r="G7643" s="15">
        <v>6941012</v>
      </c>
      <c r="I7643" s="38" t="s">
        <v>258</v>
      </c>
      <c r="J7643" s="15">
        <v>14.4</v>
      </c>
    </row>
    <row r="7644" spans="1:10" x14ac:dyDescent="0.3">
      <c r="A7644" s="38" t="s">
        <v>260</v>
      </c>
      <c r="B7644" s="15">
        <v>127150</v>
      </c>
      <c r="C7644" s="15">
        <v>506800</v>
      </c>
      <c r="E7644" s="36" t="s">
        <v>248</v>
      </c>
      <c r="F7644" s="15">
        <v>870975</v>
      </c>
      <c r="G7644" s="15">
        <v>5617808</v>
      </c>
      <c r="I7644" s="38" t="s">
        <v>260</v>
      </c>
      <c r="J7644" s="15">
        <v>12.2</v>
      </c>
    </row>
    <row r="7645" spans="1:10" x14ac:dyDescent="0.3">
      <c r="A7645" s="38" t="s">
        <v>262</v>
      </c>
      <c r="B7645" s="15">
        <v>178650</v>
      </c>
      <c r="C7645" s="15">
        <v>178650</v>
      </c>
      <c r="E7645" s="36" t="s">
        <v>250</v>
      </c>
      <c r="F7645" s="15">
        <v>921450</v>
      </c>
      <c r="G7645" s="15">
        <v>8630050</v>
      </c>
      <c r="I7645" s="38" t="s">
        <v>262</v>
      </c>
      <c r="J7645" s="15">
        <v>12.9</v>
      </c>
    </row>
    <row r="7646" spans="1:10" x14ac:dyDescent="0.3">
      <c r="A7646" s="38" t="s">
        <v>263</v>
      </c>
      <c r="B7646" s="15">
        <v>165000</v>
      </c>
      <c r="C7646" s="15">
        <v>165000</v>
      </c>
      <c r="E7646" s="37" t="s">
        <v>252</v>
      </c>
      <c r="F7646" s="15">
        <v>281000</v>
      </c>
      <c r="G7646" s="15">
        <v>2807150</v>
      </c>
      <c r="I7646" s="38" t="s">
        <v>263</v>
      </c>
      <c r="J7646" s="15">
        <v>11.7</v>
      </c>
    </row>
    <row r="7647" spans="1:10" x14ac:dyDescent="0.3">
      <c r="A7647" s="35" t="s">
        <v>272</v>
      </c>
      <c r="B7647" s="15"/>
      <c r="C7647" s="15"/>
      <c r="E7647" s="37" t="s">
        <v>255</v>
      </c>
      <c r="F7647" s="15">
        <v>340500</v>
      </c>
      <c r="G7647" s="15">
        <v>2817650</v>
      </c>
      <c r="I7647" s="35" t="s">
        <v>264</v>
      </c>
      <c r="J7647" s="15"/>
    </row>
    <row r="7648" spans="1:10" x14ac:dyDescent="0.3">
      <c r="A7648" s="38" t="s">
        <v>245</v>
      </c>
      <c r="B7648" s="15">
        <v>274950</v>
      </c>
      <c r="C7648" s="15">
        <v>520500</v>
      </c>
      <c r="E7648" s="37" t="s">
        <v>258</v>
      </c>
      <c r="F7648" s="15">
        <v>299950</v>
      </c>
      <c r="G7648" s="15">
        <v>3005250</v>
      </c>
      <c r="I7648" s="38" t="s">
        <v>245</v>
      </c>
      <c r="J7648" s="15">
        <v>8.9</v>
      </c>
    </row>
    <row r="7649" spans="1:10" x14ac:dyDescent="0.3">
      <c r="A7649" s="38" t="s">
        <v>247</v>
      </c>
      <c r="B7649" s="15">
        <v>162800</v>
      </c>
      <c r="C7649" s="15">
        <v>465300</v>
      </c>
      <c r="E7649" s="36" t="s">
        <v>253</v>
      </c>
      <c r="F7649" s="15">
        <v>652000</v>
      </c>
      <c r="G7649" s="15">
        <v>5182250</v>
      </c>
      <c r="I7649" s="38" t="s">
        <v>247</v>
      </c>
      <c r="J7649" s="15">
        <v>10.3</v>
      </c>
    </row>
    <row r="7650" spans="1:10" x14ac:dyDescent="0.3">
      <c r="A7650" s="38" t="s">
        <v>249</v>
      </c>
      <c r="B7650" s="15">
        <v>230000</v>
      </c>
      <c r="C7650" s="15">
        <v>230000</v>
      </c>
      <c r="E7650" s="14">
        <v>70</v>
      </c>
      <c r="F7650" s="15">
        <v>53715042</v>
      </c>
      <c r="G7650" s="15">
        <v>816144165</v>
      </c>
      <c r="I7650" s="38" t="s">
        <v>249</v>
      </c>
      <c r="J7650" s="15">
        <v>11.5</v>
      </c>
    </row>
    <row r="7651" spans="1:10" x14ac:dyDescent="0.3">
      <c r="A7651" s="38" t="s">
        <v>251</v>
      </c>
      <c r="B7651" s="15">
        <v>427802</v>
      </c>
      <c r="C7651" s="15">
        <v>625277</v>
      </c>
      <c r="E7651" s="35" t="s">
        <v>243</v>
      </c>
      <c r="F7651" s="15">
        <v>2528078</v>
      </c>
      <c r="G7651" s="15">
        <v>12482588</v>
      </c>
      <c r="I7651" s="38" t="s">
        <v>251</v>
      </c>
      <c r="J7651" s="15">
        <v>12.5</v>
      </c>
    </row>
    <row r="7652" spans="1:10" x14ac:dyDescent="0.3">
      <c r="A7652" s="38" t="s">
        <v>254</v>
      </c>
      <c r="B7652" s="15">
        <v>80000</v>
      </c>
      <c r="C7652" s="15">
        <v>80000</v>
      </c>
      <c r="E7652" s="36" t="s">
        <v>246</v>
      </c>
      <c r="F7652" s="15">
        <v>645205</v>
      </c>
      <c r="G7652" s="15">
        <v>1290410</v>
      </c>
      <c r="I7652" s="38" t="s">
        <v>254</v>
      </c>
      <c r="J7652" s="15">
        <v>11</v>
      </c>
    </row>
    <row r="7653" spans="1:10" x14ac:dyDescent="0.3">
      <c r="A7653" s="38" t="s">
        <v>257</v>
      </c>
      <c r="B7653" s="15"/>
      <c r="C7653" s="15">
        <v>0</v>
      </c>
      <c r="E7653" s="36" t="s">
        <v>248</v>
      </c>
      <c r="F7653" s="15">
        <v>637325</v>
      </c>
      <c r="G7653" s="15">
        <v>2097295</v>
      </c>
      <c r="I7653" s="38" t="s">
        <v>257</v>
      </c>
      <c r="J7653" s="15">
        <v>8.8000000000000007</v>
      </c>
    </row>
    <row r="7654" spans="1:10" x14ac:dyDescent="0.3">
      <c r="A7654" s="38" t="s">
        <v>252</v>
      </c>
      <c r="B7654" s="15">
        <v>150000</v>
      </c>
      <c r="C7654" s="15">
        <v>459500</v>
      </c>
      <c r="E7654" s="36" t="s">
        <v>250</v>
      </c>
      <c r="F7654" s="15">
        <v>636478</v>
      </c>
      <c r="G7654" s="15">
        <v>4129296</v>
      </c>
      <c r="I7654" s="38" t="s">
        <v>252</v>
      </c>
      <c r="J7654" s="15">
        <v>10.1</v>
      </c>
    </row>
    <row r="7655" spans="1:10" x14ac:dyDescent="0.3">
      <c r="A7655" s="38" t="s">
        <v>255</v>
      </c>
      <c r="B7655" s="15">
        <v>285000</v>
      </c>
      <c r="C7655" s="15">
        <v>285000</v>
      </c>
      <c r="E7655" s="37" t="s">
        <v>252</v>
      </c>
      <c r="F7655" s="15">
        <v>232950</v>
      </c>
      <c r="G7655" s="15">
        <v>1727368</v>
      </c>
      <c r="I7655" s="38" t="s">
        <v>255</v>
      </c>
      <c r="J7655" s="15">
        <v>10.4</v>
      </c>
    </row>
    <row r="7656" spans="1:10" x14ac:dyDescent="0.3">
      <c r="A7656" s="38" t="s">
        <v>258</v>
      </c>
      <c r="B7656" s="15"/>
      <c r="C7656" s="15">
        <v>0</v>
      </c>
      <c r="E7656" s="37" t="s">
        <v>255</v>
      </c>
      <c r="F7656" s="15">
        <v>202083</v>
      </c>
      <c r="G7656" s="15">
        <v>764115</v>
      </c>
      <c r="I7656" s="38" t="s">
        <v>258</v>
      </c>
      <c r="J7656" s="15">
        <v>10.7</v>
      </c>
    </row>
    <row r="7657" spans="1:10" x14ac:dyDescent="0.3">
      <c r="A7657" s="38" t="s">
        <v>260</v>
      </c>
      <c r="B7657" s="15">
        <v>174900</v>
      </c>
      <c r="C7657" s="15">
        <v>174900</v>
      </c>
      <c r="E7657" s="37" t="s">
        <v>258</v>
      </c>
      <c r="F7657" s="15">
        <v>201445</v>
      </c>
      <c r="G7657" s="15">
        <v>1637813</v>
      </c>
      <c r="I7657" s="38" t="s">
        <v>260</v>
      </c>
      <c r="J7657" s="15">
        <v>11.3</v>
      </c>
    </row>
    <row r="7658" spans="1:10" x14ac:dyDescent="0.3">
      <c r="A7658" s="38" t="s">
        <v>262</v>
      </c>
      <c r="B7658" s="15"/>
      <c r="C7658" s="15">
        <v>0</v>
      </c>
      <c r="E7658" s="36" t="s">
        <v>253</v>
      </c>
      <c r="F7658" s="15">
        <v>609070</v>
      </c>
      <c r="G7658" s="15">
        <v>4965587</v>
      </c>
      <c r="I7658" s="38" t="s">
        <v>262</v>
      </c>
      <c r="J7658" s="15">
        <v>9.8000000000000007</v>
      </c>
    </row>
    <row r="7659" spans="1:10" x14ac:dyDescent="0.3">
      <c r="A7659" s="38" t="s">
        <v>263</v>
      </c>
      <c r="B7659" s="15">
        <v>290000</v>
      </c>
      <c r="C7659" s="15">
        <v>290000</v>
      </c>
      <c r="E7659" s="35" t="s">
        <v>259</v>
      </c>
      <c r="F7659" s="15">
        <v>2748035</v>
      </c>
      <c r="G7659" s="15">
        <v>14745253</v>
      </c>
      <c r="I7659" s="38" t="s">
        <v>263</v>
      </c>
      <c r="J7659" s="15">
        <v>9.1999999999999993</v>
      </c>
    </row>
    <row r="7660" spans="1:10" x14ac:dyDescent="0.3">
      <c r="A7660" s="35" t="s">
        <v>273</v>
      </c>
      <c r="B7660" s="15"/>
      <c r="C7660" s="15"/>
      <c r="E7660" s="36" t="s">
        <v>246</v>
      </c>
      <c r="F7660" s="15">
        <v>617505</v>
      </c>
      <c r="G7660" s="15">
        <v>3383932</v>
      </c>
      <c r="I7660" s="35" t="s">
        <v>266</v>
      </c>
      <c r="J7660" s="15"/>
    </row>
    <row r="7661" spans="1:10" x14ac:dyDescent="0.3">
      <c r="A7661" s="38" t="s">
        <v>245</v>
      </c>
      <c r="B7661" s="15">
        <v>207000</v>
      </c>
      <c r="C7661" s="15">
        <v>414000</v>
      </c>
      <c r="E7661" s="36" t="s">
        <v>248</v>
      </c>
      <c r="F7661" s="15">
        <v>762560</v>
      </c>
      <c r="G7661" s="15">
        <v>6425852</v>
      </c>
      <c r="I7661" s="38" t="s">
        <v>245</v>
      </c>
      <c r="J7661" s="15">
        <v>8.6999999999999993</v>
      </c>
    </row>
    <row r="7662" spans="1:10" x14ac:dyDescent="0.3">
      <c r="A7662" s="38" t="s">
        <v>247</v>
      </c>
      <c r="B7662" s="15">
        <v>251000</v>
      </c>
      <c r="C7662" s="15">
        <v>502000</v>
      </c>
      <c r="E7662" s="36" t="s">
        <v>250</v>
      </c>
      <c r="F7662" s="15">
        <v>558045</v>
      </c>
      <c r="G7662" s="15">
        <v>2062095</v>
      </c>
      <c r="I7662" s="38" t="s">
        <v>247</v>
      </c>
      <c r="J7662" s="15">
        <v>7.9</v>
      </c>
    </row>
    <row r="7663" spans="1:10" x14ac:dyDescent="0.3">
      <c r="A7663" s="38" t="s">
        <v>249</v>
      </c>
      <c r="B7663" s="15"/>
      <c r="C7663" s="15">
        <v>0</v>
      </c>
      <c r="E7663" s="37" t="s">
        <v>252</v>
      </c>
      <c r="F7663" s="15">
        <v>229950</v>
      </c>
      <c r="G7663" s="15">
        <v>1133400</v>
      </c>
      <c r="I7663" s="38" t="s">
        <v>249</v>
      </c>
      <c r="J7663" s="15">
        <v>7.2</v>
      </c>
    </row>
    <row r="7664" spans="1:10" x14ac:dyDescent="0.3">
      <c r="A7664" s="38" t="s">
        <v>251</v>
      </c>
      <c r="B7664" s="15"/>
      <c r="C7664" s="15">
        <v>0</v>
      </c>
      <c r="E7664" s="37" t="s">
        <v>255</v>
      </c>
      <c r="F7664" s="15">
        <v>185600</v>
      </c>
      <c r="G7664" s="15">
        <v>371200</v>
      </c>
      <c r="I7664" s="38" t="s">
        <v>251</v>
      </c>
      <c r="J7664" s="15">
        <v>7.5</v>
      </c>
    </row>
    <row r="7665" spans="1:10" x14ac:dyDescent="0.3">
      <c r="A7665" s="38" t="s">
        <v>254</v>
      </c>
      <c r="B7665" s="15">
        <v>198125</v>
      </c>
      <c r="C7665" s="15">
        <v>396249</v>
      </c>
      <c r="E7665" s="37" t="s">
        <v>258</v>
      </c>
      <c r="F7665" s="15">
        <v>142495</v>
      </c>
      <c r="G7665" s="15">
        <v>557495</v>
      </c>
      <c r="I7665" s="38" t="s">
        <v>254</v>
      </c>
      <c r="J7665" s="15">
        <v>8.6</v>
      </c>
    </row>
    <row r="7666" spans="1:10" x14ac:dyDescent="0.3">
      <c r="A7666" s="38" t="s">
        <v>257</v>
      </c>
      <c r="B7666" s="15">
        <v>360000</v>
      </c>
      <c r="C7666" s="15">
        <v>1202750</v>
      </c>
      <c r="E7666" s="36" t="s">
        <v>253</v>
      </c>
      <c r="F7666" s="15">
        <v>809925</v>
      </c>
      <c r="G7666" s="15">
        <v>2873374</v>
      </c>
      <c r="I7666" s="38" t="s">
        <v>257</v>
      </c>
      <c r="J7666" s="15">
        <v>9.6</v>
      </c>
    </row>
    <row r="7667" spans="1:10" x14ac:dyDescent="0.3">
      <c r="A7667" s="38" t="s">
        <v>252</v>
      </c>
      <c r="B7667" s="15">
        <v>205000</v>
      </c>
      <c r="C7667" s="15">
        <v>620000</v>
      </c>
      <c r="E7667" s="35" t="s">
        <v>265</v>
      </c>
      <c r="F7667" s="15">
        <v>3106416</v>
      </c>
      <c r="G7667" s="15">
        <v>78232308</v>
      </c>
      <c r="I7667" s="38" t="s">
        <v>252</v>
      </c>
      <c r="J7667" s="15">
        <v>9.3000000000000007</v>
      </c>
    </row>
    <row r="7668" spans="1:10" x14ac:dyDescent="0.3">
      <c r="A7668" s="38" t="s">
        <v>255</v>
      </c>
      <c r="B7668" s="15">
        <v>220000</v>
      </c>
      <c r="C7668" s="15">
        <v>220000</v>
      </c>
      <c r="E7668" s="36" t="s">
        <v>246</v>
      </c>
      <c r="F7668" s="15">
        <v>755270</v>
      </c>
      <c r="G7668" s="15">
        <v>4182458</v>
      </c>
      <c r="I7668" s="38" t="s">
        <v>255</v>
      </c>
      <c r="J7668" s="15">
        <v>10</v>
      </c>
    </row>
    <row r="7669" spans="1:10" x14ac:dyDescent="0.3">
      <c r="A7669" s="38" t="s">
        <v>258</v>
      </c>
      <c r="B7669" s="15">
        <v>213500</v>
      </c>
      <c r="C7669" s="15">
        <v>834548</v>
      </c>
      <c r="E7669" s="36" t="s">
        <v>248</v>
      </c>
      <c r="F7669" s="15">
        <v>753269</v>
      </c>
      <c r="G7669" s="15">
        <v>19713107</v>
      </c>
      <c r="I7669" s="38" t="s">
        <v>258</v>
      </c>
      <c r="J7669" s="15">
        <v>9.1999999999999993</v>
      </c>
    </row>
    <row r="7670" spans="1:10" x14ac:dyDescent="0.3">
      <c r="A7670" s="38" t="s">
        <v>260</v>
      </c>
      <c r="B7670" s="15">
        <v>459950</v>
      </c>
      <c r="C7670" s="15">
        <v>749949</v>
      </c>
      <c r="E7670" s="36" t="s">
        <v>250</v>
      </c>
      <c r="F7670" s="15">
        <v>777734</v>
      </c>
      <c r="G7670" s="15">
        <v>23475458</v>
      </c>
      <c r="I7670" s="38" t="s">
        <v>260</v>
      </c>
      <c r="J7670" s="15">
        <v>8.8000000000000007</v>
      </c>
    </row>
    <row r="7671" spans="1:10" x14ac:dyDescent="0.3">
      <c r="A7671" s="38" t="s">
        <v>262</v>
      </c>
      <c r="B7671" s="15">
        <v>229000</v>
      </c>
      <c r="C7671" s="15">
        <v>229000</v>
      </c>
      <c r="E7671" s="37" t="s">
        <v>252</v>
      </c>
      <c r="F7671" s="15">
        <v>258576</v>
      </c>
      <c r="G7671" s="15">
        <v>5899859</v>
      </c>
      <c r="I7671" s="38" t="s">
        <v>262</v>
      </c>
      <c r="J7671" s="15">
        <v>12.9</v>
      </c>
    </row>
    <row r="7672" spans="1:10" x14ac:dyDescent="0.3">
      <c r="A7672" s="38" t="s">
        <v>263</v>
      </c>
      <c r="B7672" s="15">
        <v>232000</v>
      </c>
      <c r="C7672" s="15">
        <v>940000</v>
      </c>
      <c r="E7672" s="37" t="s">
        <v>255</v>
      </c>
      <c r="F7672" s="15">
        <v>256183</v>
      </c>
      <c r="G7672" s="15">
        <v>9313581</v>
      </c>
      <c r="I7672" s="38" t="s">
        <v>263</v>
      </c>
      <c r="J7672" s="15">
        <v>13.8</v>
      </c>
    </row>
    <row r="7673" spans="1:10" x14ac:dyDescent="0.3">
      <c r="A7673" s="35" t="s">
        <v>274</v>
      </c>
      <c r="B7673" s="15"/>
      <c r="C7673" s="15"/>
      <c r="E7673" s="37" t="s">
        <v>258</v>
      </c>
      <c r="F7673" s="15">
        <v>262975</v>
      </c>
      <c r="G7673" s="15">
        <v>8262018</v>
      </c>
      <c r="I7673" s="35" t="s">
        <v>267</v>
      </c>
      <c r="J7673" s="15"/>
    </row>
    <row r="7674" spans="1:10" x14ac:dyDescent="0.3">
      <c r="A7674" s="38" t="s">
        <v>245</v>
      </c>
      <c r="B7674" s="15">
        <v>221600</v>
      </c>
      <c r="C7674" s="15">
        <v>943200</v>
      </c>
      <c r="E7674" s="36" t="s">
        <v>253</v>
      </c>
      <c r="F7674" s="15">
        <v>820143</v>
      </c>
      <c r="G7674" s="15">
        <v>30861285</v>
      </c>
      <c r="I7674" s="38" t="s">
        <v>245</v>
      </c>
      <c r="J7674" s="15">
        <v>15.8</v>
      </c>
    </row>
    <row r="7675" spans="1:10" x14ac:dyDescent="0.3">
      <c r="A7675" s="38" t="s">
        <v>247</v>
      </c>
      <c r="B7675" s="15">
        <v>446000</v>
      </c>
      <c r="C7675" s="15">
        <v>446000</v>
      </c>
      <c r="E7675" s="35" t="s">
        <v>244</v>
      </c>
      <c r="F7675" s="15">
        <v>3543453</v>
      </c>
      <c r="G7675" s="15">
        <v>181110269</v>
      </c>
      <c r="I7675" s="38" t="s">
        <v>247</v>
      </c>
      <c r="J7675" s="15">
        <v>13.6</v>
      </c>
    </row>
    <row r="7676" spans="1:10" x14ac:dyDescent="0.3">
      <c r="A7676" s="38" t="s">
        <v>249</v>
      </c>
      <c r="B7676" s="15">
        <v>615000</v>
      </c>
      <c r="C7676" s="15">
        <v>615000</v>
      </c>
      <c r="E7676" s="36" t="s">
        <v>246</v>
      </c>
      <c r="F7676" s="15">
        <v>874629</v>
      </c>
      <c r="G7676" s="15">
        <v>30168315</v>
      </c>
      <c r="I7676" s="38" t="s">
        <v>249</v>
      </c>
      <c r="J7676" s="15">
        <v>19</v>
      </c>
    </row>
    <row r="7677" spans="1:10" x14ac:dyDescent="0.3">
      <c r="A7677" s="38" t="s">
        <v>251</v>
      </c>
      <c r="B7677" s="15">
        <v>553700</v>
      </c>
      <c r="C7677" s="15">
        <v>1288400</v>
      </c>
      <c r="E7677" s="36" t="s">
        <v>248</v>
      </c>
      <c r="F7677" s="15">
        <v>874071</v>
      </c>
      <c r="G7677" s="15">
        <v>43307185</v>
      </c>
      <c r="I7677" s="38" t="s">
        <v>251</v>
      </c>
      <c r="J7677" s="15">
        <v>20.399999999999999</v>
      </c>
    </row>
    <row r="7678" spans="1:10" x14ac:dyDescent="0.3">
      <c r="A7678" s="38" t="s">
        <v>254</v>
      </c>
      <c r="B7678" s="15">
        <v>178000</v>
      </c>
      <c r="C7678" s="15">
        <v>178000</v>
      </c>
      <c r="E7678" s="36" t="s">
        <v>250</v>
      </c>
      <c r="F7678" s="15">
        <v>904294</v>
      </c>
      <c r="G7678" s="15">
        <v>59176590</v>
      </c>
      <c r="I7678" s="38" t="s">
        <v>254</v>
      </c>
      <c r="J7678" s="15">
        <v>14.3</v>
      </c>
    </row>
    <row r="7679" spans="1:10" x14ac:dyDescent="0.3">
      <c r="A7679" s="38" t="s">
        <v>257</v>
      </c>
      <c r="B7679" s="15">
        <v>350000</v>
      </c>
      <c r="C7679" s="15">
        <v>350000</v>
      </c>
      <c r="E7679" s="37" t="s">
        <v>252</v>
      </c>
      <c r="F7679" s="15">
        <v>303000</v>
      </c>
      <c r="G7679" s="15">
        <v>11277793</v>
      </c>
      <c r="I7679" s="38" t="s">
        <v>257</v>
      </c>
      <c r="J7679" s="15">
        <v>12.1</v>
      </c>
    </row>
    <row r="7680" spans="1:10" x14ac:dyDescent="0.3">
      <c r="A7680" s="38" t="s">
        <v>252</v>
      </c>
      <c r="B7680" s="15">
        <v>307500</v>
      </c>
      <c r="C7680" s="15">
        <v>615000</v>
      </c>
      <c r="E7680" s="37" t="s">
        <v>255</v>
      </c>
      <c r="F7680" s="15">
        <v>298000</v>
      </c>
      <c r="G7680" s="15">
        <v>21582164</v>
      </c>
      <c r="I7680" s="38" t="s">
        <v>252</v>
      </c>
      <c r="J7680" s="15">
        <v>11</v>
      </c>
    </row>
    <row r="7681" spans="1:10" x14ac:dyDescent="0.3">
      <c r="A7681" s="38" t="s">
        <v>255</v>
      </c>
      <c r="B7681" s="15">
        <v>272450</v>
      </c>
      <c r="C7681" s="15">
        <v>1526890</v>
      </c>
      <c r="E7681" s="37" t="s">
        <v>258</v>
      </c>
      <c r="F7681" s="15">
        <v>303294</v>
      </c>
      <c r="G7681" s="15">
        <v>26316633</v>
      </c>
      <c r="I7681" s="38" t="s">
        <v>255</v>
      </c>
      <c r="J7681" s="15">
        <v>12.9</v>
      </c>
    </row>
    <row r="7682" spans="1:10" x14ac:dyDescent="0.3">
      <c r="A7682" s="38" t="s">
        <v>258</v>
      </c>
      <c r="B7682" s="15">
        <v>778175</v>
      </c>
      <c r="C7682" s="15">
        <v>2633050</v>
      </c>
      <c r="E7682" s="36" t="s">
        <v>253</v>
      </c>
      <c r="F7682" s="15">
        <v>890459</v>
      </c>
      <c r="G7682" s="15">
        <v>48458179</v>
      </c>
      <c r="I7682" s="38" t="s">
        <v>258</v>
      </c>
      <c r="J7682" s="15">
        <v>13.9</v>
      </c>
    </row>
    <row r="7683" spans="1:10" x14ac:dyDescent="0.3">
      <c r="A7683" s="38" t="s">
        <v>260</v>
      </c>
      <c r="B7683" s="15">
        <v>244999</v>
      </c>
      <c r="C7683" s="15">
        <v>725949</v>
      </c>
      <c r="E7683" s="35" t="s">
        <v>256</v>
      </c>
      <c r="F7683" s="15">
        <v>3672323</v>
      </c>
      <c r="G7683" s="15">
        <v>96978920</v>
      </c>
      <c r="I7683" s="38" t="s">
        <v>260</v>
      </c>
      <c r="J7683" s="15">
        <v>10.3</v>
      </c>
    </row>
    <row r="7684" spans="1:10" x14ac:dyDescent="0.3">
      <c r="A7684" s="38" t="s">
        <v>262</v>
      </c>
      <c r="B7684" s="15">
        <v>285000</v>
      </c>
      <c r="C7684" s="15">
        <v>814000</v>
      </c>
      <c r="E7684" s="36" t="s">
        <v>246</v>
      </c>
      <c r="F7684" s="15">
        <v>934348</v>
      </c>
      <c r="G7684" s="15">
        <v>34088378</v>
      </c>
      <c r="I7684" s="38" t="s">
        <v>262</v>
      </c>
      <c r="J7684" s="15">
        <v>9.6999999999999993</v>
      </c>
    </row>
    <row r="7685" spans="1:10" x14ac:dyDescent="0.3">
      <c r="A7685" s="38" t="s">
        <v>263</v>
      </c>
      <c r="B7685" s="15">
        <v>242000</v>
      </c>
      <c r="C7685" s="15">
        <v>763950</v>
      </c>
      <c r="E7685" s="36" t="s">
        <v>248</v>
      </c>
      <c r="F7685" s="15">
        <v>936925</v>
      </c>
      <c r="G7685" s="15">
        <v>31295001</v>
      </c>
      <c r="I7685" s="38" t="s">
        <v>263</v>
      </c>
      <c r="J7685" s="15">
        <v>9.1</v>
      </c>
    </row>
    <row r="7686" spans="1:10" x14ac:dyDescent="0.3">
      <c r="A7686" s="35" t="s">
        <v>275</v>
      </c>
      <c r="B7686" s="15"/>
      <c r="C7686" s="15"/>
      <c r="E7686" s="36" t="s">
        <v>250</v>
      </c>
      <c r="F7686" s="15">
        <v>946370</v>
      </c>
      <c r="G7686" s="15">
        <v>19212863</v>
      </c>
      <c r="I7686" s="35" t="s">
        <v>268</v>
      </c>
      <c r="J7686" s="15"/>
    </row>
    <row r="7687" spans="1:10" x14ac:dyDescent="0.3">
      <c r="A7687" s="38" t="s">
        <v>245</v>
      </c>
      <c r="B7687" s="15">
        <v>487000</v>
      </c>
      <c r="C7687" s="15">
        <v>986000</v>
      </c>
      <c r="E7687" s="37" t="s">
        <v>252</v>
      </c>
      <c r="F7687" s="15">
        <v>321000</v>
      </c>
      <c r="G7687" s="15">
        <v>7016816</v>
      </c>
      <c r="I7687" s="38" t="s">
        <v>245</v>
      </c>
      <c r="J7687" s="15">
        <v>8.5</v>
      </c>
    </row>
    <row r="7688" spans="1:10" x14ac:dyDescent="0.3">
      <c r="A7688" s="38" t="s">
        <v>247</v>
      </c>
      <c r="B7688" s="15">
        <v>250000</v>
      </c>
      <c r="C7688" s="15">
        <v>1338900</v>
      </c>
      <c r="E7688" s="37" t="s">
        <v>255</v>
      </c>
      <c r="F7688" s="15">
        <v>291450</v>
      </c>
      <c r="G7688" s="15">
        <v>5945339</v>
      </c>
      <c r="I7688" s="38" t="s">
        <v>247</v>
      </c>
      <c r="J7688" s="15">
        <v>8.4</v>
      </c>
    </row>
    <row r="7689" spans="1:10" x14ac:dyDescent="0.3">
      <c r="A7689" s="38" t="s">
        <v>249</v>
      </c>
      <c r="B7689" s="15">
        <v>285250</v>
      </c>
      <c r="C7689" s="15">
        <v>570500</v>
      </c>
      <c r="E7689" s="37" t="s">
        <v>258</v>
      </c>
      <c r="F7689" s="15">
        <v>333920</v>
      </c>
      <c r="G7689" s="15">
        <v>6250708</v>
      </c>
      <c r="I7689" s="38" t="s">
        <v>249</v>
      </c>
      <c r="J7689" s="15">
        <v>7</v>
      </c>
    </row>
    <row r="7690" spans="1:10" x14ac:dyDescent="0.3">
      <c r="A7690" s="38" t="s">
        <v>251</v>
      </c>
      <c r="B7690" s="15">
        <v>600000</v>
      </c>
      <c r="C7690" s="15">
        <v>1205000</v>
      </c>
      <c r="E7690" s="36" t="s">
        <v>253</v>
      </c>
      <c r="F7690" s="15">
        <v>854680</v>
      </c>
      <c r="G7690" s="15">
        <v>12382678</v>
      </c>
      <c r="I7690" s="38" t="s">
        <v>251</v>
      </c>
      <c r="J7690" s="15">
        <v>5.4</v>
      </c>
    </row>
    <row r="7691" spans="1:10" x14ac:dyDescent="0.3">
      <c r="A7691" s="38" t="s">
        <v>254</v>
      </c>
      <c r="B7691" s="15">
        <v>229000</v>
      </c>
      <c r="C7691" s="15">
        <v>229000</v>
      </c>
      <c r="E7691" s="35" t="s">
        <v>261</v>
      </c>
      <c r="F7691" s="15">
        <v>3561587</v>
      </c>
      <c r="G7691" s="15">
        <v>45998882</v>
      </c>
      <c r="I7691" s="38" t="s">
        <v>254</v>
      </c>
      <c r="J7691" s="15">
        <v>5.9</v>
      </c>
    </row>
    <row r="7692" spans="1:10" x14ac:dyDescent="0.3">
      <c r="A7692" s="38" t="s">
        <v>257</v>
      </c>
      <c r="B7692" s="15">
        <v>620000</v>
      </c>
      <c r="C7692" s="15">
        <v>1135000</v>
      </c>
      <c r="E7692" s="36" t="s">
        <v>246</v>
      </c>
      <c r="F7692" s="15">
        <v>897190</v>
      </c>
      <c r="G7692" s="15">
        <v>11522111</v>
      </c>
      <c r="I7692" s="38" t="s">
        <v>257</v>
      </c>
      <c r="J7692" s="15">
        <v>7.7</v>
      </c>
    </row>
    <row r="7693" spans="1:10" x14ac:dyDescent="0.3">
      <c r="A7693" s="38" t="s">
        <v>252</v>
      </c>
      <c r="B7693" s="15">
        <v>280000</v>
      </c>
      <c r="C7693" s="15">
        <v>560000</v>
      </c>
      <c r="E7693" s="36" t="s">
        <v>248</v>
      </c>
      <c r="F7693" s="15">
        <v>938384</v>
      </c>
      <c r="G7693" s="15">
        <v>15497873</v>
      </c>
      <c r="I7693" s="38" t="s">
        <v>252</v>
      </c>
      <c r="J7693" s="15">
        <v>7.9</v>
      </c>
    </row>
    <row r="7694" spans="1:10" x14ac:dyDescent="0.3">
      <c r="A7694" s="38" t="s">
        <v>255</v>
      </c>
      <c r="B7694" s="15">
        <v>295000</v>
      </c>
      <c r="C7694" s="15">
        <v>295000</v>
      </c>
      <c r="E7694" s="36" t="s">
        <v>250</v>
      </c>
      <c r="F7694" s="15">
        <v>907450</v>
      </c>
      <c r="G7694" s="15">
        <v>11414746</v>
      </c>
      <c r="I7694" s="38" t="s">
        <v>255</v>
      </c>
      <c r="J7694" s="15">
        <v>7.8</v>
      </c>
    </row>
    <row r="7695" spans="1:10" x14ac:dyDescent="0.3">
      <c r="A7695" s="38" t="s">
        <v>258</v>
      </c>
      <c r="B7695" s="15">
        <v>281000</v>
      </c>
      <c r="C7695" s="15">
        <v>828450</v>
      </c>
      <c r="E7695" s="37" t="s">
        <v>252</v>
      </c>
      <c r="F7695" s="15">
        <v>302500</v>
      </c>
      <c r="G7695" s="15">
        <v>3745095</v>
      </c>
      <c r="I7695" s="38" t="s">
        <v>258</v>
      </c>
      <c r="J7695" s="15">
        <v>7.4</v>
      </c>
    </row>
    <row r="7696" spans="1:10" x14ac:dyDescent="0.3">
      <c r="A7696" s="38" t="s">
        <v>260</v>
      </c>
      <c r="B7696" s="15"/>
      <c r="C7696" s="15"/>
      <c r="E7696" s="37" t="s">
        <v>255</v>
      </c>
      <c r="F7696" s="15">
        <v>322000</v>
      </c>
      <c r="G7696" s="15">
        <v>3263487</v>
      </c>
      <c r="I7696" s="38" t="s">
        <v>260</v>
      </c>
      <c r="J7696" s="15">
        <v>6.3</v>
      </c>
    </row>
    <row r="7697" spans="1:10" x14ac:dyDescent="0.3">
      <c r="A7697" s="38" t="s">
        <v>262</v>
      </c>
      <c r="B7697" s="15">
        <v>628000</v>
      </c>
      <c r="C7697" s="15">
        <v>628000</v>
      </c>
      <c r="E7697" s="37" t="s">
        <v>258</v>
      </c>
      <c r="F7697" s="15">
        <v>282950</v>
      </c>
      <c r="G7697" s="15">
        <v>4406164</v>
      </c>
      <c r="I7697" s="38" t="s">
        <v>262</v>
      </c>
      <c r="J7697" s="15">
        <v>5.7</v>
      </c>
    </row>
    <row r="7698" spans="1:10" x14ac:dyDescent="0.3">
      <c r="A7698" s="14">
        <v>49</v>
      </c>
      <c r="B7698" s="15">
        <v>33643260</v>
      </c>
      <c r="C7698" s="15">
        <v>166697827</v>
      </c>
      <c r="E7698" s="36" t="s">
        <v>253</v>
      </c>
      <c r="F7698" s="15">
        <v>818563</v>
      </c>
      <c r="G7698" s="15">
        <v>7564152</v>
      </c>
      <c r="I7698" s="38" t="s">
        <v>263</v>
      </c>
      <c r="J7698" s="15">
        <v>5.7</v>
      </c>
    </row>
    <row r="7699" spans="1:10" x14ac:dyDescent="0.3">
      <c r="A7699" s="35" t="s">
        <v>243</v>
      </c>
      <c r="B7699" s="15"/>
      <c r="C7699" s="15"/>
      <c r="E7699" s="35" t="s">
        <v>264</v>
      </c>
      <c r="F7699" s="15">
        <v>2936280</v>
      </c>
      <c r="G7699" s="15">
        <v>28517250</v>
      </c>
      <c r="I7699" s="35" t="s">
        <v>269</v>
      </c>
      <c r="J7699" s="15"/>
    </row>
    <row r="7700" spans="1:10" x14ac:dyDescent="0.3">
      <c r="A7700" s="38" t="s">
        <v>245</v>
      </c>
      <c r="B7700" s="15">
        <v>138000</v>
      </c>
      <c r="C7700" s="15">
        <v>404003</v>
      </c>
      <c r="E7700" s="36" t="s">
        <v>246</v>
      </c>
      <c r="F7700" s="15">
        <v>836000</v>
      </c>
      <c r="G7700" s="15">
        <v>5699560</v>
      </c>
      <c r="I7700" s="38" t="s">
        <v>245</v>
      </c>
      <c r="J7700" s="15">
        <v>7</v>
      </c>
    </row>
    <row r="7701" spans="1:10" x14ac:dyDescent="0.3">
      <c r="A7701" s="38" t="s">
        <v>247</v>
      </c>
      <c r="B7701" s="15">
        <v>116229</v>
      </c>
      <c r="C7701" s="15">
        <v>574579</v>
      </c>
      <c r="E7701" s="36" t="s">
        <v>248</v>
      </c>
      <c r="F7701" s="15">
        <v>739500</v>
      </c>
      <c r="G7701" s="15">
        <v>5084785</v>
      </c>
      <c r="I7701" s="38" t="s">
        <v>247</v>
      </c>
      <c r="J7701" s="15">
        <v>6.7</v>
      </c>
    </row>
    <row r="7702" spans="1:10" x14ac:dyDescent="0.3">
      <c r="A7702" s="38" t="s">
        <v>249</v>
      </c>
      <c r="B7702" s="15">
        <v>142500</v>
      </c>
      <c r="C7702" s="15">
        <v>374000</v>
      </c>
      <c r="E7702" s="36" t="s">
        <v>250</v>
      </c>
      <c r="F7702" s="15">
        <v>654948</v>
      </c>
      <c r="G7702" s="15">
        <v>5716474</v>
      </c>
      <c r="I7702" s="38" t="s">
        <v>249</v>
      </c>
      <c r="J7702" s="15">
        <v>7.2</v>
      </c>
    </row>
    <row r="7703" spans="1:10" x14ac:dyDescent="0.3">
      <c r="A7703" s="38" t="s">
        <v>251</v>
      </c>
      <c r="B7703" s="15">
        <v>143475</v>
      </c>
      <c r="C7703" s="15">
        <v>286950</v>
      </c>
      <c r="E7703" s="37" t="s">
        <v>252</v>
      </c>
      <c r="F7703" s="15">
        <v>189950</v>
      </c>
      <c r="G7703" s="15">
        <v>1303845</v>
      </c>
      <c r="I7703" s="38" t="s">
        <v>251</v>
      </c>
      <c r="J7703" s="15">
        <v>7.1</v>
      </c>
    </row>
    <row r="7704" spans="1:10" x14ac:dyDescent="0.3">
      <c r="A7704" s="38" t="s">
        <v>254</v>
      </c>
      <c r="B7704" s="15">
        <v>123500</v>
      </c>
      <c r="C7704" s="15">
        <v>857300</v>
      </c>
      <c r="E7704" s="37" t="s">
        <v>255</v>
      </c>
      <c r="F7704" s="15">
        <v>245000</v>
      </c>
      <c r="G7704" s="15">
        <v>2277930</v>
      </c>
      <c r="I7704" s="38" t="s">
        <v>254</v>
      </c>
      <c r="J7704" s="15">
        <v>6.2</v>
      </c>
    </row>
    <row r="7705" spans="1:10" x14ac:dyDescent="0.3">
      <c r="A7705" s="38" t="s">
        <v>257</v>
      </c>
      <c r="B7705" s="15">
        <v>135000</v>
      </c>
      <c r="C7705" s="15">
        <v>1705424</v>
      </c>
      <c r="E7705" s="37" t="s">
        <v>258</v>
      </c>
      <c r="F7705" s="15">
        <v>219998</v>
      </c>
      <c r="G7705" s="15">
        <v>2134699</v>
      </c>
      <c r="I7705" s="38" t="s">
        <v>257</v>
      </c>
      <c r="J7705" s="15">
        <v>5.6</v>
      </c>
    </row>
    <row r="7706" spans="1:10" x14ac:dyDescent="0.3">
      <c r="A7706" s="38" t="s">
        <v>252</v>
      </c>
      <c r="B7706" s="15">
        <v>116000</v>
      </c>
      <c r="C7706" s="15">
        <v>1252600</v>
      </c>
      <c r="E7706" s="36" t="s">
        <v>253</v>
      </c>
      <c r="F7706" s="15">
        <v>705832</v>
      </c>
      <c r="G7706" s="15">
        <v>12016431</v>
      </c>
      <c r="I7706" s="38" t="s">
        <v>252</v>
      </c>
      <c r="J7706" s="15">
        <v>4.9000000000000004</v>
      </c>
    </row>
    <row r="7707" spans="1:10" x14ac:dyDescent="0.3">
      <c r="A7707" s="38" t="s">
        <v>255</v>
      </c>
      <c r="B7707" s="15">
        <v>138600</v>
      </c>
      <c r="C7707" s="15">
        <v>652100</v>
      </c>
      <c r="E7707" s="35" t="s">
        <v>266</v>
      </c>
      <c r="F7707" s="15">
        <v>2622186</v>
      </c>
      <c r="G7707" s="15">
        <v>26822008</v>
      </c>
      <c r="I7707" s="38" t="s">
        <v>255</v>
      </c>
      <c r="J7707" s="15">
        <v>4.8</v>
      </c>
    </row>
    <row r="7708" spans="1:10" x14ac:dyDescent="0.3">
      <c r="A7708" s="38" t="s">
        <v>258</v>
      </c>
      <c r="B7708" s="15">
        <v>157000</v>
      </c>
      <c r="C7708" s="15">
        <v>767900</v>
      </c>
      <c r="E7708" s="36" t="s">
        <v>246</v>
      </c>
      <c r="F7708" s="15">
        <v>677993</v>
      </c>
      <c r="G7708" s="15">
        <v>8775370</v>
      </c>
      <c r="I7708" s="38" t="s">
        <v>258</v>
      </c>
      <c r="J7708" s="15">
        <v>4.7</v>
      </c>
    </row>
    <row r="7709" spans="1:10" x14ac:dyDescent="0.3">
      <c r="A7709" s="38" t="s">
        <v>260</v>
      </c>
      <c r="B7709" s="15">
        <v>127450</v>
      </c>
      <c r="C7709" s="15">
        <v>1023350</v>
      </c>
      <c r="E7709" s="36" t="s">
        <v>248</v>
      </c>
      <c r="F7709" s="15">
        <v>671998</v>
      </c>
      <c r="G7709" s="15">
        <v>6847208</v>
      </c>
      <c r="I7709" s="38" t="s">
        <v>260</v>
      </c>
      <c r="J7709" s="15">
        <v>4.5999999999999996</v>
      </c>
    </row>
    <row r="7710" spans="1:10" x14ac:dyDescent="0.3">
      <c r="A7710" s="38" t="s">
        <v>262</v>
      </c>
      <c r="B7710" s="15">
        <v>121750</v>
      </c>
      <c r="C7710" s="15">
        <v>1203300</v>
      </c>
      <c r="E7710" s="36" t="s">
        <v>250</v>
      </c>
      <c r="F7710" s="15">
        <v>660495</v>
      </c>
      <c r="G7710" s="15">
        <v>6477710</v>
      </c>
      <c r="I7710" s="38" t="s">
        <v>262</v>
      </c>
      <c r="J7710" s="15">
        <v>5.5</v>
      </c>
    </row>
    <row r="7711" spans="1:10" x14ac:dyDescent="0.3">
      <c r="A7711" s="38" t="s">
        <v>263</v>
      </c>
      <c r="B7711" s="15">
        <v>130975</v>
      </c>
      <c r="C7711" s="15">
        <v>743450</v>
      </c>
      <c r="E7711" s="37" t="s">
        <v>252</v>
      </c>
      <c r="F7711" s="15">
        <v>225500</v>
      </c>
      <c r="G7711" s="15">
        <v>2287000</v>
      </c>
      <c r="I7711" s="38" t="s">
        <v>263</v>
      </c>
      <c r="J7711" s="15">
        <v>4.7</v>
      </c>
    </row>
    <row r="7712" spans="1:10" x14ac:dyDescent="0.3">
      <c r="A7712" s="35" t="s">
        <v>259</v>
      </c>
      <c r="B7712" s="15"/>
      <c r="C7712" s="15"/>
      <c r="E7712" s="37" t="s">
        <v>255</v>
      </c>
      <c r="F7712" s="15">
        <v>225000</v>
      </c>
      <c r="G7712" s="15">
        <v>2285405</v>
      </c>
      <c r="I7712" s="35" t="s">
        <v>270</v>
      </c>
      <c r="J7712" s="15"/>
    </row>
    <row r="7713" spans="1:10" x14ac:dyDescent="0.3">
      <c r="A7713" s="38" t="s">
        <v>245</v>
      </c>
      <c r="B7713" s="15">
        <v>105000</v>
      </c>
      <c r="C7713" s="15">
        <v>548199</v>
      </c>
      <c r="E7713" s="37" t="s">
        <v>258</v>
      </c>
      <c r="F7713" s="15">
        <v>209995</v>
      </c>
      <c r="G7713" s="15">
        <v>1905305</v>
      </c>
      <c r="I7713" s="38" t="s">
        <v>245</v>
      </c>
      <c r="J7713" s="15">
        <v>5.2</v>
      </c>
    </row>
    <row r="7714" spans="1:10" x14ac:dyDescent="0.3">
      <c r="A7714" s="38" t="s">
        <v>247</v>
      </c>
      <c r="B7714" s="15">
        <v>135000</v>
      </c>
      <c r="C7714" s="15">
        <v>1015200</v>
      </c>
      <c r="E7714" s="36" t="s">
        <v>253</v>
      </c>
      <c r="F7714" s="15">
        <v>611700</v>
      </c>
      <c r="G7714" s="15">
        <v>4721720</v>
      </c>
      <c r="I7714" s="38" t="s">
        <v>247</v>
      </c>
      <c r="J7714" s="15">
        <v>6.5</v>
      </c>
    </row>
    <row r="7715" spans="1:10" x14ac:dyDescent="0.3">
      <c r="A7715" s="38" t="s">
        <v>249</v>
      </c>
      <c r="B7715" s="15">
        <v>132000</v>
      </c>
      <c r="C7715" s="15">
        <v>662400</v>
      </c>
      <c r="E7715" s="35" t="s">
        <v>267</v>
      </c>
      <c r="F7715" s="15">
        <v>2315497</v>
      </c>
      <c r="G7715" s="15">
        <v>25051131</v>
      </c>
      <c r="I7715" s="38" t="s">
        <v>249</v>
      </c>
      <c r="J7715" s="15">
        <v>7.4</v>
      </c>
    </row>
    <row r="7716" spans="1:10" x14ac:dyDescent="0.3">
      <c r="A7716" s="38" t="s">
        <v>251</v>
      </c>
      <c r="B7716" s="15">
        <v>137050</v>
      </c>
      <c r="C7716" s="15">
        <v>563125</v>
      </c>
      <c r="E7716" s="36" t="s">
        <v>246</v>
      </c>
      <c r="F7716" s="15">
        <v>631500</v>
      </c>
      <c r="G7716" s="15">
        <v>5835926</v>
      </c>
      <c r="I7716" s="38" t="s">
        <v>251</v>
      </c>
      <c r="J7716" s="15">
        <v>5.9</v>
      </c>
    </row>
    <row r="7717" spans="1:10" x14ac:dyDescent="0.3">
      <c r="A7717" s="38" t="s">
        <v>254</v>
      </c>
      <c r="B7717" s="15">
        <v>125000</v>
      </c>
      <c r="C7717" s="15">
        <v>1147750</v>
      </c>
      <c r="E7717" s="36" t="s">
        <v>248</v>
      </c>
      <c r="F7717" s="15">
        <v>610500</v>
      </c>
      <c r="G7717" s="15">
        <v>7978860</v>
      </c>
      <c r="I7717" s="38" t="s">
        <v>254</v>
      </c>
      <c r="J7717" s="15">
        <v>4.4000000000000004</v>
      </c>
    </row>
    <row r="7718" spans="1:10" x14ac:dyDescent="0.3">
      <c r="A7718" s="38" t="s">
        <v>257</v>
      </c>
      <c r="B7718" s="15">
        <v>130000</v>
      </c>
      <c r="C7718" s="15">
        <v>1368150</v>
      </c>
      <c r="E7718" s="36" t="s">
        <v>250</v>
      </c>
      <c r="F7718" s="15">
        <v>518097</v>
      </c>
      <c r="G7718" s="15">
        <v>5987842</v>
      </c>
      <c r="I7718" s="38" t="s">
        <v>257</v>
      </c>
      <c r="J7718" s="15">
        <v>5.6</v>
      </c>
    </row>
    <row r="7719" spans="1:10" x14ac:dyDescent="0.3">
      <c r="A7719" s="38" t="s">
        <v>252</v>
      </c>
      <c r="B7719" s="15">
        <v>130050</v>
      </c>
      <c r="C7719" s="15">
        <v>1097300</v>
      </c>
      <c r="E7719" s="37" t="s">
        <v>252</v>
      </c>
      <c r="F7719" s="15">
        <v>187575</v>
      </c>
      <c r="G7719" s="15">
        <v>2924501</v>
      </c>
      <c r="I7719" s="38" t="s">
        <v>252</v>
      </c>
      <c r="J7719" s="15">
        <v>3.6</v>
      </c>
    </row>
    <row r="7720" spans="1:10" x14ac:dyDescent="0.3">
      <c r="A7720" s="38" t="s">
        <v>255</v>
      </c>
      <c r="B7720" s="15">
        <v>170750</v>
      </c>
      <c r="C7720" s="15">
        <v>965000</v>
      </c>
      <c r="E7720" s="37" t="s">
        <v>255</v>
      </c>
      <c r="F7720" s="15">
        <v>149950</v>
      </c>
      <c r="G7720" s="15">
        <v>1387850</v>
      </c>
      <c r="I7720" s="38" t="s">
        <v>255</v>
      </c>
      <c r="J7720" s="15">
        <v>5</v>
      </c>
    </row>
    <row r="7721" spans="1:10" x14ac:dyDescent="0.3">
      <c r="A7721" s="38" t="s">
        <v>258</v>
      </c>
      <c r="B7721" s="15">
        <v>116000</v>
      </c>
      <c r="C7721" s="15">
        <v>1114657</v>
      </c>
      <c r="E7721" s="37" t="s">
        <v>258</v>
      </c>
      <c r="F7721" s="15">
        <v>180572</v>
      </c>
      <c r="G7721" s="15">
        <v>1675491</v>
      </c>
      <c r="I7721" s="38" t="s">
        <v>258</v>
      </c>
      <c r="J7721" s="15">
        <v>3.7</v>
      </c>
    </row>
    <row r="7722" spans="1:10" x14ac:dyDescent="0.3">
      <c r="A7722" s="38" t="s">
        <v>260</v>
      </c>
      <c r="B7722" s="15">
        <v>183950</v>
      </c>
      <c r="C7722" s="15">
        <v>367900</v>
      </c>
      <c r="E7722" s="36" t="s">
        <v>253</v>
      </c>
      <c r="F7722" s="15">
        <v>555400</v>
      </c>
      <c r="G7722" s="15">
        <v>5248503</v>
      </c>
      <c r="I7722" s="38" t="s">
        <v>260</v>
      </c>
      <c r="J7722" s="15">
        <v>3.5</v>
      </c>
    </row>
    <row r="7723" spans="1:10" x14ac:dyDescent="0.3">
      <c r="A7723" s="38" t="s">
        <v>262</v>
      </c>
      <c r="B7723" s="15">
        <v>151175</v>
      </c>
      <c r="C7723" s="15">
        <v>622900</v>
      </c>
      <c r="E7723" s="35" t="s">
        <v>268</v>
      </c>
      <c r="F7723" s="15">
        <v>2275700</v>
      </c>
      <c r="G7723" s="15">
        <v>18899905</v>
      </c>
      <c r="I7723" s="38" t="s">
        <v>262</v>
      </c>
      <c r="J7723" s="15">
        <v>3.5</v>
      </c>
    </row>
    <row r="7724" spans="1:10" x14ac:dyDescent="0.3">
      <c r="A7724" s="38" t="s">
        <v>263</v>
      </c>
      <c r="B7724" s="15">
        <v>135450</v>
      </c>
      <c r="C7724" s="15">
        <v>270900</v>
      </c>
      <c r="E7724" s="36" t="s">
        <v>246</v>
      </c>
      <c r="F7724" s="15">
        <v>547500</v>
      </c>
      <c r="G7724" s="15">
        <v>3096750</v>
      </c>
      <c r="I7724" s="38" t="s">
        <v>263</v>
      </c>
      <c r="J7724" s="15">
        <v>3.2</v>
      </c>
    </row>
    <row r="7725" spans="1:10" x14ac:dyDescent="0.3">
      <c r="A7725" s="35" t="s">
        <v>265</v>
      </c>
      <c r="B7725" s="15"/>
      <c r="C7725" s="15"/>
      <c r="E7725" s="36" t="s">
        <v>248</v>
      </c>
      <c r="F7725" s="15">
        <v>509250</v>
      </c>
      <c r="G7725" s="15">
        <v>4725350</v>
      </c>
      <c r="I7725" s="35" t="s">
        <v>271</v>
      </c>
      <c r="J7725" s="15"/>
    </row>
    <row r="7726" spans="1:10" x14ac:dyDescent="0.3">
      <c r="A7726" s="38" t="s">
        <v>245</v>
      </c>
      <c r="B7726" s="15">
        <v>152000</v>
      </c>
      <c r="C7726" s="15">
        <v>640950</v>
      </c>
      <c r="E7726" s="36" t="s">
        <v>250</v>
      </c>
      <c r="F7726" s="15">
        <v>627450</v>
      </c>
      <c r="G7726" s="15">
        <v>3386007</v>
      </c>
      <c r="I7726" s="38" t="s">
        <v>245</v>
      </c>
      <c r="J7726" s="15">
        <v>2.9</v>
      </c>
    </row>
    <row r="7727" spans="1:10" x14ac:dyDescent="0.3">
      <c r="A7727" s="38" t="s">
        <v>247</v>
      </c>
      <c r="B7727" s="15">
        <v>147950</v>
      </c>
      <c r="C7727" s="15">
        <v>420450</v>
      </c>
      <c r="E7727" s="37" t="s">
        <v>252</v>
      </c>
      <c r="F7727" s="15">
        <v>230000</v>
      </c>
      <c r="G7727" s="15">
        <v>2051907</v>
      </c>
      <c r="I7727" s="38" t="s">
        <v>247</v>
      </c>
      <c r="J7727" s="15">
        <v>4.7</v>
      </c>
    </row>
    <row r="7728" spans="1:10" x14ac:dyDescent="0.3">
      <c r="A7728" s="38" t="s">
        <v>249</v>
      </c>
      <c r="B7728" s="15">
        <v>145700</v>
      </c>
      <c r="C7728" s="15">
        <v>1620600</v>
      </c>
      <c r="E7728" s="37" t="s">
        <v>255</v>
      </c>
      <c r="F7728" s="15">
        <v>199000</v>
      </c>
      <c r="G7728" s="15">
        <v>937200</v>
      </c>
      <c r="I7728" s="38" t="s">
        <v>249</v>
      </c>
      <c r="J7728" s="15">
        <v>3.4</v>
      </c>
    </row>
    <row r="7729" spans="1:10" x14ac:dyDescent="0.3">
      <c r="A7729" s="38" t="s">
        <v>251</v>
      </c>
      <c r="B7729" s="15">
        <v>140000</v>
      </c>
      <c r="C7729" s="15">
        <v>1048127</v>
      </c>
      <c r="E7729" s="37" t="s">
        <v>258</v>
      </c>
      <c r="F7729" s="15">
        <v>198450</v>
      </c>
      <c r="G7729" s="15">
        <v>396900</v>
      </c>
      <c r="I7729" s="38" t="s">
        <v>251</v>
      </c>
      <c r="J7729" s="15">
        <v>3.8</v>
      </c>
    </row>
    <row r="7730" spans="1:10" x14ac:dyDescent="0.3">
      <c r="A7730" s="38" t="s">
        <v>254</v>
      </c>
      <c r="B7730" s="15">
        <v>171300</v>
      </c>
      <c r="C7730" s="15">
        <v>1354844</v>
      </c>
      <c r="E7730" s="36" t="s">
        <v>253</v>
      </c>
      <c r="F7730" s="15">
        <v>591500</v>
      </c>
      <c r="G7730" s="15">
        <v>7691798</v>
      </c>
      <c r="I7730" s="38" t="s">
        <v>254</v>
      </c>
      <c r="J7730" s="15">
        <v>5.5</v>
      </c>
    </row>
    <row r="7731" spans="1:10" x14ac:dyDescent="0.3">
      <c r="A7731" s="38" t="s">
        <v>257</v>
      </c>
      <c r="B7731" s="15">
        <v>174950</v>
      </c>
      <c r="C7731" s="15">
        <v>1400745</v>
      </c>
      <c r="E7731" s="35" t="s">
        <v>269</v>
      </c>
      <c r="F7731" s="15">
        <v>2707734</v>
      </c>
      <c r="G7731" s="15">
        <v>32269370</v>
      </c>
      <c r="I7731" s="38" t="s">
        <v>257</v>
      </c>
      <c r="J7731" s="15">
        <v>3.9</v>
      </c>
    </row>
    <row r="7732" spans="1:10" x14ac:dyDescent="0.3">
      <c r="A7732" s="38" t="s">
        <v>252</v>
      </c>
      <c r="B7732" s="15">
        <v>169975</v>
      </c>
      <c r="C7732" s="15">
        <v>1493225</v>
      </c>
      <c r="E7732" s="36" t="s">
        <v>246</v>
      </c>
      <c r="F7732" s="15">
        <v>632232</v>
      </c>
      <c r="G7732" s="15">
        <v>6833292</v>
      </c>
      <c r="I7732" s="38" t="s">
        <v>252</v>
      </c>
      <c r="J7732" s="15">
        <v>3.4</v>
      </c>
    </row>
    <row r="7733" spans="1:10" x14ac:dyDescent="0.3">
      <c r="A7733" s="38" t="s">
        <v>255</v>
      </c>
      <c r="B7733" s="15">
        <v>161000</v>
      </c>
      <c r="C7733" s="15">
        <v>1333950</v>
      </c>
      <c r="E7733" s="36" t="s">
        <v>248</v>
      </c>
      <c r="F7733" s="15">
        <v>628146</v>
      </c>
      <c r="G7733" s="15">
        <v>8368773</v>
      </c>
      <c r="I7733" s="38" t="s">
        <v>255</v>
      </c>
      <c r="J7733" s="15">
        <v>3.5</v>
      </c>
    </row>
    <row r="7734" spans="1:10" x14ac:dyDescent="0.3">
      <c r="A7734" s="38" t="s">
        <v>258</v>
      </c>
      <c r="B7734" s="15">
        <v>176450</v>
      </c>
      <c r="C7734" s="15">
        <v>1812400</v>
      </c>
      <c r="E7734" s="36" t="s">
        <v>250</v>
      </c>
      <c r="F7734" s="15">
        <v>713456</v>
      </c>
      <c r="G7734" s="15">
        <v>9058593</v>
      </c>
      <c r="I7734" s="38" t="s">
        <v>258</v>
      </c>
      <c r="J7734" s="15">
        <v>2.1</v>
      </c>
    </row>
    <row r="7735" spans="1:10" x14ac:dyDescent="0.3">
      <c r="A7735" s="38" t="s">
        <v>260</v>
      </c>
      <c r="B7735" s="15">
        <v>156500</v>
      </c>
      <c r="C7735" s="15">
        <v>789900</v>
      </c>
      <c r="E7735" s="37" t="s">
        <v>252</v>
      </c>
      <c r="F7735" s="15">
        <v>252556</v>
      </c>
      <c r="G7735" s="15">
        <v>2045708</v>
      </c>
      <c r="I7735" s="38" t="s">
        <v>260</v>
      </c>
      <c r="J7735" s="15">
        <v>2.4</v>
      </c>
    </row>
    <row r="7736" spans="1:10" x14ac:dyDescent="0.3">
      <c r="A7736" s="38" t="s">
        <v>262</v>
      </c>
      <c r="B7736" s="15">
        <v>159950</v>
      </c>
      <c r="C7736" s="15">
        <v>864400</v>
      </c>
      <c r="E7736" s="37" t="s">
        <v>255</v>
      </c>
      <c r="F7736" s="15">
        <v>247400</v>
      </c>
      <c r="G7736" s="15">
        <v>4064120</v>
      </c>
      <c r="I7736" s="38" t="s">
        <v>262</v>
      </c>
      <c r="J7736" s="15">
        <v>2.8</v>
      </c>
    </row>
    <row r="7737" spans="1:10" x14ac:dyDescent="0.3">
      <c r="A7737" s="38" t="s">
        <v>263</v>
      </c>
      <c r="B7737" s="15">
        <v>171475</v>
      </c>
      <c r="C7737" s="15">
        <v>1404660</v>
      </c>
      <c r="E7737" s="37" t="s">
        <v>258</v>
      </c>
      <c r="F7737" s="15">
        <v>213500</v>
      </c>
      <c r="G7737" s="15">
        <v>2948765</v>
      </c>
      <c r="I7737" s="38" t="s">
        <v>263</v>
      </c>
      <c r="J7737" s="15">
        <v>2.1</v>
      </c>
    </row>
    <row r="7738" spans="1:10" x14ac:dyDescent="0.3">
      <c r="A7738" s="35" t="s">
        <v>244</v>
      </c>
      <c r="B7738" s="15"/>
      <c r="C7738" s="15"/>
      <c r="E7738" s="36" t="s">
        <v>253</v>
      </c>
      <c r="F7738" s="15">
        <v>733900</v>
      </c>
      <c r="G7738" s="15">
        <v>8008712</v>
      </c>
      <c r="I7738" s="35" t="s">
        <v>272</v>
      </c>
      <c r="J7738" s="15"/>
    </row>
    <row r="7739" spans="1:10" x14ac:dyDescent="0.3">
      <c r="A7739" s="38" t="s">
        <v>245</v>
      </c>
      <c r="B7739" s="15">
        <v>231000</v>
      </c>
      <c r="C7739" s="15">
        <v>972000</v>
      </c>
      <c r="E7739" s="35" t="s">
        <v>270</v>
      </c>
      <c r="F7739" s="15">
        <v>2908218</v>
      </c>
      <c r="G7739" s="15">
        <v>28956875</v>
      </c>
      <c r="I7739" s="38" t="s">
        <v>245</v>
      </c>
      <c r="J7739" s="15">
        <v>2</v>
      </c>
    </row>
    <row r="7740" spans="1:10" x14ac:dyDescent="0.3">
      <c r="A7740" s="38" t="s">
        <v>247</v>
      </c>
      <c r="B7740" s="15">
        <v>156500</v>
      </c>
      <c r="C7740" s="15">
        <v>1156450</v>
      </c>
      <c r="E7740" s="36" t="s">
        <v>246</v>
      </c>
      <c r="F7740" s="15">
        <v>693655</v>
      </c>
      <c r="G7740" s="15">
        <v>4789490</v>
      </c>
      <c r="I7740" s="38" t="s">
        <v>247</v>
      </c>
      <c r="J7740" s="15">
        <v>1.7</v>
      </c>
    </row>
    <row r="7741" spans="1:10" x14ac:dyDescent="0.3">
      <c r="A7741" s="38" t="s">
        <v>249</v>
      </c>
      <c r="B7741" s="15">
        <v>194156</v>
      </c>
      <c r="C7741" s="15">
        <v>1574962</v>
      </c>
      <c r="E7741" s="36" t="s">
        <v>248</v>
      </c>
      <c r="F7741" s="15">
        <v>725270</v>
      </c>
      <c r="G7741" s="15">
        <v>7481900</v>
      </c>
      <c r="I7741" s="38" t="s">
        <v>249</v>
      </c>
      <c r="J7741" s="15">
        <v>2.2000000000000002</v>
      </c>
    </row>
    <row r="7742" spans="1:10" x14ac:dyDescent="0.3">
      <c r="A7742" s="38" t="s">
        <v>251</v>
      </c>
      <c r="B7742" s="15">
        <v>173000</v>
      </c>
      <c r="C7742" s="15">
        <v>1560720</v>
      </c>
      <c r="E7742" s="36" t="s">
        <v>250</v>
      </c>
      <c r="F7742" s="15">
        <v>743700</v>
      </c>
      <c r="G7742" s="15">
        <v>8675634</v>
      </c>
      <c r="I7742" s="38" t="s">
        <v>251</v>
      </c>
      <c r="J7742" s="15">
        <v>1.7</v>
      </c>
    </row>
    <row r="7743" spans="1:10" x14ac:dyDescent="0.3">
      <c r="A7743" s="38" t="s">
        <v>254</v>
      </c>
      <c r="B7743" s="15">
        <v>196000</v>
      </c>
      <c r="C7743" s="15">
        <v>2248450</v>
      </c>
      <c r="E7743" s="37" t="s">
        <v>252</v>
      </c>
      <c r="F7743" s="15">
        <v>252250</v>
      </c>
      <c r="G7743" s="15">
        <v>2146894</v>
      </c>
      <c r="I7743" s="38" t="s">
        <v>254</v>
      </c>
      <c r="J7743" s="15">
        <v>1.7</v>
      </c>
    </row>
    <row r="7744" spans="1:10" x14ac:dyDescent="0.3">
      <c r="A7744" s="38" t="s">
        <v>257</v>
      </c>
      <c r="B7744" s="15">
        <v>196000</v>
      </c>
      <c r="C7744" s="15">
        <v>571000</v>
      </c>
      <c r="E7744" s="37" t="s">
        <v>255</v>
      </c>
      <c r="F7744" s="15">
        <v>229950</v>
      </c>
      <c r="G7744" s="15">
        <v>2778600</v>
      </c>
      <c r="I7744" s="38" t="s">
        <v>257</v>
      </c>
      <c r="J7744" s="15">
        <v>2.5</v>
      </c>
    </row>
    <row r="7745" spans="1:10" x14ac:dyDescent="0.3">
      <c r="A7745" s="38" t="s">
        <v>252</v>
      </c>
      <c r="B7745" s="15">
        <v>208000</v>
      </c>
      <c r="C7745" s="15">
        <v>1588450</v>
      </c>
      <c r="E7745" s="37" t="s">
        <v>258</v>
      </c>
      <c r="F7745" s="15">
        <v>261500</v>
      </c>
      <c r="G7745" s="15">
        <v>3750140</v>
      </c>
      <c r="I7745" s="38" t="s">
        <v>252</v>
      </c>
      <c r="J7745" s="15">
        <v>1.7</v>
      </c>
    </row>
    <row r="7746" spans="1:10" x14ac:dyDescent="0.3">
      <c r="A7746" s="38" t="s">
        <v>255</v>
      </c>
      <c r="B7746" s="15">
        <v>166750</v>
      </c>
      <c r="C7746" s="15">
        <v>991950</v>
      </c>
      <c r="E7746" s="36" t="s">
        <v>253</v>
      </c>
      <c r="F7746" s="15">
        <v>745593</v>
      </c>
      <c r="G7746" s="15">
        <v>8009851</v>
      </c>
      <c r="I7746" s="38" t="s">
        <v>255</v>
      </c>
      <c r="J7746" s="15">
        <v>2.2999999999999998</v>
      </c>
    </row>
    <row r="7747" spans="1:10" x14ac:dyDescent="0.3">
      <c r="A7747" s="38" t="s">
        <v>258</v>
      </c>
      <c r="B7747" s="15">
        <v>184950</v>
      </c>
      <c r="C7747" s="15">
        <v>1235950</v>
      </c>
      <c r="E7747" s="35" t="s">
        <v>271</v>
      </c>
      <c r="F7747" s="15">
        <v>3058480</v>
      </c>
      <c r="G7747" s="15">
        <v>37987965</v>
      </c>
      <c r="I7747" s="38" t="s">
        <v>258</v>
      </c>
      <c r="J7747" s="15">
        <v>3.3</v>
      </c>
    </row>
    <row r="7748" spans="1:10" x14ac:dyDescent="0.3">
      <c r="A7748" s="38" t="s">
        <v>260</v>
      </c>
      <c r="B7748" s="15">
        <v>168000</v>
      </c>
      <c r="C7748" s="15">
        <v>529950</v>
      </c>
      <c r="E7748" s="36" t="s">
        <v>246</v>
      </c>
      <c r="F7748" s="15">
        <v>754930</v>
      </c>
      <c r="G7748" s="15">
        <v>6887456</v>
      </c>
      <c r="I7748" s="38" t="s">
        <v>260</v>
      </c>
      <c r="J7748" s="15">
        <v>3</v>
      </c>
    </row>
    <row r="7749" spans="1:10" x14ac:dyDescent="0.3">
      <c r="A7749" s="38" t="s">
        <v>262</v>
      </c>
      <c r="B7749" s="15"/>
      <c r="C7749" s="15"/>
      <c r="E7749" s="36" t="s">
        <v>248</v>
      </c>
      <c r="F7749" s="15">
        <v>761725</v>
      </c>
      <c r="G7749" s="15">
        <v>11193890</v>
      </c>
      <c r="I7749" s="38" t="s">
        <v>262</v>
      </c>
      <c r="J7749" s="15">
        <v>2.8</v>
      </c>
    </row>
    <row r="7750" spans="1:10" x14ac:dyDescent="0.3">
      <c r="A7750" s="38" t="s">
        <v>263</v>
      </c>
      <c r="B7750" s="15">
        <v>197500</v>
      </c>
      <c r="C7750" s="15">
        <v>1420400</v>
      </c>
      <c r="E7750" s="36" t="s">
        <v>250</v>
      </c>
      <c r="F7750" s="15">
        <v>741700</v>
      </c>
      <c r="G7750" s="15">
        <v>10200419</v>
      </c>
      <c r="I7750" s="38" t="s">
        <v>263</v>
      </c>
      <c r="J7750" s="15">
        <v>2.8</v>
      </c>
    </row>
    <row r="7751" spans="1:10" x14ac:dyDescent="0.3">
      <c r="A7751" s="35" t="s">
        <v>256</v>
      </c>
      <c r="B7751" s="15"/>
      <c r="C7751" s="15"/>
      <c r="E7751" s="37" t="s">
        <v>252</v>
      </c>
      <c r="F7751" s="15">
        <v>254975</v>
      </c>
      <c r="G7751" s="15">
        <v>5006990</v>
      </c>
      <c r="I7751" s="35" t="s">
        <v>273</v>
      </c>
      <c r="J7751" s="15"/>
    </row>
    <row r="7752" spans="1:10" x14ac:dyDescent="0.3">
      <c r="A7752" s="38" t="s">
        <v>245</v>
      </c>
      <c r="B7752" s="15">
        <v>207500</v>
      </c>
      <c r="C7752" s="15">
        <v>1315950</v>
      </c>
      <c r="E7752" s="37" t="s">
        <v>255</v>
      </c>
      <c r="F7752" s="15">
        <v>235000</v>
      </c>
      <c r="G7752" s="15">
        <v>2170350</v>
      </c>
      <c r="I7752" s="38" t="s">
        <v>245</v>
      </c>
      <c r="J7752" s="15">
        <v>2.8</v>
      </c>
    </row>
    <row r="7753" spans="1:10" x14ac:dyDescent="0.3">
      <c r="A7753" s="38" t="s">
        <v>247</v>
      </c>
      <c r="B7753" s="15">
        <v>224750</v>
      </c>
      <c r="C7753" s="15">
        <v>923400</v>
      </c>
      <c r="E7753" s="37" t="s">
        <v>258</v>
      </c>
      <c r="F7753" s="15">
        <v>251725</v>
      </c>
      <c r="G7753" s="15">
        <v>3023079</v>
      </c>
      <c r="I7753" s="38" t="s">
        <v>247</v>
      </c>
      <c r="J7753" s="15">
        <v>2.2000000000000002</v>
      </c>
    </row>
    <row r="7754" spans="1:10" x14ac:dyDescent="0.3">
      <c r="A7754" s="38" t="s">
        <v>249</v>
      </c>
      <c r="B7754" s="15">
        <v>209500</v>
      </c>
      <c r="C7754" s="15">
        <v>1463350</v>
      </c>
      <c r="E7754" s="36" t="s">
        <v>253</v>
      </c>
      <c r="F7754" s="15">
        <v>800125</v>
      </c>
      <c r="G7754" s="15">
        <v>9706200</v>
      </c>
      <c r="I7754" s="38" t="s">
        <v>249</v>
      </c>
      <c r="J7754" s="15">
        <v>3.6</v>
      </c>
    </row>
    <row r="7755" spans="1:10" x14ac:dyDescent="0.3">
      <c r="A7755" s="38" t="s">
        <v>251</v>
      </c>
      <c r="B7755" s="15">
        <v>195975</v>
      </c>
      <c r="C7755" s="15">
        <v>2149415</v>
      </c>
      <c r="E7755" s="35" t="s">
        <v>272</v>
      </c>
      <c r="F7755" s="15">
        <v>3440750</v>
      </c>
      <c r="G7755" s="15">
        <v>42375887</v>
      </c>
      <c r="I7755" s="38" t="s">
        <v>251</v>
      </c>
      <c r="J7755" s="15">
        <v>3.5</v>
      </c>
    </row>
    <row r="7756" spans="1:10" x14ac:dyDescent="0.3">
      <c r="A7756" s="38" t="s">
        <v>254</v>
      </c>
      <c r="B7756" s="15">
        <v>200000</v>
      </c>
      <c r="C7756" s="15">
        <v>1424250</v>
      </c>
      <c r="E7756" s="36" t="s">
        <v>246</v>
      </c>
      <c r="F7756" s="15">
        <v>783800</v>
      </c>
      <c r="G7756" s="15">
        <v>5384833</v>
      </c>
      <c r="I7756" s="38" t="s">
        <v>254</v>
      </c>
      <c r="J7756" s="15">
        <v>3.5</v>
      </c>
    </row>
    <row r="7757" spans="1:10" x14ac:dyDescent="0.3">
      <c r="A7757" s="38" t="s">
        <v>257</v>
      </c>
      <c r="B7757" s="15">
        <v>184475</v>
      </c>
      <c r="C7757" s="15">
        <v>368950</v>
      </c>
      <c r="E7757" s="36" t="s">
        <v>248</v>
      </c>
      <c r="F7757" s="15">
        <v>896500</v>
      </c>
      <c r="G7757" s="15">
        <v>9366100</v>
      </c>
      <c r="I7757" s="38" t="s">
        <v>257</v>
      </c>
      <c r="J7757" s="15">
        <v>3.7</v>
      </c>
    </row>
    <row r="7758" spans="1:10" x14ac:dyDescent="0.3">
      <c r="A7758" s="38" t="s">
        <v>252</v>
      </c>
      <c r="B7758" s="15">
        <v>186000</v>
      </c>
      <c r="C7758" s="15">
        <v>538500</v>
      </c>
      <c r="E7758" s="36" t="s">
        <v>250</v>
      </c>
      <c r="F7758" s="15">
        <v>857500</v>
      </c>
      <c r="G7758" s="15">
        <v>14661525</v>
      </c>
      <c r="I7758" s="38" t="s">
        <v>252</v>
      </c>
      <c r="J7758" s="15">
        <v>4.5</v>
      </c>
    </row>
    <row r="7759" spans="1:10" x14ac:dyDescent="0.3">
      <c r="A7759" s="38" t="s">
        <v>255</v>
      </c>
      <c r="B7759" s="15">
        <v>194500</v>
      </c>
      <c r="C7759" s="15">
        <v>1293234</v>
      </c>
      <c r="E7759" s="37" t="s">
        <v>252</v>
      </c>
      <c r="F7759" s="15">
        <v>291500</v>
      </c>
      <c r="G7759" s="15">
        <v>5844825</v>
      </c>
      <c r="I7759" s="38" t="s">
        <v>255</v>
      </c>
      <c r="J7759" s="15">
        <v>4.8</v>
      </c>
    </row>
    <row r="7760" spans="1:10" x14ac:dyDescent="0.3">
      <c r="A7760" s="38" t="s">
        <v>258</v>
      </c>
      <c r="B7760" s="15">
        <v>214391</v>
      </c>
      <c r="C7760" s="15">
        <v>807732</v>
      </c>
      <c r="E7760" s="37" t="s">
        <v>255</v>
      </c>
      <c r="F7760" s="15">
        <v>292500</v>
      </c>
      <c r="G7760" s="15">
        <v>3678650</v>
      </c>
      <c r="I7760" s="38" t="s">
        <v>258</v>
      </c>
      <c r="J7760" s="15">
        <v>4.4000000000000004</v>
      </c>
    </row>
    <row r="7761" spans="1:10" x14ac:dyDescent="0.3">
      <c r="A7761" s="38" t="s">
        <v>260</v>
      </c>
      <c r="B7761" s="15">
        <v>214000</v>
      </c>
      <c r="C7761" s="15">
        <v>834950</v>
      </c>
      <c r="E7761" s="37" t="s">
        <v>258</v>
      </c>
      <c r="F7761" s="15">
        <v>273500</v>
      </c>
      <c r="G7761" s="15">
        <v>5138050</v>
      </c>
      <c r="I7761" s="38" t="s">
        <v>260</v>
      </c>
      <c r="J7761" s="15">
        <v>4.0999999999999996</v>
      </c>
    </row>
    <row r="7762" spans="1:10" x14ac:dyDescent="0.3">
      <c r="A7762" s="38" t="s">
        <v>262</v>
      </c>
      <c r="B7762" s="15">
        <v>199950</v>
      </c>
      <c r="C7762" s="15">
        <v>641900</v>
      </c>
      <c r="E7762" s="36" t="s">
        <v>253</v>
      </c>
      <c r="F7762" s="15">
        <v>902950</v>
      </c>
      <c r="G7762" s="15">
        <v>12963429</v>
      </c>
      <c r="I7762" s="38" t="s">
        <v>262</v>
      </c>
      <c r="J7762" s="15">
        <v>2.4</v>
      </c>
    </row>
    <row r="7763" spans="1:10" x14ac:dyDescent="0.3">
      <c r="A7763" s="38" t="s">
        <v>263</v>
      </c>
      <c r="B7763" s="15">
        <v>208000</v>
      </c>
      <c r="C7763" s="15">
        <v>707950</v>
      </c>
      <c r="E7763" s="35" t="s">
        <v>273</v>
      </c>
      <c r="F7763" s="15">
        <v>3781250</v>
      </c>
      <c r="G7763" s="15">
        <v>48807153</v>
      </c>
      <c r="I7763" s="38" t="s">
        <v>263</v>
      </c>
      <c r="J7763" s="15">
        <v>2.6</v>
      </c>
    </row>
    <row r="7764" spans="1:10" x14ac:dyDescent="0.3">
      <c r="A7764" s="35" t="s">
        <v>261</v>
      </c>
      <c r="B7764" s="15"/>
      <c r="C7764" s="15"/>
      <c r="E7764" s="36" t="s">
        <v>246</v>
      </c>
      <c r="F7764" s="15">
        <v>884500</v>
      </c>
      <c r="G7764" s="15">
        <v>9553950</v>
      </c>
      <c r="I7764" s="35" t="s">
        <v>274</v>
      </c>
      <c r="J7764" s="15"/>
    </row>
    <row r="7765" spans="1:10" x14ac:dyDescent="0.3">
      <c r="A7765" s="38" t="s">
        <v>245</v>
      </c>
      <c r="B7765" s="15">
        <v>233250</v>
      </c>
      <c r="C7765" s="15">
        <v>466500</v>
      </c>
      <c r="E7765" s="36" t="s">
        <v>248</v>
      </c>
      <c r="F7765" s="15">
        <v>944000</v>
      </c>
      <c r="G7765" s="15">
        <v>9253967</v>
      </c>
      <c r="I7765" s="38" t="s">
        <v>245</v>
      </c>
      <c r="J7765" s="15">
        <v>4.4000000000000004</v>
      </c>
    </row>
    <row r="7766" spans="1:10" x14ac:dyDescent="0.3">
      <c r="A7766" s="38" t="s">
        <v>247</v>
      </c>
      <c r="B7766" s="15">
        <v>228425</v>
      </c>
      <c r="C7766" s="15">
        <v>456850</v>
      </c>
      <c r="E7766" s="36" t="s">
        <v>250</v>
      </c>
      <c r="F7766" s="15">
        <v>964500</v>
      </c>
      <c r="G7766" s="15">
        <v>19206913</v>
      </c>
      <c r="I7766" s="38" t="s">
        <v>247</v>
      </c>
      <c r="J7766" s="15">
        <v>3.9</v>
      </c>
    </row>
    <row r="7767" spans="1:10" x14ac:dyDescent="0.3">
      <c r="A7767" s="38" t="s">
        <v>249</v>
      </c>
      <c r="B7767" s="15">
        <v>172000</v>
      </c>
      <c r="C7767" s="15">
        <v>812700</v>
      </c>
      <c r="E7767" s="37" t="s">
        <v>252</v>
      </c>
      <c r="F7767" s="15">
        <v>320500</v>
      </c>
      <c r="G7767" s="15">
        <v>5191975</v>
      </c>
      <c r="I7767" s="38" t="s">
        <v>249</v>
      </c>
      <c r="J7767" s="15">
        <v>1.9</v>
      </c>
    </row>
    <row r="7768" spans="1:10" x14ac:dyDescent="0.3">
      <c r="A7768" s="38" t="s">
        <v>251</v>
      </c>
      <c r="B7768" s="15">
        <v>200975</v>
      </c>
      <c r="C7768" s="15">
        <v>816950</v>
      </c>
      <c r="E7768" s="37" t="s">
        <v>255</v>
      </c>
      <c r="F7768" s="15">
        <v>320000</v>
      </c>
      <c r="G7768" s="15">
        <v>8102650</v>
      </c>
      <c r="I7768" s="38" t="s">
        <v>251</v>
      </c>
      <c r="J7768" s="15">
        <v>2</v>
      </c>
    </row>
    <row r="7769" spans="1:10" x14ac:dyDescent="0.3">
      <c r="A7769" s="38" t="s">
        <v>254</v>
      </c>
      <c r="B7769" s="15">
        <v>247250</v>
      </c>
      <c r="C7769" s="15">
        <v>871500</v>
      </c>
      <c r="E7769" s="37" t="s">
        <v>258</v>
      </c>
      <c r="F7769" s="15">
        <v>324000</v>
      </c>
      <c r="G7769" s="15">
        <v>5912288</v>
      </c>
      <c r="I7769" s="38" t="s">
        <v>254</v>
      </c>
      <c r="J7769" s="15">
        <v>1.8</v>
      </c>
    </row>
    <row r="7770" spans="1:10" x14ac:dyDescent="0.3">
      <c r="A7770" s="38" t="s">
        <v>257</v>
      </c>
      <c r="B7770" s="15">
        <v>190950</v>
      </c>
      <c r="C7770" s="15">
        <v>536950</v>
      </c>
      <c r="E7770" s="36" t="s">
        <v>253</v>
      </c>
      <c r="F7770" s="15">
        <v>988250</v>
      </c>
      <c r="G7770" s="15">
        <v>10792323</v>
      </c>
      <c r="I7770" s="38" t="s">
        <v>257</v>
      </c>
      <c r="J7770" s="15">
        <v>1.7</v>
      </c>
    </row>
    <row r="7771" spans="1:10" x14ac:dyDescent="0.3">
      <c r="A7771" s="38" t="s">
        <v>252</v>
      </c>
      <c r="B7771" s="15">
        <v>150765</v>
      </c>
      <c r="C7771" s="15">
        <v>301530</v>
      </c>
      <c r="E7771" s="35" t="s">
        <v>274</v>
      </c>
      <c r="F7771" s="15">
        <v>4335330</v>
      </c>
      <c r="G7771" s="15">
        <v>52230291</v>
      </c>
      <c r="I7771" s="38" t="s">
        <v>252</v>
      </c>
      <c r="J7771" s="15">
        <v>2</v>
      </c>
    </row>
    <row r="7772" spans="1:10" x14ac:dyDescent="0.3">
      <c r="A7772" s="38" t="s">
        <v>255</v>
      </c>
      <c r="B7772" s="15">
        <v>166500</v>
      </c>
      <c r="C7772" s="15">
        <v>968750</v>
      </c>
      <c r="E7772" s="36" t="s">
        <v>246</v>
      </c>
      <c r="F7772" s="15">
        <v>1079475</v>
      </c>
      <c r="G7772" s="15">
        <v>11406800</v>
      </c>
      <c r="I7772" s="38" t="s">
        <v>255</v>
      </c>
      <c r="J7772" s="15">
        <v>3.5</v>
      </c>
    </row>
    <row r="7773" spans="1:10" x14ac:dyDescent="0.3">
      <c r="A7773" s="38" t="s">
        <v>258</v>
      </c>
      <c r="B7773" s="15">
        <v>180577</v>
      </c>
      <c r="C7773" s="15">
        <v>715411</v>
      </c>
      <c r="E7773" s="36" t="s">
        <v>248</v>
      </c>
      <c r="F7773" s="15">
        <v>1109130</v>
      </c>
      <c r="G7773" s="15">
        <v>13775936</v>
      </c>
      <c r="I7773" s="38" t="s">
        <v>258</v>
      </c>
      <c r="J7773" s="15">
        <v>3.6</v>
      </c>
    </row>
    <row r="7774" spans="1:10" x14ac:dyDescent="0.3">
      <c r="A7774" s="38" t="s">
        <v>260</v>
      </c>
      <c r="B7774" s="15">
        <v>195000</v>
      </c>
      <c r="C7774" s="15">
        <v>390000</v>
      </c>
      <c r="E7774" s="36" t="s">
        <v>250</v>
      </c>
      <c r="F7774" s="15">
        <v>1051500</v>
      </c>
      <c r="G7774" s="15">
        <v>15351199</v>
      </c>
      <c r="I7774" s="38" t="s">
        <v>260</v>
      </c>
      <c r="J7774" s="15">
        <v>3.5</v>
      </c>
    </row>
    <row r="7775" spans="1:10" x14ac:dyDescent="0.3">
      <c r="A7775" s="38" t="s">
        <v>262</v>
      </c>
      <c r="B7775" s="15">
        <v>158000</v>
      </c>
      <c r="C7775" s="15">
        <v>493950</v>
      </c>
      <c r="E7775" s="37" t="s">
        <v>252</v>
      </c>
      <c r="F7775" s="15">
        <v>353000</v>
      </c>
      <c r="G7775" s="15">
        <v>4834450</v>
      </c>
      <c r="I7775" s="38" t="s">
        <v>262</v>
      </c>
      <c r="J7775" s="15">
        <v>2.4</v>
      </c>
    </row>
    <row r="7776" spans="1:10" x14ac:dyDescent="0.3">
      <c r="A7776" s="38" t="s">
        <v>263</v>
      </c>
      <c r="B7776" s="15"/>
      <c r="C7776" s="15"/>
      <c r="E7776" s="37" t="s">
        <v>255</v>
      </c>
      <c r="F7776" s="15">
        <v>336500</v>
      </c>
      <c r="G7776" s="15">
        <v>7428800</v>
      </c>
      <c r="I7776" s="38" t="s">
        <v>263</v>
      </c>
      <c r="J7776" s="15">
        <v>1.6</v>
      </c>
    </row>
    <row r="7777" spans="1:10" x14ac:dyDescent="0.3">
      <c r="A7777" s="35" t="s">
        <v>264</v>
      </c>
      <c r="B7777" s="15"/>
      <c r="C7777" s="15"/>
      <c r="E7777" s="37" t="s">
        <v>258</v>
      </c>
      <c r="F7777" s="15">
        <v>362000</v>
      </c>
      <c r="G7777" s="15">
        <v>3087949</v>
      </c>
      <c r="I7777" s="35" t="s">
        <v>275</v>
      </c>
      <c r="J7777" s="15"/>
    </row>
    <row r="7778" spans="1:10" x14ac:dyDescent="0.3">
      <c r="A7778" s="38" t="s">
        <v>245</v>
      </c>
      <c r="B7778" s="15">
        <v>235000</v>
      </c>
      <c r="C7778" s="15">
        <v>235000</v>
      </c>
      <c r="E7778" s="36" t="s">
        <v>253</v>
      </c>
      <c r="F7778" s="15">
        <v>1095225</v>
      </c>
      <c r="G7778" s="15">
        <v>11696356</v>
      </c>
      <c r="I7778" s="38" t="s">
        <v>245</v>
      </c>
      <c r="J7778" s="15">
        <v>1.8</v>
      </c>
    </row>
    <row r="7779" spans="1:10" x14ac:dyDescent="0.3">
      <c r="A7779" s="38" t="s">
        <v>247</v>
      </c>
      <c r="B7779" s="15">
        <v>113000</v>
      </c>
      <c r="C7779" s="15">
        <v>113000</v>
      </c>
      <c r="E7779" s="35" t="s">
        <v>275</v>
      </c>
      <c r="F7779" s="15">
        <v>4173725</v>
      </c>
      <c r="G7779" s="15">
        <v>44678110</v>
      </c>
      <c r="I7779" s="38" t="s">
        <v>247</v>
      </c>
      <c r="J7779" s="15">
        <v>1.8</v>
      </c>
    </row>
    <row r="7780" spans="1:10" x14ac:dyDescent="0.3">
      <c r="A7780" s="38" t="s">
        <v>249</v>
      </c>
      <c r="B7780" s="15">
        <v>136025</v>
      </c>
      <c r="C7780" s="15">
        <v>136025</v>
      </c>
      <c r="E7780" s="36" t="s">
        <v>246</v>
      </c>
      <c r="F7780" s="15">
        <v>1094000</v>
      </c>
      <c r="G7780" s="15">
        <v>9631500</v>
      </c>
      <c r="I7780" s="38" t="s">
        <v>249</v>
      </c>
      <c r="J7780" s="15">
        <v>1.8</v>
      </c>
    </row>
    <row r="7781" spans="1:10" x14ac:dyDescent="0.3">
      <c r="A7781" s="38" t="s">
        <v>251</v>
      </c>
      <c r="B7781" s="15">
        <v>152375</v>
      </c>
      <c r="C7781" s="15">
        <v>589750</v>
      </c>
      <c r="E7781" s="36" t="s">
        <v>248</v>
      </c>
      <c r="F7781" s="15">
        <v>1128750</v>
      </c>
      <c r="G7781" s="15">
        <v>14761950</v>
      </c>
      <c r="I7781" s="38" t="s">
        <v>251</v>
      </c>
      <c r="J7781" s="15">
        <v>0.9</v>
      </c>
    </row>
    <row r="7782" spans="1:10" x14ac:dyDescent="0.3">
      <c r="A7782" s="38" t="s">
        <v>254</v>
      </c>
      <c r="B7782" s="15">
        <v>100000</v>
      </c>
      <c r="C7782" s="15">
        <v>449800</v>
      </c>
      <c r="E7782" s="36" t="s">
        <v>250</v>
      </c>
      <c r="F7782" s="15">
        <v>1115975</v>
      </c>
      <c r="G7782" s="15">
        <v>12430116</v>
      </c>
      <c r="I7782" s="38" t="s">
        <v>254</v>
      </c>
      <c r="J7782" s="15">
        <v>0.2</v>
      </c>
    </row>
    <row r="7783" spans="1:10" x14ac:dyDescent="0.3">
      <c r="A7783" s="38" t="s">
        <v>257</v>
      </c>
      <c r="B7783" s="15">
        <v>111000</v>
      </c>
      <c r="C7783" s="15">
        <v>581250</v>
      </c>
      <c r="E7783" s="37" t="s">
        <v>252</v>
      </c>
      <c r="F7783" s="15">
        <v>361000</v>
      </c>
      <c r="G7783" s="15">
        <v>5251416</v>
      </c>
      <c r="I7783" s="38" t="s">
        <v>257</v>
      </c>
      <c r="J7783" s="15">
        <v>1.5</v>
      </c>
    </row>
    <row r="7784" spans="1:10" x14ac:dyDescent="0.3">
      <c r="A7784" s="38" t="s">
        <v>252</v>
      </c>
      <c r="B7784" s="15">
        <v>118038</v>
      </c>
      <c r="C7784" s="15">
        <v>236075</v>
      </c>
      <c r="E7784" s="37" t="s">
        <v>255</v>
      </c>
      <c r="F7784" s="15">
        <v>380000</v>
      </c>
      <c r="G7784" s="15">
        <v>4993750</v>
      </c>
      <c r="I7784" s="38" t="s">
        <v>252</v>
      </c>
      <c r="J7784" s="15">
        <v>1.3</v>
      </c>
    </row>
    <row r="7785" spans="1:10" x14ac:dyDescent="0.3">
      <c r="A7785" s="38" t="s">
        <v>255</v>
      </c>
      <c r="B7785" s="15">
        <v>140000</v>
      </c>
      <c r="C7785" s="15">
        <v>280000</v>
      </c>
      <c r="E7785" s="37" t="s">
        <v>258</v>
      </c>
      <c r="F7785" s="15">
        <v>374975</v>
      </c>
      <c r="G7785" s="15">
        <v>2184950</v>
      </c>
      <c r="I7785" s="38" t="s">
        <v>258</v>
      </c>
      <c r="J7785" s="15">
        <v>0.9</v>
      </c>
    </row>
    <row r="7786" spans="1:10" x14ac:dyDescent="0.3">
      <c r="A7786" s="38" t="s">
        <v>258</v>
      </c>
      <c r="B7786" s="15">
        <v>149950</v>
      </c>
      <c r="C7786" s="15">
        <v>935950</v>
      </c>
      <c r="E7786" s="36" t="s">
        <v>253</v>
      </c>
      <c r="F7786" s="15">
        <v>835000</v>
      </c>
      <c r="G7786" s="15">
        <v>7854544</v>
      </c>
      <c r="I7786" s="38" t="s">
        <v>260</v>
      </c>
      <c r="J7786" s="15">
        <v>1.8</v>
      </c>
    </row>
    <row r="7787" spans="1:10" x14ac:dyDescent="0.3">
      <c r="A7787" s="38" t="s">
        <v>260</v>
      </c>
      <c r="B7787" s="15">
        <v>128000</v>
      </c>
      <c r="C7787" s="15">
        <v>824150</v>
      </c>
      <c r="E7787" s="14">
        <v>71</v>
      </c>
      <c r="F7787" s="15">
        <v>48126422</v>
      </c>
      <c r="G7787" s="15">
        <v>112807919</v>
      </c>
      <c r="I7787" s="38" t="s">
        <v>262</v>
      </c>
      <c r="J7787" s="15">
        <v>0.6</v>
      </c>
    </row>
    <row r="7788" spans="1:10" x14ac:dyDescent="0.3">
      <c r="A7788" s="38" t="s">
        <v>262</v>
      </c>
      <c r="B7788" s="15">
        <v>152000</v>
      </c>
      <c r="C7788" s="15">
        <v>473000</v>
      </c>
      <c r="E7788" s="35" t="s">
        <v>259</v>
      </c>
      <c r="F7788" s="15">
        <v>2289550</v>
      </c>
      <c r="G7788" s="15">
        <v>3530600</v>
      </c>
      <c r="I7788" s="14">
        <v>57</v>
      </c>
      <c r="J7788" s="15">
        <v>518.99999999999989</v>
      </c>
    </row>
    <row r="7789" spans="1:10" x14ac:dyDescent="0.3">
      <c r="A7789" s="38" t="s">
        <v>263</v>
      </c>
      <c r="B7789" s="15">
        <v>198250</v>
      </c>
      <c r="C7789" s="15">
        <v>396500</v>
      </c>
      <c r="E7789" s="36" t="s">
        <v>246</v>
      </c>
      <c r="F7789" s="15">
        <v>476500</v>
      </c>
      <c r="G7789" s="15">
        <v>738000</v>
      </c>
      <c r="I7789" s="35" t="s">
        <v>244</v>
      </c>
      <c r="J7789" s="15"/>
    </row>
    <row r="7790" spans="1:10" x14ac:dyDescent="0.3">
      <c r="A7790" s="35" t="s">
        <v>266</v>
      </c>
      <c r="B7790" s="15"/>
      <c r="C7790" s="15"/>
      <c r="E7790" s="36" t="s">
        <v>248</v>
      </c>
      <c r="F7790" s="15">
        <v>554500</v>
      </c>
      <c r="G7790" s="15">
        <v>799000</v>
      </c>
      <c r="I7790" s="38" t="s">
        <v>245</v>
      </c>
      <c r="J7790" s="15">
        <v>1</v>
      </c>
    </row>
    <row r="7791" spans="1:10" x14ac:dyDescent="0.3">
      <c r="A7791" s="38" t="s">
        <v>245</v>
      </c>
      <c r="B7791" s="15">
        <v>150000</v>
      </c>
      <c r="C7791" s="15">
        <v>463150</v>
      </c>
      <c r="E7791" s="36" t="s">
        <v>250</v>
      </c>
      <c r="F7791" s="15">
        <v>837900</v>
      </c>
      <c r="G7791" s="15">
        <v>1152300</v>
      </c>
      <c r="I7791" s="38" t="s">
        <v>247</v>
      </c>
      <c r="J7791" s="15">
        <v>1.3</v>
      </c>
    </row>
    <row r="7792" spans="1:10" x14ac:dyDescent="0.3">
      <c r="A7792" s="38" t="s">
        <v>247</v>
      </c>
      <c r="B7792" s="15">
        <v>110000</v>
      </c>
      <c r="C7792" s="15">
        <v>329700</v>
      </c>
      <c r="E7792" s="37" t="s">
        <v>252</v>
      </c>
      <c r="F7792" s="15">
        <v>314400</v>
      </c>
      <c r="G7792" s="15">
        <v>628800</v>
      </c>
      <c r="I7792" s="38" t="s">
        <v>249</v>
      </c>
      <c r="J7792" s="15">
        <v>1.9</v>
      </c>
    </row>
    <row r="7793" spans="1:10" x14ac:dyDescent="0.3">
      <c r="A7793" s="38" t="s">
        <v>249</v>
      </c>
      <c r="B7793" s="15">
        <v>222000</v>
      </c>
      <c r="C7793" s="15">
        <v>222000</v>
      </c>
      <c r="E7793" s="37" t="s">
        <v>255</v>
      </c>
      <c r="F7793" s="15">
        <v>265500</v>
      </c>
      <c r="G7793" s="15">
        <v>265500</v>
      </c>
      <c r="I7793" s="38" t="s">
        <v>251</v>
      </c>
      <c r="J7793" s="15">
        <v>3.9</v>
      </c>
    </row>
    <row r="7794" spans="1:10" x14ac:dyDescent="0.3">
      <c r="A7794" s="38" t="s">
        <v>251</v>
      </c>
      <c r="B7794" s="15">
        <v>106575</v>
      </c>
      <c r="C7794" s="15">
        <v>420600</v>
      </c>
      <c r="E7794" s="37" t="s">
        <v>258</v>
      </c>
      <c r="F7794" s="15">
        <v>258000</v>
      </c>
      <c r="G7794" s="15">
        <v>258000</v>
      </c>
      <c r="I7794" s="38" t="s">
        <v>254</v>
      </c>
      <c r="J7794" s="15">
        <v>1.2</v>
      </c>
    </row>
    <row r="7795" spans="1:10" x14ac:dyDescent="0.3">
      <c r="A7795" s="38" t="s">
        <v>254</v>
      </c>
      <c r="B7795" s="15">
        <v>156500</v>
      </c>
      <c r="C7795" s="15">
        <v>313000</v>
      </c>
      <c r="E7795" s="36" t="s">
        <v>253</v>
      </c>
      <c r="F7795" s="15">
        <v>420650</v>
      </c>
      <c r="G7795" s="15">
        <v>841300</v>
      </c>
      <c r="I7795" s="38" t="s">
        <v>257</v>
      </c>
      <c r="J7795" s="15">
        <v>1</v>
      </c>
    </row>
    <row r="7796" spans="1:10" x14ac:dyDescent="0.3">
      <c r="A7796" s="38" t="s">
        <v>257</v>
      </c>
      <c r="B7796" s="15">
        <v>135000</v>
      </c>
      <c r="C7796" s="15">
        <v>345000</v>
      </c>
      <c r="E7796" s="35" t="s">
        <v>265</v>
      </c>
      <c r="F7796" s="15">
        <v>2407650</v>
      </c>
      <c r="G7796" s="15">
        <v>4656300</v>
      </c>
      <c r="I7796" s="38" t="s">
        <v>252</v>
      </c>
      <c r="J7796" s="15">
        <v>1.3</v>
      </c>
    </row>
    <row r="7797" spans="1:10" x14ac:dyDescent="0.3">
      <c r="A7797" s="38" t="s">
        <v>252</v>
      </c>
      <c r="B7797" s="15">
        <v>70000</v>
      </c>
      <c r="C7797" s="15">
        <v>70000</v>
      </c>
      <c r="E7797" s="36" t="s">
        <v>246</v>
      </c>
      <c r="F7797" s="15">
        <v>359750</v>
      </c>
      <c r="G7797" s="15">
        <v>719500</v>
      </c>
      <c r="I7797" s="38" t="s">
        <v>255</v>
      </c>
      <c r="J7797" s="15">
        <v>1.4</v>
      </c>
    </row>
    <row r="7798" spans="1:10" x14ac:dyDescent="0.3">
      <c r="A7798" s="38" t="s">
        <v>255</v>
      </c>
      <c r="B7798" s="15">
        <v>90000</v>
      </c>
      <c r="C7798" s="15">
        <v>324900</v>
      </c>
      <c r="E7798" s="36" t="s">
        <v>248</v>
      </c>
      <c r="F7798" s="15">
        <v>752150</v>
      </c>
      <c r="G7798" s="15">
        <v>1565300</v>
      </c>
      <c r="I7798" s="38" t="s">
        <v>258</v>
      </c>
      <c r="J7798" s="15">
        <v>0.7</v>
      </c>
    </row>
    <row r="7799" spans="1:10" x14ac:dyDescent="0.3">
      <c r="A7799" s="38" t="s">
        <v>258</v>
      </c>
      <c r="B7799" s="15">
        <v>105500</v>
      </c>
      <c r="C7799" s="15">
        <v>429000</v>
      </c>
      <c r="E7799" s="36" t="s">
        <v>250</v>
      </c>
      <c r="F7799" s="15">
        <v>1003750</v>
      </c>
      <c r="G7799" s="15">
        <v>1787500</v>
      </c>
      <c r="I7799" s="38" t="s">
        <v>260</v>
      </c>
      <c r="J7799" s="15">
        <v>0.9</v>
      </c>
    </row>
    <row r="7800" spans="1:10" x14ac:dyDescent="0.3">
      <c r="A7800" s="38" t="s">
        <v>260</v>
      </c>
      <c r="B7800" s="15">
        <v>103675</v>
      </c>
      <c r="C7800" s="15">
        <v>207350</v>
      </c>
      <c r="E7800" s="37" t="s">
        <v>252</v>
      </c>
      <c r="F7800" s="15">
        <v>321750</v>
      </c>
      <c r="G7800" s="15">
        <v>643500</v>
      </c>
      <c r="I7800" s="38" t="s">
        <v>262</v>
      </c>
      <c r="J7800" s="15">
        <v>1</v>
      </c>
    </row>
    <row r="7801" spans="1:10" x14ac:dyDescent="0.3">
      <c r="A7801" s="38" t="s">
        <v>262</v>
      </c>
      <c r="B7801" s="15">
        <v>131000</v>
      </c>
      <c r="C7801" s="15">
        <v>363000</v>
      </c>
      <c r="E7801" s="37" t="s">
        <v>255</v>
      </c>
      <c r="F7801" s="15">
        <v>462000</v>
      </c>
      <c r="G7801" s="15">
        <v>924000</v>
      </c>
      <c r="I7801" s="38" t="s">
        <v>263</v>
      </c>
      <c r="J7801" s="15">
        <v>0.9</v>
      </c>
    </row>
    <row r="7802" spans="1:10" x14ac:dyDescent="0.3">
      <c r="A7802" s="38" t="s">
        <v>263</v>
      </c>
      <c r="B7802" s="15">
        <v>150000</v>
      </c>
      <c r="C7802" s="15">
        <v>150000</v>
      </c>
      <c r="E7802" s="37" t="s">
        <v>258</v>
      </c>
      <c r="F7802" s="15">
        <v>220000</v>
      </c>
      <c r="G7802" s="15">
        <v>220000</v>
      </c>
      <c r="I7802" s="35" t="s">
        <v>256</v>
      </c>
      <c r="J7802" s="15"/>
    </row>
    <row r="7803" spans="1:10" x14ac:dyDescent="0.3">
      <c r="A7803" s="35" t="s">
        <v>267</v>
      </c>
      <c r="B7803" s="15"/>
      <c r="C7803" s="15"/>
      <c r="E7803" s="36" t="s">
        <v>253</v>
      </c>
      <c r="F7803" s="15">
        <v>292000</v>
      </c>
      <c r="G7803" s="15">
        <v>584000</v>
      </c>
      <c r="I7803" s="38" t="s">
        <v>245</v>
      </c>
      <c r="J7803" s="15">
        <v>1</v>
      </c>
    </row>
    <row r="7804" spans="1:10" x14ac:dyDescent="0.3">
      <c r="A7804" s="38" t="s">
        <v>245</v>
      </c>
      <c r="B7804" s="15">
        <v>80000</v>
      </c>
      <c r="C7804" s="15">
        <v>80000</v>
      </c>
      <c r="E7804" s="35" t="s">
        <v>244</v>
      </c>
      <c r="F7804" s="15">
        <v>3547825</v>
      </c>
      <c r="G7804" s="15">
        <v>5176699</v>
      </c>
      <c r="I7804" s="38" t="s">
        <v>247</v>
      </c>
      <c r="J7804" s="15">
        <v>1.2</v>
      </c>
    </row>
    <row r="7805" spans="1:10" x14ac:dyDescent="0.3">
      <c r="A7805" s="38" t="s">
        <v>247</v>
      </c>
      <c r="B7805" s="15">
        <v>141900</v>
      </c>
      <c r="C7805" s="15">
        <v>141900</v>
      </c>
      <c r="E7805" s="36" t="s">
        <v>246</v>
      </c>
      <c r="F7805" s="15">
        <v>380000</v>
      </c>
      <c r="G7805" s="15">
        <v>380000</v>
      </c>
      <c r="I7805" s="38" t="s">
        <v>249</v>
      </c>
      <c r="J7805" s="15">
        <v>1.5</v>
      </c>
    </row>
    <row r="7806" spans="1:10" x14ac:dyDescent="0.3">
      <c r="A7806" s="38" t="s">
        <v>249</v>
      </c>
      <c r="B7806" s="15">
        <v>147250</v>
      </c>
      <c r="C7806" s="15">
        <v>826000</v>
      </c>
      <c r="E7806" s="36" t="s">
        <v>248</v>
      </c>
      <c r="F7806" s="15">
        <v>634050</v>
      </c>
      <c r="G7806" s="15">
        <v>1592549</v>
      </c>
      <c r="I7806" s="38" t="s">
        <v>251</v>
      </c>
      <c r="J7806" s="15">
        <v>1.3</v>
      </c>
    </row>
    <row r="7807" spans="1:10" x14ac:dyDescent="0.3">
      <c r="A7807" s="38" t="s">
        <v>251</v>
      </c>
      <c r="B7807" s="15">
        <v>102000</v>
      </c>
      <c r="C7807" s="15">
        <v>394500</v>
      </c>
      <c r="E7807" s="36" t="s">
        <v>250</v>
      </c>
      <c r="F7807" s="15">
        <v>1194375</v>
      </c>
      <c r="G7807" s="15">
        <v>1471250</v>
      </c>
      <c r="I7807" s="38" t="s">
        <v>254</v>
      </c>
      <c r="J7807" s="15">
        <v>1.9</v>
      </c>
    </row>
    <row r="7808" spans="1:10" x14ac:dyDescent="0.3">
      <c r="A7808" s="38" t="s">
        <v>254</v>
      </c>
      <c r="B7808" s="15">
        <v>69000</v>
      </c>
      <c r="C7808" s="15">
        <v>69000</v>
      </c>
      <c r="E7808" s="37" t="s">
        <v>252</v>
      </c>
      <c r="F7808" s="15">
        <v>570000</v>
      </c>
      <c r="G7808" s="15">
        <v>570000</v>
      </c>
      <c r="I7808" s="38" t="s">
        <v>257</v>
      </c>
      <c r="J7808" s="15">
        <v>1.7</v>
      </c>
    </row>
    <row r="7809" spans="1:10" x14ac:dyDescent="0.3">
      <c r="A7809" s="38" t="s">
        <v>257</v>
      </c>
      <c r="B7809" s="15">
        <v>132000</v>
      </c>
      <c r="C7809" s="15">
        <v>671700</v>
      </c>
      <c r="E7809" s="37" t="s">
        <v>255</v>
      </c>
      <c r="F7809" s="15">
        <v>276875</v>
      </c>
      <c r="G7809" s="15">
        <v>553750</v>
      </c>
      <c r="I7809" s="38" t="s">
        <v>252</v>
      </c>
      <c r="J7809" s="15">
        <v>1.2</v>
      </c>
    </row>
    <row r="7810" spans="1:10" x14ac:dyDescent="0.3">
      <c r="A7810" s="38" t="s">
        <v>252</v>
      </c>
      <c r="B7810" s="15">
        <v>133498</v>
      </c>
      <c r="C7810" s="15">
        <v>266995</v>
      </c>
      <c r="E7810" s="37" t="s">
        <v>258</v>
      </c>
      <c r="F7810" s="15">
        <v>347500</v>
      </c>
      <c r="G7810" s="15">
        <v>347500</v>
      </c>
      <c r="I7810" s="38" t="s">
        <v>255</v>
      </c>
      <c r="J7810" s="15">
        <v>2.7</v>
      </c>
    </row>
    <row r="7811" spans="1:10" x14ac:dyDescent="0.3">
      <c r="A7811" s="38" t="s">
        <v>255</v>
      </c>
      <c r="B7811" s="15">
        <v>130950</v>
      </c>
      <c r="C7811" s="15">
        <v>778349</v>
      </c>
      <c r="E7811" s="36" t="s">
        <v>253</v>
      </c>
      <c r="F7811" s="15">
        <v>1339400</v>
      </c>
      <c r="G7811" s="15">
        <v>1732900</v>
      </c>
      <c r="I7811" s="38" t="s">
        <v>258</v>
      </c>
      <c r="J7811" s="15">
        <v>4.2</v>
      </c>
    </row>
    <row r="7812" spans="1:10" x14ac:dyDescent="0.3">
      <c r="A7812" s="38" t="s">
        <v>258</v>
      </c>
      <c r="B7812" s="15">
        <v>125500</v>
      </c>
      <c r="C7812" s="15">
        <v>522400</v>
      </c>
      <c r="E7812" s="35" t="s">
        <v>256</v>
      </c>
      <c r="F7812" s="15">
        <v>3361049</v>
      </c>
      <c r="G7812" s="15">
        <v>5060049</v>
      </c>
      <c r="I7812" s="38" t="s">
        <v>260</v>
      </c>
      <c r="J7812" s="15">
        <v>4.3</v>
      </c>
    </row>
    <row r="7813" spans="1:10" x14ac:dyDescent="0.3">
      <c r="A7813" s="38" t="s">
        <v>260</v>
      </c>
      <c r="B7813" s="15">
        <v>117500</v>
      </c>
      <c r="C7813" s="15">
        <v>632000</v>
      </c>
      <c r="E7813" s="36" t="s">
        <v>246</v>
      </c>
      <c r="F7813" s="15">
        <v>319975</v>
      </c>
      <c r="G7813" s="15">
        <v>639950</v>
      </c>
      <c r="I7813" s="38" t="s">
        <v>262</v>
      </c>
      <c r="J7813" s="15">
        <v>7</v>
      </c>
    </row>
    <row r="7814" spans="1:10" x14ac:dyDescent="0.3">
      <c r="A7814" s="38" t="s">
        <v>262</v>
      </c>
      <c r="B7814" s="15">
        <v>190500</v>
      </c>
      <c r="C7814" s="15">
        <v>241000</v>
      </c>
      <c r="E7814" s="36" t="s">
        <v>248</v>
      </c>
      <c r="F7814" s="15">
        <v>1061075</v>
      </c>
      <c r="G7814" s="15">
        <v>2440100</v>
      </c>
      <c r="I7814" s="38" t="s">
        <v>263</v>
      </c>
      <c r="J7814" s="15">
        <v>6</v>
      </c>
    </row>
    <row r="7815" spans="1:10" x14ac:dyDescent="0.3">
      <c r="A7815" s="38" t="s">
        <v>263</v>
      </c>
      <c r="B7815" s="15">
        <v>68500</v>
      </c>
      <c r="C7815" s="15">
        <v>291000</v>
      </c>
      <c r="E7815" s="36" t="s">
        <v>250</v>
      </c>
      <c r="F7815" s="15">
        <v>1979999</v>
      </c>
      <c r="G7815" s="15">
        <v>1979999</v>
      </c>
      <c r="I7815" s="35" t="s">
        <v>261</v>
      </c>
      <c r="J7815" s="15"/>
    </row>
    <row r="7816" spans="1:10" x14ac:dyDescent="0.3">
      <c r="A7816" s="35" t="s">
        <v>268</v>
      </c>
      <c r="B7816" s="15"/>
      <c r="C7816" s="15"/>
      <c r="E7816" s="37" t="s">
        <v>252</v>
      </c>
      <c r="F7816" s="15">
        <v>579999</v>
      </c>
      <c r="G7816" s="15">
        <v>579999</v>
      </c>
      <c r="I7816" s="38" t="s">
        <v>245</v>
      </c>
      <c r="J7816" s="15">
        <v>6.5</v>
      </c>
    </row>
    <row r="7817" spans="1:10" x14ac:dyDescent="0.3">
      <c r="A7817" s="38" t="s">
        <v>245</v>
      </c>
      <c r="B7817" s="15">
        <v>116950</v>
      </c>
      <c r="C7817" s="15">
        <v>233900</v>
      </c>
      <c r="E7817" s="37" t="s">
        <v>255</v>
      </c>
      <c r="F7817" s="15"/>
      <c r="G7817" s="15">
        <v>0</v>
      </c>
      <c r="I7817" s="38" t="s">
        <v>247</v>
      </c>
      <c r="J7817" s="15">
        <v>6.1</v>
      </c>
    </row>
    <row r="7818" spans="1:10" x14ac:dyDescent="0.3">
      <c r="A7818" s="38" t="s">
        <v>247</v>
      </c>
      <c r="B7818" s="15">
        <v>57500</v>
      </c>
      <c r="C7818" s="15">
        <v>115000</v>
      </c>
      <c r="E7818" s="37" t="s">
        <v>258</v>
      </c>
      <c r="F7818" s="15">
        <v>1400000</v>
      </c>
      <c r="G7818" s="15">
        <v>1400000</v>
      </c>
      <c r="I7818" s="38" t="s">
        <v>249</v>
      </c>
      <c r="J7818" s="15">
        <v>6.9</v>
      </c>
    </row>
    <row r="7819" spans="1:10" x14ac:dyDescent="0.3">
      <c r="A7819" s="38" t="s">
        <v>249</v>
      </c>
      <c r="B7819" s="15">
        <v>68199</v>
      </c>
      <c r="C7819" s="15">
        <v>408199</v>
      </c>
      <c r="E7819" s="36" t="s">
        <v>253</v>
      </c>
      <c r="F7819" s="15"/>
      <c r="G7819" s="15">
        <v>0</v>
      </c>
      <c r="I7819" s="38" t="s">
        <v>251</v>
      </c>
      <c r="J7819" s="15">
        <v>9.4</v>
      </c>
    </row>
    <row r="7820" spans="1:10" x14ac:dyDescent="0.3">
      <c r="A7820" s="38" t="s">
        <v>251</v>
      </c>
      <c r="B7820" s="15">
        <v>62200</v>
      </c>
      <c r="C7820" s="15">
        <v>62200</v>
      </c>
      <c r="E7820" s="35" t="s">
        <v>261</v>
      </c>
      <c r="F7820" s="15">
        <v>1573773</v>
      </c>
      <c r="G7820" s="15">
        <v>3147545</v>
      </c>
      <c r="I7820" s="38" t="s">
        <v>254</v>
      </c>
      <c r="J7820" s="15">
        <v>8.3000000000000007</v>
      </c>
    </row>
    <row r="7821" spans="1:10" x14ac:dyDescent="0.3">
      <c r="A7821" s="38" t="s">
        <v>254</v>
      </c>
      <c r="B7821" s="15">
        <v>92000</v>
      </c>
      <c r="C7821" s="15">
        <v>294500</v>
      </c>
      <c r="E7821" s="36" t="s">
        <v>246</v>
      </c>
      <c r="F7821" s="15">
        <v>334500</v>
      </c>
      <c r="G7821" s="15">
        <v>669000</v>
      </c>
      <c r="I7821" s="38" t="s">
        <v>257</v>
      </c>
      <c r="J7821" s="15">
        <v>6.3</v>
      </c>
    </row>
    <row r="7822" spans="1:10" x14ac:dyDescent="0.3">
      <c r="A7822" s="38" t="s">
        <v>257</v>
      </c>
      <c r="B7822" s="15">
        <v>128900</v>
      </c>
      <c r="C7822" s="15">
        <v>403900</v>
      </c>
      <c r="E7822" s="36" t="s">
        <v>248</v>
      </c>
      <c r="F7822" s="15">
        <v>936700</v>
      </c>
      <c r="G7822" s="15">
        <v>1873400</v>
      </c>
      <c r="I7822" s="38" t="s">
        <v>252</v>
      </c>
      <c r="J7822" s="15">
        <v>7.5</v>
      </c>
    </row>
    <row r="7823" spans="1:10" x14ac:dyDescent="0.3">
      <c r="A7823" s="38" t="s">
        <v>252</v>
      </c>
      <c r="B7823" s="15">
        <v>129250</v>
      </c>
      <c r="C7823" s="15">
        <v>1040300</v>
      </c>
      <c r="E7823" s="36" t="s">
        <v>250</v>
      </c>
      <c r="F7823" s="15">
        <v>302573</v>
      </c>
      <c r="G7823" s="15">
        <v>605145</v>
      </c>
      <c r="I7823" s="38" t="s">
        <v>255</v>
      </c>
      <c r="J7823" s="15">
        <v>6</v>
      </c>
    </row>
    <row r="7824" spans="1:10" x14ac:dyDescent="0.3">
      <c r="A7824" s="38" t="s">
        <v>255</v>
      </c>
      <c r="B7824" s="15">
        <v>133500</v>
      </c>
      <c r="C7824" s="15">
        <v>133500</v>
      </c>
      <c r="E7824" s="37" t="s">
        <v>252</v>
      </c>
      <c r="F7824" s="15">
        <v>302573</v>
      </c>
      <c r="G7824" s="15">
        <v>605145</v>
      </c>
      <c r="I7824" s="38" t="s">
        <v>258</v>
      </c>
      <c r="J7824" s="15">
        <v>8</v>
      </c>
    </row>
    <row r="7825" spans="1:10" x14ac:dyDescent="0.3">
      <c r="A7825" s="38" t="s">
        <v>258</v>
      </c>
      <c r="B7825" s="15">
        <v>131101</v>
      </c>
      <c r="C7825" s="15">
        <v>654001</v>
      </c>
      <c r="E7825" s="37" t="s">
        <v>255</v>
      </c>
      <c r="F7825" s="15"/>
      <c r="G7825" s="15">
        <v>0</v>
      </c>
      <c r="I7825" s="38" t="s">
        <v>260</v>
      </c>
      <c r="J7825" s="15">
        <v>7</v>
      </c>
    </row>
    <row r="7826" spans="1:10" x14ac:dyDescent="0.3">
      <c r="A7826" s="38" t="s">
        <v>260</v>
      </c>
      <c r="B7826" s="15">
        <v>169000</v>
      </c>
      <c r="C7826" s="15">
        <v>410000</v>
      </c>
      <c r="E7826" s="37" t="s">
        <v>258</v>
      </c>
      <c r="F7826" s="15"/>
      <c r="G7826" s="15">
        <v>0</v>
      </c>
      <c r="I7826" s="38" t="s">
        <v>262</v>
      </c>
      <c r="J7826" s="15">
        <v>7</v>
      </c>
    </row>
    <row r="7827" spans="1:10" x14ac:dyDescent="0.3">
      <c r="A7827" s="38" t="s">
        <v>262</v>
      </c>
      <c r="B7827" s="15">
        <v>62950</v>
      </c>
      <c r="C7827" s="15">
        <v>62950</v>
      </c>
      <c r="E7827" s="36" t="s">
        <v>253</v>
      </c>
      <c r="F7827" s="15"/>
      <c r="G7827" s="15">
        <v>0</v>
      </c>
      <c r="I7827" s="38" t="s">
        <v>263</v>
      </c>
      <c r="J7827" s="15">
        <v>7</v>
      </c>
    </row>
    <row r="7828" spans="1:10" x14ac:dyDescent="0.3">
      <c r="A7828" s="38" t="s">
        <v>263</v>
      </c>
      <c r="B7828" s="15">
        <v>69550</v>
      </c>
      <c r="C7828" s="15">
        <v>139100</v>
      </c>
      <c r="E7828" s="35" t="s">
        <v>264</v>
      </c>
      <c r="F7828" s="15">
        <v>2293900</v>
      </c>
      <c r="G7828" s="15">
        <v>3317850</v>
      </c>
      <c r="I7828" s="35" t="s">
        <v>264</v>
      </c>
      <c r="J7828" s="15"/>
    </row>
    <row r="7829" spans="1:10" x14ac:dyDescent="0.3">
      <c r="A7829" s="35" t="s">
        <v>269</v>
      </c>
      <c r="B7829" s="15"/>
      <c r="C7829" s="15"/>
      <c r="E7829" s="36" t="s">
        <v>246</v>
      </c>
      <c r="F7829" s="15">
        <v>285000</v>
      </c>
      <c r="G7829" s="15">
        <v>285000</v>
      </c>
      <c r="I7829" s="38" t="s">
        <v>245</v>
      </c>
      <c r="J7829" s="15">
        <v>7</v>
      </c>
    </row>
    <row r="7830" spans="1:10" x14ac:dyDescent="0.3">
      <c r="A7830" s="38" t="s">
        <v>245</v>
      </c>
      <c r="B7830" s="15">
        <v>110000</v>
      </c>
      <c r="C7830" s="15">
        <v>220000</v>
      </c>
      <c r="E7830" s="36" t="s">
        <v>248</v>
      </c>
      <c r="F7830" s="15">
        <v>230000</v>
      </c>
      <c r="G7830" s="15">
        <v>230000</v>
      </c>
      <c r="I7830" s="38" t="s">
        <v>247</v>
      </c>
      <c r="J7830" s="15">
        <v>8</v>
      </c>
    </row>
    <row r="7831" spans="1:10" x14ac:dyDescent="0.3">
      <c r="A7831" s="38" t="s">
        <v>247</v>
      </c>
      <c r="B7831" s="15">
        <v>101500</v>
      </c>
      <c r="C7831" s="15">
        <v>203000</v>
      </c>
      <c r="E7831" s="36" t="s">
        <v>250</v>
      </c>
      <c r="F7831" s="15">
        <v>945000</v>
      </c>
      <c r="G7831" s="15">
        <v>945000</v>
      </c>
      <c r="I7831" s="38" t="s">
        <v>249</v>
      </c>
      <c r="J7831" s="15">
        <v>8</v>
      </c>
    </row>
    <row r="7832" spans="1:10" x14ac:dyDescent="0.3">
      <c r="A7832" s="38" t="s">
        <v>249</v>
      </c>
      <c r="B7832" s="15">
        <v>99000</v>
      </c>
      <c r="C7832" s="15">
        <v>668000</v>
      </c>
      <c r="E7832" s="37" t="s">
        <v>252</v>
      </c>
      <c r="F7832" s="15">
        <v>315000</v>
      </c>
      <c r="G7832" s="15">
        <v>315000</v>
      </c>
      <c r="I7832" s="38" t="s">
        <v>251</v>
      </c>
      <c r="J7832" s="15">
        <v>8</v>
      </c>
    </row>
    <row r="7833" spans="1:10" x14ac:dyDescent="0.3">
      <c r="A7833" s="38" t="s">
        <v>251</v>
      </c>
      <c r="B7833" s="15">
        <v>165000</v>
      </c>
      <c r="C7833" s="15">
        <v>487900</v>
      </c>
      <c r="E7833" s="37" t="s">
        <v>255</v>
      </c>
      <c r="F7833" s="15">
        <v>280000</v>
      </c>
      <c r="G7833" s="15">
        <v>280000</v>
      </c>
      <c r="I7833" s="38" t="s">
        <v>254</v>
      </c>
      <c r="J7833" s="15">
        <v>5</v>
      </c>
    </row>
    <row r="7834" spans="1:10" x14ac:dyDescent="0.3">
      <c r="A7834" s="38" t="s">
        <v>254</v>
      </c>
      <c r="B7834" s="15">
        <v>174975</v>
      </c>
      <c r="C7834" s="15">
        <v>349950</v>
      </c>
      <c r="E7834" s="37" t="s">
        <v>258</v>
      </c>
      <c r="F7834" s="15">
        <v>350000</v>
      </c>
      <c r="G7834" s="15">
        <v>350000</v>
      </c>
      <c r="I7834" s="38" t="s">
        <v>257</v>
      </c>
      <c r="J7834" s="15">
        <v>7</v>
      </c>
    </row>
    <row r="7835" spans="1:10" x14ac:dyDescent="0.3">
      <c r="A7835" s="38" t="s">
        <v>257</v>
      </c>
      <c r="B7835" s="15">
        <v>85500</v>
      </c>
      <c r="C7835" s="15">
        <v>171000</v>
      </c>
      <c r="E7835" s="36" t="s">
        <v>253</v>
      </c>
      <c r="F7835" s="15">
        <v>833900</v>
      </c>
      <c r="G7835" s="15">
        <v>1857850</v>
      </c>
      <c r="I7835" s="38" t="s">
        <v>252</v>
      </c>
      <c r="J7835" s="15">
        <v>4.2</v>
      </c>
    </row>
    <row r="7836" spans="1:10" x14ac:dyDescent="0.3">
      <c r="A7836" s="38" t="s">
        <v>252</v>
      </c>
      <c r="B7836" s="15">
        <v>97100</v>
      </c>
      <c r="C7836" s="15">
        <v>1093025</v>
      </c>
      <c r="E7836" s="35" t="s">
        <v>266</v>
      </c>
      <c r="F7836" s="15">
        <v>1731425</v>
      </c>
      <c r="G7836" s="15">
        <v>2130900</v>
      </c>
      <c r="I7836" s="38" t="s">
        <v>255</v>
      </c>
      <c r="J7836" s="15">
        <v>3.4</v>
      </c>
    </row>
    <row r="7837" spans="1:10" x14ac:dyDescent="0.3">
      <c r="A7837" s="38" t="s">
        <v>255</v>
      </c>
      <c r="B7837" s="15">
        <v>154250</v>
      </c>
      <c r="C7837" s="15">
        <v>619500</v>
      </c>
      <c r="E7837" s="36" t="s">
        <v>246</v>
      </c>
      <c r="F7837" s="15">
        <v>330000</v>
      </c>
      <c r="G7837" s="15">
        <v>330000</v>
      </c>
      <c r="I7837" s="38" t="s">
        <v>258</v>
      </c>
      <c r="J7837" s="15">
        <v>3.4</v>
      </c>
    </row>
    <row r="7838" spans="1:10" x14ac:dyDescent="0.3">
      <c r="A7838" s="38" t="s">
        <v>258</v>
      </c>
      <c r="B7838" s="15">
        <v>138139</v>
      </c>
      <c r="C7838" s="15">
        <v>276278</v>
      </c>
      <c r="E7838" s="36" t="s">
        <v>248</v>
      </c>
      <c r="F7838" s="15"/>
      <c r="G7838" s="15">
        <v>0</v>
      </c>
      <c r="I7838" s="38" t="s">
        <v>260</v>
      </c>
      <c r="J7838" s="15">
        <v>4.3</v>
      </c>
    </row>
    <row r="7839" spans="1:10" x14ac:dyDescent="0.3">
      <c r="A7839" s="38" t="s">
        <v>260</v>
      </c>
      <c r="B7839" s="15">
        <v>116950</v>
      </c>
      <c r="C7839" s="15">
        <v>655627</v>
      </c>
      <c r="E7839" s="36" t="s">
        <v>250</v>
      </c>
      <c r="F7839" s="15">
        <v>961425</v>
      </c>
      <c r="G7839" s="15">
        <v>1360900</v>
      </c>
      <c r="I7839" s="38" t="s">
        <v>262</v>
      </c>
      <c r="J7839" s="15">
        <v>5.0999999999999996</v>
      </c>
    </row>
    <row r="7840" spans="1:10" x14ac:dyDescent="0.3">
      <c r="A7840" s="38" t="s">
        <v>262</v>
      </c>
      <c r="B7840" s="15">
        <v>107000</v>
      </c>
      <c r="C7840" s="15">
        <v>789600</v>
      </c>
      <c r="E7840" s="37" t="s">
        <v>252</v>
      </c>
      <c r="F7840" s="15">
        <v>399475</v>
      </c>
      <c r="G7840" s="15">
        <v>798950</v>
      </c>
      <c r="I7840" s="38" t="s">
        <v>263</v>
      </c>
      <c r="J7840" s="15">
        <v>5</v>
      </c>
    </row>
    <row r="7841" spans="1:10" x14ac:dyDescent="0.3">
      <c r="A7841" s="38" t="s">
        <v>263</v>
      </c>
      <c r="B7841" s="15">
        <v>120800</v>
      </c>
      <c r="C7841" s="15">
        <v>559201</v>
      </c>
      <c r="E7841" s="37" t="s">
        <v>255</v>
      </c>
      <c r="F7841" s="15">
        <v>561950</v>
      </c>
      <c r="G7841" s="15">
        <v>561950</v>
      </c>
      <c r="I7841" s="35" t="s">
        <v>266</v>
      </c>
      <c r="J7841" s="15"/>
    </row>
    <row r="7842" spans="1:10" x14ac:dyDescent="0.3">
      <c r="A7842" s="35" t="s">
        <v>270</v>
      </c>
      <c r="B7842" s="15"/>
      <c r="C7842" s="15"/>
      <c r="E7842" s="37" t="s">
        <v>258</v>
      </c>
      <c r="F7842" s="15"/>
      <c r="G7842" s="15">
        <v>0</v>
      </c>
      <c r="I7842" s="38" t="s">
        <v>245</v>
      </c>
      <c r="J7842" s="15">
        <v>5.6</v>
      </c>
    </row>
    <row r="7843" spans="1:10" x14ac:dyDescent="0.3">
      <c r="A7843" s="38" t="s">
        <v>245</v>
      </c>
      <c r="B7843" s="15">
        <v>195000</v>
      </c>
      <c r="C7843" s="15">
        <v>569900</v>
      </c>
      <c r="E7843" s="36" t="s">
        <v>253</v>
      </c>
      <c r="F7843" s="15">
        <v>440000</v>
      </c>
      <c r="G7843" s="15">
        <v>440000</v>
      </c>
      <c r="I7843" s="38" t="s">
        <v>247</v>
      </c>
      <c r="J7843" s="15">
        <v>3.1</v>
      </c>
    </row>
    <row r="7844" spans="1:10" x14ac:dyDescent="0.3">
      <c r="A7844" s="38" t="s">
        <v>247</v>
      </c>
      <c r="B7844" s="15">
        <v>141250</v>
      </c>
      <c r="C7844" s="15">
        <v>582350</v>
      </c>
      <c r="E7844" s="35" t="s">
        <v>267</v>
      </c>
      <c r="F7844" s="15">
        <v>1832950</v>
      </c>
      <c r="G7844" s="15">
        <v>2000950</v>
      </c>
      <c r="I7844" s="38" t="s">
        <v>249</v>
      </c>
      <c r="J7844" s="15">
        <v>1.3</v>
      </c>
    </row>
    <row r="7845" spans="1:10" x14ac:dyDescent="0.3">
      <c r="A7845" s="38" t="s">
        <v>249</v>
      </c>
      <c r="B7845" s="15">
        <v>147000</v>
      </c>
      <c r="C7845" s="15">
        <v>147000</v>
      </c>
      <c r="E7845" s="36" t="s">
        <v>246</v>
      </c>
      <c r="F7845" s="15">
        <v>400000</v>
      </c>
      <c r="G7845" s="15">
        <v>400000</v>
      </c>
      <c r="I7845" s="38" t="s">
        <v>251</v>
      </c>
      <c r="J7845" s="15">
        <v>2</v>
      </c>
    </row>
    <row r="7846" spans="1:10" x14ac:dyDescent="0.3">
      <c r="A7846" s="38" t="s">
        <v>251</v>
      </c>
      <c r="B7846" s="15">
        <v>135500</v>
      </c>
      <c r="C7846" s="15">
        <v>800398</v>
      </c>
      <c r="E7846" s="36" t="s">
        <v>248</v>
      </c>
      <c r="F7846" s="15">
        <v>563800</v>
      </c>
      <c r="G7846" s="15">
        <v>563800</v>
      </c>
      <c r="I7846" s="38" t="s">
        <v>254</v>
      </c>
      <c r="J7846" s="15">
        <v>3.5</v>
      </c>
    </row>
    <row r="7847" spans="1:10" x14ac:dyDescent="0.3">
      <c r="A7847" s="38" t="s">
        <v>254</v>
      </c>
      <c r="B7847" s="15">
        <v>147000</v>
      </c>
      <c r="C7847" s="15">
        <v>577000</v>
      </c>
      <c r="E7847" s="36" t="s">
        <v>250</v>
      </c>
      <c r="F7847" s="15">
        <v>551150</v>
      </c>
      <c r="G7847" s="15">
        <v>551150</v>
      </c>
      <c r="I7847" s="38" t="s">
        <v>257</v>
      </c>
      <c r="J7847" s="15">
        <v>4.4000000000000004</v>
      </c>
    </row>
    <row r="7848" spans="1:10" x14ac:dyDescent="0.3">
      <c r="A7848" s="38" t="s">
        <v>257</v>
      </c>
      <c r="B7848" s="15">
        <v>142500</v>
      </c>
      <c r="C7848" s="15">
        <v>1034000</v>
      </c>
      <c r="E7848" s="37" t="s">
        <v>252</v>
      </c>
      <c r="F7848" s="15">
        <v>88200</v>
      </c>
      <c r="G7848" s="15">
        <v>88200</v>
      </c>
      <c r="I7848" s="38" t="s">
        <v>252</v>
      </c>
      <c r="J7848" s="15">
        <v>5.4</v>
      </c>
    </row>
    <row r="7849" spans="1:10" x14ac:dyDescent="0.3">
      <c r="A7849" s="38" t="s">
        <v>252</v>
      </c>
      <c r="B7849" s="15">
        <v>149000</v>
      </c>
      <c r="C7849" s="15">
        <v>679401</v>
      </c>
      <c r="E7849" s="37" t="s">
        <v>255</v>
      </c>
      <c r="F7849" s="15"/>
      <c r="G7849" s="15">
        <v>0</v>
      </c>
      <c r="I7849" s="38" t="s">
        <v>255</v>
      </c>
      <c r="J7849" s="15">
        <v>6</v>
      </c>
    </row>
    <row r="7850" spans="1:10" x14ac:dyDescent="0.3">
      <c r="A7850" s="38" t="s">
        <v>255</v>
      </c>
      <c r="B7850" s="15">
        <v>133250</v>
      </c>
      <c r="C7850" s="15">
        <v>266500</v>
      </c>
      <c r="E7850" s="37" t="s">
        <v>258</v>
      </c>
      <c r="F7850" s="15">
        <v>462950</v>
      </c>
      <c r="G7850" s="15">
        <v>462950</v>
      </c>
      <c r="I7850" s="38" t="s">
        <v>258</v>
      </c>
      <c r="J7850" s="15">
        <v>4.9000000000000004</v>
      </c>
    </row>
    <row r="7851" spans="1:10" x14ac:dyDescent="0.3">
      <c r="A7851" s="38" t="s">
        <v>258</v>
      </c>
      <c r="B7851" s="15">
        <v>90000</v>
      </c>
      <c r="C7851" s="15">
        <v>335349</v>
      </c>
      <c r="E7851" s="36" t="s">
        <v>253</v>
      </c>
      <c r="F7851" s="15">
        <v>318000</v>
      </c>
      <c r="G7851" s="15">
        <v>486000</v>
      </c>
      <c r="I7851" s="38" t="s">
        <v>260</v>
      </c>
      <c r="J7851" s="15">
        <v>5.3</v>
      </c>
    </row>
    <row r="7852" spans="1:10" x14ac:dyDescent="0.3">
      <c r="A7852" s="38" t="s">
        <v>260</v>
      </c>
      <c r="B7852" s="15">
        <v>111200</v>
      </c>
      <c r="C7852" s="15">
        <v>990550</v>
      </c>
      <c r="E7852" s="35" t="s">
        <v>268</v>
      </c>
      <c r="F7852" s="15">
        <v>1700997</v>
      </c>
      <c r="G7852" s="15">
        <v>2224894</v>
      </c>
      <c r="I7852" s="38" t="s">
        <v>262</v>
      </c>
      <c r="J7852" s="15">
        <v>7.3</v>
      </c>
    </row>
    <row r="7853" spans="1:10" x14ac:dyDescent="0.3">
      <c r="A7853" s="38" t="s">
        <v>262</v>
      </c>
      <c r="B7853" s="15">
        <v>141250</v>
      </c>
      <c r="C7853" s="15">
        <v>282500</v>
      </c>
      <c r="E7853" s="36" t="s">
        <v>246</v>
      </c>
      <c r="F7853" s="15">
        <v>429950</v>
      </c>
      <c r="G7853" s="15">
        <v>614900</v>
      </c>
      <c r="I7853" s="38" t="s">
        <v>263</v>
      </c>
      <c r="J7853" s="15">
        <v>7.3</v>
      </c>
    </row>
    <row r="7854" spans="1:10" x14ac:dyDescent="0.3">
      <c r="A7854" s="38" t="s">
        <v>263</v>
      </c>
      <c r="B7854" s="15">
        <v>94975</v>
      </c>
      <c r="C7854" s="15">
        <v>412450</v>
      </c>
      <c r="E7854" s="36" t="s">
        <v>248</v>
      </c>
      <c r="F7854" s="15">
        <v>366200</v>
      </c>
      <c r="G7854" s="15">
        <v>366200</v>
      </c>
      <c r="I7854" s="35" t="s">
        <v>267</v>
      </c>
      <c r="J7854" s="15"/>
    </row>
    <row r="7855" spans="1:10" x14ac:dyDescent="0.3">
      <c r="A7855" s="35" t="s">
        <v>271</v>
      </c>
      <c r="B7855" s="15"/>
      <c r="C7855" s="15"/>
      <c r="E7855" s="36" t="s">
        <v>250</v>
      </c>
      <c r="F7855" s="15">
        <v>628847</v>
      </c>
      <c r="G7855" s="15">
        <v>967794</v>
      </c>
      <c r="I7855" s="38" t="s">
        <v>245</v>
      </c>
      <c r="J7855" s="15">
        <v>6.4</v>
      </c>
    </row>
    <row r="7856" spans="1:10" x14ac:dyDescent="0.3">
      <c r="A7856" s="38" t="s">
        <v>245</v>
      </c>
      <c r="B7856" s="15">
        <v>161500</v>
      </c>
      <c r="C7856" s="15">
        <v>728500</v>
      </c>
      <c r="E7856" s="37" t="s">
        <v>252</v>
      </c>
      <c r="F7856" s="15">
        <v>289900</v>
      </c>
      <c r="G7856" s="15">
        <v>289900</v>
      </c>
      <c r="I7856" s="38" t="s">
        <v>247</v>
      </c>
      <c r="J7856" s="15">
        <v>5.0999999999999996</v>
      </c>
    </row>
    <row r="7857" spans="1:10" x14ac:dyDescent="0.3">
      <c r="A7857" s="38" t="s">
        <v>247</v>
      </c>
      <c r="B7857" s="15">
        <v>124000</v>
      </c>
      <c r="C7857" s="15">
        <v>370900</v>
      </c>
      <c r="E7857" s="37" t="s">
        <v>255</v>
      </c>
      <c r="F7857" s="15"/>
      <c r="G7857" s="15">
        <v>0</v>
      </c>
      <c r="I7857" s="38" t="s">
        <v>249</v>
      </c>
      <c r="J7857" s="15">
        <v>5.0999999999999996</v>
      </c>
    </row>
    <row r="7858" spans="1:10" x14ac:dyDescent="0.3">
      <c r="A7858" s="38" t="s">
        <v>249</v>
      </c>
      <c r="B7858" s="15">
        <v>167300</v>
      </c>
      <c r="C7858" s="15">
        <v>334600</v>
      </c>
      <c r="E7858" s="37" t="s">
        <v>258</v>
      </c>
      <c r="F7858" s="15">
        <v>338947</v>
      </c>
      <c r="G7858" s="15">
        <v>677894</v>
      </c>
      <c r="I7858" s="38" t="s">
        <v>251</v>
      </c>
      <c r="J7858" s="15">
        <v>4.9000000000000004</v>
      </c>
    </row>
    <row r="7859" spans="1:10" x14ac:dyDescent="0.3">
      <c r="A7859" s="38" t="s">
        <v>251</v>
      </c>
      <c r="B7859" s="15">
        <v>121400</v>
      </c>
      <c r="C7859" s="15">
        <v>726800</v>
      </c>
      <c r="E7859" s="36" t="s">
        <v>253</v>
      </c>
      <c r="F7859" s="15">
        <v>276000</v>
      </c>
      <c r="G7859" s="15">
        <v>276000</v>
      </c>
      <c r="I7859" s="38" t="s">
        <v>254</v>
      </c>
      <c r="J7859" s="15">
        <v>2.9</v>
      </c>
    </row>
    <row r="7860" spans="1:10" x14ac:dyDescent="0.3">
      <c r="A7860" s="38" t="s">
        <v>254</v>
      </c>
      <c r="B7860" s="15">
        <v>145000</v>
      </c>
      <c r="C7860" s="15">
        <v>403169</v>
      </c>
      <c r="E7860" s="35" t="s">
        <v>269</v>
      </c>
      <c r="F7860" s="15">
        <v>1859975</v>
      </c>
      <c r="G7860" s="15">
        <v>2652450</v>
      </c>
      <c r="I7860" s="38" t="s">
        <v>257</v>
      </c>
      <c r="J7860" s="15">
        <v>3.4</v>
      </c>
    </row>
    <row r="7861" spans="1:10" x14ac:dyDescent="0.3">
      <c r="A7861" s="38" t="s">
        <v>257</v>
      </c>
      <c r="B7861" s="15">
        <v>165000</v>
      </c>
      <c r="C7861" s="15">
        <v>827600</v>
      </c>
      <c r="E7861" s="36" t="s">
        <v>246</v>
      </c>
      <c r="F7861" s="15">
        <v>130000</v>
      </c>
      <c r="G7861" s="15">
        <v>130000</v>
      </c>
      <c r="I7861" s="38" t="s">
        <v>252</v>
      </c>
      <c r="J7861" s="15">
        <v>4.5999999999999996</v>
      </c>
    </row>
    <row r="7862" spans="1:10" x14ac:dyDescent="0.3">
      <c r="A7862" s="38" t="s">
        <v>252</v>
      </c>
      <c r="B7862" s="15">
        <v>160000</v>
      </c>
      <c r="C7862" s="15">
        <v>666999</v>
      </c>
      <c r="E7862" s="36" t="s">
        <v>248</v>
      </c>
      <c r="F7862" s="15">
        <v>327500</v>
      </c>
      <c r="G7862" s="15">
        <v>327500</v>
      </c>
      <c r="I7862" s="38" t="s">
        <v>255</v>
      </c>
      <c r="J7862" s="15">
        <v>5.7</v>
      </c>
    </row>
    <row r="7863" spans="1:10" x14ac:dyDescent="0.3">
      <c r="A7863" s="38" t="s">
        <v>255</v>
      </c>
      <c r="B7863" s="15">
        <v>174000</v>
      </c>
      <c r="C7863" s="15">
        <v>801000</v>
      </c>
      <c r="E7863" s="36" t="s">
        <v>250</v>
      </c>
      <c r="F7863" s="15">
        <v>1012475</v>
      </c>
      <c r="G7863" s="15">
        <v>1804950</v>
      </c>
      <c r="I7863" s="38" t="s">
        <v>258</v>
      </c>
      <c r="J7863" s="15">
        <v>7</v>
      </c>
    </row>
    <row r="7864" spans="1:10" x14ac:dyDescent="0.3">
      <c r="A7864" s="38" t="s">
        <v>258</v>
      </c>
      <c r="B7864" s="15">
        <v>106000</v>
      </c>
      <c r="C7864" s="15">
        <v>212000</v>
      </c>
      <c r="E7864" s="37" t="s">
        <v>252</v>
      </c>
      <c r="F7864" s="15">
        <v>355000</v>
      </c>
      <c r="G7864" s="15">
        <v>710000</v>
      </c>
      <c r="I7864" s="38" t="s">
        <v>260</v>
      </c>
      <c r="J7864" s="15">
        <v>7.4</v>
      </c>
    </row>
    <row r="7865" spans="1:10" x14ac:dyDescent="0.3">
      <c r="A7865" s="38" t="s">
        <v>260</v>
      </c>
      <c r="B7865" s="15">
        <v>157375</v>
      </c>
      <c r="C7865" s="15">
        <v>1218550</v>
      </c>
      <c r="E7865" s="37" t="s">
        <v>255</v>
      </c>
      <c r="F7865" s="15">
        <v>220000</v>
      </c>
      <c r="G7865" s="15">
        <v>220000</v>
      </c>
      <c r="I7865" s="38" t="s">
        <v>262</v>
      </c>
      <c r="J7865" s="15">
        <v>6.9</v>
      </c>
    </row>
    <row r="7866" spans="1:10" x14ac:dyDescent="0.3">
      <c r="A7866" s="38" t="s">
        <v>262</v>
      </c>
      <c r="B7866" s="15">
        <v>159000</v>
      </c>
      <c r="C7866" s="15">
        <v>509000</v>
      </c>
      <c r="E7866" s="37" t="s">
        <v>258</v>
      </c>
      <c r="F7866" s="15">
        <v>437475</v>
      </c>
      <c r="G7866" s="15">
        <v>874950</v>
      </c>
      <c r="I7866" s="38" t="s">
        <v>263</v>
      </c>
      <c r="J7866" s="15">
        <v>5.7</v>
      </c>
    </row>
    <row r="7867" spans="1:10" x14ac:dyDescent="0.3">
      <c r="A7867" s="38" t="s">
        <v>263</v>
      </c>
      <c r="B7867" s="15">
        <v>174000</v>
      </c>
      <c r="C7867" s="15">
        <v>1160250</v>
      </c>
      <c r="E7867" s="36" t="s">
        <v>253</v>
      </c>
      <c r="F7867" s="15">
        <v>390000</v>
      </c>
      <c r="G7867" s="15">
        <v>390000</v>
      </c>
      <c r="I7867" s="35" t="s">
        <v>268</v>
      </c>
      <c r="J7867" s="15"/>
    </row>
    <row r="7868" spans="1:10" x14ac:dyDescent="0.3">
      <c r="A7868" s="35" t="s">
        <v>272</v>
      </c>
      <c r="B7868" s="15"/>
      <c r="C7868" s="15"/>
      <c r="E7868" s="35" t="s">
        <v>270</v>
      </c>
      <c r="F7868" s="15">
        <v>2918552</v>
      </c>
      <c r="G7868" s="15">
        <v>5454502</v>
      </c>
      <c r="I7868" s="38" t="s">
        <v>245</v>
      </c>
      <c r="J7868" s="15">
        <v>4.7</v>
      </c>
    </row>
    <row r="7869" spans="1:10" x14ac:dyDescent="0.3">
      <c r="A7869" s="38" t="s">
        <v>245</v>
      </c>
      <c r="B7869" s="15">
        <v>134000</v>
      </c>
      <c r="C7869" s="15">
        <v>408500</v>
      </c>
      <c r="E7869" s="36" t="s">
        <v>246</v>
      </c>
      <c r="F7869" s="15">
        <v>475000</v>
      </c>
      <c r="G7869" s="15">
        <v>475000</v>
      </c>
      <c r="I7869" s="38" t="s">
        <v>247</v>
      </c>
      <c r="J7869" s="15">
        <v>5.0999999999999996</v>
      </c>
    </row>
    <row r="7870" spans="1:10" x14ac:dyDescent="0.3">
      <c r="A7870" s="38" t="s">
        <v>247</v>
      </c>
      <c r="B7870" s="15">
        <v>147500</v>
      </c>
      <c r="C7870" s="15">
        <v>607000</v>
      </c>
      <c r="E7870" s="36" t="s">
        <v>248</v>
      </c>
      <c r="F7870" s="15">
        <v>1008602</v>
      </c>
      <c r="G7870" s="15">
        <v>1768552</v>
      </c>
      <c r="I7870" s="38" t="s">
        <v>249</v>
      </c>
      <c r="J7870" s="15">
        <v>4.2</v>
      </c>
    </row>
    <row r="7871" spans="1:10" x14ac:dyDescent="0.3">
      <c r="A7871" s="38" t="s">
        <v>249</v>
      </c>
      <c r="B7871" s="15">
        <v>139859</v>
      </c>
      <c r="C7871" s="15">
        <v>457809</v>
      </c>
      <c r="E7871" s="36" t="s">
        <v>250</v>
      </c>
      <c r="F7871" s="15">
        <v>236500</v>
      </c>
      <c r="G7871" s="15">
        <v>473000</v>
      </c>
      <c r="I7871" s="38" t="s">
        <v>251</v>
      </c>
      <c r="J7871" s="15">
        <v>5</v>
      </c>
    </row>
    <row r="7872" spans="1:10" x14ac:dyDescent="0.3">
      <c r="A7872" s="38" t="s">
        <v>251</v>
      </c>
      <c r="B7872" s="15">
        <v>180198</v>
      </c>
      <c r="C7872" s="15">
        <v>1186798</v>
      </c>
      <c r="E7872" s="37" t="s">
        <v>252</v>
      </c>
      <c r="F7872" s="15"/>
      <c r="G7872" s="15">
        <v>0</v>
      </c>
      <c r="I7872" s="38" t="s">
        <v>254</v>
      </c>
      <c r="J7872" s="15">
        <v>6</v>
      </c>
    </row>
    <row r="7873" spans="1:10" x14ac:dyDescent="0.3">
      <c r="A7873" s="38" t="s">
        <v>254</v>
      </c>
      <c r="B7873" s="15">
        <v>169950</v>
      </c>
      <c r="C7873" s="15">
        <v>2051350</v>
      </c>
      <c r="E7873" s="37" t="s">
        <v>255</v>
      </c>
      <c r="F7873" s="15"/>
      <c r="G7873" s="15">
        <v>0</v>
      </c>
      <c r="I7873" s="38" t="s">
        <v>257</v>
      </c>
      <c r="J7873" s="15">
        <v>6</v>
      </c>
    </row>
    <row r="7874" spans="1:10" x14ac:dyDescent="0.3">
      <c r="A7874" s="38" t="s">
        <v>257</v>
      </c>
      <c r="B7874" s="15">
        <v>183500</v>
      </c>
      <c r="C7874" s="15">
        <v>1793809</v>
      </c>
      <c r="E7874" s="37" t="s">
        <v>258</v>
      </c>
      <c r="F7874" s="15">
        <v>236500</v>
      </c>
      <c r="G7874" s="15">
        <v>473000</v>
      </c>
      <c r="I7874" s="38" t="s">
        <v>252</v>
      </c>
      <c r="J7874" s="15">
        <v>4</v>
      </c>
    </row>
    <row r="7875" spans="1:10" x14ac:dyDescent="0.3">
      <c r="A7875" s="38" t="s">
        <v>252</v>
      </c>
      <c r="B7875" s="15">
        <v>188500</v>
      </c>
      <c r="C7875" s="15">
        <v>1135500</v>
      </c>
      <c r="E7875" s="36" t="s">
        <v>253</v>
      </c>
      <c r="F7875" s="15">
        <v>1198450</v>
      </c>
      <c r="G7875" s="15">
        <v>2737950</v>
      </c>
      <c r="I7875" s="38" t="s">
        <v>255</v>
      </c>
      <c r="J7875" s="15">
        <v>6.4</v>
      </c>
    </row>
    <row r="7876" spans="1:10" x14ac:dyDescent="0.3">
      <c r="A7876" s="38" t="s">
        <v>255</v>
      </c>
      <c r="B7876" s="15">
        <v>208000</v>
      </c>
      <c r="C7876" s="15">
        <v>1233900</v>
      </c>
      <c r="E7876" s="35" t="s">
        <v>271</v>
      </c>
      <c r="F7876" s="15">
        <v>2538100</v>
      </c>
      <c r="G7876" s="15">
        <v>4213250</v>
      </c>
      <c r="I7876" s="38" t="s">
        <v>258</v>
      </c>
      <c r="J7876" s="15">
        <v>3.3</v>
      </c>
    </row>
    <row r="7877" spans="1:10" x14ac:dyDescent="0.3">
      <c r="A7877" s="38" t="s">
        <v>258</v>
      </c>
      <c r="B7877" s="15">
        <v>234665</v>
      </c>
      <c r="C7877" s="15">
        <v>1024165</v>
      </c>
      <c r="E7877" s="36" t="s">
        <v>246</v>
      </c>
      <c r="F7877" s="15">
        <v>604900</v>
      </c>
      <c r="G7877" s="15">
        <v>1376850</v>
      </c>
      <c r="I7877" s="38" t="s">
        <v>260</v>
      </c>
      <c r="J7877" s="15">
        <v>3.3</v>
      </c>
    </row>
    <row r="7878" spans="1:10" x14ac:dyDescent="0.3">
      <c r="A7878" s="38" t="s">
        <v>260</v>
      </c>
      <c r="B7878" s="15">
        <v>196000</v>
      </c>
      <c r="C7878" s="15">
        <v>1324500</v>
      </c>
      <c r="E7878" s="36" t="s">
        <v>248</v>
      </c>
      <c r="F7878" s="15">
        <v>679950</v>
      </c>
      <c r="G7878" s="15">
        <v>1129900</v>
      </c>
      <c r="I7878" s="38" t="s">
        <v>262</v>
      </c>
      <c r="J7878" s="15">
        <v>2.8</v>
      </c>
    </row>
    <row r="7879" spans="1:10" x14ac:dyDescent="0.3">
      <c r="A7879" s="38" t="s">
        <v>262</v>
      </c>
      <c r="B7879" s="15">
        <v>294950</v>
      </c>
      <c r="C7879" s="15">
        <v>1098900</v>
      </c>
      <c r="E7879" s="36" t="s">
        <v>250</v>
      </c>
      <c r="F7879" s="15">
        <v>863250</v>
      </c>
      <c r="G7879" s="15">
        <v>1316500</v>
      </c>
      <c r="I7879" s="38" t="s">
        <v>263</v>
      </c>
      <c r="J7879" s="15">
        <v>6</v>
      </c>
    </row>
    <row r="7880" spans="1:10" x14ac:dyDescent="0.3">
      <c r="A7880" s="38" t="s">
        <v>263</v>
      </c>
      <c r="B7880" s="15">
        <v>172700</v>
      </c>
      <c r="C7880" s="15">
        <v>766350</v>
      </c>
      <c r="E7880" s="37" t="s">
        <v>252</v>
      </c>
      <c r="F7880" s="15">
        <v>410000</v>
      </c>
      <c r="G7880" s="15">
        <v>410000</v>
      </c>
      <c r="I7880" s="35" t="s">
        <v>269</v>
      </c>
      <c r="J7880" s="15"/>
    </row>
    <row r="7881" spans="1:10" x14ac:dyDescent="0.3">
      <c r="A7881" s="35" t="s">
        <v>273</v>
      </c>
      <c r="B7881" s="15"/>
      <c r="C7881" s="15"/>
      <c r="E7881" s="37" t="s">
        <v>255</v>
      </c>
      <c r="F7881" s="15"/>
      <c r="G7881" s="15">
        <v>0</v>
      </c>
      <c r="I7881" s="38" t="s">
        <v>245</v>
      </c>
      <c r="J7881" s="15">
        <v>3.5</v>
      </c>
    </row>
    <row r="7882" spans="1:10" x14ac:dyDescent="0.3">
      <c r="A7882" s="38" t="s">
        <v>245</v>
      </c>
      <c r="B7882" s="15">
        <v>192000</v>
      </c>
      <c r="C7882" s="15">
        <v>2149338</v>
      </c>
      <c r="E7882" s="37" t="s">
        <v>258</v>
      </c>
      <c r="F7882" s="15">
        <v>453250</v>
      </c>
      <c r="G7882" s="15">
        <v>906500</v>
      </c>
      <c r="I7882" s="38" t="s">
        <v>247</v>
      </c>
      <c r="J7882" s="15">
        <v>3.2</v>
      </c>
    </row>
    <row r="7883" spans="1:10" x14ac:dyDescent="0.3">
      <c r="A7883" s="38" t="s">
        <v>247</v>
      </c>
      <c r="B7883" s="15">
        <v>159950</v>
      </c>
      <c r="C7883" s="15">
        <v>1096761</v>
      </c>
      <c r="E7883" s="36" t="s">
        <v>253</v>
      </c>
      <c r="F7883" s="15">
        <v>390000</v>
      </c>
      <c r="G7883" s="15">
        <v>390000</v>
      </c>
      <c r="I7883" s="38" t="s">
        <v>249</v>
      </c>
      <c r="J7883" s="15">
        <v>1.6</v>
      </c>
    </row>
    <row r="7884" spans="1:10" x14ac:dyDescent="0.3">
      <c r="A7884" s="38" t="s">
        <v>249</v>
      </c>
      <c r="B7884" s="15">
        <v>175475</v>
      </c>
      <c r="C7884" s="15">
        <v>1356900</v>
      </c>
      <c r="E7884" s="35" t="s">
        <v>272</v>
      </c>
      <c r="F7884" s="15">
        <v>4641800</v>
      </c>
      <c r="G7884" s="15">
        <v>9783975</v>
      </c>
      <c r="I7884" s="38" t="s">
        <v>251</v>
      </c>
      <c r="J7884" s="15">
        <v>2.7</v>
      </c>
    </row>
    <row r="7885" spans="1:10" x14ac:dyDescent="0.3">
      <c r="A7885" s="38" t="s">
        <v>251</v>
      </c>
      <c r="B7885" s="15">
        <v>199950</v>
      </c>
      <c r="C7885" s="15">
        <v>199950</v>
      </c>
      <c r="E7885" s="36" t="s">
        <v>246</v>
      </c>
      <c r="F7885" s="15">
        <v>1369350</v>
      </c>
      <c r="G7885" s="15">
        <v>2739075</v>
      </c>
      <c r="I7885" s="38" t="s">
        <v>254</v>
      </c>
      <c r="J7885" s="15">
        <v>1.4</v>
      </c>
    </row>
    <row r="7886" spans="1:10" x14ac:dyDescent="0.3">
      <c r="A7886" s="38" t="s">
        <v>254</v>
      </c>
      <c r="B7886" s="15">
        <v>236250</v>
      </c>
      <c r="C7886" s="15">
        <v>1465450</v>
      </c>
      <c r="E7886" s="36" t="s">
        <v>248</v>
      </c>
      <c r="F7886" s="15">
        <v>899000</v>
      </c>
      <c r="G7886" s="15">
        <v>1844950</v>
      </c>
      <c r="I7886" s="38" t="s">
        <v>257</v>
      </c>
      <c r="J7886" s="15">
        <v>1.4</v>
      </c>
    </row>
    <row r="7887" spans="1:10" x14ac:dyDescent="0.3">
      <c r="A7887" s="38" t="s">
        <v>257</v>
      </c>
      <c r="B7887" s="15">
        <v>238000</v>
      </c>
      <c r="C7887" s="15">
        <v>615750</v>
      </c>
      <c r="E7887" s="36" t="s">
        <v>250</v>
      </c>
      <c r="F7887" s="15">
        <v>1157450</v>
      </c>
      <c r="G7887" s="15">
        <v>1519950</v>
      </c>
      <c r="I7887" s="38" t="s">
        <v>252</v>
      </c>
      <c r="J7887" s="15">
        <v>1</v>
      </c>
    </row>
    <row r="7888" spans="1:10" x14ac:dyDescent="0.3">
      <c r="A7888" s="38" t="s">
        <v>252</v>
      </c>
      <c r="B7888" s="15">
        <v>433500</v>
      </c>
      <c r="C7888" s="15">
        <v>1628500</v>
      </c>
      <c r="E7888" s="37" t="s">
        <v>252</v>
      </c>
      <c r="F7888" s="15">
        <v>362500</v>
      </c>
      <c r="G7888" s="15">
        <v>725000</v>
      </c>
      <c r="I7888" s="38" t="s">
        <v>255</v>
      </c>
      <c r="J7888" s="15">
        <v>1.8</v>
      </c>
    </row>
    <row r="7889" spans="1:10" x14ac:dyDescent="0.3">
      <c r="A7889" s="38" t="s">
        <v>255</v>
      </c>
      <c r="B7889" s="15">
        <v>234000</v>
      </c>
      <c r="C7889" s="15">
        <v>1308500</v>
      </c>
      <c r="E7889" s="37" t="s">
        <v>255</v>
      </c>
      <c r="F7889" s="15">
        <v>284950</v>
      </c>
      <c r="G7889" s="15">
        <v>284950</v>
      </c>
      <c r="I7889" s="38" t="s">
        <v>258</v>
      </c>
      <c r="J7889" s="15">
        <v>1.6</v>
      </c>
    </row>
    <row r="7890" spans="1:10" x14ac:dyDescent="0.3">
      <c r="A7890" s="38" t="s">
        <v>258</v>
      </c>
      <c r="B7890" s="15">
        <v>243704</v>
      </c>
      <c r="C7890" s="15">
        <v>998907</v>
      </c>
      <c r="E7890" s="37" t="s">
        <v>258</v>
      </c>
      <c r="F7890" s="15">
        <v>510000</v>
      </c>
      <c r="G7890" s="15">
        <v>510000</v>
      </c>
      <c r="I7890" s="38" t="s">
        <v>260</v>
      </c>
      <c r="J7890" s="15">
        <v>1.1000000000000001</v>
      </c>
    </row>
    <row r="7891" spans="1:10" x14ac:dyDescent="0.3">
      <c r="A7891" s="38" t="s">
        <v>260</v>
      </c>
      <c r="B7891" s="15">
        <v>205000</v>
      </c>
      <c r="C7891" s="15">
        <v>655000</v>
      </c>
      <c r="E7891" s="36" t="s">
        <v>253</v>
      </c>
      <c r="F7891" s="15">
        <v>1216000</v>
      </c>
      <c r="G7891" s="15">
        <v>3680000</v>
      </c>
      <c r="I7891" s="38" t="s">
        <v>262</v>
      </c>
      <c r="J7891" s="15">
        <v>0.5</v>
      </c>
    </row>
    <row r="7892" spans="1:10" x14ac:dyDescent="0.3">
      <c r="A7892" s="38" t="s">
        <v>262</v>
      </c>
      <c r="B7892" s="15">
        <v>226216</v>
      </c>
      <c r="C7892" s="15">
        <v>917682</v>
      </c>
      <c r="E7892" s="35" t="s">
        <v>273</v>
      </c>
      <c r="F7892" s="15">
        <v>5256503</v>
      </c>
      <c r="G7892" s="15">
        <v>19852341</v>
      </c>
      <c r="I7892" s="38" t="s">
        <v>263</v>
      </c>
      <c r="J7892" s="15">
        <v>1.6</v>
      </c>
    </row>
    <row r="7893" spans="1:10" x14ac:dyDescent="0.3">
      <c r="A7893" s="38" t="s">
        <v>263</v>
      </c>
      <c r="B7893" s="15">
        <v>225000</v>
      </c>
      <c r="C7893" s="15">
        <v>2256450</v>
      </c>
      <c r="E7893" s="36" t="s">
        <v>246</v>
      </c>
      <c r="F7893" s="15">
        <v>922570</v>
      </c>
      <c r="G7893" s="15">
        <v>4837115</v>
      </c>
      <c r="I7893" s="35" t="s">
        <v>270</v>
      </c>
      <c r="J7893" s="15"/>
    </row>
    <row r="7894" spans="1:10" x14ac:dyDescent="0.3">
      <c r="A7894" s="35" t="s">
        <v>274</v>
      </c>
      <c r="B7894" s="15"/>
      <c r="C7894" s="15"/>
      <c r="E7894" s="36" t="s">
        <v>248</v>
      </c>
      <c r="F7894" s="15">
        <v>1346593</v>
      </c>
      <c r="G7894" s="15">
        <v>6462120</v>
      </c>
      <c r="I7894" s="38" t="s">
        <v>245</v>
      </c>
      <c r="J7894" s="15">
        <v>1.6</v>
      </c>
    </row>
    <row r="7895" spans="1:10" x14ac:dyDescent="0.3">
      <c r="A7895" s="38" t="s">
        <v>245</v>
      </c>
      <c r="B7895" s="15">
        <v>250500</v>
      </c>
      <c r="C7895" s="15">
        <v>1565100</v>
      </c>
      <c r="E7895" s="36" t="s">
        <v>250</v>
      </c>
      <c r="F7895" s="15">
        <v>1559400</v>
      </c>
      <c r="G7895" s="15">
        <v>4198019</v>
      </c>
      <c r="I7895" s="38" t="s">
        <v>247</v>
      </c>
      <c r="J7895" s="15">
        <v>1.1000000000000001</v>
      </c>
    </row>
    <row r="7896" spans="1:10" x14ac:dyDescent="0.3">
      <c r="A7896" s="38" t="s">
        <v>247</v>
      </c>
      <c r="B7896" s="15">
        <v>222500</v>
      </c>
      <c r="C7896" s="15">
        <v>1175800</v>
      </c>
      <c r="E7896" s="37" t="s">
        <v>252</v>
      </c>
      <c r="F7896" s="15">
        <v>554950</v>
      </c>
      <c r="G7896" s="15">
        <v>1621440</v>
      </c>
      <c r="I7896" s="38" t="s">
        <v>249</v>
      </c>
      <c r="J7896" s="15">
        <v>3.8</v>
      </c>
    </row>
    <row r="7897" spans="1:10" x14ac:dyDescent="0.3">
      <c r="A7897" s="38" t="s">
        <v>249</v>
      </c>
      <c r="B7897" s="15">
        <v>251000</v>
      </c>
      <c r="C7897" s="15">
        <v>1078000</v>
      </c>
      <c r="E7897" s="37" t="s">
        <v>255</v>
      </c>
      <c r="F7897" s="15">
        <v>454500</v>
      </c>
      <c r="G7897" s="15">
        <v>454500</v>
      </c>
      <c r="I7897" s="38" t="s">
        <v>251</v>
      </c>
      <c r="J7897" s="15">
        <v>4.5</v>
      </c>
    </row>
    <row r="7898" spans="1:10" x14ac:dyDescent="0.3">
      <c r="A7898" s="38" t="s">
        <v>251</v>
      </c>
      <c r="B7898" s="15">
        <v>249500</v>
      </c>
      <c r="C7898" s="15">
        <v>1989500</v>
      </c>
      <c r="E7898" s="37" t="s">
        <v>258</v>
      </c>
      <c r="F7898" s="15">
        <v>549950</v>
      </c>
      <c r="G7898" s="15">
        <v>2122079</v>
      </c>
      <c r="I7898" s="38" t="s">
        <v>254</v>
      </c>
      <c r="J7898" s="15">
        <v>2.5</v>
      </c>
    </row>
    <row r="7899" spans="1:10" x14ac:dyDescent="0.3">
      <c r="A7899" s="38" t="s">
        <v>254</v>
      </c>
      <c r="B7899" s="15">
        <v>272500</v>
      </c>
      <c r="C7899" s="15">
        <v>1549950</v>
      </c>
      <c r="E7899" s="36" t="s">
        <v>253</v>
      </c>
      <c r="F7899" s="15">
        <v>1427940</v>
      </c>
      <c r="G7899" s="15">
        <v>4355087</v>
      </c>
      <c r="I7899" s="38" t="s">
        <v>257</v>
      </c>
      <c r="J7899" s="15">
        <v>7</v>
      </c>
    </row>
    <row r="7900" spans="1:10" x14ac:dyDescent="0.3">
      <c r="A7900" s="38" t="s">
        <v>257</v>
      </c>
      <c r="B7900" s="15">
        <v>266000</v>
      </c>
      <c r="C7900" s="15">
        <v>1352000</v>
      </c>
      <c r="E7900" s="35" t="s">
        <v>274</v>
      </c>
      <c r="F7900" s="15">
        <v>4687326</v>
      </c>
      <c r="G7900" s="15">
        <v>16546366</v>
      </c>
      <c r="I7900" s="38" t="s">
        <v>252</v>
      </c>
      <c r="J7900" s="15">
        <v>5</v>
      </c>
    </row>
    <row r="7901" spans="1:10" x14ac:dyDescent="0.3">
      <c r="A7901" s="38" t="s">
        <v>252</v>
      </c>
      <c r="B7901" s="15">
        <v>239950</v>
      </c>
      <c r="C7901" s="15">
        <v>1579950</v>
      </c>
      <c r="E7901" s="36" t="s">
        <v>246</v>
      </c>
      <c r="F7901" s="15">
        <v>1389183</v>
      </c>
      <c r="G7901" s="15">
        <v>3223265</v>
      </c>
      <c r="I7901" s="38" t="s">
        <v>255</v>
      </c>
      <c r="J7901" s="15">
        <v>3.8</v>
      </c>
    </row>
    <row r="7902" spans="1:10" x14ac:dyDescent="0.3">
      <c r="A7902" s="38" t="s">
        <v>255</v>
      </c>
      <c r="B7902" s="15">
        <v>265000</v>
      </c>
      <c r="C7902" s="15">
        <v>1615000</v>
      </c>
      <c r="E7902" s="36" t="s">
        <v>248</v>
      </c>
      <c r="F7902" s="15">
        <v>1418911</v>
      </c>
      <c r="G7902" s="15">
        <v>4106252</v>
      </c>
      <c r="I7902" s="38" t="s">
        <v>258</v>
      </c>
      <c r="J7902" s="15">
        <v>5.5</v>
      </c>
    </row>
    <row r="7903" spans="1:10" x14ac:dyDescent="0.3">
      <c r="A7903" s="38" t="s">
        <v>258</v>
      </c>
      <c r="B7903" s="15">
        <v>240000</v>
      </c>
      <c r="C7903" s="15">
        <v>1220000</v>
      </c>
      <c r="E7903" s="36" t="s">
        <v>250</v>
      </c>
      <c r="F7903" s="15">
        <v>942500</v>
      </c>
      <c r="G7903" s="15">
        <v>2625750</v>
      </c>
      <c r="I7903" s="38" t="s">
        <v>260</v>
      </c>
      <c r="J7903" s="15">
        <v>5.3</v>
      </c>
    </row>
    <row r="7904" spans="1:10" x14ac:dyDescent="0.3">
      <c r="A7904" s="38" t="s">
        <v>260</v>
      </c>
      <c r="B7904" s="15">
        <v>276500</v>
      </c>
      <c r="C7904" s="15">
        <v>2470135</v>
      </c>
      <c r="E7904" s="37" t="s">
        <v>252</v>
      </c>
      <c r="F7904" s="15"/>
      <c r="G7904" s="15">
        <v>0</v>
      </c>
      <c r="I7904" s="38" t="s">
        <v>262</v>
      </c>
      <c r="J7904" s="15">
        <v>9</v>
      </c>
    </row>
    <row r="7905" spans="1:10" x14ac:dyDescent="0.3">
      <c r="A7905" s="38" t="s">
        <v>262</v>
      </c>
      <c r="B7905" s="15">
        <v>255000</v>
      </c>
      <c r="C7905" s="15">
        <v>1457950</v>
      </c>
      <c r="E7905" s="37" t="s">
        <v>255</v>
      </c>
      <c r="F7905" s="15">
        <v>562500</v>
      </c>
      <c r="G7905" s="15">
        <v>2245750</v>
      </c>
      <c r="I7905" s="38" t="s">
        <v>263</v>
      </c>
      <c r="J7905" s="15">
        <v>4.3</v>
      </c>
    </row>
    <row r="7906" spans="1:10" x14ac:dyDescent="0.3">
      <c r="A7906" s="38" t="s">
        <v>263</v>
      </c>
      <c r="B7906" s="15">
        <v>237000</v>
      </c>
      <c r="C7906" s="15">
        <v>1283500</v>
      </c>
      <c r="E7906" s="37" t="s">
        <v>258</v>
      </c>
      <c r="F7906" s="15">
        <v>380000</v>
      </c>
      <c r="G7906" s="15">
        <v>380000</v>
      </c>
      <c r="I7906" s="35" t="s">
        <v>271</v>
      </c>
      <c r="J7906" s="15"/>
    </row>
    <row r="7907" spans="1:10" x14ac:dyDescent="0.3">
      <c r="A7907" s="35" t="s">
        <v>275</v>
      </c>
      <c r="B7907" s="15"/>
      <c r="C7907" s="15"/>
      <c r="E7907" s="36" t="s">
        <v>253</v>
      </c>
      <c r="F7907" s="15">
        <v>936732</v>
      </c>
      <c r="G7907" s="15">
        <v>6591099</v>
      </c>
      <c r="I7907" s="38" t="s">
        <v>245</v>
      </c>
      <c r="J7907" s="15">
        <v>4.9000000000000004</v>
      </c>
    </row>
    <row r="7908" spans="1:10" x14ac:dyDescent="0.3">
      <c r="A7908" s="38" t="s">
        <v>245</v>
      </c>
      <c r="B7908" s="15">
        <v>255500</v>
      </c>
      <c r="C7908" s="15">
        <v>511000</v>
      </c>
      <c r="E7908" s="35" t="s">
        <v>275</v>
      </c>
      <c r="F7908" s="15">
        <v>5485047</v>
      </c>
      <c r="G7908" s="15">
        <v>23059248</v>
      </c>
      <c r="I7908" s="38" t="s">
        <v>247</v>
      </c>
      <c r="J7908" s="15">
        <v>2.8</v>
      </c>
    </row>
    <row r="7909" spans="1:10" x14ac:dyDescent="0.3">
      <c r="A7909" s="38" t="s">
        <v>247</v>
      </c>
      <c r="B7909" s="15">
        <v>260000</v>
      </c>
      <c r="C7909" s="15">
        <v>1505500</v>
      </c>
      <c r="E7909" s="36" t="s">
        <v>246</v>
      </c>
      <c r="F7909" s="15">
        <v>1368847</v>
      </c>
      <c r="G7909" s="15">
        <v>4138869</v>
      </c>
      <c r="I7909" s="38" t="s">
        <v>249</v>
      </c>
      <c r="J7909" s="15">
        <v>2.8</v>
      </c>
    </row>
    <row r="7910" spans="1:10" x14ac:dyDescent="0.3">
      <c r="A7910" s="38" t="s">
        <v>249</v>
      </c>
      <c r="B7910" s="15">
        <v>257500</v>
      </c>
      <c r="C7910" s="15">
        <v>2023450</v>
      </c>
      <c r="E7910" s="36" t="s">
        <v>248</v>
      </c>
      <c r="F7910" s="15">
        <v>1412500</v>
      </c>
      <c r="G7910" s="15">
        <v>4371512</v>
      </c>
      <c r="I7910" s="38" t="s">
        <v>251</v>
      </c>
      <c r="J7910" s="15">
        <v>3.5</v>
      </c>
    </row>
    <row r="7911" spans="1:10" x14ac:dyDescent="0.3">
      <c r="A7911" s="38" t="s">
        <v>251</v>
      </c>
      <c r="B7911" s="15">
        <v>290500</v>
      </c>
      <c r="C7911" s="15">
        <v>1961400</v>
      </c>
      <c r="E7911" s="36" t="s">
        <v>250</v>
      </c>
      <c r="F7911" s="15">
        <v>1572581</v>
      </c>
      <c r="G7911" s="15">
        <v>8518894</v>
      </c>
      <c r="I7911" s="38" t="s">
        <v>254</v>
      </c>
      <c r="J7911" s="15">
        <v>2.5</v>
      </c>
    </row>
    <row r="7912" spans="1:10" x14ac:dyDescent="0.3">
      <c r="A7912" s="38" t="s">
        <v>254</v>
      </c>
      <c r="B7912" s="15">
        <v>309500</v>
      </c>
      <c r="C7912" s="15">
        <v>619000</v>
      </c>
      <c r="E7912" s="37" t="s">
        <v>252</v>
      </c>
      <c r="F7912" s="15">
        <v>487369</v>
      </c>
      <c r="G7912" s="15">
        <v>3470759</v>
      </c>
      <c r="I7912" s="38" t="s">
        <v>257</v>
      </c>
      <c r="J7912" s="15">
        <v>1.8</v>
      </c>
    </row>
    <row r="7913" spans="1:10" x14ac:dyDescent="0.3">
      <c r="A7913" s="38" t="s">
        <v>257</v>
      </c>
      <c r="B7913" s="15">
        <v>240550</v>
      </c>
      <c r="C7913" s="15">
        <v>481100</v>
      </c>
      <c r="E7913" s="37" t="s">
        <v>255</v>
      </c>
      <c r="F7913" s="15">
        <v>594952</v>
      </c>
      <c r="G7913" s="15">
        <v>2813962</v>
      </c>
      <c r="I7913" s="38" t="s">
        <v>252</v>
      </c>
      <c r="J7913" s="15">
        <v>2.2999999999999998</v>
      </c>
    </row>
    <row r="7914" spans="1:10" x14ac:dyDescent="0.3">
      <c r="A7914" s="38" t="s">
        <v>252</v>
      </c>
      <c r="B7914" s="15">
        <v>286500</v>
      </c>
      <c r="C7914" s="15">
        <v>1722500</v>
      </c>
      <c r="E7914" s="37" t="s">
        <v>258</v>
      </c>
      <c r="F7914" s="15">
        <v>490260</v>
      </c>
      <c r="G7914" s="15">
        <v>2234173</v>
      </c>
      <c r="I7914" s="38" t="s">
        <v>255</v>
      </c>
      <c r="J7914" s="15">
        <v>1.7</v>
      </c>
    </row>
    <row r="7915" spans="1:10" x14ac:dyDescent="0.3">
      <c r="A7915" s="38" t="s">
        <v>255</v>
      </c>
      <c r="B7915" s="15">
        <v>284000</v>
      </c>
      <c r="C7915" s="15">
        <v>1712500</v>
      </c>
      <c r="E7915" s="36" t="s">
        <v>253</v>
      </c>
      <c r="F7915" s="15">
        <v>1131119</v>
      </c>
      <c r="G7915" s="15">
        <v>6029973</v>
      </c>
      <c r="I7915" s="38" t="s">
        <v>258</v>
      </c>
      <c r="J7915" s="15">
        <v>1.5</v>
      </c>
    </row>
    <row r="7916" spans="1:10" x14ac:dyDescent="0.3">
      <c r="A7916" s="38" t="s">
        <v>258</v>
      </c>
      <c r="B7916" s="15">
        <v>275250</v>
      </c>
      <c r="C7916" s="15">
        <v>1654490</v>
      </c>
      <c r="E7916" s="14">
        <v>72</v>
      </c>
      <c r="F7916" s="15">
        <v>54399579</v>
      </c>
      <c r="G7916" s="15">
        <v>160970087</v>
      </c>
      <c r="I7916" s="38" t="s">
        <v>260</v>
      </c>
      <c r="J7916" s="15">
        <v>1.3</v>
      </c>
    </row>
    <row r="7917" spans="1:10" x14ac:dyDescent="0.3">
      <c r="A7917" s="38" t="s">
        <v>260</v>
      </c>
      <c r="B7917" s="15">
        <v>245000</v>
      </c>
      <c r="C7917" s="15">
        <v>1858950</v>
      </c>
      <c r="E7917" s="35" t="s">
        <v>259</v>
      </c>
      <c r="F7917" s="15">
        <v>2384600</v>
      </c>
      <c r="G7917" s="15">
        <v>4013350</v>
      </c>
      <c r="I7917" s="38" t="s">
        <v>262</v>
      </c>
      <c r="J7917" s="15">
        <v>2.1</v>
      </c>
    </row>
    <row r="7918" spans="1:10" x14ac:dyDescent="0.3">
      <c r="A7918" s="38" t="s">
        <v>262</v>
      </c>
      <c r="B7918" s="15">
        <v>254600</v>
      </c>
      <c r="C7918" s="15">
        <v>1159200</v>
      </c>
      <c r="E7918" s="36" t="s">
        <v>246</v>
      </c>
      <c r="F7918" s="15">
        <v>189950</v>
      </c>
      <c r="G7918" s="15">
        <v>189950</v>
      </c>
      <c r="I7918" s="38" t="s">
        <v>263</v>
      </c>
      <c r="J7918" s="15">
        <v>1.8</v>
      </c>
    </row>
    <row r="7919" spans="1:10" x14ac:dyDescent="0.3">
      <c r="A7919" s="14">
        <v>50</v>
      </c>
      <c r="B7919" s="15">
        <v>4769452</v>
      </c>
      <c r="C7919" s="15">
        <v>4903928</v>
      </c>
      <c r="E7919" s="36" t="s">
        <v>248</v>
      </c>
      <c r="F7919" s="15">
        <v>284750</v>
      </c>
      <c r="G7919" s="15">
        <v>1307000</v>
      </c>
      <c r="I7919" s="35" t="s">
        <v>272</v>
      </c>
      <c r="J7919" s="15"/>
    </row>
    <row r="7920" spans="1:10" x14ac:dyDescent="0.3">
      <c r="A7920" s="35" t="s">
        <v>243</v>
      </c>
      <c r="B7920" s="15"/>
      <c r="C7920" s="15"/>
      <c r="E7920" s="36" t="s">
        <v>250</v>
      </c>
      <c r="F7920" s="15">
        <v>1481500</v>
      </c>
      <c r="G7920" s="15">
        <v>2088000</v>
      </c>
      <c r="I7920" s="38" t="s">
        <v>245</v>
      </c>
      <c r="J7920" s="15">
        <v>1</v>
      </c>
    </row>
    <row r="7921" spans="1:10" x14ac:dyDescent="0.3">
      <c r="A7921" s="38" t="s">
        <v>245</v>
      </c>
      <c r="B7921" s="15"/>
      <c r="C7921" s="15"/>
      <c r="E7921" s="37" t="s">
        <v>252</v>
      </c>
      <c r="F7921" s="15">
        <v>278500</v>
      </c>
      <c r="G7921" s="15">
        <v>557000</v>
      </c>
      <c r="I7921" s="38" t="s">
        <v>247</v>
      </c>
      <c r="J7921" s="15">
        <v>0.4</v>
      </c>
    </row>
    <row r="7922" spans="1:10" x14ac:dyDescent="0.3">
      <c r="A7922" s="38" t="s">
        <v>247</v>
      </c>
      <c r="B7922" s="15"/>
      <c r="C7922" s="15"/>
      <c r="E7922" s="37" t="s">
        <v>255</v>
      </c>
      <c r="F7922" s="15">
        <v>328000</v>
      </c>
      <c r="G7922" s="15">
        <v>656000</v>
      </c>
      <c r="I7922" s="38" t="s">
        <v>249</v>
      </c>
      <c r="J7922" s="15">
        <v>0.6</v>
      </c>
    </row>
    <row r="7923" spans="1:10" x14ac:dyDescent="0.3">
      <c r="A7923" s="38" t="s">
        <v>249</v>
      </c>
      <c r="B7923" s="15"/>
      <c r="C7923" s="15"/>
      <c r="E7923" s="37" t="s">
        <v>258</v>
      </c>
      <c r="F7923" s="15">
        <v>875000</v>
      </c>
      <c r="G7923" s="15">
        <v>875000</v>
      </c>
      <c r="I7923" s="38" t="s">
        <v>251</v>
      </c>
      <c r="J7923" s="15">
        <v>0.5</v>
      </c>
    </row>
    <row r="7924" spans="1:10" x14ac:dyDescent="0.3">
      <c r="A7924" s="38" t="s">
        <v>251</v>
      </c>
      <c r="B7924" s="15"/>
      <c r="C7924" s="15"/>
      <c r="E7924" s="36" t="s">
        <v>253</v>
      </c>
      <c r="F7924" s="15">
        <v>428400</v>
      </c>
      <c r="G7924" s="15">
        <v>428400</v>
      </c>
      <c r="I7924" s="38" t="s">
        <v>254</v>
      </c>
      <c r="J7924" s="15">
        <v>0.7</v>
      </c>
    </row>
    <row r="7925" spans="1:10" x14ac:dyDescent="0.3">
      <c r="A7925" s="38" t="s">
        <v>254</v>
      </c>
      <c r="B7925" s="15"/>
      <c r="C7925" s="15"/>
      <c r="E7925" s="35" t="s">
        <v>265</v>
      </c>
      <c r="F7925" s="15">
        <v>3306714</v>
      </c>
      <c r="G7925" s="15">
        <v>7010078</v>
      </c>
      <c r="I7925" s="38" t="s">
        <v>257</v>
      </c>
      <c r="J7925" s="15">
        <v>0.4</v>
      </c>
    </row>
    <row r="7926" spans="1:10" x14ac:dyDescent="0.3">
      <c r="A7926" s="38" t="s">
        <v>257</v>
      </c>
      <c r="B7926" s="15"/>
      <c r="C7926" s="15"/>
      <c r="E7926" s="36" t="s">
        <v>246</v>
      </c>
      <c r="F7926" s="15">
        <v>619725</v>
      </c>
      <c r="G7926" s="15">
        <v>1816900</v>
      </c>
      <c r="I7926" s="38" t="s">
        <v>252</v>
      </c>
      <c r="J7926" s="15">
        <v>0.8</v>
      </c>
    </row>
    <row r="7927" spans="1:10" x14ac:dyDescent="0.3">
      <c r="A7927" s="38" t="s">
        <v>252</v>
      </c>
      <c r="B7927" s="15"/>
      <c r="C7927" s="15"/>
      <c r="E7927" s="36" t="s">
        <v>248</v>
      </c>
      <c r="F7927" s="15">
        <v>1112989</v>
      </c>
      <c r="G7927" s="15">
        <v>2336178</v>
      </c>
      <c r="I7927" s="38" t="s">
        <v>255</v>
      </c>
      <c r="J7927" s="15">
        <v>0.5</v>
      </c>
    </row>
    <row r="7928" spans="1:10" x14ac:dyDescent="0.3">
      <c r="A7928" s="38" t="s">
        <v>255</v>
      </c>
      <c r="B7928" s="15"/>
      <c r="C7928" s="15"/>
      <c r="E7928" s="36" t="s">
        <v>250</v>
      </c>
      <c r="F7928" s="15">
        <v>680000</v>
      </c>
      <c r="G7928" s="15">
        <v>1963000</v>
      </c>
      <c r="I7928" s="38" t="s">
        <v>258</v>
      </c>
      <c r="J7928" s="15">
        <v>1.2</v>
      </c>
    </row>
    <row r="7929" spans="1:10" x14ac:dyDescent="0.3">
      <c r="A7929" s="38" t="s">
        <v>258</v>
      </c>
      <c r="B7929" s="15"/>
      <c r="C7929" s="15"/>
      <c r="E7929" s="37" t="s">
        <v>252</v>
      </c>
      <c r="F7929" s="15"/>
      <c r="G7929" s="15">
        <v>0</v>
      </c>
      <c r="I7929" s="38" t="s">
        <v>260</v>
      </c>
      <c r="J7929" s="15">
        <v>1.4</v>
      </c>
    </row>
    <row r="7930" spans="1:10" x14ac:dyDescent="0.3">
      <c r="A7930" s="38" t="s">
        <v>260</v>
      </c>
      <c r="B7930" s="15">
        <v>134475</v>
      </c>
      <c r="C7930" s="15">
        <v>268950</v>
      </c>
      <c r="E7930" s="37" t="s">
        <v>255</v>
      </c>
      <c r="F7930" s="15">
        <v>475000</v>
      </c>
      <c r="G7930" s="15">
        <v>1553000</v>
      </c>
      <c r="I7930" s="38" t="s">
        <v>262</v>
      </c>
      <c r="J7930" s="15">
        <v>1.4</v>
      </c>
    </row>
    <row r="7931" spans="1:10" x14ac:dyDescent="0.3">
      <c r="A7931" s="38" t="s">
        <v>262</v>
      </c>
      <c r="B7931" s="15"/>
      <c r="C7931" s="15"/>
      <c r="E7931" s="37" t="s">
        <v>258</v>
      </c>
      <c r="F7931" s="15">
        <v>205000</v>
      </c>
      <c r="G7931" s="15">
        <v>410000</v>
      </c>
      <c r="I7931" s="38" t="s">
        <v>263</v>
      </c>
      <c r="J7931" s="15">
        <v>0.3</v>
      </c>
    </row>
    <row r="7932" spans="1:10" x14ac:dyDescent="0.3">
      <c r="A7932" s="38" t="s">
        <v>263</v>
      </c>
      <c r="B7932" s="15"/>
      <c r="C7932" s="15"/>
      <c r="E7932" s="36" t="s">
        <v>253</v>
      </c>
      <c r="F7932" s="15">
        <v>894000</v>
      </c>
      <c r="G7932" s="15">
        <v>894000</v>
      </c>
      <c r="I7932" s="35" t="s">
        <v>273</v>
      </c>
      <c r="J7932" s="15"/>
    </row>
    <row r="7933" spans="1:10" x14ac:dyDescent="0.3">
      <c r="A7933" s="35" t="s">
        <v>259</v>
      </c>
      <c r="B7933" s="15"/>
      <c r="C7933" s="15"/>
      <c r="E7933" s="35" t="s">
        <v>244</v>
      </c>
      <c r="F7933" s="15">
        <v>4003850</v>
      </c>
      <c r="G7933" s="15">
        <v>5555750</v>
      </c>
      <c r="I7933" s="38" t="s">
        <v>245</v>
      </c>
      <c r="J7933" s="15">
        <v>0.7</v>
      </c>
    </row>
    <row r="7934" spans="1:10" x14ac:dyDescent="0.3">
      <c r="A7934" s="38" t="s">
        <v>245</v>
      </c>
      <c r="B7934" s="15"/>
      <c r="C7934" s="15"/>
      <c r="E7934" s="36" t="s">
        <v>246</v>
      </c>
      <c r="F7934" s="15">
        <v>1277950</v>
      </c>
      <c r="G7934" s="15">
        <v>1277950</v>
      </c>
      <c r="I7934" s="38" t="s">
        <v>247</v>
      </c>
      <c r="J7934" s="15"/>
    </row>
    <row r="7935" spans="1:10" x14ac:dyDescent="0.3">
      <c r="A7935" s="38" t="s">
        <v>247</v>
      </c>
      <c r="B7935" s="15"/>
      <c r="C7935" s="15"/>
      <c r="E7935" s="36" t="s">
        <v>248</v>
      </c>
      <c r="F7935" s="15">
        <v>1079950</v>
      </c>
      <c r="G7935" s="15">
        <v>1079950</v>
      </c>
      <c r="I7935" s="38" t="s">
        <v>249</v>
      </c>
      <c r="J7935" s="15"/>
    </row>
    <row r="7936" spans="1:10" x14ac:dyDescent="0.3">
      <c r="A7936" s="38" t="s">
        <v>249</v>
      </c>
      <c r="B7936" s="15"/>
      <c r="C7936" s="15"/>
      <c r="E7936" s="36" t="s">
        <v>250</v>
      </c>
      <c r="F7936" s="15">
        <v>1330950</v>
      </c>
      <c r="G7936" s="15">
        <v>2882850</v>
      </c>
      <c r="I7936" s="38" t="s">
        <v>251</v>
      </c>
      <c r="J7936" s="15"/>
    </row>
    <row r="7937" spans="1:10" x14ac:dyDescent="0.3">
      <c r="A7937" s="38" t="s">
        <v>251</v>
      </c>
      <c r="B7937" s="15"/>
      <c r="C7937" s="15"/>
      <c r="E7937" s="37" t="s">
        <v>252</v>
      </c>
      <c r="F7937" s="15">
        <v>428000</v>
      </c>
      <c r="G7937" s="15">
        <v>428000</v>
      </c>
      <c r="I7937" s="38" t="s">
        <v>254</v>
      </c>
      <c r="J7937" s="15">
        <v>0.4</v>
      </c>
    </row>
    <row r="7938" spans="1:10" x14ac:dyDescent="0.3">
      <c r="A7938" s="38" t="s">
        <v>254</v>
      </c>
      <c r="B7938" s="15"/>
      <c r="C7938" s="15"/>
      <c r="E7938" s="37" t="s">
        <v>255</v>
      </c>
      <c r="F7938" s="15">
        <v>373450</v>
      </c>
      <c r="G7938" s="15">
        <v>1395850</v>
      </c>
      <c r="I7938" s="38" t="s">
        <v>257</v>
      </c>
      <c r="J7938" s="15">
        <v>0.8</v>
      </c>
    </row>
    <row r="7939" spans="1:10" x14ac:dyDescent="0.3">
      <c r="A7939" s="38" t="s">
        <v>257</v>
      </c>
      <c r="B7939" s="15"/>
      <c r="C7939" s="15"/>
      <c r="E7939" s="37" t="s">
        <v>258</v>
      </c>
      <c r="F7939" s="15">
        <v>529500</v>
      </c>
      <c r="G7939" s="15">
        <v>1059000</v>
      </c>
      <c r="I7939" s="38" t="s">
        <v>252</v>
      </c>
      <c r="J7939" s="15">
        <v>0.8</v>
      </c>
    </row>
    <row r="7940" spans="1:10" x14ac:dyDescent="0.3">
      <c r="A7940" s="38" t="s">
        <v>252</v>
      </c>
      <c r="B7940" s="15"/>
      <c r="C7940" s="15"/>
      <c r="E7940" s="36" t="s">
        <v>253</v>
      </c>
      <c r="F7940" s="15">
        <v>315000</v>
      </c>
      <c r="G7940" s="15">
        <v>315000</v>
      </c>
      <c r="I7940" s="38" t="s">
        <v>255</v>
      </c>
      <c r="J7940" s="15">
        <v>1.1000000000000001</v>
      </c>
    </row>
    <row r="7941" spans="1:10" x14ac:dyDescent="0.3">
      <c r="A7941" s="38" t="s">
        <v>255</v>
      </c>
      <c r="B7941" s="15"/>
      <c r="C7941" s="15"/>
      <c r="E7941" s="35" t="s">
        <v>256</v>
      </c>
      <c r="F7941" s="15">
        <v>5511950</v>
      </c>
      <c r="G7941" s="15">
        <v>9511850</v>
      </c>
      <c r="I7941" s="38" t="s">
        <v>258</v>
      </c>
      <c r="J7941" s="15">
        <v>1.3</v>
      </c>
    </row>
    <row r="7942" spans="1:10" x14ac:dyDescent="0.3">
      <c r="A7942" s="38" t="s">
        <v>258</v>
      </c>
      <c r="B7942" s="15"/>
      <c r="C7942" s="15"/>
      <c r="E7942" s="36" t="s">
        <v>246</v>
      </c>
      <c r="F7942" s="15">
        <v>900000</v>
      </c>
      <c r="G7942" s="15">
        <v>900000</v>
      </c>
      <c r="I7942" s="38" t="s">
        <v>260</v>
      </c>
      <c r="J7942" s="15">
        <v>0.6</v>
      </c>
    </row>
    <row r="7943" spans="1:10" x14ac:dyDescent="0.3">
      <c r="A7943" s="38" t="s">
        <v>260</v>
      </c>
      <c r="B7943" s="15"/>
      <c r="C7943" s="15"/>
      <c r="E7943" s="36" t="s">
        <v>248</v>
      </c>
      <c r="F7943" s="15">
        <v>1579475</v>
      </c>
      <c r="G7943" s="15">
        <v>4721900</v>
      </c>
      <c r="I7943" s="38" t="s">
        <v>262</v>
      </c>
      <c r="J7943" s="15">
        <v>1</v>
      </c>
    </row>
    <row r="7944" spans="1:10" x14ac:dyDescent="0.3">
      <c r="A7944" s="38" t="s">
        <v>262</v>
      </c>
      <c r="B7944" s="15"/>
      <c r="C7944" s="15"/>
      <c r="E7944" s="36" t="s">
        <v>250</v>
      </c>
      <c r="F7944" s="15">
        <v>1929475</v>
      </c>
      <c r="G7944" s="15">
        <v>2786950</v>
      </c>
      <c r="I7944" s="38" t="s">
        <v>263</v>
      </c>
      <c r="J7944" s="15">
        <v>0.4</v>
      </c>
    </row>
    <row r="7945" spans="1:10" x14ac:dyDescent="0.3">
      <c r="A7945" s="38" t="s">
        <v>263</v>
      </c>
      <c r="B7945" s="15"/>
      <c r="C7945" s="15"/>
      <c r="E7945" s="37" t="s">
        <v>252</v>
      </c>
      <c r="F7945" s="15">
        <v>687000</v>
      </c>
      <c r="G7945" s="15">
        <v>687000</v>
      </c>
      <c r="I7945" s="35" t="s">
        <v>274</v>
      </c>
      <c r="J7945" s="15"/>
    </row>
    <row r="7946" spans="1:10" x14ac:dyDescent="0.3">
      <c r="A7946" s="35" t="s">
        <v>265</v>
      </c>
      <c r="B7946" s="15"/>
      <c r="C7946" s="15"/>
      <c r="E7946" s="37" t="s">
        <v>255</v>
      </c>
      <c r="F7946" s="15">
        <v>385000</v>
      </c>
      <c r="G7946" s="15">
        <v>385000</v>
      </c>
      <c r="I7946" s="38" t="s">
        <v>245</v>
      </c>
      <c r="J7946" s="15">
        <v>0.7</v>
      </c>
    </row>
    <row r="7947" spans="1:10" x14ac:dyDescent="0.3">
      <c r="A7947" s="38" t="s">
        <v>245</v>
      </c>
      <c r="B7947" s="15"/>
      <c r="C7947" s="15"/>
      <c r="E7947" s="37" t="s">
        <v>258</v>
      </c>
      <c r="F7947" s="15">
        <v>857475</v>
      </c>
      <c r="G7947" s="15">
        <v>1714950</v>
      </c>
      <c r="I7947" s="38" t="s">
        <v>247</v>
      </c>
      <c r="J7947" s="15">
        <v>0.3</v>
      </c>
    </row>
    <row r="7948" spans="1:10" x14ac:dyDescent="0.3">
      <c r="A7948" s="38" t="s">
        <v>247</v>
      </c>
      <c r="B7948" s="15"/>
      <c r="C7948" s="15"/>
      <c r="E7948" s="36" t="s">
        <v>253</v>
      </c>
      <c r="F7948" s="15">
        <v>1103000</v>
      </c>
      <c r="G7948" s="15">
        <v>1103000</v>
      </c>
      <c r="I7948" s="38" t="s">
        <v>249</v>
      </c>
      <c r="J7948" s="15">
        <v>0.3</v>
      </c>
    </row>
    <row r="7949" spans="1:10" x14ac:dyDescent="0.3">
      <c r="A7949" s="38" t="s">
        <v>249</v>
      </c>
      <c r="B7949" s="15">
        <v>145000</v>
      </c>
      <c r="C7949" s="15">
        <v>145000</v>
      </c>
      <c r="E7949" s="35" t="s">
        <v>261</v>
      </c>
      <c r="F7949" s="15">
        <v>3038950</v>
      </c>
      <c r="G7949" s="15">
        <v>3038950</v>
      </c>
      <c r="I7949" s="38" t="s">
        <v>251</v>
      </c>
      <c r="J7949" s="15">
        <v>0.3</v>
      </c>
    </row>
    <row r="7950" spans="1:10" x14ac:dyDescent="0.3">
      <c r="A7950" s="38" t="s">
        <v>251</v>
      </c>
      <c r="B7950" s="15">
        <v>334450</v>
      </c>
      <c r="C7950" s="15">
        <v>334451</v>
      </c>
      <c r="E7950" s="36" t="s">
        <v>246</v>
      </c>
      <c r="F7950" s="15">
        <v>549950</v>
      </c>
      <c r="G7950" s="15">
        <v>549950</v>
      </c>
      <c r="I7950" s="38" t="s">
        <v>254</v>
      </c>
      <c r="J7950" s="15"/>
    </row>
    <row r="7951" spans="1:10" x14ac:dyDescent="0.3">
      <c r="A7951" s="38" t="s">
        <v>254</v>
      </c>
      <c r="B7951" s="15"/>
      <c r="C7951" s="15"/>
      <c r="E7951" s="36" t="s">
        <v>248</v>
      </c>
      <c r="F7951" s="15">
        <v>920000</v>
      </c>
      <c r="G7951" s="15">
        <v>920000</v>
      </c>
      <c r="I7951" s="38" t="s">
        <v>257</v>
      </c>
      <c r="J7951" s="15">
        <v>1.5</v>
      </c>
    </row>
    <row r="7952" spans="1:10" x14ac:dyDescent="0.3">
      <c r="A7952" s="38" t="s">
        <v>257</v>
      </c>
      <c r="B7952" s="15"/>
      <c r="C7952" s="15"/>
      <c r="E7952" s="36" t="s">
        <v>250</v>
      </c>
      <c r="F7952" s="15">
        <v>1129000</v>
      </c>
      <c r="G7952" s="15">
        <v>1129000</v>
      </c>
      <c r="I7952" s="38" t="s">
        <v>252</v>
      </c>
      <c r="J7952" s="15">
        <v>0.7</v>
      </c>
    </row>
    <row r="7953" spans="1:10" x14ac:dyDescent="0.3">
      <c r="A7953" s="38" t="s">
        <v>252</v>
      </c>
      <c r="B7953" s="15"/>
      <c r="C7953" s="15"/>
      <c r="E7953" s="37" t="s">
        <v>252</v>
      </c>
      <c r="F7953" s="15">
        <v>579000</v>
      </c>
      <c r="G7953" s="15">
        <v>579000</v>
      </c>
      <c r="I7953" s="38" t="s">
        <v>255</v>
      </c>
      <c r="J7953" s="15">
        <v>1.6</v>
      </c>
    </row>
    <row r="7954" spans="1:10" x14ac:dyDescent="0.3">
      <c r="A7954" s="38" t="s">
        <v>255</v>
      </c>
      <c r="B7954" s="15"/>
      <c r="C7954" s="15"/>
      <c r="E7954" s="37" t="s">
        <v>255</v>
      </c>
      <c r="F7954" s="15">
        <v>550000</v>
      </c>
      <c r="G7954" s="15">
        <v>550000</v>
      </c>
      <c r="I7954" s="38" t="s">
        <v>258</v>
      </c>
      <c r="J7954" s="15">
        <v>0.8</v>
      </c>
    </row>
    <row r="7955" spans="1:10" x14ac:dyDescent="0.3">
      <c r="A7955" s="38" t="s">
        <v>258</v>
      </c>
      <c r="B7955" s="15"/>
      <c r="C7955" s="15"/>
      <c r="E7955" s="37" t="s">
        <v>258</v>
      </c>
      <c r="F7955" s="15"/>
      <c r="G7955" s="15">
        <v>0</v>
      </c>
      <c r="I7955" s="38" t="s">
        <v>260</v>
      </c>
      <c r="J7955" s="15">
        <v>1.4</v>
      </c>
    </row>
    <row r="7956" spans="1:10" x14ac:dyDescent="0.3">
      <c r="A7956" s="38" t="s">
        <v>260</v>
      </c>
      <c r="B7956" s="15"/>
      <c r="C7956" s="15"/>
      <c r="E7956" s="36" t="s">
        <v>253</v>
      </c>
      <c r="F7956" s="15">
        <v>440000</v>
      </c>
      <c r="G7956" s="15">
        <v>440000</v>
      </c>
      <c r="I7956" s="38" t="s">
        <v>262</v>
      </c>
      <c r="J7956" s="15">
        <v>2.4</v>
      </c>
    </row>
    <row r="7957" spans="1:10" x14ac:dyDescent="0.3">
      <c r="A7957" s="38" t="s">
        <v>262</v>
      </c>
      <c r="B7957" s="15"/>
      <c r="C7957" s="15"/>
      <c r="E7957" s="35" t="s">
        <v>264</v>
      </c>
      <c r="F7957" s="15">
        <v>2274975</v>
      </c>
      <c r="G7957" s="15">
        <v>4049200</v>
      </c>
      <c r="I7957" s="38" t="s">
        <v>263</v>
      </c>
      <c r="J7957" s="15">
        <v>0.8</v>
      </c>
    </row>
    <row r="7958" spans="1:10" x14ac:dyDescent="0.3">
      <c r="A7958" s="38" t="s">
        <v>263</v>
      </c>
      <c r="B7958" s="15"/>
      <c r="C7958" s="15"/>
      <c r="E7958" s="36" t="s">
        <v>246</v>
      </c>
      <c r="F7958" s="15">
        <v>425000</v>
      </c>
      <c r="G7958" s="15">
        <v>850000</v>
      </c>
      <c r="I7958" s="35" t="s">
        <v>275</v>
      </c>
      <c r="J7958" s="15"/>
    </row>
    <row r="7959" spans="1:10" x14ac:dyDescent="0.3">
      <c r="A7959" s="35" t="s">
        <v>244</v>
      </c>
      <c r="B7959" s="15"/>
      <c r="C7959" s="15"/>
      <c r="E7959" s="36" t="s">
        <v>248</v>
      </c>
      <c r="F7959" s="15">
        <v>175700</v>
      </c>
      <c r="G7959" s="15">
        <v>175700</v>
      </c>
      <c r="I7959" s="38" t="s">
        <v>245</v>
      </c>
      <c r="J7959" s="15">
        <v>0.8</v>
      </c>
    </row>
    <row r="7960" spans="1:10" x14ac:dyDescent="0.3">
      <c r="A7960" s="38" t="s">
        <v>245</v>
      </c>
      <c r="B7960" s="15"/>
      <c r="C7960" s="15"/>
      <c r="E7960" s="36" t="s">
        <v>250</v>
      </c>
      <c r="F7960" s="15">
        <v>1025000</v>
      </c>
      <c r="G7960" s="15">
        <v>1350000</v>
      </c>
      <c r="I7960" s="38" t="s">
        <v>247</v>
      </c>
      <c r="J7960" s="15">
        <v>0.4</v>
      </c>
    </row>
    <row r="7961" spans="1:10" x14ac:dyDescent="0.3">
      <c r="A7961" s="38" t="s">
        <v>247</v>
      </c>
      <c r="B7961" s="15"/>
      <c r="C7961" s="15"/>
      <c r="E7961" s="37" t="s">
        <v>252</v>
      </c>
      <c r="F7961" s="15">
        <v>315000</v>
      </c>
      <c r="G7961" s="15">
        <v>315000</v>
      </c>
      <c r="I7961" s="38" t="s">
        <v>249</v>
      </c>
      <c r="J7961" s="15"/>
    </row>
    <row r="7962" spans="1:10" x14ac:dyDescent="0.3">
      <c r="A7962" s="38" t="s">
        <v>249</v>
      </c>
      <c r="B7962" s="15"/>
      <c r="C7962" s="15"/>
      <c r="E7962" s="37" t="s">
        <v>255</v>
      </c>
      <c r="F7962" s="15">
        <v>385000</v>
      </c>
      <c r="G7962" s="15">
        <v>385000</v>
      </c>
      <c r="I7962" s="38" t="s">
        <v>251</v>
      </c>
      <c r="J7962" s="15">
        <v>0.5</v>
      </c>
    </row>
    <row r="7963" spans="1:10" x14ac:dyDescent="0.3">
      <c r="A7963" s="38" t="s">
        <v>251</v>
      </c>
      <c r="B7963" s="15"/>
      <c r="C7963" s="15"/>
      <c r="E7963" s="37" t="s">
        <v>258</v>
      </c>
      <c r="F7963" s="15">
        <v>325000</v>
      </c>
      <c r="G7963" s="15">
        <v>650000</v>
      </c>
      <c r="I7963" s="38" t="s">
        <v>254</v>
      </c>
      <c r="J7963" s="15">
        <v>0</v>
      </c>
    </row>
    <row r="7964" spans="1:10" x14ac:dyDescent="0.3">
      <c r="A7964" s="38" t="s">
        <v>254</v>
      </c>
      <c r="B7964" s="15"/>
      <c r="C7964" s="15"/>
      <c r="E7964" s="36" t="s">
        <v>253</v>
      </c>
      <c r="F7964" s="15">
        <v>649275</v>
      </c>
      <c r="G7964" s="15">
        <v>1673500</v>
      </c>
      <c r="I7964" s="38" t="s">
        <v>257</v>
      </c>
      <c r="J7964" s="15">
        <v>0.4</v>
      </c>
    </row>
    <row r="7965" spans="1:10" x14ac:dyDescent="0.3">
      <c r="A7965" s="38" t="s">
        <v>257</v>
      </c>
      <c r="B7965" s="15"/>
      <c r="C7965" s="15"/>
      <c r="E7965" s="35" t="s">
        <v>266</v>
      </c>
      <c r="F7965" s="15">
        <v>1291950</v>
      </c>
      <c r="G7965" s="15">
        <v>1513900</v>
      </c>
      <c r="I7965" s="38" t="s">
        <v>252</v>
      </c>
      <c r="J7965" s="15">
        <v>1</v>
      </c>
    </row>
    <row r="7966" spans="1:10" x14ac:dyDescent="0.3">
      <c r="A7966" s="38" t="s">
        <v>252</v>
      </c>
      <c r="B7966" s="15"/>
      <c r="C7966" s="15"/>
      <c r="E7966" s="36" t="s">
        <v>246</v>
      </c>
      <c r="F7966" s="15">
        <v>330000</v>
      </c>
      <c r="G7966" s="15">
        <v>330000</v>
      </c>
      <c r="I7966" s="38" t="s">
        <v>258</v>
      </c>
      <c r="J7966" s="15">
        <v>1.3</v>
      </c>
    </row>
    <row r="7967" spans="1:10" x14ac:dyDescent="0.3">
      <c r="A7967" s="38" t="s">
        <v>255</v>
      </c>
      <c r="B7967" s="15"/>
      <c r="C7967" s="15"/>
      <c r="E7967" s="36" t="s">
        <v>248</v>
      </c>
      <c r="F7967" s="15"/>
      <c r="G7967" s="15">
        <v>0</v>
      </c>
      <c r="I7967" s="38" t="s">
        <v>260</v>
      </c>
      <c r="J7967" s="15">
        <v>0.4</v>
      </c>
    </row>
    <row r="7968" spans="1:10" x14ac:dyDescent="0.3">
      <c r="A7968" s="38" t="s">
        <v>258</v>
      </c>
      <c r="B7968" s="15"/>
      <c r="C7968" s="15"/>
      <c r="E7968" s="36" t="s">
        <v>250</v>
      </c>
      <c r="F7968" s="15">
        <v>740000</v>
      </c>
      <c r="G7968" s="15">
        <v>740000</v>
      </c>
      <c r="I7968" s="38" t="s">
        <v>262</v>
      </c>
      <c r="J7968" s="15">
        <v>0.4</v>
      </c>
    </row>
    <row r="7969" spans="1:10" x14ac:dyDescent="0.3">
      <c r="A7969" s="38" t="s">
        <v>260</v>
      </c>
      <c r="B7969" s="15"/>
      <c r="C7969" s="15"/>
      <c r="E7969" s="37" t="s">
        <v>252</v>
      </c>
      <c r="F7969" s="15">
        <v>350000</v>
      </c>
      <c r="G7969" s="15">
        <v>350000</v>
      </c>
      <c r="I7969" s="14">
        <v>58</v>
      </c>
      <c r="J7969" s="15">
        <v>975.79999999999961</v>
      </c>
    </row>
    <row r="7970" spans="1:10" x14ac:dyDescent="0.3">
      <c r="A7970" s="38" t="s">
        <v>262</v>
      </c>
      <c r="B7970" s="15"/>
      <c r="C7970" s="15"/>
      <c r="E7970" s="37" t="s">
        <v>255</v>
      </c>
      <c r="F7970" s="15">
        <v>390000</v>
      </c>
      <c r="G7970" s="15">
        <v>390000</v>
      </c>
      <c r="I7970" s="35" t="s">
        <v>244</v>
      </c>
      <c r="J7970" s="15"/>
    </row>
    <row r="7971" spans="1:10" x14ac:dyDescent="0.3">
      <c r="A7971" s="38" t="s">
        <v>263</v>
      </c>
      <c r="B7971" s="15"/>
      <c r="C7971" s="15"/>
      <c r="E7971" s="37" t="s">
        <v>258</v>
      </c>
      <c r="F7971" s="15"/>
      <c r="G7971" s="15">
        <v>0</v>
      </c>
      <c r="I7971" s="38" t="s">
        <v>245</v>
      </c>
      <c r="J7971" s="15">
        <v>2.2999999999999998</v>
      </c>
    </row>
    <row r="7972" spans="1:10" x14ac:dyDescent="0.3">
      <c r="A7972" s="35" t="s">
        <v>256</v>
      </c>
      <c r="B7972" s="15"/>
      <c r="C7972" s="15"/>
      <c r="E7972" s="36" t="s">
        <v>253</v>
      </c>
      <c r="F7972" s="15">
        <v>221950</v>
      </c>
      <c r="G7972" s="15">
        <v>443900</v>
      </c>
      <c r="I7972" s="38" t="s">
        <v>247</v>
      </c>
      <c r="J7972" s="15">
        <v>2.5</v>
      </c>
    </row>
    <row r="7973" spans="1:10" x14ac:dyDescent="0.3">
      <c r="A7973" s="38" t="s">
        <v>245</v>
      </c>
      <c r="B7973" s="15"/>
      <c r="C7973" s="15"/>
      <c r="E7973" s="35" t="s">
        <v>267</v>
      </c>
      <c r="F7973" s="15">
        <v>2090750</v>
      </c>
      <c r="G7973" s="15">
        <v>3406499</v>
      </c>
      <c r="I7973" s="38" t="s">
        <v>249</v>
      </c>
      <c r="J7973" s="15">
        <v>2.8</v>
      </c>
    </row>
    <row r="7974" spans="1:10" x14ac:dyDescent="0.3">
      <c r="A7974" s="38" t="s">
        <v>247</v>
      </c>
      <c r="B7974" s="15"/>
      <c r="C7974" s="15"/>
      <c r="E7974" s="36" t="s">
        <v>246</v>
      </c>
      <c r="F7974" s="15"/>
      <c r="G7974" s="15">
        <v>0</v>
      </c>
      <c r="I7974" s="38" t="s">
        <v>251</v>
      </c>
      <c r="J7974" s="15">
        <v>2.5</v>
      </c>
    </row>
    <row r="7975" spans="1:10" x14ac:dyDescent="0.3">
      <c r="A7975" s="38" t="s">
        <v>249</v>
      </c>
      <c r="B7975" s="15"/>
      <c r="C7975" s="15"/>
      <c r="E7975" s="36" t="s">
        <v>248</v>
      </c>
      <c r="F7975" s="15">
        <v>666000</v>
      </c>
      <c r="G7975" s="15">
        <v>923999</v>
      </c>
      <c r="I7975" s="38" t="s">
        <v>254</v>
      </c>
      <c r="J7975" s="15">
        <v>2.7</v>
      </c>
    </row>
    <row r="7976" spans="1:10" x14ac:dyDescent="0.3">
      <c r="A7976" s="38" t="s">
        <v>251</v>
      </c>
      <c r="B7976" s="15"/>
      <c r="C7976" s="15"/>
      <c r="E7976" s="36" t="s">
        <v>250</v>
      </c>
      <c r="F7976" s="15">
        <v>910750</v>
      </c>
      <c r="G7976" s="15">
        <v>1737500</v>
      </c>
      <c r="I7976" s="38" t="s">
        <v>257</v>
      </c>
      <c r="J7976" s="15">
        <v>2.7</v>
      </c>
    </row>
    <row r="7977" spans="1:10" x14ac:dyDescent="0.3">
      <c r="A7977" s="38" t="s">
        <v>254</v>
      </c>
      <c r="B7977" s="15"/>
      <c r="C7977" s="15"/>
      <c r="E7977" s="37" t="s">
        <v>252</v>
      </c>
      <c r="F7977" s="15">
        <v>442000</v>
      </c>
      <c r="G7977" s="15">
        <v>442000</v>
      </c>
      <c r="I7977" s="38" t="s">
        <v>252</v>
      </c>
      <c r="J7977" s="15">
        <v>2.9</v>
      </c>
    </row>
    <row r="7978" spans="1:10" x14ac:dyDescent="0.3">
      <c r="A7978" s="38" t="s">
        <v>257</v>
      </c>
      <c r="B7978" s="15"/>
      <c r="C7978" s="15"/>
      <c r="E7978" s="37" t="s">
        <v>255</v>
      </c>
      <c r="F7978" s="15">
        <v>316250</v>
      </c>
      <c r="G7978" s="15">
        <v>632500</v>
      </c>
      <c r="I7978" s="38" t="s">
        <v>255</v>
      </c>
      <c r="J7978" s="15">
        <v>3.7</v>
      </c>
    </row>
    <row r="7979" spans="1:10" x14ac:dyDescent="0.3">
      <c r="A7979" s="38" t="s">
        <v>252</v>
      </c>
      <c r="B7979" s="15">
        <v>169950</v>
      </c>
      <c r="C7979" s="15">
        <v>169950</v>
      </c>
      <c r="E7979" s="37" t="s">
        <v>258</v>
      </c>
      <c r="F7979" s="15">
        <v>152500</v>
      </c>
      <c r="G7979" s="15">
        <v>663000</v>
      </c>
      <c r="I7979" s="38" t="s">
        <v>258</v>
      </c>
      <c r="J7979" s="15">
        <v>5.3</v>
      </c>
    </row>
    <row r="7980" spans="1:10" x14ac:dyDescent="0.3">
      <c r="A7980" s="38" t="s">
        <v>255</v>
      </c>
      <c r="B7980" s="15"/>
      <c r="C7980" s="15"/>
      <c r="E7980" s="36" t="s">
        <v>253</v>
      </c>
      <c r="F7980" s="15">
        <v>514000</v>
      </c>
      <c r="G7980" s="15">
        <v>745000</v>
      </c>
      <c r="I7980" s="38" t="s">
        <v>260</v>
      </c>
      <c r="J7980" s="15">
        <v>5.0999999999999996</v>
      </c>
    </row>
    <row r="7981" spans="1:10" x14ac:dyDescent="0.3">
      <c r="A7981" s="38" t="s">
        <v>258</v>
      </c>
      <c r="B7981" s="15"/>
      <c r="C7981" s="15"/>
      <c r="E7981" s="35" t="s">
        <v>268</v>
      </c>
      <c r="F7981" s="15">
        <v>1857200</v>
      </c>
      <c r="G7981" s="15">
        <v>3977800</v>
      </c>
      <c r="I7981" s="38" t="s">
        <v>262</v>
      </c>
      <c r="J7981" s="15">
        <v>5.6</v>
      </c>
    </row>
    <row r="7982" spans="1:10" x14ac:dyDescent="0.3">
      <c r="A7982" s="38" t="s">
        <v>260</v>
      </c>
      <c r="B7982" s="15">
        <v>125000</v>
      </c>
      <c r="C7982" s="15">
        <v>125000</v>
      </c>
      <c r="E7982" s="36" t="s">
        <v>246</v>
      </c>
      <c r="F7982" s="15">
        <v>300000</v>
      </c>
      <c r="G7982" s="15">
        <v>300000</v>
      </c>
      <c r="I7982" s="38" t="s">
        <v>263</v>
      </c>
      <c r="J7982" s="15">
        <v>5.4</v>
      </c>
    </row>
    <row r="7983" spans="1:10" x14ac:dyDescent="0.3">
      <c r="A7983" s="38" t="s">
        <v>262</v>
      </c>
      <c r="B7983" s="15"/>
      <c r="C7983" s="15"/>
      <c r="E7983" s="36" t="s">
        <v>248</v>
      </c>
      <c r="F7983" s="15">
        <v>606000</v>
      </c>
      <c r="G7983" s="15">
        <v>1355400</v>
      </c>
      <c r="I7983" s="35" t="s">
        <v>256</v>
      </c>
      <c r="J7983" s="15"/>
    </row>
    <row r="7984" spans="1:10" x14ac:dyDescent="0.3">
      <c r="A7984" s="38" t="s">
        <v>263</v>
      </c>
      <c r="B7984" s="15"/>
      <c r="C7984" s="15"/>
      <c r="E7984" s="36" t="s">
        <v>250</v>
      </c>
      <c r="F7984" s="15">
        <v>227725</v>
      </c>
      <c r="G7984" s="15">
        <v>455450</v>
      </c>
      <c r="I7984" s="38" t="s">
        <v>245</v>
      </c>
      <c r="J7984" s="15">
        <v>5</v>
      </c>
    </row>
    <row r="7985" spans="1:10" x14ac:dyDescent="0.3">
      <c r="A7985" s="35" t="s">
        <v>261</v>
      </c>
      <c r="B7985" s="15"/>
      <c r="C7985" s="15"/>
      <c r="E7985" s="37" t="s">
        <v>252</v>
      </c>
      <c r="F7985" s="15"/>
      <c r="G7985" s="15">
        <v>0</v>
      </c>
      <c r="I7985" s="38" t="s">
        <v>247</v>
      </c>
      <c r="J7985" s="15">
        <v>5.8</v>
      </c>
    </row>
    <row r="7986" spans="1:10" x14ac:dyDescent="0.3">
      <c r="A7986" s="38" t="s">
        <v>245</v>
      </c>
      <c r="B7986" s="15"/>
      <c r="C7986" s="15"/>
      <c r="E7986" s="37" t="s">
        <v>255</v>
      </c>
      <c r="F7986" s="15">
        <v>227725</v>
      </c>
      <c r="G7986" s="15">
        <v>455450</v>
      </c>
      <c r="I7986" s="38" t="s">
        <v>249</v>
      </c>
      <c r="J7986" s="15">
        <v>5.3</v>
      </c>
    </row>
    <row r="7987" spans="1:10" x14ac:dyDescent="0.3">
      <c r="A7987" s="38" t="s">
        <v>247</v>
      </c>
      <c r="B7987" s="15"/>
      <c r="C7987" s="15"/>
      <c r="E7987" s="37" t="s">
        <v>258</v>
      </c>
      <c r="F7987" s="15"/>
      <c r="G7987" s="15">
        <v>0</v>
      </c>
      <c r="I7987" s="38" t="s">
        <v>251</v>
      </c>
      <c r="J7987" s="15">
        <v>7.3</v>
      </c>
    </row>
    <row r="7988" spans="1:10" x14ac:dyDescent="0.3">
      <c r="A7988" s="38" t="s">
        <v>249</v>
      </c>
      <c r="B7988" s="15"/>
      <c r="C7988" s="15"/>
      <c r="E7988" s="36" t="s">
        <v>253</v>
      </c>
      <c r="F7988" s="15">
        <v>723475</v>
      </c>
      <c r="G7988" s="15">
        <v>1866950</v>
      </c>
      <c r="I7988" s="38" t="s">
        <v>254</v>
      </c>
      <c r="J7988" s="15">
        <v>7.8</v>
      </c>
    </row>
    <row r="7989" spans="1:10" x14ac:dyDescent="0.3">
      <c r="A7989" s="38" t="s">
        <v>251</v>
      </c>
      <c r="B7989" s="15"/>
      <c r="C7989" s="15"/>
      <c r="E7989" s="35" t="s">
        <v>269</v>
      </c>
      <c r="F7989" s="15">
        <v>2336075</v>
      </c>
      <c r="G7989" s="15">
        <v>4239700</v>
      </c>
      <c r="I7989" s="38" t="s">
        <v>257</v>
      </c>
      <c r="J7989" s="15">
        <v>7.8</v>
      </c>
    </row>
    <row r="7990" spans="1:10" x14ac:dyDescent="0.3">
      <c r="A7990" s="38" t="s">
        <v>254</v>
      </c>
      <c r="B7990" s="15"/>
      <c r="C7990" s="15"/>
      <c r="E7990" s="36" t="s">
        <v>246</v>
      </c>
      <c r="F7990" s="15">
        <v>721975</v>
      </c>
      <c r="G7990" s="15">
        <v>1344950</v>
      </c>
      <c r="I7990" s="38" t="s">
        <v>252</v>
      </c>
      <c r="J7990" s="15">
        <v>8.3000000000000007</v>
      </c>
    </row>
    <row r="7991" spans="1:10" x14ac:dyDescent="0.3">
      <c r="A7991" s="38" t="s">
        <v>257</v>
      </c>
      <c r="B7991" s="15"/>
      <c r="C7991" s="15"/>
      <c r="E7991" s="36" t="s">
        <v>248</v>
      </c>
      <c r="F7991" s="15">
        <v>124900</v>
      </c>
      <c r="G7991" s="15">
        <v>124900</v>
      </c>
      <c r="I7991" s="38" t="s">
        <v>255</v>
      </c>
      <c r="J7991" s="15">
        <v>10</v>
      </c>
    </row>
    <row r="7992" spans="1:10" x14ac:dyDescent="0.3">
      <c r="A7992" s="38" t="s">
        <v>252</v>
      </c>
      <c r="B7992" s="15"/>
      <c r="C7992" s="15"/>
      <c r="E7992" s="36" t="s">
        <v>250</v>
      </c>
      <c r="F7992" s="15">
        <v>840950</v>
      </c>
      <c r="G7992" s="15">
        <v>1843350</v>
      </c>
      <c r="I7992" s="38" t="s">
        <v>258</v>
      </c>
      <c r="J7992" s="15">
        <v>10.4</v>
      </c>
    </row>
    <row r="7993" spans="1:10" x14ac:dyDescent="0.3">
      <c r="A7993" s="38" t="s">
        <v>255</v>
      </c>
      <c r="B7993" s="15"/>
      <c r="C7993" s="15"/>
      <c r="E7993" s="37" t="s">
        <v>252</v>
      </c>
      <c r="F7993" s="15">
        <v>303500</v>
      </c>
      <c r="G7993" s="15">
        <v>1028450</v>
      </c>
      <c r="I7993" s="38" t="s">
        <v>260</v>
      </c>
      <c r="J7993" s="15">
        <v>11.2</v>
      </c>
    </row>
    <row r="7994" spans="1:10" x14ac:dyDescent="0.3">
      <c r="A7994" s="38" t="s">
        <v>258</v>
      </c>
      <c r="B7994" s="15"/>
      <c r="C7994" s="15"/>
      <c r="E7994" s="37" t="s">
        <v>255</v>
      </c>
      <c r="F7994" s="15">
        <v>260000</v>
      </c>
      <c r="G7994" s="15">
        <v>260000</v>
      </c>
      <c r="I7994" s="38" t="s">
        <v>262</v>
      </c>
      <c r="J7994" s="15">
        <v>11.5</v>
      </c>
    </row>
    <row r="7995" spans="1:10" x14ac:dyDescent="0.3">
      <c r="A7995" s="38" t="s">
        <v>260</v>
      </c>
      <c r="B7995" s="15">
        <v>175000</v>
      </c>
      <c r="C7995" s="15">
        <v>175000</v>
      </c>
      <c r="E7995" s="37" t="s">
        <v>258</v>
      </c>
      <c r="F7995" s="15">
        <v>277450</v>
      </c>
      <c r="G7995" s="15">
        <v>554900</v>
      </c>
      <c r="I7995" s="38" t="s">
        <v>263</v>
      </c>
      <c r="J7995" s="15">
        <v>10.3</v>
      </c>
    </row>
    <row r="7996" spans="1:10" x14ac:dyDescent="0.3">
      <c r="A7996" s="38" t="s">
        <v>262</v>
      </c>
      <c r="B7996" s="15"/>
      <c r="C7996" s="15"/>
      <c r="E7996" s="36" t="s">
        <v>253</v>
      </c>
      <c r="F7996" s="15">
        <v>648250</v>
      </c>
      <c r="G7996" s="15">
        <v>926500</v>
      </c>
      <c r="I7996" s="35" t="s">
        <v>261</v>
      </c>
      <c r="J7996" s="15"/>
    </row>
    <row r="7997" spans="1:10" x14ac:dyDescent="0.3">
      <c r="A7997" s="38" t="s">
        <v>263</v>
      </c>
      <c r="B7997" s="15"/>
      <c r="C7997" s="15"/>
      <c r="E7997" s="35" t="s">
        <v>270</v>
      </c>
      <c r="F7997" s="15">
        <v>2863100</v>
      </c>
      <c r="G7997" s="15">
        <v>5082350</v>
      </c>
      <c r="I7997" s="38" t="s">
        <v>245</v>
      </c>
      <c r="J7997" s="15">
        <v>12.3</v>
      </c>
    </row>
    <row r="7998" spans="1:10" x14ac:dyDescent="0.3">
      <c r="A7998" s="35" t="s">
        <v>264</v>
      </c>
      <c r="B7998" s="15"/>
      <c r="C7998" s="15"/>
      <c r="E7998" s="36" t="s">
        <v>246</v>
      </c>
      <c r="F7998" s="15">
        <v>255000</v>
      </c>
      <c r="G7998" s="15">
        <v>255000</v>
      </c>
      <c r="I7998" s="38" t="s">
        <v>247</v>
      </c>
      <c r="J7998" s="15">
        <v>13.1</v>
      </c>
    </row>
    <row r="7999" spans="1:10" x14ac:dyDescent="0.3">
      <c r="A7999" s="38" t="s">
        <v>245</v>
      </c>
      <c r="B7999" s="15"/>
      <c r="C7999" s="15"/>
      <c r="E7999" s="36" t="s">
        <v>248</v>
      </c>
      <c r="F7999" s="15">
        <v>883500</v>
      </c>
      <c r="G7999" s="15">
        <v>2201150</v>
      </c>
      <c r="I7999" s="38" t="s">
        <v>249</v>
      </c>
      <c r="J7999" s="15">
        <v>14.4</v>
      </c>
    </row>
    <row r="8000" spans="1:10" x14ac:dyDescent="0.3">
      <c r="A8000" s="38" t="s">
        <v>247</v>
      </c>
      <c r="B8000" s="15"/>
      <c r="C8000" s="15"/>
      <c r="E8000" s="36" t="s">
        <v>250</v>
      </c>
      <c r="F8000" s="15">
        <v>919350</v>
      </c>
      <c r="G8000" s="15">
        <v>1508700</v>
      </c>
      <c r="I8000" s="38" t="s">
        <v>251</v>
      </c>
      <c r="J8000" s="15">
        <v>14.6</v>
      </c>
    </row>
    <row r="8001" spans="1:10" x14ac:dyDescent="0.3">
      <c r="A8001" s="38" t="s">
        <v>249</v>
      </c>
      <c r="B8001" s="15"/>
      <c r="C8001" s="15"/>
      <c r="E8001" s="37" t="s">
        <v>252</v>
      </c>
      <c r="F8001" s="15">
        <v>339350</v>
      </c>
      <c r="G8001" s="15">
        <v>678700</v>
      </c>
      <c r="I8001" s="38" t="s">
        <v>254</v>
      </c>
      <c r="J8001" s="15">
        <v>15.5</v>
      </c>
    </row>
    <row r="8002" spans="1:10" x14ac:dyDescent="0.3">
      <c r="A8002" s="38" t="s">
        <v>251</v>
      </c>
      <c r="B8002" s="15"/>
      <c r="C8002" s="15"/>
      <c r="E8002" s="37" t="s">
        <v>255</v>
      </c>
      <c r="F8002" s="15">
        <v>330000</v>
      </c>
      <c r="G8002" s="15">
        <v>330000</v>
      </c>
      <c r="I8002" s="38" t="s">
        <v>257</v>
      </c>
      <c r="J8002" s="15">
        <v>14.9</v>
      </c>
    </row>
    <row r="8003" spans="1:10" x14ac:dyDescent="0.3">
      <c r="A8003" s="38" t="s">
        <v>254</v>
      </c>
      <c r="B8003" s="15"/>
      <c r="C8003" s="15"/>
      <c r="E8003" s="37" t="s">
        <v>258</v>
      </c>
      <c r="F8003" s="15">
        <v>250000</v>
      </c>
      <c r="G8003" s="15">
        <v>500000</v>
      </c>
      <c r="I8003" s="38" t="s">
        <v>252</v>
      </c>
      <c r="J8003" s="15">
        <v>16.7</v>
      </c>
    </row>
    <row r="8004" spans="1:10" x14ac:dyDescent="0.3">
      <c r="A8004" s="38" t="s">
        <v>257</v>
      </c>
      <c r="B8004" s="15"/>
      <c r="C8004" s="15"/>
      <c r="E8004" s="36" t="s">
        <v>253</v>
      </c>
      <c r="F8004" s="15">
        <v>805250</v>
      </c>
      <c r="G8004" s="15">
        <v>1117500</v>
      </c>
      <c r="I8004" s="38" t="s">
        <v>255</v>
      </c>
      <c r="J8004" s="15">
        <v>16.5</v>
      </c>
    </row>
    <row r="8005" spans="1:10" x14ac:dyDescent="0.3">
      <c r="A8005" s="38" t="s">
        <v>252</v>
      </c>
      <c r="B8005" s="15"/>
      <c r="C8005" s="15"/>
      <c r="E8005" s="35" t="s">
        <v>271</v>
      </c>
      <c r="F8005" s="15">
        <v>3763458</v>
      </c>
      <c r="G8005" s="15">
        <v>9510365</v>
      </c>
      <c r="I8005" s="38" t="s">
        <v>258</v>
      </c>
      <c r="J8005" s="15">
        <v>16.899999999999999</v>
      </c>
    </row>
    <row r="8006" spans="1:10" x14ac:dyDescent="0.3">
      <c r="A8006" s="38" t="s">
        <v>255</v>
      </c>
      <c r="B8006" s="15"/>
      <c r="C8006" s="15"/>
      <c r="E8006" s="36" t="s">
        <v>246</v>
      </c>
      <c r="F8006" s="15">
        <v>889900</v>
      </c>
      <c r="G8006" s="15">
        <v>1514900</v>
      </c>
      <c r="I8006" s="38" t="s">
        <v>260</v>
      </c>
      <c r="J8006" s="15">
        <v>13.2</v>
      </c>
    </row>
    <row r="8007" spans="1:10" x14ac:dyDescent="0.3">
      <c r="A8007" s="38" t="s">
        <v>258</v>
      </c>
      <c r="B8007" s="15"/>
      <c r="C8007" s="15"/>
      <c r="E8007" s="36" t="s">
        <v>248</v>
      </c>
      <c r="F8007" s="15">
        <v>1042975</v>
      </c>
      <c r="G8007" s="15">
        <v>4693300</v>
      </c>
      <c r="I8007" s="38" t="s">
        <v>262</v>
      </c>
      <c r="J8007" s="15">
        <v>11.4</v>
      </c>
    </row>
    <row r="8008" spans="1:10" x14ac:dyDescent="0.3">
      <c r="A8008" s="38" t="s">
        <v>260</v>
      </c>
      <c r="B8008" s="15"/>
      <c r="C8008" s="15"/>
      <c r="E8008" s="36" t="s">
        <v>250</v>
      </c>
      <c r="F8008" s="15">
        <v>1175500</v>
      </c>
      <c r="G8008" s="15">
        <v>2341950</v>
      </c>
      <c r="I8008" s="38" t="s">
        <v>263</v>
      </c>
      <c r="J8008" s="15">
        <v>9.3000000000000007</v>
      </c>
    </row>
    <row r="8009" spans="1:10" x14ac:dyDescent="0.3">
      <c r="A8009" s="38" t="s">
        <v>262</v>
      </c>
      <c r="B8009" s="15"/>
      <c r="C8009" s="15"/>
      <c r="E8009" s="37" t="s">
        <v>252</v>
      </c>
      <c r="F8009" s="15">
        <v>499000</v>
      </c>
      <c r="G8009" s="15">
        <v>1307950</v>
      </c>
      <c r="I8009" s="35" t="s">
        <v>264</v>
      </c>
      <c r="J8009" s="15"/>
    </row>
    <row r="8010" spans="1:10" x14ac:dyDescent="0.3">
      <c r="A8010" s="38" t="s">
        <v>263</v>
      </c>
      <c r="B8010" s="15"/>
      <c r="C8010" s="15"/>
      <c r="E8010" s="37" t="s">
        <v>255</v>
      </c>
      <c r="F8010" s="15">
        <v>319000</v>
      </c>
      <c r="G8010" s="15">
        <v>319000</v>
      </c>
      <c r="I8010" s="38" t="s">
        <v>245</v>
      </c>
      <c r="J8010" s="15">
        <v>8.6</v>
      </c>
    </row>
    <row r="8011" spans="1:10" x14ac:dyDescent="0.3">
      <c r="A8011" s="35" t="s">
        <v>266</v>
      </c>
      <c r="B8011" s="15"/>
      <c r="C8011" s="15"/>
      <c r="E8011" s="37" t="s">
        <v>258</v>
      </c>
      <c r="F8011" s="15">
        <v>357500</v>
      </c>
      <c r="G8011" s="15">
        <v>715000</v>
      </c>
      <c r="I8011" s="38" t="s">
        <v>247</v>
      </c>
      <c r="J8011" s="15">
        <v>9.1</v>
      </c>
    </row>
    <row r="8012" spans="1:10" x14ac:dyDescent="0.3">
      <c r="A8012" s="38" t="s">
        <v>245</v>
      </c>
      <c r="B8012" s="15"/>
      <c r="C8012" s="15"/>
      <c r="E8012" s="36" t="s">
        <v>253</v>
      </c>
      <c r="F8012" s="15">
        <v>655083</v>
      </c>
      <c r="G8012" s="15">
        <v>960215</v>
      </c>
      <c r="I8012" s="38" t="s">
        <v>249</v>
      </c>
      <c r="J8012" s="15">
        <v>19.7</v>
      </c>
    </row>
    <row r="8013" spans="1:10" x14ac:dyDescent="0.3">
      <c r="A8013" s="38" t="s">
        <v>247</v>
      </c>
      <c r="B8013" s="15"/>
      <c r="C8013" s="15"/>
      <c r="E8013" s="35" t="s">
        <v>272</v>
      </c>
      <c r="F8013" s="15">
        <v>3250950</v>
      </c>
      <c r="G8013" s="15">
        <v>9292199</v>
      </c>
      <c r="I8013" s="38" t="s">
        <v>251</v>
      </c>
      <c r="J8013" s="15">
        <v>19.600000000000001</v>
      </c>
    </row>
    <row r="8014" spans="1:10" x14ac:dyDescent="0.3">
      <c r="A8014" s="38" t="s">
        <v>249</v>
      </c>
      <c r="B8014" s="15"/>
      <c r="C8014" s="15"/>
      <c r="E8014" s="36" t="s">
        <v>246</v>
      </c>
      <c r="F8014" s="15">
        <v>813000</v>
      </c>
      <c r="G8014" s="15">
        <v>1126000</v>
      </c>
      <c r="I8014" s="38" t="s">
        <v>254</v>
      </c>
      <c r="J8014" s="15">
        <v>14.3</v>
      </c>
    </row>
    <row r="8015" spans="1:10" x14ac:dyDescent="0.3">
      <c r="A8015" s="38" t="s">
        <v>251</v>
      </c>
      <c r="B8015" s="15"/>
      <c r="C8015" s="15"/>
      <c r="E8015" s="36" t="s">
        <v>248</v>
      </c>
      <c r="F8015" s="15">
        <v>624900</v>
      </c>
      <c r="G8015" s="15">
        <v>2511100</v>
      </c>
      <c r="I8015" s="38" t="s">
        <v>257</v>
      </c>
      <c r="J8015" s="15">
        <v>14.7</v>
      </c>
    </row>
    <row r="8016" spans="1:10" x14ac:dyDescent="0.3">
      <c r="A8016" s="38" t="s">
        <v>254</v>
      </c>
      <c r="B8016" s="15"/>
      <c r="C8016" s="15"/>
      <c r="E8016" s="36" t="s">
        <v>250</v>
      </c>
      <c r="F8016" s="15">
        <v>1084050</v>
      </c>
      <c r="G8016" s="15">
        <v>2978800</v>
      </c>
      <c r="I8016" s="38" t="s">
        <v>252</v>
      </c>
      <c r="J8016" s="15">
        <v>14.9</v>
      </c>
    </row>
    <row r="8017" spans="1:10" x14ac:dyDescent="0.3">
      <c r="A8017" s="38" t="s">
        <v>257</v>
      </c>
      <c r="B8017" s="15"/>
      <c r="C8017" s="15"/>
      <c r="E8017" s="37" t="s">
        <v>252</v>
      </c>
      <c r="F8017" s="15">
        <v>412800</v>
      </c>
      <c r="G8017" s="15">
        <v>1141300</v>
      </c>
      <c r="I8017" s="38" t="s">
        <v>255</v>
      </c>
      <c r="J8017" s="15">
        <v>15.6</v>
      </c>
    </row>
    <row r="8018" spans="1:10" x14ac:dyDescent="0.3">
      <c r="A8018" s="38" t="s">
        <v>252</v>
      </c>
      <c r="B8018" s="15"/>
      <c r="C8018" s="15"/>
      <c r="E8018" s="37" t="s">
        <v>255</v>
      </c>
      <c r="F8018" s="15">
        <v>302500</v>
      </c>
      <c r="G8018" s="15">
        <v>1100000</v>
      </c>
      <c r="I8018" s="38" t="s">
        <v>258</v>
      </c>
      <c r="J8018" s="15">
        <v>11.4</v>
      </c>
    </row>
    <row r="8019" spans="1:10" x14ac:dyDescent="0.3">
      <c r="A8019" s="38" t="s">
        <v>255</v>
      </c>
      <c r="B8019" s="15"/>
      <c r="C8019" s="15"/>
      <c r="E8019" s="37" t="s">
        <v>258</v>
      </c>
      <c r="F8019" s="15">
        <v>368750</v>
      </c>
      <c r="G8019" s="15">
        <v>737500</v>
      </c>
      <c r="I8019" s="38" t="s">
        <v>260</v>
      </c>
      <c r="J8019" s="15">
        <v>10.8</v>
      </c>
    </row>
    <row r="8020" spans="1:10" x14ac:dyDescent="0.3">
      <c r="A8020" s="38" t="s">
        <v>258</v>
      </c>
      <c r="B8020" s="15"/>
      <c r="C8020" s="15"/>
      <c r="E8020" s="36" t="s">
        <v>253</v>
      </c>
      <c r="F8020" s="15">
        <v>729000</v>
      </c>
      <c r="G8020" s="15">
        <v>2676299</v>
      </c>
      <c r="I8020" s="38" t="s">
        <v>262</v>
      </c>
      <c r="J8020" s="15">
        <v>9.6999999999999993</v>
      </c>
    </row>
    <row r="8021" spans="1:10" x14ac:dyDescent="0.3">
      <c r="A8021" s="38" t="s">
        <v>260</v>
      </c>
      <c r="B8021" s="15"/>
      <c r="C8021" s="15"/>
      <c r="E8021" s="35" t="s">
        <v>273</v>
      </c>
      <c r="F8021" s="15">
        <v>5154286</v>
      </c>
      <c r="G8021" s="15">
        <v>36344075</v>
      </c>
      <c r="I8021" s="38" t="s">
        <v>263</v>
      </c>
      <c r="J8021" s="15">
        <v>9.8000000000000007</v>
      </c>
    </row>
    <row r="8022" spans="1:10" x14ac:dyDescent="0.3">
      <c r="A8022" s="38" t="s">
        <v>262</v>
      </c>
      <c r="B8022" s="15"/>
      <c r="C8022" s="15"/>
      <c r="E8022" s="36" t="s">
        <v>246</v>
      </c>
      <c r="F8022" s="15">
        <v>1120133</v>
      </c>
      <c r="G8022" s="15">
        <v>5677897</v>
      </c>
      <c r="I8022" s="35" t="s">
        <v>266</v>
      </c>
      <c r="J8022" s="15"/>
    </row>
    <row r="8023" spans="1:10" x14ac:dyDescent="0.3">
      <c r="A8023" s="38" t="s">
        <v>263</v>
      </c>
      <c r="B8023" s="15">
        <v>80100</v>
      </c>
      <c r="C8023" s="15">
        <v>80100</v>
      </c>
      <c r="E8023" s="36" t="s">
        <v>248</v>
      </c>
      <c r="F8023" s="15">
        <v>1287741</v>
      </c>
      <c r="G8023" s="15">
        <v>9035445</v>
      </c>
      <c r="I8023" s="38" t="s">
        <v>245</v>
      </c>
      <c r="J8023" s="15">
        <v>12.8</v>
      </c>
    </row>
    <row r="8024" spans="1:10" x14ac:dyDescent="0.3">
      <c r="A8024" s="35" t="s">
        <v>267</v>
      </c>
      <c r="B8024" s="15"/>
      <c r="C8024" s="15"/>
      <c r="E8024" s="36" t="s">
        <v>250</v>
      </c>
      <c r="F8024" s="15">
        <v>1344614</v>
      </c>
      <c r="G8024" s="15">
        <v>13794878</v>
      </c>
      <c r="I8024" s="38" t="s">
        <v>247</v>
      </c>
      <c r="J8024" s="15">
        <v>7.6</v>
      </c>
    </row>
    <row r="8025" spans="1:10" x14ac:dyDescent="0.3">
      <c r="A8025" s="38" t="s">
        <v>245</v>
      </c>
      <c r="B8025" s="15"/>
      <c r="C8025" s="15"/>
      <c r="E8025" s="37" t="s">
        <v>252</v>
      </c>
      <c r="F8025" s="15">
        <v>492995</v>
      </c>
      <c r="G8025" s="15">
        <v>2759507</v>
      </c>
      <c r="I8025" s="38" t="s">
        <v>249</v>
      </c>
      <c r="J8025" s="15">
        <v>8.4</v>
      </c>
    </row>
    <row r="8026" spans="1:10" x14ac:dyDescent="0.3">
      <c r="A8026" s="38" t="s">
        <v>247</v>
      </c>
      <c r="B8026" s="15"/>
      <c r="C8026" s="15"/>
      <c r="E8026" s="37" t="s">
        <v>255</v>
      </c>
      <c r="F8026" s="15">
        <v>436624</v>
      </c>
      <c r="G8026" s="15">
        <v>5508688</v>
      </c>
      <c r="I8026" s="38" t="s">
        <v>251</v>
      </c>
      <c r="J8026" s="15">
        <v>6.3</v>
      </c>
    </row>
    <row r="8027" spans="1:10" x14ac:dyDescent="0.3">
      <c r="A8027" s="38" t="s">
        <v>249</v>
      </c>
      <c r="B8027" s="15"/>
      <c r="C8027" s="15"/>
      <c r="E8027" s="37" t="s">
        <v>258</v>
      </c>
      <c r="F8027" s="15">
        <v>414995</v>
      </c>
      <c r="G8027" s="15">
        <v>5526683</v>
      </c>
      <c r="I8027" s="38" t="s">
        <v>254</v>
      </c>
      <c r="J8027" s="15">
        <v>7.3</v>
      </c>
    </row>
    <row r="8028" spans="1:10" x14ac:dyDescent="0.3">
      <c r="A8028" s="38" t="s">
        <v>251</v>
      </c>
      <c r="B8028" s="15"/>
      <c r="C8028" s="15"/>
      <c r="E8028" s="36" t="s">
        <v>253</v>
      </c>
      <c r="F8028" s="15">
        <v>1401798</v>
      </c>
      <c r="G8028" s="15">
        <v>7835855</v>
      </c>
      <c r="I8028" s="38" t="s">
        <v>257</v>
      </c>
      <c r="J8028" s="15">
        <v>8.8000000000000007</v>
      </c>
    </row>
    <row r="8029" spans="1:10" x14ac:dyDescent="0.3">
      <c r="A8029" s="38" t="s">
        <v>254</v>
      </c>
      <c r="B8029" s="15"/>
      <c r="C8029" s="15"/>
      <c r="E8029" s="35" t="s">
        <v>274</v>
      </c>
      <c r="F8029" s="15">
        <v>5196350</v>
      </c>
      <c r="G8029" s="15">
        <v>27240408</v>
      </c>
      <c r="I8029" s="38" t="s">
        <v>252</v>
      </c>
      <c r="J8029" s="15">
        <v>8.5</v>
      </c>
    </row>
    <row r="8030" spans="1:10" x14ac:dyDescent="0.3">
      <c r="A8030" s="38" t="s">
        <v>257</v>
      </c>
      <c r="B8030" s="15"/>
      <c r="C8030" s="15"/>
      <c r="E8030" s="36" t="s">
        <v>246</v>
      </c>
      <c r="F8030" s="15">
        <v>1351845</v>
      </c>
      <c r="G8030" s="15">
        <v>10611254</v>
      </c>
      <c r="I8030" s="38" t="s">
        <v>255</v>
      </c>
      <c r="J8030" s="15">
        <v>8.3000000000000007</v>
      </c>
    </row>
    <row r="8031" spans="1:10" x14ac:dyDescent="0.3">
      <c r="A8031" s="38" t="s">
        <v>252</v>
      </c>
      <c r="B8031" s="15"/>
      <c r="C8031" s="15"/>
      <c r="E8031" s="36" t="s">
        <v>248</v>
      </c>
      <c r="F8031" s="15">
        <v>927420</v>
      </c>
      <c r="G8031" s="15">
        <v>5350502</v>
      </c>
      <c r="I8031" s="38" t="s">
        <v>258</v>
      </c>
      <c r="J8031" s="15">
        <v>8.3000000000000007</v>
      </c>
    </row>
    <row r="8032" spans="1:10" x14ac:dyDescent="0.3">
      <c r="A8032" s="38" t="s">
        <v>255</v>
      </c>
      <c r="B8032" s="15"/>
      <c r="C8032" s="15"/>
      <c r="E8032" s="36" t="s">
        <v>250</v>
      </c>
      <c r="F8032" s="15">
        <v>1491210</v>
      </c>
      <c r="G8032" s="15">
        <v>6605189</v>
      </c>
      <c r="I8032" s="38" t="s">
        <v>260</v>
      </c>
      <c r="J8032" s="15">
        <v>8.6999999999999993</v>
      </c>
    </row>
    <row r="8033" spans="1:10" x14ac:dyDescent="0.3">
      <c r="A8033" s="38" t="s">
        <v>258</v>
      </c>
      <c r="B8033" s="15"/>
      <c r="C8033" s="15"/>
      <c r="E8033" s="37" t="s">
        <v>252</v>
      </c>
      <c r="F8033" s="15">
        <v>490931</v>
      </c>
      <c r="G8033" s="15">
        <v>1653431</v>
      </c>
      <c r="I8033" s="38" t="s">
        <v>262</v>
      </c>
      <c r="J8033" s="15">
        <v>9.1</v>
      </c>
    </row>
    <row r="8034" spans="1:10" x14ac:dyDescent="0.3">
      <c r="A8034" s="38" t="s">
        <v>260</v>
      </c>
      <c r="B8034" s="15"/>
      <c r="C8034" s="15"/>
      <c r="E8034" s="37" t="s">
        <v>255</v>
      </c>
      <c r="F8034" s="15">
        <v>499900</v>
      </c>
      <c r="G8034" s="15">
        <v>1796400</v>
      </c>
      <c r="I8034" s="38" t="s">
        <v>263</v>
      </c>
      <c r="J8034" s="15">
        <v>7.4</v>
      </c>
    </row>
    <row r="8035" spans="1:10" x14ac:dyDescent="0.3">
      <c r="A8035" s="38" t="s">
        <v>262</v>
      </c>
      <c r="B8035" s="15"/>
      <c r="C8035" s="15"/>
      <c r="E8035" s="37" t="s">
        <v>258</v>
      </c>
      <c r="F8035" s="15">
        <v>500379</v>
      </c>
      <c r="G8035" s="15">
        <v>3155358</v>
      </c>
      <c r="I8035" s="35" t="s">
        <v>267</v>
      </c>
      <c r="J8035" s="15"/>
    </row>
    <row r="8036" spans="1:10" x14ac:dyDescent="0.3">
      <c r="A8036" s="38" t="s">
        <v>263</v>
      </c>
      <c r="B8036" s="15"/>
      <c r="C8036" s="15"/>
      <c r="E8036" s="36" t="s">
        <v>253</v>
      </c>
      <c r="F8036" s="15">
        <v>1425875</v>
      </c>
      <c r="G8036" s="15">
        <v>4673463</v>
      </c>
      <c r="I8036" s="38" t="s">
        <v>245</v>
      </c>
      <c r="J8036" s="15">
        <v>7.6</v>
      </c>
    </row>
    <row r="8037" spans="1:10" x14ac:dyDescent="0.3">
      <c r="A8037" s="35" t="s">
        <v>268</v>
      </c>
      <c r="B8037" s="15"/>
      <c r="C8037" s="15"/>
      <c r="E8037" s="35" t="s">
        <v>275</v>
      </c>
      <c r="F8037" s="15">
        <v>6074421</v>
      </c>
      <c r="G8037" s="15">
        <v>27183613</v>
      </c>
      <c r="I8037" s="38" t="s">
        <v>247</v>
      </c>
      <c r="J8037" s="15">
        <v>8.1999999999999993</v>
      </c>
    </row>
    <row r="8038" spans="1:10" x14ac:dyDescent="0.3">
      <c r="A8038" s="38" t="s">
        <v>245</v>
      </c>
      <c r="B8038" s="15"/>
      <c r="C8038" s="15"/>
      <c r="E8038" s="36" t="s">
        <v>246</v>
      </c>
      <c r="F8038" s="15">
        <v>1622140</v>
      </c>
      <c r="G8038" s="15">
        <v>5984126</v>
      </c>
      <c r="I8038" s="38" t="s">
        <v>249</v>
      </c>
      <c r="J8038" s="15">
        <v>9.6</v>
      </c>
    </row>
    <row r="8039" spans="1:10" x14ac:dyDescent="0.3">
      <c r="A8039" s="38" t="s">
        <v>247</v>
      </c>
      <c r="B8039" s="15"/>
      <c r="C8039" s="15"/>
      <c r="E8039" s="36" t="s">
        <v>248</v>
      </c>
      <c r="F8039" s="15">
        <v>1859394</v>
      </c>
      <c r="G8039" s="15">
        <v>8048852</v>
      </c>
      <c r="I8039" s="38" t="s">
        <v>251</v>
      </c>
      <c r="J8039" s="15">
        <v>10.9</v>
      </c>
    </row>
    <row r="8040" spans="1:10" x14ac:dyDescent="0.3">
      <c r="A8040" s="38" t="s">
        <v>249</v>
      </c>
      <c r="B8040" s="15"/>
      <c r="C8040" s="15"/>
      <c r="E8040" s="36" t="s">
        <v>250</v>
      </c>
      <c r="F8040" s="15">
        <v>1774514</v>
      </c>
      <c r="G8040" s="15">
        <v>11275447</v>
      </c>
      <c r="I8040" s="38" t="s">
        <v>254</v>
      </c>
      <c r="J8040" s="15">
        <v>10.7</v>
      </c>
    </row>
    <row r="8041" spans="1:10" x14ac:dyDescent="0.3">
      <c r="A8041" s="38" t="s">
        <v>251</v>
      </c>
      <c r="B8041" s="15"/>
      <c r="C8041" s="15"/>
      <c r="E8041" s="37" t="s">
        <v>252</v>
      </c>
      <c r="F8041" s="15">
        <v>667592</v>
      </c>
      <c r="G8041" s="15">
        <v>4147794</v>
      </c>
      <c r="I8041" s="38" t="s">
        <v>257</v>
      </c>
      <c r="J8041" s="15">
        <v>10.6</v>
      </c>
    </row>
    <row r="8042" spans="1:10" x14ac:dyDescent="0.3">
      <c r="A8042" s="38" t="s">
        <v>254</v>
      </c>
      <c r="B8042" s="15"/>
      <c r="C8042" s="15"/>
      <c r="E8042" s="37" t="s">
        <v>255</v>
      </c>
      <c r="F8042" s="15">
        <v>585000</v>
      </c>
      <c r="G8042" s="15">
        <v>3986860</v>
      </c>
      <c r="I8042" s="38" t="s">
        <v>252</v>
      </c>
      <c r="J8042" s="15">
        <v>10.7</v>
      </c>
    </row>
    <row r="8043" spans="1:10" x14ac:dyDescent="0.3">
      <c r="A8043" s="38" t="s">
        <v>257</v>
      </c>
      <c r="B8043" s="15"/>
      <c r="C8043" s="15"/>
      <c r="E8043" s="37" t="s">
        <v>258</v>
      </c>
      <c r="F8043" s="15">
        <v>521922</v>
      </c>
      <c r="G8043" s="15">
        <v>3140793</v>
      </c>
      <c r="I8043" s="38" t="s">
        <v>255</v>
      </c>
      <c r="J8043" s="15">
        <v>9.1999999999999993</v>
      </c>
    </row>
    <row r="8044" spans="1:10" x14ac:dyDescent="0.3">
      <c r="A8044" s="38" t="s">
        <v>252</v>
      </c>
      <c r="B8044" s="15"/>
      <c r="C8044" s="15"/>
      <c r="E8044" s="36" t="s">
        <v>253</v>
      </c>
      <c r="F8044" s="15">
        <v>818373</v>
      </c>
      <c r="G8044" s="15">
        <v>1875188</v>
      </c>
      <c r="I8044" s="38" t="s">
        <v>258</v>
      </c>
      <c r="J8044" s="15">
        <v>9.4</v>
      </c>
    </row>
    <row r="8045" spans="1:10" x14ac:dyDescent="0.3">
      <c r="A8045" s="38" t="s">
        <v>255</v>
      </c>
      <c r="B8045" s="15">
        <v>130000</v>
      </c>
      <c r="C8045" s="15">
        <v>130000</v>
      </c>
      <c r="E8045" s="14">
        <v>73</v>
      </c>
      <c r="F8045" s="15">
        <v>28822108</v>
      </c>
      <c r="G8045" s="15">
        <v>44768997</v>
      </c>
      <c r="I8045" s="38" t="s">
        <v>260</v>
      </c>
      <c r="J8045" s="15">
        <v>8.6</v>
      </c>
    </row>
    <row r="8046" spans="1:10" x14ac:dyDescent="0.3">
      <c r="A8046" s="38" t="s">
        <v>258</v>
      </c>
      <c r="B8046" s="15"/>
      <c r="C8046" s="15"/>
      <c r="E8046" s="35" t="s">
        <v>259</v>
      </c>
      <c r="F8046" s="15">
        <v>465375</v>
      </c>
      <c r="G8046" s="15">
        <v>690750</v>
      </c>
      <c r="I8046" s="38" t="s">
        <v>262</v>
      </c>
      <c r="J8046" s="15">
        <v>8.6</v>
      </c>
    </row>
    <row r="8047" spans="1:10" x14ac:dyDescent="0.3">
      <c r="A8047" s="38" t="s">
        <v>260</v>
      </c>
      <c r="B8047" s="15"/>
      <c r="C8047" s="15"/>
      <c r="E8047" s="36" t="s">
        <v>246</v>
      </c>
      <c r="F8047" s="15"/>
      <c r="G8047" s="15">
        <v>0</v>
      </c>
      <c r="I8047" s="38" t="s">
        <v>263</v>
      </c>
      <c r="J8047" s="15">
        <v>8.1</v>
      </c>
    </row>
    <row r="8048" spans="1:10" x14ac:dyDescent="0.3">
      <c r="A8048" s="38" t="s">
        <v>262</v>
      </c>
      <c r="B8048" s="15"/>
      <c r="C8048" s="15"/>
      <c r="E8048" s="36" t="s">
        <v>248</v>
      </c>
      <c r="F8048" s="15">
        <v>225375</v>
      </c>
      <c r="G8048" s="15">
        <v>450750</v>
      </c>
      <c r="I8048" s="35" t="s">
        <v>268</v>
      </c>
      <c r="J8048" s="15"/>
    </row>
    <row r="8049" spans="1:10" x14ac:dyDescent="0.3">
      <c r="A8049" s="38" t="s">
        <v>263</v>
      </c>
      <c r="B8049" s="15"/>
      <c r="C8049" s="15"/>
      <c r="E8049" s="36" t="s">
        <v>250</v>
      </c>
      <c r="F8049" s="15">
        <v>240000</v>
      </c>
      <c r="G8049" s="15">
        <v>240000</v>
      </c>
      <c r="I8049" s="38" t="s">
        <v>245</v>
      </c>
      <c r="J8049" s="15">
        <v>7.2</v>
      </c>
    </row>
    <row r="8050" spans="1:10" x14ac:dyDescent="0.3">
      <c r="A8050" s="35" t="s">
        <v>269</v>
      </c>
      <c r="B8050" s="15"/>
      <c r="C8050" s="15"/>
      <c r="E8050" s="37" t="s">
        <v>252</v>
      </c>
      <c r="F8050" s="15">
        <v>240000</v>
      </c>
      <c r="G8050" s="15">
        <v>240000</v>
      </c>
      <c r="I8050" s="38" t="s">
        <v>247</v>
      </c>
      <c r="J8050" s="15">
        <v>6.3</v>
      </c>
    </row>
    <row r="8051" spans="1:10" x14ac:dyDescent="0.3">
      <c r="A8051" s="38" t="s">
        <v>245</v>
      </c>
      <c r="B8051" s="15"/>
      <c r="C8051" s="15"/>
      <c r="E8051" s="37" t="s">
        <v>255</v>
      </c>
      <c r="F8051" s="15"/>
      <c r="G8051" s="15">
        <v>0</v>
      </c>
      <c r="I8051" s="38" t="s">
        <v>249</v>
      </c>
      <c r="J8051" s="15">
        <v>6</v>
      </c>
    </row>
    <row r="8052" spans="1:10" x14ac:dyDescent="0.3">
      <c r="A8052" s="38" t="s">
        <v>247</v>
      </c>
      <c r="B8052" s="15"/>
      <c r="C8052" s="15"/>
      <c r="E8052" s="37" t="s">
        <v>258</v>
      </c>
      <c r="F8052" s="15"/>
      <c r="G8052" s="15">
        <v>0</v>
      </c>
      <c r="I8052" s="38" t="s">
        <v>251</v>
      </c>
      <c r="J8052" s="15">
        <v>6.5</v>
      </c>
    </row>
    <row r="8053" spans="1:10" x14ac:dyDescent="0.3">
      <c r="A8053" s="38" t="s">
        <v>249</v>
      </c>
      <c r="B8053" s="15">
        <v>24000</v>
      </c>
      <c r="C8053" s="15">
        <v>24000</v>
      </c>
      <c r="E8053" s="36" t="s">
        <v>253</v>
      </c>
      <c r="F8053" s="15"/>
      <c r="G8053" s="15">
        <v>0</v>
      </c>
      <c r="I8053" s="38" t="s">
        <v>254</v>
      </c>
      <c r="J8053" s="15">
        <v>6.5</v>
      </c>
    </row>
    <row r="8054" spans="1:10" x14ac:dyDescent="0.3">
      <c r="A8054" s="38" t="s">
        <v>251</v>
      </c>
      <c r="B8054" s="15"/>
      <c r="C8054" s="15"/>
      <c r="E8054" s="35" t="s">
        <v>265</v>
      </c>
      <c r="F8054" s="15">
        <v>1981649</v>
      </c>
      <c r="G8054" s="15">
        <v>5052847</v>
      </c>
      <c r="I8054" s="38" t="s">
        <v>257</v>
      </c>
      <c r="J8054" s="15">
        <v>5.8</v>
      </c>
    </row>
    <row r="8055" spans="1:10" x14ac:dyDescent="0.3">
      <c r="A8055" s="38" t="s">
        <v>254</v>
      </c>
      <c r="B8055" s="15"/>
      <c r="C8055" s="15"/>
      <c r="E8055" s="36" t="s">
        <v>246</v>
      </c>
      <c r="F8055" s="15"/>
      <c r="G8055" s="15">
        <v>0</v>
      </c>
      <c r="I8055" s="38" t="s">
        <v>252</v>
      </c>
      <c r="J8055" s="15">
        <v>5</v>
      </c>
    </row>
    <row r="8056" spans="1:10" x14ac:dyDescent="0.3">
      <c r="A8056" s="38" t="s">
        <v>257</v>
      </c>
      <c r="B8056" s="15"/>
      <c r="C8056" s="15"/>
      <c r="E8056" s="36" t="s">
        <v>248</v>
      </c>
      <c r="F8056" s="15">
        <v>656900</v>
      </c>
      <c r="G8056" s="15">
        <v>1287800</v>
      </c>
      <c r="I8056" s="38" t="s">
        <v>255</v>
      </c>
      <c r="J8056" s="15">
        <v>4.5999999999999996</v>
      </c>
    </row>
    <row r="8057" spans="1:10" x14ac:dyDescent="0.3">
      <c r="A8057" s="38" t="s">
        <v>252</v>
      </c>
      <c r="B8057" s="15"/>
      <c r="C8057" s="15"/>
      <c r="E8057" s="36" t="s">
        <v>250</v>
      </c>
      <c r="F8057" s="15">
        <v>795799</v>
      </c>
      <c r="G8057" s="15">
        <v>1749597</v>
      </c>
      <c r="I8057" s="38" t="s">
        <v>258</v>
      </c>
      <c r="J8057" s="15">
        <v>5.0999999999999996</v>
      </c>
    </row>
    <row r="8058" spans="1:10" x14ac:dyDescent="0.3">
      <c r="A8058" s="38" t="s">
        <v>255</v>
      </c>
      <c r="B8058" s="15"/>
      <c r="C8058" s="15"/>
      <c r="E8058" s="37" t="s">
        <v>252</v>
      </c>
      <c r="F8058" s="15">
        <v>349950</v>
      </c>
      <c r="G8058" s="15">
        <v>996900</v>
      </c>
      <c r="I8058" s="38" t="s">
        <v>260</v>
      </c>
      <c r="J8058" s="15">
        <v>4.4000000000000004</v>
      </c>
    </row>
    <row r="8059" spans="1:10" x14ac:dyDescent="0.3">
      <c r="A8059" s="38" t="s">
        <v>258</v>
      </c>
      <c r="B8059" s="15">
        <v>134950</v>
      </c>
      <c r="C8059" s="15">
        <v>134950</v>
      </c>
      <c r="E8059" s="37" t="s">
        <v>255</v>
      </c>
      <c r="F8059" s="15">
        <v>306849</v>
      </c>
      <c r="G8059" s="15">
        <v>613697</v>
      </c>
      <c r="I8059" s="38" t="s">
        <v>262</v>
      </c>
      <c r="J8059" s="15">
        <v>3.6</v>
      </c>
    </row>
    <row r="8060" spans="1:10" x14ac:dyDescent="0.3">
      <c r="A8060" s="38" t="s">
        <v>260</v>
      </c>
      <c r="B8060" s="15"/>
      <c r="C8060" s="15"/>
      <c r="E8060" s="37" t="s">
        <v>258</v>
      </c>
      <c r="F8060" s="15">
        <v>139000</v>
      </c>
      <c r="G8060" s="15">
        <v>139000</v>
      </c>
      <c r="I8060" s="38" t="s">
        <v>263</v>
      </c>
      <c r="J8060" s="15">
        <v>3.8</v>
      </c>
    </row>
    <row r="8061" spans="1:10" x14ac:dyDescent="0.3">
      <c r="A8061" s="38" t="s">
        <v>262</v>
      </c>
      <c r="B8061" s="15">
        <v>144950</v>
      </c>
      <c r="C8061" s="15">
        <v>144950</v>
      </c>
      <c r="E8061" s="36" t="s">
        <v>253</v>
      </c>
      <c r="F8061" s="15">
        <v>528950</v>
      </c>
      <c r="G8061" s="15">
        <v>2015450</v>
      </c>
      <c r="I8061" s="35" t="s">
        <v>269</v>
      </c>
      <c r="J8061" s="15"/>
    </row>
    <row r="8062" spans="1:10" x14ac:dyDescent="0.3">
      <c r="A8062" s="38" t="s">
        <v>263</v>
      </c>
      <c r="B8062" s="15"/>
      <c r="C8062" s="15"/>
      <c r="E8062" s="35" t="s">
        <v>244</v>
      </c>
      <c r="F8062" s="15">
        <v>2880888</v>
      </c>
      <c r="G8062" s="15">
        <v>3895835</v>
      </c>
      <c r="I8062" s="38" t="s">
        <v>245</v>
      </c>
      <c r="J8062" s="15">
        <v>4.9000000000000004</v>
      </c>
    </row>
    <row r="8063" spans="1:10" x14ac:dyDescent="0.3">
      <c r="A8063" s="35" t="s">
        <v>270</v>
      </c>
      <c r="B8063" s="15"/>
      <c r="C8063" s="15"/>
      <c r="E8063" s="36" t="s">
        <v>246</v>
      </c>
      <c r="F8063" s="15">
        <v>309950</v>
      </c>
      <c r="G8063" s="15">
        <v>309950</v>
      </c>
      <c r="I8063" s="38" t="s">
        <v>247</v>
      </c>
      <c r="J8063" s="15">
        <v>4.9000000000000004</v>
      </c>
    </row>
    <row r="8064" spans="1:10" x14ac:dyDescent="0.3">
      <c r="A8064" s="38" t="s">
        <v>245</v>
      </c>
      <c r="B8064" s="15"/>
      <c r="C8064" s="15"/>
      <c r="E8064" s="36" t="s">
        <v>248</v>
      </c>
      <c r="F8064" s="15">
        <v>747950</v>
      </c>
      <c r="G8064" s="15">
        <v>747950</v>
      </c>
      <c r="I8064" s="38" t="s">
        <v>249</v>
      </c>
      <c r="J8064" s="15">
        <v>4.5</v>
      </c>
    </row>
    <row r="8065" spans="1:10" x14ac:dyDescent="0.3">
      <c r="A8065" s="38" t="s">
        <v>247</v>
      </c>
      <c r="B8065" s="15">
        <v>168000</v>
      </c>
      <c r="C8065" s="15">
        <v>168000</v>
      </c>
      <c r="E8065" s="36" t="s">
        <v>250</v>
      </c>
      <c r="F8065" s="15">
        <v>1083993</v>
      </c>
      <c r="G8065" s="15">
        <v>2098940</v>
      </c>
      <c r="I8065" s="38" t="s">
        <v>251</v>
      </c>
      <c r="J8065" s="15">
        <v>4.4000000000000004</v>
      </c>
    </row>
    <row r="8066" spans="1:10" x14ac:dyDescent="0.3">
      <c r="A8066" s="38" t="s">
        <v>249</v>
      </c>
      <c r="B8066" s="15">
        <v>106000</v>
      </c>
      <c r="C8066" s="15">
        <v>106000</v>
      </c>
      <c r="E8066" s="37" t="s">
        <v>252</v>
      </c>
      <c r="F8066" s="15">
        <v>437995</v>
      </c>
      <c r="G8066" s="15">
        <v>437995</v>
      </c>
      <c r="I8066" s="38" t="s">
        <v>254</v>
      </c>
      <c r="J8066" s="15">
        <v>5.2</v>
      </c>
    </row>
    <row r="8067" spans="1:10" x14ac:dyDescent="0.3">
      <c r="A8067" s="38" t="s">
        <v>251</v>
      </c>
      <c r="B8067" s="15"/>
      <c r="C8067" s="15"/>
      <c r="E8067" s="37" t="s">
        <v>255</v>
      </c>
      <c r="F8067" s="15">
        <v>317000</v>
      </c>
      <c r="G8067" s="15">
        <v>1002950</v>
      </c>
      <c r="I8067" s="38" t="s">
        <v>257</v>
      </c>
      <c r="J8067" s="15">
        <v>5.5</v>
      </c>
    </row>
    <row r="8068" spans="1:10" x14ac:dyDescent="0.3">
      <c r="A8068" s="38" t="s">
        <v>254</v>
      </c>
      <c r="B8068" s="15"/>
      <c r="C8068" s="15"/>
      <c r="E8068" s="37" t="s">
        <v>258</v>
      </c>
      <c r="F8068" s="15">
        <v>328998</v>
      </c>
      <c r="G8068" s="15">
        <v>657995</v>
      </c>
      <c r="I8068" s="38" t="s">
        <v>252</v>
      </c>
      <c r="J8068" s="15">
        <v>6.1</v>
      </c>
    </row>
    <row r="8069" spans="1:10" x14ac:dyDescent="0.3">
      <c r="A8069" s="38" t="s">
        <v>257</v>
      </c>
      <c r="B8069" s="15"/>
      <c r="C8069" s="15"/>
      <c r="E8069" s="36" t="s">
        <v>253</v>
      </c>
      <c r="F8069" s="15">
        <v>738995</v>
      </c>
      <c r="G8069" s="15">
        <v>738995</v>
      </c>
      <c r="I8069" s="38" t="s">
        <v>255</v>
      </c>
      <c r="J8069" s="15">
        <v>7.1</v>
      </c>
    </row>
    <row r="8070" spans="1:10" x14ac:dyDescent="0.3">
      <c r="A8070" s="38" t="s">
        <v>252</v>
      </c>
      <c r="B8070" s="15"/>
      <c r="C8070" s="15"/>
      <c r="E8070" s="35" t="s">
        <v>256</v>
      </c>
      <c r="F8070" s="15">
        <v>3058390</v>
      </c>
      <c r="G8070" s="15">
        <v>6110115</v>
      </c>
      <c r="I8070" s="38" t="s">
        <v>258</v>
      </c>
      <c r="J8070" s="15">
        <v>6.4</v>
      </c>
    </row>
    <row r="8071" spans="1:10" x14ac:dyDescent="0.3">
      <c r="A8071" s="38" t="s">
        <v>255</v>
      </c>
      <c r="B8071" s="15">
        <v>114777</v>
      </c>
      <c r="C8071" s="15">
        <v>114777</v>
      </c>
      <c r="E8071" s="36" t="s">
        <v>246</v>
      </c>
      <c r="F8071" s="15">
        <v>635975</v>
      </c>
      <c r="G8071" s="15">
        <v>962950</v>
      </c>
      <c r="I8071" s="38" t="s">
        <v>260</v>
      </c>
      <c r="J8071" s="15">
        <v>6.5</v>
      </c>
    </row>
    <row r="8072" spans="1:10" x14ac:dyDescent="0.3">
      <c r="A8072" s="38" t="s">
        <v>258</v>
      </c>
      <c r="B8072" s="15"/>
      <c r="C8072" s="15"/>
      <c r="E8072" s="36" t="s">
        <v>248</v>
      </c>
      <c r="F8072" s="15">
        <v>874925</v>
      </c>
      <c r="G8072" s="15">
        <v>2809225</v>
      </c>
      <c r="I8072" s="38" t="s">
        <v>262</v>
      </c>
      <c r="J8072" s="15">
        <v>5.5</v>
      </c>
    </row>
    <row r="8073" spans="1:10" x14ac:dyDescent="0.3">
      <c r="A8073" s="38" t="s">
        <v>260</v>
      </c>
      <c r="B8073" s="15"/>
      <c r="C8073" s="15"/>
      <c r="E8073" s="36" t="s">
        <v>250</v>
      </c>
      <c r="F8073" s="15">
        <v>717490</v>
      </c>
      <c r="G8073" s="15">
        <v>1507940</v>
      </c>
      <c r="I8073" s="38" t="s">
        <v>263</v>
      </c>
      <c r="J8073" s="15">
        <v>4.9000000000000004</v>
      </c>
    </row>
    <row r="8074" spans="1:10" x14ac:dyDescent="0.3">
      <c r="A8074" s="38" t="s">
        <v>262</v>
      </c>
      <c r="B8074" s="15"/>
      <c r="C8074" s="15"/>
      <c r="E8074" s="37" t="s">
        <v>252</v>
      </c>
      <c r="F8074" s="15">
        <v>282500</v>
      </c>
      <c r="G8074" s="15">
        <v>282500</v>
      </c>
      <c r="I8074" s="35" t="s">
        <v>270</v>
      </c>
      <c r="J8074" s="15"/>
    </row>
    <row r="8075" spans="1:10" x14ac:dyDescent="0.3">
      <c r="A8075" s="38" t="s">
        <v>263</v>
      </c>
      <c r="B8075" s="15">
        <v>175000</v>
      </c>
      <c r="C8075" s="15">
        <v>175000</v>
      </c>
      <c r="E8075" s="37" t="s">
        <v>255</v>
      </c>
      <c r="F8075" s="15">
        <v>434990</v>
      </c>
      <c r="G8075" s="15">
        <v>1225440</v>
      </c>
      <c r="I8075" s="38" t="s">
        <v>245</v>
      </c>
      <c r="J8075" s="15">
        <v>4.3</v>
      </c>
    </row>
    <row r="8076" spans="1:10" x14ac:dyDescent="0.3">
      <c r="A8076" s="35" t="s">
        <v>271</v>
      </c>
      <c r="B8076" s="15"/>
      <c r="C8076" s="15"/>
      <c r="E8076" s="37" t="s">
        <v>258</v>
      </c>
      <c r="F8076" s="15"/>
      <c r="G8076" s="15">
        <v>0</v>
      </c>
      <c r="I8076" s="38" t="s">
        <v>247</v>
      </c>
      <c r="J8076" s="15">
        <v>4.5</v>
      </c>
    </row>
    <row r="8077" spans="1:10" x14ac:dyDescent="0.3">
      <c r="A8077" s="38" t="s">
        <v>245</v>
      </c>
      <c r="B8077" s="15"/>
      <c r="C8077" s="15"/>
      <c r="E8077" s="36" t="s">
        <v>253</v>
      </c>
      <c r="F8077" s="15">
        <v>830000</v>
      </c>
      <c r="G8077" s="15">
        <v>830000</v>
      </c>
      <c r="I8077" s="38" t="s">
        <v>249</v>
      </c>
      <c r="J8077" s="15">
        <v>3.9</v>
      </c>
    </row>
    <row r="8078" spans="1:10" x14ac:dyDescent="0.3">
      <c r="A8078" s="38" t="s">
        <v>247</v>
      </c>
      <c r="B8078" s="15"/>
      <c r="C8078" s="15"/>
      <c r="E8078" s="35" t="s">
        <v>261</v>
      </c>
      <c r="F8078" s="15">
        <v>1561000</v>
      </c>
      <c r="G8078" s="15">
        <v>1561000</v>
      </c>
      <c r="I8078" s="38" t="s">
        <v>251</v>
      </c>
      <c r="J8078" s="15">
        <v>4</v>
      </c>
    </row>
    <row r="8079" spans="1:10" x14ac:dyDescent="0.3">
      <c r="A8079" s="38" t="s">
        <v>249</v>
      </c>
      <c r="B8079" s="15">
        <v>165000</v>
      </c>
      <c r="C8079" s="15">
        <v>165000</v>
      </c>
      <c r="E8079" s="36" t="s">
        <v>246</v>
      </c>
      <c r="F8079" s="15">
        <v>891000</v>
      </c>
      <c r="G8079" s="15">
        <v>891000</v>
      </c>
      <c r="I8079" s="38" t="s">
        <v>254</v>
      </c>
      <c r="J8079" s="15">
        <v>3.4</v>
      </c>
    </row>
    <row r="8080" spans="1:10" x14ac:dyDescent="0.3">
      <c r="A8080" s="38" t="s">
        <v>251</v>
      </c>
      <c r="B8080" s="15"/>
      <c r="C8080" s="15"/>
      <c r="E8080" s="36" t="s">
        <v>248</v>
      </c>
      <c r="F8080" s="15">
        <v>240000</v>
      </c>
      <c r="G8080" s="15">
        <v>240000</v>
      </c>
      <c r="I8080" s="38" t="s">
        <v>257</v>
      </c>
      <c r="J8080" s="15">
        <v>3.6</v>
      </c>
    </row>
    <row r="8081" spans="1:10" x14ac:dyDescent="0.3">
      <c r="A8081" s="38" t="s">
        <v>254</v>
      </c>
      <c r="B8081" s="15"/>
      <c r="C8081" s="15"/>
      <c r="E8081" s="36" t="s">
        <v>250</v>
      </c>
      <c r="F8081" s="15"/>
      <c r="G8081" s="15">
        <v>0</v>
      </c>
      <c r="I8081" s="38" t="s">
        <v>252</v>
      </c>
      <c r="J8081" s="15">
        <v>4.0999999999999996</v>
      </c>
    </row>
    <row r="8082" spans="1:10" x14ac:dyDescent="0.3">
      <c r="A8082" s="38" t="s">
        <v>257</v>
      </c>
      <c r="B8082" s="15"/>
      <c r="C8082" s="15"/>
      <c r="E8082" s="37" t="s">
        <v>252</v>
      </c>
      <c r="F8082" s="15"/>
      <c r="G8082" s="15">
        <v>0</v>
      </c>
      <c r="I8082" s="38" t="s">
        <v>255</v>
      </c>
      <c r="J8082" s="15">
        <v>4.5</v>
      </c>
    </row>
    <row r="8083" spans="1:10" x14ac:dyDescent="0.3">
      <c r="A8083" s="38" t="s">
        <v>252</v>
      </c>
      <c r="B8083" s="15"/>
      <c r="C8083" s="15"/>
      <c r="E8083" s="37" t="s">
        <v>255</v>
      </c>
      <c r="F8083" s="15"/>
      <c r="G8083" s="15">
        <v>0</v>
      </c>
      <c r="I8083" s="38" t="s">
        <v>258</v>
      </c>
      <c r="J8083" s="15">
        <v>3.9</v>
      </c>
    </row>
    <row r="8084" spans="1:10" x14ac:dyDescent="0.3">
      <c r="A8084" s="38" t="s">
        <v>255</v>
      </c>
      <c r="B8084" s="15"/>
      <c r="C8084" s="15"/>
      <c r="E8084" s="37" t="s">
        <v>258</v>
      </c>
      <c r="F8084" s="15"/>
      <c r="G8084" s="15">
        <v>0</v>
      </c>
      <c r="I8084" s="38" t="s">
        <v>260</v>
      </c>
      <c r="J8084" s="15">
        <v>4.8</v>
      </c>
    </row>
    <row r="8085" spans="1:10" x14ac:dyDescent="0.3">
      <c r="A8085" s="38" t="s">
        <v>258</v>
      </c>
      <c r="B8085" s="15"/>
      <c r="C8085" s="15"/>
      <c r="E8085" s="36" t="s">
        <v>253</v>
      </c>
      <c r="F8085" s="15">
        <v>430000</v>
      </c>
      <c r="G8085" s="15">
        <v>430000</v>
      </c>
      <c r="I8085" s="38" t="s">
        <v>262</v>
      </c>
      <c r="J8085" s="15">
        <v>4</v>
      </c>
    </row>
    <row r="8086" spans="1:10" x14ac:dyDescent="0.3">
      <c r="A8086" s="38" t="s">
        <v>260</v>
      </c>
      <c r="B8086" s="15"/>
      <c r="C8086" s="15"/>
      <c r="E8086" s="35" t="s">
        <v>264</v>
      </c>
      <c r="F8086" s="15">
        <v>1355900</v>
      </c>
      <c r="G8086" s="15">
        <v>1857788</v>
      </c>
      <c r="I8086" s="38" t="s">
        <v>263</v>
      </c>
      <c r="J8086" s="15">
        <v>3.8</v>
      </c>
    </row>
    <row r="8087" spans="1:10" x14ac:dyDescent="0.3">
      <c r="A8087" s="38" t="s">
        <v>262</v>
      </c>
      <c r="B8087" s="15"/>
      <c r="C8087" s="15"/>
      <c r="E8087" s="36" t="s">
        <v>246</v>
      </c>
      <c r="F8087" s="15"/>
      <c r="G8087" s="15">
        <v>0</v>
      </c>
      <c r="I8087" s="35" t="s">
        <v>271</v>
      </c>
      <c r="J8087" s="15"/>
    </row>
    <row r="8088" spans="1:10" x14ac:dyDescent="0.3">
      <c r="A8088" s="38" t="s">
        <v>263</v>
      </c>
      <c r="B8088" s="15"/>
      <c r="C8088" s="15"/>
      <c r="E8088" s="36" t="s">
        <v>248</v>
      </c>
      <c r="F8088" s="15">
        <v>167500</v>
      </c>
      <c r="G8088" s="15">
        <v>167500</v>
      </c>
      <c r="I8088" s="38" t="s">
        <v>245</v>
      </c>
      <c r="J8088" s="15">
        <v>3.6</v>
      </c>
    </row>
    <row r="8089" spans="1:10" x14ac:dyDescent="0.3">
      <c r="A8089" s="35" t="s">
        <v>272</v>
      </c>
      <c r="B8089" s="15"/>
      <c r="C8089" s="15"/>
      <c r="E8089" s="36" t="s">
        <v>250</v>
      </c>
      <c r="F8089" s="15">
        <v>634000</v>
      </c>
      <c r="G8089" s="15">
        <v>1135888</v>
      </c>
      <c r="I8089" s="38" t="s">
        <v>247</v>
      </c>
      <c r="J8089" s="15">
        <v>4.5</v>
      </c>
    </row>
    <row r="8090" spans="1:10" x14ac:dyDescent="0.3">
      <c r="A8090" s="38" t="s">
        <v>245</v>
      </c>
      <c r="B8090" s="15"/>
      <c r="C8090" s="15"/>
      <c r="E8090" s="37" t="s">
        <v>252</v>
      </c>
      <c r="F8090" s="15">
        <v>299000</v>
      </c>
      <c r="G8090" s="15">
        <v>299000</v>
      </c>
      <c r="I8090" s="38" t="s">
        <v>249</v>
      </c>
      <c r="J8090" s="15">
        <v>5</v>
      </c>
    </row>
    <row r="8091" spans="1:10" x14ac:dyDescent="0.3">
      <c r="A8091" s="38" t="s">
        <v>247</v>
      </c>
      <c r="B8091" s="15"/>
      <c r="C8091" s="15"/>
      <c r="E8091" s="37" t="s">
        <v>255</v>
      </c>
      <c r="F8091" s="15">
        <v>335000</v>
      </c>
      <c r="G8091" s="15">
        <v>836888</v>
      </c>
      <c r="I8091" s="38" t="s">
        <v>251</v>
      </c>
      <c r="J8091" s="15">
        <v>4.9000000000000004</v>
      </c>
    </row>
    <row r="8092" spans="1:10" x14ac:dyDescent="0.3">
      <c r="A8092" s="38" t="s">
        <v>249</v>
      </c>
      <c r="B8092" s="15"/>
      <c r="C8092" s="15"/>
      <c r="E8092" s="37" t="s">
        <v>258</v>
      </c>
      <c r="F8092" s="15"/>
      <c r="G8092" s="15">
        <v>0</v>
      </c>
      <c r="I8092" s="38" t="s">
        <v>254</v>
      </c>
      <c r="J8092" s="15">
        <v>5.4</v>
      </c>
    </row>
    <row r="8093" spans="1:10" x14ac:dyDescent="0.3">
      <c r="A8093" s="38" t="s">
        <v>251</v>
      </c>
      <c r="B8093" s="15"/>
      <c r="C8093" s="15"/>
      <c r="E8093" s="36" t="s">
        <v>253</v>
      </c>
      <c r="F8093" s="15">
        <v>554400</v>
      </c>
      <c r="G8093" s="15">
        <v>554400</v>
      </c>
      <c r="I8093" s="38" t="s">
        <v>257</v>
      </c>
      <c r="J8093" s="15">
        <v>4.5999999999999996</v>
      </c>
    </row>
    <row r="8094" spans="1:10" x14ac:dyDescent="0.3">
      <c r="A8094" s="38" t="s">
        <v>254</v>
      </c>
      <c r="B8094" s="15"/>
      <c r="C8094" s="15"/>
      <c r="E8094" s="35" t="s">
        <v>266</v>
      </c>
      <c r="F8094" s="15">
        <v>1145400</v>
      </c>
      <c r="G8094" s="15">
        <v>1145400</v>
      </c>
      <c r="I8094" s="38" t="s">
        <v>252</v>
      </c>
      <c r="J8094" s="15">
        <v>4.3</v>
      </c>
    </row>
    <row r="8095" spans="1:10" x14ac:dyDescent="0.3">
      <c r="A8095" s="38" t="s">
        <v>257</v>
      </c>
      <c r="B8095" s="15"/>
      <c r="C8095" s="15"/>
      <c r="E8095" s="36" t="s">
        <v>246</v>
      </c>
      <c r="F8095" s="15">
        <v>360000</v>
      </c>
      <c r="G8095" s="15">
        <v>360000</v>
      </c>
      <c r="I8095" s="38" t="s">
        <v>255</v>
      </c>
      <c r="J8095" s="15">
        <v>3.5</v>
      </c>
    </row>
    <row r="8096" spans="1:10" x14ac:dyDescent="0.3">
      <c r="A8096" s="38" t="s">
        <v>252</v>
      </c>
      <c r="B8096" s="15">
        <v>187000</v>
      </c>
      <c r="C8096" s="15">
        <v>187000</v>
      </c>
      <c r="E8096" s="36" t="s">
        <v>248</v>
      </c>
      <c r="F8096" s="15">
        <v>550000</v>
      </c>
      <c r="G8096" s="15">
        <v>550000</v>
      </c>
      <c r="I8096" s="38" t="s">
        <v>258</v>
      </c>
      <c r="J8096" s="15">
        <v>3.1</v>
      </c>
    </row>
    <row r="8097" spans="1:10" x14ac:dyDescent="0.3">
      <c r="A8097" s="38" t="s">
        <v>255</v>
      </c>
      <c r="B8097" s="15"/>
      <c r="C8097" s="15"/>
      <c r="E8097" s="36" t="s">
        <v>250</v>
      </c>
      <c r="F8097" s="15"/>
      <c r="G8097" s="15">
        <v>0</v>
      </c>
      <c r="I8097" s="38" t="s">
        <v>260</v>
      </c>
      <c r="J8097" s="15">
        <v>2.8</v>
      </c>
    </row>
    <row r="8098" spans="1:10" x14ac:dyDescent="0.3">
      <c r="A8098" s="38" t="s">
        <v>258</v>
      </c>
      <c r="B8098" s="15"/>
      <c r="C8098" s="15"/>
      <c r="E8098" s="37" t="s">
        <v>252</v>
      </c>
      <c r="F8098" s="15"/>
      <c r="G8098" s="15">
        <v>0</v>
      </c>
      <c r="I8098" s="38" t="s">
        <v>262</v>
      </c>
      <c r="J8098" s="15">
        <v>1.5</v>
      </c>
    </row>
    <row r="8099" spans="1:10" x14ac:dyDescent="0.3">
      <c r="A8099" s="38" t="s">
        <v>260</v>
      </c>
      <c r="B8099" s="15"/>
      <c r="C8099" s="15"/>
      <c r="E8099" s="37" t="s">
        <v>255</v>
      </c>
      <c r="F8099" s="15"/>
      <c r="G8099" s="15">
        <v>0</v>
      </c>
      <c r="I8099" s="38" t="s">
        <v>263</v>
      </c>
      <c r="J8099" s="15">
        <v>1.9</v>
      </c>
    </row>
    <row r="8100" spans="1:10" x14ac:dyDescent="0.3">
      <c r="A8100" s="38" t="s">
        <v>262</v>
      </c>
      <c r="B8100" s="15"/>
      <c r="C8100" s="15"/>
      <c r="E8100" s="37" t="s">
        <v>258</v>
      </c>
      <c r="F8100" s="15"/>
      <c r="G8100" s="15">
        <v>0</v>
      </c>
      <c r="I8100" s="35" t="s">
        <v>272</v>
      </c>
      <c r="J8100" s="15"/>
    </row>
    <row r="8101" spans="1:10" x14ac:dyDescent="0.3">
      <c r="A8101" s="38" t="s">
        <v>263</v>
      </c>
      <c r="B8101" s="15"/>
      <c r="C8101" s="15"/>
      <c r="E8101" s="36" t="s">
        <v>253</v>
      </c>
      <c r="F8101" s="15">
        <v>235400</v>
      </c>
      <c r="G8101" s="15">
        <v>235400</v>
      </c>
      <c r="I8101" s="38" t="s">
        <v>245</v>
      </c>
      <c r="J8101" s="15">
        <v>2.2000000000000002</v>
      </c>
    </row>
    <row r="8102" spans="1:10" x14ac:dyDescent="0.3">
      <c r="A8102" s="35" t="s">
        <v>273</v>
      </c>
      <c r="B8102" s="15"/>
      <c r="C8102" s="15"/>
      <c r="E8102" s="35" t="s">
        <v>267</v>
      </c>
      <c r="F8102" s="15">
        <v>1317750</v>
      </c>
      <c r="G8102" s="15">
        <v>1317750</v>
      </c>
      <c r="I8102" s="38" t="s">
        <v>247</v>
      </c>
      <c r="J8102" s="15">
        <v>1.5</v>
      </c>
    </row>
    <row r="8103" spans="1:10" x14ac:dyDescent="0.3">
      <c r="A8103" s="38" t="s">
        <v>245</v>
      </c>
      <c r="B8103" s="15"/>
      <c r="C8103" s="15"/>
      <c r="E8103" s="36" t="s">
        <v>246</v>
      </c>
      <c r="F8103" s="15">
        <v>319900</v>
      </c>
      <c r="G8103" s="15">
        <v>319900</v>
      </c>
      <c r="I8103" s="38" t="s">
        <v>249</v>
      </c>
      <c r="J8103" s="15">
        <v>1.4</v>
      </c>
    </row>
    <row r="8104" spans="1:10" x14ac:dyDescent="0.3">
      <c r="A8104" s="38" t="s">
        <v>247</v>
      </c>
      <c r="B8104" s="15"/>
      <c r="C8104" s="15"/>
      <c r="E8104" s="36" t="s">
        <v>248</v>
      </c>
      <c r="F8104" s="15">
        <v>369900</v>
      </c>
      <c r="G8104" s="15">
        <v>369900</v>
      </c>
      <c r="I8104" s="38" t="s">
        <v>251</v>
      </c>
      <c r="J8104" s="15">
        <v>1.4</v>
      </c>
    </row>
    <row r="8105" spans="1:10" x14ac:dyDescent="0.3">
      <c r="A8105" s="38" t="s">
        <v>249</v>
      </c>
      <c r="B8105" s="15"/>
      <c r="C8105" s="15"/>
      <c r="E8105" s="36" t="s">
        <v>250</v>
      </c>
      <c r="F8105" s="15">
        <v>269950</v>
      </c>
      <c r="G8105" s="15">
        <v>269950</v>
      </c>
      <c r="I8105" s="38" t="s">
        <v>254</v>
      </c>
      <c r="J8105" s="15">
        <v>1.9</v>
      </c>
    </row>
    <row r="8106" spans="1:10" x14ac:dyDescent="0.3">
      <c r="A8106" s="38" t="s">
        <v>251</v>
      </c>
      <c r="B8106" s="15"/>
      <c r="C8106" s="15"/>
      <c r="E8106" s="37" t="s">
        <v>252</v>
      </c>
      <c r="F8106" s="15"/>
      <c r="G8106" s="15">
        <v>0</v>
      </c>
      <c r="I8106" s="38" t="s">
        <v>257</v>
      </c>
      <c r="J8106" s="15">
        <v>2</v>
      </c>
    </row>
    <row r="8107" spans="1:10" x14ac:dyDescent="0.3">
      <c r="A8107" s="38" t="s">
        <v>254</v>
      </c>
      <c r="B8107" s="15"/>
      <c r="C8107" s="15"/>
      <c r="E8107" s="37" t="s">
        <v>255</v>
      </c>
      <c r="F8107" s="15"/>
      <c r="G8107" s="15">
        <v>0</v>
      </c>
      <c r="I8107" s="38" t="s">
        <v>252</v>
      </c>
      <c r="J8107" s="15">
        <v>2.5</v>
      </c>
    </row>
    <row r="8108" spans="1:10" x14ac:dyDescent="0.3">
      <c r="A8108" s="38" t="s">
        <v>257</v>
      </c>
      <c r="B8108" s="15"/>
      <c r="C8108" s="15"/>
      <c r="E8108" s="37" t="s">
        <v>258</v>
      </c>
      <c r="F8108" s="15">
        <v>269950</v>
      </c>
      <c r="G8108" s="15">
        <v>269950</v>
      </c>
      <c r="I8108" s="38" t="s">
        <v>255</v>
      </c>
      <c r="J8108" s="15">
        <v>3.4</v>
      </c>
    </row>
    <row r="8109" spans="1:10" x14ac:dyDescent="0.3">
      <c r="A8109" s="38" t="s">
        <v>252</v>
      </c>
      <c r="B8109" s="15"/>
      <c r="C8109" s="15"/>
      <c r="E8109" s="36" t="s">
        <v>253</v>
      </c>
      <c r="F8109" s="15">
        <v>358000</v>
      </c>
      <c r="G8109" s="15">
        <v>358000</v>
      </c>
      <c r="I8109" s="38" t="s">
        <v>258</v>
      </c>
      <c r="J8109" s="15">
        <v>3.6</v>
      </c>
    </row>
    <row r="8110" spans="1:10" x14ac:dyDescent="0.3">
      <c r="A8110" s="38" t="s">
        <v>255</v>
      </c>
      <c r="B8110" s="15"/>
      <c r="C8110" s="15"/>
      <c r="E8110" s="35" t="s">
        <v>268</v>
      </c>
      <c r="F8110" s="15">
        <v>1085000</v>
      </c>
      <c r="G8110" s="15">
        <v>1265000</v>
      </c>
      <c r="I8110" s="38" t="s">
        <v>260</v>
      </c>
      <c r="J8110" s="15">
        <v>2.5</v>
      </c>
    </row>
    <row r="8111" spans="1:10" x14ac:dyDescent="0.3">
      <c r="A8111" s="38" t="s">
        <v>258</v>
      </c>
      <c r="B8111" s="15"/>
      <c r="C8111" s="15"/>
      <c r="E8111" s="36" t="s">
        <v>246</v>
      </c>
      <c r="F8111" s="15"/>
      <c r="G8111" s="15">
        <v>0</v>
      </c>
      <c r="I8111" s="38" t="s">
        <v>262</v>
      </c>
      <c r="J8111" s="15">
        <v>2</v>
      </c>
    </row>
    <row r="8112" spans="1:10" x14ac:dyDescent="0.3">
      <c r="A8112" s="38" t="s">
        <v>260</v>
      </c>
      <c r="B8112" s="15"/>
      <c r="C8112" s="15"/>
      <c r="E8112" s="36" t="s">
        <v>248</v>
      </c>
      <c r="F8112" s="15">
        <v>420000</v>
      </c>
      <c r="G8112" s="15">
        <v>420000</v>
      </c>
      <c r="I8112" s="38" t="s">
        <v>263</v>
      </c>
      <c r="J8112" s="15">
        <v>1.6</v>
      </c>
    </row>
    <row r="8113" spans="1:10" x14ac:dyDescent="0.3">
      <c r="A8113" s="38" t="s">
        <v>262</v>
      </c>
      <c r="B8113" s="15"/>
      <c r="C8113" s="15"/>
      <c r="E8113" s="36" t="s">
        <v>250</v>
      </c>
      <c r="F8113" s="15">
        <v>336000</v>
      </c>
      <c r="G8113" s="15">
        <v>516000</v>
      </c>
      <c r="I8113" s="35" t="s">
        <v>273</v>
      </c>
      <c r="J8113" s="15"/>
    </row>
    <row r="8114" spans="1:10" x14ac:dyDescent="0.3">
      <c r="A8114" s="38" t="s">
        <v>263</v>
      </c>
      <c r="B8114" s="15"/>
      <c r="C8114" s="15"/>
      <c r="E8114" s="37" t="s">
        <v>252</v>
      </c>
      <c r="F8114" s="15"/>
      <c r="G8114" s="15">
        <v>0</v>
      </c>
      <c r="I8114" s="38" t="s">
        <v>245</v>
      </c>
      <c r="J8114" s="15">
        <v>1.4</v>
      </c>
    </row>
    <row r="8115" spans="1:10" x14ac:dyDescent="0.3">
      <c r="A8115" s="35" t="s">
        <v>274</v>
      </c>
      <c r="B8115" s="15"/>
      <c r="C8115" s="15"/>
      <c r="E8115" s="37" t="s">
        <v>255</v>
      </c>
      <c r="F8115" s="15">
        <v>156000</v>
      </c>
      <c r="G8115" s="15">
        <v>156000</v>
      </c>
      <c r="I8115" s="38" t="s">
        <v>247</v>
      </c>
      <c r="J8115" s="15">
        <v>1.3</v>
      </c>
    </row>
    <row r="8116" spans="1:10" x14ac:dyDescent="0.3">
      <c r="A8116" s="38" t="s">
        <v>245</v>
      </c>
      <c r="B8116" s="15"/>
      <c r="C8116" s="15"/>
      <c r="E8116" s="37" t="s">
        <v>258</v>
      </c>
      <c r="F8116" s="15">
        <v>180000</v>
      </c>
      <c r="G8116" s="15">
        <v>360000</v>
      </c>
      <c r="I8116" s="38" t="s">
        <v>249</v>
      </c>
      <c r="J8116" s="15">
        <v>1</v>
      </c>
    </row>
    <row r="8117" spans="1:10" x14ac:dyDescent="0.3">
      <c r="A8117" s="38" t="s">
        <v>247</v>
      </c>
      <c r="B8117" s="15"/>
      <c r="C8117" s="15"/>
      <c r="E8117" s="36" t="s">
        <v>253</v>
      </c>
      <c r="F8117" s="15">
        <v>329000</v>
      </c>
      <c r="G8117" s="15">
        <v>329000</v>
      </c>
      <c r="I8117" s="38" t="s">
        <v>251</v>
      </c>
      <c r="J8117" s="15">
        <v>1</v>
      </c>
    </row>
    <row r="8118" spans="1:10" x14ac:dyDescent="0.3">
      <c r="A8118" s="38" t="s">
        <v>249</v>
      </c>
      <c r="B8118" s="15"/>
      <c r="C8118" s="15"/>
      <c r="E8118" s="35" t="s">
        <v>269</v>
      </c>
      <c r="F8118" s="15">
        <v>1021606</v>
      </c>
      <c r="G8118" s="15">
        <v>1226062</v>
      </c>
      <c r="I8118" s="38" t="s">
        <v>254</v>
      </c>
      <c r="J8118" s="15">
        <v>1.3</v>
      </c>
    </row>
    <row r="8119" spans="1:10" x14ac:dyDescent="0.3">
      <c r="A8119" s="38" t="s">
        <v>251</v>
      </c>
      <c r="B8119" s="15"/>
      <c r="C8119" s="15"/>
      <c r="E8119" s="36" t="s">
        <v>246</v>
      </c>
      <c r="F8119" s="15">
        <v>394500</v>
      </c>
      <c r="G8119" s="15">
        <v>394500</v>
      </c>
      <c r="I8119" s="38" t="s">
        <v>257</v>
      </c>
      <c r="J8119" s="15">
        <v>1.6</v>
      </c>
    </row>
    <row r="8120" spans="1:10" x14ac:dyDescent="0.3">
      <c r="A8120" s="38" t="s">
        <v>254</v>
      </c>
      <c r="B8120" s="15">
        <v>270000</v>
      </c>
      <c r="C8120" s="15">
        <v>270000</v>
      </c>
      <c r="E8120" s="36" t="s">
        <v>248</v>
      </c>
      <c r="F8120" s="15">
        <v>422649</v>
      </c>
      <c r="G8120" s="15">
        <v>422649</v>
      </c>
      <c r="I8120" s="38" t="s">
        <v>252</v>
      </c>
      <c r="J8120" s="15">
        <v>1.7</v>
      </c>
    </row>
    <row r="8121" spans="1:10" x14ac:dyDescent="0.3">
      <c r="A8121" s="38" t="s">
        <v>257</v>
      </c>
      <c r="B8121" s="15">
        <v>284000</v>
      </c>
      <c r="C8121" s="15">
        <v>284000</v>
      </c>
      <c r="E8121" s="36" t="s">
        <v>250</v>
      </c>
      <c r="F8121" s="15"/>
      <c r="G8121" s="15">
        <v>0</v>
      </c>
      <c r="I8121" s="38" t="s">
        <v>255</v>
      </c>
      <c r="J8121" s="15">
        <v>1.3</v>
      </c>
    </row>
    <row r="8122" spans="1:10" x14ac:dyDescent="0.3">
      <c r="A8122" s="38" t="s">
        <v>252</v>
      </c>
      <c r="B8122" s="15"/>
      <c r="C8122" s="15"/>
      <c r="E8122" s="37" t="s">
        <v>252</v>
      </c>
      <c r="F8122" s="15"/>
      <c r="G8122" s="15">
        <v>0</v>
      </c>
      <c r="I8122" s="38" t="s">
        <v>258</v>
      </c>
      <c r="J8122" s="15">
        <v>1.5</v>
      </c>
    </row>
    <row r="8123" spans="1:10" x14ac:dyDescent="0.3">
      <c r="A8123" s="38" t="s">
        <v>255</v>
      </c>
      <c r="B8123" s="15">
        <v>188000</v>
      </c>
      <c r="C8123" s="15">
        <v>188000</v>
      </c>
      <c r="E8123" s="37" t="s">
        <v>255</v>
      </c>
      <c r="F8123" s="15"/>
      <c r="G8123" s="15">
        <v>0</v>
      </c>
      <c r="I8123" s="38" t="s">
        <v>260</v>
      </c>
      <c r="J8123" s="15">
        <v>2</v>
      </c>
    </row>
    <row r="8124" spans="1:10" x14ac:dyDescent="0.3">
      <c r="A8124" s="38" t="s">
        <v>258</v>
      </c>
      <c r="B8124" s="15"/>
      <c r="C8124" s="15"/>
      <c r="E8124" s="37" t="s">
        <v>258</v>
      </c>
      <c r="F8124" s="15"/>
      <c r="G8124" s="15">
        <v>0</v>
      </c>
      <c r="I8124" s="38" t="s">
        <v>262</v>
      </c>
      <c r="J8124" s="15">
        <v>1.3</v>
      </c>
    </row>
    <row r="8125" spans="1:10" x14ac:dyDescent="0.3">
      <c r="A8125" s="38" t="s">
        <v>260</v>
      </c>
      <c r="B8125" s="15">
        <v>235000</v>
      </c>
      <c r="C8125" s="15">
        <v>235000</v>
      </c>
      <c r="E8125" s="36" t="s">
        <v>253</v>
      </c>
      <c r="F8125" s="15">
        <v>204457</v>
      </c>
      <c r="G8125" s="15">
        <v>408913</v>
      </c>
      <c r="I8125" s="38" t="s">
        <v>263</v>
      </c>
      <c r="J8125" s="15">
        <v>0.8</v>
      </c>
    </row>
    <row r="8126" spans="1:10" x14ac:dyDescent="0.3">
      <c r="A8126" s="38" t="s">
        <v>262</v>
      </c>
      <c r="B8126" s="15"/>
      <c r="C8126" s="15"/>
      <c r="E8126" s="35" t="s">
        <v>270</v>
      </c>
      <c r="F8126" s="15">
        <v>1562500</v>
      </c>
      <c r="G8126" s="15">
        <v>2568950</v>
      </c>
      <c r="I8126" s="35" t="s">
        <v>274</v>
      </c>
      <c r="J8126" s="15"/>
    </row>
    <row r="8127" spans="1:10" x14ac:dyDescent="0.3">
      <c r="A8127" s="38" t="s">
        <v>263</v>
      </c>
      <c r="B8127" s="15"/>
      <c r="C8127" s="15"/>
      <c r="E8127" s="36" t="s">
        <v>246</v>
      </c>
      <c r="F8127" s="15">
        <v>311500</v>
      </c>
      <c r="G8127" s="15">
        <v>770450</v>
      </c>
      <c r="I8127" s="38" t="s">
        <v>245</v>
      </c>
      <c r="J8127" s="15">
        <v>0.5</v>
      </c>
    </row>
    <row r="8128" spans="1:10" x14ac:dyDescent="0.3">
      <c r="A8128" s="35" t="s">
        <v>275</v>
      </c>
      <c r="B8128" s="15"/>
      <c r="C8128" s="15"/>
      <c r="E8128" s="36" t="s">
        <v>248</v>
      </c>
      <c r="F8128" s="15">
        <v>431500</v>
      </c>
      <c r="G8128" s="15">
        <v>649000</v>
      </c>
      <c r="I8128" s="38" t="s">
        <v>247</v>
      </c>
      <c r="J8128" s="15">
        <v>0.5</v>
      </c>
    </row>
    <row r="8129" spans="1:10" x14ac:dyDescent="0.3">
      <c r="A8129" s="38" t="s">
        <v>245</v>
      </c>
      <c r="B8129" s="15"/>
      <c r="C8129" s="15"/>
      <c r="E8129" s="36" t="s">
        <v>250</v>
      </c>
      <c r="F8129" s="15">
        <v>529500</v>
      </c>
      <c r="G8129" s="15">
        <v>859500</v>
      </c>
      <c r="I8129" s="38" t="s">
        <v>249</v>
      </c>
      <c r="J8129" s="15">
        <v>1</v>
      </c>
    </row>
    <row r="8130" spans="1:10" x14ac:dyDescent="0.3">
      <c r="A8130" s="38" t="s">
        <v>247</v>
      </c>
      <c r="B8130" s="15"/>
      <c r="C8130" s="15"/>
      <c r="E8130" s="37" t="s">
        <v>252</v>
      </c>
      <c r="F8130" s="15">
        <v>330000</v>
      </c>
      <c r="G8130" s="15">
        <v>660000</v>
      </c>
      <c r="I8130" s="38" t="s">
        <v>251</v>
      </c>
      <c r="J8130" s="15">
        <v>0.3</v>
      </c>
    </row>
    <row r="8131" spans="1:10" x14ac:dyDescent="0.3">
      <c r="A8131" s="38" t="s">
        <v>249</v>
      </c>
      <c r="B8131" s="15"/>
      <c r="C8131" s="15"/>
      <c r="E8131" s="37" t="s">
        <v>255</v>
      </c>
      <c r="F8131" s="15">
        <v>199500</v>
      </c>
      <c r="G8131" s="15">
        <v>199500</v>
      </c>
      <c r="I8131" s="38" t="s">
        <v>254</v>
      </c>
      <c r="J8131" s="15">
        <v>0.7</v>
      </c>
    </row>
    <row r="8132" spans="1:10" x14ac:dyDescent="0.3">
      <c r="A8132" s="38" t="s">
        <v>251</v>
      </c>
      <c r="B8132" s="15"/>
      <c r="C8132" s="15"/>
      <c r="E8132" s="37" t="s">
        <v>258</v>
      </c>
      <c r="F8132" s="15"/>
      <c r="G8132" s="15">
        <v>0</v>
      </c>
      <c r="I8132" s="38" t="s">
        <v>257</v>
      </c>
      <c r="J8132" s="15">
        <v>1.1000000000000001</v>
      </c>
    </row>
    <row r="8133" spans="1:10" x14ac:dyDescent="0.3">
      <c r="A8133" s="38" t="s">
        <v>254</v>
      </c>
      <c r="B8133" s="15"/>
      <c r="C8133" s="15"/>
      <c r="E8133" s="36" t="s">
        <v>253</v>
      </c>
      <c r="F8133" s="15">
        <v>290000</v>
      </c>
      <c r="G8133" s="15">
        <v>290000</v>
      </c>
      <c r="I8133" s="38" t="s">
        <v>252</v>
      </c>
      <c r="J8133" s="15">
        <v>1.5</v>
      </c>
    </row>
    <row r="8134" spans="1:10" x14ac:dyDescent="0.3">
      <c r="A8134" s="38" t="s">
        <v>257</v>
      </c>
      <c r="B8134" s="15">
        <v>345000</v>
      </c>
      <c r="C8134" s="15">
        <v>345000</v>
      </c>
      <c r="E8134" s="35" t="s">
        <v>271</v>
      </c>
      <c r="F8134" s="15">
        <v>2309775</v>
      </c>
      <c r="G8134" s="15">
        <v>2883650</v>
      </c>
      <c r="I8134" s="38" t="s">
        <v>255</v>
      </c>
      <c r="J8134" s="15">
        <v>1.5</v>
      </c>
    </row>
    <row r="8135" spans="1:10" x14ac:dyDescent="0.3">
      <c r="A8135" s="38" t="s">
        <v>252</v>
      </c>
      <c r="B8135" s="15"/>
      <c r="C8135" s="15"/>
      <c r="E8135" s="36" t="s">
        <v>246</v>
      </c>
      <c r="F8135" s="15">
        <v>514900</v>
      </c>
      <c r="G8135" s="15">
        <v>514900</v>
      </c>
      <c r="I8135" s="38" t="s">
        <v>258</v>
      </c>
      <c r="J8135" s="15">
        <v>1.4</v>
      </c>
    </row>
    <row r="8136" spans="1:10" x14ac:dyDescent="0.3">
      <c r="A8136" s="38" t="s">
        <v>255</v>
      </c>
      <c r="B8136" s="15">
        <v>305000</v>
      </c>
      <c r="C8136" s="15">
        <v>305000</v>
      </c>
      <c r="E8136" s="36" t="s">
        <v>248</v>
      </c>
      <c r="F8136" s="15">
        <v>608000</v>
      </c>
      <c r="G8136" s="15">
        <v>608000</v>
      </c>
      <c r="I8136" s="38" t="s">
        <v>260</v>
      </c>
      <c r="J8136" s="15">
        <v>1.3</v>
      </c>
    </row>
    <row r="8137" spans="1:10" x14ac:dyDescent="0.3">
      <c r="A8137" s="38" t="s">
        <v>258</v>
      </c>
      <c r="B8137" s="15">
        <v>293800</v>
      </c>
      <c r="C8137" s="15">
        <v>293800</v>
      </c>
      <c r="E8137" s="36" t="s">
        <v>250</v>
      </c>
      <c r="F8137" s="15">
        <v>866750</v>
      </c>
      <c r="G8137" s="15">
        <v>1120500</v>
      </c>
      <c r="I8137" s="38" t="s">
        <v>262</v>
      </c>
      <c r="J8137" s="15">
        <v>1.2</v>
      </c>
    </row>
    <row r="8138" spans="1:10" x14ac:dyDescent="0.3">
      <c r="A8138" s="38" t="s">
        <v>260</v>
      </c>
      <c r="B8138" s="15">
        <v>335000</v>
      </c>
      <c r="C8138" s="15">
        <v>335000</v>
      </c>
      <c r="E8138" s="37" t="s">
        <v>252</v>
      </c>
      <c r="F8138" s="15">
        <v>302000</v>
      </c>
      <c r="G8138" s="15">
        <v>302000</v>
      </c>
      <c r="I8138" s="38" t="s">
        <v>263</v>
      </c>
      <c r="J8138" s="15">
        <v>0.8</v>
      </c>
    </row>
    <row r="8139" spans="1:10" x14ac:dyDescent="0.3">
      <c r="A8139" s="38" t="s">
        <v>262</v>
      </c>
      <c r="B8139" s="15"/>
      <c r="C8139" s="15"/>
      <c r="E8139" s="37" t="s">
        <v>255</v>
      </c>
      <c r="F8139" s="15">
        <v>311000</v>
      </c>
      <c r="G8139" s="15">
        <v>311000</v>
      </c>
      <c r="I8139" s="35" t="s">
        <v>275</v>
      </c>
      <c r="J8139" s="15"/>
    </row>
    <row r="8140" spans="1:10" x14ac:dyDescent="0.3">
      <c r="A8140" s="14">
        <v>51</v>
      </c>
      <c r="B8140" s="15">
        <v>71792832</v>
      </c>
      <c r="C8140" s="15">
        <v>474160592</v>
      </c>
      <c r="E8140" s="37" t="s">
        <v>258</v>
      </c>
      <c r="F8140" s="15">
        <v>253750</v>
      </c>
      <c r="G8140" s="15">
        <v>507500</v>
      </c>
      <c r="I8140" s="38" t="s">
        <v>245</v>
      </c>
      <c r="J8140" s="15">
        <v>1.5</v>
      </c>
    </row>
    <row r="8141" spans="1:10" x14ac:dyDescent="0.3">
      <c r="A8141" s="35" t="s">
        <v>243</v>
      </c>
      <c r="B8141" s="15"/>
      <c r="C8141" s="15"/>
      <c r="E8141" s="36" t="s">
        <v>253</v>
      </c>
      <c r="F8141" s="15">
        <v>320125</v>
      </c>
      <c r="G8141" s="15">
        <v>640250</v>
      </c>
      <c r="I8141" s="38" t="s">
        <v>247</v>
      </c>
      <c r="J8141" s="15">
        <v>1.3</v>
      </c>
    </row>
    <row r="8142" spans="1:10" x14ac:dyDescent="0.3">
      <c r="A8142" s="38" t="s">
        <v>245</v>
      </c>
      <c r="B8142" s="15">
        <v>197000</v>
      </c>
      <c r="C8142" s="15">
        <v>1315560</v>
      </c>
      <c r="E8142" s="35" t="s">
        <v>272</v>
      </c>
      <c r="F8142" s="15">
        <v>648500</v>
      </c>
      <c r="G8142" s="15">
        <v>885000</v>
      </c>
      <c r="I8142" s="38" t="s">
        <v>249</v>
      </c>
      <c r="J8142" s="15">
        <v>1.3</v>
      </c>
    </row>
    <row r="8143" spans="1:10" x14ac:dyDescent="0.3">
      <c r="A8143" s="38" t="s">
        <v>247</v>
      </c>
      <c r="B8143" s="15">
        <v>275725</v>
      </c>
      <c r="C8143" s="15">
        <v>1732699</v>
      </c>
      <c r="E8143" s="36" t="s">
        <v>246</v>
      </c>
      <c r="F8143" s="15"/>
      <c r="G8143" s="15">
        <v>0</v>
      </c>
      <c r="I8143" s="38" t="s">
        <v>251</v>
      </c>
      <c r="J8143" s="15">
        <v>1.8</v>
      </c>
    </row>
    <row r="8144" spans="1:10" x14ac:dyDescent="0.3">
      <c r="A8144" s="38" t="s">
        <v>249</v>
      </c>
      <c r="B8144" s="15">
        <v>244725</v>
      </c>
      <c r="C8144" s="15">
        <v>1266400</v>
      </c>
      <c r="E8144" s="36" t="s">
        <v>248</v>
      </c>
      <c r="F8144" s="15">
        <v>102000</v>
      </c>
      <c r="G8144" s="15">
        <v>102000</v>
      </c>
      <c r="I8144" s="38" t="s">
        <v>254</v>
      </c>
      <c r="J8144" s="15">
        <v>1.5</v>
      </c>
    </row>
    <row r="8145" spans="1:10" x14ac:dyDescent="0.3">
      <c r="A8145" s="38" t="s">
        <v>251</v>
      </c>
      <c r="B8145" s="15">
        <v>244250</v>
      </c>
      <c r="C8145" s="15">
        <v>1300950</v>
      </c>
      <c r="E8145" s="36" t="s">
        <v>250</v>
      </c>
      <c r="F8145" s="15">
        <v>546500</v>
      </c>
      <c r="G8145" s="15">
        <v>783000</v>
      </c>
      <c r="I8145" s="38" t="s">
        <v>257</v>
      </c>
      <c r="J8145" s="15">
        <v>1.2</v>
      </c>
    </row>
    <row r="8146" spans="1:10" x14ac:dyDescent="0.3">
      <c r="A8146" s="38" t="s">
        <v>254</v>
      </c>
      <c r="B8146" s="15">
        <v>253225</v>
      </c>
      <c r="C8146" s="15">
        <v>1871243</v>
      </c>
      <c r="E8146" s="37" t="s">
        <v>252</v>
      </c>
      <c r="F8146" s="15"/>
      <c r="G8146" s="15">
        <v>0</v>
      </c>
      <c r="I8146" s="38" t="s">
        <v>252</v>
      </c>
      <c r="J8146" s="15">
        <v>0.7</v>
      </c>
    </row>
    <row r="8147" spans="1:10" x14ac:dyDescent="0.3">
      <c r="A8147" s="38" t="s">
        <v>257</v>
      </c>
      <c r="B8147" s="15">
        <v>396525</v>
      </c>
      <c r="C8147" s="15">
        <v>3025025</v>
      </c>
      <c r="E8147" s="37" t="s">
        <v>255</v>
      </c>
      <c r="F8147" s="15">
        <v>236500</v>
      </c>
      <c r="G8147" s="15">
        <v>473000</v>
      </c>
      <c r="I8147" s="38" t="s">
        <v>258</v>
      </c>
      <c r="J8147" s="15">
        <v>1</v>
      </c>
    </row>
    <row r="8148" spans="1:10" x14ac:dyDescent="0.3">
      <c r="A8148" s="38" t="s">
        <v>252</v>
      </c>
      <c r="B8148" s="15">
        <v>277973</v>
      </c>
      <c r="C8148" s="15">
        <v>1238345</v>
      </c>
      <c r="E8148" s="37" t="s">
        <v>258</v>
      </c>
      <c r="F8148" s="15">
        <v>310000</v>
      </c>
      <c r="G8148" s="15">
        <v>310000</v>
      </c>
      <c r="I8148" s="38" t="s">
        <v>260</v>
      </c>
      <c r="J8148" s="15">
        <v>1.1000000000000001</v>
      </c>
    </row>
    <row r="8149" spans="1:10" x14ac:dyDescent="0.3">
      <c r="A8149" s="38" t="s">
        <v>255</v>
      </c>
      <c r="B8149" s="15">
        <v>276000</v>
      </c>
      <c r="C8149" s="15">
        <v>1320150</v>
      </c>
      <c r="E8149" s="36" t="s">
        <v>253</v>
      </c>
      <c r="F8149" s="15"/>
      <c r="G8149" s="15">
        <v>0</v>
      </c>
      <c r="I8149" s="38" t="s">
        <v>262</v>
      </c>
      <c r="J8149" s="15">
        <v>0.9</v>
      </c>
    </row>
    <row r="8150" spans="1:10" x14ac:dyDescent="0.3">
      <c r="A8150" s="38" t="s">
        <v>258</v>
      </c>
      <c r="B8150" s="15">
        <v>261000</v>
      </c>
      <c r="C8150" s="15">
        <v>1932800</v>
      </c>
      <c r="E8150" s="35" t="s">
        <v>273</v>
      </c>
      <c r="F8150" s="15">
        <v>3884050</v>
      </c>
      <c r="G8150" s="15">
        <v>6494100</v>
      </c>
      <c r="I8150" s="14">
        <v>59</v>
      </c>
      <c r="J8150" s="15">
        <v>766.6</v>
      </c>
    </row>
    <row r="8151" spans="1:10" x14ac:dyDescent="0.3">
      <c r="A8151" s="38" t="s">
        <v>260</v>
      </c>
      <c r="B8151" s="15">
        <v>268000</v>
      </c>
      <c r="C8151" s="15">
        <v>2301650</v>
      </c>
      <c r="E8151" s="36" t="s">
        <v>246</v>
      </c>
      <c r="F8151" s="15">
        <v>309000</v>
      </c>
      <c r="G8151" s="15">
        <v>309000</v>
      </c>
      <c r="I8151" s="35" t="s">
        <v>244</v>
      </c>
      <c r="J8151" s="15"/>
    </row>
    <row r="8152" spans="1:10" x14ac:dyDescent="0.3">
      <c r="A8152" s="38" t="s">
        <v>262</v>
      </c>
      <c r="B8152" s="15">
        <v>252700</v>
      </c>
      <c r="C8152" s="15">
        <v>2424200</v>
      </c>
      <c r="E8152" s="36" t="s">
        <v>248</v>
      </c>
      <c r="F8152" s="15">
        <v>1137500</v>
      </c>
      <c r="G8152" s="15">
        <v>2230000</v>
      </c>
      <c r="I8152" s="38" t="s">
        <v>245</v>
      </c>
      <c r="J8152" s="15">
        <v>2.5</v>
      </c>
    </row>
    <row r="8153" spans="1:10" x14ac:dyDescent="0.3">
      <c r="A8153" s="38" t="s">
        <v>263</v>
      </c>
      <c r="B8153" s="15">
        <v>294925</v>
      </c>
      <c r="C8153" s="15">
        <v>2026807</v>
      </c>
      <c r="E8153" s="36" t="s">
        <v>250</v>
      </c>
      <c r="F8153" s="15">
        <v>1202000</v>
      </c>
      <c r="G8153" s="15">
        <v>1202000</v>
      </c>
      <c r="I8153" s="38" t="s">
        <v>247</v>
      </c>
      <c r="J8153" s="15">
        <v>2.1</v>
      </c>
    </row>
    <row r="8154" spans="1:10" x14ac:dyDescent="0.3">
      <c r="A8154" s="35" t="s">
        <v>259</v>
      </c>
      <c r="B8154" s="15"/>
      <c r="C8154" s="15"/>
      <c r="E8154" s="37" t="s">
        <v>252</v>
      </c>
      <c r="F8154" s="15">
        <v>400000</v>
      </c>
      <c r="G8154" s="15">
        <v>400000</v>
      </c>
      <c r="I8154" s="38" t="s">
        <v>249</v>
      </c>
      <c r="J8154" s="15">
        <v>2.5</v>
      </c>
    </row>
    <row r="8155" spans="1:10" x14ac:dyDescent="0.3">
      <c r="A8155" s="38" t="s">
        <v>245</v>
      </c>
      <c r="B8155" s="15">
        <v>252250</v>
      </c>
      <c r="C8155" s="15">
        <v>1734229</v>
      </c>
      <c r="E8155" s="37" t="s">
        <v>255</v>
      </c>
      <c r="F8155" s="15">
        <v>450000</v>
      </c>
      <c r="G8155" s="15">
        <v>450000</v>
      </c>
      <c r="I8155" s="38" t="s">
        <v>251</v>
      </c>
      <c r="J8155" s="15">
        <v>2.5</v>
      </c>
    </row>
    <row r="8156" spans="1:10" x14ac:dyDescent="0.3">
      <c r="A8156" s="38" t="s">
        <v>247</v>
      </c>
      <c r="B8156" s="15">
        <v>254000</v>
      </c>
      <c r="C8156" s="15">
        <v>1920350</v>
      </c>
      <c r="E8156" s="37" t="s">
        <v>258</v>
      </c>
      <c r="F8156" s="15">
        <v>352000</v>
      </c>
      <c r="G8156" s="15">
        <v>352000</v>
      </c>
      <c r="I8156" s="38" t="s">
        <v>254</v>
      </c>
      <c r="J8156" s="15">
        <v>3.1</v>
      </c>
    </row>
    <row r="8157" spans="1:10" x14ac:dyDescent="0.3">
      <c r="A8157" s="38" t="s">
        <v>249</v>
      </c>
      <c r="B8157" s="15">
        <v>284500</v>
      </c>
      <c r="C8157" s="15">
        <v>2642789</v>
      </c>
      <c r="E8157" s="36" t="s">
        <v>253</v>
      </c>
      <c r="F8157" s="15">
        <v>1235550</v>
      </c>
      <c r="G8157" s="15">
        <v>2753100</v>
      </c>
      <c r="I8157" s="38" t="s">
        <v>257</v>
      </c>
      <c r="J8157" s="15">
        <v>2.9</v>
      </c>
    </row>
    <row r="8158" spans="1:10" x14ac:dyDescent="0.3">
      <c r="A8158" s="38" t="s">
        <v>251</v>
      </c>
      <c r="B8158" s="15">
        <v>285650</v>
      </c>
      <c r="C8158" s="15">
        <v>3087249</v>
      </c>
      <c r="E8158" s="35" t="s">
        <v>274</v>
      </c>
      <c r="F8158" s="15">
        <v>2262325</v>
      </c>
      <c r="G8158" s="15">
        <v>4588750</v>
      </c>
      <c r="I8158" s="38" t="s">
        <v>252</v>
      </c>
      <c r="J8158" s="15">
        <v>3.6</v>
      </c>
    </row>
    <row r="8159" spans="1:10" x14ac:dyDescent="0.3">
      <c r="A8159" s="38" t="s">
        <v>254</v>
      </c>
      <c r="B8159" s="15">
        <v>440050</v>
      </c>
      <c r="C8159" s="15">
        <v>2372200</v>
      </c>
      <c r="E8159" s="36" t="s">
        <v>246</v>
      </c>
      <c r="F8159" s="15">
        <v>522925</v>
      </c>
      <c r="G8159" s="15">
        <v>1045850</v>
      </c>
      <c r="I8159" s="38" t="s">
        <v>255</v>
      </c>
      <c r="J8159" s="15">
        <v>4.2</v>
      </c>
    </row>
    <row r="8160" spans="1:10" x14ac:dyDescent="0.3">
      <c r="A8160" s="38" t="s">
        <v>257</v>
      </c>
      <c r="B8160" s="15">
        <v>273158</v>
      </c>
      <c r="C8160" s="15">
        <v>2829000</v>
      </c>
      <c r="E8160" s="36" t="s">
        <v>248</v>
      </c>
      <c r="F8160" s="15">
        <v>602500</v>
      </c>
      <c r="G8160" s="15">
        <v>945000</v>
      </c>
      <c r="I8160" s="38" t="s">
        <v>258</v>
      </c>
      <c r="J8160" s="15">
        <v>3.8</v>
      </c>
    </row>
    <row r="8161" spans="1:10" x14ac:dyDescent="0.3">
      <c r="A8161" s="38" t="s">
        <v>252</v>
      </c>
      <c r="B8161" s="15">
        <v>300500</v>
      </c>
      <c r="C8161" s="15">
        <v>2777845</v>
      </c>
      <c r="E8161" s="36" t="s">
        <v>250</v>
      </c>
      <c r="F8161" s="15">
        <v>399900</v>
      </c>
      <c r="G8161" s="15">
        <v>399900</v>
      </c>
      <c r="I8161" s="38" t="s">
        <v>260</v>
      </c>
      <c r="J8161" s="15">
        <v>3.5</v>
      </c>
    </row>
    <row r="8162" spans="1:10" x14ac:dyDescent="0.3">
      <c r="A8162" s="38" t="s">
        <v>255</v>
      </c>
      <c r="B8162" s="15">
        <v>305799</v>
      </c>
      <c r="C8162" s="15">
        <v>3254297</v>
      </c>
      <c r="E8162" s="37" t="s">
        <v>252</v>
      </c>
      <c r="F8162" s="15"/>
      <c r="G8162" s="15">
        <v>0</v>
      </c>
      <c r="I8162" s="38" t="s">
        <v>262</v>
      </c>
      <c r="J8162" s="15">
        <v>4</v>
      </c>
    </row>
    <row r="8163" spans="1:10" x14ac:dyDescent="0.3">
      <c r="A8163" s="38" t="s">
        <v>258</v>
      </c>
      <c r="B8163" s="15">
        <v>277100</v>
      </c>
      <c r="C8163" s="15">
        <v>1825499</v>
      </c>
      <c r="E8163" s="37" t="s">
        <v>255</v>
      </c>
      <c r="F8163" s="15"/>
      <c r="G8163" s="15">
        <v>0</v>
      </c>
      <c r="I8163" s="38" t="s">
        <v>263</v>
      </c>
      <c r="J8163" s="15">
        <v>4</v>
      </c>
    </row>
    <row r="8164" spans="1:10" x14ac:dyDescent="0.3">
      <c r="A8164" s="38" t="s">
        <v>260</v>
      </c>
      <c r="B8164" s="15">
        <v>285813</v>
      </c>
      <c r="C8164" s="15">
        <v>2968825</v>
      </c>
      <c r="E8164" s="37" t="s">
        <v>258</v>
      </c>
      <c r="F8164" s="15">
        <v>399900</v>
      </c>
      <c r="G8164" s="15">
        <v>399900</v>
      </c>
      <c r="I8164" s="35" t="s">
        <v>256</v>
      </c>
      <c r="J8164" s="15"/>
    </row>
    <row r="8165" spans="1:10" x14ac:dyDescent="0.3">
      <c r="A8165" s="38" t="s">
        <v>262</v>
      </c>
      <c r="B8165" s="15">
        <v>281277</v>
      </c>
      <c r="C8165" s="15">
        <v>1768127</v>
      </c>
      <c r="E8165" s="36" t="s">
        <v>253</v>
      </c>
      <c r="F8165" s="15">
        <v>737000</v>
      </c>
      <c r="G8165" s="15">
        <v>2198000</v>
      </c>
      <c r="I8165" s="38" t="s">
        <v>245</v>
      </c>
      <c r="J8165" s="15">
        <v>3.6</v>
      </c>
    </row>
    <row r="8166" spans="1:10" x14ac:dyDescent="0.3">
      <c r="A8166" s="38" t="s">
        <v>263</v>
      </c>
      <c r="B8166" s="15">
        <v>295950</v>
      </c>
      <c r="C8166" s="15">
        <v>1501100</v>
      </c>
      <c r="E8166" s="35" t="s">
        <v>275</v>
      </c>
      <c r="F8166" s="15">
        <v>2282000</v>
      </c>
      <c r="G8166" s="15">
        <v>3226000</v>
      </c>
      <c r="I8166" s="38" t="s">
        <v>247</v>
      </c>
      <c r="J8166" s="15">
        <v>3.5</v>
      </c>
    </row>
    <row r="8167" spans="1:10" x14ac:dyDescent="0.3">
      <c r="A8167" s="35" t="s">
        <v>265</v>
      </c>
      <c r="B8167" s="15"/>
      <c r="C8167" s="15"/>
      <c r="E8167" s="36" t="s">
        <v>246</v>
      </c>
      <c r="F8167" s="15">
        <v>722500</v>
      </c>
      <c r="G8167" s="15">
        <v>1209000</v>
      </c>
      <c r="I8167" s="38" t="s">
        <v>249</v>
      </c>
      <c r="J8167" s="15">
        <v>3.2</v>
      </c>
    </row>
    <row r="8168" spans="1:10" x14ac:dyDescent="0.3">
      <c r="A8168" s="38" t="s">
        <v>245</v>
      </c>
      <c r="B8168" s="15">
        <v>284400</v>
      </c>
      <c r="C8168" s="15">
        <v>645000</v>
      </c>
      <c r="E8168" s="36" t="s">
        <v>248</v>
      </c>
      <c r="F8168" s="15">
        <v>457500</v>
      </c>
      <c r="G8168" s="15">
        <v>915000</v>
      </c>
      <c r="I8168" s="38" t="s">
        <v>251</v>
      </c>
      <c r="J8168" s="15">
        <v>4.2</v>
      </c>
    </row>
    <row r="8169" spans="1:10" x14ac:dyDescent="0.3">
      <c r="A8169" s="38" t="s">
        <v>247</v>
      </c>
      <c r="B8169" s="15">
        <v>329500</v>
      </c>
      <c r="C8169" s="15">
        <v>1061990</v>
      </c>
      <c r="E8169" s="36" t="s">
        <v>250</v>
      </c>
      <c r="F8169" s="15">
        <v>322000</v>
      </c>
      <c r="G8169" s="15">
        <v>322000</v>
      </c>
      <c r="I8169" s="38" t="s">
        <v>254</v>
      </c>
      <c r="J8169" s="15">
        <v>5.4</v>
      </c>
    </row>
    <row r="8170" spans="1:10" x14ac:dyDescent="0.3">
      <c r="A8170" s="38" t="s">
        <v>249</v>
      </c>
      <c r="B8170" s="15">
        <v>467400</v>
      </c>
      <c r="C8170" s="15">
        <v>3374400</v>
      </c>
      <c r="E8170" s="37" t="s">
        <v>252</v>
      </c>
      <c r="F8170" s="15"/>
      <c r="G8170" s="15">
        <v>0</v>
      </c>
      <c r="I8170" s="38" t="s">
        <v>257</v>
      </c>
      <c r="J8170" s="15">
        <v>6.2</v>
      </c>
    </row>
    <row r="8171" spans="1:10" x14ac:dyDescent="0.3">
      <c r="A8171" s="38" t="s">
        <v>251</v>
      </c>
      <c r="B8171" s="15">
        <v>351450</v>
      </c>
      <c r="C8171" s="15">
        <v>2484080</v>
      </c>
      <c r="E8171" s="37" t="s">
        <v>255</v>
      </c>
      <c r="F8171" s="15">
        <v>322000</v>
      </c>
      <c r="G8171" s="15">
        <v>322000</v>
      </c>
      <c r="I8171" s="38" t="s">
        <v>252</v>
      </c>
      <c r="J8171" s="15">
        <v>6</v>
      </c>
    </row>
    <row r="8172" spans="1:10" x14ac:dyDescent="0.3">
      <c r="A8172" s="38" t="s">
        <v>254</v>
      </c>
      <c r="B8172" s="15">
        <v>326500</v>
      </c>
      <c r="C8172" s="15">
        <v>2813350</v>
      </c>
      <c r="E8172" s="37" t="s">
        <v>258</v>
      </c>
      <c r="F8172" s="15"/>
      <c r="G8172" s="15">
        <v>0</v>
      </c>
      <c r="I8172" s="38" t="s">
        <v>255</v>
      </c>
      <c r="J8172" s="15">
        <v>6.5</v>
      </c>
    </row>
    <row r="8173" spans="1:10" x14ac:dyDescent="0.3">
      <c r="A8173" s="38" t="s">
        <v>257</v>
      </c>
      <c r="B8173" s="15">
        <v>328555</v>
      </c>
      <c r="C8173" s="15">
        <v>2703055</v>
      </c>
      <c r="E8173" s="36" t="s">
        <v>253</v>
      </c>
      <c r="F8173" s="15">
        <v>780000</v>
      </c>
      <c r="G8173" s="15">
        <v>780000</v>
      </c>
      <c r="I8173" s="38" t="s">
        <v>258</v>
      </c>
      <c r="J8173" s="15">
        <v>5.9</v>
      </c>
    </row>
    <row r="8174" spans="1:10" x14ac:dyDescent="0.3">
      <c r="A8174" s="38" t="s">
        <v>252</v>
      </c>
      <c r="B8174" s="15">
        <v>348925</v>
      </c>
      <c r="C8174" s="15">
        <v>3301800</v>
      </c>
      <c r="E8174" s="14">
        <v>74</v>
      </c>
      <c r="F8174" s="15">
        <v>135211680</v>
      </c>
      <c r="G8174" s="15">
        <v>1630651037</v>
      </c>
      <c r="I8174" s="38" t="s">
        <v>260</v>
      </c>
      <c r="J8174" s="15">
        <v>6.6</v>
      </c>
    </row>
    <row r="8175" spans="1:10" x14ac:dyDescent="0.3">
      <c r="A8175" s="38" t="s">
        <v>255</v>
      </c>
      <c r="B8175" s="15">
        <v>366025</v>
      </c>
      <c r="C8175" s="15">
        <v>3803987</v>
      </c>
      <c r="E8175" s="35" t="s">
        <v>259</v>
      </c>
      <c r="F8175" s="15">
        <v>6808252</v>
      </c>
      <c r="G8175" s="15">
        <v>100479911</v>
      </c>
      <c r="I8175" s="38" t="s">
        <v>262</v>
      </c>
      <c r="J8175" s="15">
        <v>7.2</v>
      </c>
    </row>
    <row r="8176" spans="1:10" x14ac:dyDescent="0.3">
      <c r="A8176" s="38" t="s">
        <v>258</v>
      </c>
      <c r="B8176" s="15">
        <v>367000</v>
      </c>
      <c r="C8176" s="15">
        <v>2855200</v>
      </c>
      <c r="E8176" s="36" t="s">
        <v>246</v>
      </c>
      <c r="F8176" s="15">
        <v>1400716</v>
      </c>
      <c r="G8176" s="15">
        <v>16516754</v>
      </c>
      <c r="I8176" s="38" t="s">
        <v>263</v>
      </c>
      <c r="J8176" s="15">
        <v>7.8</v>
      </c>
    </row>
    <row r="8177" spans="1:10" x14ac:dyDescent="0.3">
      <c r="A8177" s="38" t="s">
        <v>260</v>
      </c>
      <c r="B8177" s="15">
        <v>335500</v>
      </c>
      <c r="C8177" s="15">
        <v>4844707</v>
      </c>
      <c r="E8177" s="36" t="s">
        <v>248</v>
      </c>
      <c r="F8177" s="15">
        <v>1513261</v>
      </c>
      <c r="G8177" s="15">
        <v>29768036</v>
      </c>
      <c r="I8177" s="35" t="s">
        <v>261</v>
      </c>
      <c r="J8177" s="15"/>
    </row>
    <row r="8178" spans="1:10" x14ac:dyDescent="0.3">
      <c r="A8178" s="38" t="s">
        <v>262</v>
      </c>
      <c r="B8178" s="15">
        <v>360500</v>
      </c>
      <c r="C8178" s="15">
        <v>2900100</v>
      </c>
      <c r="E8178" s="36" t="s">
        <v>250</v>
      </c>
      <c r="F8178" s="15">
        <v>2042900</v>
      </c>
      <c r="G8178" s="15">
        <v>31365942</v>
      </c>
      <c r="I8178" s="38" t="s">
        <v>245</v>
      </c>
      <c r="J8178" s="15">
        <v>7.8</v>
      </c>
    </row>
    <row r="8179" spans="1:10" x14ac:dyDescent="0.3">
      <c r="A8179" s="38" t="s">
        <v>263</v>
      </c>
      <c r="B8179" s="15">
        <v>365475</v>
      </c>
      <c r="C8179" s="15">
        <v>4886436</v>
      </c>
      <c r="E8179" s="37" t="s">
        <v>252</v>
      </c>
      <c r="F8179" s="15">
        <v>664650</v>
      </c>
      <c r="G8179" s="15">
        <v>9940245</v>
      </c>
      <c r="I8179" s="38" t="s">
        <v>247</v>
      </c>
      <c r="J8179" s="15">
        <v>9.1</v>
      </c>
    </row>
    <row r="8180" spans="1:10" x14ac:dyDescent="0.3">
      <c r="A8180" s="35" t="s">
        <v>244</v>
      </c>
      <c r="B8180" s="15"/>
      <c r="C8180" s="15"/>
      <c r="E8180" s="37" t="s">
        <v>255</v>
      </c>
      <c r="F8180" s="15">
        <v>695500</v>
      </c>
      <c r="G8180" s="15">
        <v>11808810</v>
      </c>
      <c r="I8180" s="38" t="s">
        <v>249</v>
      </c>
      <c r="J8180" s="15">
        <v>11</v>
      </c>
    </row>
    <row r="8181" spans="1:10" x14ac:dyDescent="0.3">
      <c r="A8181" s="38" t="s">
        <v>245</v>
      </c>
      <c r="B8181" s="15">
        <v>393675</v>
      </c>
      <c r="C8181" s="15">
        <v>1874740</v>
      </c>
      <c r="E8181" s="37" t="s">
        <v>258</v>
      </c>
      <c r="F8181" s="15">
        <v>682750</v>
      </c>
      <c r="G8181" s="15">
        <v>9616887</v>
      </c>
      <c r="I8181" s="38" t="s">
        <v>251</v>
      </c>
      <c r="J8181" s="15">
        <v>11.8</v>
      </c>
    </row>
    <row r="8182" spans="1:10" x14ac:dyDescent="0.3">
      <c r="A8182" s="38" t="s">
        <v>247</v>
      </c>
      <c r="B8182" s="15">
        <v>395500</v>
      </c>
      <c r="C8182" s="15">
        <v>2157980</v>
      </c>
      <c r="E8182" s="36" t="s">
        <v>253</v>
      </c>
      <c r="F8182" s="15">
        <v>1851375</v>
      </c>
      <c r="G8182" s="15">
        <v>22829179</v>
      </c>
      <c r="I8182" s="38" t="s">
        <v>254</v>
      </c>
      <c r="J8182" s="15">
        <v>10.9</v>
      </c>
    </row>
    <row r="8183" spans="1:10" x14ac:dyDescent="0.3">
      <c r="A8183" s="38" t="s">
        <v>249</v>
      </c>
      <c r="B8183" s="15">
        <v>396150</v>
      </c>
      <c r="C8183" s="15">
        <v>3153150</v>
      </c>
      <c r="E8183" s="35" t="s">
        <v>265</v>
      </c>
      <c r="F8183" s="15">
        <v>8117500</v>
      </c>
      <c r="G8183" s="15">
        <v>128225979</v>
      </c>
      <c r="I8183" s="38" t="s">
        <v>257</v>
      </c>
      <c r="J8183" s="15">
        <v>10.5</v>
      </c>
    </row>
    <row r="8184" spans="1:10" x14ac:dyDescent="0.3">
      <c r="A8184" s="38" t="s">
        <v>251</v>
      </c>
      <c r="B8184" s="15">
        <v>365975</v>
      </c>
      <c r="C8184" s="15">
        <v>3089150</v>
      </c>
      <c r="E8184" s="36" t="s">
        <v>246</v>
      </c>
      <c r="F8184" s="15">
        <v>1385125</v>
      </c>
      <c r="G8184" s="15">
        <v>24218020</v>
      </c>
      <c r="I8184" s="38" t="s">
        <v>252</v>
      </c>
      <c r="J8184" s="15">
        <v>11.3</v>
      </c>
    </row>
    <row r="8185" spans="1:10" x14ac:dyDescent="0.3">
      <c r="A8185" s="38" t="s">
        <v>254</v>
      </c>
      <c r="B8185" s="15">
        <v>385725</v>
      </c>
      <c r="C8185" s="15">
        <v>5233470</v>
      </c>
      <c r="E8185" s="36" t="s">
        <v>248</v>
      </c>
      <c r="F8185" s="15">
        <v>2123375</v>
      </c>
      <c r="G8185" s="15">
        <v>31544512</v>
      </c>
      <c r="I8185" s="38" t="s">
        <v>255</v>
      </c>
      <c r="J8185" s="15">
        <v>12.2</v>
      </c>
    </row>
    <row r="8186" spans="1:10" x14ac:dyDescent="0.3">
      <c r="A8186" s="38" t="s">
        <v>257</v>
      </c>
      <c r="B8186" s="15">
        <v>380507</v>
      </c>
      <c r="C8186" s="15">
        <v>4253839</v>
      </c>
      <c r="E8186" s="36" t="s">
        <v>250</v>
      </c>
      <c r="F8186" s="15">
        <v>2434175</v>
      </c>
      <c r="G8186" s="15">
        <v>40307513</v>
      </c>
      <c r="I8186" s="38" t="s">
        <v>258</v>
      </c>
      <c r="J8186" s="15">
        <v>11.8</v>
      </c>
    </row>
    <row r="8187" spans="1:10" x14ac:dyDescent="0.3">
      <c r="A8187" s="38" t="s">
        <v>252</v>
      </c>
      <c r="B8187" s="15">
        <v>398000</v>
      </c>
      <c r="C8187" s="15">
        <v>4883374</v>
      </c>
      <c r="E8187" s="37" t="s">
        <v>252</v>
      </c>
      <c r="F8187" s="15">
        <v>775200</v>
      </c>
      <c r="G8187" s="15">
        <v>12370800</v>
      </c>
      <c r="I8187" s="38" t="s">
        <v>260</v>
      </c>
      <c r="J8187" s="15">
        <v>10.9</v>
      </c>
    </row>
    <row r="8188" spans="1:10" x14ac:dyDescent="0.3">
      <c r="A8188" s="38" t="s">
        <v>255</v>
      </c>
      <c r="B8188" s="15">
        <v>427750</v>
      </c>
      <c r="C8188" s="15">
        <v>3989650</v>
      </c>
      <c r="E8188" s="37" t="s">
        <v>255</v>
      </c>
      <c r="F8188" s="15">
        <v>815250</v>
      </c>
      <c r="G8188" s="15">
        <v>13992478</v>
      </c>
      <c r="I8188" s="38" t="s">
        <v>262</v>
      </c>
      <c r="J8188" s="15">
        <v>10.3</v>
      </c>
    </row>
    <row r="8189" spans="1:10" x14ac:dyDescent="0.3">
      <c r="A8189" s="38" t="s">
        <v>258</v>
      </c>
      <c r="B8189" s="15">
        <v>411650</v>
      </c>
      <c r="C8189" s="15">
        <v>4019445</v>
      </c>
      <c r="E8189" s="37" t="s">
        <v>258</v>
      </c>
      <c r="F8189" s="15">
        <v>843725</v>
      </c>
      <c r="G8189" s="15">
        <v>13944235</v>
      </c>
      <c r="I8189" s="38" t="s">
        <v>263</v>
      </c>
      <c r="J8189" s="15">
        <v>8.5</v>
      </c>
    </row>
    <row r="8190" spans="1:10" x14ac:dyDescent="0.3">
      <c r="A8190" s="38" t="s">
        <v>260</v>
      </c>
      <c r="B8190" s="15">
        <v>594000</v>
      </c>
      <c r="C8190" s="15">
        <v>3822500</v>
      </c>
      <c r="E8190" s="36" t="s">
        <v>253</v>
      </c>
      <c r="F8190" s="15">
        <v>2174825</v>
      </c>
      <c r="G8190" s="15">
        <v>32155934</v>
      </c>
      <c r="I8190" s="35" t="s">
        <v>264</v>
      </c>
      <c r="J8190" s="15"/>
    </row>
    <row r="8191" spans="1:10" x14ac:dyDescent="0.3">
      <c r="A8191" s="38" t="s">
        <v>262</v>
      </c>
      <c r="B8191" s="15">
        <v>397750</v>
      </c>
      <c r="C8191" s="15">
        <v>4283599</v>
      </c>
      <c r="E8191" s="35" t="s">
        <v>244</v>
      </c>
      <c r="F8191" s="15">
        <v>10588348</v>
      </c>
      <c r="G8191" s="15">
        <v>120798308</v>
      </c>
      <c r="I8191" s="38" t="s">
        <v>245</v>
      </c>
      <c r="J8191" s="15">
        <v>8.9</v>
      </c>
    </row>
    <row r="8192" spans="1:10" x14ac:dyDescent="0.3">
      <c r="A8192" s="38" t="s">
        <v>263</v>
      </c>
      <c r="B8192" s="15">
        <v>407250</v>
      </c>
      <c r="C8192" s="15">
        <v>2267145</v>
      </c>
      <c r="E8192" s="36" t="s">
        <v>246</v>
      </c>
      <c r="F8192" s="15">
        <v>2250375</v>
      </c>
      <c r="G8192" s="15">
        <v>25999852</v>
      </c>
      <c r="I8192" s="38" t="s">
        <v>247</v>
      </c>
      <c r="J8192" s="15">
        <v>7.9</v>
      </c>
    </row>
    <row r="8193" spans="1:10" x14ac:dyDescent="0.3">
      <c r="A8193" s="35" t="s">
        <v>256</v>
      </c>
      <c r="B8193" s="15"/>
      <c r="C8193" s="15"/>
      <c r="E8193" s="36" t="s">
        <v>248</v>
      </c>
      <c r="F8193" s="15">
        <v>2725875</v>
      </c>
      <c r="G8193" s="15">
        <v>30420514</v>
      </c>
      <c r="I8193" s="38" t="s">
        <v>249</v>
      </c>
      <c r="J8193" s="15">
        <v>6.8</v>
      </c>
    </row>
    <row r="8194" spans="1:10" x14ac:dyDescent="0.3">
      <c r="A8194" s="38" t="s">
        <v>245</v>
      </c>
      <c r="B8194" s="15">
        <v>643949</v>
      </c>
      <c r="C8194" s="15">
        <v>2000649</v>
      </c>
      <c r="E8194" s="36" t="s">
        <v>250</v>
      </c>
      <c r="F8194" s="15">
        <v>3542398</v>
      </c>
      <c r="G8194" s="15">
        <v>38741235</v>
      </c>
      <c r="I8194" s="38" t="s">
        <v>251</v>
      </c>
      <c r="J8194" s="15">
        <v>7</v>
      </c>
    </row>
    <row r="8195" spans="1:10" x14ac:dyDescent="0.3">
      <c r="A8195" s="38" t="s">
        <v>247</v>
      </c>
      <c r="B8195" s="15">
        <v>419500</v>
      </c>
      <c r="C8195" s="15">
        <v>1780450</v>
      </c>
      <c r="E8195" s="37" t="s">
        <v>252</v>
      </c>
      <c r="F8195" s="15">
        <v>1204423</v>
      </c>
      <c r="G8195" s="15">
        <v>11144545</v>
      </c>
      <c r="I8195" s="38" t="s">
        <v>254</v>
      </c>
      <c r="J8195" s="15">
        <v>9.5</v>
      </c>
    </row>
    <row r="8196" spans="1:10" x14ac:dyDescent="0.3">
      <c r="A8196" s="38" t="s">
        <v>249</v>
      </c>
      <c r="B8196" s="15">
        <v>384950</v>
      </c>
      <c r="C8196" s="15">
        <v>2760534</v>
      </c>
      <c r="E8196" s="37" t="s">
        <v>255</v>
      </c>
      <c r="F8196" s="15">
        <v>1190500</v>
      </c>
      <c r="G8196" s="15">
        <v>15207050</v>
      </c>
      <c r="I8196" s="38" t="s">
        <v>257</v>
      </c>
      <c r="J8196" s="15">
        <v>8.1</v>
      </c>
    </row>
    <row r="8197" spans="1:10" x14ac:dyDescent="0.3">
      <c r="A8197" s="38" t="s">
        <v>251</v>
      </c>
      <c r="B8197" s="15">
        <v>394000</v>
      </c>
      <c r="C8197" s="15">
        <v>2150998</v>
      </c>
      <c r="E8197" s="37" t="s">
        <v>258</v>
      </c>
      <c r="F8197" s="15">
        <v>1147475</v>
      </c>
      <c r="G8197" s="15">
        <v>12389640</v>
      </c>
      <c r="I8197" s="38" t="s">
        <v>252</v>
      </c>
      <c r="J8197" s="15">
        <v>6.4</v>
      </c>
    </row>
    <row r="8198" spans="1:10" x14ac:dyDescent="0.3">
      <c r="A8198" s="38" t="s">
        <v>254</v>
      </c>
      <c r="B8198" s="15">
        <v>407975</v>
      </c>
      <c r="C8198" s="15">
        <v>3388499</v>
      </c>
      <c r="E8198" s="36" t="s">
        <v>253</v>
      </c>
      <c r="F8198" s="15">
        <v>2069700</v>
      </c>
      <c r="G8198" s="15">
        <v>25636707</v>
      </c>
      <c r="I8198" s="38" t="s">
        <v>255</v>
      </c>
      <c r="J8198" s="15">
        <v>7.5</v>
      </c>
    </row>
    <row r="8199" spans="1:10" x14ac:dyDescent="0.3">
      <c r="A8199" s="38" t="s">
        <v>257</v>
      </c>
      <c r="B8199" s="15">
        <v>430475</v>
      </c>
      <c r="C8199" s="15">
        <v>2724569</v>
      </c>
      <c r="E8199" s="35" t="s">
        <v>256</v>
      </c>
      <c r="F8199" s="15">
        <v>10382000</v>
      </c>
      <c r="G8199" s="15">
        <v>92002168</v>
      </c>
      <c r="I8199" s="38" t="s">
        <v>258</v>
      </c>
      <c r="J8199" s="15">
        <v>6.5</v>
      </c>
    </row>
    <row r="8200" spans="1:10" x14ac:dyDescent="0.3">
      <c r="A8200" s="38" t="s">
        <v>252</v>
      </c>
      <c r="B8200" s="15">
        <v>421900</v>
      </c>
      <c r="C8200" s="15">
        <v>3106690</v>
      </c>
      <c r="E8200" s="36" t="s">
        <v>246</v>
      </c>
      <c r="F8200" s="15">
        <v>2101500</v>
      </c>
      <c r="G8200" s="15">
        <v>21803526</v>
      </c>
      <c r="I8200" s="38" t="s">
        <v>260</v>
      </c>
      <c r="J8200" s="15">
        <v>6.9</v>
      </c>
    </row>
    <row r="8201" spans="1:10" x14ac:dyDescent="0.3">
      <c r="A8201" s="38" t="s">
        <v>255</v>
      </c>
      <c r="B8201" s="15">
        <v>373500</v>
      </c>
      <c r="C8201" s="15">
        <v>3187000</v>
      </c>
      <c r="E8201" s="36" t="s">
        <v>248</v>
      </c>
      <c r="F8201" s="15">
        <v>3175900</v>
      </c>
      <c r="G8201" s="15">
        <v>29618840</v>
      </c>
      <c r="I8201" s="38" t="s">
        <v>262</v>
      </c>
      <c r="J8201" s="15">
        <v>5.9</v>
      </c>
    </row>
    <row r="8202" spans="1:10" x14ac:dyDescent="0.3">
      <c r="A8202" s="38" t="s">
        <v>258</v>
      </c>
      <c r="B8202" s="15">
        <v>369950</v>
      </c>
      <c r="C8202" s="15">
        <v>2135105</v>
      </c>
      <c r="E8202" s="36" t="s">
        <v>250</v>
      </c>
      <c r="F8202" s="15">
        <v>3068125</v>
      </c>
      <c r="G8202" s="15">
        <v>27383577</v>
      </c>
      <c r="I8202" s="38" t="s">
        <v>263</v>
      </c>
      <c r="J8202" s="15">
        <v>6.4</v>
      </c>
    </row>
    <row r="8203" spans="1:10" x14ac:dyDescent="0.3">
      <c r="A8203" s="38" t="s">
        <v>260</v>
      </c>
      <c r="B8203" s="15">
        <v>404100</v>
      </c>
      <c r="C8203" s="15">
        <v>1294150</v>
      </c>
      <c r="E8203" s="37" t="s">
        <v>252</v>
      </c>
      <c r="F8203" s="15">
        <v>936225</v>
      </c>
      <c r="G8203" s="15">
        <v>14538477</v>
      </c>
      <c r="I8203" s="35" t="s">
        <v>266</v>
      </c>
      <c r="J8203" s="15"/>
    </row>
    <row r="8204" spans="1:10" x14ac:dyDescent="0.3">
      <c r="A8204" s="38" t="s">
        <v>262</v>
      </c>
      <c r="B8204" s="15">
        <v>351900</v>
      </c>
      <c r="C8204" s="15">
        <v>1182800</v>
      </c>
      <c r="E8204" s="37" t="s">
        <v>255</v>
      </c>
      <c r="F8204" s="15">
        <v>1348700</v>
      </c>
      <c r="G8204" s="15">
        <v>8190600</v>
      </c>
      <c r="I8204" s="38" t="s">
        <v>245</v>
      </c>
      <c r="J8204" s="15">
        <v>5.9</v>
      </c>
    </row>
    <row r="8205" spans="1:10" x14ac:dyDescent="0.3">
      <c r="A8205" s="38" t="s">
        <v>263</v>
      </c>
      <c r="B8205" s="15">
        <v>501000</v>
      </c>
      <c r="C8205" s="15">
        <v>679000</v>
      </c>
      <c r="E8205" s="37" t="s">
        <v>258</v>
      </c>
      <c r="F8205" s="15">
        <v>783200</v>
      </c>
      <c r="G8205" s="15">
        <v>4654500</v>
      </c>
      <c r="I8205" s="38" t="s">
        <v>247</v>
      </c>
      <c r="J8205" s="15">
        <v>6.5</v>
      </c>
    </row>
    <row r="8206" spans="1:10" x14ac:dyDescent="0.3">
      <c r="A8206" s="35" t="s">
        <v>261</v>
      </c>
      <c r="B8206" s="15"/>
      <c r="C8206" s="15"/>
      <c r="E8206" s="36" t="s">
        <v>253</v>
      </c>
      <c r="F8206" s="15">
        <v>2036475</v>
      </c>
      <c r="G8206" s="15">
        <v>13196225</v>
      </c>
      <c r="I8206" s="38" t="s">
        <v>249</v>
      </c>
      <c r="J8206" s="15">
        <v>7.9</v>
      </c>
    </row>
    <row r="8207" spans="1:10" x14ac:dyDescent="0.3">
      <c r="A8207" s="38" t="s">
        <v>245</v>
      </c>
      <c r="B8207" s="15">
        <v>387500</v>
      </c>
      <c r="C8207" s="15">
        <v>1136950</v>
      </c>
      <c r="E8207" s="35" t="s">
        <v>261</v>
      </c>
      <c r="F8207" s="15">
        <v>8125800</v>
      </c>
      <c r="G8207" s="15">
        <v>54561668</v>
      </c>
      <c r="I8207" s="38" t="s">
        <v>251</v>
      </c>
      <c r="J8207" s="15">
        <v>8.6</v>
      </c>
    </row>
    <row r="8208" spans="1:10" x14ac:dyDescent="0.3">
      <c r="A8208" s="38" t="s">
        <v>247</v>
      </c>
      <c r="B8208" s="15">
        <v>315500</v>
      </c>
      <c r="C8208" s="15">
        <v>815500</v>
      </c>
      <c r="E8208" s="36" t="s">
        <v>246</v>
      </c>
      <c r="F8208" s="15">
        <v>1810925</v>
      </c>
      <c r="G8208" s="15">
        <v>12101727</v>
      </c>
      <c r="I8208" s="38" t="s">
        <v>254</v>
      </c>
      <c r="J8208" s="15">
        <v>8.6999999999999993</v>
      </c>
    </row>
    <row r="8209" spans="1:10" x14ac:dyDescent="0.3">
      <c r="A8209" s="38" t="s">
        <v>249</v>
      </c>
      <c r="B8209" s="15">
        <v>325475</v>
      </c>
      <c r="C8209" s="15">
        <v>1612650</v>
      </c>
      <c r="E8209" s="36" t="s">
        <v>248</v>
      </c>
      <c r="F8209" s="15">
        <v>1612450</v>
      </c>
      <c r="G8209" s="15">
        <v>16934839</v>
      </c>
      <c r="I8209" s="38" t="s">
        <v>257</v>
      </c>
      <c r="J8209" s="15">
        <v>10.7</v>
      </c>
    </row>
    <row r="8210" spans="1:10" x14ac:dyDescent="0.3">
      <c r="A8210" s="38" t="s">
        <v>251</v>
      </c>
      <c r="B8210" s="15">
        <v>401500</v>
      </c>
      <c r="C8210" s="15">
        <v>1710500</v>
      </c>
      <c r="E8210" s="36" t="s">
        <v>250</v>
      </c>
      <c r="F8210" s="15">
        <v>2496150</v>
      </c>
      <c r="G8210" s="15">
        <v>16940052</v>
      </c>
      <c r="I8210" s="38" t="s">
        <v>252</v>
      </c>
      <c r="J8210" s="15">
        <v>10.1</v>
      </c>
    </row>
    <row r="8211" spans="1:10" x14ac:dyDescent="0.3">
      <c r="A8211" s="38" t="s">
        <v>254</v>
      </c>
      <c r="B8211" s="15">
        <v>378000</v>
      </c>
      <c r="C8211" s="15">
        <v>2253600</v>
      </c>
      <c r="E8211" s="37" t="s">
        <v>252</v>
      </c>
      <c r="F8211" s="15">
        <v>863250</v>
      </c>
      <c r="G8211" s="15">
        <v>6310450</v>
      </c>
      <c r="I8211" s="38" t="s">
        <v>255</v>
      </c>
      <c r="J8211" s="15">
        <v>9</v>
      </c>
    </row>
    <row r="8212" spans="1:10" x14ac:dyDescent="0.3">
      <c r="A8212" s="38" t="s">
        <v>257</v>
      </c>
      <c r="B8212" s="15">
        <v>345200</v>
      </c>
      <c r="C8212" s="15">
        <v>1810940</v>
      </c>
      <c r="E8212" s="37" t="s">
        <v>255</v>
      </c>
      <c r="F8212" s="15">
        <v>805425</v>
      </c>
      <c r="G8212" s="15">
        <v>5371472</v>
      </c>
      <c r="I8212" s="38" t="s">
        <v>258</v>
      </c>
      <c r="J8212" s="15">
        <v>9.6999999999999993</v>
      </c>
    </row>
    <row r="8213" spans="1:10" x14ac:dyDescent="0.3">
      <c r="A8213" s="38" t="s">
        <v>252</v>
      </c>
      <c r="B8213" s="15">
        <v>329000</v>
      </c>
      <c r="C8213" s="15">
        <v>2938450</v>
      </c>
      <c r="E8213" s="37" t="s">
        <v>258</v>
      </c>
      <c r="F8213" s="15">
        <v>827475</v>
      </c>
      <c r="G8213" s="15">
        <v>5258130</v>
      </c>
      <c r="I8213" s="38" t="s">
        <v>260</v>
      </c>
      <c r="J8213" s="15">
        <v>8.9</v>
      </c>
    </row>
    <row r="8214" spans="1:10" x14ac:dyDescent="0.3">
      <c r="A8214" s="38" t="s">
        <v>255</v>
      </c>
      <c r="B8214" s="15">
        <v>193000</v>
      </c>
      <c r="C8214" s="15">
        <v>2102500</v>
      </c>
      <c r="E8214" s="36" t="s">
        <v>253</v>
      </c>
      <c r="F8214" s="15">
        <v>2206275</v>
      </c>
      <c r="G8214" s="15">
        <v>8585050</v>
      </c>
      <c r="I8214" s="38" t="s">
        <v>262</v>
      </c>
      <c r="J8214" s="15">
        <v>9.8000000000000007</v>
      </c>
    </row>
    <row r="8215" spans="1:10" x14ac:dyDescent="0.3">
      <c r="A8215" s="38" t="s">
        <v>258</v>
      </c>
      <c r="B8215" s="15">
        <v>663100</v>
      </c>
      <c r="C8215" s="15">
        <v>2172550</v>
      </c>
      <c r="E8215" s="35" t="s">
        <v>264</v>
      </c>
      <c r="F8215" s="15">
        <v>6839282</v>
      </c>
      <c r="G8215" s="15">
        <v>54493906</v>
      </c>
      <c r="I8215" s="38" t="s">
        <v>263</v>
      </c>
      <c r="J8215" s="15">
        <v>10</v>
      </c>
    </row>
    <row r="8216" spans="1:10" x14ac:dyDescent="0.3">
      <c r="A8216" s="38" t="s">
        <v>260</v>
      </c>
      <c r="B8216" s="15">
        <v>416815</v>
      </c>
      <c r="C8216" s="15">
        <v>1117260</v>
      </c>
      <c r="E8216" s="36" t="s">
        <v>246</v>
      </c>
      <c r="F8216" s="15">
        <v>1786650</v>
      </c>
      <c r="G8216" s="15">
        <v>8487755</v>
      </c>
      <c r="I8216" s="35" t="s">
        <v>267</v>
      </c>
      <c r="J8216" s="15"/>
    </row>
    <row r="8217" spans="1:10" x14ac:dyDescent="0.3">
      <c r="A8217" s="38" t="s">
        <v>262</v>
      </c>
      <c r="B8217" s="15">
        <v>447680</v>
      </c>
      <c r="C8217" s="15">
        <v>1163080</v>
      </c>
      <c r="E8217" s="36" t="s">
        <v>248</v>
      </c>
      <c r="F8217" s="15">
        <v>1840007</v>
      </c>
      <c r="G8217" s="15">
        <v>14622018</v>
      </c>
      <c r="I8217" s="38" t="s">
        <v>245</v>
      </c>
      <c r="J8217" s="15">
        <v>10.1</v>
      </c>
    </row>
    <row r="8218" spans="1:10" x14ac:dyDescent="0.3">
      <c r="A8218" s="38" t="s">
        <v>263</v>
      </c>
      <c r="B8218" s="15">
        <v>593763</v>
      </c>
      <c r="C8218" s="15">
        <v>1937125</v>
      </c>
      <c r="E8218" s="36" t="s">
        <v>250</v>
      </c>
      <c r="F8218" s="15">
        <v>1444625</v>
      </c>
      <c r="G8218" s="15">
        <v>16662434</v>
      </c>
      <c r="I8218" s="38" t="s">
        <v>247</v>
      </c>
      <c r="J8218" s="15">
        <v>9</v>
      </c>
    </row>
    <row r="8219" spans="1:10" x14ac:dyDescent="0.3">
      <c r="A8219" s="35" t="s">
        <v>264</v>
      </c>
      <c r="B8219" s="15"/>
      <c r="C8219" s="15"/>
      <c r="E8219" s="37" t="s">
        <v>252</v>
      </c>
      <c r="F8219" s="15">
        <v>493650</v>
      </c>
      <c r="G8219" s="15">
        <v>8416339</v>
      </c>
      <c r="I8219" s="38" t="s">
        <v>249</v>
      </c>
      <c r="J8219" s="15">
        <v>9.6</v>
      </c>
    </row>
    <row r="8220" spans="1:10" x14ac:dyDescent="0.3">
      <c r="A8220" s="38" t="s">
        <v>245</v>
      </c>
      <c r="B8220" s="15">
        <v>172500</v>
      </c>
      <c r="C8220" s="15">
        <v>345000</v>
      </c>
      <c r="E8220" s="37" t="s">
        <v>255</v>
      </c>
      <c r="F8220" s="15">
        <v>476475</v>
      </c>
      <c r="G8220" s="15">
        <v>3596950</v>
      </c>
      <c r="I8220" s="38" t="s">
        <v>251</v>
      </c>
      <c r="J8220" s="15">
        <v>9.8000000000000007</v>
      </c>
    </row>
    <row r="8221" spans="1:10" x14ac:dyDescent="0.3">
      <c r="A8221" s="38" t="s">
        <v>247</v>
      </c>
      <c r="B8221" s="15">
        <v>309900</v>
      </c>
      <c r="C8221" s="15">
        <v>919850</v>
      </c>
      <c r="E8221" s="37" t="s">
        <v>258</v>
      </c>
      <c r="F8221" s="15">
        <v>474500</v>
      </c>
      <c r="G8221" s="15">
        <v>4649145</v>
      </c>
      <c r="I8221" s="38" t="s">
        <v>254</v>
      </c>
      <c r="J8221" s="15">
        <v>9.6999999999999993</v>
      </c>
    </row>
    <row r="8222" spans="1:10" x14ac:dyDescent="0.3">
      <c r="A8222" s="38" t="s">
        <v>249</v>
      </c>
      <c r="B8222" s="15">
        <v>271904</v>
      </c>
      <c r="C8222" s="15">
        <v>1225307</v>
      </c>
      <c r="E8222" s="36" t="s">
        <v>253</v>
      </c>
      <c r="F8222" s="15">
        <v>1768000</v>
      </c>
      <c r="G8222" s="15">
        <v>14721699</v>
      </c>
      <c r="I8222" s="38" t="s">
        <v>257</v>
      </c>
      <c r="J8222" s="15">
        <v>9.6</v>
      </c>
    </row>
    <row r="8223" spans="1:10" x14ac:dyDescent="0.3">
      <c r="A8223" s="38" t="s">
        <v>251</v>
      </c>
      <c r="B8223" s="15">
        <v>315950</v>
      </c>
      <c r="C8223" s="15">
        <v>991900</v>
      </c>
      <c r="E8223" s="35" t="s">
        <v>266</v>
      </c>
      <c r="F8223" s="15">
        <v>6706745</v>
      </c>
      <c r="G8223" s="15">
        <v>57861873</v>
      </c>
      <c r="I8223" s="38" t="s">
        <v>252</v>
      </c>
      <c r="J8223" s="15">
        <v>9.9</v>
      </c>
    </row>
    <row r="8224" spans="1:10" x14ac:dyDescent="0.3">
      <c r="A8224" s="38" t="s">
        <v>254</v>
      </c>
      <c r="B8224" s="15">
        <v>300400</v>
      </c>
      <c r="C8224" s="15">
        <v>736000</v>
      </c>
      <c r="E8224" s="36" t="s">
        <v>246</v>
      </c>
      <c r="F8224" s="15">
        <v>1788650</v>
      </c>
      <c r="G8224" s="15">
        <v>13051642</v>
      </c>
      <c r="I8224" s="38" t="s">
        <v>255</v>
      </c>
      <c r="J8224" s="15">
        <v>9.3000000000000007</v>
      </c>
    </row>
    <row r="8225" spans="1:10" x14ac:dyDescent="0.3">
      <c r="A8225" s="38" t="s">
        <v>257</v>
      </c>
      <c r="B8225" s="15">
        <v>299928</v>
      </c>
      <c r="C8225" s="15">
        <v>1073428</v>
      </c>
      <c r="E8225" s="36" t="s">
        <v>248</v>
      </c>
      <c r="F8225" s="15">
        <v>1728588</v>
      </c>
      <c r="G8225" s="15">
        <v>17685334</v>
      </c>
      <c r="I8225" s="38" t="s">
        <v>258</v>
      </c>
      <c r="J8225" s="15">
        <v>8.6999999999999993</v>
      </c>
    </row>
    <row r="8226" spans="1:10" x14ac:dyDescent="0.3">
      <c r="A8226" s="38" t="s">
        <v>252</v>
      </c>
      <c r="B8226" s="15">
        <v>298500</v>
      </c>
      <c r="C8226" s="15">
        <v>1995000</v>
      </c>
      <c r="E8226" s="36" t="s">
        <v>250</v>
      </c>
      <c r="F8226" s="15">
        <v>1752034</v>
      </c>
      <c r="G8226" s="15">
        <v>12512739</v>
      </c>
      <c r="I8226" s="38" t="s">
        <v>260</v>
      </c>
      <c r="J8226" s="15">
        <v>5.5</v>
      </c>
    </row>
    <row r="8227" spans="1:10" x14ac:dyDescent="0.3">
      <c r="A8227" s="38" t="s">
        <v>255</v>
      </c>
      <c r="B8227" s="15">
        <v>233648</v>
      </c>
      <c r="C8227" s="15">
        <v>1543445</v>
      </c>
      <c r="E8227" s="37" t="s">
        <v>252</v>
      </c>
      <c r="F8227" s="15">
        <v>605000</v>
      </c>
      <c r="G8227" s="15">
        <v>4173300</v>
      </c>
      <c r="I8227" s="38" t="s">
        <v>262</v>
      </c>
      <c r="J8227" s="15">
        <v>5.7</v>
      </c>
    </row>
    <row r="8228" spans="1:10" x14ac:dyDescent="0.3">
      <c r="A8228" s="38" t="s">
        <v>258</v>
      </c>
      <c r="B8228" s="15">
        <v>310500</v>
      </c>
      <c r="C8228" s="15">
        <v>1769795</v>
      </c>
      <c r="E8228" s="37" t="s">
        <v>255</v>
      </c>
      <c r="F8228" s="15">
        <v>757734</v>
      </c>
      <c r="G8228" s="15">
        <v>4687545</v>
      </c>
      <c r="I8228" s="38" t="s">
        <v>263</v>
      </c>
      <c r="J8228" s="15">
        <v>5.7</v>
      </c>
    </row>
    <row r="8229" spans="1:10" x14ac:dyDescent="0.3">
      <c r="A8229" s="38" t="s">
        <v>260</v>
      </c>
      <c r="B8229" s="15">
        <v>293500</v>
      </c>
      <c r="C8229" s="15">
        <v>1545727</v>
      </c>
      <c r="E8229" s="37" t="s">
        <v>258</v>
      </c>
      <c r="F8229" s="15">
        <v>389300</v>
      </c>
      <c r="G8229" s="15">
        <v>3651894</v>
      </c>
      <c r="I8229" s="35" t="s">
        <v>268</v>
      </c>
      <c r="J8229" s="15"/>
    </row>
    <row r="8230" spans="1:10" x14ac:dyDescent="0.3">
      <c r="A8230" s="38" t="s">
        <v>262</v>
      </c>
      <c r="B8230" s="15">
        <v>304975</v>
      </c>
      <c r="C8230" s="15">
        <v>2051000</v>
      </c>
      <c r="E8230" s="36" t="s">
        <v>253</v>
      </c>
      <c r="F8230" s="15">
        <v>1437473</v>
      </c>
      <c r="G8230" s="15">
        <v>14612158</v>
      </c>
      <c r="I8230" s="38" t="s">
        <v>245</v>
      </c>
      <c r="J8230" s="15">
        <v>4.5999999999999996</v>
      </c>
    </row>
    <row r="8231" spans="1:10" x14ac:dyDescent="0.3">
      <c r="A8231" s="38" t="s">
        <v>263</v>
      </c>
      <c r="B8231" s="15">
        <v>243100</v>
      </c>
      <c r="C8231" s="15">
        <v>1219700</v>
      </c>
      <c r="E8231" s="35" t="s">
        <v>267</v>
      </c>
      <c r="F8231" s="15">
        <v>5854273</v>
      </c>
      <c r="G8231" s="15">
        <v>50747333</v>
      </c>
      <c r="I8231" s="38" t="s">
        <v>247</v>
      </c>
      <c r="J8231" s="15">
        <v>4.5</v>
      </c>
    </row>
    <row r="8232" spans="1:10" x14ac:dyDescent="0.3">
      <c r="A8232" s="35" t="s">
        <v>266</v>
      </c>
      <c r="B8232" s="15"/>
      <c r="C8232" s="15"/>
      <c r="E8232" s="36" t="s">
        <v>246</v>
      </c>
      <c r="F8232" s="15">
        <v>1242623</v>
      </c>
      <c r="G8232" s="15">
        <v>8064429</v>
      </c>
      <c r="I8232" s="38" t="s">
        <v>249</v>
      </c>
      <c r="J8232" s="15">
        <v>4.0999999999999996</v>
      </c>
    </row>
    <row r="8233" spans="1:10" x14ac:dyDescent="0.3">
      <c r="A8233" s="38" t="s">
        <v>245</v>
      </c>
      <c r="B8233" s="15">
        <v>262000</v>
      </c>
      <c r="C8233" s="15">
        <v>524000</v>
      </c>
      <c r="E8233" s="36" t="s">
        <v>248</v>
      </c>
      <c r="F8233" s="15">
        <v>1629900</v>
      </c>
      <c r="G8233" s="15">
        <v>14962887</v>
      </c>
      <c r="I8233" s="38" t="s">
        <v>251</v>
      </c>
      <c r="J8233" s="15">
        <v>4.0999999999999996</v>
      </c>
    </row>
    <row r="8234" spans="1:10" x14ac:dyDescent="0.3">
      <c r="A8234" s="38" t="s">
        <v>247</v>
      </c>
      <c r="B8234" s="15">
        <v>240500</v>
      </c>
      <c r="C8234" s="15">
        <v>1384000</v>
      </c>
      <c r="E8234" s="36" t="s">
        <v>250</v>
      </c>
      <c r="F8234" s="15">
        <v>1194125</v>
      </c>
      <c r="G8234" s="15">
        <v>15345349</v>
      </c>
      <c r="I8234" s="38" t="s">
        <v>254</v>
      </c>
      <c r="J8234" s="15">
        <v>3.2</v>
      </c>
    </row>
    <row r="8235" spans="1:10" x14ac:dyDescent="0.3">
      <c r="A8235" s="38" t="s">
        <v>249</v>
      </c>
      <c r="B8235" s="15">
        <v>257750</v>
      </c>
      <c r="C8235" s="15">
        <v>1805600</v>
      </c>
      <c r="E8235" s="37" t="s">
        <v>252</v>
      </c>
      <c r="F8235" s="15">
        <v>395400</v>
      </c>
      <c r="G8235" s="15">
        <v>4914650</v>
      </c>
      <c r="I8235" s="38" t="s">
        <v>257</v>
      </c>
      <c r="J8235" s="15">
        <v>3.4</v>
      </c>
    </row>
    <row r="8236" spans="1:10" x14ac:dyDescent="0.3">
      <c r="A8236" s="38" t="s">
        <v>251</v>
      </c>
      <c r="B8236" s="15">
        <v>375725</v>
      </c>
      <c r="C8236" s="15">
        <v>1153850</v>
      </c>
      <c r="E8236" s="37" t="s">
        <v>255</v>
      </c>
      <c r="F8236" s="15">
        <v>421250</v>
      </c>
      <c r="G8236" s="15">
        <v>5357899</v>
      </c>
      <c r="I8236" s="38" t="s">
        <v>252</v>
      </c>
      <c r="J8236" s="15">
        <v>2.7</v>
      </c>
    </row>
    <row r="8237" spans="1:10" x14ac:dyDescent="0.3">
      <c r="A8237" s="38" t="s">
        <v>254</v>
      </c>
      <c r="B8237" s="15">
        <v>250950</v>
      </c>
      <c r="C8237" s="15">
        <v>1402800</v>
      </c>
      <c r="E8237" s="37" t="s">
        <v>258</v>
      </c>
      <c r="F8237" s="15">
        <v>377475</v>
      </c>
      <c r="G8237" s="15">
        <v>5072800</v>
      </c>
      <c r="I8237" s="38" t="s">
        <v>255</v>
      </c>
      <c r="J8237" s="15">
        <v>3</v>
      </c>
    </row>
    <row r="8238" spans="1:10" x14ac:dyDescent="0.3">
      <c r="A8238" s="38" t="s">
        <v>257</v>
      </c>
      <c r="B8238" s="15">
        <v>266950</v>
      </c>
      <c r="C8238" s="15">
        <v>1960050</v>
      </c>
      <c r="E8238" s="36" t="s">
        <v>253</v>
      </c>
      <c r="F8238" s="15">
        <v>1787625</v>
      </c>
      <c r="G8238" s="15">
        <v>12374668</v>
      </c>
      <c r="I8238" s="38" t="s">
        <v>258</v>
      </c>
      <c r="J8238" s="15">
        <v>3.3</v>
      </c>
    </row>
    <row r="8239" spans="1:10" x14ac:dyDescent="0.3">
      <c r="A8239" s="38" t="s">
        <v>252</v>
      </c>
      <c r="B8239" s="15">
        <v>224000</v>
      </c>
      <c r="C8239" s="15">
        <v>1148425</v>
      </c>
      <c r="E8239" s="35" t="s">
        <v>268</v>
      </c>
      <c r="F8239" s="15">
        <v>7365925</v>
      </c>
      <c r="G8239" s="15">
        <v>60216385</v>
      </c>
      <c r="I8239" s="38" t="s">
        <v>260</v>
      </c>
      <c r="J8239" s="15">
        <v>4.0999999999999996</v>
      </c>
    </row>
    <row r="8240" spans="1:10" x14ac:dyDescent="0.3">
      <c r="A8240" s="38" t="s">
        <v>255</v>
      </c>
      <c r="B8240" s="15">
        <v>389950</v>
      </c>
      <c r="C8240" s="15">
        <v>919650</v>
      </c>
      <c r="E8240" s="36" t="s">
        <v>246</v>
      </c>
      <c r="F8240" s="15">
        <v>1582425</v>
      </c>
      <c r="G8240" s="15">
        <v>12355640</v>
      </c>
      <c r="I8240" s="38" t="s">
        <v>262</v>
      </c>
      <c r="J8240" s="15">
        <v>4.5</v>
      </c>
    </row>
    <row r="8241" spans="1:10" x14ac:dyDescent="0.3">
      <c r="A8241" s="38" t="s">
        <v>258</v>
      </c>
      <c r="B8241" s="15">
        <v>258075</v>
      </c>
      <c r="C8241" s="15">
        <v>884550</v>
      </c>
      <c r="E8241" s="36" t="s">
        <v>248</v>
      </c>
      <c r="F8241" s="15">
        <v>1709350</v>
      </c>
      <c r="G8241" s="15">
        <v>15084853</v>
      </c>
      <c r="I8241" s="38" t="s">
        <v>263</v>
      </c>
      <c r="J8241" s="15">
        <v>4.0999999999999996</v>
      </c>
    </row>
    <row r="8242" spans="1:10" x14ac:dyDescent="0.3">
      <c r="A8242" s="38" t="s">
        <v>260</v>
      </c>
      <c r="B8242" s="15">
        <v>264750</v>
      </c>
      <c r="C8242" s="15">
        <v>977400</v>
      </c>
      <c r="E8242" s="36" t="s">
        <v>250</v>
      </c>
      <c r="F8242" s="15">
        <v>2065025</v>
      </c>
      <c r="G8242" s="15">
        <v>17479996</v>
      </c>
      <c r="I8242" s="35" t="s">
        <v>269</v>
      </c>
      <c r="J8242" s="15"/>
    </row>
    <row r="8243" spans="1:10" x14ac:dyDescent="0.3">
      <c r="A8243" s="38" t="s">
        <v>262</v>
      </c>
      <c r="B8243" s="15">
        <v>258944</v>
      </c>
      <c r="C8243" s="15">
        <v>1154478</v>
      </c>
      <c r="E8243" s="37" t="s">
        <v>252</v>
      </c>
      <c r="F8243" s="15">
        <v>641600</v>
      </c>
      <c r="G8243" s="15">
        <v>5632045</v>
      </c>
      <c r="I8243" s="38" t="s">
        <v>245</v>
      </c>
      <c r="J8243" s="15">
        <v>4.9000000000000004</v>
      </c>
    </row>
    <row r="8244" spans="1:10" x14ac:dyDescent="0.3">
      <c r="A8244" s="38" t="s">
        <v>263</v>
      </c>
      <c r="B8244" s="15">
        <v>239975</v>
      </c>
      <c r="C8244" s="15">
        <v>1688400</v>
      </c>
      <c r="E8244" s="37" t="s">
        <v>255</v>
      </c>
      <c r="F8244" s="15">
        <v>699925</v>
      </c>
      <c r="G8244" s="15">
        <v>7992501</v>
      </c>
      <c r="I8244" s="38" t="s">
        <v>247</v>
      </c>
      <c r="J8244" s="15">
        <v>3.9</v>
      </c>
    </row>
    <row r="8245" spans="1:10" x14ac:dyDescent="0.3">
      <c r="A8245" s="35" t="s">
        <v>267</v>
      </c>
      <c r="B8245" s="15"/>
      <c r="C8245" s="15"/>
      <c r="E8245" s="37" t="s">
        <v>258</v>
      </c>
      <c r="F8245" s="15">
        <v>723500</v>
      </c>
      <c r="G8245" s="15">
        <v>3855450</v>
      </c>
      <c r="I8245" s="38" t="s">
        <v>249</v>
      </c>
      <c r="J8245" s="15">
        <v>5.6</v>
      </c>
    </row>
    <row r="8246" spans="1:10" x14ac:dyDescent="0.3">
      <c r="A8246" s="38" t="s">
        <v>245</v>
      </c>
      <c r="B8246" s="15">
        <v>118900</v>
      </c>
      <c r="C8246" s="15">
        <v>490700</v>
      </c>
      <c r="E8246" s="36" t="s">
        <v>253</v>
      </c>
      <c r="F8246" s="15">
        <v>2009125</v>
      </c>
      <c r="G8246" s="15">
        <v>15295896</v>
      </c>
      <c r="I8246" s="38" t="s">
        <v>251</v>
      </c>
      <c r="J8246" s="15">
        <v>6.6</v>
      </c>
    </row>
    <row r="8247" spans="1:10" x14ac:dyDescent="0.3">
      <c r="A8247" s="38" t="s">
        <v>247</v>
      </c>
      <c r="B8247" s="15">
        <v>195000</v>
      </c>
      <c r="C8247" s="15">
        <v>1036455</v>
      </c>
      <c r="E8247" s="35" t="s">
        <v>269</v>
      </c>
      <c r="F8247" s="15">
        <v>7776047</v>
      </c>
      <c r="G8247" s="15">
        <v>95457265</v>
      </c>
      <c r="I8247" s="38" t="s">
        <v>254</v>
      </c>
      <c r="J8247" s="15">
        <v>7.4</v>
      </c>
    </row>
    <row r="8248" spans="1:10" x14ac:dyDescent="0.3">
      <c r="A8248" s="38" t="s">
        <v>249</v>
      </c>
      <c r="B8248" s="15">
        <v>251593</v>
      </c>
      <c r="C8248" s="15">
        <v>815185</v>
      </c>
      <c r="E8248" s="36" t="s">
        <v>246</v>
      </c>
      <c r="F8248" s="15">
        <v>1722995</v>
      </c>
      <c r="G8248" s="15">
        <v>16118373</v>
      </c>
      <c r="I8248" s="38" t="s">
        <v>257</v>
      </c>
      <c r="J8248" s="15">
        <v>5.9</v>
      </c>
    </row>
    <row r="8249" spans="1:10" x14ac:dyDescent="0.3">
      <c r="A8249" s="38" t="s">
        <v>251</v>
      </c>
      <c r="B8249" s="15">
        <v>161950</v>
      </c>
      <c r="C8249" s="15">
        <v>884000</v>
      </c>
      <c r="E8249" s="36" t="s">
        <v>248</v>
      </c>
      <c r="F8249" s="15">
        <v>1942170</v>
      </c>
      <c r="G8249" s="15">
        <v>24075312</v>
      </c>
      <c r="I8249" s="38" t="s">
        <v>252</v>
      </c>
      <c r="J8249" s="15">
        <v>4.2</v>
      </c>
    </row>
    <row r="8250" spans="1:10" x14ac:dyDescent="0.3">
      <c r="A8250" s="38" t="s">
        <v>254</v>
      </c>
      <c r="B8250" s="15">
        <v>226475</v>
      </c>
      <c r="C8250" s="15">
        <v>1195350</v>
      </c>
      <c r="E8250" s="36" t="s">
        <v>250</v>
      </c>
      <c r="F8250" s="15">
        <v>1826760</v>
      </c>
      <c r="G8250" s="15">
        <v>32767014</v>
      </c>
      <c r="I8250" s="38" t="s">
        <v>255</v>
      </c>
      <c r="J8250" s="15">
        <v>3.9</v>
      </c>
    </row>
    <row r="8251" spans="1:10" x14ac:dyDescent="0.3">
      <c r="A8251" s="38" t="s">
        <v>257</v>
      </c>
      <c r="B8251" s="15">
        <v>219250</v>
      </c>
      <c r="C8251" s="15">
        <v>756450</v>
      </c>
      <c r="E8251" s="37" t="s">
        <v>252</v>
      </c>
      <c r="F8251" s="15">
        <v>826500</v>
      </c>
      <c r="G8251" s="15">
        <v>9102663</v>
      </c>
      <c r="I8251" s="38" t="s">
        <v>258</v>
      </c>
      <c r="J8251" s="15">
        <v>3.9</v>
      </c>
    </row>
    <row r="8252" spans="1:10" x14ac:dyDescent="0.3">
      <c r="A8252" s="38" t="s">
        <v>252</v>
      </c>
      <c r="B8252" s="15">
        <v>168550</v>
      </c>
      <c r="C8252" s="15">
        <v>450600</v>
      </c>
      <c r="E8252" s="37" t="s">
        <v>255</v>
      </c>
      <c r="F8252" s="15">
        <v>520310</v>
      </c>
      <c r="G8252" s="15">
        <v>10954529</v>
      </c>
      <c r="I8252" s="38" t="s">
        <v>260</v>
      </c>
      <c r="J8252" s="15">
        <v>5.8</v>
      </c>
    </row>
    <row r="8253" spans="1:10" x14ac:dyDescent="0.3">
      <c r="A8253" s="38" t="s">
        <v>255</v>
      </c>
      <c r="B8253" s="15">
        <v>257350</v>
      </c>
      <c r="C8253" s="15">
        <v>1021595</v>
      </c>
      <c r="E8253" s="37" t="s">
        <v>258</v>
      </c>
      <c r="F8253" s="15">
        <v>479950</v>
      </c>
      <c r="G8253" s="15">
        <v>12709822</v>
      </c>
      <c r="I8253" s="38" t="s">
        <v>262</v>
      </c>
      <c r="J8253" s="15">
        <v>5.3</v>
      </c>
    </row>
    <row r="8254" spans="1:10" x14ac:dyDescent="0.3">
      <c r="A8254" s="38" t="s">
        <v>258</v>
      </c>
      <c r="B8254" s="15">
        <v>171100</v>
      </c>
      <c r="C8254" s="15">
        <v>1552021</v>
      </c>
      <c r="E8254" s="36" t="s">
        <v>253</v>
      </c>
      <c r="F8254" s="15">
        <v>2284122</v>
      </c>
      <c r="G8254" s="15">
        <v>22496566</v>
      </c>
      <c r="I8254" s="38" t="s">
        <v>263</v>
      </c>
      <c r="J8254" s="15">
        <v>4.3</v>
      </c>
    </row>
    <row r="8255" spans="1:10" x14ac:dyDescent="0.3">
      <c r="A8255" s="38" t="s">
        <v>260</v>
      </c>
      <c r="B8255" s="15">
        <v>202750</v>
      </c>
      <c r="C8255" s="15">
        <v>1175000</v>
      </c>
      <c r="E8255" s="35" t="s">
        <v>270</v>
      </c>
      <c r="F8255" s="15">
        <v>6711989</v>
      </c>
      <c r="G8255" s="15">
        <v>94872627</v>
      </c>
      <c r="I8255" s="35" t="s">
        <v>270</v>
      </c>
      <c r="J8255" s="15"/>
    </row>
    <row r="8256" spans="1:10" x14ac:dyDescent="0.3">
      <c r="A8256" s="38" t="s">
        <v>262</v>
      </c>
      <c r="B8256" s="15">
        <v>171550</v>
      </c>
      <c r="C8256" s="15">
        <v>1188375</v>
      </c>
      <c r="E8256" s="36" t="s">
        <v>246</v>
      </c>
      <c r="F8256" s="15">
        <v>1700024</v>
      </c>
      <c r="G8256" s="15">
        <v>17984655</v>
      </c>
      <c r="I8256" s="38" t="s">
        <v>245</v>
      </c>
      <c r="J8256" s="15">
        <v>3.8</v>
      </c>
    </row>
    <row r="8257" spans="1:10" x14ac:dyDescent="0.3">
      <c r="A8257" s="38" t="s">
        <v>263</v>
      </c>
      <c r="B8257" s="15">
        <v>265716</v>
      </c>
      <c r="C8257" s="15">
        <v>1204181</v>
      </c>
      <c r="E8257" s="36" t="s">
        <v>248</v>
      </c>
      <c r="F8257" s="15">
        <v>1466320</v>
      </c>
      <c r="G8257" s="15">
        <v>26535285</v>
      </c>
      <c r="I8257" s="38" t="s">
        <v>247</v>
      </c>
      <c r="J8257" s="15">
        <v>3.2</v>
      </c>
    </row>
    <row r="8258" spans="1:10" x14ac:dyDescent="0.3">
      <c r="A8258" s="35" t="s">
        <v>268</v>
      </c>
      <c r="B8258" s="15"/>
      <c r="C8258" s="15"/>
      <c r="E8258" s="36" t="s">
        <v>250</v>
      </c>
      <c r="F8258" s="15">
        <v>1598975</v>
      </c>
      <c r="G8258" s="15">
        <v>27816745</v>
      </c>
      <c r="I8258" s="38" t="s">
        <v>249</v>
      </c>
      <c r="J8258" s="15">
        <v>3.4</v>
      </c>
    </row>
    <row r="8259" spans="1:10" x14ac:dyDescent="0.3">
      <c r="A8259" s="38" t="s">
        <v>245</v>
      </c>
      <c r="B8259" s="15">
        <v>185700</v>
      </c>
      <c r="C8259" s="15">
        <v>837400</v>
      </c>
      <c r="E8259" s="37" t="s">
        <v>252</v>
      </c>
      <c r="F8259" s="15">
        <v>440475</v>
      </c>
      <c r="G8259" s="15">
        <v>7386789</v>
      </c>
      <c r="I8259" s="38" t="s">
        <v>251</v>
      </c>
      <c r="J8259" s="15">
        <v>3.4</v>
      </c>
    </row>
    <row r="8260" spans="1:10" x14ac:dyDescent="0.3">
      <c r="A8260" s="38" t="s">
        <v>247</v>
      </c>
      <c r="B8260" s="15">
        <v>142500</v>
      </c>
      <c r="C8260" s="15">
        <v>953726</v>
      </c>
      <c r="E8260" s="37" t="s">
        <v>255</v>
      </c>
      <c r="F8260" s="15">
        <v>700000</v>
      </c>
      <c r="G8260" s="15">
        <v>12372516</v>
      </c>
      <c r="I8260" s="38" t="s">
        <v>254</v>
      </c>
      <c r="J8260" s="15">
        <v>3.5</v>
      </c>
    </row>
    <row r="8261" spans="1:10" x14ac:dyDescent="0.3">
      <c r="A8261" s="38" t="s">
        <v>249</v>
      </c>
      <c r="B8261" s="15">
        <v>224100</v>
      </c>
      <c r="C8261" s="15">
        <v>1524350</v>
      </c>
      <c r="E8261" s="37" t="s">
        <v>258</v>
      </c>
      <c r="F8261" s="15">
        <v>458500</v>
      </c>
      <c r="G8261" s="15">
        <v>8057440</v>
      </c>
      <c r="I8261" s="38" t="s">
        <v>257</v>
      </c>
      <c r="J8261" s="15">
        <v>3.3</v>
      </c>
    </row>
    <row r="8262" spans="1:10" x14ac:dyDescent="0.3">
      <c r="A8262" s="38" t="s">
        <v>251</v>
      </c>
      <c r="B8262" s="15">
        <v>198000</v>
      </c>
      <c r="C8262" s="15">
        <v>1337480</v>
      </c>
      <c r="E8262" s="36" t="s">
        <v>253</v>
      </c>
      <c r="F8262" s="15">
        <v>1946670</v>
      </c>
      <c r="G8262" s="15">
        <v>22535942</v>
      </c>
      <c r="I8262" s="38" t="s">
        <v>252</v>
      </c>
      <c r="J8262" s="15">
        <v>3.7</v>
      </c>
    </row>
    <row r="8263" spans="1:10" x14ac:dyDescent="0.3">
      <c r="A8263" s="38" t="s">
        <v>254</v>
      </c>
      <c r="B8263" s="15">
        <v>207000</v>
      </c>
      <c r="C8263" s="15">
        <v>902599</v>
      </c>
      <c r="E8263" s="35" t="s">
        <v>271</v>
      </c>
      <c r="F8263" s="15">
        <v>7747127</v>
      </c>
      <c r="G8263" s="15">
        <v>115734294</v>
      </c>
      <c r="I8263" s="38" t="s">
        <v>255</v>
      </c>
      <c r="J8263" s="15">
        <v>4.3</v>
      </c>
    </row>
    <row r="8264" spans="1:10" x14ac:dyDescent="0.3">
      <c r="A8264" s="38" t="s">
        <v>257</v>
      </c>
      <c r="B8264" s="15">
        <v>175950</v>
      </c>
      <c r="C8264" s="15">
        <v>715049</v>
      </c>
      <c r="E8264" s="36" t="s">
        <v>246</v>
      </c>
      <c r="F8264" s="15">
        <v>1322572</v>
      </c>
      <c r="G8264" s="15">
        <v>21831230</v>
      </c>
      <c r="I8264" s="38" t="s">
        <v>258</v>
      </c>
      <c r="J8264" s="15">
        <v>4.2</v>
      </c>
    </row>
    <row r="8265" spans="1:10" x14ac:dyDescent="0.3">
      <c r="A8265" s="38" t="s">
        <v>252</v>
      </c>
      <c r="B8265" s="15">
        <v>251450</v>
      </c>
      <c r="C8265" s="15">
        <v>826425</v>
      </c>
      <c r="E8265" s="36" t="s">
        <v>248</v>
      </c>
      <c r="F8265" s="15">
        <v>2002030</v>
      </c>
      <c r="G8265" s="15">
        <v>31578853</v>
      </c>
      <c r="I8265" s="38" t="s">
        <v>260</v>
      </c>
      <c r="J8265" s="15">
        <v>3.2</v>
      </c>
    </row>
    <row r="8266" spans="1:10" x14ac:dyDescent="0.3">
      <c r="A8266" s="38" t="s">
        <v>255</v>
      </c>
      <c r="B8266" s="15">
        <v>203750</v>
      </c>
      <c r="C8266" s="15">
        <v>1323250</v>
      </c>
      <c r="E8266" s="36" t="s">
        <v>250</v>
      </c>
      <c r="F8266" s="15">
        <v>2270425</v>
      </c>
      <c r="G8266" s="15">
        <v>31304764</v>
      </c>
      <c r="I8266" s="38" t="s">
        <v>262</v>
      </c>
      <c r="J8266" s="15">
        <v>3.3</v>
      </c>
    </row>
    <row r="8267" spans="1:10" x14ac:dyDescent="0.3">
      <c r="A8267" s="38" t="s">
        <v>258</v>
      </c>
      <c r="B8267" s="15">
        <v>220000</v>
      </c>
      <c r="C8267" s="15">
        <v>1382350</v>
      </c>
      <c r="E8267" s="37" t="s">
        <v>252</v>
      </c>
      <c r="F8267" s="15">
        <v>868000</v>
      </c>
      <c r="G8267" s="15">
        <v>11744514</v>
      </c>
      <c r="I8267" s="38" t="s">
        <v>263</v>
      </c>
      <c r="J8267" s="15">
        <v>3.4</v>
      </c>
    </row>
    <row r="8268" spans="1:10" x14ac:dyDescent="0.3">
      <c r="A8268" s="38" t="s">
        <v>260</v>
      </c>
      <c r="B8268" s="15">
        <v>189000</v>
      </c>
      <c r="C8268" s="15">
        <v>1403700</v>
      </c>
      <c r="E8268" s="37" t="s">
        <v>255</v>
      </c>
      <c r="F8268" s="15">
        <v>805425</v>
      </c>
      <c r="G8268" s="15">
        <v>10314400</v>
      </c>
      <c r="I8268" s="35" t="s">
        <v>271</v>
      </c>
      <c r="J8268" s="15"/>
    </row>
    <row r="8269" spans="1:10" x14ac:dyDescent="0.3">
      <c r="A8269" s="38" t="s">
        <v>262</v>
      </c>
      <c r="B8269" s="15">
        <v>246450</v>
      </c>
      <c r="C8269" s="15">
        <v>961895</v>
      </c>
      <c r="E8269" s="37" t="s">
        <v>258</v>
      </c>
      <c r="F8269" s="15">
        <v>597000</v>
      </c>
      <c r="G8269" s="15">
        <v>9245850</v>
      </c>
      <c r="I8269" s="38" t="s">
        <v>245</v>
      </c>
      <c r="J8269" s="15">
        <v>3.1</v>
      </c>
    </row>
    <row r="8270" spans="1:10" x14ac:dyDescent="0.3">
      <c r="A8270" s="38" t="s">
        <v>263</v>
      </c>
      <c r="B8270" s="15">
        <v>345001</v>
      </c>
      <c r="C8270" s="15">
        <v>1842151</v>
      </c>
      <c r="E8270" s="36" t="s">
        <v>253</v>
      </c>
      <c r="F8270" s="15">
        <v>2152100</v>
      </c>
      <c r="G8270" s="15">
        <v>31019447</v>
      </c>
      <c r="I8270" s="38" t="s">
        <v>247</v>
      </c>
      <c r="J8270" s="15">
        <v>3.1</v>
      </c>
    </row>
    <row r="8271" spans="1:10" x14ac:dyDescent="0.3">
      <c r="A8271" s="35" t="s">
        <v>269</v>
      </c>
      <c r="B8271" s="15"/>
      <c r="C8271" s="15"/>
      <c r="E8271" s="35" t="s">
        <v>272</v>
      </c>
      <c r="F8271" s="15">
        <v>10009710</v>
      </c>
      <c r="G8271" s="15">
        <v>147569529</v>
      </c>
      <c r="I8271" s="38" t="s">
        <v>249</v>
      </c>
      <c r="J8271" s="15">
        <v>3.1</v>
      </c>
    </row>
    <row r="8272" spans="1:10" x14ac:dyDescent="0.3">
      <c r="A8272" s="38" t="s">
        <v>245</v>
      </c>
      <c r="B8272" s="15">
        <v>213899</v>
      </c>
      <c r="C8272" s="15">
        <v>1624302</v>
      </c>
      <c r="E8272" s="36" t="s">
        <v>246</v>
      </c>
      <c r="F8272" s="15">
        <v>2567310</v>
      </c>
      <c r="G8272" s="15">
        <v>21011073</v>
      </c>
      <c r="I8272" s="38" t="s">
        <v>251</v>
      </c>
      <c r="J8272" s="15">
        <v>3.7</v>
      </c>
    </row>
    <row r="8273" spans="1:10" x14ac:dyDescent="0.3">
      <c r="A8273" s="38" t="s">
        <v>247</v>
      </c>
      <c r="B8273" s="15">
        <v>194000</v>
      </c>
      <c r="C8273" s="15">
        <v>917500</v>
      </c>
      <c r="E8273" s="36" t="s">
        <v>248</v>
      </c>
      <c r="F8273" s="15">
        <v>2728375</v>
      </c>
      <c r="G8273" s="15">
        <v>46661123</v>
      </c>
      <c r="I8273" s="38" t="s">
        <v>254</v>
      </c>
      <c r="J8273" s="15">
        <v>3.6</v>
      </c>
    </row>
    <row r="8274" spans="1:10" x14ac:dyDescent="0.3">
      <c r="A8274" s="38" t="s">
        <v>249</v>
      </c>
      <c r="B8274" s="15">
        <v>230000</v>
      </c>
      <c r="C8274" s="15">
        <v>1166500</v>
      </c>
      <c r="E8274" s="36" t="s">
        <v>250</v>
      </c>
      <c r="F8274" s="15">
        <v>2495225</v>
      </c>
      <c r="G8274" s="15">
        <v>39747134</v>
      </c>
      <c r="I8274" s="38" t="s">
        <v>257</v>
      </c>
      <c r="J8274" s="15">
        <v>2.5</v>
      </c>
    </row>
    <row r="8275" spans="1:10" x14ac:dyDescent="0.3">
      <c r="A8275" s="38" t="s">
        <v>251</v>
      </c>
      <c r="B8275" s="15">
        <v>268500</v>
      </c>
      <c r="C8275" s="15">
        <v>2109199</v>
      </c>
      <c r="E8275" s="37" t="s">
        <v>252</v>
      </c>
      <c r="F8275" s="15">
        <v>1081225</v>
      </c>
      <c r="G8275" s="15">
        <v>13298473</v>
      </c>
      <c r="I8275" s="38" t="s">
        <v>252</v>
      </c>
      <c r="J8275" s="15">
        <v>3.6</v>
      </c>
    </row>
    <row r="8276" spans="1:10" x14ac:dyDescent="0.3">
      <c r="A8276" s="38" t="s">
        <v>254</v>
      </c>
      <c r="B8276" s="15">
        <v>202126</v>
      </c>
      <c r="C8276" s="15">
        <v>1784326</v>
      </c>
      <c r="E8276" s="37" t="s">
        <v>255</v>
      </c>
      <c r="F8276" s="15">
        <v>575000</v>
      </c>
      <c r="G8276" s="15">
        <v>13113408</v>
      </c>
      <c r="I8276" s="38" t="s">
        <v>255</v>
      </c>
      <c r="J8276" s="15">
        <v>3.4</v>
      </c>
    </row>
    <row r="8277" spans="1:10" x14ac:dyDescent="0.3">
      <c r="A8277" s="38" t="s">
        <v>257</v>
      </c>
      <c r="B8277" s="15">
        <v>241250</v>
      </c>
      <c r="C8277" s="15">
        <v>1365622</v>
      </c>
      <c r="E8277" s="37" t="s">
        <v>258</v>
      </c>
      <c r="F8277" s="15">
        <v>839000</v>
      </c>
      <c r="G8277" s="15">
        <v>13335253</v>
      </c>
      <c r="I8277" s="38" t="s">
        <v>258</v>
      </c>
      <c r="J8277" s="15">
        <v>2.7</v>
      </c>
    </row>
    <row r="8278" spans="1:10" x14ac:dyDescent="0.3">
      <c r="A8278" s="38" t="s">
        <v>252</v>
      </c>
      <c r="B8278" s="15">
        <v>251900</v>
      </c>
      <c r="C8278" s="15">
        <v>2771852</v>
      </c>
      <c r="E8278" s="36" t="s">
        <v>253</v>
      </c>
      <c r="F8278" s="15">
        <v>2218800</v>
      </c>
      <c r="G8278" s="15">
        <v>40150199</v>
      </c>
      <c r="I8278" s="38" t="s">
        <v>260</v>
      </c>
      <c r="J8278" s="15">
        <v>3.2</v>
      </c>
    </row>
    <row r="8279" spans="1:10" x14ac:dyDescent="0.3">
      <c r="A8279" s="38" t="s">
        <v>255</v>
      </c>
      <c r="B8279" s="15">
        <v>239500</v>
      </c>
      <c r="C8279" s="15">
        <v>2091750</v>
      </c>
      <c r="E8279" s="35" t="s">
        <v>273</v>
      </c>
      <c r="F8279" s="15">
        <v>10667663</v>
      </c>
      <c r="G8279" s="15">
        <v>181367384</v>
      </c>
      <c r="I8279" s="38" t="s">
        <v>262</v>
      </c>
      <c r="J8279" s="15">
        <v>2.5</v>
      </c>
    </row>
    <row r="8280" spans="1:10" x14ac:dyDescent="0.3">
      <c r="A8280" s="38" t="s">
        <v>258</v>
      </c>
      <c r="B8280" s="15">
        <v>279274</v>
      </c>
      <c r="C8280" s="15">
        <v>2079747</v>
      </c>
      <c r="E8280" s="36" t="s">
        <v>246</v>
      </c>
      <c r="F8280" s="15">
        <v>2837425</v>
      </c>
      <c r="G8280" s="15">
        <v>36556733</v>
      </c>
      <c r="I8280" s="38" t="s">
        <v>263</v>
      </c>
      <c r="J8280" s="15">
        <v>1.3</v>
      </c>
    </row>
    <row r="8281" spans="1:10" x14ac:dyDescent="0.3">
      <c r="A8281" s="38" t="s">
        <v>260</v>
      </c>
      <c r="B8281" s="15">
        <v>302000</v>
      </c>
      <c r="C8281" s="15">
        <v>1723400</v>
      </c>
      <c r="E8281" s="36" t="s">
        <v>248</v>
      </c>
      <c r="F8281" s="15">
        <v>2832500</v>
      </c>
      <c r="G8281" s="15">
        <v>50024335</v>
      </c>
      <c r="I8281" s="35" t="s">
        <v>272</v>
      </c>
      <c r="J8281" s="15"/>
    </row>
    <row r="8282" spans="1:10" x14ac:dyDescent="0.3">
      <c r="A8282" s="38" t="s">
        <v>262</v>
      </c>
      <c r="B8282" s="15">
        <v>280000</v>
      </c>
      <c r="C8282" s="15">
        <v>1002500</v>
      </c>
      <c r="E8282" s="36" t="s">
        <v>250</v>
      </c>
      <c r="F8282" s="15">
        <v>2422838</v>
      </c>
      <c r="G8282" s="15">
        <v>47205561</v>
      </c>
      <c r="I8282" s="38" t="s">
        <v>245</v>
      </c>
      <c r="J8282" s="15">
        <v>1.3</v>
      </c>
    </row>
    <row r="8283" spans="1:10" x14ac:dyDescent="0.3">
      <c r="A8283" s="38" t="s">
        <v>263</v>
      </c>
      <c r="B8283" s="15">
        <v>241899</v>
      </c>
      <c r="C8283" s="15">
        <v>690398</v>
      </c>
      <c r="E8283" s="37" t="s">
        <v>252</v>
      </c>
      <c r="F8283" s="15">
        <v>647863</v>
      </c>
      <c r="G8283" s="15">
        <v>16224966</v>
      </c>
      <c r="I8283" s="38" t="s">
        <v>247</v>
      </c>
      <c r="J8283" s="15">
        <v>1.1000000000000001</v>
      </c>
    </row>
    <row r="8284" spans="1:10" x14ac:dyDescent="0.3">
      <c r="A8284" s="35" t="s">
        <v>270</v>
      </c>
      <c r="B8284" s="15"/>
      <c r="C8284" s="15"/>
      <c r="E8284" s="37" t="s">
        <v>255</v>
      </c>
      <c r="F8284" s="15">
        <v>699975</v>
      </c>
      <c r="G8284" s="15">
        <v>17140489</v>
      </c>
      <c r="I8284" s="38" t="s">
        <v>249</v>
      </c>
      <c r="J8284" s="15">
        <v>1.4</v>
      </c>
    </row>
    <row r="8285" spans="1:10" x14ac:dyDescent="0.3">
      <c r="A8285" s="38" t="s">
        <v>245</v>
      </c>
      <c r="B8285" s="15">
        <v>235525</v>
      </c>
      <c r="C8285" s="15">
        <v>954638</v>
      </c>
      <c r="E8285" s="37" t="s">
        <v>258</v>
      </c>
      <c r="F8285" s="15">
        <v>1075000</v>
      </c>
      <c r="G8285" s="15">
        <v>13840106</v>
      </c>
      <c r="I8285" s="38" t="s">
        <v>251</v>
      </c>
      <c r="J8285" s="15">
        <v>1.1000000000000001</v>
      </c>
    </row>
    <row r="8286" spans="1:10" x14ac:dyDescent="0.3">
      <c r="A8286" s="38" t="s">
        <v>247</v>
      </c>
      <c r="B8286" s="15">
        <v>266111</v>
      </c>
      <c r="C8286" s="15">
        <v>1438217</v>
      </c>
      <c r="E8286" s="36" t="s">
        <v>253</v>
      </c>
      <c r="F8286" s="15">
        <v>2574900</v>
      </c>
      <c r="G8286" s="15">
        <v>47580755</v>
      </c>
      <c r="I8286" s="38" t="s">
        <v>254</v>
      </c>
      <c r="J8286" s="15">
        <v>1.5</v>
      </c>
    </row>
    <row r="8287" spans="1:10" x14ac:dyDescent="0.3">
      <c r="A8287" s="38" t="s">
        <v>249</v>
      </c>
      <c r="B8287" s="15">
        <v>196575</v>
      </c>
      <c r="C8287" s="15">
        <v>1060100</v>
      </c>
      <c r="E8287" s="35" t="s">
        <v>274</v>
      </c>
      <c r="F8287" s="15">
        <v>12237990</v>
      </c>
      <c r="G8287" s="15">
        <v>198424080</v>
      </c>
      <c r="I8287" s="38" t="s">
        <v>257</v>
      </c>
      <c r="J8287" s="15">
        <v>1.8</v>
      </c>
    </row>
    <row r="8288" spans="1:10" x14ac:dyDescent="0.3">
      <c r="A8288" s="38" t="s">
        <v>251</v>
      </c>
      <c r="B8288" s="15">
        <v>260500</v>
      </c>
      <c r="C8288" s="15">
        <v>2779800</v>
      </c>
      <c r="E8288" s="36" t="s">
        <v>246</v>
      </c>
      <c r="F8288" s="15">
        <v>2534975</v>
      </c>
      <c r="G8288" s="15">
        <v>40140308</v>
      </c>
      <c r="I8288" s="38" t="s">
        <v>252</v>
      </c>
      <c r="J8288" s="15">
        <v>2.5</v>
      </c>
    </row>
    <row r="8289" spans="1:10" x14ac:dyDescent="0.3">
      <c r="A8289" s="38" t="s">
        <v>254</v>
      </c>
      <c r="B8289" s="15">
        <v>252000</v>
      </c>
      <c r="C8289" s="15">
        <v>1705399</v>
      </c>
      <c r="E8289" s="36" t="s">
        <v>248</v>
      </c>
      <c r="F8289" s="15">
        <v>4030500</v>
      </c>
      <c r="G8289" s="15">
        <v>55473940</v>
      </c>
      <c r="I8289" s="38" t="s">
        <v>255</v>
      </c>
      <c r="J8289" s="15">
        <v>2.2000000000000002</v>
      </c>
    </row>
    <row r="8290" spans="1:10" x14ac:dyDescent="0.3">
      <c r="A8290" s="38" t="s">
        <v>257</v>
      </c>
      <c r="B8290" s="15">
        <v>264000</v>
      </c>
      <c r="C8290" s="15">
        <v>1820550</v>
      </c>
      <c r="E8290" s="36" t="s">
        <v>250</v>
      </c>
      <c r="F8290" s="15">
        <v>3185800</v>
      </c>
      <c r="G8290" s="15">
        <v>54903155</v>
      </c>
      <c r="I8290" s="38" t="s">
        <v>258</v>
      </c>
      <c r="J8290" s="15">
        <v>2.6</v>
      </c>
    </row>
    <row r="8291" spans="1:10" x14ac:dyDescent="0.3">
      <c r="A8291" s="38" t="s">
        <v>252</v>
      </c>
      <c r="B8291" s="15">
        <v>311250</v>
      </c>
      <c r="C8291" s="15">
        <v>1510000</v>
      </c>
      <c r="E8291" s="37" t="s">
        <v>252</v>
      </c>
      <c r="F8291" s="15">
        <v>1137750</v>
      </c>
      <c r="G8291" s="15">
        <v>20184293</v>
      </c>
      <c r="I8291" s="38" t="s">
        <v>260</v>
      </c>
      <c r="J8291" s="15">
        <v>2.8</v>
      </c>
    </row>
    <row r="8292" spans="1:10" x14ac:dyDescent="0.3">
      <c r="A8292" s="38" t="s">
        <v>255</v>
      </c>
      <c r="B8292" s="15">
        <v>303950</v>
      </c>
      <c r="C8292" s="15">
        <v>2160975</v>
      </c>
      <c r="E8292" s="37" t="s">
        <v>255</v>
      </c>
      <c r="F8292" s="15">
        <v>1236825</v>
      </c>
      <c r="G8292" s="15">
        <v>20767043</v>
      </c>
      <c r="I8292" s="38" t="s">
        <v>262</v>
      </c>
      <c r="J8292" s="15">
        <v>2.5</v>
      </c>
    </row>
    <row r="8293" spans="1:10" x14ac:dyDescent="0.3">
      <c r="A8293" s="38" t="s">
        <v>258</v>
      </c>
      <c r="B8293" s="15">
        <v>286250</v>
      </c>
      <c r="C8293" s="15">
        <v>1236475</v>
      </c>
      <c r="E8293" s="37" t="s">
        <v>258</v>
      </c>
      <c r="F8293" s="15">
        <v>811225</v>
      </c>
      <c r="G8293" s="15">
        <v>13951819</v>
      </c>
      <c r="I8293" s="38" t="s">
        <v>263</v>
      </c>
      <c r="J8293" s="15">
        <v>1.3</v>
      </c>
    </row>
    <row r="8294" spans="1:10" x14ac:dyDescent="0.3">
      <c r="A8294" s="38" t="s">
        <v>260</v>
      </c>
      <c r="B8294" s="15">
        <v>291500</v>
      </c>
      <c r="C8294" s="15">
        <v>2185077</v>
      </c>
      <c r="E8294" s="36" t="s">
        <v>253</v>
      </c>
      <c r="F8294" s="15">
        <v>2486715</v>
      </c>
      <c r="G8294" s="15">
        <v>47906677</v>
      </c>
      <c r="I8294" s="35" t="s">
        <v>273</v>
      </c>
      <c r="J8294" s="15"/>
    </row>
    <row r="8295" spans="1:10" x14ac:dyDescent="0.3">
      <c r="A8295" s="38" t="s">
        <v>262</v>
      </c>
      <c r="B8295" s="15">
        <v>231000</v>
      </c>
      <c r="C8295" s="15">
        <v>1360950</v>
      </c>
      <c r="E8295" s="35" t="s">
        <v>275</v>
      </c>
      <c r="F8295" s="15">
        <v>9273029</v>
      </c>
      <c r="G8295" s="15">
        <v>77838327</v>
      </c>
      <c r="I8295" s="38" t="s">
        <v>245</v>
      </c>
      <c r="J8295" s="15">
        <v>1.2</v>
      </c>
    </row>
    <row r="8296" spans="1:10" x14ac:dyDescent="0.3">
      <c r="A8296" s="38" t="s">
        <v>263</v>
      </c>
      <c r="B8296" s="15">
        <v>277975</v>
      </c>
      <c r="C8296" s="15">
        <v>1374505</v>
      </c>
      <c r="E8296" s="36" t="s">
        <v>246</v>
      </c>
      <c r="F8296" s="15">
        <v>2589505</v>
      </c>
      <c r="G8296" s="15">
        <v>33987718</v>
      </c>
      <c r="I8296" s="38" t="s">
        <v>247</v>
      </c>
      <c r="J8296" s="15">
        <v>1.1000000000000001</v>
      </c>
    </row>
    <row r="8297" spans="1:10" x14ac:dyDescent="0.3">
      <c r="A8297" s="35" t="s">
        <v>271</v>
      </c>
      <c r="B8297" s="15"/>
      <c r="C8297" s="15"/>
      <c r="E8297" s="36" t="s">
        <v>248</v>
      </c>
      <c r="F8297" s="15">
        <v>2992499</v>
      </c>
      <c r="G8297" s="15">
        <v>17072748</v>
      </c>
      <c r="I8297" s="38" t="s">
        <v>249</v>
      </c>
      <c r="J8297" s="15">
        <v>0.6</v>
      </c>
    </row>
    <row r="8298" spans="1:10" x14ac:dyDescent="0.3">
      <c r="A8298" s="38" t="s">
        <v>245</v>
      </c>
      <c r="B8298" s="15">
        <v>282400</v>
      </c>
      <c r="C8298" s="15">
        <v>2369300</v>
      </c>
      <c r="E8298" s="36" t="s">
        <v>250</v>
      </c>
      <c r="F8298" s="15">
        <v>1961575</v>
      </c>
      <c r="G8298" s="15">
        <v>16323250</v>
      </c>
      <c r="I8298" s="38" t="s">
        <v>251</v>
      </c>
      <c r="J8298" s="15">
        <v>0.8</v>
      </c>
    </row>
    <row r="8299" spans="1:10" x14ac:dyDescent="0.3">
      <c r="A8299" s="38" t="s">
        <v>247</v>
      </c>
      <c r="B8299" s="15">
        <v>384500</v>
      </c>
      <c r="C8299" s="15">
        <v>1185150</v>
      </c>
      <c r="E8299" s="37" t="s">
        <v>252</v>
      </c>
      <c r="F8299" s="15">
        <v>424250</v>
      </c>
      <c r="G8299" s="15">
        <v>5950350</v>
      </c>
      <c r="I8299" s="38" t="s">
        <v>254</v>
      </c>
      <c r="J8299" s="15">
        <v>0.9</v>
      </c>
    </row>
    <row r="8300" spans="1:10" x14ac:dyDescent="0.3">
      <c r="A8300" s="38" t="s">
        <v>249</v>
      </c>
      <c r="B8300" s="15">
        <v>271450</v>
      </c>
      <c r="C8300" s="15">
        <v>1993200</v>
      </c>
      <c r="E8300" s="37" t="s">
        <v>255</v>
      </c>
      <c r="F8300" s="15">
        <v>751650</v>
      </c>
      <c r="G8300" s="15">
        <v>4684950</v>
      </c>
      <c r="I8300" s="38" t="s">
        <v>257</v>
      </c>
      <c r="J8300" s="15">
        <v>0.9</v>
      </c>
    </row>
    <row r="8301" spans="1:10" x14ac:dyDescent="0.3">
      <c r="A8301" s="38" t="s">
        <v>251</v>
      </c>
      <c r="B8301" s="15">
        <v>293239</v>
      </c>
      <c r="C8301" s="15">
        <v>2721077</v>
      </c>
      <c r="E8301" s="37" t="s">
        <v>258</v>
      </c>
      <c r="F8301" s="15">
        <v>785675</v>
      </c>
      <c r="G8301" s="15">
        <v>5687950</v>
      </c>
      <c r="I8301" s="38" t="s">
        <v>252</v>
      </c>
      <c r="J8301" s="15">
        <v>1</v>
      </c>
    </row>
    <row r="8302" spans="1:10" x14ac:dyDescent="0.3">
      <c r="A8302" s="38" t="s">
        <v>254</v>
      </c>
      <c r="B8302" s="15">
        <v>486000</v>
      </c>
      <c r="C8302" s="15">
        <v>1872130</v>
      </c>
      <c r="E8302" s="36" t="s">
        <v>253</v>
      </c>
      <c r="F8302" s="15">
        <v>1729450</v>
      </c>
      <c r="G8302" s="15">
        <v>10454611</v>
      </c>
      <c r="I8302" s="38" t="s">
        <v>255</v>
      </c>
      <c r="J8302" s="15">
        <v>1.1000000000000001</v>
      </c>
    </row>
    <row r="8303" spans="1:10" x14ac:dyDescent="0.3">
      <c r="A8303" s="38" t="s">
        <v>257</v>
      </c>
      <c r="B8303" s="15">
        <v>338625</v>
      </c>
      <c r="C8303" s="15">
        <v>1974500</v>
      </c>
      <c r="E8303" s="14">
        <v>79</v>
      </c>
      <c r="F8303" s="15">
        <v>73531568</v>
      </c>
      <c r="G8303" s="15">
        <v>292412944</v>
      </c>
      <c r="I8303" s="38" t="s">
        <v>258</v>
      </c>
      <c r="J8303" s="15">
        <v>1.3</v>
      </c>
    </row>
    <row r="8304" spans="1:10" x14ac:dyDescent="0.3">
      <c r="A8304" s="38" t="s">
        <v>252</v>
      </c>
      <c r="B8304" s="15">
        <v>319650</v>
      </c>
      <c r="C8304" s="15">
        <v>3240836</v>
      </c>
      <c r="E8304" s="35" t="s">
        <v>243</v>
      </c>
      <c r="F8304" s="15">
        <v>2313175</v>
      </c>
      <c r="G8304" s="15">
        <v>10228249</v>
      </c>
      <c r="I8304" s="38" t="s">
        <v>260</v>
      </c>
      <c r="J8304" s="15">
        <v>0.5</v>
      </c>
    </row>
    <row r="8305" spans="1:10" x14ac:dyDescent="0.3">
      <c r="A8305" s="38" t="s">
        <v>255</v>
      </c>
      <c r="B8305" s="15">
        <v>331507</v>
      </c>
      <c r="C8305" s="15">
        <v>3374206</v>
      </c>
      <c r="E8305" s="36" t="s">
        <v>246</v>
      </c>
      <c r="F8305" s="15">
        <v>541450</v>
      </c>
      <c r="G8305" s="15">
        <v>1646950</v>
      </c>
      <c r="I8305" s="38" t="s">
        <v>262</v>
      </c>
      <c r="J8305" s="15">
        <v>1.2</v>
      </c>
    </row>
    <row r="8306" spans="1:10" x14ac:dyDescent="0.3">
      <c r="A8306" s="38" t="s">
        <v>258</v>
      </c>
      <c r="B8306" s="15">
        <v>308950</v>
      </c>
      <c r="C8306" s="15">
        <v>1742200</v>
      </c>
      <c r="E8306" s="36" t="s">
        <v>248</v>
      </c>
      <c r="F8306" s="15">
        <v>542350</v>
      </c>
      <c r="G8306" s="15">
        <v>2035200</v>
      </c>
      <c r="I8306" s="38" t="s">
        <v>263</v>
      </c>
      <c r="J8306" s="15">
        <v>0.6</v>
      </c>
    </row>
    <row r="8307" spans="1:10" x14ac:dyDescent="0.3">
      <c r="A8307" s="38" t="s">
        <v>260</v>
      </c>
      <c r="B8307" s="15">
        <v>386500</v>
      </c>
      <c r="C8307" s="15">
        <v>2463400</v>
      </c>
      <c r="E8307" s="36" t="s">
        <v>250</v>
      </c>
      <c r="F8307" s="15">
        <v>594900</v>
      </c>
      <c r="G8307" s="15">
        <v>4205649</v>
      </c>
      <c r="I8307" s="35" t="s">
        <v>274</v>
      </c>
      <c r="J8307" s="15"/>
    </row>
    <row r="8308" spans="1:10" x14ac:dyDescent="0.3">
      <c r="A8308" s="38" t="s">
        <v>262</v>
      </c>
      <c r="B8308" s="15">
        <v>291355</v>
      </c>
      <c r="C8308" s="15">
        <v>2435880</v>
      </c>
      <c r="E8308" s="37" t="s">
        <v>252</v>
      </c>
      <c r="F8308" s="15">
        <v>216900</v>
      </c>
      <c r="G8308" s="15">
        <v>1270850</v>
      </c>
      <c r="I8308" s="38" t="s">
        <v>245</v>
      </c>
      <c r="J8308" s="15">
        <v>0.3</v>
      </c>
    </row>
    <row r="8309" spans="1:10" x14ac:dyDescent="0.3">
      <c r="A8309" s="38" t="s">
        <v>263</v>
      </c>
      <c r="B8309" s="15">
        <v>374425</v>
      </c>
      <c r="C8309" s="15">
        <v>3244080</v>
      </c>
      <c r="E8309" s="37" t="s">
        <v>255</v>
      </c>
      <c r="F8309" s="15">
        <v>199000</v>
      </c>
      <c r="G8309" s="15">
        <v>2050300</v>
      </c>
      <c r="I8309" s="38" t="s">
        <v>247</v>
      </c>
      <c r="J8309" s="15">
        <v>0.6</v>
      </c>
    </row>
    <row r="8310" spans="1:10" x14ac:dyDescent="0.3">
      <c r="A8310" s="35" t="s">
        <v>272</v>
      </c>
      <c r="B8310" s="15"/>
      <c r="C8310" s="15"/>
      <c r="E8310" s="37" t="s">
        <v>258</v>
      </c>
      <c r="F8310" s="15">
        <v>179000</v>
      </c>
      <c r="G8310" s="15">
        <v>884499</v>
      </c>
      <c r="I8310" s="38" t="s">
        <v>249</v>
      </c>
      <c r="J8310" s="15">
        <v>0.4</v>
      </c>
    </row>
    <row r="8311" spans="1:10" x14ac:dyDescent="0.3">
      <c r="A8311" s="38" t="s">
        <v>245</v>
      </c>
      <c r="B8311" s="15">
        <v>537200</v>
      </c>
      <c r="C8311" s="15">
        <v>1814325</v>
      </c>
      <c r="E8311" s="36" t="s">
        <v>253</v>
      </c>
      <c r="F8311" s="15">
        <v>634475</v>
      </c>
      <c r="G8311" s="15">
        <v>2340450</v>
      </c>
      <c r="I8311" s="38" t="s">
        <v>251</v>
      </c>
      <c r="J8311" s="15">
        <v>0.6</v>
      </c>
    </row>
    <row r="8312" spans="1:10" x14ac:dyDescent="0.3">
      <c r="A8312" s="38" t="s">
        <v>247</v>
      </c>
      <c r="B8312" s="15">
        <v>431300</v>
      </c>
      <c r="C8312" s="15">
        <v>1526075</v>
      </c>
      <c r="E8312" s="35" t="s">
        <v>259</v>
      </c>
      <c r="F8312" s="15">
        <v>3346295</v>
      </c>
      <c r="G8312" s="15">
        <v>13568290</v>
      </c>
      <c r="I8312" s="38" t="s">
        <v>254</v>
      </c>
      <c r="J8312" s="15">
        <v>0.6</v>
      </c>
    </row>
    <row r="8313" spans="1:10" x14ac:dyDescent="0.3">
      <c r="A8313" s="38" t="s">
        <v>249</v>
      </c>
      <c r="B8313" s="15">
        <v>341000</v>
      </c>
      <c r="C8313" s="15">
        <v>2690840</v>
      </c>
      <c r="E8313" s="36" t="s">
        <v>246</v>
      </c>
      <c r="F8313" s="15">
        <v>852100</v>
      </c>
      <c r="G8313" s="15">
        <v>2373600</v>
      </c>
      <c r="I8313" s="38" t="s">
        <v>257</v>
      </c>
      <c r="J8313" s="15">
        <v>0.8</v>
      </c>
    </row>
    <row r="8314" spans="1:10" x14ac:dyDescent="0.3">
      <c r="A8314" s="38" t="s">
        <v>251</v>
      </c>
      <c r="B8314" s="15">
        <v>422451</v>
      </c>
      <c r="C8314" s="15">
        <v>2862301</v>
      </c>
      <c r="E8314" s="36" t="s">
        <v>248</v>
      </c>
      <c r="F8314" s="15">
        <v>828700</v>
      </c>
      <c r="G8314" s="15">
        <v>3886450</v>
      </c>
      <c r="I8314" s="38" t="s">
        <v>252</v>
      </c>
      <c r="J8314" s="15">
        <v>1</v>
      </c>
    </row>
    <row r="8315" spans="1:10" x14ac:dyDescent="0.3">
      <c r="A8315" s="38" t="s">
        <v>254</v>
      </c>
      <c r="B8315" s="15">
        <v>567899</v>
      </c>
      <c r="C8315" s="15">
        <v>3652287</v>
      </c>
      <c r="E8315" s="36" t="s">
        <v>250</v>
      </c>
      <c r="F8315" s="15">
        <v>637750</v>
      </c>
      <c r="G8315" s="15">
        <v>4179750</v>
      </c>
      <c r="I8315" s="38" t="s">
        <v>255</v>
      </c>
      <c r="J8315" s="15">
        <v>1.3</v>
      </c>
    </row>
    <row r="8316" spans="1:10" x14ac:dyDescent="0.3">
      <c r="A8316" s="38" t="s">
        <v>257</v>
      </c>
      <c r="B8316" s="15">
        <v>341600</v>
      </c>
      <c r="C8316" s="15">
        <v>2199650</v>
      </c>
      <c r="E8316" s="37" t="s">
        <v>252</v>
      </c>
      <c r="F8316" s="15">
        <v>199750</v>
      </c>
      <c r="G8316" s="15">
        <v>1517450</v>
      </c>
      <c r="I8316" s="38" t="s">
        <v>258</v>
      </c>
      <c r="J8316" s="15">
        <v>1.7</v>
      </c>
    </row>
    <row r="8317" spans="1:10" x14ac:dyDescent="0.3">
      <c r="A8317" s="38" t="s">
        <v>252</v>
      </c>
      <c r="B8317" s="15">
        <v>362600</v>
      </c>
      <c r="C8317" s="15">
        <v>2194400</v>
      </c>
      <c r="E8317" s="37" t="s">
        <v>255</v>
      </c>
      <c r="F8317" s="15">
        <v>218500</v>
      </c>
      <c r="G8317" s="15">
        <v>1132950</v>
      </c>
      <c r="I8317" s="38" t="s">
        <v>260</v>
      </c>
      <c r="J8317" s="15">
        <v>1.6</v>
      </c>
    </row>
    <row r="8318" spans="1:10" x14ac:dyDescent="0.3">
      <c r="A8318" s="38" t="s">
        <v>255</v>
      </c>
      <c r="B8318" s="15">
        <v>408000</v>
      </c>
      <c r="C8318" s="15">
        <v>3287525</v>
      </c>
      <c r="E8318" s="37" t="s">
        <v>258</v>
      </c>
      <c r="F8318" s="15">
        <v>219500</v>
      </c>
      <c r="G8318" s="15">
        <v>1529350</v>
      </c>
      <c r="I8318" s="38" t="s">
        <v>262</v>
      </c>
      <c r="J8318" s="15">
        <v>1.9</v>
      </c>
    </row>
    <row r="8319" spans="1:10" x14ac:dyDescent="0.3">
      <c r="A8319" s="38" t="s">
        <v>258</v>
      </c>
      <c r="B8319" s="15">
        <v>355475</v>
      </c>
      <c r="C8319" s="15">
        <v>3060658</v>
      </c>
      <c r="E8319" s="36" t="s">
        <v>253</v>
      </c>
      <c r="F8319" s="15">
        <v>1027745</v>
      </c>
      <c r="G8319" s="15">
        <v>3128490</v>
      </c>
      <c r="I8319" s="38" t="s">
        <v>263</v>
      </c>
      <c r="J8319" s="15">
        <v>1.5</v>
      </c>
    </row>
    <row r="8320" spans="1:10" x14ac:dyDescent="0.3">
      <c r="A8320" s="38" t="s">
        <v>260</v>
      </c>
      <c r="B8320" s="15">
        <v>361821</v>
      </c>
      <c r="C8320" s="15">
        <v>3304620</v>
      </c>
      <c r="E8320" s="35" t="s">
        <v>265</v>
      </c>
      <c r="F8320" s="15">
        <v>5614574</v>
      </c>
      <c r="G8320" s="15">
        <v>21073838</v>
      </c>
      <c r="I8320" s="35" t="s">
        <v>275</v>
      </c>
      <c r="J8320" s="15"/>
    </row>
    <row r="8321" spans="1:10" x14ac:dyDescent="0.3">
      <c r="A8321" s="38" t="s">
        <v>262</v>
      </c>
      <c r="B8321" s="15">
        <v>402900</v>
      </c>
      <c r="C8321" s="15">
        <v>2453600</v>
      </c>
      <c r="E8321" s="36" t="s">
        <v>246</v>
      </c>
      <c r="F8321" s="15">
        <v>1273000</v>
      </c>
      <c r="G8321" s="15">
        <v>1852500</v>
      </c>
      <c r="I8321" s="38" t="s">
        <v>245</v>
      </c>
      <c r="J8321" s="15">
        <v>1.2</v>
      </c>
    </row>
    <row r="8322" spans="1:10" x14ac:dyDescent="0.3">
      <c r="A8322" s="38" t="s">
        <v>263</v>
      </c>
      <c r="B8322" s="15">
        <v>382250</v>
      </c>
      <c r="C8322" s="15">
        <v>2090490</v>
      </c>
      <c r="E8322" s="36" t="s">
        <v>248</v>
      </c>
      <c r="F8322" s="15">
        <v>1288624</v>
      </c>
      <c r="G8322" s="15">
        <v>4643188</v>
      </c>
      <c r="I8322" s="38" t="s">
        <v>247</v>
      </c>
      <c r="J8322" s="15">
        <v>1.3</v>
      </c>
    </row>
    <row r="8323" spans="1:10" x14ac:dyDescent="0.3">
      <c r="A8323" s="35" t="s">
        <v>273</v>
      </c>
      <c r="B8323" s="15"/>
      <c r="C8323" s="15"/>
      <c r="E8323" s="36" t="s">
        <v>250</v>
      </c>
      <c r="F8323" s="15">
        <v>1245700</v>
      </c>
      <c r="G8323" s="15">
        <v>6309300</v>
      </c>
      <c r="I8323" s="38" t="s">
        <v>249</v>
      </c>
      <c r="J8323" s="15">
        <v>0.8</v>
      </c>
    </row>
    <row r="8324" spans="1:10" x14ac:dyDescent="0.3">
      <c r="A8324" s="38" t="s">
        <v>245</v>
      </c>
      <c r="B8324" s="15">
        <v>599000</v>
      </c>
      <c r="C8324" s="15">
        <v>2885650</v>
      </c>
      <c r="E8324" s="37" t="s">
        <v>252</v>
      </c>
      <c r="F8324" s="15">
        <v>274950</v>
      </c>
      <c r="G8324" s="15">
        <v>1883850</v>
      </c>
      <c r="I8324" s="38" t="s">
        <v>251</v>
      </c>
      <c r="J8324" s="15">
        <v>0.7</v>
      </c>
    </row>
    <row r="8325" spans="1:10" x14ac:dyDescent="0.3">
      <c r="A8325" s="38" t="s">
        <v>247</v>
      </c>
      <c r="B8325" s="15">
        <v>407225</v>
      </c>
      <c r="C8325" s="15">
        <v>2288949</v>
      </c>
      <c r="E8325" s="37" t="s">
        <v>255</v>
      </c>
      <c r="F8325" s="15">
        <v>438750</v>
      </c>
      <c r="G8325" s="15">
        <v>2539500</v>
      </c>
      <c r="I8325" s="38" t="s">
        <v>254</v>
      </c>
      <c r="J8325" s="15">
        <v>1</v>
      </c>
    </row>
    <row r="8326" spans="1:10" x14ac:dyDescent="0.3">
      <c r="A8326" s="38" t="s">
        <v>249</v>
      </c>
      <c r="B8326" s="15">
        <v>415000</v>
      </c>
      <c r="C8326" s="15">
        <v>3975349</v>
      </c>
      <c r="E8326" s="37" t="s">
        <v>258</v>
      </c>
      <c r="F8326" s="15">
        <v>532000</v>
      </c>
      <c r="G8326" s="15">
        <v>1885950</v>
      </c>
      <c r="I8326" s="38" t="s">
        <v>257</v>
      </c>
      <c r="J8326" s="15">
        <v>0.7</v>
      </c>
    </row>
    <row r="8327" spans="1:10" x14ac:dyDescent="0.3">
      <c r="A8327" s="38" t="s">
        <v>251</v>
      </c>
      <c r="B8327" s="15">
        <v>578000</v>
      </c>
      <c r="C8327" s="15">
        <v>2808950</v>
      </c>
      <c r="E8327" s="36" t="s">
        <v>253</v>
      </c>
      <c r="F8327" s="15">
        <v>1807250</v>
      </c>
      <c r="G8327" s="15">
        <v>8268850</v>
      </c>
      <c r="I8327" s="38" t="s">
        <v>252</v>
      </c>
      <c r="J8327" s="15">
        <v>0.3</v>
      </c>
    </row>
    <row r="8328" spans="1:10" x14ac:dyDescent="0.3">
      <c r="A8328" s="38" t="s">
        <v>254</v>
      </c>
      <c r="B8328" s="15">
        <v>448600</v>
      </c>
      <c r="C8328" s="15">
        <v>3123199</v>
      </c>
      <c r="E8328" s="35" t="s">
        <v>244</v>
      </c>
      <c r="F8328" s="15">
        <v>5103825</v>
      </c>
      <c r="G8328" s="15">
        <v>21115140</v>
      </c>
      <c r="I8328" s="38" t="s">
        <v>258</v>
      </c>
      <c r="J8328" s="15">
        <v>0.8</v>
      </c>
    </row>
    <row r="8329" spans="1:10" x14ac:dyDescent="0.3">
      <c r="A8329" s="38" t="s">
        <v>257</v>
      </c>
      <c r="B8329" s="15">
        <v>666000</v>
      </c>
      <c r="C8329" s="15">
        <v>6041199</v>
      </c>
      <c r="E8329" s="36" t="s">
        <v>246</v>
      </c>
      <c r="F8329" s="15">
        <v>1667000</v>
      </c>
      <c r="G8329" s="15">
        <v>3851650</v>
      </c>
      <c r="I8329" s="38" t="s">
        <v>260</v>
      </c>
      <c r="J8329" s="15">
        <v>0.9</v>
      </c>
    </row>
    <row r="8330" spans="1:10" x14ac:dyDescent="0.3">
      <c r="A8330" s="38" t="s">
        <v>252</v>
      </c>
      <c r="B8330" s="15">
        <v>460000</v>
      </c>
      <c r="C8330" s="15">
        <v>5290626</v>
      </c>
      <c r="E8330" s="36" t="s">
        <v>248</v>
      </c>
      <c r="F8330" s="15">
        <v>1630950</v>
      </c>
      <c r="G8330" s="15">
        <v>7541900</v>
      </c>
      <c r="I8330" s="38" t="s">
        <v>262</v>
      </c>
      <c r="J8330" s="15">
        <v>0.4</v>
      </c>
    </row>
    <row r="8331" spans="1:10" x14ac:dyDescent="0.3">
      <c r="A8331" s="38" t="s">
        <v>255</v>
      </c>
      <c r="B8331" s="15">
        <v>447000</v>
      </c>
      <c r="C8331" s="15">
        <v>3742400</v>
      </c>
      <c r="E8331" s="36" t="s">
        <v>250</v>
      </c>
      <c r="F8331" s="15">
        <v>975900</v>
      </c>
      <c r="G8331" s="15">
        <v>6352150</v>
      </c>
      <c r="I8331" s="14">
        <v>60</v>
      </c>
      <c r="J8331" s="15">
        <v>808.39999999999941</v>
      </c>
    </row>
    <row r="8332" spans="1:10" x14ac:dyDescent="0.3">
      <c r="A8332" s="38" t="s">
        <v>258</v>
      </c>
      <c r="B8332" s="15">
        <v>464500</v>
      </c>
      <c r="C8332" s="15">
        <v>5194199</v>
      </c>
      <c r="E8332" s="37" t="s">
        <v>252</v>
      </c>
      <c r="F8332" s="15">
        <v>317425</v>
      </c>
      <c r="G8332" s="15">
        <v>3374350</v>
      </c>
      <c r="I8332" s="35" t="s">
        <v>244</v>
      </c>
      <c r="J8332" s="15"/>
    </row>
    <row r="8333" spans="1:10" x14ac:dyDescent="0.3">
      <c r="A8333" s="38" t="s">
        <v>260</v>
      </c>
      <c r="B8333" s="15">
        <v>458605</v>
      </c>
      <c r="C8333" s="15">
        <v>3066609</v>
      </c>
      <c r="E8333" s="37" t="s">
        <v>255</v>
      </c>
      <c r="F8333" s="15">
        <v>345000</v>
      </c>
      <c r="G8333" s="15">
        <v>1676350</v>
      </c>
      <c r="I8333" s="38" t="s">
        <v>245</v>
      </c>
      <c r="J8333" s="15">
        <v>2.4</v>
      </c>
    </row>
    <row r="8334" spans="1:10" x14ac:dyDescent="0.3">
      <c r="A8334" s="38" t="s">
        <v>262</v>
      </c>
      <c r="B8334" s="15">
        <v>483800</v>
      </c>
      <c r="C8334" s="15">
        <v>2998690</v>
      </c>
      <c r="E8334" s="37" t="s">
        <v>258</v>
      </c>
      <c r="F8334" s="15">
        <v>313475</v>
      </c>
      <c r="G8334" s="15">
        <v>1301450</v>
      </c>
      <c r="I8334" s="38" t="s">
        <v>247</v>
      </c>
      <c r="J8334" s="15">
        <v>2.1</v>
      </c>
    </row>
    <row r="8335" spans="1:10" x14ac:dyDescent="0.3">
      <c r="A8335" s="38" t="s">
        <v>263</v>
      </c>
      <c r="B8335" s="15">
        <v>482500</v>
      </c>
      <c r="C8335" s="15">
        <v>2785800</v>
      </c>
      <c r="E8335" s="36" t="s">
        <v>253</v>
      </c>
      <c r="F8335" s="15">
        <v>829975</v>
      </c>
      <c r="G8335" s="15">
        <v>3369440</v>
      </c>
      <c r="I8335" s="38" t="s">
        <v>249</v>
      </c>
      <c r="J8335" s="15">
        <v>2.4</v>
      </c>
    </row>
    <row r="8336" spans="1:10" x14ac:dyDescent="0.3">
      <c r="A8336" s="35" t="s">
        <v>274</v>
      </c>
      <c r="B8336" s="15"/>
      <c r="C8336" s="15"/>
      <c r="E8336" s="35" t="s">
        <v>256</v>
      </c>
      <c r="F8336" s="15">
        <v>5976175</v>
      </c>
      <c r="G8336" s="15">
        <v>17427640</v>
      </c>
      <c r="I8336" s="38" t="s">
        <v>251</v>
      </c>
      <c r="J8336" s="15">
        <v>1.9</v>
      </c>
    </row>
    <row r="8337" spans="1:10" x14ac:dyDescent="0.3">
      <c r="A8337" s="38" t="s">
        <v>245</v>
      </c>
      <c r="B8337" s="15">
        <v>443250</v>
      </c>
      <c r="C8337" s="15">
        <v>3515795</v>
      </c>
      <c r="E8337" s="36" t="s">
        <v>246</v>
      </c>
      <c r="F8337" s="15">
        <v>1465000</v>
      </c>
      <c r="G8337" s="15">
        <v>4105000</v>
      </c>
      <c r="I8337" s="38" t="s">
        <v>254</v>
      </c>
      <c r="J8337" s="15">
        <v>1.7</v>
      </c>
    </row>
    <row r="8338" spans="1:10" x14ac:dyDescent="0.3">
      <c r="A8338" s="38" t="s">
        <v>247</v>
      </c>
      <c r="B8338" s="15">
        <v>545750</v>
      </c>
      <c r="C8338" s="15">
        <v>3757500</v>
      </c>
      <c r="E8338" s="36" t="s">
        <v>248</v>
      </c>
      <c r="F8338" s="15">
        <v>1632675</v>
      </c>
      <c r="G8338" s="15">
        <v>6465640</v>
      </c>
      <c r="I8338" s="38" t="s">
        <v>257</v>
      </c>
      <c r="J8338" s="15">
        <v>2.2999999999999998</v>
      </c>
    </row>
    <row r="8339" spans="1:10" x14ac:dyDescent="0.3">
      <c r="A8339" s="38" t="s">
        <v>249</v>
      </c>
      <c r="B8339" s="15">
        <v>481250</v>
      </c>
      <c r="C8339" s="15">
        <v>5161150</v>
      </c>
      <c r="E8339" s="36" t="s">
        <v>250</v>
      </c>
      <c r="F8339" s="15">
        <v>1843050</v>
      </c>
      <c r="G8339" s="15">
        <v>4077800</v>
      </c>
      <c r="I8339" s="38" t="s">
        <v>252</v>
      </c>
      <c r="J8339" s="15">
        <v>2.7</v>
      </c>
    </row>
    <row r="8340" spans="1:10" x14ac:dyDescent="0.3">
      <c r="A8340" s="38" t="s">
        <v>251</v>
      </c>
      <c r="B8340" s="15">
        <v>525000</v>
      </c>
      <c r="C8340" s="15">
        <v>6099552</v>
      </c>
      <c r="E8340" s="37" t="s">
        <v>252</v>
      </c>
      <c r="F8340" s="15">
        <v>774750</v>
      </c>
      <c r="G8340" s="15">
        <v>2314500</v>
      </c>
      <c r="I8340" s="38" t="s">
        <v>255</v>
      </c>
      <c r="J8340" s="15">
        <v>2.9</v>
      </c>
    </row>
    <row r="8341" spans="1:10" x14ac:dyDescent="0.3">
      <c r="A8341" s="38" t="s">
        <v>254</v>
      </c>
      <c r="B8341" s="15">
        <v>540000</v>
      </c>
      <c r="C8341" s="15">
        <v>4714100</v>
      </c>
      <c r="E8341" s="37" t="s">
        <v>255</v>
      </c>
      <c r="F8341" s="15">
        <v>775000</v>
      </c>
      <c r="G8341" s="15">
        <v>775000</v>
      </c>
      <c r="I8341" s="38" t="s">
        <v>258</v>
      </c>
      <c r="J8341" s="15">
        <v>3.4</v>
      </c>
    </row>
    <row r="8342" spans="1:10" x14ac:dyDescent="0.3">
      <c r="A8342" s="38" t="s">
        <v>257</v>
      </c>
      <c r="B8342" s="15">
        <v>724500</v>
      </c>
      <c r="C8342" s="15">
        <v>4263850</v>
      </c>
      <c r="E8342" s="37" t="s">
        <v>258</v>
      </c>
      <c r="F8342" s="15">
        <v>293300</v>
      </c>
      <c r="G8342" s="15">
        <v>988300</v>
      </c>
      <c r="I8342" s="38" t="s">
        <v>260</v>
      </c>
      <c r="J8342" s="15">
        <v>4</v>
      </c>
    </row>
    <row r="8343" spans="1:10" x14ac:dyDescent="0.3">
      <c r="A8343" s="38" t="s">
        <v>252</v>
      </c>
      <c r="B8343" s="15">
        <v>499500</v>
      </c>
      <c r="C8343" s="15">
        <v>3879450</v>
      </c>
      <c r="E8343" s="36" t="s">
        <v>253</v>
      </c>
      <c r="F8343" s="15">
        <v>1035450</v>
      </c>
      <c r="G8343" s="15">
        <v>2779200</v>
      </c>
      <c r="I8343" s="38" t="s">
        <v>262</v>
      </c>
      <c r="J8343" s="15">
        <v>3.5</v>
      </c>
    </row>
    <row r="8344" spans="1:10" x14ac:dyDescent="0.3">
      <c r="A8344" s="38" t="s">
        <v>255</v>
      </c>
      <c r="B8344" s="15">
        <v>517000</v>
      </c>
      <c r="C8344" s="15">
        <v>3193829</v>
      </c>
      <c r="E8344" s="35" t="s">
        <v>261</v>
      </c>
      <c r="F8344" s="15">
        <v>3835184</v>
      </c>
      <c r="G8344" s="15">
        <v>12821509</v>
      </c>
      <c r="I8344" s="38" t="s">
        <v>263</v>
      </c>
      <c r="J8344" s="15">
        <v>3.6</v>
      </c>
    </row>
    <row r="8345" spans="1:10" x14ac:dyDescent="0.3">
      <c r="A8345" s="38" t="s">
        <v>258</v>
      </c>
      <c r="B8345" s="15">
        <v>493995</v>
      </c>
      <c r="C8345" s="15">
        <v>3511890</v>
      </c>
      <c r="E8345" s="36" t="s">
        <v>246</v>
      </c>
      <c r="F8345" s="15">
        <v>1131210</v>
      </c>
      <c r="G8345" s="15">
        <v>2885710</v>
      </c>
      <c r="I8345" s="35" t="s">
        <v>256</v>
      </c>
      <c r="J8345" s="15"/>
    </row>
    <row r="8346" spans="1:10" x14ac:dyDescent="0.3">
      <c r="A8346" s="38" t="s">
        <v>260</v>
      </c>
      <c r="B8346" s="15">
        <v>736000</v>
      </c>
      <c r="C8346" s="15">
        <v>4644750</v>
      </c>
      <c r="E8346" s="36" t="s">
        <v>248</v>
      </c>
      <c r="F8346" s="15">
        <v>1031499</v>
      </c>
      <c r="G8346" s="15">
        <v>4851899</v>
      </c>
      <c r="I8346" s="38" t="s">
        <v>245</v>
      </c>
      <c r="J8346" s="15">
        <v>3.9</v>
      </c>
    </row>
    <row r="8347" spans="1:10" x14ac:dyDescent="0.3">
      <c r="A8347" s="38" t="s">
        <v>262</v>
      </c>
      <c r="B8347" s="15">
        <v>544450</v>
      </c>
      <c r="C8347" s="15">
        <v>4185250</v>
      </c>
      <c r="E8347" s="36" t="s">
        <v>250</v>
      </c>
      <c r="F8347" s="15">
        <v>799225</v>
      </c>
      <c r="G8347" s="15">
        <v>2838400</v>
      </c>
      <c r="I8347" s="38" t="s">
        <v>247</v>
      </c>
      <c r="J8347" s="15">
        <v>5.0999999999999996</v>
      </c>
    </row>
    <row r="8348" spans="1:10" x14ac:dyDescent="0.3">
      <c r="A8348" s="38" t="s">
        <v>263</v>
      </c>
      <c r="B8348" s="15">
        <v>540975</v>
      </c>
      <c r="C8348" s="15">
        <v>2894450</v>
      </c>
      <c r="E8348" s="37" t="s">
        <v>252</v>
      </c>
      <c r="F8348" s="15">
        <v>319475</v>
      </c>
      <c r="G8348" s="15">
        <v>1878900</v>
      </c>
      <c r="I8348" s="38" t="s">
        <v>249</v>
      </c>
      <c r="J8348" s="15">
        <v>5.8</v>
      </c>
    </row>
    <row r="8349" spans="1:10" x14ac:dyDescent="0.3">
      <c r="A8349" s="35" t="s">
        <v>275</v>
      </c>
      <c r="B8349" s="15"/>
      <c r="C8349" s="15"/>
      <c r="E8349" s="37" t="s">
        <v>255</v>
      </c>
      <c r="F8349" s="15">
        <v>269750</v>
      </c>
      <c r="G8349" s="15">
        <v>539500</v>
      </c>
      <c r="I8349" s="38" t="s">
        <v>251</v>
      </c>
      <c r="J8349" s="15">
        <v>6.4</v>
      </c>
    </row>
    <row r="8350" spans="1:10" x14ac:dyDescent="0.3">
      <c r="A8350" s="38" t="s">
        <v>245</v>
      </c>
      <c r="B8350" s="15">
        <v>541700</v>
      </c>
      <c r="C8350" s="15">
        <v>1756900</v>
      </c>
      <c r="E8350" s="37" t="s">
        <v>258</v>
      </c>
      <c r="F8350" s="15">
        <v>210000</v>
      </c>
      <c r="G8350" s="15">
        <v>420000</v>
      </c>
      <c r="I8350" s="38" t="s">
        <v>254</v>
      </c>
      <c r="J8350" s="15">
        <v>7.8</v>
      </c>
    </row>
    <row r="8351" spans="1:10" x14ac:dyDescent="0.3">
      <c r="A8351" s="38" t="s">
        <v>247</v>
      </c>
      <c r="B8351" s="15">
        <v>761600</v>
      </c>
      <c r="C8351" s="15">
        <v>4341750</v>
      </c>
      <c r="E8351" s="36" t="s">
        <v>253</v>
      </c>
      <c r="F8351" s="15">
        <v>873250</v>
      </c>
      <c r="G8351" s="15">
        <v>2245500</v>
      </c>
      <c r="I8351" s="38" t="s">
        <v>257</v>
      </c>
      <c r="J8351" s="15">
        <v>8.9</v>
      </c>
    </row>
    <row r="8352" spans="1:10" x14ac:dyDescent="0.3">
      <c r="A8352" s="38" t="s">
        <v>249</v>
      </c>
      <c r="B8352" s="15">
        <v>491375</v>
      </c>
      <c r="C8352" s="15">
        <v>1820700</v>
      </c>
      <c r="E8352" s="35" t="s">
        <v>264</v>
      </c>
      <c r="F8352" s="15">
        <v>3657425</v>
      </c>
      <c r="G8352" s="15">
        <v>10821105</v>
      </c>
      <c r="I8352" s="38" t="s">
        <v>252</v>
      </c>
      <c r="J8352" s="15">
        <v>8.8000000000000007</v>
      </c>
    </row>
    <row r="8353" spans="1:10" x14ac:dyDescent="0.3">
      <c r="A8353" s="38" t="s">
        <v>251</v>
      </c>
      <c r="B8353" s="15">
        <v>539500</v>
      </c>
      <c r="C8353" s="15">
        <v>2702450</v>
      </c>
      <c r="E8353" s="36" t="s">
        <v>246</v>
      </c>
      <c r="F8353" s="15">
        <v>935000</v>
      </c>
      <c r="G8353" s="15">
        <v>1592000</v>
      </c>
      <c r="I8353" s="38" t="s">
        <v>255</v>
      </c>
      <c r="J8353" s="15">
        <v>8.6999999999999993</v>
      </c>
    </row>
    <row r="8354" spans="1:10" x14ac:dyDescent="0.3">
      <c r="A8354" s="38" t="s">
        <v>254</v>
      </c>
      <c r="B8354" s="15">
        <v>595000</v>
      </c>
      <c r="C8354" s="15">
        <v>3565150</v>
      </c>
      <c r="E8354" s="36" t="s">
        <v>248</v>
      </c>
      <c r="F8354" s="15">
        <v>681950</v>
      </c>
      <c r="G8354" s="15">
        <v>1573350</v>
      </c>
      <c r="I8354" s="38" t="s">
        <v>258</v>
      </c>
      <c r="J8354" s="15">
        <v>8.6999999999999993</v>
      </c>
    </row>
    <row r="8355" spans="1:10" x14ac:dyDescent="0.3">
      <c r="A8355" s="38" t="s">
        <v>257</v>
      </c>
      <c r="B8355" s="15">
        <v>552740</v>
      </c>
      <c r="C8355" s="15">
        <v>7721727</v>
      </c>
      <c r="E8355" s="36" t="s">
        <v>250</v>
      </c>
      <c r="F8355" s="15">
        <v>1274000</v>
      </c>
      <c r="G8355" s="15">
        <v>3726255</v>
      </c>
      <c r="I8355" s="38" t="s">
        <v>260</v>
      </c>
      <c r="J8355" s="15">
        <v>8.6</v>
      </c>
    </row>
    <row r="8356" spans="1:10" x14ac:dyDescent="0.3">
      <c r="A8356" s="38" t="s">
        <v>252</v>
      </c>
      <c r="B8356" s="15">
        <v>649900</v>
      </c>
      <c r="C8356" s="15">
        <v>3052350</v>
      </c>
      <c r="E8356" s="37" t="s">
        <v>252</v>
      </c>
      <c r="F8356" s="15">
        <v>185000</v>
      </c>
      <c r="G8356" s="15">
        <v>185000</v>
      </c>
      <c r="I8356" s="38" t="s">
        <v>262</v>
      </c>
      <c r="J8356" s="15">
        <v>9</v>
      </c>
    </row>
    <row r="8357" spans="1:10" x14ac:dyDescent="0.3">
      <c r="A8357" s="38" t="s">
        <v>255</v>
      </c>
      <c r="B8357" s="15">
        <v>833188</v>
      </c>
      <c r="C8357" s="15">
        <v>7056440</v>
      </c>
      <c r="E8357" s="37" t="s">
        <v>255</v>
      </c>
      <c r="F8357" s="15">
        <v>249000</v>
      </c>
      <c r="G8357" s="15">
        <v>1781255</v>
      </c>
      <c r="I8357" s="38" t="s">
        <v>263</v>
      </c>
      <c r="J8357" s="15">
        <v>7.8</v>
      </c>
    </row>
    <row r="8358" spans="1:10" x14ac:dyDescent="0.3">
      <c r="A8358" s="38" t="s">
        <v>258</v>
      </c>
      <c r="B8358" s="15">
        <v>547700</v>
      </c>
      <c r="C8358" s="15">
        <v>4986950</v>
      </c>
      <c r="E8358" s="37" t="s">
        <v>258</v>
      </c>
      <c r="F8358" s="15">
        <v>840000</v>
      </c>
      <c r="G8358" s="15">
        <v>1760000</v>
      </c>
      <c r="I8358" s="35" t="s">
        <v>261</v>
      </c>
      <c r="J8358" s="15"/>
    </row>
    <row r="8359" spans="1:10" x14ac:dyDescent="0.3">
      <c r="A8359" s="38" t="s">
        <v>260</v>
      </c>
      <c r="B8359" s="15">
        <v>550200</v>
      </c>
      <c r="C8359" s="15">
        <v>7033100</v>
      </c>
      <c r="E8359" s="36" t="s">
        <v>253</v>
      </c>
      <c r="F8359" s="15">
        <v>766475</v>
      </c>
      <c r="G8359" s="15">
        <v>3929500</v>
      </c>
      <c r="I8359" s="38" t="s">
        <v>245</v>
      </c>
      <c r="J8359" s="15">
        <v>7</v>
      </c>
    </row>
    <row r="8360" spans="1:10" x14ac:dyDescent="0.3">
      <c r="A8360" s="38" t="s">
        <v>262</v>
      </c>
      <c r="B8360" s="15">
        <v>617500</v>
      </c>
      <c r="C8360" s="15">
        <v>4932700</v>
      </c>
      <c r="E8360" s="35" t="s">
        <v>266</v>
      </c>
      <c r="F8360" s="15">
        <v>3557075</v>
      </c>
      <c r="G8360" s="15">
        <v>9287800</v>
      </c>
      <c r="I8360" s="38" t="s">
        <v>247</v>
      </c>
      <c r="J8360" s="15">
        <v>6.4</v>
      </c>
    </row>
    <row r="8361" spans="1:10" x14ac:dyDescent="0.3">
      <c r="A8361" s="14">
        <v>52</v>
      </c>
      <c r="B8361" s="15">
        <v>41775910</v>
      </c>
      <c r="C8361" s="15">
        <v>311269971</v>
      </c>
      <c r="E8361" s="36" t="s">
        <v>246</v>
      </c>
      <c r="F8361" s="15">
        <v>1044900</v>
      </c>
      <c r="G8361" s="15">
        <v>2252850</v>
      </c>
      <c r="I8361" s="38" t="s">
        <v>249</v>
      </c>
      <c r="J8361" s="15">
        <v>7.2</v>
      </c>
    </row>
    <row r="8362" spans="1:10" x14ac:dyDescent="0.3">
      <c r="A8362" s="35" t="s">
        <v>243</v>
      </c>
      <c r="B8362" s="15"/>
      <c r="C8362" s="15"/>
      <c r="E8362" s="36" t="s">
        <v>248</v>
      </c>
      <c r="F8362" s="15">
        <v>795000</v>
      </c>
      <c r="G8362" s="15">
        <v>3231450</v>
      </c>
      <c r="I8362" s="38" t="s">
        <v>251</v>
      </c>
      <c r="J8362" s="15">
        <v>8.1999999999999993</v>
      </c>
    </row>
    <row r="8363" spans="1:10" x14ac:dyDescent="0.3">
      <c r="A8363" s="38" t="s">
        <v>245</v>
      </c>
      <c r="B8363" s="15">
        <v>148225</v>
      </c>
      <c r="C8363" s="15">
        <v>296450</v>
      </c>
      <c r="E8363" s="36" t="s">
        <v>250</v>
      </c>
      <c r="F8363" s="15">
        <v>1182000</v>
      </c>
      <c r="G8363" s="15">
        <v>2239950</v>
      </c>
      <c r="I8363" s="38" t="s">
        <v>254</v>
      </c>
      <c r="J8363" s="15">
        <v>9.6</v>
      </c>
    </row>
    <row r="8364" spans="1:10" x14ac:dyDescent="0.3">
      <c r="A8364" s="38" t="s">
        <v>247</v>
      </c>
      <c r="B8364" s="15">
        <v>160674</v>
      </c>
      <c r="C8364" s="15">
        <v>651798</v>
      </c>
      <c r="E8364" s="37" t="s">
        <v>252</v>
      </c>
      <c r="F8364" s="15">
        <v>675000</v>
      </c>
      <c r="G8364" s="15">
        <v>675000</v>
      </c>
      <c r="I8364" s="38" t="s">
        <v>257</v>
      </c>
      <c r="J8364" s="15">
        <v>11</v>
      </c>
    </row>
    <row r="8365" spans="1:10" x14ac:dyDescent="0.3">
      <c r="A8365" s="38" t="s">
        <v>249</v>
      </c>
      <c r="B8365" s="15">
        <v>162500</v>
      </c>
      <c r="C8365" s="15">
        <v>453000</v>
      </c>
      <c r="E8365" s="37" t="s">
        <v>255</v>
      </c>
      <c r="F8365" s="15">
        <v>246000</v>
      </c>
      <c r="G8365" s="15">
        <v>246000</v>
      </c>
      <c r="I8365" s="38" t="s">
        <v>252</v>
      </c>
      <c r="J8365" s="15">
        <v>11.8</v>
      </c>
    </row>
    <row r="8366" spans="1:10" x14ac:dyDescent="0.3">
      <c r="A8366" s="38" t="s">
        <v>251</v>
      </c>
      <c r="B8366" s="15">
        <v>154950</v>
      </c>
      <c r="C8366" s="15">
        <v>717400</v>
      </c>
      <c r="E8366" s="37" t="s">
        <v>258</v>
      </c>
      <c r="F8366" s="15">
        <v>261000</v>
      </c>
      <c r="G8366" s="15">
        <v>1318950</v>
      </c>
      <c r="I8366" s="38" t="s">
        <v>255</v>
      </c>
      <c r="J8366" s="15">
        <v>10.5</v>
      </c>
    </row>
    <row r="8367" spans="1:10" x14ac:dyDescent="0.3">
      <c r="A8367" s="38" t="s">
        <v>254</v>
      </c>
      <c r="B8367" s="15">
        <v>117725</v>
      </c>
      <c r="C8367" s="15">
        <v>949485</v>
      </c>
      <c r="E8367" s="36" t="s">
        <v>253</v>
      </c>
      <c r="F8367" s="15">
        <v>535175</v>
      </c>
      <c r="G8367" s="15">
        <v>1563550</v>
      </c>
      <c r="I8367" s="38" t="s">
        <v>258</v>
      </c>
      <c r="J8367" s="15">
        <v>10.1</v>
      </c>
    </row>
    <row r="8368" spans="1:10" x14ac:dyDescent="0.3">
      <c r="A8368" s="38" t="s">
        <v>257</v>
      </c>
      <c r="B8368" s="15">
        <v>135500</v>
      </c>
      <c r="C8368" s="15">
        <v>1037790</v>
      </c>
      <c r="E8368" s="35" t="s">
        <v>267</v>
      </c>
      <c r="F8368" s="15">
        <v>3452557</v>
      </c>
      <c r="G8368" s="15">
        <v>8006914</v>
      </c>
      <c r="I8368" s="38" t="s">
        <v>260</v>
      </c>
      <c r="J8368" s="15">
        <v>10.199999999999999</v>
      </c>
    </row>
    <row r="8369" spans="1:10" x14ac:dyDescent="0.3">
      <c r="A8369" s="38" t="s">
        <v>252</v>
      </c>
      <c r="B8369" s="15">
        <v>161250</v>
      </c>
      <c r="C8369" s="15">
        <v>1244150</v>
      </c>
      <c r="E8369" s="36" t="s">
        <v>246</v>
      </c>
      <c r="F8369" s="15">
        <v>695000</v>
      </c>
      <c r="G8369" s="15">
        <v>1680900</v>
      </c>
      <c r="I8369" s="38" t="s">
        <v>262</v>
      </c>
      <c r="J8369" s="15">
        <v>10.6</v>
      </c>
    </row>
    <row r="8370" spans="1:10" x14ac:dyDescent="0.3">
      <c r="A8370" s="38" t="s">
        <v>255</v>
      </c>
      <c r="B8370" s="15">
        <v>149000</v>
      </c>
      <c r="C8370" s="15">
        <v>1276300</v>
      </c>
      <c r="E8370" s="36" t="s">
        <v>248</v>
      </c>
      <c r="F8370" s="15">
        <v>847400</v>
      </c>
      <c r="G8370" s="15">
        <v>1624200</v>
      </c>
      <c r="I8370" s="38" t="s">
        <v>263</v>
      </c>
      <c r="J8370" s="15">
        <v>9.5</v>
      </c>
    </row>
    <row r="8371" spans="1:10" x14ac:dyDescent="0.3">
      <c r="A8371" s="38" t="s">
        <v>258</v>
      </c>
      <c r="B8371" s="15">
        <v>129900</v>
      </c>
      <c r="C8371" s="15">
        <v>1791350</v>
      </c>
      <c r="E8371" s="36" t="s">
        <v>250</v>
      </c>
      <c r="F8371" s="15">
        <v>1222932</v>
      </c>
      <c r="G8371" s="15">
        <v>2805614</v>
      </c>
      <c r="I8371" s="35" t="s">
        <v>264</v>
      </c>
      <c r="J8371" s="15"/>
    </row>
    <row r="8372" spans="1:10" x14ac:dyDescent="0.3">
      <c r="A8372" s="38" t="s">
        <v>260</v>
      </c>
      <c r="B8372" s="15">
        <v>127800</v>
      </c>
      <c r="C8372" s="15">
        <v>1467115</v>
      </c>
      <c r="E8372" s="37" t="s">
        <v>252</v>
      </c>
      <c r="F8372" s="15">
        <v>246682</v>
      </c>
      <c r="G8372" s="15">
        <v>987614</v>
      </c>
      <c r="I8372" s="38" t="s">
        <v>245</v>
      </c>
      <c r="J8372" s="15">
        <v>10</v>
      </c>
    </row>
    <row r="8373" spans="1:10" x14ac:dyDescent="0.3">
      <c r="A8373" s="38" t="s">
        <v>262</v>
      </c>
      <c r="B8373" s="15">
        <v>144625</v>
      </c>
      <c r="C8373" s="15">
        <v>576700</v>
      </c>
      <c r="E8373" s="37" t="s">
        <v>255</v>
      </c>
      <c r="F8373" s="15">
        <v>534250</v>
      </c>
      <c r="G8373" s="15">
        <v>813500</v>
      </c>
      <c r="I8373" s="38" t="s">
        <v>247</v>
      </c>
      <c r="J8373" s="15">
        <v>10.1</v>
      </c>
    </row>
    <row r="8374" spans="1:10" x14ac:dyDescent="0.3">
      <c r="A8374" s="38" t="s">
        <v>263</v>
      </c>
      <c r="B8374" s="15">
        <v>137000</v>
      </c>
      <c r="C8374" s="15">
        <v>1106599</v>
      </c>
      <c r="E8374" s="37" t="s">
        <v>258</v>
      </c>
      <c r="F8374" s="15">
        <v>442000</v>
      </c>
      <c r="G8374" s="15">
        <v>1004500</v>
      </c>
      <c r="I8374" s="38" t="s">
        <v>249</v>
      </c>
      <c r="J8374" s="15">
        <v>10.6</v>
      </c>
    </row>
    <row r="8375" spans="1:10" x14ac:dyDescent="0.3">
      <c r="A8375" s="35" t="s">
        <v>259</v>
      </c>
      <c r="B8375" s="15"/>
      <c r="C8375" s="15"/>
      <c r="E8375" s="36" t="s">
        <v>253</v>
      </c>
      <c r="F8375" s="15">
        <v>687225</v>
      </c>
      <c r="G8375" s="15">
        <v>1896200</v>
      </c>
      <c r="I8375" s="38" t="s">
        <v>251</v>
      </c>
      <c r="J8375" s="15">
        <v>9.5</v>
      </c>
    </row>
    <row r="8376" spans="1:10" x14ac:dyDescent="0.3">
      <c r="A8376" s="38" t="s">
        <v>245</v>
      </c>
      <c r="B8376" s="15">
        <v>140000</v>
      </c>
      <c r="C8376" s="15">
        <v>697900</v>
      </c>
      <c r="E8376" s="35" t="s">
        <v>268</v>
      </c>
      <c r="F8376" s="15">
        <v>2724800</v>
      </c>
      <c r="G8376" s="15">
        <v>9770394</v>
      </c>
      <c r="I8376" s="38" t="s">
        <v>254</v>
      </c>
      <c r="J8376" s="15">
        <v>10.3</v>
      </c>
    </row>
    <row r="8377" spans="1:10" x14ac:dyDescent="0.3">
      <c r="A8377" s="38" t="s">
        <v>247</v>
      </c>
      <c r="B8377" s="15">
        <v>137250</v>
      </c>
      <c r="C8377" s="15">
        <v>546000</v>
      </c>
      <c r="E8377" s="36" t="s">
        <v>246</v>
      </c>
      <c r="F8377" s="15">
        <v>688800</v>
      </c>
      <c r="G8377" s="15">
        <v>3094730</v>
      </c>
      <c r="I8377" s="38" t="s">
        <v>257</v>
      </c>
      <c r="J8377" s="15">
        <v>11.3</v>
      </c>
    </row>
    <row r="8378" spans="1:10" x14ac:dyDescent="0.3">
      <c r="A8378" s="38" t="s">
        <v>249</v>
      </c>
      <c r="B8378" s="15">
        <v>158900</v>
      </c>
      <c r="C8378" s="15">
        <v>1130200</v>
      </c>
      <c r="E8378" s="36" t="s">
        <v>248</v>
      </c>
      <c r="F8378" s="15">
        <v>511000</v>
      </c>
      <c r="G8378" s="15">
        <v>1823500</v>
      </c>
      <c r="I8378" s="38" t="s">
        <v>252</v>
      </c>
      <c r="J8378" s="15">
        <v>12.5</v>
      </c>
    </row>
    <row r="8379" spans="1:10" x14ac:dyDescent="0.3">
      <c r="A8379" s="38" t="s">
        <v>251</v>
      </c>
      <c r="B8379" s="15">
        <v>154825</v>
      </c>
      <c r="C8379" s="15">
        <v>1791503</v>
      </c>
      <c r="E8379" s="36" t="s">
        <v>250</v>
      </c>
      <c r="F8379" s="15">
        <v>939000</v>
      </c>
      <c r="G8379" s="15">
        <v>3235214</v>
      </c>
      <c r="I8379" s="38" t="s">
        <v>255</v>
      </c>
      <c r="J8379" s="15">
        <v>13.4</v>
      </c>
    </row>
    <row r="8380" spans="1:10" x14ac:dyDescent="0.3">
      <c r="A8380" s="38" t="s">
        <v>254</v>
      </c>
      <c r="B8380" s="15">
        <v>315450</v>
      </c>
      <c r="C8380" s="15">
        <v>1451450</v>
      </c>
      <c r="E8380" s="37" t="s">
        <v>252</v>
      </c>
      <c r="F8380" s="15">
        <v>234000</v>
      </c>
      <c r="G8380" s="15">
        <v>631514</v>
      </c>
      <c r="I8380" s="38" t="s">
        <v>258</v>
      </c>
      <c r="J8380" s="15">
        <v>10.3</v>
      </c>
    </row>
    <row r="8381" spans="1:10" x14ac:dyDescent="0.3">
      <c r="A8381" s="38" t="s">
        <v>257</v>
      </c>
      <c r="B8381" s="15">
        <v>146500</v>
      </c>
      <c r="C8381" s="15">
        <v>2015600</v>
      </c>
      <c r="E8381" s="37" t="s">
        <v>255</v>
      </c>
      <c r="F8381" s="15">
        <v>210000</v>
      </c>
      <c r="G8381" s="15">
        <v>601900</v>
      </c>
      <c r="I8381" s="38" t="s">
        <v>260</v>
      </c>
      <c r="J8381" s="15">
        <v>8.1</v>
      </c>
    </row>
    <row r="8382" spans="1:10" x14ac:dyDescent="0.3">
      <c r="A8382" s="38" t="s">
        <v>252</v>
      </c>
      <c r="B8382" s="15">
        <v>157725</v>
      </c>
      <c r="C8382" s="15">
        <v>2603950</v>
      </c>
      <c r="E8382" s="37" t="s">
        <v>258</v>
      </c>
      <c r="F8382" s="15">
        <v>495000</v>
      </c>
      <c r="G8382" s="15">
        <v>2001800</v>
      </c>
      <c r="I8382" s="38" t="s">
        <v>262</v>
      </c>
      <c r="J8382" s="15">
        <v>8.1999999999999993</v>
      </c>
    </row>
    <row r="8383" spans="1:10" x14ac:dyDescent="0.3">
      <c r="A8383" s="38" t="s">
        <v>255</v>
      </c>
      <c r="B8383" s="15">
        <v>364900</v>
      </c>
      <c r="C8383" s="15">
        <v>1828075</v>
      </c>
      <c r="E8383" s="36" t="s">
        <v>253</v>
      </c>
      <c r="F8383" s="15">
        <v>586000</v>
      </c>
      <c r="G8383" s="15">
        <v>1616950</v>
      </c>
      <c r="I8383" s="38" t="s">
        <v>263</v>
      </c>
      <c r="J8383" s="15">
        <v>8.3000000000000007</v>
      </c>
    </row>
    <row r="8384" spans="1:10" x14ac:dyDescent="0.3">
      <c r="A8384" s="38" t="s">
        <v>258</v>
      </c>
      <c r="B8384" s="15">
        <v>154954</v>
      </c>
      <c r="C8384" s="15">
        <v>1472358</v>
      </c>
      <c r="E8384" s="35" t="s">
        <v>269</v>
      </c>
      <c r="F8384" s="15">
        <v>4157300</v>
      </c>
      <c r="G8384" s="15">
        <v>14653237</v>
      </c>
      <c r="I8384" s="35" t="s">
        <v>266</v>
      </c>
      <c r="J8384" s="15"/>
    </row>
    <row r="8385" spans="1:10" x14ac:dyDescent="0.3">
      <c r="A8385" s="38" t="s">
        <v>260</v>
      </c>
      <c r="B8385" s="15">
        <v>138000</v>
      </c>
      <c r="C8385" s="15">
        <v>1877600</v>
      </c>
      <c r="E8385" s="36" t="s">
        <v>246</v>
      </c>
      <c r="F8385" s="15">
        <v>1020700</v>
      </c>
      <c r="G8385" s="15">
        <v>2929450</v>
      </c>
      <c r="I8385" s="38" t="s">
        <v>245</v>
      </c>
      <c r="J8385" s="15">
        <v>10.1</v>
      </c>
    </row>
    <row r="8386" spans="1:10" x14ac:dyDescent="0.3">
      <c r="A8386" s="38" t="s">
        <v>262</v>
      </c>
      <c r="B8386" s="15">
        <v>354950</v>
      </c>
      <c r="C8386" s="15">
        <v>1899289</v>
      </c>
      <c r="E8386" s="36" t="s">
        <v>248</v>
      </c>
      <c r="F8386" s="15">
        <v>1509550</v>
      </c>
      <c r="G8386" s="15">
        <v>3954449</v>
      </c>
      <c r="I8386" s="38" t="s">
        <v>247</v>
      </c>
      <c r="J8386" s="15">
        <v>9.9</v>
      </c>
    </row>
    <row r="8387" spans="1:10" x14ac:dyDescent="0.3">
      <c r="A8387" s="38" t="s">
        <v>263</v>
      </c>
      <c r="B8387" s="15">
        <v>185975</v>
      </c>
      <c r="C8387" s="15">
        <v>2259690</v>
      </c>
      <c r="E8387" s="36" t="s">
        <v>250</v>
      </c>
      <c r="F8387" s="15">
        <v>682600</v>
      </c>
      <c r="G8387" s="15">
        <v>4729438</v>
      </c>
      <c r="I8387" s="38" t="s">
        <v>249</v>
      </c>
      <c r="J8387" s="15">
        <v>9.5</v>
      </c>
    </row>
    <row r="8388" spans="1:10" x14ac:dyDescent="0.3">
      <c r="A8388" s="35" t="s">
        <v>265</v>
      </c>
      <c r="B8388" s="15"/>
      <c r="C8388" s="15"/>
      <c r="E8388" s="37" t="s">
        <v>252</v>
      </c>
      <c r="F8388" s="15">
        <v>245000</v>
      </c>
      <c r="G8388" s="15">
        <v>2519788</v>
      </c>
      <c r="I8388" s="38" t="s">
        <v>251</v>
      </c>
      <c r="J8388" s="15">
        <v>7</v>
      </c>
    </row>
    <row r="8389" spans="1:10" x14ac:dyDescent="0.3">
      <c r="A8389" s="38" t="s">
        <v>245</v>
      </c>
      <c r="B8389" s="15">
        <v>173900</v>
      </c>
      <c r="C8389" s="15">
        <v>1570750</v>
      </c>
      <c r="E8389" s="37" t="s">
        <v>255</v>
      </c>
      <c r="F8389" s="15">
        <v>189100</v>
      </c>
      <c r="G8389" s="15">
        <v>378200</v>
      </c>
      <c r="I8389" s="38" t="s">
        <v>254</v>
      </c>
      <c r="J8389" s="15">
        <v>5.8</v>
      </c>
    </row>
    <row r="8390" spans="1:10" x14ac:dyDescent="0.3">
      <c r="A8390" s="38" t="s">
        <v>247</v>
      </c>
      <c r="B8390" s="15">
        <v>155000</v>
      </c>
      <c r="C8390" s="15">
        <v>155000</v>
      </c>
      <c r="E8390" s="37" t="s">
        <v>258</v>
      </c>
      <c r="F8390" s="15">
        <v>248500</v>
      </c>
      <c r="G8390" s="15">
        <v>1831450</v>
      </c>
      <c r="I8390" s="38" t="s">
        <v>257</v>
      </c>
      <c r="J8390" s="15">
        <v>5.8</v>
      </c>
    </row>
    <row r="8391" spans="1:10" x14ac:dyDescent="0.3">
      <c r="A8391" s="38" t="s">
        <v>249</v>
      </c>
      <c r="B8391" s="15">
        <v>166500</v>
      </c>
      <c r="C8391" s="15">
        <v>2729674</v>
      </c>
      <c r="E8391" s="36" t="s">
        <v>253</v>
      </c>
      <c r="F8391" s="15">
        <v>944450</v>
      </c>
      <c r="G8391" s="15">
        <v>3039900</v>
      </c>
      <c r="I8391" s="38" t="s">
        <v>252</v>
      </c>
      <c r="J8391" s="15">
        <v>5.3</v>
      </c>
    </row>
    <row r="8392" spans="1:10" x14ac:dyDescent="0.3">
      <c r="A8392" s="38" t="s">
        <v>251</v>
      </c>
      <c r="B8392" s="15">
        <v>183000</v>
      </c>
      <c r="C8392" s="15">
        <v>1594200</v>
      </c>
      <c r="E8392" s="35" t="s">
        <v>270</v>
      </c>
      <c r="F8392" s="15">
        <v>4131460</v>
      </c>
      <c r="G8392" s="15">
        <v>11872009</v>
      </c>
      <c r="I8392" s="38" t="s">
        <v>255</v>
      </c>
      <c r="J8392" s="15">
        <v>6</v>
      </c>
    </row>
    <row r="8393" spans="1:10" x14ac:dyDescent="0.3">
      <c r="A8393" s="38" t="s">
        <v>254</v>
      </c>
      <c r="B8393" s="15">
        <v>169950</v>
      </c>
      <c r="C8393" s="15">
        <v>2354001</v>
      </c>
      <c r="E8393" s="36" t="s">
        <v>246</v>
      </c>
      <c r="F8393" s="15">
        <v>601650</v>
      </c>
      <c r="G8393" s="15">
        <v>1385400</v>
      </c>
      <c r="I8393" s="38" t="s">
        <v>258</v>
      </c>
      <c r="J8393" s="15">
        <v>6.4</v>
      </c>
    </row>
    <row r="8394" spans="1:10" x14ac:dyDescent="0.3">
      <c r="A8394" s="38" t="s">
        <v>257</v>
      </c>
      <c r="B8394" s="15">
        <v>175250</v>
      </c>
      <c r="C8394" s="15">
        <v>2379000</v>
      </c>
      <c r="E8394" s="36" t="s">
        <v>248</v>
      </c>
      <c r="F8394" s="15">
        <v>848950</v>
      </c>
      <c r="G8394" s="15">
        <v>3574450</v>
      </c>
      <c r="I8394" s="38" t="s">
        <v>260</v>
      </c>
      <c r="J8394" s="15">
        <v>7.9</v>
      </c>
    </row>
    <row r="8395" spans="1:10" x14ac:dyDescent="0.3">
      <c r="A8395" s="38" t="s">
        <v>252</v>
      </c>
      <c r="B8395" s="15">
        <v>155000</v>
      </c>
      <c r="C8395" s="15">
        <v>2126198</v>
      </c>
      <c r="E8395" s="36" t="s">
        <v>250</v>
      </c>
      <c r="F8395" s="15">
        <v>1155960</v>
      </c>
      <c r="G8395" s="15">
        <v>2756459</v>
      </c>
      <c r="I8395" s="38" t="s">
        <v>262</v>
      </c>
      <c r="J8395" s="15">
        <v>8</v>
      </c>
    </row>
    <row r="8396" spans="1:10" x14ac:dyDescent="0.3">
      <c r="A8396" s="38" t="s">
        <v>255</v>
      </c>
      <c r="B8396" s="15">
        <v>359250</v>
      </c>
      <c r="C8396" s="15">
        <v>4182200</v>
      </c>
      <c r="E8396" s="37" t="s">
        <v>252</v>
      </c>
      <c r="F8396" s="15">
        <v>385660</v>
      </c>
      <c r="G8396" s="15">
        <v>673459</v>
      </c>
      <c r="I8396" s="38" t="s">
        <v>263</v>
      </c>
      <c r="J8396" s="15">
        <v>7.1</v>
      </c>
    </row>
    <row r="8397" spans="1:10" x14ac:dyDescent="0.3">
      <c r="A8397" s="38" t="s">
        <v>258</v>
      </c>
      <c r="B8397" s="15">
        <v>370924</v>
      </c>
      <c r="C8397" s="15">
        <v>4392387</v>
      </c>
      <c r="E8397" s="37" t="s">
        <v>255</v>
      </c>
      <c r="F8397" s="15">
        <v>565800</v>
      </c>
      <c r="G8397" s="15">
        <v>1308300</v>
      </c>
      <c r="I8397" s="35" t="s">
        <v>267</v>
      </c>
      <c r="J8397" s="15"/>
    </row>
    <row r="8398" spans="1:10" x14ac:dyDescent="0.3">
      <c r="A8398" s="38" t="s">
        <v>260</v>
      </c>
      <c r="B8398" s="15">
        <v>349200</v>
      </c>
      <c r="C8398" s="15">
        <v>3326180</v>
      </c>
      <c r="E8398" s="37" t="s">
        <v>258</v>
      </c>
      <c r="F8398" s="15">
        <v>204500</v>
      </c>
      <c r="G8398" s="15">
        <v>774700</v>
      </c>
      <c r="I8398" s="38" t="s">
        <v>245</v>
      </c>
      <c r="J8398" s="15">
        <v>6.3</v>
      </c>
    </row>
    <row r="8399" spans="1:10" x14ac:dyDescent="0.3">
      <c r="A8399" s="38" t="s">
        <v>262</v>
      </c>
      <c r="B8399" s="15">
        <v>407900</v>
      </c>
      <c r="C8399" s="15">
        <v>2879250</v>
      </c>
      <c r="E8399" s="36" t="s">
        <v>253</v>
      </c>
      <c r="F8399" s="15">
        <v>1524900</v>
      </c>
      <c r="G8399" s="15">
        <v>4155700</v>
      </c>
      <c r="I8399" s="38" t="s">
        <v>247</v>
      </c>
      <c r="J8399" s="15">
        <v>6.3</v>
      </c>
    </row>
    <row r="8400" spans="1:10" x14ac:dyDescent="0.3">
      <c r="A8400" s="38" t="s">
        <v>263</v>
      </c>
      <c r="B8400" s="15">
        <v>188000</v>
      </c>
      <c r="C8400" s="15">
        <v>2484800</v>
      </c>
      <c r="E8400" s="35" t="s">
        <v>271</v>
      </c>
      <c r="F8400" s="15">
        <v>4889875</v>
      </c>
      <c r="G8400" s="15">
        <v>20439102</v>
      </c>
      <c r="I8400" s="38" t="s">
        <v>249</v>
      </c>
      <c r="J8400" s="15">
        <v>8.4</v>
      </c>
    </row>
    <row r="8401" spans="1:10" x14ac:dyDescent="0.3">
      <c r="A8401" s="35" t="s">
        <v>244</v>
      </c>
      <c r="B8401" s="15"/>
      <c r="C8401" s="15"/>
      <c r="E8401" s="36" t="s">
        <v>246</v>
      </c>
      <c r="F8401" s="15">
        <v>1184500</v>
      </c>
      <c r="G8401" s="15">
        <v>3979363</v>
      </c>
      <c r="I8401" s="38" t="s">
        <v>251</v>
      </c>
      <c r="J8401" s="15">
        <v>11.7</v>
      </c>
    </row>
    <row r="8402" spans="1:10" x14ac:dyDescent="0.3">
      <c r="A8402" s="38" t="s">
        <v>245</v>
      </c>
      <c r="B8402" s="15">
        <v>183975</v>
      </c>
      <c r="C8402" s="15">
        <v>1898345</v>
      </c>
      <c r="E8402" s="36" t="s">
        <v>248</v>
      </c>
      <c r="F8402" s="15">
        <v>986450</v>
      </c>
      <c r="G8402" s="15">
        <v>5444825</v>
      </c>
      <c r="I8402" s="38" t="s">
        <v>254</v>
      </c>
      <c r="J8402" s="15">
        <v>12.5</v>
      </c>
    </row>
    <row r="8403" spans="1:10" x14ac:dyDescent="0.3">
      <c r="A8403" s="38" t="s">
        <v>247</v>
      </c>
      <c r="B8403" s="15">
        <v>386900</v>
      </c>
      <c r="C8403" s="15">
        <v>1611300</v>
      </c>
      <c r="E8403" s="36" t="s">
        <v>250</v>
      </c>
      <c r="F8403" s="15">
        <v>1562425</v>
      </c>
      <c r="G8403" s="15">
        <v>5894842</v>
      </c>
      <c r="I8403" s="38" t="s">
        <v>257</v>
      </c>
      <c r="J8403" s="15">
        <v>12.9</v>
      </c>
    </row>
    <row r="8404" spans="1:10" x14ac:dyDescent="0.3">
      <c r="A8404" s="38" t="s">
        <v>249</v>
      </c>
      <c r="B8404" s="15">
        <v>201500</v>
      </c>
      <c r="C8404" s="15">
        <v>1826470</v>
      </c>
      <c r="E8404" s="37" t="s">
        <v>252</v>
      </c>
      <c r="F8404" s="15">
        <v>677425</v>
      </c>
      <c r="G8404" s="15">
        <v>2084850</v>
      </c>
      <c r="I8404" s="38" t="s">
        <v>252</v>
      </c>
      <c r="J8404" s="15">
        <v>10.6</v>
      </c>
    </row>
    <row r="8405" spans="1:10" x14ac:dyDescent="0.3">
      <c r="A8405" s="38" t="s">
        <v>251</v>
      </c>
      <c r="B8405" s="15">
        <v>194475</v>
      </c>
      <c r="C8405" s="15">
        <v>2231650</v>
      </c>
      <c r="E8405" s="37" t="s">
        <v>255</v>
      </c>
      <c r="F8405" s="15">
        <v>620000</v>
      </c>
      <c r="G8405" s="15">
        <v>1722950</v>
      </c>
      <c r="I8405" s="38" t="s">
        <v>255</v>
      </c>
      <c r="J8405" s="15">
        <v>9.8000000000000007</v>
      </c>
    </row>
    <row r="8406" spans="1:10" x14ac:dyDescent="0.3">
      <c r="A8406" s="38" t="s">
        <v>254</v>
      </c>
      <c r="B8406" s="15">
        <v>197250</v>
      </c>
      <c r="C8406" s="15">
        <v>2831400</v>
      </c>
      <c r="E8406" s="37" t="s">
        <v>258</v>
      </c>
      <c r="F8406" s="15">
        <v>265000</v>
      </c>
      <c r="G8406" s="15">
        <v>2087042</v>
      </c>
      <c r="I8406" s="38" t="s">
        <v>258</v>
      </c>
      <c r="J8406" s="15">
        <v>8.4</v>
      </c>
    </row>
    <row r="8407" spans="1:10" x14ac:dyDescent="0.3">
      <c r="A8407" s="38" t="s">
        <v>257</v>
      </c>
      <c r="B8407" s="15">
        <v>204950</v>
      </c>
      <c r="C8407" s="15">
        <v>2288490</v>
      </c>
      <c r="E8407" s="36" t="s">
        <v>253</v>
      </c>
      <c r="F8407" s="15">
        <v>1156500</v>
      </c>
      <c r="G8407" s="15">
        <v>5120072</v>
      </c>
      <c r="I8407" s="38" t="s">
        <v>260</v>
      </c>
      <c r="J8407" s="15">
        <v>7.7</v>
      </c>
    </row>
    <row r="8408" spans="1:10" x14ac:dyDescent="0.3">
      <c r="A8408" s="38" t="s">
        <v>252</v>
      </c>
      <c r="B8408" s="15">
        <v>210000</v>
      </c>
      <c r="C8408" s="15">
        <v>3409944</v>
      </c>
      <c r="E8408" s="35" t="s">
        <v>272</v>
      </c>
      <c r="F8408" s="15">
        <v>4959072</v>
      </c>
      <c r="G8408" s="15">
        <v>22699343</v>
      </c>
      <c r="I8408" s="38" t="s">
        <v>262</v>
      </c>
      <c r="J8408" s="15">
        <v>8.3000000000000007</v>
      </c>
    </row>
    <row r="8409" spans="1:10" x14ac:dyDescent="0.3">
      <c r="A8409" s="38" t="s">
        <v>255</v>
      </c>
      <c r="B8409" s="15">
        <v>393000</v>
      </c>
      <c r="C8409" s="15">
        <v>2064200</v>
      </c>
      <c r="E8409" s="36" t="s">
        <v>246</v>
      </c>
      <c r="F8409" s="15">
        <v>1001050</v>
      </c>
      <c r="G8409" s="15">
        <v>3840550</v>
      </c>
      <c r="I8409" s="38" t="s">
        <v>263</v>
      </c>
      <c r="J8409" s="15">
        <v>6.9</v>
      </c>
    </row>
    <row r="8410" spans="1:10" x14ac:dyDescent="0.3">
      <c r="A8410" s="38" t="s">
        <v>258</v>
      </c>
      <c r="B8410" s="15">
        <v>250000</v>
      </c>
      <c r="C8410" s="15">
        <v>2541494</v>
      </c>
      <c r="E8410" s="36" t="s">
        <v>248</v>
      </c>
      <c r="F8410" s="15">
        <v>1210000</v>
      </c>
      <c r="G8410" s="15">
        <v>8071650</v>
      </c>
      <c r="I8410" s="35" t="s">
        <v>268</v>
      </c>
      <c r="J8410" s="15"/>
    </row>
    <row r="8411" spans="1:10" x14ac:dyDescent="0.3">
      <c r="A8411" s="38" t="s">
        <v>260</v>
      </c>
      <c r="B8411" s="15">
        <v>211950</v>
      </c>
      <c r="C8411" s="15">
        <v>1007950</v>
      </c>
      <c r="E8411" s="36" t="s">
        <v>250</v>
      </c>
      <c r="F8411" s="15">
        <v>1350650</v>
      </c>
      <c r="G8411" s="15">
        <v>7623400</v>
      </c>
      <c r="I8411" s="38" t="s">
        <v>245</v>
      </c>
      <c r="J8411" s="15">
        <v>6.9</v>
      </c>
    </row>
    <row r="8412" spans="1:10" x14ac:dyDescent="0.3">
      <c r="A8412" s="38" t="s">
        <v>262</v>
      </c>
      <c r="B8412" s="15">
        <v>207000</v>
      </c>
      <c r="C8412" s="15">
        <v>3302409</v>
      </c>
      <c r="E8412" s="37" t="s">
        <v>252</v>
      </c>
      <c r="F8412" s="15">
        <v>339900</v>
      </c>
      <c r="G8412" s="15">
        <v>2676800</v>
      </c>
      <c r="I8412" s="38" t="s">
        <v>247</v>
      </c>
      <c r="J8412" s="15">
        <v>5.6</v>
      </c>
    </row>
    <row r="8413" spans="1:10" x14ac:dyDescent="0.3">
      <c r="A8413" s="38" t="s">
        <v>263</v>
      </c>
      <c r="B8413" s="15">
        <v>219000</v>
      </c>
      <c r="C8413" s="15">
        <v>1476900</v>
      </c>
      <c r="E8413" s="37" t="s">
        <v>255</v>
      </c>
      <c r="F8413" s="15">
        <v>538500</v>
      </c>
      <c r="G8413" s="15">
        <v>1617000</v>
      </c>
      <c r="I8413" s="38" t="s">
        <v>249</v>
      </c>
      <c r="J8413" s="15">
        <v>4.9000000000000004</v>
      </c>
    </row>
    <row r="8414" spans="1:10" x14ac:dyDescent="0.3">
      <c r="A8414" s="35" t="s">
        <v>256</v>
      </c>
      <c r="B8414" s="15"/>
      <c r="C8414" s="15"/>
      <c r="E8414" s="37" t="s">
        <v>258</v>
      </c>
      <c r="F8414" s="15">
        <v>472250</v>
      </c>
      <c r="G8414" s="15">
        <v>3329600</v>
      </c>
      <c r="I8414" s="38" t="s">
        <v>251</v>
      </c>
      <c r="J8414" s="15">
        <v>4.2</v>
      </c>
    </row>
    <row r="8415" spans="1:10" x14ac:dyDescent="0.3">
      <c r="A8415" s="38" t="s">
        <v>245</v>
      </c>
      <c r="B8415" s="15">
        <v>184200</v>
      </c>
      <c r="C8415" s="15">
        <v>1498300</v>
      </c>
      <c r="E8415" s="36" t="s">
        <v>253</v>
      </c>
      <c r="F8415" s="15">
        <v>1397372</v>
      </c>
      <c r="G8415" s="15">
        <v>3163743</v>
      </c>
      <c r="I8415" s="38" t="s">
        <v>254</v>
      </c>
      <c r="J8415" s="15">
        <v>4.5</v>
      </c>
    </row>
    <row r="8416" spans="1:10" x14ac:dyDescent="0.3">
      <c r="A8416" s="38" t="s">
        <v>247</v>
      </c>
      <c r="B8416" s="15">
        <v>214000</v>
      </c>
      <c r="C8416" s="15">
        <v>1143900</v>
      </c>
      <c r="E8416" s="35" t="s">
        <v>273</v>
      </c>
      <c r="F8416" s="15">
        <v>6415531</v>
      </c>
      <c r="G8416" s="15">
        <v>30400151</v>
      </c>
      <c r="I8416" s="38" t="s">
        <v>257</v>
      </c>
      <c r="J8416" s="15">
        <v>5.4</v>
      </c>
    </row>
    <row r="8417" spans="1:10" x14ac:dyDescent="0.3">
      <c r="A8417" s="38" t="s">
        <v>249</v>
      </c>
      <c r="B8417" s="15">
        <v>204950</v>
      </c>
      <c r="C8417" s="15">
        <v>1044950</v>
      </c>
      <c r="E8417" s="36" t="s">
        <v>246</v>
      </c>
      <c r="F8417" s="15">
        <v>1460156</v>
      </c>
      <c r="G8417" s="15">
        <v>4950111</v>
      </c>
      <c r="I8417" s="38" t="s">
        <v>252</v>
      </c>
      <c r="J8417" s="15">
        <v>4.8</v>
      </c>
    </row>
    <row r="8418" spans="1:10" x14ac:dyDescent="0.3">
      <c r="A8418" s="38" t="s">
        <v>251</v>
      </c>
      <c r="B8418" s="15">
        <v>206000</v>
      </c>
      <c r="C8418" s="15">
        <v>1525827</v>
      </c>
      <c r="E8418" s="36" t="s">
        <v>248</v>
      </c>
      <c r="F8418" s="15">
        <v>1484475</v>
      </c>
      <c r="G8418" s="15">
        <v>9060750</v>
      </c>
      <c r="I8418" s="38" t="s">
        <v>255</v>
      </c>
      <c r="J8418" s="15">
        <v>5.6</v>
      </c>
    </row>
    <row r="8419" spans="1:10" x14ac:dyDescent="0.3">
      <c r="A8419" s="38" t="s">
        <v>254</v>
      </c>
      <c r="B8419" s="15">
        <v>219000</v>
      </c>
      <c r="C8419" s="15">
        <v>1966000</v>
      </c>
      <c r="E8419" s="36" t="s">
        <v>250</v>
      </c>
      <c r="F8419" s="15">
        <v>1732000</v>
      </c>
      <c r="G8419" s="15">
        <v>6719625</v>
      </c>
      <c r="I8419" s="38" t="s">
        <v>258</v>
      </c>
      <c r="J8419" s="15">
        <v>5.9</v>
      </c>
    </row>
    <row r="8420" spans="1:10" x14ac:dyDescent="0.3">
      <c r="A8420" s="38" t="s">
        <v>257</v>
      </c>
      <c r="B8420" s="15">
        <v>199950</v>
      </c>
      <c r="C8420" s="15">
        <v>2284550</v>
      </c>
      <c r="E8420" s="37" t="s">
        <v>252</v>
      </c>
      <c r="F8420" s="15">
        <v>480000</v>
      </c>
      <c r="G8420" s="15">
        <v>2916675</v>
      </c>
      <c r="I8420" s="38" t="s">
        <v>260</v>
      </c>
      <c r="J8420" s="15">
        <v>4.4000000000000004</v>
      </c>
    </row>
    <row r="8421" spans="1:10" x14ac:dyDescent="0.3">
      <c r="A8421" s="38" t="s">
        <v>252</v>
      </c>
      <c r="B8421" s="15">
        <v>212000</v>
      </c>
      <c r="C8421" s="15">
        <v>1850900</v>
      </c>
      <c r="E8421" s="37" t="s">
        <v>255</v>
      </c>
      <c r="F8421" s="15">
        <v>1005000</v>
      </c>
      <c r="G8421" s="15">
        <v>3004950</v>
      </c>
      <c r="I8421" s="38" t="s">
        <v>262</v>
      </c>
      <c r="J8421" s="15">
        <v>3.9</v>
      </c>
    </row>
    <row r="8422" spans="1:10" x14ac:dyDescent="0.3">
      <c r="A8422" s="38" t="s">
        <v>255</v>
      </c>
      <c r="B8422" s="15">
        <v>210000</v>
      </c>
      <c r="C8422" s="15">
        <v>1522750</v>
      </c>
      <c r="E8422" s="37" t="s">
        <v>258</v>
      </c>
      <c r="F8422" s="15">
        <v>247000</v>
      </c>
      <c r="G8422" s="15">
        <v>798000</v>
      </c>
      <c r="I8422" s="38" t="s">
        <v>263</v>
      </c>
      <c r="J8422" s="15">
        <v>3.4</v>
      </c>
    </row>
    <row r="8423" spans="1:10" x14ac:dyDescent="0.3">
      <c r="A8423" s="38" t="s">
        <v>258</v>
      </c>
      <c r="B8423" s="15">
        <v>361950</v>
      </c>
      <c r="C8423" s="15">
        <v>1112851</v>
      </c>
      <c r="E8423" s="36" t="s">
        <v>253</v>
      </c>
      <c r="F8423" s="15">
        <v>1738900</v>
      </c>
      <c r="G8423" s="15">
        <v>9669665</v>
      </c>
      <c r="I8423" s="35" t="s">
        <v>269</v>
      </c>
      <c r="J8423" s="15"/>
    </row>
    <row r="8424" spans="1:10" x14ac:dyDescent="0.3">
      <c r="A8424" s="38" t="s">
        <v>260</v>
      </c>
      <c r="B8424" s="15">
        <v>191178</v>
      </c>
      <c r="C8424" s="15">
        <v>799805</v>
      </c>
      <c r="E8424" s="35" t="s">
        <v>274</v>
      </c>
      <c r="F8424" s="15">
        <v>5867275</v>
      </c>
      <c r="G8424" s="15">
        <v>31164103</v>
      </c>
      <c r="I8424" s="38" t="s">
        <v>245</v>
      </c>
      <c r="J8424" s="15">
        <v>2.7</v>
      </c>
    </row>
    <row r="8425" spans="1:10" x14ac:dyDescent="0.3">
      <c r="A8425" s="38" t="s">
        <v>262</v>
      </c>
      <c r="B8425" s="15">
        <v>168500</v>
      </c>
      <c r="C8425" s="15">
        <v>503500</v>
      </c>
      <c r="E8425" s="36" t="s">
        <v>246</v>
      </c>
      <c r="F8425" s="15">
        <v>1174200</v>
      </c>
      <c r="G8425" s="15">
        <v>4357925</v>
      </c>
      <c r="I8425" s="38" t="s">
        <v>247</v>
      </c>
      <c r="J8425" s="15">
        <v>3.8</v>
      </c>
    </row>
    <row r="8426" spans="1:10" x14ac:dyDescent="0.3">
      <c r="A8426" s="38" t="s">
        <v>263</v>
      </c>
      <c r="B8426" s="15">
        <v>200335</v>
      </c>
      <c r="C8426" s="15">
        <v>1567520</v>
      </c>
      <c r="E8426" s="36" t="s">
        <v>248</v>
      </c>
      <c r="F8426" s="15">
        <v>1516850</v>
      </c>
      <c r="G8426" s="15">
        <v>11404750</v>
      </c>
      <c r="I8426" s="38" t="s">
        <v>249</v>
      </c>
      <c r="J8426" s="15">
        <v>3.6</v>
      </c>
    </row>
    <row r="8427" spans="1:10" x14ac:dyDescent="0.3">
      <c r="A8427" s="35" t="s">
        <v>261</v>
      </c>
      <c r="B8427" s="15"/>
      <c r="C8427" s="15"/>
      <c r="E8427" s="36" t="s">
        <v>250</v>
      </c>
      <c r="F8427" s="15">
        <v>1301475</v>
      </c>
      <c r="G8427" s="15">
        <v>8828978</v>
      </c>
      <c r="I8427" s="38" t="s">
        <v>251</v>
      </c>
      <c r="J8427" s="15">
        <v>3.8</v>
      </c>
    </row>
    <row r="8428" spans="1:10" x14ac:dyDescent="0.3">
      <c r="A8428" s="38" t="s">
        <v>245</v>
      </c>
      <c r="B8428" s="15">
        <v>255000</v>
      </c>
      <c r="C8428" s="15">
        <v>255000</v>
      </c>
      <c r="E8428" s="37" t="s">
        <v>252</v>
      </c>
      <c r="F8428" s="15">
        <v>603975</v>
      </c>
      <c r="G8428" s="15">
        <v>2298900</v>
      </c>
      <c r="I8428" s="38" t="s">
        <v>254</v>
      </c>
      <c r="J8428" s="15">
        <v>3.7</v>
      </c>
    </row>
    <row r="8429" spans="1:10" x14ac:dyDescent="0.3">
      <c r="A8429" s="38" t="s">
        <v>247</v>
      </c>
      <c r="B8429" s="15">
        <v>192000</v>
      </c>
      <c r="C8429" s="15">
        <v>1193800</v>
      </c>
      <c r="E8429" s="37" t="s">
        <v>255</v>
      </c>
      <c r="F8429" s="15">
        <v>362500</v>
      </c>
      <c r="G8429" s="15">
        <v>3887078</v>
      </c>
      <c r="I8429" s="38" t="s">
        <v>257</v>
      </c>
      <c r="J8429" s="15">
        <v>3.4</v>
      </c>
    </row>
    <row r="8430" spans="1:10" x14ac:dyDescent="0.3">
      <c r="A8430" s="38" t="s">
        <v>249</v>
      </c>
      <c r="B8430" s="15">
        <v>216975</v>
      </c>
      <c r="C8430" s="15">
        <v>846950</v>
      </c>
      <c r="E8430" s="37" t="s">
        <v>258</v>
      </c>
      <c r="F8430" s="15">
        <v>335000</v>
      </c>
      <c r="G8430" s="15">
        <v>2643000</v>
      </c>
      <c r="I8430" s="38" t="s">
        <v>252</v>
      </c>
      <c r="J8430" s="15">
        <v>4.7</v>
      </c>
    </row>
    <row r="8431" spans="1:10" x14ac:dyDescent="0.3">
      <c r="A8431" s="38" t="s">
        <v>251</v>
      </c>
      <c r="B8431" s="15">
        <v>179000</v>
      </c>
      <c r="C8431" s="15">
        <v>1114800</v>
      </c>
      <c r="E8431" s="36" t="s">
        <v>253</v>
      </c>
      <c r="F8431" s="15">
        <v>1874750</v>
      </c>
      <c r="G8431" s="15">
        <v>6572450</v>
      </c>
      <c r="I8431" s="38" t="s">
        <v>255</v>
      </c>
      <c r="J8431" s="15">
        <v>4.3</v>
      </c>
    </row>
    <row r="8432" spans="1:10" x14ac:dyDescent="0.3">
      <c r="A8432" s="38" t="s">
        <v>254</v>
      </c>
      <c r="B8432" s="15">
        <v>204000</v>
      </c>
      <c r="C8432" s="15">
        <v>1242000</v>
      </c>
      <c r="E8432" s="35" t="s">
        <v>275</v>
      </c>
      <c r="F8432" s="15">
        <v>3529970</v>
      </c>
      <c r="G8432" s="15">
        <v>27064120</v>
      </c>
      <c r="I8432" s="38" t="s">
        <v>258</v>
      </c>
      <c r="J8432" s="15">
        <v>5.4</v>
      </c>
    </row>
    <row r="8433" spans="1:10" x14ac:dyDescent="0.3">
      <c r="A8433" s="38" t="s">
        <v>257</v>
      </c>
      <c r="B8433" s="15">
        <v>249000</v>
      </c>
      <c r="C8433" s="15">
        <v>1378650</v>
      </c>
      <c r="E8433" s="36" t="s">
        <v>246</v>
      </c>
      <c r="F8433" s="15">
        <v>649520</v>
      </c>
      <c r="G8433" s="15">
        <v>2696020</v>
      </c>
      <c r="I8433" s="38" t="s">
        <v>260</v>
      </c>
      <c r="J8433" s="15">
        <v>5.9</v>
      </c>
    </row>
    <row r="8434" spans="1:10" x14ac:dyDescent="0.3">
      <c r="A8434" s="38" t="s">
        <v>252</v>
      </c>
      <c r="B8434" s="15">
        <v>166785</v>
      </c>
      <c r="C8434" s="15">
        <v>988520</v>
      </c>
      <c r="E8434" s="36" t="s">
        <v>248</v>
      </c>
      <c r="F8434" s="15">
        <v>777725</v>
      </c>
      <c r="G8434" s="15">
        <v>7840550</v>
      </c>
      <c r="I8434" s="38" t="s">
        <v>262</v>
      </c>
      <c r="J8434" s="15">
        <v>5.5</v>
      </c>
    </row>
    <row r="8435" spans="1:10" x14ac:dyDescent="0.3">
      <c r="A8435" s="38" t="s">
        <v>255</v>
      </c>
      <c r="B8435" s="15">
        <v>208990</v>
      </c>
      <c r="C8435" s="15">
        <v>1900687</v>
      </c>
      <c r="E8435" s="36" t="s">
        <v>250</v>
      </c>
      <c r="F8435" s="15">
        <v>1372000</v>
      </c>
      <c r="G8435" s="15">
        <v>11278300</v>
      </c>
      <c r="I8435" s="38" t="s">
        <v>263</v>
      </c>
      <c r="J8435" s="15">
        <v>5.7</v>
      </c>
    </row>
    <row r="8436" spans="1:10" x14ac:dyDescent="0.3">
      <c r="A8436" s="38" t="s">
        <v>258</v>
      </c>
      <c r="B8436" s="15">
        <v>196000</v>
      </c>
      <c r="C8436" s="15">
        <v>1412450</v>
      </c>
      <c r="E8436" s="37" t="s">
        <v>252</v>
      </c>
      <c r="F8436" s="15">
        <v>593000</v>
      </c>
      <c r="G8436" s="15">
        <v>4383950</v>
      </c>
      <c r="I8436" s="35" t="s">
        <v>270</v>
      </c>
      <c r="J8436" s="15"/>
    </row>
    <row r="8437" spans="1:10" x14ac:dyDescent="0.3">
      <c r="A8437" s="38" t="s">
        <v>260</v>
      </c>
      <c r="B8437" s="15">
        <v>182500</v>
      </c>
      <c r="C8437" s="15">
        <v>1076000</v>
      </c>
      <c r="E8437" s="37" t="s">
        <v>255</v>
      </c>
      <c r="F8437" s="15">
        <v>389000</v>
      </c>
      <c r="G8437" s="15">
        <v>3190300</v>
      </c>
      <c r="I8437" s="38" t="s">
        <v>245</v>
      </c>
      <c r="J8437" s="15">
        <v>4.3</v>
      </c>
    </row>
    <row r="8438" spans="1:10" x14ac:dyDescent="0.3">
      <c r="A8438" s="38" t="s">
        <v>262</v>
      </c>
      <c r="B8438" s="15">
        <v>142750</v>
      </c>
      <c r="C8438" s="15">
        <v>578500</v>
      </c>
      <c r="E8438" s="37" t="s">
        <v>258</v>
      </c>
      <c r="F8438" s="15">
        <v>390000</v>
      </c>
      <c r="G8438" s="15">
        <v>3704050</v>
      </c>
      <c r="I8438" s="38" t="s">
        <v>247</v>
      </c>
      <c r="J8438" s="15">
        <v>3.4</v>
      </c>
    </row>
    <row r="8439" spans="1:10" x14ac:dyDescent="0.3">
      <c r="A8439" s="38" t="s">
        <v>263</v>
      </c>
      <c r="B8439" s="15">
        <v>114900</v>
      </c>
      <c r="C8439" s="15">
        <v>114900</v>
      </c>
      <c r="E8439" s="36" t="s">
        <v>253</v>
      </c>
      <c r="F8439" s="15">
        <v>730725</v>
      </c>
      <c r="G8439" s="15">
        <v>5249250</v>
      </c>
      <c r="I8439" s="38" t="s">
        <v>249</v>
      </c>
      <c r="J8439" s="15">
        <v>3.4</v>
      </c>
    </row>
    <row r="8440" spans="1:10" x14ac:dyDescent="0.3">
      <c r="A8440" s="35" t="s">
        <v>264</v>
      </c>
      <c r="B8440" s="15"/>
      <c r="C8440" s="15"/>
      <c r="E8440" s="14">
        <v>80</v>
      </c>
      <c r="F8440" s="15">
        <v>102029239</v>
      </c>
      <c r="G8440" s="15">
        <v>423430576</v>
      </c>
      <c r="I8440" s="38" t="s">
        <v>251</v>
      </c>
      <c r="J8440" s="15">
        <v>2.9</v>
      </c>
    </row>
    <row r="8441" spans="1:10" x14ac:dyDescent="0.3">
      <c r="A8441" s="38" t="s">
        <v>245</v>
      </c>
      <c r="B8441" s="15">
        <v>400000</v>
      </c>
      <c r="C8441" s="15">
        <v>400000</v>
      </c>
      <c r="E8441" s="35" t="s">
        <v>259</v>
      </c>
      <c r="F8441" s="15">
        <v>3900399</v>
      </c>
      <c r="G8441" s="15">
        <v>14588699</v>
      </c>
      <c r="I8441" s="38" t="s">
        <v>254</v>
      </c>
      <c r="J8441" s="15">
        <v>3.4</v>
      </c>
    </row>
    <row r="8442" spans="1:10" x14ac:dyDescent="0.3">
      <c r="A8442" s="38" t="s">
        <v>247</v>
      </c>
      <c r="B8442" s="15">
        <v>141200</v>
      </c>
      <c r="C8442" s="15">
        <v>793050</v>
      </c>
      <c r="E8442" s="36" t="s">
        <v>246</v>
      </c>
      <c r="F8442" s="15">
        <v>685750</v>
      </c>
      <c r="G8442" s="15">
        <v>3077350</v>
      </c>
      <c r="I8442" s="38" t="s">
        <v>257</v>
      </c>
      <c r="J8442" s="15">
        <v>3.4</v>
      </c>
    </row>
    <row r="8443" spans="1:10" x14ac:dyDescent="0.3">
      <c r="A8443" s="38" t="s">
        <v>249</v>
      </c>
      <c r="B8443" s="15">
        <v>124000</v>
      </c>
      <c r="C8443" s="15">
        <v>374600</v>
      </c>
      <c r="E8443" s="36" t="s">
        <v>248</v>
      </c>
      <c r="F8443" s="15">
        <v>1369349</v>
      </c>
      <c r="G8443" s="15">
        <v>3568749</v>
      </c>
      <c r="I8443" s="38" t="s">
        <v>252</v>
      </c>
      <c r="J8443" s="15">
        <v>3.9</v>
      </c>
    </row>
    <row r="8444" spans="1:10" x14ac:dyDescent="0.3">
      <c r="A8444" s="38" t="s">
        <v>251</v>
      </c>
      <c r="B8444" s="15">
        <v>214975</v>
      </c>
      <c r="C8444" s="15">
        <v>760950</v>
      </c>
      <c r="E8444" s="36" t="s">
        <v>250</v>
      </c>
      <c r="F8444" s="15">
        <v>1025425</v>
      </c>
      <c r="G8444" s="15">
        <v>4503050</v>
      </c>
      <c r="I8444" s="38" t="s">
        <v>255</v>
      </c>
      <c r="J8444" s="15">
        <v>4.2</v>
      </c>
    </row>
    <row r="8445" spans="1:10" x14ac:dyDescent="0.3">
      <c r="A8445" s="38" t="s">
        <v>254</v>
      </c>
      <c r="B8445" s="15">
        <v>129500</v>
      </c>
      <c r="C8445" s="15">
        <v>775300</v>
      </c>
      <c r="E8445" s="37" t="s">
        <v>252</v>
      </c>
      <c r="F8445" s="15">
        <v>232225</v>
      </c>
      <c r="G8445" s="15">
        <v>2051350</v>
      </c>
      <c r="I8445" s="38" t="s">
        <v>258</v>
      </c>
      <c r="J8445" s="15">
        <v>3.8</v>
      </c>
    </row>
    <row r="8446" spans="1:10" x14ac:dyDescent="0.3">
      <c r="A8446" s="38" t="s">
        <v>257</v>
      </c>
      <c r="B8446" s="15">
        <v>150000</v>
      </c>
      <c r="C8446" s="15">
        <v>486000</v>
      </c>
      <c r="E8446" s="37" t="s">
        <v>255</v>
      </c>
      <c r="F8446" s="15">
        <v>239950</v>
      </c>
      <c r="G8446" s="15">
        <v>1141250</v>
      </c>
      <c r="I8446" s="38" t="s">
        <v>260</v>
      </c>
      <c r="J8446" s="15">
        <v>3.9</v>
      </c>
    </row>
    <row r="8447" spans="1:10" x14ac:dyDescent="0.3">
      <c r="A8447" s="38" t="s">
        <v>252</v>
      </c>
      <c r="B8447" s="15">
        <v>177500</v>
      </c>
      <c r="C8447" s="15">
        <v>1435000</v>
      </c>
      <c r="E8447" s="37" t="s">
        <v>258</v>
      </c>
      <c r="F8447" s="15">
        <v>553250</v>
      </c>
      <c r="G8447" s="15">
        <v>1310450</v>
      </c>
      <c r="I8447" s="38" t="s">
        <v>262</v>
      </c>
      <c r="J8447" s="15">
        <v>3.5</v>
      </c>
    </row>
    <row r="8448" spans="1:10" x14ac:dyDescent="0.3">
      <c r="A8448" s="38" t="s">
        <v>255</v>
      </c>
      <c r="B8448" s="15">
        <v>145000</v>
      </c>
      <c r="C8448" s="15">
        <v>1095725</v>
      </c>
      <c r="E8448" s="36" t="s">
        <v>253</v>
      </c>
      <c r="F8448" s="15">
        <v>819875</v>
      </c>
      <c r="G8448" s="15">
        <v>3439550</v>
      </c>
      <c r="I8448" s="38" t="s">
        <v>263</v>
      </c>
      <c r="J8448" s="15">
        <v>3.2</v>
      </c>
    </row>
    <row r="8449" spans="1:10" x14ac:dyDescent="0.3">
      <c r="A8449" s="38" t="s">
        <v>258</v>
      </c>
      <c r="B8449" s="15">
        <v>185500</v>
      </c>
      <c r="C8449" s="15">
        <v>1612000</v>
      </c>
      <c r="E8449" s="35" t="s">
        <v>265</v>
      </c>
      <c r="F8449" s="15">
        <v>6440525</v>
      </c>
      <c r="G8449" s="15">
        <v>20899850</v>
      </c>
      <c r="I8449" s="35" t="s">
        <v>271</v>
      </c>
      <c r="J8449" s="15"/>
    </row>
    <row r="8450" spans="1:10" x14ac:dyDescent="0.3">
      <c r="A8450" s="38" t="s">
        <v>260</v>
      </c>
      <c r="B8450" s="15">
        <v>189000</v>
      </c>
      <c r="C8450" s="15">
        <v>1046025</v>
      </c>
      <c r="E8450" s="36" t="s">
        <v>246</v>
      </c>
      <c r="F8450" s="15">
        <v>1937650</v>
      </c>
      <c r="G8450" s="15">
        <v>4567500</v>
      </c>
      <c r="I8450" s="38" t="s">
        <v>245</v>
      </c>
      <c r="J8450" s="15">
        <v>3.3</v>
      </c>
    </row>
    <row r="8451" spans="1:10" x14ac:dyDescent="0.3">
      <c r="A8451" s="38" t="s">
        <v>262</v>
      </c>
      <c r="B8451" s="15">
        <v>160000</v>
      </c>
      <c r="C8451" s="15">
        <v>1740301</v>
      </c>
      <c r="E8451" s="36" t="s">
        <v>248</v>
      </c>
      <c r="F8451" s="15">
        <v>1538300</v>
      </c>
      <c r="G8451" s="15">
        <v>6349900</v>
      </c>
      <c r="I8451" s="38" t="s">
        <v>247</v>
      </c>
      <c r="J8451" s="15">
        <v>3.4</v>
      </c>
    </row>
    <row r="8452" spans="1:10" x14ac:dyDescent="0.3">
      <c r="A8452" s="38" t="s">
        <v>263</v>
      </c>
      <c r="B8452" s="15">
        <v>92750</v>
      </c>
      <c r="C8452" s="15">
        <v>420500</v>
      </c>
      <c r="E8452" s="36" t="s">
        <v>250</v>
      </c>
      <c r="F8452" s="15">
        <v>1731075</v>
      </c>
      <c r="G8452" s="15">
        <v>5611600</v>
      </c>
      <c r="I8452" s="38" t="s">
        <v>249</v>
      </c>
      <c r="J8452" s="15">
        <v>3.5</v>
      </c>
    </row>
    <row r="8453" spans="1:10" x14ac:dyDescent="0.3">
      <c r="A8453" s="35" t="s">
        <v>266</v>
      </c>
      <c r="B8453" s="15"/>
      <c r="C8453" s="15"/>
      <c r="E8453" s="37" t="s">
        <v>252</v>
      </c>
      <c r="F8453" s="15">
        <v>314700</v>
      </c>
      <c r="G8453" s="15">
        <v>1492800</v>
      </c>
      <c r="I8453" s="38" t="s">
        <v>251</v>
      </c>
      <c r="J8453" s="15">
        <v>3.2</v>
      </c>
    </row>
    <row r="8454" spans="1:10" x14ac:dyDescent="0.3">
      <c r="A8454" s="38" t="s">
        <v>245</v>
      </c>
      <c r="B8454" s="15">
        <v>139900</v>
      </c>
      <c r="C8454" s="15">
        <v>775800</v>
      </c>
      <c r="E8454" s="37" t="s">
        <v>255</v>
      </c>
      <c r="F8454" s="15">
        <v>1136900</v>
      </c>
      <c r="G8454" s="15">
        <v>3559850</v>
      </c>
      <c r="I8454" s="38" t="s">
        <v>254</v>
      </c>
      <c r="J8454" s="15">
        <v>2.4</v>
      </c>
    </row>
    <row r="8455" spans="1:10" x14ac:dyDescent="0.3">
      <c r="A8455" s="38" t="s">
        <v>247</v>
      </c>
      <c r="B8455" s="15">
        <v>137500</v>
      </c>
      <c r="C8455" s="15">
        <v>419400</v>
      </c>
      <c r="E8455" s="37" t="s">
        <v>258</v>
      </c>
      <c r="F8455" s="15">
        <v>279475</v>
      </c>
      <c r="G8455" s="15">
        <v>558950</v>
      </c>
      <c r="I8455" s="38" t="s">
        <v>257</v>
      </c>
      <c r="J8455" s="15">
        <v>2.7</v>
      </c>
    </row>
    <row r="8456" spans="1:10" x14ac:dyDescent="0.3">
      <c r="A8456" s="38" t="s">
        <v>249</v>
      </c>
      <c r="B8456" s="15">
        <v>179063</v>
      </c>
      <c r="C8456" s="15">
        <v>895125</v>
      </c>
      <c r="E8456" s="36" t="s">
        <v>253</v>
      </c>
      <c r="F8456" s="15">
        <v>1233500</v>
      </c>
      <c r="G8456" s="15">
        <v>4370850</v>
      </c>
      <c r="I8456" s="38" t="s">
        <v>252</v>
      </c>
      <c r="J8456" s="15">
        <v>3.7</v>
      </c>
    </row>
    <row r="8457" spans="1:10" x14ac:dyDescent="0.3">
      <c r="A8457" s="38" t="s">
        <v>251</v>
      </c>
      <c r="B8457" s="15">
        <v>154900</v>
      </c>
      <c r="C8457" s="15">
        <v>1071000</v>
      </c>
      <c r="E8457" s="35" t="s">
        <v>244</v>
      </c>
      <c r="F8457" s="15">
        <v>6604475</v>
      </c>
      <c r="G8457" s="15">
        <v>26910265</v>
      </c>
      <c r="I8457" s="38" t="s">
        <v>255</v>
      </c>
      <c r="J8457" s="15">
        <v>3.6</v>
      </c>
    </row>
    <row r="8458" spans="1:10" x14ac:dyDescent="0.3">
      <c r="A8458" s="38" t="s">
        <v>254</v>
      </c>
      <c r="B8458" s="15">
        <v>150750</v>
      </c>
      <c r="C8458" s="15">
        <v>839850</v>
      </c>
      <c r="E8458" s="36" t="s">
        <v>246</v>
      </c>
      <c r="F8458" s="15">
        <v>1915850</v>
      </c>
      <c r="G8458" s="15">
        <v>4218450</v>
      </c>
      <c r="I8458" s="38" t="s">
        <v>258</v>
      </c>
      <c r="J8458" s="15">
        <v>2.7</v>
      </c>
    </row>
    <row r="8459" spans="1:10" x14ac:dyDescent="0.3">
      <c r="A8459" s="38" t="s">
        <v>257</v>
      </c>
      <c r="B8459" s="15">
        <v>312000</v>
      </c>
      <c r="C8459" s="15">
        <v>1657900</v>
      </c>
      <c r="E8459" s="36" t="s">
        <v>248</v>
      </c>
      <c r="F8459" s="15">
        <v>1480450</v>
      </c>
      <c r="G8459" s="15">
        <v>7427550</v>
      </c>
      <c r="I8459" s="38" t="s">
        <v>260</v>
      </c>
      <c r="J8459" s="15">
        <v>2.9</v>
      </c>
    </row>
    <row r="8460" spans="1:10" x14ac:dyDescent="0.3">
      <c r="A8460" s="38" t="s">
        <v>252</v>
      </c>
      <c r="B8460" s="15">
        <v>125500</v>
      </c>
      <c r="C8460" s="15">
        <v>390500</v>
      </c>
      <c r="E8460" s="36" t="s">
        <v>250</v>
      </c>
      <c r="F8460" s="15">
        <v>1701800</v>
      </c>
      <c r="G8460" s="15">
        <v>8077400</v>
      </c>
      <c r="I8460" s="38" t="s">
        <v>262</v>
      </c>
      <c r="J8460" s="15">
        <v>2.5</v>
      </c>
    </row>
    <row r="8461" spans="1:10" x14ac:dyDescent="0.3">
      <c r="A8461" s="38" t="s">
        <v>255</v>
      </c>
      <c r="B8461" s="15">
        <v>100000</v>
      </c>
      <c r="C8461" s="15">
        <v>506000</v>
      </c>
      <c r="E8461" s="37" t="s">
        <v>252</v>
      </c>
      <c r="F8461" s="15">
        <v>616900</v>
      </c>
      <c r="G8461" s="15">
        <v>1993700</v>
      </c>
      <c r="I8461" s="38" t="s">
        <v>263</v>
      </c>
      <c r="J8461" s="15">
        <v>2.6</v>
      </c>
    </row>
    <row r="8462" spans="1:10" x14ac:dyDescent="0.3">
      <c r="A8462" s="38" t="s">
        <v>258</v>
      </c>
      <c r="B8462" s="15">
        <v>137450</v>
      </c>
      <c r="C8462" s="15">
        <v>965000</v>
      </c>
      <c r="E8462" s="37" t="s">
        <v>255</v>
      </c>
      <c r="F8462" s="15">
        <v>519925</v>
      </c>
      <c r="G8462" s="15">
        <v>2195250</v>
      </c>
      <c r="I8462" s="35" t="s">
        <v>272</v>
      </c>
      <c r="J8462" s="15"/>
    </row>
    <row r="8463" spans="1:10" x14ac:dyDescent="0.3">
      <c r="A8463" s="38" t="s">
        <v>260</v>
      </c>
      <c r="B8463" s="15">
        <v>70900</v>
      </c>
      <c r="C8463" s="15">
        <v>492800</v>
      </c>
      <c r="E8463" s="37" t="s">
        <v>258</v>
      </c>
      <c r="F8463" s="15">
        <v>564975</v>
      </c>
      <c r="G8463" s="15">
        <v>3888450</v>
      </c>
      <c r="I8463" s="38" t="s">
        <v>245</v>
      </c>
      <c r="J8463" s="15">
        <v>1.8</v>
      </c>
    </row>
    <row r="8464" spans="1:10" x14ac:dyDescent="0.3">
      <c r="A8464" s="38" t="s">
        <v>262</v>
      </c>
      <c r="B8464" s="15">
        <v>175200</v>
      </c>
      <c r="C8464" s="15">
        <v>175200</v>
      </c>
      <c r="E8464" s="36" t="s">
        <v>253</v>
      </c>
      <c r="F8464" s="15">
        <v>1506375</v>
      </c>
      <c r="G8464" s="15">
        <v>7186865</v>
      </c>
      <c r="I8464" s="38" t="s">
        <v>247</v>
      </c>
      <c r="J8464" s="15">
        <v>1.8</v>
      </c>
    </row>
    <row r="8465" spans="1:10" x14ac:dyDescent="0.3">
      <c r="A8465" s="38" t="s">
        <v>263</v>
      </c>
      <c r="B8465" s="15">
        <v>174975</v>
      </c>
      <c r="C8465" s="15">
        <v>728950</v>
      </c>
      <c r="E8465" s="35" t="s">
        <v>256</v>
      </c>
      <c r="F8465" s="15">
        <v>6403548</v>
      </c>
      <c r="G8465" s="15">
        <v>16914245</v>
      </c>
      <c r="I8465" s="38" t="s">
        <v>249</v>
      </c>
      <c r="J8465" s="15">
        <v>1.4</v>
      </c>
    </row>
    <row r="8466" spans="1:10" x14ac:dyDescent="0.3">
      <c r="A8466" s="35" t="s">
        <v>267</v>
      </c>
      <c r="B8466" s="15"/>
      <c r="C8466" s="15"/>
      <c r="E8466" s="36" t="s">
        <v>246</v>
      </c>
      <c r="F8466" s="15">
        <v>2126225</v>
      </c>
      <c r="G8466" s="15">
        <v>3096950</v>
      </c>
      <c r="I8466" s="38" t="s">
        <v>251</v>
      </c>
      <c r="J8466" s="15">
        <v>1</v>
      </c>
    </row>
    <row r="8467" spans="1:10" x14ac:dyDescent="0.3">
      <c r="A8467" s="38" t="s">
        <v>245</v>
      </c>
      <c r="B8467" s="15">
        <v>167000</v>
      </c>
      <c r="C8467" s="15">
        <v>167000</v>
      </c>
      <c r="E8467" s="36" t="s">
        <v>248</v>
      </c>
      <c r="F8467" s="15">
        <v>1519350</v>
      </c>
      <c r="G8467" s="15">
        <v>4930800</v>
      </c>
      <c r="I8467" s="38" t="s">
        <v>254</v>
      </c>
      <c r="J8467" s="15">
        <v>1.2</v>
      </c>
    </row>
    <row r="8468" spans="1:10" x14ac:dyDescent="0.3">
      <c r="A8468" s="38" t="s">
        <v>247</v>
      </c>
      <c r="B8468" s="15">
        <v>140000</v>
      </c>
      <c r="C8468" s="15">
        <v>375000</v>
      </c>
      <c r="E8468" s="36" t="s">
        <v>250</v>
      </c>
      <c r="F8468" s="15">
        <v>1309475</v>
      </c>
      <c r="G8468" s="15">
        <v>5729300</v>
      </c>
      <c r="I8468" s="38" t="s">
        <v>257</v>
      </c>
      <c r="J8468" s="15">
        <v>1.1000000000000001</v>
      </c>
    </row>
    <row r="8469" spans="1:10" x14ac:dyDescent="0.3">
      <c r="A8469" s="38" t="s">
        <v>249</v>
      </c>
      <c r="B8469" s="15">
        <v>102000</v>
      </c>
      <c r="C8469" s="15">
        <v>365500</v>
      </c>
      <c r="E8469" s="37" t="s">
        <v>252</v>
      </c>
      <c r="F8469" s="15">
        <v>290000</v>
      </c>
      <c r="G8469" s="15">
        <v>2456350</v>
      </c>
      <c r="I8469" s="38" t="s">
        <v>252</v>
      </c>
      <c r="J8469" s="15">
        <v>1.1000000000000001</v>
      </c>
    </row>
    <row r="8470" spans="1:10" x14ac:dyDescent="0.3">
      <c r="A8470" s="38" t="s">
        <v>251</v>
      </c>
      <c r="B8470" s="15">
        <v>204000</v>
      </c>
      <c r="C8470" s="15">
        <v>1024600</v>
      </c>
      <c r="E8470" s="37" t="s">
        <v>255</v>
      </c>
      <c r="F8470" s="15">
        <v>724975</v>
      </c>
      <c r="G8470" s="15">
        <v>2373950</v>
      </c>
      <c r="I8470" s="38" t="s">
        <v>255</v>
      </c>
      <c r="J8470" s="15">
        <v>1.8</v>
      </c>
    </row>
    <row r="8471" spans="1:10" x14ac:dyDescent="0.3">
      <c r="A8471" s="38" t="s">
        <v>254</v>
      </c>
      <c r="B8471" s="15">
        <v>64700</v>
      </c>
      <c r="C8471" s="15">
        <v>129400</v>
      </c>
      <c r="E8471" s="37" t="s">
        <v>258</v>
      </c>
      <c r="F8471" s="15">
        <v>294500</v>
      </c>
      <c r="G8471" s="15">
        <v>899000</v>
      </c>
      <c r="I8471" s="38" t="s">
        <v>258</v>
      </c>
      <c r="J8471" s="15">
        <v>2.2000000000000002</v>
      </c>
    </row>
    <row r="8472" spans="1:10" x14ac:dyDescent="0.3">
      <c r="A8472" s="38" t="s">
        <v>257</v>
      </c>
      <c r="B8472" s="15">
        <v>86065</v>
      </c>
      <c r="C8472" s="15">
        <v>567465</v>
      </c>
      <c r="E8472" s="36" t="s">
        <v>253</v>
      </c>
      <c r="F8472" s="15">
        <v>1448498</v>
      </c>
      <c r="G8472" s="15">
        <v>3157195</v>
      </c>
      <c r="I8472" s="38" t="s">
        <v>260</v>
      </c>
      <c r="J8472" s="15">
        <v>2.1</v>
      </c>
    </row>
    <row r="8473" spans="1:10" x14ac:dyDescent="0.3">
      <c r="A8473" s="38" t="s">
        <v>252</v>
      </c>
      <c r="B8473" s="15">
        <v>164950</v>
      </c>
      <c r="C8473" s="15">
        <v>886450</v>
      </c>
      <c r="E8473" s="35" t="s">
        <v>261</v>
      </c>
      <c r="F8473" s="15">
        <v>2942193</v>
      </c>
      <c r="G8473" s="15">
        <v>8314210</v>
      </c>
      <c r="I8473" s="38" t="s">
        <v>262</v>
      </c>
      <c r="J8473" s="15">
        <v>1.8</v>
      </c>
    </row>
    <row r="8474" spans="1:10" x14ac:dyDescent="0.3">
      <c r="A8474" s="38" t="s">
        <v>255</v>
      </c>
      <c r="B8474" s="15">
        <v>96000</v>
      </c>
      <c r="C8474" s="15">
        <v>529950</v>
      </c>
      <c r="E8474" s="36" t="s">
        <v>246</v>
      </c>
      <c r="F8474" s="15">
        <v>567500</v>
      </c>
      <c r="G8474" s="15">
        <v>1720000</v>
      </c>
      <c r="I8474" s="38" t="s">
        <v>263</v>
      </c>
      <c r="J8474" s="15">
        <v>1.5</v>
      </c>
    </row>
    <row r="8475" spans="1:10" x14ac:dyDescent="0.3">
      <c r="A8475" s="38" t="s">
        <v>258</v>
      </c>
      <c r="B8475" s="15">
        <v>115000</v>
      </c>
      <c r="C8475" s="15">
        <v>756950</v>
      </c>
      <c r="E8475" s="36" t="s">
        <v>248</v>
      </c>
      <c r="F8475" s="15">
        <v>515000</v>
      </c>
      <c r="G8475" s="15">
        <v>1345000</v>
      </c>
      <c r="I8475" s="35" t="s">
        <v>273</v>
      </c>
      <c r="J8475" s="15"/>
    </row>
    <row r="8476" spans="1:10" x14ac:dyDescent="0.3">
      <c r="A8476" s="38" t="s">
        <v>260</v>
      </c>
      <c r="B8476" s="15">
        <v>145000</v>
      </c>
      <c r="C8476" s="15">
        <v>624900</v>
      </c>
      <c r="E8476" s="36" t="s">
        <v>250</v>
      </c>
      <c r="F8476" s="15">
        <v>1061725</v>
      </c>
      <c r="G8476" s="15">
        <v>3697450</v>
      </c>
      <c r="I8476" s="38" t="s">
        <v>245</v>
      </c>
      <c r="J8476" s="15">
        <v>1.3</v>
      </c>
    </row>
    <row r="8477" spans="1:10" x14ac:dyDescent="0.3">
      <c r="A8477" s="38" t="s">
        <v>262</v>
      </c>
      <c r="B8477" s="15">
        <v>88000</v>
      </c>
      <c r="C8477" s="15">
        <v>583000</v>
      </c>
      <c r="E8477" s="37" t="s">
        <v>252</v>
      </c>
      <c r="F8477" s="15">
        <v>271975</v>
      </c>
      <c r="G8477" s="15">
        <v>1123950</v>
      </c>
      <c r="I8477" s="38" t="s">
        <v>247</v>
      </c>
      <c r="J8477" s="15">
        <v>1.1000000000000001</v>
      </c>
    </row>
    <row r="8478" spans="1:10" x14ac:dyDescent="0.3">
      <c r="A8478" s="38" t="s">
        <v>263</v>
      </c>
      <c r="B8478" s="15">
        <v>93750</v>
      </c>
      <c r="C8478" s="15">
        <v>595147</v>
      </c>
      <c r="E8478" s="37" t="s">
        <v>255</v>
      </c>
      <c r="F8478" s="15">
        <v>263750</v>
      </c>
      <c r="G8478" s="15">
        <v>527500</v>
      </c>
      <c r="I8478" s="38" t="s">
        <v>249</v>
      </c>
      <c r="J8478" s="15">
        <v>1.3</v>
      </c>
    </row>
    <row r="8479" spans="1:10" x14ac:dyDescent="0.3">
      <c r="A8479" s="35" t="s">
        <v>268</v>
      </c>
      <c r="B8479" s="15"/>
      <c r="C8479" s="15"/>
      <c r="E8479" s="37" t="s">
        <v>258</v>
      </c>
      <c r="F8479" s="15">
        <v>526000</v>
      </c>
      <c r="G8479" s="15">
        <v>2046000</v>
      </c>
      <c r="I8479" s="38" t="s">
        <v>251</v>
      </c>
      <c r="J8479" s="15">
        <v>1.3</v>
      </c>
    </row>
    <row r="8480" spans="1:10" x14ac:dyDescent="0.3">
      <c r="A8480" s="38" t="s">
        <v>245</v>
      </c>
      <c r="B8480" s="15">
        <v>247500</v>
      </c>
      <c r="C8480" s="15">
        <v>723125</v>
      </c>
      <c r="E8480" s="36" t="s">
        <v>253</v>
      </c>
      <c r="F8480" s="15">
        <v>797968</v>
      </c>
      <c r="G8480" s="15">
        <v>1551760</v>
      </c>
      <c r="I8480" s="38" t="s">
        <v>254</v>
      </c>
      <c r="J8480" s="15">
        <v>1.5</v>
      </c>
    </row>
    <row r="8481" spans="1:10" x14ac:dyDescent="0.3">
      <c r="A8481" s="38" t="s">
        <v>247</v>
      </c>
      <c r="B8481" s="15">
        <v>108250</v>
      </c>
      <c r="C8481" s="15">
        <v>1166250</v>
      </c>
      <c r="E8481" s="35" t="s">
        <v>264</v>
      </c>
      <c r="F8481" s="15">
        <v>4019329</v>
      </c>
      <c r="G8481" s="15">
        <v>12948105</v>
      </c>
      <c r="I8481" s="38" t="s">
        <v>257</v>
      </c>
      <c r="J8481" s="15">
        <v>1.5</v>
      </c>
    </row>
    <row r="8482" spans="1:10" x14ac:dyDescent="0.3">
      <c r="A8482" s="38" t="s">
        <v>249</v>
      </c>
      <c r="B8482" s="15">
        <v>161143</v>
      </c>
      <c r="C8482" s="15">
        <v>486983</v>
      </c>
      <c r="E8482" s="36" t="s">
        <v>246</v>
      </c>
      <c r="F8482" s="15">
        <v>927879</v>
      </c>
      <c r="G8482" s="15">
        <v>1756758</v>
      </c>
      <c r="I8482" s="38" t="s">
        <v>252</v>
      </c>
      <c r="J8482" s="15">
        <v>1.4</v>
      </c>
    </row>
    <row r="8483" spans="1:10" x14ac:dyDescent="0.3">
      <c r="A8483" s="38" t="s">
        <v>251</v>
      </c>
      <c r="B8483" s="15">
        <v>118000</v>
      </c>
      <c r="C8483" s="15">
        <v>603500</v>
      </c>
      <c r="E8483" s="36" t="s">
        <v>248</v>
      </c>
      <c r="F8483" s="15">
        <v>898000</v>
      </c>
      <c r="G8483" s="15">
        <v>3558897</v>
      </c>
      <c r="I8483" s="38" t="s">
        <v>255</v>
      </c>
      <c r="J8483" s="15">
        <v>1.5</v>
      </c>
    </row>
    <row r="8484" spans="1:10" x14ac:dyDescent="0.3">
      <c r="A8484" s="38" t="s">
        <v>254</v>
      </c>
      <c r="B8484" s="15">
        <v>102500</v>
      </c>
      <c r="C8484" s="15">
        <v>551500</v>
      </c>
      <c r="E8484" s="36" t="s">
        <v>250</v>
      </c>
      <c r="F8484" s="15">
        <v>1128500</v>
      </c>
      <c r="G8484" s="15">
        <v>5691250</v>
      </c>
      <c r="I8484" s="38" t="s">
        <v>258</v>
      </c>
      <c r="J8484" s="15">
        <v>1.9</v>
      </c>
    </row>
    <row r="8485" spans="1:10" x14ac:dyDescent="0.3">
      <c r="A8485" s="38" t="s">
        <v>257</v>
      </c>
      <c r="B8485" s="15">
        <v>77250</v>
      </c>
      <c r="C8485" s="15">
        <v>316150</v>
      </c>
      <c r="E8485" s="37" t="s">
        <v>252</v>
      </c>
      <c r="F8485" s="15">
        <v>252500</v>
      </c>
      <c r="G8485" s="15">
        <v>2275450</v>
      </c>
      <c r="I8485" s="38" t="s">
        <v>260</v>
      </c>
      <c r="J8485" s="15">
        <v>1.2</v>
      </c>
    </row>
    <row r="8486" spans="1:10" x14ac:dyDescent="0.3">
      <c r="A8486" s="38" t="s">
        <v>252</v>
      </c>
      <c r="B8486" s="15">
        <v>154000</v>
      </c>
      <c r="C8486" s="15">
        <v>154000</v>
      </c>
      <c r="E8486" s="37" t="s">
        <v>255</v>
      </c>
      <c r="F8486" s="15">
        <v>626000</v>
      </c>
      <c r="G8486" s="15">
        <v>1495200</v>
      </c>
      <c r="I8486" s="38" t="s">
        <v>262</v>
      </c>
      <c r="J8486" s="15">
        <v>1.9</v>
      </c>
    </row>
    <row r="8487" spans="1:10" x14ac:dyDescent="0.3">
      <c r="A8487" s="38" t="s">
        <v>255</v>
      </c>
      <c r="B8487" s="15">
        <v>143000</v>
      </c>
      <c r="C8487" s="15">
        <v>524160</v>
      </c>
      <c r="E8487" s="37" t="s">
        <v>258</v>
      </c>
      <c r="F8487" s="15">
        <v>250000</v>
      </c>
      <c r="G8487" s="15">
        <v>1920600</v>
      </c>
      <c r="I8487" s="38" t="s">
        <v>263</v>
      </c>
      <c r="J8487" s="15">
        <v>1</v>
      </c>
    </row>
    <row r="8488" spans="1:10" x14ac:dyDescent="0.3">
      <c r="A8488" s="38" t="s">
        <v>258</v>
      </c>
      <c r="B8488" s="15">
        <v>119900</v>
      </c>
      <c r="C8488" s="15">
        <v>801250</v>
      </c>
      <c r="E8488" s="36" t="s">
        <v>253</v>
      </c>
      <c r="F8488" s="15">
        <v>1064950</v>
      </c>
      <c r="G8488" s="15">
        <v>1941200</v>
      </c>
      <c r="I8488" s="35" t="s">
        <v>274</v>
      </c>
      <c r="J8488" s="15"/>
    </row>
    <row r="8489" spans="1:10" x14ac:dyDescent="0.3">
      <c r="A8489" s="38" t="s">
        <v>260</v>
      </c>
      <c r="B8489" s="15">
        <v>276700</v>
      </c>
      <c r="C8489" s="15">
        <v>276700</v>
      </c>
      <c r="E8489" s="35" t="s">
        <v>266</v>
      </c>
      <c r="F8489" s="15">
        <v>5306055</v>
      </c>
      <c r="G8489" s="15">
        <v>11086105</v>
      </c>
      <c r="I8489" s="38" t="s">
        <v>245</v>
      </c>
      <c r="J8489" s="15">
        <v>1.2</v>
      </c>
    </row>
    <row r="8490" spans="1:10" x14ac:dyDescent="0.3">
      <c r="A8490" s="38" t="s">
        <v>262</v>
      </c>
      <c r="B8490" s="15">
        <v>77450</v>
      </c>
      <c r="C8490" s="15">
        <v>541900</v>
      </c>
      <c r="E8490" s="36" t="s">
        <v>246</v>
      </c>
      <c r="F8490" s="15">
        <v>479900</v>
      </c>
      <c r="G8490" s="15">
        <v>980400</v>
      </c>
      <c r="I8490" s="38" t="s">
        <v>247</v>
      </c>
      <c r="J8490" s="15">
        <v>1</v>
      </c>
    </row>
    <row r="8491" spans="1:10" x14ac:dyDescent="0.3">
      <c r="A8491" s="38" t="s">
        <v>263</v>
      </c>
      <c r="B8491" s="15">
        <v>92000</v>
      </c>
      <c r="C8491" s="15">
        <v>584853</v>
      </c>
      <c r="E8491" s="36" t="s">
        <v>248</v>
      </c>
      <c r="F8491" s="15">
        <v>2603750</v>
      </c>
      <c r="G8491" s="15">
        <v>4976500</v>
      </c>
      <c r="I8491" s="38" t="s">
        <v>249</v>
      </c>
      <c r="J8491" s="15">
        <v>0.6</v>
      </c>
    </row>
    <row r="8492" spans="1:10" x14ac:dyDescent="0.3">
      <c r="A8492" s="35" t="s">
        <v>269</v>
      </c>
      <c r="B8492" s="15"/>
      <c r="C8492" s="15"/>
      <c r="E8492" s="36" t="s">
        <v>250</v>
      </c>
      <c r="F8492" s="15">
        <v>1299905</v>
      </c>
      <c r="G8492" s="15">
        <v>3110805</v>
      </c>
      <c r="I8492" s="38" t="s">
        <v>251</v>
      </c>
      <c r="J8492" s="15">
        <v>1.1000000000000001</v>
      </c>
    </row>
    <row r="8493" spans="1:10" x14ac:dyDescent="0.3">
      <c r="A8493" s="38" t="s">
        <v>245</v>
      </c>
      <c r="B8493" s="15">
        <v>311450</v>
      </c>
      <c r="C8493" s="15">
        <v>1158900</v>
      </c>
      <c r="E8493" s="37" t="s">
        <v>252</v>
      </c>
      <c r="F8493" s="15">
        <v>233000</v>
      </c>
      <c r="G8493" s="15">
        <v>961000</v>
      </c>
      <c r="I8493" s="38" t="s">
        <v>254</v>
      </c>
      <c r="J8493" s="15">
        <v>0.8</v>
      </c>
    </row>
    <row r="8494" spans="1:10" x14ac:dyDescent="0.3">
      <c r="A8494" s="38" t="s">
        <v>247</v>
      </c>
      <c r="B8494" s="15">
        <v>97400</v>
      </c>
      <c r="C8494" s="15">
        <v>462800</v>
      </c>
      <c r="E8494" s="37" t="s">
        <v>255</v>
      </c>
      <c r="F8494" s="15">
        <v>750905</v>
      </c>
      <c r="G8494" s="15">
        <v>1294905</v>
      </c>
      <c r="I8494" s="38" t="s">
        <v>257</v>
      </c>
      <c r="J8494" s="15">
        <v>1.4</v>
      </c>
    </row>
    <row r="8495" spans="1:10" x14ac:dyDescent="0.3">
      <c r="A8495" s="38" t="s">
        <v>249</v>
      </c>
      <c r="B8495" s="15">
        <v>121525</v>
      </c>
      <c r="C8495" s="15">
        <v>1497049</v>
      </c>
      <c r="E8495" s="37" t="s">
        <v>258</v>
      </c>
      <c r="F8495" s="15">
        <v>316000</v>
      </c>
      <c r="G8495" s="15">
        <v>854900</v>
      </c>
      <c r="I8495" s="38" t="s">
        <v>252</v>
      </c>
      <c r="J8495" s="15">
        <v>1.3</v>
      </c>
    </row>
    <row r="8496" spans="1:10" x14ac:dyDescent="0.3">
      <c r="A8496" s="38" t="s">
        <v>251</v>
      </c>
      <c r="B8496" s="15">
        <v>134000</v>
      </c>
      <c r="C8496" s="15">
        <v>1207450</v>
      </c>
      <c r="E8496" s="36" t="s">
        <v>253</v>
      </c>
      <c r="F8496" s="15">
        <v>922500</v>
      </c>
      <c r="G8496" s="15">
        <v>2018400</v>
      </c>
      <c r="I8496" s="38" t="s">
        <v>255</v>
      </c>
      <c r="J8496" s="15">
        <v>1.8</v>
      </c>
    </row>
    <row r="8497" spans="1:10" x14ac:dyDescent="0.3">
      <c r="A8497" s="38" t="s">
        <v>254</v>
      </c>
      <c r="B8497" s="15">
        <v>129900</v>
      </c>
      <c r="C8497" s="15">
        <v>1698400</v>
      </c>
      <c r="E8497" s="35" t="s">
        <v>267</v>
      </c>
      <c r="F8497" s="15">
        <v>4857890</v>
      </c>
      <c r="G8497" s="15">
        <v>12350573</v>
      </c>
      <c r="I8497" s="38" t="s">
        <v>258</v>
      </c>
      <c r="J8497" s="15">
        <v>1.4</v>
      </c>
    </row>
    <row r="8498" spans="1:10" x14ac:dyDescent="0.3">
      <c r="A8498" s="38" t="s">
        <v>257</v>
      </c>
      <c r="B8498" s="15">
        <v>134950</v>
      </c>
      <c r="C8498" s="15">
        <v>1185277</v>
      </c>
      <c r="E8498" s="36" t="s">
        <v>246</v>
      </c>
      <c r="F8498" s="15">
        <v>1447995</v>
      </c>
      <c r="G8498" s="15">
        <v>2204595</v>
      </c>
      <c r="I8498" s="38" t="s">
        <v>260</v>
      </c>
      <c r="J8498" s="15">
        <v>1.4</v>
      </c>
    </row>
    <row r="8499" spans="1:10" x14ac:dyDescent="0.3">
      <c r="A8499" s="38" t="s">
        <v>252</v>
      </c>
      <c r="B8499" s="15">
        <v>152000</v>
      </c>
      <c r="C8499" s="15">
        <v>1569453</v>
      </c>
      <c r="E8499" s="36" t="s">
        <v>248</v>
      </c>
      <c r="F8499" s="15">
        <v>1550725</v>
      </c>
      <c r="G8499" s="15">
        <v>2961350</v>
      </c>
      <c r="I8499" s="38" t="s">
        <v>262</v>
      </c>
      <c r="J8499" s="15">
        <v>1.1000000000000001</v>
      </c>
    </row>
    <row r="8500" spans="1:10" x14ac:dyDescent="0.3">
      <c r="A8500" s="38" t="s">
        <v>255</v>
      </c>
      <c r="B8500" s="15">
        <v>148250</v>
      </c>
      <c r="C8500" s="15">
        <v>2389300</v>
      </c>
      <c r="E8500" s="36" t="s">
        <v>250</v>
      </c>
      <c r="F8500" s="15">
        <v>1128000</v>
      </c>
      <c r="G8500" s="15">
        <v>4366788</v>
      </c>
      <c r="I8500" s="38" t="s">
        <v>263</v>
      </c>
      <c r="J8500" s="15">
        <v>0.7</v>
      </c>
    </row>
    <row r="8501" spans="1:10" x14ac:dyDescent="0.3">
      <c r="A8501" s="38" t="s">
        <v>258</v>
      </c>
      <c r="B8501" s="15">
        <v>126000</v>
      </c>
      <c r="C8501" s="15">
        <v>1410422</v>
      </c>
      <c r="E8501" s="37" t="s">
        <v>252</v>
      </c>
      <c r="F8501" s="15">
        <v>440000</v>
      </c>
      <c r="G8501" s="15">
        <v>1644500</v>
      </c>
      <c r="I8501" s="35" t="s">
        <v>275</v>
      </c>
      <c r="J8501" s="15"/>
    </row>
    <row r="8502" spans="1:10" x14ac:dyDescent="0.3">
      <c r="A8502" s="38" t="s">
        <v>260</v>
      </c>
      <c r="B8502" s="15">
        <v>191025</v>
      </c>
      <c r="C8502" s="15">
        <v>1545495</v>
      </c>
      <c r="E8502" s="37" t="s">
        <v>255</v>
      </c>
      <c r="F8502" s="15">
        <v>473000</v>
      </c>
      <c r="G8502" s="15">
        <v>601000</v>
      </c>
      <c r="I8502" s="38" t="s">
        <v>245</v>
      </c>
      <c r="J8502" s="15">
        <v>1.1000000000000001</v>
      </c>
    </row>
    <row r="8503" spans="1:10" x14ac:dyDescent="0.3">
      <c r="A8503" s="38" t="s">
        <v>262</v>
      </c>
      <c r="B8503" s="15">
        <v>140000</v>
      </c>
      <c r="C8503" s="15">
        <v>1005900</v>
      </c>
      <c r="E8503" s="37" t="s">
        <v>258</v>
      </c>
      <c r="F8503" s="15">
        <v>215000</v>
      </c>
      <c r="G8503" s="15">
        <v>2121288</v>
      </c>
      <c r="I8503" s="38" t="s">
        <v>247</v>
      </c>
      <c r="J8503" s="15">
        <v>0.9</v>
      </c>
    </row>
    <row r="8504" spans="1:10" x14ac:dyDescent="0.3">
      <c r="A8504" s="38" t="s">
        <v>263</v>
      </c>
      <c r="B8504" s="15">
        <v>117000</v>
      </c>
      <c r="C8504" s="15">
        <v>1105300</v>
      </c>
      <c r="E8504" s="36" t="s">
        <v>253</v>
      </c>
      <c r="F8504" s="15">
        <v>731170</v>
      </c>
      <c r="G8504" s="15">
        <v>2817840</v>
      </c>
      <c r="I8504" s="38" t="s">
        <v>249</v>
      </c>
      <c r="J8504" s="15">
        <v>1.3</v>
      </c>
    </row>
    <row r="8505" spans="1:10" x14ac:dyDescent="0.3">
      <c r="A8505" s="35" t="s">
        <v>270</v>
      </c>
      <c r="B8505" s="15"/>
      <c r="C8505" s="15"/>
      <c r="E8505" s="35" t="s">
        <v>268</v>
      </c>
      <c r="F8505" s="15">
        <v>4743569</v>
      </c>
      <c r="G8505" s="15">
        <v>12608687</v>
      </c>
      <c r="I8505" s="38" t="s">
        <v>251</v>
      </c>
      <c r="J8505" s="15">
        <v>0.9</v>
      </c>
    </row>
    <row r="8506" spans="1:10" x14ac:dyDescent="0.3">
      <c r="A8506" s="38" t="s">
        <v>245</v>
      </c>
      <c r="B8506" s="15">
        <v>168750</v>
      </c>
      <c r="C8506" s="15">
        <v>738001</v>
      </c>
      <c r="E8506" s="36" t="s">
        <v>246</v>
      </c>
      <c r="F8506" s="15">
        <v>890950</v>
      </c>
      <c r="G8506" s="15">
        <v>890950</v>
      </c>
      <c r="I8506" s="38" t="s">
        <v>254</v>
      </c>
      <c r="J8506" s="15">
        <v>1.5</v>
      </c>
    </row>
    <row r="8507" spans="1:10" x14ac:dyDescent="0.3">
      <c r="A8507" s="38" t="s">
        <v>247</v>
      </c>
      <c r="B8507" s="15">
        <v>130101</v>
      </c>
      <c r="C8507" s="15">
        <v>616101</v>
      </c>
      <c r="E8507" s="36" t="s">
        <v>248</v>
      </c>
      <c r="F8507" s="15">
        <v>928569</v>
      </c>
      <c r="G8507" s="15">
        <v>4522787</v>
      </c>
      <c r="I8507" s="38" t="s">
        <v>257</v>
      </c>
      <c r="J8507" s="15">
        <v>1</v>
      </c>
    </row>
    <row r="8508" spans="1:10" x14ac:dyDescent="0.3">
      <c r="A8508" s="38" t="s">
        <v>249</v>
      </c>
      <c r="B8508" s="15">
        <v>120000</v>
      </c>
      <c r="C8508" s="15">
        <v>1184205</v>
      </c>
      <c r="E8508" s="36" t="s">
        <v>250</v>
      </c>
      <c r="F8508" s="15">
        <v>1902950</v>
      </c>
      <c r="G8508" s="15">
        <v>4714400</v>
      </c>
      <c r="I8508" s="38" t="s">
        <v>252</v>
      </c>
      <c r="J8508" s="15">
        <v>1.9</v>
      </c>
    </row>
    <row r="8509" spans="1:10" x14ac:dyDescent="0.3">
      <c r="A8509" s="38" t="s">
        <v>251</v>
      </c>
      <c r="B8509" s="15">
        <v>161750</v>
      </c>
      <c r="C8509" s="15">
        <v>603055</v>
      </c>
      <c r="E8509" s="37" t="s">
        <v>252</v>
      </c>
      <c r="F8509" s="15">
        <v>761250</v>
      </c>
      <c r="G8509" s="15">
        <v>927500</v>
      </c>
      <c r="I8509" s="38" t="s">
        <v>258</v>
      </c>
      <c r="J8509" s="15">
        <v>1.2</v>
      </c>
    </row>
    <row r="8510" spans="1:10" x14ac:dyDescent="0.3">
      <c r="A8510" s="38" t="s">
        <v>254</v>
      </c>
      <c r="B8510" s="15">
        <v>142450</v>
      </c>
      <c r="C8510" s="15">
        <v>1974600</v>
      </c>
      <c r="E8510" s="37" t="s">
        <v>255</v>
      </c>
      <c r="F8510" s="15">
        <v>559700</v>
      </c>
      <c r="G8510" s="15">
        <v>1929900</v>
      </c>
      <c r="I8510" s="38" t="s">
        <v>260</v>
      </c>
      <c r="J8510" s="15">
        <v>1.2</v>
      </c>
    </row>
    <row r="8511" spans="1:10" x14ac:dyDescent="0.3">
      <c r="A8511" s="38" t="s">
        <v>257</v>
      </c>
      <c r="B8511" s="15">
        <v>165000</v>
      </c>
      <c r="C8511" s="15">
        <v>1791021</v>
      </c>
      <c r="E8511" s="37" t="s">
        <v>258</v>
      </c>
      <c r="F8511" s="15">
        <v>582000</v>
      </c>
      <c r="G8511" s="15">
        <v>1857000</v>
      </c>
      <c r="I8511" s="38" t="s">
        <v>262</v>
      </c>
      <c r="J8511" s="15">
        <v>0.4</v>
      </c>
    </row>
    <row r="8512" spans="1:10" x14ac:dyDescent="0.3">
      <c r="A8512" s="38" t="s">
        <v>252</v>
      </c>
      <c r="B8512" s="15">
        <v>172500</v>
      </c>
      <c r="C8512" s="15">
        <v>1054850</v>
      </c>
      <c r="E8512" s="36" t="s">
        <v>253</v>
      </c>
      <c r="F8512" s="15">
        <v>1021100</v>
      </c>
      <c r="G8512" s="15">
        <v>2480550</v>
      </c>
      <c r="I8512" s="14">
        <v>61</v>
      </c>
      <c r="J8512" s="15">
        <v>760.50000000000023</v>
      </c>
    </row>
    <row r="8513" spans="1:10" x14ac:dyDescent="0.3">
      <c r="A8513" s="38" t="s">
        <v>255</v>
      </c>
      <c r="B8513" s="15">
        <v>148500</v>
      </c>
      <c r="C8513" s="15">
        <v>994719</v>
      </c>
      <c r="E8513" s="35" t="s">
        <v>269</v>
      </c>
      <c r="F8513" s="15">
        <v>4134005</v>
      </c>
      <c r="G8513" s="15">
        <v>15660259</v>
      </c>
      <c r="I8513" s="35" t="s">
        <v>244</v>
      </c>
      <c r="J8513" s="15"/>
    </row>
    <row r="8514" spans="1:10" x14ac:dyDescent="0.3">
      <c r="A8514" s="38" t="s">
        <v>258</v>
      </c>
      <c r="B8514" s="15">
        <v>179900</v>
      </c>
      <c r="C8514" s="15">
        <v>1645250</v>
      </c>
      <c r="E8514" s="36" t="s">
        <v>246</v>
      </c>
      <c r="F8514" s="15">
        <v>534501</v>
      </c>
      <c r="G8514" s="15">
        <v>1546001</v>
      </c>
      <c r="I8514" s="38" t="s">
        <v>245</v>
      </c>
      <c r="J8514" s="15">
        <v>2.2999999999999998</v>
      </c>
    </row>
    <row r="8515" spans="1:10" x14ac:dyDescent="0.3">
      <c r="A8515" s="38" t="s">
        <v>260</v>
      </c>
      <c r="B8515" s="15">
        <v>163400</v>
      </c>
      <c r="C8515" s="15">
        <v>973800</v>
      </c>
      <c r="E8515" s="36" t="s">
        <v>248</v>
      </c>
      <c r="F8515" s="15">
        <v>1303479</v>
      </c>
      <c r="G8515" s="15">
        <v>7834308</v>
      </c>
      <c r="I8515" s="38" t="s">
        <v>247</v>
      </c>
      <c r="J8515" s="15">
        <v>1.8</v>
      </c>
    </row>
    <row r="8516" spans="1:10" x14ac:dyDescent="0.3">
      <c r="A8516" s="38" t="s">
        <v>262</v>
      </c>
      <c r="B8516" s="15">
        <v>166000</v>
      </c>
      <c r="C8516" s="15">
        <v>932175</v>
      </c>
      <c r="E8516" s="36" t="s">
        <v>250</v>
      </c>
      <c r="F8516" s="15">
        <v>1246100</v>
      </c>
      <c r="G8516" s="15">
        <v>3739600</v>
      </c>
      <c r="I8516" s="38" t="s">
        <v>249</v>
      </c>
      <c r="J8516" s="15">
        <v>2.2999999999999998</v>
      </c>
    </row>
    <row r="8517" spans="1:10" x14ac:dyDescent="0.3">
      <c r="A8517" s="38" t="s">
        <v>263</v>
      </c>
      <c r="B8517" s="15">
        <v>100000</v>
      </c>
      <c r="C8517" s="15">
        <v>441000</v>
      </c>
      <c r="E8517" s="37" t="s">
        <v>252</v>
      </c>
      <c r="F8517" s="15">
        <v>302500</v>
      </c>
      <c r="G8517" s="15">
        <v>897500</v>
      </c>
      <c r="I8517" s="38" t="s">
        <v>251</v>
      </c>
      <c r="J8517" s="15">
        <v>2.1</v>
      </c>
    </row>
    <row r="8518" spans="1:10" x14ac:dyDescent="0.3">
      <c r="A8518" s="35" t="s">
        <v>271</v>
      </c>
      <c r="B8518" s="15"/>
      <c r="C8518" s="15"/>
      <c r="E8518" s="37" t="s">
        <v>255</v>
      </c>
      <c r="F8518" s="15">
        <v>736600</v>
      </c>
      <c r="G8518" s="15">
        <v>1433600</v>
      </c>
      <c r="I8518" s="38" t="s">
        <v>254</v>
      </c>
      <c r="J8518" s="15">
        <v>2.4</v>
      </c>
    </row>
    <row r="8519" spans="1:10" x14ac:dyDescent="0.3">
      <c r="A8519" s="38" t="s">
        <v>245</v>
      </c>
      <c r="B8519" s="15">
        <v>147000</v>
      </c>
      <c r="C8519" s="15">
        <v>420000</v>
      </c>
      <c r="E8519" s="37" t="s">
        <v>258</v>
      </c>
      <c r="F8519" s="15">
        <v>207000</v>
      </c>
      <c r="G8519" s="15">
        <v>1408500</v>
      </c>
      <c r="I8519" s="38" t="s">
        <v>257</v>
      </c>
      <c r="J8519" s="15">
        <v>3.2</v>
      </c>
    </row>
    <row r="8520" spans="1:10" x14ac:dyDescent="0.3">
      <c r="A8520" s="38" t="s">
        <v>247</v>
      </c>
      <c r="B8520" s="15">
        <v>180000</v>
      </c>
      <c r="C8520" s="15">
        <v>490500</v>
      </c>
      <c r="E8520" s="36" t="s">
        <v>253</v>
      </c>
      <c r="F8520" s="15">
        <v>1049925</v>
      </c>
      <c r="G8520" s="15">
        <v>2540350</v>
      </c>
      <c r="I8520" s="38" t="s">
        <v>252</v>
      </c>
      <c r="J8520" s="15">
        <v>3.3</v>
      </c>
    </row>
    <row r="8521" spans="1:10" x14ac:dyDescent="0.3">
      <c r="A8521" s="38" t="s">
        <v>249</v>
      </c>
      <c r="B8521" s="15">
        <v>150000</v>
      </c>
      <c r="C8521" s="15">
        <v>906500</v>
      </c>
      <c r="E8521" s="35" t="s">
        <v>270</v>
      </c>
      <c r="F8521" s="15">
        <v>5488884</v>
      </c>
      <c r="G8521" s="15">
        <v>18497161</v>
      </c>
      <c r="I8521" s="38" t="s">
        <v>255</v>
      </c>
      <c r="J8521" s="15">
        <v>3.9</v>
      </c>
    </row>
    <row r="8522" spans="1:10" x14ac:dyDescent="0.3">
      <c r="A8522" s="38" t="s">
        <v>251</v>
      </c>
      <c r="B8522" s="15">
        <v>289600</v>
      </c>
      <c r="C8522" s="15">
        <v>1937525</v>
      </c>
      <c r="E8522" s="36" t="s">
        <v>246</v>
      </c>
      <c r="F8522" s="15">
        <v>1477735</v>
      </c>
      <c r="G8522" s="15">
        <v>4421970</v>
      </c>
      <c r="I8522" s="38" t="s">
        <v>258</v>
      </c>
      <c r="J8522" s="15">
        <v>4.7</v>
      </c>
    </row>
    <row r="8523" spans="1:10" x14ac:dyDescent="0.3">
      <c r="A8523" s="38" t="s">
        <v>254</v>
      </c>
      <c r="B8523" s="15">
        <v>146700</v>
      </c>
      <c r="C8523" s="15">
        <v>1745299</v>
      </c>
      <c r="E8523" s="36" t="s">
        <v>248</v>
      </c>
      <c r="F8523" s="15">
        <v>1468799</v>
      </c>
      <c r="G8523" s="15">
        <v>4689650</v>
      </c>
      <c r="I8523" s="38" t="s">
        <v>260</v>
      </c>
      <c r="J8523" s="15">
        <v>3.8</v>
      </c>
    </row>
    <row r="8524" spans="1:10" x14ac:dyDescent="0.3">
      <c r="A8524" s="38" t="s">
        <v>257</v>
      </c>
      <c r="B8524" s="15">
        <v>174275</v>
      </c>
      <c r="C8524" s="15">
        <v>2023462</v>
      </c>
      <c r="E8524" s="36" t="s">
        <v>250</v>
      </c>
      <c r="F8524" s="15">
        <v>1515875</v>
      </c>
      <c r="G8524" s="15">
        <v>6175141</v>
      </c>
      <c r="I8524" s="38" t="s">
        <v>262</v>
      </c>
      <c r="J8524" s="15">
        <v>5.6</v>
      </c>
    </row>
    <row r="8525" spans="1:10" x14ac:dyDescent="0.3">
      <c r="A8525" s="38" t="s">
        <v>252</v>
      </c>
      <c r="B8525" s="15">
        <v>159200</v>
      </c>
      <c r="C8525" s="15">
        <v>2359530</v>
      </c>
      <c r="E8525" s="37" t="s">
        <v>252</v>
      </c>
      <c r="F8525" s="15">
        <v>289950</v>
      </c>
      <c r="G8525" s="15">
        <v>2104691</v>
      </c>
      <c r="I8525" s="38" t="s">
        <v>263</v>
      </c>
      <c r="J8525" s="15">
        <v>5.7</v>
      </c>
    </row>
    <row r="8526" spans="1:10" x14ac:dyDescent="0.3">
      <c r="A8526" s="38" t="s">
        <v>255</v>
      </c>
      <c r="B8526" s="15">
        <v>391000</v>
      </c>
      <c r="C8526" s="15">
        <v>1749500</v>
      </c>
      <c r="E8526" s="37" t="s">
        <v>255</v>
      </c>
      <c r="F8526" s="15">
        <v>463000</v>
      </c>
      <c r="G8526" s="15">
        <v>1708000</v>
      </c>
      <c r="I8526" s="35" t="s">
        <v>256</v>
      </c>
      <c r="J8526" s="15"/>
    </row>
    <row r="8527" spans="1:10" x14ac:dyDescent="0.3">
      <c r="A8527" s="38" t="s">
        <v>258</v>
      </c>
      <c r="B8527" s="15">
        <v>170000</v>
      </c>
      <c r="C8527" s="15">
        <v>2357249</v>
      </c>
      <c r="E8527" s="37" t="s">
        <v>258</v>
      </c>
      <c r="F8527" s="15">
        <v>762925</v>
      </c>
      <c r="G8527" s="15">
        <v>2362450</v>
      </c>
      <c r="I8527" s="38" t="s">
        <v>245</v>
      </c>
      <c r="J8527" s="15">
        <v>5.5</v>
      </c>
    </row>
    <row r="8528" spans="1:10" x14ac:dyDescent="0.3">
      <c r="A8528" s="38" t="s">
        <v>260</v>
      </c>
      <c r="B8528" s="15">
        <v>152250</v>
      </c>
      <c r="C8528" s="15">
        <v>1120050</v>
      </c>
      <c r="E8528" s="36" t="s">
        <v>253</v>
      </c>
      <c r="F8528" s="15">
        <v>1026475</v>
      </c>
      <c r="G8528" s="15">
        <v>3210400</v>
      </c>
      <c r="I8528" s="38" t="s">
        <v>247</v>
      </c>
      <c r="J8528" s="15">
        <v>6</v>
      </c>
    </row>
    <row r="8529" spans="1:10" x14ac:dyDescent="0.3">
      <c r="A8529" s="38" t="s">
        <v>262</v>
      </c>
      <c r="B8529" s="15">
        <v>160000</v>
      </c>
      <c r="C8529" s="15">
        <v>1501000</v>
      </c>
      <c r="E8529" s="35" t="s">
        <v>271</v>
      </c>
      <c r="F8529" s="15">
        <v>7158760</v>
      </c>
      <c r="G8529" s="15">
        <v>27806602</v>
      </c>
      <c r="I8529" s="38" t="s">
        <v>249</v>
      </c>
      <c r="J8529" s="15">
        <v>6.1</v>
      </c>
    </row>
    <row r="8530" spans="1:10" x14ac:dyDescent="0.3">
      <c r="A8530" s="38" t="s">
        <v>263</v>
      </c>
      <c r="B8530" s="15">
        <v>148850</v>
      </c>
      <c r="C8530" s="15">
        <v>1542100</v>
      </c>
      <c r="E8530" s="36" t="s">
        <v>246</v>
      </c>
      <c r="F8530" s="15">
        <v>1237625</v>
      </c>
      <c r="G8530" s="15">
        <v>3160500</v>
      </c>
      <c r="I8530" s="38" t="s">
        <v>251</v>
      </c>
      <c r="J8530" s="15">
        <v>5.3</v>
      </c>
    </row>
    <row r="8531" spans="1:10" x14ac:dyDescent="0.3">
      <c r="A8531" s="35" t="s">
        <v>272</v>
      </c>
      <c r="B8531" s="15"/>
      <c r="C8531" s="15"/>
      <c r="E8531" s="36" t="s">
        <v>248</v>
      </c>
      <c r="F8531" s="15">
        <v>2074450</v>
      </c>
      <c r="G8531" s="15">
        <v>7242750</v>
      </c>
      <c r="I8531" s="38" t="s">
        <v>254</v>
      </c>
      <c r="J8531" s="15">
        <v>7.3</v>
      </c>
    </row>
    <row r="8532" spans="1:10" x14ac:dyDescent="0.3">
      <c r="A8532" s="38" t="s">
        <v>245</v>
      </c>
      <c r="B8532" s="15">
        <v>181750</v>
      </c>
      <c r="C8532" s="15">
        <v>1827350</v>
      </c>
      <c r="E8532" s="36" t="s">
        <v>250</v>
      </c>
      <c r="F8532" s="15">
        <v>2056315</v>
      </c>
      <c r="G8532" s="15">
        <v>6355160</v>
      </c>
      <c r="I8532" s="38" t="s">
        <v>257</v>
      </c>
      <c r="J8532" s="15">
        <v>8.1999999999999993</v>
      </c>
    </row>
    <row r="8533" spans="1:10" x14ac:dyDescent="0.3">
      <c r="A8533" s="38" t="s">
        <v>247</v>
      </c>
      <c r="B8533" s="15">
        <v>198000</v>
      </c>
      <c r="C8533" s="15">
        <v>2073000</v>
      </c>
      <c r="E8533" s="37" t="s">
        <v>252</v>
      </c>
      <c r="F8533" s="15">
        <v>644945</v>
      </c>
      <c r="G8533" s="15">
        <v>2134940</v>
      </c>
      <c r="I8533" s="38" t="s">
        <v>252</v>
      </c>
      <c r="J8533" s="15">
        <v>8.5</v>
      </c>
    </row>
    <row r="8534" spans="1:10" x14ac:dyDescent="0.3">
      <c r="A8534" s="38" t="s">
        <v>249</v>
      </c>
      <c r="B8534" s="15">
        <v>199950</v>
      </c>
      <c r="C8534" s="15">
        <v>2155250</v>
      </c>
      <c r="E8534" s="37" t="s">
        <v>255</v>
      </c>
      <c r="F8534" s="15">
        <v>583000</v>
      </c>
      <c r="G8534" s="15">
        <v>583000</v>
      </c>
      <c r="I8534" s="38" t="s">
        <v>255</v>
      </c>
      <c r="J8534" s="15">
        <v>7.7</v>
      </c>
    </row>
    <row r="8535" spans="1:10" x14ac:dyDescent="0.3">
      <c r="A8535" s="38" t="s">
        <v>251</v>
      </c>
      <c r="B8535" s="15">
        <v>372901</v>
      </c>
      <c r="C8535" s="15">
        <v>1920051</v>
      </c>
      <c r="E8535" s="37" t="s">
        <v>258</v>
      </c>
      <c r="F8535" s="15">
        <v>828370</v>
      </c>
      <c r="G8535" s="15">
        <v>3637220</v>
      </c>
      <c r="I8535" s="38" t="s">
        <v>258</v>
      </c>
      <c r="J8535" s="15">
        <v>7.7</v>
      </c>
    </row>
    <row r="8536" spans="1:10" x14ac:dyDescent="0.3">
      <c r="A8536" s="38" t="s">
        <v>254</v>
      </c>
      <c r="B8536" s="15">
        <v>197000</v>
      </c>
      <c r="C8536" s="15">
        <v>1793855</v>
      </c>
      <c r="E8536" s="36" t="s">
        <v>253</v>
      </c>
      <c r="F8536" s="15">
        <v>1790370</v>
      </c>
      <c r="G8536" s="15">
        <v>11048192</v>
      </c>
      <c r="I8536" s="38" t="s">
        <v>260</v>
      </c>
      <c r="J8536" s="15">
        <v>8</v>
      </c>
    </row>
    <row r="8537" spans="1:10" x14ac:dyDescent="0.3">
      <c r="A8537" s="38" t="s">
        <v>257</v>
      </c>
      <c r="B8537" s="15">
        <v>208000</v>
      </c>
      <c r="C8537" s="15">
        <v>2245500</v>
      </c>
      <c r="E8537" s="35" t="s">
        <v>272</v>
      </c>
      <c r="F8537" s="15">
        <v>8926350</v>
      </c>
      <c r="G8537" s="15">
        <v>58515516</v>
      </c>
      <c r="I8537" s="38" t="s">
        <v>262</v>
      </c>
      <c r="J8537" s="15">
        <v>8.4</v>
      </c>
    </row>
    <row r="8538" spans="1:10" x14ac:dyDescent="0.3">
      <c r="A8538" s="38" t="s">
        <v>252</v>
      </c>
      <c r="B8538" s="15">
        <v>191000</v>
      </c>
      <c r="C8538" s="15">
        <v>1669000</v>
      </c>
      <c r="E8538" s="36" t="s">
        <v>246</v>
      </c>
      <c r="F8538" s="15">
        <v>1238635</v>
      </c>
      <c r="G8538" s="15">
        <v>8922719</v>
      </c>
      <c r="I8538" s="38" t="s">
        <v>263</v>
      </c>
      <c r="J8538" s="15">
        <v>7.8</v>
      </c>
    </row>
    <row r="8539" spans="1:10" x14ac:dyDescent="0.3">
      <c r="A8539" s="38" t="s">
        <v>255</v>
      </c>
      <c r="B8539" s="15">
        <v>205950</v>
      </c>
      <c r="C8539" s="15">
        <v>2251649</v>
      </c>
      <c r="E8539" s="36" t="s">
        <v>248</v>
      </c>
      <c r="F8539" s="15">
        <v>3219999</v>
      </c>
      <c r="G8539" s="15">
        <v>19764362</v>
      </c>
      <c r="I8539" s="35" t="s">
        <v>261</v>
      </c>
      <c r="J8539" s="15"/>
    </row>
    <row r="8540" spans="1:10" x14ac:dyDescent="0.3">
      <c r="A8540" s="38" t="s">
        <v>258</v>
      </c>
      <c r="B8540" s="15">
        <v>200450</v>
      </c>
      <c r="C8540" s="15">
        <v>1942150</v>
      </c>
      <c r="E8540" s="36" t="s">
        <v>250</v>
      </c>
      <c r="F8540" s="15">
        <v>2375678</v>
      </c>
      <c r="G8540" s="15">
        <v>15283268</v>
      </c>
      <c r="I8540" s="38" t="s">
        <v>245</v>
      </c>
      <c r="J8540" s="15">
        <v>9.1999999999999993</v>
      </c>
    </row>
    <row r="8541" spans="1:10" x14ac:dyDescent="0.3">
      <c r="A8541" s="38" t="s">
        <v>260</v>
      </c>
      <c r="B8541" s="15">
        <v>423000</v>
      </c>
      <c r="C8541" s="15">
        <v>2249250</v>
      </c>
      <c r="E8541" s="37" t="s">
        <v>252</v>
      </c>
      <c r="F8541" s="15">
        <v>1111150</v>
      </c>
      <c r="G8541" s="15">
        <v>4902345</v>
      </c>
      <c r="I8541" s="38" t="s">
        <v>247</v>
      </c>
      <c r="J8541" s="15">
        <v>10.1</v>
      </c>
    </row>
    <row r="8542" spans="1:10" x14ac:dyDescent="0.3">
      <c r="A8542" s="38" t="s">
        <v>262</v>
      </c>
      <c r="B8542" s="15">
        <v>210000</v>
      </c>
      <c r="C8542" s="15">
        <v>2150950</v>
      </c>
      <c r="E8542" s="37" t="s">
        <v>255</v>
      </c>
      <c r="F8542" s="15">
        <v>665495</v>
      </c>
      <c r="G8542" s="15">
        <v>4649210</v>
      </c>
      <c r="I8542" s="38" t="s">
        <v>249</v>
      </c>
      <c r="J8542" s="15">
        <v>9.6</v>
      </c>
    </row>
    <row r="8543" spans="1:10" x14ac:dyDescent="0.3">
      <c r="A8543" s="38" t="s">
        <v>263</v>
      </c>
      <c r="B8543" s="15">
        <v>177499</v>
      </c>
      <c r="C8543" s="15">
        <v>1681449</v>
      </c>
      <c r="E8543" s="37" t="s">
        <v>258</v>
      </c>
      <c r="F8543" s="15">
        <v>599033</v>
      </c>
      <c r="G8543" s="15">
        <v>5731713</v>
      </c>
      <c r="I8543" s="38" t="s">
        <v>251</v>
      </c>
      <c r="J8543" s="15">
        <v>13.2</v>
      </c>
    </row>
    <row r="8544" spans="1:10" x14ac:dyDescent="0.3">
      <c r="A8544" s="35" t="s">
        <v>273</v>
      </c>
      <c r="B8544" s="15"/>
      <c r="C8544" s="15"/>
      <c r="E8544" s="36" t="s">
        <v>253</v>
      </c>
      <c r="F8544" s="15">
        <v>2092038</v>
      </c>
      <c r="G8544" s="15">
        <v>14545167</v>
      </c>
      <c r="I8544" s="38" t="s">
        <v>254</v>
      </c>
      <c r="J8544" s="15">
        <v>12.8</v>
      </c>
    </row>
    <row r="8545" spans="1:10" x14ac:dyDescent="0.3">
      <c r="A8545" s="38" t="s">
        <v>245</v>
      </c>
      <c r="B8545" s="15">
        <v>189000</v>
      </c>
      <c r="C8545" s="15">
        <v>1284310</v>
      </c>
      <c r="E8545" s="35" t="s">
        <v>273</v>
      </c>
      <c r="F8545" s="15">
        <v>9287702</v>
      </c>
      <c r="G8545" s="15">
        <v>48949643</v>
      </c>
      <c r="I8545" s="38" t="s">
        <v>257</v>
      </c>
      <c r="J8545" s="15">
        <v>11.8</v>
      </c>
    </row>
    <row r="8546" spans="1:10" x14ac:dyDescent="0.3">
      <c r="A8546" s="38" t="s">
        <v>247</v>
      </c>
      <c r="B8546" s="15">
        <v>252000</v>
      </c>
      <c r="C8546" s="15">
        <v>724000</v>
      </c>
      <c r="E8546" s="36" t="s">
        <v>246</v>
      </c>
      <c r="F8546" s="15">
        <v>2326129</v>
      </c>
      <c r="G8546" s="15">
        <v>12061049</v>
      </c>
      <c r="I8546" s="38" t="s">
        <v>252</v>
      </c>
      <c r="J8546" s="15">
        <v>13</v>
      </c>
    </row>
    <row r="8547" spans="1:10" x14ac:dyDescent="0.3">
      <c r="A8547" s="38" t="s">
        <v>249</v>
      </c>
      <c r="B8547" s="15">
        <v>190000</v>
      </c>
      <c r="C8547" s="15">
        <v>2027925</v>
      </c>
      <c r="E8547" s="36" t="s">
        <v>248</v>
      </c>
      <c r="F8547" s="15">
        <v>1785475</v>
      </c>
      <c r="G8547" s="15">
        <v>8452250</v>
      </c>
      <c r="I8547" s="38" t="s">
        <v>255</v>
      </c>
      <c r="J8547" s="15">
        <v>12.3</v>
      </c>
    </row>
    <row r="8548" spans="1:10" x14ac:dyDescent="0.3">
      <c r="A8548" s="38" t="s">
        <v>251</v>
      </c>
      <c r="B8548" s="15">
        <v>238000</v>
      </c>
      <c r="C8548" s="15">
        <v>2003612</v>
      </c>
      <c r="E8548" s="36" t="s">
        <v>250</v>
      </c>
      <c r="F8548" s="15">
        <v>2662350</v>
      </c>
      <c r="G8548" s="15">
        <v>12880261</v>
      </c>
      <c r="I8548" s="38" t="s">
        <v>258</v>
      </c>
      <c r="J8548" s="15">
        <v>10.5</v>
      </c>
    </row>
    <row r="8549" spans="1:10" x14ac:dyDescent="0.3">
      <c r="A8549" s="38" t="s">
        <v>254</v>
      </c>
      <c r="B8549" s="15">
        <v>425500</v>
      </c>
      <c r="C8549" s="15">
        <v>3021499</v>
      </c>
      <c r="E8549" s="37" t="s">
        <v>252</v>
      </c>
      <c r="F8549" s="15">
        <v>657000</v>
      </c>
      <c r="G8549" s="15">
        <v>3793000</v>
      </c>
      <c r="I8549" s="38" t="s">
        <v>260</v>
      </c>
      <c r="J8549" s="15">
        <v>10.9</v>
      </c>
    </row>
    <row r="8550" spans="1:10" x14ac:dyDescent="0.3">
      <c r="A8550" s="38" t="s">
        <v>257</v>
      </c>
      <c r="B8550" s="15">
        <v>215000</v>
      </c>
      <c r="C8550" s="15">
        <v>3087101</v>
      </c>
      <c r="E8550" s="37" t="s">
        <v>255</v>
      </c>
      <c r="F8550" s="15">
        <v>1417850</v>
      </c>
      <c r="G8550" s="15">
        <v>6752661</v>
      </c>
      <c r="I8550" s="38" t="s">
        <v>262</v>
      </c>
      <c r="J8550" s="15">
        <v>10.4</v>
      </c>
    </row>
    <row r="8551" spans="1:10" x14ac:dyDescent="0.3">
      <c r="A8551" s="38" t="s">
        <v>252</v>
      </c>
      <c r="B8551" s="15">
        <v>225000</v>
      </c>
      <c r="C8551" s="15">
        <v>2983550</v>
      </c>
      <c r="E8551" s="37" t="s">
        <v>258</v>
      </c>
      <c r="F8551" s="15">
        <v>587500</v>
      </c>
      <c r="G8551" s="15">
        <v>2334600</v>
      </c>
      <c r="I8551" s="38" t="s">
        <v>263</v>
      </c>
      <c r="J8551" s="15">
        <v>7.8</v>
      </c>
    </row>
    <row r="8552" spans="1:10" x14ac:dyDescent="0.3">
      <c r="A8552" s="38" t="s">
        <v>255</v>
      </c>
      <c r="B8552" s="15">
        <v>406000</v>
      </c>
      <c r="C8552" s="15">
        <v>2729500</v>
      </c>
      <c r="E8552" s="36" t="s">
        <v>253</v>
      </c>
      <c r="F8552" s="15">
        <v>2513748</v>
      </c>
      <c r="G8552" s="15">
        <v>15556083</v>
      </c>
      <c r="I8552" s="35" t="s">
        <v>264</v>
      </c>
      <c r="J8552" s="15"/>
    </row>
    <row r="8553" spans="1:10" x14ac:dyDescent="0.3">
      <c r="A8553" s="38" t="s">
        <v>258</v>
      </c>
      <c r="B8553" s="15">
        <v>243500</v>
      </c>
      <c r="C8553" s="15">
        <v>3116450</v>
      </c>
      <c r="E8553" s="35" t="s">
        <v>274</v>
      </c>
      <c r="F8553" s="15">
        <v>9977005</v>
      </c>
      <c r="G8553" s="15">
        <v>70106096</v>
      </c>
      <c r="I8553" s="38" t="s">
        <v>245</v>
      </c>
      <c r="J8553" s="15">
        <v>8</v>
      </c>
    </row>
    <row r="8554" spans="1:10" x14ac:dyDescent="0.3">
      <c r="A8554" s="38" t="s">
        <v>260</v>
      </c>
      <c r="B8554" s="15">
        <v>438475</v>
      </c>
      <c r="C8554" s="15">
        <v>3129044</v>
      </c>
      <c r="E8554" s="36" t="s">
        <v>246</v>
      </c>
      <c r="F8554" s="15">
        <v>2112913</v>
      </c>
      <c r="G8554" s="15">
        <v>13031232</v>
      </c>
      <c r="I8554" s="38" t="s">
        <v>247</v>
      </c>
      <c r="J8554" s="15">
        <v>8.9</v>
      </c>
    </row>
    <row r="8555" spans="1:10" x14ac:dyDescent="0.3">
      <c r="A8555" s="38" t="s">
        <v>262</v>
      </c>
      <c r="B8555" s="15">
        <v>490000</v>
      </c>
      <c r="C8555" s="15">
        <v>2854000</v>
      </c>
      <c r="E8555" s="36" t="s">
        <v>248</v>
      </c>
      <c r="F8555" s="15">
        <v>2343095</v>
      </c>
      <c r="G8555" s="15">
        <v>19168284</v>
      </c>
      <c r="I8555" s="38" t="s">
        <v>249</v>
      </c>
      <c r="J8555" s="15">
        <v>10.7</v>
      </c>
    </row>
    <row r="8556" spans="1:10" x14ac:dyDescent="0.3">
      <c r="A8556" s="38" t="s">
        <v>263</v>
      </c>
      <c r="B8556" s="15">
        <v>250500</v>
      </c>
      <c r="C8556" s="15">
        <v>2321100</v>
      </c>
      <c r="E8556" s="36" t="s">
        <v>250</v>
      </c>
      <c r="F8556" s="15">
        <v>2647083</v>
      </c>
      <c r="G8556" s="15">
        <v>19035148</v>
      </c>
      <c r="I8556" s="38" t="s">
        <v>251</v>
      </c>
      <c r="J8556" s="15">
        <v>10</v>
      </c>
    </row>
    <row r="8557" spans="1:10" x14ac:dyDescent="0.3">
      <c r="A8557" s="35" t="s">
        <v>274</v>
      </c>
      <c r="B8557" s="15"/>
      <c r="C8557" s="15"/>
      <c r="E8557" s="37" t="s">
        <v>252</v>
      </c>
      <c r="F8557" s="15">
        <v>693000</v>
      </c>
      <c r="G8557" s="15">
        <v>4669340</v>
      </c>
      <c r="I8557" s="38" t="s">
        <v>254</v>
      </c>
      <c r="J8557" s="15">
        <v>9.1</v>
      </c>
    </row>
    <row r="8558" spans="1:10" x14ac:dyDescent="0.3">
      <c r="A8558" s="38" t="s">
        <v>245</v>
      </c>
      <c r="B8558" s="15">
        <v>231175</v>
      </c>
      <c r="C8558" s="15">
        <v>2676775</v>
      </c>
      <c r="E8558" s="37" t="s">
        <v>255</v>
      </c>
      <c r="F8558" s="15">
        <v>955945</v>
      </c>
      <c r="G8558" s="15">
        <v>5192956</v>
      </c>
      <c r="I8558" s="38" t="s">
        <v>257</v>
      </c>
      <c r="J8558" s="15">
        <v>7.2</v>
      </c>
    </row>
    <row r="8559" spans="1:10" x14ac:dyDescent="0.3">
      <c r="A8559" s="38" t="s">
        <v>247</v>
      </c>
      <c r="B8559" s="15">
        <v>253588</v>
      </c>
      <c r="C8559" s="15">
        <v>3008475</v>
      </c>
      <c r="E8559" s="37" t="s">
        <v>258</v>
      </c>
      <c r="F8559" s="15">
        <v>998138</v>
      </c>
      <c r="G8559" s="15">
        <v>9172852</v>
      </c>
      <c r="I8559" s="38" t="s">
        <v>252</v>
      </c>
      <c r="J8559" s="15">
        <v>9.6</v>
      </c>
    </row>
    <row r="8560" spans="1:10" x14ac:dyDescent="0.3">
      <c r="A8560" s="38" t="s">
        <v>249</v>
      </c>
      <c r="B8560" s="15">
        <v>245000</v>
      </c>
      <c r="C8560" s="15">
        <v>2589450</v>
      </c>
      <c r="E8560" s="36" t="s">
        <v>253</v>
      </c>
      <c r="F8560" s="15">
        <v>2873914</v>
      </c>
      <c r="G8560" s="15">
        <v>18871432</v>
      </c>
      <c r="I8560" s="38" t="s">
        <v>255</v>
      </c>
      <c r="J8560" s="15">
        <v>9.1999999999999993</v>
      </c>
    </row>
    <row r="8561" spans="1:10" x14ac:dyDescent="0.3">
      <c r="A8561" s="38" t="s">
        <v>251</v>
      </c>
      <c r="B8561" s="15">
        <v>512735</v>
      </c>
      <c r="C8561" s="15">
        <v>3312685</v>
      </c>
      <c r="E8561" s="35" t="s">
        <v>275</v>
      </c>
      <c r="F8561" s="15">
        <v>11838550</v>
      </c>
      <c r="G8561" s="15">
        <v>47274560</v>
      </c>
      <c r="I8561" s="38" t="s">
        <v>258</v>
      </c>
      <c r="J8561" s="15">
        <v>8.5</v>
      </c>
    </row>
    <row r="8562" spans="1:10" x14ac:dyDescent="0.3">
      <c r="A8562" s="38" t="s">
        <v>254</v>
      </c>
      <c r="B8562" s="15">
        <v>573000</v>
      </c>
      <c r="C8562" s="15">
        <v>2772150</v>
      </c>
      <c r="E8562" s="36" t="s">
        <v>246</v>
      </c>
      <c r="F8562" s="15">
        <v>2880790</v>
      </c>
      <c r="G8562" s="15">
        <v>14607346</v>
      </c>
      <c r="I8562" s="38" t="s">
        <v>260</v>
      </c>
      <c r="J8562" s="15">
        <v>7.3</v>
      </c>
    </row>
    <row r="8563" spans="1:10" x14ac:dyDescent="0.3">
      <c r="A8563" s="38" t="s">
        <v>257</v>
      </c>
      <c r="B8563" s="15">
        <v>263500</v>
      </c>
      <c r="C8563" s="15">
        <v>4223000</v>
      </c>
      <c r="E8563" s="36" t="s">
        <v>248</v>
      </c>
      <c r="F8563" s="15">
        <v>4307195</v>
      </c>
      <c r="G8563" s="15">
        <v>12916470</v>
      </c>
      <c r="I8563" s="38" t="s">
        <v>262</v>
      </c>
      <c r="J8563" s="15">
        <v>7.3</v>
      </c>
    </row>
    <row r="8564" spans="1:10" x14ac:dyDescent="0.3">
      <c r="A8564" s="38" t="s">
        <v>252</v>
      </c>
      <c r="B8564" s="15">
        <v>275000</v>
      </c>
      <c r="C8564" s="15">
        <v>2582900</v>
      </c>
      <c r="E8564" s="36" t="s">
        <v>250</v>
      </c>
      <c r="F8564" s="15">
        <v>2345675</v>
      </c>
      <c r="G8564" s="15">
        <v>13931404</v>
      </c>
      <c r="I8564" s="38" t="s">
        <v>263</v>
      </c>
      <c r="J8564" s="15">
        <v>4.8</v>
      </c>
    </row>
    <row r="8565" spans="1:10" x14ac:dyDescent="0.3">
      <c r="A8565" s="38" t="s">
        <v>255</v>
      </c>
      <c r="B8565" s="15">
        <v>531250</v>
      </c>
      <c r="C8565" s="15">
        <v>2462950</v>
      </c>
      <c r="E8565" s="37" t="s">
        <v>252</v>
      </c>
      <c r="F8565" s="15">
        <v>689000</v>
      </c>
      <c r="G8565" s="15">
        <v>3435400</v>
      </c>
      <c r="I8565" s="35" t="s">
        <v>266</v>
      </c>
      <c r="J8565" s="15"/>
    </row>
    <row r="8566" spans="1:10" x14ac:dyDescent="0.3">
      <c r="A8566" s="38" t="s">
        <v>258</v>
      </c>
      <c r="B8566" s="15">
        <v>270000</v>
      </c>
      <c r="C8566" s="15">
        <v>2331717</v>
      </c>
      <c r="E8566" s="37" t="s">
        <v>255</v>
      </c>
      <c r="F8566" s="15">
        <v>911975</v>
      </c>
      <c r="G8566" s="15">
        <v>5712874</v>
      </c>
      <c r="I8566" s="38" t="s">
        <v>245</v>
      </c>
      <c r="J8566" s="15">
        <v>5.6</v>
      </c>
    </row>
    <row r="8567" spans="1:10" x14ac:dyDescent="0.3">
      <c r="A8567" s="38" t="s">
        <v>260</v>
      </c>
      <c r="B8567" s="15">
        <v>305000</v>
      </c>
      <c r="C8567" s="15">
        <v>2308950</v>
      </c>
      <c r="E8567" s="37" t="s">
        <v>258</v>
      </c>
      <c r="F8567" s="15">
        <v>744700</v>
      </c>
      <c r="G8567" s="15">
        <v>4783130</v>
      </c>
      <c r="I8567" s="38" t="s">
        <v>247</v>
      </c>
      <c r="J8567" s="15">
        <v>5</v>
      </c>
    </row>
    <row r="8568" spans="1:10" x14ac:dyDescent="0.3">
      <c r="A8568" s="38" t="s">
        <v>262</v>
      </c>
      <c r="B8568" s="15">
        <v>275000</v>
      </c>
      <c r="C8568" s="15">
        <v>2308450</v>
      </c>
      <c r="E8568" s="36" t="s">
        <v>253</v>
      </c>
      <c r="F8568" s="15">
        <v>2304890</v>
      </c>
      <c r="G8568" s="15">
        <v>5819340</v>
      </c>
      <c r="I8568" s="38" t="s">
        <v>249</v>
      </c>
      <c r="J8568" s="15">
        <v>4.4000000000000004</v>
      </c>
    </row>
    <row r="8569" spans="1:10" x14ac:dyDescent="0.3">
      <c r="A8569" s="38" t="s">
        <v>263</v>
      </c>
      <c r="B8569" s="15">
        <v>250975</v>
      </c>
      <c r="C8569" s="15">
        <v>1656450</v>
      </c>
      <c r="E8569" s="14">
        <v>81</v>
      </c>
      <c r="F8569" s="15">
        <v>87629132</v>
      </c>
      <c r="G8569" s="15">
        <v>704618256</v>
      </c>
      <c r="I8569" s="38" t="s">
        <v>251</v>
      </c>
      <c r="J8569" s="15">
        <v>3.4</v>
      </c>
    </row>
    <row r="8570" spans="1:10" x14ac:dyDescent="0.3">
      <c r="A8570" s="35" t="s">
        <v>275</v>
      </c>
      <c r="B8570" s="15"/>
      <c r="C8570" s="15"/>
      <c r="E8570" s="35" t="s">
        <v>259</v>
      </c>
      <c r="F8570" s="15">
        <v>5358882</v>
      </c>
      <c r="G8570" s="15">
        <v>33669562</v>
      </c>
      <c r="I8570" s="38" t="s">
        <v>254</v>
      </c>
      <c r="J8570" s="15">
        <v>3.3</v>
      </c>
    </row>
    <row r="8571" spans="1:10" x14ac:dyDescent="0.3">
      <c r="A8571" s="38" t="s">
        <v>245</v>
      </c>
      <c r="B8571" s="15">
        <v>266000</v>
      </c>
      <c r="C8571" s="15">
        <v>2970743</v>
      </c>
      <c r="E8571" s="36" t="s">
        <v>246</v>
      </c>
      <c r="F8571" s="15">
        <v>1186849</v>
      </c>
      <c r="G8571" s="15">
        <v>6853857</v>
      </c>
      <c r="I8571" s="38" t="s">
        <v>257</v>
      </c>
      <c r="J8571" s="15">
        <v>4</v>
      </c>
    </row>
    <row r="8572" spans="1:10" x14ac:dyDescent="0.3">
      <c r="A8572" s="38" t="s">
        <v>247</v>
      </c>
      <c r="B8572" s="15">
        <v>259900</v>
      </c>
      <c r="C8572" s="15">
        <v>1706900</v>
      </c>
      <c r="E8572" s="36" t="s">
        <v>248</v>
      </c>
      <c r="F8572" s="15">
        <v>617300</v>
      </c>
      <c r="G8572" s="15">
        <v>8105550</v>
      </c>
      <c r="I8572" s="38" t="s">
        <v>252</v>
      </c>
      <c r="J8572" s="15">
        <v>4.2</v>
      </c>
    </row>
    <row r="8573" spans="1:10" x14ac:dyDescent="0.3">
      <c r="A8573" s="38" t="s">
        <v>249</v>
      </c>
      <c r="B8573" s="15">
        <v>261500</v>
      </c>
      <c r="C8573" s="15">
        <v>2770400</v>
      </c>
      <c r="E8573" s="36" t="s">
        <v>250</v>
      </c>
      <c r="F8573" s="15">
        <v>1559225</v>
      </c>
      <c r="G8573" s="15">
        <v>10911847</v>
      </c>
      <c r="I8573" s="38" t="s">
        <v>255</v>
      </c>
      <c r="J8573" s="15">
        <v>4.8</v>
      </c>
    </row>
    <row r="8574" spans="1:10" x14ac:dyDescent="0.3">
      <c r="A8574" s="38" t="s">
        <v>251</v>
      </c>
      <c r="B8574" s="15">
        <v>593000</v>
      </c>
      <c r="C8574" s="15">
        <v>2051000</v>
      </c>
      <c r="E8574" s="37" t="s">
        <v>252</v>
      </c>
      <c r="F8574" s="15">
        <v>417775</v>
      </c>
      <c r="G8574" s="15">
        <v>3023247</v>
      </c>
      <c r="I8574" s="38" t="s">
        <v>258</v>
      </c>
      <c r="J8574" s="15">
        <v>5.6</v>
      </c>
    </row>
    <row r="8575" spans="1:10" x14ac:dyDescent="0.3">
      <c r="A8575" s="38" t="s">
        <v>254</v>
      </c>
      <c r="B8575" s="15">
        <v>300000</v>
      </c>
      <c r="C8575" s="15">
        <v>2030500</v>
      </c>
      <c r="E8575" s="37" t="s">
        <v>255</v>
      </c>
      <c r="F8575" s="15">
        <v>696500</v>
      </c>
      <c r="G8575" s="15">
        <v>4606350</v>
      </c>
      <c r="I8575" s="38" t="s">
        <v>260</v>
      </c>
      <c r="J8575" s="15">
        <v>6.3</v>
      </c>
    </row>
    <row r="8576" spans="1:10" x14ac:dyDescent="0.3">
      <c r="A8576" s="38" t="s">
        <v>257</v>
      </c>
      <c r="B8576" s="15">
        <v>280000</v>
      </c>
      <c r="C8576" s="15">
        <v>3118600</v>
      </c>
      <c r="E8576" s="37" t="s">
        <v>258</v>
      </c>
      <c r="F8576" s="15">
        <v>444950</v>
      </c>
      <c r="G8576" s="15">
        <v>3282250</v>
      </c>
      <c r="I8576" s="38" t="s">
        <v>262</v>
      </c>
      <c r="J8576" s="15">
        <v>6</v>
      </c>
    </row>
    <row r="8577" spans="1:10" x14ac:dyDescent="0.3">
      <c r="A8577" s="38" t="s">
        <v>252</v>
      </c>
      <c r="B8577" s="15">
        <v>564500</v>
      </c>
      <c r="C8577" s="15">
        <v>4063800</v>
      </c>
      <c r="E8577" s="36" t="s">
        <v>253</v>
      </c>
      <c r="F8577" s="15">
        <v>1995508</v>
      </c>
      <c r="G8577" s="15">
        <v>7798308</v>
      </c>
      <c r="I8577" s="38" t="s">
        <v>263</v>
      </c>
      <c r="J8577" s="15">
        <v>6.9</v>
      </c>
    </row>
    <row r="8578" spans="1:10" x14ac:dyDescent="0.3">
      <c r="A8578" s="38" t="s">
        <v>255</v>
      </c>
      <c r="B8578" s="15">
        <v>325000</v>
      </c>
      <c r="C8578" s="15">
        <v>2602440</v>
      </c>
      <c r="E8578" s="35" t="s">
        <v>265</v>
      </c>
      <c r="F8578" s="15">
        <v>5256125</v>
      </c>
      <c r="G8578" s="15">
        <v>50728199</v>
      </c>
      <c r="I8578" s="35" t="s">
        <v>267</v>
      </c>
      <c r="J8578" s="15"/>
    </row>
    <row r="8579" spans="1:10" x14ac:dyDescent="0.3">
      <c r="A8579" s="38" t="s">
        <v>258</v>
      </c>
      <c r="B8579" s="15">
        <v>276000</v>
      </c>
      <c r="C8579" s="15">
        <v>2670940</v>
      </c>
      <c r="E8579" s="36" t="s">
        <v>246</v>
      </c>
      <c r="F8579" s="15">
        <v>1302950</v>
      </c>
      <c r="G8579" s="15">
        <v>6874315</v>
      </c>
      <c r="I8579" s="38" t="s">
        <v>245</v>
      </c>
      <c r="J8579" s="15">
        <v>6.2</v>
      </c>
    </row>
    <row r="8580" spans="1:10" x14ac:dyDescent="0.3">
      <c r="A8580" s="38" t="s">
        <v>260</v>
      </c>
      <c r="B8580" s="15">
        <v>280450</v>
      </c>
      <c r="C8580" s="15">
        <v>2326150</v>
      </c>
      <c r="E8580" s="36" t="s">
        <v>248</v>
      </c>
      <c r="F8580" s="15">
        <v>1369325</v>
      </c>
      <c r="G8580" s="15">
        <v>14484224</v>
      </c>
      <c r="I8580" s="38" t="s">
        <v>247</v>
      </c>
      <c r="J8580" s="15">
        <v>7.5</v>
      </c>
    </row>
    <row r="8581" spans="1:10" x14ac:dyDescent="0.3">
      <c r="A8581" s="38" t="s">
        <v>262</v>
      </c>
      <c r="B8581" s="15">
        <v>320000</v>
      </c>
      <c r="C8581" s="15">
        <v>2224000</v>
      </c>
      <c r="E8581" s="36" t="s">
        <v>250</v>
      </c>
      <c r="F8581" s="15">
        <v>948900</v>
      </c>
      <c r="G8581" s="15">
        <v>15152410</v>
      </c>
      <c r="I8581" s="38" t="s">
        <v>249</v>
      </c>
      <c r="J8581" s="15">
        <v>9.3000000000000007</v>
      </c>
    </row>
    <row r="8582" spans="1:10" x14ac:dyDescent="0.3">
      <c r="A8582" s="14">
        <v>53</v>
      </c>
      <c r="B8582" s="15">
        <v>38951821</v>
      </c>
      <c r="C8582" s="15">
        <v>167126403</v>
      </c>
      <c r="E8582" s="37" t="s">
        <v>252</v>
      </c>
      <c r="F8582" s="15">
        <v>299000</v>
      </c>
      <c r="G8582" s="15">
        <v>5126985</v>
      </c>
      <c r="I8582" s="38" t="s">
        <v>251</v>
      </c>
      <c r="J8582" s="15">
        <v>13.6</v>
      </c>
    </row>
    <row r="8583" spans="1:10" x14ac:dyDescent="0.3">
      <c r="A8583" s="35" t="s">
        <v>243</v>
      </c>
      <c r="B8583" s="15"/>
      <c r="C8583" s="15"/>
      <c r="E8583" s="37" t="s">
        <v>255</v>
      </c>
      <c r="F8583" s="15">
        <v>299950</v>
      </c>
      <c r="G8583" s="15">
        <v>6716575</v>
      </c>
      <c r="I8583" s="38" t="s">
        <v>254</v>
      </c>
      <c r="J8583" s="15">
        <v>11.7</v>
      </c>
    </row>
    <row r="8584" spans="1:10" x14ac:dyDescent="0.3">
      <c r="A8584" s="38" t="s">
        <v>245</v>
      </c>
      <c r="B8584" s="15">
        <v>116400</v>
      </c>
      <c r="C8584" s="15">
        <v>603600</v>
      </c>
      <c r="E8584" s="37" t="s">
        <v>258</v>
      </c>
      <c r="F8584" s="15">
        <v>349950</v>
      </c>
      <c r="G8584" s="15">
        <v>3308850</v>
      </c>
      <c r="I8584" s="38" t="s">
        <v>257</v>
      </c>
      <c r="J8584" s="15">
        <v>11.5</v>
      </c>
    </row>
    <row r="8585" spans="1:10" x14ac:dyDescent="0.3">
      <c r="A8585" s="38" t="s">
        <v>247</v>
      </c>
      <c r="B8585" s="15">
        <v>145000</v>
      </c>
      <c r="C8585" s="15">
        <v>1013000</v>
      </c>
      <c r="E8585" s="36" t="s">
        <v>253</v>
      </c>
      <c r="F8585" s="15">
        <v>1634950</v>
      </c>
      <c r="G8585" s="15">
        <v>14217250</v>
      </c>
      <c r="I8585" s="38" t="s">
        <v>252</v>
      </c>
      <c r="J8585" s="15">
        <v>9.8000000000000007</v>
      </c>
    </row>
    <row r="8586" spans="1:10" x14ac:dyDescent="0.3">
      <c r="A8586" s="38" t="s">
        <v>249</v>
      </c>
      <c r="B8586" s="15">
        <v>153950</v>
      </c>
      <c r="C8586" s="15">
        <v>726950</v>
      </c>
      <c r="E8586" s="35" t="s">
        <v>244</v>
      </c>
      <c r="F8586" s="15">
        <v>8187282</v>
      </c>
      <c r="G8586" s="15">
        <v>59045482</v>
      </c>
      <c r="I8586" s="38" t="s">
        <v>255</v>
      </c>
      <c r="J8586" s="15">
        <v>8.1999999999999993</v>
      </c>
    </row>
    <row r="8587" spans="1:10" x14ac:dyDescent="0.3">
      <c r="A8587" s="38" t="s">
        <v>251</v>
      </c>
      <c r="B8587" s="15">
        <v>133000</v>
      </c>
      <c r="C8587" s="15">
        <v>375450</v>
      </c>
      <c r="E8587" s="36" t="s">
        <v>246</v>
      </c>
      <c r="F8587" s="15">
        <v>2039200</v>
      </c>
      <c r="G8587" s="15">
        <v>12734014</v>
      </c>
      <c r="I8587" s="38" t="s">
        <v>258</v>
      </c>
      <c r="J8587" s="15">
        <v>8.1</v>
      </c>
    </row>
    <row r="8588" spans="1:10" x14ac:dyDescent="0.3">
      <c r="A8588" s="38" t="s">
        <v>254</v>
      </c>
      <c r="B8588" s="15">
        <v>139000</v>
      </c>
      <c r="C8588" s="15">
        <v>845495</v>
      </c>
      <c r="E8588" s="36" t="s">
        <v>248</v>
      </c>
      <c r="F8588" s="15">
        <v>2176350</v>
      </c>
      <c r="G8588" s="15">
        <v>19024250</v>
      </c>
      <c r="I8588" s="38" t="s">
        <v>260</v>
      </c>
      <c r="J8588" s="15">
        <v>7.8</v>
      </c>
    </row>
    <row r="8589" spans="1:10" x14ac:dyDescent="0.3">
      <c r="A8589" s="38" t="s">
        <v>257</v>
      </c>
      <c r="B8589" s="15">
        <v>163000</v>
      </c>
      <c r="C8589" s="15">
        <v>1228500</v>
      </c>
      <c r="E8589" s="36" t="s">
        <v>250</v>
      </c>
      <c r="F8589" s="15">
        <v>1969400</v>
      </c>
      <c r="G8589" s="15">
        <v>16107730</v>
      </c>
      <c r="I8589" s="38" t="s">
        <v>262</v>
      </c>
      <c r="J8589" s="15">
        <v>7.4</v>
      </c>
    </row>
    <row r="8590" spans="1:10" x14ac:dyDescent="0.3">
      <c r="A8590" s="38" t="s">
        <v>252</v>
      </c>
      <c r="B8590" s="15">
        <v>152500</v>
      </c>
      <c r="C8590" s="15">
        <v>871000</v>
      </c>
      <c r="E8590" s="37" t="s">
        <v>252</v>
      </c>
      <c r="F8590" s="15">
        <v>849500</v>
      </c>
      <c r="G8590" s="15">
        <v>8074700</v>
      </c>
      <c r="I8590" s="38" t="s">
        <v>263</v>
      </c>
      <c r="J8590" s="15">
        <v>6.6</v>
      </c>
    </row>
    <row r="8591" spans="1:10" x14ac:dyDescent="0.3">
      <c r="A8591" s="38" t="s">
        <v>255</v>
      </c>
      <c r="B8591" s="15">
        <v>130975</v>
      </c>
      <c r="C8591" s="15">
        <v>1058188</v>
      </c>
      <c r="E8591" s="37" t="s">
        <v>255</v>
      </c>
      <c r="F8591" s="15">
        <v>819900</v>
      </c>
      <c r="G8591" s="15">
        <v>3178850</v>
      </c>
      <c r="I8591" s="35" t="s">
        <v>268</v>
      </c>
      <c r="J8591" s="15"/>
    </row>
    <row r="8592" spans="1:10" x14ac:dyDescent="0.3">
      <c r="A8592" s="38" t="s">
        <v>258</v>
      </c>
      <c r="B8592" s="15">
        <v>139500</v>
      </c>
      <c r="C8592" s="15">
        <v>1234350</v>
      </c>
      <c r="E8592" s="37" t="s">
        <v>258</v>
      </c>
      <c r="F8592" s="15">
        <v>300000</v>
      </c>
      <c r="G8592" s="15">
        <v>4854180</v>
      </c>
      <c r="I8592" s="38" t="s">
        <v>245</v>
      </c>
      <c r="J8592" s="15">
        <v>7.3</v>
      </c>
    </row>
    <row r="8593" spans="1:10" x14ac:dyDescent="0.3">
      <c r="A8593" s="38" t="s">
        <v>260</v>
      </c>
      <c r="B8593" s="15">
        <v>138700</v>
      </c>
      <c r="C8593" s="15">
        <v>277400</v>
      </c>
      <c r="E8593" s="36" t="s">
        <v>253</v>
      </c>
      <c r="F8593" s="15">
        <v>2002332</v>
      </c>
      <c r="G8593" s="15">
        <v>11179488</v>
      </c>
      <c r="I8593" s="38" t="s">
        <v>247</v>
      </c>
      <c r="J8593" s="15">
        <v>6.5</v>
      </c>
    </row>
    <row r="8594" spans="1:10" x14ac:dyDescent="0.3">
      <c r="A8594" s="38" t="s">
        <v>262</v>
      </c>
      <c r="B8594" s="15">
        <v>122250</v>
      </c>
      <c r="C8594" s="15">
        <v>743595</v>
      </c>
      <c r="E8594" s="35" t="s">
        <v>256</v>
      </c>
      <c r="F8594" s="15">
        <v>5727363</v>
      </c>
      <c r="G8594" s="15">
        <v>34863211</v>
      </c>
      <c r="I8594" s="38" t="s">
        <v>249</v>
      </c>
      <c r="J8594" s="15">
        <v>5.4</v>
      </c>
    </row>
    <row r="8595" spans="1:10" x14ac:dyDescent="0.3">
      <c r="A8595" s="38" t="s">
        <v>263</v>
      </c>
      <c r="B8595" s="15">
        <v>156174</v>
      </c>
      <c r="C8595" s="15">
        <v>939297</v>
      </c>
      <c r="E8595" s="36" t="s">
        <v>246</v>
      </c>
      <c r="F8595" s="15">
        <v>1249950</v>
      </c>
      <c r="G8595" s="15">
        <v>7829500</v>
      </c>
      <c r="I8595" s="38" t="s">
        <v>251</v>
      </c>
      <c r="J8595" s="15">
        <v>5.4</v>
      </c>
    </row>
    <row r="8596" spans="1:10" x14ac:dyDescent="0.3">
      <c r="A8596" s="35" t="s">
        <v>259</v>
      </c>
      <c r="B8596" s="15"/>
      <c r="C8596" s="15"/>
      <c r="E8596" s="36" t="s">
        <v>248</v>
      </c>
      <c r="F8596" s="15">
        <v>1740225</v>
      </c>
      <c r="G8596" s="15">
        <v>12701661</v>
      </c>
      <c r="I8596" s="38" t="s">
        <v>254</v>
      </c>
      <c r="J8596" s="15">
        <v>5.7</v>
      </c>
    </row>
    <row r="8597" spans="1:10" x14ac:dyDescent="0.3">
      <c r="A8597" s="38" t="s">
        <v>245</v>
      </c>
      <c r="B8597" s="15">
        <v>162875</v>
      </c>
      <c r="C8597" s="15">
        <v>624650</v>
      </c>
      <c r="E8597" s="36" t="s">
        <v>250</v>
      </c>
      <c r="F8597" s="15">
        <v>1439500</v>
      </c>
      <c r="G8597" s="15">
        <v>8985300</v>
      </c>
      <c r="I8597" s="38" t="s">
        <v>257</v>
      </c>
      <c r="J8597" s="15">
        <v>4.8</v>
      </c>
    </row>
    <row r="8598" spans="1:10" x14ac:dyDescent="0.3">
      <c r="A8598" s="38" t="s">
        <v>247</v>
      </c>
      <c r="B8598" s="15">
        <v>189950</v>
      </c>
      <c r="C8598" s="15">
        <v>189950</v>
      </c>
      <c r="E8598" s="37" t="s">
        <v>252</v>
      </c>
      <c r="F8598" s="15">
        <v>265000</v>
      </c>
      <c r="G8598" s="15">
        <v>2621500</v>
      </c>
      <c r="I8598" s="38" t="s">
        <v>252</v>
      </c>
      <c r="J8598" s="15">
        <v>4.5</v>
      </c>
    </row>
    <row r="8599" spans="1:10" x14ac:dyDescent="0.3">
      <c r="A8599" s="38" t="s">
        <v>249</v>
      </c>
      <c r="B8599" s="15">
        <v>145750</v>
      </c>
      <c r="C8599" s="15">
        <v>873200</v>
      </c>
      <c r="E8599" s="37" t="s">
        <v>255</v>
      </c>
      <c r="F8599" s="15">
        <v>835000</v>
      </c>
      <c r="G8599" s="15">
        <v>3866400</v>
      </c>
      <c r="I8599" s="38" t="s">
        <v>255</v>
      </c>
      <c r="J8599" s="15">
        <v>4.9000000000000004</v>
      </c>
    </row>
    <row r="8600" spans="1:10" x14ac:dyDescent="0.3">
      <c r="A8600" s="38" t="s">
        <v>251</v>
      </c>
      <c r="B8600" s="15">
        <v>175500</v>
      </c>
      <c r="C8600" s="15">
        <v>1339950</v>
      </c>
      <c r="E8600" s="37" t="s">
        <v>258</v>
      </c>
      <c r="F8600" s="15">
        <v>339500</v>
      </c>
      <c r="G8600" s="15">
        <v>2497400</v>
      </c>
      <c r="I8600" s="38" t="s">
        <v>258</v>
      </c>
      <c r="J8600" s="15">
        <v>4.5</v>
      </c>
    </row>
    <row r="8601" spans="1:10" x14ac:dyDescent="0.3">
      <c r="A8601" s="38" t="s">
        <v>254</v>
      </c>
      <c r="B8601" s="15">
        <v>165000</v>
      </c>
      <c r="C8601" s="15">
        <v>833000</v>
      </c>
      <c r="E8601" s="36" t="s">
        <v>253</v>
      </c>
      <c r="F8601" s="15">
        <v>1297688</v>
      </c>
      <c r="G8601" s="15">
        <v>5346750</v>
      </c>
      <c r="I8601" s="38" t="s">
        <v>260</v>
      </c>
      <c r="J8601" s="15">
        <v>4.4000000000000004</v>
      </c>
    </row>
    <row r="8602" spans="1:10" x14ac:dyDescent="0.3">
      <c r="A8602" s="38" t="s">
        <v>257</v>
      </c>
      <c r="B8602" s="15">
        <v>134950</v>
      </c>
      <c r="C8602" s="15">
        <v>815920</v>
      </c>
      <c r="E8602" s="35" t="s">
        <v>261</v>
      </c>
      <c r="F8602" s="15">
        <v>4829842</v>
      </c>
      <c r="G8602" s="15">
        <v>24717549</v>
      </c>
      <c r="I8602" s="38" t="s">
        <v>262</v>
      </c>
      <c r="J8602" s="15">
        <v>4.5</v>
      </c>
    </row>
    <row r="8603" spans="1:10" x14ac:dyDescent="0.3">
      <c r="A8603" s="38" t="s">
        <v>252</v>
      </c>
      <c r="B8603" s="15">
        <v>263900</v>
      </c>
      <c r="C8603" s="15">
        <v>1120900</v>
      </c>
      <c r="E8603" s="36" t="s">
        <v>246</v>
      </c>
      <c r="F8603" s="15">
        <v>1247050</v>
      </c>
      <c r="G8603" s="15">
        <v>4577300</v>
      </c>
      <c r="I8603" s="38" t="s">
        <v>263</v>
      </c>
      <c r="J8603" s="15">
        <v>4.2</v>
      </c>
    </row>
    <row r="8604" spans="1:10" x14ac:dyDescent="0.3">
      <c r="A8604" s="38" t="s">
        <v>255</v>
      </c>
      <c r="B8604" s="15">
        <v>192500</v>
      </c>
      <c r="C8604" s="15">
        <v>567495</v>
      </c>
      <c r="E8604" s="36" t="s">
        <v>248</v>
      </c>
      <c r="F8604" s="15">
        <v>1085725</v>
      </c>
      <c r="G8604" s="15">
        <v>7743540</v>
      </c>
      <c r="I8604" s="35" t="s">
        <v>269</v>
      </c>
      <c r="J8604" s="15"/>
    </row>
    <row r="8605" spans="1:10" x14ac:dyDescent="0.3">
      <c r="A8605" s="38" t="s">
        <v>258</v>
      </c>
      <c r="B8605" s="15">
        <v>411450</v>
      </c>
      <c r="C8605" s="15">
        <v>993199</v>
      </c>
      <c r="E8605" s="36" t="s">
        <v>250</v>
      </c>
      <c r="F8605" s="15">
        <v>1476375</v>
      </c>
      <c r="G8605" s="15">
        <v>7806125</v>
      </c>
      <c r="I8605" s="38" t="s">
        <v>245</v>
      </c>
      <c r="J8605" s="15">
        <v>3.6</v>
      </c>
    </row>
    <row r="8606" spans="1:10" x14ac:dyDescent="0.3">
      <c r="A8606" s="38" t="s">
        <v>260</v>
      </c>
      <c r="B8606" s="15">
        <v>202975</v>
      </c>
      <c r="C8606" s="15">
        <v>1173850</v>
      </c>
      <c r="E8606" s="37" t="s">
        <v>252</v>
      </c>
      <c r="F8606" s="15">
        <v>240000</v>
      </c>
      <c r="G8606" s="15">
        <v>1597500</v>
      </c>
      <c r="I8606" s="38" t="s">
        <v>247</v>
      </c>
      <c r="J8606" s="15">
        <v>3.6</v>
      </c>
    </row>
    <row r="8607" spans="1:10" x14ac:dyDescent="0.3">
      <c r="A8607" s="38" t="s">
        <v>262</v>
      </c>
      <c r="B8607" s="15">
        <v>353000</v>
      </c>
      <c r="C8607" s="15">
        <v>1469350</v>
      </c>
      <c r="E8607" s="37" t="s">
        <v>255</v>
      </c>
      <c r="F8607" s="15">
        <v>532000</v>
      </c>
      <c r="G8607" s="15">
        <v>2730975</v>
      </c>
      <c r="I8607" s="38" t="s">
        <v>249</v>
      </c>
      <c r="J8607" s="15">
        <v>4.0999999999999996</v>
      </c>
    </row>
    <row r="8608" spans="1:10" x14ac:dyDescent="0.3">
      <c r="A8608" s="38" t="s">
        <v>263</v>
      </c>
      <c r="B8608" s="15">
        <v>219500</v>
      </c>
      <c r="C8608" s="15">
        <v>1023200</v>
      </c>
      <c r="E8608" s="37" t="s">
        <v>258</v>
      </c>
      <c r="F8608" s="15">
        <v>704375</v>
      </c>
      <c r="G8608" s="15">
        <v>3477650</v>
      </c>
      <c r="I8608" s="38" t="s">
        <v>251</v>
      </c>
      <c r="J8608" s="15">
        <v>3</v>
      </c>
    </row>
    <row r="8609" spans="1:10" x14ac:dyDescent="0.3">
      <c r="A8609" s="35" t="s">
        <v>265</v>
      </c>
      <c r="B8609" s="15"/>
      <c r="C8609" s="15"/>
      <c r="E8609" s="36" t="s">
        <v>253</v>
      </c>
      <c r="F8609" s="15">
        <v>1020692</v>
      </c>
      <c r="G8609" s="15">
        <v>4590584</v>
      </c>
      <c r="I8609" s="38" t="s">
        <v>254</v>
      </c>
      <c r="J8609" s="15">
        <v>2.9</v>
      </c>
    </row>
    <row r="8610" spans="1:10" x14ac:dyDescent="0.3">
      <c r="A8610" s="38" t="s">
        <v>245</v>
      </c>
      <c r="B8610" s="15">
        <v>209900</v>
      </c>
      <c r="C8610" s="15">
        <v>580900</v>
      </c>
      <c r="E8610" s="35" t="s">
        <v>264</v>
      </c>
      <c r="F8610" s="15">
        <v>3653188</v>
      </c>
      <c r="G8610" s="15">
        <v>21248740</v>
      </c>
      <c r="I8610" s="38" t="s">
        <v>257</v>
      </c>
      <c r="J8610" s="15">
        <v>3.1</v>
      </c>
    </row>
    <row r="8611" spans="1:10" x14ac:dyDescent="0.3">
      <c r="A8611" s="38" t="s">
        <v>247</v>
      </c>
      <c r="B8611" s="15">
        <v>158100</v>
      </c>
      <c r="C8611" s="15">
        <v>471600</v>
      </c>
      <c r="E8611" s="36" t="s">
        <v>246</v>
      </c>
      <c r="F8611" s="15">
        <v>709000</v>
      </c>
      <c r="G8611" s="15">
        <v>1607950</v>
      </c>
      <c r="I8611" s="38" t="s">
        <v>252</v>
      </c>
      <c r="J8611" s="15">
        <v>2.8</v>
      </c>
    </row>
    <row r="8612" spans="1:10" x14ac:dyDescent="0.3">
      <c r="A8612" s="38" t="s">
        <v>249</v>
      </c>
      <c r="B8612" s="15">
        <v>180525</v>
      </c>
      <c r="C8612" s="15">
        <v>1457200</v>
      </c>
      <c r="E8612" s="36" t="s">
        <v>248</v>
      </c>
      <c r="F8612" s="15">
        <v>1044225</v>
      </c>
      <c r="G8612" s="15">
        <v>6258640</v>
      </c>
      <c r="I8612" s="38" t="s">
        <v>255</v>
      </c>
      <c r="J8612" s="15">
        <v>3.3</v>
      </c>
    </row>
    <row r="8613" spans="1:10" x14ac:dyDescent="0.3">
      <c r="A8613" s="38" t="s">
        <v>251</v>
      </c>
      <c r="B8613" s="15">
        <v>170750</v>
      </c>
      <c r="C8613" s="15">
        <v>1506995</v>
      </c>
      <c r="E8613" s="36" t="s">
        <v>250</v>
      </c>
      <c r="F8613" s="15">
        <v>1204988</v>
      </c>
      <c r="G8613" s="15">
        <v>6138775</v>
      </c>
      <c r="I8613" s="38" t="s">
        <v>258</v>
      </c>
      <c r="J8613" s="15">
        <v>4.9000000000000004</v>
      </c>
    </row>
    <row r="8614" spans="1:10" x14ac:dyDescent="0.3">
      <c r="A8614" s="38" t="s">
        <v>254</v>
      </c>
      <c r="B8614" s="15">
        <v>193000</v>
      </c>
      <c r="C8614" s="15">
        <v>704500</v>
      </c>
      <c r="E8614" s="37" t="s">
        <v>252</v>
      </c>
      <c r="F8614" s="15">
        <v>324000</v>
      </c>
      <c r="G8614" s="15">
        <v>1683000</v>
      </c>
      <c r="I8614" s="38" t="s">
        <v>260</v>
      </c>
      <c r="J8614" s="15">
        <v>4.7</v>
      </c>
    </row>
    <row r="8615" spans="1:10" x14ac:dyDescent="0.3">
      <c r="A8615" s="38" t="s">
        <v>257</v>
      </c>
      <c r="B8615" s="15">
        <v>200500</v>
      </c>
      <c r="C8615" s="15">
        <v>963050</v>
      </c>
      <c r="E8615" s="37" t="s">
        <v>255</v>
      </c>
      <c r="F8615" s="15">
        <v>225000</v>
      </c>
      <c r="G8615" s="15">
        <v>2394000</v>
      </c>
      <c r="I8615" s="38" t="s">
        <v>262</v>
      </c>
      <c r="J8615" s="15">
        <v>3.8</v>
      </c>
    </row>
    <row r="8616" spans="1:10" x14ac:dyDescent="0.3">
      <c r="A8616" s="38" t="s">
        <v>252</v>
      </c>
      <c r="B8616" s="15">
        <v>193775</v>
      </c>
      <c r="C8616" s="15">
        <v>2052040</v>
      </c>
      <c r="E8616" s="37" t="s">
        <v>258</v>
      </c>
      <c r="F8616" s="15">
        <v>655988</v>
      </c>
      <c r="G8616" s="15">
        <v>2061775</v>
      </c>
      <c r="I8616" s="38" t="s">
        <v>263</v>
      </c>
      <c r="J8616" s="15">
        <v>4.0999999999999996</v>
      </c>
    </row>
    <row r="8617" spans="1:10" x14ac:dyDescent="0.3">
      <c r="A8617" s="38" t="s">
        <v>255</v>
      </c>
      <c r="B8617" s="15">
        <v>183500</v>
      </c>
      <c r="C8617" s="15">
        <v>722000</v>
      </c>
      <c r="E8617" s="36" t="s">
        <v>253</v>
      </c>
      <c r="F8617" s="15">
        <v>694975</v>
      </c>
      <c r="G8617" s="15">
        <v>7243375</v>
      </c>
      <c r="I8617" s="35" t="s">
        <v>270</v>
      </c>
      <c r="J8617" s="15"/>
    </row>
    <row r="8618" spans="1:10" x14ac:dyDescent="0.3">
      <c r="A8618" s="38" t="s">
        <v>258</v>
      </c>
      <c r="B8618" s="15">
        <v>155500</v>
      </c>
      <c r="C8618" s="15">
        <v>1479090</v>
      </c>
      <c r="E8618" s="35" t="s">
        <v>266</v>
      </c>
      <c r="F8618" s="15">
        <v>4508121</v>
      </c>
      <c r="G8618" s="15">
        <v>26735965</v>
      </c>
      <c r="I8618" s="38" t="s">
        <v>245</v>
      </c>
      <c r="J8618" s="15">
        <v>4</v>
      </c>
    </row>
    <row r="8619" spans="1:10" x14ac:dyDescent="0.3">
      <c r="A8619" s="38" t="s">
        <v>260</v>
      </c>
      <c r="B8619" s="15">
        <v>188290</v>
      </c>
      <c r="C8619" s="15">
        <v>961290</v>
      </c>
      <c r="E8619" s="36" t="s">
        <v>246</v>
      </c>
      <c r="F8619" s="15">
        <v>1088101</v>
      </c>
      <c r="G8619" s="15">
        <v>4963193</v>
      </c>
      <c r="I8619" s="38" t="s">
        <v>247</v>
      </c>
      <c r="J8619" s="15">
        <v>3.4</v>
      </c>
    </row>
    <row r="8620" spans="1:10" x14ac:dyDescent="0.3">
      <c r="A8620" s="38" t="s">
        <v>262</v>
      </c>
      <c r="B8620" s="15">
        <v>175000</v>
      </c>
      <c r="C8620" s="15">
        <v>872950</v>
      </c>
      <c r="E8620" s="36" t="s">
        <v>248</v>
      </c>
      <c r="F8620" s="15">
        <v>1171620</v>
      </c>
      <c r="G8620" s="15">
        <v>7267440</v>
      </c>
      <c r="I8620" s="38" t="s">
        <v>249</v>
      </c>
      <c r="J8620" s="15">
        <v>3.6</v>
      </c>
    </row>
    <row r="8621" spans="1:10" x14ac:dyDescent="0.3">
      <c r="A8621" s="38" t="s">
        <v>263</v>
      </c>
      <c r="B8621" s="15">
        <v>200000</v>
      </c>
      <c r="C8621" s="15">
        <v>200000</v>
      </c>
      <c r="E8621" s="36" t="s">
        <v>250</v>
      </c>
      <c r="F8621" s="15">
        <v>1300400</v>
      </c>
      <c r="G8621" s="15">
        <v>6429560</v>
      </c>
      <c r="I8621" s="38" t="s">
        <v>251</v>
      </c>
      <c r="J8621" s="15">
        <v>3.5</v>
      </c>
    </row>
    <row r="8622" spans="1:10" x14ac:dyDescent="0.3">
      <c r="A8622" s="35" t="s">
        <v>244</v>
      </c>
      <c r="B8622" s="15"/>
      <c r="C8622" s="15"/>
      <c r="E8622" s="37" t="s">
        <v>252</v>
      </c>
      <c r="F8622" s="15">
        <v>229950</v>
      </c>
      <c r="G8622" s="15">
        <v>2255300</v>
      </c>
      <c r="I8622" s="38" t="s">
        <v>254</v>
      </c>
      <c r="J8622" s="15">
        <v>3</v>
      </c>
    </row>
    <row r="8623" spans="1:10" x14ac:dyDescent="0.3">
      <c r="A8623" s="38" t="s">
        <v>245</v>
      </c>
      <c r="B8623" s="15">
        <v>149900</v>
      </c>
      <c r="C8623" s="15">
        <v>149900</v>
      </c>
      <c r="E8623" s="37" t="s">
        <v>255</v>
      </c>
      <c r="F8623" s="15">
        <v>545950</v>
      </c>
      <c r="G8623" s="15">
        <v>2579760</v>
      </c>
      <c r="I8623" s="38" t="s">
        <v>257</v>
      </c>
      <c r="J8623" s="15">
        <v>3</v>
      </c>
    </row>
    <row r="8624" spans="1:10" x14ac:dyDescent="0.3">
      <c r="A8624" s="38" t="s">
        <v>247</v>
      </c>
      <c r="B8624" s="15">
        <v>199900</v>
      </c>
      <c r="C8624" s="15">
        <v>620800</v>
      </c>
      <c r="E8624" s="37" t="s">
        <v>258</v>
      </c>
      <c r="F8624" s="15">
        <v>524500</v>
      </c>
      <c r="G8624" s="15">
        <v>1594500</v>
      </c>
      <c r="I8624" s="38" t="s">
        <v>252</v>
      </c>
      <c r="J8624" s="15">
        <v>3</v>
      </c>
    </row>
    <row r="8625" spans="1:10" x14ac:dyDescent="0.3">
      <c r="A8625" s="38" t="s">
        <v>249</v>
      </c>
      <c r="B8625" s="15">
        <v>225975</v>
      </c>
      <c r="C8625" s="15">
        <v>2281250</v>
      </c>
      <c r="E8625" s="36" t="s">
        <v>253</v>
      </c>
      <c r="F8625" s="15">
        <v>948000</v>
      </c>
      <c r="G8625" s="15">
        <v>8075772</v>
      </c>
      <c r="I8625" s="38" t="s">
        <v>255</v>
      </c>
      <c r="J8625" s="15">
        <v>2.6</v>
      </c>
    </row>
    <row r="8626" spans="1:10" x14ac:dyDescent="0.3">
      <c r="A8626" s="38" t="s">
        <v>251</v>
      </c>
      <c r="B8626" s="15">
        <v>231500</v>
      </c>
      <c r="C8626" s="15">
        <v>709500</v>
      </c>
      <c r="E8626" s="35" t="s">
        <v>267</v>
      </c>
      <c r="F8626" s="15">
        <v>3341339</v>
      </c>
      <c r="G8626" s="15">
        <v>24944372</v>
      </c>
      <c r="I8626" s="38" t="s">
        <v>258</v>
      </c>
      <c r="J8626" s="15">
        <v>2.2000000000000002</v>
      </c>
    </row>
    <row r="8627" spans="1:10" x14ac:dyDescent="0.3">
      <c r="A8627" s="38" t="s">
        <v>254</v>
      </c>
      <c r="B8627" s="15">
        <v>150250</v>
      </c>
      <c r="C8627" s="15">
        <v>300500</v>
      </c>
      <c r="E8627" s="36" t="s">
        <v>246</v>
      </c>
      <c r="F8627" s="15">
        <v>985850</v>
      </c>
      <c r="G8627" s="15">
        <v>2829145</v>
      </c>
      <c r="I8627" s="38" t="s">
        <v>260</v>
      </c>
      <c r="J8627" s="15">
        <v>2</v>
      </c>
    </row>
    <row r="8628" spans="1:10" x14ac:dyDescent="0.3">
      <c r="A8628" s="38" t="s">
        <v>257</v>
      </c>
      <c r="B8628" s="15">
        <v>218310</v>
      </c>
      <c r="C8628" s="15">
        <v>1101310</v>
      </c>
      <c r="E8628" s="36" t="s">
        <v>248</v>
      </c>
      <c r="F8628" s="15">
        <v>847489</v>
      </c>
      <c r="G8628" s="15">
        <v>5783142</v>
      </c>
      <c r="I8628" s="38" t="s">
        <v>262</v>
      </c>
      <c r="J8628" s="15">
        <v>1.5</v>
      </c>
    </row>
    <row r="8629" spans="1:10" x14ac:dyDescent="0.3">
      <c r="A8629" s="38" t="s">
        <v>252</v>
      </c>
      <c r="B8629" s="15">
        <v>235950</v>
      </c>
      <c r="C8629" s="15">
        <v>1103950</v>
      </c>
      <c r="E8629" s="36" t="s">
        <v>250</v>
      </c>
      <c r="F8629" s="15">
        <v>743000</v>
      </c>
      <c r="G8629" s="15">
        <v>7367992</v>
      </c>
      <c r="I8629" s="38" t="s">
        <v>263</v>
      </c>
      <c r="J8629" s="15">
        <v>1</v>
      </c>
    </row>
    <row r="8630" spans="1:10" x14ac:dyDescent="0.3">
      <c r="A8630" s="38" t="s">
        <v>255</v>
      </c>
      <c r="B8630" s="15">
        <v>189950</v>
      </c>
      <c r="C8630" s="15">
        <v>997850</v>
      </c>
      <c r="E8630" s="37" t="s">
        <v>252</v>
      </c>
      <c r="F8630" s="15">
        <v>355000</v>
      </c>
      <c r="G8630" s="15">
        <v>1770600</v>
      </c>
      <c r="I8630" s="35" t="s">
        <v>271</v>
      </c>
      <c r="J8630" s="15"/>
    </row>
    <row r="8631" spans="1:10" x14ac:dyDescent="0.3">
      <c r="A8631" s="38" t="s">
        <v>258</v>
      </c>
      <c r="B8631" s="15">
        <v>208500</v>
      </c>
      <c r="C8631" s="15">
        <v>1060550</v>
      </c>
      <c r="E8631" s="37" t="s">
        <v>255</v>
      </c>
      <c r="F8631" s="15">
        <v>220000</v>
      </c>
      <c r="G8631" s="15">
        <v>3405192</v>
      </c>
      <c r="I8631" s="38" t="s">
        <v>245</v>
      </c>
      <c r="J8631" s="15">
        <v>1.2</v>
      </c>
    </row>
    <row r="8632" spans="1:10" x14ac:dyDescent="0.3">
      <c r="A8632" s="38" t="s">
        <v>260</v>
      </c>
      <c r="B8632" s="15">
        <v>238170</v>
      </c>
      <c r="C8632" s="15">
        <v>238170</v>
      </c>
      <c r="E8632" s="37" t="s">
        <v>258</v>
      </c>
      <c r="F8632" s="15">
        <v>168000</v>
      </c>
      <c r="G8632" s="15">
        <v>2192200</v>
      </c>
      <c r="I8632" s="38" t="s">
        <v>247</v>
      </c>
      <c r="J8632" s="15">
        <v>1.6</v>
      </c>
    </row>
    <row r="8633" spans="1:10" x14ac:dyDescent="0.3">
      <c r="A8633" s="38" t="s">
        <v>262</v>
      </c>
      <c r="B8633" s="15">
        <v>222887</v>
      </c>
      <c r="C8633" s="15">
        <v>863221</v>
      </c>
      <c r="E8633" s="36" t="s">
        <v>253</v>
      </c>
      <c r="F8633" s="15">
        <v>765000</v>
      </c>
      <c r="G8633" s="15">
        <v>8964093</v>
      </c>
      <c r="I8633" s="38" t="s">
        <v>249</v>
      </c>
      <c r="J8633" s="15">
        <v>1.5</v>
      </c>
    </row>
    <row r="8634" spans="1:10" x14ac:dyDescent="0.3">
      <c r="A8634" s="38" t="s">
        <v>263</v>
      </c>
      <c r="B8634" s="15">
        <v>240000</v>
      </c>
      <c r="C8634" s="15">
        <v>952999</v>
      </c>
      <c r="E8634" s="35" t="s">
        <v>268</v>
      </c>
      <c r="F8634" s="15">
        <v>5185495</v>
      </c>
      <c r="G8634" s="15">
        <v>28248369</v>
      </c>
      <c r="I8634" s="38" t="s">
        <v>251</v>
      </c>
      <c r="J8634" s="15">
        <v>1.5</v>
      </c>
    </row>
    <row r="8635" spans="1:10" x14ac:dyDescent="0.3">
      <c r="A8635" s="35" t="s">
        <v>256</v>
      </c>
      <c r="B8635" s="15"/>
      <c r="C8635" s="15"/>
      <c r="E8635" s="36" t="s">
        <v>246</v>
      </c>
      <c r="F8635" s="15">
        <v>1679195</v>
      </c>
      <c r="G8635" s="15">
        <v>6026934</v>
      </c>
      <c r="I8635" s="38" t="s">
        <v>254</v>
      </c>
      <c r="J8635" s="15">
        <v>2.2000000000000002</v>
      </c>
    </row>
    <row r="8636" spans="1:10" x14ac:dyDescent="0.3">
      <c r="A8636" s="38" t="s">
        <v>245</v>
      </c>
      <c r="B8636" s="15">
        <v>219900</v>
      </c>
      <c r="C8636" s="15">
        <v>693900</v>
      </c>
      <c r="E8636" s="36" t="s">
        <v>248</v>
      </c>
      <c r="F8636" s="15">
        <v>1502400</v>
      </c>
      <c r="G8636" s="15">
        <v>6769370</v>
      </c>
      <c r="I8636" s="38" t="s">
        <v>257</v>
      </c>
      <c r="J8636" s="15">
        <v>2.8</v>
      </c>
    </row>
    <row r="8637" spans="1:10" x14ac:dyDescent="0.3">
      <c r="A8637" s="38" t="s">
        <v>247</v>
      </c>
      <c r="B8637" s="15">
        <v>252500</v>
      </c>
      <c r="C8637" s="15">
        <v>505000</v>
      </c>
      <c r="E8637" s="36" t="s">
        <v>250</v>
      </c>
      <c r="F8637" s="15">
        <v>1004725</v>
      </c>
      <c r="G8637" s="15">
        <v>8729079</v>
      </c>
      <c r="I8637" s="38" t="s">
        <v>252</v>
      </c>
      <c r="J8637" s="15">
        <v>2.6</v>
      </c>
    </row>
    <row r="8638" spans="1:10" x14ac:dyDescent="0.3">
      <c r="A8638" s="38" t="s">
        <v>249</v>
      </c>
      <c r="B8638" s="15">
        <v>264250</v>
      </c>
      <c r="C8638" s="15">
        <v>528500</v>
      </c>
      <c r="E8638" s="37" t="s">
        <v>252</v>
      </c>
      <c r="F8638" s="15">
        <v>206500</v>
      </c>
      <c r="G8638" s="15">
        <v>2735850</v>
      </c>
      <c r="I8638" s="38" t="s">
        <v>255</v>
      </c>
      <c r="J8638" s="15">
        <v>2.9</v>
      </c>
    </row>
    <row r="8639" spans="1:10" x14ac:dyDescent="0.3">
      <c r="A8639" s="38" t="s">
        <v>251</v>
      </c>
      <c r="B8639" s="15">
        <v>276750</v>
      </c>
      <c r="C8639" s="15">
        <v>1073500</v>
      </c>
      <c r="E8639" s="37" t="s">
        <v>255</v>
      </c>
      <c r="F8639" s="15">
        <v>419475</v>
      </c>
      <c r="G8639" s="15">
        <v>4472329</v>
      </c>
      <c r="I8639" s="38" t="s">
        <v>258</v>
      </c>
      <c r="J8639" s="15">
        <v>2.9</v>
      </c>
    </row>
    <row r="8640" spans="1:10" x14ac:dyDescent="0.3">
      <c r="A8640" s="38" t="s">
        <v>254</v>
      </c>
      <c r="B8640" s="15">
        <v>216450</v>
      </c>
      <c r="C8640" s="15">
        <v>1155900</v>
      </c>
      <c r="E8640" s="37" t="s">
        <v>258</v>
      </c>
      <c r="F8640" s="15">
        <v>378750</v>
      </c>
      <c r="G8640" s="15">
        <v>1520900</v>
      </c>
      <c r="I8640" s="38" t="s">
        <v>260</v>
      </c>
      <c r="J8640" s="15">
        <v>4.3</v>
      </c>
    </row>
    <row r="8641" spans="1:10" x14ac:dyDescent="0.3">
      <c r="A8641" s="38" t="s">
        <v>257</v>
      </c>
      <c r="B8641" s="15">
        <v>179650</v>
      </c>
      <c r="C8641" s="15">
        <v>1085750</v>
      </c>
      <c r="E8641" s="36" t="s">
        <v>253</v>
      </c>
      <c r="F8641" s="15">
        <v>999175</v>
      </c>
      <c r="G8641" s="15">
        <v>6722986</v>
      </c>
      <c r="I8641" s="38" t="s">
        <v>262</v>
      </c>
      <c r="J8641" s="15">
        <v>3.5</v>
      </c>
    </row>
    <row r="8642" spans="1:10" x14ac:dyDescent="0.3">
      <c r="A8642" s="38" t="s">
        <v>252</v>
      </c>
      <c r="B8642" s="15">
        <v>192975</v>
      </c>
      <c r="C8642" s="15">
        <v>385950</v>
      </c>
      <c r="E8642" s="35" t="s">
        <v>269</v>
      </c>
      <c r="F8642" s="15">
        <v>4767841</v>
      </c>
      <c r="G8642" s="15">
        <v>37166501</v>
      </c>
      <c r="I8642" s="38" t="s">
        <v>263</v>
      </c>
      <c r="J8642" s="15">
        <v>2.4</v>
      </c>
    </row>
    <row r="8643" spans="1:10" x14ac:dyDescent="0.3">
      <c r="A8643" s="38" t="s">
        <v>255</v>
      </c>
      <c r="B8643" s="15">
        <v>215000</v>
      </c>
      <c r="C8643" s="15">
        <v>1973240</v>
      </c>
      <c r="E8643" s="36" t="s">
        <v>246</v>
      </c>
      <c r="F8643" s="15">
        <v>1020345</v>
      </c>
      <c r="G8643" s="15">
        <v>5606082</v>
      </c>
      <c r="I8643" s="35" t="s">
        <v>272</v>
      </c>
      <c r="J8643" s="15"/>
    </row>
    <row r="8644" spans="1:10" x14ac:dyDescent="0.3">
      <c r="A8644" s="38" t="s">
        <v>258</v>
      </c>
      <c r="B8644" s="15">
        <v>250000</v>
      </c>
      <c r="C8644" s="15">
        <v>1257950</v>
      </c>
      <c r="E8644" s="36" t="s">
        <v>248</v>
      </c>
      <c r="F8644" s="15">
        <v>750000</v>
      </c>
      <c r="G8644" s="15">
        <v>10479868</v>
      </c>
      <c r="I8644" s="38" t="s">
        <v>245</v>
      </c>
      <c r="J8644" s="15">
        <v>2.2999999999999998</v>
      </c>
    </row>
    <row r="8645" spans="1:10" x14ac:dyDescent="0.3">
      <c r="A8645" s="38" t="s">
        <v>260</v>
      </c>
      <c r="B8645" s="15">
        <v>193500</v>
      </c>
      <c r="C8645" s="15">
        <v>738000</v>
      </c>
      <c r="E8645" s="36" t="s">
        <v>250</v>
      </c>
      <c r="F8645" s="15">
        <v>1500475</v>
      </c>
      <c r="G8645" s="15">
        <v>10412109</v>
      </c>
      <c r="I8645" s="38" t="s">
        <v>247</v>
      </c>
      <c r="J8645" s="15">
        <v>2.6</v>
      </c>
    </row>
    <row r="8646" spans="1:10" x14ac:dyDescent="0.3">
      <c r="A8646" s="38" t="s">
        <v>262</v>
      </c>
      <c r="B8646" s="15">
        <v>200000</v>
      </c>
      <c r="C8646" s="15">
        <v>998000</v>
      </c>
      <c r="E8646" s="37" t="s">
        <v>252</v>
      </c>
      <c r="F8646" s="15">
        <v>199000</v>
      </c>
      <c r="G8646" s="15">
        <v>4056060</v>
      </c>
      <c r="I8646" s="38" t="s">
        <v>249</v>
      </c>
      <c r="J8646" s="15">
        <v>2.4</v>
      </c>
    </row>
    <row r="8647" spans="1:10" x14ac:dyDescent="0.3">
      <c r="A8647" s="38" t="s">
        <v>263</v>
      </c>
      <c r="B8647" s="15">
        <v>277225</v>
      </c>
      <c r="C8647" s="15">
        <v>554450</v>
      </c>
      <c r="E8647" s="37" t="s">
        <v>255</v>
      </c>
      <c r="F8647" s="15">
        <v>429000</v>
      </c>
      <c r="G8647" s="15">
        <v>3172850</v>
      </c>
      <c r="I8647" s="38" t="s">
        <v>251</v>
      </c>
      <c r="J8647" s="15">
        <v>2.5</v>
      </c>
    </row>
    <row r="8648" spans="1:10" x14ac:dyDescent="0.3">
      <c r="A8648" s="35" t="s">
        <v>261</v>
      </c>
      <c r="B8648" s="15"/>
      <c r="C8648" s="15"/>
      <c r="E8648" s="37" t="s">
        <v>258</v>
      </c>
      <c r="F8648" s="15">
        <v>872475</v>
      </c>
      <c r="G8648" s="15">
        <v>3183199</v>
      </c>
      <c r="I8648" s="38" t="s">
        <v>254</v>
      </c>
      <c r="J8648" s="15">
        <v>2.2000000000000002</v>
      </c>
    </row>
    <row r="8649" spans="1:10" x14ac:dyDescent="0.3">
      <c r="A8649" s="38" t="s">
        <v>245</v>
      </c>
      <c r="B8649" s="15">
        <v>195000</v>
      </c>
      <c r="C8649" s="15">
        <v>195000</v>
      </c>
      <c r="E8649" s="36" t="s">
        <v>253</v>
      </c>
      <c r="F8649" s="15">
        <v>1497021</v>
      </c>
      <c r="G8649" s="15">
        <v>10668442</v>
      </c>
      <c r="I8649" s="38" t="s">
        <v>257</v>
      </c>
      <c r="J8649" s="15">
        <v>2.2999999999999998</v>
      </c>
    </row>
    <row r="8650" spans="1:10" x14ac:dyDescent="0.3">
      <c r="A8650" s="38" t="s">
        <v>247</v>
      </c>
      <c r="B8650" s="15">
        <v>213000</v>
      </c>
      <c r="C8650" s="15">
        <v>213000</v>
      </c>
      <c r="E8650" s="35" t="s">
        <v>270</v>
      </c>
      <c r="F8650" s="15">
        <v>3800274</v>
      </c>
      <c r="G8650" s="15">
        <v>31430724</v>
      </c>
      <c r="I8650" s="38" t="s">
        <v>252</v>
      </c>
      <c r="J8650" s="15">
        <v>2.4</v>
      </c>
    </row>
    <row r="8651" spans="1:10" x14ac:dyDescent="0.3">
      <c r="A8651" s="38" t="s">
        <v>249</v>
      </c>
      <c r="B8651" s="15"/>
      <c r="C8651" s="15"/>
      <c r="E8651" s="36" t="s">
        <v>246</v>
      </c>
      <c r="F8651" s="15">
        <v>1036849</v>
      </c>
      <c r="G8651" s="15">
        <v>5953899</v>
      </c>
      <c r="I8651" s="38" t="s">
        <v>255</v>
      </c>
      <c r="J8651" s="15">
        <v>2.4</v>
      </c>
    </row>
    <row r="8652" spans="1:10" x14ac:dyDescent="0.3">
      <c r="A8652" s="38" t="s">
        <v>251</v>
      </c>
      <c r="B8652" s="15">
        <v>172500</v>
      </c>
      <c r="C8652" s="15">
        <v>546500</v>
      </c>
      <c r="E8652" s="36" t="s">
        <v>248</v>
      </c>
      <c r="F8652" s="15">
        <v>972150</v>
      </c>
      <c r="G8652" s="15">
        <v>9785128</v>
      </c>
      <c r="I8652" s="38" t="s">
        <v>258</v>
      </c>
      <c r="J8652" s="15">
        <v>3.3</v>
      </c>
    </row>
    <row r="8653" spans="1:10" x14ac:dyDescent="0.3">
      <c r="A8653" s="38" t="s">
        <v>254</v>
      </c>
      <c r="B8653" s="15">
        <v>199950</v>
      </c>
      <c r="C8653" s="15">
        <v>1016745</v>
      </c>
      <c r="E8653" s="36" t="s">
        <v>250</v>
      </c>
      <c r="F8653" s="15">
        <v>1074350</v>
      </c>
      <c r="G8653" s="15">
        <v>8861548</v>
      </c>
      <c r="I8653" s="38" t="s">
        <v>260</v>
      </c>
      <c r="J8653" s="15">
        <v>3.4</v>
      </c>
    </row>
    <row r="8654" spans="1:10" x14ac:dyDescent="0.3">
      <c r="A8654" s="38" t="s">
        <v>257</v>
      </c>
      <c r="B8654" s="15">
        <v>240000</v>
      </c>
      <c r="C8654" s="15">
        <v>480000</v>
      </c>
      <c r="E8654" s="37" t="s">
        <v>252</v>
      </c>
      <c r="F8654" s="15">
        <v>594500</v>
      </c>
      <c r="G8654" s="15">
        <v>2620650</v>
      </c>
      <c r="I8654" s="38" t="s">
        <v>262</v>
      </c>
      <c r="J8654" s="15">
        <v>2.5</v>
      </c>
    </row>
    <row r="8655" spans="1:10" x14ac:dyDescent="0.3">
      <c r="A8655" s="38" t="s">
        <v>252</v>
      </c>
      <c r="B8655" s="15">
        <v>190000</v>
      </c>
      <c r="C8655" s="15">
        <v>689700</v>
      </c>
      <c r="E8655" s="37" t="s">
        <v>255</v>
      </c>
      <c r="F8655" s="15">
        <v>243850</v>
      </c>
      <c r="G8655" s="15">
        <v>1941148</v>
      </c>
      <c r="I8655" s="38" t="s">
        <v>263</v>
      </c>
      <c r="J8655" s="15">
        <v>1.7</v>
      </c>
    </row>
    <row r="8656" spans="1:10" x14ac:dyDescent="0.3">
      <c r="A8656" s="38" t="s">
        <v>255</v>
      </c>
      <c r="B8656" s="15"/>
      <c r="C8656" s="15"/>
      <c r="E8656" s="37" t="s">
        <v>258</v>
      </c>
      <c r="F8656" s="15">
        <v>236000</v>
      </c>
      <c r="G8656" s="15">
        <v>4299750</v>
      </c>
      <c r="I8656" s="35" t="s">
        <v>273</v>
      </c>
      <c r="J8656" s="15"/>
    </row>
    <row r="8657" spans="1:10" x14ac:dyDescent="0.3">
      <c r="A8657" s="38" t="s">
        <v>258</v>
      </c>
      <c r="B8657" s="15">
        <v>160900</v>
      </c>
      <c r="C8657" s="15">
        <v>160900</v>
      </c>
      <c r="E8657" s="36" t="s">
        <v>253</v>
      </c>
      <c r="F8657" s="15">
        <v>716925</v>
      </c>
      <c r="G8657" s="15">
        <v>6830149</v>
      </c>
      <c r="I8657" s="38" t="s">
        <v>245</v>
      </c>
      <c r="J8657" s="15">
        <v>1.7</v>
      </c>
    </row>
    <row r="8658" spans="1:10" x14ac:dyDescent="0.3">
      <c r="A8658" s="38" t="s">
        <v>260</v>
      </c>
      <c r="B8658" s="15">
        <v>175000</v>
      </c>
      <c r="C8658" s="15">
        <v>175000</v>
      </c>
      <c r="E8658" s="35" t="s">
        <v>271</v>
      </c>
      <c r="F8658" s="15">
        <v>5194927</v>
      </c>
      <c r="G8658" s="15">
        <v>50346220</v>
      </c>
      <c r="I8658" s="38" t="s">
        <v>247</v>
      </c>
      <c r="J8658" s="15">
        <v>1.4</v>
      </c>
    </row>
    <row r="8659" spans="1:10" x14ac:dyDescent="0.3">
      <c r="A8659" s="38" t="s">
        <v>262</v>
      </c>
      <c r="B8659" s="15">
        <v>164500</v>
      </c>
      <c r="C8659" s="15">
        <v>164500</v>
      </c>
      <c r="E8659" s="36" t="s">
        <v>246</v>
      </c>
      <c r="F8659" s="15">
        <v>725500</v>
      </c>
      <c r="G8659" s="15">
        <v>9219327</v>
      </c>
      <c r="I8659" s="38" t="s">
        <v>249</v>
      </c>
      <c r="J8659" s="15">
        <v>1.6</v>
      </c>
    </row>
    <row r="8660" spans="1:10" x14ac:dyDescent="0.3">
      <c r="A8660" s="38" t="s">
        <v>263</v>
      </c>
      <c r="B8660" s="15"/>
      <c r="C8660" s="15"/>
      <c r="E8660" s="36" t="s">
        <v>248</v>
      </c>
      <c r="F8660" s="15">
        <v>1385585</v>
      </c>
      <c r="G8660" s="15">
        <v>15812612</v>
      </c>
      <c r="I8660" s="38" t="s">
        <v>251</v>
      </c>
      <c r="J8660" s="15">
        <v>1.6</v>
      </c>
    </row>
    <row r="8661" spans="1:10" x14ac:dyDescent="0.3">
      <c r="A8661" s="35" t="s">
        <v>264</v>
      </c>
      <c r="B8661" s="15"/>
      <c r="C8661" s="15"/>
      <c r="E8661" s="36" t="s">
        <v>250</v>
      </c>
      <c r="F8661" s="15">
        <v>1695425</v>
      </c>
      <c r="G8661" s="15">
        <v>14026318</v>
      </c>
      <c r="I8661" s="38" t="s">
        <v>254</v>
      </c>
      <c r="J8661" s="15">
        <v>1.6</v>
      </c>
    </row>
    <row r="8662" spans="1:10" x14ac:dyDescent="0.3">
      <c r="A8662" s="38" t="s">
        <v>245</v>
      </c>
      <c r="B8662" s="15">
        <v>227200</v>
      </c>
      <c r="C8662" s="15">
        <v>454400</v>
      </c>
      <c r="E8662" s="37" t="s">
        <v>252</v>
      </c>
      <c r="F8662" s="15">
        <v>544975</v>
      </c>
      <c r="G8662" s="15">
        <v>4841299</v>
      </c>
      <c r="I8662" s="38" t="s">
        <v>257</v>
      </c>
      <c r="J8662" s="15">
        <v>1.8</v>
      </c>
    </row>
    <row r="8663" spans="1:10" x14ac:dyDescent="0.3">
      <c r="A8663" s="38" t="s">
        <v>247</v>
      </c>
      <c r="B8663" s="15">
        <v>150000</v>
      </c>
      <c r="C8663" s="15">
        <v>150000</v>
      </c>
      <c r="E8663" s="37" t="s">
        <v>255</v>
      </c>
      <c r="F8663" s="15">
        <v>897950</v>
      </c>
      <c r="G8663" s="15">
        <v>4281960</v>
      </c>
      <c r="I8663" s="38" t="s">
        <v>252</v>
      </c>
      <c r="J8663" s="15">
        <v>1.3</v>
      </c>
    </row>
    <row r="8664" spans="1:10" x14ac:dyDescent="0.3">
      <c r="A8664" s="38" t="s">
        <v>249</v>
      </c>
      <c r="B8664" s="15">
        <v>131500</v>
      </c>
      <c r="C8664" s="15">
        <v>263000</v>
      </c>
      <c r="E8664" s="37" t="s">
        <v>258</v>
      </c>
      <c r="F8664" s="15">
        <v>252500</v>
      </c>
      <c r="G8664" s="15">
        <v>4903059</v>
      </c>
      <c r="I8664" s="38" t="s">
        <v>255</v>
      </c>
      <c r="J8664" s="15">
        <v>1.7</v>
      </c>
    </row>
    <row r="8665" spans="1:10" x14ac:dyDescent="0.3">
      <c r="A8665" s="38" t="s">
        <v>251</v>
      </c>
      <c r="B8665" s="15">
        <v>194500</v>
      </c>
      <c r="C8665" s="15">
        <v>564400</v>
      </c>
      <c r="E8665" s="36" t="s">
        <v>253</v>
      </c>
      <c r="F8665" s="15">
        <v>1388417</v>
      </c>
      <c r="G8665" s="15">
        <v>11287963</v>
      </c>
      <c r="I8665" s="38" t="s">
        <v>258</v>
      </c>
      <c r="J8665" s="15">
        <v>1.5</v>
      </c>
    </row>
    <row r="8666" spans="1:10" x14ac:dyDescent="0.3">
      <c r="A8666" s="38" t="s">
        <v>254</v>
      </c>
      <c r="B8666" s="15">
        <v>247450</v>
      </c>
      <c r="C8666" s="15">
        <v>494900</v>
      </c>
      <c r="E8666" s="35" t="s">
        <v>272</v>
      </c>
      <c r="F8666" s="15">
        <v>8052509</v>
      </c>
      <c r="G8666" s="15">
        <v>75476681</v>
      </c>
      <c r="I8666" s="38" t="s">
        <v>260</v>
      </c>
      <c r="J8666" s="15">
        <v>1.1000000000000001</v>
      </c>
    </row>
    <row r="8667" spans="1:10" x14ac:dyDescent="0.3">
      <c r="A8667" s="38" t="s">
        <v>257</v>
      </c>
      <c r="B8667" s="15">
        <v>207000</v>
      </c>
      <c r="C8667" s="15">
        <v>955611</v>
      </c>
      <c r="E8667" s="36" t="s">
        <v>246</v>
      </c>
      <c r="F8667" s="15">
        <v>2282714</v>
      </c>
      <c r="G8667" s="15">
        <v>13370786</v>
      </c>
      <c r="I8667" s="38" t="s">
        <v>262</v>
      </c>
      <c r="J8667" s="15">
        <v>1.2</v>
      </c>
    </row>
    <row r="8668" spans="1:10" x14ac:dyDescent="0.3">
      <c r="A8668" s="38" t="s">
        <v>252</v>
      </c>
      <c r="B8668" s="15">
        <v>183000</v>
      </c>
      <c r="C8668" s="15">
        <v>575100</v>
      </c>
      <c r="E8668" s="36" t="s">
        <v>248</v>
      </c>
      <c r="F8668" s="15">
        <v>2059321</v>
      </c>
      <c r="G8668" s="15">
        <v>23099475</v>
      </c>
      <c r="I8668" s="38" t="s">
        <v>263</v>
      </c>
      <c r="J8668" s="15">
        <v>1</v>
      </c>
    </row>
    <row r="8669" spans="1:10" x14ac:dyDescent="0.3">
      <c r="A8669" s="38" t="s">
        <v>255</v>
      </c>
      <c r="B8669" s="15">
        <v>278950</v>
      </c>
      <c r="C8669" s="15">
        <v>278950</v>
      </c>
      <c r="E8669" s="36" t="s">
        <v>250</v>
      </c>
      <c r="F8669" s="15">
        <v>2357499</v>
      </c>
      <c r="G8669" s="15">
        <v>21044916</v>
      </c>
      <c r="I8669" s="35" t="s">
        <v>274</v>
      </c>
      <c r="J8669" s="15"/>
    </row>
    <row r="8670" spans="1:10" x14ac:dyDescent="0.3">
      <c r="A8670" s="38" t="s">
        <v>258</v>
      </c>
      <c r="B8670" s="15">
        <v>189500</v>
      </c>
      <c r="C8670" s="15">
        <v>189500</v>
      </c>
      <c r="E8670" s="37" t="s">
        <v>252</v>
      </c>
      <c r="F8670" s="15">
        <v>1007499</v>
      </c>
      <c r="G8670" s="15">
        <v>6956835</v>
      </c>
      <c r="I8670" s="38" t="s">
        <v>245</v>
      </c>
      <c r="J8670" s="15">
        <v>1.3</v>
      </c>
    </row>
    <row r="8671" spans="1:10" x14ac:dyDescent="0.3">
      <c r="A8671" s="38" t="s">
        <v>260</v>
      </c>
      <c r="B8671" s="15">
        <v>192495</v>
      </c>
      <c r="C8671" s="15">
        <v>384990</v>
      </c>
      <c r="E8671" s="37" t="s">
        <v>255</v>
      </c>
      <c r="F8671" s="15">
        <v>615000</v>
      </c>
      <c r="G8671" s="15">
        <v>4889831</v>
      </c>
      <c r="I8671" s="38" t="s">
        <v>247</v>
      </c>
      <c r="J8671" s="15">
        <v>0.6</v>
      </c>
    </row>
    <row r="8672" spans="1:10" x14ac:dyDescent="0.3">
      <c r="A8672" s="38" t="s">
        <v>262</v>
      </c>
      <c r="B8672" s="15">
        <v>189900</v>
      </c>
      <c r="C8672" s="15">
        <v>459900</v>
      </c>
      <c r="E8672" s="37" t="s">
        <v>258</v>
      </c>
      <c r="F8672" s="15">
        <v>735000</v>
      </c>
      <c r="G8672" s="15">
        <v>9198250</v>
      </c>
      <c r="I8672" s="38" t="s">
        <v>249</v>
      </c>
      <c r="J8672" s="15">
        <v>0.9</v>
      </c>
    </row>
    <row r="8673" spans="1:10" x14ac:dyDescent="0.3">
      <c r="A8673" s="38" t="s">
        <v>263</v>
      </c>
      <c r="B8673" s="15">
        <v>190650</v>
      </c>
      <c r="C8673" s="15">
        <v>381300</v>
      </c>
      <c r="E8673" s="36" t="s">
        <v>253</v>
      </c>
      <c r="F8673" s="15">
        <v>1352975</v>
      </c>
      <c r="G8673" s="15">
        <v>17961504</v>
      </c>
      <c r="I8673" s="38" t="s">
        <v>251</v>
      </c>
      <c r="J8673" s="15">
        <v>0.4</v>
      </c>
    </row>
    <row r="8674" spans="1:10" x14ac:dyDescent="0.3">
      <c r="A8674" s="35" t="s">
        <v>266</v>
      </c>
      <c r="B8674" s="15"/>
      <c r="C8674" s="15"/>
      <c r="E8674" s="35" t="s">
        <v>273</v>
      </c>
      <c r="F8674" s="15">
        <v>5078633</v>
      </c>
      <c r="G8674" s="15">
        <v>62287655</v>
      </c>
      <c r="I8674" s="38" t="s">
        <v>254</v>
      </c>
      <c r="J8674" s="15">
        <v>0.4</v>
      </c>
    </row>
    <row r="8675" spans="1:10" x14ac:dyDescent="0.3">
      <c r="A8675" s="38" t="s">
        <v>245</v>
      </c>
      <c r="B8675" s="15">
        <v>125000</v>
      </c>
      <c r="C8675" s="15">
        <v>125000</v>
      </c>
      <c r="E8675" s="36" t="s">
        <v>246</v>
      </c>
      <c r="F8675" s="15">
        <v>1152225</v>
      </c>
      <c r="G8675" s="15">
        <v>13957409</v>
      </c>
      <c r="I8675" s="38" t="s">
        <v>257</v>
      </c>
      <c r="J8675" s="15">
        <v>0.7</v>
      </c>
    </row>
    <row r="8676" spans="1:10" x14ac:dyDescent="0.3">
      <c r="A8676" s="38" t="s">
        <v>247</v>
      </c>
      <c r="B8676" s="15">
        <v>137280</v>
      </c>
      <c r="C8676" s="15">
        <v>274560</v>
      </c>
      <c r="E8676" s="36" t="s">
        <v>248</v>
      </c>
      <c r="F8676" s="15">
        <v>865683</v>
      </c>
      <c r="G8676" s="15">
        <v>11040021</v>
      </c>
      <c r="I8676" s="38" t="s">
        <v>252</v>
      </c>
      <c r="J8676" s="15">
        <v>1.1000000000000001</v>
      </c>
    </row>
    <row r="8677" spans="1:10" x14ac:dyDescent="0.3">
      <c r="A8677" s="38" t="s">
        <v>249</v>
      </c>
      <c r="B8677" s="15">
        <v>328125</v>
      </c>
      <c r="C8677" s="15">
        <v>470750</v>
      </c>
      <c r="E8677" s="36" t="s">
        <v>250</v>
      </c>
      <c r="F8677" s="15">
        <v>1514250</v>
      </c>
      <c r="G8677" s="15">
        <v>22613000</v>
      </c>
      <c r="I8677" s="38" t="s">
        <v>255</v>
      </c>
      <c r="J8677" s="15">
        <v>1.2</v>
      </c>
    </row>
    <row r="8678" spans="1:10" x14ac:dyDescent="0.3">
      <c r="A8678" s="38" t="s">
        <v>251</v>
      </c>
      <c r="B8678" s="15">
        <v>146500</v>
      </c>
      <c r="C8678" s="15">
        <v>623000</v>
      </c>
      <c r="E8678" s="37" t="s">
        <v>252</v>
      </c>
      <c r="F8678" s="15">
        <v>660000</v>
      </c>
      <c r="G8678" s="15">
        <v>6202260</v>
      </c>
      <c r="I8678" s="38" t="s">
        <v>258</v>
      </c>
      <c r="J8678" s="15">
        <v>1.4</v>
      </c>
    </row>
    <row r="8679" spans="1:10" x14ac:dyDescent="0.3">
      <c r="A8679" s="38" t="s">
        <v>254</v>
      </c>
      <c r="B8679" s="15">
        <v>136000</v>
      </c>
      <c r="C8679" s="15">
        <v>483000</v>
      </c>
      <c r="E8679" s="37" t="s">
        <v>255</v>
      </c>
      <c r="F8679" s="15">
        <v>310000</v>
      </c>
      <c r="G8679" s="15">
        <v>9466146</v>
      </c>
      <c r="I8679" s="38" t="s">
        <v>260</v>
      </c>
      <c r="J8679" s="15">
        <v>1.1000000000000001</v>
      </c>
    </row>
    <row r="8680" spans="1:10" x14ac:dyDescent="0.3">
      <c r="A8680" s="38" t="s">
        <v>257</v>
      </c>
      <c r="B8680" s="15">
        <v>185800</v>
      </c>
      <c r="C8680" s="15">
        <v>371600</v>
      </c>
      <c r="E8680" s="37" t="s">
        <v>258</v>
      </c>
      <c r="F8680" s="15">
        <v>544250</v>
      </c>
      <c r="G8680" s="15">
        <v>6944594</v>
      </c>
      <c r="I8680" s="38" t="s">
        <v>262</v>
      </c>
      <c r="J8680" s="15">
        <v>1.1000000000000001</v>
      </c>
    </row>
    <row r="8681" spans="1:10" x14ac:dyDescent="0.3">
      <c r="A8681" s="38" t="s">
        <v>252</v>
      </c>
      <c r="B8681" s="15">
        <v>90000</v>
      </c>
      <c r="C8681" s="15">
        <v>277000</v>
      </c>
      <c r="E8681" s="36" t="s">
        <v>253</v>
      </c>
      <c r="F8681" s="15">
        <v>1546475</v>
      </c>
      <c r="G8681" s="15">
        <v>14677225</v>
      </c>
      <c r="I8681" s="38" t="s">
        <v>263</v>
      </c>
      <c r="J8681" s="15">
        <v>1</v>
      </c>
    </row>
    <row r="8682" spans="1:10" x14ac:dyDescent="0.3">
      <c r="A8682" s="38" t="s">
        <v>255</v>
      </c>
      <c r="B8682" s="15">
        <v>121475</v>
      </c>
      <c r="C8682" s="15">
        <v>242950</v>
      </c>
      <c r="E8682" s="35" t="s">
        <v>274</v>
      </c>
      <c r="F8682" s="15">
        <v>7202431</v>
      </c>
      <c r="G8682" s="15">
        <v>69201634</v>
      </c>
      <c r="I8682" s="35" t="s">
        <v>275</v>
      </c>
      <c r="J8682" s="15"/>
    </row>
    <row r="8683" spans="1:10" x14ac:dyDescent="0.3">
      <c r="A8683" s="38" t="s">
        <v>258</v>
      </c>
      <c r="B8683" s="15"/>
      <c r="C8683" s="15"/>
      <c r="E8683" s="36" t="s">
        <v>246</v>
      </c>
      <c r="F8683" s="15">
        <v>1790931</v>
      </c>
      <c r="G8683" s="15">
        <v>11456702</v>
      </c>
      <c r="I8683" s="38" t="s">
        <v>245</v>
      </c>
      <c r="J8683" s="15">
        <v>0.8</v>
      </c>
    </row>
    <row r="8684" spans="1:10" x14ac:dyDescent="0.3">
      <c r="A8684" s="38" t="s">
        <v>260</v>
      </c>
      <c r="B8684" s="15">
        <v>91000</v>
      </c>
      <c r="C8684" s="15">
        <v>765000</v>
      </c>
      <c r="E8684" s="36" t="s">
        <v>248</v>
      </c>
      <c r="F8684" s="15">
        <v>1819550</v>
      </c>
      <c r="G8684" s="15">
        <v>21505270</v>
      </c>
      <c r="I8684" s="38" t="s">
        <v>247</v>
      </c>
      <c r="J8684" s="15">
        <v>0.7</v>
      </c>
    </row>
    <row r="8685" spans="1:10" x14ac:dyDescent="0.3">
      <c r="A8685" s="38" t="s">
        <v>262</v>
      </c>
      <c r="B8685" s="15">
        <v>137000</v>
      </c>
      <c r="C8685" s="15">
        <v>519000</v>
      </c>
      <c r="E8685" s="36" t="s">
        <v>250</v>
      </c>
      <c r="F8685" s="15">
        <v>1665450</v>
      </c>
      <c r="G8685" s="15">
        <v>18716872</v>
      </c>
      <c r="I8685" s="38" t="s">
        <v>249</v>
      </c>
      <c r="J8685" s="15">
        <v>0.5</v>
      </c>
    </row>
    <row r="8686" spans="1:10" x14ac:dyDescent="0.3">
      <c r="A8686" s="38" t="s">
        <v>263</v>
      </c>
      <c r="B8686" s="15">
        <v>144975</v>
      </c>
      <c r="C8686" s="15">
        <v>538850</v>
      </c>
      <c r="E8686" s="37" t="s">
        <v>252</v>
      </c>
      <c r="F8686" s="15">
        <v>665000</v>
      </c>
      <c r="G8686" s="15">
        <v>5511820</v>
      </c>
      <c r="I8686" s="38" t="s">
        <v>251</v>
      </c>
      <c r="J8686" s="15">
        <v>0.2</v>
      </c>
    </row>
    <row r="8687" spans="1:10" x14ac:dyDescent="0.3">
      <c r="A8687" s="35" t="s">
        <v>267</v>
      </c>
      <c r="B8687" s="15"/>
      <c r="C8687" s="15"/>
      <c r="E8687" s="37" t="s">
        <v>255</v>
      </c>
      <c r="F8687" s="15">
        <v>350000</v>
      </c>
      <c r="G8687" s="15">
        <v>4812684</v>
      </c>
      <c r="I8687" s="38" t="s">
        <v>254</v>
      </c>
      <c r="J8687" s="15">
        <v>0.6</v>
      </c>
    </row>
    <row r="8688" spans="1:10" x14ac:dyDescent="0.3">
      <c r="A8688" s="38" t="s">
        <v>245</v>
      </c>
      <c r="B8688" s="15">
        <v>84900</v>
      </c>
      <c r="C8688" s="15">
        <v>84900</v>
      </c>
      <c r="E8688" s="37" t="s">
        <v>258</v>
      </c>
      <c r="F8688" s="15">
        <v>650450</v>
      </c>
      <c r="G8688" s="15">
        <v>8392368</v>
      </c>
      <c r="I8688" s="38" t="s">
        <v>257</v>
      </c>
      <c r="J8688" s="15">
        <v>0.9</v>
      </c>
    </row>
    <row r="8689" spans="1:10" x14ac:dyDescent="0.3">
      <c r="A8689" s="38" t="s">
        <v>247</v>
      </c>
      <c r="B8689" s="15">
        <v>149000</v>
      </c>
      <c r="C8689" s="15">
        <v>149000</v>
      </c>
      <c r="E8689" s="36" t="s">
        <v>253</v>
      </c>
      <c r="F8689" s="15">
        <v>1926500</v>
      </c>
      <c r="G8689" s="15">
        <v>17522790</v>
      </c>
      <c r="I8689" s="38" t="s">
        <v>252</v>
      </c>
      <c r="J8689" s="15">
        <v>0.4</v>
      </c>
    </row>
    <row r="8690" spans="1:10" x14ac:dyDescent="0.3">
      <c r="A8690" s="38" t="s">
        <v>249</v>
      </c>
      <c r="B8690" s="15">
        <v>135000</v>
      </c>
      <c r="C8690" s="15">
        <v>382000</v>
      </c>
      <c r="E8690" s="35" t="s">
        <v>275</v>
      </c>
      <c r="F8690" s="15">
        <v>7484880</v>
      </c>
      <c r="G8690" s="15">
        <v>74507392</v>
      </c>
      <c r="I8690" s="38" t="s">
        <v>258</v>
      </c>
      <c r="J8690" s="15">
        <v>0.7</v>
      </c>
    </row>
    <row r="8691" spans="1:10" x14ac:dyDescent="0.3">
      <c r="A8691" s="38" t="s">
        <v>251</v>
      </c>
      <c r="B8691" s="15">
        <v>78000</v>
      </c>
      <c r="C8691" s="15">
        <v>316000</v>
      </c>
      <c r="E8691" s="36" t="s">
        <v>246</v>
      </c>
      <c r="F8691" s="15">
        <v>2176320</v>
      </c>
      <c r="G8691" s="15">
        <v>10136660</v>
      </c>
      <c r="I8691" s="38" t="s">
        <v>260</v>
      </c>
      <c r="J8691" s="15">
        <v>1.1000000000000001</v>
      </c>
    </row>
    <row r="8692" spans="1:10" x14ac:dyDescent="0.3">
      <c r="A8692" s="38" t="s">
        <v>254</v>
      </c>
      <c r="B8692" s="15">
        <v>153000</v>
      </c>
      <c r="C8692" s="15">
        <v>751000</v>
      </c>
      <c r="E8692" s="36" t="s">
        <v>248</v>
      </c>
      <c r="F8692" s="15">
        <v>2560585</v>
      </c>
      <c r="G8692" s="15">
        <v>25408743</v>
      </c>
      <c r="I8692" s="38" t="s">
        <v>262</v>
      </c>
      <c r="J8692" s="15">
        <v>0.7</v>
      </c>
    </row>
    <row r="8693" spans="1:10" x14ac:dyDescent="0.3">
      <c r="A8693" s="38" t="s">
        <v>257</v>
      </c>
      <c r="B8693" s="15">
        <v>150000</v>
      </c>
      <c r="C8693" s="15">
        <v>300000</v>
      </c>
      <c r="E8693" s="36" t="s">
        <v>250</v>
      </c>
      <c r="F8693" s="15">
        <v>1966500</v>
      </c>
      <c r="G8693" s="15">
        <v>24135191</v>
      </c>
      <c r="I8693" s="14">
        <v>62</v>
      </c>
      <c r="J8693" s="15">
        <v>940.39999999999941</v>
      </c>
    </row>
    <row r="8694" spans="1:10" x14ac:dyDescent="0.3">
      <c r="A8694" s="38" t="s">
        <v>252</v>
      </c>
      <c r="B8694" s="15"/>
      <c r="C8694" s="15"/>
      <c r="E8694" s="37" t="s">
        <v>252</v>
      </c>
      <c r="F8694" s="15">
        <v>385000</v>
      </c>
      <c r="G8694" s="15">
        <v>8817702</v>
      </c>
      <c r="I8694" s="35" t="s">
        <v>244</v>
      </c>
      <c r="J8694" s="15"/>
    </row>
    <row r="8695" spans="1:10" x14ac:dyDescent="0.3">
      <c r="A8695" s="38" t="s">
        <v>255</v>
      </c>
      <c r="B8695" s="15">
        <v>87500</v>
      </c>
      <c r="C8695" s="15">
        <v>454950</v>
      </c>
      <c r="E8695" s="37" t="s">
        <v>255</v>
      </c>
      <c r="F8695" s="15">
        <v>857500</v>
      </c>
      <c r="G8695" s="15">
        <v>7817250</v>
      </c>
      <c r="I8695" s="38" t="s">
        <v>245</v>
      </c>
      <c r="J8695" s="15">
        <v>2.4</v>
      </c>
    </row>
    <row r="8696" spans="1:10" x14ac:dyDescent="0.3">
      <c r="A8696" s="38" t="s">
        <v>258</v>
      </c>
      <c r="B8696" s="15">
        <v>95000</v>
      </c>
      <c r="C8696" s="15">
        <v>190000</v>
      </c>
      <c r="E8696" s="37" t="s">
        <v>258</v>
      </c>
      <c r="F8696" s="15">
        <v>724000</v>
      </c>
      <c r="G8696" s="15">
        <v>7500239</v>
      </c>
      <c r="I8696" s="38" t="s">
        <v>247</v>
      </c>
      <c r="J8696" s="15">
        <v>3.1</v>
      </c>
    </row>
    <row r="8697" spans="1:10" x14ac:dyDescent="0.3">
      <c r="A8697" s="38" t="s">
        <v>260</v>
      </c>
      <c r="B8697" s="15">
        <v>128000</v>
      </c>
      <c r="C8697" s="15">
        <v>554000</v>
      </c>
      <c r="E8697" s="36" t="s">
        <v>253</v>
      </c>
      <c r="F8697" s="15">
        <v>781475</v>
      </c>
      <c r="G8697" s="15">
        <v>14826798</v>
      </c>
      <c r="I8697" s="38" t="s">
        <v>249</v>
      </c>
      <c r="J8697" s="15">
        <v>2.8</v>
      </c>
    </row>
    <row r="8698" spans="1:10" x14ac:dyDescent="0.3">
      <c r="A8698" s="38" t="s">
        <v>262</v>
      </c>
      <c r="B8698" s="15">
        <v>84826</v>
      </c>
      <c r="C8698" s="15">
        <v>169651</v>
      </c>
      <c r="E8698" s="14">
        <v>82</v>
      </c>
      <c r="F8698" s="15">
        <v>35586650</v>
      </c>
      <c r="G8698" s="15">
        <v>50419553</v>
      </c>
      <c r="I8698" s="38" t="s">
        <v>251</v>
      </c>
      <c r="J8698" s="15">
        <v>2.9</v>
      </c>
    </row>
    <row r="8699" spans="1:10" x14ac:dyDescent="0.3">
      <c r="A8699" s="38" t="s">
        <v>263</v>
      </c>
      <c r="B8699" s="15">
        <v>112500</v>
      </c>
      <c r="C8699" s="15">
        <v>225000</v>
      </c>
      <c r="E8699" s="35" t="s">
        <v>259</v>
      </c>
      <c r="F8699" s="15">
        <v>1336150</v>
      </c>
      <c r="G8699" s="15">
        <v>1654400</v>
      </c>
      <c r="I8699" s="38" t="s">
        <v>254</v>
      </c>
      <c r="J8699" s="15">
        <v>3.2</v>
      </c>
    </row>
    <row r="8700" spans="1:10" x14ac:dyDescent="0.3">
      <c r="A8700" s="35" t="s">
        <v>268</v>
      </c>
      <c r="B8700" s="15"/>
      <c r="C8700" s="15"/>
      <c r="E8700" s="36" t="s">
        <v>246</v>
      </c>
      <c r="F8700" s="15">
        <v>120000</v>
      </c>
      <c r="G8700" s="15">
        <v>120000</v>
      </c>
      <c r="I8700" s="38" t="s">
        <v>257</v>
      </c>
      <c r="J8700" s="15">
        <v>3.8</v>
      </c>
    </row>
    <row r="8701" spans="1:10" x14ac:dyDescent="0.3">
      <c r="A8701" s="38" t="s">
        <v>245</v>
      </c>
      <c r="B8701" s="15">
        <v>86000</v>
      </c>
      <c r="C8701" s="15">
        <v>172000</v>
      </c>
      <c r="E8701" s="36" t="s">
        <v>248</v>
      </c>
      <c r="F8701" s="15">
        <v>318900</v>
      </c>
      <c r="G8701" s="15">
        <v>318900</v>
      </c>
      <c r="I8701" s="38" t="s">
        <v>252</v>
      </c>
      <c r="J8701" s="15">
        <v>4.0999999999999996</v>
      </c>
    </row>
    <row r="8702" spans="1:10" x14ac:dyDescent="0.3">
      <c r="A8702" s="38" t="s">
        <v>247</v>
      </c>
      <c r="B8702" s="15">
        <v>149075</v>
      </c>
      <c r="C8702" s="15">
        <v>298150</v>
      </c>
      <c r="E8702" s="36" t="s">
        <v>250</v>
      </c>
      <c r="F8702" s="15">
        <v>746250</v>
      </c>
      <c r="G8702" s="15">
        <v>1064500</v>
      </c>
      <c r="I8702" s="38" t="s">
        <v>255</v>
      </c>
      <c r="J8702" s="15">
        <v>5</v>
      </c>
    </row>
    <row r="8703" spans="1:10" x14ac:dyDescent="0.3">
      <c r="A8703" s="38" t="s">
        <v>249</v>
      </c>
      <c r="B8703" s="15">
        <v>94575</v>
      </c>
      <c r="C8703" s="15">
        <v>189150</v>
      </c>
      <c r="E8703" s="37" t="s">
        <v>252</v>
      </c>
      <c r="F8703" s="15">
        <v>592000</v>
      </c>
      <c r="G8703" s="15">
        <v>756000</v>
      </c>
      <c r="I8703" s="38" t="s">
        <v>258</v>
      </c>
      <c r="J8703" s="15">
        <v>5</v>
      </c>
    </row>
    <row r="8704" spans="1:10" x14ac:dyDescent="0.3">
      <c r="A8704" s="38" t="s">
        <v>251</v>
      </c>
      <c r="B8704" s="15">
        <v>116300</v>
      </c>
      <c r="C8704" s="15">
        <v>446499</v>
      </c>
      <c r="E8704" s="37" t="s">
        <v>255</v>
      </c>
      <c r="F8704" s="15"/>
      <c r="G8704" s="15">
        <v>0</v>
      </c>
      <c r="I8704" s="38" t="s">
        <v>260</v>
      </c>
      <c r="J8704" s="15">
        <v>4.7</v>
      </c>
    </row>
    <row r="8705" spans="1:10" x14ac:dyDescent="0.3">
      <c r="A8705" s="38" t="s">
        <v>254</v>
      </c>
      <c r="B8705" s="15">
        <v>153000</v>
      </c>
      <c r="C8705" s="15">
        <v>1016427</v>
      </c>
      <c r="E8705" s="37" t="s">
        <v>258</v>
      </c>
      <c r="F8705" s="15">
        <v>154250</v>
      </c>
      <c r="G8705" s="15">
        <v>308500</v>
      </c>
      <c r="I8705" s="38" t="s">
        <v>262</v>
      </c>
      <c r="J8705" s="15">
        <v>5.2</v>
      </c>
    </row>
    <row r="8706" spans="1:10" x14ac:dyDescent="0.3">
      <c r="A8706" s="38" t="s">
        <v>257</v>
      </c>
      <c r="B8706" s="15">
        <v>141000</v>
      </c>
      <c r="C8706" s="15">
        <v>870500</v>
      </c>
      <c r="E8706" s="36" t="s">
        <v>253</v>
      </c>
      <c r="F8706" s="15">
        <v>151000</v>
      </c>
      <c r="G8706" s="15">
        <v>151000</v>
      </c>
      <c r="I8706" s="38" t="s">
        <v>263</v>
      </c>
      <c r="J8706" s="15">
        <v>4.2</v>
      </c>
    </row>
    <row r="8707" spans="1:10" x14ac:dyDescent="0.3">
      <c r="A8707" s="38" t="s">
        <v>252</v>
      </c>
      <c r="B8707" s="15">
        <v>156300</v>
      </c>
      <c r="C8707" s="15">
        <v>586300</v>
      </c>
      <c r="E8707" s="35" t="s">
        <v>265</v>
      </c>
      <c r="F8707" s="15">
        <v>2107425</v>
      </c>
      <c r="G8707" s="15">
        <v>3050400</v>
      </c>
      <c r="I8707" s="35" t="s">
        <v>256</v>
      </c>
      <c r="J8707" s="15"/>
    </row>
    <row r="8708" spans="1:10" x14ac:dyDescent="0.3">
      <c r="A8708" s="38" t="s">
        <v>255</v>
      </c>
      <c r="B8708" s="15">
        <v>135000</v>
      </c>
      <c r="C8708" s="15">
        <v>563199</v>
      </c>
      <c r="E8708" s="36" t="s">
        <v>246</v>
      </c>
      <c r="F8708" s="15">
        <v>596925</v>
      </c>
      <c r="G8708" s="15">
        <v>773900</v>
      </c>
      <c r="I8708" s="38" t="s">
        <v>245</v>
      </c>
      <c r="J8708" s="15">
        <v>4.5999999999999996</v>
      </c>
    </row>
    <row r="8709" spans="1:10" x14ac:dyDescent="0.3">
      <c r="A8709" s="38" t="s">
        <v>258</v>
      </c>
      <c r="B8709" s="15">
        <v>168639</v>
      </c>
      <c r="C8709" s="15">
        <v>637026</v>
      </c>
      <c r="E8709" s="36" t="s">
        <v>248</v>
      </c>
      <c r="F8709" s="15">
        <v>350000</v>
      </c>
      <c r="G8709" s="15">
        <v>536000</v>
      </c>
      <c r="I8709" s="38" t="s">
        <v>247</v>
      </c>
      <c r="J8709" s="15">
        <v>4.4000000000000004</v>
      </c>
    </row>
    <row r="8710" spans="1:10" x14ac:dyDescent="0.3">
      <c r="A8710" s="38" t="s">
        <v>260</v>
      </c>
      <c r="B8710" s="15">
        <v>169995</v>
      </c>
      <c r="C8710" s="15">
        <v>455995</v>
      </c>
      <c r="E8710" s="36" t="s">
        <v>250</v>
      </c>
      <c r="F8710" s="15">
        <v>243000</v>
      </c>
      <c r="G8710" s="15">
        <v>243000</v>
      </c>
      <c r="I8710" s="38" t="s">
        <v>249</v>
      </c>
      <c r="J8710" s="15">
        <v>5.4</v>
      </c>
    </row>
    <row r="8711" spans="1:10" x14ac:dyDescent="0.3">
      <c r="A8711" s="38" t="s">
        <v>262</v>
      </c>
      <c r="B8711" s="15">
        <v>132000</v>
      </c>
      <c r="C8711" s="15">
        <v>612450</v>
      </c>
      <c r="E8711" s="37" t="s">
        <v>252</v>
      </c>
      <c r="F8711" s="15">
        <v>243000</v>
      </c>
      <c r="G8711" s="15">
        <v>243000</v>
      </c>
      <c r="I8711" s="38" t="s">
        <v>251</v>
      </c>
      <c r="J8711" s="15">
        <v>6.5</v>
      </c>
    </row>
    <row r="8712" spans="1:10" x14ac:dyDescent="0.3">
      <c r="A8712" s="38" t="s">
        <v>263</v>
      </c>
      <c r="B8712" s="15">
        <v>92051</v>
      </c>
      <c r="C8712" s="15">
        <v>184101</v>
      </c>
      <c r="E8712" s="37" t="s">
        <v>255</v>
      </c>
      <c r="F8712" s="15"/>
      <c r="G8712" s="15">
        <v>0</v>
      </c>
      <c r="I8712" s="38" t="s">
        <v>254</v>
      </c>
      <c r="J8712" s="15">
        <v>7.6</v>
      </c>
    </row>
    <row r="8713" spans="1:10" x14ac:dyDescent="0.3">
      <c r="A8713" s="35" t="s">
        <v>269</v>
      </c>
      <c r="B8713" s="15"/>
      <c r="C8713" s="15"/>
      <c r="E8713" s="37" t="s">
        <v>258</v>
      </c>
      <c r="F8713" s="15"/>
      <c r="G8713" s="15">
        <v>0</v>
      </c>
      <c r="I8713" s="38" t="s">
        <v>257</v>
      </c>
      <c r="J8713" s="15">
        <v>8.6</v>
      </c>
    </row>
    <row r="8714" spans="1:10" x14ac:dyDescent="0.3">
      <c r="A8714" s="38" t="s">
        <v>245</v>
      </c>
      <c r="B8714" s="15">
        <v>165000</v>
      </c>
      <c r="C8714" s="15">
        <v>402500</v>
      </c>
      <c r="E8714" s="36" t="s">
        <v>253</v>
      </c>
      <c r="F8714" s="15">
        <v>917500</v>
      </c>
      <c r="G8714" s="15">
        <v>1497500</v>
      </c>
      <c r="I8714" s="38" t="s">
        <v>252</v>
      </c>
      <c r="J8714" s="15">
        <v>7</v>
      </c>
    </row>
    <row r="8715" spans="1:10" x14ac:dyDescent="0.3">
      <c r="A8715" s="38" t="s">
        <v>247</v>
      </c>
      <c r="B8715" s="15">
        <v>165000</v>
      </c>
      <c r="C8715" s="15">
        <v>434450</v>
      </c>
      <c r="E8715" s="35" t="s">
        <v>244</v>
      </c>
      <c r="F8715" s="15">
        <v>980000</v>
      </c>
      <c r="G8715" s="15">
        <v>980000</v>
      </c>
      <c r="I8715" s="38" t="s">
        <v>255</v>
      </c>
      <c r="J8715" s="15">
        <v>7.2</v>
      </c>
    </row>
    <row r="8716" spans="1:10" x14ac:dyDescent="0.3">
      <c r="A8716" s="38" t="s">
        <v>249</v>
      </c>
      <c r="B8716" s="15">
        <v>265200</v>
      </c>
      <c r="C8716" s="15">
        <v>841200</v>
      </c>
      <c r="E8716" s="36" t="s">
        <v>246</v>
      </c>
      <c r="F8716" s="15">
        <v>295000</v>
      </c>
      <c r="G8716" s="15">
        <v>295000</v>
      </c>
      <c r="I8716" s="38" t="s">
        <v>258</v>
      </c>
      <c r="J8716" s="15">
        <v>9.1999999999999993</v>
      </c>
    </row>
    <row r="8717" spans="1:10" x14ac:dyDescent="0.3">
      <c r="A8717" s="38" t="s">
        <v>251</v>
      </c>
      <c r="B8717" s="15">
        <v>125500</v>
      </c>
      <c r="C8717" s="15">
        <v>786000</v>
      </c>
      <c r="E8717" s="36" t="s">
        <v>248</v>
      </c>
      <c r="F8717" s="15"/>
      <c r="G8717" s="15">
        <v>0</v>
      </c>
      <c r="I8717" s="38" t="s">
        <v>260</v>
      </c>
      <c r="J8717" s="15">
        <v>9.1</v>
      </c>
    </row>
    <row r="8718" spans="1:10" x14ac:dyDescent="0.3">
      <c r="A8718" s="38" t="s">
        <v>254</v>
      </c>
      <c r="B8718" s="15">
        <v>139995</v>
      </c>
      <c r="C8718" s="15">
        <v>279990</v>
      </c>
      <c r="E8718" s="36" t="s">
        <v>250</v>
      </c>
      <c r="F8718" s="15">
        <v>330000</v>
      </c>
      <c r="G8718" s="15">
        <v>330000</v>
      </c>
      <c r="I8718" s="38" t="s">
        <v>262</v>
      </c>
      <c r="J8718" s="15">
        <v>8.1</v>
      </c>
    </row>
    <row r="8719" spans="1:10" x14ac:dyDescent="0.3">
      <c r="A8719" s="38" t="s">
        <v>257</v>
      </c>
      <c r="B8719" s="15">
        <v>169900</v>
      </c>
      <c r="C8719" s="15">
        <v>479850</v>
      </c>
      <c r="E8719" s="37" t="s">
        <v>252</v>
      </c>
      <c r="F8719" s="15"/>
      <c r="G8719" s="15">
        <v>0</v>
      </c>
      <c r="I8719" s="38" t="s">
        <v>263</v>
      </c>
      <c r="J8719" s="15">
        <v>6.9</v>
      </c>
    </row>
    <row r="8720" spans="1:10" x14ac:dyDescent="0.3">
      <c r="A8720" s="38" t="s">
        <v>252</v>
      </c>
      <c r="B8720" s="15">
        <v>89000</v>
      </c>
      <c r="C8720" s="15">
        <v>533000</v>
      </c>
      <c r="E8720" s="37" t="s">
        <v>255</v>
      </c>
      <c r="F8720" s="15"/>
      <c r="G8720" s="15">
        <v>0</v>
      </c>
      <c r="I8720" s="35" t="s">
        <v>261</v>
      </c>
      <c r="J8720" s="15"/>
    </row>
    <row r="8721" spans="1:10" x14ac:dyDescent="0.3">
      <c r="A8721" s="38" t="s">
        <v>255</v>
      </c>
      <c r="B8721" s="15">
        <v>308900</v>
      </c>
      <c r="C8721" s="15">
        <v>1409350</v>
      </c>
      <c r="E8721" s="37" t="s">
        <v>258</v>
      </c>
      <c r="F8721" s="15">
        <v>330000</v>
      </c>
      <c r="G8721" s="15">
        <v>330000</v>
      </c>
      <c r="I8721" s="38" t="s">
        <v>245</v>
      </c>
      <c r="J8721" s="15">
        <v>6.6</v>
      </c>
    </row>
    <row r="8722" spans="1:10" x14ac:dyDescent="0.3">
      <c r="A8722" s="38" t="s">
        <v>258</v>
      </c>
      <c r="B8722" s="15">
        <v>148000</v>
      </c>
      <c r="C8722" s="15">
        <v>408000</v>
      </c>
      <c r="E8722" s="36" t="s">
        <v>253</v>
      </c>
      <c r="F8722" s="15">
        <v>355000</v>
      </c>
      <c r="G8722" s="15">
        <v>355000</v>
      </c>
      <c r="I8722" s="38" t="s">
        <v>247</v>
      </c>
      <c r="J8722" s="15">
        <v>8.9</v>
      </c>
    </row>
    <row r="8723" spans="1:10" x14ac:dyDescent="0.3">
      <c r="A8723" s="38" t="s">
        <v>260</v>
      </c>
      <c r="B8723" s="15">
        <v>158000</v>
      </c>
      <c r="C8723" s="15">
        <v>158000</v>
      </c>
      <c r="E8723" s="35" t="s">
        <v>256</v>
      </c>
      <c r="F8723" s="15">
        <v>1441350</v>
      </c>
      <c r="G8723" s="15">
        <v>1768850</v>
      </c>
      <c r="I8723" s="38" t="s">
        <v>249</v>
      </c>
      <c r="J8723" s="15">
        <v>9.3000000000000007</v>
      </c>
    </row>
    <row r="8724" spans="1:10" x14ac:dyDescent="0.3">
      <c r="A8724" s="38" t="s">
        <v>262</v>
      </c>
      <c r="B8724" s="15">
        <v>104250</v>
      </c>
      <c r="C8724" s="15">
        <v>208500</v>
      </c>
      <c r="E8724" s="36" t="s">
        <v>246</v>
      </c>
      <c r="F8724" s="15">
        <v>833850</v>
      </c>
      <c r="G8724" s="15">
        <v>833850</v>
      </c>
      <c r="I8724" s="38" t="s">
        <v>251</v>
      </c>
      <c r="J8724" s="15">
        <v>10.199999999999999</v>
      </c>
    </row>
    <row r="8725" spans="1:10" x14ac:dyDescent="0.3">
      <c r="A8725" s="38" t="s">
        <v>263</v>
      </c>
      <c r="B8725" s="15">
        <v>187500</v>
      </c>
      <c r="C8725" s="15">
        <v>622750</v>
      </c>
      <c r="E8725" s="36" t="s">
        <v>248</v>
      </c>
      <c r="F8725" s="15">
        <v>280000</v>
      </c>
      <c r="G8725" s="15">
        <v>280000</v>
      </c>
      <c r="I8725" s="38" t="s">
        <v>254</v>
      </c>
      <c r="J8725" s="15">
        <v>11.7</v>
      </c>
    </row>
    <row r="8726" spans="1:10" x14ac:dyDescent="0.3">
      <c r="A8726" s="35" t="s">
        <v>270</v>
      </c>
      <c r="B8726" s="15"/>
      <c r="C8726" s="15"/>
      <c r="E8726" s="36" t="s">
        <v>250</v>
      </c>
      <c r="F8726" s="15"/>
      <c r="G8726" s="15">
        <v>0</v>
      </c>
      <c r="I8726" s="38" t="s">
        <v>257</v>
      </c>
      <c r="J8726" s="15">
        <v>12.1</v>
      </c>
    </row>
    <row r="8727" spans="1:10" x14ac:dyDescent="0.3">
      <c r="A8727" s="38" t="s">
        <v>245</v>
      </c>
      <c r="B8727" s="15">
        <v>150950</v>
      </c>
      <c r="C8727" s="15">
        <v>301900</v>
      </c>
      <c r="E8727" s="37" t="s">
        <v>252</v>
      </c>
      <c r="F8727" s="15"/>
      <c r="G8727" s="15">
        <v>0</v>
      </c>
      <c r="I8727" s="38" t="s">
        <v>252</v>
      </c>
      <c r="J8727" s="15">
        <v>13.2</v>
      </c>
    </row>
    <row r="8728" spans="1:10" x14ac:dyDescent="0.3">
      <c r="A8728" s="38" t="s">
        <v>247</v>
      </c>
      <c r="B8728" s="15">
        <v>185000</v>
      </c>
      <c r="C8728" s="15">
        <v>527000</v>
      </c>
      <c r="E8728" s="37" t="s">
        <v>255</v>
      </c>
      <c r="F8728" s="15"/>
      <c r="G8728" s="15">
        <v>0</v>
      </c>
      <c r="I8728" s="38" t="s">
        <v>255</v>
      </c>
      <c r="J8728" s="15">
        <v>15.9</v>
      </c>
    </row>
    <row r="8729" spans="1:10" x14ac:dyDescent="0.3">
      <c r="A8729" s="38" t="s">
        <v>249</v>
      </c>
      <c r="B8729" s="15">
        <v>139975</v>
      </c>
      <c r="C8729" s="15">
        <v>542000</v>
      </c>
      <c r="E8729" s="37" t="s">
        <v>258</v>
      </c>
      <c r="F8729" s="15"/>
      <c r="G8729" s="15">
        <v>0</v>
      </c>
      <c r="I8729" s="38" t="s">
        <v>258</v>
      </c>
      <c r="J8729" s="15">
        <v>16.399999999999999</v>
      </c>
    </row>
    <row r="8730" spans="1:10" x14ac:dyDescent="0.3">
      <c r="A8730" s="38" t="s">
        <v>251</v>
      </c>
      <c r="B8730" s="15">
        <v>317900</v>
      </c>
      <c r="C8730" s="15">
        <v>475900</v>
      </c>
      <c r="E8730" s="36" t="s">
        <v>253</v>
      </c>
      <c r="F8730" s="15">
        <v>327500</v>
      </c>
      <c r="G8730" s="15">
        <v>655000</v>
      </c>
      <c r="I8730" s="38" t="s">
        <v>260</v>
      </c>
      <c r="J8730" s="15">
        <v>14.2</v>
      </c>
    </row>
    <row r="8731" spans="1:10" x14ac:dyDescent="0.3">
      <c r="A8731" s="38" t="s">
        <v>254</v>
      </c>
      <c r="B8731" s="15">
        <v>153000</v>
      </c>
      <c r="C8731" s="15">
        <v>985900</v>
      </c>
      <c r="E8731" s="35" t="s">
        <v>261</v>
      </c>
      <c r="F8731" s="15">
        <v>872950</v>
      </c>
      <c r="G8731" s="15">
        <v>872950</v>
      </c>
      <c r="I8731" s="38" t="s">
        <v>262</v>
      </c>
      <c r="J8731" s="15">
        <v>16.899999999999999</v>
      </c>
    </row>
    <row r="8732" spans="1:10" x14ac:dyDescent="0.3">
      <c r="A8732" s="38" t="s">
        <v>257</v>
      </c>
      <c r="B8732" s="15">
        <v>105000</v>
      </c>
      <c r="C8732" s="15">
        <v>400000</v>
      </c>
      <c r="E8732" s="36" t="s">
        <v>246</v>
      </c>
      <c r="F8732" s="15">
        <v>188000</v>
      </c>
      <c r="G8732" s="15">
        <v>188000</v>
      </c>
      <c r="I8732" s="38" t="s">
        <v>263</v>
      </c>
      <c r="J8732" s="15">
        <v>14.8</v>
      </c>
    </row>
    <row r="8733" spans="1:10" x14ac:dyDescent="0.3">
      <c r="A8733" s="38" t="s">
        <v>252</v>
      </c>
      <c r="B8733" s="15">
        <v>145000</v>
      </c>
      <c r="C8733" s="15">
        <v>681500</v>
      </c>
      <c r="E8733" s="36" t="s">
        <v>248</v>
      </c>
      <c r="F8733" s="15">
        <v>200000</v>
      </c>
      <c r="G8733" s="15">
        <v>200000</v>
      </c>
      <c r="I8733" s="35" t="s">
        <v>264</v>
      </c>
      <c r="J8733" s="15"/>
    </row>
    <row r="8734" spans="1:10" x14ac:dyDescent="0.3">
      <c r="A8734" s="38" t="s">
        <v>255</v>
      </c>
      <c r="B8734" s="15">
        <v>182500</v>
      </c>
      <c r="C8734" s="15">
        <v>1047550</v>
      </c>
      <c r="E8734" s="36" t="s">
        <v>250</v>
      </c>
      <c r="F8734" s="15">
        <v>484950</v>
      </c>
      <c r="G8734" s="15">
        <v>484950</v>
      </c>
      <c r="I8734" s="38" t="s">
        <v>245</v>
      </c>
      <c r="J8734" s="15">
        <v>16.399999999999999</v>
      </c>
    </row>
    <row r="8735" spans="1:10" x14ac:dyDescent="0.3">
      <c r="A8735" s="38" t="s">
        <v>258</v>
      </c>
      <c r="B8735" s="15">
        <v>132200</v>
      </c>
      <c r="C8735" s="15">
        <v>540900</v>
      </c>
      <c r="E8735" s="37" t="s">
        <v>252</v>
      </c>
      <c r="F8735" s="15"/>
      <c r="G8735" s="15">
        <v>0</v>
      </c>
      <c r="I8735" s="38" t="s">
        <v>247</v>
      </c>
      <c r="J8735" s="15">
        <v>16</v>
      </c>
    </row>
    <row r="8736" spans="1:10" x14ac:dyDescent="0.3">
      <c r="A8736" s="38" t="s">
        <v>260</v>
      </c>
      <c r="B8736" s="15">
        <v>190000</v>
      </c>
      <c r="C8736" s="15">
        <v>716400</v>
      </c>
      <c r="E8736" s="37" t="s">
        <v>255</v>
      </c>
      <c r="F8736" s="15">
        <v>249950</v>
      </c>
      <c r="G8736" s="15">
        <v>249950</v>
      </c>
      <c r="I8736" s="38" t="s">
        <v>249</v>
      </c>
      <c r="J8736" s="15">
        <v>14.9</v>
      </c>
    </row>
    <row r="8737" spans="1:10" x14ac:dyDescent="0.3">
      <c r="A8737" s="38" t="s">
        <v>262</v>
      </c>
      <c r="B8737" s="15">
        <v>121000</v>
      </c>
      <c r="C8737" s="15">
        <v>121000</v>
      </c>
      <c r="E8737" s="37" t="s">
        <v>258</v>
      </c>
      <c r="F8737" s="15">
        <v>235000</v>
      </c>
      <c r="G8737" s="15">
        <v>235000</v>
      </c>
      <c r="I8737" s="38" t="s">
        <v>251</v>
      </c>
      <c r="J8737" s="15">
        <v>13.6</v>
      </c>
    </row>
    <row r="8738" spans="1:10" x14ac:dyDescent="0.3">
      <c r="A8738" s="38" t="s">
        <v>263</v>
      </c>
      <c r="B8738" s="15">
        <v>181500</v>
      </c>
      <c r="C8738" s="15">
        <v>543000</v>
      </c>
      <c r="E8738" s="36" t="s">
        <v>253</v>
      </c>
      <c r="F8738" s="15"/>
      <c r="G8738" s="15">
        <v>0</v>
      </c>
      <c r="I8738" s="38" t="s">
        <v>254</v>
      </c>
      <c r="J8738" s="15">
        <v>12.4</v>
      </c>
    </row>
    <row r="8739" spans="1:10" x14ac:dyDescent="0.3">
      <c r="A8739" s="35" t="s">
        <v>271</v>
      </c>
      <c r="B8739" s="15"/>
      <c r="C8739" s="15"/>
      <c r="E8739" s="35" t="s">
        <v>264</v>
      </c>
      <c r="F8739" s="15">
        <v>563975</v>
      </c>
      <c r="G8739" s="15">
        <v>732950</v>
      </c>
      <c r="I8739" s="38" t="s">
        <v>257</v>
      </c>
      <c r="J8739" s="15">
        <v>9.8000000000000007</v>
      </c>
    </row>
    <row r="8740" spans="1:10" x14ac:dyDescent="0.3">
      <c r="A8740" s="38" t="s">
        <v>245</v>
      </c>
      <c r="B8740" s="15">
        <v>143000</v>
      </c>
      <c r="C8740" s="15">
        <v>452900</v>
      </c>
      <c r="E8740" s="36" t="s">
        <v>246</v>
      </c>
      <c r="F8740" s="15">
        <v>168975</v>
      </c>
      <c r="G8740" s="15">
        <v>337950</v>
      </c>
      <c r="I8740" s="38" t="s">
        <v>252</v>
      </c>
      <c r="J8740" s="15">
        <v>11.7</v>
      </c>
    </row>
    <row r="8741" spans="1:10" x14ac:dyDescent="0.3">
      <c r="A8741" s="38" t="s">
        <v>247</v>
      </c>
      <c r="B8741" s="15">
        <v>186883</v>
      </c>
      <c r="C8741" s="15">
        <v>748665</v>
      </c>
      <c r="E8741" s="36" t="s">
        <v>248</v>
      </c>
      <c r="F8741" s="15">
        <v>215000</v>
      </c>
      <c r="G8741" s="15">
        <v>215000</v>
      </c>
      <c r="I8741" s="38" t="s">
        <v>255</v>
      </c>
      <c r="J8741" s="15">
        <v>13.1</v>
      </c>
    </row>
    <row r="8742" spans="1:10" x14ac:dyDescent="0.3">
      <c r="A8742" s="38" t="s">
        <v>249</v>
      </c>
      <c r="B8742" s="15">
        <v>132500</v>
      </c>
      <c r="C8742" s="15">
        <v>382000</v>
      </c>
      <c r="E8742" s="36" t="s">
        <v>250</v>
      </c>
      <c r="F8742" s="15"/>
      <c r="G8742" s="15">
        <v>0</v>
      </c>
      <c r="I8742" s="38" t="s">
        <v>258</v>
      </c>
      <c r="J8742" s="15">
        <v>12.2</v>
      </c>
    </row>
    <row r="8743" spans="1:10" x14ac:dyDescent="0.3">
      <c r="A8743" s="38" t="s">
        <v>251</v>
      </c>
      <c r="B8743" s="15">
        <v>174975</v>
      </c>
      <c r="C8743" s="15">
        <v>660950</v>
      </c>
      <c r="E8743" s="37" t="s">
        <v>252</v>
      </c>
      <c r="F8743" s="15"/>
      <c r="G8743" s="15">
        <v>0</v>
      </c>
      <c r="I8743" s="38" t="s">
        <v>260</v>
      </c>
      <c r="J8743" s="15">
        <v>11.2</v>
      </c>
    </row>
    <row r="8744" spans="1:10" x14ac:dyDescent="0.3">
      <c r="A8744" s="38" t="s">
        <v>254</v>
      </c>
      <c r="B8744" s="15">
        <v>124975</v>
      </c>
      <c r="C8744" s="15">
        <v>249950</v>
      </c>
      <c r="E8744" s="37" t="s">
        <v>255</v>
      </c>
      <c r="F8744" s="15"/>
      <c r="G8744" s="15">
        <v>0</v>
      </c>
      <c r="I8744" s="38" t="s">
        <v>262</v>
      </c>
      <c r="J8744" s="15">
        <v>10.4</v>
      </c>
    </row>
    <row r="8745" spans="1:10" x14ac:dyDescent="0.3">
      <c r="A8745" s="38" t="s">
        <v>257</v>
      </c>
      <c r="B8745" s="15">
        <v>199900</v>
      </c>
      <c r="C8745" s="15">
        <v>1011900</v>
      </c>
      <c r="E8745" s="37" t="s">
        <v>258</v>
      </c>
      <c r="F8745" s="15"/>
      <c r="G8745" s="15">
        <v>0</v>
      </c>
      <c r="I8745" s="38" t="s">
        <v>263</v>
      </c>
      <c r="J8745" s="15">
        <v>10.199999999999999</v>
      </c>
    </row>
    <row r="8746" spans="1:10" x14ac:dyDescent="0.3">
      <c r="A8746" s="38" t="s">
        <v>252</v>
      </c>
      <c r="B8746" s="15">
        <v>195000</v>
      </c>
      <c r="C8746" s="15">
        <v>1463868</v>
      </c>
      <c r="E8746" s="36" t="s">
        <v>253</v>
      </c>
      <c r="F8746" s="15">
        <v>180000</v>
      </c>
      <c r="G8746" s="15">
        <v>180000</v>
      </c>
      <c r="I8746" s="35" t="s">
        <v>266</v>
      </c>
      <c r="J8746" s="15"/>
    </row>
    <row r="8747" spans="1:10" x14ac:dyDescent="0.3">
      <c r="A8747" s="38" t="s">
        <v>255</v>
      </c>
      <c r="B8747" s="15">
        <v>187450</v>
      </c>
      <c r="C8747" s="15">
        <v>1070900</v>
      </c>
      <c r="E8747" s="35" t="s">
        <v>266</v>
      </c>
      <c r="F8747" s="15">
        <v>179900</v>
      </c>
      <c r="G8747" s="15">
        <v>179900</v>
      </c>
      <c r="I8747" s="38" t="s">
        <v>245</v>
      </c>
      <c r="J8747" s="15">
        <v>10.1</v>
      </c>
    </row>
    <row r="8748" spans="1:10" x14ac:dyDescent="0.3">
      <c r="A8748" s="38" t="s">
        <v>258</v>
      </c>
      <c r="B8748" s="15">
        <v>167500</v>
      </c>
      <c r="C8748" s="15">
        <v>637000</v>
      </c>
      <c r="E8748" s="36" t="s">
        <v>246</v>
      </c>
      <c r="F8748" s="15"/>
      <c r="G8748" s="15">
        <v>0</v>
      </c>
      <c r="I8748" s="38" t="s">
        <v>247</v>
      </c>
      <c r="J8748" s="15">
        <v>8.6999999999999993</v>
      </c>
    </row>
    <row r="8749" spans="1:10" x14ac:dyDescent="0.3">
      <c r="A8749" s="38" t="s">
        <v>260</v>
      </c>
      <c r="B8749" s="15">
        <v>207000</v>
      </c>
      <c r="C8749" s="15">
        <v>910500</v>
      </c>
      <c r="E8749" s="36" t="s">
        <v>248</v>
      </c>
      <c r="F8749" s="15">
        <v>179900</v>
      </c>
      <c r="G8749" s="15">
        <v>179900</v>
      </c>
      <c r="I8749" s="38" t="s">
        <v>249</v>
      </c>
      <c r="J8749" s="15">
        <v>8.3000000000000007</v>
      </c>
    </row>
    <row r="8750" spans="1:10" x14ac:dyDescent="0.3">
      <c r="A8750" s="38" t="s">
        <v>262</v>
      </c>
      <c r="B8750" s="15">
        <v>321385</v>
      </c>
      <c r="C8750" s="15">
        <v>924045</v>
      </c>
      <c r="E8750" s="36" t="s">
        <v>250</v>
      </c>
      <c r="F8750" s="15"/>
      <c r="G8750" s="15">
        <v>0</v>
      </c>
      <c r="I8750" s="38" t="s">
        <v>251</v>
      </c>
      <c r="J8750" s="15">
        <v>8.6999999999999993</v>
      </c>
    </row>
    <row r="8751" spans="1:10" x14ac:dyDescent="0.3">
      <c r="A8751" s="38" t="s">
        <v>263</v>
      </c>
      <c r="B8751" s="15">
        <v>184500</v>
      </c>
      <c r="C8751" s="15">
        <v>677000</v>
      </c>
      <c r="E8751" s="37" t="s">
        <v>252</v>
      </c>
      <c r="F8751" s="15"/>
      <c r="G8751" s="15">
        <v>0</v>
      </c>
      <c r="I8751" s="38" t="s">
        <v>254</v>
      </c>
      <c r="J8751" s="15">
        <v>8.5</v>
      </c>
    </row>
    <row r="8752" spans="1:10" x14ac:dyDescent="0.3">
      <c r="A8752" s="35" t="s">
        <v>272</v>
      </c>
      <c r="B8752" s="15"/>
      <c r="C8752" s="15"/>
      <c r="E8752" s="37" t="s">
        <v>255</v>
      </c>
      <c r="F8752" s="15"/>
      <c r="G8752" s="15">
        <v>0</v>
      </c>
      <c r="I8752" s="38" t="s">
        <v>257</v>
      </c>
      <c r="J8752" s="15">
        <v>10.4</v>
      </c>
    </row>
    <row r="8753" spans="1:10" x14ac:dyDescent="0.3">
      <c r="A8753" s="38" t="s">
        <v>245</v>
      </c>
      <c r="B8753" s="15">
        <v>189699</v>
      </c>
      <c r="C8753" s="15">
        <v>728397</v>
      </c>
      <c r="E8753" s="37" t="s">
        <v>258</v>
      </c>
      <c r="F8753" s="15"/>
      <c r="G8753" s="15">
        <v>0</v>
      </c>
      <c r="I8753" s="38" t="s">
        <v>252</v>
      </c>
      <c r="J8753" s="15">
        <v>9.1999999999999993</v>
      </c>
    </row>
    <row r="8754" spans="1:10" x14ac:dyDescent="0.3">
      <c r="A8754" s="38" t="s">
        <v>247</v>
      </c>
      <c r="B8754" s="15">
        <v>225500</v>
      </c>
      <c r="C8754" s="15">
        <v>889900</v>
      </c>
      <c r="E8754" s="36" t="s">
        <v>253</v>
      </c>
      <c r="F8754" s="15"/>
      <c r="G8754" s="15">
        <v>0</v>
      </c>
      <c r="I8754" s="38" t="s">
        <v>255</v>
      </c>
      <c r="J8754" s="15">
        <v>8.3000000000000007</v>
      </c>
    </row>
    <row r="8755" spans="1:10" x14ac:dyDescent="0.3">
      <c r="A8755" s="38" t="s">
        <v>249</v>
      </c>
      <c r="B8755" s="15">
        <v>205000</v>
      </c>
      <c r="C8755" s="15">
        <v>609000</v>
      </c>
      <c r="E8755" s="35" t="s">
        <v>267</v>
      </c>
      <c r="F8755" s="15">
        <v>868000</v>
      </c>
      <c r="G8755" s="15">
        <v>1203000</v>
      </c>
      <c r="I8755" s="38" t="s">
        <v>258</v>
      </c>
      <c r="J8755" s="15">
        <v>8.6</v>
      </c>
    </row>
    <row r="8756" spans="1:10" x14ac:dyDescent="0.3">
      <c r="A8756" s="38" t="s">
        <v>251</v>
      </c>
      <c r="B8756" s="15">
        <v>209950</v>
      </c>
      <c r="C8756" s="15">
        <v>1025950</v>
      </c>
      <c r="E8756" s="36" t="s">
        <v>246</v>
      </c>
      <c r="F8756" s="15">
        <v>319500</v>
      </c>
      <c r="G8756" s="15">
        <v>479000</v>
      </c>
      <c r="I8756" s="38" t="s">
        <v>260</v>
      </c>
      <c r="J8756" s="15">
        <v>9.4</v>
      </c>
    </row>
    <row r="8757" spans="1:10" x14ac:dyDescent="0.3">
      <c r="A8757" s="38" t="s">
        <v>254</v>
      </c>
      <c r="B8757" s="15">
        <v>207500</v>
      </c>
      <c r="C8757" s="15">
        <v>1271876</v>
      </c>
      <c r="E8757" s="36" t="s">
        <v>248</v>
      </c>
      <c r="F8757" s="15">
        <v>170000</v>
      </c>
      <c r="G8757" s="15">
        <v>170000</v>
      </c>
      <c r="I8757" s="38" t="s">
        <v>262</v>
      </c>
      <c r="J8757" s="15">
        <v>8.1</v>
      </c>
    </row>
    <row r="8758" spans="1:10" x14ac:dyDescent="0.3">
      <c r="A8758" s="38" t="s">
        <v>257</v>
      </c>
      <c r="B8758" s="15">
        <v>203400</v>
      </c>
      <c r="C8758" s="15">
        <v>801800</v>
      </c>
      <c r="E8758" s="36" t="s">
        <v>250</v>
      </c>
      <c r="F8758" s="15">
        <v>203000</v>
      </c>
      <c r="G8758" s="15">
        <v>203000</v>
      </c>
      <c r="I8758" s="38" t="s">
        <v>263</v>
      </c>
      <c r="J8758" s="15">
        <v>8.5</v>
      </c>
    </row>
    <row r="8759" spans="1:10" x14ac:dyDescent="0.3">
      <c r="A8759" s="38" t="s">
        <v>252</v>
      </c>
      <c r="B8759" s="15">
        <v>204500</v>
      </c>
      <c r="C8759" s="15">
        <v>762000</v>
      </c>
      <c r="E8759" s="37" t="s">
        <v>252</v>
      </c>
      <c r="F8759" s="15">
        <v>140000</v>
      </c>
      <c r="G8759" s="15">
        <v>140000</v>
      </c>
      <c r="I8759" s="35" t="s">
        <v>267</v>
      </c>
      <c r="J8759" s="15"/>
    </row>
    <row r="8760" spans="1:10" x14ac:dyDescent="0.3">
      <c r="A8760" s="38" t="s">
        <v>255</v>
      </c>
      <c r="B8760" s="15">
        <v>497400</v>
      </c>
      <c r="C8760" s="15">
        <v>2158699</v>
      </c>
      <c r="E8760" s="37" t="s">
        <v>255</v>
      </c>
      <c r="F8760" s="15">
        <v>63000</v>
      </c>
      <c r="G8760" s="15">
        <v>63000</v>
      </c>
      <c r="I8760" s="38" t="s">
        <v>245</v>
      </c>
      <c r="J8760" s="15">
        <v>6.9</v>
      </c>
    </row>
    <row r="8761" spans="1:10" x14ac:dyDescent="0.3">
      <c r="A8761" s="38" t="s">
        <v>258</v>
      </c>
      <c r="B8761" s="15">
        <v>215900</v>
      </c>
      <c r="C8761" s="15">
        <v>971400</v>
      </c>
      <c r="E8761" s="37" t="s">
        <v>258</v>
      </c>
      <c r="F8761" s="15"/>
      <c r="G8761" s="15">
        <v>0</v>
      </c>
      <c r="I8761" s="38" t="s">
        <v>247</v>
      </c>
      <c r="J8761" s="15">
        <v>7.8</v>
      </c>
    </row>
    <row r="8762" spans="1:10" x14ac:dyDescent="0.3">
      <c r="A8762" s="38" t="s">
        <v>260</v>
      </c>
      <c r="B8762" s="15">
        <v>232950</v>
      </c>
      <c r="C8762" s="15">
        <v>1331350</v>
      </c>
      <c r="E8762" s="36" t="s">
        <v>253</v>
      </c>
      <c r="F8762" s="15">
        <v>175500</v>
      </c>
      <c r="G8762" s="15">
        <v>351000</v>
      </c>
      <c r="I8762" s="38" t="s">
        <v>249</v>
      </c>
      <c r="J8762" s="15">
        <v>6.3</v>
      </c>
    </row>
    <row r="8763" spans="1:10" x14ac:dyDescent="0.3">
      <c r="A8763" s="38" t="s">
        <v>262</v>
      </c>
      <c r="B8763" s="15">
        <v>174950</v>
      </c>
      <c r="C8763" s="15">
        <v>1166440</v>
      </c>
      <c r="E8763" s="35" t="s">
        <v>268</v>
      </c>
      <c r="F8763" s="15">
        <v>1440900</v>
      </c>
      <c r="G8763" s="15">
        <v>1715400</v>
      </c>
      <c r="I8763" s="38" t="s">
        <v>251</v>
      </c>
      <c r="J8763" s="15">
        <v>7.4</v>
      </c>
    </row>
    <row r="8764" spans="1:10" x14ac:dyDescent="0.3">
      <c r="A8764" s="38" t="s">
        <v>263</v>
      </c>
      <c r="B8764" s="15">
        <v>202500</v>
      </c>
      <c r="C8764" s="15">
        <v>1456900</v>
      </c>
      <c r="E8764" s="36" t="s">
        <v>246</v>
      </c>
      <c r="F8764" s="15">
        <v>439000</v>
      </c>
      <c r="G8764" s="15">
        <v>439000</v>
      </c>
      <c r="I8764" s="38" t="s">
        <v>254</v>
      </c>
      <c r="J8764" s="15">
        <v>8</v>
      </c>
    </row>
    <row r="8765" spans="1:10" x14ac:dyDescent="0.3">
      <c r="A8765" s="35" t="s">
        <v>273</v>
      </c>
      <c r="B8765" s="15"/>
      <c r="C8765" s="15"/>
      <c r="E8765" s="36" t="s">
        <v>248</v>
      </c>
      <c r="F8765" s="15">
        <v>232400</v>
      </c>
      <c r="G8765" s="15">
        <v>232400</v>
      </c>
      <c r="I8765" s="38" t="s">
        <v>257</v>
      </c>
      <c r="J8765" s="15">
        <v>6.9</v>
      </c>
    </row>
    <row r="8766" spans="1:10" x14ac:dyDescent="0.3">
      <c r="A8766" s="38" t="s">
        <v>245</v>
      </c>
      <c r="B8766" s="15">
        <v>204000</v>
      </c>
      <c r="C8766" s="15">
        <v>975500</v>
      </c>
      <c r="E8766" s="36" t="s">
        <v>250</v>
      </c>
      <c r="F8766" s="15">
        <v>444500</v>
      </c>
      <c r="G8766" s="15">
        <v>719000</v>
      </c>
      <c r="I8766" s="38" t="s">
        <v>252</v>
      </c>
      <c r="J8766" s="15">
        <v>7.4</v>
      </c>
    </row>
    <row r="8767" spans="1:10" x14ac:dyDescent="0.3">
      <c r="A8767" s="38" t="s">
        <v>247</v>
      </c>
      <c r="B8767" s="15">
        <v>154650</v>
      </c>
      <c r="C8767" s="15">
        <v>781349</v>
      </c>
      <c r="E8767" s="37" t="s">
        <v>252</v>
      </c>
      <c r="F8767" s="15">
        <v>285000</v>
      </c>
      <c r="G8767" s="15">
        <v>400000</v>
      </c>
      <c r="I8767" s="38" t="s">
        <v>255</v>
      </c>
      <c r="J8767" s="15">
        <v>8.5</v>
      </c>
    </row>
    <row r="8768" spans="1:10" x14ac:dyDescent="0.3">
      <c r="A8768" s="38" t="s">
        <v>249</v>
      </c>
      <c r="B8768" s="15">
        <v>195000</v>
      </c>
      <c r="C8768" s="15">
        <v>580000</v>
      </c>
      <c r="E8768" s="37" t="s">
        <v>255</v>
      </c>
      <c r="F8768" s="15">
        <v>159500</v>
      </c>
      <c r="G8768" s="15">
        <v>319000</v>
      </c>
      <c r="I8768" s="38" t="s">
        <v>258</v>
      </c>
      <c r="J8768" s="15">
        <v>9</v>
      </c>
    </row>
    <row r="8769" spans="1:10" x14ac:dyDescent="0.3">
      <c r="A8769" s="38" t="s">
        <v>251</v>
      </c>
      <c r="B8769" s="15">
        <v>221750</v>
      </c>
      <c r="C8769" s="15">
        <v>1755100</v>
      </c>
      <c r="E8769" s="37" t="s">
        <v>258</v>
      </c>
      <c r="F8769" s="15"/>
      <c r="G8769" s="15">
        <v>0</v>
      </c>
      <c r="I8769" s="38" t="s">
        <v>260</v>
      </c>
      <c r="J8769" s="15">
        <v>7.5</v>
      </c>
    </row>
    <row r="8770" spans="1:10" x14ac:dyDescent="0.3">
      <c r="A8770" s="38" t="s">
        <v>254</v>
      </c>
      <c r="B8770" s="15">
        <v>246450</v>
      </c>
      <c r="C8770" s="15">
        <v>2121450</v>
      </c>
      <c r="E8770" s="36" t="s">
        <v>253</v>
      </c>
      <c r="F8770" s="15">
        <v>325000</v>
      </c>
      <c r="G8770" s="15">
        <v>325000</v>
      </c>
      <c r="I8770" s="38" t="s">
        <v>262</v>
      </c>
      <c r="J8770" s="15">
        <v>8.1</v>
      </c>
    </row>
    <row r="8771" spans="1:10" x14ac:dyDescent="0.3">
      <c r="A8771" s="38" t="s">
        <v>257</v>
      </c>
      <c r="B8771" s="15">
        <v>215000</v>
      </c>
      <c r="C8771" s="15">
        <v>1425300</v>
      </c>
      <c r="E8771" s="35" t="s">
        <v>269</v>
      </c>
      <c r="F8771" s="15">
        <v>1399950</v>
      </c>
      <c r="G8771" s="15">
        <v>1399950</v>
      </c>
      <c r="I8771" s="38" t="s">
        <v>263</v>
      </c>
      <c r="J8771" s="15">
        <v>7.9</v>
      </c>
    </row>
    <row r="8772" spans="1:10" x14ac:dyDescent="0.3">
      <c r="A8772" s="38" t="s">
        <v>252</v>
      </c>
      <c r="B8772" s="15">
        <v>256000</v>
      </c>
      <c r="C8772" s="15">
        <v>511999</v>
      </c>
      <c r="E8772" s="36" t="s">
        <v>246</v>
      </c>
      <c r="F8772" s="15">
        <v>566450</v>
      </c>
      <c r="G8772" s="15">
        <v>566450</v>
      </c>
      <c r="I8772" s="35" t="s">
        <v>268</v>
      </c>
      <c r="J8772" s="15"/>
    </row>
    <row r="8773" spans="1:10" x14ac:dyDescent="0.3">
      <c r="A8773" s="38" t="s">
        <v>255</v>
      </c>
      <c r="B8773" s="15">
        <v>269925</v>
      </c>
      <c r="C8773" s="15">
        <v>2603350</v>
      </c>
      <c r="E8773" s="36" t="s">
        <v>248</v>
      </c>
      <c r="F8773" s="15"/>
      <c r="G8773" s="15">
        <v>0</v>
      </c>
      <c r="I8773" s="38" t="s">
        <v>245</v>
      </c>
      <c r="J8773" s="15">
        <v>8.1999999999999993</v>
      </c>
    </row>
    <row r="8774" spans="1:10" x14ac:dyDescent="0.3">
      <c r="A8774" s="38" t="s">
        <v>258</v>
      </c>
      <c r="B8774" s="15">
        <v>392500</v>
      </c>
      <c r="C8774" s="15">
        <v>891400</v>
      </c>
      <c r="E8774" s="36" t="s">
        <v>250</v>
      </c>
      <c r="F8774" s="15">
        <v>437000</v>
      </c>
      <c r="G8774" s="15">
        <v>437000</v>
      </c>
      <c r="I8774" s="38" t="s">
        <v>247</v>
      </c>
      <c r="J8774" s="15">
        <v>7.4</v>
      </c>
    </row>
    <row r="8775" spans="1:10" x14ac:dyDescent="0.3">
      <c r="A8775" s="38" t="s">
        <v>260</v>
      </c>
      <c r="B8775" s="15">
        <v>247475</v>
      </c>
      <c r="C8775" s="15">
        <v>1991249</v>
      </c>
      <c r="E8775" s="37" t="s">
        <v>252</v>
      </c>
      <c r="F8775" s="15"/>
      <c r="G8775" s="15">
        <v>0</v>
      </c>
      <c r="I8775" s="38" t="s">
        <v>249</v>
      </c>
      <c r="J8775" s="15">
        <v>7.4</v>
      </c>
    </row>
    <row r="8776" spans="1:10" x14ac:dyDescent="0.3">
      <c r="A8776" s="38" t="s">
        <v>262</v>
      </c>
      <c r="B8776" s="15">
        <v>245000</v>
      </c>
      <c r="C8776" s="15">
        <v>1260625</v>
      </c>
      <c r="E8776" s="37" t="s">
        <v>255</v>
      </c>
      <c r="F8776" s="15"/>
      <c r="G8776" s="15">
        <v>0</v>
      </c>
      <c r="I8776" s="38" t="s">
        <v>251</v>
      </c>
      <c r="J8776" s="15">
        <v>7.3</v>
      </c>
    </row>
    <row r="8777" spans="1:10" x14ac:dyDescent="0.3">
      <c r="A8777" s="38" t="s">
        <v>263</v>
      </c>
      <c r="B8777" s="15">
        <v>249900</v>
      </c>
      <c r="C8777" s="15">
        <v>1778000</v>
      </c>
      <c r="E8777" s="37" t="s">
        <v>258</v>
      </c>
      <c r="F8777" s="15">
        <v>437000</v>
      </c>
      <c r="G8777" s="15">
        <v>437000</v>
      </c>
      <c r="I8777" s="38" t="s">
        <v>254</v>
      </c>
      <c r="J8777" s="15">
        <v>6.1</v>
      </c>
    </row>
    <row r="8778" spans="1:10" x14ac:dyDescent="0.3">
      <c r="A8778" s="35" t="s">
        <v>274</v>
      </c>
      <c r="B8778" s="15"/>
      <c r="C8778" s="15"/>
      <c r="E8778" s="36" t="s">
        <v>253</v>
      </c>
      <c r="F8778" s="15">
        <v>396500</v>
      </c>
      <c r="G8778" s="15">
        <v>396500</v>
      </c>
      <c r="I8778" s="38" t="s">
        <v>257</v>
      </c>
      <c r="J8778" s="15">
        <v>6.7</v>
      </c>
    </row>
    <row r="8779" spans="1:10" x14ac:dyDescent="0.3">
      <c r="A8779" s="38" t="s">
        <v>245</v>
      </c>
      <c r="B8779" s="15">
        <v>256000</v>
      </c>
      <c r="C8779" s="15">
        <v>1305650</v>
      </c>
      <c r="E8779" s="35" t="s">
        <v>270</v>
      </c>
      <c r="F8779" s="15">
        <v>925800</v>
      </c>
      <c r="G8779" s="15">
        <v>1433250</v>
      </c>
      <c r="I8779" s="38" t="s">
        <v>252</v>
      </c>
      <c r="J8779" s="15">
        <v>5.7</v>
      </c>
    </row>
    <row r="8780" spans="1:10" x14ac:dyDescent="0.3">
      <c r="A8780" s="38" t="s">
        <v>247</v>
      </c>
      <c r="B8780" s="15">
        <v>258748</v>
      </c>
      <c r="C8780" s="15">
        <v>1574895</v>
      </c>
      <c r="E8780" s="36" t="s">
        <v>246</v>
      </c>
      <c r="F8780" s="15"/>
      <c r="G8780" s="15">
        <v>0</v>
      </c>
      <c r="I8780" s="38" t="s">
        <v>255</v>
      </c>
      <c r="J8780" s="15">
        <v>7</v>
      </c>
    </row>
    <row r="8781" spans="1:10" x14ac:dyDescent="0.3">
      <c r="A8781" s="38" t="s">
        <v>249</v>
      </c>
      <c r="B8781" s="15">
        <v>250975</v>
      </c>
      <c r="C8781" s="15">
        <v>1656450</v>
      </c>
      <c r="E8781" s="36" t="s">
        <v>248</v>
      </c>
      <c r="F8781" s="15">
        <v>176500</v>
      </c>
      <c r="G8781" s="15">
        <v>438950</v>
      </c>
      <c r="I8781" s="38" t="s">
        <v>258</v>
      </c>
      <c r="J8781" s="15">
        <v>6.6</v>
      </c>
    </row>
    <row r="8782" spans="1:10" x14ac:dyDescent="0.3">
      <c r="A8782" s="38" t="s">
        <v>251</v>
      </c>
      <c r="B8782" s="15"/>
      <c r="C8782" s="15"/>
      <c r="E8782" s="36" t="s">
        <v>250</v>
      </c>
      <c r="F8782" s="15">
        <v>454300</v>
      </c>
      <c r="G8782" s="15">
        <v>699300</v>
      </c>
      <c r="I8782" s="38" t="s">
        <v>260</v>
      </c>
      <c r="J8782" s="15">
        <v>6.5</v>
      </c>
    </row>
    <row r="8783" spans="1:10" x14ac:dyDescent="0.3">
      <c r="A8783" s="38" t="s">
        <v>254</v>
      </c>
      <c r="B8783" s="15">
        <v>280100</v>
      </c>
      <c r="C8783" s="15">
        <v>2199350</v>
      </c>
      <c r="E8783" s="37" t="s">
        <v>252</v>
      </c>
      <c r="F8783" s="15">
        <v>245000</v>
      </c>
      <c r="G8783" s="15">
        <v>490000</v>
      </c>
      <c r="I8783" s="38" t="s">
        <v>262</v>
      </c>
      <c r="J8783" s="15">
        <v>6.3</v>
      </c>
    </row>
    <row r="8784" spans="1:10" x14ac:dyDescent="0.3">
      <c r="A8784" s="38" t="s">
        <v>257</v>
      </c>
      <c r="B8784" s="15">
        <v>265000</v>
      </c>
      <c r="C8784" s="15">
        <v>2361700</v>
      </c>
      <c r="E8784" s="37" t="s">
        <v>255</v>
      </c>
      <c r="F8784" s="15">
        <v>69300</v>
      </c>
      <c r="G8784" s="15">
        <v>69300</v>
      </c>
      <c r="I8784" s="38" t="s">
        <v>263</v>
      </c>
      <c r="J8784" s="15">
        <v>6.3</v>
      </c>
    </row>
    <row r="8785" spans="1:10" x14ac:dyDescent="0.3">
      <c r="A8785" s="38" t="s">
        <v>252</v>
      </c>
      <c r="B8785" s="15">
        <v>278000</v>
      </c>
      <c r="C8785" s="15">
        <v>1136000</v>
      </c>
      <c r="E8785" s="37" t="s">
        <v>258</v>
      </c>
      <c r="F8785" s="15">
        <v>140000</v>
      </c>
      <c r="G8785" s="15">
        <v>140000</v>
      </c>
      <c r="I8785" s="35" t="s">
        <v>269</v>
      </c>
      <c r="J8785" s="15"/>
    </row>
    <row r="8786" spans="1:10" x14ac:dyDescent="0.3">
      <c r="A8786" s="38" t="s">
        <v>255</v>
      </c>
      <c r="B8786" s="15">
        <v>262000</v>
      </c>
      <c r="C8786" s="15">
        <v>1684500</v>
      </c>
      <c r="E8786" s="36" t="s">
        <v>253</v>
      </c>
      <c r="F8786" s="15">
        <v>295000</v>
      </c>
      <c r="G8786" s="15">
        <v>295000</v>
      </c>
      <c r="I8786" s="38" t="s">
        <v>245</v>
      </c>
      <c r="J8786" s="15">
        <v>5.4</v>
      </c>
    </row>
    <row r="8787" spans="1:10" x14ac:dyDescent="0.3">
      <c r="A8787" s="38" t="s">
        <v>258</v>
      </c>
      <c r="B8787" s="15">
        <v>264995</v>
      </c>
      <c r="C8787" s="15">
        <v>1573490</v>
      </c>
      <c r="E8787" s="35" t="s">
        <v>271</v>
      </c>
      <c r="F8787" s="15">
        <v>1961845</v>
      </c>
      <c r="G8787" s="15">
        <v>2479445</v>
      </c>
      <c r="I8787" s="38" t="s">
        <v>247</v>
      </c>
      <c r="J8787" s="15">
        <v>4.9000000000000004</v>
      </c>
    </row>
    <row r="8788" spans="1:10" x14ac:dyDescent="0.3">
      <c r="A8788" s="38" t="s">
        <v>260</v>
      </c>
      <c r="B8788" s="15">
        <v>267000</v>
      </c>
      <c r="C8788" s="15">
        <v>2719400</v>
      </c>
      <c r="E8788" s="36" t="s">
        <v>246</v>
      </c>
      <c r="F8788" s="15"/>
      <c r="G8788" s="15">
        <v>0</v>
      </c>
      <c r="I8788" s="38" t="s">
        <v>249</v>
      </c>
      <c r="J8788" s="15">
        <v>4.9000000000000004</v>
      </c>
    </row>
    <row r="8789" spans="1:10" x14ac:dyDescent="0.3">
      <c r="A8789" s="38" t="s">
        <v>262</v>
      </c>
      <c r="B8789" s="15">
        <v>263750</v>
      </c>
      <c r="C8789" s="15">
        <v>1062969</v>
      </c>
      <c r="E8789" s="36" t="s">
        <v>248</v>
      </c>
      <c r="F8789" s="15">
        <v>410900</v>
      </c>
      <c r="G8789" s="15">
        <v>410900</v>
      </c>
      <c r="I8789" s="38" t="s">
        <v>251</v>
      </c>
      <c r="J8789" s="15">
        <v>4.0999999999999996</v>
      </c>
    </row>
    <row r="8790" spans="1:10" x14ac:dyDescent="0.3">
      <c r="A8790" s="38" t="s">
        <v>263</v>
      </c>
      <c r="B8790" s="15">
        <v>324000</v>
      </c>
      <c r="C8790" s="15">
        <v>648000</v>
      </c>
      <c r="E8790" s="36" t="s">
        <v>250</v>
      </c>
      <c r="F8790" s="15">
        <v>857950</v>
      </c>
      <c r="G8790" s="15">
        <v>857950</v>
      </c>
      <c r="I8790" s="38" t="s">
        <v>254</v>
      </c>
      <c r="J8790" s="15">
        <v>4.4000000000000004</v>
      </c>
    </row>
    <row r="8791" spans="1:10" x14ac:dyDescent="0.3">
      <c r="A8791" s="35" t="s">
        <v>275</v>
      </c>
      <c r="B8791" s="15"/>
      <c r="C8791" s="15"/>
      <c r="E8791" s="37" t="s">
        <v>252</v>
      </c>
      <c r="F8791" s="15">
        <v>313000</v>
      </c>
      <c r="G8791" s="15">
        <v>313000</v>
      </c>
      <c r="I8791" s="38" t="s">
        <v>257</v>
      </c>
      <c r="J8791" s="15">
        <v>4.0999999999999996</v>
      </c>
    </row>
    <row r="8792" spans="1:10" x14ac:dyDescent="0.3">
      <c r="A8792" s="38" t="s">
        <v>245</v>
      </c>
      <c r="B8792" s="15">
        <v>237500</v>
      </c>
      <c r="C8792" s="15">
        <v>816500</v>
      </c>
      <c r="E8792" s="37" t="s">
        <v>255</v>
      </c>
      <c r="F8792" s="15">
        <v>544950</v>
      </c>
      <c r="G8792" s="15">
        <v>544950</v>
      </c>
      <c r="I8792" s="38" t="s">
        <v>252</v>
      </c>
      <c r="J8792" s="15">
        <v>3.7</v>
      </c>
    </row>
    <row r="8793" spans="1:10" x14ac:dyDescent="0.3">
      <c r="A8793" s="38" t="s">
        <v>247</v>
      </c>
      <c r="B8793" s="15">
        <v>277000</v>
      </c>
      <c r="C8793" s="15">
        <v>759500</v>
      </c>
      <c r="E8793" s="37" t="s">
        <v>258</v>
      </c>
      <c r="F8793" s="15"/>
      <c r="G8793" s="15">
        <v>0</v>
      </c>
      <c r="I8793" s="38" t="s">
        <v>255</v>
      </c>
      <c r="J8793" s="15">
        <v>3.4</v>
      </c>
    </row>
    <row r="8794" spans="1:10" x14ac:dyDescent="0.3">
      <c r="A8794" s="38" t="s">
        <v>249</v>
      </c>
      <c r="B8794" s="15">
        <v>646999</v>
      </c>
      <c r="C8794" s="15">
        <v>2573999</v>
      </c>
      <c r="E8794" s="36" t="s">
        <v>253</v>
      </c>
      <c r="F8794" s="15">
        <v>692995</v>
      </c>
      <c r="G8794" s="15">
        <v>1210595</v>
      </c>
      <c r="I8794" s="38" t="s">
        <v>258</v>
      </c>
      <c r="J8794" s="15">
        <v>3.7</v>
      </c>
    </row>
    <row r="8795" spans="1:10" x14ac:dyDescent="0.3">
      <c r="A8795" s="38" t="s">
        <v>251</v>
      </c>
      <c r="B8795" s="15">
        <v>280000</v>
      </c>
      <c r="C8795" s="15">
        <v>2038400</v>
      </c>
      <c r="E8795" s="35" t="s">
        <v>272</v>
      </c>
      <c r="F8795" s="15">
        <v>3024972</v>
      </c>
      <c r="G8795" s="15">
        <v>3596392</v>
      </c>
      <c r="I8795" s="38" t="s">
        <v>260</v>
      </c>
      <c r="J8795" s="15">
        <v>4</v>
      </c>
    </row>
    <row r="8796" spans="1:10" x14ac:dyDescent="0.3">
      <c r="A8796" s="38" t="s">
        <v>254</v>
      </c>
      <c r="B8796" s="15">
        <v>539000</v>
      </c>
      <c r="C8796" s="15">
        <v>2352900</v>
      </c>
      <c r="E8796" s="36" t="s">
        <v>246</v>
      </c>
      <c r="F8796" s="15">
        <v>371000</v>
      </c>
      <c r="G8796" s="15">
        <v>371000</v>
      </c>
      <c r="I8796" s="38" t="s">
        <v>262</v>
      </c>
      <c r="J8796" s="15">
        <v>4.3</v>
      </c>
    </row>
    <row r="8797" spans="1:10" x14ac:dyDescent="0.3">
      <c r="A8797" s="38" t="s">
        <v>257</v>
      </c>
      <c r="B8797" s="15">
        <v>227000</v>
      </c>
      <c r="C8797" s="15">
        <v>781000</v>
      </c>
      <c r="E8797" s="36" t="s">
        <v>248</v>
      </c>
      <c r="F8797" s="15">
        <v>1020821</v>
      </c>
      <c r="G8797" s="15">
        <v>1236241</v>
      </c>
      <c r="I8797" s="38" t="s">
        <v>263</v>
      </c>
      <c r="J8797" s="15">
        <v>4.9000000000000004</v>
      </c>
    </row>
    <row r="8798" spans="1:10" x14ac:dyDescent="0.3">
      <c r="A8798" s="38" t="s">
        <v>252</v>
      </c>
      <c r="B8798" s="15">
        <v>321750</v>
      </c>
      <c r="C8798" s="15">
        <v>1992150</v>
      </c>
      <c r="E8798" s="36" t="s">
        <v>250</v>
      </c>
      <c r="F8798" s="15">
        <v>638500</v>
      </c>
      <c r="G8798" s="15">
        <v>994500</v>
      </c>
      <c r="I8798" s="35" t="s">
        <v>270</v>
      </c>
      <c r="J8798" s="15"/>
    </row>
    <row r="8799" spans="1:10" x14ac:dyDescent="0.3">
      <c r="A8799" s="38" t="s">
        <v>255</v>
      </c>
      <c r="B8799" s="15">
        <v>313000</v>
      </c>
      <c r="C8799" s="15">
        <v>3370950</v>
      </c>
      <c r="E8799" s="37" t="s">
        <v>252</v>
      </c>
      <c r="F8799" s="15">
        <v>190000</v>
      </c>
      <c r="G8799" s="15">
        <v>546000</v>
      </c>
      <c r="I8799" s="38" t="s">
        <v>245</v>
      </c>
      <c r="J8799" s="15">
        <v>4.2</v>
      </c>
    </row>
    <row r="8800" spans="1:10" x14ac:dyDescent="0.3">
      <c r="A8800" s="38" t="s">
        <v>258</v>
      </c>
      <c r="B8800" s="15">
        <v>282500</v>
      </c>
      <c r="C8800" s="15">
        <v>1742950</v>
      </c>
      <c r="E8800" s="37" t="s">
        <v>255</v>
      </c>
      <c r="F8800" s="15">
        <v>185000</v>
      </c>
      <c r="G8800" s="15">
        <v>185000</v>
      </c>
      <c r="I8800" s="38" t="s">
        <v>247</v>
      </c>
      <c r="J8800" s="15">
        <v>4.9000000000000004</v>
      </c>
    </row>
    <row r="8801" spans="1:10" x14ac:dyDescent="0.3">
      <c r="A8801" s="38" t="s">
        <v>260</v>
      </c>
      <c r="B8801" s="15">
        <v>268825</v>
      </c>
      <c r="C8801" s="15">
        <v>1754650</v>
      </c>
      <c r="E8801" s="37" t="s">
        <v>258</v>
      </c>
      <c r="F8801" s="15">
        <v>263500</v>
      </c>
      <c r="G8801" s="15">
        <v>263500</v>
      </c>
      <c r="I8801" s="38" t="s">
        <v>249</v>
      </c>
      <c r="J8801" s="15">
        <v>4</v>
      </c>
    </row>
    <row r="8802" spans="1:10" x14ac:dyDescent="0.3">
      <c r="A8802" s="38" t="s">
        <v>262</v>
      </c>
      <c r="B8802" s="15">
        <v>311500</v>
      </c>
      <c r="C8802" s="15">
        <v>1200000</v>
      </c>
      <c r="E8802" s="36" t="s">
        <v>253</v>
      </c>
      <c r="F8802" s="15">
        <v>994651</v>
      </c>
      <c r="G8802" s="15">
        <v>994651</v>
      </c>
      <c r="I8802" s="38" t="s">
        <v>251</v>
      </c>
      <c r="J8802" s="15">
        <v>3.9</v>
      </c>
    </row>
    <row r="8803" spans="1:10" x14ac:dyDescent="0.3">
      <c r="A8803" s="14">
        <v>54</v>
      </c>
      <c r="B8803" s="15">
        <v>42169367</v>
      </c>
      <c r="C8803" s="15">
        <v>79866972</v>
      </c>
      <c r="E8803" s="35" t="s">
        <v>273</v>
      </c>
      <c r="F8803" s="15">
        <v>4472370</v>
      </c>
      <c r="G8803" s="15">
        <v>7144329</v>
      </c>
      <c r="I8803" s="38" t="s">
        <v>254</v>
      </c>
      <c r="J8803" s="15">
        <v>3.7</v>
      </c>
    </row>
    <row r="8804" spans="1:10" x14ac:dyDescent="0.3">
      <c r="A8804" s="35" t="s">
        <v>243</v>
      </c>
      <c r="B8804" s="15"/>
      <c r="C8804" s="15"/>
      <c r="E8804" s="36" t="s">
        <v>246</v>
      </c>
      <c r="F8804" s="15">
        <v>1094400</v>
      </c>
      <c r="G8804" s="15">
        <v>2070850</v>
      </c>
      <c r="I8804" s="38" t="s">
        <v>257</v>
      </c>
      <c r="J8804" s="15">
        <v>4.3</v>
      </c>
    </row>
    <row r="8805" spans="1:10" x14ac:dyDescent="0.3">
      <c r="A8805" s="38" t="s">
        <v>245</v>
      </c>
      <c r="B8805" s="15">
        <v>115000</v>
      </c>
      <c r="C8805" s="15">
        <v>115000</v>
      </c>
      <c r="E8805" s="36" t="s">
        <v>248</v>
      </c>
      <c r="F8805" s="15">
        <v>823000</v>
      </c>
      <c r="G8805" s="15">
        <v>1026000</v>
      </c>
      <c r="I8805" s="38" t="s">
        <v>252</v>
      </c>
      <c r="J8805" s="15">
        <v>5</v>
      </c>
    </row>
    <row r="8806" spans="1:10" x14ac:dyDescent="0.3">
      <c r="A8806" s="38" t="s">
        <v>247</v>
      </c>
      <c r="B8806" s="15">
        <v>115000</v>
      </c>
      <c r="C8806" s="15">
        <v>349000</v>
      </c>
      <c r="E8806" s="36" t="s">
        <v>250</v>
      </c>
      <c r="F8806" s="15">
        <v>1332500</v>
      </c>
      <c r="G8806" s="15">
        <v>1890000</v>
      </c>
      <c r="I8806" s="38" t="s">
        <v>255</v>
      </c>
      <c r="J8806" s="15">
        <v>4.9000000000000004</v>
      </c>
    </row>
    <row r="8807" spans="1:10" x14ac:dyDescent="0.3">
      <c r="A8807" s="38" t="s">
        <v>249</v>
      </c>
      <c r="B8807" s="15">
        <v>119500</v>
      </c>
      <c r="C8807" s="15">
        <v>239000</v>
      </c>
      <c r="E8807" s="37" t="s">
        <v>252</v>
      </c>
      <c r="F8807" s="15">
        <v>260000</v>
      </c>
      <c r="G8807" s="15">
        <v>520000</v>
      </c>
      <c r="I8807" s="38" t="s">
        <v>258</v>
      </c>
      <c r="J8807" s="15">
        <v>5.4</v>
      </c>
    </row>
    <row r="8808" spans="1:10" x14ac:dyDescent="0.3">
      <c r="A8808" s="38" t="s">
        <v>251</v>
      </c>
      <c r="B8808" s="15"/>
      <c r="C8808" s="15"/>
      <c r="E8808" s="37" t="s">
        <v>255</v>
      </c>
      <c r="F8808" s="15">
        <v>667500</v>
      </c>
      <c r="G8808" s="15">
        <v>965000</v>
      </c>
      <c r="I8808" s="38" t="s">
        <v>260</v>
      </c>
      <c r="J8808" s="15">
        <v>5.7</v>
      </c>
    </row>
    <row r="8809" spans="1:10" x14ac:dyDescent="0.3">
      <c r="A8809" s="38" t="s">
        <v>254</v>
      </c>
      <c r="B8809" s="15">
        <v>134000</v>
      </c>
      <c r="C8809" s="15">
        <v>134000</v>
      </c>
      <c r="E8809" s="37" t="s">
        <v>258</v>
      </c>
      <c r="F8809" s="15">
        <v>405000</v>
      </c>
      <c r="G8809" s="15">
        <v>405000</v>
      </c>
      <c r="I8809" s="38" t="s">
        <v>262</v>
      </c>
      <c r="J8809" s="15">
        <v>5.3</v>
      </c>
    </row>
    <row r="8810" spans="1:10" x14ac:dyDescent="0.3">
      <c r="A8810" s="38" t="s">
        <v>257</v>
      </c>
      <c r="B8810" s="15">
        <v>241950</v>
      </c>
      <c r="C8810" s="15">
        <v>501950</v>
      </c>
      <c r="E8810" s="36" t="s">
        <v>253</v>
      </c>
      <c r="F8810" s="15">
        <v>1222470</v>
      </c>
      <c r="G8810" s="15">
        <v>2157479</v>
      </c>
      <c r="I8810" s="38" t="s">
        <v>263</v>
      </c>
      <c r="J8810" s="15">
        <v>4.5</v>
      </c>
    </row>
    <row r="8811" spans="1:10" x14ac:dyDescent="0.3">
      <c r="A8811" s="38" t="s">
        <v>252</v>
      </c>
      <c r="B8811" s="15">
        <v>109300</v>
      </c>
      <c r="C8811" s="15">
        <v>218600</v>
      </c>
      <c r="E8811" s="35" t="s">
        <v>274</v>
      </c>
      <c r="F8811" s="15">
        <v>7118160</v>
      </c>
      <c r="G8811" s="15">
        <v>10373684</v>
      </c>
      <c r="I8811" s="35" t="s">
        <v>271</v>
      </c>
      <c r="J8811" s="15"/>
    </row>
    <row r="8812" spans="1:10" x14ac:dyDescent="0.3">
      <c r="A8812" s="38" t="s">
        <v>255</v>
      </c>
      <c r="B8812" s="15">
        <v>266000</v>
      </c>
      <c r="C8812" s="15">
        <v>742200</v>
      </c>
      <c r="E8812" s="36" t="s">
        <v>246</v>
      </c>
      <c r="F8812" s="15">
        <v>1516345</v>
      </c>
      <c r="G8812" s="15">
        <v>1859595</v>
      </c>
      <c r="I8812" s="38" t="s">
        <v>245</v>
      </c>
      <c r="J8812" s="15">
        <v>4.4000000000000004</v>
      </c>
    </row>
    <row r="8813" spans="1:10" x14ac:dyDescent="0.3">
      <c r="A8813" s="38" t="s">
        <v>258</v>
      </c>
      <c r="B8813" s="15">
        <v>239575</v>
      </c>
      <c r="C8813" s="15">
        <v>479150</v>
      </c>
      <c r="E8813" s="36" t="s">
        <v>248</v>
      </c>
      <c r="F8813" s="15">
        <v>2023970</v>
      </c>
      <c r="G8813" s="15">
        <v>3481650</v>
      </c>
      <c r="I8813" s="38" t="s">
        <v>247</v>
      </c>
      <c r="J8813" s="15">
        <v>3.2</v>
      </c>
    </row>
    <row r="8814" spans="1:10" x14ac:dyDescent="0.3">
      <c r="A8814" s="38" t="s">
        <v>260</v>
      </c>
      <c r="B8814" s="15">
        <v>198000</v>
      </c>
      <c r="C8814" s="15">
        <v>396000</v>
      </c>
      <c r="E8814" s="36" t="s">
        <v>250</v>
      </c>
      <c r="F8814" s="15">
        <v>1848370</v>
      </c>
      <c r="G8814" s="15">
        <v>2979239</v>
      </c>
      <c r="I8814" s="38" t="s">
        <v>249</v>
      </c>
      <c r="J8814" s="15">
        <v>3.7</v>
      </c>
    </row>
    <row r="8815" spans="1:10" x14ac:dyDescent="0.3">
      <c r="A8815" s="38" t="s">
        <v>262</v>
      </c>
      <c r="B8815" s="15">
        <v>240225</v>
      </c>
      <c r="C8815" s="15">
        <v>358950</v>
      </c>
      <c r="E8815" s="37" t="s">
        <v>252</v>
      </c>
      <c r="F8815" s="15">
        <v>669825</v>
      </c>
      <c r="G8815" s="15">
        <v>1339650</v>
      </c>
      <c r="I8815" s="38" t="s">
        <v>251</v>
      </c>
      <c r="J8815" s="15">
        <v>4</v>
      </c>
    </row>
    <row r="8816" spans="1:10" x14ac:dyDescent="0.3">
      <c r="A8816" s="38" t="s">
        <v>263</v>
      </c>
      <c r="B8816" s="15">
        <v>128000</v>
      </c>
      <c r="C8816" s="15">
        <v>128000</v>
      </c>
      <c r="E8816" s="37" t="s">
        <v>255</v>
      </c>
      <c r="F8816" s="15">
        <v>801045</v>
      </c>
      <c r="G8816" s="15">
        <v>1262089</v>
      </c>
      <c r="I8816" s="38" t="s">
        <v>254</v>
      </c>
      <c r="J8816" s="15">
        <v>3.7</v>
      </c>
    </row>
    <row r="8817" spans="1:10" x14ac:dyDescent="0.3">
      <c r="A8817" s="35" t="s">
        <v>259</v>
      </c>
      <c r="B8817" s="15"/>
      <c r="C8817" s="15"/>
      <c r="E8817" s="37" t="s">
        <v>258</v>
      </c>
      <c r="F8817" s="15">
        <v>377500</v>
      </c>
      <c r="G8817" s="15">
        <v>377500</v>
      </c>
      <c r="I8817" s="38" t="s">
        <v>257</v>
      </c>
      <c r="J8817" s="15">
        <v>3</v>
      </c>
    </row>
    <row r="8818" spans="1:10" x14ac:dyDescent="0.3">
      <c r="A8818" s="38" t="s">
        <v>245</v>
      </c>
      <c r="B8818" s="15">
        <v>297500</v>
      </c>
      <c r="C8818" s="15">
        <v>410000</v>
      </c>
      <c r="E8818" s="36" t="s">
        <v>253</v>
      </c>
      <c r="F8818" s="15">
        <v>1729475</v>
      </c>
      <c r="G8818" s="15">
        <v>2053200</v>
      </c>
      <c r="I8818" s="38" t="s">
        <v>252</v>
      </c>
      <c r="J8818" s="15">
        <v>3.1</v>
      </c>
    </row>
    <row r="8819" spans="1:10" x14ac:dyDescent="0.3">
      <c r="A8819" s="38" t="s">
        <v>247</v>
      </c>
      <c r="B8819" s="15">
        <v>154500</v>
      </c>
      <c r="C8819" s="15">
        <v>607900</v>
      </c>
      <c r="E8819" s="35" t="s">
        <v>275</v>
      </c>
      <c r="F8819" s="15">
        <v>6892903</v>
      </c>
      <c r="G8819" s="15">
        <v>11834653</v>
      </c>
      <c r="I8819" s="38" t="s">
        <v>255</v>
      </c>
      <c r="J8819" s="15">
        <v>3.5</v>
      </c>
    </row>
    <row r="8820" spans="1:10" x14ac:dyDescent="0.3">
      <c r="A8820" s="38" t="s">
        <v>249</v>
      </c>
      <c r="B8820" s="15">
        <v>134900</v>
      </c>
      <c r="C8820" s="15">
        <v>134900</v>
      </c>
      <c r="E8820" s="36" t="s">
        <v>246</v>
      </c>
      <c r="F8820" s="15">
        <v>1755900</v>
      </c>
      <c r="G8820" s="15">
        <v>2352850</v>
      </c>
      <c r="I8820" s="38" t="s">
        <v>258</v>
      </c>
      <c r="J8820" s="15">
        <v>2.9</v>
      </c>
    </row>
    <row r="8821" spans="1:10" x14ac:dyDescent="0.3">
      <c r="A8821" s="38" t="s">
        <v>251</v>
      </c>
      <c r="B8821" s="15">
        <v>140500</v>
      </c>
      <c r="C8821" s="15">
        <v>140500</v>
      </c>
      <c r="E8821" s="36" t="s">
        <v>248</v>
      </c>
      <c r="F8821" s="15">
        <v>2573003</v>
      </c>
      <c r="G8821" s="15">
        <v>4755003</v>
      </c>
      <c r="I8821" s="38" t="s">
        <v>260</v>
      </c>
      <c r="J8821" s="15">
        <v>3.7</v>
      </c>
    </row>
    <row r="8822" spans="1:10" x14ac:dyDescent="0.3">
      <c r="A8822" s="38" t="s">
        <v>254</v>
      </c>
      <c r="B8822" s="15">
        <v>119000</v>
      </c>
      <c r="C8822" s="15">
        <v>119000</v>
      </c>
      <c r="E8822" s="36" t="s">
        <v>250</v>
      </c>
      <c r="F8822" s="15">
        <v>1550450</v>
      </c>
      <c r="G8822" s="15">
        <v>3074650</v>
      </c>
      <c r="I8822" s="38" t="s">
        <v>262</v>
      </c>
      <c r="J8822" s="15">
        <v>4.3</v>
      </c>
    </row>
    <row r="8823" spans="1:10" x14ac:dyDescent="0.3">
      <c r="A8823" s="38" t="s">
        <v>257</v>
      </c>
      <c r="B8823" s="15">
        <v>169900</v>
      </c>
      <c r="C8823" s="15">
        <v>794845</v>
      </c>
      <c r="E8823" s="37" t="s">
        <v>252</v>
      </c>
      <c r="F8823" s="15">
        <v>395500</v>
      </c>
      <c r="G8823" s="15">
        <v>791000</v>
      </c>
      <c r="I8823" s="38" t="s">
        <v>263</v>
      </c>
      <c r="J8823" s="15">
        <v>3</v>
      </c>
    </row>
    <row r="8824" spans="1:10" x14ac:dyDescent="0.3">
      <c r="A8824" s="38" t="s">
        <v>252</v>
      </c>
      <c r="B8824" s="15">
        <v>268900</v>
      </c>
      <c r="C8824" s="15">
        <v>432900</v>
      </c>
      <c r="E8824" s="37" t="s">
        <v>255</v>
      </c>
      <c r="F8824" s="15">
        <v>424950</v>
      </c>
      <c r="G8824" s="15">
        <v>1195650</v>
      </c>
      <c r="I8824" s="35" t="s">
        <v>272</v>
      </c>
      <c r="J8824" s="15"/>
    </row>
    <row r="8825" spans="1:10" x14ac:dyDescent="0.3">
      <c r="A8825" s="38" t="s">
        <v>255</v>
      </c>
      <c r="B8825" s="15">
        <v>143300</v>
      </c>
      <c r="C8825" s="15">
        <v>454300</v>
      </c>
      <c r="E8825" s="37" t="s">
        <v>258</v>
      </c>
      <c r="F8825" s="15">
        <v>730000</v>
      </c>
      <c r="G8825" s="15">
        <v>1088000</v>
      </c>
      <c r="I8825" s="38" t="s">
        <v>245</v>
      </c>
      <c r="J8825" s="15">
        <v>3.5</v>
      </c>
    </row>
    <row r="8826" spans="1:10" x14ac:dyDescent="0.3">
      <c r="A8826" s="38" t="s">
        <v>258</v>
      </c>
      <c r="B8826" s="15">
        <v>170250</v>
      </c>
      <c r="C8826" s="15">
        <v>340500</v>
      </c>
      <c r="E8826" s="36" t="s">
        <v>253</v>
      </c>
      <c r="F8826" s="15">
        <v>1013550</v>
      </c>
      <c r="G8826" s="15">
        <v>1652150</v>
      </c>
      <c r="I8826" s="38" t="s">
        <v>247</v>
      </c>
      <c r="J8826" s="15">
        <v>2.7</v>
      </c>
    </row>
    <row r="8827" spans="1:10" x14ac:dyDescent="0.3">
      <c r="A8827" s="38" t="s">
        <v>260</v>
      </c>
      <c r="B8827" s="15"/>
      <c r="C8827" s="15"/>
      <c r="E8827" s="14">
        <v>83</v>
      </c>
      <c r="F8827" s="15">
        <v>93588460</v>
      </c>
      <c r="G8827" s="15">
        <v>458287093</v>
      </c>
      <c r="I8827" s="38" t="s">
        <v>249</v>
      </c>
      <c r="J8827" s="15">
        <v>2.2999999999999998</v>
      </c>
    </row>
    <row r="8828" spans="1:10" x14ac:dyDescent="0.3">
      <c r="A8828" s="38" t="s">
        <v>262</v>
      </c>
      <c r="B8828" s="15">
        <v>373600</v>
      </c>
      <c r="C8828" s="15">
        <v>628600</v>
      </c>
      <c r="E8828" s="35" t="s">
        <v>259</v>
      </c>
      <c r="F8828" s="15">
        <v>5602845</v>
      </c>
      <c r="G8828" s="15">
        <v>26411303</v>
      </c>
      <c r="I8828" s="38" t="s">
        <v>251</v>
      </c>
      <c r="J8828" s="15">
        <v>2.2999999999999998</v>
      </c>
    </row>
    <row r="8829" spans="1:10" x14ac:dyDescent="0.3">
      <c r="A8829" s="38" t="s">
        <v>263</v>
      </c>
      <c r="B8829" s="15">
        <v>298225</v>
      </c>
      <c r="C8829" s="15">
        <v>596450</v>
      </c>
      <c r="E8829" s="36" t="s">
        <v>246</v>
      </c>
      <c r="F8829" s="15">
        <v>1078500</v>
      </c>
      <c r="G8829" s="15">
        <v>3661900</v>
      </c>
      <c r="I8829" s="38" t="s">
        <v>254</v>
      </c>
      <c r="J8829" s="15">
        <v>2.2000000000000002</v>
      </c>
    </row>
    <row r="8830" spans="1:10" x14ac:dyDescent="0.3">
      <c r="A8830" s="35" t="s">
        <v>265</v>
      </c>
      <c r="B8830" s="15"/>
      <c r="C8830" s="15"/>
      <c r="E8830" s="36" t="s">
        <v>248</v>
      </c>
      <c r="F8830" s="15">
        <v>1205875</v>
      </c>
      <c r="G8830" s="15">
        <v>8566525</v>
      </c>
      <c r="I8830" s="38" t="s">
        <v>257</v>
      </c>
      <c r="J8830" s="15">
        <v>2.2999999999999998</v>
      </c>
    </row>
    <row r="8831" spans="1:10" x14ac:dyDescent="0.3">
      <c r="A8831" s="38" t="s">
        <v>245</v>
      </c>
      <c r="B8831" s="15"/>
      <c r="C8831" s="15"/>
      <c r="E8831" s="36" t="s">
        <v>250</v>
      </c>
      <c r="F8831" s="15">
        <v>1979970</v>
      </c>
      <c r="G8831" s="15">
        <v>6718340</v>
      </c>
      <c r="I8831" s="38" t="s">
        <v>252</v>
      </c>
      <c r="J8831" s="15">
        <v>2.8</v>
      </c>
    </row>
    <row r="8832" spans="1:10" x14ac:dyDescent="0.3">
      <c r="A8832" s="38" t="s">
        <v>247</v>
      </c>
      <c r="B8832" s="15">
        <v>95000</v>
      </c>
      <c r="C8832" s="15">
        <v>95000</v>
      </c>
      <c r="E8832" s="37" t="s">
        <v>252</v>
      </c>
      <c r="F8832" s="15">
        <v>205000</v>
      </c>
      <c r="G8832" s="15">
        <v>1039950</v>
      </c>
      <c r="I8832" s="38" t="s">
        <v>255</v>
      </c>
      <c r="J8832" s="15">
        <v>2.4</v>
      </c>
    </row>
    <row r="8833" spans="1:10" x14ac:dyDescent="0.3">
      <c r="A8833" s="38" t="s">
        <v>249</v>
      </c>
      <c r="B8833" s="15">
        <v>322950</v>
      </c>
      <c r="C8833" s="15">
        <v>655950</v>
      </c>
      <c r="E8833" s="37" t="s">
        <v>255</v>
      </c>
      <c r="F8833" s="15">
        <v>738000</v>
      </c>
      <c r="G8833" s="15">
        <v>1797500</v>
      </c>
      <c r="I8833" s="38" t="s">
        <v>258</v>
      </c>
      <c r="J8833" s="15">
        <v>2.8</v>
      </c>
    </row>
    <row r="8834" spans="1:10" x14ac:dyDescent="0.3">
      <c r="A8834" s="38" t="s">
        <v>251</v>
      </c>
      <c r="B8834" s="15">
        <v>262475</v>
      </c>
      <c r="C8834" s="15">
        <v>379950</v>
      </c>
      <c r="E8834" s="37" t="s">
        <v>258</v>
      </c>
      <c r="F8834" s="15">
        <v>1036970</v>
      </c>
      <c r="G8834" s="15">
        <v>3880890</v>
      </c>
      <c r="I8834" s="38" t="s">
        <v>260</v>
      </c>
      <c r="J8834" s="15">
        <v>2.8</v>
      </c>
    </row>
    <row r="8835" spans="1:10" x14ac:dyDescent="0.3">
      <c r="A8835" s="38" t="s">
        <v>254</v>
      </c>
      <c r="B8835" s="15">
        <v>280200</v>
      </c>
      <c r="C8835" s="15">
        <v>562100</v>
      </c>
      <c r="E8835" s="36" t="s">
        <v>253</v>
      </c>
      <c r="F8835" s="15">
        <v>1338500</v>
      </c>
      <c r="G8835" s="15">
        <v>7464538</v>
      </c>
      <c r="I8835" s="38" t="s">
        <v>262</v>
      </c>
      <c r="J8835" s="15">
        <v>2</v>
      </c>
    </row>
    <row r="8836" spans="1:10" x14ac:dyDescent="0.3">
      <c r="A8836" s="38" t="s">
        <v>257</v>
      </c>
      <c r="B8836" s="15">
        <v>166000</v>
      </c>
      <c r="C8836" s="15">
        <v>546000</v>
      </c>
      <c r="E8836" s="35" t="s">
        <v>265</v>
      </c>
      <c r="F8836" s="15">
        <v>7539855</v>
      </c>
      <c r="G8836" s="15">
        <v>30431973</v>
      </c>
      <c r="I8836" s="38" t="s">
        <v>263</v>
      </c>
      <c r="J8836" s="15">
        <v>2</v>
      </c>
    </row>
    <row r="8837" spans="1:10" x14ac:dyDescent="0.3">
      <c r="A8837" s="38" t="s">
        <v>252</v>
      </c>
      <c r="B8837" s="15">
        <v>335000</v>
      </c>
      <c r="C8837" s="15">
        <v>623145</v>
      </c>
      <c r="E8837" s="36" t="s">
        <v>246</v>
      </c>
      <c r="F8837" s="15">
        <v>1886653</v>
      </c>
      <c r="G8837" s="15">
        <v>5505878</v>
      </c>
      <c r="I8837" s="35" t="s">
        <v>273</v>
      </c>
      <c r="J8837" s="15"/>
    </row>
    <row r="8838" spans="1:10" x14ac:dyDescent="0.3">
      <c r="A8838" s="38" t="s">
        <v>255</v>
      </c>
      <c r="B8838" s="15">
        <v>170000</v>
      </c>
      <c r="C8838" s="15">
        <v>170000</v>
      </c>
      <c r="E8838" s="36" t="s">
        <v>248</v>
      </c>
      <c r="F8838" s="15">
        <v>2664427</v>
      </c>
      <c r="G8838" s="15">
        <v>9841153</v>
      </c>
      <c r="I8838" s="38" t="s">
        <v>245</v>
      </c>
      <c r="J8838" s="15">
        <v>1.8</v>
      </c>
    </row>
    <row r="8839" spans="1:10" x14ac:dyDescent="0.3">
      <c r="A8839" s="38" t="s">
        <v>258</v>
      </c>
      <c r="B8839" s="15">
        <v>249600</v>
      </c>
      <c r="C8839" s="15">
        <v>392200</v>
      </c>
      <c r="E8839" s="36" t="s">
        <v>250</v>
      </c>
      <c r="F8839" s="15">
        <v>1349375</v>
      </c>
      <c r="G8839" s="15">
        <v>7740999</v>
      </c>
      <c r="I8839" s="38" t="s">
        <v>247</v>
      </c>
      <c r="J8839" s="15">
        <v>1.7</v>
      </c>
    </row>
    <row r="8840" spans="1:10" x14ac:dyDescent="0.3">
      <c r="A8840" s="38" t="s">
        <v>260</v>
      </c>
      <c r="B8840" s="15">
        <v>147950</v>
      </c>
      <c r="C8840" s="15">
        <v>147950</v>
      </c>
      <c r="E8840" s="37" t="s">
        <v>252</v>
      </c>
      <c r="F8840" s="15">
        <v>299000</v>
      </c>
      <c r="G8840" s="15">
        <v>2336950</v>
      </c>
      <c r="I8840" s="38" t="s">
        <v>249</v>
      </c>
      <c r="J8840" s="15">
        <v>2.2000000000000002</v>
      </c>
    </row>
    <row r="8841" spans="1:10" x14ac:dyDescent="0.3">
      <c r="A8841" s="38" t="s">
        <v>262</v>
      </c>
      <c r="B8841" s="15">
        <v>163500</v>
      </c>
      <c r="C8841" s="15">
        <v>163500</v>
      </c>
      <c r="E8841" s="37" t="s">
        <v>255</v>
      </c>
      <c r="F8841" s="15">
        <v>470650</v>
      </c>
      <c r="G8841" s="15">
        <v>2939149</v>
      </c>
      <c r="I8841" s="38" t="s">
        <v>251</v>
      </c>
      <c r="J8841" s="15">
        <v>2.1</v>
      </c>
    </row>
    <row r="8842" spans="1:10" x14ac:dyDescent="0.3">
      <c r="A8842" s="38" t="s">
        <v>263</v>
      </c>
      <c r="B8842" s="15">
        <v>394950</v>
      </c>
      <c r="C8842" s="15">
        <v>777440</v>
      </c>
      <c r="E8842" s="37" t="s">
        <v>258</v>
      </c>
      <c r="F8842" s="15">
        <v>579725</v>
      </c>
      <c r="G8842" s="15">
        <v>2464900</v>
      </c>
      <c r="I8842" s="38" t="s">
        <v>254</v>
      </c>
      <c r="J8842" s="15">
        <v>1.4</v>
      </c>
    </row>
    <row r="8843" spans="1:10" x14ac:dyDescent="0.3">
      <c r="A8843" s="35" t="s">
        <v>244</v>
      </c>
      <c r="B8843" s="15"/>
      <c r="C8843" s="15"/>
      <c r="E8843" s="36" t="s">
        <v>253</v>
      </c>
      <c r="F8843" s="15">
        <v>1639400</v>
      </c>
      <c r="G8843" s="15">
        <v>7343943</v>
      </c>
      <c r="I8843" s="38" t="s">
        <v>257</v>
      </c>
      <c r="J8843" s="15">
        <v>1.7</v>
      </c>
    </row>
    <row r="8844" spans="1:10" x14ac:dyDescent="0.3">
      <c r="A8844" s="38" t="s">
        <v>245</v>
      </c>
      <c r="B8844" s="15">
        <v>220000</v>
      </c>
      <c r="C8844" s="15">
        <v>657000</v>
      </c>
      <c r="E8844" s="35" t="s">
        <v>244</v>
      </c>
      <c r="F8844" s="15">
        <v>7081565</v>
      </c>
      <c r="G8844" s="15">
        <v>49925776</v>
      </c>
      <c r="I8844" s="38" t="s">
        <v>252</v>
      </c>
      <c r="J8844" s="15">
        <v>2.2999999999999998</v>
      </c>
    </row>
    <row r="8845" spans="1:10" x14ac:dyDescent="0.3">
      <c r="A8845" s="38" t="s">
        <v>247</v>
      </c>
      <c r="B8845" s="15">
        <v>192000</v>
      </c>
      <c r="C8845" s="15">
        <v>590000</v>
      </c>
      <c r="E8845" s="36" t="s">
        <v>246</v>
      </c>
      <c r="F8845" s="15">
        <v>1067875</v>
      </c>
      <c r="G8845" s="15">
        <v>7579750</v>
      </c>
      <c r="I8845" s="38" t="s">
        <v>255</v>
      </c>
      <c r="J8845" s="15">
        <v>2.2999999999999998</v>
      </c>
    </row>
    <row r="8846" spans="1:10" x14ac:dyDescent="0.3">
      <c r="A8846" s="38" t="s">
        <v>249</v>
      </c>
      <c r="B8846" s="15">
        <v>402950</v>
      </c>
      <c r="C8846" s="15">
        <v>971450</v>
      </c>
      <c r="E8846" s="36" t="s">
        <v>248</v>
      </c>
      <c r="F8846" s="15">
        <v>2629050</v>
      </c>
      <c r="G8846" s="15">
        <v>15148500</v>
      </c>
      <c r="I8846" s="38" t="s">
        <v>258</v>
      </c>
      <c r="J8846" s="15">
        <v>2.2999999999999998</v>
      </c>
    </row>
    <row r="8847" spans="1:10" x14ac:dyDescent="0.3">
      <c r="A8847" s="38" t="s">
        <v>251</v>
      </c>
      <c r="B8847" s="15">
        <v>158000</v>
      </c>
      <c r="C8847" s="15">
        <v>520500</v>
      </c>
      <c r="E8847" s="36" t="s">
        <v>250</v>
      </c>
      <c r="F8847" s="15">
        <v>1420465</v>
      </c>
      <c r="G8847" s="15">
        <v>15197025</v>
      </c>
      <c r="I8847" s="38" t="s">
        <v>260</v>
      </c>
      <c r="J8847" s="15">
        <v>2</v>
      </c>
    </row>
    <row r="8848" spans="1:10" x14ac:dyDescent="0.3">
      <c r="A8848" s="38" t="s">
        <v>254</v>
      </c>
      <c r="B8848" s="15">
        <v>377475</v>
      </c>
      <c r="C8848" s="15">
        <v>1199750</v>
      </c>
      <c r="E8848" s="37" t="s">
        <v>252</v>
      </c>
      <c r="F8848" s="15">
        <v>276000</v>
      </c>
      <c r="G8848" s="15">
        <v>4376850</v>
      </c>
      <c r="I8848" s="38" t="s">
        <v>262</v>
      </c>
      <c r="J8848" s="15">
        <v>2</v>
      </c>
    </row>
    <row r="8849" spans="1:10" x14ac:dyDescent="0.3">
      <c r="A8849" s="38" t="s">
        <v>257</v>
      </c>
      <c r="B8849" s="15">
        <v>364000</v>
      </c>
      <c r="C8849" s="15">
        <v>545000</v>
      </c>
      <c r="E8849" s="37" t="s">
        <v>255</v>
      </c>
      <c r="F8849" s="15">
        <v>566750</v>
      </c>
      <c r="G8849" s="15">
        <v>5952050</v>
      </c>
      <c r="I8849" s="38" t="s">
        <v>263</v>
      </c>
      <c r="J8849" s="15">
        <v>1.3</v>
      </c>
    </row>
    <row r="8850" spans="1:10" x14ac:dyDescent="0.3">
      <c r="A8850" s="38" t="s">
        <v>252</v>
      </c>
      <c r="B8850" s="15">
        <v>224250</v>
      </c>
      <c r="C8850" s="15">
        <v>448500</v>
      </c>
      <c r="E8850" s="37" t="s">
        <v>258</v>
      </c>
      <c r="F8850" s="15">
        <v>577715</v>
      </c>
      <c r="G8850" s="15">
        <v>4868125</v>
      </c>
      <c r="I8850" s="35" t="s">
        <v>274</v>
      </c>
      <c r="J8850" s="15"/>
    </row>
    <row r="8851" spans="1:10" x14ac:dyDescent="0.3">
      <c r="A8851" s="38" t="s">
        <v>255</v>
      </c>
      <c r="B8851" s="15">
        <v>410337</v>
      </c>
      <c r="C8851" s="15">
        <v>1135673</v>
      </c>
      <c r="E8851" s="36" t="s">
        <v>253</v>
      </c>
      <c r="F8851" s="15">
        <v>1964175</v>
      </c>
      <c r="G8851" s="15">
        <v>12000501</v>
      </c>
      <c r="I8851" s="38" t="s">
        <v>245</v>
      </c>
      <c r="J8851" s="15">
        <v>0.7</v>
      </c>
    </row>
    <row r="8852" spans="1:10" x14ac:dyDescent="0.3">
      <c r="A8852" s="38" t="s">
        <v>258</v>
      </c>
      <c r="B8852" s="15">
        <v>238500</v>
      </c>
      <c r="C8852" s="15">
        <v>238500</v>
      </c>
      <c r="E8852" s="35" t="s">
        <v>256</v>
      </c>
      <c r="F8852" s="15">
        <v>5271209</v>
      </c>
      <c r="G8852" s="15">
        <v>25686747</v>
      </c>
      <c r="I8852" s="38" t="s">
        <v>247</v>
      </c>
      <c r="J8852" s="15">
        <v>0.8</v>
      </c>
    </row>
    <row r="8853" spans="1:10" x14ac:dyDescent="0.3">
      <c r="A8853" s="38" t="s">
        <v>260</v>
      </c>
      <c r="B8853" s="15">
        <v>470650</v>
      </c>
      <c r="C8853" s="15">
        <v>1094650</v>
      </c>
      <c r="E8853" s="36" t="s">
        <v>246</v>
      </c>
      <c r="F8853" s="15">
        <v>1590014</v>
      </c>
      <c r="G8853" s="15">
        <v>7365227</v>
      </c>
      <c r="I8853" s="38" t="s">
        <v>249</v>
      </c>
      <c r="J8853" s="15">
        <v>1.1000000000000001</v>
      </c>
    </row>
    <row r="8854" spans="1:10" x14ac:dyDescent="0.3">
      <c r="A8854" s="38" t="s">
        <v>262</v>
      </c>
      <c r="B8854" s="15">
        <v>169000</v>
      </c>
      <c r="C8854" s="15">
        <v>169000</v>
      </c>
      <c r="E8854" s="36" t="s">
        <v>248</v>
      </c>
      <c r="F8854" s="15">
        <v>1300250</v>
      </c>
      <c r="G8854" s="15">
        <v>6822700</v>
      </c>
      <c r="I8854" s="38" t="s">
        <v>251</v>
      </c>
      <c r="J8854" s="15">
        <v>0.9</v>
      </c>
    </row>
    <row r="8855" spans="1:10" x14ac:dyDescent="0.3">
      <c r="A8855" s="38" t="s">
        <v>263</v>
      </c>
      <c r="B8855" s="15"/>
      <c r="C8855" s="15"/>
      <c r="E8855" s="36" t="s">
        <v>250</v>
      </c>
      <c r="F8855" s="15">
        <v>1495320</v>
      </c>
      <c r="G8855" s="15">
        <v>7292320</v>
      </c>
      <c r="I8855" s="38" t="s">
        <v>254</v>
      </c>
      <c r="J8855" s="15">
        <v>0.6</v>
      </c>
    </row>
    <row r="8856" spans="1:10" x14ac:dyDescent="0.3">
      <c r="A8856" s="35" t="s">
        <v>256</v>
      </c>
      <c r="B8856" s="15"/>
      <c r="C8856" s="15"/>
      <c r="E8856" s="37" t="s">
        <v>252</v>
      </c>
      <c r="F8856" s="15">
        <v>300000</v>
      </c>
      <c r="G8856" s="15">
        <v>1605950</v>
      </c>
      <c r="I8856" s="38" t="s">
        <v>257</v>
      </c>
      <c r="J8856" s="15">
        <v>0.7</v>
      </c>
    </row>
    <row r="8857" spans="1:10" x14ac:dyDescent="0.3">
      <c r="A8857" s="38" t="s">
        <v>245</v>
      </c>
      <c r="B8857" s="15">
        <v>220000</v>
      </c>
      <c r="C8857" s="15">
        <v>220000</v>
      </c>
      <c r="E8857" s="37" t="s">
        <v>255</v>
      </c>
      <c r="F8857" s="15">
        <v>325000</v>
      </c>
      <c r="G8857" s="15">
        <v>2972700</v>
      </c>
      <c r="I8857" s="38" t="s">
        <v>252</v>
      </c>
      <c r="J8857" s="15">
        <v>0.9</v>
      </c>
    </row>
    <row r="8858" spans="1:10" x14ac:dyDescent="0.3">
      <c r="A8858" s="38" t="s">
        <v>247</v>
      </c>
      <c r="B8858" s="15">
        <v>240000</v>
      </c>
      <c r="C8858" s="15">
        <v>480000</v>
      </c>
      <c r="E8858" s="37" t="s">
        <v>258</v>
      </c>
      <c r="F8858" s="15">
        <v>870320</v>
      </c>
      <c r="G8858" s="15">
        <v>2713670</v>
      </c>
      <c r="I8858" s="38" t="s">
        <v>255</v>
      </c>
      <c r="J8858" s="15">
        <v>1.2</v>
      </c>
    </row>
    <row r="8859" spans="1:10" x14ac:dyDescent="0.3">
      <c r="A8859" s="38" t="s">
        <v>249</v>
      </c>
      <c r="B8859" s="15"/>
      <c r="C8859" s="15"/>
      <c r="E8859" s="36" t="s">
        <v>253</v>
      </c>
      <c r="F8859" s="15">
        <v>885625</v>
      </c>
      <c r="G8859" s="15">
        <v>4206500</v>
      </c>
      <c r="I8859" s="38" t="s">
        <v>258</v>
      </c>
      <c r="J8859" s="15">
        <v>1</v>
      </c>
    </row>
    <row r="8860" spans="1:10" x14ac:dyDescent="0.3">
      <c r="A8860" s="38" t="s">
        <v>251</v>
      </c>
      <c r="B8860" s="15"/>
      <c r="C8860" s="15"/>
      <c r="E8860" s="35" t="s">
        <v>261</v>
      </c>
      <c r="F8860" s="15">
        <v>5007086</v>
      </c>
      <c r="G8860" s="15">
        <v>21009486</v>
      </c>
      <c r="I8860" s="38" t="s">
        <v>260</v>
      </c>
      <c r="J8860" s="15">
        <v>1.2</v>
      </c>
    </row>
    <row r="8861" spans="1:10" x14ac:dyDescent="0.3">
      <c r="A8861" s="38" t="s">
        <v>254</v>
      </c>
      <c r="B8861" s="15">
        <v>482500</v>
      </c>
      <c r="C8861" s="15">
        <v>725000</v>
      </c>
      <c r="E8861" s="36" t="s">
        <v>246</v>
      </c>
      <c r="F8861" s="15">
        <v>1475400</v>
      </c>
      <c r="G8861" s="15">
        <v>7115700</v>
      </c>
      <c r="I8861" s="38" t="s">
        <v>262</v>
      </c>
      <c r="J8861" s="15">
        <v>1.5</v>
      </c>
    </row>
    <row r="8862" spans="1:10" x14ac:dyDescent="0.3">
      <c r="A8862" s="38" t="s">
        <v>257</v>
      </c>
      <c r="B8862" s="15">
        <v>453500</v>
      </c>
      <c r="C8862" s="15">
        <v>1375000</v>
      </c>
      <c r="E8862" s="36" t="s">
        <v>248</v>
      </c>
      <c r="F8862" s="15">
        <v>1222425</v>
      </c>
      <c r="G8862" s="15">
        <v>4840750</v>
      </c>
      <c r="I8862" s="38" t="s">
        <v>263</v>
      </c>
      <c r="J8862" s="15">
        <v>1.4</v>
      </c>
    </row>
    <row r="8863" spans="1:10" x14ac:dyDescent="0.3">
      <c r="A8863" s="38" t="s">
        <v>252</v>
      </c>
      <c r="B8863" s="15">
        <v>476500</v>
      </c>
      <c r="C8863" s="15">
        <v>741500</v>
      </c>
      <c r="E8863" s="36" t="s">
        <v>250</v>
      </c>
      <c r="F8863" s="15">
        <v>1187161</v>
      </c>
      <c r="G8863" s="15">
        <v>4423436</v>
      </c>
      <c r="I8863" s="35" t="s">
        <v>275</v>
      </c>
      <c r="J8863" s="15"/>
    </row>
    <row r="8864" spans="1:10" x14ac:dyDescent="0.3">
      <c r="A8864" s="38" t="s">
        <v>255</v>
      </c>
      <c r="B8864" s="15">
        <v>181850</v>
      </c>
      <c r="C8864" s="15">
        <v>363700</v>
      </c>
      <c r="E8864" s="37" t="s">
        <v>252</v>
      </c>
      <c r="F8864" s="15">
        <v>722236</v>
      </c>
      <c r="G8864" s="15">
        <v>2165686</v>
      </c>
      <c r="I8864" s="38" t="s">
        <v>245</v>
      </c>
      <c r="J8864" s="15">
        <v>1.5</v>
      </c>
    </row>
    <row r="8865" spans="1:10" x14ac:dyDescent="0.3">
      <c r="A8865" s="38" t="s">
        <v>258</v>
      </c>
      <c r="B8865" s="15"/>
      <c r="C8865" s="15"/>
      <c r="E8865" s="37" t="s">
        <v>255</v>
      </c>
      <c r="F8865" s="15">
        <v>234950</v>
      </c>
      <c r="G8865" s="15">
        <v>1202800</v>
      </c>
      <c r="I8865" s="38" t="s">
        <v>247</v>
      </c>
      <c r="J8865" s="15">
        <v>0.5</v>
      </c>
    </row>
    <row r="8866" spans="1:10" x14ac:dyDescent="0.3">
      <c r="A8866" s="38" t="s">
        <v>260</v>
      </c>
      <c r="B8866" s="15"/>
      <c r="C8866" s="15"/>
      <c r="E8866" s="37" t="s">
        <v>258</v>
      </c>
      <c r="F8866" s="15">
        <v>229975</v>
      </c>
      <c r="G8866" s="15">
        <v>1054950</v>
      </c>
      <c r="I8866" s="38" t="s">
        <v>249</v>
      </c>
      <c r="J8866" s="15">
        <v>0.9</v>
      </c>
    </row>
    <row r="8867" spans="1:10" x14ac:dyDescent="0.3">
      <c r="A8867" s="38" t="s">
        <v>262</v>
      </c>
      <c r="B8867" s="15">
        <v>185000</v>
      </c>
      <c r="C8867" s="15">
        <v>185000</v>
      </c>
      <c r="E8867" s="36" t="s">
        <v>253</v>
      </c>
      <c r="F8867" s="15">
        <v>1122100</v>
      </c>
      <c r="G8867" s="15">
        <v>4629600</v>
      </c>
      <c r="I8867" s="38" t="s">
        <v>251</v>
      </c>
      <c r="J8867" s="15">
        <v>1.2</v>
      </c>
    </row>
    <row r="8868" spans="1:10" x14ac:dyDescent="0.3">
      <c r="A8868" s="38" t="s">
        <v>263</v>
      </c>
      <c r="B8868" s="15"/>
      <c r="C8868" s="15"/>
      <c r="E8868" s="35" t="s">
        <v>264</v>
      </c>
      <c r="F8868" s="15">
        <v>4168225</v>
      </c>
      <c r="G8868" s="15">
        <v>16361150</v>
      </c>
      <c r="I8868" s="38" t="s">
        <v>254</v>
      </c>
      <c r="J8868" s="15">
        <v>0.8</v>
      </c>
    </row>
    <row r="8869" spans="1:10" x14ac:dyDescent="0.3">
      <c r="A8869" s="35" t="s">
        <v>261</v>
      </c>
      <c r="B8869" s="15"/>
      <c r="C8869" s="15"/>
      <c r="E8869" s="36" t="s">
        <v>246</v>
      </c>
      <c r="F8869" s="15">
        <v>1142400</v>
      </c>
      <c r="G8869" s="15">
        <v>4021500</v>
      </c>
      <c r="I8869" s="38" t="s">
        <v>257</v>
      </c>
      <c r="J8869" s="15">
        <v>1.4</v>
      </c>
    </row>
    <row r="8870" spans="1:10" x14ac:dyDescent="0.3">
      <c r="A8870" s="38" t="s">
        <v>245</v>
      </c>
      <c r="B8870" s="15">
        <v>169110</v>
      </c>
      <c r="C8870" s="15">
        <v>169110</v>
      </c>
      <c r="E8870" s="36" t="s">
        <v>248</v>
      </c>
      <c r="F8870" s="15">
        <v>1172500</v>
      </c>
      <c r="G8870" s="15">
        <v>2998050</v>
      </c>
      <c r="I8870" s="38" t="s">
        <v>252</v>
      </c>
      <c r="J8870" s="15">
        <v>1.9</v>
      </c>
    </row>
    <row r="8871" spans="1:10" x14ac:dyDescent="0.3">
      <c r="A8871" s="38" t="s">
        <v>247</v>
      </c>
      <c r="B8871" s="15">
        <v>236000</v>
      </c>
      <c r="C8871" s="15">
        <v>472000</v>
      </c>
      <c r="E8871" s="36" t="s">
        <v>250</v>
      </c>
      <c r="F8871" s="15">
        <v>1043725</v>
      </c>
      <c r="G8871" s="15">
        <v>5104000</v>
      </c>
      <c r="I8871" s="38" t="s">
        <v>258</v>
      </c>
      <c r="J8871" s="15">
        <v>1.8</v>
      </c>
    </row>
    <row r="8872" spans="1:10" x14ac:dyDescent="0.3">
      <c r="A8872" s="38" t="s">
        <v>249</v>
      </c>
      <c r="B8872" s="15">
        <v>385650</v>
      </c>
      <c r="C8872" s="15">
        <v>769650</v>
      </c>
      <c r="E8872" s="37" t="s">
        <v>252</v>
      </c>
      <c r="F8872" s="15">
        <v>396750</v>
      </c>
      <c r="G8872" s="15">
        <v>1211400</v>
      </c>
      <c r="I8872" s="38" t="s">
        <v>260</v>
      </c>
      <c r="J8872" s="15">
        <v>1.4</v>
      </c>
    </row>
    <row r="8873" spans="1:10" x14ac:dyDescent="0.3">
      <c r="A8873" s="38" t="s">
        <v>251</v>
      </c>
      <c r="B8873" s="15">
        <v>175000</v>
      </c>
      <c r="C8873" s="15">
        <v>175000</v>
      </c>
      <c r="E8873" s="37" t="s">
        <v>255</v>
      </c>
      <c r="F8873" s="15">
        <v>414975</v>
      </c>
      <c r="G8873" s="15">
        <v>2205850</v>
      </c>
      <c r="I8873" s="38" t="s">
        <v>262</v>
      </c>
      <c r="J8873" s="15">
        <v>0.6</v>
      </c>
    </row>
    <row r="8874" spans="1:10" x14ac:dyDescent="0.3">
      <c r="A8874" s="38" t="s">
        <v>254</v>
      </c>
      <c r="B8874" s="15"/>
      <c r="C8874" s="15"/>
      <c r="E8874" s="37" t="s">
        <v>258</v>
      </c>
      <c r="F8874" s="15">
        <v>232000</v>
      </c>
      <c r="G8874" s="15">
        <v>1686750</v>
      </c>
      <c r="I8874" s="14">
        <v>63</v>
      </c>
      <c r="J8874" s="15">
        <v>1075.8999999999994</v>
      </c>
    </row>
    <row r="8875" spans="1:10" x14ac:dyDescent="0.3">
      <c r="A8875" s="38" t="s">
        <v>257</v>
      </c>
      <c r="B8875" s="15">
        <v>130000</v>
      </c>
      <c r="C8875" s="15">
        <v>130000</v>
      </c>
      <c r="E8875" s="36" t="s">
        <v>253</v>
      </c>
      <c r="F8875" s="15">
        <v>809600</v>
      </c>
      <c r="G8875" s="15">
        <v>4237600</v>
      </c>
      <c r="I8875" s="35" t="s">
        <v>244</v>
      </c>
      <c r="J8875" s="15"/>
    </row>
    <row r="8876" spans="1:10" x14ac:dyDescent="0.3">
      <c r="A8876" s="38" t="s">
        <v>252</v>
      </c>
      <c r="B8876" s="15"/>
      <c r="C8876" s="15"/>
      <c r="E8876" s="35" t="s">
        <v>266</v>
      </c>
      <c r="F8876" s="15">
        <v>4877650</v>
      </c>
      <c r="G8876" s="15">
        <v>17308140</v>
      </c>
      <c r="I8876" s="38" t="s">
        <v>245</v>
      </c>
      <c r="J8876" s="15">
        <v>1.8</v>
      </c>
    </row>
    <row r="8877" spans="1:10" x14ac:dyDescent="0.3">
      <c r="A8877" s="38" t="s">
        <v>255</v>
      </c>
      <c r="B8877" s="15">
        <v>405000</v>
      </c>
      <c r="C8877" s="15">
        <v>405000</v>
      </c>
      <c r="E8877" s="36" t="s">
        <v>246</v>
      </c>
      <c r="F8877" s="15">
        <v>590400</v>
      </c>
      <c r="G8877" s="15">
        <v>4494950</v>
      </c>
      <c r="I8877" s="38" t="s">
        <v>247</v>
      </c>
      <c r="J8877" s="15">
        <v>1.9</v>
      </c>
    </row>
    <row r="8878" spans="1:10" x14ac:dyDescent="0.3">
      <c r="A8878" s="38" t="s">
        <v>258</v>
      </c>
      <c r="B8878" s="15">
        <v>163000</v>
      </c>
      <c r="C8878" s="15">
        <v>163000</v>
      </c>
      <c r="E8878" s="36" t="s">
        <v>248</v>
      </c>
      <c r="F8878" s="15">
        <v>1850500</v>
      </c>
      <c r="G8878" s="15">
        <v>6019940</v>
      </c>
      <c r="I8878" s="38" t="s">
        <v>249</v>
      </c>
      <c r="J8878" s="15">
        <v>2.6</v>
      </c>
    </row>
    <row r="8879" spans="1:10" x14ac:dyDescent="0.3">
      <c r="A8879" s="38" t="s">
        <v>260</v>
      </c>
      <c r="B8879" s="15">
        <v>165000</v>
      </c>
      <c r="C8879" s="15">
        <v>165000</v>
      </c>
      <c r="E8879" s="36" t="s">
        <v>250</v>
      </c>
      <c r="F8879" s="15">
        <v>1157800</v>
      </c>
      <c r="G8879" s="15">
        <v>3595920</v>
      </c>
      <c r="I8879" s="38" t="s">
        <v>251</v>
      </c>
      <c r="J8879" s="15">
        <v>3.8</v>
      </c>
    </row>
    <row r="8880" spans="1:10" x14ac:dyDescent="0.3">
      <c r="A8880" s="38" t="s">
        <v>262</v>
      </c>
      <c r="B8880" s="15"/>
      <c r="C8880" s="15"/>
      <c r="E8880" s="37" t="s">
        <v>252</v>
      </c>
      <c r="F8880" s="15">
        <v>269850</v>
      </c>
      <c r="G8880" s="15">
        <v>1625020</v>
      </c>
      <c r="I8880" s="38" t="s">
        <v>254</v>
      </c>
      <c r="J8880" s="15">
        <v>4.9000000000000004</v>
      </c>
    </row>
    <row r="8881" spans="1:10" x14ac:dyDescent="0.3">
      <c r="A8881" s="38" t="s">
        <v>263</v>
      </c>
      <c r="B8881" s="15">
        <v>130000</v>
      </c>
      <c r="C8881" s="15">
        <v>130000</v>
      </c>
      <c r="E8881" s="37" t="s">
        <v>255</v>
      </c>
      <c r="F8881" s="15">
        <v>660450</v>
      </c>
      <c r="G8881" s="15">
        <v>835400</v>
      </c>
      <c r="I8881" s="38" t="s">
        <v>257</v>
      </c>
      <c r="J8881" s="15">
        <v>4.7</v>
      </c>
    </row>
    <row r="8882" spans="1:10" x14ac:dyDescent="0.3">
      <c r="A8882" s="35" t="s">
        <v>264</v>
      </c>
      <c r="B8882" s="15"/>
      <c r="C8882" s="15"/>
      <c r="E8882" s="37" t="s">
        <v>258</v>
      </c>
      <c r="F8882" s="15">
        <v>227500</v>
      </c>
      <c r="G8882" s="15">
        <v>1135500</v>
      </c>
      <c r="I8882" s="38" t="s">
        <v>252</v>
      </c>
      <c r="J8882" s="15">
        <v>5.9</v>
      </c>
    </row>
    <row r="8883" spans="1:10" x14ac:dyDescent="0.3">
      <c r="A8883" s="38" t="s">
        <v>245</v>
      </c>
      <c r="B8883" s="15"/>
      <c r="C8883" s="15"/>
      <c r="E8883" s="36" t="s">
        <v>253</v>
      </c>
      <c r="F8883" s="15">
        <v>1278950</v>
      </c>
      <c r="G8883" s="15">
        <v>3197330</v>
      </c>
      <c r="I8883" s="38" t="s">
        <v>255</v>
      </c>
      <c r="J8883" s="15">
        <v>5.6</v>
      </c>
    </row>
    <row r="8884" spans="1:10" x14ac:dyDescent="0.3">
      <c r="A8884" s="38" t="s">
        <v>247</v>
      </c>
      <c r="B8884" s="15">
        <v>118000</v>
      </c>
      <c r="C8884" s="15">
        <v>118000</v>
      </c>
      <c r="E8884" s="35" t="s">
        <v>267</v>
      </c>
      <c r="F8884" s="15">
        <v>3946000</v>
      </c>
      <c r="G8884" s="15">
        <v>12709879</v>
      </c>
      <c r="I8884" s="38" t="s">
        <v>258</v>
      </c>
      <c r="J8884" s="15">
        <v>6</v>
      </c>
    </row>
    <row r="8885" spans="1:10" x14ac:dyDescent="0.3">
      <c r="A8885" s="38" t="s">
        <v>249</v>
      </c>
      <c r="B8885" s="15">
        <v>386000</v>
      </c>
      <c r="C8885" s="15">
        <v>386000</v>
      </c>
      <c r="E8885" s="36" t="s">
        <v>246</v>
      </c>
      <c r="F8885" s="15">
        <v>1411850</v>
      </c>
      <c r="G8885" s="15">
        <v>2968850</v>
      </c>
      <c r="I8885" s="38" t="s">
        <v>260</v>
      </c>
      <c r="J8885" s="15">
        <v>5.6</v>
      </c>
    </row>
    <row r="8886" spans="1:10" x14ac:dyDescent="0.3">
      <c r="A8886" s="38" t="s">
        <v>251</v>
      </c>
      <c r="B8886" s="15">
        <v>205000</v>
      </c>
      <c r="C8886" s="15">
        <v>205000</v>
      </c>
      <c r="E8886" s="36" t="s">
        <v>248</v>
      </c>
      <c r="F8886" s="15">
        <v>835000</v>
      </c>
      <c r="G8886" s="15">
        <v>3856050</v>
      </c>
      <c r="I8886" s="38" t="s">
        <v>262</v>
      </c>
      <c r="J8886" s="15">
        <v>5.6</v>
      </c>
    </row>
    <row r="8887" spans="1:10" x14ac:dyDescent="0.3">
      <c r="A8887" s="38" t="s">
        <v>254</v>
      </c>
      <c r="B8887" s="15">
        <v>142650</v>
      </c>
      <c r="C8887" s="15">
        <v>285300</v>
      </c>
      <c r="E8887" s="36" t="s">
        <v>250</v>
      </c>
      <c r="F8887" s="15">
        <v>875150</v>
      </c>
      <c r="G8887" s="15">
        <v>2677425</v>
      </c>
      <c r="I8887" s="38" t="s">
        <v>263</v>
      </c>
      <c r="J8887" s="15">
        <v>6.1</v>
      </c>
    </row>
    <row r="8888" spans="1:10" x14ac:dyDescent="0.3">
      <c r="A8888" s="38" t="s">
        <v>257</v>
      </c>
      <c r="B8888" s="15">
        <v>157750</v>
      </c>
      <c r="C8888" s="15">
        <v>442250</v>
      </c>
      <c r="E8888" s="37" t="s">
        <v>252</v>
      </c>
      <c r="F8888" s="15">
        <v>558500</v>
      </c>
      <c r="G8888" s="15">
        <v>1009000</v>
      </c>
      <c r="I8888" s="35" t="s">
        <v>256</v>
      </c>
      <c r="J8888" s="15"/>
    </row>
    <row r="8889" spans="1:10" x14ac:dyDescent="0.3">
      <c r="A8889" s="38" t="s">
        <v>252</v>
      </c>
      <c r="B8889" s="15">
        <v>200500</v>
      </c>
      <c r="C8889" s="15">
        <v>200500</v>
      </c>
      <c r="E8889" s="37" t="s">
        <v>255</v>
      </c>
      <c r="F8889" s="15">
        <v>147900</v>
      </c>
      <c r="G8889" s="15">
        <v>910925</v>
      </c>
      <c r="I8889" s="38" t="s">
        <v>245</v>
      </c>
      <c r="J8889" s="15">
        <v>6.2</v>
      </c>
    </row>
    <row r="8890" spans="1:10" x14ac:dyDescent="0.3">
      <c r="A8890" s="38" t="s">
        <v>255</v>
      </c>
      <c r="B8890" s="15">
        <v>119000</v>
      </c>
      <c r="C8890" s="15">
        <v>238000</v>
      </c>
      <c r="E8890" s="37" t="s">
        <v>258</v>
      </c>
      <c r="F8890" s="15">
        <v>168750</v>
      </c>
      <c r="G8890" s="15">
        <v>757500</v>
      </c>
      <c r="I8890" s="38" t="s">
        <v>247</v>
      </c>
      <c r="J8890" s="15">
        <v>6.8</v>
      </c>
    </row>
    <row r="8891" spans="1:10" x14ac:dyDescent="0.3">
      <c r="A8891" s="38" t="s">
        <v>258</v>
      </c>
      <c r="B8891" s="15">
        <v>136325</v>
      </c>
      <c r="C8891" s="15">
        <v>272650</v>
      </c>
      <c r="E8891" s="36" t="s">
        <v>253</v>
      </c>
      <c r="F8891" s="15">
        <v>824000</v>
      </c>
      <c r="G8891" s="15">
        <v>3207554</v>
      </c>
      <c r="I8891" s="38" t="s">
        <v>249</v>
      </c>
      <c r="J8891" s="15">
        <v>6.5</v>
      </c>
    </row>
    <row r="8892" spans="1:10" x14ac:dyDescent="0.3">
      <c r="A8892" s="38" t="s">
        <v>260</v>
      </c>
      <c r="B8892" s="15">
        <v>174349</v>
      </c>
      <c r="C8892" s="15">
        <v>174349</v>
      </c>
      <c r="E8892" s="35" t="s">
        <v>268</v>
      </c>
      <c r="F8892" s="15">
        <v>3286436</v>
      </c>
      <c r="G8892" s="15">
        <v>16226718</v>
      </c>
      <c r="I8892" s="38" t="s">
        <v>251</v>
      </c>
      <c r="J8892" s="15">
        <v>7.1</v>
      </c>
    </row>
    <row r="8893" spans="1:10" x14ac:dyDescent="0.3">
      <c r="A8893" s="38" t="s">
        <v>262</v>
      </c>
      <c r="B8893" s="15">
        <v>149900</v>
      </c>
      <c r="C8893" s="15">
        <v>149900</v>
      </c>
      <c r="E8893" s="36" t="s">
        <v>246</v>
      </c>
      <c r="F8893" s="15">
        <v>617450</v>
      </c>
      <c r="G8893" s="15">
        <v>3333100</v>
      </c>
      <c r="I8893" s="38" t="s">
        <v>254</v>
      </c>
      <c r="J8893" s="15">
        <v>11</v>
      </c>
    </row>
    <row r="8894" spans="1:10" x14ac:dyDescent="0.3">
      <c r="A8894" s="38" t="s">
        <v>263</v>
      </c>
      <c r="B8894" s="15"/>
      <c r="C8894" s="15"/>
      <c r="E8894" s="36" t="s">
        <v>248</v>
      </c>
      <c r="F8894" s="15">
        <v>792650</v>
      </c>
      <c r="G8894" s="15">
        <v>4783499</v>
      </c>
      <c r="I8894" s="38" t="s">
        <v>257</v>
      </c>
      <c r="J8894" s="15">
        <v>12.2</v>
      </c>
    </row>
    <row r="8895" spans="1:10" x14ac:dyDescent="0.3">
      <c r="A8895" s="35" t="s">
        <v>266</v>
      </c>
      <c r="B8895" s="15"/>
      <c r="C8895" s="15"/>
      <c r="E8895" s="36" t="s">
        <v>250</v>
      </c>
      <c r="F8895" s="15">
        <v>601586</v>
      </c>
      <c r="G8895" s="15">
        <v>3466186</v>
      </c>
      <c r="I8895" s="38" t="s">
        <v>252</v>
      </c>
      <c r="J8895" s="15">
        <v>13.4</v>
      </c>
    </row>
    <row r="8896" spans="1:10" x14ac:dyDescent="0.3">
      <c r="A8896" s="38" t="s">
        <v>245</v>
      </c>
      <c r="B8896" s="15">
        <v>372800</v>
      </c>
      <c r="C8896" s="15">
        <v>372800</v>
      </c>
      <c r="E8896" s="37" t="s">
        <v>252</v>
      </c>
      <c r="F8896" s="15">
        <v>189000</v>
      </c>
      <c r="G8896" s="15">
        <v>1527600</v>
      </c>
      <c r="I8896" s="38" t="s">
        <v>255</v>
      </c>
      <c r="J8896" s="15">
        <v>14.9</v>
      </c>
    </row>
    <row r="8897" spans="1:10" x14ac:dyDescent="0.3">
      <c r="A8897" s="38" t="s">
        <v>247</v>
      </c>
      <c r="B8897" s="15"/>
      <c r="C8897" s="15"/>
      <c r="E8897" s="37" t="s">
        <v>255</v>
      </c>
      <c r="F8897" s="15">
        <v>177500</v>
      </c>
      <c r="G8897" s="15">
        <v>1703500</v>
      </c>
      <c r="I8897" s="38" t="s">
        <v>258</v>
      </c>
      <c r="J8897" s="15">
        <v>15.5</v>
      </c>
    </row>
    <row r="8898" spans="1:10" x14ac:dyDescent="0.3">
      <c r="A8898" s="38" t="s">
        <v>249</v>
      </c>
      <c r="B8898" s="15">
        <v>155000</v>
      </c>
      <c r="C8898" s="15">
        <v>803750</v>
      </c>
      <c r="E8898" s="37" t="s">
        <v>258</v>
      </c>
      <c r="F8898" s="15">
        <v>235086</v>
      </c>
      <c r="G8898" s="15">
        <v>235086</v>
      </c>
      <c r="I8898" s="38" t="s">
        <v>260</v>
      </c>
      <c r="J8898" s="15">
        <v>15.3</v>
      </c>
    </row>
    <row r="8899" spans="1:10" x14ac:dyDescent="0.3">
      <c r="A8899" s="38" t="s">
        <v>251</v>
      </c>
      <c r="B8899" s="15">
        <v>52250</v>
      </c>
      <c r="C8899" s="15">
        <v>52250</v>
      </c>
      <c r="E8899" s="36" t="s">
        <v>253</v>
      </c>
      <c r="F8899" s="15">
        <v>1274750</v>
      </c>
      <c r="G8899" s="15">
        <v>4643933</v>
      </c>
      <c r="I8899" s="38" t="s">
        <v>262</v>
      </c>
      <c r="J8899" s="15">
        <v>15.2</v>
      </c>
    </row>
    <row r="8900" spans="1:10" x14ac:dyDescent="0.3">
      <c r="A8900" s="38" t="s">
        <v>254</v>
      </c>
      <c r="B8900" s="15">
        <v>133625</v>
      </c>
      <c r="C8900" s="15">
        <v>267250</v>
      </c>
      <c r="E8900" s="35" t="s">
        <v>269</v>
      </c>
      <c r="F8900" s="15">
        <v>4331950</v>
      </c>
      <c r="G8900" s="15">
        <v>22324745</v>
      </c>
      <c r="I8900" s="38" t="s">
        <v>263</v>
      </c>
      <c r="J8900" s="15">
        <v>10.8</v>
      </c>
    </row>
    <row r="8901" spans="1:10" x14ac:dyDescent="0.3">
      <c r="A8901" s="38" t="s">
        <v>257</v>
      </c>
      <c r="B8901" s="15">
        <v>372000</v>
      </c>
      <c r="C8901" s="15">
        <v>372000</v>
      </c>
      <c r="E8901" s="36" t="s">
        <v>246</v>
      </c>
      <c r="F8901" s="15">
        <v>661400</v>
      </c>
      <c r="G8901" s="15">
        <v>2535195</v>
      </c>
      <c r="I8901" s="35" t="s">
        <v>261</v>
      </c>
      <c r="J8901" s="15"/>
    </row>
    <row r="8902" spans="1:10" x14ac:dyDescent="0.3">
      <c r="A8902" s="38" t="s">
        <v>252</v>
      </c>
      <c r="B8902" s="15">
        <v>122500</v>
      </c>
      <c r="C8902" s="15">
        <v>245000</v>
      </c>
      <c r="E8902" s="36" t="s">
        <v>248</v>
      </c>
      <c r="F8902" s="15">
        <v>1021250</v>
      </c>
      <c r="G8902" s="15">
        <v>5976550</v>
      </c>
      <c r="I8902" s="38" t="s">
        <v>245</v>
      </c>
      <c r="J8902" s="15">
        <v>12.4</v>
      </c>
    </row>
    <row r="8903" spans="1:10" x14ac:dyDescent="0.3">
      <c r="A8903" s="38" t="s">
        <v>255</v>
      </c>
      <c r="B8903" s="15">
        <v>170000</v>
      </c>
      <c r="C8903" s="15">
        <v>170000</v>
      </c>
      <c r="E8903" s="36" t="s">
        <v>250</v>
      </c>
      <c r="F8903" s="15">
        <v>1481400</v>
      </c>
      <c r="G8903" s="15">
        <v>7401000</v>
      </c>
      <c r="I8903" s="38" t="s">
        <v>247</v>
      </c>
      <c r="J8903" s="15">
        <v>14.8</v>
      </c>
    </row>
    <row r="8904" spans="1:10" x14ac:dyDescent="0.3">
      <c r="A8904" s="38" t="s">
        <v>258</v>
      </c>
      <c r="B8904" s="15"/>
      <c r="C8904" s="15"/>
      <c r="E8904" s="37" t="s">
        <v>252</v>
      </c>
      <c r="F8904" s="15">
        <v>491000</v>
      </c>
      <c r="G8904" s="15">
        <v>2288950</v>
      </c>
      <c r="I8904" s="38" t="s">
        <v>249</v>
      </c>
      <c r="J8904" s="15">
        <v>16.899999999999999</v>
      </c>
    </row>
    <row r="8905" spans="1:10" x14ac:dyDescent="0.3">
      <c r="A8905" s="38" t="s">
        <v>260</v>
      </c>
      <c r="B8905" s="15">
        <v>82777</v>
      </c>
      <c r="C8905" s="15">
        <v>82777</v>
      </c>
      <c r="E8905" s="37" t="s">
        <v>255</v>
      </c>
      <c r="F8905" s="15">
        <v>530450</v>
      </c>
      <c r="G8905" s="15">
        <v>2927250</v>
      </c>
      <c r="I8905" s="38" t="s">
        <v>251</v>
      </c>
      <c r="J8905" s="15">
        <v>17.7</v>
      </c>
    </row>
    <row r="8906" spans="1:10" x14ac:dyDescent="0.3">
      <c r="A8906" s="38" t="s">
        <v>262</v>
      </c>
      <c r="B8906" s="15">
        <v>99950</v>
      </c>
      <c r="C8906" s="15">
        <v>99950</v>
      </c>
      <c r="E8906" s="37" t="s">
        <v>258</v>
      </c>
      <c r="F8906" s="15">
        <v>459950</v>
      </c>
      <c r="G8906" s="15">
        <v>2184800</v>
      </c>
      <c r="I8906" s="38" t="s">
        <v>254</v>
      </c>
      <c r="J8906" s="15">
        <v>15.3</v>
      </c>
    </row>
    <row r="8907" spans="1:10" x14ac:dyDescent="0.3">
      <c r="A8907" s="38" t="s">
        <v>263</v>
      </c>
      <c r="B8907" s="15">
        <v>65000</v>
      </c>
      <c r="C8907" s="15">
        <v>65000</v>
      </c>
      <c r="E8907" s="36" t="s">
        <v>253</v>
      </c>
      <c r="F8907" s="15">
        <v>1167900</v>
      </c>
      <c r="G8907" s="15">
        <v>6412000</v>
      </c>
      <c r="I8907" s="38" t="s">
        <v>257</v>
      </c>
      <c r="J8907" s="15">
        <v>16.399999999999999</v>
      </c>
    </row>
    <row r="8908" spans="1:10" x14ac:dyDescent="0.3">
      <c r="A8908" s="35" t="s">
        <v>267</v>
      </c>
      <c r="B8908" s="15"/>
      <c r="C8908" s="15"/>
      <c r="E8908" s="35" t="s">
        <v>270</v>
      </c>
      <c r="F8908" s="15">
        <v>4380369</v>
      </c>
      <c r="G8908" s="15">
        <v>24510777</v>
      </c>
      <c r="I8908" s="38" t="s">
        <v>252</v>
      </c>
      <c r="J8908" s="15">
        <v>15.7</v>
      </c>
    </row>
    <row r="8909" spans="1:10" x14ac:dyDescent="0.3">
      <c r="A8909" s="38" t="s">
        <v>245</v>
      </c>
      <c r="B8909" s="15"/>
      <c r="C8909" s="15"/>
      <c r="E8909" s="36" t="s">
        <v>246</v>
      </c>
      <c r="F8909" s="15">
        <v>950000</v>
      </c>
      <c r="G8909" s="15">
        <v>4163898</v>
      </c>
      <c r="I8909" s="38" t="s">
        <v>255</v>
      </c>
      <c r="J8909" s="15">
        <v>16.5</v>
      </c>
    </row>
    <row r="8910" spans="1:10" x14ac:dyDescent="0.3">
      <c r="A8910" s="38" t="s">
        <v>247</v>
      </c>
      <c r="B8910" s="15"/>
      <c r="C8910" s="15"/>
      <c r="E8910" s="36" t="s">
        <v>248</v>
      </c>
      <c r="F8910" s="15">
        <v>1382800</v>
      </c>
      <c r="G8910" s="15">
        <v>6478050</v>
      </c>
      <c r="I8910" s="38" t="s">
        <v>258</v>
      </c>
      <c r="J8910" s="15">
        <v>17.8</v>
      </c>
    </row>
    <row r="8911" spans="1:10" x14ac:dyDescent="0.3">
      <c r="A8911" s="38" t="s">
        <v>249</v>
      </c>
      <c r="B8911" s="15">
        <v>91500</v>
      </c>
      <c r="C8911" s="15">
        <v>183000</v>
      </c>
      <c r="E8911" s="36" t="s">
        <v>250</v>
      </c>
      <c r="F8911" s="15">
        <v>1156970</v>
      </c>
      <c r="G8911" s="15">
        <v>7580582</v>
      </c>
      <c r="I8911" s="38" t="s">
        <v>260</v>
      </c>
      <c r="J8911" s="15">
        <v>18.2</v>
      </c>
    </row>
    <row r="8912" spans="1:10" x14ac:dyDescent="0.3">
      <c r="A8912" s="38" t="s">
        <v>251</v>
      </c>
      <c r="B8912" s="15">
        <v>112500</v>
      </c>
      <c r="C8912" s="15">
        <v>533000</v>
      </c>
      <c r="E8912" s="37" t="s">
        <v>252</v>
      </c>
      <c r="F8912" s="15">
        <v>349070</v>
      </c>
      <c r="G8912" s="15">
        <v>2022932</v>
      </c>
      <c r="I8912" s="38" t="s">
        <v>262</v>
      </c>
      <c r="J8912" s="15">
        <v>18.5</v>
      </c>
    </row>
    <row r="8913" spans="1:10" x14ac:dyDescent="0.3">
      <c r="A8913" s="38" t="s">
        <v>254</v>
      </c>
      <c r="B8913" s="15">
        <v>83450</v>
      </c>
      <c r="C8913" s="15">
        <v>166900</v>
      </c>
      <c r="E8913" s="37" t="s">
        <v>255</v>
      </c>
      <c r="F8913" s="15">
        <v>543000</v>
      </c>
      <c r="G8913" s="15">
        <v>3823850</v>
      </c>
      <c r="I8913" s="38" t="s">
        <v>263</v>
      </c>
      <c r="J8913" s="15">
        <v>19.399999999999999</v>
      </c>
    </row>
    <row r="8914" spans="1:10" x14ac:dyDescent="0.3">
      <c r="A8914" s="38" t="s">
        <v>257</v>
      </c>
      <c r="B8914" s="15">
        <v>241500</v>
      </c>
      <c r="C8914" s="15">
        <v>241500</v>
      </c>
      <c r="E8914" s="37" t="s">
        <v>258</v>
      </c>
      <c r="F8914" s="15">
        <v>264900</v>
      </c>
      <c r="G8914" s="15">
        <v>1733800</v>
      </c>
      <c r="I8914" s="35" t="s">
        <v>264</v>
      </c>
      <c r="J8914" s="15"/>
    </row>
    <row r="8915" spans="1:10" x14ac:dyDescent="0.3">
      <c r="A8915" s="38" t="s">
        <v>252</v>
      </c>
      <c r="B8915" s="15">
        <v>159100</v>
      </c>
      <c r="C8915" s="15">
        <v>327100</v>
      </c>
      <c r="E8915" s="36" t="s">
        <v>253</v>
      </c>
      <c r="F8915" s="15">
        <v>890599</v>
      </c>
      <c r="G8915" s="15">
        <v>6288247</v>
      </c>
      <c r="I8915" s="38" t="s">
        <v>245</v>
      </c>
      <c r="J8915" s="15">
        <v>13.7</v>
      </c>
    </row>
    <row r="8916" spans="1:10" x14ac:dyDescent="0.3">
      <c r="A8916" s="38" t="s">
        <v>255</v>
      </c>
      <c r="B8916" s="15">
        <v>67000</v>
      </c>
      <c r="C8916" s="15">
        <v>67000</v>
      </c>
      <c r="E8916" s="35" t="s">
        <v>271</v>
      </c>
      <c r="F8916" s="15">
        <v>5152145</v>
      </c>
      <c r="G8916" s="15">
        <v>25733617</v>
      </c>
      <c r="I8916" s="38" t="s">
        <v>247</v>
      </c>
      <c r="J8916" s="15">
        <v>12.6</v>
      </c>
    </row>
    <row r="8917" spans="1:10" x14ac:dyDescent="0.3">
      <c r="A8917" s="38" t="s">
        <v>258</v>
      </c>
      <c r="B8917" s="15">
        <v>183500</v>
      </c>
      <c r="C8917" s="15">
        <v>183500</v>
      </c>
      <c r="E8917" s="36" t="s">
        <v>246</v>
      </c>
      <c r="F8917" s="15">
        <v>957850</v>
      </c>
      <c r="G8917" s="15">
        <v>4222150</v>
      </c>
      <c r="I8917" s="38" t="s">
        <v>249</v>
      </c>
      <c r="J8917" s="15">
        <v>13.7</v>
      </c>
    </row>
    <row r="8918" spans="1:10" x14ac:dyDescent="0.3">
      <c r="A8918" s="38" t="s">
        <v>260</v>
      </c>
      <c r="B8918" s="15">
        <v>196750</v>
      </c>
      <c r="C8918" s="15">
        <v>329500</v>
      </c>
      <c r="E8918" s="36" t="s">
        <v>248</v>
      </c>
      <c r="F8918" s="15">
        <v>1393445</v>
      </c>
      <c r="G8918" s="15">
        <v>7903595</v>
      </c>
      <c r="I8918" s="38" t="s">
        <v>251</v>
      </c>
      <c r="J8918" s="15">
        <v>12.4</v>
      </c>
    </row>
    <row r="8919" spans="1:10" x14ac:dyDescent="0.3">
      <c r="A8919" s="38" t="s">
        <v>262</v>
      </c>
      <c r="B8919" s="15">
        <v>128500</v>
      </c>
      <c r="C8919" s="15">
        <v>128500</v>
      </c>
      <c r="E8919" s="36" t="s">
        <v>250</v>
      </c>
      <c r="F8919" s="15">
        <v>1739700</v>
      </c>
      <c r="G8919" s="15">
        <v>7678301</v>
      </c>
      <c r="I8919" s="38" t="s">
        <v>254</v>
      </c>
      <c r="J8919" s="15">
        <v>9.6</v>
      </c>
    </row>
    <row r="8920" spans="1:10" x14ac:dyDescent="0.3">
      <c r="A8920" s="38" t="s">
        <v>263</v>
      </c>
      <c r="B8920" s="15"/>
      <c r="C8920" s="15"/>
      <c r="E8920" s="37" t="s">
        <v>252</v>
      </c>
      <c r="F8920" s="15">
        <v>280000</v>
      </c>
      <c r="G8920" s="15">
        <v>2044232</v>
      </c>
      <c r="I8920" s="38" t="s">
        <v>257</v>
      </c>
      <c r="J8920" s="15">
        <v>8.8000000000000007</v>
      </c>
    </row>
    <row r="8921" spans="1:10" x14ac:dyDescent="0.3">
      <c r="A8921" s="35" t="s">
        <v>268</v>
      </c>
      <c r="B8921" s="15"/>
      <c r="C8921" s="15"/>
      <c r="E8921" s="37" t="s">
        <v>255</v>
      </c>
      <c r="F8921" s="15">
        <v>929250</v>
      </c>
      <c r="G8921" s="15">
        <v>2950500</v>
      </c>
      <c r="I8921" s="38" t="s">
        <v>252</v>
      </c>
      <c r="J8921" s="15">
        <v>9.1</v>
      </c>
    </row>
    <row r="8922" spans="1:10" x14ac:dyDescent="0.3">
      <c r="A8922" s="38" t="s">
        <v>245</v>
      </c>
      <c r="B8922" s="15"/>
      <c r="C8922" s="15"/>
      <c r="E8922" s="37" t="s">
        <v>258</v>
      </c>
      <c r="F8922" s="15">
        <v>530450</v>
      </c>
      <c r="G8922" s="15">
        <v>2683569</v>
      </c>
      <c r="I8922" s="38" t="s">
        <v>255</v>
      </c>
      <c r="J8922" s="15">
        <v>8</v>
      </c>
    </row>
    <row r="8923" spans="1:10" x14ac:dyDescent="0.3">
      <c r="A8923" s="38" t="s">
        <v>247</v>
      </c>
      <c r="B8923" s="15">
        <v>157000</v>
      </c>
      <c r="C8923" s="15">
        <v>157000</v>
      </c>
      <c r="E8923" s="36" t="s">
        <v>253</v>
      </c>
      <c r="F8923" s="15">
        <v>1061150</v>
      </c>
      <c r="G8923" s="15">
        <v>5929571</v>
      </c>
      <c r="I8923" s="38" t="s">
        <v>258</v>
      </c>
      <c r="J8923" s="15">
        <v>7.7</v>
      </c>
    </row>
    <row r="8924" spans="1:10" x14ac:dyDescent="0.3">
      <c r="A8924" s="38" t="s">
        <v>249</v>
      </c>
      <c r="B8924" s="15">
        <v>340800</v>
      </c>
      <c r="C8924" s="15">
        <v>455000</v>
      </c>
      <c r="E8924" s="35" t="s">
        <v>272</v>
      </c>
      <c r="F8924" s="15">
        <v>6138618</v>
      </c>
      <c r="G8924" s="15">
        <v>39444908</v>
      </c>
      <c r="I8924" s="38" t="s">
        <v>260</v>
      </c>
      <c r="J8924" s="15">
        <v>7.1</v>
      </c>
    </row>
    <row r="8925" spans="1:10" x14ac:dyDescent="0.3">
      <c r="A8925" s="38" t="s">
        <v>251</v>
      </c>
      <c r="B8925" s="15">
        <v>61000</v>
      </c>
      <c r="C8925" s="15">
        <v>61000</v>
      </c>
      <c r="E8925" s="36" t="s">
        <v>246</v>
      </c>
      <c r="F8925" s="15">
        <v>866175</v>
      </c>
      <c r="G8925" s="15">
        <v>5921950</v>
      </c>
      <c r="I8925" s="38" t="s">
        <v>262</v>
      </c>
      <c r="J8925" s="15">
        <v>5.5</v>
      </c>
    </row>
    <row r="8926" spans="1:10" x14ac:dyDescent="0.3">
      <c r="A8926" s="38" t="s">
        <v>254</v>
      </c>
      <c r="B8926" s="15">
        <v>137500</v>
      </c>
      <c r="C8926" s="15">
        <v>400137</v>
      </c>
      <c r="E8926" s="36" t="s">
        <v>248</v>
      </c>
      <c r="F8926" s="15">
        <v>1361099</v>
      </c>
      <c r="G8926" s="15">
        <v>13443938</v>
      </c>
      <c r="I8926" s="38" t="s">
        <v>263</v>
      </c>
      <c r="J8926" s="15">
        <v>4.5</v>
      </c>
    </row>
    <row r="8927" spans="1:10" x14ac:dyDescent="0.3">
      <c r="A8927" s="38" t="s">
        <v>257</v>
      </c>
      <c r="B8927" s="15"/>
      <c r="C8927" s="15"/>
      <c r="E8927" s="36" t="s">
        <v>250</v>
      </c>
      <c r="F8927" s="15">
        <v>2114725</v>
      </c>
      <c r="G8927" s="15">
        <v>10859701</v>
      </c>
      <c r="I8927" s="35" t="s">
        <v>266</v>
      </c>
      <c r="J8927" s="15"/>
    </row>
    <row r="8928" spans="1:10" x14ac:dyDescent="0.3">
      <c r="A8928" s="38" t="s">
        <v>252</v>
      </c>
      <c r="B8928" s="15">
        <v>82125</v>
      </c>
      <c r="C8928" s="15">
        <v>164250</v>
      </c>
      <c r="E8928" s="37" t="s">
        <v>252</v>
      </c>
      <c r="F8928" s="15">
        <v>580275</v>
      </c>
      <c r="G8928" s="15">
        <v>3689101</v>
      </c>
      <c r="I8928" s="38" t="s">
        <v>245</v>
      </c>
      <c r="J8928" s="15">
        <v>5.9</v>
      </c>
    </row>
    <row r="8929" spans="1:10" x14ac:dyDescent="0.3">
      <c r="A8929" s="38" t="s">
        <v>255</v>
      </c>
      <c r="B8929" s="15">
        <v>208400</v>
      </c>
      <c r="C8929" s="15">
        <v>208400</v>
      </c>
      <c r="E8929" s="37" t="s">
        <v>255</v>
      </c>
      <c r="F8929" s="15">
        <v>785000</v>
      </c>
      <c r="G8929" s="15">
        <v>4000400</v>
      </c>
      <c r="I8929" s="38" t="s">
        <v>247</v>
      </c>
      <c r="J8929" s="15">
        <v>5.8</v>
      </c>
    </row>
    <row r="8930" spans="1:10" x14ac:dyDescent="0.3">
      <c r="A8930" s="38" t="s">
        <v>258</v>
      </c>
      <c r="B8930" s="15">
        <v>113209</v>
      </c>
      <c r="C8930" s="15">
        <v>226418</v>
      </c>
      <c r="E8930" s="37" t="s">
        <v>258</v>
      </c>
      <c r="F8930" s="15">
        <v>749450</v>
      </c>
      <c r="G8930" s="15">
        <v>3170200</v>
      </c>
      <c r="I8930" s="38" t="s">
        <v>249</v>
      </c>
      <c r="J8930" s="15">
        <v>6.1</v>
      </c>
    </row>
    <row r="8931" spans="1:10" x14ac:dyDescent="0.3">
      <c r="A8931" s="38" t="s">
        <v>260</v>
      </c>
      <c r="B8931" s="15">
        <v>117500</v>
      </c>
      <c r="C8931" s="15">
        <v>332749</v>
      </c>
      <c r="E8931" s="36" t="s">
        <v>253</v>
      </c>
      <c r="F8931" s="15">
        <v>1796619</v>
      </c>
      <c r="G8931" s="15">
        <v>9219319</v>
      </c>
      <c r="I8931" s="38" t="s">
        <v>251</v>
      </c>
      <c r="J8931" s="15">
        <v>7.5</v>
      </c>
    </row>
    <row r="8932" spans="1:10" x14ac:dyDescent="0.3">
      <c r="A8932" s="38" t="s">
        <v>262</v>
      </c>
      <c r="B8932" s="15">
        <v>141150</v>
      </c>
      <c r="C8932" s="15">
        <v>282299</v>
      </c>
      <c r="E8932" s="35" t="s">
        <v>273</v>
      </c>
      <c r="F8932" s="15">
        <v>9715507</v>
      </c>
      <c r="G8932" s="15">
        <v>44226656</v>
      </c>
      <c r="I8932" s="38" t="s">
        <v>254</v>
      </c>
      <c r="J8932" s="15">
        <v>8.4</v>
      </c>
    </row>
    <row r="8933" spans="1:10" x14ac:dyDescent="0.3">
      <c r="A8933" s="38" t="s">
        <v>263</v>
      </c>
      <c r="B8933" s="15"/>
      <c r="C8933" s="15"/>
      <c r="E8933" s="36" t="s">
        <v>246</v>
      </c>
      <c r="F8933" s="15">
        <v>2788873</v>
      </c>
      <c r="G8933" s="15">
        <v>6784048</v>
      </c>
      <c r="I8933" s="38" t="s">
        <v>257</v>
      </c>
      <c r="J8933" s="15">
        <v>9.4</v>
      </c>
    </row>
    <row r="8934" spans="1:10" x14ac:dyDescent="0.3">
      <c r="A8934" s="35" t="s">
        <v>269</v>
      </c>
      <c r="B8934" s="15"/>
      <c r="C8934" s="15"/>
      <c r="E8934" s="36" t="s">
        <v>248</v>
      </c>
      <c r="F8934" s="15">
        <v>2293575</v>
      </c>
      <c r="G8934" s="15">
        <v>12955304</v>
      </c>
      <c r="I8934" s="38" t="s">
        <v>252</v>
      </c>
      <c r="J8934" s="15">
        <v>10.3</v>
      </c>
    </row>
    <row r="8935" spans="1:10" x14ac:dyDescent="0.3">
      <c r="A8935" s="38" t="s">
        <v>245</v>
      </c>
      <c r="B8935" s="15"/>
      <c r="C8935" s="15"/>
      <c r="E8935" s="36" t="s">
        <v>250</v>
      </c>
      <c r="F8935" s="15">
        <v>2848689</v>
      </c>
      <c r="G8935" s="15">
        <v>13577321</v>
      </c>
      <c r="I8935" s="38" t="s">
        <v>255</v>
      </c>
      <c r="J8935" s="15">
        <v>11</v>
      </c>
    </row>
    <row r="8936" spans="1:10" x14ac:dyDescent="0.3">
      <c r="A8936" s="38" t="s">
        <v>247</v>
      </c>
      <c r="B8936" s="15">
        <v>120000</v>
      </c>
      <c r="C8936" s="15">
        <v>680000</v>
      </c>
      <c r="E8936" s="37" t="s">
        <v>252</v>
      </c>
      <c r="F8936" s="15">
        <v>1231000</v>
      </c>
      <c r="G8936" s="15">
        <v>5467878</v>
      </c>
      <c r="I8936" s="38" t="s">
        <v>258</v>
      </c>
      <c r="J8936" s="15">
        <v>10.8</v>
      </c>
    </row>
    <row r="8937" spans="1:10" x14ac:dyDescent="0.3">
      <c r="A8937" s="38" t="s">
        <v>249</v>
      </c>
      <c r="B8937" s="15">
        <v>72025</v>
      </c>
      <c r="C8937" s="15">
        <v>72025</v>
      </c>
      <c r="E8937" s="37" t="s">
        <v>255</v>
      </c>
      <c r="F8937" s="15">
        <v>720500</v>
      </c>
      <c r="G8937" s="15">
        <v>4951944</v>
      </c>
      <c r="I8937" s="38" t="s">
        <v>260</v>
      </c>
      <c r="J8937" s="15">
        <v>10.8</v>
      </c>
    </row>
    <row r="8938" spans="1:10" x14ac:dyDescent="0.3">
      <c r="A8938" s="38" t="s">
        <v>251</v>
      </c>
      <c r="B8938" s="15">
        <v>182950</v>
      </c>
      <c r="C8938" s="15">
        <v>182950</v>
      </c>
      <c r="E8938" s="37" t="s">
        <v>258</v>
      </c>
      <c r="F8938" s="15">
        <v>897189</v>
      </c>
      <c r="G8938" s="15">
        <v>3157499</v>
      </c>
      <c r="I8938" s="38" t="s">
        <v>262</v>
      </c>
      <c r="J8938" s="15">
        <v>10.7</v>
      </c>
    </row>
    <row r="8939" spans="1:10" x14ac:dyDescent="0.3">
      <c r="A8939" s="38" t="s">
        <v>254</v>
      </c>
      <c r="B8939" s="15">
        <v>129500</v>
      </c>
      <c r="C8939" s="15">
        <v>258999</v>
      </c>
      <c r="E8939" s="36" t="s">
        <v>253</v>
      </c>
      <c r="F8939" s="15">
        <v>1784370</v>
      </c>
      <c r="G8939" s="15">
        <v>10909983</v>
      </c>
      <c r="I8939" s="38" t="s">
        <v>263</v>
      </c>
      <c r="J8939" s="15">
        <v>11.3</v>
      </c>
    </row>
    <row r="8940" spans="1:10" x14ac:dyDescent="0.3">
      <c r="A8940" s="38" t="s">
        <v>257</v>
      </c>
      <c r="B8940" s="15"/>
      <c r="C8940" s="15"/>
      <c r="E8940" s="35" t="s">
        <v>274</v>
      </c>
      <c r="F8940" s="15">
        <v>9126100</v>
      </c>
      <c r="G8940" s="15">
        <v>42291423</v>
      </c>
      <c r="I8940" s="35" t="s">
        <v>267</v>
      </c>
      <c r="J8940" s="15"/>
    </row>
    <row r="8941" spans="1:10" x14ac:dyDescent="0.3">
      <c r="A8941" s="38" t="s">
        <v>252</v>
      </c>
      <c r="B8941" s="15">
        <v>146500</v>
      </c>
      <c r="C8941" s="15">
        <v>293000</v>
      </c>
      <c r="E8941" s="36" t="s">
        <v>246</v>
      </c>
      <c r="F8941" s="15">
        <v>2474202</v>
      </c>
      <c r="G8941" s="15">
        <v>9294914</v>
      </c>
      <c r="I8941" s="38" t="s">
        <v>245</v>
      </c>
      <c r="J8941" s="15">
        <v>13.8</v>
      </c>
    </row>
    <row r="8942" spans="1:10" x14ac:dyDescent="0.3">
      <c r="A8942" s="38" t="s">
        <v>255</v>
      </c>
      <c r="B8942" s="15">
        <v>113000</v>
      </c>
      <c r="C8942" s="15">
        <v>365463</v>
      </c>
      <c r="E8942" s="36" t="s">
        <v>248</v>
      </c>
      <c r="F8942" s="15">
        <v>2327685</v>
      </c>
      <c r="G8942" s="15">
        <v>12451322</v>
      </c>
      <c r="I8942" s="38" t="s">
        <v>247</v>
      </c>
      <c r="J8942" s="15">
        <v>12.9</v>
      </c>
    </row>
    <row r="8943" spans="1:10" x14ac:dyDescent="0.3">
      <c r="A8943" s="38" t="s">
        <v>258</v>
      </c>
      <c r="B8943" s="15">
        <v>139450</v>
      </c>
      <c r="C8943" s="15">
        <v>815400</v>
      </c>
      <c r="E8943" s="36" t="s">
        <v>250</v>
      </c>
      <c r="F8943" s="15">
        <v>2463999</v>
      </c>
      <c r="G8943" s="15">
        <v>11203949</v>
      </c>
      <c r="I8943" s="38" t="s">
        <v>249</v>
      </c>
      <c r="J8943" s="15">
        <v>13.8</v>
      </c>
    </row>
    <row r="8944" spans="1:10" x14ac:dyDescent="0.3">
      <c r="A8944" s="38" t="s">
        <v>260</v>
      </c>
      <c r="B8944" s="15"/>
      <c r="C8944" s="15"/>
      <c r="E8944" s="37" t="s">
        <v>252</v>
      </c>
      <c r="F8944" s="15">
        <v>880000</v>
      </c>
      <c r="G8944" s="15">
        <v>3563950</v>
      </c>
      <c r="I8944" s="38" t="s">
        <v>251</v>
      </c>
      <c r="J8944" s="15">
        <v>12.3</v>
      </c>
    </row>
    <row r="8945" spans="1:10" x14ac:dyDescent="0.3">
      <c r="A8945" s="38" t="s">
        <v>262</v>
      </c>
      <c r="B8945" s="15">
        <v>160650</v>
      </c>
      <c r="C8945" s="15">
        <v>251400</v>
      </c>
      <c r="E8945" s="37" t="s">
        <v>255</v>
      </c>
      <c r="F8945" s="15">
        <v>330000</v>
      </c>
      <c r="G8945" s="15">
        <v>5582000</v>
      </c>
      <c r="I8945" s="38" t="s">
        <v>254</v>
      </c>
      <c r="J8945" s="15">
        <v>13</v>
      </c>
    </row>
    <row r="8946" spans="1:10" x14ac:dyDescent="0.3">
      <c r="A8946" s="38" t="s">
        <v>263</v>
      </c>
      <c r="B8946" s="15"/>
      <c r="C8946" s="15"/>
      <c r="E8946" s="37" t="s">
        <v>258</v>
      </c>
      <c r="F8946" s="15">
        <v>1253999</v>
      </c>
      <c r="G8946" s="15">
        <v>2057999</v>
      </c>
      <c r="I8946" s="38" t="s">
        <v>257</v>
      </c>
      <c r="J8946" s="15">
        <v>14.1</v>
      </c>
    </row>
    <row r="8947" spans="1:10" x14ac:dyDescent="0.3">
      <c r="A8947" s="35" t="s">
        <v>270</v>
      </c>
      <c r="B8947" s="15"/>
      <c r="C8947" s="15"/>
      <c r="E8947" s="36" t="s">
        <v>253</v>
      </c>
      <c r="F8947" s="15">
        <v>1860214</v>
      </c>
      <c r="G8947" s="15">
        <v>9341238</v>
      </c>
      <c r="I8947" s="38" t="s">
        <v>252</v>
      </c>
      <c r="J8947" s="15">
        <v>10.7</v>
      </c>
    </row>
    <row r="8948" spans="1:10" x14ac:dyDescent="0.3">
      <c r="A8948" s="38" t="s">
        <v>245</v>
      </c>
      <c r="B8948" s="15">
        <v>182250</v>
      </c>
      <c r="C8948" s="15">
        <v>182250</v>
      </c>
      <c r="E8948" s="35" t="s">
        <v>275</v>
      </c>
      <c r="F8948" s="15">
        <v>7962900</v>
      </c>
      <c r="G8948" s="15">
        <v>43683795</v>
      </c>
      <c r="I8948" s="38" t="s">
        <v>255</v>
      </c>
      <c r="J8948" s="15">
        <v>12.6</v>
      </c>
    </row>
    <row r="8949" spans="1:10" x14ac:dyDescent="0.3">
      <c r="A8949" s="38" t="s">
        <v>247</v>
      </c>
      <c r="B8949" s="15"/>
      <c r="C8949" s="15"/>
      <c r="E8949" s="36" t="s">
        <v>246</v>
      </c>
      <c r="F8949" s="15">
        <v>1693500</v>
      </c>
      <c r="G8949" s="15">
        <v>8555850</v>
      </c>
      <c r="I8949" s="38" t="s">
        <v>258</v>
      </c>
      <c r="J8949" s="15">
        <v>10.9</v>
      </c>
    </row>
    <row r="8950" spans="1:10" x14ac:dyDescent="0.3">
      <c r="A8950" s="38" t="s">
        <v>249</v>
      </c>
      <c r="B8950" s="15">
        <v>309000</v>
      </c>
      <c r="C8950" s="15">
        <v>518230</v>
      </c>
      <c r="E8950" s="36" t="s">
        <v>248</v>
      </c>
      <c r="F8950" s="15">
        <v>3240900</v>
      </c>
      <c r="G8950" s="15">
        <v>14478545</v>
      </c>
      <c r="I8950" s="38" t="s">
        <v>260</v>
      </c>
      <c r="J8950" s="15">
        <v>11.7</v>
      </c>
    </row>
    <row r="8951" spans="1:10" x14ac:dyDescent="0.3">
      <c r="A8951" s="38" t="s">
        <v>251</v>
      </c>
      <c r="B8951" s="15">
        <v>239950</v>
      </c>
      <c r="C8951" s="15">
        <v>239950</v>
      </c>
      <c r="E8951" s="36" t="s">
        <v>250</v>
      </c>
      <c r="F8951" s="15">
        <v>2220000</v>
      </c>
      <c r="G8951" s="15">
        <v>15801450</v>
      </c>
      <c r="I8951" s="38" t="s">
        <v>262</v>
      </c>
      <c r="J8951" s="15">
        <v>10.5</v>
      </c>
    </row>
    <row r="8952" spans="1:10" x14ac:dyDescent="0.3">
      <c r="A8952" s="38" t="s">
        <v>254</v>
      </c>
      <c r="B8952" s="15">
        <v>246475</v>
      </c>
      <c r="C8952" s="15">
        <v>393950</v>
      </c>
      <c r="E8952" s="37" t="s">
        <v>252</v>
      </c>
      <c r="F8952" s="15">
        <v>760000</v>
      </c>
      <c r="G8952" s="15">
        <v>4822250</v>
      </c>
      <c r="I8952" s="38" t="s">
        <v>263</v>
      </c>
      <c r="J8952" s="15">
        <v>9.6</v>
      </c>
    </row>
    <row r="8953" spans="1:10" x14ac:dyDescent="0.3">
      <c r="A8953" s="38" t="s">
        <v>257</v>
      </c>
      <c r="B8953" s="15">
        <v>177475</v>
      </c>
      <c r="C8953" s="15">
        <v>354950</v>
      </c>
      <c r="E8953" s="37" t="s">
        <v>255</v>
      </c>
      <c r="F8953" s="15">
        <v>411000</v>
      </c>
      <c r="G8953" s="15">
        <v>5739000</v>
      </c>
      <c r="I8953" s="35" t="s">
        <v>268</v>
      </c>
      <c r="J8953" s="15"/>
    </row>
    <row r="8954" spans="1:10" x14ac:dyDescent="0.3">
      <c r="A8954" s="38" t="s">
        <v>252</v>
      </c>
      <c r="B8954" s="15">
        <v>142955</v>
      </c>
      <c r="C8954" s="15">
        <v>556910</v>
      </c>
      <c r="E8954" s="37" t="s">
        <v>258</v>
      </c>
      <c r="F8954" s="15">
        <v>1049000</v>
      </c>
      <c r="G8954" s="15">
        <v>5240200</v>
      </c>
      <c r="I8954" s="38" t="s">
        <v>245</v>
      </c>
      <c r="J8954" s="15">
        <v>7.8</v>
      </c>
    </row>
    <row r="8955" spans="1:10" x14ac:dyDescent="0.3">
      <c r="A8955" s="38" t="s">
        <v>255</v>
      </c>
      <c r="B8955" s="15">
        <v>75550</v>
      </c>
      <c r="C8955" s="15">
        <v>262650</v>
      </c>
      <c r="E8955" s="36" t="s">
        <v>253</v>
      </c>
      <c r="F8955" s="15">
        <v>808500</v>
      </c>
      <c r="G8955" s="15">
        <v>4847950</v>
      </c>
      <c r="I8955" s="38" t="s">
        <v>247</v>
      </c>
      <c r="J8955" s="15">
        <v>7.3</v>
      </c>
    </row>
    <row r="8956" spans="1:10" x14ac:dyDescent="0.3">
      <c r="A8956" s="38" t="s">
        <v>258</v>
      </c>
      <c r="B8956" s="15">
        <v>149000</v>
      </c>
      <c r="C8956" s="15">
        <v>298000</v>
      </c>
      <c r="E8956" s="14">
        <v>84</v>
      </c>
      <c r="F8956" s="15">
        <v>28538795</v>
      </c>
      <c r="G8956" s="15">
        <v>33305295</v>
      </c>
      <c r="I8956" s="38" t="s">
        <v>249</v>
      </c>
      <c r="J8956" s="15">
        <v>5.7</v>
      </c>
    </row>
    <row r="8957" spans="1:10" x14ac:dyDescent="0.3">
      <c r="A8957" s="38" t="s">
        <v>260</v>
      </c>
      <c r="B8957" s="15">
        <v>167500</v>
      </c>
      <c r="C8957" s="15">
        <v>167500</v>
      </c>
      <c r="E8957" s="35" t="s">
        <v>259</v>
      </c>
      <c r="F8957" s="15">
        <v>2495600</v>
      </c>
      <c r="G8957" s="15">
        <v>2739100</v>
      </c>
      <c r="I8957" s="38" t="s">
        <v>251</v>
      </c>
      <c r="J8957" s="15">
        <v>6.1</v>
      </c>
    </row>
    <row r="8958" spans="1:10" x14ac:dyDescent="0.3">
      <c r="A8958" s="38" t="s">
        <v>262</v>
      </c>
      <c r="B8958" s="15">
        <v>356950</v>
      </c>
      <c r="C8958" s="15">
        <v>356950</v>
      </c>
      <c r="E8958" s="36" t="s">
        <v>246</v>
      </c>
      <c r="F8958" s="15">
        <v>360000</v>
      </c>
      <c r="G8958" s="15">
        <v>360000</v>
      </c>
      <c r="I8958" s="38" t="s">
        <v>254</v>
      </c>
      <c r="J8958" s="15">
        <v>5.3</v>
      </c>
    </row>
    <row r="8959" spans="1:10" x14ac:dyDescent="0.3">
      <c r="A8959" s="38" t="s">
        <v>263</v>
      </c>
      <c r="B8959" s="15">
        <v>192075</v>
      </c>
      <c r="C8959" s="15">
        <v>303150</v>
      </c>
      <c r="E8959" s="36" t="s">
        <v>248</v>
      </c>
      <c r="F8959" s="15">
        <v>877450</v>
      </c>
      <c r="G8959" s="15">
        <v>877450</v>
      </c>
      <c r="I8959" s="38" t="s">
        <v>257</v>
      </c>
      <c r="J8959" s="15">
        <v>5.7</v>
      </c>
    </row>
    <row r="8960" spans="1:10" x14ac:dyDescent="0.3">
      <c r="A8960" s="35" t="s">
        <v>271</v>
      </c>
      <c r="B8960" s="15"/>
      <c r="C8960" s="15"/>
      <c r="E8960" s="36" t="s">
        <v>250</v>
      </c>
      <c r="F8960" s="15">
        <v>613450</v>
      </c>
      <c r="G8960" s="15">
        <v>856950</v>
      </c>
      <c r="I8960" s="38" t="s">
        <v>252</v>
      </c>
      <c r="J8960" s="15">
        <v>5.4</v>
      </c>
    </row>
    <row r="8961" spans="1:10" x14ac:dyDescent="0.3">
      <c r="A8961" s="38" t="s">
        <v>245</v>
      </c>
      <c r="B8961" s="15">
        <v>122500</v>
      </c>
      <c r="C8961" s="15">
        <v>245000</v>
      </c>
      <c r="E8961" s="37" t="s">
        <v>252</v>
      </c>
      <c r="F8961" s="15">
        <v>369950</v>
      </c>
      <c r="G8961" s="15">
        <v>369950</v>
      </c>
      <c r="I8961" s="38" t="s">
        <v>255</v>
      </c>
      <c r="J8961" s="15">
        <v>5.5</v>
      </c>
    </row>
    <row r="8962" spans="1:10" x14ac:dyDescent="0.3">
      <c r="A8962" s="38" t="s">
        <v>247</v>
      </c>
      <c r="B8962" s="15"/>
      <c r="C8962" s="15"/>
      <c r="E8962" s="37" t="s">
        <v>255</v>
      </c>
      <c r="F8962" s="15"/>
      <c r="G8962" s="15">
        <v>0</v>
      </c>
      <c r="I8962" s="38" t="s">
        <v>258</v>
      </c>
      <c r="J8962" s="15">
        <v>5.8</v>
      </c>
    </row>
    <row r="8963" spans="1:10" x14ac:dyDescent="0.3">
      <c r="A8963" s="38" t="s">
        <v>249</v>
      </c>
      <c r="B8963" s="15">
        <v>155000</v>
      </c>
      <c r="C8963" s="15">
        <v>399500</v>
      </c>
      <c r="E8963" s="37" t="s">
        <v>258</v>
      </c>
      <c r="F8963" s="15">
        <v>243500</v>
      </c>
      <c r="G8963" s="15">
        <v>487000</v>
      </c>
      <c r="I8963" s="38" t="s">
        <v>260</v>
      </c>
      <c r="J8963" s="15">
        <v>5.6</v>
      </c>
    </row>
    <row r="8964" spans="1:10" x14ac:dyDescent="0.3">
      <c r="A8964" s="38" t="s">
        <v>251</v>
      </c>
      <c r="B8964" s="15">
        <v>126575</v>
      </c>
      <c r="C8964" s="15">
        <v>807150</v>
      </c>
      <c r="E8964" s="36" t="s">
        <v>253</v>
      </c>
      <c r="F8964" s="15">
        <v>644700</v>
      </c>
      <c r="G8964" s="15">
        <v>644700</v>
      </c>
      <c r="I8964" s="38" t="s">
        <v>262</v>
      </c>
      <c r="J8964" s="15">
        <v>6.1</v>
      </c>
    </row>
    <row r="8965" spans="1:10" x14ac:dyDescent="0.3">
      <c r="A8965" s="38" t="s">
        <v>254</v>
      </c>
      <c r="B8965" s="15">
        <v>140500</v>
      </c>
      <c r="C8965" s="15">
        <v>534900</v>
      </c>
      <c r="E8965" s="35" t="s">
        <v>265</v>
      </c>
      <c r="F8965" s="15">
        <v>2450650</v>
      </c>
      <c r="G8965" s="15">
        <v>2691400</v>
      </c>
      <c r="I8965" s="38" t="s">
        <v>263</v>
      </c>
      <c r="J8965" s="15">
        <v>5.9</v>
      </c>
    </row>
    <row r="8966" spans="1:10" x14ac:dyDescent="0.3">
      <c r="A8966" s="38" t="s">
        <v>257</v>
      </c>
      <c r="B8966" s="15"/>
      <c r="C8966" s="15"/>
      <c r="E8966" s="36" t="s">
        <v>246</v>
      </c>
      <c r="F8966" s="15">
        <v>732000</v>
      </c>
      <c r="G8966" s="15">
        <v>732000</v>
      </c>
      <c r="I8966" s="35" t="s">
        <v>269</v>
      </c>
      <c r="J8966" s="15"/>
    </row>
    <row r="8967" spans="1:10" x14ac:dyDescent="0.3">
      <c r="A8967" s="38" t="s">
        <v>252</v>
      </c>
      <c r="B8967" s="15">
        <v>301400</v>
      </c>
      <c r="C8967" s="15">
        <v>301400</v>
      </c>
      <c r="E8967" s="36" t="s">
        <v>248</v>
      </c>
      <c r="F8967" s="15">
        <v>931200</v>
      </c>
      <c r="G8967" s="15">
        <v>1171950</v>
      </c>
      <c r="I8967" s="38" t="s">
        <v>245</v>
      </c>
      <c r="J8967" s="15">
        <v>5.7</v>
      </c>
    </row>
    <row r="8968" spans="1:10" x14ac:dyDescent="0.3">
      <c r="A8968" s="38" t="s">
        <v>255</v>
      </c>
      <c r="B8968" s="15">
        <v>89900</v>
      </c>
      <c r="C8968" s="15">
        <v>89900</v>
      </c>
      <c r="E8968" s="36" t="s">
        <v>250</v>
      </c>
      <c r="F8968" s="15">
        <v>787450</v>
      </c>
      <c r="G8968" s="15">
        <v>787450</v>
      </c>
      <c r="I8968" s="38" t="s">
        <v>247</v>
      </c>
      <c r="J8968" s="15">
        <v>5.2</v>
      </c>
    </row>
    <row r="8969" spans="1:10" x14ac:dyDescent="0.3">
      <c r="A8969" s="38" t="s">
        <v>258</v>
      </c>
      <c r="B8969" s="15">
        <v>152500</v>
      </c>
      <c r="C8969" s="15">
        <v>305000</v>
      </c>
      <c r="E8969" s="37" t="s">
        <v>252</v>
      </c>
      <c r="F8969" s="15">
        <v>329500</v>
      </c>
      <c r="G8969" s="15">
        <v>329500</v>
      </c>
      <c r="I8969" s="38" t="s">
        <v>249</v>
      </c>
      <c r="J8969" s="15">
        <v>4.9000000000000004</v>
      </c>
    </row>
    <row r="8970" spans="1:10" x14ac:dyDescent="0.3">
      <c r="A8970" s="38" t="s">
        <v>260</v>
      </c>
      <c r="B8970" s="15">
        <v>342450</v>
      </c>
      <c r="C8970" s="15">
        <v>404950</v>
      </c>
      <c r="E8970" s="37" t="s">
        <v>255</v>
      </c>
      <c r="F8970" s="15"/>
      <c r="G8970" s="15">
        <v>0</v>
      </c>
      <c r="I8970" s="38" t="s">
        <v>251</v>
      </c>
      <c r="J8970" s="15">
        <v>5.5</v>
      </c>
    </row>
    <row r="8971" spans="1:10" x14ac:dyDescent="0.3">
      <c r="A8971" s="38" t="s">
        <v>262</v>
      </c>
      <c r="B8971" s="15">
        <v>180000</v>
      </c>
      <c r="C8971" s="15">
        <v>549000</v>
      </c>
      <c r="E8971" s="37" t="s">
        <v>258</v>
      </c>
      <c r="F8971" s="15">
        <v>457950</v>
      </c>
      <c r="G8971" s="15">
        <v>457950</v>
      </c>
      <c r="I8971" s="38" t="s">
        <v>254</v>
      </c>
      <c r="J8971" s="15">
        <v>3.9</v>
      </c>
    </row>
    <row r="8972" spans="1:10" x14ac:dyDescent="0.3">
      <c r="A8972" s="38" t="s">
        <v>263</v>
      </c>
      <c r="B8972" s="15">
        <v>130000</v>
      </c>
      <c r="C8972" s="15">
        <v>130000</v>
      </c>
      <c r="E8972" s="36" t="s">
        <v>253</v>
      </c>
      <c r="F8972" s="15"/>
      <c r="G8972" s="15">
        <v>0</v>
      </c>
      <c r="I8972" s="38" t="s">
        <v>257</v>
      </c>
      <c r="J8972" s="15">
        <v>4.8</v>
      </c>
    </row>
    <row r="8973" spans="1:10" x14ac:dyDescent="0.3">
      <c r="A8973" s="35" t="s">
        <v>272</v>
      </c>
      <c r="B8973" s="15"/>
      <c r="C8973" s="15"/>
      <c r="E8973" s="35" t="s">
        <v>244</v>
      </c>
      <c r="F8973" s="15">
        <v>3233450</v>
      </c>
      <c r="G8973" s="15">
        <v>4089450</v>
      </c>
      <c r="I8973" s="38" t="s">
        <v>252</v>
      </c>
      <c r="J8973" s="15">
        <v>5</v>
      </c>
    </row>
    <row r="8974" spans="1:10" x14ac:dyDescent="0.3">
      <c r="A8974" s="38" t="s">
        <v>245</v>
      </c>
      <c r="B8974" s="15">
        <v>144900</v>
      </c>
      <c r="C8974" s="15">
        <v>144900</v>
      </c>
      <c r="E8974" s="36" t="s">
        <v>246</v>
      </c>
      <c r="F8974" s="15">
        <v>1127500</v>
      </c>
      <c r="G8974" s="15">
        <v>1407500</v>
      </c>
      <c r="I8974" s="38" t="s">
        <v>255</v>
      </c>
      <c r="J8974" s="15">
        <v>5.0999999999999996</v>
      </c>
    </row>
    <row r="8975" spans="1:10" x14ac:dyDescent="0.3">
      <c r="A8975" s="38" t="s">
        <v>247</v>
      </c>
      <c r="B8975" s="15">
        <v>362750</v>
      </c>
      <c r="C8975" s="15">
        <v>510500</v>
      </c>
      <c r="E8975" s="36" t="s">
        <v>248</v>
      </c>
      <c r="F8975" s="15">
        <v>886000</v>
      </c>
      <c r="G8975" s="15">
        <v>1462000</v>
      </c>
      <c r="I8975" s="38" t="s">
        <v>258</v>
      </c>
      <c r="J8975" s="15">
        <v>5.6</v>
      </c>
    </row>
    <row r="8976" spans="1:10" x14ac:dyDescent="0.3">
      <c r="A8976" s="38" t="s">
        <v>249</v>
      </c>
      <c r="B8976" s="15">
        <v>203000</v>
      </c>
      <c r="C8976" s="15">
        <v>406000</v>
      </c>
      <c r="E8976" s="36" t="s">
        <v>250</v>
      </c>
      <c r="F8976" s="15">
        <v>1219950</v>
      </c>
      <c r="G8976" s="15">
        <v>1219950</v>
      </c>
      <c r="I8976" s="38" t="s">
        <v>260</v>
      </c>
      <c r="J8976" s="15">
        <v>5.6</v>
      </c>
    </row>
    <row r="8977" spans="1:10" x14ac:dyDescent="0.3">
      <c r="A8977" s="38" t="s">
        <v>251</v>
      </c>
      <c r="B8977" s="15"/>
      <c r="C8977" s="15"/>
      <c r="E8977" s="37" t="s">
        <v>252</v>
      </c>
      <c r="F8977" s="15">
        <v>674950</v>
      </c>
      <c r="G8977" s="15">
        <v>674950</v>
      </c>
      <c r="I8977" s="38" t="s">
        <v>262</v>
      </c>
      <c r="J8977" s="15">
        <v>5.6</v>
      </c>
    </row>
    <row r="8978" spans="1:10" x14ac:dyDescent="0.3">
      <c r="A8978" s="38" t="s">
        <v>254</v>
      </c>
      <c r="B8978" s="15">
        <v>373875</v>
      </c>
      <c r="C8978" s="15">
        <v>1114905</v>
      </c>
      <c r="E8978" s="37" t="s">
        <v>255</v>
      </c>
      <c r="F8978" s="15">
        <v>545000</v>
      </c>
      <c r="G8978" s="15">
        <v>545000</v>
      </c>
      <c r="I8978" s="38" t="s">
        <v>263</v>
      </c>
      <c r="J8978" s="15">
        <v>4.9000000000000004</v>
      </c>
    </row>
    <row r="8979" spans="1:10" x14ac:dyDescent="0.3">
      <c r="A8979" s="38" t="s">
        <v>257</v>
      </c>
      <c r="B8979" s="15">
        <v>358500</v>
      </c>
      <c r="C8979" s="15">
        <v>531000</v>
      </c>
      <c r="E8979" s="37" t="s">
        <v>258</v>
      </c>
      <c r="F8979" s="15"/>
      <c r="G8979" s="15">
        <v>0</v>
      </c>
      <c r="I8979" s="35" t="s">
        <v>270</v>
      </c>
      <c r="J8979" s="15"/>
    </row>
    <row r="8980" spans="1:10" x14ac:dyDescent="0.3">
      <c r="A8980" s="38" t="s">
        <v>252</v>
      </c>
      <c r="B8980" s="15">
        <v>204500</v>
      </c>
      <c r="C8980" s="15">
        <v>409000</v>
      </c>
      <c r="E8980" s="36" t="s">
        <v>253</v>
      </c>
      <c r="F8980" s="15"/>
      <c r="G8980" s="15">
        <v>0</v>
      </c>
      <c r="I8980" s="38" t="s">
        <v>245</v>
      </c>
      <c r="J8980" s="15">
        <v>4.2</v>
      </c>
    </row>
    <row r="8981" spans="1:10" x14ac:dyDescent="0.3">
      <c r="A8981" s="38" t="s">
        <v>255</v>
      </c>
      <c r="B8981" s="15">
        <v>424394</v>
      </c>
      <c r="C8981" s="15">
        <v>678788</v>
      </c>
      <c r="E8981" s="35" t="s">
        <v>256</v>
      </c>
      <c r="F8981" s="15">
        <v>2204125</v>
      </c>
      <c r="G8981" s="15">
        <v>2578350</v>
      </c>
      <c r="I8981" s="38" t="s">
        <v>247</v>
      </c>
      <c r="J8981" s="15">
        <v>5.0999999999999996</v>
      </c>
    </row>
    <row r="8982" spans="1:10" x14ac:dyDescent="0.3">
      <c r="A8982" s="38" t="s">
        <v>258</v>
      </c>
      <c r="B8982" s="15">
        <v>188750</v>
      </c>
      <c r="C8982" s="15">
        <v>377500</v>
      </c>
      <c r="E8982" s="36" t="s">
        <v>246</v>
      </c>
      <c r="F8982" s="15"/>
      <c r="G8982" s="15">
        <v>0</v>
      </c>
      <c r="I8982" s="38" t="s">
        <v>249</v>
      </c>
      <c r="J8982" s="15">
        <v>5.0999999999999996</v>
      </c>
    </row>
    <row r="8983" spans="1:10" x14ac:dyDescent="0.3">
      <c r="A8983" s="38" t="s">
        <v>260</v>
      </c>
      <c r="B8983" s="15"/>
      <c r="C8983" s="15"/>
      <c r="E8983" s="36" t="s">
        <v>248</v>
      </c>
      <c r="F8983" s="15">
        <v>1383675</v>
      </c>
      <c r="G8983" s="15">
        <v>1757900</v>
      </c>
      <c r="I8983" s="38" t="s">
        <v>251</v>
      </c>
      <c r="J8983" s="15">
        <v>5.5</v>
      </c>
    </row>
    <row r="8984" spans="1:10" x14ac:dyDescent="0.3">
      <c r="A8984" s="38" t="s">
        <v>262</v>
      </c>
      <c r="B8984" s="15">
        <v>350889</v>
      </c>
      <c r="C8984" s="15">
        <v>529777</v>
      </c>
      <c r="E8984" s="36" t="s">
        <v>250</v>
      </c>
      <c r="F8984" s="15">
        <v>820450</v>
      </c>
      <c r="G8984" s="15">
        <v>820450</v>
      </c>
      <c r="I8984" s="38" t="s">
        <v>254</v>
      </c>
      <c r="J8984" s="15">
        <v>5.8</v>
      </c>
    </row>
    <row r="8985" spans="1:10" x14ac:dyDescent="0.3">
      <c r="A8985" s="38" t="s">
        <v>263</v>
      </c>
      <c r="B8985" s="15">
        <v>459850</v>
      </c>
      <c r="C8985" s="15">
        <v>846450</v>
      </c>
      <c r="E8985" s="37" t="s">
        <v>252</v>
      </c>
      <c r="F8985" s="15">
        <v>402450</v>
      </c>
      <c r="G8985" s="15">
        <v>402450</v>
      </c>
      <c r="I8985" s="38" t="s">
        <v>257</v>
      </c>
      <c r="J8985" s="15">
        <v>5.8</v>
      </c>
    </row>
    <row r="8986" spans="1:10" x14ac:dyDescent="0.3">
      <c r="A8986" s="35" t="s">
        <v>273</v>
      </c>
      <c r="B8986" s="15"/>
      <c r="C8986" s="15"/>
      <c r="E8986" s="37" t="s">
        <v>255</v>
      </c>
      <c r="F8986" s="15">
        <v>418000</v>
      </c>
      <c r="G8986" s="15">
        <v>418000</v>
      </c>
      <c r="I8986" s="38" t="s">
        <v>252</v>
      </c>
      <c r="J8986" s="15">
        <v>6.2</v>
      </c>
    </row>
    <row r="8987" spans="1:10" x14ac:dyDescent="0.3">
      <c r="A8987" s="38" t="s">
        <v>245</v>
      </c>
      <c r="B8987" s="15"/>
      <c r="C8987" s="15"/>
      <c r="E8987" s="37" t="s">
        <v>258</v>
      </c>
      <c r="F8987" s="15"/>
      <c r="G8987" s="15">
        <v>0</v>
      </c>
      <c r="I8987" s="38" t="s">
        <v>255</v>
      </c>
      <c r="J8987" s="15">
        <v>4.7</v>
      </c>
    </row>
    <row r="8988" spans="1:10" x14ac:dyDescent="0.3">
      <c r="A8988" s="38" t="s">
        <v>247</v>
      </c>
      <c r="B8988" s="15">
        <v>234975</v>
      </c>
      <c r="C8988" s="15">
        <v>469950</v>
      </c>
      <c r="E8988" s="36" t="s">
        <v>253</v>
      </c>
      <c r="F8988" s="15"/>
      <c r="G8988" s="15">
        <v>0</v>
      </c>
      <c r="I8988" s="38" t="s">
        <v>258</v>
      </c>
      <c r="J8988" s="15">
        <v>4.5999999999999996</v>
      </c>
    </row>
    <row r="8989" spans="1:10" x14ac:dyDescent="0.3">
      <c r="A8989" s="38" t="s">
        <v>249</v>
      </c>
      <c r="B8989" s="15">
        <v>165000</v>
      </c>
      <c r="C8989" s="15">
        <v>480000</v>
      </c>
      <c r="E8989" s="35" t="s">
        <v>261</v>
      </c>
      <c r="F8989" s="15">
        <v>644500</v>
      </c>
      <c r="G8989" s="15">
        <v>644500</v>
      </c>
      <c r="I8989" s="38" t="s">
        <v>260</v>
      </c>
      <c r="J8989" s="15">
        <v>3.9</v>
      </c>
    </row>
    <row r="8990" spans="1:10" x14ac:dyDescent="0.3">
      <c r="A8990" s="38" t="s">
        <v>251</v>
      </c>
      <c r="B8990" s="15">
        <v>360000</v>
      </c>
      <c r="C8990" s="15">
        <v>607450</v>
      </c>
      <c r="E8990" s="36" t="s">
        <v>246</v>
      </c>
      <c r="F8990" s="15">
        <v>644500</v>
      </c>
      <c r="G8990" s="15">
        <v>644500</v>
      </c>
      <c r="I8990" s="38" t="s">
        <v>262</v>
      </c>
      <c r="J8990" s="15">
        <v>4</v>
      </c>
    </row>
    <row r="8991" spans="1:10" x14ac:dyDescent="0.3">
      <c r="A8991" s="38" t="s">
        <v>254</v>
      </c>
      <c r="B8991" s="15">
        <v>497750</v>
      </c>
      <c r="C8991" s="15">
        <v>1436500</v>
      </c>
      <c r="E8991" s="36" t="s">
        <v>248</v>
      </c>
      <c r="F8991" s="15"/>
      <c r="G8991" s="15">
        <v>0</v>
      </c>
      <c r="I8991" s="38" t="s">
        <v>263</v>
      </c>
      <c r="J8991" s="15">
        <v>3.1</v>
      </c>
    </row>
    <row r="8992" spans="1:10" x14ac:dyDescent="0.3">
      <c r="A8992" s="38" t="s">
        <v>257</v>
      </c>
      <c r="B8992" s="15"/>
      <c r="C8992" s="15"/>
      <c r="E8992" s="36" t="s">
        <v>250</v>
      </c>
      <c r="F8992" s="15"/>
      <c r="G8992" s="15">
        <v>0</v>
      </c>
      <c r="I8992" s="35" t="s">
        <v>271</v>
      </c>
      <c r="J8992" s="15"/>
    </row>
    <row r="8993" spans="1:10" x14ac:dyDescent="0.3">
      <c r="A8993" s="38" t="s">
        <v>252</v>
      </c>
      <c r="B8993" s="15">
        <v>186250</v>
      </c>
      <c r="C8993" s="15">
        <v>372500</v>
      </c>
      <c r="E8993" s="37" t="s">
        <v>252</v>
      </c>
      <c r="F8993" s="15"/>
      <c r="G8993" s="15">
        <v>0</v>
      </c>
      <c r="I8993" s="38" t="s">
        <v>245</v>
      </c>
      <c r="J8993" s="15">
        <v>3.3</v>
      </c>
    </row>
    <row r="8994" spans="1:10" x14ac:dyDescent="0.3">
      <c r="A8994" s="38" t="s">
        <v>255</v>
      </c>
      <c r="B8994" s="15">
        <v>343000</v>
      </c>
      <c r="C8994" s="15">
        <v>993000</v>
      </c>
      <c r="E8994" s="37" t="s">
        <v>255</v>
      </c>
      <c r="F8994" s="15"/>
      <c r="G8994" s="15">
        <v>0</v>
      </c>
      <c r="I8994" s="38" t="s">
        <v>247</v>
      </c>
      <c r="J8994" s="15">
        <v>3.3</v>
      </c>
    </row>
    <row r="8995" spans="1:10" x14ac:dyDescent="0.3">
      <c r="A8995" s="38" t="s">
        <v>258</v>
      </c>
      <c r="B8995" s="15">
        <v>591975</v>
      </c>
      <c r="C8995" s="15">
        <v>1908161</v>
      </c>
      <c r="E8995" s="37" t="s">
        <v>258</v>
      </c>
      <c r="F8995" s="15"/>
      <c r="G8995" s="15">
        <v>0</v>
      </c>
      <c r="I8995" s="38" t="s">
        <v>249</v>
      </c>
      <c r="J8995" s="15">
        <v>3.3</v>
      </c>
    </row>
    <row r="8996" spans="1:10" x14ac:dyDescent="0.3">
      <c r="A8996" s="38" t="s">
        <v>260</v>
      </c>
      <c r="B8996" s="15">
        <v>544000</v>
      </c>
      <c r="C8996" s="15">
        <v>1074000</v>
      </c>
      <c r="E8996" s="36" t="s">
        <v>253</v>
      </c>
      <c r="F8996" s="15"/>
      <c r="G8996" s="15">
        <v>0</v>
      </c>
      <c r="I8996" s="38" t="s">
        <v>251</v>
      </c>
      <c r="J8996" s="15">
        <v>3.2</v>
      </c>
    </row>
    <row r="8997" spans="1:10" x14ac:dyDescent="0.3">
      <c r="A8997" s="38" t="s">
        <v>262</v>
      </c>
      <c r="B8997" s="15">
        <v>180000</v>
      </c>
      <c r="C8997" s="15">
        <v>180000</v>
      </c>
      <c r="E8997" s="35" t="s">
        <v>264</v>
      </c>
      <c r="F8997" s="15">
        <v>1424900</v>
      </c>
      <c r="G8997" s="15">
        <v>1424900</v>
      </c>
      <c r="I8997" s="38" t="s">
        <v>254</v>
      </c>
      <c r="J8997" s="15">
        <v>4.4000000000000004</v>
      </c>
    </row>
    <row r="8998" spans="1:10" x14ac:dyDescent="0.3">
      <c r="A8998" s="38" t="s">
        <v>263</v>
      </c>
      <c r="B8998" s="15">
        <v>242500</v>
      </c>
      <c r="C8998" s="15">
        <v>485000</v>
      </c>
      <c r="E8998" s="36" t="s">
        <v>246</v>
      </c>
      <c r="F8998" s="15">
        <v>208900</v>
      </c>
      <c r="G8998" s="15">
        <v>208900</v>
      </c>
      <c r="I8998" s="38" t="s">
        <v>257</v>
      </c>
      <c r="J8998" s="15">
        <v>4.5999999999999996</v>
      </c>
    </row>
    <row r="8999" spans="1:10" x14ac:dyDescent="0.3">
      <c r="A8999" s="35" t="s">
        <v>274</v>
      </c>
      <c r="B8999" s="15"/>
      <c r="C8999" s="15"/>
      <c r="E8999" s="36" t="s">
        <v>248</v>
      </c>
      <c r="F8999" s="15">
        <v>410000</v>
      </c>
      <c r="G8999" s="15">
        <v>410000</v>
      </c>
      <c r="I8999" s="38" t="s">
        <v>252</v>
      </c>
      <c r="J8999" s="15">
        <v>4.2</v>
      </c>
    </row>
    <row r="9000" spans="1:10" x14ac:dyDescent="0.3">
      <c r="A9000" s="38" t="s">
        <v>245</v>
      </c>
      <c r="B9000" s="15">
        <v>300000</v>
      </c>
      <c r="C9000" s="15">
        <v>790500</v>
      </c>
      <c r="E9000" s="36" t="s">
        <v>250</v>
      </c>
      <c r="F9000" s="15">
        <v>404000</v>
      </c>
      <c r="G9000" s="15">
        <v>404000</v>
      </c>
      <c r="I9000" s="38" t="s">
        <v>255</v>
      </c>
      <c r="J9000" s="15">
        <v>3.8</v>
      </c>
    </row>
    <row r="9001" spans="1:10" x14ac:dyDescent="0.3">
      <c r="A9001" s="38" t="s">
        <v>247</v>
      </c>
      <c r="B9001" s="15">
        <v>223200</v>
      </c>
      <c r="C9001" s="15">
        <v>446400</v>
      </c>
      <c r="E9001" s="37" t="s">
        <v>252</v>
      </c>
      <c r="F9001" s="15"/>
      <c r="G9001" s="15">
        <v>0</v>
      </c>
      <c r="I9001" s="38" t="s">
        <v>258</v>
      </c>
      <c r="J9001" s="15">
        <v>4</v>
      </c>
    </row>
    <row r="9002" spans="1:10" x14ac:dyDescent="0.3">
      <c r="A9002" s="38" t="s">
        <v>249</v>
      </c>
      <c r="B9002" s="15"/>
      <c r="C9002" s="15"/>
      <c r="E9002" s="37" t="s">
        <v>255</v>
      </c>
      <c r="F9002" s="15"/>
      <c r="G9002" s="15">
        <v>0</v>
      </c>
      <c r="I9002" s="38" t="s">
        <v>260</v>
      </c>
      <c r="J9002" s="15">
        <v>4.0999999999999996</v>
      </c>
    </row>
    <row r="9003" spans="1:10" x14ac:dyDescent="0.3">
      <c r="A9003" s="38" t="s">
        <v>251</v>
      </c>
      <c r="B9003" s="15">
        <v>187900</v>
      </c>
      <c r="C9003" s="15">
        <v>645800</v>
      </c>
      <c r="E9003" s="37" t="s">
        <v>258</v>
      </c>
      <c r="F9003" s="15">
        <v>404000</v>
      </c>
      <c r="G9003" s="15">
        <v>404000</v>
      </c>
      <c r="I9003" s="38" t="s">
        <v>262</v>
      </c>
      <c r="J9003" s="15">
        <v>3.9</v>
      </c>
    </row>
    <row r="9004" spans="1:10" x14ac:dyDescent="0.3">
      <c r="A9004" s="38" t="s">
        <v>254</v>
      </c>
      <c r="B9004" s="15">
        <v>584500</v>
      </c>
      <c r="C9004" s="15">
        <v>817000</v>
      </c>
      <c r="E9004" s="36" t="s">
        <v>253</v>
      </c>
      <c r="F9004" s="15">
        <v>402000</v>
      </c>
      <c r="G9004" s="15">
        <v>402000</v>
      </c>
      <c r="I9004" s="38" t="s">
        <v>263</v>
      </c>
      <c r="J9004" s="15">
        <v>3.2</v>
      </c>
    </row>
    <row r="9005" spans="1:10" x14ac:dyDescent="0.3">
      <c r="A9005" s="38" t="s">
        <v>257</v>
      </c>
      <c r="B9005" s="15">
        <v>500500</v>
      </c>
      <c r="C9005" s="15">
        <v>1107498</v>
      </c>
      <c r="E9005" s="35" t="s">
        <v>266</v>
      </c>
      <c r="F9005" s="15">
        <v>1431480</v>
      </c>
      <c r="G9005" s="15">
        <v>1431480</v>
      </c>
      <c r="I9005" s="35" t="s">
        <v>272</v>
      </c>
      <c r="J9005" s="15"/>
    </row>
    <row r="9006" spans="1:10" x14ac:dyDescent="0.3">
      <c r="A9006" s="38" t="s">
        <v>252</v>
      </c>
      <c r="B9006" s="15">
        <v>462998</v>
      </c>
      <c r="C9006" s="15">
        <v>729495</v>
      </c>
      <c r="E9006" s="36" t="s">
        <v>246</v>
      </c>
      <c r="F9006" s="15"/>
      <c r="G9006" s="15">
        <v>0</v>
      </c>
      <c r="I9006" s="38" t="s">
        <v>245</v>
      </c>
      <c r="J9006" s="15">
        <v>2.6</v>
      </c>
    </row>
    <row r="9007" spans="1:10" x14ac:dyDescent="0.3">
      <c r="A9007" s="38" t="s">
        <v>255</v>
      </c>
      <c r="B9007" s="15">
        <v>565000</v>
      </c>
      <c r="C9007" s="15">
        <v>1079990</v>
      </c>
      <c r="E9007" s="36" t="s">
        <v>248</v>
      </c>
      <c r="F9007" s="15">
        <v>650000</v>
      </c>
      <c r="G9007" s="15">
        <v>650000</v>
      </c>
      <c r="I9007" s="38" t="s">
        <v>247</v>
      </c>
      <c r="J9007" s="15">
        <v>2.6</v>
      </c>
    </row>
    <row r="9008" spans="1:10" x14ac:dyDescent="0.3">
      <c r="A9008" s="38" t="s">
        <v>258</v>
      </c>
      <c r="B9008" s="15">
        <v>423000</v>
      </c>
      <c r="C9008" s="15">
        <v>728000</v>
      </c>
      <c r="E9008" s="36" t="s">
        <v>250</v>
      </c>
      <c r="F9008" s="15">
        <v>567480</v>
      </c>
      <c r="G9008" s="15">
        <v>567480</v>
      </c>
      <c r="I9008" s="38" t="s">
        <v>249</v>
      </c>
      <c r="J9008" s="15">
        <v>2.8</v>
      </c>
    </row>
    <row r="9009" spans="1:10" x14ac:dyDescent="0.3">
      <c r="A9009" s="38" t="s">
        <v>260</v>
      </c>
      <c r="B9009" s="15">
        <v>319999</v>
      </c>
      <c r="C9009" s="15">
        <v>868999</v>
      </c>
      <c r="E9009" s="37" t="s">
        <v>252</v>
      </c>
      <c r="F9009" s="15"/>
      <c r="G9009" s="15">
        <v>0</v>
      </c>
      <c r="I9009" s="38" t="s">
        <v>251</v>
      </c>
      <c r="J9009" s="15">
        <v>2.7</v>
      </c>
    </row>
    <row r="9010" spans="1:10" x14ac:dyDescent="0.3">
      <c r="A9010" s="38" t="s">
        <v>262</v>
      </c>
      <c r="B9010" s="15">
        <v>265000</v>
      </c>
      <c r="C9010" s="15">
        <v>2331500</v>
      </c>
      <c r="E9010" s="37" t="s">
        <v>255</v>
      </c>
      <c r="F9010" s="15"/>
      <c r="G9010" s="15">
        <v>0</v>
      </c>
      <c r="I9010" s="38" t="s">
        <v>254</v>
      </c>
      <c r="J9010" s="15">
        <v>2.9</v>
      </c>
    </row>
    <row r="9011" spans="1:10" x14ac:dyDescent="0.3">
      <c r="A9011" s="38" t="s">
        <v>263</v>
      </c>
      <c r="B9011" s="15">
        <v>812500</v>
      </c>
      <c r="C9011" s="15">
        <v>1671000</v>
      </c>
      <c r="E9011" s="37" t="s">
        <v>258</v>
      </c>
      <c r="F9011" s="15">
        <v>567480</v>
      </c>
      <c r="G9011" s="15">
        <v>567480</v>
      </c>
      <c r="I9011" s="38" t="s">
        <v>257</v>
      </c>
      <c r="J9011" s="15">
        <v>3.1</v>
      </c>
    </row>
    <row r="9012" spans="1:10" x14ac:dyDescent="0.3">
      <c r="A9012" s="35" t="s">
        <v>275</v>
      </c>
      <c r="B9012" s="15"/>
      <c r="C9012" s="15"/>
      <c r="E9012" s="36" t="s">
        <v>253</v>
      </c>
      <c r="F9012" s="15">
        <v>214000</v>
      </c>
      <c r="G9012" s="15">
        <v>214000</v>
      </c>
      <c r="I9012" s="38" t="s">
        <v>252</v>
      </c>
      <c r="J9012" s="15">
        <v>2.9</v>
      </c>
    </row>
    <row r="9013" spans="1:10" x14ac:dyDescent="0.3">
      <c r="A9013" s="38" t="s">
        <v>245</v>
      </c>
      <c r="B9013" s="15">
        <v>275000</v>
      </c>
      <c r="C9013" s="15">
        <v>850000</v>
      </c>
      <c r="E9013" s="35" t="s">
        <v>267</v>
      </c>
      <c r="F9013" s="15">
        <v>955000</v>
      </c>
      <c r="G9013" s="15">
        <v>955000</v>
      </c>
      <c r="I9013" s="38" t="s">
        <v>255</v>
      </c>
      <c r="J9013" s="15">
        <v>3</v>
      </c>
    </row>
    <row r="9014" spans="1:10" x14ac:dyDescent="0.3">
      <c r="A9014" s="38" t="s">
        <v>247</v>
      </c>
      <c r="B9014" s="15"/>
      <c r="C9014" s="15"/>
      <c r="E9014" s="36" t="s">
        <v>246</v>
      </c>
      <c r="F9014" s="15">
        <v>375000</v>
      </c>
      <c r="G9014" s="15">
        <v>375000</v>
      </c>
      <c r="I9014" s="38" t="s">
        <v>258</v>
      </c>
      <c r="J9014" s="15">
        <v>2.4</v>
      </c>
    </row>
    <row r="9015" spans="1:10" x14ac:dyDescent="0.3">
      <c r="A9015" s="38" t="s">
        <v>249</v>
      </c>
      <c r="B9015" s="15">
        <v>259000</v>
      </c>
      <c r="C9015" s="15">
        <v>259000</v>
      </c>
      <c r="E9015" s="36" t="s">
        <v>248</v>
      </c>
      <c r="F9015" s="15">
        <v>432000</v>
      </c>
      <c r="G9015" s="15">
        <v>432000</v>
      </c>
      <c r="I9015" s="38" t="s">
        <v>260</v>
      </c>
      <c r="J9015" s="15">
        <v>2.7</v>
      </c>
    </row>
    <row r="9016" spans="1:10" x14ac:dyDescent="0.3">
      <c r="A9016" s="38" t="s">
        <v>251</v>
      </c>
      <c r="B9016" s="15">
        <v>327500</v>
      </c>
      <c r="C9016" s="15">
        <v>327500</v>
      </c>
      <c r="E9016" s="36" t="s">
        <v>250</v>
      </c>
      <c r="F9016" s="15">
        <v>148000</v>
      </c>
      <c r="G9016" s="15">
        <v>148000</v>
      </c>
      <c r="I9016" s="38" t="s">
        <v>262</v>
      </c>
      <c r="J9016" s="15">
        <v>2.2000000000000002</v>
      </c>
    </row>
    <row r="9017" spans="1:10" x14ac:dyDescent="0.3">
      <c r="A9017" s="38" t="s">
        <v>254</v>
      </c>
      <c r="B9017" s="15">
        <v>285000</v>
      </c>
      <c r="C9017" s="15">
        <v>848000</v>
      </c>
      <c r="E9017" s="37" t="s">
        <v>252</v>
      </c>
      <c r="F9017" s="15"/>
      <c r="G9017" s="15">
        <v>0</v>
      </c>
      <c r="I9017" s="38" t="s">
        <v>263</v>
      </c>
      <c r="J9017" s="15">
        <v>1.5</v>
      </c>
    </row>
    <row r="9018" spans="1:10" x14ac:dyDescent="0.3">
      <c r="A9018" s="38" t="s">
        <v>257</v>
      </c>
      <c r="B9018" s="15">
        <v>2789000</v>
      </c>
      <c r="C9018" s="15">
        <v>557800</v>
      </c>
      <c r="E9018" s="37" t="s">
        <v>255</v>
      </c>
      <c r="F9018" s="15">
        <v>148000</v>
      </c>
      <c r="G9018" s="15">
        <v>148000</v>
      </c>
      <c r="I9018" s="35" t="s">
        <v>273</v>
      </c>
      <c r="J9018" s="15"/>
    </row>
    <row r="9019" spans="1:10" x14ac:dyDescent="0.3">
      <c r="A9019" s="38" t="s">
        <v>252</v>
      </c>
      <c r="B9019" s="15">
        <v>307500</v>
      </c>
      <c r="C9019" s="15">
        <v>615000</v>
      </c>
      <c r="E9019" s="37" t="s">
        <v>258</v>
      </c>
      <c r="F9019" s="15"/>
      <c r="G9019" s="15">
        <v>0</v>
      </c>
      <c r="I9019" s="38" t="s">
        <v>245</v>
      </c>
      <c r="J9019" s="15">
        <v>1.6</v>
      </c>
    </row>
    <row r="9020" spans="1:10" x14ac:dyDescent="0.3">
      <c r="A9020" s="38" t="s">
        <v>255</v>
      </c>
      <c r="B9020" s="15">
        <v>287500</v>
      </c>
      <c r="C9020" s="15">
        <v>1150740</v>
      </c>
      <c r="E9020" s="36" t="s">
        <v>253</v>
      </c>
      <c r="F9020" s="15"/>
      <c r="G9020" s="15">
        <v>0</v>
      </c>
      <c r="I9020" s="38" t="s">
        <v>247</v>
      </c>
      <c r="J9020" s="15">
        <v>1.1000000000000001</v>
      </c>
    </row>
    <row r="9021" spans="1:10" x14ac:dyDescent="0.3">
      <c r="A9021" s="38" t="s">
        <v>258</v>
      </c>
      <c r="B9021" s="15">
        <v>490000</v>
      </c>
      <c r="C9021" s="15">
        <v>2290000</v>
      </c>
      <c r="E9021" s="35" t="s">
        <v>268</v>
      </c>
      <c r="F9021" s="15">
        <v>475400</v>
      </c>
      <c r="G9021" s="15">
        <v>665900</v>
      </c>
      <c r="I9021" s="38" t="s">
        <v>249</v>
      </c>
      <c r="J9021" s="15">
        <v>1.4</v>
      </c>
    </row>
    <row r="9022" spans="1:10" x14ac:dyDescent="0.3">
      <c r="A9022" s="38" t="s">
        <v>260</v>
      </c>
      <c r="B9022" s="15">
        <v>518000</v>
      </c>
      <c r="C9022" s="15">
        <v>758000</v>
      </c>
      <c r="E9022" s="36" t="s">
        <v>246</v>
      </c>
      <c r="F9022" s="15">
        <v>114950</v>
      </c>
      <c r="G9022" s="15">
        <v>114950</v>
      </c>
      <c r="I9022" s="38" t="s">
        <v>251</v>
      </c>
      <c r="J9022" s="15">
        <v>1.6</v>
      </c>
    </row>
    <row r="9023" spans="1:10" x14ac:dyDescent="0.3">
      <c r="A9023" s="38" t="s">
        <v>262</v>
      </c>
      <c r="B9023" s="15">
        <v>297450</v>
      </c>
      <c r="C9023" s="15">
        <v>594900</v>
      </c>
      <c r="E9023" s="36" t="s">
        <v>248</v>
      </c>
      <c r="F9023" s="15">
        <v>169950</v>
      </c>
      <c r="G9023" s="15">
        <v>169950</v>
      </c>
      <c r="I9023" s="38" t="s">
        <v>254</v>
      </c>
      <c r="J9023" s="15">
        <v>1.8</v>
      </c>
    </row>
    <row r="9024" spans="1:10" x14ac:dyDescent="0.3">
      <c r="A9024" s="14">
        <v>55</v>
      </c>
      <c r="B9024" s="15">
        <v>31694847</v>
      </c>
      <c r="C9024" s="15">
        <v>223303438</v>
      </c>
      <c r="E9024" s="36" t="s">
        <v>250</v>
      </c>
      <c r="F9024" s="15">
        <v>190500</v>
      </c>
      <c r="G9024" s="15">
        <v>381000</v>
      </c>
      <c r="I9024" s="38" t="s">
        <v>257</v>
      </c>
      <c r="J9024" s="15">
        <v>1.8</v>
      </c>
    </row>
    <row r="9025" spans="1:10" x14ac:dyDescent="0.3">
      <c r="A9025" s="35" t="s">
        <v>243</v>
      </c>
      <c r="B9025" s="15"/>
      <c r="C9025" s="15"/>
      <c r="E9025" s="37" t="s">
        <v>252</v>
      </c>
      <c r="F9025" s="15">
        <v>190500</v>
      </c>
      <c r="G9025" s="15">
        <v>381000</v>
      </c>
      <c r="I9025" s="38" t="s">
        <v>252</v>
      </c>
      <c r="J9025" s="15">
        <v>2.2999999999999998</v>
      </c>
    </row>
    <row r="9026" spans="1:10" x14ac:dyDescent="0.3">
      <c r="A9026" s="38" t="s">
        <v>245</v>
      </c>
      <c r="B9026" s="15">
        <v>120000</v>
      </c>
      <c r="C9026" s="15">
        <v>747990</v>
      </c>
      <c r="E9026" s="37" t="s">
        <v>255</v>
      </c>
      <c r="F9026" s="15"/>
      <c r="G9026" s="15">
        <v>0</v>
      </c>
      <c r="I9026" s="38" t="s">
        <v>255</v>
      </c>
      <c r="J9026" s="15">
        <v>2.6</v>
      </c>
    </row>
    <row r="9027" spans="1:10" x14ac:dyDescent="0.3">
      <c r="A9027" s="38" t="s">
        <v>247</v>
      </c>
      <c r="B9027" s="15">
        <v>96990</v>
      </c>
      <c r="C9027" s="15">
        <v>286365</v>
      </c>
      <c r="E9027" s="37" t="s">
        <v>258</v>
      </c>
      <c r="F9027" s="15"/>
      <c r="G9027" s="15">
        <v>0</v>
      </c>
      <c r="I9027" s="38" t="s">
        <v>258</v>
      </c>
      <c r="J9027" s="15">
        <v>2.1</v>
      </c>
    </row>
    <row r="9028" spans="1:10" x14ac:dyDescent="0.3">
      <c r="A9028" s="38" t="s">
        <v>249</v>
      </c>
      <c r="B9028" s="15">
        <v>111000</v>
      </c>
      <c r="C9028" s="15">
        <v>505543</v>
      </c>
      <c r="E9028" s="36" t="s">
        <v>253</v>
      </c>
      <c r="F9028" s="15"/>
      <c r="G9028" s="15">
        <v>0</v>
      </c>
      <c r="I9028" s="38" t="s">
        <v>260</v>
      </c>
      <c r="J9028" s="15">
        <v>2.2999999999999998</v>
      </c>
    </row>
    <row r="9029" spans="1:10" x14ac:dyDescent="0.3">
      <c r="A9029" s="38" t="s">
        <v>251</v>
      </c>
      <c r="B9029" s="15">
        <v>92000</v>
      </c>
      <c r="C9029" s="15">
        <v>388400</v>
      </c>
      <c r="E9029" s="35" t="s">
        <v>269</v>
      </c>
      <c r="F9029" s="15">
        <v>1495850</v>
      </c>
      <c r="G9029" s="15">
        <v>1495850</v>
      </c>
      <c r="I9029" s="38" t="s">
        <v>262</v>
      </c>
      <c r="J9029" s="15">
        <v>1.9</v>
      </c>
    </row>
    <row r="9030" spans="1:10" x14ac:dyDescent="0.3">
      <c r="A9030" s="38" t="s">
        <v>254</v>
      </c>
      <c r="B9030" s="15">
        <v>125450</v>
      </c>
      <c r="C9030" s="15">
        <v>946790</v>
      </c>
      <c r="E9030" s="36" t="s">
        <v>246</v>
      </c>
      <c r="F9030" s="15">
        <v>674850</v>
      </c>
      <c r="G9030" s="15">
        <v>674850</v>
      </c>
      <c r="I9030" s="38" t="s">
        <v>263</v>
      </c>
      <c r="J9030" s="15">
        <v>1.3</v>
      </c>
    </row>
    <row r="9031" spans="1:10" x14ac:dyDescent="0.3">
      <c r="A9031" s="38" t="s">
        <v>257</v>
      </c>
      <c r="B9031" s="15">
        <v>119750</v>
      </c>
      <c r="C9031" s="15">
        <v>469500</v>
      </c>
      <c r="E9031" s="36" t="s">
        <v>248</v>
      </c>
      <c r="F9031" s="15">
        <v>247000</v>
      </c>
      <c r="G9031" s="15">
        <v>247000</v>
      </c>
      <c r="I9031" s="35" t="s">
        <v>274</v>
      </c>
      <c r="J9031" s="15"/>
    </row>
    <row r="9032" spans="1:10" x14ac:dyDescent="0.3">
      <c r="A9032" s="38" t="s">
        <v>252</v>
      </c>
      <c r="B9032" s="15">
        <v>102325</v>
      </c>
      <c r="C9032" s="15">
        <v>772050</v>
      </c>
      <c r="E9032" s="36" t="s">
        <v>250</v>
      </c>
      <c r="F9032" s="15"/>
      <c r="G9032" s="15">
        <v>0</v>
      </c>
      <c r="I9032" s="38" t="s">
        <v>245</v>
      </c>
      <c r="J9032" s="15">
        <v>1.7</v>
      </c>
    </row>
    <row r="9033" spans="1:10" x14ac:dyDescent="0.3">
      <c r="A9033" s="38" t="s">
        <v>255</v>
      </c>
      <c r="B9033" s="15">
        <v>106500</v>
      </c>
      <c r="C9033" s="15">
        <v>1144400</v>
      </c>
      <c r="E9033" s="37" t="s">
        <v>252</v>
      </c>
      <c r="F9033" s="15"/>
      <c r="G9033" s="15">
        <v>0</v>
      </c>
      <c r="I9033" s="38" t="s">
        <v>247</v>
      </c>
      <c r="J9033" s="15">
        <v>1.7</v>
      </c>
    </row>
    <row r="9034" spans="1:10" x14ac:dyDescent="0.3">
      <c r="A9034" s="38" t="s">
        <v>258</v>
      </c>
      <c r="B9034" s="15">
        <v>108000</v>
      </c>
      <c r="C9034" s="15">
        <v>1074350</v>
      </c>
      <c r="E9034" s="37" t="s">
        <v>255</v>
      </c>
      <c r="F9034" s="15"/>
      <c r="G9034" s="15">
        <v>0</v>
      </c>
      <c r="I9034" s="38" t="s">
        <v>249</v>
      </c>
      <c r="J9034" s="15">
        <v>1.3</v>
      </c>
    </row>
    <row r="9035" spans="1:10" x14ac:dyDescent="0.3">
      <c r="A9035" s="38" t="s">
        <v>260</v>
      </c>
      <c r="B9035" s="15">
        <v>121750</v>
      </c>
      <c r="C9035" s="15">
        <v>1383995</v>
      </c>
      <c r="E9035" s="37" t="s">
        <v>258</v>
      </c>
      <c r="F9035" s="15"/>
      <c r="G9035" s="15">
        <v>0</v>
      </c>
      <c r="I9035" s="38" t="s">
        <v>251</v>
      </c>
      <c r="J9035" s="15">
        <v>0.9</v>
      </c>
    </row>
    <row r="9036" spans="1:10" x14ac:dyDescent="0.3">
      <c r="A9036" s="38" t="s">
        <v>262</v>
      </c>
      <c r="B9036" s="15">
        <v>118000</v>
      </c>
      <c r="C9036" s="15">
        <v>694500</v>
      </c>
      <c r="E9036" s="36" t="s">
        <v>253</v>
      </c>
      <c r="F9036" s="15">
        <v>574000</v>
      </c>
      <c r="G9036" s="15">
        <v>574000</v>
      </c>
      <c r="I9036" s="38" t="s">
        <v>254</v>
      </c>
      <c r="J9036" s="15">
        <v>1.4</v>
      </c>
    </row>
    <row r="9037" spans="1:10" x14ac:dyDescent="0.3">
      <c r="A9037" s="38" t="s">
        <v>263</v>
      </c>
      <c r="B9037" s="15">
        <v>116975</v>
      </c>
      <c r="C9037" s="15">
        <v>876350</v>
      </c>
      <c r="E9037" s="35" t="s">
        <v>270</v>
      </c>
      <c r="F9037" s="15">
        <v>1014000</v>
      </c>
      <c r="G9037" s="15">
        <v>1014000</v>
      </c>
      <c r="I9037" s="38" t="s">
        <v>257</v>
      </c>
      <c r="J9037" s="15">
        <v>2</v>
      </c>
    </row>
    <row r="9038" spans="1:10" x14ac:dyDescent="0.3">
      <c r="A9038" s="35" t="s">
        <v>259</v>
      </c>
      <c r="B9038" s="15"/>
      <c r="C9038" s="15"/>
      <c r="E9038" s="36" t="s">
        <v>246</v>
      </c>
      <c r="F9038" s="15">
        <v>165500</v>
      </c>
      <c r="G9038" s="15">
        <v>165500</v>
      </c>
      <c r="I9038" s="38" t="s">
        <v>252</v>
      </c>
      <c r="J9038" s="15">
        <v>1.8</v>
      </c>
    </row>
    <row r="9039" spans="1:10" x14ac:dyDescent="0.3">
      <c r="A9039" s="38" t="s">
        <v>245</v>
      </c>
      <c r="B9039" s="15">
        <v>136750</v>
      </c>
      <c r="C9039" s="15">
        <v>820800</v>
      </c>
      <c r="E9039" s="36" t="s">
        <v>248</v>
      </c>
      <c r="F9039" s="15">
        <v>451500</v>
      </c>
      <c r="G9039" s="15">
        <v>451500</v>
      </c>
      <c r="I9039" s="38" t="s">
        <v>255</v>
      </c>
      <c r="J9039" s="15">
        <v>1.7</v>
      </c>
    </row>
    <row r="9040" spans="1:10" x14ac:dyDescent="0.3">
      <c r="A9040" s="38" t="s">
        <v>247</v>
      </c>
      <c r="B9040" s="15">
        <v>103450</v>
      </c>
      <c r="C9040" s="15">
        <v>626400</v>
      </c>
      <c r="E9040" s="36" t="s">
        <v>250</v>
      </c>
      <c r="F9040" s="15">
        <v>212000</v>
      </c>
      <c r="G9040" s="15">
        <v>212000</v>
      </c>
      <c r="I9040" s="38" t="s">
        <v>258</v>
      </c>
      <c r="J9040" s="15">
        <v>1.9</v>
      </c>
    </row>
    <row r="9041" spans="1:10" x14ac:dyDescent="0.3">
      <c r="A9041" s="38" t="s">
        <v>249</v>
      </c>
      <c r="B9041" s="15">
        <v>97000</v>
      </c>
      <c r="C9041" s="15">
        <v>843700</v>
      </c>
      <c r="E9041" s="37" t="s">
        <v>252</v>
      </c>
      <c r="F9041" s="15"/>
      <c r="G9041" s="15">
        <v>0</v>
      </c>
      <c r="I9041" s="38" t="s">
        <v>260</v>
      </c>
      <c r="J9041" s="15">
        <v>2</v>
      </c>
    </row>
    <row r="9042" spans="1:10" x14ac:dyDescent="0.3">
      <c r="A9042" s="38" t="s">
        <v>251</v>
      </c>
      <c r="B9042" s="15">
        <v>111650</v>
      </c>
      <c r="C9042" s="15">
        <v>1230249</v>
      </c>
      <c r="E9042" s="37" t="s">
        <v>255</v>
      </c>
      <c r="F9042" s="15">
        <v>212000</v>
      </c>
      <c r="G9042" s="15">
        <v>212000</v>
      </c>
      <c r="I9042" s="38" t="s">
        <v>262</v>
      </c>
      <c r="J9042" s="15">
        <v>1.6</v>
      </c>
    </row>
    <row r="9043" spans="1:10" x14ac:dyDescent="0.3">
      <c r="A9043" s="38" t="s">
        <v>254</v>
      </c>
      <c r="B9043" s="15">
        <v>130500</v>
      </c>
      <c r="C9043" s="15">
        <v>1198000</v>
      </c>
      <c r="E9043" s="37" t="s">
        <v>258</v>
      </c>
      <c r="F9043" s="15"/>
      <c r="G9043" s="15">
        <v>0</v>
      </c>
      <c r="I9043" s="38" t="s">
        <v>263</v>
      </c>
      <c r="J9043" s="15">
        <v>1.3</v>
      </c>
    </row>
    <row r="9044" spans="1:10" x14ac:dyDescent="0.3">
      <c r="A9044" s="38" t="s">
        <v>257</v>
      </c>
      <c r="B9044" s="15">
        <v>133000</v>
      </c>
      <c r="C9044" s="15">
        <v>1474072</v>
      </c>
      <c r="E9044" s="36" t="s">
        <v>253</v>
      </c>
      <c r="F9044" s="15">
        <v>185000</v>
      </c>
      <c r="G9044" s="15">
        <v>185000</v>
      </c>
      <c r="I9044" s="35" t="s">
        <v>275</v>
      </c>
      <c r="J9044" s="15"/>
    </row>
    <row r="9045" spans="1:10" x14ac:dyDescent="0.3">
      <c r="A9045" s="38" t="s">
        <v>252</v>
      </c>
      <c r="B9045" s="15">
        <v>145000</v>
      </c>
      <c r="C9045" s="15">
        <v>1595166</v>
      </c>
      <c r="E9045" s="35" t="s">
        <v>271</v>
      </c>
      <c r="F9045" s="15">
        <v>1254950</v>
      </c>
      <c r="G9045" s="15">
        <v>1707900</v>
      </c>
      <c r="I9045" s="38" t="s">
        <v>245</v>
      </c>
      <c r="J9045" s="15">
        <v>1.3</v>
      </c>
    </row>
    <row r="9046" spans="1:10" x14ac:dyDescent="0.3">
      <c r="A9046" s="38" t="s">
        <v>255</v>
      </c>
      <c r="B9046" s="15">
        <v>140000</v>
      </c>
      <c r="C9046" s="15">
        <v>836400</v>
      </c>
      <c r="E9046" s="36" t="s">
        <v>246</v>
      </c>
      <c r="F9046" s="15"/>
      <c r="G9046" s="15">
        <v>0</v>
      </c>
      <c r="I9046" s="38" t="s">
        <v>247</v>
      </c>
      <c r="J9046" s="15">
        <v>1.1000000000000001</v>
      </c>
    </row>
    <row r="9047" spans="1:10" x14ac:dyDescent="0.3">
      <c r="A9047" s="38" t="s">
        <v>258</v>
      </c>
      <c r="B9047" s="15">
        <v>119500</v>
      </c>
      <c r="C9047" s="15">
        <v>1224200</v>
      </c>
      <c r="E9047" s="36" t="s">
        <v>248</v>
      </c>
      <c r="F9047" s="15">
        <v>461250</v>
      </c>
      <c r="G9047" s="15">
        <v>689500</v>
      </c>
      <c r="I9047" s="38" t="s">
        <v>249</v>
      </c>
      <c r="J9047" s="15">
        <v>1.1000000000000001</v>
      </c>
    </row>
    <row r="9048" spans="1:10" x14ac:dyDescent="0.3">
      <c r="A9048" s="38" t="s">
        <v>260</v>
      </c>
      <c r="B9048" s="15">
        <v>142900</v>
      </c>
      <c r="C9048" s="15">
        <v>1501104</v>
      </c>
      <c r="E9048" s="36" t="s">
        <v>250</v>
      </c>
      <c r="F9048" s="15">
        <v>569000</v>
      </c>
      <c r="G9048" s="15">
        <v>569000</v>
      </c>
      <c r="I9048" s="38" t="s">
        <v>251</v>
      </c>
      <c r="J9048" s="15">
        <v>1.1000000000000001</v>
      </c>
    </row>
    <row r="9049" spans="1:10" x14ac:dyDescent="0.3">
      <c r="A9049" s="38" t="s">
        <v>262</v>
      </c>
      <c r="B9049" s="15">
        <v>134765</v>
      </c>
      <c r="C9049" s="15">
        <v>1025430</v>
      </c>
      <c r="E9049" s="37" t="s">
        <v>252</v>
      </c>
      <c r="F9049" s="15"/>
      <c r="G9049" s="15">
        <v>0</v>
      </c>
      <c r="I9049" s="38" t="s">
        <v>254</v>
      </c>
      <c r="J9049" s="15">
        <v>0.9</v>
      </c>
    </row>
    <row r="9050" spans="1:10" x14ac:dyDescent="0.3">
      <c r="A9050" s="38" t="s">
        <v>263</v>
      </c>
      <c r="B9050" s="15">
        <v>133000</v>
      </c>
      <c r="C9050" s="15">
        <v>1404250</v>
      </c>
      <c r="E9050" s="37" t="s">
        <v>255</v>
      </c>
      <c r="F9050" s="15"/>
      <c r="G9050" s="15">
        <v>0</v>
      </c>
      <c r="I9050" s="38" t="s">
        <v>257</v>
      </c>
      <c r="J9050" s="15">
        <v>0.9</v>
      </c>
    </row>
    <row r="9051" spans="1:10" x14ac:dyDescent="0.3">
      <c r="A9051" s="35" t="s">
        <v>265</v>
      </c>
      <c r="B9051" s="15"/>
      <c r="C9051" s="15"/>
      <c r="E9051" s="37" t="s">
        <v>258</v>
      </c>
      <c r="F9051" s="15">
        <v>569000</v>
      </c>
      <c r="G9051" s="15">
        <v>569000</v>
      </c>
      <c r="I9051" s="38" t="s">
        <v>252</v>
      </c>
      <c r="J9051" s="15">
        <v>1.1000000000000001</v>
      </c>
    </row>
    <row r="9052" spans="1:10" x14ac:dyDescent="0.3">
      <c r="A9052" s="38" t="s">
        <v>245</v>
      </c>
      <c r="B9052" s="15">
        <v>156225</v>
      </c>
      <c r="C9052" s="15">
        <v>910550</v>
      </c>
      <c r="E9052" s="36" t="s">
        <v>253</v>
      </c>
      <c r="F9052" s="15">
        <v>224700</v>
      </c>
      <c r="G9052" s="15">
        <v>449400</v>
      </c>
      <c r="I9052" s="38" t="s">
        <v>258</v>
      </c>
      <c r="J9052" s="15">
        <v>1.5</v>
      </c>
    </row>
    <row r="9053" spans="1:10" x14ac:dyDescent="0.3">
      <c r="A9053" s="38" t="s">
        <v>247</v>
      </c>
      <c r="B9053" s="15">
        <v>147475</v>
      </c>
      <c r="C9053" s="15">
        <v>1480750</v>
      </c>
      <c r="E9053" s="35" t="s">
        <v>272</v>
      </c>
      <c r="F9053" s="15">
        <v>2584115</v>
      </c>
      <c r="G9053" s="15">
        <v>4048315</v>
      </c>
      <c r="I9053" s="38" t="s">
        <v>260</v>
      </c>
      <c r="J9053" s="15">
        <v>1.2</v>
      </c>
    </row>
    <row r="9054" spans="1:10" x14ac:dyDescent="0.3">
      <c r="A9054" s="38" t="s">
        <v>249</v>
      </c>
      <c r="B9054" s="15">
        <v>137000</v>
      </c>
      <c r="C9054" s="15">
        <v>1078750</v>
      </c>
      <c r="E9054" s="36" t="s">
        <v>246</v>
      </c>
      <c r="F9054" s="15">
        <v>889375</v>
      </c>
      <c r="G9054" s="15">
        <v>1298125</v>
      </c>
      <c r="I9054" s="38" t="s">
        <v>262</v>
      </c>
      <c r="J9054" s="15">
        <v>0.3</v>
      </c>
    </row>
    <row r="9055" spans="1:10" x14ac:dyDescent="0.3">
      <c r="A9055" s="38" t="s">
        <v>251</v>
      </c>
      <c r="B9055" s="15">
        <v>169450</v>
      </c>
      <c r="C9055" s="15">
        <v>1584500</v>
      </c>
      <c r="E9055" s="36" t="s">
        <v>248</v>
      </c>
      <c r="F9055" s="15">
        <v>999290</v>
      </c>
      <c r="G9055" s="15">
        <v>1359290</v>
      </c>
      <c r="I9055" s="14">
        <v>64</v>
      </c>
      <c r="J9055" s="15">
        <v>1081.7999999999995</v>
      </c>
    </row>
    <row r="9056" spans="1:10" x14ac:dyDescent="0.3">
      <c r="A9056" s="38" t="s">
        <v>254</v>
      </c>
      <c r="B9056" s="15">
        <v>133975</v>
      </c>
      <c r="C9056" s="15">
        <v>1332100</v>
      </c>
      <c r="E9056" s="36" t="s">
        <v>250</v>
      </c>
      <c r="F9056" s="15">
        <v>695450</v>
      </c>
      <c r="G9056" s="15">
        <v>1390900</v>
      </c>
      <c r="I9056" s="35" t="s">
        <v>244</v>
      </c>
      <c r="J9056" s="15"/>
    </row>
    <row r="9057" spans="1:10" x14ac:dyDescent="0.3">
      <c r="A9057" s="38" t="s">
        <v>257</v>
      </c>
      <c r="B9057" s="15">
        <v>159000</v>
      </c>
      <c r="C9057" s="15">
        <v>2809100</v>
      </c>
      <c r="E9057" s="37" t="s">
        <v>252</v>
      </c>
      <c r="F9057" s="15">
        <v>239975</v>
      </c>
      <c r="G9057" s="15">
        <v>479950</v>
      </c>
      <c r="I9057" s="38" t="s">
        <v>245</v>
      </c>
      <c r="J9057" s="15">
        <v>3.7</v>
      </c>
    </row>
    <row r="9058" spans="1:10" x14ac:dyDescent="0.3">
      <c r="A9058" s="38" t="s">
        <v>252</v>
      </c>
      <c r="B9058" s="15">
        <v>142900</v>
      </c>
      <c r="C9058" s="15">
        <v>1350800</v>
      </c>
      <c r="E9058" s="37" t="s">
        <v>255</v>
      </c>
      <c r="F9058" s="15">
        <v>210000</v>
      </c>
      <c r="G9058" s="15">
        <v>420000</v>
      </c>
      <c r="I9058" s="38" t="s">
        <v>247</v>
      </c>
      <c r="J9058" s="15">
        <v>3.3</v>
      </c>
    </row>
    <row r="9059" spans="1:10" x14ac:dyDescent="0.3">
      <c r="A9059" s="38" t="s">
        <v>255</v>
      </c>
      <c r="B9059" s="15">
        <v>161500</v>
      </c>
      <c r="C9059" s="15">
        <v>2811030</v>
      </c>
      <c r="E9059" s="37" t="s">
        <v>258</v>
      </c>
      <c r="F9059" s="15">
        <v>245475</v>
      </c>
      <c r="G9059" s="15">
        <v>490950</v>
      </c>
      <c r="I9059" s="38" t="s">
        <v>249</v>
      </c>
      <c r="J9059" s="15">
        <v>4</v>
      </c>
    </row>
    <row r="9060" spans="1:10" x14ac:dyDescent="0.3">
      <c r="A9060" s="38" t="s">
        <v>258</v>
      </c>
      <c r="B9060" s="15">
        <v>159975</v>
      </c>
      <c r="C9060" s="15">
        <v>3173438</v>
      </c>
      <c r="E9060" s="36" t="s">
        <v>253</v>
      </c>
      <c r="F9060" s="15"/>
      <c r="G9060" s="15">
        <v>0</v>
      </c>
      <c r="I9060" s="38" t="s">
        <v>251</v>
      </c>
      <c r="J9060" s="15">
        <v>3.7</v>
      </c>
    </row>
    <row r="9061" spans="1:10" x14ac:dyDescent="0.3">
      <c r="A9061" s="38" t="s">
        <v>260</v>
      </c>
      <c r="B9061" s="15">
        <v>165000</v>
      </c>
      <c r="C9061" s="15">
        <v>988900</v>
      </c>
      <c r="E9061" s="35" t="s">
        <v>273</v>
      </c>
      <c r="F9061" s="15">
        <v>1553750</v>
      </c>
      <c r="G9061" s="15">
        <v>2127500</v>
      </c>
      <c r="I9061" s="38" t="s">
        <v>254</v>
      </c>
      <c r="J9061" s="15">
        <v>3.4</v>
      </c>
    </row>
    <row r="9062" spans="1:10" x14ac:dyDescent="0.3">
      <c r="A9062" s="38" t="s">
        <v>262</v>
      </c>
      <c r="B9062" s="15">
        <v>158500</v>
      </c>
      <c r="C9062" s="15">
        <v>783950</v>
      </c>
      <c r="E9062" s="36" t="s">
        <v>246</v>
      </c>
      <c r="F9062" s="15"/>
      <c r="G9062" s="15">
        <v>0</v>
      </c>
      <c r="I9062" s="38" t="s">
        <v>257</v>
      </c>
      <c r="J9062" s="15">
        <v>3.7</v>
      </c>
    </row>
    <row r="9063" spans="1:10" x14ac:dyDescent="0.3">
      <c r="A9063" s="38" t="s">
        <v>263</v>
      </c>
      <c r="B9063" s="15">
        <v>160500</v>
      </c>
      <c r="C9063" s="15">
        <v>2088347</v>
      </c>
      <c r="E9063" s="36" t="s">
        <v>248</v>
      </c>
      <c r="F9063" s="15">
        <v>673250</v>
      </c>
      <c r="G9063" s="15">
        <v>981500</v>
      </c>
      <c r="I9063" s="38" t="s">
        <v>252</v>
      </c>
      <c r="J9063" s="15">
        <v>3.4</v>
      </c>
    </row>
    <row r="9064" spans="1:10" x14ac:dyDescent="0.3">
      <c r="A9064" s="35" t="s">
        <v>244</v>
      </c>
      <c r="B9064" s="15"/>
      <c r="C9064" s="15"/>
      <c r="E9064" s="36" t="s">
        <v>250</v>
      </c>
      <c r="F9064" s="15">
        <v>615000</v>
      </c>
      <c r="G9064" s="15">
        <v>615000</v>
      </c>
      <c r="I9064" s="38" t="s">
        <v>255</v>
      </c>
      <c r="J9064" s="15">
        <v>4.2</v>
      </c>
    </row>
    <row r="9065" spans="1:10" x14ac:dyDescent="0.3">
      <c r="A9065" s="38" t="s">
        <v>245</v>
      </c>
      <c r="B9065" s="15">
        <v>170000</v>
      </c>
      <c r="C9065" s="15">
        <v>1316599</v>
      </c>
      <c r="E9065" s="37" t="s">
        <v>252</v>
      </c>
      <c r="F9065" s="15"/>
      <c r="G9065" s="15">
        <v>0</v>
      </c>
      <c r="I9065" s="38" t="s">
        <v>258</v>
      </c>
      <c r="J9065" s="15">
        <v>3.2</v>
      </c>
    </row>
    <row r="9066" spans="1:10" x14ac:dyDescent="0.3">
      <c r="A9066" s="38" t="s">
        <v>247</v>
      </c>
      <c r="B9066" s="15">
        <v>170850</v>
      </c>
      <c r="C9066" s="15">
        <v>1500300</v>
      </c>
      <c r="E9066" s="37" t="s">
        <v>255</v>
      </c>
      <c r="F9066" s="15">
        <v>315000</v>
      </c>
      <c r="G9066" s="15">
        <v>315000</v>
      </c>
      <c r="I9066" s="38" t="s">
        <v>260</v>
      </c>
      <c r="J9066" s="15">
        <v>3.4</v>
      </c>
    </row>
    <row r="9067" spans="1:10" x14ac:dyDescent="0.3">
      <c r="A9067" s="38" t="s">
        <v>249</v>
      </c>
      <c r="B9067" s="15">
        <v>163225</v>
      </c>
      <c r="C9067" s="15">
        <v>1438304</v>
      </c>
      <c r="E9067" s="37" t="s">
        <v>258</v>
      </c>
      <c r="F9067" s="15">
        <v>300000</v>
      </c>
      <c r="G9067" s="15">
        <v>300000</v>
      </c>
      <c r="I9067" s="38" t="s">
        <v>262</v>
      </c>
      <c r="J9067" s="15">
        <v>3.2</v>
      </c>
    </row>
    <row r="9068" spans="1:10" x14ac:dyDescent="0.3">
      <c r="A9068" s="38" t="s">
        <v>251</v>
      </c>
      <c r="B9068" s="15">
        <v>195500</v>
      </c>
      <c r="C9068" s="15">
        <v>1084400</v>
      </c>
      <c r="E9068" s="36" t="s">
        <v>253</v>
      </c>
      <c r="F9068" s="15">
        <v>265500</v>
      </c>
      <c r="G9068" s="15">
        <v>531000</v>
      </c>
      <c r="I9068" s="38" t="s">
        <v>263</v>
      </c>
      <c r="J9068" s="15">
        <v>3.4</v>
      </c>
    </row>
    <row r="9069" spans="1:10" x14ac:dyDescent="0.3">
      <c r="A9069" s="38" t="s">
        <v>254</v>
      </c>
      <c r="B9069" s="15">
        <v>191301</v>
      </c>
      <c r="C9069" s="15">
        <v>1982051</v>
      </c>
      <c r="E9069" s="35" t="s">
        <v>274</v>
      </c>
      <c r="F9069" s="15">
        <v>2919525</v>
      </c>
      <c r="G9069" s="15">
        <v>3290150</v>
      </c>
      <c r="I9069" s="35" t="s">
        <v>256</v>
      </c>
      <c r="J9069" s="15"/>
    </row>
    <row r="9070" spans="1:10" x14ac:dyDescent="0.3">
      <c r="A9070" s="38" t="s">
        <v>257</v>
      </c>
      <c r="B9070" s="15">
        <v>226000</v>
      </c>
      <c r="C9070" s="15">
        <v>1201300</v>
      </c>
      <c r="E9070" s="36" t="s">
        <v>246</v>
      </c>
      <c r="F9070" s="15">
        <v>644900</v>
      </c>
      <c r="G9070" s="15">
        <v>644900</v>
      </c>
      <c r="I9070" s="38" t="s">
        <v>245</v>
      </c>
      <c r="J9070" s="15">
        <v>3.8</v>
      </c>
    </row>
    <row r="9071" spans="1:10" x14ac:dyDescent="0.3">
      <c r="A9071" s="38" t="s">
        <v>252</v>
      </c>
      <c r="B9071" s="15">
        <v>186900</v>
      </c>
      <c r="C9071" s="15">
        <v>1417300</v>
      </c>
      <c r="E9071" s="36" t="s">
        <v>248</v>
      </c>
      <c r="F9071" s="15">
        <v>902000</v>
      </c>
      <c r="G9071" s="15">
        <v>902000</v>
      </c>
      <c r="I9071" s="38" t="s">
        <v>247</v>
      </c>
      <c r="J9071" s="15">
        <v>4.8</v>
      </c>
    </row>
    <row r="9072" spans="1:10" x14ac:dyDescent="0.3">
      <c r="A9072" s="38" t="s">
        <v>255</v>
      </c>
      <c r="B9072" s="15">
        <v>218750</v>
      </c>
      <c r="C9072" s="15">
        <v>1924350</v>
      </c>
      <c r="E9072" s="36" t="s">
        <v>250</v>
      </c>
      <c r="F9072" s="15">
        <v>1372625</v>
      </c>
      <c r="G9072" s="15">
        <v>1743250</v>
      </c>
      <c r="I9072" s="38" t="s">
        <v>249</v>
      </c>
      <c r="J9072" s="15">
        <v>5.7</v>
      </c>
    </row>
    <row r="9073" spans="1:10" x14ac:dyDescent="0.3">
      <c r="A9073" s="38" t="s">
        <v>258</v>
      </c>
      <c r="B9073" s="15">
        <v>235000</v>
      </c>
      <c r="C9073" s="15">
        <v>1578750</v>
      </c>
      <c r="E9073" s="37" t="s">
        <v>252</v>
      </c>
      <c r="F9073" s="15">
        <v>370625</v>
      </c>
      <c r="G9073" s="15">
        <v>741250</v>
      </c>
      <c r="I9073" s="38" t="s">
        <v>251</v>
      </c>
      <c r="J9073" s="15">
        <v>6.7</v>
      </c>
    </row>
    <row r="9074" spans="1:10" x14ac:dyDescent="0.3">
      <c r="A9074" s="38" t="s">
        <v>260</v>
      </c>
      <c r="B9074" s="15">
        <v>185450</v>
      </c>
      <c r="C9074" s="15">
        <v>370900</v>
      </c>
      <c r="E9074" s="37" t="s">
        <v>255</v>
      </c>
      <c r="F9074" s="15">
        <v>297000</v>
      </c>
      <c r="G9074" s="15">
        <v>297000</v>
      </c>
      <c r="I9074" s="38" t="s">
        <v>254</v>
      </c>
      <c r="J9074" s="15">
        <v>7.4</v>
      </c>
    </row>
    <row r="9075" spans="1:10" x14ac:dyDescent="0.3">
      <c r="A9075" s="38" t="s">
        <v>262</v>
      </c>
      <c r="B9075" s="15">
        <v>174000</v>
      </c>
      <c r="C9075" s="15">
        <v>348000</v>
      </c>
      <c r="E9075" s="37" t="s">
        <v>258</v>
      </c>
      <c r="F9075" s="15">
        <v>705000</v>
      </c>
      <c r="G9075" s="15">
        <v>705000</v>
      </c>
      <c r="I9075" s="38" t="s">
        <v>257</v>
      </c>
      <c r="J9075" s="15">
        <v>7.1</v>
      </c>
    </row>
    <row r="9076" spans="1:10" x14ac:dyDescent="0.3">
      <c r="A9076" s="38" t="s">
        <v>263</v>
      </c>
      <c r="B9076" s="15">
        <v>190975</v>
      </c>
      <c r="C9076" s="15">
        <v>1544100</v>
      </c>
      <c r="E9076" s="36" t="s">
        <v>253</v>
      </c>
      <c r="F9076" s="15"/>
      <c r="G9076" s="15">
        <v>0</v>
      </c>
      <c r="I9076" s="38" t="s">
        <v>252</v>
      </c>
      <c r="J9076" s="15">
        <v>7.9</v>
      </c>
    </row>
    <row r="9077" spans="1:10" x14ac:dyDescent="0.3">
      <c r="A9077" s="35" t="s">
        <v>256</v>
      </c>
      <c r="B9077" s="15"/>
      <c r="C9077" s="15"/>
      <c r="E9077" s="35" t="s">
        <v>275</v>
      </c>
      <c r="F9077" s="15">
        <v>2401500</v>
      </c>
      <c r="G9077" s="15">
        <v>2401500</v>
      </c>
      <c r="I9077" s="38" t="s">
        <v>255</v>
      </c>
      <c r="J9077" s="15">
        <v>8.5</v>
      </c>
    </row>
    <row r="9078" spans="1:10" x14ac:dyDescent="0.3">
      <c r="A9078" s="38" t="s">
        <v>245</v>
      </c>
      <c r="B9078" s="15">
        <v>174950</v>
      </c>
      <c r="C9078" s="15">
        <v>923500</v>
      </c>
      <c r="E9078" s="36" t="s">
        <v>246</v>
      </c>
      <c r="F9078" s="15">
        <v>450000</v>
      </c>
      <c r="G9078" s="15">
        <v>450000</v>
      </c>
      <c r="I9078" s="38" t="s">
        <v>258</v>
      </c>
      <c r="J9078" s="15">
        <v>10</v>
      </c>
    </row>
    <row r="9079" spans="1:10" x14ac:dyDescent="0.3">
      <c r="A9079" s="38" t="s">
        <v>247</v>
      </c>
      <c r="B9079" s="15">
        <v>205000</v>
      </c>
      <c r="C9079" s="15">
        <v>585100</v>
      </c>
      <c r="E9079" s="36" t="s">
        <v>248</v>
      </c>
      <c r="F9079" s="15">
        <v>595000</v>
      </c>
      <c r="G9079" s="15">
        <v>595000</v>
      </c>
      <c r="I9079" s="38" t="s">
        <v>260</v>
      </c>
      <c r="J9079" s="15">
        <v>9.9</v>
      </c>
    </row>
    <row r="9080" spans="1:10" x14ac:dyDescent="0.3">
      <c r="A9080" s="38" t="s">
        <v>249</v>
      </c>
      <c r="B9080" s="15">
        <v>192000</v>
      </c>
      <c r="C9080" s="15">
        <v>1491000</v>
      </c>
      <c r="E9080" s="36" t="s">
        <v>250</v>
      </c>
      <c r="F9080" s="15">
        <v>366500</v>
      </c>
      <c r="G9080" s="15">
        <v>366500</v>
      </c>
      <c r="I9080" s="38" t="s">
        <v>262</v>
      </c>
      <c r="J9080" s="15">
        <v>10.3</v>
      </c>
    </row>
    <row r="9081" spans="1:10" x14ac:dyDescent="0.3">
      <c r="A9081" s="38" t="s">
        <v>251</v>
      </c>
      <c r="B9081" s="15">
        <v>185000</v>
      </c>
      <c r="C9081" s="15">
        <v>1553400</v>
      </c>
      <c r="E9081" s="37" t="s">
        <v>252</v>
      </c>
      <c r="F9081" s="15">
        <v>366500</v>
      </c>
      <c r="G9081" s="15">
        <v>366500</v>
      </c>
      <c r="I9081" s="38" t="s">
        <v>263</v>
      </c>
      <c r="J9081" s="15">
        <v>9.9</v>
      </c>
    </row>
    <row r="9082" spans="1:10" x14ac:dyDescent="0.3">
      <c r="A9082" s="38" t="s">
        <v>254</v>
      </c>
      <c r="B9082" s="15">
        <v>177000</v>
      </c>
      <c r="C9082" s="15">
        <v>1685150</v>
      </c>
      <c r="E9082" s="37" t="s">
        <v>255</v>
      </c>
      <c r="F9082" s="15"/>
      <c r="G9082" s="15">
        <v>0</v>
      </c>
      <c r="I9082" s="35" t="s">
        <v>261</v>
      </c>
      <c r="J9082" s="15"/>
    </row>
    <row r="9083" spans="1:10" x14ac:dyDescent="0.3">
      <c r="A9083" s="38" t="s">
        <v>257</v>
      </c>
      <c r="B9083" s="15">
        <v>184000</v>
      </c>
      <c r="C9083" s="15">
        <v>2159450</v>
      </c>
      <c r="E9083" s="37" t="s">
        <v>258</v>
      </c>
      <c r="F9083" s="15"/>
      <c r="G9083" s="15">
        <v>0</v>
      </c>
      <c r="I9083" s="38" t="s">
        <v>245</v>
      </c>
      <c r="J9083" s="15">
        <v>10.199999999999999</v>
      </c>
    </row>
    <row r="9084" spans="1:10" x14ac:dyDescent="0.3">
      <c r="A9084" s="38" t="s">
        <v>252</v>
      </c>
      <c r="B9084" s="15">
        <v>210000</v>
      </c>
      <c r="C9084" s="15">
        <v>636350</v>
      </c>
      <c r="E9084" s="36" t="s">
        <v>253</v>
      </c>
      <c r="F9084" s="15">
        <v>990000</v>
      </c>
      <c r="G9084" s="15">
        <v>990000</v>
      </c>
      <c r="I9084" s="38" t="s">
        <v>247</v>
      </c>
      <c r="J9084" s="15">
        <v>11.5</v>
      </c>
    </row>
    <row r="9085" spans="1:10" x14ac:dyDescent="0.3">
      <c r="A9085" s="38" t="s">
        <v>255</v>
      </c>
      <c r="B9085" s="15">
        <v>192950</v>
      </c>
      <c r="C9085" s="15">
        <v>727400</v>
      </c>
      <c r="E9085" s="14">
        <v>85</v>
      </c>
      <c r="F9085" s="15">
        <v>86702016</v>
      </c>
      <c r="G9085" s="15">
        <v>378399704</v>
      </c>
      <c r="I9085" s="38" t="s">
        <v>249</v>
      </c>
      <c r="J9085" s="15">
        <v>12.7</v>
      </c>
    </row>
    <row r="9086" spans="1:10" x14ac:dyDescent="0.3">
      <c r="A9086" s="38" t="s">
        <v>258</v>
      </c>
      <c r="B9086" s="15">
        <v>191500</v>
      </c>
      <c r="C9086" s="15">
        <v>647950</v>
      </c>
      <c r="E9086" s="35" t="s">
        <v>259</v>
      </c>
      <c r="F9086" s="15">
        <v>4538465</v>
      </c>
      <c r="G9086" s="15">
        <v>28707044</v>
      </c>
      <c r="I9086" s="38" t="s">
        <v>251</v>
      </c>
      <c r="J9086" s="15">
        <v>13</v>
      </c>
    </row>
    <row r="9087" spans="1:10" x14ac:dyDescent="0.3">
      <c r="A9087" s="38" t="s">
        <v>260</v>
      </c>
      <c r="B9087" s="15">
        <v>180000</v>
      </c>
      <c r="C9087" s="15">
        <v>986505</v>
      </c>
      <c r="E9087" s="36" t="s">
        <v>246</v>
      </c>
      <c r="F9087" s="15">
        <v>666740</v>
      </c>
      <c r="G9087" s="15">
        <v>3240870</v>
      </c>
      <c r="I9087" s="38" t="s">
        <v>254</v>
      </c>
      <c r="J9087" s="15">
        <v>13.4</v>
      </c>
    </row>
    <row r="9088" spans="1:10" x14ac:dyDescent="0.3">
      <c r="A9088" s="38" t="s">
        <v>262</v>
      </c>
      <c r="B9088" s="15">
        <v>144000</v>
      </c>
      <c r="C9088" s="15">
        <v>288000</v>
      </c>
      <c r="E9088" s="36" t="s">
        <v>248</v>
      </c>
      <c r="F9088" s="15">
        <v>1070925</v>
      </c>
      <c r="G9088" s="15">
        <v>4171250</v>
      </c>
      <c r="I9088" s="38" t="s">
        <v>257</v>
      </c>
      <c r="J9088" s="15">
        <v>12.6</v>
      </c>
    </row>
    <row r="9089" spans="1:10" x14ac:dyDescent="0.3">
      <c r="A9089" s="38" t="s">
        <v>263</v>
      </c>
      <c r="B9089" s="15">
        <v>135000</v>
      </c>
      <c r="C9089" s="15">
        <v>782000</v>
      </c>
      <c r="E9089" s="36" t="s">
        <v>250</v>
      </c>
      <c r="F9089" s="15">
        <v>1609375</v>
      </c>
      <c r="G9089" s="15">
        <v>6842680</v>
      </c>
      <c r="I9089" s="38" t="s">
        <v>252</v>
      </c>
      <c r="J9089" s="15">
        <v>12.7</v>
      </c>
    </row>
    <row r="9090" spans="1:10" x14ac:dyDescent="0.3">
      <c r="A9090" s="35" t="s">
        <v>261</v>
      </c>
      <c r="B9090" s="15"/>
      <c r="C9090" s="15"/>
      <c r="E9090" s="37" t="s">
        <v>252</v>
      </c>
      <c r="F9090" s="15">
        <v>451975</v>
      </c>
      <c r="G9090" s="15">
        <v>1685900</v>
      </c>
      <c r="I9090" s="38" t="s">
        <v>255</v>
      </c>
      <c r="J9090" s="15">
        <v>11.7</v>
      </c>
    </row>
    <row r="9091" spans="1:10" x14ac:dyDescent="0.3">
      <c r="A9091" s="38" t="s">
        <v>245</v>
      </c>
      <c r="B9091" s="15">
        <v>167000</v>
      </c>
      <c r="C9091" s="15">
        <v>1083500</v>
      </c>
      <c r="E9091" s="37" t="s">
        <v>255</v>
      </c>
      <c r="F9091" s="15">
        <v>466500</v>
      </c>
      <c r="G9091" s="15">
        <v>1840180</v>
      </c>
      <c r="I9091" s="38" t="s">
        <v>258</v>
      </c>
      <c r="J9091" s="15">
        <v>11.4</v>
      </c>
    </row>
    <row r="9092" spans="1:10" x14ac:dyDescent="0.3">
      <c r="A9092" s="38" t="s">
        <v>247</v>
      </c>
      <c r="B9092" s="15">
        <v>212000</v>
      </c>
      <c r="C9092" s="15">
        <v>1101950</v>
      </c>
      <c r="E9092" s="37" t="s">
        <v>258</v>
      </c>
      <c r="F9092" s="15">
        <v>690900</v>
      </c>
      <c r="G9092" s="15">
        <v>3316600</v>
      </c>
      <c r="I9092" s="38" t="s">
        <v>260</v>
      </c>
      <c r="J9092" s="15">
        <v>10.8</v>
      </c>
    </row>
    <row r="9093" spans="1:10" x14ac:dyDescent="0.3">
      <c r="A9093" s="38" t="s">
        <v>249</v>
      </c>
      <c r="B9093" s="15">
        <v>168250</v>
      </c>
      <c r="C9093" s="15">
        <v>336500</v>
      </c>
      <c r="E9093" s="36" t="s">
        <v>253</v>
      </c>
      <c r="F9093" s="15">
        <v>1191425</v>
      </c>
      <c r="G9093" s="15">
        <v>14452244</v>
      </c>
      <c r="I9093" s="38" t="s">
        <v>262</v>
      </c>
      <c r="J9093" s="15">
        <v>11.1</v>
      </c>
    </row>
    <row r="9094" spans="1:10" x14ac:dyDescent="0.3">
      <c r="A9094" s="38" t="s">
        <v>251</v>
      </c>
      <c r="B9094" s="15">
        <v>201475</v>
      </c>
      <c r="C9094" s="15">
        <v>1075400</v>
      </c>
      <c r="E9094" s="35" t="s">
        <v>265</v>
      </c>
      <c r="F9094" s="15">
        <v>6389414</v>
      </c>
      <c r="G9094" s="15">
        <v>54881753</v>
      </c>
      <c r="I9094" s="38" t="s">
        <v>263</v>
      </c>
      <c r="J9094" s="15">
        <v>10</v>
      </c>
    </row>
    <row r="9095" spans="1:10" x14ac:dyDescent="0.3">
      <c r="A9095" s="38" t="s">
        <v>254</v>
      </c>
      <c r="B9095" s="15">
        <v>173300</v>
      </c>
      <c r="C9095" s="15">
        <v>346600</v>
      </c>
      <c r="E9095" s="36" t="s">
        <v>246</v>
      </c>
      <c r="F9095" s="15">
        <v>1332008</v>
      </c>
      <c r="G9095" s="15">
        <v>15965081</v>
      </c>
      <c r="I9095" s="35" t="s">
        <v>264</v>
      </c>
      <c r="J9095" s="15"/>
    </row>
    <row r="9096" spans="1:10" x14ac:dyDescent="0.3">
      <c r="A9096" s="38" t="s">
        <v>257</v>
      </c>
      <c r="B9096" s="15">
        <v>165250</v>
      </c>
      <c r="C9096" s="15">
        <v>670500</v>
      </c>
      <c r="E9096" s="36" t="s">
        <v>248</v>
      </c>
      <c r="F9096" s="15">
        <v>1887902</v>
      </c>
      <c r="G9096" s="15">
        <v>15788327</v>
      </c>
      <c r="I9096" s="38" t="s">
        <v>245</v>
      </c>
      <c r="J9096" s="15">
        <v>9.9</v>
      </c>
    </row>
    <row r="9097" spans="1:10" x14ac:dyDescent="0.3">
      <c r="A9097" s="38" t="s">
        <v>252</v>
      </c>
      <c r="B9097" s="15">
        <v>201250</v>
      </c>
      <c r="C9097" s="15">
        <v>1034500</v>
      </c>
      <c r="E9097" s="36" t="s">
        <v>250</v>
      </c>
      <c r="F9097" s="15">
        <v>1838196</v>
      </c>
      <c r="G9097" s="15">
        <v>11773581</v>
      </c>
      <c r="I9097" s="38" t="s">
        <v>247</v>
      </c>
      <c r="J9097" s="15">
        <v>10.1</v>
      </c>
    </row>
    <row r="9098" spans="1:10" x14ac:dyDescent="0.3">
      <c r="A9098" s="38" t="s">
        <v>255</v>
      </c>
      <c r="B9098" s="15">
        <v>184950</v>
      </c>
      <c r="C9098" s="15">
        <v>923100</v>
      </c>
      <c r="E9098" s="37" t="s">
        <v>252</v>
      </c>
      <c r="F9098" s="15">
        <v>644925</v>
      </c>
      <c r="G9098" s="15">
        <v>3328145</v>
      </c>
      <c r="I9098" s="38" t="s">
        <v>249</v>
      </c>
      <c r="J9098" s="15">
        <v>10.3</v>
      </c>
    </row>
    <row r="9099" spans="1:10" x14ac:dyDescent="0.3">
      <c r="A9099" s="38" t="s">
        <v>258</v>
      </c>
      <c r="B9099" s="15">
        <v>168975</v>
      </c>
      <c r="C9099" s="15">
        <v>737950</v>
      </c>
      <c r="E9099" s="37" t="s">
        <v>255</v>
      </c>
      <c r="F9099" s="15">
        <v>555000</v>
      </c>
      <c r="G9099" s="15">
        <v>4277995</v>
      </c>
      <c r="I9099" s="38" t="s">
        <v>251</v>
      </c>
      <c r="J9099" s="15">
        <v>9.9</v>
      </c>
    </row>
    <row r="9100" spans="1:10" x14ac:dyDescent="0.3">
      <c r="A9100" s="38" t="s">
        <v>260</v>
      </c>
      <c r="B9100" s="15">
        <v>129950</v>
      </c>
      <c r="C9100" s="15">
        <v>648850</v>
      </c>
      <c r="E9100" s="37" t="s">
        <v>258</v>
      </c>
      <c r="F9100" s="15">
        <v>638271</v>
      </c>
      <c r="G9100" s="15">
        <v>4167441</v>
      </c>
      <c r="I9100" s="38" t="s">
        <v>254</v>
      </c>
      <c r="J9100" s="15">
        <v>8.1999999999999993</v>
      </c>
    </row>
    <row r="9101" spans="1:10" x14ac:dyDescent="0.3">
      <c r="A9101" s="38" t="s">
        <v>262</v>
      </c>
      <c r="B9101" s="15">
        <v>96750</v>
      </c>
      <c r="C9101" s="15">
        <v>388400</v>
      </c>
      <c r="E9101" s="36" t="s">
        <v>253</v>
      </c>
      <c r="F9101" s="15">
        <v>1331308</v>
      </c>
      <c r="G9101" s="15">
        <v>11354764</v>
      </c>
      <c r="I9101" s="38" t="s">
        <v>257</v>
      </c>
      <c r="J9101" s="15">
        <v>9</v>
      </c>
    </row>
    <row r="9102" spans="1:10" x14ac:dyDescent="0.3">
      <c r="A9102" s="38" t="s">
        <v>263</v>
      </c>
      <c r="B9102" s="15">
        <v>175000</v>
      </c>
      <c r="C9102" s="15">
        <v>498000</v>
      </c>
      <c r="E9102" s="35" t="s">
        <v>244</v>
      </c>
      <c r="F9102" s="15">
        <v>6450389</v>
      </c>
      <c r="G9102" s="15">
        <v>25279081</v>
      </c>
      <c r="I9102" s="38" t="s">
        <v>252</v>
      </c>
      <c r="J9102" s="15">
        <v>10.199999999999999</v>
      </c>
    </row>
    <row r="9103" spans="1:10" x14ac:dyDescent="0.3">
      <c r="A9103" s="35" t="s">
        <v>264</v>
      </c>
      <c r="B9103" s="15"/>
      <c r="C9103" s="15"/>
      <c r="E9103" s="36" t="s">
        <v>246</v>
      </c>
      <c r="F9103" s="15">
        <v>954230</v>
      </c>
      <c r="G9103" s="15">
        <v>4487955</v>
      </c>
      <c r="I9103" s="38" t="s">
        <v>255</v>
      </c>
      <c r="J9103" s="15">
        <v>10.199999999999999</v>
      </c>
    </row>
    <row r="9104" spans="1:10" x14ac:dyDescent="0.3">
      <c r="A9104" s="38" t="s">
        <v>245</v>
      </c>
      <c r="B9104" s="15">
        <v>96000</v>
      </c>
      <c r="C9104" s="15">
        <v>258000</v>
      </c>
      <c r="E9104" s="36" t="s">
        <v>248</v>
      </c>
      <c r="F9104" s="15">
        <v>1448375</v>
      </c>
      <c r="G9104" s="15">
        <v>10516092</v>
      </c>
      <c r="I9104" s="38" t="s">
        <v>258</v>
      </c>
      <c r="J9104" s="15">
        <v>12.2</v>
      </c>
    </row>
    <row r="9105" spans="1:10" x14ac:dyDescent="0.3">
      <c r="A9105" s="38" t="s">
        <v>247</v>
      </c>
      <c r="B9105" s="15">
        <v>131000</v>
      </c>
      <c r="C9105" s="15">
        <v>131000</v>
      </c>
      <c r="E9105" s="36" t="s">
        <v>250</v>
      </c>
      <c r="F9105" s="15">
        <v>1925350</v>
      </c>
      <c r="G9105" s="15">
        <v>7285600</v>
      </c>
      <c r="I9105" s="38" t="s">
        <v>260</v>
      </c>
      <c r="J9105" s="15">
        <v>10.1</v>
      </c>
    </row>
    <row r="9106" spans="1:10" x14ac:dyDescent="0.3">
      <c r="A9106" s="38" t="s">
        <v>249</v>
      </c>
      <c r="B9106" s="15">
        <v>131500</v>
      </c>
      <c r="C9106" s="15">
        <v>1084850</v>
      </c>
      <c r="E9106" s="37" t="s">
        <v>252</v>
      </c>
      <c r="F9106" s="15">
        <v>655500</v>
      </c>
      <c r="G9106" s="15">
        <v>2658450</v>
      </c>
      <c r="I9106" s="38" t="s">
        <v>262</v>
      </c>
      <c r="J9106" s="15">
        <v>9.8000000000000007</v>
      </c>
    </row>
    <row r="9107" spans="1:10" x14ac:dyDescent="0.3">
      <c r="A9107" s="38" t="s">
        <v>251</v>
      </c>
      <c r="B9107" s="15">
        <v>110000</v>
      </c>
      <c r="C9107" s="15">
        <v>439900</v>
      </c>
      <c r="E9107" s="37" t="s">
        <v>255</v>
      </c>
      <c r="F9107" s="15">
        <v>939850</v>
      </c>
      <c r="G9107" s="15">
        <v>2519750</v>
      </c>
      <c r="I9107" s="38" t="s">
        <v>263</v>
      </c>
      <c r="J9107" s="15">
        <v>9.4</v>
      </c>
    </row>
    <row r="9108" spans="1:10" x14ac:dyDescent="0.3">
      <c r="A9108" s="38" t="s">
        <v>254</v>
      </c>
      <c r="B9108" s="15">
        <v>97000</v>
      </c>
      <c r="C9108" s="15">
        <v>288600</v>
      </c>
      <c r="E9108" s="37" t="s">
        <v>258</v>
      </c>
      <c r="F9108" s="15">
        <v>330000</v>
      </c>
      <c r="G9108" s="15">
        <v>2107400</v>
      </c>
      <c r="I9108" s="35" t="s">
        <v>266</v>
      </c>
      <c r="J9108" s="15"/>
    </row>
    <row r="9109" spans="1:10" x14ac:dyDescent="0.3">
      <c r="A9109" s="38" t="s">
        <v>257</v>
      </c>
      <c r="B9109" s="15">
        <v>122500</v>
      </c>
      <c r="C9109" s="15">
        <v>540000</v>
      </c>
      <c r="E9109" s="36" t="s">
        <v>253</v>
      </c>
      <c r="F9109" s="15">
        <v>2122434</v>
      </c>
      <c r="G9109" s="15">
        <v>2989434</v>
      </c>
      <c r="I9109" s="38" t="s">
        <v>245</v>
      </c>
      <c r="J9109" s="15">
        <v>10.1</v>
      </c>
    </row>
    <row r="9110" spans="1:10" x14ac:dyDescent="0.3">
      <c r="A9110" s="38" t="s">
        <v>252</v>
      </c>
      <c r="B9110" s="15">
        <v>120990</v>
      </c>
      <c r="C9110" s="15">
        <v>599190</v>
      </c>
      <c r="E9110" s="35" t="s">
        <v>256</v>
      </c>
      <c r="F9110" s="15">
        <v>7007475</v>
      </c>
      <c r="G9110" s="15">
        <v>24136148</v>
      </c>
      <c r="I9110" s="38" t="s">
        <v>247</v>
      </c>
      <c r="J9110" s="15">
        <v>9.4</v>
      </c>
    </row>
    <row r="9111" spans="1:10" x14ac:dyDescent="0.3">
      <c r="A9111" s="38" t="s">
        <v>255</v>
      </c>
      <c r="B9111" s="15">
        <v>91500</v>
      </c>
      <c r="C9111" s="15">
        <v>616400</v>
      </c>
      <c r="E9111" s="36" t="s">
        <v>246</v>
      </c>
      <c r="F9111" s="15">
        <v>2831450</v>
      </c>
      <c r="G9111" s="15">
        <v>6637350</v>
      </c>
      <c r="I9111" s="38" t="s">
        <v>249</v>
      </c>
      <c r="J9111" s="15">
        <v>9.1</v>
      </c>
    </row>
    <row r="9112" spans="1:10" x14ac:dyDescent="0.3">
      <c r="A9112" s="38" t="s">
        <v>258</v>
      </c>
      <c r="B9112" s="15">
        <v>149950</v>
      </c>
      <c r="C9112" s="15">
        <v>1157150</v>
      </c>
      <c r="E9112" s="36" t="s">
        <v>248</v>
      </c>
      <c r="F9112" s="15">
        <v>1243975</v>
      </c>
      <c r="G9112" s="15">
        <v>6598190</v>
      </c>
      <c r="I9112" s="38" t="s">
        <v>251</v>
      </c>
      <c r="J9112" s="15">
        <v>10</v>
      </c>
    </row>
    <row r="9113" spans="1:10" x14ac:dyDescent="0.3">
      <c r="A9113" s="38" t="s">
        <v>260</v>
      </c>
      <c r="B9113" s="15">
        <v>137700</v>
      </c>
      <c r="C9113" s="15">
        <v>1342378</v>
      </c>
      <c r="E9113" s="36" t="s">
        <v>250</v>
      </c>
      <c r="F9113" s="15">
        <v>1628600</v>
      </c>
      <c r="G9113" s="15">
        <v>5692958</v>
      </c>
      <c r="I9113" s="38" t="s">
        <v>254</v>
      </c>
      <c r="J9113" s="15">
        <v>11.2</v>
      </c>
    </row>
    <row r="9114" spans="1:10" x14ac:dyDescent="0.3">
      <c r="A9114" s="38" t="s">
        <v>262</v>
      </c>
      <c r="B9114" s="15">
        <v>119000</v>
      </c>
      <c r="C9114" s="15">
        <v>461000</v>
      </c>
      <c r="E9114" s="37" t="s">
        <v>252</v>
      </c>
      <c r="F9114" s="15">
        <v>287950</v>
      </c>
      <c r="G9114" s="15">
        <v>1510208</v>
      </c>
      <c r="I9114" s="38" t="s">
        <v>257</v>
      </c>
      <c r="J9114" s="15">
        <v>12.2</v>
      </c>
    </row>
    <row r="9115" spans="1:10" x14ac:dyDescent="0.3">
      <c r="A9115" s="38" t="s">
        <v>263</v>
      </c>
      <c r="B9115" s="15">
        <v>91125</v>
      </c>
      <c r="C9115" s="15">
        <v>398350</v>
      </c>
      <c r="E9115" s="37" t="s">
        <v>255</v>
      </c>
      <c r="F9115" s="15">
        <v>713900</v>
      </c>
      <c r="G9115" s="15">
        <v>2552350</v>
      </c>
      <c r="I9115" s="38" t="s">
        <v>252</v>
      </c>
      <c r="J9115" s="15">
        <v>12.7</v>
      </c>
    </row>
    <row r="9116" spans="1:10" x14ac:dyDescent="0.3">
      <c r="A9116" s="35" t="s">
        <v>266</v>
      </c>
      <c r="B9116" s="15"/>
      <c r="C9116" s="15"/>
      <c r="E9116" s="37" t="s">
        <v>258</v>
      </c>
      <c r="F9116" s="15">
        <v>626750</v>
      </c>
      <c r="G9116" s="15">
        <v>1630400</v>
      </c>
      <c r="I9116" s="38" t="s">
        <v>255</v>
      </c>
      <c r="J9116" s="15">
        <v>15.2</v>
      </c>
    </row>
    <row r="9117" spans="1:10" x14ac:dyDescent="0.3">
      <c r="A9117" s="38" t="s">
        <v>245</v>
      </c>
      <c r="B9117" s="15">
        <v>110000</v>
      </c>
      <c r="C9117" s="15">
        <v>220000</v>
      </c>
      <c r="E9117" s="36" t="s">
        <v>253</v>
      </c>
      <c r="F9117" s="15">
        <v>1303450</v>
      </c>
      <c r="G9117" s="15">
        <v>5207650</v>
      </c>
      <c r="I9117" s="38" t="s">
        <v>258</v>
      </c>
      <c r="J9117" s="15">
        <v>16</v>
      </c>
    </row>
    <row r="9118" spans="1:10" x14ac:dyDescent="0.3">
      <c r="A9118" s="38" t="s">
        <v>247</v>
      </c>
      <c r="B9118" s="15">
        <v>143950</v>
      </c>
      <c r="C9118" s="15">
        <v>641286</v>
      </c>
      <c r="E9118" s="35" t="s">
        <v>261</v>
      </c>
      <c r="F9118" s="15">
        <v>4816025</v>
      </c>
      <c r="G9118" s="15">
        <v>13597980</v>
      </c>
      <c r="I9118" s="38" t="s">
        <v>260</v>
      </c>
      <c r="J9118" s="15">
        <v>15.5</v>
      </c>
    </row>
    <row r="9119" spans="1:10" x14ac:dyDescent="0.3">
      <c r="A9119" s="38" t="s">
        <v>249</v>
      </c>
      <c r="B9119" s="15">
        <v>89000</v>
      </c>
      <c r="C9119" s="15">
        <v>531250</v>
      </c>
      <c r="E9119" s="36" t="s">
        <v>246</v>
      </c>
      <c r="F9119" s="15">
        <v>1533625</v>
      </c>
      <c r="G9119" s="15">
        <v>3248800</v>
      </c>
      <c r="I9119" s="38" t="s">
        <v>262</v>
      </c>
      <c r="J9119" s="15">
        <v>16.399999999999999</v>
      </c>
    </row>
    <row r="9120" spans="1:10" x14ac:dyDescent="0.3">
      <c r="A9120" s="38" t="s">
        <v>251</v>
      </c>
      <c r="B9120" s="15">
        <v>109073</v>
      </c>
      <c r="C9120" s="15">
        <v>394645</v>
      </c>
      <c r="E9120" s="36" t="s">
        <v>248</v>
      </c>
      <c r="F9120" s="15">
        <v>1100250</v>
      </c>
      <c r="G9120" s="15">
        <v>3582450</v>
      </c>
      <c r="I9120" s="38" t="s">
        <v>263</v>
      </c>
      <c r="J9120" s="15">
        <v>14.7</v>
      </c>
    </row>
    <row r="9121" spans="1:10" x14ac:dyDescent="0.3">
      <c r="A9121" s="38" t="s">
        <v>254</v>
      </c>
      <c r="B9121" s="15">
        <v>142000</v>
      </c>
      <c r="C9121" s="15">
        <v>1239650</v>
      </c>
      <c r="E9121" s="36" t="s">
        <v>250</v>
      </c>
      <c r="F9121" s="15">
        <v>1236650</v>
      </c>
      <c r="G9121" s="15">
        <v>4364900</v>
      </c>
      <c r="I9121" s="35" t="s">
        <v>267</v>
      </c>
      <c r="J9121" s="15"/>
    </row>
    <row r="9122" spans="1:10" x14ac:dyDescent="0.3">
      <c r="A9122" s="38" t="s">
        <v>257</v>
      </c>
      <c r="B9122" s="15">
        <v>121500</v>
      </c>
      <c r="C9122" s="15">
        <v>729500</v>
      </c>
      <c r="E9122" s="37" t="s">
        <v>252</v>
      </c>
      <c r="F9122" s="15">
        <v>284500</v>
      </c>
      <c r="G9122" s="15">
        <v>569000</v>
      </c>
      <c r="I9122" s="38" t="s">
        <v>245</v>
      </c>
      <c r="J9122" s="15">
        <v>14.4</v>
      </c>
    </row>
    <row r="9123" spans="1:10" x14ac:dyDescent="0.3">
      <c r="A9123" s="38" t="s">
        <v>252</v>
      </c>
      <c r="B9123" s="15">
        <v>107000</v>
      </c>
      <c r="C9123" s="15">
        <v>572500</v>
      </c>
      <c r="E9123" s="37" t="s">
        <v>255</v>
      </c>
      <c r="F9123" s="15">
        <v>552250</v>
      </c>
      <c r="G9123" s="15">
        <v>2705000</v>
      </c>
      <c r="I9123" s="38" t="s">
        <v>247</v>
      </c>
      <c r="J9123" s="15">
        <v>11.1</v>
      </c>
    </row>
    <row r="9124" spans="1:10" x14ac:dyDescent="0.3">
      <c r="A9124" s="38" t="s">
        <v>255</v>
      </c>
      <c r="B9124" s="15">
        <v>97000</v>
      </c>
      <c r="C9124" s="15">
        <v>592101</v>
      </c>
      <c r="E9124" s="37" t="s">
        <v>258</v>
      </c>
      <c r="F9124" s="15">
        <v>399900</v>
      </c>
      <c r="G9124" s="15">
        <v>1090900</v>
      </c>
      <c r="I9124" s="38" t="s">
        <v>249</v>
      </c>
      <c r="J9124" s="15">
        <v>10.9</v>
      </c>
    </row>
    <row r="9125" spans="1:10" x14ac:dyDescent="0.3">
      <c r="A9125" s="38" t="s">
        <v>258</v>
      </c>
      <c r="B9125" s="15">
        <v>135000</v>
      </c>
      <c r="C9125" s="15">
        <v>500000</v>
      </c>
      <c r="E9125" s="36" t="s">
        <v>253</v>
      </c>
      <c r="F9125" s="15">
        <v>945500</v>
      </c>
      <c r="G9125" s="15">
        <v>2401830</v>
      </c>
      <c r="I9125" s="38" t="s">
        <v>251</v>
      </c>
      <c r="J9125" s="15">
        <v>10.3</v>
      </c>
    </row>
    <row r="9126" spans="1:10" x14ac:dyDescent="0.3">
      <c r="A9126" s="38" t="s">
        <v>260</v>
      </c>
      <c r="B9126" s="15">
        <v>101250</v>
      </c>
      <c r="C9126" s="15">
        <v>686178</v>
      </c>
      <c r="E9126" s="35" t="s">
        <v>264</v>
      </c>
      <c r="F9126" s="15">
        <v>3578500</v>
      </c>
      <c r="G9126" s="15">
        <v>11203495</v>
      </c>
      <c r="I9126" s="38" t="s">
        <v>254</v>
      </c>
      <c r="J9126" s="15">
        <v>10.9</v>
      </c>
    </row>
    <row r="9127" spans="1:10" x14ac:dyDescent="0.3">
      <c r="A9127" s="38" t="s">
        <v>262</v>
      </c>
      <c r="B9127" s="15">
        <v>110250</v>
      </c>
      <c r="C9127" s="15">
        <v>405500</v>
      </c>
      <c r="E9127" s="36" t="s">
        <v>246</v>
      </c>
      <c r="F9127" s="15">
        <v>984000</v>
      </c>
      <c r="G9127" s="15">
        <v>1573900</v>
      </c>
      <c r="I9127" s="38" t="s">
        <v>257</v>
      </c>
      <c r="J9127" s="15">
        <v>10.4</v>
      </c>
    </row>
    <row r="9128" spans="1:10" x14ac:dyDescent="0.3">
      <c r="A9128" s="38" t="s">
        <v>263</v>
      </c>
      <c r="B9128" s="15">
        <v>173000</v>
      </c>
      <c r="C9128" s="15">
        <v>346000</v>
      </c>
      <c r="E9128" s="36" t="s">
        <v>248</v>
      </c>
      <c r="F9128" s="15">
        <v>1091000</v>
      </c>
      <c r="G9128" s="15">
        <v>2892900</v>
      </c>
      <c r="I9128" s="38" t="s">
        <v>252</v>
      </c>
      <c r="J9128" s="15">
        <v>9.3000000000000007</v>
      </c>
    </row>
    <row r="9129" spans="1:10" x14ac:dyDescent="0.3">
      <c r="A9129" s="35" t="s">
        <v>267</v>
      </c>
      <c r="B9129" s="15"/>
      <c r="C9129" s="15"/>
      <c r="E9129" s="36" t="s">
        <v>250</v>
      </c>
      <c r="F9129" s="15">
        <v>572500</v>
      </c>
      <c r="G9129" s="15">
        <v>2896395</v>
      </c>
      <c r="I9129" s="38" t="s">
        <v>255</v>
      </c>
      <c r="J9129" s="15">
        <v>9.3000000000000007</v>
      </c>
    </row>
    <row r="9130" spans="1:10" x14ac:dyDescent="0.3">
      <c r="A9130" s="38" t="s">
        <v>245</v>
      </c>
      <c r="B9130" s="15">
        <v>107500</v>
      </c>
      <c r="C9130" s="15">
        <v>281000</v>
      </c>
      <c r="E9130" s="37" t="s">
        <v>252</v>
      </c>
      <c r="F9130" s="15">
        <v>337500</v>
      </c>
      <c r="G9130" s="15">
        <v>2661395</v>
      </c>
      <c r="I9130" s="38" t="s">
        <v>258</v>
      </c>
      <c r="J9130" s="15">
        <v>8.6</v>
      </c>
    </row>
    <row r="9131" spans="1:10" x14ac:dyDescent="0.3">
      <c r="A9131" s="38" t="s">
        <v>247</v>
      </c>
      <c r="B9131" s="15">
        <v>74950</v>
      </c>
      <c r="C9131" s="15">
        <v>74950</v>
      </c>
      <c r="E9131" s="37" t="s">
        <v>255</v>
      </c>
      <c r="F9131" s="15">
        <v>235000</v>
      </c>
      <c r="G9131" s="15">
        <v>235000</v>
      </c>
      <c r="I9131" s="38" t="s">
        <v>260</v>
      </c>
      <c r="J9131" s="15">
        <v>8.9</v>
      </c>
    </row>
    <row r="9132" spans="1:10" x14ac:dyDescent="0.3">
      <c r="A9132" s="38" t="s">
        <v>249</v>
      </c>
      <c r="B9132" s="15">
        <v>116250</v>
      </c>
      <c r="C9132" s="15">
        <v>685250</v>
      </c>
      <c r="E9132" s="37" t="s">
        <v>258</v>
      </c>
      <c r="F9132" s="15"/>
      <c r="G9132" s="15">
        <v>0</v>
      </c>
      <c r="I9132" s="38" t="s">
        <v>262</v>
      </c>
      <c r="J9132" s="15">
        <v>9</v>
      </c>
    </row>
    <row r="9133" spans="1:10" x14ac:dyDescent="0.3">
      <c r="A9133" s="38" t="s">
        <v>251</v>
      </c>
      <c r="B9133" s="15">
        <v>115000</v>
      </c>
      <c r="C9133" s="15">
        <v>574890</v>
      </c>
      <c r="E9133" s="36" t="s">
        <v>253</v>
      </c>
      <c r="F9133" s="15">
        <v>931000</v>
      </c>
      <c r="G9133" s="15">
        <v>3840300</v>
      </c>
      <c r="I9133" s="38" t="s">
        <v>263</v>
      </c>
      <c r="J9133" s="15">
        <v>7.9</v>
      </c>
    </row>
    <row r="9134" spans="1:10" x14ac:dyDescent="0.3">
      <c r="A9134" s="38" t="s">
        <v>254</v>
      </c>
      <c r="B9134" s="15">
        <v>162500</v>
      </c>
      <c r="C9134" s="15">
        <v>635000</v>
      </c>
      <c r="E9134" s="35" t="s">
        <v>266</v>
      </c>
      <c r="F9134" s="15">
        <v>3631025</v>
      </c>
      <c r="G9134" s="15">
        <v>11569410</v>
      </c>
      <c r="I9134" s="35" t="s">
        <v>268</v>
      </c>
      <c r="J9134" s="15"/>
    </row>
    <row r="9135" spans="1:10" x14ac:dyDescent="0.3">
      <c r="A9135" s="38" t="s">
        <v>257</v>
      </c>
      <c r="B9135" s="15">
        <v>45000</v>
      </c>
      <c r="C9135" s="15">
        <v>404222</v>
      </c>
      <c r="E9135" s="36" t="s">
        <v>246</v>
      </c>
      <c r="F9135" s="15">
        <v>1039500</v>
      </c>
      <c r="G9135" s="15">
        <v>4098875</v>
      </c>
      <c r="I9135" s="38" t="s">
        <v>245</v>
      </c>
      <c r="J9135" s="15">
        <v>8.3000000000000007</v>
      </c>
    </row>
    <row r="9136" spans="1:10" x14ac:dyDescent="0.3">
      <c r="A9136" s="38" t="s">
        <v>252</v>
      </c>
      <c r="B9136" s="15">
        <v>98000</v>
      </c>
      <c r="C9136" s="15">
        <v>500900</v>
      </c>
      <c r="E9136" s="36" t="s">
        <v>248</v>
      </c>
      <c r="F9136" s="15">
        <v>731675</v>
      </c>
      <c r="G9136" s="15">
        <v>3594250</v>
      </c>
      <c r="I9136" s="38" t="s">
        <v>247</v>
      </c>
      <c r="J9136" s="15">
        <v>8.1999999999999993</v>
      </c>
    </row>
    <row r="9137" spans="1:10" x14ac:dyDescent="0.3">
      <c r="A9137" s="38" t="s">
        <v>255</v>
      </c>
      <c r="B9137" s="15">
        <v>99450</v>
      </c>
      <c r="C9137" s="15">
        <v>406900</v>
      </c>
      <c r="E9137" s="36" t="s">
        <v>250</v>
      </c>
      <c r="F9137" s="15">
        <v>809850</v>
      </c>
      <c r="G9137" s="15">
        <v>1937850</v>
      </c>
      <c r="I9137" s="38" t="s">
        <v>249</v>
      </c>
      <c r="J9137" s="15">
        <v>8.5</v>
      </c>
    </row>
    <row r="9138" spans="1:10" x14ac:dyDescent="0.3">
      <c r="A9138" s="38" t="s">
        <v>258</v>
      </c>
      <c r="B9138" s="15">
        <v>55556</v>
      </c>
      <c r="C9138" s="15">
        <v>253911</v>
      </c>
      <c r="E9138" s="37" t="s">
        <v>252</v>
      </c>
      <c r="F9138" s="15">
        <v>285000</v>
      </c>
      <c r="G9138" s="15">
        <v>285000</v>
      </c>
      <c r="I9138" s="38" t="s">
        <v>251</v>
      </c>
      <c r="J9138" s="15">
        <v>8.6</v>
      </c>
    </row>
    <row r="9139" spans="1:10" x14ac:dyDescent="0.3">
      <c r="A9139" s="38" t="s">
        <v>260</v>
      </c>
      <c r="B9139" s="15">
        <v>61225</v>
      </c>
      <c r="C9139" s="15">
        <v>296449</v>
      </c>
      <c r="E9139" s="37" t="s">
        <v>255</v>
      </c>
      <c r="F9139" s="15">
        <v>334950</v>
      </c>
      <c r="G9139" s="15">
        <v>1462950</v>
      </c>
      <c r="I9139" s="38" t="s">
        <v>254</v>
      </c>
      <c r="J9139" s="15">
        <v>9.1999999999999993</v>
      </c>
    </row>
    <row r="9140" spans="1:10" x14ac:dyDescent="0.3">
      <c r="A9140" s="38" t="s">
        <v>262</v>
      </c>
      <c r="B9140" s="15">
        <v>102450</v>
      </c>
      <c r="C9140" s="15">
        <v>804500</v>
      </c>
      <c r="E9140" s="37" t="s">
        <v>258</v>
      </c>
      <c r="F9140" s="15">
        <v>189900</v>
      </c>
      <c r="G9140" s="15">
        <v>189900</v>
      </c>
      <c r="I9140" s="38" t="s">
        <v>257</v>
      </c>
      <c r="J9140" s="15">
        <v>9.3000000000000007</v>
      </c>
    </row>
    <row r="9141" spans="1:10" x14ac:dyDescent="0.3">
      <c r="A9141" s="38" t="s">
        <v>263</v>
      </c>
      <c r="B9141" s="15">
        <v>57000</v>
      </c>
      <c r="C9141" s="15">
        <v>114000</v>
      </c>
      <c r="E9141" s="36" t="s">
        <v>253</v>
      </c>
      <c r="F9141" s="15">
        <v>1050000</v>
      </c>
      <c r="G9141" s="15">
        <v>1938435</v>
      </c>
      <c r="I9141" s="38" t="s">
        <v>252</v>
      </c>
      <c r="J9141" s="15">
        <v>9.4</v>
      </c>
    </row>
    <row r="9142" spans="1:10" x14ac:dyDescent="0.3">
      <c r="A9142" s="35" t="s">
        <v>268</v>
      </c>
      <c r="B9142" s="15"/>
      <c r="C9142" s="15"/>
      <c r="E9142" s="35" t="s">
        <v>267</v>
      </c>
      <c r="F9142" s="15">
        <v>3642870</v>
      </c>
      <c r="G9142" s="15">
        <v>15289550</v>
      </c>
      <c r="I9142" s="38" t="s">
        <v>255</v>
      </c>
      <c r="J9142" s="15">
        <v>9.1</v>
      </c>
    </row>
    <row r="9143" spans="1:10" x14ac:dyDescent="0.3">
      <c r="A9143" s="38" t="s">
        <v>245</v>
      </c>
      <c r="B9143" s="15">
        <v>81100</v>
      </c>
      <c r="C9143" s="15">
        <v>384200</v>
      </c>
      <c r="E9143" s="36" t="s">
        <v>246</v>
      </c>
      <c r="F9143" s="15">
        <v>838330</v>
      </c>
      <c r="G9143" s="15">
        <v>1985560</v>
      </c>
      <c r="I9143" s="38" t="s">
        <v>258</v>
      </c>
      <c r="J9143" s="15">
        <v>8.1999999999999993</v>
      </c>
    </row>
    <row r="9144" spans="1:10" x14ac:dyDescent="0.3">
      <c r="A9144" s="38" t="s">
        <v>247</v>
      </c>
      <c r="B9144" s="15">
        <v>57000</v>
      </c>
      <c r="C9144" s="15">
        <v>362500</v>
      </c>
      <c r="E9144" s="36" t="s">
        <v>248</v>
      </c>
      <c r="F9144" s="15">
        <v>835500</v>
      </c>
      <c r="G9144" s="15">
        <v>4807800</v>
      </c>
      <c r="I9144" s="38" t="s">
        <v>260</v>
      </c>
      <c r="J9144" s="15">
        <v>8.6999999999999993</v>
      </c>
    </row>
    <row r="9145" spans="1:10" x14ac:dyDescent="0.3">
      <c r="A9145" s="38" t="s">
        <v>249</v>
      </c>
      <c r="B9145" s="15">
        <v>135360</v>
      </c>
      <c r="C9145" s="15">
        <v>978669</v>
      </c>
      <c r="E9145" s="36" t="s">
        <v>250</v>
      </c>
      <c r="F9145" s="15">
        <v>1151900</v>
      </c>
      <c r="G9145" s="15">
        <v>4273300</v>
      </c>
      <c r="I9145" s="38" t="s">
        <v>262</v>
      </c>
      <c r="J9145" s="15">
        <v>8.4</v>
      </c>
    </row>
    <row r="9146" spans="1:10" x14ac:dyDescent="0.3">
      <c r="A9146" s="38" t="s">
        <v>251</v>
      </c>
      <c r="B9146" s="15">
        <v>100000</v>
      </c>
      <c r="C9146" s="15">
        <v>200000</v>
      </c>
      <c r="E9146" s="37" t="s">
        <v>252</v>
      </c>
      <c r="F9146" s="15">
        <v>212000</v>
      </c>
      <c r="G9146" s="15">
        <v>1500500</v>
      </c>
      <c r="I9146" s="38" t="s">
        <v>263</v>
      </c>
      <c r="J9146" s="15">
        <v>7.6</v>
      </c>
    </row>
    <row r="9147" spans="1:10" x14ac:dyDescent="0.3">
      <c r="A9147" s="38" t="s">
        <v>254</v>
      </c>
      <c r="B9147" s="15">
        <v>89900</v>
      </c>
      <c r="C9147" s="15">
        <v>510400</v>
      </c>
      <c r="E9147" s="37" t="s">
        <v>255</v>
      </c>
      <c r="F9147" s="15">
        <v>619900</v>
      </c>
      <c r="G9147" s="15">
        <v>1926300</v>
      </c>
      <c r="I9147" s="35" t="s">
        <v>269</v>
      </c>
      <c r="J9147" s="15"/>
    </row>
    <row r="9148" spans="1:10" x14ac:dyDescent="0.3">
      <c r="A9148" s="38" t="s">
        <v>257</v>
      </c>
      <c r="B9148" s="15">
        <v>133750</v>
      </c>
      <c r="C9148" s="15">
        <v>552450</v>
      </c>
      <c r="E9148" s="37" t="s">
        <v>258</v>
      </c>
      <c r="F9148" s="15">
        <v>320000</v>
      </c>
      <c r="G9148" s="15">
        <v>846500</v>
      </c>
      <c r="I9148" s="38" t="s">
        <v>245</v>
      </c>
      <c r="J9148" s="15">
        <v>7.7</v>
      </c>
    </row>
    <row r="9149" spans="1:10" x14ac:dyDescent="0.3">
      <c r="A9149" s="38" t="s">
        <v>252</v>
      </c>
      <c r="B9149" s="15">
        <v>99150</v>
      </c>
      <c r="C9149" s="15">
        <v>403950</v>
      </c>
      <c r="E9149" s="36" t="s">
        <v>253</v>
      </c>
      <c r="F9149" s="15">
        <v>817140</v>
      </c>
      <c r="G9149" s="15">
        <v>4222890</v>
      </c>
      <c r="I9149" s="38" t="s">
        <v>247</v>
      </c>
      <c r="J9149" s="15">
        <v>8.6999999999999993</v>
      </c>
    </row>
    <row r="9150" spans="1:10" x14ac:dyDescent="0.3">
      <c r="A9150" s="38" t="s">
        <v>255</v>
      </c>
      <c r="B9150" s="15">
        <v>68450</v>
      </c>
      <c r="C9150" s="15">
        <v>526260</v>
      </c>
      <c r="E9150" s="35" t="s">
        <v>268</v>
      </c>
      <c r="F9150" s="15">
        <v>3347099</v>
      </c>
      <c r="G9150" s="15">
        <v>11845256</v>
      </c>
      <c r="I9150" s="38" t="s">
        <v>249</v>
      </c>
      <c r="J9150" s="15">
        <v>8.6999999999999993</v>
      </c>
    </row>
    <row r="9151" spans="1:10" x14ac:dyDescent="0.3">
      <c r="A9151" s="38" t="s">
        <v>258</v>
      </c>
      <c r="B9151" s="15">
        <v>102950</v>
      </c>
      <c r="C9151" s="15">
        <v>102950</v>
      </c>
      <c r="E9151" s="36" t="s">
        <v>246</v>
      </c>
      <c r="F9151" s="15">
        <v>628300</v>
      </c>
      <c r="G9151" s="15">
        <v>2418057</v>
      </c>
      <c r="I9151" s="38" t="s">
        <v>251</v>
      </c>
      <c r="J9151" s="15">
        <v>7.7</v>
      </c>
    </row>
    <row r="9152" spans="1:10" x14ac:dyDescent="0.3">
      <c r="A9152" s="38" t="s">
        <v>260</v>
      </c>
      <c r="B9152" s="15">
        <v>103500</v>
      </c>
      <c r="C9152" s="15">
        <v>1303400</v>
      </c>
      <c r="E9152" s="36" t="s">
        <v>248</v>
      </c>
      <c r="F9152" s="15">
        <v>638049</v>
      </c>
      <c r="G9152" s="15">
        <v>2896699</v>
      </c>
      <c r="I9152" s="38" t="s">
        <v>254</v>
      </c>
      <c r="J9152" s="15">
        <v>7.1</v>
      </c>
    </row>
    <row r="9153" spans="1:10" x14ac:dyDescent="0.3">
      <c r="A9153" s="38" t="s">
        <v>262</v>
      </c>
      <c r="B9153" s="15">
        <v>140000</v>
      </c>
      <c r="C9153" s="15">
        <v>460073</v>
      </c>
      <c r="E9153" s="36" t="s">
        <v>250</v>
      </c>
      <c r="F9153" s="15">
        <v>1464250</v>
      </c>
      <c r="G9153" s="15">
        <v>3448200</v>
      </c>
      <c r="I9153" s="38" t="s">
        <v>257</v>
      </c>
      <c r="J9153" s="15">
        <v>6.7</v>
      </c>
    </row>
    <row r="9154" spans="1:10" x14ac:dyDescent="0.3">
      <c r="A9154" s="38" t="s">
        <v>263</v>
      </c>
      <c r="B9154" s="15">
        <v>155000</v>
      </c>
      <c r="C9154" s="15">
        <v>472500</v>
      </c>
      <c r="E9154" s="37" t="s">
        <v>252</v>
      </c>
      <c r="F9154" s="15">
        <v>763250</v>
      </c>
      <c r="G9154" s="15">
        <v>1681700</v>
      </c>
      <c r="I9154" s="38" t="s">
        <v>252</v>
      </c>
      <c r="J9154" s="15">
        <v>6.6</v>
      </c>
    </row>
    <row r="9155" spans="1:10" x14ac:dyDescent="0.3">
      <c r="A9155" s="35" t="s">
        <v>269</v>
      </c>
      <c r="B9155" s="15"/>
      <c r="C9155" s="15"/>
      <c r="E9155" s="37" t="s">
        <v>255</v>
      </c>
      <c r="F9155" s="15">
        <v>406000</v>
      </c>
      <c r="G9155" s="15">
        <v>1176500</v>
      </c>
      <c r="I9155" s="38" t="s">
        <v>255</v>
      </c>
      <c r="J9155" s="15">
        <v>7.3</v>
      </c>
    </row>
    <row r="9156" spans="1:10" x14ac:dyDescent="0.3">
      <c r="A9156" s="38" t="s">
        <v>245</v>
      </c>
      <c r="B9156" s="15">
        <v>110750</v>
      </c>
      <c r="C9156" s="15">
        <v>221500</v>
      </c>
      <c r="E9156" s="37" t="s">
        <v>258</v>
      </c>
      <c r="F9156" s="15">
        <v>295000</v>
      </c>
      <c r="G9156" s="15">
        <v>590000</v>
      </c>
      <c r="I9156" s="38" t="s">
        <v>258</v>
      </c>
      <c r="J9156" s="15">
        <v>7.7</v>
      </c>
    </row>
    <row r="9157" spans="1:10" x14ac:dyDescent="0.3">
      <c r="A9157" s="38" t="s">
        <v>247</v>
      </c>
      <c r="B9157" s="15">
        <v>68000</v>
      </c>
      <c r="C9157" s="15">
        <v>251000</v>
      </c>
      <c r="E9157" s="36" t="s">
        <v>253</v>
      </c>
      <c r="F9157" s="15">
        <v>616500</v>
      </c>
      <c r="G9157" s="15">
        <v>3082300</v>
      </c>
      <c r="I9157" s="38" t="s">
        <v>260</v>
      </c>
      <c r="J9157" s="15">
        <v>7</v>
      </c>
    </row>
    <row r="9158" spans="1:10" x14ac:dyDescent="0.3">
      <c r="A9158" s="38" t="s">
        <v>249</v>
      </c>
      <c r="B9158" s="15">
        <v>123500</v>
      </c>
      <c r="C9158" s="15">
        <v>822075</v>
      </c>
      <c r="E9158" s="35" t="s">
        <v>269</v>
      </c>
      <c r="F9158" s="15">
        <v>3181680</v>
      </c>
      <c r="G9158" s="15">
        <v>12076140</v>
      </c>
      <c r="I9158" s="38" t="s">
        <v>262</v>
      </c>
      <c r="J9158" s="15">
        <v>6.6</v>
      </c>
    </row>
    <row r="9159" spans="1:10" x14ac:dyDescent="0.3">
      <c r="A9159" s="38" t="s">
        <v>251</v>
      </c>
      <c r="B9159" s="15">
        <v>146000</v>
      </c>
      <c r="C9159" s="15">
        <v>1110050</v>
      </c>
      <c r="E9159" s="36" t="s">
        <v>246</v>
      </c>
      <c r="F9159" s="15">
        <v>608200</v>
      </c>
      <c r="G9159" s="15">
        <v>2931259</v>
      </c>
      <c r="I9159" s="38" t="s">
        <v>263</v>
      </c>
      <c r="J9159" s="15">
        <v>6.8</v>
      </c>
    </row>
    <row r="9160" spans="1:10" x14ac:dyDescent="0.3">
      <c r="A9160" s="38" t="s">
        <v>254</v>
      </c>
      <c r="B9160" s="15">
        <v>85000</v>
      </c>
      <c r="C9160" s="15">
        <v>515500</v>
      </c>
      <c r="E9160" s="36" t="s">
        <v>248</v>
      </c>
      <c r="F9160" s="15">
        <v>564150</v>
      </c>
      <c r="G9160" s="15">
        <v>3851201</v>
      </c>
      <c r="I9160" s="35" t="s">
        <v>270</v>
      </c>
      <c r="J9160" s="15"/>
    </row>
    <row r="9161" spans="1:10" x14ac:dyDescent="0.3">
      <c r="A9161" s="38" t="s">
        <v>257</v>
      </c>
      <c r="B9161" s="15">
        <v>137397</v>
      </c>
      <c r="C9161" s="15">
        <v>1121981</v>
      </c>
      <c r="E9161" s="36" t="s">
        <v>250</v>
      </c>
      <c r="F9161" s="15">
        <v>1204380</v>
      </c>
      <c r="G9161" s="15">
        <v>3487280</v>
      </c>
      <c r="I9161" s="38" t="s">
        <v>245</v>
      </c>
      <c r="J9161" s="15">
        <v>7.1</v>
      </c>
    </row>
    <row r="9162" spans="1:10" x14ac:dyDescent="0.3">
      <c r="A9162" s="38" t="s">
        <v>252</v>
      </c>
      <c r="B9162" s="15">
        <v>92500</v>
      </c>
      <c r="C9162" s="15">
        <v>1090486</v>
      </c>
      <c r="E9162" s="37" t="s">
        <v>252</v>
      </c>
      <c r="F9162" s="15">
        <v>315000</v>
      </c>
      <c r="G9162" s="15">
        <v>611900</v>
      </c>
      <c r="I9162" s="38" t="s">
        <v>247</v>
      </c>
      <c r="J9162" s="15">
        <v>6.1</v>
      </c>
    </row>
    <row r="9163" spans="1:10" x14ac:dyDescent="0.3">
      <c r="A9163" s="38" t="s">
        <v>255</v>
      </c>
      <c r="B9163" s="15">
        <v>136450</v>
      </c>
      <c r="C9163" s="15">
        <v>1311049</v>
      </c>
      <c r="E9163" s="37" t="s">
        <v>255</v>
      </c>
      <c r="F9163" s="15">
        <v>232950</v>
      </c>
      <c r="G9163" s="15">
        <v>752950</v>
      </c>
      <c r="I9163" s="38" t="s">
        <v>249</v>
      </c>
      <c r="J9163" s="15">
        <v>5.9</v>
      </c>
    </row>
    <row r="9164" spans="1:10" x14ac:dyDescent="0.3">
      <c r="A9164" s="38" t="s">
        <v>258</v>
      </c>
      <c r="B9164" s="15">
        <v>151300</v>
      </c>
      <c r="C9164" s="15">
        <v>719700</v>
      </c>
      <c r="E9164" s="37" t="s">
        <v>258</v>
      </c>
      <c r="F9164" s="15">
        <v>656430</v>
      </c>
      <c r="G9164" s="15">
        <v>2122430</v>
      </c>
      <c r="I9164" s="38" t="s">
        <v>251</v>
      </c>
      <c r="J9164" s="15">
        <v>4.9000000000000004</v>
      </c>
    </row>
    <row r="9165" spans="1:10" x14ac:dyDescent="0.3">
      <c r="A9165" s="38" t="s">
        <v>260</v>
      </c>
      <c r="B9165" s="15">
        <v>89900</v>
      </c>
      <c r="C9165" s="15">
        <v>915186</v>
      </c>
      <c r="E9165" s="36" t="s">
        <v>253</v>
      </c>
      <c r="F9165" s="15">
        <v>804950</v>
      </c>
      <c r="G9165" s="15">
        <v>1806400</v>
      </c>
      <c r="I9165" s="38" t="s">
        <v>254</v>
      </c>
      <c r="J9165" s="15">
        <v>5.5</v>
      </c>
    </row>
    <row r="9166" spans="1:10" x14ac:dyDescent="0.3">
      <c r="A9166" s="38" t="s">
        <v>262</v>
      </c>
      <c r="B9166" s="15">
        <v>79500</v>
      </c>
      <c r="C9166" s="15">
        <v>1051400</v>
      </c>
      <c r="E9166" s="35" t="s">
        <v>270</v>
      </c>
      <c r="F9166" s="15">
        <v>5173318</v>
      </c>
      <c r="G9166" s="15">
        <v>20881310</v>
      </c>
      <c r="I9166" s="38" t="s">
        <v>257</v>
      </c>
      <c r="J9166" s="15">
        <v>5.6</v>
      </c>
    </row>
    <row r="9167" spans="1:10" x14ac:dyDescent="0.3">
      <c r="A9167" s="38" t="s">
        <v>263</v>
      </c>
      <c r="B9167" s="15">
        <v>189000</v>
      </c>
      <c r="C9167" s="15">
        <v>1186800</v>
      </c>
      <c r="E9167" s="36" t="s">
        <v>246</v>
      </c>
      <c r="F9167" s="15">
        <v>966980</v>
      </c>
      <c r="G9167" s="15">
        <v>2324555</v>
      </c>
      <c r="I9167" s="38" t="s">
        <v>252</v>
      </c>
      <c r="J9167" s="15">
        <v>6</v>
      </c>
    </row>
    <row r="9168" spans="1:10" x14ac:dyDescent="0.3">
      <c r="A9168" s="35" t="s">
        <v>270</v>
      </c>
      <c r="B9168" s="15"/>
      <c r="C9168" s="15"/>
      <c r="E9168" s="36" t="s">
        <v>248</v>
      </c>
      <c r="F9168" s="15">
        <v>1549525</v>
      </c>
      <c r="G9168" s="15">
        <v>7585950</v>
      </c>
      <c r="I9168" s="38" t="s">
        <v>255</v>
      </c>
      <c r="J9168" s="15">
        <v>6.1</v>
      </c>
    </row>
    <row r="9169" spans="1:10" x14ac:dyDescent="0.3">
      <c r="A9169" s="38" t="s">
        <v>245</v>
      </c>
      <c r="B9169" s="15">
        <v>91011</v>
      </c>
      <c r="C9169" s="15">
        <v>641262</v>
      </c>
      <c r="E9169" s="36" t="s">
        <v>250</v>
      </c>
      <c r="F9169" s="15">
        <v>1730863</v>
      </c>
      <c r="G9169" s="15">
        <v>7759805</v>
      </c>
      <c r="I9169" s="38" t="s">
        <v>258</v>
      </c>
      <c r="J9169" s="15">
        <v>5.3</v>
      </c>
    </row>
    <row r="9170" spans="1:10" x14ac:dyDescent="0.3">
      <c r="A9170" s="38" t="s">
        <v>247</v>
      </c>
      <c r="B9170" s="15">
        <v>99900</v>
      </c>
      <c r="C9170" s="15">
        <v>569950</v>
      </c>
      <c r="E9170" s="37" t="s">
        <v>252</v>
      </c>
      <c r="F9170" s="15">
        <v>746475</v>
      </c>
      <c r="G9170" s="15">
        <v>3099150</v>
      </c>
      <c r="I9170" s="38" t="s">
        <v>260</v>
      </c>
      <c r="J9170" s="15">
        <v>5.4</v>
      </c>
    </row>
    <row r="9171" spans="1:10" x14ac:dyDescent="0.3">
      <c r="A9171" s="38" t="s">
        <v>249</v>
      </c>
      <c r="B9171" s="15">
        <v>127500</v>
      </c>
      <c r="C9171" s="15">
        <v>881149</v>
      </c>
      <c r="E9171" s="37" t="s">
        <v>255</v>
      </c>
      <c r="F9171" s="15">
        <v>517500</v>
      </c>
      <c r="G9171" s="15">
        <v>2419380</v>
      </c>
      <c r="I9171" s="38" t="s">
        <v>262</v>
      </c>
      <c r="J9171" s="15">
        <v>4.9000000000000004</v>
      </c>
    </row>
    <row r="9172" spans="1:10" x14ac:dyDescent="0.3">
      <c r="A9172" s="38" t="s">
        <v>251</v>
      </c>
      <c r="B9172" s="15">
        <v>107979</v>
      </c>
      <c r="C9172" s="15">
        <v>628249</v>
      </c>
      <c r="E9172" s="37" t="s">
        <v>258</v>
      </c>
      <c r="F9172" s="15">
        <v>466888</v>
      </c>
      <c r="G9172" s="15">
        <v>2241275</v>
      </c>
      <c r="I9172" s="38" t="s">
        <v>263</v>
      </c>
      <c r="J9172" s="15">
        <v>5.2</v>
      </c>
    </row>
    <row r="9173" spans="1:10" x14ac:dyDescent="0.3">
      <c r="A9173" s="38" t="s">
        <v>254</v>
      </c>
      <c r="B9173" s="15">
        <v>132000</v>
      </c>
      <c r="C9173" s="15">
        <v>630501</v>
      </c>
      <c r="E9173" s="36" t="s">
        <v>253</v>
      </c>
      <c r="F9173" s="15">
        <v>925950</v>
      </c>
      <c r="G9173" s="15">
        <v>3211000</v>
      </c>
      <c r="I9173" s="35" t="s">
        <v>271</v>
      </c>
      <c r="J9173" s="15"/>
    </row>
    <row r="9174" spans="1:10" x14ac:dyDescent="0.3">
      <c r="A9174" s="38" t="s">
        <v>257</v>
      </c>
      <c r="B9174" s="15">
        <v>92869</v>
      </c>
      <c r="C9174" s="15">
        <v>870137</v>
      </c>
      <c r="E9174" s="35" t="s">
        <v>271</v>
      </c>
      <c r="F9174" s="15">
        <v>6828178</v>
      </c>
      <c r="G9174" s="15">
        <v>21017840</v>
      </c>
      <c r="I9174" s="38" t="s">
        <v>245</v>
      </c>
      <c r="J9174" s="15">
        <v>5.4</v>
      </c>
    </row>
    <row r="9175" spans="1:10" x14ac:dyDescent="0.3">
      <c r="A9175" s="38" t="s">
        <v>252</v>
      </c>
      <c r="B9175" s="15">
        <v>144000</v>
      </c>
      <c r="C9175" s="15">
        <v>1807901</v>
      </c>
      <c r="E9175" s="36" t="s">
        <v>246</v>
      </c>
      <c r="F9175" s="15">
        <v>1897600</v>
      </c>
      <c r="G9175" s="15">
        <v>4471450</v>
      </c>
      <c r="I9175" s="38" t="s">
        <v>247</v>
      </c>
      <c r="J9175" s="15">
        <v>4.5</v>
      </c>
    </row>
    <row r="9176" spans="1:10" x14ac:dyDescent="0.3">
      <c r="A9176" s="38" t="s">
        <v>255</v>
      </c>
      <c r="B9176" s="15">
        <v>159000</v>
      </c>
      <c r="C9176" s="15">
        <v>748486</v>
      </c>
      <c r="E9176" s="36" t="s">
        <v>248</v>
      </c>
      <c r="F9176" s="15">
        <v>1626213</v>
      </c>
      <c r="G9176" s="15">
        <v>6591475</v>
      </c>
      <c r="I9176" s="38" t="s">
        <v>249</v>
      </c>
      <c r="J9176" s="15">
        <v>3.9</v>
      </c>
    </row>
    <row r="9177" spans="1:10" x14ac:dyDescent="0.3">
      <c r="A9177" s="38" t="s">
        <v>258</v>
      </c>
      <c r="B9177" s="15">
        <v>116150</v>
      </c>
      <c r="C9177" s="15">
        <v>993099</v>
      </c>
      <c r="E9177" s="36" t="s">
        <v>250</v>
      </c>
      <c r="F9177" s="15">
        <v>1790000</v>
      </c>
      <c r="G9177" s="15">
        <v>4844125</v>
      </c>
      <c r="I9177" s="38" t="s">
        <v>251</v>
      </c>
      <c r="J9177" s="15">
        <v>3.3</v>
      </c>
    </row>
    <row r="9178" spans="1:10" x14ac:dyDescent="0.3">
      <c r="A9178" s="38" t="s">
        <v>260</v>
      </c>
      <c r="B9178" s="15">
        <v>129000</v>
      </c>
      <c r="C9178" s="15">
        <v>1457450</v>
      </c>
      <c r="E9178" s="37" t="s">
        <v>252</v>
      </c>
      <c r="F9178" s="15">
        <v>705000</v>
      </c>
      <c r="G9178" s="15">
        <v>1320000</v>
      </c>
      <c r="I9178" s="38" t="s">
        <v>254</v>
      </c>
      <c r="J9178" s="15">
        <v>4.0999999999999996</v>
      </c>
    </row>
    <row r="9179" spans="1:10" x14ac:dyDescent="0.3">
      <c r="A9179" s="38" t="s">
        <v>262</v>
      </c>
      <c r="B9179" s="15">
        <v>161000</v>
      </c>
      <c r="C9179" s="15">
        <v>1016000</v>
      </c>
      <c r="E9179" s="37" t="s">
        <v>255</v>
      </c>
      <c r="F9179" s="15">
        <v>564500</v>
      </c>
      <c r="G9179" s="15">
        <v>1417725</v>
      </c>
      <c r="I9179" s="38" t="s">
        <v>257</v>
      </c>
      <c r="J9179" s="15">
        <v>4.7</v>
      </c>
    </row>
    <row r="9180" spans="1:10" x14ac:dyDescent="0.3">
      <c r="A9180" s="38" t="s">
        <v>263</v>
      </c>
      <c r="B9180" s="15">
        <v>122350</v>
      </c>
      <c r="C9180" s="15">
        <v>991250</v>
      </c>
      <c r="E9180" s="37" t="s">
        <v>258</v>
      </c>
      <c r="F9180" s="15">
        <v>520500</v>
      </c>
      <c r="G9180" s="15">
        <v>2106400</v>
      </c>
      <c r="I9180" s="38" t="s">
        <v>252</v>
      </c>
      <c r="J9180" s="15">
        <v>4.7</v>
      </c>
    </row>
    <row r="9181" spans="1:10" x14ac:dyDescent="0.3">
      <c r="A9181" s="35" t="s">
        <v>271</v>
      </c>
      <c r="B9181" s="15"/>
      <c r="C9181" s="15"/>
      <c r="E9181" s="36" t="s">
        <v>253</v>
      </c>
      <c r="F9181" s="15">
        <v>1514365</v>
      </c>
      <c r="G9181" s="15">
        <v>5110790</v>
      </c>
      <c r="I9181" s="38" t="s">
        <v>255</v>
      </c>
      <c r="J9181" s="15">
        <v>4.5999999999999996</v>
      </c>
    </row>
    <row r="9182" spans="1:10" x14ac:dyDescent="0.3">
      <c r="A9182" s="38" t="s">
        <v>245</v>
      </c>
      <c r="B9182" s="15">
        <v>112000</v>
      </c>
      <c r="C9182" s="15">
        <v>650500</v>
      </c>
      <c r="E9182" s="35" t="s">
        <v>272</v>
      </c>
      <c r="F9182" s="15">
        <v>5929994</v>
      </c>
      <c r="G9182" s="15">
        <v>26867596</v>
      </c>
      <c r="I9182" s="38" t="s">
        <v>258</v>
      </c>
      <c r="J9182" s="15">
        <v>5.0999999999999996</v>
      </c>
    </row>
    <row r="9183" spans="1:10" x14ac:dyDescent="0.3">
      <c r="A9183" s="38" t="s">
        <v>247</v>
      </c>
      <c r="B9183" s="15">
        <v>136000</v>
      </c>
      <c r="C9183" s="15">
        <v>694890</v>
      </c>
      <c r="E9183" s="36" t="s">
        <v>246</v>
      </c>
      <c r="F9183" s="15">
        <v>1531213</v>
      </c>
      <c r="G9183" s="15">
        <v>4891875</v>
      </c>
      <c r="I9183" s="38" t="s">
        <v>260</v>
      </c>
      <c r="J9183" s="15">
        <v>4.9000000000000004</v>
      </c>
    </row>
    <row r="9184" spans="1:10" x14ac:dyDescent="0.3">
      <c r="A9184" s="38" t="s">
        <v>249</v>
      </c>
      <c r="B9184" s="15">
        <v>118000</v>
      </c>
      <c r="C9184" s="15">
        <v>892999</v>
      </c>
      <c r="E9184" s="36" t="s">
        <v>248</v>
      </c>
      <c r="F9184" s="15">
        <v>1594306</v>
      </c>
      <c r="G9184" s="15">
        <v>7751262</v>
      </c>
      <c r="I9184" s="38" t="s">
        <v>262</v>
      </c>
      <c r="J9184" s="15">
        <v>4.7</v>
      </c>
    </row>
    <row r="9185" spans="1:10" x14ac:dyDescent="0.3">
      <c r="A9185" s="38" t="s">
        <v>251</v>
      </c>
      <c r="B9185" s="15">
        <v>135000</v>
      </c>
      <c r="C9185" s="15">
        <v>533000</v>
      </c>
      <c r="E9185" s="36" t="s">
        <v>250</v>
      </c>
      <c r="F9185" s="15">
        <v>1935575</v>
      </c>
      <c r="G9185" s="15">
        <v>8481560</v>
      </c>
      <c r="I9185" s="38" t="s">
        <v>263</v>
      </c>
      <c r="J9185" s="15">
        <v>3.5</v>
      </c>
    </row>
    <row r="9186" spans="1:10" x14ac:dyDescent="0.3">
      <c r="A9186" s="38" t="s">
        <v>254</v>
      </c>
      <c r="B9186" s="15">
        <v>117500</v>
      </c>
      <c r="C9186" s="15">
        <v>1066727</v>
      </c>
      <c r="E9186" s="37" t="s">
        <v>252</v>
      </c>
      <c r="F9186" s="15">
        <v>653975</v>
      </c>
      <c r="G9186" s="15">
        <v>3264900</v>
      </c>
      <c r="I9186" s="35" t="s">
        <v>272</v>
      </c>
      <c r="J9186" s="15"/>
    </row>
    <row r="9187" spans="1:10" x14ac:dyDescent="0.3">
      <c r="A9187" s="38" t="s">
        <v>257</v>
      </c>
      <c r="B9187" s="15">
        <v>193500</v>
      </c>
      <c r="C9187" s="15">
        <v>1492950</v>
      </c>
      <c r="E9187" s="37" t="s">
        <v>255</v>
      </c>
      <c r="F9187" s="15">
        <v>988150</v>
      </c>
      <c r="G9187" s="15">
        <v>3405500</v>
      </c>
      <c r="I9187" s="38" t="s">
        <v>245</v>
      </c>
      <c r="J9187" s="15">
        <v>3.5</v>
      </c>
    </row>
    <row r="9188" spans="1:10" x14ac:dyDescent="0.3">
      <c r="A9188" s="38" t="s">
        <v>252</v>
      </c>
      <c r="B9188" s="15">
        <v>132000</v>
      </c>
      <c r="C9188" s="15">
        <v>1317100</v>
      </c>
      <c r="E9188" s="37" t="s">
        <v>258</v>
      </c>
      <c r="F9188" s="15">
        <v>293450</v>
      </c>
      <c r="G9188" s="15">
        <v>1811160</v>
      </c>
      <c r="I9188" s="38" t="s">
        <v>247</v>
      </c>
      <c r="J9188" s="15">
        <v>3.2</v>
      </c>
    </row>
    <row r="9189" spans="1:10" x14ac:dyDescent="0.3">
      <c r="A9189" s="38" t="s">
        <v>255</v>
      </c>
      <c r="B9189" s="15">
        <v>169900</v>
      </c>
      <c r="C9189" s="15">
        <v>815900</v>
      </c>
      <c r="E9189" s="36" t="s">
        <v>253</v>
      </c>
      <c r="F9189" s="15">
        <v>868900</v>
      </c>
      <c r="G9189" s="15">
        <v>5742899</v>
      </c>
      <c r="I9189" s="38" t="s">
        <v>249</v>
      </c>
      <c r="J9189" s="15">
        <v>3.4</v>
      </c>
    </row>
    <row r="9190" spans="1:10" x14ac:dyDescent="0.3">
      <c r="A9190" s="38" t="s">
        <v>258</v>
      </c>
      <c r="B9190" s="15">
        <v>154500</v>
      </c>
      <c r="C9190" s="15">
        <v>459500</v>
      </c>
      <c r="E9190" s="35" t="s">
        <v>273</v>
      </c>
      <c r="F9190" s="15">
        <v>6638075</v>
      </c>
      <c r="G9190" s="15">
        <v>28187654</v>
      </c>
      <c r="I9190" s="38" t="s">
        <v>251</v>
      </c>
      <c r="J9190" s="15">
        <v>3</v>
      </c>
    </row>
    <row r="9191" spans="1:10" x14ac:dyDescent="0.3">
      <c r="A9191" s="38" t="s">
        <v>260</v>
      </c>
      <c r="B9191" s="15">
        <v>146975</v>
      </c>
      <c r="C9191" s="15">
        <v>1718800</v>
      </c>
      <c r="E9191" s="36" t="s">
        <v>246</v>
      </c>
      <c r="F9191" s="15">
        <v>1191950</v>
      </c>
      <c r="G9191" s="15">
        <v>5803412</v>
      </c>
      <c r="I9191" s="38" t="s">
        <v>254</v>
      </c>
      <c r="J9191" s="15">
        <v>3.9</v>
      </c>
    </row>
    <row r="9192" spans="1:10" x14ac:dyDescent="0.3">
      <c r="A9192" s="38" t="s">
        <v>262</v>
      </c>
      <c r="B9192" s="15">
        <v>104750</v>
      </c>
      <c r="C9192" s="15">
        <v>408500</v>
      </c>
      <c r="E9192" s="36" t="s">
        <v>248</v>
      </c>
      <c r="F9192" s="15">
        <v>2160775</v>
      </c>
      <c r="G9192" s="15">
        <v>7810370</v>
      </c>
      <c r="I9192" s="38" t="s">
        <v>257</v>
      </c>
      <c r="J9192" s="15">
        <v>3.5</v>
      </c>
    </row>
    <row r="9193" spans="1:10" x14ac:dyDescent="0.3">
      <c r="A9193" s="38" t="s">
        <v>263</v>
      </c>
      <c r="B9193" s="15">
        <v>181800</v>
      </c>
      <c r="C9193" s="15">
        <v>713500</v>
      </c>
      <c r="E9193" s="36" t="s">
        <v>250</v>
      </c>
      <c r="F9193" s="15">
        <v>2046450</v>
      </c>
      <c r="G9193" s="15">
        <v>8183523</v>
      </c>
      <c r="I9193" s="38" t="s">
        <v>252</v>
      </c>
      <c r="J9193" s="15">
        <v>3.6</v>
      </c>
    </row>
    <row r="9194" spans="1:10" x14ac:dyDescent="0.3">
      <c r="A9194" s="35" t="s">
        <v>272</v>
      </c>
      <c r="B9194" s="15"/>
      <c r="C9194" s="15"/>
      <c r="E9194" s="37" t="s">
        <v>252</v>
      </c>
      <c r="F9194" s="15">
        <v>1067500</v>
      </c>
      <c r="G9194" s="15">
        <v>1435000</v>
      </c>
      <c r="I9194" s="38" t="s">
        <v>255</v>
      </c>
      <c r="J9194" s="15">
        <v>4.8</v>
      </c>
    </row>
    <row r="9195" spans="1:10" x14ac:dyDescent="0.3">
      <c r="A9195" s="38" t="s">
        <v>245</v>
      </c>
      <c r="B9195" s="15">
        <v>179975</v>
      </c>
      <c r="C9195" s="15">
        <v>1064740</v>
      </c>
      <c r="E9195" s="37" t="s">
        <v>255</v>
      </c>
      <c r="F9195" s="15">
        <v>302000</v>
      </c>
      <c r="G9195" s="15">
        <v>3812623</v>
      </c>
      <c r="I9195" s="38" t="s">
        <v>258</v>
      </c>
      <c r="J9195" s="15">
        <v>3.6</v>
      </c>
    </row>
    <row r="9196" spans="1:10" x14ac:dyDescent="0.3">
      <c r="A9196" s="38" t="s">
        <v>247</v>
      </c>
      <c r="B9196" s="15">
        <v>159000</v>
      </c>
      <c r="C9196" s="15">
        <v>1703197</v>
      </c>
      <c r="E9196" s="37" t="s">
        <v>258</v>
      </c>
      <c r="F9196" s="15">
        <v>676950</v>
      </c>
      <c r="G9196" s="15">
        <v>2935900</v>
      </c>
      <c r="I9196" s="38" t="s">
        <v>260</v>
      </c>
      <c r="J9196" s="15">
        <v>3.4</v>
      </c>
    </row>
    <row r="9197" spans="1:10" x14ac:dyDescent="0.3">
      <c r="A9197" s="38" t="s">
        <v>249</v>
      </c>
      <c r="B9197" s="15">
        <v>142475</v>
      </c>
      <c r="C9197" s="15">
        <v>1263850</v>
      </c>
      <c r="E9197" s="36" t="s">
        <v>253</v>
      </c>
      <c r="F9197" s="15">
        <v>1238900</v>
      </c>
      <c r="G9197" s="15">
        <v>6390349</v>
      </c>
      <c r="I9197" s="38" t="s">
        <v>262</v>
      </c>
      <c r="J9197" s="15">
        <v>3.2</v>
      </c>
    </row>
    <row r="9198" spans="1:10" x14ac:dyDescent="0.3">
      <c r="A9198" s="38" t="s">
        <v>251</v>
      </c>
      <c r="B9198" s="15">
        <v>185000</v>
      </c>
      <c r="C9198" s="15">
        <v>1633500</v>
      </c>
      <c r="E9198" s="35" t="s">
        <v>274</v>
      </c>
      <c r="F9198" s="15">
        <v>6942178</v>
      </c>
      <c r="G9198" s="15">
        <v>36973849</v>
      </c>
      <c r="I9198" s="38" t="s">
        <v>263</v>
      </c>
      <c r="J9198" s="15">
        <v>3.1</v>
      </c>
    </row>
    <row r="9199" spans="1:10" x14ac:dyDescent="0.3">
      <c r="A9199" s="38" t="s">
        <v>254</v>
      </c>
      <c r="B9199" s="15">
        <v>168000</v>
      </c>
      <c r="C9199" s="15">
        <v>1704056</v>
      </c>
      <c r="E9199" s="36" t="s">
        <v>246</v>
      </c>
      <c r="F9199" s="15">
        <v>1256000</v>
      </c>
      <c r="G9199" s="15">
        <v>8450450</v>
      </c>
      <c r="I9199" s="35" t="s">
        <v>273</v>
      </c>
      <c r="J9199" s="15"/>
    </row>
    <row r="9200" spans="1:10" x14ac:dyDescent="0.3">
      <c r="A9200" s="38" t="s">
        <v>257</v>
      </c>
      <c r="B9200" s="15">
        <v>115000</v>
      </c>
      <c r="C9200" s="15">
        <v>686601</v>
      </c>
      <c r="E9200" s="36" t="s">
        <v>248</v>
      </c>
      <c r="F9200" s="15">
        <v>1463000</v>
      </c>
      <c r="G9200" s="15">
        <v>9932150</v>
      </c>
      <c r="I9200" s="38" t="s">
        <v>245</v>
      </c>
      <c r="J9200" s="15">
        <v>2.2000000000000002</v>
      </c>
    </row>
    <row r="9201" spans="1:10" x14ac:dyDescent="0.3">
      <c r="A9201" s="38" t="s">
        <v>252</v>
      </c>
      <c r="B9201" s="15">
        <v>225500</v>
      </c>
      <c r="C9201" s="15">
        <v>1795850</v>
      </c>
      <c r="E9201" s="36" t="s">
        <v>250</v>
      </c>
      <c r="F9201" s="15">
        <v>2183750</v>
      </c>
      <c r="G9201" s="15">
        <v>11486300</v>
      </c>
      <c r="I9201" s="38" t="s">
        <v>247</v>
      </c>
      <c r="J9201" s="15">
        <v>2.5</v>
      </c>
    </row>
    <row r="9202" spans="1:10" x14ac:dyDescent="0.3">
      <c r="A9202" s="38" t="s">
        <v>255</v>
      </c>
      <c r="B9202" s="15">
        <v>189500</v>
      </c>
      <c r="C9202" s="15">
        <v>2080699</v>
      </c>
      <c r="E9202" s="37" t="s">
        <v>252</v>
      </c>
      <c r="F9202" s="15">
        <v>1142000</v>
      </c>
      <c r="G9202" s="15">
        <v>3465900</v>
      </c>
      <c r="I9202" s="38" t="s">
        <v>249</v>
      </c>
      <c r="J9202" s="15">
        <v>2.2000000000000002</v>
      </c>
    </row>
    <row r="9203" spans="1:10" x14ac:dyDescent="0.3">
      <c r="A9203" s="38" t="s">
        <v>258</v>
      </c>
      <c r="B9203" s="15">
        <v>161500</v>
      </c>
      <c r="C9203" s="15">
        <v>1309000</v>
      </c>
      <c r="E9203" s="37" t="s">
        <v>255</v>
      </c>
      <c r="F9203" s="15">
        <v>683750</v>
      </c>
      <c r="G9203" s="15">
        <v>2745900</v>
      </c>
      <c r="I9203" s="38" t="s">
        <v>251</v>
      </c>
      <c r="J9203" s="15">
        <v>2.2999999999999998</v>
      </c>
    </row>
    <row r="9204" spans="1:10" x14ac:dyDescent="0.3">
      <c r="A9204" s="38" t="s">
        <v>260</v>
      </c>
      <c r="B9204" s="15">
        <v>170000</v>
      </c>
      <c r="C9204" s="15">
        <v>1615099</v>
      </c>
      <c r="E9204" s="37" t="s">
        <v>258</v>
      </c>
      <c r="F9204" s="15">
        <v>358000</v>
      </c>
      <c r="G9204" s="15">
        <v>5274500</v>
      </c>
      <c r="I9204" s="38" t="s">
        <v>254</v>
      </c>
      <c r="J9204" s="15">
        <v>2.2000000000000002</v>
      </c>
    </row>
    <row r="9205" spans="1:10" x14ac:dyDescent="0.3">
      <c r="A9205" s="38" t="s">
        <v>262</v>
      </c>
      <c r="B9205" s="15">
        <v>139950</v>
      </c>
      <c r="C9205" s="15">
        <v>1404749</v>
      </c>
      <c r="E9205" s="36" t="s">
        <v>253</v>
      </c>
      <c r="F9205" s="15">
        <v>2039428</v>
      </c>
      <c r="G9205" s="15">
        <v>7104949</v>
      </c>
      <c r="I9205" s="38" t="s">
        <v>257</v>
      </c>
      <c r="J9205" s="15">
        <v>2</v>
      </c>
    </row>
    <row r="9206" spans="1:10" x14ac:dyDescent="0.3">
      <c r="A9206" s="38" t="s">
        <v>263</v>
      </c>
      <c r="B9206" s="15">
        <v>206000</v>
      </c>
      <c r="C9206" s="15">
        <v>975500</v>
      </c>
      <c r="E9206" s="35" t="s">
        <v>275</v>
      </c>
      <c r="F9206" s="15">
        <v>8607331</v>
      </c>
      <c r="G9206" s="15">
        <v>35885598</v>
      </c>
      <c r="I9206" s="38" t="s">
        <v>252</v>
      </c>
      <c r="J9206" s="15">
        <v>2</v>
      </c>
    </row>
    <row r="9207" spans="1:10" x14ac:dyDescent="0.3">
      <c r="A9207" s="35" t="s">
        <v>273</v>
      </c>
      <c r="B9207" s="15"/>
      <c r="C9207" s="15"/>
      <c r="E9207" s="36" t="s">
        <v>246</v>
      </c>
      <c r="F9207" s="15">
        <v>2307934</v>
      </c>
      <c r="G9207" s="15">
        <v>6737367</v>
      </c>
      <c r="I9207" s="38" t="s">
        <v>255</v>
      </c>
      <c r="J9207" s="15">
        <v>2.1</v>
      </c>
    </row>
    <row r="9208" spans="1:10" x14ac:dyDescent="0.3">
      <c r="A9208" s="38" t="s">
        <v>245</v>
      </c>
      <c r="B9208" s="15">
        <v>192475</v>
      </c>
      <c r="C9208" s="15">
        <v>1929750</v>
      </c>
      <c r="E9208" s="36" t="s">
        <v>248</v>
      </c>
      <c r="F9208" s="15">
        <v>3038450</v>
      </c>
      <c r="G9208" s="15">
        <v>8856338</v>
      </c>
      <c r="I9208" s="38" t="s">
        <v>258</v>
      </c>
      <c r="J9208" s="15">
        <v>2.1</v>
      </c>
    </row>
    <row r="9209" spans="1:10" x14ac:dyDescent="0.3">
      <c r="A9209" s="38" t="s">
        <v>247</v>
      </c>
      <c r="B9209" s="15">
        <v>170000</v>
      </c>
      <c r="C9209" s="15">
        <v>1279885</v>
      </c>
      <c r="E9209" s="36" t="s">
        <v>250</v>
      </c>
      <c r="F9209" s="15">
        <v>1719685</v>
      </c>
      <c r="G9209" s="15">
        <v>13614070</v>
      </c>
      <c r="I9209" s="38" t="s">
        <v>260</v>
      </c>
      <c r="J9209" s="15">
        <v>1.4</v>
      </c>
    </row>
    <row r="9210" spans="1:10" x14ac:dyDescent="0.3">
      <c r="A9210" s="38" t="s">
        <v>249</v>
      </c>
      <c r="B9210" s="15">
        <v>153000</v>
      </c>
      <c r="C9210" s="15">
        <v>1381998</v>
      </c>
      <c r="E9210" s="37" t="s">
        <v>252</v>
      </c>
      <c r="F9210" s="15">
        <v>971710</v>
      </c>
      <c r="G9210" s="15">
        <v>5096320</v>
      </c>
      <c r="I9210" s="38" t="s">
        <v>262</v>
      </c>
      <c r="J9210" s="15">
        <v>1.1000000000000001</v>
      </c>
    </row>
    <row r="9211" spans="1:10" x14ac:dyDescent="0.3">
      <c r="A9211" s="38" t="s">
        <v>251</v>
      </c>
      <c r="B9211" s="15">
        <v>233000</v>
      </c>
      <c r="C9211" s="15">
        <v>1874955</v>
      </c>
      <c r="E9211" s="37" t="s">
        <v>255</v>
      </c>
      <c r="F9211" s="15">
        <v>353000</v>
      </c>
      <c r="G9211" s="15">
        <v>4108400</v>
      </c>
      <c r="I9211" s="38" t="s">
        <v>263</v>
      </c>
      <c r="J9211" s="15">
        <v>1.1000000000000001</v>
      </c>
    </row>
    <row r="9212" spans="1:10" x14ac:dyDescent="0.3">
      <c r="A9212" s="38" t="s">
        <v>254</v>
      </c>
      <c r="B9212" s="15">
        <v>207000</v>
      </c>
      <c r="C9212" s="15">
        <v>2866845</v>
      </c>
      <c r="E9212" s="37" t="s">
        <v>258</v>
      </c>
      <c r="F9212" s="15">
        <v>394975</v>
      </c>
      <c r="G9212" s="15">
        <v>4409350</v>
      </c>
      <c r="I9212" s="35" t="s">
        <v>274</v>
      </c>
      <c r="J9212" s="15"/>
    </row>
    <row r="9213" spans="1:10" x14ac:dyDescent="0.3">
      <c r="A9213" s="38" t="s">
        <v>257</v>
      </c>
      <c r="B9213" s="15">
        <v>225750</v>
      </c>
      <c r="C9213" s="15">
        <v>3478088</v>
      </c>
      <c r="E9213" s="36" t="s">
        <v>253</v>
      </c>
      <c r="F9213" s="15">
        <v>1541262</v>
      </c>
      <c r="G9213" s="15">
        <v>6677823</v>
      </c>
      <c r="I9213" s="38" t="s">
        <v>245</v>
      </c>
      <c r="J9213" s="15">
        <v>1</v>
      </c>
    </row>
    <row r="9214" spans="1:10" x14ac:dyDescent="0.3">
      <c r="A9214" s="38" t="s">
        <v>252</v>
      </c>
      <c r="B9214" s="15">
        <v>225000</v>
      </c>
      <c r="C9214" s="15">
        <v>1926450</v>
      </c>
      <c r="E9214" s="14">
        <v>86</v>
      </c>
      <c r="F9214" s="15">
        <v>52006106</v>
      </c>
      <c r="G9214" s="15">
        <v>1185544221</v>
      </c>
      <c r="I9214" s="38" t="s">
        <v>247</v>
      </c>
      <c r="J9214" s="15">
        <v>0.6</v>
      </c>
    </row>
    <row r="9215" spans="1:10" x14ac:dyDescent="0.3">
      <c r="A9215" s="38" t="s">
        <v>255</v>
      </c>
      <c r="B9215" s="15">
        <v>248000</v>
      </c>
      <c r="C9215" s="15">
        <v>3005000</v>
      </c>
      <c r="E9215" s="35" t="s">
        <v>259</v>
      </c>
      <c r="F9215" s="15">
        <v>2511829</v>
      </c>
      <c r="G9215" s="15">
        <v>61110249</v>
      </c>
      <c r="I9215" s="38" t="s">
        <v>249</v>
      </c>
      <c r="J9215" s="15">
        <v>1</v>
      </c>
    </row>
    <row r="9216" spans="1:10" x14ac:dyDescent="0.3">
      <c r="A9216" s="38" t="s">
        <v>258</v>
      </c>
      <c r="B9216" s="15">
        <v>272000</v>
      </c>
      <c r="C9216" s="15">
        <v>2336456</v>
      </c>
      <c r="E9216" s="36" t="s">
        <v>246</v>
      </c>
      <c r="F9216" s="15">
        <v>576754</v>
      </c>
      <c r="G9216" s="15">
        <v>10132328</v>
      </c>
      <c r="I9216" s="38" t="s">
        <v>251</v>
      </c>
      <c r="J9216" s="15">
        <v>1.5</v>
      </c>
    </row>
    <row r="9217" spans="1:10" x14ac:dyDescent="0.3">
      <c r="A9217" s="38" t="s">
        <v>260</v>
      </c>
      <c r="B9217" s="15">
        <v>155000</v>
      </c>
      <c r="C9217" s="15">
        <v>697000</v>
      </c>
      <c r="E9217" s="36" t="s">
        <v>248</v>
      </c>
      <c r="F9217" s="15">
        <v>631050</v>
      </c>
      <c r="G9217" s="15">
        <v>19898171</v>
      </c>
      <c r="I9217" s="38" t="s">
        <v>254</v>
      </c>
      <c r="J9217" s="15">
        <v>1.6</v>
      </c>
    </row>
    <row r="9218" spans="1:10" x14ac:dyDescent="0.3">
      <c r="A9218" s="38" t="s">
        <v>262</v>
      </c>
      <c r="B9218" s="15">
        <v>265000</v>
      </c>
      <c r="C9218" s="15">
        <v>3838250</v>
      </c>
      <c r="E9218" s="36" t="s">
        <v>250</v>
      </c>
      <c r="F9218" s="15">
        <v>669950</v>
      </c>
      <c r="G9218" s="15">
        <v>18236107</v>
      </c>
      <c r="I9218" s="38" t="s">
        <v>257</v>
      </c>
      <c r="J9218" s="15">
        <v>2.2999999999999998</v>
      </c>
    </row>
    <row r="9219" spans="1:10" x14ac:dyDescent="0.3">
      <c r="A9219" s="38" t="s">
        <v>263</v>
      </c>
      <c r="B9219" s="15">
        <v>233273</v>
      </c>
      <c r="C9219" s="15">
        <v>2596245</v>
      </c>
      <c r="E9219" s="37" t="s">
        <v>252</v>
      </c>
      <c r="F9219" s="15">
        <v>220500</v>
      </c>
      <c r="G9219" s="15">
        <v>6072457</v>
      </c>
      <c r="I9219" s="38" t="s">
        <v>252</v>
      </c>
      <c r="J9219" s="15">
        <v>2.2999999999999998</v>
      </c>
    </row>
    <row r="9220" spans="1:10" x14ac:dyDescent="0.3">
      <c r="A9220" s="35" t="s">
        <v>274</v>
      </c>
      <c r="B9220" s="15"/>
      <c r="C9220" s="15"/>
      <c r="E9220" s="37" t="s">
        <v>255</v>
      </c>
      <c r="F9220" s="15">
        <v>229500</v>
      </c>
      <c r="G9220" s="15">
        <v>6585200</v>
      </c>
      <c r="I9220" s="38" t="s">
        <v>255</v>
      </c>
      <c r="J9220" s="15">
        <v>3.2</v>
      </c>
    </row>
    <row r="9221" spans="1:10" x14ac:dyDescent="0.3">
      <c r="A9221" s="38" t="s">
        <v>245</v>
      </c>
      <c r="B9221" s="15">
        <v>236250</v>
      </c>
      <c r="C9221" s="15">
        <v>872450</v>
      </c>
      <c r="E9221" s="37" t="s">
        <v>258</v>
      </c>
      <c r="F9221" s="15">
        <v>219950</v>
      </c>
      <c r="G9221" s="15">
        <v>5578450</v>
      </c>
      <c r="I9221" s="38" t="s">
        <v>258</v>
      </c>
      <c r="J9221" s="15">
        <v>2.8</v>
      </c>
    </row>
    <row r="9222" spans="1:10" x14ac:dyDescent="0.3">
      <c r="A9222" s="38" t="s">
        <v>247</v>
      </c>
      <c r="B9222" s="15">
        <v>245000</v>
      </c>
      <c r="C9222" s="15">
        <v>1656650</v>
      </c>
      <c r="E9222" s="36" t="s">
        <v>253</v>
      </c>
      <c r="F9222" s="15">
        <v>634075</v>
      </c>
      <c r="G9222" s="15">
        <v>12843643</v>
      </c>
      <c r="I9222" s="38" t="s">
        <v>260</v>
      </c>
      <c r="J9222" s="15">
        <v>3</v>
      </c>
    </row>
    <row r="9223" spans="1:10" x14ac:dyDescent="0.3">
      <c r="A9223" s="38" t="s">
        <v>249</v>
      </c>
      <c r="B9223" s="15">
        <v>242000</v>
      </c>
      <c r="C9223" s="15">
        <v>1209000</v>
      </c>
      <c r="E9223" s="35" t="s">
        <v>265</v>
      </c>
      <c r="F9223" s="15">
        <v>2945250</v>
      </c>
      <c r="G9223" s="15">
        <v>79822729</v>
      </c>
      <c r="I9223" s="38" t="s">
        <v>262</v>
      </c>
      <c r="J9223" s="15">
        <v>2</v>
      </c>
    </row>
    <row r="9224" spans="1:10" x14ac:dyDescent="0.3">
      <c r="A9224" s="38" t="s">
        <v>251</v>
      </c>
      <c r="B9224" s="15">
        <v>227308</v>
      </c>
      <c r="C9224" s="15">
        <v>1814640</v>
      </c>
      <c r="E9224" s="36" t="s">
        <v>246</v>
      </c>
      <c r="F9224" s="15">
        <v>657175</v>
      </c>
      <c r="G9224" s="15">
        <v>13239348</v>
      </c>
      <c r="I9224" s="38" t="s">
        <v>263</v>
      </c>
      <c r="J9224" s="15">
        <v>1.1000000000000001</v>
      </c>
    </row>
    <row r="9225" spans="1:10" x14ac:dyDescent="0.3">
      <c r="A9225" s="38" t="s">
        <v>254</v>
      </c>
      <c r="B9225" s="15">
        <v>242150</v>
      </c>
      <c r="C9225" s="15">
        <v>2664600</v>
      </c>
      <c r="E9225" s="36" t="s">
        <v>248</v>
      </c>
      <c r="F9225" s="15">
        <v>715450</v>
      </c>
      <c r="G9225" s="15">
        <v>20062658</v>
      </c>
      <c r="I9225" s="35" t="s">
        <v>275</v>
      </c>
      <c r="J9225" s="15"/>
    </row>
    <row r="9226" spans="1:10" x14ac:dyDescent="0.3">
      <c r="A9226" s="38" t="s">
        <v>257</v>
      </c>
      <c r="B9226" s="15">
        <v>310000</v>
      </c>
      <c r="C9226" s="15">
        <v>1302000</v>
      </c>
      <c r="E9226" s="36" t="s">
        <v>250</v>
      </c>
      <c r="F9226" s="15">
        <v>756225</v>
      </c>
      <c r="G9226" s="15">
        <v>24981289</v>
      </c>
      <c r="I9226" s="38" t="s">
        <v>245</v>
      </c>
      <c r="J9226" s="15">
        <v>1.2</v>
      </c>
    </row>
    <row r="9227" spans="1:10" x14ac:dyDescent="0.3">
      <c r="A9227" s="38" t="s">
        <v>252</v>
      </c>
      <c r="B9227" s="15">
        <v>265000</v>
      </c>
      <c r="C9227" s="15">
        <v>2109900</v>
      </c>
      <c r="E9227" s="37" t="s">
        <v>252</v>
      </c>
      <c r="F9227" s="15">
        <v>258000</v>
      </c>
      <c r="G9227" s="15">
        <v>9224400</v>
      </c>
      <c r="I9227" s="38" t="s">
        <v>247</v>
      </c>
      <c r="J9227" s="15">
        <v>1.2</v>
      </c>
    </row>
    <row r="9228" spans="1:10" x14ac:dyDescent="0.3">
      <c r="A9228" s="38" t="s">
        <v>255</v>
      </c>
      <c r="B9228" s="15">
        <v>252500</v>
      </c>
      <c r="C9228" s="15">
        <v>1375250</v>
      </c>
      <c r="E9228" s="37" t="s">
        <v>255</v>
      </c>
      <c r="F9228" s="15">
        <v>237500</v>
      </c>
      <c r="G9228" s="15">
        <v>8456999</v>
      </c>
      <c r="I9228" s="38" t="s">
        <v>249</v>
      </c>
      <c r="J9228" s="15">
        <v>1.1000000000000001</v>
      </c>
    </row>
    <row r="9229" spans="1:10" x14ac:dyDescent="0.3">
      <c r="A9229" s="38" t="s">
        <v>258</v>
      </c>
      <c r="B9229" s="15">
        <v>246750</v>
      </c>
      <c r="C9229" s="15">
        <v>2097250</v>
      </c>
      <c r="E9229" s="37" t="s">
        <v>258</v>
      </c>
      <c r="F9229" s="15">
        <v>260725</v>
      </c>
      <c r="G9229" s="15">
        <v>7299890</v>
      </c>
      <c r="I9229" s="38" t="s">
        <v>251</v>
      </c>
      <c r="J9229" s="15">
        <v>1.1000000000000001</v>
      </c>
    </row>
    <row r="9230" spans="1:10" x14ac:dyDescent="0.3">
      <c r="A9230" s="38" t="s">
        <v>260</v>
      </c>
      <c r="B9230" s="15">
        <v>255000</v>
      </c>
      <c r="C9230" s="15">
        <v>1045000</v>
      </c>
      <c r="E9230" s="36" t="s">
        <v>253</v>
      </c>
      <c r="F9230" s="15">
        <v>816400</v>
      </c>
      <c r="G9230" s="15">
        <v>21539434</v>
      </c>
      <c r="I9230" s="38" t="s">
        <v>254</v>
      </c>
      <c r="J9230" s="15">
        <v>0.9</v>
      </c>
    </row>
    <row r="9231" spans="1:10" x14ac:dyDescent="0.3">
      <c r="A9231" s="38" t="s">
        <v>262</v>
      </c>
      <c r="B9231" s="15">
        <v>238450</v>
      </c>
      <c r="C9231" s="15">
        <v>1466950</v>
      </c>
      <c r="E9231" s="35" t="s">
        <v>244</v>
      </c>
      <c r="F9231" s="15">
        <v>3354425</v>
      </c>
      <c r="G9231" s="15">
        <v>80195868</v>
      </c>
      <c r="I9231" s="38" t="s">
        <v>257</v>
      </c>
      <c r="J9231" s="15">
        <v>1.5</v>
      </c>
    </row>
    <row r="9232" spans="1:10" x14ac:dyDescent="0.3">
      <c r="A9232" s="38" t="s">
        <v>263</v>
      </c>
      <c r="B9232" s="15">
        <v>268500</v>
      </c>
      <c r="C9232" s="15">
        <v>2159280</v>
      </c>
      <c r="E9232" s="36" t="s">
        <v>246</v>
      </c>
      <c r="F9232" s="15">
        <v>795450</v>
      </c>
      <c r="G9232" s="15">
        <v>17470752</v>
      </c>
      <c r="I9232" s="38" t="s">
        <v>252</v>
      </c>
      <c r="J9232" s="15">
        <v>1.3</v>
      </c>
    </row>
    <row r="9233" spans="1:10" x14ac:dyDescent="0.3">
      <c r="A9233" s="35" t="s">
        <v>275</v>
      </c>
      <c r="B9233" s="15"/>
      <c r="C9233" s="15"/>
      <c r="E9233" s="36" t="s">
        <v>248</v>
      </c>
      <c r="F9233" s="15">
        <v>862950</v>
      </c>
      <c r="G9233" s="15">
        <v>19894704</v>
      </c>
      <c r="I9233" s="38" t="s">
        <v>258</v>
      </c>
      <c r="J9233" s="15">
        <v>1.6</v>
      </c>
    </row>
    <row r="9234" spans="1:10" x14ac:dyDescent="0.3">
      <c r="A9234" s="38" t="s">
        <v>245</v>
      </c>
      <c r="B9234" s="15">
        <v>276000</v>
      </c>
      <c r="C9234" s="15">
        <v>1084000</v>
      </c>
      <c r="E9234" s="36" t="s">
        <v>250</v>
      </c>
      <c r="F9234" s="15">
        <v>823500</v>
      </c>
      <c r="G9234" s="15">
        <v>25749605</v>
      </c>
      <c r="I9234" s="38" t="s">
        <v>260</v>
      </c>
      <c r="J9234" s="15">
        <v>1.4</v>
      </c>
    </row>
    <row r="9235" spans="1:10" x14ac:dyDescent="0.3">
      <c r="A9235" s="38" t="s">
        <v>247</v>
      </c>
      <c r="B9235" s="15">
        <v>277000</v>
      </c>
      <c r="C9235" s="15">
        <v>1860498</v>
      </c>
      <c r="E9235" s="37" t="s">
        <v>252</v>
      </c>
      <c r="F9235" s="15">
        <v>265000</v>
      </c>
      <c r="G9235" s="15">
        <v>9190650</v>
      </c>
      <c r="I9235" s="38" t="s">
        <v>262</v>
      </c>
      <c r="J9235" s="15">
        <v>0.7</v>
      </c>
    </row>
    <row r="9236" spans="1:10" x14ac:dyDescent="0.3">
      <c r="A9236" s="38" t="s">
        <v>249</v>
      </c>
      <c r="B9236" s="15">
        <v>270000</v>
      </c>
      <c r="C9236" s="15">
        <v>1260000</v>
      </c>
      <c r="E9236" s="37" t="s">
        <v>255</v>
      </c>
      <c r="F9236" s="15">
        <v>296000</v>
      </c>
      <c r="G9236" s="15">
        <v>8679350</v>
      </c>
      <c r="I9236" s="14">
        <v>65</v>
      </c>
      <c r="J9236" s="15">
        <v>1115.4000000000008</v>
      </c>
    </row>
    <row r="9237" spans="1:10" x14ac:dyDescent="0.3">
      <c r="A9237" s="38" t="s">
        <v>251</v>
      </c>
      <c r="B9237" s="15">
        <v>281000</v>
      </c>
      <c r="C9237" s="15">
        <v>562000</v>
      </c>
      <c r="E9237" s="37" t="s">
        <v>258</v>
      </c>
      <c r="F9237" s="15">
        <v>262500</v>
      </c>
      <c r="G9237" s="15">
        <v>7879605</v>
      </c>
      <c r="I9237" s="35" t="s">
        <v>244</v>
      </c>
      <c r="J9237" s="15"/>
    </row>
    <row r="9238" spans="1:10" x14ac:dyDescent="0.3">
      <c r="A9238" s="38" t="s">
        <v>254</v>
      </c>
      <c r="B9238" s="15">
        <v>281500</v>
      </c>
      <c r="C9238" s="15">
        <v>1075500</v>
      </c>
      <c r="E9238" s="36" t="s">
        <v>253</v>
      </c>
      <c r="F9238" s="15">
        <v>872525</v>
      </c>
      <c r="G9238" s="15">
        <v>17080807</v>
      </c>
      <c r="I9238" s="38" t="s">
        <v>245</v>
      </c>
      <c r="J9238" s="15">
        <v>2.7</v>
      </c>
    </row>
    <row r="9239" spans="1:10" x14ac:dyDescent="0.3">
      <c r="A9239" s="38" t="s">
        <v>257</v>
      </c>
      <c r="B9239" s="15">
        <v>254000</v>
      </c>
      <c r="C9239" s="15">
        <v>3126950</v>
      </c>
      <c r="E9239" s="35" t="s">
        <v>256</v>
      </c>
      <c r="F9239" s="15">
        <v>3499425</v>
      </c>
      <c r="G9239" s="15">
        <v>60231833</v>
      </c>
      <c r="I9239" s="38" t="s">
        <v>247</v>
      </c>
      <c r="J9239" s="15">
        <v>2.1</v>
      </c>
    </row>
    <row r="9240" spans="1:10" x14ac:dyDescent="0.3">
      <c r="A9240" s="38" t="s">
        <v>252</v>
      </c>
      <c r="B9240" s="15">
        <v>299975</v>
      </c>
      <c r="C9240" s="15">
        <v>1737950</v>
      </c>
      <c r="E9240" s="36" t="s">
        <v>246</v>
      </c>
      <c r="F9240" s="15">
        <v>932500</v>
      </c>
      <c r="G9240" s="15">
        <v>15977456</v>
      </c>
      <c r="I9240" s="38" t="s">
        <v>249</v>
      </c>
      <c r="J9240" s="15">
        <v>2</v>
      </c>
    </row>
    <row r="9241" spans="1:10" x14ac:dyDescent="0.3">
      <c r="A9241" s="38" t="s">
        <v>255</v>
      </c>
      <c r="B9241" s="15">
        <v>260000</v>
      </c>
      <c r="C9241" s="15">
        <v>2472850</v>
      </c>
      <c r="E9241" s="36" t="s">
        <v>248</v>
      </c>
      <c r="F9241" s="15">
        <v>861450</v>
      </c>
      <c r="G9241" s="15">
        <v>20223600</v>
      </c>
      <c r="I9241" s="38" t="s">
        <v>251</v>
      </c>
      <c r="J9241" s="15">
        <v>2.5</v>
      </c>
    </row>
    <row r="9242" spans="1:10" x14ac:dyDescent="0.3">
      <c r="A9242" s="38" t="s">
        <v>258</v>
      </c>
      <c r="B9242" s="15">
        <v>283500</v>
      </c>
      <c r="C9242" s="15">
        <v>2717500</v>
      </c>
      <c r="E9242" s="36" t="s">
        <v>250</v>
      </c>
      <c r="F9242" s="15">
        <v>806475</v>
      </c>
      <c r="G9242" s="15">
        <v>15854677</v>
      </c>
      <c r="I9242" s="38" t="s">
        <v>254</v>
      </c>
      <c r="J9242" s="15">
        <v>3.5</v>
      </c>
    </row>
    <row r="9243" spans="1:10" x14ac:dyDescent="0.3">
      <c r="A9243" s="38" t="s">
        <v>260</v>
      </c>
      <c r="B9243" s="15">
        <v>283500</v>
      </c>
      <c r="C9243" s="15">
        <v>2331700</v>
      </c>
      <c r="E9243" s="37" t="s">
        <v>252</v>
      </c>
      <c r="F9243" s="15">
        <v>285000</v>
      </c>
      <c r="G9243" s="15">
        <v>9814227</v>
      </c>
      <c r="I9243" s="38" t="s">
        <v>257</v>
      </c>
      <c r="J9243" s="15">
        <v>4.5999999999999996</v>
      </c>
    </row>
    <row r="9244" spans="1:10" x14ac:dyDescent="0.3">
      <c r="A9244" s="38" t="s">
        <v>262</v>
      </c>
      <c r="B9244" s="15">
        <v>244500</v>
      </c>
      <c r="C9244" s="15">
        <v>2592850</v>
      </c>
      <c r="E9244" s="37" t="s">
        <v>255</v>
      </c>
      <c r="F9244" s="15">
        <v>285000</v>
      </c>
      <c r="G9244" s="15">
        <v>4611000</v>
      </c>
      <c r="I9244" s="38" t="s">
        <v>252</v>
      </c>
      <c r="J9244" s="15">
        <v>3.8</v>
      </c>
    </row>
    <row r="9245" spans="1:10" x14ac:dyDescent="0.3">
      <c r="A9245" s="14">
        <v>56</v>
      </c>
      <c r="B9245" s="15">
        <v>32103273</v>
      </c>
      <c r="C9245" s="15">
        <v>126854847</v>
      </c>
      <c r="E9245" s="37" t="s">
        <v>258</v>
      </c>
      <c r="F9245" s="15">
        <v>236475</v>
      </c>
      <c r="G9245" s="15">
        <v>1429450</v>
      </c>
      <c r="I9245" s="38" t="s">
        <v>255</v>
      </c>
      <c r="J9245" s="15">
        <v>3.6</v>
      </c>
    </row>
    <row r="9246" spans="1:10" x14ac:dyDescent="0.3">
      <c r="A9246" s="35" t="s">
        <v>243</v>
      </c>
      <c r="B9246" s="15"/>
      <c r="C9246" s="15"/>
      <c r="E9246" s="36" t="s">
        <v>253</v>
      </c>
      <c r="F9246" s="15">
        <v>899000</v>
      </c>
      <c r="G9246" s="15">
        <v>8176100</v>
      </c>
      <c r="I9246" s="38" t="s">
        <v>258</v>
      </c>
      <c r="J9246" s="15">
        <v>3.6</v>
      </c>
    </row>
    <row r="9247" spans="1:10" x14ac:dyDescent="0.3">
      <c r="A9247" s="38" t="s">
        <v>245</v>
      </c>
      <c r="B9247" s="15">
        <v>95000</v>
      </c>
      <c r="C9247" s="15">
        <v>661100</v>
      </c>
      <c r="E9247" s="35" t="s">
        <v>261</v>
      </c>
      <c r="F9247" s="15">
        <v>3165650</v>
      </c>
      <c r="G9247" s="15">
        <v>36234091</v>
      </c>
      <c r="I9247" s="38" t="s">
        <v>260</v>
      </c>
      <c r="J9247" s="15">
        <v>4.0999999999999996</v>
      </c>
    </row>
    <row r="9248" spans="1:10" x14ac:dyDescent="0.3">
      <c r="A9248" s="38" t="s">
        <v>247</v>
      </c>
      <c r="B9248" s="15">
        <v>137225</v>
      </c>
      <c r="C9248" s="15">
        <v>274450</v>
      </c>
      <c r="E9248" s="36" t="s">
        <v>246</v>
      </c>
      <c r="F9248" s="15">
        <v>789175</v>
      </c>
      <c r="G9248" s="15">
        <v>7731200</v>
      </c>
      <c r="I9248" s="38" t="s">
        <v>262</v>
      </c>
      <c r="J9248" s="15">
        <v>5.3</v>
      </c>
    </row>
    <row r="9249" spans="1:10" x14ac:dyDescent="0.3">
      <c r="A9249" s="38" t="s">
        <v>249</v>
      </c>
      <c r="B9249" s="15">
        <v>99950</v>
      </c>
      <c r="C9249" s="15">
        <v>852100</v>
      </c>
      <c r="E9249" s="36" t="s">
        <v>248</v>
      </c>
      <c r="F9249" s="15">
        <v>815950</v>
      </c>
      <c r="G9249" s="15">
        <v>11266089</v>
      </c>
      <c r="I9249" s="38" t="s">
        <v>263</v>
      </c>
      <c r="J9249" s="15">
        <v>5</v>
      </c>
    </row>
    <row r="9250" spans="1:10" x14ac:dyDescent="0.3">
      <c r="A9250" s="38" t="s">
        <v>251</v>
      </c>
      <c r="B9250" s="15">
        <v>55000</v>
      </c>
      <c r="C9250" s="15">
        <v>110000</v>
      </c>
      <c r="E9250" s="36" t="s">
        <v>250</v>
      </c>
      <c r="F9250" s="15">
        <v>825725</v>
      </c>
      <c r="G9250" s="15">
        <v>11410702</v>
      </c>
      <c r="I9250" s="35" t="s">
        <v>256</v>
      </c>
      <c r="J9250" s="15"/>
    </row>
    <row r="9251" spans="1:10" x14ac:dyDescent="0.3">
      <c r="A9251" s="38" t="s">
        <v>254</v>
      </c>
      <c r="B9251" s="15">
        <v>105000</v>
      </c>
      <c r="C9251" s="15">
        <v>325000</v>
      </c>
      <c r="E9251" s="37" t="s">
        <v>252</v>
      </c>
      <c r="F9251" s="15">
        <v>268250</v>
      </c>
      <c r="G9251" s="15">
        <v>4499450</v>
      </c>
      <c r="I9251" s="38" t="s">
        <v>245</v>
      </c>
      <c r="J9251" s="15">
        <v>5.6</v>
      </c>
    </row>
    <row r="9252" spans="1:10" x14ac:dyDescent="0.3">
      <c r="A9252" s="38" t="s">
        <v>257</v>
      </c>
      <c r="B9252" s="15">
        <v>109000</v>
      </c>
      <c r="C9252" s="15">
        <v>577800</v>
      </c>
      <c r="E9252" s="37" t="s">
        <v>255</v>
      </c>
      <c r="F9252" s="15">
        <v>267475</v>
      </c>
      <c r="G9252" s="15">
        <v>3898072</v>
      </c>
      <c r="I9252" s="38" t="s">
        <v>247</v>
      </c>
      <c r="J9252" s="15">
        <v>4.5999999999999996</v>
      </c>
    </row>
    <row r="9253" spans="1:10" x14ac:dyDescent="0.3">
      <c r="A9253" s="38" t="s">
        <v>252</v>
      </c>
      <c r="B9253" s="15">
        <v>122250</v>
      </c>
      <c r="C9253" s="15">
        <v>977897</v>
      </c>
      <c r="E9253" s="37" t="s">
        <v>258</v>
      </c>
      <c r="F9253" s="15">
        <v>290000</v>
      </c>
      <c r="G9253" s="15">
        <v>3013180</v>
      </c>
      <c r="I9253" s="38" t="s">
        <v>249</v>
      </c>
      <c r="J9253" s="15">
        <v>4.8</v>
      </c>
    </row>
    <row r="9254" spans="1:10" x14ac:dyDescent="0.3">
      <c r="A9254" s="38" t="s">
        <v>255</v>
      </c>
      <c r="B9254" s="15">
        <v>144000</v>
      </c>
      <c r="C9254" s="15">
        <v>288000</v>
      </c>
      <c r="E9254" s="36" t="s">
        <v>253</v>
      </c>
      <c r="F9254" s="15">
        <v>734800</v>
      </c>
      <c r="G9254" s="15">
        <v>5826100</v>
      </c>
      <c r="I9254" s="38" t="s">
        <v>251</v>
      </c>
      <c r="J9254" s="15">
        <v>6.4</v>
      </c>
    </row>
    <row r="9255" spans="1:10" x14ac:dyDescent="0.3">
      <c r="A9255" s="38" t="s">
        <v>258</v>
      </c>
      <c r="B9255" s="15">
        <v>119500</v>
      </c>
      <c r="C9255" s="15">
        <v>239000</v>
      </c>
      <c r="E9255" s="35" t="s">
        <v>264</v>
      </c>
      <c r="F9255" s="15">
        <v>2818032</v>
      </c>
      <c r="G9255" s="15">
        <v>37655279</v>
      </c>
      <c r="I9255" s="38" t="s">
        <v>254</v>
      </c>
      <c r="J9255" s="15">
        <v>6.5</v>
      </c>
    </row>
    <row r="9256" spans="1:10" x14ac:dyDescent="0.3">
      <c r="A9256" s="38" t="s">
        <v>260</v>
      </c>
      <c r="B9256" s="15">
        <v>119950</v>
      </c>
      <c r="C9256" s="15">
        <v>837550</v>
      </c>
      <c r="E9256" s="36" t="s">
        <v>246</v>
      </c>
      <c r="F9256" s="15">
        <v>726000</v>
      </c>
      <c r="G9256" s="15">
        <v>6168455</v>
      </c>
      <c r="I9256" s="38" t="s">
        <v>257</v>
      </c>
      <c r="J9256" s="15">
        <v>6.8</v>
      </c>
    </row>
    <row r="9257" spans="1:10" x14ac:dyDescent="0.3">
      <c r="A9257" s="38" t="s">
        <v>262</v>
      </c>
      <c r="B9257" s="15">
        <v>116950</v>
      </c>
      <c r="C9257" s="15">
        <v>648200</v>
      </c>
      <c r="E9257" s="36" t="s">
        <v>248</v>
      </c>
      <c r="F9257" s="15">
        <v>697557</v>
      </c>
      <c r="G9257" s="15">
        <v>9306313</v>
      </c>
      <c r="I9257" s="38" t="s">
        <v>252</v>
      </c>
      <c r="J9257" s="15">
        <v>8.3000000000000007</v>
      </c>
    </row>
    <row r="9258" spans="1:10" x14ac:dyDescent="0.3">
      <c r="A9258" s="38" t="s">
        <v>263</v>
      </c>
      <c r="B9258" s="15">
        <v>135500</v>
      </c>
      <c r="C9258" s="15">
        <v>398500</v>
      </c>
      <c r="E9258" s="36" t="s">
        <v>250</v>
      </c>
      <c r="F9258" s="15">
        <v>727475</v>
      </c>
      <c r="G9258" s="15">
        <v>13160284</v>
      </c>
      <c r="I9258" s="38" t="s">
        <v>255</v>
      </c>
      <c r="J9258" s="15">
        <v>9.5</v>
      </c>
    </row>
    <row r="9259" spans="1:10" x14ac:dyDescent="0.3">
      <c r="A9259" s="35" t="s">
        <v>259</v>
      </c>
      <c r="B9259" s="15"/>
      <c r="C9259" s="15"/>
      <c r="E9259" s="37" t="s">
        <v>252</v>
      </c>
      <c r="F9259" s="15">
        <v>253000</v>
      </c>
      <c r="G9259" s="15">
        <v>6855089</v>
      </c>
      <c r="I9259" s="38" t="s">
        <v>258</v>
      </c>
      <c r="J9259" s="15">
        <v>8.6</v>
      </c>
    </row>
    <row r="9260" spans="1:10" x14ac:dyDescent="0.3">
      <c r="A9260" s="38" t="s">
        <v>245</v>
      </c>
      <c r="B9260" s="15">
        <v>122500</v>
      </c>
      <c r="C9260" s="15">
        <v>245000</v>
      </c>
      <c r="E9260" s="37" t="s">
        <v>255</v>
      </c>
      <c r="F9260" s="15">
        <v>229475</v>
      </c>
      <c r="G9260" s="15">
        <v>2479950</v>
      </c>
      <c r="I9260" s="38" t="s">
        <v>260</v>
      </c>
      <c r="J9260" s="15">
        <v>11.4</v>
      </c>
    </row>
    <row r="9261" spans="1:10" x14ac:dyDescent="0.3">
      <c r="A9261" s="38" t="s">
        <v>247</v>
      </c>
      <c r="B9261" s="15">
        <v>125000</v>
      </c>
      <c r="C9261" s="15">
        <v>636450</v>
      </c>
      <c r="E9261" s="37" t="s">
        <v>258</v>
      </c>
      <c r="F9261" s="15">
        <v>245000</v>
      </c>
      <c r="G9261" s="15">
        <v>3825245</v>
      </c>
      <c r="I9261" s="38" t="s">
        <v>262</v>
      </c>
      <c r="J9261" s="15">
        <v>13.1</v>
      </c>
    </row>
    <row r="9262" spans="1:10" x14ac:dyDescent="0.3">
      <c r="A9262" s="38" t="s">
        <v>249</v>
      </c>
      <c r="B9262" s="15">
        <v>81000</v>
      </c>
      <c r="C9262" s="15">
        <v>236950</v>
      </c>
      <c r="E9262" s="36" t="s">
        <v>253</v>
      </c>
      <c r="F9262" s="15">
        <v>667000</v>
      </c>
      <c r="G9262" s="15">
        <v>9020227</v>
      </c>
      <c r="I9262" s="38" t="s">
        <v>263</v>
      </c>
      <c r="J9262" s="15">
        <v>11.6</v>
      </c>
    </row>
    <row r="9263" spans="1:10" x14ac:dyDescent="0.3">
      <c r="A9263" s="38" t="s">
        <v>251</v>
      </c>
      <c r="B9263" s="15">
        <v>124500</v>
      </c>
      <c r="C9263" s="15">
        <v>249000</v>
      </c>
      <c r="E9263" s="35" t="s">
        <v>266</v>
      </c>
      <c r="F9263" s="15">
        <v>3059220</v>
      </c>
      <c r="G9263" s="15">
        <v>40887421</v>
      </c>
      <c r="I9263" s="35" t="s">
        <v>261</v>
      </c>
      <c r="J9263" s="15"/>
    </row>
    <row r="9264" spans="1:10" x14ac:dyDescent="0.3">
      <c r="A9264" s="38" t="s">
        <v>254</v>
      </c>
      <c r="B9264" s="15">
        <v>131775</v>
      </c>
      <c r="C9264" s="15">
        <v>797500</v>
      </c>
      <c r="E9264" s="36" t="s">
        <v>246</v>
      </c>
      <c r="F9264" s="15">
        <v>728750</v>
      </c>
      <c r="G9264" s="15">
        <v>9273965</v>
      </c>
      <c r="I9264" s="38" t="s">
        <v>245</v>
      </c>
      <c r="J9264" s="15">
        <v>11.1</v>
      </c>
    </row>
    <row r="9265" spans="1:10" x14ac:dyDescent="0.3">
      <c r="A9265" s="38" t="s">
        <v>257</v>
      </c>
      <c r="B9265" s="15">
        <v>117750</v>
      </c>
      <c r="C9265" s="15">
        <v>666750</v>
      </c>
      <c r="E9265" s="36" t="s">
        <v>248</v>
      </c>
      <c r="F9265" s="15">
        <v>781038</v>
      </c>
      <c r="G9265" s="15">
        <v>12604834</v>
      </c>
      <c r="I9265" s="38" t="s">
        <v>247</v>
      </c>
      <c r="J9265" s="15">
        <v>16</v>
      </c>
    </row>
    <row r="9266" spans="1:10" x14ac:dyDescent="0.3">
      <c r="A9266" s="38" t="s">
        <v>252</v>
      </c>
      <c r="B9266" s="15">
        <v>85950</v>
      </c>
      <c r="C9266" s="15">
        <v>375400</v>
      </c>
      <c r="E9266" s="36" t="s">
        <v>250</v>
      </c>
      <c r="F9266" s="15">
        <v>787409</v>
      </c>
      <c r="G9266" s="15">
        <v>7921264</v>
      </c>
      <c r="I9266" s="38" t="s">
        <v>249</v>
      </c>
      <c r="J9266" s="15">
        <v>15</v>
      </c>
    </row>
    <row r="9267" spans="1:10" x14ac:dyDescent="0.3">
      <c r="A9267" s="38" t="s">
        <v>255</v>
      </c>
      <c r="B9267" s="15">
        <v>152500</v>
      </c>
      <c r="C9267" s="15">
        <v>1025349</v>
      </c>
      <c r="E9267" s="37" t="s">
        <v>252</v>
      </c>
      <c r="F9267" s="15">
        <v>291500</v>
      </c>
      <c r="G9267" s="15">
        <v>2254850</v>
      </c>
      <c r="I9267" s="38" t="s">
        <v>251</v>
      </c>
      <c r="J9267" s="15">
        <v>16</v>
      </c>
    </row>
    <row r="9268" spans="1:10" x14ac:dyDescent="0.3">
      <c r="A9268" s="38" t="s">
        <v>258</v>
      </c>
      <c r="B9268" s="15">
        <v>126500</v>
      </c>
      <c r="C9268" s="15">
        <v>721400</v>
      </c>
      <c r="E9268" s="37" t="s">
        <v>255</v>
      </c>
      <c r="F9268" s="15">
        <v>273909</v>
      </c>
      <c r="G9268" s="15">
        <v>3012820</v>
      </c>
      <c r="I9268" s="38" t="s">
        <v>254</v>
      </c>
      <c r="J9268" s="15">
        <v>16</v>
      </c>
    </row>
    <row r="9269" spans="1:10" x14ac:dyDescent="0.3">
      <c r="A9269" s="38" t="s">
        <v>260</v>
      </c>
      <c r="B9269" s="15">
        <v>130500</v>
      </c>
      <c r="C9269" s="15">
        <v>824200</v>
      </c>
      <c r="E9269" s="37" t="s">
        <v>258</v>
      </c>
      <c r="F9269" s="15">
        <v>222000</v>
      </c>
      <c r="G9269" s="15">
        <v>2653594</v>
      </c>
      <c r="I9269" s="38" t="s">
        <v>257</v>
      </c>
      <c r="J9269" s="15">
        <v>17.7</v>
      </c>
    </row>
    <row r="9270" spans="1:10" x14ac:dyDescent="0.3">
      <c r="A9270" s="38" t="s">
        <v>262</v>
      </c>
      <c r="B9270" s="15">
        <v>144500</v>
      </c>
      <c r="C9270" s="15">
        <v>866650</v>
      </c>
      <c r="E9270" s="36" t="s">
        <v>253</v>
      </c>
      <c r="F9270" s="15">
        <v>762023</v>
      </c>
      <c r="G9270" s="15">
        <v>11087358</v>
      </c>
      <c r="I9270" s="38" t="s">
        <v>252</v>
      </c>
      <c r="J9270" s="15">
        <v>16.899999999999999</v>
      </c>
    </row>
    <row r="9271" spans="1:10" x14ac:dyDescent="0.3">
      <c r="A9271" s="38" t="s">
        <v>263</v>
      </c>
      <c r="B9271" s="15">
        <v>152000</v>
      </c>
      <c r="C9271" s="15">
        <v>1400400</v>
      </c>
      <c r="E9271" s="35" t="s">
        <v>267</v>
      </c>
      <c r="F9271" s="15">
        <v>2526898</v>
      </c>
      <c r="G9271" s="15">
        <v>35456722</v>
      </c>
      <c r="I9271" s="38" t="s">
        <v>255</v>
      </c>
      <c r="J9271" s="15">
        <v>17</v>
      </c>
    </row>
    <row r="9272" spans="1:10" x14ac:dyDescent="0.3">
      <c r="A9272" s="35" t="s">
        <v>265</v>
      </c>
      <c r="B9272" s="15"/>
      <c r="C9272" s="15"/>
      <c r="E9272" s="36" t="s">
        <v>246</v>
      </c>
      <c r="F9272" s="15">
        <v>647623</v>
      </c>
      <c r="G9272" s="15">
        <v>5929529</v>
      </c>
      <c r="I9272" s="38" t="s">
        <v>258</v>
      </c>
      <c r="J9272" s="15">
        <v>15.8</v>
      </c>
    </row>
    <row r="9273" spans="1:10" x14ac:dyDescent="0.3">
      <c r="A9273" s="38" t="s">
        <v>245</v>
      </c>
      <c r="B9273" s="15">
        <v>147733</v>
      </c>
      <c r="C9273" s="15">
        <v>295465</v>
      </c>
      <c r="E9273" s="36" t="s">
        <v>248</v>
      </c>
      <c r="F9273" s="15">
        <v>722400</v>
      </c>
      <c r="G9273" s="15">
        <v>12211587</v>
      </c>
      <c r="I9273" s="38" t="s">
        <v>260</v>
      </c>
      <c r="J9273" s="15">
        <v>16.3</v>
      </c>
    </row>
    <row r="9274" spans="1:10" x14ac:dyDescent="0.3">
      <c r="A9274" s="38" t="s">
        <v>247</v>
      </c>
      <c r="B9274" s="15">
        <v>136500</v>
      </c>
      <c r="C9274" s="15">
        <v>718000</v>
      </c>
      <c r="E9274" s="36" t="s">
        <v>250</v>
      </c>
      <c r="F9274" s="15">
        <v>615375</v>
      </c>
      <c r="G9274" s="15">
        <v>9884649</v>
      </c>
      <c r="I9274" s="38" t="s">
        <v>262</v>
      </c>
      <c r="J9274" s="15">
        <v>15.4</v>
      </c>
    </row>
    <row r="9275" spans="1:10" x14ac:dyDescent="0.3">
      <c r="A9275" s="38" t="s">
        <v>249</v>
      </c>
      <c r="B9275" s="15">
        <v>145000</v>
      </c>
      <c r="C9275" s="15">
        <v>725550</v>
      </c>
      <c r="E9275" s="37" t="s">
        <v>252</v>
      </c>
      <c r="F9275" s="15">
        <v>227900</v>
      </c>
      <c r="G9275" s="15">
        <v>4277250</v>
      </c>
      <c r="I9275" s="38" t="s">
        <v>263</v>
      </c>
      <c r="J9275" s="15">
        <v>13.3</v>
      </c>
    </row>
    <row r="9276" spans="1:10" x14ac:dyDescent="0.3">
      <c r="A9276" s="38" t="s">
        <v>251</v>
      </c>
      <c r="B9276" s="15">
        <v>152500</v>
      </c>
      <c r="C9276" s="15">
        <v>731850</v>
      </c>
      <c r="E9276" s="37" t="s">
        <v>255</v>
      </c>
      <c r="F9276" s="15">
        <v>210000</v>
      </c>
      <c r="G9276" s="15">
        <v>3560499</v>
      </c>
      <c r="I9276" s="35" t="s">
        <v>264</v>
      </c>
      <c r="J9276" s="15"/>
    </row>
    <row r="9277" spans="1:10" x14ac:dyDescent="0.3">
      <c r="A9277" s="38" t="s">
        <v>254</v>
      </c>
      <c r="B9277" s="15">
        <v>144148</v>
      </c>
      <c r="C9277" s="15">
        <v>1029736</v>
      </c>
      <c r="E9277" s="37" t="s">
        <v>258</v>
      </c>
      <c r="F9277" s="15">
        <v>177475</v>
      </c>
      <c r="G9277" s="15">
        <v>2046900</v>
      </c>
      <c r="I9277" s="38" t="s">
        <v>245</v>
      </c>
      <c r="J9277" s="15">
        <v>13.3</v>
      </c>
    </row>
    <row r="9278" spans="1:10" x14ac:dyDescent="0.3">
      <c r="A9278" s="38" t="s">
        <v>257</v>
      </c>
      <c r="B9278" s="15">
        <v>146500</v>
      </c>
      <c r="C9278" s="15">
        <v>732450</v>
      </c>
      <c r="E9278" s="36" t="s">
        <v>253</v>
      </c>
      <c r="F9278" s="15">
        <v>541500</v>
      </c>
      <c r="G9278" s="15">
        <v>7430957</v>
      </c>
      <c r="I9278" s="38" t="s">
        <v>247</v>
      </c>
      <c r="J9278" s="15">
        <v>13.8</v>
      </c>
    </row>
    <row r="9279" spans="1:10" x14ac:dyDescent="0.3">
      <c r="A9279" s="38" t="s">
        <v>252</v>
      </c>
      <c r="B9279" s="15">
        <v>157500</v>
      </c>
      <c r="C9279" s="15">
        <v>647950</v>
      </c>
      <c r="E9279" s="35" t="s">
        <v>268</v>
      </c>
      <c r="F9279" s="15">
        <v>2543200</v>
      </c>
      <c r="G9279" s="15">
        <v>40240489</v>
      </c>
      <c r="I9279" s="38" t="s">
        <v>249</v>
      </c>
      <c r="J9279" s="15">
        <v>14.3</v>
      </c>
    </row>
    <row r="9280" spans="1:10" x14ac:dyDescent="0.3">
      <c r="A9280" s="38" t="s">
        <v>255</v>
      </c>
      <c r="B9280" s="15">
        <v>151050</v>
      </c>
      <c r="C9280" s="15">
        <v>958200</v>
      </c>
      <c r="E9280" s="36" t="s">
        <v>246</v>
      </c>
      <c r="F9280" s="15">
        <v>582475</v>
      </c>
      <c r="G9280" s="15">
        <v>8665340</v>
      </c>
      <c r="I9280" s="38" t="s">
        <v>251</v>
      </c>
      <c r="J9280" s="15">
        <v>16</v>
      </c>
    </row>
    <row r="9281" spans="1:10" x14ac:dyDescent="0.3">
      <c r="A9281" s="38" t="s">
        <v>258</v>
      </c>
      <c r="B9281" s="15">
        <v>155000</v>
      </c>
      <c r="C9281" s="15">
        <v>635250</v>
      </c>
      <c r="E9281" s="36" t="s">
        <v>248</v>
      </c>
      <c r="F9281" s="15">
        <v>621900</v>
      </c>
      <c r="G9281" s="15">
        <v>10324903</v>
      </c>
      <c r="I9281" s="38" t="s">
        <v>254</v>
      </c>
      <c r="J9281" s="15">
        <v>16.3</v>
      </c>
    </row>
    <row r="9282" spans="1:10" x14ac:dyDescent="0.3">
      <c r="A9282" s="38" t="s">
        <v>260</v>
      </c>
      <c r="B9282" s="15">
        <v>142500</v>
      </c>
      <c r="C9282" s="15">
        <v>960722</v>
      </c>
      <c r="E9282" s="36" t="s">
        <v>250</v>
      </c>
      <c r="F9282" s="15">
        <v>651850</v>
      </c>
      <c r="G9282" s="15">
        <v>12133596</v>
      </c>
      <c r="I9282" s="38" t="s">
        <v>257</v>
      </c>
      <c r="J9282" s="15">
        <v>17.3</v>
      </c>
    </row>
    <row r="9283" spans="1:10" x14ac:dyDescent="0.3">
      <c r="A9283" s="38" t="s">
        <v>262</v>
      </c>
      <c r="B9283" s="15">
        <v>161000</v>
      </c>
      <c r="C9283" s="15">
        <v>659000</v>
      </c>
      <c r="E9283" s="37" t="s">
        <v>252</v>
      </c>
      <c r="F9283" s="15">
        <v>218900</v>
      </c>
      <c r="G9283" s="15">
        <v>3591545</v>
      </c>
      <c r="I9283" s="38" t="s">
        <v>252</v>
      </c>
      <c r="J9283" s="15">
        <v>18.3</v>
      </c>
    </row>
    <row r="9284" spans="1:10" x14ac:dyDescent="0.3">
      <c r="A9284" s="38" t="s">
        <v>263</v>
      </c>
      <c r="B9284" s="15">
        <v>160100</v>
      </c>
      <c r="C9284" s="15">
        <v>1009100</v>
      </c>
      <c r="E9284" s="37" t="s">
        <v>255</v>
      </c>
      <c r="F9284" s="15">
        <v>239950</v>
      </c>
      <c r="G9284" s="15">
        <v>5775601</v>
      </c>
      <c r="I9284" s="38" t="s">
        <v>255</v>
      </c>
      <c r="J9284" s="15">
        <v>19</v>
      </c>
    </row>
    <row r="9285" spans="1:10" x14ac:dyDescent="0.3">
      <c r="A9285" s="35" t="s">
        <v>244</v>
      </c>
      <c r="B9285" s="15"/>
      <c r="C9285" s="15"/>
      <c r="E9285" s="37" t="s">
        <v>258</v>
      </c>
      <c r="F9285" s="15">
        <v>193000</v>
      </c>
      <c r="G9285" s="15">
        <v>2766450</v>
      </c>
      <c r="I9285" s="38" t="s">
        <v>258</v>
      </c>
      <c r="J9285" s="15">
        <v>18</v>
      </c>
    </row>
    <row r="9286" spans="1:10" x14ac:dyDescent="0.3">
      <c r="A9286" s="38" t="s">
        <v>245</v>
      </c>
      <c r="B9286" s="15">
        <v>137000</v>
      </c>
      <c r="C9286" s="15">
        <v>418950</v>
      </c>
      <c r="E9286" s="36" t="s">
        <v>253</v>
      </c>
      <c r="F9286" s="15">
        <v>686975</v>
      </c>
      <c r="G9286" s="15">
        <v>9116650</v>
      </c>
      <c r="I9286" s="38" t="s">
        <v>260</v>
      </c>
      <c r="J9286" s="15">
        <v>16.3</v>
      </c>
    </row>
    <row r="9287" spans="1:10" x14ac:dyDescent="0.3">
      <c r="A9287" s="38" t="s">
        <v>247</v>
      </c>
      <c r="B9287" s="15">
        <v>190550</v>
      </c>
      <c r="C9287" s="15">
        <v>190550</v>
      </c>
      <c r="E9287" s="35" t="s">
        <v>269</v>
      </c>
      <c r="F9287" s="15">
        <v>3013184</v>
      </c>
      <c r="G9287" s="15">
        <v>69552156</v>
      </c>
      <c r="I9287" s="38" t="s">
        <v>262</v>
      </c>
      <c r="J9287" s="15">
        <v>17.8</v>
      </c>
    </row>
    <row r="9288" spans="1:10" x14ac:dyDescent="0.3">
      <c r="A9288" s="38" t="s">
        <v>249</v>
      </c>
      <c r="B9288" s="15">
        <v>254948</v>
      </c>
      <c r="C9288" s="15">
        <v>2744845</v>
      </c>
      <c r="E9288" s="36" t="s">
        <v>246</v>
      </c>
      <c r="F9288" s="15">
        <v>665995</v>
      </c>
      <c r="G9288" s="15">
        <v>10379326</v>
      </c>
      <c r="I9288" s="38" t="s">
        <v>263</v>
      </c>
      <c r="J9288" s="15">
        <v>14.7</v>
      </c>
    </row>
    <row r="9289" spans="1:10" x14ac:dyDescent="0.3">
      <c r="A9289" s="38" t="s">
        <v>251</v>
      </c>
      <c r="B9289" s="15">
        <v>203500</v>
      </c>
      <c r="C9289" s="15">
        <v>810000</v>
      </c>
      <c r="E9289" s="36" t="s">
        <v>248</v>
      </c>
      <c r="F9289" s="15">
        <v>738920</v>
      </c>
      <c r="G9289" s="15">
        <v>18257405</v>
      </c>
      <c r="I9289" s="35" t="s">
        <v>266</v>
      </c>
      <c r="J9289" s="15"/>
    </row>
    <row r="9290" spans="1:10" x14ac:dyDescent="0.3">
      <c r="A9290" s="38" t="s">
        <v>254</v>
      </c>
      <c r="B9290" s="15">
        <v>202950</v>
      </c>
      <c r="C9290" s="15">
        <v>992950</v>
      </c>
      <c r="E9290" s="36" t="s">
        <v>250</v>
      </c>
      <c r="F9290" s="15">
        <v>817760</v>
      </c>
      <c r="G9290" s="15">
        <v>24605293</v>
      </c>
      <c r="I9290" s="38" t="s">
        <v>245</v>
      </c>
      <c r="J9290" s="15">
        <v>17.8</v>
      </c>
    </row>
    <row r="9291" spans="1:10" x14ac:dyDescent="0.3">
      <c r="A9291" s="38" t="s">
        <v>257</v>
      </c>
      <c r="B9291" s="15">
        <v>202000</v>
      </c>
      <c r="C9291" s="15">
        <v>1040500</v>
      </c>
      <c r="E9291" s="37" t="s">
        <v>252</v>
      </c>
      <c r="F9291" s="15">
        <v>282500</v>
      </c>
      <c r="G9291" s="15">
        <v>6768463</v>
      </c>
      <c r="I9291" s="38" t="s">
        <v>247</v>
      </c>
      <c r="J9291" s="15">
        <v>14.3</v>
      </c>
    </row>
    <row r="9292" spans="1:10" x14ac:dyDescent="0.3">
      <c r="A9292" s="38" t="s">
        <v>252</v>
      </c>
      <c r="B9292" s="15">
        <v>215475</v>
      </c>
      <c r="C9292" s="15">
        <v>1707840</v>
      </c>
      <c r="E9292" s="37" t="s">
        <v>255</v>
      </c>
      <c r="F9292" s="15">
        <v>285310</v>
      </c>
      <c r="G9292" s="15">
        <v>8489529</v>
      </c>
      <c r="I9292" s="38" t="s">
        <v>249</v>
      </c>
      <c r="J9292" s="15">
        <v>14.5</v>
      </c>
    </row>
    <row r="9293" spans="1:10" x14ac:dyDescent="0.3">
      <c r="A9293" s="38" t="s">
        <v>255</v>
      </c>
      <c r="B9293" s="15">
        <v>225250</v>
      </c>
      <c r="C9293" s="15">
        <v>1327500</v>
      </c>
      <c r="E9293" s="37" t="s">
        <v>258</v>
      </c>
      <c r="F9293" s="15">
        <v>249950</v>
      </c>
      <c r="G9293" s="15">
        <v>9347301</v>
      </c>
      <c r="I9293" s="38" t="s">
        <v>251</v>
      </c>
      <c r="J9293" s="15">
        <v>13.9</v>
      </c>
    </row>
    <row r="9294" spans="1:10" x14ac:dyDescent="0.3">
      <c r="A9294" s="38" t="s">
        <v>258</v>
      </c>
      <c r="B9294" s="15">
        <v>263200</v>
      </c>
      <c r="C9294" s="15">
        <v>526400</v>
      </c>
      <c r="E9294" s="36" t="s">
        <v>253</v>
      </c>
      <c r="F9294" s="15">
        <v>790509</v>
      </c>
      <c r="G9294" s="15">
        <v>16310132</v>
      </c>
      <c r="I9294" s="38" t="s">
        <v>254</v>
      </c>
      <c r="J9294" s="15">
        <v>10.6</v>
      </c>
    </row>
    <row r="9295" spans="1:10" x14ac:dyDescent="0.3">
      <c r="A9295" s="38" t="s">
        <v>260</v>
      </c>
      <c r="B9295" s="15">
        <v>264000</v>
      </c>
      <c r="C9295" s="15">
        <v>691500</v>
      </c>
      <c r="E9295" s="35" t="s">
        <v>270</v>
      </c>
      <c r="F9295" s="15">
        <v>3132658</v>
      </c>
      <c r="G9295" s="15">
        <v>72966252</v>
      </c>
      <c r="I9295" s="38" t="s">
        <v>257</v>
      </c>
      <c r="J9295" s="15">
        <v>11.3</v>
      </c>
    </row>
    <row r="9296" spans="1:10" x14ac:dyDescent="0.3">
      <c r="A9296" s="38" t="s">
        <v>262</v>
      </c>
      <c r="B9296" s="15">
        <v>193000</v>
      </c>
      <c r="C9296" s="15">
        <v>1813700</v>
      </c>
      <c r="E9296" s="36" t="s">
        <v>246</v>
      </c>
      <c r="F9296" s="15">
        <v>785618</v>
      </c>
      <c r="G9296" s="15">
        <v>11870733</v>
      </c>
      <c r="I9296" s="38" t="s">
        <v>252</v>
      </c>
      <c r="J9296" s="15">
        <v>13.9</v>
      </c>
    </row>
    <row r="9297" spans="1:10" x14ac:dyDescent="0.3">
      <c r="A9297" s="38" t="s">
        <v>263</v>
      </c>
      <c r="B9297" s="15">
        <v>205100</v>
      </c>
      <c r="C9297" s="15">
        <v>205100</v>
      </c>
      <c r="E9297" s="36" t="s">
        <v>248</v>
      </c>
      <c r="F9297" s="15">
        <v>838820</v>
      </c>
      <c r="G9297" s="15">
        <v>21670032</v>
      </c>
      <c r="I9297" s="38" t="s">
        <v>255</v>
      </c>
      <c r="J9297" s="15">
        <v>12.5</v>
      </c>
    </row>
    <row r="9298" spans="1:10" x14ac:dyDescent="0.3">
      <c r="A9298" s="35" t="s">
        <v>256</v>
      </c>
      <c r="B9298" s="15"/>
      <c r="C9298" s="15"/>
      <c r="E9298" s="36" t="s">
        <v>250</v>
      </c>
      <c r="F9298" s="15">
        <v>720975</v>
      </c>
      <c r="G9298" s="15">
        <v>21914145</v>
      </c>
      <c r="I9298" s="38" t="s">
        <v>258</v>
      </c>
      <c r="J9298" s="15">
        <v>9.9</v>
      </c>
    </row>
    <row r="9299" spans="1:10" x14ac:dyDescent="0.3">
      <c r="A9299" s="38" t="s">
        <v>245</v>
      </c>
      <c r="B9299" s="15">
        <v>134000</v>
      </c>
      <c r="C9299" s="15">
        <v>134000</v>
      </c>
      <c r="E9299" s="37" t="s">
        <v>252</v>
      </c>
      <c r="F9299" s="15">
        <v>225475</v>
      </c>
      <c r="G9299" s="15">
        <v>6479289</v>
      </c>
      <c r="I9299" s="38" t="s">
        <v>260</v>
      </c>
      <c r="J9299" s="15">
        <v>11</v>
      </c>
    </row>
    <row r="9300" spans="1:10" x14ac:dyDescent="0.3">
      <c r="A9300" s="38" t="s">
        <v>247</v>
      </c>
      <c r="B9300" s="15">
        <v>191650</v>
      </c>
      <c r="C9300" s="15">
        <v>383300</v>
      </c>
      <c r="E9300" s="37" t="s">
        <v>255</v>
      </c>
      <c r="F9300" s="15">
        <v>267000</v>
      </c>
      <c r="G9300" s="15">
        <v>9101816</v>
      </c>
      <c r="I9300" s="38" t="s">
        <v>262</v>
      </c>
      <c r="J9300" s="15">
        <v>11</v>
      </c>
    </row>
    <row r="9301" spans="1:10" x14ac:dyDescent="0.3">
      <c r="A9301" s="38" t="s">
        <v>249</v>
      </c>
      <c r="B9301" s="15">
        <v>142000</v>
      </c>
      <c r="C9301" s="15">
        <v>416900</v>
      </c>
      <c r="E9301" s="37" t="s">
        <v>258</v>
      </c>
      <c r="F9301" s="15">
        <v>228500</v>
      </c>
      <c r="G9301" s="15">
        <v>6333040</v>
      </c>
      <c r="I9301" s="38" t="s">
        <v>263</v>
      </c>
      <c r="J9301" s="15">
        <v>7.2</v>
      </c>
    </row>
    <row r="9302" spans="1:10" x14ac:dyDescent="0.3">
      <c r="A9302" s="38" t="s">
        <v>251</v>
      </c>
      <c r="B9302" s="15">
        <v>244225</v>
      </c>
      <c r="C9302" s="15">
        <v>1487400</v>
      </c>
      <c r="E9302" s="36" t="s">
        <v>253</v>
      </c>
      <c r="F9302" s="15">
        <v>787245</v>
      </c>
      <c r="G9302" s="15">
        <v>17511342</v>
      </c>
      <c r="I9302" s="35" t="s">
        <v>267</v>
      </c>
      <c r="J9302" s="15"/>
    </row>
    <row r="9303" spans="1:10" x14ac:dyDescent="0.3">
      <c r="A9303" s="38" t="s">
        <v>254</v>
      </c>
      <c r="B9303" s="15">
        <v>180963</v>
      </c>
      <c r="C9303" s="15">
        <v>361926</v>
      </c>
      <c r="E9303" s="35" t="s">
        <v>271</v>
      </c>
      <c r="F9303" s="15">
        <v>3139747</v>
      </c>
      <c r="G9303" s="15">
        <v>85778855</v>
      </c>
      <c r="I9303" s="38" t="s">
        <v>245</v>
      </c>
      <c r="J9303" s="15">
        <v>7.2</v>
      </c>
    </row>
    <row r="9304" spans="1:10" x14ac:dyDescent="0.3">
      <c r="A9304" s="38" t="s">
        <v>257</v>
      </c>
      <c r="B9304" s="15">
        <v>184000</v>
      </c>
      <c r="C9304" s="15">
        <v>1130499</v>
      </c>
      <c r="E9304" s="36" t="s">
        <v>246</v>
      </c>
      <c r="F9304" s="15">
        <v>755822</v>
      </c>
      <c r="G9304" s="15">
        <v>16416930</v>
      </c>
      <c r="I9304" s="38" t="s">
        <v>247</v>
      </c>
      <c r="J9304" s="15">
        <v>6.3</v>
      </c>
    </row>
    <row r="9305" spans="1:10" x14ac:dyDescent="0.3">
      <c r="A9305" s="38" t="s">
        <v>252</v>
      </c>
      <c r="B9305" s="15">
        <v>172000</v>
      </c>
      <c r="C9305" s="15">
        <v>698900</v>
      </c>
      <c r="E9305" s="36" t="s">
        <v>248</v>
      </c>
      <c r="F9305" s="15">
        <v>799000</v>
      </c>
      <c r="G9305" s="15">
        <v>24742948</v>
      </c>
      <c r="I9305" s="38" t="s">
        <v>249</v>
      </c>
      <c r="J9305" s="15">
        <v>7.5</v>
      </c>
    </row>
    <row r="9306" spans="1:10" x14ac:dyDescent="0.3">
      <c r="A9306" s="38" t="s">
        <v>255</v>
      </c>
      <c r="B9306" s="15">
        <v>257750</v>
      </c>
      <c r="C9306" s="15">
        <v>515500</v>
      </c>
      <c r="E9306" s="36" t="s">
        <v>250</v>
      </c>
      <c r="F9306" s="15">
        <v>797475</v>
      </c>
      <c r="G9306" s="15">
        <v>22155364</v>
      </c>
      <c r="I9306" s="38" t="s">
        <v>251</v>
      </c>
      <c r="J9306" s="15">
        <v>5.7</v>
      </c>
    </row>
    <row r="9307" spans="1:10" x14ac:dyDescent="0.3">
      <c r="A9307" s="38" t="s">
        <v>258</v>
      </c>
      <c r="B9307" s="15">
        <v>176500</v>
      </c>
      <c r="C9307" s="15">
        <v>353000</v>
      </c>
      <c r="E9307" s="37" t="s">
        <v>252</v>
      </c>
      <c r="F9307" s="15">
        <v>250000</v>
      </c>
      <c r="G9307" s="15">
        <v>8010514</v>
      </c>
      <c r="I9307" s="38" t="s">
        <v>254</v>
      </c>
      <c r="J9307" s="15">
        <v>8.9</v>
      </c>
    </row>
    <row r="9308" spans="1:10" x14ac:dyDescent="0.3">
      <c r="A9308" s="38" t="s">
        <v>260</v>
      </c>
      <c r="B9308" s="15">
        <v>189950</v>
      </c>
      <c r="C9308" s="15">
        <v>841850</v>
      </c>
      <c r="E9308" s="37" t="s">
        <v>255</v>
      </c>
      <c r="F9308" s="15">
        <v>269975</v>
      </c>
      <c r="G9308" s="15">
        <v>8135450</v>
      </c>
      <c r="I9308" s="38" t="s">
        <v>257</v>
      </c>
      <c r="J9308" s="15">
        <v>13.6</v>
      </c>
    </row>
    <row r="9309" spans="1:10" x14ac:dyDescent="0.3">
      <c r="A9309" s="38" t="s">
        <v>262</v>
      </c>
      <c r="B9309" s="15">
        <v>243825</v>
      </c>
      <c r="C9309" s="15">
        <v>487650</v>
      </c>
      <c r="E9309" s="37" t="s">
        <v>258</v>
      </c>
      <c r="F9309" s="15">
        <v>277500</v>
      </c>
      <c r="G9309" s="15">
        <v>6009400</v>
      </c>
      <c r="I9309" s="38" t="s">
        <v>252</v>
      </c>
      <c r="J9309" s="15">
        <v>11.8</v>
      </c>
    </row>
    <row r="9310" spans="1:10" x14ac:dyDescent="0.3">
      <c r="A9310" s="38" t="s">
        <v>263</v>
      </c>
      <c r="B9310" s="15">
        <v>173000</v>
      </c>
      <c r="C9310" s="15">
        <v>173000</v>
      </c>
      <c r="E9310" s="36" t="s">
        <v>253</v>
      </c>
      <c r="F9310" s="15">
        <v>787450</v>
      </c>
      <c r="G9310" s="15">
        <v>22463613</v>
      </c>
      <c r="I9310" s="38" t="s">
        <v>255</v>
      </c>
      <c r="J9310" s="15">
        <v>11</v>
      </c>
    </row>
    <row r="9311" spans="1:10" x14ac:dyDescent="0.3">
      <c r="A9311" s="35" t="s">
        <v>261</v>
      </c>
      <c r="B9311" s="15"/>
      <c r="C9311" s="15"/>
      <c r="E9311" s="35" t="s">
        <v>272</v>
      </c>
      <c r="F9311" s="15">
        <v>3610825</v>
      </c>
      <c r="G9311" s="15">
        <v>98547401</v>
      </c>
      <c r="I9311" s="38" t="s">
        <v>258</v>
      </c>
      <c r="J9311" s="15">
        <v>10.8</v>
      </c>
    </row>
    <row r="9312" spans="1:10" x14ac:dyDescent="0.3">
      <c r="A9312" s="38" t="s">
        <v>245</v>
      </c>
      <c r="B9312" s="15">
        <v>189900</v>
      </c>
      <c r="C9312" s="15">
        <v>189900</v>
      </c>
      <c r="E9312" s="36" t="s">
        <v>246</v>
      </c>
      <c r="F9312" s="15">
        <v>907000</v>
      </c>
      <c r="G9312" s="15">
        <v>15884856</v>
      </c>
      <c r="I9312" s="38" t="s">
        <v>260</v>
      </c>
      <c r="J9312" s="15">
        <v>7.9</v>
      </c>
    </row>
    <row r="9313" spans="1:10" x14ac:dyDescent="0.3">
      <c r="A9313" s="38" t="s">
        <v>247</v>
      </c>
      <c r="B9313" s="15">
        <v>134750</v>
      </c>
      <c r="C9313" s="15">
        <v>269500</v>
      </c>
      <c r="E9313" s="36" t="s">
        <v>248</v>
      </c>
      <c r="F9313" s="15">
        <v>874875</v>
      </c>
      <c r="G9313" s="15">
        <v>30749448</v>
      </c>
      <c r="I9313" s="38" t="s">
        <v>262</v>
      </c>
      <c r="J9313" s="15">
        <v>5.3</v>
      </c>
    </row>
    <row r="9314" spans="1:10" x14ac:dyDescent="0.3">
      <c r="A9314" s="38" t="s">
        <v>249</v>
      </c>
      <c r="B9314" s="15">
        <v>200050</v>
      </c>
      <c r="C9314" s="15">
        <v>400100</v>
      </c>
      <c r="E9314" s="36" t="s">
        <v>250</v>
      </c>
      <c r="F9314" s="15">
        <v>893950</v>
      </c>
      <c r="G9314" s="15">
        <v>25749236</v>
      </c>
      <c r="I9314" s="38" t="s">
        <v>263</v>
      </c>
      <c r="J9314" s="15">
        <v>6.1</v>
      </c>
    </row>
    <row r="9315" spans="1:10" x14ac:dyDescent="0.3">
      <c r="A9315" s="38" t="s">
        <v>251</v>
      </c>
      <c r="B9315" s="15"/>
      <c r="C9315" s="15"/>
      <c r="E9315" s="37" t="s">
        <v>252</v>
      </c>
      <c r="F9315" s="15">
        <v>309950</v>
      </c>
      <c r="G9315" s="15">
        <v>8236575</v>
      </c>
      <c r="I9315" s="35" t="s">
        <v>268</v>
      </c>
      <c r="J9315" s="15"/>
    </row>
    <row r="9316" spans="1:10" x14ac:dyDescent="0.3">
      <c r="A9316" s="38" t="s">
        <v>254</v>
      </c>
      <c r="B9316" s="15">
        <v>169000</v>
      </c>
      <c r="C9316" s="15">
        <v>169000</v>
      </c>
      <c r="E9316" s="37" t="s">
        <v>255</v>
      </c>
      <c r="F9316" s="15">
        <v>295000</v>
      </c>
      <c r="G9316" s="15">
        <v>8453708</v>
      </c>
      <c r="I9316" s="38" t="s">
        <v>245</v>
      </c>
      <c r="J9316" s="15">
        <v>4.3</v>
      </c>
    </row>
    <row r="9317" spans="1:10" x14ac:dyDescent="0.3">
      <c r="A9317" s="38" t="s">
        <v>257</v>
      </c>
      <c r="B9317" s="15">
        <v>129271</v>
      </c>
      <c r="C9317" s="15">
        <v>258541</v>
      </c>
      <c r="E9317" s="37" t="s">
        <v>258</v>
      </c>
      <c r="F9317" s="15">
        <v>289000</v>
      </c>
      <c r="G9317" s="15">
        <v>9058953</v>
      </c>
      <c r="I9317" s="38" t="s">
        <v>247</v>
      </c>
      <c r="J9317" s="15">
        <v>4.8</v>
      </c>
    </row>
    <row r="9318" spans="1:10" x14ac:dyDescent="0.3">
      <c r="A9318" s="38" t="s">
        <v>252</v>
      </c>
      <c r="B9318" s="15">
        <v>151475</v>
      </c>
      <c r="C9318" s="15">
        <v>581200</v>
      </c>
      <c r="E9318" s="36" t="s">
        <v>253</v>
      </c>
      <c r="F9318" s="15">
        <v>935000</v>
      </c>
      <c r="G9318" s="15">
        <v>26163861</v>
      </c>
      <c r="I9318" s="38" t="s">
        <v>249</v>
      </c>
      <c r="J9318" s="15">
        <v>3.7</v>
      </c>
    </row>
    <row r="9319" spans="1:10" x14ac:dyDescent="0.3">
      <c r="A9319" s="38" t="s">
        <v>255</v>
      </c>
      <c r="B9319" s="15">
        <v>137000</v>
      </c>
      <c r="C9319" s="15">
        <v>137000</v>
      </c>
      <c r="E9319" s="35" t="s">
        <v>273</v>
      </c>
      <c r="F9319" s="15">
        <v>3990063</v>
      </c>
      <c r="G9319" s="15">
        <v>124128903</v>
      </c>
      <c r="I9319" s="38" t="s">
        <v>251</v>
      </c>
      <c r="J9319" s="15">
        <v>4.5999999999999996</v>
      </c>
    </row>
    <row r="9320" spans="1:10" x14ac:dyDescent="0.3">
      <c r="A9320" s="38" t="s">
        <v>258</v>
      </c>
      <c r="B9320" s="15">
        <v>180000</v>
      </c>
      <c r="C9320" s="15">
        <v>700000</v>
      </c>
      <c r="E9320" s="36" t="s">
        <v>246</v>
      </c>
      <c r="F9320" s="15">
        <v>916975</v>
      </c>
      <c r="G9320" s="15">
        <v>22934956</v>
      </c>
      <c r="I9320" s="38" t="s">
        <v>254</v>
      </c>
      <c r="J9320" s="15">
        <v>4.5</v>
      </c>
    </row>
    <row r="9321" spans="1:10" x14ac:dyDescent="0.3">
      <c r="A9321" s="38" t="s">
        <v>260</v>
      </c>
      <c r="B9321" s="15">
        <v>159530</v>
      </c>
      <c r="C9321" s="15">
        <v>454529</v>
      </c>
      <c r="E9321" s="36" t="s">
        <v>248</v>
      </c>
      <c r="F9321" s="15">
        <v>1005050</v>
      </c>
      <c r="G9321" s="15">
        <v>33975441</v>
      </c>
      <c r="I9321" s="38" t="s">
        <v>257</v>
      </c>
      <c r="J9321" s="15">
        <v>4.4000000000000004</v>
      </c>
    </row>
    <row r="9322" spans="1:10" x14ac:dyDescent="0.3">
      <c r="A9322" s="38" t="s">
        <v>262</v>
      </c>
      <c r="B9322" s="15">
        <v>142400</v>
      </c>
      <c r="C9322" s="15">
        <v>661400</v>
      </c>
      <c r="E9322" s="36" t="s">
        <v>250</v>
      </c>
      <c r="F9322" s="15">
        <v>1037388</v>
      </c>
      <c r="G9322" s="15">
        <v>34910961</v>
      </c>
      <c r="I9322" s="38" t="s">
        <v>252</v>
      </c>
      <c r="J9322" s="15">
        <v>6.5</v>
      </c>
    </row>
    <row r="9323" spans="1:10" x14ac:dyDescent="0.3">
      <c r="A9323" s="38" t="s">
        <v>263</v>
      </c>
      <c r="B9323" s="15">
        <v>167500</v>
      </c>
      <c r="C9323" s="15">
        <v>167500</v>
      </c>
      <c r="E9323" s="37" t="s">
        <v>252</v>
      </c>
      <c r="F9323" s="15">
        <v>342388</v>
      </c>
      <c r="G9323" s="15">
        <v>13127116</v>
      </c>
      <c r="I9323" s="38" t="s">
        <v>255</v>
      </c>
      <c r="J9323" s="15">
        <v>5.2</v>
      </c>
    </row>
    <row r="9324" spans="1:10" x14ac:dyDescent="0.3">
      <c r="A9324" s="35" t="s">
        <v>264</v>
      </c>
      <c r="B9324" s="15"/>
      <c r="C9324" s="15"/>
      <c r="E9324" s="37" t="s">
        <v>255</v>
      </c>
      <c r="F9324" s="15">
        <v>365000</v>
      </c>
      <c r="G9324" s="15">
        <v>11558739</v>
      </c>
      <c r="I9324" s="38" t="s">
        <v>258</v>
      </c>
      <c r="J9324" s="15">
        <v>4.7</v>
      </c>
    </row>
    <row r="9325" spans="1:10" x14ac:dyDescent="0.3">
      <c r="A9325" s="38" t="s">
        <v>245</v>
      </c>
      <c r="B9325" s="15">
        <v>211500</v>
      </c>
      <c r="C9325" s="15">
        <v>643500</v>
      </c>
      <c r="E9325" s="37" t="s">
        <v>258</v>
      </c>
      <c r="F9325" s="15">
        <v>330000</v>
      </c>
      <c r="G9325" s="15">
        <v>10225106</v>
      </c>
      <c r="I9325" s="38" t="s">
        <v>260</v>
      </c>
      <c r="J9325" s="15">
        <v>3.6</v>
      </c>
    </row>
    <row r="9326" spans="1:10" x14ac:dyDescent="0.3">
      <c r="A9326" s="38" t="s">
        <v>247</v>
      </c>
      <c r="B9326" s="15">
        <v>179950</v>
      </c>
      <c r="C9326" s="15">
        <v>179950</v>
      </c>
      <c r="E9326" s="36" t="s">
        <v>253</v>
      </c>
      <c r="F9326" s="15">
        <v>1030650</v>
      </c>
      <c r="G9326" s="15">
        <v>32307545</v>
      </c>
      <c r="I9326" s="38" t="s">
        <v>262</v>
      </c>
      <c r="J9326" s="15">
        <v>3.1</v>
      </c>
    </row>
    <row r="9327" spans="1:10" x14ac:dyDescent="0.3">
      <c r="A9327" s="38" t="s">
        <v>249</v>
      </c>
      <c r="B9327" s="15">
        <v>133000</v>
      </c>
      <c r="C9327" s="15">
        <v>595500</v>
      </c>
      <c r="E9327" s="35" t="s">
        <v>274</v>
      </c>
      <c r="F9327" s="15">
        <v>4375725</v>
      </c>
      <c r="G9327" s="15">
        <v>136594376</v>
      </c>
      <c r="I9327" s="38" t="s">
        <v>263</v>
      </c>
      <c r="J9327" s="15">
        <v>2.9</v>
      </c>
    </row>
    <row r="9328" spans="1:10" x14ac:dyDescent="0.3">
      <c r="A9328" s="38" t="s">
        <v>251</v>
      </c>
      <c r="B9328" s="15">
        <v>135250</v>
      </c>
      <c r="C9328" s="15">
        <v>270500</v>
      </c>
      <c r="E9328" s="36" t="s">
        <v>246</v>
      </c>
      <c r="F9328" s="15">
        <v>1004500</v>
      </c>
      <c r="G9328" s="15">
        <v>26439544</v>
      </c>
      <c r="I9328" s="35" t="s">
        <v>269</v>
      </c>
      <c r="J9328" s="15"/>
    </row>
    <row r="9329" spans="1:10" x14ac:dyDescent="0.3">
      <c r="A9329" s="38" t="s">
        <v>254</v>
      </c>
      <c r="B9329" s="15">
        <v>176500</v>
      </c>
      <c r="C9329" s="15">
        <v>490500</v>
      </c>
      <c r="E9329" s="36" t="s">
        <v>248</v>
      </c>
      <c r="F9329" s="15">
        <v>1077500</v>
      </c>
      <c r="G9329" s="15">
        <v>37251390</v>
      </c>
      <c r="I9329" s="38" t="s">
        <v>245</v>
      </c>
      <c r="J9329" s="15">
        <v>5.2</v>
      </c>
    </row>
    <row r="9330" spans="1:10" x14ac:dyDescent="0.3">
      <c r="A9330" s="38" t="s">
        <v>257</v>
      </c>
      <c r="B9330" s="15">
        <v>192000</v>
      </c>
      <c r="C9330" s="15">
        <v>526950</v>
      </c>
      <c r="E9330" s="36" t="s">
        <v>250</v>
      </c>
      <c r="F9330" s="15">
        <v>1231725</v>
      </c>
      <c r="G9330" s="15">
        <v>38856105</v>
      </c>
      <c r="I9330" s="38" t="s">
        <v>247</v>
      </c>
      <c r="J9330" s="15">
        <v>6.5</v>
      </c>
    </row>
    <row r="9331" spans="1:10" x14ac:dyDescent="0.3">
      <c r="A9331" s="38" t="s">
        <v>252</v>
      </c>
      <c r="B9331" s="15">
        <v>134500</v>
      </c>
      <c r="C9331" s="15">
        <v>269000</v>
      </c>
      <c r="E9331" s="37" t="s">
        <v>252</v>
      </c>
      <c r="F9331" s="15">
        <v>421750</v>
      </c>
      <c r="G9331" s="15">
        <v>16020393</v>
      </c>
      <c r="I9331" s="38" t="s">
        <v>249</v>
      </c>
      <c r="J9331" s="15">
        <v>5.3</v>
      </c>
    </row>
    <row r="9332" spans="1:10" x14ac:dyDescent="0.3">
      <c r="A9332" s="38" t="s">
        <v>255</v>
      </c>
      <c r="B9332" s="15">
        <v>133000</v>
      </c>
      <c r="C9332" s="15">
        <v>266000</v>
      </c>
      <c r="E9332" s="37" t="s">
        <v>255</v>
      </c>
      <c r="F9332" s="15">
        <v>410000</v>
      </c>
      <c r="G9332" s="15">
        <v>12721243</v>
      </c>
      <c r="I9332" s="38" t="s">
        <v>251</v>
      </c>
      <c r="J9332" s="15">
        <v>5.3</v>
      </c>
    </row>
    <row r="9333" spans="1:10" x14ac:dyDescent="0.3">
      <c r="A9333" s="38" t="s">
        <v>258</v>
      </c>
      <c r="B9333" s="15">
        <v>128500</v>
      </c>
      <c r="C9333" s="15">
        <v>954150</v>
      </c>
      <c r="E9333" s="37" t="s">
        <v>258</v>
      </c>
      <c r="F9333" s="15">
        <v>399975</v>
      </c>
      <c r="G9333" s="15">
        <v>10114469</v>
      </c>
      <c r="I9333" s="38" t="s">
        <v>254</v>
      </c>
      <c r="J9333" s="15">
        <v>7.2</v>
      </c>
    </row>
    <row r="9334" spans="1:10" x14ac:dyDescent="0.3">
      <c r="A9334" s="38" t="s">
        <v>260</v>
      </c>
      <c r="B9334" s="15">
        <v>110725</v>
      </c>
      <c r="C9334" s="15">
        <v>221450</v>
      </c>
      <c r="E9334" s="36" t="s">
        <v>253</v>
      </c>
      <c r="F9334" s="15">
        <v>1062000</v>
      </c>
      <c r="G9334" s="15">
        <v>34047337</v>
      </c>
      <c r="I9334" s="38" t="s">
        <v>257</v>
      </c>
      <c r="J9334" s="15">
        <v>6.5</v>
      </c>
    </row>
    <row r="9335" spans="1:10" x14ac:dyDescent="0.3">
      <c r="A9335" s="38" t="s">
        <v>262</v>
      </c>
      <c r="B9335" s="15">
        <v>185225</v>
      </c>
      <c r="C9335" s="15">
        <v>370450</v>
      </c>
      <c r="E9335" s="35" t="s">
        <v>275</v>
      </c>
      <c r="F9335" s="15">
        <v>4319975</v>
      </c>
      <c r="G9335" s="15">
        <v>126141597</v>
      </c>
      <c r="I9335" s="38" t="s">
        <v>252</v>
      </c>
      <c r="J9335" s="15">
        <v>6.6</v>
      </c>
    </row>
    <row r="9336" spans="1:10" x14ac:dyDescent="0.3">
      <c r="A9336" s="38" t="s">
        <v>263</v>
      </c>
      <c r="B9336" s="15">
        <v>88500</v>
      </c>
      <c r="C9336" s="15">
        <v>177000</v>
      </c>
      <c r="E9336" s="36" t="s">
        <v>246</v>
      </c>
      <c r="F9336" s="15">
        <v>1143500</v>
      </c>
      <c r="G9336" s="15">
        <v>24769239</v>
      </c>
      <c r="I9336" s="38" t="s">
        <v>255</v>
      </c>
      <c r="J9336" s="15">
        <v>7.7</v>
      </c>
    </row>
    <row r="9337" spans="1:10" x14ac:dyDescent="0.3">
      <c r="A9337" s="35" t="s">
        <v>266</v>
      </c>
      <c r="B9337" s="15"/>
      <c r="C9337" s="15"/>
      <c r="E9337" s="36" t="s">
        <v>248</v>
      </c>
      <c r="F9337" s="15">
        <v>1135000</v>
      </c>
      <c r="G9337" s="15">
        <v>38742404</v>
      </c>
      <c r="I9337" s="38" t="s">
        <v>258</v>
      </c>
      <c r="J9337" s="15">
        <v>10.6</v>
      </c>
    </row>
    <row r="9338" spans="1:10" x14ac:dyDescent="0.3">
      <c r="A9338" s="38" t="s">
        <v>245</v>
      </c>
      <c r="B9338" s="15">
        <v>109900</v>
      </c>
      <c r="C9338" s="15">
        <v>369800</v>
      </c>
      <c r="E9338" s="36" t="s">
        <v>250</v>
      </c>
      <c r="F9338" s="15">
        <v>1233500</v>
      </c>
      <c r="G9338" s="15">
        <v>41952310</v>
      </c>
      <c r="I9338" s="38" t="s">
        <v>260</v>
      </c>
      <c r="J9338" s="15">
        <v>8</v>
      </c>
    </row>
    <row r="9339" spans="1:10" x14ac:dyDescent="0.3">
      <c r="A9339" s="38" t="s">
        <v>247</v>
      </c>
      <c r="B9339" s="15">
        <v>120000</v>
      </c>
      <c r="C9339" s="15">
        <v>508750</v>
      </c>
      <c r="E9339" s="37" t="s">
        <v>252</v>
      </c>
      <c r="F9339" s="15">
        <v>418500</v>
      </c>
      <c r="G9339" s="15">
        <v>17356517</v>
      </c>
      <c r="I9339" s="38" t="s">
        <v>262</v>
      </c>
      <c r="J9339" s="15">
        <v>5.7</v>
      </c>
    </row>
    <row r="9340" spans="1:10" x14ac:dyDescent="0.3">
      <c r="A9340" s="38" t="s">
        <v>249</v>
      </c>
      <c r="B9340" s="15">
        <v>118000</v>
      </c>
      <c r="C9340" s="15">
        <v>236000</v>
      </c>
      <c r="E9340" s="37" t="s">
        <v>255</v>
      </c>
      <c r="F9340" s="15">
        <v>425000</v>
      </c>
      <c r="G9340" s="15">
        <v>15414808</v>
      </c>
      <c r="I9340" s="38" t="s">
        <v>263</v>
      </c>
      <c r="J9340" s="15">
        <v>4.5999999999999996</v>
      </c>
    </row>
    <row r="9341" spans="1:10" x14ac:dyDescent="0.3">
      <c r="A9341" s="38" t="s">
        <v>251</v>
      </c>
      <c r="B9341" s="15">
        <v>75000</v>
      </c>
      <c r="C9341" s="15">
        <v>75000</v>
      </c>
      <c r="E9341" s="37" t="s">
        <v>258</v>
      </c>
      <c r="F9341" s="15">
        <v>390000</v>
      </c>
      <c r="G9341" s="15">
        <v>9180985</v>
      </c>
      <c r="I9341" s="35" t="s">
        <v>270</v>
      </c>
      <c r="J9341" s="15"/>
    </row>
    <row r="9342" spans="1:10" x14ac:dyDescent="0.3">
      <c r="A9342" s="38" t="s">
        <v>254</v>
      </c>
      <c r="B9342" s="15"/>
      <c r="C9342" s="15"/>
      <c r="E9342" s="36" t="s">
        <v>253</v>
      </c>
      <c r="F9342" s="15">
        <v>807975</v>
      </c>
      <c r="G9342" s="15">
        <v>20677644</v>
      </c>
      <c r="I9342" s="38" t="s">
        <v>245</v>
      </c>
      <c r="J9342" s="15">
        <v>4.3</v>
      </c>
    </row>
    <row r="9343" spans="1:10" x14ac:dyDescent="0.3">
      <c r="A9343" s="38" t="s">
        <v>257</v>
      </c>
      <c r="B9343" s="15">
        <v>65000</v>
      </c>
      <c r="C9343" s="15">
        <v>232000</v>
      </c>
      <c r="E9343" s="14">
        <v>87</v>
      </c>
      <c r="F9343" s="15">
        <v>69243860</v>
      </c>
      <c r="G9343" s="15">
        <v>632112701</v>
      </c>
      <c r="I9343" s="38" t="s">
        <v>247</v>
      </c>
      <c r="J9343" s="15">
        <v>4.5</v>
      </c>
    </row>
    <row r="9344" spans="1:10" x14ac:dyDescent="0.3">
      <c r="A9344" s="38" t="s">
        <v>252</v>
      </c>
      <c r="B9344" s="15">
        <v>74000</v>
      </c>
      <c r="C9344" s="15">
        <v>74000</v>
      </c>
      <c r="E9344" s="35" t="s">
        <v>259</v>
      </c>
      <c r="F9344" s="15">
        <v>3848465</v>
      </c>
      <c r="G9344" s="15">
        <v>49460960</v>
      </c>
      <c r="I9344" s="38" t="s">
        <v>249</v>
      </c>
      <c r="J9344" s="15">
        <v>3.9</v>
      </c>
    </row>
    <row r="9345" spans="1:10" x14ac:dyDescent="0.3">
      <c r="A9345" s="38" t="s">
        <v>255</v>
      </c>
      <c r="B9345" s="15">
        <v>125950</v>
      </c>
      <c r="C9345" s="15">
        <v>436850</v>
      </c>
      <c r="E9345" s="36" t="s">
        <v>246</v>
      </c>
      <c r="F9345" s="15">
        <v>1000655</v>
      </c>
      <c r="G9345" s="15">
        <v>12834269</v>
      </c>
      <c r="I9345" s="38" t="s">
        <v>251</v>
      </c>
      <c r="J9345" s="15">
        <v>3.3</v>
      </c>
    </row>
    <row r="9346" spans="1:10" x14ac:dyDescent="0.3">
      <c r="A9346" s="38" t="s">
        <v>258</v>
      </c>
      <c r="B9346" s="15">
        <v>172000</v>
      </c>
      <c r="C9346" s="15">
        <v>344000</v>
      </c>
      <c r="E9346" s="36" t="s">
        <v>248</v>
      </c>
      <c r="F9346" s="15">
        <v>1176825</v>
      </c>
      <c r="G9346" s="15">
        <v>13004291</v>
      </c>
      <c r="I9346" s="38" t="s">
        <v>254</v>
      </c>
      <c r="J9346" s="15">
        <v>2.2999999999999998</v>
      </c>
    </row>
    <row r="9347" spans="1:10" x14ac:dyDescent="0.3">
      <c r="A9347" s="38" t="s">
        <v>260</v>
      </c>
      <c r="B9347" s="15">
        <v>89900</v>
      </c>
      <c r="C9347" s="15">
        <v>269900</v>
      </c>
      <c r="E9347" s="36" t="s">
        <v>250</v>
      </c>
      <c r="F9347" s="15">
        <v>1003025</v>
      </c>
      <c r="G9347" s="15">
        <v>13877732</v>
      </c>
      <c r="I9347" s="38" t="s">
        <v>257</v>
      </c>
      <c r="J9347" s="15">
        <v>3.1</v>
      </c>
    </row>
    <row r="9348" spans="1:10" x14ac:dyDescent="0.3">
      <c r="A9348" s="38" t="s">
        <v>262</v>
      </c>
      <c r="B9348" s="15">
        <v>138750</v>
      </c>
      <c r="C9348" s="15">
        <v>277500</v>
      </c>
      <c r="E9348" s="37" t="s">
        <v>252</v>
      </c>
      <c r="F9348" s="15">
        <v>395800</v>
      </c>
      <c r="G9348" s="15">
        <v>3743182</v>
      </c>
      <c r="I9348" s="38" t="s">
        <v>252</v>
      </c>
      <c r="J9348" s="15">
        <v>4</v>
      </c>
    </row>
    <row r="9349" spans="1:10" x14ac:dyDescent="0.3">
      <c r="A9349" s="38" t="s">
        <v>263</v>
      </c>
      <c r="B9349" s="15">
        <v>149000</v>
      </c>
      <c r="C9349" s="15">
        <v>298000</v>
      </c>
      <c r="E9349" s="37" t="s">
        <v>255</v>
      </c>
      <c r="F9349" s="15">
        <v>413250</v>
      </c>
      <c r="G9349" s="15">
        <v>6189900</v>
      </c>
      <c r="I9349" s="38" t="s">
        <v>255</v>
      </c>
      <c r="J9349" s="15">
        <v>3.4</v>
      </c>
    </row>
    <row r="9350" spans="1:10" x14ac:dyDescent="0.3">
      <c r="A9350" s="35" t="s">
        <v>267</v>
      </c>
      <c r="B9350" s="15"/>
      <c r="C9350" s="15"/>
      <c r="E9350" s="37" t="s">
        <v>258</v>
      </c>
      <c r="F9350" s="15">
        <v>193975</v>
      </c>
      <c r="G9350" s="15">
        <v>3944650</v>
      </c>
      <c r="I9350" s="38" t="s">
        <v>258</v>
      </c>
      <c r="J9350" s="15">
        <v>3.3</v>
      </c>
    </row>
    <row r="9351" spans="1:10" x14ac:dyDescent="0.3">
      <c r="A9351" s="38" t="s">
        <v>245</v>
      </c>
      <c r="B9351" s="15">
        <v>160000</v>
      </c>
      <c r="C9351" s="15">
        <v>160000</v>
      </c>
      <c r="E9351" s="36" t="s">
        <v>253</v>
      </c>
      <c r="F9351" s="15">
        <v>667960</v>
      </c>
      <c r="G9351" s="15">
        <v>9744668</v>
      </c>
      <c r="I9351" s="38" t="s">
        <v>260</v>
      </c>
      <c r="J9351" s="15">
        <v>3.6</v>
      </c>
    </row>
    <row r="9352" spans="1:10" x14ac:dyDescent="0.3">
      <c r="A9352" s="38" t="s">
        <v>247</v>
      </c>
      <c r="B9352" s="15">
        <v>137000</v>
      </c>
      <c r="C9352" s="15">
        <v>274000</v>
      </c>
      <c r="E9352" s="35" t="s">
        <v>265</v>
      </c>
      <c r="F9352" s="15">
        <v>4761759</v>
      </c>
      <c r="G9352" s="15">
        <v>73280538</v>
      </c>
      <c r="I9352" s="38" t="s">
        <v>262</v>
      </c>
      <c r="J9352" s="15">
        <v>3</v>
      </c>
    </row>
    <row r="9353" spans="1:10" x14ac:dyDescent="0.3">
      <c r="A9353" s="38" t="s">
        <v>249</v>
      </c>
      <c r="B9353" s="15">
        <v>85588</v>
      </c>
      <c r="C9353" s="15">
        <v>171175</v>
      </c>
      <c r="E9353" s="36" t="s">
        <v>246</v>
      </c>
      <c r="F9353" s="15">
        <v>998450</v>
      </c>
      <c r="G9353" s="15">
        <v>11046229</v>
      </c>
      <c r="I9353" s="38" t="s">
        <v>263</v>
      </c>
      <c r="J9353" s="15">
        <v>3</v>
      </c>
    </row>
    <row r="9354" spans="1:10" x14ac:dyDescent="0.3">
      <c r="A9354" s="38" t="s">
        <v>251</v>
      </c>
      <c r="B9354" s="15">
        <v>136000</v>
      </c>
      <c r="C9354" s="15">
        <v>136000</v>
      </c>
      <c r="E9354" s="36" t="s">
        <v>248</v>
      </c>
      <c r="F9354" s="15">
        <v>1358500</v>
      </c>
      <c r="G9354" s="15">
        <v>18231752</v>
      </c>
      <c r="I9354" s="35" t="s">
        <v>271</v>
      </c>
      <c r="J9354" s="15"/>
    </row>
    <row r="9355" spans="1:10" x14ac:dyDescent="0.3">
      <c r="A9355" s="38" t="s">
        <v>254</v>
      </c>
      <c r="B9355" s="15"/>
      <c r="C9355" s="15"/>
      <c r="E9355" s="36" t="s">
        <v>250</v>
      </c>
      <c r="F9355" s="15">
        <v>996058</v>
      </c>
      <c r="G9355" s="15">
        <v>24584619</v>
      </c>
      <c r="I9355" s="38" t="s">
        <v>245</v>
      </c>
      <c r="J9355" s="15">
        <v>3.3</v>
      </c>
    </row>
    <row r="9356" spans="1:10" x14ac:dyDescent="0.3">
      <c r="A9356" s="38" t="s">
        <v>257</v>
      </c>
      <c r="B9356" s="15">
        <v>56199</v>
      </c>
      <c r="C9356" s="15">
        <v>467699</v>
      </c>
      <c r="E9356" s="37" t="s">
        <v>252</v>
      </c>
      <c r="F9356" s="15">
        <v>459175</v>
      </c>
      <c r="G9356" s="15">
        <v>6696485</v>
      </c>
      <c r="I9356" s="38" t="s">
        <v>247</v>
      </c>
      <c r="J9356" s="15">
        <v>3.8</v>
      </c>
    </row>
    <row r="9357" spans="1:10" x14ac:dyDescent="0.3">
      <c r="A9357" s="38" t="s">
        <v>252</v>
      </c>
      <c r="B9357" s="15">
        <v>120000</v>
      </c>
      <c r="C9357" s="15">
        <v>532900</v>
      </c>
      <c r="E9357" s="37" t="s">
        <v>255</v>
      </c>
      <c r="F9357" s="15">
        <v>266434</v>
      </c>
      <c r="G9357" s="15">
        <v>11547345</v>
      </c>
      <c r="I9357" s="38" t="s">
        <v>249</v>
      </c>
      <c r="J9357" s="15">
        <v>3.7</v>
      </c>
    </row>
    <row r="9358" spans="1:10" x14ac:dyDescent="0.3">
      <c r="A9358" s="38" t="s">
        <v>255</v>
      </c>
      <c r="B9358" s="15"/>
      <c r="C9358" s="15"/>
      <c r="E9358" s="37" t="s">
        <v>258</v>
      </c>
      <c r="F9358" s="15">
        <v>270449</v>
      </c>
      <c r="G9358" s="15">
        <v>6340789</v>
      </c>
      <c r="I9358" s="38" t="s">
        <v>251</v>
      </c>
      <c r="J9358" s="15">
        <v>3.2</v>
      </c>
    </row>
    <row r="9359" spans="1:10" x14ac:dyDescent="0.3">
      <c r="A9359" s="38" t="s">
        <v>258</v>
      </c>
      <c r="B9359" s="15">
        <v>147200</v>
      </c>
      <c r="C9359" s="15">
        <v>537900</v>
      </c>
      <c r="E9359" s="36" t="s">
        <v>253</v>
      </c>
      <c r="F9359" s="15">
        <v>1408751</v>
      </c>
      <c r="G9359" s="15">
        <v>19417938</v>
      </c>
      <c r="I9359" s="38" t="s">
        <v>254</v>
      </c>
      <c r="J9359" s="15">
        <v>5.4</v>
      </c>
    </row>
    <row r="9360" spans="1:10" x14ac:dyDescent="0.3">
      <c r="A9360" s="38" t="s">
        <v>260</v>
      </c>
      <c r="B9360" s="15">
        <v>45000</v>
      </c>
      <c r="C9360" s="15">
        <v>116900</v>
      </c>
      <c r="E9360" s="35" t="s">
        <v>244</v>
      </c>
      <c r="F9360" s="15">
        <v>4677930</v>
      </c>
      <c r="G9360" s="15">
        <v>50156312</v>
      </c>
      <c r="I9360" s="38" t="s">
        <v>257</v>
      </c>
      <c r="J9360" s="15">
        <v>6.3</v>
      </c>
    </row>
    <row r="9361" spans="1:10" x14ac:dyDescent="0.3">
      <c r="A9361" s="38" t="s">
        <v>262</v>
      </c>
      <c r="B9361" s="15">
        <v>60000</v>
      </c>
      <c r="C9361" s="15">
        <v>340000</v>
      </c>
      <c r="E9361" s="36" t="s">
        <v>246</v>
      </c>
      <c r="F9361" s="15">
        <v>1116680</v>
      </c>
      <c r="G9361" s="15">
        <v>13819936</v>
      </c>
      <c r="I9361" s="38" t="s">
        <v>252</v>
      </c>
      <c r="J9361" s="15">
        <v>6.2</v>
      </c>
    </row>
    <row r="9362" spans="1:10" x14ac:dyDescent="0.3">
      <c r="A9362" s="38" t="s">
        <v>263</v>
      </c>
      <c r="B9362" s="15">
        <v>53750</v>
      </c>
      <c r="C9362" s="15">
        <v>280500</v>
      </c>
      <c r="E9362" s="36" t="s">
        <v>248</v>
      </c>
      <c r="F9362" s="15">
        <v>1414600</v>
      </c>
      <c r="G9362" s="15">
        <v>13691400</v>
      </c>
      <c r="I9362" s="38" t="s">
        <v>255</v>
      </c>
      <c r="J9362" s="15">
        <v>7</v>
      </c>
    </row>
    <row r="9363" spans="1:10" x14ac:dyDescent="0.3">
      <c r="A9363" s="35" t="s">
        <v>268</v>
      </c>
      <c r="B9363" s="15"/>
      <c r="C9363" s="15"/>
      <c r="E9363" s="36" t="s">
        <v>250</v>
      </c>
      <c r="F9363" s="15">
        <v>1313900</v>
      </c>
      <c r="G9363" s="15">
        <v>14624126</v>
      </c>
      <c r="I9363" s="38" t="s">
        <v>258</v>
      </c>
      <c r="J9363" s="15">
        <v>4.8</v>
      </c>
    </row>
    <row r="9364" spans="1:10" x14ac:dyDescent="0.3">
      <c r="A9364" s="38" t="s">
        <v>245</v>
      </c>
      <c r="B9364" s="15">
        <v>76000</v>
      </c>
      <c r="C9364" s="15">
        <v>230950</v>
      </c>
      <c r="E9364" s="37" t="s">
        <v>252</v>
      </c>
      <c r="F9364" s="15">
        <v>506200</v>
      </c>
      <c r="G9364" s="15">
        <v>4458610</v>
      </c>
      <c r="I9364" s="38" t="s">
        <v>260</v>
      </c>
      <c r="J9364" s="15">
        <v>3.5</v>
      </c>
    </row>
    <row r="9365" spans="1:10" x14ac:dyDescent="0.3">
      <c r="A9365" s="38" t="s">
        <v>247</v>
      </c>
      <c r="B9365" s="15">
        <v>112500</v>
      </c>
      <c r="C9365" s="15">
        <v>225000</v>
      </c>
      <c r="E9365" s="37" t="s">
        <v>255</v>
      </c>
      <c r="F9365" s="15">
        <v>266000</v>
      </c>
      <c r="G9365" s="15">
        <v>5059916</v>
      </c>
      <c r="I9365" s="38" t="s">
        <v>262</v>
      </c>
      <c r="J9365" s="15">
        <v>3.5</v>
      </c>
    </row>
    <row r="9366" spans="1:10" x14ac:dyDescent="0.3">
      <c r="A9366" s="38" t="s">
        <v>249</v>
      </c>
      <c r="B9366" s="15">
        <v>50000</v>
      </c>
      <c r="C9366" s="15">
        <v>402700</v>
      </c>
      <c r="E9366" s="37" t="s">
        <v>258</v>
      </c>
      <c r="F9366" s="15">
        <v>541700</v>
      </c>
      <c r="G9366" s="15">
        <v>5105600</v>
      </c>
      <c r="I9366" s="38" t="s">
        <v>263</v>
      </c>
      <c r="J9366" s="15">
        <v>2.2000000000000002</v>
      </c>
    </row>
    <row r="9367" spans="1:10" x14ac:dyDescent="0.3">
      <c r="A9367" s="38" t="s">
        <v>251</v>
      </c>
      <c r="B9367" s="15">
        <v>75900</v>
      </c>
      <c r="C9367" s="15">
        <v>75900</v>
      </c>
      <c r="E9367" s="36" t="s">
        <v>253</v>
      </c>
      <c r="F9367" s="15">
        <v>832750</v>
      </c>
      <c r="G9367" s="15">
        <v>8020850</v>
      </c>
      <c r="I9367" s="35" t="s">
        <v>272</v>
      </c>
      <c r="J9367" s="15"/>
    </row>
    <row r="9368" spans="1:10" x14ac:dyDescent="0.3">
      <c r="A9368" s="38" t="s">
        <v>254</v>
      </c>
      <c r="B9368" s="15">
        <v>112950</v>
      </c>
      <c r="C9368" s="15">
        <v>628049</v>
      </c>
      <c r="E9368" s="35" t="s">
        <v>256</v>
      </c>
      <c r="F9368" s="15">
        <v>4933740</v>
      </c>
      <c r="G9368" s="15">
        <v>27966673</v>
      </c>
      <c r="I9368" s="38" t="s">
        <v>245</v>
      </c>
      <c r="J9368" s="15">
        <v>3.8</v>
      </c>
    </row>
    <row r="9369" spans="1:10" x14ac:dyDescent="0.3">
      <c r="A9369" s="38" t="s">
        <v>257</v>
      </c>
      <c r="B9369" s="15">
        <v>94500</v>
      </c>
      <c r="C9369" s="15">
        <v>458199</v>
      </c>
      <c r="E9369" s="36" t="s">
        <v>246</v>
      </c>
      <c r="F9369" s="15">
        <v>1100200</v>
      </c>
      <c r="G9369" s="15">
        <v>8691300</v>
      </c>
      <c r="I9369" s="38" t="s">
        <v>247</v>
      </c>
      <c r="J9369" s="15">
        <v>4.0999999999999996</v>
      </c>
    </row>
    <row r="9370" spans="1:10" x14ac:dyDescent="0.3">
      <c r="A9370" s="38" t="s">
        <v>252</v>
      </c>
      <c r="B9370" s="15">
        <v>73950</v>
      </c>
      <c r="C9370" s="15">
        <v>147900</v>
      </c>
      <c r="E9370" s="36" t="s">
        <v>248</v>
      </c>
      <c r="F9370" s="15">
        <v>1480000</v>
      </c>
      <c r="G9370" s="15">
        <v>10467495</v>
      </c>
      <c r="I9370" s="38" t="s">
        <v>249</v>
      </c>
      <c r="J9370" s="15">
        <v>3.6</v>
      </c>
    </row>
    <row r="9371" spans="1:10" x14ac:dyDescent="0.3">
      <c r="A9371" s="38" t="s">
        <v>255</v>
      </c>
      <c r="B9371" s="15">
        <v>117000</v>
      </c>
      <c r="C9371" s="15">
        <v>234000</v>
      </c>
      <c r="E9371" s="36" t="s">
        <v>250</v>
      </c>
      <c r="F9371" s="15">
        <v>1323890</v>
      </c>
      <c r="G9371" s="15">
        <v>4911078</v>
      </c>
      <c r="I9371" s="38" t="s">
        <v>251</v>
      </c>
      <c r="J9371" s="15">
        <v>3.2</v>
      </c>
    </row>
    <row r="9372" spans="1:10" x14ac:dyDescent="0.3">
      <c r="A9372" s="38" t="s">
        <v>258</v>
      </c>
      <c r="B9372" s="15">
        <v>174500</v>
      </c>
      <c r="C9372" s="15">
        <v>349000</v>
      </c>
      <c r="E9372" s="37" t="s">
        <v>252</v>
      </c>
      <c r="F9372" s="15">
        <v>256750</v>
      </c>
      <c r="G9372" s="15">
        <v>1091838</v>
      </c>
      <c r="I9372" s="38" t="s">
        <v>254</v>
      </c>
      <c r="J9372" s="15">
        <v>2.9</v>
      </c>
    </row>
    <row r="9373" spans="1:10" x14ac:dyDescent="0.3">
      <c r="A9373" s="38" t="s">
        <v>260</v>
      </c>
      <c r="B9373" s="15">
        <v>55299</v>
      </c>
      <c r="C9373" s="15">
        <v>200598</v>
      </c>
      <c r="E9373" s="37" t="s">
        <v>255</v>
      </c>
      <c r="F9373" s="15">
        <v>549190</v>
      </c>
      <c r="G9373" s="15">
        <v>2817790</v>
      </c>
      <c r="I9373" s="38" t="s">
        <v>257</v>
      </c>
      <c r="J9373" s="15">
        <v>3.5</v>
      </c>
    </row>
    <row r="9374" spans="1:10" x14ac:dyDescent="0.3">
      <c r="A9374" s="38" t="s">
        <v>262</v>
      </c>
      <c r="B9374" s="15">
        <v>120000</v>
      </c>
      <c r="C9374" s="15">
        <v>881505</v>
      </c>
      <c r="E9374" s="37" t="s">
        <v>258</v>
      </c>
      <c r="F9374" s="15">
        <v>517950</v>
      </c>
      <c r="G9374" s="15">
        <v>1001450</v>
      </c>
      <c r="I9374" s="38" t="s">
        <v>252</v>
      </c>
      <c r="J9374" s="15">
        <v>3.3</v>
      </c>
    </row>
    <row r="9375" spans="1:10" x14ac:dyDescent="0.3">
      <c r="A9375" s="38" t="s">
        <v>263</v>
      </c>
      <c r="B9375" s="15">
        <v>89900</v>
      </c>
      <c r="C9375" s="15">
        <v>226199</v>
      </c>
      <c r="E9375" s="36" t="s">
        <v>253</v>
      </c>
      <c r="F9375" s="15">
        <v>1029650</v>
      </c>
      <c r="G9375" s="15">
        <v>3896800</v>
      </c>
      <c r="I9375" s="38" t="s">
        <v>255</v>
      </c>
      <c r="J9375" s="15">
        <v>4.0999999999999996</v>
      </c>
    </row>
    <row r="9376" spans="1:10" x14ac:dyDescent="0.3">
      <c r="A9376" s="35" t="s">
        <v>269</v>
      </c>
      <c r="B9376" s="15"/>
      <c r="C9376" s="15"/>
      <c r="E9376" s="35" t="s">
        <v>261</v>
      </c>
      <c r="F9376" s="15">
        <v>3389990</v>
      </c>
      <c r="G9376" s="15">
        <v>18358053</v>
      </c>
      <c r="I9376" s="38" t="s">
        <v>258</v>
      </c>
      <c r="J9376" s="15">
        <v>4.4000000000000004</v>
      </c>
    </row>
    <row r="9377" spans="1:10" x14ac:dyDescent="0.3">
      <c r="A9377" s="38" t="s">
        <v>245</v>
      </c>
      <c r="B9377" s="15">
        <v>129000</v>
      </c>
      <c r="C9377" s="15">
        <v>374500</v>
      </c>
      <c r="E9377" s="36" t="s">
        <v>246</v>
      </c>
      <c r="F9377" s="15">
        <v>708760</v>
      </c>
      <c r="G9377" s="15">
        <v>3807220</v>
      </c>
      <c r="I9377" s="38" t="s">
        <v>260</v>
      </c>
      <c r="J9377" s="15">
        <v>4.2</v>
      </c>
    </row>
    <row r="9378" spans="1:10" x14ac:dyDescent="0.3">
      <c r="A9378" s="38" t="s">
        <v>247</v>
      </c>
      <c r="B9378" s="15">
        <v>40000</v>
      </c>
      <c r="C9378" s="15">
        <v>80000</v>
      </c>
      <c r="E9378" s="36" t="s">
        <v>248</v>
      </c>
      <c r="F9378" s="15">
        <v>752500</v>
      </c>
      <c r="G9378" s="15">
        <v>4363450</v>
      </c>
      <c r="I9378" s="38" t="s">
        <v>262</v>
      </c>
      <c r="J9378" s="15">
        <v>3.7</v>
      </c>
    </row>
    <row r="9379" spans="1:10" x14ac:dyDescent="0.3">
      <c r="A9379" s="38" t="s">
        <v>249</v>
      </c>
      <c r="B9379" s="15">
        <v>151000</v>
      </c>
      <c r="C9379" s="15">
        <v>151000</v>
      </c>
      <c r="E9379" s="36" t="s">
        <v>250</v>
      </c>
      <c r="F9379" s="15">
        <v>975710</v>
      </c>
      <c r="G9379" s="15">
        <v>6062318</v>
      </c>
      <c r="I9379" s="38" t="s">
        <v>263</v>
      </c>
      <c r="J9379" s="15">
        <v>3.6</v>
      </c>
    </row>
    <row r="9380" spans="1:10" x14ac:dyDescent="0.3">
      <c r="A9380" s="38" t="s">
        <v>251</v>
      </c>
      <c r="B9380" s="15">
        <v>163000</v>
      </c>
      <c r="C9380" s="15">
        <v>440000</v>
      </c>
      <c r="E9380" s="37" t="s">
        <v>252</v>
      </c>
      <c r="F9380" s="15">
        <v>264000</v>
      </c>
      <c r="G9380" s="15">
        <v>2222180</v>
      </c>
      <c r="I9380" s="35" t="s">
        <v>273</v>
      </c>
      <c r="J9380" s="15"/>
    </row>
    <row r="9381" spans="1:10" x14ac:dyDescent="0.3">
      <c r="A9381" s="38" t="s">
        <v>254</v>
      </c>
      <c r="B9381" s="15">
        <v>120950</v>
      </c>
      <c r="C9381" s="15">
        <v>712400</v>
      </c>
      <c r="E9381" s="37" t="s">
        <v>255</v>
      </c>
      <c r="F9381" s="15">
        <v>229000</v>
      </c>
      <c r="G9381" s="15">
        <v>709500</v>
      </c>
      <c r="I9381" s="38" t="s">
        <v>245</v>
      </c>
      <c r="J9381" s="15">
        <v>3.4</v>
      </c>
    </row>
    <row r="9382" spans="1:10" x14ac:dyDescent="0.3">
      <c r="A9382" s="38" t="s">
        <v>257</v>
      </c>
      <c r="B9382" s="15">
        <v>131500</v>
      </c>
      <c r="C9382" s="15">
        <v>485000</v>
      </c>
      <c r="E9382" s="37" t="s">
        <v>258</v>
      </c>
      <c r="F9382" s="15">
        <v>482710</v>
      </c>
      <c r="G9382" s="15">
        <v>3130638</v>
      </c>
      <c r="I9382" s="38" t="s">
        <v>247</v>
      </c>
      <c r="J9382" s="15">
        <v>2.9</v>
      </c>
    </row>
    <row r="9383" spans="1:10" x14ac:dyDescent="0.3">
      <c r="A9383" s="38" t="s">
        <v>252</v>
      </c>
      <c r="B9383" s="15">
        <v>129000</v>
      </c>
      <c r="C9383" s="15">
        <v>339000</v>
      </c>
      <c r="E9383" s="36" t="s">
        <v>253</v>
      </c>
      <c r="F9383" s="15">
        <v>953020</v>
      </c>
      <c r="G9383" s="15">
        <v>4125065</v>
      </c>
      <c r="I9383" s="38" t="s">
        <v>249</v>
      </c>
      <c r="J9383" s="15">
        <v>2.2000000000000002</v>
      </c>
    </row>
    <row r="9384" spans="1:10" x14ac:dyDescent="0.3">
      <c r="A9384" s="38" t="s">
        <v>255</v>
      </c>
      <c r="B9384" s="15">
        <v>165000</v>
      </c>
      <c r="C9384" s="15">
        <v>532000</v>
      </c>
      <c r="E9384" s="35" t="s">
        <v>264</v>
      </c>
      <c r="F9384" s="15">
        <v>3654677</v>
      </c>
      <c r="G9384" s="15">
        <v>20913952</v>
      </c>
      <c r="I9384" s="38" t="s">
        <v>251</v>
      </c>
      <c r="J9384" s="15">
        <v>2</v>
      </c>
    </row>
    <row r="9385" spans="1:10" x14ac:dyDescent="0.3">
      <c r="A9385" s="38" t="s">
        <v>258</v>
      </c>
      <c r="B9385" s="15">
        <v>175000</v>
      </c>
      <c r="C9385" s="15">
        <v>432000</v>
      </c>
      <c r="E9385" s="36" t="s">
        <v>246</v>
      </c>
      <c r="F9385" s="15">
        <v>679513</v>
      </c>
      <c r="G9385" s="15">
        <v>3933725</v>
      </c>
      <c r="I9385" s="38" t="s">
        <v>254</v>
      </c>
      <c r="J9385" s="15">
        <v>2.5</v>
      </c>
    </row>
    <row r="9386" spans="1:10" x14ac:dyDescent="0.3">
      <c r="A9386" s="38" t="s">
        <v>260</v>
      </c>
      <c r="B9386" s="15">
        <v>129000</v>
      </c>
      <c r="C9386" s="15">
        <v>648500</v>
      </c>
      <c r="E9386" s="36" t="s">
        <v>248</v>
      </c>
      <c r="F9386" s="15">
        <v>963214</v>
      </c>
      <c r="G9386" s="15">
        <v>6017177</v>
      </c>
      <c r="I9386" s="38" t="s">
        <v>257</v>
      </c>
      <c r="J9386" s="15">
        <v>3.7</v>
      </c>
    </row>
    <row r="9387" spans="1:10" x14ac:dyDescent="0.3">
      <c r="A9387" s="38" t="s">
        <v>262</v>
      </c>
      <c r="B9387" s="15">
        <v>148375</v>
      </c>
      <c r="C9387" s="15">
        <v>296750</v>
      </c>
      <c r="E9387" s="36" t="s">
        <v>250</v>
      </c>
      <c r="F9387" s="15">
        <v>1156100</v>
      </c>
      <c r="G9387" s="15">
        <v>5153600</v>
      </c>
      <c r="I9387" s="38" t="s">
        <v>252</v>
      </c>
      <c r="J9387" s="15">
        <v>3.4</v>
      </c>
    </row>
    <row r="9388" spans="1:10" x14ac:dyDescent="0.3">
      <c r="A9388" s="38" t="s">
        <v>263</v>
      </c>
      <c r="B9388" s="15">
        <v>120500</v>
      </c>
      <c r="C9388" s="15">
        <v>567549</v>
      </c>
      <c r="E9388" s="37" t="s">
        <v>252</v>
      </c>
      <c r="F9388" s="15">
        <v>429900</v>
      </c>
      <c r="G9388" s="15">
        <v>1376800</v>
      </c>
      <c r="I9388" s="38" t="s">
        <v>255</v>
      </c>
      <c r="J9388" s="15">
        <v>2.5</v>
      </c>
    </row>
    <row r="9389" spans="1:10" x14ac:dyDescent="0.3">
      <c r="A9389" s="35" t="s">
        <v>270</v>
      </c>
      <c r="B9389" s="15"/>
      <c r="C9389" s="15"/>
      <c r="E9389" s="37" t="s">
        <v>255</v>
      </c>
      <c r="F9389" s="15">
        <v>216500</v>
      </c>
      <c r="G9389" s="15">
        <v>1702900</v>
      </c>
      <c r="I9389" s="38" t="s">
        <v>258</v>
      </c>
      <c r="J9389" s="15">
        <v>1.4</v>
      </c>
    </row>
    <row r="9390" spans="1:10" x14ac:dyDescent="0.3">
      <c r="A9390" s="38" t="s">
        <v>245</v>
      </c>
      <c r="B9390" s="15">
        <v>96550</v>
      </c>
      <c r="C9390" s="15">
        <v>193100</v>
      </c>
      <c r="E9390" s="37" t="s">
        <v>258</v>
      </c>
      <c r="F9390" s="15">
        <v>509700</v>
      </c>
      <c r="G9390" s="15">
        <v>2073900</v>
      </c>
      <c r="I9390" s="38" t="s">
        <v>260</v>
      </c>
      <c r="J9390" s="15">
        <v>2</v>
      </c>
    </row>
    <row r="9391" spans="1:10" x14ac:dyDescent="0.3">
      <c r="A9391" s="38" t="s">
        <v>247</v>
      </c>
      <c r="B9391" s="15"/>
      <c r="C9391" s="15"/>
      <c r="E9391" s="36" t="s">
        <v>253</v>
      </c>
      <c r="F9391" s="15">
        <v>855850</v>
      </c>
      <c r="G9391" s="15">
        <v>5809450</v>
      </c>
      <c r="I9391" s="38" t="s">
        <v>262</v>
      </c>
      <c r="J9391" s="15">
        <v>1.5</v>
      </c>
    </row>
    <row r="9392" spans="1:10" x14ac:dyDescent="0.3">
      <c r="A9392" s="38" t="s">
        <v>249</v>
      </c>
      <c r="B9392" s="15">
        <v>171300</v>
      </c>
      <c r="C9392" s="15">
        <v>342600</v>
      </c>
      <c r="E9392" s="35" t="s">
        <v>266</v>
      </c>
      <c r="F9392" s="15">
        <v>3573175</v>
      </c>
      <c r="G9392" s="15">
        <v>19408399</v>
      </c>
      <c r="I9392" s="38" t="s">
        <v>263</v>
      </c>
      <c r="J9392" s="15">
        <v>0.6</v>
      </c>
    </row>
    <row r="9393" spans="1:10" x14ac:dyDescent="0.3">
      <c r="A9393" s="38" t="s">
        <v>251</v>
      </c>
      <c r="B9393" s="15">
        <v>191500</v>
      </c>
      <c r="C9393" s="15">
        <v>466500</v>
      </c>
      <c r="E9393" s="36" t="s">
        <v>246</v>
      </c>
      <c r="F9393" s="15">
        <v>651250</v>
      </c>
      <c r="G9393" s="15">
        <v>4822749</v>
      </c>
      <c r="I9393" s="35" t="s">
        <v>274</v>
      </c>
      <c r="J9393" s="15"/>
    </row>
    <row r="9394" spans="1:10" x14ac:dyDescent="0.3">
      <c r="A9394" s="38" t="s">
        <v>254</v>
      </c>
      <c r="B9394" s="15">
        <v>61600</v>
      </c>
      <c r="C9394" s="15">
        <v>61600</v>
      </c>
      <c r="E9394" s="36" t="s">
        <v>248</v>
      </c>
      <c r="F9394" s="15">
        <v>1093250</v>
      </c>
      <c r="G9394" s="15">
        <v>5729450</v>
      </c>
      <c r="I9394" s="38" t="s">
        <v>245</v>
      </c>
      <c r="J9394" s="15">
        <v>1.4</v>
      </c>
    </row>
    <row r="9395" spans="1:10" x14ac:dyDescent="0.3">
      <c r="A9395" s="38" t="s">
        <v>257</v>
      </c>
      <c r="B9395" s="15">
        <v>106000</v>
      </c>
      <c r="C9395" s="15">
        <v>896148</v>
      </c>
      <c r="E9395" s="36" t="s">
        <v>250</v>
      </c>
      <c r="F9395" s="15">
        <v>867450</v>
      </c>
      <c r="G9395" s="15">
        <v>4301350</v>
      </c>
      <c r="I9395" s="38" t="s">
        <v>247</v>
      </c>
      <c r="J9395" s="15">
        <v>2</v>
      </c>
    </row>
    <row r="9396" spans="1:10" x14ac:dyDescent="0.3">
      <c r="A9396" s="38" t="s">
        <v>252</v>
      </c>
      <c r="B9396" s="15">
        <v>153000</v>
      </c>
      <c r="C9396" s="15">
        <v>934000</v>
      </c>
      <c r="E9396" s="37" t="s">
        <v>252</v>
      </c>
      <c r="F9396" s="15">
        <v>194950</v>
      </c>
      <c r="G9396" s="15">
        <v>1488450</v>
      </c>
      <c r="I9396" s="38" t="s">
        <v>249</v>
      </c>
      <c r="J9396" s="15">
        <v>2.2000000000000002</v>
      </c>
    </row>
    <row r="9397" spans="1:10" x14ac:dyDescent="0.3">
      <c r="A9397" s="38" t="s">
        <v>255</v>
      </c>
      <c r="B9397" s="15">
        <v>149000</v>
      </c>
      <c r="C9397" s="15">
        <v>487350</v>
      </c>
      <c r="E9397" s="37" t="s">
        <v>255</v>
      </c>
      <c r="F9397" s="15">
        <v>462500</v>
      </c>
      <c r="G9397" s="15">
        <v>1478000</v>
      </c>
      <c r="I9397" s="38" t="s">
        <v>251</v>
      </c>
      <c r="J9397" s="15">
        <v>1.7</v>
      </c>
    </row>
    <row r="9398" spans="1:10" x14ac:dyDescent="0.3">
      <c r="A9398" s="38" t="s">
        <v>258</v>
      </c>
      <c r="B9398" s="15">
        <v>198375</v>
      </c>
      <c r="C9398" s="15">
        <v>396750</v>
      </c>
      <c r="E9398" s="37" t="s">
        <v>258</v>
      </c>
      <c r="F9398" s="15">
        <v>210000</v>
      </c>
      <c r="G9398" s="15">
        <v>1334900</v>
      </c>
      <c r="I9398" s="38" t="s">
        <v>254</v>
      </c>
      <c r="J9398" s="15">
        <v>2.5</v>
      </c>
    </row>
    <row r="9399" spans="1:10" x14ac:dyDescent="0.3">
      <c r="A9399" s="38" t="s">
        <v>260</v>
      </c>
      <c r="B9399" s="15">
        <v>160000</v>
      </c>
      <c r="C9399" s="15">
        <v>435000</v>
      </c>
      <c r="E9399" s="36" t="s">
        <v>253</v>
      </c>
      <c r="F9399" s="15">
        <v>961225</v>
      </c>
      <c r="G9399" s="15">
        <v>4554850</v>
      </c>
      <c r="I9399" s="38" t="s">
        <v>257</v>
      </c>
      <c r="J9399" s="15">
        <v>2.4</v>
      </c>
    </row>
    <row r="9400" spans="1:10" x14ac:dyDescent="0.3">
      <c r="A9400" s="38" t="s">
        <v>262</v>
      </c>
      <c r="B9400" s="15">
        <v>167000</v>
      </c>
      <c r="C9400" s="15">
        <v>463000</v>
      </c>
      <c r="E9400" s="35" t="s">
        <v>267</v>
      </c>
      <c r="F9400" s="15">
        <v>3011612</v>
      </c>
      <c r="G9400" s="15">
        <v>19742607</v>
      </c>
      <c r="I9400" s="38" t="s">
        <v>252</v>
      </c>
      <c r="J9400" s="15">
        <v>1.9</v>
      </c>
    </row>
    <row r="9401" spans="1:10" x14ac:dyDescent="0.3">
      <c r="A9401" s="38" t="s">
        <v>263</v>
      </c>
      <c r="B9401" s="15">
        <v>154000</v>
      </c>
      <c r="C9401" s="15">
        <v>823780</v>
      </c>
      <c r="E9401" s="36" t="s">
        <v>246</v>
      </c>
      <c r="F9401" s="15">
        <v>785327</v>
      </c>
      <c r="G9401" s="15">
        <v>3870803</v>
      </c>
      <c r="I9401" s="38" t="s">
        <v>255</v>
      </c>
      <c r="J9401" s="15">
        <v>2.6</v>
      </c>
    </row>
    <row r="9402" spans="1:10" x14ac:dyDescent="0.3">
      <c r="A9402" s="35" t="s">
        <v>271</v>
      </c>
      <c r="B9402" s="15"/>
      <c r="C9402" s="15"/>
      <c r="E9402" s="36" t="s">
        <v>248</v>
      </c>
      <c r="F9402" s="15">
        <v>756410</v>
      </c>
      <c r="G9402" s="15">
        <v>5810360</v>
      </c>
      <c r="I9402" s="38" t="s">
        <v>258</v>
      </c>
      <c r="J9402" s="15">
        <v>2.8</v>
      </c>
    </row>
    <row r="9403" spans="1:10" x14ac:dyDescent="0.3">
      <c r="A9403" s="38" t="s">
        <v>245</v>
      </c>
      <c r="B9403" s="15">
        <v>107360</v>
      </c>
      <c r="C9403" s="15">
        <v>214719</v>
      </c>
      <c r="E9403" s="36" t="s">
        <v>250</v>
      </c>
      <c r="F9403" s="15">
        <v>781425</v>
      </c>
      <c r="G9403" s="15">
        <v>5458399</v>
      </c>
      <c r="I9403" s="38" t="s">
        <v>260</v>
      </c>
      <c r="J9403" s="15">
        <v>2.5</v>
      </c>
    </row>
    <row r="9404" spans="1:10" x14ac:dyDescent="0.3">
      <c r="A9404" s="38" t="s">
        <v>247</v>
      </c>
      <c r="B9404" s="15">
        <v>127500</v>
      </c>
      <c r="C9404" s="15">
        <v>255000</v>
      </c>
      <c r="E9404" s="37" t="s">
        <v>252</v>
      </c>
      <c r="F9404" s="15">
        <v>169975</v>
      </c>
      <c r="G9404" s="15">
        <v>1732015</v>
      </c>
      <c r="I9404" s="38" t="s">
        <v>262</v>
      </c>
      <c r="J9404" s="15">
        <v>2.7</v>
      </c>
    </row>
    <row r="9405" spans="1:10" x14ac:dyDescent="0.3">
      <c r="A9405" s="38" t="s">
        <v>249</v>
      </c>
      <c r="B9405" s="15">
        <v>155000</v>
      </c>
      <c r="C9405" s="15">
        <v>155000</v>
      </c>
      <c r="E9405" s="37" t="s">
        <v>255</v>
      </c>
      <c r="F9405" s="15">
        <v>184000</v>
      </c>
      <c r="G9405" s="15">
        <v>2210171</v>
      </c>
      <c r="I9405" s="38" t="s">
        <v>263</v>
      </c>
      <c r="J9405" s="15">
        <v>2.6</v>
      </c>
    </row>
    <row r="9406" spans="1:10" x14ac:dyDescent="0.3">
      <c r="A9406" s="38" t="s">
        <v>251</v>
      </c>
      <c r="B9406" s="15">
        <v>165000</v>
      </c>
      <c r="C9406" s="15">
        <v>473000</v>
      </c>
      <c r="E9406" s="37" t="s">
        <v>258</v>
      </c>
      <c r="F9406" s="15">
        <v>427450</v>
      </c>
      <c r="G9406" s="15">
        <v>1516213</v>
      </c>
      <c r="I9406" s="35" t="s">
        <v>275</v>
      </c>
      <c r="J9406" s="15"/>
    </row>
    <row r="9407" spans="1:10" x14ac:dyDescent="0.3">
      <c r="A9407" s="38" t="s">
        <v>254</v>
      </c>
      <c r="B9407" s="15">
        <v>124325</v>
      </c>
      <c r="C9407" s="15">
        <v>762539</v>
      </c>
      <c r="E9407" s="36" t="s">
        <v>253</v>
      </c>
      <c r="F9407" s="15">
        <v>688450</v>
      </c>
      <c r="G9407" s="15">
        <v>4603045</v>
      </c>
      <c r="I9407" s="38" t="s">
        <v>245</v>
      </c>
      <c r="J9407" s="15">
        <v>2.7</v>
      </c>
    </row>
    <row r="9408" spans="1:10" x14ac:dyDescent="0.3">
      <c r="A9408" s="38" t="s">
        <v>257</v>
      </c>
      <c r="B9408" s="15">
        <v>125000</v>
      </c>
      <c r="C9408" s="15">
        <v>250000</v>
      </c>
      <c r="E9408" s="35" t="s">
        <v>268</v>
      </c>
      <c r="F9408" s="15">
        <v>3441643</v>
      </c>
      <c r="G9408" s="15">
        <v>24315603</v>
      </c>
      <c r="I9408" s="38" t="s">
        <v>247</v>
      </c>
      <c r="J9408" s="15">
        <v>1.7</v>
      </c>
    </row>
    <row r="9409" spans="1:10" x14ac:dyDescent="0.3">
      <c r="A9409" s="38" t="s">
        <v>252</v>
      </c>
      <c r="B9409" s="15">
        <v>141000</v>
      </c>
      <c r="C9409" s="15">
        <v>1229900</v>
      </c>
      <c r="E9409" s="36" t="s">
        <v>246</v>
      </c>
      <c r="F9409" s="15">
        <v>732325</v>
      </c>
      <c r="G9409" s="15">
        <v>4768004</v>
      </c>
      <c r="I9409" s="38" t="s">
        <v>249</v>
      </c>
      <c r="J9409" s="15">
        <v>2.4</v>
      </c>
    </row>
    <row r="9410" spans="1:10" x14ac:dyDescent="0.3">
      <c r="A9410" s="38" t="s">
        <v>255</v>
      </c>
      <c r="B9410" s="15">
        <v>156000</v>
      </c>
      <c r="C9410" s="15">
        <v>666075</v>
      </c>
      <c r="E9410" s="36" t="s">
        <v>248</v>
      </c>
      <c r="F9410" s="15">
        <v>779552</v>
      </c>
      <c r="G9410" s="15">
        <v>5781960</v>
      </c>
      <c r="I9410" s="38" t="s">
        <v>251</v>
      </c>
      <c r="J9410" s="15">
        <v>0.9</v>
      </c>
    </row>
    <row r="9411" spans="1:10" x14ac:dyDescent="0.3">
      <c r="A9411" s="38" t="s">
        <v>258</v>
      </c>
      <c r="B9411" s="15">
        <v>149214</v>
      </c>
      <c r="C9411" s="15">
        <v>298427</v>
      </c>
      <c r="E9411" s="36" t="s">
        <v>250</v>
      </c>
      <c r="F9411" s="15">
        <v>1175516</v>
      </c>
      <c r="G9411" s="15">
        <v>6310716</v>
      </c>
      <c r="I9411" s="38" t="s">
        <v>254</v>
      </c>
      <c r="J9411" s="15">
        <v>0.9</v>
      </c>
    </row>
    <row r="9412" spans="1:10" x14ac:dyDescent="0.3">
      <c r="A9412" s="38" t="s">
        <v>260</v>
      </c>
      <c r="B9412" s="15">
        <v>150500</v>
      </c>
      <c r="C9412" s="15">
        <v>1266600</v>
      </c>
      <c r="E9412" s="37" t="s">
        <v>252</v>
      </c>
      <c r="F9412" s="15">
        <v>417900</v>
      </c>
      <c r="G9412" s="15">
        <v>2132420</v>
      </c>
      <c r="I9412" s="38" t="s">
        <v>257</v>
      </c>
      <c r="J9412" s="15">
        <v>1.8</v>
      </c>
    </row>
    <row r="9413" spans="1:10" x14ac:dyDescent="0.3">
      <c r="A9413" s="38" t="s">
        <v>262</v>
      </c>
      <c r="B9413" s="15">
        <v>123900</v>
      </c>
      <c r="C9413" s="15">
        <v>123900</v>
      </c>
      <c r="E9413" s="37" t="s">
        <v>255</v>
      </c>
      <c r="F9413" s="15">
        <v>351616</v>
      </c>
      <c r="G9413" s="15">
        <v>2663896</v>
      </c>
      <c r="I9413" s="38" t="s">
        <v>252</v>
      </c>
      <c r="J9413" s="15">
        <v>1.6</v>
      </c>
    </row>
    <row r="9414" spans="1:10" x14ac:dyDescent="0.3">
      <c r="A9414" s="38" t="s">
        <v>263</v>
      </c>
      <c r="B9414" s="15">
        <v>155750</v>
      </c>
      <c r="C9414" s="15">
        <v>638000</v>
      </c>
      <c r="E9414" s="37" t="s">
        <v>258</v>
      </c>
      <c r="F9414" s="15">
        <v>406000</v>
      </c>
      <c r="G9414" s="15">
        <v>1514400</v>
      </c>
      <c r="I9414" s="38" t="s">
        <v>258</v>
      </c>
      <c r="J9414" s="15">
        <v>3.7</v>
      </c>
    </row>
    <row r="9415" spans="1:10" x14ac:dyDescent="0.3">
      <c r="A9415" s="35" t="s">
        <v>272</v>
      </c>
      <c r="B9415" s="15"/>
      <c r="C9415" s="15"/>
      <c r="E9415" s="36" t="s">
        <v>253</v>
      </c>
      <c r="F9415" s="15">
        <v>754250</v>
      </c>
      <c r="G9415" s="15">
        <v>7454923</v>
      </c>
      <c r="I9415" s="38" t="s">
        <v>260</v>
      </c>
      <c r="J9415" s="15">
        <v>1.8</v>
      </c>
    </row>
    <row r="9416" spans="1:10" x14ac:dyDescent="0.3">
      <c r="A9416" s="38" t="s">
        <v>245</v>
      </c>
      <c r="B9416" s="15">
        <v>192500</v>
      </c>
      <c r="C9416" s="15">
        <v>453000</v>
      </c>
      <c r="E9416" s="35" t="s">
        <v>269</v>
      </c>
      <c r="F9416" s="15">
        <v>4490717</v>
      </c>
      <c r="G9416" s="15">
        <v>35328297</v>
      </c>
      <c r="I9416" s="38" t="s">
        <v>262</v>
      </c>
      <c r="J9416" s="15">
        <v>0.4</v>
      </c>
    </row>
    <row r="9417" spans="1:10" x14ac:dyDescent="0.3">
      <c r="A9417" s="38" t="s">
        <v>247</v>
      </c>
      <c r="B9417" s="15">
        <v>168450</v>
      </c>
      <c r="C9417" s="15">
        <v>336900</v>
      </c>
      <c r="E9417" s="36" t="s">
        <v>246</v>
      </c>
      <c r="F9417" s="15">
        <v>1064446</v>
      </c>
      <c r="G9417" s="15">
        <v>5308695</v>
      </c>
      <c r="I9417" s="14">
        <v>66</v>
      </c>
      <c r="J9417" s="15">
        <v>1246.6999999999987</v>
      </c>
    </row>
    <row r="9418" spans="1:10" x14ac:dyDescent="0.3">
      <c r="A9418" s="38" t="s">
        <v>249</v>
      </c>
      <c r="B9418" s="15">
        <v>200000</v>
      </c>
      <c r="C9418" s="15">
        <v>963600</v>
      </c>
      <c r="E9418" s="36" t="s">
        <v>248</v>
      </c>
      <c r="F9418" s="15">
        <v>966348</v>
      </c>
      <c r="G9418" s="15">
        <v>9587186</v>
      </c>
      <c r="I9418" s="35" t="s">
        <v>244</v>
      </c>
      <c r="J9418" s="15"/>
    </row>
    <row r="9419" spans="1:10" x14ac:dyDescent="0.3">
      <c r="A9419" s="38" t="s">
        <v>251</v>
      </c>
      <c r="B9419" s="15">
        <v>190000</v>
      </c>
      <c r="C9419" s="15">
        <v>572000</v>
      </c>
      <c r="E9419" s="36" t="s">
        <v>250</v>
      </c>
      <c r="F9419" s="15">
        <v>1281073</v>
      </c>
      <c r="G9419" s="15">
        <v>9572515</v>
      </c>
      <c r="I9419" s="38" t="s">
        <v>245</v>
      </c>
      <c r="J9419" s="15">
        <v>3.3</v>
      </c>
    </row>
    <row r="9420" spans="1:10" x14ac:dyDescent="0.3">
      <c r="A9420" s="38" t="s">
        <v>254</v>
      </c>
      <c r="B9420" s="15">
        <v>189500</v>
      </c>
      <c r="C9420" s="15">
        <v>1720650</v>
      </c>
      <c r="E9420" s="37" t="s">
        <v>252</v>
      </c>
      <c r="F9420" s="15">
        <v>397000</v>
      </c>
      <c r="G9420" s="15">
        <v>2199332</v>
      </c>
      <c r="I9420" s="38" t="s">
        <v>247</v>
      </c>
      <c r="J9420" s="15">
        <v>3.4</v>
      </c>
    </row>
    <row r="9421" spans="1:10" x14ac:dyDescent="0.3">
      <c r="A9421" s="38" t="s">
        <v>257</v>
      </c>
      <c r="B9421" s="15">
        <v>196225</v>
      </c>
      <c r="C9421" s="15">
        <v>1110384</v>
      </c>
      <c r="E9421" s="37" t="s">
        <v>255</v>
      </c>
      <c r="F9421" s="15">
        <v>551073</v>
      </c>
      <c r="G9421" s="15">
        <v>4885755</v>
      </c>
      <c r="I9421" s="38" t="s">
        <v>249</v>
      </c>
      <c r="J9421" s="15">
        <v>3.2</v>
      </c>
    </row>
    <row r="9422" spans="1:10" x14ac:dyDescent="0.3">
      <c r="A9422" s="38" t="s">
        <v>252</v>
      </c>
      <c r="B9422" s="15">
        <v>187000</v>
      </c>
      <c r="C9422" s="15">
        <v>484250</v>
      </c>
      <c r="E9422" s="37" t="s">
        <v>258</v>
      </c>
      <c r="F9422" s="15">
        <v>333000</v>
      </c>
      <c r="G9422" s="15">
        <v>2487428</v>
      </c>
      <c r="I9422" s="38" t="s">
        <v>251</v>
      </c>
      <c r="J9422" s="15">
        <v>4.8</v>
      </c>
    </row>
    <row r="9423" spans="1:10" x14ac:dyDescent="0.3">
      <c r="A9423" s="38" t="s">
        <v>255</v>
      </c>
      <c r="B9423" s="15">
        <v>233300</v>
      </c>
      <c r="C9423" s="15">
        <v>880524</v>
      </c>
      <c r="E9423" s="36" t="s">
        <v>253</v>
      </c>
      <c r="F9423" s="15">
        <v>1178850</v>
      </c>
      <c r="G9423" s="15">
        <v>10859901</v>
      </c>
      <c r="I9423" s="38" t="s">
        <v>254</v>
      </c>
      <c r="J9423" s="15">
        <v>3.2</v>
      </c>
    </row>
    <row r="9424" spans="1:10" x14ac:dyDescent="0.3">
      <c r="A9424" s="38" t="s">
        <v>258</v>
      </c>
      <c r="B9424" s="15">
        <v>192500</v>
      </c>
      <c r="C9424" s="15">
        <v>765000</v>
      </c>
      <c r="E9424" s="35" t="s">
        <v>270</v>
      </c>
      <c r="F9424" s="15">
        <v>3613824</v>
      </c>
      <c r="G9424" s="15">
        <v>32020747</v>
      </c>
      <c r="I9424" s="38" t="s">
        <v>257</v>
      </c>
      <c r="J9424" s="15">
        <v>4.2</v>
      </c>
    </row>
    <row r="9425" spans="1:10" x14ac:dyDescent="0.3">
      <c r="A9425" s="38" t="s">
        <v>260</v>
      </c>
      <c r="B9425" s="15">
        <v>231250</v>
      </c>
      <c r="C9425" s="15">
        <v>462500</v>
      </c>
      <c r="E9425" s="36" t="s">
        <v>246</v>
      </c>
      <c r="F9425" s="15">
        <v>875123</v>
      </c>
      <c r="G9425" s="15">
        <v>5827265</v>
      </c>
      <c r="I9425" s="38" t="s">
        <v>252</v>
      </c>
      <c r="J9425" s="15">
        <v>3.4</v>
      </c>
    </row>
    <row r="9426" spans="1:10" x14ac:dyDescent="0.3">
      <c r="A9426" s="38" t="s">
        <v>262</v>
      </c>
      <c r="B9426" s="15">
        <v>165000</v>
      </c>
      <c r="C9426" s="15">
        <v>640000</v>
      </c>
      <c r="E9426" s="36" t="s">
        <v>248</v>
      </c>
      <c r="F9426" s="15">
        <v>908050</v>
      </c>
      <c r="G9426" s="15">
        <v>8997824</v>
      </c>
      <c r="I9426" s="38" t="s">
        <v>255</v>
      </c>
      <c r="J9426" s="15">
        <v>4.5999999999999996</v>
      </c>
    </row>
    <row r="9427" spans="1:10" x14ac:dyDescent="0.3">
      <c r="A9427" s="38" t="s">
        <v>263</v>
      </c>
      <c r="B9427" s="15">
        <v>123000</v>
      </c>
      <c r="C9427" s="15">
        <v>378000</v>
      </c>
      <c r="E9427" s="36" t="s">
        <v>250</v>
      </c>
      <c r="F9427" s="15">
        <v>781071</v>
      </c>
      <c r="G9427" s="15">
        <v>7760607</v>
      </c>
      <c r="I9427" s="38" t="s">
        <v>258</v>
      </c>
      <c r="J9427" s="15">
        <v>5.4</v>
      </c>
    </row>
    <row r="9428" spans="1:10" x14ac:dyDescent="0.3">
      <c r="A9428" s="35" t="s">
        <v>273</v>
      </c>
      <c r="B9428" s="15"/>
      <c r="C9428" s="15"/>
      <c r="E9428" s="37" t="s">
        <v>252</v>
      </c>
      <c r="F9428" s="15">
        <v>245000</v>
      </c>
      <c r="G9428" s="15">
        <v>2118870</v>
      </c>
      <c r="I9428" s="38" t="s">
        <v>260</v>
      </c>
      <c r="J9428" s="15">
        <v>4.8</v>
      </c>
    </row>
    <row r="9429" spans="1:10" x14ac:dyDescent="0.3">
      <c r="A9429" s="38" t="s">
        <v>245</v>
      </c>
      <c r="B9429" s="15">
        <v>168000</v>
      </c>
      <c r="C9429" s="15">
        <v>908399</v>
      </c>
      <c r="E9429" s="37" t="s">
        <v>255</v>
      </c>
      <c r="F9429" s="15">
        <v>266076</v>
      </c>
      <c r="G9429" s="15">
        <v>2072742</v>
      </c>
      <c r="I9429" s="38" t="s">
        <v>262</v>
      </c>
      <c r="J9429" s="15">
        <v>6</v>
      </c>
    </row>
    <row r="9430" spans="1:10" x14ac:dyDescent="0.3">
      <c r="A9430" s="38" t="s">
        <v>247</v>
      </c>
      <c r="B9430" s="15">
        <v>257450</v>
      </c>
      <c r="C9430" s="15">
        <v>514900</v>
      </c>
      <c r="E9430" s="37" t="s">
        <v>258</v>
      </c>
      <c r="F9430" s="15">
        <v>269995</v>
      </c>
      <c r="G9430" s="15">
        <v>3568995</v>
      </c>
      <c r="I9430" s="38" t="s">
        <v>263</v>
      </c>
      <c r="J9430" s="15">
        <v>6.5</v>
      </c>
    </row>
    <row r="9431" spans="1:10" x14ac:dyDescent="0.3">
      <c r="A9431" s="38" t="s">
        <v>249</v>
      </c>
      <c r="B9431" s="15">
        <v>154500</v>
      </c>
      <c r="C9431" s="15">
        <v>309000</v>
      </c>
      <c r="E9431" s="36" t="s">
        <v>253</v>
      </c>
      <c r="F9431" s="15">
        <v>1049580</v>
      </c>
      <c r="G9431" s="15">
        <v>9435051</v>
      </c>
      <c r="I9431" s="35" t="s">
        <v>256</v>
      </c>
      <c r="J9431" s="15"/>
    </row>
    <row r="9432" spans="1:10" x14ac:dyDescent="0.3">
      <c r="A9432" s="38" t="s">
        <v>251</v>
      </c>
      <c r="B9432" s="15">
        <v>233675</v>
      </c>
      <c r="C9432" s="15">
        <v>467350</v>
      </c>
      <c r="E9432" s="35" t="s">
        <v>271</v>
      </c>
      <c r="F9432" s="15">
        <v>5221685</v>
      </c>
      <c r="G9432" s="15">
        <v>48797976</v>
      </c>
      <c r="I9432" s="38" t="s">
        <v>245</v>
      </c>
      <c r="J9432" s="15">
        <v>6.4</v>
      </c>
    </row>
    <row r="9433" spans="1:10" x14ac:dyDescent="0.3">
      <c r="A9433" s="38" t="s">
        <v>254</v>
      </c>
      <c r="B9433" s="15">
        <v>224975</v>
      </c>
      <c r="C9433" s="15">
        <v>854950</v>
      </c>
      <c r="E9433" s="36" t="s">
        <v>246</v>
      </c>
      <c r="F9433" s="15">
        <v>1091481</v>
      </c>
      <c r="G9433" s="15">
        <v>10435476</v>
      </c>
      <c r="I9433" s="38" t="s">
        <v>247</v>
      </c>
      <c r="J9433" s="15">
        <v>8.6999999999999993</v>
      </c>
    </row>
    <row r="9434" spans="1:10" x14ac:dyDescent="0.3">
      <c r="A9434" s="38" t="s">
        <v>257</v>
      </c>
      <c r="B9434" s="15">
        <v>163000</v>
      </c>
      <c r="C9434" s="15">
        <v>846000</v>
      </c>
      <c r="E9434" s="36" t="s">
        <v>248</v>
      </c>
      <c r="F9434" s="15">
        <v>1736663</v>
      </c>
      <c r="G9434" s="15">
        <v>14185426</v>
      </c>
      <c r="I9434" s="38" t="s">
        <v>249</v>
      </c>
      <c r="J9434" s="15">
        <v>8.6</v>
      </c>
    </row>
    <row r="9435" spans="1:10" x14ac:dyDescent="0.3">
      <c r="A9435" s="38" t="s">
        <v>252</v>
      </c>
      <c r="B9435" s="15">
        <v>190000</v>
      </c>
      <c r="C9435" s="15">
        <v>982950</v>
      </c>
      <c r="E9435" s="36" t="s">
        <v>250</v>
      </c>
      <c r="F9435" s="15">
        <v>818993</v>
      </c>
      <c r="G9435" s="15">
        <v>11156797</v>
      </c>
      <c r="I9435" s="38" t="s">
        <v>251</v>
      </c>
      <c r="J9435" s="15">
        <v>10</v>
      </c>
    </row>
    <row r="9436" spans="1:10" x14ac:dyDescent="0.3">
      <c r="A9436" s="38" t="s">
        <v>255</v>
      </c>
      <c r="B9436" s="15">
        <v>232000</v>
      </c>
      <c r="C9436" s="15">
        <v>1612000</v>
      </c>
      <c r="E9436" s="37" t="s">
        <v>252</v>
      </c>
      <c r="F9436" s="15">
        <v>279998</v>
      </c>
      <c r="G9436" s="15">
        <v>4457173</v>
      </c>
      <c r="I9436" s="38" t="s">
        <v>254</v>
      </c>
      <c r="J9436" s="15">
        <v>10.199999999999999</v>
      </c>
    </row>
    <row r="9437" spans="1:10" x14ac:dyDescent="0.3">
      <c r="A9437" s="38" t="s">
        <v>258</v>
      </c>
      <c r="B9437" s="15">
        <v>225250</v>
      </c>
      <c r="C9437" s="15">
        <v>916500</v>
      </c>
      <c r="E9437" s="37" t="s">
        <v>255</v>
      </c>
      <c r="F9437" s="15">
        <v>283995</v>
      </c>
      <c r="G9437" s="15">
        <v>2475444</v>
      </c>
      <c r="I9437" s="38" t="s">
        <v>257</v>
      </c>
      <c r="J9437" s="15">
        <v>12.4</v>
      </c>
    </row>
    <row r="9438" spans="1:10" x14ac:dyDescent="0.3">
      <c r="A9438" s="38" t="s">
        <v>260</v>
      </c>
      <c r="B9438" s="15">
        <v>233100</v>
      </c>
      <c r="C9438" s="15">
        <v>928200</v>
      </c>
      <c r="E9438" s="37" t="s">
        <v>258</v>
      </c>
      <c r="F9438" s="15">
        <v>255000</v>
      </c>
      <c r="G9438" s="15">
        <v>4224180</v>
      </c>
      <c r="I9438" s="38" t="s">
        <v>252</v>
      </c>
      <c r="J9438" s="15">
        <v>15.2</v>
      </c>
    </row>
    <row r="9439" spans="1:10" x14ac:dyDescent="0.3">
      <c r="A9439" s="38" t="s">
        <v>262</v>
      </c>
      <c r="B9439" s="15">
        <v>200000</v>
      </c>
      <c r="C9439" s="15">
        <v>737450</v>
      </c>
      <c r="E9439" s="36" t="s">
        <v>253</v>
      </c>
      <c r="F9439" s="15">
        <v>1574548</v>
      </c>
      <c r="G9439" s="15">
        <v>13020277</v>
      </c>
      <c r="I9439" s="38" t="s">
        <v>255</v>
      </c>
      <c r="J9439" s="15">
        <v>14.5</v>
      </c>
    </row>
    <row r="9440" spans="1:10" x14ac:dyDescent="0.3">
      <c r="A9440" s="38" t="s">
        <v>263</v>
      </c>
      <c r="B9440" s="15">
        <v>202625</v>
      </c>
      <c r="C9440" s="15">
        <v>405250</v>
      </c>
      <c r="E9440" s="35" t="s">
        <v>272</v>
      </c>
      <c r="F9440" s="15">
        <v>3847668</v>
      </c>
      <c r="G9440" s="15">
        <v>55463062</v>
      </c>
      <c r="I9440" s="38" t="s">
        <v>258</v>
      </c>
      <c r="J9440" s="15">
        <v>14.2</v>
      </c>
    </row>
    <row r="9441" spans="1:10" x14ac:dyDescent="0.3">
      <c r="A9441" s="35" t="s">
        <v>274</v>
      </c>
      <c r="B9441" s="15"/>
      <c r="C9441" s="15"/>
      <c r="E9441" s="36" t="s">
        <v>246</v>
      </c>
      <c r="F9441" s="15">
        <v>806150</v>
      </c>
      <c r="G9441" s="15">
        <v>13844535</v>
      </c>
      <c r="I9441" s="38" t="s">
        <v>260</v>
      </c>
      <c r="J9441" s="15">
        <v>13.6</v>
      </c>
    </row>
    <row r="9442" spans="1:10" x14ac:dyDescent="0.3">
      <c r="A9442" s="38" t="s">
        <v>245</v>
      </c>
      <c r="B9442" s="15">
        <v>225000</v>
      </c>
      <c r="C9442" s="15">
        <v>1120000</v>
      </c>
      <c r="E9442" s="36" t="s">
        <v>248</v>
      </c>
      <c r="F9442" s="15">
        <v>824828</v>
      </c>
      <c r="G9442" s="15">
        <v>17989725</v>
      </c>
      <c r="I9442" s="38" t="s">
        <v>262</v>
      </c>
      <c r="J9442" s="15">
        <v>12.6</v>
      </c>
    </row>
    <row r="9443" spans="1:10" x14ac:dyDescent="0.3">
      <c r="A9443" s="38" t="s">
        <v>247</v>
      </c>
      <c r="B9443" s="15">
        <v>202000</v>
      </c>
      <c r="C9443" s="15">
        <v>884000</v>
      </c>
      <c r="E9443" s="36" t="s">
        <v>250</v>
      </c>
      <c r="F9443" s="15">
        <v>876990</v>
      </c>
      <c r="G9443" s="15">
        <v>12190407</v>
      </c>
      <c r="I9443" s="38" t="s">
        <v>263</v>
      </c>
      <c r="J9443" s="15">
        <v>10</v>
      </c>
    </row>
    <row r="9444" spans="1:10" x14ac:dyDescent="0.3">
      <c r="A9444" s="38" t="s">
        <v>249</v>
      </c>
      <c r="B9444" s="15">
        <v>244470</v>
      </c>
      <c r="C9444" s="15">
        <v>1712465</v>
      </c>
      <c r="E9444" s="37" t="s">
        <v>252</v>
      </c>
      <c r="F9444" s="15">
        <v>277000</v>
      </c>
      <c r="G9444" s="15">
        <v>2725038</v>
      </c>
      <c r="I9444" s="35" t="s">
        <v>261</v>
      </c>
      <c r="J9444" s="15"/>
    </row>
    <row r="9445" spans="1:10" x14ac:dyDescent="0.3">
      <c r="A9445" s="38" t="s">
        <v>251</v>
      </c>
      <c r="B9445" s="15">
        <v>275000</v>
      </c>
      <c r="C9445" s="15">
        <v>1339000</v>
      </c>
      <c r="E9445" s="37" t="s">
        <v>255</v>
      </c>
      <c r="F9445" s="15">
        <v>293990</v>
      </c>
      <c r="G9445" s="15">
        <v>4913630</v>
      </c>
      <c r="I9445" s="38" t="s">
        <v>245</v>
      </c>
      <c r="J9445" s="15">
        <v>8.1999999999999993</v>
      </c>
    </row>
    <row r="9446" spans="1:10" x14ac:dyDescent="0.3">
      <c r="A9446" s="38" t="s">
        <v>254</v>
      </c>
      <c r="B9446" s="15">
        <v>219950</v>
      </c>
      <c r="C9446" s="15">
        <v>559968</v>
      </c>
      <c r="E9446" s="37" t="s">
        <v>258</v>
      </c>
      <c r="F9446" s="15">
        <v>306000</v>
      </c>
      <c r="G9446" s="15">
        <v>4551739</v>
      </c>
      <c r="I9446" s="38" t="s">
        <v>247</v>
      </c>
      <c r="J9446" s="15">
        <v>8.3000000000000007</v>
      </c>
    </row>
    <row r="9447" spans="1:10" x14ac:dyDescent="0.3">
      <c r="A9447" s="38" t="s">
        <v>257</v>
      </c>
      <c r="B9447" s="15">
        <v>325000</v>
      </c>
      <c r="C9447" s="15">
        <v>1655800</v>
      </c>
      <c r="E9447" s="36" t="s">
        <v>253</v>
      </c>
      <c r="F9447" s="15">
        <v>1339700</v>
      </c>
      <c r="G9447" s="15">
        <v>11438395</v>
      </c>
      <c r="I9447" s="38" t="s">
        <v>249</v>
      </c>
      <c r="J9447" s="15">
        <v>9</v>
      </c>
    </row>
    <row r="9448" spans="1:10" x14ac:dyDescent="0.3">
      <c r="A9448" s="38" t="s">
        <v>252</v>
      </c>
      <c r="B9448" s="15">
        <v>224250</v>
      </c>
      <c r="C9448" s="15">
        <v>918000</v>
      </c>
      <c r="E9448" s="35" t="s">
        <v>273</v>
      </c>
      <c r="F9448" s="15">
        <v>6000625</v>
      </c>
      <c r="G9448" s="15">
        <v>56138509</v>
      </c>
      <c r="I9448" s="38" t="s">
        <v>251</v>
      </c>
      <c r="J9448" s="15">
        <v>8.3000000000000007</v>
      </c>
    </row>
    <row r="9449" spans="1:10" x14ac:dyDescent="0.3">
      <c r="A9449" s="38" t="s">
        <v>255</v>
      </c>
      <c r="B9449" s="15">
        <v>254000</v>
      </c>
      <c r="C9449" s="15">
        <v>1251000</v>
      </c>
      <c r="E9449" s="36" t="s">
        <v>246</v>
      </c>
      <c r="F9449" s="15">
        <v>1169450</v>
      </c>
      <c r="G9449" s="15">
        <v>9154580</v>
      </c>
      <c r="I9449" s="38" t="s">
        <v>254</v>
      </c>
      <c r="J9449" s="15">
        <v>9.8000000000000007</v>
      </c>
    </row>
    <row r="9450" spans="1:10" x14ac:dyDescent="0.3">
      <c r="A9450" s="38" t="s">
        <v>258</v>
      </c>
      <c r="B9450" s="15">
        <v>279000</v>
      </c>
      <c r="C9450" s="15">
        <v>1692950</v>
      </c>
      <c r="E9450" s="36" t="s">
        <v>248</v>
      </c>
      <c r="F9450" s="15">
        <v>1238450</v>
      </c>
      <c r="G9450" s="15">
        <v>16853367</v>
      </c>
      <c r="I9450" s="38" t="s">
        <v>257</v>
      </c>
      <c r="J9450" s="15">
        <v>12</v>
      </c>
    </row>
    <row r="9451" spans="1:10" x14ac:dyDescent="0.3">
      <c r="A9451" s="38" t="s">
        <v>260</v>
      </c>
      <c r="B9451" s="15">
        <v>258000</v>
      </c>
      <c r="C9451" s="15">
        <v>1544500</v>
      </c>
      <c r="E9451" s="36" t="s">
        <v>250</v>
      </c>
      <c r="F9451" s="15">
        <v>2106000</v>
      </c>
      <c r="G9451" s="15">
        <v>17608427</v>
      </c>
      <c r="I9451" s="38" t="s">
        <v>252</v>
      </c>
      <c r="J9451" s="15">
        <v>11.3</v>
      </c>
    </row>
    <row r="9452" spans="1:10" x14ac:dyDescent="0.3">
      <c r="A9452" s="38" t="s">
        <v>262</v>
      </c>
      <c r="B9452" s="15">
        <v>240000</v>
      </c>
      <c r="C9452" s="15">
        <v>1472500</v>
      </c>
      <c r="E9452" s="37" t="s">
        <v>252</v>
      </c>
      <c r="F9452" s="15">
        <v>855000</v>
      </c>
      <c r="G9452" s="15">
        <v>3183193</v>
      </c>
      <c r="I9452" s="38" t="s">
        <v>255</v>
      </c>
      <c r="J9452" s="15">
        <v>13.2</v>
      </c>
    </row>
    <row r="9453" spans="1:10" x14ac:dyDescent="0.3">
      <c r="A9453" s="38" t="s">
        <v>263</v>
      </c>
      <c r="B9453" s="15">
        <v>244000</v>
      </c>
      <c r="C9453" s="15">
        <v>2003999</v>
      </c>
      <c r="E9453" s="37" t="s">
        <v>255</v>
      </c>
      <c r="F9453" s="15">
        <v>647000</v>
      </c>
      <c r="G9453" s="15">
        <v>7318350</v>
      </c>
      <c r="I9453" s="38" t="s">
        <v>258</v>
      </c>
      <c r="J9453" s="15">
        <v>14.6</v>
      </c>
    </row>
    <row r="9454" spans="1:10" x14ac:dyDescent="0.3">
      <c r="A9454" s="35" t="s">
        <v>275</v>
      </c>
      <c r="B9454" s="15"/>
      <c r="C9454" s="15"/>
      <c r="E9454" s="37" t="s">
        <v>258</v>
      </c>
      <c r="F9454" s="15">
        <v>604000</v>
      </c>
      <c r="G9454" s="15">
        <v>7106884</v>
      </c>
      <c r="I9454" s="38" t="s">
        <v>260</v>
      </c>
      <c r="J9454" s="15">
        <v>14.1</v>
      </c>
    </row>
    <row r="9455" spans="1:10" x14ac:dyDescent="0.3">
      <c r="A9455" s="38" t="s">
        <v>245</v>
      </c>
      <c r="B9455" s="15">
        <v>280000</v>
      </c>
      <c r="C9455" s="15">
        <v>1275000</v>
      </c>
      <c r="E9455" s="36" t="s">
        <v>253</v>
      </c>
      <c r="F9455" s="15">
        <v>1486725</v>
      </c>
      <c r="G9455" s="15">
        <v>12522135</v>
      </c>
      <c r="I9455" s="38" t="s">
        <v>262</v>
      </c>
      <c r="J9455" s="15">
        <v>14.8</v>
      </c>
    </row>
    <row r="9456" spans="1:10" x14ac:dyDescent="0.3">
      <c r="A9456" s="38" t="s">
        <v>247</v>
      </c>
      <c r="B9456" s="15">
        <v>217000</v>
      </c>
      <c r="C9456" s="15">
        <v>217000</v>
      </c>
      <c r="E9456" s="35" t="s">
        <v>274</v>
      </c>
      <c r="F9456" s="15">
        <v>5716450</v>
      </c>
      <c r="G9456" s="15">
        <v>50798006</v>
      </c>
      <c r="I9456" s="38" t="s">
        <v>263</v>
      </c>
      <c r="J9456" s="15">
        <v>12.5</v>
      </c>
    </row>
    <row r="9457" spans="1:10" x14ac:dyDescent="0.3">
      <c r="A9457" s="38" t="s">
        <v>249</v>
      </c>
      <c r="B9457" s="15">
        <v>347000</v>
      </c>
      <c r="C9457" s="15">
        <v>947000</v>
      </c>
      <c r="E9457" s="36" t="s">
        <v>246</v>
      </c>
      <c r="F9457" s="15">
        <v>1237500</v>
      </c>
      <c r="G9457" s="15">
        <v>6964916</v>
      </c>
      <c r="I9457" s="35" t="s">
        <v>264</v>
      </c>
      <c r="J9457" s="15"/>
    </row>
    <row r="9458" spans="1:10" x14ac:dyDescent="0.3">
      <c r="A9458" s="38" t="s">
        <v>251</v>
      </c>
      <c r="B9458" s="15">
        <v>242500</v>
      </c>
      <c r="C9458" s="15">
        <v>1600600</v>
      </c>
      <c r="E9458" s="36" t="s">
        <v>248</v>
      </c>
      <c r="F9458" s="15">
        <v>1340500</v>
      </c>
      <c r="G9458" s="15">
        <v>21128070</v>
      </c>
      <c r="I9458" s="38" t="s">
        <v>245</v>
      </c>
      <c r="J9458" s="15">
        <v>16</v>
      </c>
    </row>
    <row r="9459" spans="1:10" x14ac:dyDescent="0.3">
      <c r="A9459" s="38" t="s">
        <v>254</v>
      </c>
      <c r="B9459" s="15">
        <v>290000</v>
      </c>
      <c r="C9459" s="15">
        <v>1010000</v>
      </c>
      <c r="E9459" s="36" t="s">
        <v>250</v>
      </c>
      <c r="F9459" s="15">
        <v>2122950</v>
      </c>
      <c r="G9459" s="15">
        <v>12357280</v>
      </c>
      <c r="I9459" s="38" t="s">
        <v>247</v>
      </c>
      <c r="J9459" s="15">
        <v>15.5</v>
      </c>
    </row>
    <row r="9460" spans="1:10" x14ac:dyDescent="0.3">
      <c r="A9460" s="38" t="s">
        <v>257</v>
      </c>
      <c r="B9460" s="15">
        <v>286000</v>
      </c>
      <c r="C9460" s="15">
        <v>1390498</v>
      </c>
      <c r="E9460" s="37" t="s">
        <v>252</v>
      </c>
      <c r="F9460" s="15">
        <v>599000</v>
      </c>
      <c r="G9460" s="15">
        <v>2184000</v>
      </c>
      <c r="I9460" s="38" t="s">
        <v>249</v>
      </c>
      <c r="J9460" s="15">
        <v>13.3</v>
      </c>
    </row>
    <row r="9461" spans="1:10" x14ac:dyDescent="0.3">
      <c r="A9461" s="38" t="s">
        <v>252</v>
      </c>
      <c r="B9461" s="15">
        <v>270250</v>
      </c>
      <c r="C9461" s="15">
        <v>2172100</v>
      </c>
      <c r="E9461" s="37" t="s">
        <v>255</v>
      </c>
      <c r="F9461" s="15">
        <v>665000</v>
      </c>
      <c r="G9461" s="15">
        <v>5831380</v>
      </c>
      <c r="I9461" s="38" t="s">
        <v>251</v>
      </c>
      <c r="J9461" s="15">
        <v>18.5</v>
      </c>
    </row>
    <row r="9462" spans="1:10" x14ac:dyDescent="0.3">
      <c r="A9462" s="38" t="s">
        <v>255</v>
      </c>
      <c r="B9462" s="15">
        <v>240000</v>
      </c>
      <c r="C9462" s="15">
        <v>1214000</v>
      </c>
      <c r="E9462" s="37" t="s">
        <v>258</v>
      </c>
      <c r="F9462" s="15">
        <v>858950</v>
      </c>
      <c r="G9462" s="15">
        <v>4341900</v>
      </c>
      <c r="I9462" s="38" t="s">
        <v>254</v>
      </c>
      <c r="J9462" s="15">
        <v>19.5</v>
      </c>
    </row>
    <row r="9463" spans="1:10" x14ac:dyDescent="0.3">
      <c r="A9463" s="38" t="s">
        <v>258</v>
      </c>
      <c r="B9463" s="15">
        <v>294975</v>
      </c>
      <c r="C9463" s="15">
        <v>2324950</v>
      </c>
      <c r="E9463" s="36" t="s">
        <v>253</v>
      </c>
      <c r="F9463" s="15">
        <v>1015500</v>
      </c>
      <c r="G9463" s="15">
        <v>10347740</v>
      </c>
      <c r="I9463" s="38" t="s">
        <v>257</v>
      </c>
      <c r="J9463" s="15">
        <v>18</v>
      </c>
    </row>
    <row r="9464" spans="1:10" x14ac:dyDescent="0.3">
      <c r="A9464" s="38" t="s">
        <v>260</v>
      </c>
      <c r="B9464" s="15">
        <v>279950</v>
      </c>
      <c r="C9464" s="15">
        <v>559900</v>
      </c>
      <c r="E9464" s="35" t="s">
        <v>275</v>
      </c>
      <c r="F9464" s="15">
        <v>5059900</v>
      </c>
      <c r="G9464" s="15">
        <v>49963007</v>
      </c>
      <c r="I9464" s="38" t="s">
        <v>252</v>
      </c>
      <c r="J9464" s="15">
        <v>20.9</v>
      </c>
    </row>
    <row r="9465" spans="1:10" x14ac:dyDescent="0.3">
      <c r="A9465" s="38" t="s">
        <v>262</v>
      </c>
      <c r="B9465" s="15">
        <v>260000</v>
      </c>
      <c r="C9465" s="15">
        <v>904000</v>
      </c>
      <c r="E9465" s="36" t="s">
        <v>246</v>
      </c>
      <c r="F9465" s="15">
        <v>1016975</v>
      </c>
      <c r="G9465" s="15">
        <v>9992680</v>
      </c>
      <c r="I9465" s="38" t="s">
        <v>255</v>
      </c>
      <c r="J9465" s="15">
        <v>20</v>
      </c>
    </row>
    <row r="9466" spans="1:10" x14ac:dyDescent="0.3">
      <c r="A9466" s="14">
        <v>57</v>
      </c>
      <c r="B9466" s="15">
        <v>27876338</v>
      </c>
      <c r="C9466" s="15">
        <v>75275544</v>
      </c>
      <c r="E9466" s="36" t="s">
        <v>248</v>
      </c>
      <c r="F9466" s="15">
        <v>1429700</v>
      </c>
      <c r="G9466" s="15">
        <v>14245810</v>
      </c>
      <c r="I9466" s="38" t="s">
        <v>258</v>
      </c>
      <c r="J9466" s="15">
        <v>18.7</v>
      </c>
    </row>
    <row r="9467" spans="1:10" x14ac:dyDescent="0.3">
      <c r="A9467" s="35" t="s">
        <v>243</v>
      </c>
      <c r="B9467" s="15"/>
      <c r="C9467" s="15"/>
      <c r="E9467" s="36" t="s">
        <v>250</v>
      </c>
      <c r="F9467" s="15">
        <v>1862475</v>
      </c>
      <c r="G9467" s="15">
        <v>16019277</v>
      </c>
      <c r="I9467" s="38" t="s">
        <v>260</v>
      </c>
      <c r="J9467" s="15">
        <v>13.8</v>
      </c>
    </row>
    <row r="9468" spans="1:10" x14ac:dyDescent="0.3">
      <c r="A9468" s="38" t="s">
        <v>245</v>
      </c>
      <c r="B9468" s="15"/>
      <c r="C9468" s="15"/>
      <c r="E9468" s="37" t="s">
        <v>252</v>
      </c>
      <c r="F9468" s="15">
        <v>728500</v>
      </c>
      <c r="G9468" s="15">
        <v>5012447</v>
      </c>
      <c r="I9468" s="38" t="s">
        <v>262</v>
      </c>
      <c r="J9468" s="15">
        <v>12.6</v>
      </c>
    </row>
    <row r="9469" spans="1:10" x14ac:dyDescent="0.3">
      <c r="A9469" s="38" t="s">
        <v>247</v>
      </c>
      <c r="B9469" s="15"/>
      <c r="C9469" s="15"/>
      <c r="E9469" s="37" t="s">
        <v>255</v>
      </c>
      <c r="F9469" s="15">
        <v>371500</v>
      </c>
      <c r="G9469" s="15">
        <v>5277990</v>
      </c>
      <c r="I9469" s="38" t="s">
        <v>263</v>
      </c>
      <c r="J9469" s="15">
        <v>13.5</v>
      </c>
    </row>
    <row r="9470" spans="1:10" x14ac:dyDescent="0.3">
      <c r="A9470" s="38" t="s">
        <v>249</v>
      </c>
      <c r="B9470" s="15"/>
      <c r="C9470" s="15"/>
      <c r="E9470" s="37" t="s">
        <v>258</v>
      </c>
      <c r="F9470" s="15">
        <v>762475</v>
      </c>
      <c r="G9470" s="15">
        <v>5728840</v>
      </c>
      <c r="I9470" s="35" t="s">
        <v>266</v>
      </c>
      <c r="J9470" s="15"/>
    </row>
    <row r="9471" spans="1:10" x14ac:dyDescent="0.3">
      <c r="A9471" s="38" t="s">
        <v>251</v>
      </c>
      <c r="B9471" s="15">
        <v>32000</v>
      </c>
      <c r="C9471" s="15">
        <v>32000</v>
      </c>
      <c r="E9471" s="36" t="s">
        <v>253</v>
      </c>
      <c r="F9471" s="15">
        <v>750750</v>
      </c>
      <c r="G9471" s="15">
        <v>9705240</v>
      </c>
      <c r="I9471" s="38" t="s">
        <v>245</v>
      </c>
      <c r="J9471" s="15">
        <v>14.8</v>
      </c>
    </row>
    <row r="9472" spans="1:10" x14ac:dyDescent="0.3">
      <c r="A9472" s="38" t="s">
        <v>254</v>
      </c>
      <c r="B9472" s="15"/>
      <c r="C9472" s="15"/>
      <c r="E9472" s="14">
        <v>88</v>
      </c>
      <c r="F9472" s="15">
        <v>103219989</v>
      </c>
      <c r="G9472" s="15">
        <v>2473908210</v>
      </c>
      <c r="I9472" s="38" t="s">
        <v>247</v>
      </c>
      <c r="J9472" s="15">
        <v>17.100000000000001</v>
      </c>
    </row>
    <row r="9473" spans="1:10" x14ac:dyDescent="0.3">
      <c r="A9473" s="38" t="s">
        <v>257</v>
      </c>
      <c r="B9473" s="15">
        <v>120000</v>
      </c>
      <c r="C9473" s="15">
        <v>120000</v>
      </c>
      <c r="E9473" s="35" t="s">
        <v>259</v>
      </c>
      <c r="F9473" s="15">
        <v>5301536</v>
      </c>
      <c r="G9473" s="15">
        <v>149024493</v>
      </c>
      <c r="I9473" s="38" t="s">
        <v>249</v>
      </c>
      <c r="J9473" s="15">
        <v>15</v>
      </c>
    </row>
    <row r="9474" spans="1:10" x14ac:dyDescent="0.3">
      <c r="A9474" s="38" t="s">
        <v>252</v>
      </c>
      <c r="B9474" s="15">
        <v>139000</v>
      </c>
      <c r="C9474" s="15">
        <v>139000</v>
      </c>
      <c r="E9474" s="36" t="s">
        <v>246</v>
      </c>
      <c r="F9474" s="15">
        <v>1271623</v>
      </c>
      <c r="G9474" s="15">
        <v>33483014</v>
      </c>
      <c r="I9474" s="38" t="s">
        <v>251</v>
      </c>
      <c r="J9474" s="15">
        <v>10.3</v>
      </c>
    </row>
    <row r="9475" spans="1:10" x14ac:dyDescent="0.3">
      <c r="A9475" s="38" t="s">
        <v>255</v>
      </c>
      <c r="B9475" s="15"/>
      <c r="C9475" s="15"/>
      <c r="E9475" s="36" t="s">
        <v>248</v>
      </c>
      <c r="F9475" s="15">
        <v>1350012</v>
      </c>
      <c r="G9475" s="15">
        <v>43217499</v>
      </c>
      <c r="I9475" s="38" t="s">
        <v>254</v>
      </c>
      <c r="J9475" s="15">
        <v>10.9</v>
      </c>
    </row>
    <row r="9476" spans="1:10" x14ac:dyDescent="0.3">
      <c r="A9476" s="38" t="s">
        <v>258</v>
      </c>
      <c r="B9476" s="15"/>
      <c r="C9476" s="15"/>
      <c r="E9476" s="36" t="s">
        <v>250</v>
      </c>
      <c r="F9476" s="15">
        <v>1311551</v>
      </c>
      <c r="G9476" s="15">
        <v>33756225</v>
      </c>
      <c r="I9476" s="38" t="s">
        <v>257</v>
      </c>
      <c r="J9476" s="15">
        <v>10.3</v>
      </c>
    </row>
    <row r="9477" spans="1:10" x14ac:dyDescent="0.3">
      <c r="A9477" s="38" t="s">
        <v>260</v>
      </c>
      <c r="B9477" s="15">
        <v>123975</v>
      </c>
      <c r="C9477" s="15">
        <v>247950</v>
      </c>
      <c r="E9477" s="37" t="s">
        <v>252</v>
      </c>
      <c r="F9477" s="15">
        <v>438950</v>
      </c>
      <c r="G9477" s="15">
        <v>14096431</v>
      </c>
      <c r="I9477" s="38" t="s">
        <v>252</v>
      </c>
      <c r="J9477" s="15">
        <v>11.3</v>
      </c>
    </row>
    <row r="9478" spans="1:10" x14ac:dyDescent="0.3">
      <c r="A9478" s="38" t="s">
        <v>262</v>
      </c>
      <c r="B9478" s="15"/>
      <c r="C9478" s="15"/>
      <c r="E9478" s="37" t="s">
        <v>255</v>
      </c>
      <c r="F9478" s="15">
        <v>421000</v>
      </c>
      <c r="G9478" s="15">
        <v>11958288</v>
      </c>
      <c r="I9478" s="38" t="s">
        <v>255</v>
      </c>
      <c r="J9478" s="15">
        <v>12</v>
      </c>
    </row>
    <row r="9479" spans="1:10" x14ac:dyDescent="0.3">
      <c r="A9479" s="38" t="s">
        <v>263</v>
      </c>
      <c r="B9479" s="15"/>
      <c r="C9479" s="15"/>
      <c r="E9479" s="37" t="s">
        <v>258</v>
      </c>
      <c r="F9479" s="15">
        <v>451601</v>
      </c>
      <c r="G9479" s="15">
        <v>7701506</v>
      </c>
      <c r="I9479" s="38" t="s">
        <v>258</v>
      </c>
      <c r="J9479" s="15">
        <v>11.3</v>
      </c>
    </row>
    <row r="9480" spans="1:10" x14ac:dyDescent="0.3">
      <c r="A9480" s="35" t="s">
        <v>259</v>
      </c>
      <c r="B9480" s="15"/>
      <c r="C9480" s="15"/>
      <c r="E9480" s="36" t="s">
        <v>253</v>
      </c>
      <c r="F9480" s="15">
        <v>1368350</v>
      </c>
      <c r="G9480" s="15">
        <v>38567755</v>
      </c>
      <c r="I9480" s="38" t="s">
        <v>260</v>
      </c>
      <c r="J9480" s="15">
        <v>11.9</v>
      </c>
    </row>
    <row r="9481" spans="1:10" x14ac:dyDescent="0.3">
      <c r="A9481" s="38" t="s">
        <v>245</v>
      </c>
      <c r="B9481" s="15"/>
      <c r="C9481" s="15"/>
      <c r="E9481" s="35" t="s">
        <v>265</v>
      </c>
      <c r="F9481" s="15">
        <v>6289480</v>
      </c>
      <c r="G9481" s="15">
        <v>234686714</v>
      </c>
      <c r="I9481" s="38" t="s">
        <v>262</v>
      </c>
      <c r="J9481" s="15">
        <v>11.7</v>
      </c>
    </row>
    <row r="9482" spans="1:10" x14ac:dyDescent="0.3">
      <c r="A9482" s="38" t="s">
        <v>247</v>
      </c>
      <c r="B9482" s="15"/>
      <c r="C9482" s="15"/>
      <c r="E9482" s="36" t="s">
        <v>246</v>
      </c>
      <c r="F9482" s="15">
        <v>1437517</v>
      </c>
      <c r="G9482" s="15">
        <v>51788911</v>
      </c>
      <c r="I9482" s="38" t="s">
        <v>263</v>
      </c>
      <c r="J9482" s="15">
        <v>11.7</v>
      </c>
    </row>
    <row r="9483" spans="1:10" x14ac:dyDescent="0.3">
      <c r="A9483" s="38" t="s">
        <v>249</v>
      </c>
      <c r="B9483" s="15">
        <v>132000</v>
      </c>
      <c r="C9483" s="15">
        <v>132000</v>
      </c>
      <c r="E9483" s="36" t="s">
        <v>248</v>
      </c>
      <c r="F9483" s="15">
        <v>1572957</v>
      </c>
      <c r="G9483" s="15">
        <v>66238538</v>
      </c>
      <c r="I9483" s="35" t="s">
        <v>267</v>
      </c>
      <c r="J9483" s="15"/>
    </row>
    <row r="9484" spans="1:10" x14ac:dyDescent="0.3">
      <c r="A9484" s="38" t="s">
        <v>251</v>
      </c>
      <c r="B9484" s="15"/>
      <c r="C9484" s="15"/>
      <c r="E9484" s="36" t="s">
        <v>250</v>
      </c>
      <c r="F9484" s="15">
        <v>1659906</v>
      </c>
      <c r="G9484" s="15">
        <v>65076941</v>
      </c>
      <c r="I9484" s="38" t="s">
        <v>245</v>
      </c>
      <c r="J9484" s="15">
        <v>8.9</v>
      </c>
    </row>
    <row r="9485" spans="1:10" x14ac:dyDescent="0.3">
      <c r="A9485" s="38" t="s">
        <v>254</v>
      </c>
      <c r="B9485" s="15">
        <v>158000</v>
      </c>
      <c r="C9485" s="15">
        <v>158000</v>
      </c>
      <c r="E9485" s="37" t="s">
        <v>252</v>
      </c>
      <c r="F9485" s="15">
        <v>551006</v>
      </c>
      <c r="G9485" s="15">
        <v>21468978</v>
      </c>
      <c r="I9485" s="38" t="s">
        <v>247</v>
      </c>
      <c r="J9485" s="15">
        <v>8.4</v>
      </c>
    </row>
    <row r="9486" spans="1:10" x14ac:dyDescent="0.3">
      <c r="A9486" s="38" t="s">
        <v>257</v>
      </c>
      <c r="B9486" s="15"/>
      <c r="C9486" s="15"/>
      <c r="E9486" s="37" t="s">
        <v>255</v>
      </c>
      <c r="F9486" s="15">
        <v>562950</v>
      </c>
      <c r="G9486" s="15">
        <v>22135696</v>
      </c>
      <c r="I9486" s="38" t="s">
        <v>249</v>
      </c>
      <c r="J9486" s="15">
        <v>11.3</v>
      </c>
    </row>
    <row r="9487" spans="1:10" x14ac:dyDescent="0.3">
      <c r="A9487" s="38" t="s">
        <v>252</v>
      </c>
      <c r="B9487" s="15"/>
      <c r="C9487" s="15"/>
      <c r="E9487" s="37" t="s">
        <v>258</v>
      </c>
      <c r="F9487" s="15">
        <v>545950</v>
      </c>
      <c r="G9487" s="15">
        <v>21472267</v>
      </c>
      <c r="I9487" s="38" t="s">
        <v>251</v>
      </c>
      <c r="J9487" s="15">
        <v>14.1</v>
      </c>
    </row>
    <row r="9488" spans="1:10" x14ac:dyDescent="0.3">
      <c r="A9488" s="38" t="s">
        <v>255</v>
      </c>
      <c r="B9488" s="15"/>
      <c r="C9488" s="15"/>
      <c r="E9488" s="36" t="s">
        <v>253</v>
      </c>
      <c r="F9488" s="15">
        <v>1619100</v>
      </c>
      <c r="G9488" s="15">
        <v>51582324</v>
      </c>
      <c r="I9488" s="38" t="s">
        <v>254</v>
      </c>
      <c r="J9488" s="15">
        <v>12.4</v>
      </c>
    </row>
    <row r="9489" spans="1:10" x14ac:dyDescent="0.3">
      <c r="A9489" s="38" t="s">
        <v>258</v>
      </c>
      <c r="B9489" s="15"/>
      <c r="C9489" s="15"/>
      <c r="E9489" s="35" t="s">
        <v>244</v>
      </c>
      <c r="F9489" s="15">
        <v>7140674</v>
      </c>
      <c r="G9489" s="15">
        <v>198426152</v>
      </c>
      <c r="I9489" s="38" t="s">
        <v>257</v>
      </c>
      <c r="J9489" s="15">
        <v>9.9</v>
      </c>
    </row>
    <row r="9490" spans="1:10" x14ac:dyDescent="0.3">
      <c r="A9490" s="38" t="s">
        <v>260</v>
      </c>
      <c r="B9490" s="15"/>
      <c r="C9490" s="15"/>
      <c r="E9490" s="36" t="s">
        <v>246</v>
      </c>
      <c r="F9490" s="15">
        <v>1743388</v>
      </c>
      <c r="G9490" s="15">
        <v>52032948</v>
      </c>
      <c r="I9490" s="38" t="s">
        <v>252</v>
      </c>
      <c r="J9490" s="15">
        <v>9.4</v>
      </c>
    </row>
    <row r="9491" spans="1:10" x14ac:dyDescent="0.3">
      <c r="A9491" s="38" t="s">
        <v>262</v>
      </c>
      <c r="B9491" s="15"/>
      <c r="C9491" s="15"/>
      <c r="E9491" s="36" t="s">
        <v>248</v>
      </c>
      <c r="F9491" s="15">
        <v>1836198</v>
      </c>
      <c r="G9491" s="15">
        <v>58342666</v>
      </c>
      <c r="I9491" s="38" t="s">
        <v>255</v>
      </c>
      <c r="J9491" s="15">
        <v>10</v>
      </c>
    </row>
    <row r="9492" spans="1:10" x14ac:dyDescent="0.3">
      <c r="A9492" s="38" t="s">
        <v>263</v>
      </c>
      <c r="B9492" s="15">
        <v>158000</v>
      </c>
      <c r="C9492" s="15">
        <v>158000</v>
      </c>
      <c r="E9492" s="36" t="s">
        <v>250</v>
      </c>
      <c r="F9492" s="15">
        <v>1782388</v>
      </c>
      <c r="G9492" s="15">
        <v>54442273</v>
      </c>
      <c r="I9492" s="38" t="s">
        <v>258</v>
      </c>
      <c r="J9492" s="15">
        <v>10</v>
      </c>
    </row>
    <row r="9493" spans="1:10" x14ac:dyDescent="0.3">
      <c r="A9493" s="35" t="s">
        <v>265</v>
      </c>
      <c r="B9493" s="15"/>
      <c r="C9493" s="15"/>
      <c r="E9493" s="37" t="s">
        <v>252</v>
      </c>
      <c r="F9493" s="15">
        <v>569338</v>
      </c>
      <c r="G9493" s="15">
        <v>14255860</v>
      </c>
      <c r="I9493" s="38" t="s">
        <v>260</v>
      </c>
      <c r="J9493" s="15">
        <v>11.7</v>
      </c>
    </row>
    <row r="9494" spans="1:10" x14ac:dyDescent="0.3">
      <c r="A9494" s="38" t="s">
        <v>245</v>
      </c>
      <c r="B9494" s="15"/>
      <c r="C9494" s="15"/>
      <c r="E9494" s="37" t="s">
        <v>255</v>
      </c>
      <c r="F9494" s="15">
        <v>588975</v>
      </c>
      <c r="G9494" s="15">
        <v>23353569</v>
      </c>
      <c r="I9494" s="38" t="s">
        <v>262</v>
      </c>
      <c r="J9494" s="15">
        <v>11</v>
      </c>
    </row>
    <row r="9495" spans="1:10" x14ac:dyDescent="0.3">
      <c r="A9495" s="38" t="s">
        <v>247</v>
      </c>
      <c r="B9495" s="15"/>
      <c r="C9495" s="15"/>
      <c r="E9495" s="37" t="s">
        <v>258</v>
      </c>
      <c r="F9495" s="15">
        <v>624075</v>
      </c>
      <c r="G9495" s="15">
        <v>16832844</v>
      </c>
      <c r="I9495" s="38" t="s">
        <v>263</v>
      </c>
      <c r="J9495" s="15">
        <v>8.1</v>
      </c>
    </row>
    <row r="9496" spans="1:10" x14ac:dyDescent="0.3">
      <c r="A9496" s="38" t="s">
        <v>249</v>
      </c>
      <c r="B9496" s="15"/>
      <c r="C9496" s="15"/>
      <c r="E9496" s="36" t="s">
        <v>253</v>
      </c>
      <c r="F9496" s="15">
        <v>1778700</v>
      </c>
      <c r="G9496" s="15">
        <v>33608265</v>
      </c>
      <c r="I9496" s="35" t="s">
        <v>268</v>
      </c>
      <c r="J9496" s="15"/>
    </row>
    <row r="9497" spans="1:10" x14ac:dyDescent="0.3">
      <c r="A9497" s="38" t="s">
        <v>251</v>
      </c>
      <c r="B9497" s="15"/>
      <c r="C9497" s="15"/>
      <c r="E9497" s="35" t="s">
        <v>256</v>
      </c>
      <c r="F9497" s="15">
        <v>7190981</v>
      </c>
      <c r="G9497" s="15">
        <v>113591250</v>
      </c>
      <c r="I9497" s="38" t="s">
        <v>245</v>
      </c>
      <c r="J9497" s="15">
        <v>8.5</v>
      </c>
    </row>
    <row r="9498" spans="1:10" x14ac:dyDescent="0.3">
      <c r="A9498" s="38" t="s">
        <v>254</v>
      </c>
      <c r="B9498" s="15">
        <v>180950</v>
      </c>
      <c r="C9498" s="15">
        <v>180950</v>
      </c>
      <c r="E9498" s="36" t="s">
        <v>246</v>
      </c>
      <c r="F9498" s="15">
        <v>1851025</v>
      </c>
      <c r="G9498" s="15">
        <v>35134403</v>
      </c>
      <c r="I9498" s="38" t="s">
        <v>247</v>
      </c>
      <c r="J9498" s="15">
        <v>9.3000000000000007</v>
      </c>
    </row>
    <row r="9499" spans="1:10" x14ac:dyDescent="0.3">
      <c r="A9499" s="38" t="s">
        <v>257</v>
      </c>
      <c r="B9499" s="15"/>
      <c r="C9499" s="15"/>
      <c r="E9499" s="36" t="s">
        <v>248</v>
      </c>
      <c r="F9499" s="15">
        <v>1801975</v>
      </c>
      <c r="G9499" s="15">
        <v>33457218</v>
      </c>
      <c r="I9499" s="38" t="s">
        <v>249</v>
      </c>
      <c r="J9499" s="15">
        <v>8.6999999999999993</v>
      </c>
    </row>
    <row r="9500" spans="1:10" x14ac:dyDescent="0.3">
      <c r="A9500" s="38" t="s">
        <v>252</v>
      </c>
      <c r="B9500" s="15">
        <v>142000</v>
      </c>
      <c r="C9500" s="15">
        <v>284000</v>
      </c>
      <c r="E9500" s="36" t="s">
        <v>250</v>
      </c>
      <c r="F9500" s="15">
        <v>1706131</v>
      </c>
      <c r="G9500" s="15">
        <v>28028123</v>
      </c>
      <c r="I9500" s="38" t="s">
        <v>251</v>
      </c>
      <c r="J9500" s="15">
        <v>8.6999999999999993</v>
      </c>
    </row>
    <row r="9501" spans="1:10" x14ac:dyDescent="0.3">
      <c r="A9501" s="38" t="s">
        <v>255</v>
      </c>
      <c r="B9501" s="15">
        <v>167000</v>
      </c>
      <c r="C9501" s="15">
        <v>167000</v>
      </c>
      <c r="E9501" s="37" t="s">
        <v>252</v>
      </c>
      <c r="F9501" s="15">
        <v>553138</v>
      </c>
      <c r="G9501" s="15">
        <v>10255350</v>
      </c>
      <c r="I9501" s="38" t="s">
        <v>254</v>
      </c>
      <c r="J9501" s="15">
        <v>7.3</v>
      </c>
    </row>
    <row r="9502" spans="1:10" x14ac:dyDescent="0.3">
      <c r="A9502" s="38" t="s">
        <v>258</v>
      </c>
      <c r="B9502" s="15">
        <v>129000</v>
      </c>
      <c r="C9502" s="15">
        <v>129000</v>
      </c>
      <c r="E9502" s="37" t="s">
        <v>255</v>
      </c>
      <c r="F9502" s="15">
        <v>573000</v>
      </c>
      <c r="G9502" s="15">
        <v>11882134</v>
      </c>
      <c r="I9502" s="38" t="s">
        <v>257</v>
      </c>
      <c r="J9502" s="15">
        <v>9.9</v>
      </c>
    </row>
    <row r="9503" spans="1:10" x14ac:dyDescent="0.3">
      <c r="A9503" s="38" t="s">
        <v>260</v>
      </c>
      <c r="B9503" s="15"/>
      <c r="C9503" s="15"/>
      <c r="E9503" s="37" t="s">
        <v>258</v>
      </c>
      <c r="F9503" s="15">
        <v>579993</v>
      </c>
      <c r="G9503" s="15">
        <v>5890639</v>
      </c>
      <c r="I9503" s="38" t="s">
        <v>252</v>
      </c>
      <c r="J9503" s="15">
        <v>10.7</v>
      </c>
    </row>
    <row r="9504" spans="1:10" x14ac:dyDescent="0.3">
      <c r="A9504" s="38" t="s">
        <v>262</v>
      </c>
      <c r="B9504" s="15"/>
      <c r="C9504" s="15"/>
      <c r="E9504" s="36" t="s">
        <v>253</v>
      </c>
      <c r="F9504" s="15">
        <v>1831850</v>
      </c>
      <c r="G9504" s="15">
        <v>16971506</v>
      </c>
      <c r="I9504" s="38" t="s">
        <v>255</v>
      </c>
      <c r="J9504" s="15">
        <v>9.3000000000000007</v>
      </c>
    </row>
    <row r="9505" spans="1:10" x14ac:dyDescent="0.3">
      <c r="A9505" s="38" t="s">
        <v>263</v>
      </c>
      <c r="B9505" s="15">
        <v>182500</v>
      </c>
      <c r="C9505" s="15">
        <v>182500</v>
      </c>
      <c r="E9505" s="35" t="s">
        <v>261</v>
      </c>
      <c r="F9505" s="15">
        <v>6662255</v>
      </c>
      <c r="G9505" s="15">
        <v>80885058</v>
      </c>
      <c r="I9505" s="38" t="s">
        <v>258</v>
      </c>
      <c r="J9505" s="15">
        <v>8.1</v>
      </c>
    </row>
    <row r="9506" spans="1:10" x14ac:dyDescent="0.3">
      <c r="A9506" s="35" t="s">
        <v>244</v>
      </c>
      <c r="B9506" s="15"/>
      <c r="C9506" s="15"/>
      <c r="E9506" s="36" t="s">
        <v>246</v>
      </c>
      <c r="F9506" s="15">
        <v>1674402</v>
      </c>
      <c r="G9506" s="15">
        <v>20323984</v>
      </c>
      <c r="I9506" s="38" t="s">
        <v>260</v>
      </c>
      <c r="J9506" s="15">
        <v>8.3000000000000007</v>
      </c>
    </row>
    <row r="9507" spans="1:10" x14ac:dyDescent="0.3">
      <c r="A9507" s="38" t="s">
        <v>245</v>
      </c>
      <c r="B9507" s="15"/>
      <c r="C9507" s="15"/>
      <c r="E9507" s="36" t="s">
        <v>248</v>
      </c>
      <c r="F9507" s="15">
        <v>1662640</v>
      </c>
      <c r="G9507" s="15">
        <v>24999088</v>
      </c>
      <c r="I9507" s="38" t="s">
        <v>262</v>
      </c>
      <c r="J9507" s="15">
        <v>7.7</v>
      </c>
    </row>
    <row r="9508" spans="1:10" x14ac:dyDescent="0.3">
      <c r="A9508" s="38" t="s">
        <v>247</v>
      </c>
      <c r="B9508" s="15">
        <v>175000</v>
      </c>
      <c r="C9508" s="15">
        <v>175000</v>
      </c>
      <c r="E9508" s="36" t="s">
        <v>250</v>
      </c>
      <c r="F9508" s="15">
        <v>1740288</v>
      </c>
      <c r="G9508" s="15">
        <v>22027601</v>
      </c>
      <c r="I9508" s="38" t="s">
        <v>263</v>
      </c>
      <c r="J9508" s="15">
        <v>7.7</v>
      </c>
    </row>
    <row r="9509" spans="1:10" x14ac:dyDescent="0.3">
      <c r="A9509" s="38" t="s">
        <v>249</v>
      </c>
      <c r="B9509" s="15">
        <v>190000</v>
      </c>
      <c r="C9509" s="15">
        <v>190000</v>
      </c>
      <c r="E9509" s="37" t="s">
        <v>252</v>
      </c>
      <c r="F9509" s="15">
        <v>690500</v>
      </c>
      <c r="G9509" s="15">
        <v>6291300</v>
      </c>
      <c r="I9509" s="35" t="s">
        <v>269</v>
      </c>
      <c r="J9509" s="15"/>
    </row>
    <row r="9510" spans="1:10" x14ac:dyDescent="0.3">
      <c r="A9510" s="38" t="s">
        <v>251</v>
      </c>
      <c r="B9510" s="15"/>
      <c r="C9510" s="15"/>
      <c r="E9510" s="37" t="s">
        <v>255</v>
      </c>
      <c r="F9510" s="15">
        <v>533363</v>
      </c>
      <c r="G9510" s="15">
        <v>7054380</v>
      </c>
      <c r="I9510" s="38" t="s">
        <v>245</v>
      </c>
      <c r="J9510" s="15">
        <v>8.3000000000000007</v>
      </c>
    </row>
    <row r="9511" spans="1:10" x14ac:dyDescent="0.3">
      <c r="A9511" s="38" t="s">
        <v>254</v>
      </c>
      <c r="B9511" s="15">
        <v>220000</v>
      </c>
      <c r="C9511" s="15">
        <v>220000</v>
      </c>
      <c r="E9511" s="37" t="s">
        <v>258</v>
      </c>
      <c r="F9511" s="15">
        <v>516425</v>
      </c>
      <c r="G9511" s="15">
        <v>8681921</v>
      </c>
      <c r="I9511" s="38" t="s">
        <v>247</v>
      </c>
      <c r="J9511" s="15">
        <v>6.7</v>
      </c>
    </row>
    <row r="9512" spans="1:10" x14ac:dyDescent="0.3">
      <c r="A9512" s="38" t="s">
        <v>257</v>
      </c>
      <c r="B9512" s="15">
        <v>245100</v>
      </c>
      <c r="C9512" s="15">
        <v>245100</v>
      </c>
      <c r="E9512" s="36" t="s">
        <v>253</v>
      </c>
      <c r="F9512" s="15">
        <v>1584925</v>
      </c>
      <c r="G9512" s="15">
        <v>13534385</v>
      </c>
      <c r="I9512" s="38" t="s">
        <v>249</v>
      </c>
      <c r="J9512" s="15">
        <v>5.8</v>
      </c>
    </row>
    <row r="9513" spans="1:10" x14ac:dyDescent="0.3">
      <c r="A9513" s="38" t="s">
        <v>252</v>
      </c>
      <c r="B9513" s="15">
        <v>154795</v>
      </c>
      <c r="C9513" s="15">
        <v>154795</v>
      </c>
      <c r="E9513" s="35" t="s">
        <v>264</v>
      </c>
      <c r="F9513" s="15">
        <v>5948448</v>
      </c>
      <c r="G9513" s="15">
        <v>82338549</v>
      </c>
      <c r="I9513" s="38" t="s">
        <v>251</v>
      </c>
      <c r="J9513" s="15">
        <v>6.8</v>
      </c>
    </row>
    <row r="9514" spans="1:10" x14ac:dyDescent="0.3">
      <c r="A9514" s="38" t="s">
        <v>255</v>
      </c>
      <c r="B9514" s="15"/>
      <c r="C9514" s="15"/>
      <c r="E9514" s="36" t="s">
        <v>246</v>
      </c>
      <c r="F9514" s="15">
        <v>1485250</v>
      </c>
      <c r="G9514" s="15">
        <v>15903247</v>
      </c>
      <c r="I9514" s="38" t="s">
        <v>254</v>
      </c>
      <c r="J9514" s="15">
        <v>6.9</v>
      </c>
    </row>
    <row r="9515" spans="1:10" x14ac:dyDescent="0.3">
      <c r="A9515" s="38" t="s">
        <v>258</v>
      </c>
      <c r="B9515" s="15">
        <v>257950</v>
      </c>
      <c r="C9515" s="15">
        <v>257950</v>
      </c>
      <c r="E9515" s="36" t="s">
        <v>248</v>
      </c>
      <c r="F9515" s="15">
        <v>1477548</v>
      </c>
      <c r="G9515" s="15">
        <v>20671519</v>
      </c>
      <c r="I9515" s="38" t="s">
        <v>257</v>
      </c>
      <c r="J9515" s="15">
        <v>6.9</v>
      </c>
    </row>
    <row r="9516" spans="1:10" x14ac:dyDescent="0.3">
      <c r="A9516" s="38" t="s">
        <v>260</v>
      </c>
      <c r="B9516" s="15"/>
      <c r="C9516" s="15"/>
      <c r="E9516" s="36" t="s">
        <v>250</v>
      </c>
      <c r="F9516" s="15">
        <v>1510950</v>
      </c>
      <c r="G9516" s="15">
        <v>26517557</v>
      </c>
      <c r="I9516" s="38" t="s">
        <v>252</v>
      </c>
      <c r="J9516" s="15">
        <v>6.4</v>
      </c>
    </row>
    <row r="9517" spans="1:10" x14ac:dyDescent="0.3">
      <c r="A9517" s="38" t="s">
        <v>262</v>
      </c>
      <c r="B9517" s="15">
        <v>221825</v>
      </c>
      <c r="C9517" s="15">
        <v>921846</v>
      </c>
      <c r="E9517" s="37" t="s">
        <v>252</v>
      </c>
      <c r="F9517" s="15">
        <v>493500</v>
      </c>
      <c r="G9517" s="15">
        <v>9391600</v>
      </c>
      <c r="I9517" s="38" t="s">
        <v>255</v>
      </c>
      <c r="J9517" s="15">
        <v>6</v>
      </c>
    </row>
    <row r="9518" spans="1:10" x14ac:dyDescent="0.3">
      <c r="A9518" s="38" t="s">
        <v>263</v>
      </c>
      <c r="B9518" s="15">
        <v>212673</v>
      </c>
      <c r="C9518" s="15">
        <v>913520</v>
      </c>
      <c r="E9518" s="37" t="s">
        <v>255</v>
      </c>
      <c r="F9518" s="15">
        <v>507500</v>
      </c>
      <c r="G9518" s="15">
        <v>8189848</v>
      </c>
      <c r="I9518" s="38" t="s">
        <v>258</v>
      </c>
      <c r="J9518" s="15">
        <v>5.3</v>
      </c>
    </row>
    <row r="9519" spans="1:10" x14ac:dyDescent="0.3">
      <c r="A9519" s="35" t="s">
        <v>256</v>
      </c>
      <c r="B9519" s="15"/>
      <c r="C9519" s="15"/>
      <c r="E9519" s="37" t="s">
        <v>258</v>
      </c>
      <c r="F9519" s="15">
        <v>509950</v>
      </c>
      <c r="G9519" s="15">
        <v>8936109</v>
      </c>
      <c r="I9519" s="38" t="s">
        <v>260</v>
      </c>
      <c r="J9519" s="15">
        <v>4</v>
      </c>
    </row>
    <row r="9520" spans="1:10" x14ac:dyDescent="0.3">
      <c r="A9520" s="38" t="s">
        <v>245</v>
      </c>
      <c r="B9520" s="15"/>
      <c r="C9520" s="15"/>
      <c r="E9520" s="36" t="s">
        <v>253</v>
      </c>
      <c r="F9520" s="15">
        <v>1474700</v>
      </c>
      <c r="G9520" s="15">
        <v>19246226</v>
      </c>
      <c r="I9520" s="38" t="s">
        <v>262</v>
      </c>
      <c r="J9520" s="15">
        <v>4.5</v>
      </c>
    </row>
    <row r="9521" spans="1:10" x14ac:dyDescent="0.3">
      <c r="A9521" s="38" t="s">
        <v>247</v>
      </c>
      <c r="B9521" s="15">
        <v>199709</v>
      </c>
      <c r="C9521" s="15">
        <v>693491</v>
      </c>
      <c r="E9521" s="35" t="s">
        <v>266</v>
      </c>
      <c r="F9521" s="15">
        <v>5522873</v>
      </c>
      <c r="G9521" s="15">
        <v>68435616</v>
      </c>
      <c r="I9521" s="38" t="s">
        <v>263</v>
      </c>
      <c r="J9521" s="15">
        <v>3.4</v>
      </c>
    </row>
    <row r="9522" spans="1:10" x14ac:dyDescent="0.3">
      <c r="A9522" s="38" t="s">
        <v>249</v>
      </c>
      <c r="B9522" s="15">
        <v>279950</v>
      </c>
      <c r="C9522" s="15">
        <v>872900</v>
      </c>
      <c r="E9522" s="36" t="s">
        <v>246</v>
      </c>
      <c r="F9522" s="15">
        <v>1439375</v>
      </c>
      <c r="G9522" s="15">
        <v>12962180</v>
      </c>
      <c r="I9522" s="35" t="s">
        <v>270</v>
      </c>
      <c r="J9522" s="15"/>
    </row>
    <row r="9523" spans="1:10" x14ac:dyDescent="0.3">
      <c r="A9523" s="38" t="s">
        <v>251</v>
      </c>
      <c r="B9523" s="15">
        <v>208000</v>
      </c>
      <c r="C9523" s="15">
        <v>208000</v>
      </c>
      <c r="E9523" s="36" t="s">
        <v>248</v>
      </c>
      <c r="F9523" s="15">
        <v>1435650</v>
      </c>
      <c r="G9523" s="15">
        <v>21058536</v>
      </c>
      <c r="I9523" s="38" t="s">
        <v>245</v>
      </c>
      <c r="J9523" s="15">
        <v>3.5</v>
      </c>
    </row>
    <row r="9524" spans="1:10" x14ac:dyDescent="0.3">
      <c r="A9524" s="38" t="s">
        <v>254</v>
      </c>
      <c r="B9524" s="15">
        <v>304950</v>
      </c>
      <c r="C9524" s="15">
        <v>304950</v>
      </c>
      <c r="E9524" s="36" t="s">
        <v>250</v>
      </c>
      <c r="F9524" s="15">
        <v>1405998</v>
      </c>
      <c r="G9524" s="15">
        <v>19898039</v>
      </c>
      <c r="I9524" s="38" t="s">
        <v>247</v>
      </c>
      <c r="J9524" s="15">
        <v>4.4000000000000004</v>
      </c>
    </row>
    <row r="9525" spans="1:10" x14ac:dyDescent="0.3">
      <c r="A9525" s="38" t="s">
        <v>257</v>
      </c>
      <c r="B9525" s="15">
        <v>300000</v>
      </c>
      <c r="C9525" s="15">
        <v>300000</v>
      </c>
      <c r="E9525" s="37" t="s">
        <v>252</v>
      </c>
      <c r="F9525" s="15">
        <v>455500</v>
      </c>
      <c r="G9525" s="15">
        <v>6440458</v>
      </c>
      <c r="I9525" s="38" t="s">
        <v>249</v>
      </c>
      <c r="J9525" s="15">
        <v>6.2</v>
      </c>
    </row>
    <row r="9526" spans="1:10" x14ac:dyDescent="0.3">
      <c r="A9526" s="38" t="s">
        <v>252</v>
      </c>
      <c r="B9526" s="15">
        <v>248975</v>
      </c>
      <c r="C9526" s="15">
        <v>944900</v>
      </c>
      <c r="E9526" s="37" t="s">
        <v>255</v>
      </c>
      <c r="F9526" s="15">
        <v>514498</v>
      </c>
      <c r="G9526" s="15">
        <v>7521445</v>
      </c>
      <c r="I9526" s="38" t="s">
        <v>251</v>
      </c>
      <c r="J9526" s="15">
        <v>6.8</v>
      </c>
    </row>
    <row r="9527" spans="1:10" x14ac:dyDescent="0.3">
      <c r="A9527" s="38" t="s">
        <v>255</v>
      </c>
      <c r="B9527" s="15">
        <v>247500</v>
      </c>
      <c r="C9527" s="15">
        <v>247500</v>
      </c>
      <c r="E9527" s="37" t="s">
        <v>258</v>
      </c>
      <c r="F9527" s="15">
        <v>436000</v>
      </c>
      <c r="G9527" s="15">
        <v>5936136</v>
      </c>
      <c r="I9527" s="38" t="s">
        <v>254</v>
      </c>
      <c r="J9527" s="15">
        <v>7.8</v>
      </c>
    </row>
    <row r="9528" spans="1:10" x14ac:dyDescent="0.3">
      <c r="A9528" s="38" t="s">
        <v>258</v>
      </c>
      <c r="B9528" s="15">
        <v>299950</v>
      </c>
      <c r="C9528" s="15">
        <v>1150795</v>
      </c>
      <c r="E9528" s="36" t="s">
        <v>253</v>
      </c>
      <c r="F9528" s="15">
        <v>1241850</v>
      </c>
      <c r="G9528" s="15">
        <v>14516861</v>
      </c>
      <c r="I9528" s="38" t="s">
        <v>257</v>
      </c>
      <c r="J9528" s="15">
        <v>8.6</v>
      </c>
    </row>
    <row r="9529" spans="1:10" x14ac:dyDescent="0.3">
      <c r="A9529" s="38" t="s">
        <v>260</v>
      </c>
      <c r="B9529" s="15">
        <v>297000</v>
      </c>
      <c r="C9529" s="15">
        <v>683000</v>
      </c>
      <c r="E9529" s="35" t="s">
        <v>267</v>
      </c>
      <c r="F9529" s="15">
        <v>4848715</v>
      </c>
      <c r="G9529" s="15">
        <v>73580343</v>
      </c>
      <c r="I9529" s="38" t="s">
        <v>252</v>
      </c>
      <c r="J9529" s="15">
        <v>7.3</v>
      </c>
    </row>
    <row r="9530" spans="1:10" x14ac:dyDescent="0.3">
      <c r="A9530" s="38" t="s">
        <v>262</v>
      </c>
      <c r="B9530" s="15"/>
      <c r="C9530" s="15"/>
      <c r="E9530" s="36" t="s">
        <v>246</v>
      </c>
      <c r="F9530" s="15">
        <v>1217085</v>
      </c>
      <c r="G9530" s="15">
        <v>14084450</v>
      </c>
      <c r="I9530" s="38" t="s">
        <v>255</v>
      </c>
      <c r="J9530" s="15">
        <v>6.2</v>
      </c>
    </row>
    <row r="9531" spans="1:10" x14ac:dyDescent="0.3">
      <c r="A9531" s="38" t="s">
        <v>263</v>
      </c>
      <c r="B9531" s="15">
        <v>291000</v>
      </c>
      <c r="C9531" s="15">
        <v>291000</v>
      </c>
      <c r="E9531" s="36" t="s">
        <v>248</v>
      </c>
      <c r="F9531" s="15">
        <v>1265720</v>
      </c>
      <c r="G9531" s="15">
        <v>18269683</v>
      </c>
      <c r="I9531" s="38" t="s">
        <v>258</v>
      </c>
      <c r="J9531" s="15">
        <v>6.2</v>
      </c>
    </row>
    <row r="9532" spans="1:10" x14ac:dyDescent="0.3">
      <c r="A9532" s="35" t="s">
        <v>261</v>
      </c>
      <c r="B9532" s="15"/>
      <c r="C9532" s="15"/>
      <c r="E9532" s="36" t="s">
        <v>250</v>
      </c>
      <c r="F9532" s="15">
        <v>1155400</v>
      </c>
      <c r="G9532" s="15">
        <v>20076991</v>
      </c>
      <c r="I9532" s="38" t="s">
        <v>260</v>
      </c>
      <c r="J9532" s="15">
        <v>6.8</v>
      </c>
    </row>
    <row r="9533" spans="1:10" x14ac:dyDescent="0.3">
      <c r="A9533" s="38" t="s">
        <v>245</v>
      </c>
      <c r="B9533" s="15"/>
      <c r="C9533" s="15"/>
      <c r="E9533" s="37" t="s">
        <v>252</v>
      </c>
      <c r="F9533" s="15">
        <v>368250</v>
      </c>
      <c r="G9533" s="15">
        <v>6019680</v>
      </c>
      <c r="I9533" s="38" t="s">
        <v>262</v>
      </c>
      <c r="J9533" s="15">
        <v>6</v>
      </c>
    </row>
    <row r="9534" spans="1:10" x14ac:dyDescent="0.3">
      <c r="A9534" s="38" t="s">
        <v>247</v>
      </c>
      <c r="B9534" s="15"/>
      <c r="C9534" s="15"/>
      <c r="E9534" s="37" t="s">
        <v>255</v>
      </c>
      <c r="F9534" s="15">
        <v>373400</v>
      </c>
      <c r="G9534" s="15">
        <v>6977530</v>
      </c>
      <c r="I9534" s="38" t="s">
        <v>263</v>
      </c>
      <c r="J9534" s="15">
        <v>5.9</v>
      </c>
    </row>
    <row r="9535" spans="1:10" x14ac:dyDescent="0.3">
      <c r="A9535" s="38" t="s">
        <v>249</v>
      </c>
      <c r="B9535" s="15"/>
      <c r="C9535" s="15"/>
      <c r="E9535" s="37" t="s">
        <v>258</v>
      </c>
      <c r="F9535" s="15">
        <v>413750</v>
      </c>
      <c r="G9535" s="15">
        <v>7079781</v>
      </c>
      <c r="I9535" s="35" t="s">
        <v>271</v>
      </c>
      <c r="J9535" s="15"/>
    </row>
    <row r="9536" spans="1:10" x14ac:dyDescent="0.3">
      <c r="A9536" s="38" t="s">
        <v>251</v>
      </c>
      <c r="B9536" s="15"/>
      <c r="C9536" s="15"/>
      <c r="E9536" s="36" t="s">
        <v>253</v>
      </c>
      <c r="F9536" s="15">
        <v>1210510</v>
      </c>
      <c r="G9536" s="15">
        <v>21149219</v>
      </c>
      <c r="I9536" s="38" t="s">
        <v>245</v>
      </c>
      <c r="J9536" s="15">
        <v>6.1</v>
      </c>
    </row>
    <row r="9537" spans="1:10" x14ac:dyDescent="0.3">
      <c r="A9537" s="38" t="s">
        <v>254</v>
      </c>
      <c r="B9537" s="15"/>
      <c r="C9537" s="15"/>
      <c r="E9537" s="35" t="s">
        <v>268</v>
      </c>
      <c r="F9537" s="15">
        <v>5107525</v>
      </c>
      <c r="G9537" s="15">
        <v>82375055</v>
      </c>
      <c r="I9537" s="38" t="s">
        <v>247</v>
      </c>
      <c r="J9537" s="15">
        <v>6.7</v>
      </c>
    </row>
    <row r="9538" spans="1:10" x14ac:dyDescent="0.3">
      <c r="A9538" s="38" t="s">
        <v>257</v>
      </c>
      <c r="B9538" s="15"/>
      <c r="C9538" s="15"/>
      <c r="E9538" s="36" t="s">
        <v>246</v>
      </c>
      <c r="F9538" s="15">
        <v>1250425</v>
      </c>
      <c r="G9538" s="15">
        <v>18393265</v>
      </c>
      <c r="I9538" s="38" t="s">
        <v>249</v>
      </c>
      <c r="J9538" s="15">
        <v>5</v>
      </c>
    </row>
    <row r="9539" spans="1:10" x14ac:dyDescent="0.3">
      <c r="A9539" s="38" t="s">
        <v>252</v>
      </c>
      <c r="B9539" s="15"/>
      <c r="C9539" s="15"/>
      <c r="E9539" s="36" t="s">
        <v>248</v>
      </c>
      <c r="F9539" s="15">
        <v>1253375</v>
      </c>
      <c r="G9539" s="15">
        <v>22694553</v>
      </c>
      <c r="I9539" s="38" t="s">
        <v>251</v>
      </c>
      <c r="J9539" s="15">
        <v>4.9000000000000004</v>
      </c>
    </row>
    <row r="9540" spans="1:10" x14ac:dyDescent="0.3">
      <c r="A9540" s="38" t="s">
        <v>255</v>
      </c>
      <c r="B9540" s="15"/>
      <c r="C9540" s="15"/>
      <c r="E9540" s="36" t="s">
        <v>250</v>
      </c>
      <c r="F9540" s="15">
        <v>1266590</v>
      </c>
      <c r="G9540" s="15">
        <v>21258873</v>
      </c>
      <c r="I9540" s="38" t="s">
        <v>254</v>
      </c>
      <c r="J9540" s="15">
        <v>4.5</v>
      </c>
    </row>
    <row r="9541" spans="1:10" x14ac:dyDescent="0.3">
      <c r="A9541" s="38" t="s">
        <v>258</v>
      </c>
      <c r="B9541" s="15"/>
      <c r="C9541" s="15"/>
      <c r="E9541" s="37" t="s">
        <v>252</v>
      </c>
      <c r="F9541" s="15">
        <v>399000</v>
      </c>
      <c r="G9541" s="15">
        <v>5362361</v>
      </c>
      <c r="I9541" s="38" t="s">
        <v>257</v>
      </c>
      <c r="J9541" s="15">
        <v>4.3</v>
      </c>
    </row>
    <row r="9542" spans="1:10" x14ac:dyDescent="0.3">
      <c r="A9542" s="38" t="s">
        <v>260</v>
      </c>
      <c r="B9542" s="15"/>
      <c r="C9542" s="15"/>
      <c r="E9542" s="37" t="s">
        <v>255</v>
      </c>
      <c r="F9542" s="15">
        <v>436090</v>
      </c>
      <c r="G9542" s="15">
        <v>7148244</v>
      </c>
      <c r="I9542" s="38" t="s">
        <v>252</v>
      </c>
      <c r="J9542" s="15">
        <v>5.0999999999999996</v>
      </c>
    </row>
    <row r="9543" spans="1:10" x14ac:dyDescent="0.3">
      <c r="A9543" s="38" t="s">
        <v>262</v>
      </c>
      <c r="B9543" s="15">
        <v>206000</v>
      </c>
      <c r="C9543" s="15">
        <v>206000</v>
      </c>
      <c r="E9543" s="37" t="s">
        <v>258</v>
      </c>
      <c r="F9543" s="15">
        <v>431500</v>
      </c>
      <c r="G9543" s="15">
        <v>8748268</v>
      </c>
      <c r="I9543" s="38" t="s">
        <v>255</v>
      </c>
      <c r="J9543" s="15">
        <v>4.9000000000000004</v>
      </c>
    </row>
    <row r="9544" spans="1:10" x14ac:dyDescent="0.3">
      <c r="A9544" s="38" t="s">
        <v>263</v>
      </c>
      <c r="B9544" s="15">
        <v>169000</v>
      </c>
      <c r="C9544" s="15">
        <v>338000</v>
      </c>
      <c r="E9544" s="36" t="s">
        <v>253</v>
      </c>
      <c r="F9544" s="15">
        <v>1337135</v>
      </c>
      <c r="G9544" s="15">
        <v>20028364</v>
      </c>
      <c r="I9544" s="38" t="s">
        <v>258</v>
      </c>
      <c r="J9544" s="15">
        <v>5.5</v>
      </c>
    </row>
    <row r="9545" spans="1:10" x14ac:dyDescent="0.3">
      <c r="A9545" s="35" t="s">
        <v>264</v>
      </c>
      <c r="B9545" s="15"/>
      <c r="C9545" s="15"/>
      <c r="E9545" s="35" t="s">
        <v>269</v>
      </c>
      <c r="F9545" s="15">
        <v>5407300</v>
      </c>
      <c r="G9545" s="15">
        <v>102084877</v>
      </c>
      <c r="I9545" s="38" t="s">
        <v>260</v>
      </c>
      <c r="J9545" s="15">
        <v>3.9</v>
      </c>
    </row>
    <row r="9546" spans="1:10" x14ac:dyDescent="0.3">
      <c r="A9546" s="38" t="s">
        <v>245</v>
      </c>
      <c r="B9546" s="15"/>
      <c r="C9546" s="15"/>
      <c r="E9546" s="36" t="s">
        <v>246</v>
      </c>
      <c r="F9546" s="15">
        <v>1277050</v>
      </c>
      <c r="G9546" s="15">
        <v>18571047</v>
      </c>
      <c r="I9546" s="38" t="s">
        <v>262</v>
      </c>
      <c r="J9546" s="15">
        <v>4.5999999999999996</v>
      </c>
    </row>
    <row r="9547" spans="1:10" x14ac:dyDescent="0.3">
      <c r="A9547" s="38" t="s">
        <v>247</v>
      </c>
      <c r="B9547" s="15">
        <v>155000</v>
      </c>
      <c r="C9547" s="15">
        <v>155000</v>
      </c>
      <c r="E9547" s="36" t="s">
        <v>248</v>
      </c>
      <c r="F9547" s="15">
        <v>1318300</v>
      </c>
      <c r="G9547" s="15">
        <v>25963178</v>
      </c>
      <c r="I9547" s="38" t="s">
        <v>263</v>
      </c>
      <c r="J9547" s="15">
        <v>5.0999999999999996</v>
      </c>
    </row>
    <row r="9548" spans="1:10" x14ac:dyDescent="0.3">
      <c r="A9548" s="38" t="s">
        <v>249</v>
      </c>
      <c r="B9548" s="15"/>
      <c r="C9548" s="15"/>
      <c r="E9548" s="36" t="s">
        <v>250</v>
      </c>
      <c r="F9548" s="15">
        <v>1389025</v>
      </c>
      <c r="G9548" s="15">
        <v>27967437</v>
      </c>
      <c r="I9548" s="35" t="s">
        <v>272</v>
      </c>
      <c r="J9548" s="15"/>
    </row>
    <row r="9549" spans="1:10" x14ac:dyDescent="0.3">
      <c r="A9549" s="38" t="s">
        <v>251</v>
      </c>
      <c r="B9549" s="15"/>
      <c r="C9549" s="15"/>
      <c r="E9549" s="37" t="s">
        <v>252</v>
      </c>
      <c r="F9549" s="15">
        <v>496675</v>
      </c>
      <c r="G9549" s="15">
        <v>10786698</v>
      </c>
      <c r="I9549" s="38" t="s">
        <v>245</v>
      </c>
      <c r="J9549" s="15">
        <v>4.4000000000000004</v>
      </c>
    </row>
    <row r="9550" spans="1:10" x14ac:dyDescent="0.3">
      <c r="A9550" s="38" t="s">
        <v>254</v>
      </c>
      <c r="B9550" s="15"/>
      <c r="C9550" s="15"/>
      <c r="E9550" s="37" t="s">
        <v>255</v>
      </c>
      <c r="F9550" s="15">
        <v>460850</v>
      </c>
      <c r="G9550" s="15">
        <v>10309608</v>
      </c>
      <c r="I9550" s="38" t="s">
        <v>247</v>
      </c>
      <c r="J9550" s="15">
        <v>3.7</v>
      </c>
    </row>
    <row r="9551" spans="1:10" x14ac:dyDescent="0.3">
      <c r="A9551" s="38" t="s">
        <v>257</v>
      </c>
      <c r="B9551" s="15"/>
      <c r="C9551" s="15"/>
      <c r="E9551" s="37" t="s">
        <v>258</v>
      </c>
      <c r="F9551" s="15">
        <v>431500</v>
      </c>
      <c r="G9551" s="15">
        <v>6871131</v>
      </c>
      <c r="I9551" s="38" t="s">
        <v>249</v>
      </c>
      <c r="J9551" s="15">
        <v>3</v>
      </c>
    </row>
    <row r="9552" spans="1:10" x14ac:dyDescent="0.3">
      <c r="A9552" s="38" t="s">
        <v>252</v>
      </c>
      <c r="B9552" s="15">
        <v>165000</v>
      </c>
      <c r="C9552" s="15">
        <v>165000</v>
      </c>
      <c r="E9552" s="36" t="s">
        <v>253</v>
      </c>
      <c r="F9552" s="15">
        <v>1422925</v>
      </c>
      <c r="G9552" s="15">
        <v>29583215</v>
      </c>
      <c r="I9552" s="38" t="s">
        <v>251</v>
      </c>
      <c r="J9552" s="15">
        <v>4</v>
      </c>
    </row>
    <row r="9553" spans="1:10" x14ac:dyDescent="0.3">
      <c r="A9553" s="38" t="s">
        <v>255</v>
      </c>
      <c r="B9553" s="15">
        <v>210000</v>
      </c>
      <c r="C9553" s="15">
        <v>210000</v>
      </c>
      <c r="E9553" s="35" t="s">
        <v>270</v>
      </c>
      <c r="F9553" s="15">
        <v>5921113</v>
      </c>
      <c r="G9553" s="15">
        <v>124003719</v>
      </c>
      <c r="I9553" s="38" t="s">
        <v>254</v>
      </c>
      <c r="J9553" s="15">
        <v>5.0999999999999996</v>
      </c>
    </row>
    <row r="9554" spans="1:10" x14ac:dyDescent="0.3">
      <c r="A9554" s="38" t="s">
        <v>258</v>
      </c>
      <c r="B9554" s="15">
        <v>72000</v>
      </c>
      <c r="C9554" s="15">
        <v>72000</v>
      </c>
      <c r="E9554" s="36" t="s">
        <v>246</v>
      </c>
      <c r="F9554" s="15">
        <v>1438675</v>
      </c>
      <c r="G9554" s="15">
        <v>22445906</v>
      </c>
      <c r="I9554" s="38" t="s">
        <v>257</v>
      </c>
      <c r="J9554" s="15">
        <v>4.3</v>
      </c>
    </row>
    <row r="9555" spans="1:10" x14ac:dyDescent="0.3">
      <c r="A9555" s="38" t="s">
        <v>260</v>
      </c>
      <c r="B9555" s="15"/>
      <c r="C9555" s="15"/>
      <c r="E9555" s="36" t="s">
        <v>248</v>
      </c>
      <c r="F9555" s="15">
        <v>1488890</v>
      </c>
      <c r="G9555" s="15">
        <v>32676913</v>
      </c>
      <c r="I9555" s="38" t="s">
        <v>252</v>
      </c>
      <c r="J9555" s="15">
        <v>3.1</v>
      </c>
    </row>
    <row r="9556" spans="1:10" x14ac:dyDescent="0.3">
      <c r="A9556" s="38" t="s">
        <v>262</v>
      </c>
      <c r="B9556" s="15"/>
      <c r="C9556" s="15"/>
      <c r="E9556" s="36" t="s">
        <v>250</v>
      </c>
      <c r="F9556" s="15">
        <v>1523773</v>
      </c>
      <c r="G9556" s="15">
        <v>37596989</v>
      </c>
      <c r="I9556" s="38" t="s">
        <v>255</v>
      </c>
      <c r="J9556" s="15">
        <v>3.7</v>
      </c>
    </row>
    <row r="9557" spans="1:10" x14ac:dyDescent="0.3">
      <c r="A9557" s="38" t="s">
        <v>263</v>
      </c>
      <c r="B9557" s="15">
        <v>109500</v>
      </c>
      <c r="C9557" s="15">
        <v>219000</v>
      </c>
      <c r="E9557" s="37" t="s">
        <v>252</v>
      </c>
      <c r="F9557" s="15">
        <v>490448</v>
      </c>
      <c r="G9557" s="15">
        <v>11287723</v>
      </c>
      <c r="I9557" s="38" t="s">
        <v>258</v>
      </c>
      <c r="J9557" s="15">
        <v>4.2</v>
      </c>
    </row>
    <row r="9558" spans="1:10" x14ac:dyDescent="0.3">
      <c r="A9558" s="35" t="s">
        <v>266</v>
      </c>
      <c r="B9558" s="15"/>
      <c r="C9558" s="15"/>
      <c r="E9558" s="37" t="s">
        <v>255</v>
      </c>
      <c r="F9558" s="15">
        <v>511100</v>
      </c>
      <c r="G9558" s="15">
        <v>14961887</v>
      </c>
      <c r="I9558" s="38" t="s">
        <v>260</v>
      </c>
      <c r="J9558" s="15">
        <v>4.5</v>
      </c>
    </row>
    <row r="9559" spans="1:10" x14ac:dyDescent="0.3">
      <c r="A9559" s="38" t="s">
        <v>245</v>
      </c>
      <c r="B9559" s="15"/>
      <c r="C9559" s="15"/>
      <c r="E9559" s="37" t="s">
        <v>258</v>
      </c>
      <c r="F9559" s="15">
        <v>522225</v>
      </c>
      <c r="G9559" s="15">
        <v>11347379</v>
      </c>
      <c r="I9559" s="38" t="s">
        <v>262</v>
      </c>
      <c r="J9559" s="15">
        <v>3.9</v>
      </c>
    </row>
    <row r="9560" spans="1:10" x14ac:dyDescent="0.3">
      <c r="A9560" s="38" t="s">
        <v>247</v>
      </c>
      <c r="B9560" s="15"/>
      <c r="C9560" s="15"/>
      <c r="E9560" s="36" t="s">
        <v>253</v>
      </c>
      <c r="F9560" s="15">
        <v>1469775</v>
      </c>
      <c r="G9560" s="15">
        <v>31283911</v>
      </c>
      <c r="I9560" s="38" t="s">
        <v>263</v>
      </c>
      <c r="J9560" s="15">
        <v>3.2</v>
      </c>
    </row>
    <row r="9561" spans="1:10" x14ac:dyDescent="0.3">
      <c r="A9561" s="38" t="s">
        <v>249</v>
      </c>
      <c r="B9561" s="15">
        <v>130538</v>
      </c>
      <c r="C9561" s="15">
        <v>261075</v>
      </c>
      <c r="E9561" s="35" t="s">
        <v>271</v>
      </c>
      <c r="F9561" s="15">
        <v>6307828</v>
      </c>
      <c r="G9561" s="15">
        <v>189734826</v>
      </c>
      <c r="I9561" s="35" t="s">
        <v>273</v>
      </c>
      <c r="J9561" s="15"/>
    </row>
    <row r="9562" spans="1:10" x14ac:dyDescent="0.3">
      <c r="A9562" s="38" t="s">
        <v>251</v>
      </c>
      <c r="B9562" s="15">
        <v>128000</v>
      </c>
      <c r="C9562" s="15">
        <v>128000</v>
      </c>
      <c r="E9562" s="36" t="s">
        <v>246</v>
      </c>
      <c r="F9562" s="15">
        <v>1539645</v>
      </c>
      <c r="G9562" s="15">
        <v>33563462</v>
      </c>
      <c r="I9562" s="38" t="s">
        <v>245</v>
      </c>
      <c r="J9562" s="15">
        <v>2.9</v>
      </c>
    </row>
    <row r="9563" spans="1:10" x14ac:dyDescent="0.3">
      <c r="A9563" s="38" t="s">
        <v>254</v>
      </c>
      <c r="B9563" s="15"/>
      <c r="C9563" s="15"/>
      <c r="E9563" s="36" t="s">
        <v>248</v>
      </c>
      <c r="F9563" s="15">
        <v>1610285</v>
      </c>
      <c r="G9563" s="15">
        <v>51480027</v>
      </c>
      <c r="I9563" s="38" t="s">
        <v>247</v>
      </c>
      <c r="J9563" s="15">
        <v>3.1</v>
      </c>
    </row>
    <row r="9564" spans="1:10" x14ac:dyDescent="0.3">
      <c r="A9564" s="38" t="s">
        <v>257</v>
      </c>
      <c r="B9564" s="15">
        <v>105000</v>
      </c>
      <c r="C9564" s="15">
        <v>105000</v>
      </c>
      <c r="E9564" s="36" t="s">
        <v>250</v>
      </c>
      <c r="F9564" s="15">
        <v>1545648</v>
      </c>
      <c r="G9564" s="15">
        <v>57116317</v>
      </c>
      <c r="I9564" s="38" t="s">
        <v>249</v>
      </c>
      <c r="J9564" s="15">
        <v>3.2</v>
      </c>
    </row>
    <row r="9565" spans="1:10" x14ac:dyDescent="0.3">
      <c r="A9565" s="38" t="s">
        <v>252</v>
      </c>
      <c r="B9565" s="15">
        <v>179900</v>
      </c>
      <c r="C9565" s="15">
        <v>179900</v>
      </c>
      <c r="E9565" s="37" t="s">
        <v>252</v>
      </c>
      <c r="F9565" s="15">
        <v>509423</v>
      </c>
      <c r="G9565" s="15">
        <v>17746120</v>
      </c>
      <c r="I9565" s="38" t="s">
        <v>251</v>
      </c>
      <c r="J9565" s="15">
        <v>2.8</v>
      </c>
    </row>
    <row r="9566" spans="1:10" x14ac:dyDescent="0.3">
      <c r="A9566" s="38" t="s">
        <v>255</v>
      </c>
      <c r="B9566" s="15"/>
      <c r="C9566" s="15"/>
      <c r="E9566" s="37" t="s">
        <v>255</v>
      </c>
      <c r="F9566" s="15">
        <v>498525</v>
      </c>
      <c r="G9566" s="15">
        <v>16650572</v>
      </c>
      <c r="I9566" s="38" t="s">
        <v>254</v>
      </c>
      <c r="J9566" s="15">
        <v>2.6</v>
      </c>
    </row>
    <row r="9567" spans="1:10" x14ac:dyDescent="0.3">
      <c r="A9567" s="38" t="s">
        <v>258</v>
      </c>
      <c r="B9567" s="15">
        <v>110000</v>
      </c>
      <c r="C9567" s="15">
        <v>110000</v>
      </c>
      <c r="E9567" s="37" t="s">
        <v>258</v>
      </c>
      <c r="F9567" s="15">
        <v>537700</v>
      </c>
      <c r="G9567" s="15">
        <v>22719625</v>
      </c>
      <c r="I9567" s="38" t="s">
        <v>257</v>
      </c>
      <c r="J9567" s="15">
        <v>2.6</v>
      </c>
    </row>
    <row r="9568" spans="1:10" x14ac:dyDescent="0.3">
      <c r="A9568" s="38" t="s">
        <v>260</v>
      </c>
      <c r="B9568" s="15"/>
      <c r="C9568" s="15"/>
      <c r="E9568" s="36" t="s">
        <v>253</v>
      </c>
      <c r="F9568" s="15">
        <v>1612250</v>
      </c>
      <c r="G9568" s="15">
        <v>47575020</v>
      </c>
      <c r="I9568" s="38" t="s">
        <v>252</v>
      </c>
      <c r="J9568" s="15">
        <v>3</v>
      </c>
    </row>
    <row r="9569" spans="1:10" x14ac:dyDescent="0.3">
      <c r="A9569" s="38" t="s">
        <v>262</v>
      </c>
      <c r="B9569" s="15">
        <v>187001</v>
      </c>
      <c r="C9569" s="15">
        <v>187001</v>
      </c>
      <c r="E9569" s="35" t="s">
        <v>272</v>
      </c>
      <c r="F9569" s="15">
        <v>7037181</v>
      </c>
      <c r="G9569" s="15">
        <v>242742120</v>
      </c>
      <c r="I9569" s="38" t="s">
        <v>255</v>
      </c>
      <c r="J9569" s="15">
        <v>3.1</v>
      </c>
    </row>
    <row r="9570" spans="1:10" x14ac:dyDescent="0.3">
      <c r="A9570" s="38" t="s">
        <v>263</v>
      </c>
      <c r="B9570" s="15"/>
      <c r="C9570" s="15"/>
      <c r="E9570" s="36" t="s">
        <v>246</v>
      </c>
      <c r="F9570" s="15">
        <v>1696570</v>
      </c>
      <c r="G9570" s="15">
        <v>50850899</v>
      </c>
      <c r="I9570" s="38" t="s">
        <v>258</v>
      </c>
      <c r="J9570" s="15">
        <v>3.6</v>
      </c>
    </row>
    <row r="9571" spans="1:10" x14ac:dyDescent="0.3">
      <c r="A9571" s="35" t="s">
        <v>267</v>
      </c>
      <c r="B9571" s="15"/>
      <c r="C9571" s="15"/>
      <c r="E9571" s="36" t="s">
        <v>248</v>
      </c>
      <c r="F9571" s="15">
        <v>1731100</v>
      </c>
      <c r="G9571" s="15">
        <v>64858759</v>
      </c>
      <c r="I9571" s="38" t="s">
        <v>260</v>
      </c>
      <c r="J9571" s="15">
        <v>3.8</v>
      </c>
    </row>
    <row r="9572" spans="1:10" x14ac:dyDescent="0.3">
      <c r="A9572" s="38" t="s">
        <v>245</v>
      </c>
      <c r="B9572" s="15">
        <v>174950</v>
      </c>
      <c r="C9572" s="15">
        <v>174950</v>
      </c>
      <c r="E9572" s="36" t="s">
        <v>250</v>
      </c>
      <c r="F9572" s="15">
        <v>1825081</v>
      </c>
      <c r="G9572" s="15">
        <v>70339243</v>
      </c>
      <c r="I9572" s="38" t="s">
        <v>262</v>
      </c>
      <c r="J9572" s="15">
        <v>4.3</v>
      </c>
    </row>
    <row r="9573" spans="1:10" x14ac:dyDescent="0.3">
      <c r="A9573" s="38" t="s">
        <v>247</v>
      </c>
      <c r="B9573" s="15"/>
      <c r="C9573" s="15"/>
      <c r="E9573" s="37" t="s">
        <v>252</v>
      </c>
      <c r="F9573" s="15">
        <v>603433</v>
      </c>
      <c r="G9573" s="15">
        <v>24001146</v>
      </c>
      <c r="I9573" s="38" t="s">
        <v>263</v>
      </c>
      <c r="J9573" s="15">
        <v>3.7</v>
      </c>
    </row>
    <row r="9574" spans="1:10" x14ac:dyDescent="0.3">
      <c r="A9574" s="38" t="s">
        <v>249</v>
      </c>
      <c r="B9574" s="15">
        <v>149000</v>
      </c>
      <c r="C9574" s="15">
        <v>771000</v>
      </c>
      <c r="E9574" s="37" t="s">
        <v>255</v>
      </c>
      <c r="F9574" s="15">
        <v>592198</v>
      </c>
      <c r="G9574" s="15">
        <v>16800430</v>
      </c>
      <c r="I9574" s="35" t="s">
        <v>274</v>
      </c>
      <c r="J9574" s="15"/>
    </row>
    <row r="9575" spans="1:10" x14ac:dyDescent="0.3">
      <c r="A9575" s="38" t="s">
        <v>251</v>
      </c>
      <c r="B9575" s="15">
        <v>100000</v>
      </c>
      <c r="C9575" s="15">
        <v>100000</v>
      </c>
      <c r="E9575" s="37" t="s">
        <v>258</v>
      </c>
      <c r="F9575" s="15">
        <v>629450</v>
      </c>
      <c r="G9575" s="15">
        <v>29537667</v>
      </c>
      <c r="I9575" s="38" t="s">
        <v>245</v>
      </c>
      <c r="J9575" s="15">
        <v>2.6</v>
      </c>
    </row>
    <row r="9576" spans="1:10" x14ac:dyDescent="0.3">
      <c r="A9576" s="38" t="s">
        <v>254</v>
      </c>
      <c r="B9576" s="15">
        <v>101000</v>
      </c>
      <c r="C9576" s="15">
        <v>101000</v>
      </c>
      <c r="E9576" s="36" t="s">
        <v>253</v>
      </c>
      <c r="F9576" s="15">
        <v>1784430</v>
      </c>
      <c r="G9576" s="15">
        <v>56693219</v>
      </c>
      <c r="I9576" s="38" t="s">
        <v>247</v>
      </c>
      <c r="J9576" s="15">
        <v>2.8</v>
      </c>
    </row>
    <row r="9577" spans="1:10" x14ac:dyDescent="0.3">
      <c r="A9577" s="38" t="s">
        <v>257</v>
      </c>
      <c r="B9577" s="15">
        <v>119000</v>
      </c>
      <c r="C9577" s="15">
        <v>238000</v>
      </c>
      <c r="E9577" s="35" t="s">
        <v>273</v>
      </c>
      <c r="F9577" s="15">
        <v>7705760</v>
      </c>
      <c r="G9577" s="15">
        <v>244608536</v>
      </c>
      <c r="I9577" s="38" t="s">
        <v>249</v>
      </c>
      <c r="J9577" s="15">
        <v>2.5</v>
      </c>
    </row>
    <row r="9578" spans="1:10" x14ac:dyDescent="0.3">
      <c r="A9578" s="38" t="s">
        <v>252</v>
      </c>
      <c r="B9578" s="15">
        <v>136000</v>
      </c>
      <c r="C9578" s="15">
        <v>136000</v>
      </c>
      <c r="E9578" s="36" t="s">
        <v>246</v>
      </c>
      <c r="F9578" s="15">
        <v>1814212</v>
      </c>
      <c r="G9578" s="15">
        <v>54827346</v>
      </c>
      <c r="I9578" s="38" t="s">
        <v>251</v>
      </c>
      <c r="J9578" s="15">
        <v>2.2999999999999998</v>
      </c>
    </row>
    <row r="9579" spans="1:10" x14ac:dyDescent="0.3">
      <c r="A9579" s="38" t="s">
        <v>255</v>
      </c>
      <c r="B9579" s="15">
        <v>187000</v>
      </c>
      <c r="C9579" s="15">
        <v>187000</v>
      </c>
      <c r="E9579" s="36" t="s">
        <v>248</v>
      </c>
      <c r="F9579" s="15">
        <v>1875850</v>
      </c>
      <c r="G9579" s="15">
        <v>66613230</v>
      </c>
      <c r="I9579" s="38" t="s">
        <v>254</v>
      </c>
      <c r="J9579" s="15">
        <v>2.9</v>
      </c>
    </row>
    <row r="9580" spans="1:10" x14ac:dyDescent="0.3">
      <c r="A9580" s="38" t="s">
        <v>258</v>
      </c>
      <c r="B9580" s="15"/>
      <c r="C9580" s="15"/>
      <c r="E9580" s="36" t="s">
        <v>250</v>
      </c>
      <c r="F9580" s="15">
        <v>2046643</v>
      </c>
      <c r="G9580" s="15">
        <v>66102003</v>
      </c>
      <c r="I9580" s="38" t="s">
        <v>257</v>
      </c>
      <c r="J9580" s="15">
        <v>3.8</v>
      </c>
    </row>
    <row r="9581" spans="1:10" x14ac:dyDescent="0.3">
      <c r="A9581" s="38" t="s">
        <v>260</v>
      </c>
      <c r="B9581" s="15">
        <v>141000</v>
      </c>
      <c r="C9581" s="15">
        <v>141000</v>
      </c>
      <c r="E9581" s="37" t="s">
        <v>252</v>
      </c>
      <c r="F9581" s="15">
        <v>680950</v>
      </c>
      <c r="G9581" s="15">
        <v>19798852</v>
      </c>
      <c r="I9581" s="38" t="s">
        <v>252</v>
      </c>
      <c r="J9581" s="15">
        <v>3.3</v>
      </c>
    </row>
    <row r="9582" spans="1:10" x14ac:dyDescent="0.3">
      <c r="A9582" s="38" t="s">
        <v>262</v>
      </c>
      <c r="B9582" s="15"/>
      <c r="C9582" s="15"/>
      <c r="E9582" s="37" t="s">
        <v>255</v>
      </c>
      <c r="F9582" s="15">
        <v>655793</v>
      </c>
      <c r="G9582" s="15">
        <v>23105233</v>
      </c>
      <c r="I9582" s="38" t="s">
        <v>255</v>
      </c>
      <c r="J9582" s="15">
        <v>3.6</v>
      </c>
    </row>
    <row r="9583" spans="1:10" x14ac:dyDescent="0.3">
      <c r="A9583" s="38" t="s">
        <v>263</v>
      </c>
      <c r="B9583" s="15">
        <v>230000</v>
      </c>
      <c r="C9583" s="15">
        <v>230000</v>
      </c>
      <c r="E9583" s="37" t="s">
        <v>258</v>
      </c>
      <c r="F9583" s="15">
        <v>709900</v>
      </c>
      <c r="G9583" s="15">
        <v>23197918</v>
      </c>
      <c r="I9583" s="38" t="s">
        <v>258</v>
      </c>
      <c r="J9583" s="15">
        <v>3.3</v>
      </c>
    </row>
    <row r="9584" spans="1:10" x14ac:dyDescent="0.3">
      <c r="A9584" s="35" t="s">
        <v>268</v>
      </c>
      <c r="B9584" s="15"/>
      <c r="C9584" s="15"/>
      <c r="E9584" s="36" t="s">
        <v>253</v>
      </c>
      <c r="F9584" s="15">
        <v>1969055</v>
      </c>
      <c r="G9584" s="15">
        <v>57065957</v>
      </c>
      <c r="I9584" s="38" t="s">
        <v>260</v>
      </c>
      <c r="J9584" s="15">
        <v>3.1</v>
      </c>
    </row>
    <row r="9585" spans="1:10" x14ac:dyDescent="0.3">
      <c r="A9585" s="38" t="s">
        <v>245</v>
      </c>
      <c r="B9585" s="15"/>
      <c r="C9585" s="15"/>
      <c r="E9585" s="35" t="s">
        <v>274</v>
      </c>
      <c r="F9585" s="15">
        <v>8563995</v>
      </c>
      <c r="G9585" s="15">
        <v>248112585</v>
      </c>
      <c r="I9585" s="38" t="s">
        <v>262</v>
      </c>
      <c r="J9585" s="15">
        <v>3</v>
      </c>
    </row>
    <row r="9586" spans="1:10" x14ac:dyDescent="0.3">
      <c r="A9586" s="38" t="s">
        <v>247</v>
      </c>
      <c r="B9586" s="15">
        <v>150000</v>
      </c>
      <c r="C9586" s="15">
        <v>150000</v>
      </c>
      <c r="E9586" s="36" t="s">
        <v>246</v>
      </c>
      <c r="F9586" s="15">
        <v>1985520</v>
      </c>
      <c r="G9586" s="15">
        <v>44894511</v>
      </c>
      <c r="I9586" s="38" t="s">
        <v>263</v>
      </c>
      <c r="J9586" s="15">
        <v>2.8</v>
      </c>
    </row>
    <row r="9587" spans="1:10" x14ac:dyDescent="0.3">
      <c r="A9587" s="38" t="s">
        <v>249</v>
      </c>
      <c r="B9587" s="15">
        <v>190000</v>
      </c>
      <c r="C9587" s="15">
        <v>190000</v>
      </c>
      <c r="E9587" s="36" t="s">
        <v>248</v>
      </c>
      <c r="F9587" s="15">
        <v>2215100</v>
      </c>
      <c r="G9587" s="15">
        <v>60898731</v>
      </c>
      <c r="I9587" s="35" t="s">
        <v>275</v>
      </c>
      <c r="J9587" s="15"/>
    </row>
    <row r="9588" spans="1:10" x14ac:dyDescent="0.3">
      <c r="A9588" s="38" t="s">
        <v>251</v>
      </c>
      <c r="B9588" s="15">
        <v>148900</v>
      </c>
      <c r="C9588" s="15">
        <v>148900</v>
      </c>
      <c r="E9588" s="36" t="s">
        <v>250</v>
      </c>
      <c r="F9588" s="15">
        <v>2167025</v>
      </c>
      <c r="G9588" s="15">
        <v>81190635</v>
      </c>
      <c r="I9588" s="38" t="s">
        <v>245</v>
      </c>
      <c r="J9588" s="15">
        <v>2.2000000000000002</v>
      </c>
    </row>
    <row r="9589" spans="1:10" x14ac:dyDescent="0.3">
      <c r="A9589" s="38" t="s">
        <v>254</v>
      </c>
      <c r="B9589" s="15"/>
      <c r="C9589" s="15"/>
      <c r="E9589" s="37" t="s">
        <v>252</v>
      </c>
      <c r="F9589" s="15">
        <v>712500</v>
      </c>
      <c r="G9589" s="15">
        <v>27978440</v>
      </c>
      <c r="I9589" s="38" t="s">
        <v>247</v>
      </c>
      <c r="J9589" s="15">
        <v>1.8</v>
      </c>
    </row>
    <row r="9590" spans="1:10" x14ac:dyDescent="0.3">
      <c r="A9590" s="38" t="s">
        <v>257</v>
      </c>
      <c r="B9590" s="15">
        <v>105000</v>
      </c>
      <c r="C9590" s="15">
        <v>105000</v>
      </c>
      <c r="E9590" s="37" t="s">
        <v>255</v>
      </c>
      <c r="F9590" s="15">
        <v>695275</v>
      </c>
      <c r="G9590" s="15">
        <v>27397611</v>
      </c>
      <c r="I9590" s="38" t="s">
        <v>249</v>
      </c>
      <c r="J9590" s="15">
        <v>2.1</v>
      </c>
    </row>
    <row r="9591" spans="1:10" x14ac:dyDescent="0.3">
      <c r="A9591" s="38" t="s">
        <v>252</v>
      </c>
      <c r="B9591" s="15"/>
      <c r="C9591" s="15"/>
      <c r="E9591" s="37" t="s">
        <v>258</v>
      </c>
      <c r="F9591" s="15">
        <v>759250</v>
      </c>
      <c r="G9591" s="15">
        <v>25814584</v>
      </c>
      <c r="I9591" s="38" t="s">
        <v>251</v>
      </c>
      <c r="J9591" s="15">
        <v>3</v>
      </c>
    </row>
    <row r="9592" spans="1:10" x14ac:dyDescent="0.3">
      <c r="A9592" s="38" t="s">
        <v>255</v>
      </c>
      <c r="B9592" s="15">
        <v>149950</v>
      </c>
      <c r="C9592" s="15">
        <v>299900</v>
      </c>
      <c r="E9592" s="36" t="s">
        <v>253</v>
      </c>
      <c r="F9592" s="15">
        <v>2196350</v>
      </c>
      <c r="G9592" s="15">
        <v>61128708</v>
      </c>
      <c r="I9592" s="38" t="s">
        <v>254</v>
      </c>
      <c r="J9592" s="15">
        <v>0.7</v>
      </c>
    </row>
    <row r="9593" spans="1:10" x14ac:dyDescent="0.3">
      <c r="A9593" s="38" t="s">
        <v>258</v>
      </c>
      <c r="B9593" s="15"/>
      <c r="C9593" s="15"/>
      <c r="E9593" s="35" t="s">
        <v>275</v>
      </c>
      <c r="F9593" s="15">
        <v>8264325</v>
      </c>
      <c r="G9593" s="15">
        <v>239278317</v>
      </c>
      <c r="I9593" s="38" t="s">
        <v>257</v>
      </c>
      <c r="J9593" s="15">
        <v>1.2</v>
      </c>
    </row>
    <row r="9594" spans="1:10" x14ac:dyDescent="0.3">
      <c r="A9594" s="38" t="s">
        <v>260</v>
      </c>
      <c r="B9594" s="15">
        <v>142500</v>
      </c>
      <c r="C9594" s="15">
        <v>285000</v>
      </c>
      <c r="E9594" s="36" t="s">
        <v>246</v>
      </c>
      <c r="F9594" s="15">
        <v>2119900</v>
      </c>
      <c r="G9594" s="15">
        <v>44040531</v>
      </c>
      <c r="I9594" s="38" t="s">
        <v>252</v>
      </c>
      <c r="J9594" s="15">
        <v>1.2</v>
      </c>
    </row>
    <row r="9595" spans="1:10" x14ac:dyDescent="0.3">
      <c r="A9595" s="38" t="s">
        <v>262</v>
      </c>
      <c r="B9595" s="15"/>
      <c r="C9595" s="15"/>
      <c r="E9595" s="36" t="s">
        <v>248</v>
      </c>
      <c r="F9595" s="15">
        <v>2312200</v>
      </c>
      <c r="G9595" s="15">
        <v>77734002</v>
      </c>
      <c r="I9595" s="38" t="s">
        <v>258</v>
      </c>
      <c r="J9595" s="15">
        <v>1.2</v>
      </c>
    </row>
    <row r="9596" spans="1:10" x14ac:dyDescent="0.3">
      <c r="A9596" s="38" t="s">
        <v>263</v>
      </c>
      <c r="B9596" s="15">
        <v>145500</v>
      </c>
      <c r="C9596" s="15">
        <v>145500</v>
      </c>
      <c r="E9596" s="36" t="s">
        <v>250</v>
      </c>
      <c r="F9596" s="15">
        <v>2311225</v>
      </c>
      <c r="G9596" s="15">
        <v>76031316</v>
      </c>
      <c r="I9596" s="38" t="s">
        <v>260</v>
      </c>
      <c r="J9596" s="15">
        <v>0.3</v>
      </c>
    </row>
    <row r="9597" spans="1:10" x14ac:dyDescent="0.3">
      <c r="A9597" s="35" t="s">
        <v>269</v>
      </c>
      <c r="B9597" s="15"/>
      <c r="C9597" s="15"/>
      <c r="E9597" s="37" t="s">
        <v>252</v>
      </c>
      <c r="F9597" s="15">
        <v>757500</v>
      </c>
      <c r="G9597" s="15">
        <v>26374867</v>
      </c>
      <c r="I9597" s="38" t="s">
        <v>262</v>
      </c>
      <c r="J9597" s="15">
        <v>0.6</v>
      </c>
    </row>
    <row r="9598" spans="1:10" x14ac:dyDescent="0.3">
      <c r="A9598" s="38" t="s">
        <v>245</v>
      </c>
      <c r="B9598" s="15">
        <v>196450</v>
      </c>
      <c r="C9598" s="15">
        <v>392900</v>
      </c>
      <c r="E9598" s="37" t="s">
        <v>255</v>
      </c>
      <c r="F9598" s="15">
        <v>814000</v>
      </c>
      <c r="G9598" s="15">
        <v>27476583</v>
      </c>
      <c r="I9598" s="14">
        <v>67</v>
      </c>
      <c r="J9598" s="15">
        <v>941.99999999999977</v>
      </c>
    </row>
    <row r="9599" spans="1:10" x14ac:dyDescent="0.3">
      <c r="A9599" s="38" t="s">
        <v>247</v>
      </c>
      <c r="B9599" s="15">
        <v>102000</v>
      </c>
      <c r="C9599" s="15">
        <v>204000</v>
      </c>
      <c r="E9599" s="37" t="s">
        <v>258</v>
      </c>
      <c r="F9599" s="15">
        <v>739725</v>
      </c>
      <c r="G9599" s="15">
        <v>22179866</v>
      </c>
      <c r="I9599" s="35" t="s">
        <v>244</v>
      </c>
      <c r="J9599" s="15"/>
    </row>
    <row r="9600" spans="1:10" x14ac:dyDescent="0.3">
      <c r="A9600" s="38" t="s">
        <v>249</v>
      </c>
      <c r="B9600" s="15">
        <v>139000</v>
      </c>
      <c r="C9600" s="15">
        <v>278000</v>
      </c>
      <c r="E9600" s="36" t="s">
        <v>253</v>
      </c>
      <c r="F9600" s="15">
        <v>1521000</v>
      </c>
      <c r="G9600" s="15">
        <v>41472468</v>
      </c>
      <c r="I9600" s="38" t="s">
        <v>245</v>
      </c>
      <c r="J9600" s="15">
        <v>3.4</v>
      </c>
    </row>
    <row r="9601" spans="1:10" x14ac:dyDescent="0.3">
      <c r="A9601" s="38" t="s">
        <v>251</v>
      </c>
      <c r="B9601" s="15">
        <v>217925</v>
      </c>
      <c r="C9601" s="15">
        <v>435850</v>
      </c>
      <c r="E9601" s="14">
        <v>89</v>
      </c>
      <c r="F9601" s="15">
        <v>142701486</v>
      </c>
      <c r="G9601" s="15">
        <v>2167924372</v>
      </c>
      <c r="I9601" s="38" t="s">
        <v>247</v>
      </c>
      <c r="J9601" s="15">
        <v>2.7</v>
      </c>
    </row>
    <row r="9602" spans="1:10" x14ac:dyDescent="0.3">
      <c r="A9602" s="38" t="s">
        <v>254</v>
      </c>
      <c r="B9602" s="15">
        <v>219000</v>
      </c>
      <c r="C9602" s="15">
        <v>672898</v>
      </c>
      <c r="E9602" s="35" t="s">
        <v>259</v>
      </c>
      <c r="F9602" s="15">
        <v>7541160</v>
      </c>
      <c r="G9602" s="15">
        <v>85290020</v>
      </c>
      <c r="I9602" s="38" t="s">
        <v>249</v>
      </c>
      <c r="J9602" s="15">
        <v>2.8</v>
      </c>
    </row>
    <row r="9603" spans="1:10" x14ac:dyDescent="0.3">
      <c r="A9603" s="38" t="s">
        <v>257</v>
      </c>
      <c r="B9603" s="15">
        <v>222000</v>
      </c>
      <c r="C9603" s="15">
        <v>541950</v>
      </c>
      <c r="E9603" s="36" t="s">
        <v>246</v>
      </c>
      <c r="F9603" s="15">
        <v>1775162</v>
      </c>
      <c r="G9603" s="15">
        <v>14332859</v>
      </c>
      <c r="I9603" s="38" t="s">
        <v>251</v>
      </c>
      <c r="J9603" s="15">
        <v>3</v>
      </c>
    </row>
    <row r="9604" spans="1:10" x14ac:dyDescent="0.3">
      <c r="A9604" s="38" t="s">
        <v>252</v>
      </c>
      <c r="B9604" s="15">
        <v>153975</v>
      </c>
      <c r="C9604" s="15">
        <v>307950</v>
      </c>
      <c r="E9604" s="36" t="s">
        <v>248</v>
      </c>
      <c r="F9604" s="15">
        <v>1739495</v>
      </c>
      <c r="G9604" s="15">
        <v>27143609</v>
      </c>
      <c r="I9604" s="38" t="s">
        <v>254</v>
      </c>
      <c r="J9604" s="15">
        <v>2.9</v>
      </c>
    </row>
    <row r="9605" spans="1:10" x14ac:dyDescent="0.3">
      <c r="A9605" s="38" t="s">
        <v>255</v>
      </c>
      <c r="B9605" s="15">
        <v>191000</v>
      </c>
      <c r="C9605" s="15">
        <v>191000</v>
      </c>
      <c r="E9605" s="36" t="s">
        <v>250</v>
      </c>
      <c r="F9605" s="15">
        <v>2177903</v>
      </c>
      <c r="G9605" s="15">
        <v>23300501</v>
      </c>
      <c r="I9605" s="38" t="s">
        <v>257</v>
      </c>
      <c r="J9605" s="15">
        <v>3.6</v>
      </c>
    </row>
    <row r="9606" spans="1:10" x14ac:dyDescent="0.3">
      <c r="A9606" s="38" t="s">
        <v>258</v>
      </c>
      <c r="B9606" s="15"/>
      <c r="C9606" s="15"/>
      <c r="E9606" s="37" t="s">
        <v>252</v>
      </c>
      <c r="F9606" s="15">
        <v>697907</v>
      </c>
      <c r="G9606" s="15">
        <v>10657000</v>
      </c>
      <c r="I9606" s="38" t="s">
        <v>252</v>
      </c>
      <c r="J9606" s="15">
        <v>4</v>
      </c>
    </row>
    <row r="9607" spans="1:10" x14ac:dyDescent="0.3">
      <c r="A9607" s="38" t="s">
        <v>260</v>
      </c>
      <c r="B9607" s="15">
        <v>187500</v>
      </c>
      <c r="C9607" s="15">
        <v>187500</v>
      </c>
      <c r="E9607" s="37" t="s">
        <v>255</v>
      </c>
      <c r="F9607" s="15">
        <v>721425</v>
      </c>
      <c r="G9607" s="15">
        <v>5848850</v>
      </c>
      <c r="I9607" s="38" t="s">
        <v>255</v>
      </c>
      <c r="J9607" s="15">
        <v>4.0999999999999996</v>
      </c>
    </row>
    <row r="9608" spans="1:10" x14ac:dyDescent="0.3">
      <c r="A9608" s="38" t="s">
        <v>262</v>
      </c>
      <c r="B9608" s="15"/>
      <c r="C9608" s="15"/>
      <c r="E9608" s="37" t="s">
        <v>258</v>
      </c>
      <c r="F9608" s="15">
        <v>758571</v>
      </c>
      <c r="G9608" s="15">
        <v>6794651</v>
      </c>
      <c r="I9608" s="38" t="s">
        <v>258</v>
      </c>
      <c r="J9608" s="15">
        <v>5.5</v>
      </c>
    </row>
    <row r="9609" spans="1:10" x14ac:dyDescent="0.3">
      <c r="A9609" s="38" t="s">
        <v>263</v>
      </c>
      <c r="B9609" s="15"/>
      <c r="C9609" s="15"/>
      <c r="E9609" s="36" t="s">
        <v>253</v>
      </c>
      <c r="F9609" s="15">
        <v>1848600</v>
      </c>
      <c r="G9609" s="15">
        <v>20513051</v>
      </c>
      <c r="I9609" s="38" t="s">
        <v>260</v>
      </c>
      <c r="J9609" s="15">
        <v>5.9</v>
      </c>
    </row>
    <row r="9610" spans="1:10" x14ac:dyDescent="0.3">
      <c r="A9610" s="35" t="s">
        <v>270</v>
      </c>
      <c r="B9610" s="15"/>
      <c r="C9610" s="15"/>
      <c r="E9610" s="35" t="s">
        <v>265</v>
      </c>
      <c r="F9610" s="15">
        <v>8332023</v>
      </c>
      <c r="G9610" s="15">
        <v>147612019</v>
      </c>
      <c r="I9610" s="38" t="s">
        <v>262</v>
      </c>
      <c r="J9610" s="15">
        <v>5.6</v>
      </c>
    </row>
    <row r="9611" spans="1:10" x14ac:dyDescent="0.3">
      <c r="A9611" s="38" t="s">
        <v>245</v>
      </c>
      <c r="B9611" s="15"/>
      <c r="C9611" s="15"/>
      <c r="E9611" s="36" t="s">
        <v>246</v>
      </c>
      <c r="F9611" s="15">
        <v>1898236</v>
      </c>
      <c r="G9611" s="15">
        <v>15683344</v>
      </c>
      <c r="I9611" s="38" t="s">
        <v>263</v>
      </c>
      <c r="J9611" s="15">
        <v>4.5</v>
      </c>
    </row>
    <row r="9612" spans="1:10" x14ac:dyDescent="0.3">
      <c r="A9612" s="38" t="s">
        <v>247</v>
      </c>
      <c r="B9612" s="15"/>
      <c r="C9612" s="15"/>
      <c r="E9612" s="36" t="s">
        <v>248</v>
      </c>
      <c r="F9612" s="15">
        <v>1963055</v>
      </c>
      <c r="G9612" s="15">
        <v>28407315</v>
      </c>
      <c r="I9612" s="35" t="s">
        <v>256</v>
      </c>
      <c r="J9612" s="15"/>
    </row>
    <row r="9613" spans="1:10" x14ac:dyDescent="0.3">
      <c r="A9613" s="38" t="s">
        <v>249</v>
      </c>
      <c r="B9613" s="15">
        <v>80000</v>
      </c>
      <c r="C9613" s="15">
        <v>80000</v>
      </c>
      <c r="E9613" s="36" t="s">
        <v>250</v>
      </c>
      <c r="F9613" s="15">
        <v>2220432</v>
      </c>
      <c r="G9613" s="15">
        <v>52487762</v>
      </c>
      <c r="I9613" s="38" t="s">
        <v>245</v>
      </c>
      <c r="J9613" s="15">
        <v>5.2</v>
      </c>
    </row>
    <row r="9614" spans="1:10" x14ac:dyDescent="0.3">
      <c r="A9614" s="38" t="s">
        <v>251</v>
      </c>
      <c r="B9614" s="15">
        <v>236245</v>
      </c>
      <c r="C9614" s="15">
        <v>236245</v>
      </c>
      <c r="E9614" s="37" t="s">
        <v>252</v>
      </c>
      <c r="F9614" s="15">
        <v>721480</v>
      </c>
      <c r="G9614" s="15">
        <v>14366474</v>
      </c>
      <c r="I9614" s="38" t="s">
        <v>247</v>
      </c>
      <c r="J9614" s="15">
        <v>5.0999999999999996</v>
      </c>
    </row>
    <row r="9615" spans="1:10" x14ac:dyDescent="0.3">
      <c r="A9615" s="38" t="s">
        <v>254</v>
      </c>
      <c r="B9615" s="15">
        <v>201210</v>
      </c>
      <c r="C9615" s="15">
        <v>201210</v>
      </c>
      <c r="E9615" s="37" t="s">
        <v>255</v>
      </c>
      <c r="F9615" s="15">
        <v>742707</v>
      </c>
      <c r="G9615" s="15">
        <v>21941724</v>
      </c>
      <c r="I9615" s="38" t="s">
        <v>249</v>
      </c>
      <c r="J9615" s="15">
        <v>5.0999999999999996</v>
      </c>
    </row>
    <row r="9616" spans="1:10" x14ac:dyDescent="0.3">
      <c r="A9616" s="38" t="s">
        <v>257</v>
      </c>
      <c r="B9616" s="15">
        <v>144450</v>
      </c>
      <c r="C9616" s="15">
        <v>144450</v>
      </c>
      <c r="E9616" s="37" t="s">
        <v>258</v>
      </c>
      <c r="F9616" s="15">
        <v>756245</v>
      </c>
      <c r="G9616" s="15">
        <v>16179564</v>
      </c>
      <c r="I9616" s="38" t="s">
        <v>251</v>
      </c>
      <c r="J9616" s="15">
        <v>5.5</v>
      </c>
    </row>
    <row r="9617" spans="1:10" x14ac:dyDescent="0.3">
      <c r="A9617" s="38" t="s">
        <v>252</v>
      </c>
      <c r="B9617" s="15">
        <v>212995</v>
      </c>
      <c r="C9617" s="15">
        <v>660800</v>
      </c>
      <c r="E9617" s="36" t="s">
        <v>253</v>
      </c>
      <c r="F9617" s="15">
        <v>2250300</v>
      </c>
      <c r="G9617" s="15">
        <v>51033598</v>
      </c>
      <c r="I9617" s="38" t="s">
        <v>254</v>
      </c>
      <c r="J9617" s="15">
        <v>5.4</v>
      </c>
    </row>
    <row r="9618" spans="1:10" x14ac:dyDescent="0.3">
      <c r="A9618" s="38" t="s">
        <v>255</v>
      </c>
      <c r="B9618" s="15">
        <v>181248</v>
      </c>
      <c r="C9618" s="15">
        <v>362495</v>
      </c>
      <c r="E9618" s="35" t="s">
        <v>244</v>
      </c>
      <c r="F9618" s="15">
        <v>9648760</v>
      </c>
      <c r="G9618" s="15">
        <v>200538800</v>
      </c>
      <c r="I9618" s="38" t="s">
        <v>257</v>
      </c>
      <c r="J9618" s="15">
        <v>6.3</v>
      </c>
    </row>
    <row r="9619" spans="1:10" x14ac:dyDescent="0.3">
      <c r="A9619" s="38" t="s">
        <v>258</v>
      </c>
      <c r="B9619" s="15">
        <v>210000</v>
      </c>
      <c r="C9619" s="15">
        <v>1378740</v>
      </c>
      <c r="E9619" s="36" t="s">
        <v>246</v>
      </c>
      <c r="F9619" s="15">
        <v>2281172</v>
      </c>
      <c r="G9619" s="15">
        <v>47014202</v>
      </c>
      <c r="I9619" s="38" t="s">
        <v>252</v>
      </c>
      <c r="J9619" s="15">
        <v>7.3</v>
      </c>
    </row>
    <row r="9620" spans="1:10" x14ac:dyDescent="0.3">
      <c r="A9620" s="38" t="s">
        <v>260</v>
      </c>
      <c r="B9620" s="15">
        <v>183473</v>
      </c>
      <c r="C9620" s="15">
        <v>613440</v>
      </c>
      <c r="E9620" s="36" t="s">
        <v>248</v>
      </c>
      <c r="F9620" s="15">
        <v>2358260</v>
      </c>
      <c r="G9620" s="15">
        <v>61913890</v>
      </c>
      <c r="I9620" s="38" t="s">
        <v>255</v>
      </c>
      <c r="J9620" s="15">
        <v>8.1</v>
      </c>
    </row>
    <row r="9621" spans="1:10" x14ac:dyDescent="0.3">
      <c r="A9621" s="38" t="s">
        <v>262</v>
      </c>
      <c r="B9621" s="15">
        <v>169000</v>
      </c>
      <c r="C9621" s="15">
        <v>169000</v>
      </c>
      <c r="E9621" s="36" t="s">
        <v>250</v>
      </c>
      <c r="F9621" s="15">
        <v>2422588</v>
      </c>
      <c r="G9621" s="15">
        <v>47691238</v>
      </c>
      <c r="I9621" s="38" t="s">
        <v>258</v>
      </c>
      <c r="J9621" s="15">
        <v>9.1</v>
      </c>
    </row>
    <row r="9622" spans="1:10" x14ac:dyDescent="0.3">
      <c r="A9622" s="38" t="s">
        <v>263</v>
      </c>
      <c r="B9622" s="15">
        <v>220995</v>
      </c>
      <c r="C9622" s="15">
        <v>441990</v>
      </c>
      <c r="E9622" s="37" t="s">
        <v>252</v>
      </c>
      <c r="F9622" s="15">
        <v>836870</v>
      </c>
      <c r="G9622" s="15">
        <v>16099674</v>
      </c>
      <c r="I9622" s="38" t="s">
        <v>260</v>
      </c>
      <c r="J9622" s="15">
        <v>8.9</v>
      </c>
    </row>
    <row r="9623" spans="1:10" x14ac:dyDescent="0.3">
      <c r="A9623" s="35" t="s">
        <v>271</v>
      </c>
      <c r="B9623" s="15"/>
      <c r="C9623" s="15"/>
      <c r="E9623" s="37" t="s">
        <v>255</v>
      </c>
      <c r="F9623" s="15">
        <v>802900</v>
      </c>
      <c r="G9623" s="15">
        <v>17107978</v>
      </c>
      <c r="I9623" s="38" t="s">
        <v>262</v>
      </c>
      <c r="J9623" s="15">
        <v>8.1999999999999993</v>
      </c>
    </row>
    <row r="9624" spans="1:10" x14ac:dyDescent="0.3">
      <c r="A9624" s="38" t="s">
        <v>245</v>
      </c>
      <c r="B9624" s="15">
        <v>200295</v>
      </c>
      <c r="C9624" s="15">
        <v>1624645</v>
      </c>
      <c r="E9624" s="37" t="s">
        <v>258</v>
      </c>
      <c r="F9624" s="15">
        <v>782818</v>
      </c>
      <c r="G9624" s="15">
        <v>14483586</v>
      </c>
      <c r="I9624" s="38" t="s">
        <v>263</v>
      </c>
      <c r="J9624" s="15">
        <v>6.1</v>
      </c>
    </row>
    <row r="9625" spans="1:10" x14ac:dyDescent="0.3">
      <c r="A9625" s="38" t="s">
        <v>247</v>
      </c>
      <c r="B9625" s="15">
        <v>221329</v>
      </c>
      <c r="C9625" s="15">
        <v>2223538</v>
      </c>
      <c r="E9625" s="36" t="s">
        <v>253</v>
      </c>
      <c r="F9625" s="15">
        <v>2586740</v>
      </c>
      <c r="G9625" s="15">
        <v>43919470</v>
      </c>
      <c r="I9625" s="35" t="s">
        <v>261</v>
      </c>
      <c r="J9625" s="15"/>
    </row>
    <row r="9626" spans="1:10" x14ac:dyDescent="0.3">
      <c r="A9626" s="38" t="s">
        <v>249</v>
      </c>
      <c r="B9626" s="15">
        <v>208703</v>
      </c>
      <c r="C9626" s="15">
        <v>2030472</v>
      </c>
      <c r="E9626" s="35" t="s">
        <v>256</v>
      </c>
      <c r="F9626" s="15">
        <v>9831111</v>
      </c>
      <c r="G9626" s="15">
        <v>146769666</v>
      </c>
      <c r="I9626" s="38" t="s">
        <v>245</v>
      </c>
      <c r="J9626" s="15">
        <v>7.7</v>
      </c>
    </row>
    <row r="9627" spans="1:10" x14ac:dyDescent="0.3">
      <c r="A9627" s="38" t="s">
        <v>251</v>
      </c>
      <c r="B9627" s="15">
        <v>197998</v>
      </c>
      <c r="C9627" s="15">
        <v>1637610</v>
      </c>
      <c r="E9627" s="36" t="s">
        <v>246</v>
      </c>
      <c r="F9627" s="15">
        <v>2362775</v>
      </c>
      <c r="G9627" s="15">
        <v>34178114</v>
      </c>
      <c r="I9627" s="38" t="s">
        <v>247</v>
      </c>
      <c r="J9627" s="15">
        <v>9.9</v>
      </c>
    </row>
    <row r="9628" spans="1:10" x14ac:dyDescent="0.3">
      <c r="A9628" s="38" t="s">
        <v>254</v>
      </c>
      <c r="B9628" s="15">
        <v>209590</v>
      </c>
      <c r="C9628" s="15">
        <v>1244455</v>
      </c>
      <c r="E9628" s="36" t="s">
        <v>248</v>
      </c>
      <c r="F9628" s="15">
        <v>2467275</v>
      </c>
      <c r="G9628" s="15">
        <v>44741696</v>
      </c>
      <c r="I9628" s="38" t="s">
        <v>249</v>
      </c>
      <c r="J9628" s="15">
        <v>9.8000000000000007</v>
      </c>
    </row>
    <row r="9629" spans="1:10" x14ac:dyDescent="0.3">
      <c r="A9629" s="38" t="s">
        <v>257</v>
      </c>
      <c r="B9629" s="15">
        <v>216995</v>
      </c>
      <c r="C9629" s="15">
        <v>2326169</v>
      </c>
      <c r="E9629" s="36" t="s">
        <v>250</v>
      </c>
      <c r="F9629" s="15">
        <v>2492230</v>
      </c>
      <c r="G9629" s="15">
        <v>36567462</v>
      </c>
      <c r="I9629" s="38" t="s">
        <v>251</v>
      </c>
      <c r="J9629" s="15">
        <v>9.8000000000000007</v>
      </c>
    </row>
    <row r="9630" spans="1:10" x14ac:dyDescent="0.3">
      <c r="A9630" s="38" t="s">
        <v>252</v>
      </c>
      <c r="B9630" s="15">
        <v>205818</v>
      </c>
      <c r="C9630" s="15">
        <v>2480725</v>
      </c>
      <c r="E9630" s="37" t="s">
        <v>252</v>
      </c>
      <c r="F9630" s="15">
        <v>826320</v>
      </c>
      <c r="G9630" s="15">
        <v>16043449</v>
      </c>
      <c r="I9630" s="38" t="s">
        <v>254</v>
      </c>
      <c r="J9630" s="15">
        <v>11.4</v>
      </c>
    </row>
    <row r="9631" spans="1:10" x14ac:dyDescent="0.3">
      <c r="A9631" s="38" t="s">
        <v>255</v>
      </c>
      <c r="B9631" s="15">
        <v>217710</v>
      </c>
      <c r="C9631" s="15">
        <v>855190</v>
      </c>
      <c r="E9631" s="37" t="s">
        <v>255</v>
      </c>
      <c r="F9631" s="15">
        <v>858650</v>
      </c>
      <c r="G9631" s="15">
        <v>12195052</v>
      </c>
      <c r="I9631" s="38" t="s">
        <v>257</v>
      </c>
      <c r="J9631" s="15">
        <v>9.6</v>
      </c>
    </row>
    <row r="9632" spans="1:10" x14ac:dyDescent="0.3">
      <c r="A9632" s="38" t="s">
        <v>258</v>
      </c>
      <c r="B9632" s="15">
        <v>210380</v>
      </c>
      <c r="C9632" s="15">
        <v>2306675</v>
      </c>
      <c r="E9632" s="37" t="s">
        <v>258</v>
      </c>
      <c r="F9632" s="15">
        <v>807260</v>
      </c>
      <c r="G9632" s="15">
        <v>8328961</v>
      </c>
      <c r="I9632" s="38" t="s">
        <v>252</v>
      </c>
      <c r="J9632" s="15">
        <v>9.4</v>
      </c>
    </row>
    <row r="9633" spans="1:10" x14ac:dyDescent="0.3">
      <c r="A9633" s="38" t="s">
        <v>260</v>
      </c>
      <c r="B9633" s="15">
        <v>212695</v>
      </c>
      <c r="C9633" s="15">
        <v>1451125</v>
      </c>
      <c r="E9633" s="36" t="s">
        <v>253</v>
      </c>
      <c r="F9633" s="15">
        <v>2508831</v>
      </c>
      <c r="G9633" s="15">
        <v>31282394</v>
      </c>
      <c r="I9633" s="38" t="s">
        <v>255</v>
      </c>
      <c r="J9633" s="15">
        <v>10.199999999999999</v>
      </c>
    </row>
    <row r="9634" spans="1:10" x14ac:dyDescent="0.3">
      <c r="A9634" s="38" t="s">
        <v>262</v>
      </c>
      <c r="B9634" s="15">
        <v>230670</v>
      </c>
      <c r="C9634" s="15">
        <v>705310</v>
      </c>
      <c r="E9634" s="35" t="s">
        <v>261</v>
      </c>
      <c r="F9634" s="15">
        <v>9259461</v>
      </c>
      <c r="G9634" s="15">
        <v>119896337</v>
      </c>
      <c r="I9634" s="38" t="s">
        <v>258</v>
      </c>
      <c r="J9634" s="15">
        <v>10.3</v>
      </c>
    </row>
    <row r="9635" spans="1:10" x14ac:dyDescent="0.3">
      <c r="A9635" s="38" t="s">
        <v>263</v>
      </c>
      <c r="B9635" s="15">
        <v>224995</v>
      </c>
      <c r="C9635" s="15">
        <v>1762875</v>
      </c>
      <c r="E9635" s="36" t="s">
        <v>246</v>
      </c>
      <c r="F9635" s="15">
        <v>2524157</v>
      </c>
      <c r="G9635" s="15">
        <v>35910207</v>
      </c>
      <c r="I9635" s="38" t="s">
        <v>260</v>
      </c>
      <c r="J9635" s="15">
        <v>9.3000000000000007</v>
      </c>
    </row>
    <row r="9636" spans="1:10" x14ac:dyDescent="0.3">
      <c r="A9636" s="35" t="s">
        <v>272</v>
      </c>
      <c r="B9636" s="15"/>
      <c r="C9636" s="15"/>
      <c r="E9636" s="36" t="s">
        <v>248</v>
      </c>
      <c r="F9636" s="15">
        <v>2339485</v>
      </c>
      <c r="G9636" s="15">
        <v>32821733</v>
      </c>
      <c r="I9636" s="38" t="s">
        <v>262</v>
      </c>
      <c r="J9636" s="15">
        <v>10.199999999999999</v>
      </c>
    </row>
    <row r="9637" spans="1:10" x14ac:dyDescent="0.3">
      <c r="A9637" s="38" t="s">
        <v>245</v>
      </c>
      <c r="B9637" s="15">
        <v>189995</v>
      </c>
      <c r="C9637" s="15">
        <v>958140</v>
      </c>
      <c r="E9637" s="36" t="s">
        <v>250</v>
      </c>
      <c r="F9637" s="15">
        <v>2239927</v>
      </c>
      <c r="G9637" s="15">
        <v>29828321</v>
      </c>
      <c r="I9637" s="38" t="s">
        <v>263</v>
      </c>
      <c r="J9637" s="15">
        <v>8.6</v>
      </c>
    </row>
    <row r="9638" spans="1:10" x14ac:dyDescent="0.3">
      <c r="A9638" s="38" t="s">
        <v>247</v>
      </c>
      <c r="B9638" s="15">
        <v>231084</v>
      </c>
      <c r="C9638" s="15">
        <v>1079674</v>
      </c>
      <c r="E9638" s="37" t="s">
        <v>252</v>
      </c>
      <c r="F9638" s="15">
        <v>735817</v>
      </c>
      <c r="G9638" s="15">
        <v>11246934</v>
      </c>
      <c r="I9638" s="35" t="s">
        <v>264</v>
      </c>
      <c r="J9638" s="15"/>
    </row>
    <row r="9639" spans="1:10" x14ac:dyDescent="0.3">
      <c r="A9639" s="38" t="s">
        <v>249</v>
      </c>
      <c r="B9639" s="15">
        <v>222495</v>
      </c>
      <c r="C9639" s="15">
        <v>2670075</v>
      </c>
      <c r="E9639" s="37" t="s">
        <v>255</v>
      </c>
      <c r="F9639" s="15">
        <v>783450</v>
      </c>
      <c r="G9639" s="15">
        <v>7653496</v>
      </c>
      <c r="I9639" s="38" t="s">
        <v>245</v>
      </c>
      <c r="J9639" s="15">
        <v>8.6</v>
      </c>
    </row>
    <row r="9640" spans="1:10" x14ac:dyDescent="0.3">
      <c r="A9640" s="38" t="s">
        <v>251</v>
      </c>
      <c r="B9640" s="15">
        <v>238995</v>
      </c>
      <c r="C9640" s="15">
        <v>1215565</v>
      </c>
      <c r="E9640" s="37" t="s">
        <v>258</v>
      </c>
      <c r="F9640" s="15">
        <v>720660</v>
      </c>
      <c r="G9640" s="15">
        <v>10927891</v>
      </c>
      <c r="I9640" s="38" t="s">
        <v>247</v>
      </c>
      <c r="J9640" s="15">
        <v>8.3000000000000007</v>
      </c>
    </row>
    <row r="9641" spans="1:10" x14ac:dyDescent="0.3">
      <c r="A9641" s="38" t="s">
        <v>254</v>
      </c>
      <c r="B9641" s="15">
        <v>179498</v>
      </c>
      <c r="C9641" s="15">
        <v>703990</v>
      </c>
      <c r="E9641" s="36" t="s">
        <v>253</v>
      </c>
      <c r="F9641" s="15">
        <v>2155892</v>
      </c>
      <c r="G9641" s="15">
        <v>21336076</v>
      </c>
      <c r="I9641" s="38" t="s">
        <v>249</v>
      </c>
      <c r="J9641" s="15">
        <v>9.1999999999999993</v>
      </c>
    </row>
    <row r="9642" spans="1:10" x14ac:dyDescent="0.3">
      <c r="A9642" s="38" t="s">
        <v>257</v>
      </c>
      <c r="B9642" s="15">
        <v>251475</v>
      </c>
      <c r="C9642" s="15">
        <v>502950</v>
      </c>
      <c r="E9642" s="35" t="s">
        <v>264</v>
      </c>
      <c r="F9642" s="15">
        <v>8204528</v>
      </c>
      <c r="G9642" s="15">
        <v>90851259</v>
      </c>
      <c r="I9642" s="38" t="s">
        <v>251</v>
      </c>
      <c r="J9642" s="15">
        <v>10.5</v>
      </c>
    </row>
    <row r="9643" spans="1:10" x14ac:dyDescent="0.3">
      <c r="A9643" s="38" t="s">
        <v>252</v>
      </c>
      <c r="B9643" s="15">
        <v>198000</v>
      </c>
      <c r="C9643" s="15">
        <v>198000</v>
      </c>
      <c r="E9643" s="36" t="s">
        <v>246</v>
      </c>
      <c r="F9643" s="15">
        <v>2087885</v>
      </c>
      <c r="G9643" s="15">
        <v>19525342</v>
      </c>
      <c r="I9643" s="38" t="s">
        <v>254</v>
      </c>
      <c r="J9643" s="15">
        <v>11.6</v>
      </c>
    </row>
    <row r="9644" spans="1:10" x14ac:dyDescent="0.3">
      <c r="A9644" s="38" t="s">
        <v>255</v>
      </c>
      <c r="B9644" s="15">
        <v>235798</v>
      </c>
      <c r="C9644" s="15">
        <v>471595</v>
      </c>
      <c r="E9644" s="36" t="s">
        <v>248</v>
      </c>
      <c r="F9644" s="15">
        <v>2116344</v>
      </c>
      <c r="G9644" s="15">
        <v>22248074</v>
      </c>
      <c r="I9644" s="38" t="s">
        <v>257</v>
      </c>
      <c r="J9644" s="15">
        <v>11</v>
      </c>
    </row>
    <row r="9645" spans="1:10" x14ac:dyDescent="0.3">
      <c r="A9645" s="38" t="s">
        <v>258</v>
      </c>
      <c r="B9645" s="15">
        <v>214200</v>
      </c>
      <c r="C9645" s="15">
        <v>428400</v>
      </c>
      <c r="E9645" s="36" t="s">
        <v>250</v>
      </c>
      <c r="F9645" s="15">
        <v>2020225</v>
      </c>
      <c r="G9645" s="15">
        <v>24432233</v>
      </c>
      <c r="I9645" s="38" t="s">
        <v>252</v>
      </c>
      <c r="J9645" s="15">
        <v>11.8</v>
      </c>
    </row>
    <row r="9646" spans="1:10" x14ac:dyDescent="0.3">
      <c r="A9646" s="38" t="s">
        <v>260</v>
      </c>
      <c r="B9646" s="15">
        <v>235000</v>
      </c>
      <c r="C9646" s="15">
        <v>235000</v>
      </c>
      <c r="E9646" s="37" t="s">
        <v>252</v>
      </c>
      <c r="F9646" s="15">
        <v>686800</v>
      </c>
      <c r="G9646" s="15">
        <v>9876800</v>
      </c>
      <c r="I9646" s="38" t="s">
        <v>255</v>
      </c>
      <c r="J9646" s="15">
        <v>11.9</v>
      </c>
    </row>
    <row r="9647" spans="1:10" x14ac:dyDescent="0.3">
      <c r="A9647" s="38" t="s">
        <v>262</v>
      </c>
      <c r="B9647" s="15">
        <v>240000</v>
      </c>
      <c r="C9647" s="15">
        <v>240000</v>
      </c>
      <c r="E9647" s="37" t="s">
        <v>255</v>
      </c>
      <c r="F9647" s="15">
        <v>661650</v>
      </c>
      <c r="G9647" s="15">
        <v>6742401</v>
      </c>
      <c r="I9647" s="38" t="s">
        <v>258</v>
      </c>
      <c r="J9647" s="15">
        <v>11.2</v>
      </c>
    </row>
    <row r="9648" spans="1:10" x14ac:dyDescent="0.3">
      <c r="A9648" s="38" t="s">
        <v>263</v>
      </c>
      <c r="B9648" s="15">
        <v>243750</v>
      </c>
      <c r="C9648" s="15">
        <v>1004500</v>
      </c>
      <c r="E9648" s="37" t="s">
        <v>258</v>
      </c>
      <c r="F9648" s="15">
        <v>671775</v>
      </c>
      <c r="G9648" s="15">
        <v>7813032</v>
      </c>
      <c r="I9648" s="38" t="s">
        <v>260</v>
      </c>
      <c r="J9648" s="15">
        <v>10.3</v>
      </c>
    </row>
    <row r="9649" spans="1:10" x14ac:dyDescent="0.3">
      <c r="A9649" s="35" t="s">
        <v>273</v>
      </c>
      <c r="B9649" s="15"/>
      <c r="C9649" s="15"/>
      <c r="E9649" s="36" t="s">
        <v>253</v>
      </c>
      <c r="F9649" s="15">
        <v>1980074</v>
      </c>
      <c r="G9649" s="15">
        <v>24645610</v>
      </c>
      <c r="I9649" s="38" t="s">
        <v>262</v>
      </c>
      <c r="J9649" s="15">
        <v>11.3</v>
      </c>
    </row>
    <row r="9650" spans="1:10" x14ac:dyDescent="0.3">
      <c r="A9650" s="38" t="s">
        <v>245</v>
      </c>
      <c r="B9650" s="15">
        <v>244900</v>
      </c>
      <c r="C9650" s="15">
        <v>244900</v>
      </c>
      <c r="E9650" s="35" t="s">
        <v>266</v>
      </c>
      <c r="F9650" s="15">
        <v>7880078</v>
      </c>
      <c r="G9650" s="15">
        <v>97564931</v>
      </c>
      <c r="I9650" s="38" t="s">
        <v>263</v>
      </c>
      <c r="J9650" s="15">
        <v>10.1</v>
      </c>
    </row>
    <row r="9651" spans="1:10" x14ac:dyDescent="0.3">
      <c r="A9651" s="38" t="s">
        <v>247</v>
      </c>
      <c r="B9651" s="15">
        <v>252500</v>
      </c>
      <c r="C9651" s="15">
        <v>505000</v>
      </c>
      <c r="E9651" s="36" t="s">
        <v>246</v>
      </c>
      <c r="F9651" s="15">
        <v>1916375</v>
      </c>
      <c r="G9651" s="15">
        <v>19943946</v>
      </c>
      <c r="I9651" s="35" t="s">
        <v>266</v>
      </c>
      <c r="J9651" s="15"/>
    </row>
    <row r="9652" spans="1:10" x14ac:dyDescent="0.3">
      <c r="A9652" s="38" t="s">
        <v>249</v>
      </c>
      <c r="B9652" s="15">
        <v>221000</v>
      </c>
      <c r="C9652" s="15">
        <v>442000</v>
      </c>
      <c r="E9652" s="36" t="s">
        <v>248</v>
      </c>
      <c r="F9652" s="15">
        <v>2000825</v>
      </c>
      <c r="G9652" s="15">
        <v>27364000</v>
      </c>
      <c r="I9652" s="38" t="s">
        <v>245</v>
      </c>
      <c r="J9652" s="15">
        <v>10.3</v>
      </c>
    </row>
    <row r="9653" spans="1:10" x14ac:dyDescent="0.3">
      <c r="A9653" s="38" t="s">
        <v>251</v>
      </c>
      <c r="B9653" s="15">
        <v>248000</v>
      </c>
      <c r="C9653" s="15">
        <v>677500</v>
      </c>
      <c r="E9653" s="36" t="s">
        <v>250</v>
      </c>
      <c r="F9653" s="15">
        <v>2079209</v>
      </c>
      <c r="G9653" s="15">
        <v>23226274</v>
      </c>
      <c r="I9653" s="38" t="s">
        <v>247</v>
      </c>
      <c r="J9653" s="15">
        <v>11.6</v>
      </c>
    </row>
    <row r="9654" spans="1:10" x14ac:dyDescent="0.3">
      <c r="A9654" s="38" t="s">
        <v>254</v>
      </c>
      <c r="B9654" s="15">
        <v>220563</v>
      </c>
      <c r="C9654" s="15">
        <v>441125</v>
      </c>
      <c r="E9654" s="37" t="s">
        <v>252</v>
      </c>
      <c r="F9654" s="15">
        <v>686950</v>
      </c>
      <c r="G9654" s="15">
        <v>5635696</v>
      </c>
      <c r="I9654" s="38" t="s">
        <v>249</v>
      </c>
      <c r="J9654" s="15">
        <v>9.6</v>
      </c>
    </row>
    <row r="9655" spans="1:10" x14ac:dyDescent="0.3">
      <c r="A9655" s="38" t="s">
        <v>257</v>
      </c>
      <c r="B9655" s="15">
        <v>222500</v>
      </c>
      <c r="C9655" s="15">
        <v>1241450</v>
      </c>
      <c r="E9655" s="37" t="s">
        <v>255</v>
      </c>
      <c r="F9655" s="15">
        <v>684314</v>
      </c>
      <c r="G9655" s="15">
        <v>7378993</v>
      </c>
      <c r="I9655" s="38" t="s">
        <v>251</v>
      </c>
      <c r="J9655" s="15">
        <v>9.1999999999999993</v>
      </c>
    </row>
    <row r="9656" spans="1:10" x14ac:dyDescent="0.3">
      <c r="A9656" s="38" t="s">
        <v>252</v>
      </c>
      <c r="B9656" s="15">
        <v>264250</v>
      </c>
      <c r="C9656" s="15">
        <v>1062500</v>
      </c>
      <c r="E9656" s="37" t="s">
        <v>258</v>
      </c>
      <c r="F9656" s="15">
        <v>707945</v>
      </c>
      <c r="G9656" s="15">
        <v>10211585</v>
      </c>
      <c r="I9656" s="38" t="s">
        <v>254</v>
      </c>
      <c r="J9656" s="15">
        <v>9.5</v>
      </c>
    </row>
    <row r="9657" spans="1:10" x14ac:dyDescent="0.3">
      <c r="A9657" s="38" t="s">
        <v>255</v>
      </c>
      <c r="B9657" s="15">
        <v>274500</v>
      </c>
      <c r="C9657" s="15">
        <v>549000</v>
      </c>
      <c r="E9657" s="36" t="s">
        <v>253</v>
      </c>
      <c r="F9657" s="15">
        <v>1883669</v>
      </c>
      <c r="G9657" s="15">
        <v>27030711</v>
      </c>
      <c r="I9657" s="38" t="s">
        <v>257</v>
      </c>
      <c r="J9657" s="15">
        <v>9.9</v>
      </c>
    </row>
    <row r="9658" spans="1:10" x14ac:dyDescent="0.3">
      <c r="A9658" s="38" t="s">
        <v>258</v>
      </c>
      <c r="B9658" s="15"/>
      <c r="C9658" s="15"/>
      <c r="E9658" s="35" t="s">
        <v>267</v>
      </c>
      <c r="F9658" s="15">
        <v>7477874</v>
      </c>
      <c r="G9658" s="15">
        <v>98505119</v>
      </c>
      <c r="I9658" s="38" t="s">
        <v>252</v>
      </c>
      <c r="J9658" s="15">
        <v>10</v>
      </c>
    </row>
    <row r="9659" spans="1:10" x14ac:dyDescent="0.3">
      <c r="A9659" s="38" t="s">
        <v>260</v>
      </c>
      <c r="B9659" s="15">
        <v>265000</v>
      </c>
      <c r="C9659" s="15">
        <v>754000</v>
      </c>
      <c r="E9659" s="36" t="s">
        <v>246</v>
      </c>
      <c r="F9659" s="15">
        <v>1886850</v>
      </c>
      <c r="G9659" s="15">
        <v>23602486</v>
      </c>
      <c r="I9659" s="38" t="s">
        <v>255</v>
      </c>
      <c r="J9659" s="15">
        <v>11</v>
      </c>
    </row>
    <row r="9660" spans="1:10" x14ac:dyDescent="0.3">
      <c r="A9660" s="38" t="s">
        <v>262</v>
      </c>
      <c r="B9660" s="15">
        <v>266250</v>
      </c>
      <c r="C9660" s="15">
        <v>1052450</v>
      </c>
      <c r="E9660" s="36" t="s">
        <v>248</v>
      </c>
      <c r="F9660" s="15">
        <v>1811415</v>
      </c>
      <c r="G9660" s="15">
        <v>31792812</v>
      </c>
      <c r="I9660" s="38" t="s">
        <v>258</v>
      </c>
      <c r="J9660" s="15">
        <v>12.8</v>
      </c>
    </row>
    <row r="9661" spans="1:10" x14ac:dyDescent="0.3">
      <c r="A9661" s="38" t="s">
        <v>263</v>
      </c>
      <c r="B9661" s="15"/>
      <c r="C9661" s="15"/>
      <c r="E9661" s="36" t="s">
        <v>250</v>
      </c>
      <c r="F9661" s="15">
        <v>1959357</v>
      </c>
      <c r="G9661" s="15">
        <v>24079497</v>
      </c>
      <c r="I9661" s="38" t="s">
        <v>260</v>
      </c>
      <c r="J9661" s="15">
        <v>11.4</v>
      </c>
    </row>
    <row r="9662" spans="1:10" x14ac:dyDescent="0.3">
      <c r="A9662" s="35" t="s">
        <v>274</v>
      </c>
      <c r="B9662" s="15"/>
      <c r="C9662" s="15"/>
      <c r="E9662" s="37" t="s">
        <v>252</v>
      </c>
      <c r="F9662" s="15">
        <v>689311</v>
      </c>
      <c r="G9662" s="15">
        <v>8876280</v>
      </c>
      <c r="I9662" s="38" t="s">
        <v>262</v>
      </c>
      <c r="J9662" s="15">
        <v>11</v>
      </c>
    </row>
    <row r="9663" spans="1:10" x14ac:dyDescent="0.3">
      <c r="A9663" s="38" t="s">
        <v>245</v>
      </c>
      <c r="B9663" s="15">
        <v>280000</v>
      </c>
      <c r="C9663" s="15">
        <v>280000</v>
      </c>
      <c r="E9663" s="37" t="s">
        <v>255</v>
      </c>
      <c r="F9663" s="15">
        <v>598200</v>
      </c>
      <c r="G9663" s="15">
        <v>8689355</v>
      </c>
      <c r="I9663" s="38" t="s">
        <v>263</v>
      </c>
      <c r="J9663" s="15">
        <v>8.8000000000000007</v>
      </c>
    </row>
    <row r="9664" spans="1:10" x14ac:dyDescent="0.3">
      <c r="A9664" s="38" t="s">
        <v>247</v>
      </c>
      <c r="B9664" s="15"/>
      <c r="C9664" s="15"/>
      <c r="E9664" s="37" t="s">
        <v>258</v>
      </c>
      <c r="F9664" s="15">
        <v>671846</v>
      </c>
      <c r="G9664" s="15">
        <v>6513862</v>
      </c>
      <c r="I9664" s="35" t="s">
        <v>267</v>
      </c>
      <c r="J9664" s="15"/>
    </row>
    <row r="9665" spans="1:10" x14ac:dyDescent="0.3">
      <c r="A9665" s="38" t="s">
        <v>249</v>
      </c>
      <c r="B9665" s="15"/>
      <c r="C9665" s="15"/>
      <c r="E9665" s="36" t="s">
        <v>253</v>
      </c>
      <c r="F9665" s="15">
        <v>1820252</v>
      </c>
      <c r="G9665" s="15">
        <v>19030324</v>
      </c>
      <c r="I9665" s="38" t="s">
        <v>245</v>
      </c>
      <c r="J9665" s="15">
        <v>8.1999999999999993</v>
      </c>
    </row>
    <row r="9666" spans="1:10" x14ac:dyDescent="0.3">
      <c r="A9666" s="38" t="s">
        <v>251</v>
      </c>
      <c r="B9666" s="15">
        <v>280000</v>
      </c>
      <c r="C9666" s="15">
        <v>869800</v>
      </c>
      <c r="E9666" s="35" t="s">
        <v>268</v>
      </c>
      <c r="F9666" s="15">
        <v>6643417</v>
      </c>
      <c r="G9666" s="15">
        <v>71796141</v>
      </c>
      <c r="I9666" s="38" t="s">
        <v>247</v>
      </c>
      <c r="J9666" s="15">
        <v>7.5</v>
      </c>
    </row>
    <row r="9667" spans="1:10" x14ac:dyDescent="0.3">
      <c r="A9667" s="38" t="s">
        <v>254</v>
      </c>
      <c r="B9667" s="15">
        <v>319000</v>
      </c>
      <c r="C9667" s="15">
        <v>929000</v>
      </c>
      <c r="E9667" s="36" t="s">
        <v>246</v>
      </c>
      <c r="F9667" s="15">
        <v>1697500</v>
      </c>
      <c r="G9667" s="15">
        <v>15700981</v>
      </c>
      <c r="I9667" s="38" t="s">
        <v>249</v>
      </c>
      <c r="J9667" s="15">
        <v>7.4</v>
      </c>
    </row>
    <row r="9668" spans="1:10" x14ac:dyDescent="0.3">
      <c r="A9668" s="38" t="s">
        <v>257</v>
      </c>
      <c r="B9668" s="15">
        <v>275000</v>
      </c>
      <c r="C9668" s="15">
        <v>275000</v>
      </c>
      <c r="E9668" s="36" t="s">
        <v>248</v>
      </c>
      <c r="F9668" s="15">
        <v>1740938</v>
      </c>
      <c r="G9668" s="15">
        <v>19851575</v>
      </c>
      <c r="I9668" s="38" t="s">
        <v>251</v>
      </c>
      <c r="J9668" s="15">
        <v>8.5</v>
      </c>
    </row>
    <row r="9669" spans="1:10" x14ac:dyDescent="0.3">
      <c r="A9669" s="38" t="s">
        <v>252</v>
      </c>
      <c r="B9669" s="15">
        <v>310000</v>
      </c>
      <c r="C9669" s="15">
        <v>925000</v>
      </c>
      <c r="E9669" s="36" t="s">
        <v>250</v>
      </c>
      <c r="F9669" s="15">
        <v>1482586</v>
      </c>
      <c r="G9669" s="15">
        <v>16271205</v>
      </c>
      <c r="I9669" s="38" t="s">
        <v>254</v>
      </c>
      <c r="J9669" s="15">
        <v>8.8000000000000007</v>
      </c>
    </row>
    <row r="9670" spans="1:10" x14ac:dyDescent="0.3">
      <c r="A9670" s="38" t="s">
        <v>255</v>
      </c>
      <c r="B9670" s="15">
        <v>310000</v>
      </c>
      <c r="C9670" s="15">
        <v>885000</v>
      </c>
      <c r="E9670" s="37" t="s">
        <v>252</v>
      </c>
      <c r="F9670" s="15">
        <v>534821</v>
      </c>
      <c r="G9670" s="15">
        <v>5905782</v>
      </c>
      <c r="I9670" s="38" t="s">
        <v>257</v>
      </c>
      <c r="J9670" s="15">
        <v>9.9</v>
      </c>
    </row>
    <row r="9671" spans="1:10" x14ac:dyDescent="0.3">
      <c r="A9671" s="38" t="s">
        <v>258</v>
      </c>
      <c r="B9671" s="15">
        <v>295000</v>
      </c>
      <c r="C9671" s="15">
        <v>295000</v>
      </c>
      <c r="E9671" s="37" t="s">
        <v>255</v>
      </c>
      <c r="F9671" s="15">
        <v>552875</v>
      </c>
      <c r="G9671" s="15">
        <v>4517953</v>
      </c>
      <c r="I9671" s="38" t="s">
        <v>252</v>
      </c>
      <c r="J9671" s="15">
        <v>8.4</v>
      </c>
    </row>
    <row r="9672" spans="1:10" x14ac:dyDescent="0.3">
      <c r="A9672" s="38" t="s">
        <v>260</v>
      </c>
      <c r="B9672" s="15">
        <v>292475</v>
      </c>
      <c r="C9672" s="15">
        <v>584950</v>
      </c>
      <c r="E9672" s="37" t="s">
        <v>258</v>
      </c>
      <c r="F9672" s="15">
        <v>394890</v>
      </c>
      <c r="G9672" s="15">
        <v>5847470</v>
      </c>
      <c r="I9672" s="38" t="s">
        <v>255</v>
      </c>
      <c r="J9672" s="15">
        <v>8.6999999999999993</v>
      </c>
    </row>
    <row r="9673" spans="1:10" x14ac:dyDescent="0.3">
      <c r="A9673" s="38" t="s">
        <v>262</v>
      </c>
      <c r="B9673" s="15">
        <v>310000</v>
      </c>
      <c r="C9673" s="15">
        <v>310000</v>
      </c>
      <c r="E9673" s="36" t="s">
        <v>253</v>
      </c>
      <c r="F9673" s="15">
        <v>1722393</v>
      </c>
      <c r="G9673" s="15">
        <v>19972380</v>
      </c>
      <c r="I9673" s="38" t="s">
        <v>258</v>
      </c>
      <c r="J9673" s="15">
        <v>8.3000000000000007</v>
      </c>
    </row>
    <row r="9674" spans="1:10" x14ac:dyDescent="0.3">
      <c r="A9674" s="38" t="s">
        <v>263</v>
      </c>
      <c r="B9674" s="15">
        <v>304975</v>
      </c>
      <c r="C9674" s="15">
        <v>1199950</v>
      </c>
      <c r="E9674" s="35" t="s">
        <v>269</v>
      </c>
      <c r="F9674" s="15">
        <v>7165335</v>
      </c>
      <c r="G9674" s="15">
        <v>73232814</v>
      </c>
      <c r="I9674" s="38" t="s">
        <v>260</v>
      </c>
      <c r="J9674" s="15">
        <v>6.5</v>
      </c>
    </row>
    <row r="9675" spans="1:10" x14ac:dyDescent="0.3">
      <c r="A9675" s="35" t="s">
        <v>275</v>
      </c>
      <c r="B9675" s="15"/>
      <c r="C9675" s="15"/>
      <c r="E9675" s="36" t="s">
        <v>246</v>
      </c>
      <c r="F9675" s="15">
        <v>1738635</v>
      </c>
      <c r="G9675" s="15">
        <v>18125326</v>
      </c>
      <c r="I9675" s="38" t="s">
        <v>262</v>
      </c>
      <c r="J9675" s="15">
        <v>7.2</v>
      </c>
    </row>
    <row r="9676" spans="1:10" x14ac:dyDescent="0.3">
      <c r="A9676" s="38" t="s">
        <v>245</v>
      </c>
      <c r="B9676" s="15">
        <v>305000</v>
      </c>
      <c r="C9676" s="15">
        <v>885000</v>
      </c>
      <c r="E9676" s="36" t="s">
        <v>248</v>
      </c>
      <c r="F9676" s="15">
        <v>1623000</v>
      </c>
      <c r="G9676" s="15">
        <v>20847478</v>
      </c>
      <c r="I9676" s="38" t="s">
        <v>263</v>
      </c>
      <c r="J9676" s="15">
        <v>8.1999999999999993</v>
      </c>
    </row>
    <row r="9677" spans="1:10" x14ac:dyDescent="0.3">
      <c r="A9677" s="38" t="s">
        <v>247</v>
      </c>
      <c r="B9677" s="15">
        <v>284500</v>
      </c>
      <c r="C9677" s="15">
        <v>569000</v>
      </c>
      <c r="E9677" s="36" t="s">
        <v>250</v>
      </c>
      <c r="F9677" s="15">
        <v>1926100</v>
      </c>
      <c r="G9677" s="15">
        <v>22318316</v>
      </c>
      <c r="I9677" s="35" t="s">
        <v>268</v>
      </c>
      <c r="J9677" s="15"/>
    </row>
    <row r="9678" spans="1:10" x14ac:dyDescent="0.3">
      <c r="A9678" s="38" t="s">
        <v>249</v>
      </c>
      <c r="B9678" s="15">
        <v>336000</v>
      </c>
      <c r="C9678" s="15">
        <v>336000</v>
      </c>
      <c r="E9678" s="37" t="s">
        <v>252</v>
      </c>
      <c r="F9678" s="15">
        <v>680700</v>
      </c>
      <c r="G9678" s="15">
        <v>10679912</v>
      </c>
      <c r="I9678" s="38" t="s">
        <v>245</v>
      </c>
      <c r="J9678" s="15">
        <v>8.3000000000000007</v>
      </c>
    </row>
    <row r="9679" spans="1:10" x14ac:dyDescent="0.3">
      <c r="A9679" s="38" t="s">
        <v>251</v>
      </c>
      <c r="B9679" s="15">
        <v>307500</v>
      </c>
      <c r="C9679" s="15">
        <v>889500</v>
      </c>
      <c r="E9679" s="37" t="s">
        <v>255</v>
      </c>
      <c r="F9679" s="15">
        <v>661900</v>
      </c>
      <c r="G9679" s="15">
        <v>6851959</v>
      </c>
      <c r="I9679" s="38" t="s">
        <v>247</v>
      </c>
      <c r="J9679" s="15">
        <v>7.4</v>
      </c>
    </row>
    <row r="9680" spans="1:10" x14ac:dyDescent="0.3">
      <c r="A9680" s="38" t="s">
        <v>254</v>
      </c>
      <c r="B9680" s="15">
        <v>301000</v>
      </c>
      <c r="C9680" s="15">
        <v>602000</v>
      </c>
      <c r="E9680" s="37" t="s">
        <v>258</v>
      </c>
      <c r="F9680" s="15">
        <v>583500</v>
      </c>
      <c r="G9680" s="15">
        <v>4786445</v>
      </c>
      <c r="I9680" s="38" t="s">
        <v>249</v>
      </c>
      <c r="J9680" s="15">
        <v>7</v>
      </c>
    </row>
    <row r="9681" spans="1:10" x14ac:dyDescent="0.3">
      <c r="A9681" s="38" t="s">
        <v>257</v>
      </c>
      <c r="B9681" s="15">
        <v>325000</v>
      </c>
      <c r="C9681" s="15">
        <v>325000</v>
      </c>
      <c r="E9681" s="36" t="s">
        <v>253</v>
      </c>
      <c r="F9681" s="15">
        <v>1877600</v>
      </c>
      <c r="G9681" s="15">
        <v>11941694</v>
      </c>
      <c r="I9681" s="38" t="s">
        <v>251</v>
      </c>
      <c r="J9681" s="15">
        <v>6.4</v>
      </c>
    </row>
    <row r="9682" spans="1:10" x14ac:dyDescent="0.3">
      <c r="A9682" s="38" t="s">
        <v>252</v>
      </c>
      <c r="B9682" s="15">
        <v>244950</v>
      </c>
      <c r="C9682" s="15">
        <v>244950</v>
      </c>
      <c r="E9682" s="35" t="s">
        <v>270</v>
      </c>
      <c r="F9682" s="15">
        <v>8081749</v>
      </c>
      <c r="G9682" s="15">
        <v>77574998</v>
      </c>
      <c r="I9682" s="38" t="s">
        <v>254</v>
      </c>
      <c r="J9682" s="15">
        <v>6.4</v>
      </c>
    </row>
    <row r="9683" spans="1:10" x14ac:dyDescent="0.3">
      <c r="A9683" s="38" t="s">
        <v>255</v>
      </c>
      <c r="B9683" s="15">
        <v>315000</v>
      </c>
      <c r="C9683" s="15">
        <v>630000</v>
      </c>
      <c r="E9683" s="36" t="s">
        <v>246</v>
      </c>
      <c r="F9683" s="15">
        <v>1987049</v>
      </c>
      <c r="G9683" s="15">
        <v>15200503</v>
      </c>
      <c r="I9683" s="38" t="s">
        <v>257</v>
      </c>
      <c r="J9683" s="15">
        <v>7.2</v>
      </c>
    </row>
    <row r="9684" spans="1:10" x14ac:dyDescent="0.3">
      <c r="A9684" s="38" t="s">
        <v>258</v>
      </c>
      <c r="B9684" s="15">
        <v>318000</v>
      </c>
      <c r="C9684" s="15">
        <v>1620000</v>
      </c>
      <c r="E9684" s="36" t="s">
        <v>248</v>
      </c>
      <c r="F9684" s="15">
        <v>1657550</v>
      </c>
      <c r="G9684" s="15">
        <v>17801115</v>
      </c>
      <c r="I9684" s="38" t="s">
        <v>252</v>
      </c>
      <c r="J9684" s="15">
        <v>7.1</v>
      </c>
    </row>
    <row r="9685" spans="1:10" x14ac:dyDescent="0.3">
      <c r="A9685" s="38" t="s">
        <v>260</v>
      </c>
      <c r="B9685" s="15">
        <v>322000</v>
      </c>
      <c r="C9685" s="15">
        <v>322000</v>
      </c>
      <c r="E9685" s="36" t="s">
        <v>250</v>
      </c>
      <c r="F9685" s="15">
        <v>2006675</v>
      </c>
      <c r="G9685" s="15">
        <v>26753765</v>
      </c>
      <c r="I9685" s="38" t="s">
        <v>255</v>
      </c>
      <c r="J9685" s="15">
        <v>6.3</v>
      </c>
    </row>
    <row r="9686" spans="1:10" x14ac:dyDescent="0.3">
      <c r="A9686" s="38" t="s">
        <v>262</v>
      </c>
      <c r="B9686" s="15">
        <v>340000</v>
      </c>
      <c r="C9686" s="15">
        <v>1027000</v>
      </c>
      <c r="E9686" s="37" t="s">
        <v>252</v>
      </c>
      <c r="F9686" s="15">
        <v>646750</v>
      </c>
      <c r="G9686" s="15">
        <v>9094786</v>
      </c>
      <c r="I9686" s="38" t="s">
        <v>258</v>
      </c>
      <c r="J9686" s="15">
        <v>5.4</v>
      </c>
    </row>
    <row r="9687" spans="1:10" x14ac:dyDescent="0.3">
      <c r="A9687" s="14">
        <v>58</v>
      </c>
      <c r="B9687" s="15">
        <v>36669094</v>
      </c>
      <c r="C9687" s="15">
        <v>302897191</v>
      </c>
      <c r="E9687" s="37" t="s">
        <v>255</v>
      </c>
      <c r="F9687" s="15">
        <v>683925</v>
      </c>
      <c r="G9687" s="15">
        <v>10144790</v>
      </c>
      <c r="I9687" s="38" t="s">
        <v>260</v>
      </c>
      <c r="J9687" s="15">
        <v>7.3</v>
      </c>
    </row>
    <row r="9688" spans="1:10" x14ac:dyDescent="0.3">
      <c r="A9688" s="35" t="s">
        <v>243</v>
      </c>
      <c r="B9688" s="15"/>
      <c r="C9688" s="15"/>
      <c r="E9688" s="37" t="s">
        <v>258</v>
      </c>
      <c r="F9688" s="15">
        <v>676000</v>
      </c>
      <c r="G9688" s="15">
        <v>7514189</v>
      </c>
      <c r="I9688" s="38" t="s">
        <v>262</v>
      </c>
      <c r="J9688" s="15">
        <v>6.3</v>
      </c>
    </row>
    <row r="9689" spans="1:10" x14ac:dyDescent="0.3">
      <c r="A9689" s="38" t="s">
        <v>245</v>
      </c>
      <c r="B9689" s="15">
        <v>143500</v>
      </c>
      <c r="C9689" s="15">
        <v>446100</v>
      </c>
      <c r="E9689" s="36" t="s">
        <v>253</v>
      </c>
      <c r="F9689" s="15">
        <v>2430475</v>
      </c>
      <c r="G9689" s="15">
        <v>17819615</v>
      </c>
      <c r="I9689" s="38" t="s">
        <v>263</v>
      </c>
      <c r="J9689" s="15">
        <v>6.2</v>
      </c>
    </row>
    <row r="9690" spans="1:10" x14ac:dyDescent="0.3">
      <c r="A9690" s="38" t="s">
        <v>247</v>
      </c>
      <c r="B9690" s="15">
        <v>120975</v>
      </c>
      <c r="C9690" s="15">
        <v>1159850</v>
      </c>
      <c r="E9690" s="35" t="s">
        <v>271</v>
      </c>
      <c r="F9690" s="15">
        <v>8461181</v>
      </c>
      <c r="G9690" s="15">
        <v>101631090</v>
      </c>
      <c r="I9690" s="35" t="s">
        <v>269</v>
      </c>
      <c r="J9690" s="15"/>
    </row>
    <row r="9691" spans="1:10" x14ac:dyDescent="0.3">
      <c r="A9691" s="38" t="s">
        <v>249</v>
      </c>
      <c r="B9691" s="15">
        <v>121225</v>
      </c>
      <c r="C9691" s="15">
        <v>484990</v>
      </c>
      <c r="E9691" s="36" t="s">
        <v>246</v>
      </c>
      <c r="F9691" s="15">
        <v>1895175</v>
      </c>
      <c r="G9691" s="15">
        <v>18141312</v>
      </c>
      <c r="I9691" s="38" t="s">
        <v>245</v>
      </c>
      <c r="J9691" s="15">
        <v>4.0999999999999996</v>
      </c>
    </row>
    <row r="9692" spans="1:10" x14ac:dyDescent="0.3">
      <c r="A9692" s="38" t="s">
        <v>251</v>
      </c>
      <c r="B9692" s="15">
        <v>127925</v>
      </c>
      <c r="C9692" s="15">
        <v>2189350</v>
      </c>
      <c r="E9692" s="36" t="s">
        <v>248</v>
      </c>
      <c r="F9692" s="15">
        <v>2101638</v>
      </c>
      <c r="G9692" s="15">
        <v>28969512</v>
      </c>
      <c r="I9692" s="38" t="s">
        <v>247</v>
      </c>
      <c r="J9692" s="15">
        <v>4.5</v>
      </c>
    </row>
    <row r="9693" spans="1:10" x14ac:dyDescent="0.3">
      <c r="A9693" s="38" t="s">
        <v>254</v>
      </c>
      <c r="B9693" s="15">
        <v>119500</v>
      </c>
      <c r="C9693" s="15">
        <v>692990</v>
      </c>
      <c r="E9693" s="36" t="s">
        <v>250</v>
      </c>
      <c r="F9693" s="15">
        <v>2238572</v>
      </c>
      <c r="G9693" s="15">
        <v>29223491</v>
      </c>
      <c r="I9693" s="38" t="s">
        <v>249</v>
      </c>
      <c r="J9693" s="15">
        <v>4.5999999999999996</v>
      </c>
    </row>
    <row r="9694" spans="1:10" x14ac:dyDescent="0.3">
      <c r="A9694" s="38" t="s">
        <v>257</v>
      </c>
      <c r="B9694" s="15">
        <v>119000</v>
      </c>
      <c r="C9694" s="15">
        <v>604950</v>
      </c>
      <c r="E9694" s="37" t="s">
        <v>252</v>
      </c>
      <c r="F9694" s="15">
        <v>727972</v>
      </c>
      <c r="G9694" s="15">
        <v>12306786</v>
      </c>
      <c r="I9694" s="38" t="s">
        <v>251</v>
      </c>
      <c r="J9694" s="15">
        <v>5</v>
      </c>
    </row>
    <row r="9695" spans="1:10" x14ac:dyDescent="0.3">
      <c r="A9695" s="38" t="s">
        <v>252</v>
      </c>
      <c r="B9695" s="15">
        <v>119950</v>
      </c>
      <c r="C9695" s="15">
        <v>388950</v>
      </c>
      <c r="E9695" s="37" t="s">
        <v>255</v>
      </c>
      <c r="F9695" s="15">
        <v>700210</v>
      </c>
      <c r="G9695" s="15">
        <v>8029865</v>
      </c>
      <c r="I9695" s="38" t="s">
        <v>254</v>
      </c>
      <c r="J9695" s="15">
        <v>5</v>
      </c>
    </row>
    <row r="9696" spans="1:10" x14ac:dyDescent="0.3">
      <c r="A9696" s="38" t="s">
        <v>255</v>
      </c>
      <c r="B9696" s="15">
        <v>123150</v>
      </c>
      <c r="C9696" s="15">
        <v>874550</v>
      </c>
      <c r="E9696" s="37" t="s">
        <v>258</v>
      </c>
      <c r="F9696" s="15">
        <v>810390</v>
      </c>
      <c r="G9696" s="15">
        <v>8886840</v>
      </c>
      <c r="I9696" s="38" t="s">
        <v>257</v>
      </c>
      <c r="J9696" s="15">
        <v>5.7</v>
      </c>
    </row>
    <row r="9697" spans="1:10" x14ac:dyDescent="0.3">
      <c r="A9697" s="38" t="s">
        <v>258</v>
      </c>
      <c r="B9697" s="15">
        <v>120000</v>
      </c>
      <c r="C9697" s="15">
        <v>1219450</v>
      </c>
      <c r="E9697" s="36" t="s">
        <v>253</v>
      </c>
      <c r="F9697" s="15">
        <v>2225796</v>
      </c>
      <c r="G9697" s="15">
        <v>25296775</v>
      </c>
      <c r="I9697" s="38" t="s">
        <v>252</v>
      </c>
      <c r="J9697" s="15">
        <v>6.2</v>
      </c>
    </row>
    <row r="9698" spans="1:10" x14ac:dyDescent="0.3">
      <c r="A9698" s="38" t="s">
        <v>260</v>
      </c>
      <c r="B9698" s="15">
        <v>141350</v>
      </c>
      <c r="C9698" s="15">
        <v>1440350</v>
      </c>
      <c r="E9698" s="35" t="s">
        <v>272</v>
      </c>
      <c r="F9698" s="15">
        <v>9238585</v>
      </c>
      <c r="G9698" s="15">
        <v>132949848</v>
      </c>
      <c r="I9698" s="38" t="s">
        <v>255</v>
      </c>
      <c r="J9698" s="15">
        <v>6.7</v>
      </c>
    </row>
    <row r="9699" spans="1:10" x14ac:dyDescent="0.3">
      <c r="A9699" s="38" t="s">
        <v>262</v>
      </c>
      <c r="B9699" s="15">
        <v>121000</v>
      </c>
      <c r="C9699" s="15">
        <v>863500</v>
      </c>
      <c r="E9699" s="36" t="s">
        <v>246</v>
      </c>
      <c r="F9699" s="15">
        <v>2181965</v>
      </c>
      <c r="G9699" s="15">
        <v>22338502</v>
      </c>
      <c r="I9699" s="38" t="s">
        <v>258</v>
      </c>
      <c r="J9699" s="15">
        <v>5.8</v>
      </c>
    </row>
    <row r="9700" spans="1:10" x14ac:dyDescent="0.3">
      <c r="A9700" s="38" t="s">
        <v>263</v>
      </c>
      <c r="B9700" s="15">
        <v>130000</v>
      </c>
      <c r="C9700" s="15">
        <v>930450</v>
      </c>
      <c r="E9700" s="36" t="s">
        <v>248</v>
      </c>
      <c r="F9700" s="15">
        <v>2241500</v>
      </c>
      <c r="G9700" s="15">
        <v>36388913</v>
      </c>
      <c r="I9700" s="38" t="s">
        <v>260</v>
      </c>
      <c r="J9700" s="15">
        <v>5.3</v>
      </c>
    </row>
    <row r="9701" spans="1:10" x14ac:dyDescent="0.3">
      <c r="A9701" s="35" t="s">
        <v>259</v>
      </c>
      <c r="B9701" s="15"/>
      <c r="C9701" s="15"/>
      <c r="E9701" s="36" t="s">
        <v>250</v>
      </c>
      <c r="F9701" s="15">
        <v>2407900</v>
      </c>
      <c r="G9701" s="15">
        <v>37634281</v>
      </c>
      <c r="I9701" s="38" t="s">
        <v>262</v>
      </c>
      <c r="J9701" s="15">
        <v>5.9</v>
      </c>
    </row>
    <row r="9702" spans="1:10" x14ac:dyDescent="0.3">
      <c r="A9702" s="38" t="s">
        <v>245</v>
      </c>
      <c r="B9702" s="15">
        <v>135000</v>
      </c>
      <c r="C9702" s="15">
        <v>961900</v>
      </c>
      <c r="E9702" s="37" t="s">
        <v>252</v>
      </c>
      <c r="F9702" s="15">
        <v>806475</v>
      </c>
      <c r="G9702" s="15">
        <v>13457640</v>
      </c>
      <c r="I9702" s="38" t="s">
        <v>263</v>
      </c>
      <c r="J9702" s="15">
        <v>5.8</v>
      </c>
    </row>
    <row r="9703" spans="1:10" x14ac:dyDescent="0.3">
      <c r="A9703" s="38" t="s">
        <v>247</v>
      </c>
      <c r="B9703" s="15">
        <v>122100</v>
      </c>
      <c r="C9703" s="15">
        <v>727100</v>
      </c>
      <c r="E9703" s="37" t="s">
        <v>255</v>
      </c>
      <c r="F9703" s="15">
        <v>796950</v>
      </c>
      <c r="G9703" s="15">
        <v>12534141</v>
      </c>
      <c r="I9703" s="35" t="s">
        <v>270</v>
      </c>
      <c r="J9703" s="15"/>
    </row>
    <row r="9704" spans="1:10" x14ac:dyDescent="0.3">
      <c r="A9704" s="38" t="s">
        <v>249</v>
      </c>
      <c r="B9704" s="15">
        <v>134000</v>
      </c>
      <c r="C9704" s="15">
        <v>925450</v>
      </c>
      <c r="E9704" s="37" t="s">
        <v>258</v>
      </c>
      <c r="F9704" s="15">
        <v>804475</v>
      </c>
      <c r="G9704" s="15">
        <v>11642500</v>
      </c>
      <c r="I9704" s="38" t="s">
        <v>245</v>
      </c>
      <c r="J9704" s="15">
        <v>6.8</v>
      </c>
    </row>
    <row r="9705" spans="1:10" x14ac:dyDescent="0.3">
      <c r="A9705" s="38" t="s">
        <v>251</v>
      </c>
      <c r="B9705" s="15">
        <v>149000</v>
      </c>
      <c r="C9705" s="15">
        <v>1501109</v>
      </c>
      <c r="E9705" s="36" t="s">
        <v>253</v>
      </c>
      <c r="F9705" s="15">
        <v>2407220</v>
      </c>
      <c r="G9705" s="15">
        <v>36588152</v>
      </c>
      <c r="I9705" s="38" t="s">
        <v>247</v>
      </c>
      <c r="J9705" s="15">
        <v>5.8</v>
      </c>
    </row>
    <row r="9706" spans="1:10" x14ac:dyDescent="0.3">
      <c r="A9706" s="38" t="s">
        <v>254</v>
      </c>
      <c r="B9706" s="15">
        <v>137400</v>
      </c>
      <c r="C9706" s="15">
        <v>1095300</v>
      </c>
      <c r="E9706" s="35" t="s">
        <v>273</v>
      </c>
      <c r="F9706" s="15">
        <v>10681326</v>
      </c>
      <c r="G9706" s="15">
        <v>201060125</v>
      </c>
      <c r="I9706" s="38" t="s">
        <v>249</v>
      </c>
      <c r="J9706" s="15">
        <v>6.1</v>
      </c>
    </row>
    <row r="9707" spans="1:10" x14ac:dyDescent="0.3">
      <c r="A9707" s="38" t="s">
        <v>257</v>
      </c>
      <c r="B9707" s="15">
        <v>128450</v>
      </c>
      <c r="C9707" s="15">
        <v>1180250</v>
      </c>
      <c r="E9707" s="36" t="s">
        <v>246</v>
      </c>
      <c r="F9707" s="15">
        <v>2497913</v>
      </c>
      <c r="G9707" s="15">
        <v>32304076</v>
      </c>
      <c r="I9707" s="38" t="s">
        <v>251</v>
      </c>
      <c r="J9707" s="15">
        <v>6.3</v>
      </c>
    </row>
    <row r="9708" spans="1:10" x14ac:dyDescent="0.3">
      <c r="A9708" s="38" t="s">
        <v>252</v>
      </c>
      <c r="B9708" s="15">
        <v>126250</v>
      </c>
      <c r="C9708" s="15">
        <v>776000</v>
      </c>
      <c r="E9708" s="36" t="s">
        <v>248</v>
      </c>
      <c r="F9708" s="15">
        <v>2699513</v>
      </c>
      <c r="G9708" s="15">
        <v>56865326</v>
      </c>
      <c r="I9708" s="38" t="s">
        <v>254</v>
      </c>
      <c r="J9708" s="15">
        <v>6.2</v>
      </c>
    </row>
    <row r="9709" spans="1:10" x14ac:dyDescent="0.3">
      <c r="A9709" s="38" t="s">
        <v>255</v>
      </c>
      <c r="B9709" s="15">
        <v>137975</v>
      </c>
      <c r="C9709" s="15">
        <v>2038372</v>
      </c>
      <c r="E9709" s="36" t="s">
        <v>250</v>
      </c>
      <c r="F9709" s="15">
        <v>2671628</v>
      </c>
      <c r="G9709" s="15">
        <v>64749136</v>
      </c>
      <c r="I9709" s="38" t="s">
        <v>257</v>
      </c>
      <c r="J9709" s="15">
        <v>5.7</v>
      </c>
    </row>
    <row r="9710" spans="1:10" x14ac:dyDescent="0.3">
      <c r="A9710" s="38" t="s">
        <v>258</v>
      </c>
      <c r="B9710" s="15">
        <v>150000</v>
      </c>
      <c r="C9710" s="15">
        <v>2690490</v>
      </c>
      <c r="E9710" s="37" t="s">
        <v>252</v>
      </c>
      <c r="F9710" s="15">
        <v>877583</v>
      </c>
      <c r="G9710" s="15">
        <v>19487667</v>
      </c>
      <c r="I9710" s="38" t="s">
        <v>252</v>
      </c>
      <c r="J9710" s="15">
        <v>6.8</v>
      </c>
    </row>
    <row r="9711" spans="1:10" x14ac:dyDescent="0.3">
      <c r="A9711" s="38" t="s">
        <v>260</v>
      </c>
      <c r="B9711" s="15">
        <v>169950</v>
      </c>
      <c r="C9711" s="15">
        <v>1173845</v>
      </c>
      <c r="E9711" s="37" t="s">
        <v>255</v>
      </c>
      <c r="F9711" s="15">
        <v>889500</v>
      </c>
      <c r="G9711" s="15">
        <v>24514234</v>
      </c>
      <c r="I9711" s="38" t="s">
        <v>255</v>
      </c>
      <c r="J9711" s="15">
        <v>6.8</v>
      </c>
    </row>
    <row r="9712" spans="1:10" x14ac:dyDescent="0.3">
      <c r="A9712" s="38" t="s">
        <v>262</v>
      </c>
      <c r="B9712" s="15">
        <v>138950</v>
      </c>
      <c r="C9712" s="15">
        <v>822250</v>
      </c>
      <c r="E9712" s="37" t="s">
        <v>258</v>
      </c>
      <c r="F9712" s="15">
        <v>904545</v>
      </c>
      <c r="G9712" s="15">
        <v>20747235</v>
      </c>
      <c r="I9712" s="38" t="s">
        <v>258</v>
      </c>
      <c r="J9712" s="15">
        <v>5.0999999999999996</v>
      </c>
    </row>
    <row r="9713" spans="1:10" x14ac:dyDescent="0.3">
      <c r="A9713" s="38" t="s">
        <v>263</v>
      </c>
      <c r="B9713" s="15">
        <v>135000</v>
      </c>
      <c r="C9713" s="15">
        <v>677000</v>
      </c>
      <c r="E9713" s="36" t="s">
        <v>253</v>
      </c>
      <c r="F9713" s="15">
        <v>2812272</v>
      </c>
      <c r="G9713" s="15">
        <v>47141587</v>
      </c>
      <c r="I9713" s="38" t="s">
        <v>260</v>
      </c>
      <c r="J9713" s="15">
        <v>3.9</v>
      </c>
    </row>
    <row r="9714" spans="1:10" x14ac:dyDescent="0.3">
      <c r="A9714" s="35" t="s">
        <v>265</v>
      </c>
      <c r="B9714" s="15"/>
      <c r="C9714" s="15"/>
      <c r="E9714" s="35" t="s">
        <v>274</v>
      </c>
      <c r="F9714" s="15">
        <v>12147654</v>
      </c>
      <c r="G9714" s="15">
        <v>267507549</v>
      </c>
      <c r="I9714" s="38" t="s">
        <v>262</v>
      </c>
      <c r="J9714" s="15">
        <v>2.9</v>
      </c>
    </row>
    <row r="9715" spans="1:10" x14ac:dyDescent="0.3">
      <c r="A9715" s="38" t="s">
        <v>245</v>
      </c>
      <c r="B9715" s="15">
        <v>115500</v>
      </c>
      <c r="C9715" s="15">
        <v>939172</v>
      </c>
      <c r="E9715" s="36" t="s">
        <v>246</v>
      </c>
      <c r="F9715" s="15">
        <v>2982020</v>
      </c>
      <c r="G9715" s="15">
        <v>54948823</v>
      </c>
      <c r="I9715" s="38" t="s">
        <v>263</v>
      </c>
      <c r="J9715" s="15">
        <v>3.8</v>
      </c>
    </row>
    <row r="9716" spans="1:10" x14ac:dyDescent="0.3">
      <c r="A9716" s="38" t="s">
        <v>247</v>
      </c>
      <c r="B9716" s="15">
        <v>170500</v>
      </c>
      <c r="C9716" s="15">
        <v>1846830</v>
      </c>
      <c r="E9716" s="36" t="s">
        <v>248</v>
      </c>
      <c r="F9716" s="15">
        <v>3046303</v>
      </c>
      <c r="G9716" s="15">
        <v>88616614</v>
      </c>
      <c r="I9716" s="35" t="s">
        <v>271</v>
      </c>
      <c r="J9716" s="15"/>
    </row>
    <row r="9717" spans="1:10" x14ac:dyDescent="0.3">
      <c r="A9717" s="38" t="s">
        <v>249</v>
      </c>
      <c r="B9717" s="15">
        <v>153725</v>
      </c>
      <c r="C9717" s="15">
        <v>1389300</v>
      </c>
      <c r="E9717" s="36" t="s">
        <v>250</v>
      </c>
      <c r="F9717" s="15">
        <v>3128490</v>
      </c>
      <c r="G9717" s="15">
        <v>67954518</v>
      </c>
      <c r="I9717" s="38" t="s">
        <v>245</v>
      </c>
      <c r="J9717" s="15">
        <v>4</v>
      </c>
    </row>
    <row r="9718" spans="1:10" x14ac:dyDescent="0.3">
      <c r="A9718" s="38" t="s">
        <v>251</v>
      </c>
      <c r="B9718" s="15">
        <v>175000</v>
      </c>
      <c r="C9718" s="15">
        <v>897400</v>
      </c>
      <c r="E9718" s="37" t="s">
        <v>252</v>
      </c>
      <c r="F9718" s="15">
        <v>1039495</v>
      </c>
      <c r="G9718" s="15">
        <v>19647694</v>
      </c>
      <c r="I9718" s="38" t="s">
        <v>247</v>
      </c>
      <c r="J9718" s="15">
        <v>4.3</v>
      </c>
    </row>
    <row r="9719" spans="1:10" x14ac:dyDescent="0.3">
      <c r="A9719" s="38" t="s">
        <v>254</v>
      </c>
      <c r="B9719" s="15">
        <v>153250</v>
      </c>
      <c r="C9719" s="15">
        <v>1893863</v>
      </c>
      <c r="E9719" s="37" t="s">
        <v>255</v>
      </c>
      <c r="F9719" s="15">
        <v>1009000</v>
      </c>
      <c r="G9719" s="15">
        <v>24471995</v>
      </c>
      <c r="I9719" s="38" t="s">
        <v>249</v>
      </c>
      <c r="J9719" s="15">
        <v>3.6</v>
      </c>
    </row>
    <row r="9720" spans="1:10" x14ac:dyDescent="0.3">
      <c r="A9720" s="38" t="s">
        <v>257</v>
      </c>
      <c r="B9720" s="15">
        <v>165000</v>
      </c>
      <c r="C9720" s="15">
        <v>1901350</v>
      </c>
      <c r="E9720" s="37" t="s">
        <v>258</v>
      </c>
      <c r="F9720" s="15">
        <v>1079995</v>
      </c>
      <c r="G9720" s="15">
        <v>23834829</v>
      </c>
      <c r="I9720" s="38" t="s">
        <v>251</v>
      </c>
      <c r="J9720" s="15">
        <v>4.3</v>
      </c>
    </row>
    <row r="9721" spans="1:10" x14ac:dyDescent="0.3">
      <c r="A9721" s="38" t="s">
        <v>252</v>
      </c>
      <c r="B9721" s="15">
        <v>174500</v>
      </c>
      <c r="C9721" s="15">
        <v>1457155</v>
      </c>
      <c r="E9721" s="36" t="s">
        <v>253</v>
      </c>
      <c r="F9721" s="15">
        <v>2990841</v>
      </c>
      <c r="G9721" s="15">
        <v>55987594</v>
      </c>
      <c r="I9721" s="38" t="s">
        <v>254</v>
      </c>
      <c r="J9721" s="15">
        <v>4.2</v>
      </c>
    </row>
    <row r="9722" spans="1:10" x14ac:dyDescent="0.3">
      <c r="A9722" s="38" t="s">
        <v>255</v>
      </c>
      <c r="B9722" s="15">
        <v>174000</v>
      </c>
      <c r="C9722" s="15">
        <v>1444350</v>
      </c>
      <c r="E9722" s="35" t="s">
        <v>275</v>
      </c>
      <c r="F9722" s="15">
        <v>12107244</v>
      </c>
      <c r="G9722" s="15">
        <v>255143656</v>
      </c>
      <c r="I9722" s="38" t="s">
        <v>257</v>
      </c>
      <c r="J9722" s="15">
        <v>3.8</v>
      </c>
    </row>
    <row r="9723" spans="1:10" x14ac:dyDescent="0.3">
      <c r="A9723" s="38" t="s">
        <v>258</v>
      </c>
      <c r="B9723" s="15">
        <v>170000</v>
      </c>
      <c r="C9723" s="15">
        <v>1715850</v>
      </c>
      <c r="E9723" s="36" t="s">
        <v>246</v>
      </c>
      <c r="F9723" s="15">
        <v>3153469</v>
      </c>
      <c r="G9723" s="15">
        <v>52593276</v>
      </c>
      <c r="I9723" s="38" t="s">
        <v>252</v>
      </c>
      <c r="J9723" s="15">
        <v>4.0999999999999996</v>
      </c>
    </row>
    <row r="9724" spans="1:10" x14ac:dyDescent="0.3">
      <c r="A9724" s="38" t="s">
        <v>260</v>
      </c>
      <c r="B9724" s="15">
        <v>219900</v>
      </c>
      <c r="C9724" s="15">
        <v>2570149</v>
      </c>
      <c r="E9724" s="36" t="s">
        <v>248</v>
      </c>
      <c r="F9724" s="15">
        <v>3315936</v>
      </c>
      <c r="G9724" s="15">
        <v>71819305</v>
      </c>
      <c r="I9724" s="38" t="s">
        <v>255</v>
      </c>
      <c r="J9724" s="15">
        <v>4.4000000000000004</v>
      </c>
    </row>
    <row r="9725" spans="1:10" x14ac:dyDescent="0.3">
      <c r="A9725" s="38" t="s">
        <v>262</v>
      </c>
      <c r="B9725" s="15">
        <v>190000</v>
      </c>
      <c r="C9725" s="15">
        <v>1451450</v>
      </c>
      <c r="E9725" s="36" t="s">
        <v>250</v>
      </c>
      <c r="F9725" s="15">
        <v>3366140</v>
      </c>
      <c r="G9725" s="15">
        <v>93398482</v>
      </c>
      <c r="I9725" s="38" t="s">
        <v>258</v>
      </c>
      <c r="J9725" s="15">
        <v>3.2</v>
      </c>
    </row>
    <row r="9726" spans="1:10" x14ac:dyDescent="0.3">
      <c r="A9726" s="38" t="s">
        <v>263</v>
      </c>
      <c r="B9726" s="15">
        <v>183950</v>
      </c>
      <c r="C9726" s="15">
        <v>991300</v>
      </c>
      <c r="E9726" s="37" t="s">
        <v>252</v>
      </c>
      <c r="F9726" s="15">
        <v>1130900</v>
      </c>
      <c r="G9726" s="15">
        <v>33367785</v>
      </c>
      <c r="I9726" s="38" t="s">
        <v>260</v>
      </c>
      <c r="J9726" s="15">
        <v>2.8</v>
      </c>
    </row>
    <row r="9727" spans="1:10" x14ac:dyDescent="0.3">
      <c r="A9727" s="35" t="s">
        <v>244</v>
      </c>
      <c r="B9727" s="15"/>
      <c r="C9727" s="15"/>
      <c r="E9727" s="37" t="s">
        <v>255</v>
      </c>
      <c r="F9727" s="15">
        <v>1102995</v>
      </c>
      <c r="G9727" s="15">
        <v>33376468</v>
      </c>
      <c r="I9727" s="38" t="s">
        <v>262</v>
      </c>
      <c r="J9727" s="15">
        <v>3.1</v>
      </c>
    </row>
    <row r="9728" spans="1:10" x14ac:dyDescent="0.3">
      <c r="A9728" s="38" t="s">
        <v>245</v>
      </c>
      <c r="B9728" s="15">
        <v>145000</v>
      </c>
      <c r="C9728" s="15">
        <v>673000</v>
      </c>
      <c r="E9728" s="37" t="s">
        <v>258</v>
      </c>
      <c r="F9728" s="15">
        <v>1132245</v>
      </c>
      <c r="G9728" s="15">
        <v>26654229</v>
      </c>
      <c r="I9728" s="38" t="s">
        <v>263</v>
      </c>
      <c r="J9728" s="15">
        <v>2.8</v>
      </c>
    </row>
    <row r="9729" spans="1:10" x14ac:dyDescent="0.3">
      <c r="A9729" s="38" t="s">
        <v>247</v>
      </c>
      <c r="B9729" s="15">
        <v>174500</v>
      </c>
      <c r="C9729" s="15">
        <v>846350</v>
      </c>
      <c r="E9729" s="36" t="s">
        <v>253</v>
      </c>
      <c r="F9729" s="15">
        <v>2271699</v>
      </c>
      <c r="G9729" s="15">
        <v>37332593</v>
      </c>
      <c r="I9729" s="35" t="s">
        <v>272</v>
      </c>
      <c r="J9729" s="15"/>
    </row>
    <row r="9730" spans="1:10" x14ac:dyDescent="0.3">
      <c r="A9730" s="38" t="s">
        <v>249</v>
      </c>
      <c r="B9730" s="15">
        <v>185250</v>
      </c>
      <c r="C9730" s="15">
        <v>1926700</v>
      </c>
      <c r="E9730" s="14">
        <v>94</v>
      </c>
      <c r="F9730" s="15">
        <v>62257202</v>
      </c>
      <c r="G9730" s="15">
        <v>1621078100</v>
      </c>
      <c r="I9730" s="38" t="s">
        <v>245</v>
      </c>
      <c r="J9730" s="15">
        <v>3.7</v>
      </c>
    </row>
    <row r="9731" spans="1:10" x14ac:dyDescent="0.3">
      <c r="A9731" s="38" t="s">
        <v>251</v>
      </c>
      <c r="B9731" s="15">
        <v>175000</v>
      </c>
      <c r="C9731" s="15">
        <v>1960500</v>
      </c>
      <c r="E9731" s="35" t="s">
        <v>243</v>
      </c>
      <c r="F9731" s="15">
        <v>2676125</v>
      </c>
      <c r="G9731" s="15">
        <v>110836422</v>
      </c>
      <c r="I9731" s="38" t="s">
        <v>247</v>
      </c>
      <c r="J9731" s="15">
        <v>3.6</v>
      </c>
    </row>
    <row r="9732" spans="1:10" x14ac:dyDescent="0.3">
      <c r="A9732" s="38" t="s">
        <v>254</v>
      </c>
      <c r="B9732" s="15">
        <v>216975</v>
      </c>
      <c r="C9732" s="15">
        <v>2637500</v>
      </c>
      <c r="E9732" s="36" t="s">
        <v>246</v>
      </c>
      <c r="F9732" s="15">
        <v>643450</v>
      </c>
      <c r="G9732" s="15">
        <v>26113809</v>
      </c>
      <c r="I9732" s="38" t="s">
        <v>249</v>
      </c>
      <c r="J9732" s="15">
        <v>3.7</v>
      </c>
    </row>
    <row r="9733" spans="1:10" x14ac:dyDescent="0.3">
      <c r="A9733" s="38" t="s">
        <v>257</v>
      </c>
      <c r="B9733" s="15">
        <v>179980</v>
      </c>
      <c r="C9733" s="15">
        <v>2163850</v>
      </c>
      <c r="E9733" s="36" t="s">
        <v>248</v>
      </c>
      <c r="F9733" s="15">
        <v>731550</v>
      </c>
      <c r="G9733" s="15">
        <v>40685144</v>
      </c>
      <c r="I9733" s="38" t="s">
        <v>251</v>
      </c>
      <c r="J9733" s="15">
        <v>2.7</v>
      </c>
    </row>
    <row r="9734" spans="1:10" x14ac:dyDescent="0.3">
      <c r="A9734" s="38" t="s">
        <v>252</v>
      </c>
      <c r="B9734" s="15">
        <v>189000</v>
      </c>
      <c r="C9734" s="15">
        <v>594000</v>
      </c>
      <c r="E9734" s="36" t="s">
        <v>250</v>
      </c>
      <c r="F9734" s="15">
        <v>700175</v>
      </c>
      <c r="G9734" s="15">
        <v>25526178</v>
      </c>
      <c r="I9734" s="38" t="s">
        <v>254</v>
      </c>
      <c r="J9734" s="15">
        <v>3.2</v>
      </c>
    </row>
    <row r="9735" spans="1:10" x14ac:dyDescent="0.3">
      <c r="A9735" s="38" t="s">
        <v>255</v>
      </c>
      <c r="B9735" s="15">
        <v>217250</v>
      </c>
      <c r="C9735" s="15">
        <v>1674750</v>
      </c>
      <c r="E9735" s="37" t="s">
        <v>252</v>
      </c>
      <c r="F9735" s="15">
        <v>237475</v>
      </c>
      <c r="G9735" s="15">
        <v>8121322</v>
      </c>
      <c r="I9735" s="38" t="s">
        <v>257</v>
      </c>
      <c r="J9735" s="15">
        <v>3.4</v>
      </c>
    </row>
    <row r="9736" spans="1:10" x14ac:dyDescent="0.3">
      <c r="A9736" s="38" t="s">
        <v>258</v>
      </c>
      <c r="B9736" s="15">
        <v>212000</v>
      </c>
      <c r="C9736" s="15">
        <v>2469700</v>
      </c>
      <c r="E9736" s="37" t="s">
        <v>255</v>
      </c>
      <c r="F9736" s="15">
        <v>239950</v>
      </c>
      <c r="G9736" s="15">
        <v>9466555</v>
      </c>
      <c r="I9736" s="38" t="s">
        <v>252</v>
      </c>
      <c r="J9736" s="15">
        <v>3.5</v>
      </c>
    </row>
    <row r="9737" spans="1:10" x14ac:dyDescent="0.3">
      <c r="A9737" s="38" t="s">
        <v>260</v>
      </c>
      <c r="B9737" s="15">
        <v>234375</v>
      </c>
      <c r="C9737" s="15">
        <v>1618825</v>
      </c>
      <c r="E9737" s="37" t="s">
        <v>258</v>
      </c>
      <c r="F9737" s="15">
        <v>222750</v>
      </c>
      <c r="G9737" s="15">
        <v>7938301</v>
      </c>
      <c r="I9737" s="38" t="s">
        <v>255</v>
      </c>
      <c r="J9737" s="15">
        <v>2.2999999999999998</v>
      </c>
    </row>
    <row r="9738" spans="1:10" x14ac:dyDescent="0.3">
      <c r="A9738" s="38" t="s">
        <v>262</v>
      </c>
      <c r="B9738" s="15">
        <v>217000</v>
      </c>
      <c r="C9738" s="15">
        <v>1857100</v>
      </c>
      <c r="E9738" s="36" t="s">
        <v>253</v>
      </c>
      <c r="F9738" s="15">
        <v>600950</v>
      </c>
      <c r="G9738" s="15">
        <v>18511291</v>
      </c>
      <c r="I9738" s="38" t="s">
        <v>258</v>
      </c>
      <c r="J9738" s="15">
        <v>2.5</v>
      </c>
    </row>
    <row r="9739" spans="1:10" x14ac:dyDescent="0.3">
      <c r="A9739" s="38" t="s">
        <v>263</v>
      </c>
      <c r="B9739" s="15">
        <v>227700</v>
      </c>
      <c r="C9739" s="15">
        <v>1141850</v>
      </c>
      <c r="E9739" s="35" t="s">
        <v>259</v>
      </c>
      <c r="F9739" s="15">
        <v>2995375</v>
      </c>
      <c r="G9739" s="15">
        <v>122046097</v>
      </c>
      <c r="I9739" s="38" t="s">
        <v>260</v>
      </c>
      <c r="J9739" s="15">
        <v>2.8</v>
      </c>
    </row>
    <row r="9740" spans="1:10" x14ac:dyDescent="0.3">
      <c r="A9740" s="35" t="s">
        <v>256</v>
      </c>
      <c r="B9740" s="15"/>
      <c r="C9740" s="15"/>
      <c r="E9740" s="36" t="s">
        <v>246</v>
      </c>
      <c r="F9740" s="15">
        <v>684350</v>
      </c>
      <c r="G9740" s="15">
        <v>22454972</v>
      </c>
      <c r="I9740" s="38" t="s">
        <v>262</v>
      </c>
      <c r="J9740" s="15">
        <v>2.1</v>
      </c>
    </row>
    <row r="9741" spans="1:10" x14ac:dyDescent="0.3">
      <c r="A9741" s="38" t="s">
        <v>245</v>
      </c>
      <c r="B9741" s="15">
        <v>185100</v>
      </c>
      <c r="C9741" s="15">
        <v>1071100</v>
      </c>
      <c r="E9741" s="36" t="s">
        <v>248</v>
      </c>
      <c r="F9741" s="15">
        <v>776975</v>
      </c>
      <c r="G9741" s="15">
        <v>32078117</v>
      </c>
      <c r="I9741" s="38" t="s">
        <v>263</v>
      </c>
      <c r="J9741" s="15">
        <v>1.4</v>
      </c>
    </row>
    <row r="9742" spans="1:10" x14ac:dyDescent="0.3">
      <c r="A9742" s="38" t="s">
        <v>247</v>
      </c>
      <c r="B9742" s="15">
        <v>192750</v>
      </c>
      <c r="C9742" s="15">
        <v>2436277</v>
      </c>
      <c r="E9742" s="36" t="s">
        <v>250</v>
      </c>
      <c r="F9742" s="15">
        <v>752250</v>
      </c>
      <c r="G9742" s="15">
        <v>33014398</v>
      </c>
      <c r="I9742" s="35" t="s">
        <v>273</v>
      </c>
      <c r="J9742" s="15"/>
    </row>
    <row r="9743" spans="1:10" x14ac:dyDescent="0.3">
      <c r="A9743" s="38" t="s">
        <v>249</v>
      </c>
      <c r="B9743" s="15">
        <v>193000</v>
      </c>
      <c r="C9743" s="15">
        <v>2233450</v>
      </c>
      <c r="E9743" s="37" t="s">
        <v>252</v>
      </c>
      <c r="F9743" s="15">
        <v>234500</v>
      </c>
      <c r="G9743" s="15">
        <v>12227540</v>
      </c>
      <c r="I9743" s="38" t="s">
        <v>245</v>
      </c>
      <c r="J9743" s="15">
        <v>1.7</v>
      </c>
    </row>
    <row r="9744" spans="1:10" x14ac:dyDescent="0.3">
      <c r="A9744" s="38" t="s">
        <v>251</v>
      </c>
      <c r="B9744" s="15">
        <v>165000</v>
      </c>
      <c r="C9744" s="15">
        <v>2001925</v>
      </c>
      <c r="E9744" s="37" t="s">
        <v>255</v>
      </c>
      <c r="F9744" s="15">
        <v>242500</v>
      </c>
      <c r="G9744" s="15">
        <v>11701900</v>
      </c>
      <c r="I9744" s="38" t="s">
        <v>247</v>
      </c>
      <c r="J9744" s="15">
        <v>1.4</v>
      </c>
    </row>
    <row r="9745" spans="1:10" x14ac:dyDescent="0.3">
      <c r="A9745" s="38" t="s">
        <v>254</v>
      </c>
      <c r="B9745" s="15">
        <v>240000</v>
      </c>
      <c r="C9745" s="15">
        <v>3616258</v>
      </c>
      <c r="E9745" s="37" t="s">
        <v>258</v>
      </c>
      <c r="F9745" s="15">
        <v>275250</v>
      </c>
      <c r="G9745" s="15">
        <v>9084958</v>
      </c>
      <c r="I9745" s="38" t="s">
        <v>249</v>
      </c>
      <c r="J9745" s="15">
        <v>1.6</v>
      </c>
    </row>
    <row r="9746" spans="1:10" x14ac:dyDescent="0.3">
      <c r="A9746" s="38" t="s">
        <v>257</v>
      </c>
      <c r="B9746" s="15">
        <v>200000</v>
      </c>
      <c r="C9746" s="15">
        <v>1868450</v>
      </c>
      <c r="E9746" s="36" t="s">
        <v>253</v>
      </c>
      <c r="F9746" s="15">
        <v>781800</v>
      </c>
      <c r="G9746" s="15">
        <v>34498610</v>
      </c>
      <c r="I9746" s="38" t="s">
        <v>251</v>
      </c>
      <c r="J9746" s="15">
        <v>1.5</v>
      </c>
    </row>
    <row r="9747" spans="1:10" x14ac:dyDescent="0.3">
      <c r="A9747" s="38" t="s">
        <v>252</v>
      </c>
      <c r="B9747" s="15">
        <v>227500</v>
      </c>
      <c r="C9747" s="15">
        <v>1749948</v>
      </c>
      <c r="E9747" s="35" t="s">
        <v>265</v>
      </c>
      <c r="F9747" s="15">
        <v>3526825</v>
      </c>
      <c r="G9747" s="15">
        <v>126223725</v>
      </c>
      <c r="I9747" s="38" t="s">
        <v>254</v>
      </c>
      <c r="J9747" s="15">
        <v>1.8</v>
      </c>
    </row>
    <row r="9748" spans="1:10" x14ac:dyDescent="0.3">
      <c r="A9748" s="38" t="s">
        <v>255</v>
      </c>
      <c r="B9748" s="15">
        <v>244000</v>
      </c>
      <c r="C9748" s="15">
        <v>1474850</v>
      </c>
      <c r="E9748" s="36" t="s">
        <v>246</v>
      </c>
      <c r="F9748" s="15">
        <v>786700</v>
      </c>
      <c r="G9748" s="15">
        <v>19796846</v>
      </c>
      <c r="I9748" s="38" t="s">
        <v>257</v>
      </c>
      <c r="J9748" s="15">
        <v>1.8</v>
      </c>
    </row>
    <row r="9749" spans="1:10" x14ac:dyDescent="0.3">
      <c r="A9749" s="38" t="s">
        <v>258</v>
      </c>
      <c r="B9749" s="15">
        <v>198475</v>
      </c>
      <c r="C9749" s="15">
        <v>1204450</v>
      </c>
      <c r="E9749" s="36" t="s">
        <v>248</v>
      </c>
      <c r="F9749" s="15">
        <v>918650</v>
      </c>
      <c r="G9749" s="15">
        <v>31981223</v>
      </c>
      <c r="I9749" s="38" t="s">
        <v>252</v>
      </c>
      <c r="J9749" s="15">
        <v>2.4</v>
      </c>
    </row>
    <row r="9750" spans="1:10" x14ac:dyDescent="0.3">
      <c r="A9750" s="38" t="s">
        <v>260</v>
      </c>
      <c r="B9750" s="15">
        <v>236475</v>
      </c>
      <c r="C9750" s="15">
        <v>957900</v>
      </c>
      <c r="E9750" s="36" t="s">
        <v>250</v>
      </c>
      <c r="F9750" s="15">
        <v>910225</v>
      </c>
      <c r="G9750" s="15">
        <v>43172256</v>
      </c>
      <c r="I9750" s="38" t="s">
        <v>255</v>
      </c>
      <c r="J9750" s="15">
        <v>2.6</v>
      </c>
    </row>
    <row r="9751" spans="1:10" x14ac:dyDescent="0.3">
      <c r="A9751" s="38" t="s">
        <v>262</v>
      </c>
      <c r="B9751" s="15">
        <v>175000</v>
      </c>
      <c r="C9751" s="15">
        <v>961400</v>
      </c>
      <c r="E9751" s="37" t="s">
        <v>252</v>
      </c>
      <c r="F9751" s="15">
        <v>313250</v>
      </c>
      <c r="G9751" s="15">
        <v>11492400</v>
      </c>
      <c r="I9751" s="38" t="s">
        <v>258</v>
      </c>
      <c r="J9751" s="15">
        <v>2.8</v>
      </c>
    </row>
    <row r="9752" spans="1:10" x14ac:dyDescent="0.3">
      <c r="A9752" s="38" t="s">
        <v>263</v>
      </c>
      <c r="B9752" s="15">
        <v>298975</v>
      </c>
      <c r="C9752" s="15">
        <v>597950</v>
      </c>
      <c r="E9752" s="37" t="s">
        <v>255</v>
      </c>
      <c r="F9752" s="15">
        <v>324975</v>
      </c>
      <c r="G9752" s="15">
        <v>17234406</v>
      </c>
      <c r="I9752" s="38" t="s">
        <v>260</v>
      </c>
      <c r="J9752" s="15">
        <v>2.5</v>
      </c>
    </row>
    <row r="9753" spans="1:10" x14ac:dyDescent="0.3">
      <c r="A9753" s="35" t="s">
        <v>261</v>
      </c>
      <c r="B9753" s="15"/>
      <c r="C9753" s="15"/>
      <c r="E9753" s="37" t="s">
        <v>258</v>
      </c>
      <c r="F9753" s="15">
        <v>272000</v>
      </c>
      <c r="G9753" s="15">
        <v>14445450</v>
      </c>
      <c r="I9753" s="38" t="s">
        <v>262</v>
      </c>
      <c r="J9753" s="15">
        <v>2.1</v>
      </c>
    </row>
    <row r="9754" spans="1:10" x14ac:dyDescent="0.3">
      <c r="A9754" s="38" t="s">
        <v>245</v>
      </c>
      <c r="B9754" s="15">
        <v>168900</v>
      </c>
      <c r="C9754" s="15">
        <v>803000</v>
      </c>
      <c r="E9754" s="36" t="s">
        <v>253</v>
      </c>
      <c r="F9754" s="15">
        <v>911250</v>
      </c>
      <c r="G9754" s="15">
        <v>31273400</v>
      </c>
      <c r="I9754" s="38" t="s">
        <v>263</v>
      </c>
      <c r="J9754" s="15">
        <v>1.6</v>
      </c>
    </row>
    <row r="9755" spans="1:10" x14ac:dyDescent="0.3">
      <c r="A9755" s="38" t="s">
        <v>247</v>
      </c>
      <c r="B9755" s="15">
        <v>167000</v>
      </c>
      <c r="C9755" s="15">
        <v>665000</v>
      </c>
      <c r="E9755" s="35" t="s">
        <v>244</v>
      </c>
      <c r="F9755" s="15">
        <v>3890375</v>
      </c>
      <c r="G9755" s="15">
        <v>127141005</v>
      </c>
      <c r="I9755" s="35" t="s">
        <v>274</v>
      </c>
      <c r="J9755" s="15"/>
    </row>
    <row r="9756" spans="1:10" x14ac:dyDescent="0.3">
      <c r="A9756" s="38" t="s">
        <v>249</v>
      </c>
      <c r="B9756" s="15">
        <v>259000</v>
      </c>
      <c r="C9756" s="15">
        <v>1647650</v>
      </c>
      <c r="E9756" s="36" t="s">
        <v>246</v>
      </c>
      <c r="F9756" s="15">
        <v>907400</v>
      </c>
      <c r="G9756" s="15">
        <v>28397026</v>
      </c>
      <c r="I9756" s="38" t="s">
        <v>245</v>
      </c>
      <c r="J9756" s="15">
        <v>1.8</v>
      </c>
    </row>
    <row r="9757" spans="1:10" x14ac:dyDescent="0.3">
      <c r="A9757" s="38" t="s">
        <v>251</v>
      </c>
      <c r="B9757" s="15">
        <v>234950</v>
      </c>
      <c r="C9757" s="15">
        <v>719600</v>
      </c>
      <c r="E9757" s="36" t="s">
        <v>248</v>
      </c>
      <c r="F9757" s="15">
        <v>920775</v>
      </c>
      <c r="G9757" s="15">
        <v>33306300</v>
      </c>
      <c r="I9757" s="38" t="s">
        <v>247</v>
      </c>
      <c r="J9757" s="15">
        <v>1.3</v>
      </c>
    </row>
    <row r="9758" spans="1:10" x14ac:dyDescent="0.3">
      <c r="A9758" s="38" t="s">
        <v>254</v>
      </c>
      <c r="B9758" s="15">
        <v>254000</v>
      </c>
      <c r="C9758" s="15">
        <v>1661450</v>
      </c>
      <c r="E9758" s="36" t="s">
        <v>250</v>
      </c>
      <c r="F9758" s="15">
        <v>1009475</v>
      </c>
      <c r="G9758" s="15">
        <v>36972030</v>
      </c>
      <c r="I9758" s="38" t="s">
        <v>249</v>
      </c>
      <c r="J9758" s="15">
        <v>1.3</v>
      </c>
    </row>
    <row r="9759" spans="1:10" x14ac:dyDescent="0.3">
      <c r="A9759" s="38" t="s">
        <v>257</v>
      </c>
      <c r="B9759" s="15">
        <v>193975</v>
      </c>
      <c r="C9759" s="15">
        <v>1186950</v>
      </c>
      <c r="E9759" s="37" t="s">
        <v>252</v>
      </c>
      <c r="F9759" s="15">
        <v>305975</v>
      </c>
      <c r="G9759" s="15">
        <v>16504720</v>
      </c>
      <c r="I9759" s="38" t="s">
        <v>251</v>
      </c>
      <c r="J9759" s="15">
        <v>1.5</v>
      </c>
    </row>
    <row r="9760" spans="1:10" x14ac:dyDescent="0.3">
      <c r="A9760" s="38" t="s">
        <v>252</v>
      </c>
      <c r="B9760" s="15">
        <v>214200</v>
      </c>
      <c r="C9760" s="15">
        <v>908400</v>
      </c>
      <c r="E9760" s="37" t="s">
        <v>255</v>
      </c>
      <c r="F9760" s="15">
        <v>353500</v>
      </c>
      <c r="G9760" s="15">
        <v>11880650</v>
      </c>
      <c r="I9760" s="38" t="s">
        <v>254</v>
      </c>
      <c r="J9760" s="15">
        <v>1.9</v>
      </c>
    </row>
    <row r="9761" spans="1:10" x14ac:dyDescent="0.3">
      <c r="A9761" s="38" t="s">
        <v>255</v>
      </c>
      <c r="B9761" s="15">
        <v>201277</v>
      </c>
      <c r="C9761" s="15">
        <v>1041227</v>
      </c>
      <c r="E9761" s="37" t="s">
        <v>258</v>
      </c>
      <c r="F9761" s="15">
        <v>350000</v>
      </c>
      <c r="G9761" s="15">
        <v>8586660</v>
      </c>
      <c r="I9761" s="38" t="s">
        <v>257</v>
      </c>
      <c r="J9761" s="15">
        <v>2.2000000000000002</v>
      </c>
    </row>
    <row r="9762" spans="1:10" x14ac:dyDescent="0.3">
      <c r="A9762" s="38" t="s">
        <v>258</v>
      </c>
      <c r="B9762" s="15">
        <v>172500</v>
      </c>
      <c r="C9762" s="15">
        <v>1013300</v>
      </c>
      <c r="E9762" s="36" t="s">
        <v>253</v>
      </c>
      <c r="F9762" s="15">
        <v>1052725</v>
      </c>
      <c r="G9762" s="15">
        <v>28465649</v>
      </c>
      <c r="I9762" s="38" t="s">
        <v>252</v>
      </c>
      <c r="J9762" s="15">
        <v>3.1</v>
      </c>
    </row>
    <row r="9763" spans="1:10" x14ac:dyDescent="0.3">
      <c r="A9763" s="38" t="s">
        <v>260</v>
      </c>
      <c r="B9763" s="15">
        <v>154225</v>
      </c>
      <c r="C9763" s="15">
        <v>1306767</v>
      </c>
      <c r="E9763" s="35" t="s">
        <v>256</v>
      </c>
      <c r="F9763" s="15">
        <v>4138525</v>
      </c>
      <c r="G9763" s="15">
        <v>89640159</v>
      </c>
      <c r="I9763" s="38" t="s">
        <v>255</v>
      </c>
      <c r="J9763" s="15">
        <v>2.5</v>
      </c>
    </row>
    <row r="9764" spans="1:10" x14ac:dyDescent="0.3">
      <c r="A9764" s="38" t="s">
        <v>262</v>
      </c>
      <c r="B9764" s="15">
        <v>207950</v>
      </c>
      <c r="C9764" s="15">
        <v>415900</v>
      </c>
      <c r="E9764" s="36" t="s">
        <v>246</v>
      </c>
      <c r="F9764" s="15">
        <v>911700</v>
      </c>
      <c r="G9764" s="15">
        <v>24025450</v>
      </c>
      <c r="I9764" s="38" t="s">
        <v>258</v>
      </c>
      <c r="J9764" s="15">
        <v>2.6</v>
      </c>
    </row>
    <row r="9765" spans="1:10" x14ac:dyDescent="0.3">
      <c r="A9765" s="38" t="s">
        <v>263</v>
      </c>
      <c r="B9765" s="15">
        <v>126650</v>
      </c>
      <c r="C9765" s="15">
        <v>528300</v>
      </c>
      <c r="E9765" s="36" t="s">
        <v>248</v>
      </c>
      <c r="F9765" s="15">
        <v>1029250</v>
      </c>
      <c r="G9765" s="15">
        <v>23500300</v>
      </c>
      <c r="I9765" s="38" t="s">
        <v>260</v>
      </c>
      <c r="J9765" s="15">
        <v>1.7</v>
      </c>
    </row>
    <row r="9766" spans="1:10" x14ac:dyDescent="0.3">
      <c r="A9766" s="35" t="s">
        <v>264</v>
      </c>
      <c r="B9766" s="15"/>
      <c r="C9766" s="15"/>
      <c r="E9766" s="36" t="s">
        <v>250</v>
      </c>
      <c r="F9766" s="15">
        <v>1167875</v>
      </c>
      <c r="G9766" s="15">
        <v>21151759</v>
      </c>
      <c r="I9766" s="38" t="s">
        <v>262</v>
      </c>
      <c r="J9766" s="15">
        <v>1.6</v>
      </c>
    </row>
    <row r="9767" spans="1:10" x14ac:dyDescent="0.3">
      <c r="A9767" s="38" t="s">
        <v>245</v>
      </c>
      <c r="B9767" s="15">
        <v>184000</v>
      </c>
      <c r="C9767" s="15">
        <v>737900</v>
      </c>
      <c r="E9767" s="37" t="s">
        <v>252</v>
      </c>
      <c r="F9767" s="15">
        <v>349950</v>
      </c>
      <c r="G9767" s="15">
        <v>7554999</v>
      </c>
      <c r="I9767" s="38" t="s">
        <v>263</v>
      </c>
      <c r="J9767" s="15">
        <v>1.1000000000000001</v>
      </c>
    </row>
    <row r="9768" spans="1:10" x14ac:dyDescent="0.3">
      <c r="A9768" s="38" t="s">
        <v>247</v>
      </c>
      <c r="B9768" s="15">
        <v>102000</v>
      </c>
      <c r="C9768" s="15">
        <v>690050</v>
      </c>
      <c r="E9768" s="37" t="s">
        <v>255</v>
      </c>
      <c r="F9768" s="15">
        <v>368975</v>
      </c>
      <c r="G9768" s="15">
        <v>8562400</v>
      </c>
      <c r="I9768" s="35" t="s">
        <v>275</v>
      </c>
      <c r="J9768" s="15"/>
    </row>
    <row r="9769" spans="1:10" x14ac:dyDescent="0.3">
      <c r="A9769" s="38" t="s">
        <v>249</v>
      </c>
      <c r="B9769" s="15"/>
      <c r="C9769" s="15"/>
      <c r="E9769" s="37" t="s">
        <v>258</v>
      </c>
      <c r="F9769" s="15">
        <v>448950</v>
      </c>
      <c r="G9769" s="15">
        <v>5034360</v>
      </c>
      <c r="I9769" s="38" t="s">
        <v>245</v>
      </c>
      <c r="J9769" s="15">
        <v>0.9</v>
      </c>
    </row>
    <row r="9770" spans="1:10" x14ac:dyDescent="0.3">
      <c r="A9770" s="38" t="s">
        <v>251</v>
      </c>
      <c r="B9770" s="15">
        <v>138550</v>
      </c>
      <c r="C9770" s="15">
        <v>893300</v>
      </c>
      <c r="E9770" s="36" t="s">
        <v>253</v>
      </c>
      <c r="F9770" s="15">
        <v>1029700</v>
      </c>
      <c r="G9770" s="15">
        <v>20962650</v>
      </c>
      <c r="I9770" s="38" t="s">
        <v>247</v>
      </c>
      <c r="J9770" s="15">
        <v>0.8</v>
      </c>
    </row>
    <row r="9771" spans="1:10" x14ac:dyDescent="0.3">
      <c r="A9771" s="38" t="s">
        <v>254</v>
      </c>
      <c r="B9771" s="15">
        <v>194500</v>
      </c>
      <c r="C9771" s="15">
        <v>1381700</v>
      </c>
      <c r="E9771" s="35" t="s">
        <v>261</v>
      </c>
      <c r="F9771" s="15">
        <v>3791425</v>
      </c>
      <c r="G9771" s="15">
        <v>57665710</v>
      </c>
      <c r="I9771" s="38" t="s">
        <v>249</v>
      </c>
      <c r="J9771" s="15">
        <v>1</v>
      </c>
    </row>
    <row r="9772" spans="1:10" x14ac:dyDescent="0.3">
      <c r="A9772" s="38" t="s">
        <v>257</v>
      </c>
      <c r="B9772" s="15">
        <v>187500</v>
      </c>
      <c r="C9772" s="15">
        <v>2128900</v>
      </c>
      <c r="E9772" s="36" t="s">
        <v>246</v>
      </c>
      <c r="F9772" s="15">
        <v>918975</v>
      </c>
      <c r="G9772" s="15">
        <v>13604294</v>
      </c>
      <c r="I9772" s="38" t="s">
        <v>251</v>
      </c>
      <c r="J9772" s="15">
        <v>1.1000000000000001</v>
      </c>
    </row>
    <row r="9773" spans="1:10" x14ac:dyDescent="0.3">
      <c r="A9773" s="38" t="s">
        <v>252</v>
      </c>
      <c r="B9773" s="15">
        <v>210000</v>
      </c>
      <c r="C9773" s="15">
        <v>1295500</v>
      </c>
      <c r="E9773" s="36" t="s">
        <v>248</v>
      </c>
      <c r="F9773" s="15">
        <v>944500</v>
      </c>
      <c r="G9773" s="15">
        <v>14511100</v>
      </c>
      <c r="I9773" s="38" t="s">
        <v>254</v>
      </c>
      <c r="J9773" s="15">
        <v>1.4</v>
      </c>
    </row>
    <row r="9774" spans="1:10" x14ac:dyDescent="0.3">
      <c r="A9774" s="38" t="s">
        <v>255</v>
      </c>
      <c r="B9774" s="15">
        <v>158750</v>
      </c>
      <c r="C9774" s="15">
        <v>622400</v>
      </c>
      <c r="E9774" s="36" t="s">
        <v>250</v>
      </c>
      <c r="F9774" s="15">
        <v>895950</v>
      </c>
      <c r="G9774" s="15">
        <v>16102111</v>
      </c>
      <c r="I9774" s="38" t="s">
        <v>257</v>
      </c>
      <c r="J9774" s="15">
        <v>1.2</v>
      </c>
    </row>
    <row r="9775" spans="1:10" x14ac:dyDescent="0.3">
      <c r="A9775" s="38" t="s">
        <v>258</v>
      </c>
      <c r="B9775" s="15">
        <v>132500</v>
      </c>
      <c r="C9775" s="15">
        <v>1075800</v>
      </c>
      <c r="E9775" s="37" t="s">
        <v>252</v>
      </c>
      <c r="F9775" s="15">
        <v>327500</v>
      </c>
      <c r="G9775" s="15">
        <v>4878392</v>
      </c>
      <c r="I9775" s="38" t="s">
        <v>252</v>
      </c>
      <c r="J9775" s="15">
        <v>0.9</v>
      </c>
    </row>
    <row r="9776" spans="1:10" x14ac:dyDescent="0.3">
      <c r="A9776" s="38" t="s">
        <v>260</v>
      </c>
      <c r="B9776" s="15">
        <v>209251</v>
      </c>
      <c r="C9776" s="15">
        <v>1995401</v>
      </c>
      <c r="E9776" s="37" t="s">
        <v>255</v>
      </c>
      <c r="F9776" s="15">
        <v>281000</v>
      </c>
      <c r="G9776" s="15">
        <v>4610200</v>
      </c>
      <c r="I9776" s="38" t="s">
        <v>258</v>
      </c>
      <c r="J9776" s="15">
        <v>1.7</v>
      </c>
    </row>
    <row r="9777" spans="1:10" x14ac:dyDescent="0.3">
      <c r="A9777" s="38" t="s">
        <v>262</v>
      </c>
      <c r="B9777" s="15">
        <v>185000</v>
      </c>
      <c r="C9777" s="15">
        <v>1562500</v>
      </c>
      <c r="E9777" s="37" t="s">
        <v>258</v>
      </c>
      <c r="F9777" s="15">
        <v>287450</v>
      </c>
      <c r="G9777" s="15">
        <v>6613519</v>
      </c>
      <c r="I9777" s="38" t="s">
        <v>260</v>
      </c>
      <c r="J9777" s="15">
        <v>1.4</v>
      </c>
    </row>
    <row r="9778" spans="1:10" x14ac:dyDescent="0.3">
      <c r="A9778" s="38" t="s">
        <v>263</v>
      </c>
      <c r="B9778" s="15">
        <v>215000</v>
      </c>
      <c r="C9778" s="15">
        <v>2329400</v>
      </c>
      <c r="E9778" s="36" t="s">
        <v>253</v>
      </c>
      <c r="F9778" s="15">
        <v>1032000</v>
      </c>
      <c r="G9778" s="15">
        <v>13448205</v>
      </c>
      <c r="I9778" s="38" t="s">
        <v>262</v>
      </c>
      <c r="J9778" s="15">
        <v>0.6</v>
      </c>
    </row>
    <row r="9779" spans="1:10" x14ac:dyDescent="0.3">
      <c r="A9779" s="35" t="s">
        <v>266</v>
      </c>
      <c r="B9779" s="15"/>
      <c r="C9779" s="15"/>
      <c r="E9779" s="35" t="s">
        <v>264</v>
      </c>
      <c r="F9779" s="15">
        <v>3353950</v>
      </c>
      <c r="G9779" s="15">
        <v>58395061</v>
      </c>
      <c r="I9779" s="14">
        <v>68</v>
      </c>
      <c r="J9779" s="15">
        <v>884.90000000000009</v>
      </c>
    </row>
    <row r="9780" spans="1:10" x14ac:dyDescent="0.3">
      <c r="A9780" s="38" t="s">
        <v>245</v>
      </c>
      <c r="B9780" s="15">
        <v>197850</v>
      </c>
      <c r="C9780" s="15">
        <v>736550</v>
      </c>
      <c r="E9780" s="36" t="s">
        <v>246</v>
      </c>
      <c r="F9780" s="15">
        <v>871000</v>
      </c>
      <c r="G9780" s="15">
        <v>10587300</v>
      </c>
      <c r="I9780" s="35" t="s">
        <v>244</v>
      </c>
      <c r="J9780" s="15"/>
    </row>
    <row r="9781" spans="1:10" x14ac:dyDescent="0.3">
      <c r="A9781" s="38" t="s">
        <v>247</v>
      </c>
      <c r="B9781" s="15"/>
      <c r="C9781" s="15"/>
      <c r="E9781" s="36" t="s">
        <v>248</v>
      </c>
      <c r="F9781" s="15">
        <v>939000</v>
      </c>
      <c r="G9781" s="15">
        <v>14530500</v>
      </c>
      <c r="I9781" s="38" t="s">
        <v>245</v>
      </c>
      <c r="J9781" s="15">
        <v>2.4</v>
      </c>
    </row>
    <row r="9782" spans="1:10" x14ac:dyDescent="0.3">
      <c r="A9782" s="38" t="s">
        <v>249</v>
      </c>
      <c r="B9782" s="15">
        <v>170000</v>
      </c>
      <c r="C9782" s="15">
        <v>1072850</v>
      </c>
      <c r="E9782" s="36" t="s">
        <v>250</v>
      </c>
      <c r="F9782" s="15">
        <v>777950</v>
      </c>
      <c r="G9782" s="15">
        <v>16475221</v>
      </c>
      <c r="I9782" s="38" t="s">
        <v>247</v>
      </c>
      <c r="J9782" s="15">
        <v>2.4</v>
      </c>
    </row>
    <row r="9783" spans="1:10" x14ac:dyDescent="0.3">
      <c r="A9783" s="38" t="s">
        <v>251</v>
      </c>
      <c r="B9783" s="15">
        <v>177500</v>
      </c>
      <c r="C9783" s="15">
        <v>1101400</v>
      </c>
      <c r="E9783" s="37" t="s">
        <v>252</v>
      </c>
      <c r="F9783" s="15">
        <v>247000</v>
      </c>
      <c r="G9783" s="15">
        <v>6094100</v>
      </c>
      <c r="I9783" s="38" t="s">
        <v>249</v>
      </c>
      <c r="J9783" s="15">
        <v>2.6</v>
      </c>
    </row>
    <row r="9784" spans="1:10" x14ac:dyDescent="0.3">
      <c r="A9784" s="38" t="s">
        <v>254</v>
      </c>
      <c r="B9784" s="15">
        <v>160000</v>
      </c>
      <c r="C9784" s="15">
        <v>1875464</v>
      </c>
      <c r="E9784" s="37" t="s">
        <v>255</v>
      </c>
      <c r="F9784" s="15">
        <v>299950</v>
      </c>
      <c r="G9784" s="15">
        <v>7560271</v>
      </c>
      <c r="I9784" s="38" t="s">
        <v>251</v>
      </c>
      <c r="J9784" s="15">
        <v>2.6</v>
      </c>
    </row>
    <row r="9785" spans="1:10" x14ac:dyDescent="0.3">
      <c r="A9785" s="38" t="s">
        <v>257</v>
      </c>
      <c r="B9785" s="15">
        <v>175000</v>
      </c>
      <c r="C9785" s="15">
        <v>2305485</v>
      </c>
      <c r="E9785" s="37" t="s">
        <v>258</v>
      </c>
      <c r="F9785" s="15">
        <v>231000</v>
      </c>
      <c r="G9785" s="15">
        <v>2820850</v>
      </c>
      <c r="I9785" s="38" t="s">
        <v>254</v>
      </c>
      <c r="J9785" s="15">
        <v>2.5</v>
      </c>
    </row>
    <row r="9786" spans="1:10" x14ac:dyDescent="0.3">
      <c r="A9786" s="38" t="s">
        <v>252</v>
      </c>
      <c r="B9786" s="15">
        <v>219950</v>
      </c>
      <c r="C9786" s="15">
        <v>1402900</v>
      </c>
      <c r="E9786" s="36" t="s">
        <v>253</v>
      </c>
      <c r="F9786" s="15">
        <v>766000</v>
      </c>
      <c r="G9786" s="15">
        <v>16802040</v>
      </c>
      <c r="I9786" s="38" t="s">
        <v>257</v>
      </c>
      <c r="J9786" s="15">
        <v>2.9</v>
      </c>
    </row>
    <row r="9787" spans="1:10" x14ac:dyDescent="0.3">
      <c r="A9787" s="38" t="s">
        <v>255</v>
      </c>
      <c r="B9787" s="15">
        <v>170775</v>
      </c>
      <c r="C9787" s="15">
        <v>1016675</v>
      </c>
      <c r="E9787" s="35" t="s">
        <v>266</v>
      </c>
      <c r="F9787" s="15">
        <v>3194983</v>
      </c>
      <c r="G9787" s="15">
        <v>52968969</v>
      </c>
      <c r="I9787" s="38" t="s">
        <v>252</v>
      </c>
      <c r="J9787" s="15">
        <v>3.8</v>
      </c>
    </row>
    <row r="9788" spans="1:10" x14ac:dyDescent="0.3">
      <c r="A9788" s="38" t="s">
        <v>258</v>
      </c>
      <c r="B9788" s="15">
        <v>143475</v>
      </c>
      <c r="C9788" s="15">
        <v>1186501</v>
      </c>
      <c r="E9788" s="36" t="s">
        <v>246</v>
      </c>
      <c r="F9788" s="15">
        <v>734900</v>
      </c>
      <c r="G9788" s="15">
        <v>9951100</v>
      </c>
      <c r="I9788" s="38" t="s">
        <v>255</v>
      </c>
      <c r="J9788" s="15">
        <v>4.5</v>
      </c>
    </row>
    <row r="9789" spans="1:10" x14ac:dyDescent="0.3">
      <c r="A9789" s="38" t="s">
        <v>260</v>
      </c>
      <c r="B9789" s="15">
        <v>105400</v>
      </c>
      <c r="C9789" s="15">
        <v>1033750</v>
      </c>
      <c r="E9789" s="36" t="s">
        <v>248</v>
      </c>
      <c r="F9789" s="15">
        <v>813150</v>
      </c>
      <c r="G9789" s="15">
        <v>17729276</v>
      </c>
      <c r="I9789" s="38" t="s">
        <v>258</v>
      </c>
      <c r="J9789" s="15">
        <v>4.5</v>
      </c>
    </row>
    <row r="9790" spans="1:10" x14ac:dyDescent="0.3">
      <c r="A9790" s="38" t="s">
        <v>262</v>
      </c>
      <c r="B9790" s="15">
        <v>197500</v>
      </c>
      <c r="C9790" s="15">
        <v>1348400</v>
      </c>
      <c r="E9790" s="36" t="s">
        <v>250</v>
      </c>
      <c r="F9790" s="15">
        <v>800000</v>
      </c>
      <c r="G9790" s="15">
        <v>13339050</v>
      </c>
      <c r="I9790" s="38" t="s">
        <v>260</v>
      </c>
      <c r="J9790" s="15">
        <v>4.9000000000000004</v>
      </c>
    </row>
    <row r="9791" spans="1:10" x14ac:dyDescent="0.3">
      <c r="A9791" s="38" t="s">
        <v>263</v>
      </c>
      <c r="B9791" s="15">
        <v>132250</v>
      </c>
      <c r="C9791" s="15">
        <v>547000</v>
      </c>
      <c r="E9791" s="37" t="s">
        <v>252</v>
      </c>
      <c r="F9791" s="15">
        <v>303000</v>
      </c>
      <c r="G9791" s="15">
        <v>4248450</v>
      </c>
      <c r="I9791" s="38" t="s">
        <v>262</v>
      </c>
      <c r="J9791" s="15">
        <v>5.2</v>
      </c>
    </row>
    <row r="9792" spans="1:10" x14ac:dyDescent="0.3">
      <c r="A9792" s="35" t="s">
        <v>267</v>
      </c>
      <c r="B9792" s="15"/>
      <c r="C9792" s="15"/>
      <c r="E9792" s="37" t="s">
        <v>255</v>
      </c>
      <c r="F9792" s="15">
        <v>247000</v>
      </c>
      <c r="G9792" s="15">
        <v>3807500</v>
      </c>
      <c r="I9792" s="38" t="s">
        <v>263</v>
      </c>
      <c r="J9792" s="15">
        <v>5.4</v>
      </c>
    </row>
    <row r="9793" spans="1:10" x14ac:dyDescent="0.3">
      <c r="A9793" s="38" t="s">
        <v>245</v>
      </c>
      <c r="B9793" s="15">
        <v>145750</v>
      </c>
      <c r="C9793" s="15">
        <v>589500</v>
      </c>
      <c r="E9793" s="37" t="s">
        <v>258</v>
      </c>
      <c r="F9793" s="15">
        <v>250000</v>
      </c>
      <c r="G9793" s="15">
        <v>5283100</v>
      </c>
      <c r="I9793" s="35" t="s">
        <v>256</v>
      </c>
      <c r="J9793" s="15"/>
    </row>
    <row r="9794" spans="1:10" x14ac:dyDescent="0.3">
      <c r="A9794" s="38" t="s">
        <v>247</v>
      </c>
      <c r="B9794" s="15">
        <v>90575</v>
      </c>
      <c r="C9794" s="15">
        <v>666000</v>
      </c>
      <c r="E9794" s="36" t="s">
        <v>253</v>
      </c>
      <c r="F9794" s="15">
        <v>846933</v>
      </c>
      <c r="G9794" s="15">
        <v>11949543</v>
      </c>
      <c r="I9794" s="38" t="s">
        <v>245</v>
      </c>
      <c r="J9794" s="15">
        <v>5</v>
      </c>
    </row>
    <row r="9795" spans="1:10" x14ac:dyDescent="0.3">
      <c r="A9795" s="38" t="s">
        <v>249</v>
      </c>
      <c r="B9795" s="15">
        <v>129950</v>
      </c>
      <c r="C9795" s="15">
        <v>478900</v>
      </c>
      <c r="E9795" s="35" t="s">
        <v>267</v>
      </c>
      <c r="F9795" s="15">
        <v>2872130</v>
      </c>
      <c r="G9795" s="15">
        <v>49455008</v>
      </c>
      <c r="I9795" s="38" t="s">
        <v>247</v>
      </c>
      <c r="J9795" s="15">
        <v>5.9</v>
      </c>
    </row>
    <row r="9796" spans="1:10" x14ac:dyDescent="0.3">
      <c r="A9796" s="38" t="s">
        <v>251</v>
      </c>
      <c r="B9796" s="15">
        <v>79950</v>
      </c>
      <c r="C9796" s="15">
        <v>943900</v>
      </c>
      <c r="E9796" s="36" t="s">
        <v>246</v>
      </c>
      <c r="F9796" s="15">
        <v>623030</v>
      </c>
      <c r="G9796" s="15">
        <v>7613725</v>
      </c>
      <c r="I9796" s="38" t="s">
        <v>249</v>
      </c>
      <c r="J9796" s="15">
        <v>5.5</v>
      </c>
    </row>
    <row r="9797" spans="1:10" x14ac:dyDescent="0.3">
      <c r="A9797" s="38" t="s">
        <v>254</v>
      </c>
      <c r="B9797" s="15">
        <v>159950</v>
      </c>
      <c r="C9797" s="15">
        <v>890400</v>
      </c>
      <c r="E9797" s="36" t="s">
        <v>248</v>
      </c>
      <c r="F9797" s="15">
        <v>765450</v>
      </c>
      <c r="G9797" s="15">
        <v>19225566</v>
      </c>
      <c r="I9797" s="38" t="s">
        <v>251</v>
      </c>
      <c r="J9797" s="15">
        <v>7.3</v>
      </c>
    </row>
    <row r="9798" spans="1:10" x14ac:dyDescent="0.3">
      <c r="A9798" s="38" t="s">
        <v>257</v>
      </c>
      <c r="B9798" s="15">
        <v>146001</v>
      </c>
      <c r="C9798" s="15">
        <v>1278751</v>
      </c>
      <c r="E9798" s="36" t="s">
        <v>250</v>
      </c>
      <c r="F9798" s="15">
        <v>714950</v>
      </c>
      <c r="G9798" s="15">
        <v>10657740</v>
      </c>
      <c r="I9798" s="38" t="s">
        <v>254</v>
      </c>
      <c r="J9798" s="15">
        <v>7.6</v>
      </c>
    </row>
    <row r="9799" spans="1:10" x14ac:dyDescent="0.3">
      <c r="A9799" s="38" t="s">
        <v>252</v>
      </c>
      <c r="B9799" s="15">
        <v>198500</v>
      </c>
      <c r="C9799" s="15">
        <v>1877300</v>
      </c>
      <c r="E9799" s="37" t="s">
        <v>252</v>
      </c>
      <c r="F9799" s="15">
        <v>215000</v>
      </c>
      <c r="G9799" s="15">
        <v>3047850</v>
      </c>
      <c r="I9799" s="38" t="s">
        <v>257</v>
      </c>
      <c r="J9799" s="15">
        <v>8.5</v>
      </c>
    </row>
    <row r="9800" spans="1:10" x14ac:dyDescent="0.3">
      <c r="A9800" s="38" t="s">
        <v>255</v>
      </c>
      <c r="B9800" s="15">
        <v>189950</v>
      </c>
      <c r="C9800" s="15">
        <v>1365750</v>
      </c>
      <c r="E9800" s="37" t="s">
        <v>255</v>
      </c>
      <c r="F9800" s="15">
        <v>240000</v>
      </c>
      <c r="G9800" s="15">
        <v>3279240</v>
      </c>
      <c r="I9800" s="38" t="s">
        <v>252</v>
      </c>
      <c r="J9800" s="15">
        <v>10</v>
      </c>
    </row>
    <row r="9801" spans="1:10" x14ac:dyDescent="0.3">
      <c r="A9801" s="38" t="s">
        <v>258</v>
      </c>
      <c r="B9801" s="15">
        <v>115000</v>
      </c>
      <c r="C9801" s="15">
        <v>1455249</v>
      </c>
      <c r="E9801" s="37" t="s">
        <v>258</v>
      </c>
      <c r="F9801" s="15">
        <v>259950</v>
      </c>
      <c r="G9801" s="15">
        <v>4330650</v>
      </c>
      <c r="I9801" s="38" t="s">
        <v>255</v>
      </c>
      <c r="J9801" s="15">
        <v>8.9</v>
      </c>
    </row>
    <row r="9802" spans="1:10" x14ac:dyDescent="0.3">
      <c r="A9802" s="38" t="s">
        <v>260</v>
      </c>
      <c r="B9802" s="15">
        <v>148500</v>
      </c>
      <c r="C9802" s="15">
        <v>946750</v>
      </c>
      <c r="E9802" s="36" t="s">
        <v>253</v>
      </c>
      <c r="F9802" s="15">
        <v>768700</v>
      </c>
      <c r="G9802" s="15">
        <v>11957977</v>
      </c>
      <c r="I9802" s="38" t="s">
        <v>258</v>
      </c>
      <c r="J9802" s="15">
        <v>9.5</v>
      </c>
    </row>
    <row r="9803" spans="1:10" x14ac:dyDescent="0.3">
      <c r="A9803" s="38" t="s">
        <v>262</v>
      </c>
      <c r="B9803" s="15">
        <v>109000</v>
      </c>
      <c r="C9803" s="15">
        <v>742100</v>
      </c>
      <c r="E9803" s="35" t="s">
        <v>268</v>
      </c>
      <c r="F9803" s="15">
        <v>2928853</v>
      </c>
      <c r="G9803" s="15">
        <v>55986677</v>
      </c>
      <c r="I9803" s="38" t="s">
        <v>260</v>
      </c>
      <c r="J9803" s="15">
        <v>7.4</v>
      </c>
    </row>
    <row r="9804" spans="1:10" x14ac:dyDescent="0.3">
      <c r="A9804" s="38" t="s">
        <v>263</v>
      </c>
      <c r="B9804" s="15">
        <v>205000</v>
      </c>
      <c r="C9804" s="15">
        <v>1150450</v>
      </c>
      <c r="E9804" s="36" t="s">
        <v>246</v>
      </c>
      <c r="F9804" s="15">
        <v>599400</v>
      </c>
      <c r="G9804" s="15">
        <v>10314436</v>
      </c>
      <c r="I9804" s="38" t="s">
        <v>262</v>
      </c>
      <c r="J9804" s="15">
        <v>7.3</v>
      </c>
    </row>
    <row r="9805" spans="1:10" x14ac:dyDescent="0.3">
      <c r="A9805" s="35" t="s">
        <v>268</v>
      </c>
      <c r="B9805" s="15"/>
      <c r="C9805" s="15"/>
      <c r="E9805" s="36" t="s">
        <v>248</v>
      </c>
      <c r="F9805" s="15">
        <v>718328</v>
      </c>
      <c r="G9805" s="15">
        <v>12205777</v>
      </c>
      <c r="I9805" s="38" t="s">
        <v>263</v>
      </c>
      <c r="J9805" s="15">
        <v>6.3</v>
      </c>
    </row>
    <row r="9806" spans="1:10" x14ac:dyDescent="0.3">
      <c r="A9806" s="38" t="s">
        <v>245</v>
      </c>
      <c r="B9806" s="15">
        <v>192975</v>
      </c>
      <c r="C9806" s="15">
        <v>718950</v>
      </c>
      <c r="E9806" s="36" t="s">
        <v>250</v>
      </c>
      <c r="F9806" s="15">
        <v>801250</v>
      </c>
      <c r="G9806" s="15">
        <v>17815219</v>
      </c>
      <c r="I9806" s="35" t="s">
        <v>261</v>
      </c>
      <c r="J9806" s="15"/>
    </row>
    <row r="9807" spans="1:10" x14ac:dyDescent="0.3">
      <c r="A9807" s="38" t="s">
        <v>247</v>
      </c>
      <c r="B9807" s="15">
        <v>145866</v>
      </c>
      <c r="C9807" s="15">
        <v>590912</v>
      </c>
      <c r="E9807" s="37" t="s">
        <v>252</v>
      </c>
      <c r="F9807" s="15">
        <v>309000</v>
      </c>
      <c r="G9807" s="15">
        <v>6285600</v>
      </c>
      <c r="I9807" s="38" t="s">
        <v>245</v>
      </c>
      <c r="J9807" s="15">
        <v>7.7</v>
      </c>
    </row>
    <row r="9808" spans="1:10" x14ac:dyDescent="0.3">
      <c r="A9808" s="38" t="s">
        <v>249</v>
      </c>
      <c r="B9808" s="15">
        <v>157951</v>
      </c>
      <c r="C9808" s="15">
        <v>1960999</v>
      </c>
      <c r="E9808" s="37" t="s">
        <v>255</v>
      </c>
      <c r="F9808" s="15">
        <v>249000</v>
      </c>
      <c r="G9808" s="15">
        <v>6856248</v>
      </c>
      <c r="I9808" s="38" t="s">
        <v>247</v>
      </c>
      <c r="J9808" s="15">
        <v>7.4</v>
      </c>
    </row>
    <row r="9809" spans="1:10" x14ac:dyDescent="0.3">
      <c r="A9809" s="38" t="s">
        <v>251</v>
      </c>
      <c r="B9809" s="15">
        <v>193750</v>
      </c>
      <c r="C9809" s="15">
        <v>741750</v>
      </c>
      <c r="E9809" s="37" t="s">
        <v>258</v>
      </c>
      <c r="F9809" s="15">
        <v>243250</v>
      </c>
      <c r="G9809" s="15">
        <v>4673371</v>
      </c>
      <c r="I9809" s="38" t="s">
        <v>249</v>
      </c>
      <c r="J9809" s="15">
        <v>7.9</v>
      </c>
    </row>
    <row r="9810" spans="1:10" x14ac:dyDescent="0.3">
      <c r="A9810" s="38" t="s">
        <v>254</v>
      </c>
      <c r="B9810" s="15">
        <v>190950</v>
      </c>
      <c r="C9810" s="15">
        <v>1707200</v>
      </c>
      <c r="E9810" s="36" t="s">
        <v>253</v>
      </c>
      <c r="F9810" s="15">
        <v>809875</v>
      </c>
      <c r="G9810" s="15">
        <v>15651245</v>
      </c>
      <c r="I9810" s="38" t="s">
        <v>251</v>
      </c>
      <c r="J9810" s="15">
        <v>7.5</v>
      </c>
    </row>
    <row r="9811" spans="1:10" x14ac:dyDescent="0.3">
      <c r="A9811" s="38" t="s">
        <v>257</v>
      </c>
      <c r="B9811" s="15">
        <v>211350</v>
      </c>
      <c r="C9811" s="15">
        <v>1754116</v>
      </c>
      <c r="E9811" s="35" t="s">
        <v>269</v>
      </c>
      <c r="F9811" s="15">
        <v>3039616</v>
      </c>
      <c r="G9811" s="15">
        <v>62594292</v>
      </c>
      <c r="I9811" s="38" t="s">
        <v>254</v>
      </c>
      <c r="J9811" s="15">
        <v>7.5</v>
      </c>
    </row>
    <row r="9812" spans="1:10" x14ac:dyDescent="0.3">
      <c r="A9812" s="38" t="s">
        <v>252</v>
      </c>
      <c r="B9812" s="15">
        <v>123000</v>
      </c>
      <c r="C9812" s="15">
        <v>1244800</v>
      </c>
      <c r="E9812" s="36" t="s">
        <v>246</v>
      </c>
      <c r="F9812" s="15">
        <v>797500</v>
      </c>
      <c r="G9812" s="15">
        <v>13483338</v>
      </c>
      <c r="I9812" s="38" t="s">
        <v>257</v>
      </c>
      <c r="J9812" s="15">
        <v>7.5</v>
      </c>
    </row>
    <row r="9813" spans="1:10" x14ac:dyDescent="0.3">
      <c r="A9813" s="38" t="s">
        <v>255</v>
      </c>
      <c r="B9813" s="15">
        <v>125000</v>
      </c>
      <c r="C9813" s="15">
        <v>839036</v>
      </c>
      <c r="E9813" s="36" t="s">
        <v>248</v>
      </c>
      <c r="F9813" s="15">
        <v>730000</v>
      </c>
      <c r="G9813" s="15">
        <v>16305256</v>
      </c>
      <c r="I9813" s="38" t="s">
        <v>252</v>
      </c>
      <c r="J9813" s="15">
        <v>8.6999999999999993</v>
      </c>
    </row>
    <row r="9814" spans="1:10" x14ac:dyDescent="0.3">
      <c r="A9814" s="38" t="s">
        <v>258</v>
      </c>
      <c r="B9814" s="15">
        <v>135000</v>
      </c>
      <c r="C9814" s="15">
        <v>1008450</v>
      </c>
      <c r="E9814" s="36" t="s">
        <v>250</v>
      </c>
      <c r="F9814" s="15">
        <v>771000</v>
      </c>
      <c r="G9814" s="15">
        <v>19599228</v>
      </c>
      <c r="I9814" s="38" t="s">
        <v>255</v>
      </c>
      <c r="J9814" s="15">
        <v>9.4</v>
      </c>
    </row>
    <row r="9815" spans="1:10" x14ac:dyDescent="0.3">
      <c r="A9815" s="38" t="s">
        <v>260</v>
      </c>
      <c r="B9815" s="15">
        <v>133000</v>
      </c>
      <c r="C9815" s="15">
        <v>887300</v>
      </c>
      <c r="E9815" s="37" t="s">
        <v>252</v>
      </c>
      <c r="F9815" s="15">
        <v>281000</v>
      </c>
      <c r="G9815" s="15">
        <v>8840935</v>
      </c>
      <c r="I9815" s="38" t="s">
        <v>258</v>
      </c>
      <c r="J9815" s="15">
        <v>13.9</v>
      </c>
    </row>
    <row r="9816" spans="1:10" x14ac:dyDescent="0.3">
      <c r="A9816" s="38" t="s">
        <v>262</v>
      </c>
      <c r="B9816" s="15">
        <v>159900</v>
      </c>
      <c r="C9816" s="15">
        <v>1532350</v>
      </c>
      <c r="E9816" s="37" t="s">
        <v>255</v>
      </c>
      <c r="F9816" s="15">
        <v>240000</v>
      </c>
      <c r="G9816" s="15">
        <v>6009445</v>
      </c>
      <c r="I9816" s="38" t="s">
        <v>260</v>
      </c>
      <c r="J9816" s="15">
        <v>13.9</v>
      </c>
    </row>
    <row r="9817" spans="1:10" x14ac:dyDescent="0.3">
      <c r="A9817" s="38" t="s">
        <v>263</v>
      </c>
      <c r="B9817" s="15">
        <v>120250</v>
      </c>
      <c r="C9817" s="15">
        <v>515500</v>
      </c>
      <c r="E9817" s="37" t="s">
        <v>258</v>
      </c>
      <c r="F9817" s="15">
        <v>250000</v>
      </c>
      <c r="G9817" s="15">
        <v>4748848</v>
      </c>
      <c r="I9817" s="38" t="s">
        <v>262</v>
      </c>
      <c r="J9817" s="15">
        <v>16</v>
      </c>
    </row>
    <row r="9818" spans="1:10" x14ac:dyDescent="0.3">
      <c r="A9818" s="35" t="s">
        <v>269</v>
      </c>
      <c r="B9818" s="15"/>
      <c r="C9818" s="15"/>
      <c r="E9818" s="36" t="s">
        <v>253</v>
      </c>
      <c r="F9818" s="15">
        <v>741116</v>
      </c>
      <c r="G9818" s="15">
        <v>13206470</v>
      </c>
      <c r="I9818" s="38" t="s">
        <v>263</v>
      </c>
      <c r="J9818" s="15">
        <v>14.1</v>
      </c>
    </row>
    <row r="9819" spans="1:10" x14ac:dyDescent="0.3">
      <c r="A9819" s="38" t="s">
        <v>245</v>
      </c>
      <c r="B9819" s="15">
        <v>115000</v>
      </c>
      <c r="C9819" s="15">
        <v>627400</v>
      </c>
      <c r="E9819" s="35" t="s">
        <v>270</v>
      </c>
      <c r="F9819" s="15">
        <v>3586420</v>
      </c>
      <c r="G9819" s="15">
        <v>95396766</v>
      </c>
      <c r="I9819" s="35" t="s">
        <v>264</v>
      </c>
      <c r="J9819" s="15"/>
    </row>
    <row r="9820" spans="1:10" x14ac:dyDescent="0.3">
      <c r="A9820" s="38" t="s">
        <v>247</v>
      </c>
      <c r="B9820" s="15">
        <v>196000</v>
      </c>
      <c r="C9820" s="15">
        <v>1334600</v>
      </c>
      <c r="E9820" s="36" t="s">
        <v>246</v>
      </c>
      <c r="F9820" s="15">
        <v>883238</v>
      </c>
      <c r="G9820" s="15">
        <v>16081923</v>
      </c>
      <c r="I9820" s="38" t="s">
        <v>245</v>
      </c>
      <c r="J9820" s="15">
        <v>14</v>
      </c>
    </row>
    <row r="9821" spans="1:10" x14ac:dyDescent="0.3">
      <c r="A9821" s="38" t="s">
        <v>249</v>
      </c>
      <c r="B9821" s="15">
        <v>100000</v>
      </c>
      <c r="C9821" s="15">
        <v>803505</v>
      </c>
      <c r="E9821" s="36" t="s">
        <v>248</v>
      </c>
      <c r="F9821" s="15">
        <v>852498</v>
      </c>
      <c r="G9821" s="15">
        <v>24420556</v>
      </c>
      <c r="I9821" s="38" t="s">
        <v>247</v>
      </c>
      <c r="J9821" s="15">
        <v>13.8</v>
      </c>
    </row>
    <row r="9822" spans="1:10" x14ac:dyDescent="0.3">
      <c r="A9822" s="38" t="s">
        <v>251</v>
      </c>
      <c r="B9822" s="15">
        <v>207250</v>
      </c>
      <c r="C9822" s="15">
        <v>1237300</v>
      </c>
      <c r="E9822" s="36" t="s">
        <v>250</v>
      </c>
      <c r="F9822" s="15">
        <v>1007500</v>
      </c>
      <c r="G9822" s="15">
        <v>30033141</v>
      </c>
      <c r="I9822" s="38" t="s">
        <v>249</v>
      </c>
      <c r="J9822" s="15">
        <v>13.7</v>
      </c>
    </row>
    <row r="9823" spans="1:10" x14ac:dyDescent="0.3">
      <c r="A9823" s="38" t="s">
        <v>254</v>
      </c>
      <c r="B9823" s="15">
        <v>164000</v>
      </c>
      <c r="C9823" s="15">
        <v>1335638</v>
      </c>
      <c r="E9823" s="37" t="s">
        <v>252</v>
      </c>
      <c r="F9823" s="15">
        <v>325000</v>
      </c>
      <c r="G9823" s="15">
        <v>9832169</v>
      </c>
      <c r="I9823" s="38" t="s">
        <v>251</v>
      </c>
      <c r="J9823" s="15">
        <v>15.1</v>
      </c>
    </row>
    <row r="9824" spans="1:10" x14ac:dyDescent="0.3">
      <c r="A9824" s="38" t="s">
        <v>257</v>
      </c>
      <c r="B9824" s="15">
        <v>155000</v>
      </c>
      <c r="C9824" s="15">
        <v>912840</v>
      </c>
      <c r="E9824" s="37" t="s">
        <v>255</v>
      </c>
      <c r="F9824" s="15">
        <v>337500</v>
      </c>
      <c r="G9824" s="15">
        <v>11712345</v>
      </c>
      <c r="I9824" s="38" t="s">
        <v>254</v>
      </c>
      <c r="J9824" s="15">
        <v>15.1</v>
      </c>
    </row>
    <row r="9825" spans="1:10" x14ac:dyDescent="0.3">
      <c r="A9825" s="38" t="s">
        <v>252</v>
      </c>
      <c r="B9825" s="15">
        <v>179000</v>
      </c>
      <c r="C9825" s="15">
        <v>1776445</v>
      </c>
      <c r="E9825" s="37" t="s">
        <v>258</v>
      </c>
      <c r="F9825" s="15">
        <v>345000</v>
      </c>
      <c r="G9825" s="15">
        <v>8488627</v>
      </c>
      <c r="I9825" s="38" t="s">
        <v>257</v>
      </c>
      <c r="J9825" s="15">
        <v>14</v>
      </c>
    </row>
    <row r="9826" spans="1:10" x14ac:dyDescent="0.3">
      <c r="A9826" s="38" t="s">
        <v>255</v>
      </c>
      <c r="B9826" s="15">
        <v>112000</v>
      </c>
      <c r="C9826" s="15">
        <v>1418000</v>
      </c>
      <c r="E9826" s="36" t="s">
        <v>253</v>
      </c>
      <c r="F9826" s="15">
        <v>843184</v>
      </c>
      <c r="G9826" s="15">
        <v>24861146</v>
      </c>
      <c r="I9826" s="38" t="s">
        <v>252</v>
      </c>
      <c r="J9826" s="15">
        <v>13.9</v>
      </c>
    </row>
    <row r="9827" spans="1:10" x14ac:dyDescent="0.3">
      <c r="A9827" s="38" t="s">
        <v>258</v>
      </c>
      <c r="B9827" s="15">
        <v>114900</v>
      </c>
      <c r="C9827" s="15">
        <v>1200071</v>
      </c>
      <c r="E9827" s="35" t="s">
        <v>271</v>
      </c>
      <c r="F9827" s="15">
        <v>3652412</v>
      </c>
      <c r="G9827" s="15">
        <v>101737549</v>
      </c>
      <c r="I9827" s="38" t="s">
        <v>255</v>
      </c>
      <c r="J9827" s="15">
        <v>9.4</v>
      </c>
    </row>
    <row r="9828" spans="1:10" x14ac:dyDescent="0.3">
      <c r="A9828" s="38" t="s">
        <v>260</v>
      </c>
      <c r="B9828" s="15">
        <v>95000</v>
      </c>
      <c r="C9828" s="15">
        <v>1244481</v>
      </c>
      <c r="E9828" s="36" t="s">
        <v>246</v>
      </c>
      <c r="F9828" s="15">
        <v>743400</v>
      </c>
      <c r="G9828" s="15">
        <v>14904508</v>
      </c>
      <c r="I9828" s="38" t="s">
        <v>258</v>
      </c>
      <c r="J9828" s="15">
        <v>8.8000000000000007</v>
      </c>
    </row>
    <row r="9829" spans="1:10" x14ac:dyDescent="0.3">
      <c r="A9829" s="38" t="s">
        <v>262</v>
      </c>
      <c r="B9829" s="15">
        <v>102500</v>
      </c>
      <c r="C9829" s="15">
        <v>1051400</v>
      </c>
      <c r="E9829" s="36" t="s">
        <v>248</v>
      </c>
      <c r="F9829" s="15">
        <v>974450</v>
      </c>
      <c r="G9829" s="15">
        <v>32853945</v>
      </c>
      <c r="I9829" s="38" t="s">
        <v>260</v>
      </c>
      <c r="J9829" s="15">
        <v>7.6</v>
      </c>
    </row>
    <row r="9830" spans="1:10" x14ac:dyDescent="0.3">
      <c r="A9830" s="38" t="s">
        <v>263</v>
      </c>
      <c r="B9830" s="15">
        <v>217000</v>
      </c>
      <c r="C9830" s="15">
        <v>1465700</v>
      </c>
      <c r="E9830" s="36" t="s">
        <v>250</v>
      </c>
      <c r="F9830" s="15">
        <v>1003000</v>
      </c>
      <c r="G9830" s="15">
        <v>31735712</v>
      </c>
      <c r="I9830" s="38" t="s">
        <v>262</v>
      </c>
      <c r="J9830" s="15">
        <v>7.5</v>
      </c>
    </row>
    <row r="9831" spans="1:10" x14ac:dyDescent="0.3">
      <c r="A9831" s="35" t="s">
        <v>270</v>
      </c>
      <c r="B9831" s="15"/>
      <c r="C9831" s="15"/>
      <c r="E9831" s="37" t="s">
        <v>252</v>
      </c>
      <c r="F9831" s="15">
        <v>344000</v>
      </c>
      <c r="G9831" s="15">
        <v>11010507</v>
      </c>
      <c r="I9831" s="38" t="s">
        <v>263</v>
      </c>
      <c r="J9831" s="15">
        <v>6.6</v>
      </c>
    </row>
    <row r="9832" spans="1:10" x14ac:dyDescent="0.3">
      <c r="A9832" s="38" t="s">
        <v>245</v>
      </c>
      <c r="B9832" s="15">
        <v>155200</v>
      </c>
      <c r="C9832" s="15">
        <v>1168775</v>
      </c>
      <c r="E9832" s="37" t="s">
        <v>255</v>
      </c>
      <c r="F9832" s="15">
        <v>279000</v>
      </c>
      <c r="G9832" s="15">
        <v>10688548</v>
      </c>
      <c r="I9832" s="35" t="s">
        <v>266</v>
      </c>
      <c r="J9832" s="15"/>
    </row>
    <row r="9833" spans="1:10" x14ac:dyDescent="0.3">
      <c r="A9833" s="38" t="s">
        <v>247</v>
      </c>
      <c r="B9833" s="15">
        <v>135500</v>
      </c>
      <c r="C9833" s="15">
        <v>754500</v>
      </c>
      <c r="E9833" s="37" t="s">
        <v>258</v>
      </c>
      <c r="F9833" s="15">
        <v>380000</v>
      </c>
      <c r="G9833" s="15">
        <v>10036657</v>
      </c>
      <c r="I9833" s="38" t="s">
        <v>245</v>
      </c>
      <c r="J9833" s="15">
        <v>6.1</v>
      </c>
    </row>
    <row r="9834" spans="1:10" x14ac:dyDescent="0.3">
      <c r="A9834" s="38" t="s">
        <v>249</v>
      </c>
      <c r="B9834" s="15">
        <v>127600</v>
      </c>
      <c r="C9834" s="15">
        <v>1386200</v>
      </c>
      <c r="E9834" s="36" t="s">
        <v>253</v>
      </c>
      <c r="F9834" s="15">
        <v>931562</v>
      </c>
      <c r="G9834" s="15">
        <v>22243384</v>
      </c>
      <c r="I9834" s="38" t="s">
        <v>247</v>
      </c>
      <c r="J9834" s="15">
        <v>6.3</v>
      </c>
    </row>
    <row r="9835" spans="1:10" x14ac:dyDescent="0.3">
      <c r="A9835" s="38" t="s">
        <v>251</v>
      </c>
      <c r="B9835" s="15">
        <v>149950</v>
      </c>
      <c r="C9835" s="15">
        <v>1895661</v>
      </c>
      <c r="E9835" s="35" t="s">
        <v>272</v>
      </c>
      <c r="F9835" s="15">
        <v>4144925</v>
      </c>
      <c r="G9835" s="15">
        <v>110243519</v>
      </c>
      <c r="I9835" s="38" t="s">
        <v>249</v>
      </c>
      <c r="J9835" s="15">
        <v>6.3</v>
      </c>
    </row>
    <row r="9836" spans="1:10" x14ac:dyDescent="0.3">
      <c r="A9836" s="38" t="s">
        <v>254</v>
      </c>
      <c r="B9836" s="15">
        <v>142475</v>
      </c>
      <c r="C9836" s="15">
        <v>1572250</v>
      </c>
      <c r="E9836" s="36" t="s">
        <v>246</v>
      </c>
      <c r="F9836" s="15">
        <v>989950</v>
      </c>
      <c r="G9836" s="15">
        <v>19285233</v>
      </c>
      <c r="I9836" s="38" t="s">
        <v>251</v>
      </c>
      <c r="J9836" s="15">
        <v>7.7</v>
      </c>
    </row>
    <row r="9837" spans="1:10" x14ac:dyDescent="0.3">
      <c r="A9837" s="38" t="s">
        <v>257</v>
      </c>
      <c r="B9837" s="15">
        <v>117450</v>
      </c>
      <c r="C9837" s="15">
        <v>2127300</v>
      </c>
      <c r="E9837" s="36" t="s">
        <v>248</v>
      </c>
      <c r="F9837" s="15">
        <v>1087000</v>
      </c>
      <c r="G9837" s="15">
        <v>33090602</v>
      </c>
      <c r="I9837" s="38" t="s">
        <v>254</v>
      </c>
      <c r="J9837" s="15">
        <v>10</v>
      </c>
    </row>
    <row r="9838" spans="1:10" x14ac:dyDescent="0.3">
      <c r="A9838" s="38" t="s">
        <v>252</v>
      </c>
      <c r="B9838" s="15">
        <v>155000</v>
      </c>
      <c r="C9838" s="15">
        <v>1249800</v>
      </c>
      <c r="E9838" s="36" t="s">
        <v>250</v>
      </c>
      <c r="F9838" s="15">
        <v>949975</v>
      </c>
      <c r="G9838" s="15">
        <v>25184179</v>
      </c>
      <c r="I9838" s="38" t="s">
        <v>257</v>
      </c>
      <c r="J9838" s="15">
        <v>10.4</v>
      </c>
    </row>
    <row r="9839" spans="1:10" x14ac:dyDescent="0.3">
      <c r="A9839" s="38" t="s">
        <v>255</v>
      </c>
      <c r="B9839" s="15">
        <v>122438</v>
      </c>
      <c r="C9839" s="15">
        <v>1136675</v>
      </c>
      <c r="E9839" s="37" t="s">
        <v>252</v>
      </c>
      <c r="F9839" s="15">
        <v>285000</v>
      </c>
      <c r="G9839" s="15">
        <v>6609804</v>
      </c>
      <c r="I9839" s="38" t="s">
        <v>252</v>
      </c>
      <c r="J9839" s="15">
        <v>11.5</v>
      </c>
    </row>
    <row r="9840" spans="1:10" x14ac:dyDescent="0.3">
      <c r="A9840" s="38" t="s">
        <v>258</v>
      </c>
      <c r="B9840" s="15">
        <v>149000</v>
      </c>
      <c r="C9840" s="15">
        <v>1211400</v>
      </c>
      <c r="E9840" s="37" t="s">
        <v>255</v>
      </c>
      <c r="F9840" s="15">
        <v>289975</v>
      </c>
      <c r="G9840" s="15">
        <v>7756425</v>
      </c>
      <c r="I9840" s="38" t="s">
        <v>255</v>
      </c>
      <c r="J9840" s="15">
        <v>11.7</v>
      </c>
    </row>
    <row r="9841" spans="1:10" x14ac:dyDescent="0.3">
      <c r="A9841" s="38" t="s">
        <v>260</v>
      </c>
      <c r="B9841" s="15">
        <v>125000</v>
      </c>
      <c r="C9841" s="15">
        <v>1118241</v>
      </c>
      <c r="E9841" s="37" t="s">
        <v>258</v>
      </c>
      <c r="F9841" s="15">
        <v>375000</v>
      </c>
      <c r="G9841" s="15">
        <v>10817950</v>
      </c>
      <c r="I9841" s="38" t="s">
        <v>258</v>
      </c>
      <c r="J9841" s="15">
        <v>11.9</v>
      </c>
    </row>
    <row r="9842" spans="1:10" x14ac:dyDescent="0.3">
      <c r="A9842" s="38" t="s">
        <v>262</v>
      </c>
      <c r="B9842" s="15">
        <v>157250</v>
      </c>
      <c r="C9842" s="15">
        <v>729450</v>
      </c>
      <c r="E9842" s="36" t="s">
        <v>253</v>
      </c>
      <c r="F9842" s="15">
        <v>1118000</v>
      </c>
      <c r="G9842" s="15">
        <v>32683505</v>
      </c>
      <c r="I9842" s="38" t="s">
        <v>260</v>
      </c>
      <c r="J9842" s="15">
        <v>10.9</v>
      </c>
    </row>
    <row r="9843" spans="1:10" x14ac:dyDescent="0.3">
      <c r="A9843" s="38" t="s">
        <v>263</v>
      </c>
      <c r="B9843" s="15">
        <v>195000</v>
      </c>
      <c r="C9843" s="15">
        <v>1300850</v>
      </c>
      <c r="E9843" s="35" t="s">
        <v>273</v>
      </c>
      <c r="F9843" s="15">
        <v>4665363</v>
      </c>
      <c r="G9843" s="15">
        <v>138609844</v>
      </c>
      <c r="I9843" s="38" t="s">
        <v>262</v>
      </c>
      <c r="J9843" s="15">
        <v>11.2</v>
      </c>
    </row>
    <row r="9844" spans="1:10" x14ac:dyDescent="0.3">
      <c r="A9844" s="35" t="s">
        <v>271</v>
      </c>
      <c r="B9844" s="15"/>
      <c r="C9844" s="15"/>
      <c r="E9844" s="36" t="s">
        <v>246</v>
      </c>
      <c r="F9844" s="15">
        <v>1065513</v>
      </c>
      <c r="G9844" s="15">
        <v>25336700</v>
      </c>
      <c r="I9844" s="38" t="s">
        <v>263</v>
      </c>
      <c r="J9844" s="15">
        <v>10.5</v>
      </c>
    </row>
    <row r="9845" spans="1:10" x14ac:dyDescent="0.3">
      <c r="A9845" s="38" t="s">
        <v>245</v>
      </c>
      <c r="B9845" s="15">
        <v>128000</v>
      </c>
      <c r="C9845" s="15">
        <v>692450</v>
      </c>
      <c r="E9845" s="36" t="s">
        <v>248</v>
      </c>
      <c r="F9845" s="15">
        <v>1139900</v>
      </c>
      <c r="G9845" s="15">
        <v>38576345</v>
      </c>
      <c r="I9845" s="35" t="s">
        <v>267</v>
      </c>
      <c r="J9845" s="15"/>
    </row>
    <row r="9846" spans="1:10" x14ac:dyDescent="0.3">
      <c r="A9846" s="38" t="s">
        <v>247</v>
      </c>
      <c r="B9846" s="15">
        <v>156250</v>
      </c>
      <c r="C9846" s="15">
        <v>1276600</v>
      </c>
      <c r="E9846" s="36" t="s">
        <v>250</v>
      </c>
      <c r="F9846" s="15">
        <v>1180500</v>
      </c>
      <c r="G9846" s="15">
        <v>36350749</v>
      </c>
      <c r="I9846" s="38" t="s">
        <v>245</v>
      </c>
      <c r="J9846" s="15">
        <v>11</v>
      </c>
    </row>
    <row r="9847" spans="1:10" x14ac:dyDescent="0.3">
      <c r="A9847" s="38" t="s">
        <v>249</v>
      </c>
      <c r="B9847" s="15">
        <v>180700</v>
      </c>
      <c r="C9847" s="15">
        <v>1534850</v>
      </c>
      <c r="E9847" s="37" t="s">
        <v>252</v>
      </c>
      <c r="F9847" s="15">
        <v>415000</v>
      </c>
      <c r="G9847" s="15">
        <v>11855200</v>
      </c>
      <c r="I9847" s="38" t="s">
        <v>247</v>
      </c>
      <c r="J9847" s="15">
        <v>10.6</v>
      </c>
    </row>
    <row r="9848" spans="1:10" x14ac:dyDescent="0.3">
      <c r="A9848" s="38" t="s">
        <v>251</v>
      </c>
      <c r="B9848" s="15">
        <v>189950</v>
      </c>
      <c r="C9848" s="15">
        <v>1296450</v>
      </c>
      <c r="E9848" s="37" t="s">
        <v>255</v>
      </c>
      <c r="F9848" s="15">
        <v>417500</v>
      </c>
      <c r="G9848" s="15">
        <v>10284350</v>
      </c>
      <c r="I9848" s="38" t="s">
        <v>249</v>
      </c>
      <c r="J9848" s="15">
        <v>13</v>
      </c>
    </row>
    <row r="9849" spans="1:10" x14ac:dyDescent="0.3">
      <c r="A9849" s="38" t="s">
        <v>254</v>
      </c>
      <c r="B9849" s="15">
        <v>155000</v>
      </c>
      <c r="C9849" s="15">
        <v>742500</v>
      </c>
      <c r="E9849" s="37" t="s">
        <v>258</v>
      </c>
      <c r="F9849" s="15">
        <v>348000</v>
      </c>
      <c r="G9849" s="15">
        <v>14211199</v>
      </c>
      <c r="I9849" s="38" t="s">
        <v>251</v>
      </c>
      <c r="J9849" s="15">
        <v>12.3</v>
      </c>
    </row>
    <row r="9850" spans="1:10" x14ac:dyDescent="0.3">
      <c r="A9850" s="38" t="s">
        <v>257</v>
      </c>
      <c r="B9850" s="15">
        <v>182000</v>
      </c>
      <c r="C9850" s="15">
        <v>721400</v>
      </c>
      <c r="E9850" s="36" t="s">
        <v>253</v>
      </c>
      <c r="F9850" s="15">
        <v>1279450</v>
      </c>
      <c r="G9850" s="15">
        <v>38346050</v>
      </c>
      <c r="I9850" s="38" t="s">
        <v>254</v>
      </c>
      <c r="J9850" s="15">
        <v>11</v>
      </c>
    </row>
    <row r="9851" spans="1:10" x14ac:dyDescent="0.3">
      <c r="A9851" s="38" t="s">
        <v>252</v>
      </c>
      <c r="B9851" s="15">
        <v>128250</v>
      </c>
      <c r="C9851" s="15">
        <v>1552889</v>
      </c>
      <c r="E9851" s="35" t="s">
        <v>274</v>
      </c>
      <c r="F9851" s="15">
        <v>5029650</v>
      </c>
      <c r="G9851" s="15">
        <v>140141728</v>
      </c>
      <c r="I9851" s="38" t="s">
        <v>257</v>
      </c>
      <c r="J9851" s="15">
        <v>8.9</v>
      </c>
    </row>
    <row r="9852" spans="1:10" x14ac:dyDescent="0.3">
      <c r="A9852" s="38" t="s">
        <v>255</v>
      </c>
      <c r="B9852" s="15">
        <v>167250</v>
      </c>
      <c r="C9852" s="15">
        <v>1503590</v>
      </c>
      <c r="E9852" s="36" t="s">
        <v>246</v>
      </c>
      <c r="F9852" s="15">
        <v>1346000</v>
      </c>
      <c r="G9852" s="15">
        <v>36110670</v>
      </c>
      <c r="I9852" s="38" t="s">
        <v>252</v>
      </c>
      <c r="J9852" s="15">
        <v>7.7</v>
      </c>
    </row>
    <row r="9853" spans="1:10" x14ac:dyDescent="0.3">
      <c r="A9853" s="38" t="s">
        <v>258</v>
      </c>
      <c r="B9853" s="15">
        <v>167950</v>
      </c>
      <c r="C9853" s="15">
        <v>1861499</v>
      </c>
      <c r="E9853" s="36" t="s">
        <v>248</v>
      </c>
      <c r="F9853" s="15">
        <v>1292400</v>
      </c>
      <c r="G9853" s="15">
        <v>34049957</v>
      </c>
      <c r="I9853" s="38" t="s">
        <v>255</v>
      </c>
      <c r="J9853" s="15">
        <v>6.9</v>
      </c>
    </row>
    <row r="9854" spans="1:10" x14ac:dyDescent="0.3">
      <c r="A9854" s="38" t="s">
        <v>260</v>
      </c>
      <c r="B9854" s="15">
        <v>143000</v>
      </c>
      <c r="C9854" s="15">
        <v>1643150</v>
      </c>
      <c r="E9854" s="36" t="s">
        <v>250</v>
      </c>
      <c r="F9854" s="15">
        <v>1254750</v>
      </c>
      <c r="G9854" s="15">
        <v>40873802</v>
      </c>
      <c r="I9854" s="38" t="s">
        <v>258</v>
      </c>
      <c r="J9854" s="15">
        <v>7.5</v>
      </c>
    </row>
    <row r="9855" spans="1:10" x14ac:dyDescent="0.3">
      <c r="A9855" s="38" t="s">
        <v>262</v>
      </c>
      <c r="B9855" s="15">
        <v>169450</v>
      </c>
      <c r="C9855" s="15">
        <v>903650</v>
      </c>
      <c r="E9855" s="37" t="s">
        <v>252</v>
      </c>
      <c r="F9855" s="15">
        <v>442000</v>
      </c>
      <c r="G9855" s="15">
        <v>16693849</v>
      </c>
      <c r="I9855" s="38" t="s">
        <v>260</v>
      </c>
      <c r="J9855" s="15">
        <v>6.7</v>
      </c>
    </row>
    <row r="9856" spans="1:10" x14ac:dyDescent="0.3">
      <c r="A9856" s="38" t="s">
        <v>263</v>
      </c>
      <c r="B9856" s="15">
        <v>183000</v>
      </c>
      <c r="C9856" s="15">
        <v>2861100</v>
      </c>
      <c r="E9856" s="37" t="s">
        <v>255</v>
      </c>
      <c r="F9856" s="15">
        <v>387750</v>
      </c>
      <c r="G9856" s="15">
        <v>14651650</v>
      </c>
      <c r="I9856" s="38" t="s">
        <v>262</v>
      </c>
      <c r="J9856" s="15">
        <v>6.5</v>
      </c>
    </row>
    <row r="9857" spans="1:10" x14ac:dyDescent="0.3">
      <c r="A9857" s="35" t="s">
        <v>272</v>
      </c>
      <c r="B9857" s="15"/>
      <c r="C9857" s="15"/>
      <c r="E9857" s="37" t="s">
        <v>258</v>
      </c>
      <c r="F9857" s="15">
        <v>425000</v>
      </c>
      <c r="G9857" s="15">
        <v>9528303</v>
      </c>
      <c r="I9857" s="38" t="s">
        <v>263</v>
      </c>
      <c r="J9857" s="15">
        <v>6.5</v>
      </c>
    </row>
    <row r="9858" spans="1:10" x14ac:dyDescent="0.3">
      <c r="A9858" s="38" t="s">
        <v>245</v>
      </c>
      <c r="B9858" s="15">
        <v>143000</v>
      </c>
      <c r="C9858" s="15">
        <v>756000</v>
      </c>
      <c r="E9858" s="36" t="s">
        <v>253</v>
      </c>
      <c r="F9858" s="15">
        <v>1136500</v>
      </c>
      <c r="G9858" s="15">
        <v>29107299</v>
      </c>
      <c r="I9858" s="35" t="s">
        <v>268</v>
      </c>
      <c r="J9858" s="15"/>
    </row>
    <row r="9859" spans="1:10" x14ac:dyDescent="0.3">
      <c r="A9859" s="38" t="s">
        <v>247</v>
      </c>
      <c r="B9859" s="15">
        <v>188000</v>
      </c>
      <c r="C9859" s="15">
        <v>1203200</v>
      </c>
      <c r="E9859" s="35" t="s">
        <v>275</v>
      </c>
      <c r="F9859" s="15">
        <v>4770250</v>
      </c>
      <c r="G9859" s="15">
        <v>121995569</v>
      </c>
      <c r="I9859" s="38" t="s">
        <v>245</v>
      </c>
      <c r="J9859" s="15">
        <v>6.7</v>
      </c>
    </row>
    <row r="9860" spans="1:10" x14ac:dyDescent="0.3">
      <c r="A9860" s="38" t="s">
        <v>249</v>
      </c>
      <c r="B9860" s="15">
        <v>162400</v>
      </c>
      <c r="C9860" s="15">
        <v>1521668</v>
      </c>
      <c r="E9860" s="36" t="s">
        <v>246</v>
      </c>
      <c r="F9860" s="15">
        <v>1175700</v>
      </c>
      <c r="G9860" s="15">
        <v>25051338</v>
      </c>
      <c r="I9860" s="38" t="s">
        <v>247</v>
      </c>
      <c r="J9860" s="15">
        <v>6.4</v>
      </c>
    </row>
    <row r="9861" spans="1:10" x14ac:dyDescent="0.3">
      <c r="A9861" s="38" t="s">
        <v>251</v>
      </c>
      <c r="B9861" s="15">
        <v>177000</v>
      </c>
      <c r="C9861" s="15">
        <v>1619000</v>
      </c>
      <c r="E9861" s="36" t="s">
        <v>248</v>
      </c>
      <c r="F9861" s="15">
        <v>1309950</v>
      </c>
      <c r="G9861" s="15">
        <v>37280819</v>
      </c>
      <c r="I9861" s="38" t="s">
        <v>249</v>
      </c>
      <c r="J9861" s="15">
        <v>5</v>
      </c>
    </row>
    <row r="9862" spans="1:10" x14ac:dyDescent="0.3">
      <c r="A9862" s="38" t="s">
        <v>254</v>
      </c>
      <c r="B9862" s="15">
        <v>175000</v>
      </c>
      <c r="C9862" s="15">
        <v>2029600</v>
      </c>
      <c r="E9862" s="36" t="s">
        <v>250</v>
      </c>
      <c r="F9862" s="15">
        <v>1417600</v>
      </c>
      <c r="G9862" s="15">
        <v>35010212</v>
      </c>
      <c r="I9862" s="38" t="s">
        <v>251</v>
      </c>
      <c r="J9862" s="15">
        <v>5.3</v>
      </c>
    </row>
    <row r="9863" spans="1:10" x14ac:dyDescent="0.3">
      <c r="A9863" s="38" t="s">
        <v>257</v>
      </c>
      <c r="B9863" s="15">
        <v>195000</v>
      </c>
      <c r="C9863" s="15">
        <v>1476821</v>
      </c>
      <c r="E9863" s="37" t="s">
        <v>252</v>
      </c>
      <c r="F9863" s="15">
        <v>457600</v>
      </c>
      <c r="G9863" s="15">
        <v>17341193</v>
      </c>
      <c r="I9863" s="38" t="s">
        <v>254</v>
      </c>
      <c r="J9863" s="15">
        <v>5.0999999999999996</v>
      </c>
    </row>
    <row r="9864" spans="1:10" x14ac:dyDescent="0.3">
      <c r="A9864" s="38" t="s">
        <v>252</v>
      </c>
      <c r="B9864" s="15">
        <v>216000</v>
      </c>
      <c r="C9864" s="15">
        <v>837000</v>
      </c>
      <c r="E9864" s="37" t="s">
        <v>255</v>
      </c>
      <c r="F9864" s="15">
        <v>455000</v>
      </c>
      <c r="G9864" s="15">
        <v>9495169</v>
      </c>
      <c r="I9864" s="38" t="s">
        <v>257</v>
      </c>
      <c r="J9864" s="15">
        <v>5.5</v>
      </c>
    </row>
    <row r="9865" spans="1:10" x14ac:dyDescent="0.3">
      <c r="A9865" s="38" t="s">
        <v>255</v>
      </c>
      <c r="B9865" s="15">
        <v>237800</v>
      </c>
      <c r="C9865" s="15">
        <v>1619199</v>
      </c>
      <c r="E9865" s="37" t="s">
        <v>258</v>
      </c>
      <c r="F9865" s="15">
        <v>505000</v>
      </c>
      <c r="G9865" s="15">
        <v>8173850</v>
      </c>
      <c r="I9865" s="38" t="s">
        <v>252</v>
      </c>
      <c r="J9865" s="15">
        <v>5.9</v>
      </c>
    </row>
    <row r="9866" spans="1:10" x14ac:dyDescent="0.3">
      <c r="A9866" s="38" t="s">
        <v>258</v>
      </c>
      <c r="B9866" s="15">
        <v>160000</v>
      </c>
      <c r="C9866" s="15">
        <v>1330164</v>
      </c>
      <c r="E9866" s="36" t="s">
        <v>253</v>
      </c>
      <c r="F9866" s="15">
        <v>867000</v>
      </c>
      <c r="G9866" s="15">
        <v>24653200</v>
      </c>
      <c r="I9866" s="38" t="s">
        <v>255</v>
      </c>
      <c r="J9866" s="15">
        <v>5.5</v>
      </c>
    </row>
    <row r="9867" spans="1:10" x14ac:dyDescent="0.3">
      <c r="A9867" s="38" t="s">
        <v>260</v>
      </c>
      <c r="B9867" s="15">
        <v>179950</v>
      </c>
      <c r="C9867" s="15">
        <v>1414900</v>
      </c>
      <c r="E9867" s="14">
        <v>95</v>
      </c>
      <c r="F9867" s="15">
        <v>78429419</v>
      </c>
      <c r="G9867" s="15">
        <v>200950419</v>
      </c>
      <c r="I9867" s="38" t="s">
        <v>258</v>
      </c>
      <c r="J9867" s="15">
        <v>5.0999999999999996</v>
      </c>
    </row>
    <row r="9868" spans="1:10" x14ac:dyDescent="0.3">
      <c r="A9868" s="38" t="s">
        <v>262</v>
      </c>
      <c r="B9868" s="15">
        <v>199000</v>
      </c>
      <c r="C9868" s="15">
        <v>1487849</v>
      </c>
      <c r="E9868" s="35" t="s">
        <v>243</v>
      </c>
      <c r="F9868" s="15">
        <v>4046522</v>
      </c>
      <c r="G9868" s="15">
        <v>9252112</v>
      </c>
      <c r="I9868" s="38" t="s">
        <v>260</v>
      </c>
      <c r="J9868" s="15">
        <v>5.3</v>
      </c>
    </row>
    <row r="9869" spans="1:10" x14ac:dyDescent="0.3">
      <c r="A9869" s="38" t="s">
        <v>263</v>
      </c>
      <c r="B9869" s="15">
        <v>199950</v>
      </c>
      <c r="C9869" s="15">
        <v>2979950</v>
      </c>
      <c r="E9869" s="36" t="s">
        <v>246</v>
      </c>
      <c r="F9869" s="15">
        <v>285000</v>
      </c>
      <c r="G9869" s="15">
        <v>285000</v>
      </c>
      <c r="I9869" s="38" t="s">
        <v>262</v>
      </c>
      <c r="J9869" s="15">
        <v>4.9000000000000004</v>
      </c>
    </row>
    <row r="9870" spans="1:10" x14ac:dyDescent="0.3">
      <c r="A9870" s="35" t="s">
        <v>273</v>
      </c>
      <c r="B9870" s="15"/>
      <c r="C9870" s="15"/>
      <c r="E9870" s="36" t="s">
        <v>248</v>
      </c>
      <c r="F9870" s="15">
        <v>1108700</v>
      </c>
      <c r="G9870" s="15">
        <v>2866400</v>
      </c>
      <c r="I9870" s="38" t="s">
        <v>263</v>
      </c>
      <c r="J9870" s="15">
        <v>4.4000000000000004</v>
      </c>
    </row>
    <row r="9871" spans="1:10" x14ac:dyDescent="0.3">
      <c r="A9871" s="38" t="s">
        <v>245</v>
      </c>
      <c r="B9871" s="15">
        <v>218225</v>
      </c>
      <c r="C9871" s="15">
        <v>1726250</v>
      </c>
      <c r="E9871" s="36" t="s">
        <v>250</v>
      </c>
      <c r="F9871" s="15">
        <v>926000</v>
      </c>
      <c r="G9871" s="15">
        <v>2949940</v>
      </c>
      <c r="I9871" s="35" t="s">
        <v>269</v>
      </c>
      <c r="J9871" s="15"/>
    </row>
    <row r="9872" spans="1:10" x14ac:dyDescent="0.3">
      <c r="A9872" s="38" t="s">
        <v>247</v>
      </c>
      <c r="B9872" s="15">
        <v>187000</v>
      </c>
      <c r="C9872" s="15">
        <v>2105960</v>
      </c>
      <c r="E9872" s="37" t="s">
        <v>252</v>
      </c>
      <c r="F9872" s="15">
        <v>296000</v>
      </c>
      <c r="G9872" s="15">
        <v>296000</v>
      </c>
      <c r="I9872" s="38" t="s">
        <v>245</v>
      </c>
      <c r="J9872" s="15">
        <v>4.2</v>
      </c>
    </row>
    <row r="9873" spans="1:10" x14ac:dyDescent="0.3">
      <c r="A9873" s="38" t="s">
        <v>249</v>
      </c>
      <c r="B9873" s="15">
        <v>216000</v>
      </c>
      <c r="C9873" s="15">
        <v>1901950</v>
      </c>
      <c r="E9873" s="37" t="s">
        <v>255</v>
      </c>
      <c r="F9873" s="15">
        <v>310000</v>
      </c>
      <c r="G9873" s="15">
        <v>986000</v>
      </c>
      <c r="I9873" s="38" t="s">
        <v>247</v>
      </c>
      <c r="J9873" s="15">
        <v>4.3</v>
      </c>
    </row>
    <row r="9874" spans="1:10" x14ac:dyDescent="0.3">
      <c r="A9874" s="38" t="s">
        <v>251</v>
      </c>
      <c r="B9874" s="15">
        <v>230700</v>
      </c>
      <c r="C9874" s="15">
        <v>2394900</v>
      </c>
      <c r="E9874" s="37" t="s">
        <v>258</v>
      </c>
      <c r="F9874" s="15">
        <v>320000</v>
      </c>
      <c r="G9874" s="15">
        <v>1667940</v>
      </c>
      <c r="I9874" s="38" t="s">
        <v>249</v>
      </c>
      <c r="J9874" s="15">
        <v>4.2</v>
      </c>
    </row>
    <row r="9875" spans="1:10" x14ac:dyDescent="0.3">
      <c r="A9875" s="38" t="s">
        <v>254</v>
      </c>
      <c r="B9875" s="15">
        <v>241000</v>
      </c>
      <c r="C9875" s="15">
        <v>2316253</v>
      </c>
      <c r="E9875" s="36" t="s">
        <v>253</v>
      </c>
      <c r="F9875" s="15">
        <v>1726822</v>
      </c>
      <c r="G9875" s="15">
        <v>3150772</v>
      </c>
      <c r="I9875" s="38" t="s">
        <v>251</v>
      </c>
      <c r="J9875" s="15">
        <v>3.8</v>
      </c>
    </row>
    <row r="9876" spans="1:10" x14ac:dyDescent="0.3">
      <c r="A9876" s="38" t="s">
        <v>257</v>
      </c>
      <c r="B9876" s="15">
        <v>240000</v>
      </c>
      <c r="C9876" s="15">
        <v>2175700</v>
      </c>
      <c r="E9876" s="35" t="s">
        <v>259</v>
      </c>
      <c r="F9876" s="15">
        <v>4044959</v>
      </c>
      <c r="G9876" s="15">
        <v>12717086</v>
      </c>
      <c r="I9876" s="38" t="s">
        <v>254</v>
      </c>
      <c r="J9876" s="15">
        <v>3.8</v>
      </c>
    </row>
    <row r="9877" spans="1:10" x14ac:dyDescent="0.3">
      <c r="A9877" s="38" t="s">
        <v>252</v>
      </c>
      <c r="B9877" s="15">
        <v>234950</v>
      </c>
      <c r="C9877" s="15">
        <v>2153750</v>
      </c>
      <c r="E9877" s="36" t="s">
        <v>246</v>
      </c>
      <c r="F9877" s="15">
        <v>734059</v>
      </c>
      <c r="G9877" s="15">
        <v>2071617</v>
      </c>
      <c r="I9877" s="38" t="s">
        <v>257</v>
      </c>
      <c r="J9877" s="15">
        <v>3.7</v>
      </c>
    </row>
    <row r="9878" spans="1:10" x14ac:dyDescent="0.3">
      <c r="A9878" s="38" t="s">
        <v>255</v>
      </c>
      <c r="B9878" s="15">
        <v>210000</v>
      </c>
      <c r="C9878" s="15">
        <v>3116300</v>
      </c>
      <c r="E9878" s="36" t="s">
        <v>248</v>
      </c>
      <c r="F9878" s="15">
        <v>1165925</v>
      </c>
      <c r="G9878" s="15">
        <v>3271900</v>
      </c>
      <c r="I9878" s="38" t="s">
        <v>252</v>
      </c>
      <c r="J9878" s="15">
        <v>3.7</v>
      </c>
    </row>
    <row r="9879" spans="1:10" x14ac:dyDescent="0.3">
      <c r="A9879" s="38" t="s">
        <v>258</v>
      </c>
      <c r="B9879" s="15">
        <v>245000</v>
      </c>
      <c r="C9879" s="15">
        <v>2749000</v>
      </c>
      <c r="E9879" s="36" t="s">
        <v>250</v>
      </c>
      <c r="F9879" s="15">
        <v>1223000</v>
      </c>
      <c r="G9879" s="15">
        <v>3332000</v>
      </c>
      <c r="I9879" s="38" t="s">
        <v>255</v>
      </c>
      <c r="J9879" s="15">
        <v>3.9</v>
      </c>
    </row>
    <row r="9880" spans="1:10" x14ac:dyDescent="0.3">
      <c r="A9880" s="38" t="s">
        <v>260</v>
      </c>
      <c r="B9880" s="15">
        <v>190500</v>
      </c>
      <c r="C9880" s="15">
        <v>2455470</v>
      </c>
      <c r="E9880" s="37" t="s">
        <v>252</v>
      </c>
      <c r="F9880" s="15">
        <v>325000</v>
      </c>
      <c r="G9880" s="15">
        <v>930000</v>
      </c>
      <c r="I9880" s="38" t="s">
        <v>258</v>
      </c>
      <c r="J9880" s="15">
        <v>4.0999999999999996</v>
      </c>
    </row>
    <row r="9881" spans="1:10" x14ac:dyDescent="0.3">
      <c r="A9881" s="38" t="s">
        <v>262</v>
      </c>
      <c r="B9881" s="15">
        <v>220000</v>
      </c>
      <c r="C9881" s="15">
        <v>1912300</v>
      </c>
      <c r="E9881" s="37" t="s">
        <v>255</v>
      </c>
      <c r="F9881" s="15">
        <v>475000</v>
      </c>
      <c r="G9881" s="15">
        <v>475000</v>
      </c>
      <c r="I9881" s="38" t="s">
        <v>260</v>
      </c>
      <c r="J9881" s="15">
        <v>3.7</v>
      </c>
    </row>
    <row r="9882" spans="1:10" x14ac:dyDescent="0.3">
      <c r="A9882" s="38" t="s">
        <v>263</v>
      </c>
      <c r="B9882" s="15">
        <v>225000</v>
      </c>
      <c r="C9882" s="15">
        <v>2123650</v>
      </c>
      <c r="E9882" s="37" t="s">
        <v>258</v>
      </c>
      <c r="F9882" s="15">
        <v>423000</v>
      </c>
      <c r="G9882" s="15">
        <v>1927000</v>
      </c>
      <c r="I9882" s="38" t="s">
        <v>262</v>
      </c>
      <c r="J9882" s="15">
        <v>3.8</v>
      </c>
    </row>
    <row r="9883" spans="1:10" x14ac:dyDescent="0.3">
      <c r="A9883" s="35" t="s">
        <v>274</v>
      </c>
      <c r="B9883" s="15"/>
      <c r="C9883" s="15"/>
      <c r="E9883" s="36" t="s">
        <v>253</v>
      </c>
      <c r="F9883" s="15">
        <v>921975</v>
      </c>
      <c r="G9883" s="15">
        <v>4041569</v>
      </c>
      <c r="I9883" s="38" t="s">
        <v>263</v>
      </c>
      <c r="J9883" s="15">
        <v>4</v>
      </c>
    </row>
    <row r="9884" spans="1:10" x14ac:dyDescent="0.3">
      <c r="A9884" s="38" t="s">
        <v>245</v>
      </c>
      <c r="B9884" s="15">
        <v>225100</v>
      </c>
      <c r="C9884" s="15">
        <v>1437050</v>
      </c>
      <c r="E9884" s="35" t="s">
        <v>265</v>
      </c>
      <c r="F9884" s="15">
        <v>4392950</v>
      </c>
      <c r="G9884" s="15">
        <v>17388017</v>
      </c>
      <c r="I9884" s="35" t="s">
        <v>270</v>
      </c>
      <c r="J9884" s="15"/>
    </row>
    <row r="9885" spans="1:10" x14ac:dyDescent="0.3">
      <c r="A9885" s="38" t="s">
        <v>247</v>
      </c>
      <c r="B9885" s="15">
        <v>283750</v>
      </c>
      <c r="C9885" s="15">
        <v>1705000</v>
      </c>
      <c r="E9885" s="36" t="s">
        <v>246</v>
      </c>
      <c r="F9885" s="15">
        <v>532450</v>
      </c>
      <c r="G9885" s="15">
        <v>817400</v>
      </c>
      <c r="I9885" s="38" t="s">
        <v>245</v>
      </c>
      <c r="J9885" s="15">
        <v>3.6</v>
      </c>
    </row>
    <row r="9886" spans="1:10" x14ac:dyDescent="0.3">
      <c r="A9886" s="38" t="s">
        <v>249</v>
      </c>
      <c r="B9886" s="15">
        <v>217000</v>
      </c>
      <c r="C9886" s="15">
        <v>928950</v>
      </c>
      <c r="E9886" s="36" t="s">
        <v>248</v>
      </c>
      <c r="F9886" s="15">
        <v>1845000</v>
      </c>
      <c r="G9886" s="15">
        <v>7870000</v>
      </c>
      <c r="I9886" s="38" t="s">
        <v>247</v>
      </c>
      <c r="J9886" s="15">
        <v>4.0999999999999996</v>
      </c>
    </row>
    <row r="9887" spans="1:10" x14ac:dyDescent="0.3">
      <c r="A9887" s="38" t="s">
        <v>251</v>
      </c>
      <c r="B9887" s="15">
        <v>290000</v>
      </c>
      <c r="C9887" s="15">
        <v>2514050</v>
      </c>
      <c r="E9887" s="36" t="s">
        <v>250</v>
      </c>
      <c r="F9887" s="15">
        <v>942750</v>
      </c>
      <c r="G9887" s="15">
        <v>3822217</v>
      </c>
      <c r="I9887" s="38" t="s">
        <v>249</v>
      </c>
      <c r="J9887" s="15">
        <v>3.7</v>
      </c>
    </row>
    <row r="9888" spans="1:10" x14ac:dyDescent="0.3">
      <c r="A9888" s="38" t="s">
        <v>254</v>
      </c>
      <c r="B9888" s="15">
        <v>288000</v>
      </c>
      <c r="C9888" s="15">
        <v>2909332</v>
      </c>
      <c r="E9888" s="37" t="s">
        <v>252</v>
      </c>
      <c r="F9888" s="15">
        <v>278500</v>
      </c>
      <c r="G9888" s="15">
        <v>1073717</v>
      </c>
      <c r="I9888" s="38" t="s">
        <v>251</v>
      </c>
      <c r="J9888" s="15">
        <v>4.0999999999999996</v>
      </c>
    </row>
    <row r="9889" spans="1:10" x14ac:dyDescent="0.3">
      <c r="A9889" s="38" t="s">
        <v>257</v>
      </c>
      <c r="B9889" s="15">
        <v>286500</v>
      </c>
      <c r="C9889" s="15">
        <v>3621320</v>
      </c>
      <c r="E9889" s="37" t="s">
        <v>255</v>
      </c>
      <c r="F9889" s="15">
        <v>301000</v>
      </c>
      <c r="G9889" s="15">
        <v>2022000</v>
      </c>
      <c r="I9889" s="38" t="s">
        <v>254</v>
      </c>
      <c r="J9889" s="15">
        <v>4.0999999999999996</v>
      </c>
    </row>
    <row r="9890" spans="1:10" x14ac:dyDescent="0.3">
      <c r="A9890" s="38" t="s">
        <v>252</v>
      </c>
      <c r="B9890" s="15">
        <v>256000</v>
      </c>
      <c r="C9890" s="15">
        <v>2424500</v>
      </c>
      <c r="E9890" s="37" t="s">
        <v>258</v>
      </c>
      <c r="F9890" s="15">
        <v>363250</v>
      </c>
      <c r="G9890" s="15">
        <v>726500</v>
      </c>
      <c r="I9890" s="38" t="s">
        <v>257</v>
      </c>
      <c r="J9890" s="15">
        <v>4.2</v>
      </c>
    </row>
    <row r="9891" spans="1:10" x14ac:dyDescent="0.3">
      <c r="A9891" s="38" t="s">
        <v>255</v>
      </c>
      <c r="B9891" s="15">
        <v>262500</v>
      </c>
      <c r="C9891" s="15">
        <v>3080450</v>
      </c>
      <c r="E9891" s="36" t="s">
        <v>253</v>
      </c>
      <c r="F9891" s="15">
        <v>1072750</v>
      </c>
      <c r="G9891" s="15">
        <v>4878400</v>
      </c>
      <c r="I9891" s="38" t="s">
        <v>252</v>
      </c>
      <c r="J9891" s="15">
        <v>4.2</v>
      </c>
    </row>
    <row r="9892" spans="1:10" x14ac:dyDescent="0.3">
      <c r="A9892" s="38" t="s">
        <v>258</v>
      </c>
      <c r="B9892" s="15">
        <v>245000</v>
      </c>
      <c r="C9892" s="15">
        <v>705000</v>
      </c>
      <c r="E9892" s="35" t="s">
        <v>244</v>
      </c>
      <c r="F9892" s="15">
        <v>4792750</v>
      </c>
      <c r="G9892" s="15">
        <v>11815450</v>
      </c>
      <c r="I9892" s="38" t="s">
        <v>255</v>
      </c>
      <c r="J9892" s="15">
        <v>4.4000000000000004</v>
      </c>
    </row>
    <row r="9893" spans="1:10" x14ac:dyDescent="0.3">
      <c r="A9893" s="38" t="s">
        <v>260</v>
      </c>
      <c r="B9893" s="15">
        <v>245000</v>
      </c>
      <c r="C9893" s="15">
        <v>3406760</v>
      </c>
      <c r="E9893" s="36" t="s">
        <v>246</v>
      </c>
      <c r="F9893" s="15">
        <v>909500</v>
      </c>
      <c r="G9893" s="15">
        <v>2199000</v>
      </c>
      <c r="I9893" s="38" t="s">
        <v>258</v>
      </c>
      <c r="J9893" s="15">
        <v>4.3</v>
      </c>
    </row>
    <row r="9894" spans="1:10" x14ac:dyDescent="0.3">
      <c r="A9894" s="38" t="s">
        <v>262</v>
      </c>
      <c r="B9894" s="15">
        <v>294750</v>
      </c>
      <c r="C9894" s="15">
        <v>2513495</v>
      </c>
      <c r="E9894" s="36" t="s">
        <v>248</v>
      </c>
      <c r="F9894" s="15">
        <v>1577500</v>
      </c>
      <c r="G9894" s="15">
        <v>4067950</v>
      </c>
      <c r="I9894" s="38" t="s">
        <v>260</v>
      </c>
      <c r="J9894" s="15">
        <v>3.7</v>
      </c>
    </row>
    <row r="9895" spans="1:10" x14ac:dyDescent="0.3">
      <c r="A9895" s="38" t="s">
        <v>263</v>
      </c>
      <c r="B9895" s="15">
        <v>230500</v>
      </c>
      <c r="C9895" s="15">
        <v>2114950</v>
      </c>
      <c r="E9895" s="36" t="s">
        <v>250</v>
      </c>
      <c r="F9895" s="15">
        <v>1325750</v>
      </c>
      <c r="G9895" s="15">
        <v>3588500</v>
      </c>
      <c r="I9895" s="38" t="s">
        <v>262</v>
      </c>
      <c r="J9895" s="15">
        <v>3.6</v>
      </c>
    </row>
    <row r="9896" spans="1:10" x14ac:dyDescent="0.3">
      <c r="A9896" s="35" t="s">
        <v>275</v>
      </c>
      <c r="B9896" s="15"/>
      <c r="C9896" s="15"/>
      <c r="E9896" s="37" t="s">
        <v>252</v>
      </c>
      <c r="F9896" s="15">
        <v>372250</v>
      </c>
      <c r="G9896" s="15">
        <v>744500</v>
      </c>
      <c r="I9896" s="38" t="s">
        <v>263</v>
      </c>
      <c r="J9896" s="15">
        <v>3.6</v>
      </c>
    </row>
    <row r="9897" spans="1:10" x14ac:dyDescent="0.3">
      <c r="A9897" s="38" t="s">
        <v>245</v>
      </c>
      <c r="B9897" s="15">
        <v>332750</v>
      </c>
      <c r="C9897" s="15">
        <v>1968250</v>
      </c>
      <c r="E9897" s="37" t="s">
        <v>255</v>
      </c>
      <c r="F9897" s="15">
        <v>530000</v>
      </c>
      <c r="G9897" s="15">
        <v>1997000</v>
      </c>
      <c r="I9897" s="35" t="s">
        <v>271</v>
      </c>
      <c r="J9897" s="15"/>
    </row>
    <row r="9898" spans="1:10" x14ac:dyDescent="0.3">
      <c r="A9898" s="38" t="s">
        <v>247</v>
      </c>
      <c r="B9898" s="15">
        <v>219500</v>
      </c>
      <c r="C9898" s="15">
        <v>1839500</v>
      </c>
      <c r="E9898" s="37" t="s">
        <v>258</v>
      </c>
      <c r="F9898" s="15">
        <v>423500</v>
      </c>
      <c r="G9898" s="15">
        <v>847000</v>
      </c>
      <c r="I9898" s="38" t="s">
        <v>245</v>
      </c>
      <c r="J9898" s="15">
        <v>4.4000000000000004</v>
      </c>
    </row>
    <row r="9899" spans="1:10" x14ac:dyDescent="0.3">
      <c r="A9899" s="38" t="s">
        <v>249</v>
      </c>
      <c r="B9899" s="15">
        <v>265000</v>
      </c>
      <c r="C9899" s="15">
        <v>2606150</v>
      </c>
      <c r="E9899" s="36" t="s">
        <v>253</v>
      </c>
      <c r="F9899" s="15">
        <v>980000</v>
      </c>
      <c r="G9899" s="15">
        <v>1960000</v>
      </c>
      <c r="I9899" s="38" t="s">
        <v>247</v>
      </c>
      <c r="J9899" s="15">
        <v>3.6</v>
      </c>
    </row>
    <row r="9900" spans="1:10" x14ac:dyDescent="0.3">
      <c r="A9900" s="38" t="s">
        <v>251</v>
      </c>
      <c r="B9900" s="15">
        <v>339000</v>
      </c>
      <c r="C9900" s="15">
        <v>4346450</v>
      </c>
      <c r="E9900" s="35" t="s">
        <v>256</v>
      </c>
      <c r="F9900" s="15">
        <v>7629200</v>
      </c>
      <c r="G9900" s="15">
        <v>12954399</v>
      </c>
      <c r="I9900" s="38" t="s">
        <v>249</v>
      </c>
      <c r="J9900" s="15">
        <v>3.7</v>
      </c>
    </row>
    <row r="9901" spans="1:10" x14ac:dyDescent="0.3">
      <c r="A9901" s="38" t="s">
        <v>254</v>
      </c>
      <c r="B9901" s="15">
        <v>300000</v>
      </c>
      <c r="C9901" s="15">
        <v>4480025</v>
      </c>
      <c r="E9901" s="36" t="s">
        <v>246</v>
      </c>
      <c r="F9901" s="15">
        <v>1560200</v>
      </c>
      <c r="G9901" s="15">
        <v>1560200</v>
      </c>
      <c r="I9901" s="38" t="s">
        <v>251</v>
      </c>
      <c r="J9901" s="15">
        <v>3.8</v>
      </c>
    </row>
    <row r="9902" spans="1:10" x14ac:dyDescent="0.3">
      <c r="A9902" s="38" t="s">
        <v>257</v>
      </c>
      <c r="B9902" s="15">
        <v>265000</v>
      </c>
      <c r="C9902" s="15">
        <v>3729450</v>
      </c>
      <c r="E9902" s="36" t="s">
        <v>248</v>
      </c>
      <c r="F9902" s="15">
        <v>1394750</v>
      </c>
      <c r="G9902" s="15">
        <v>2484699</v>
      </c>
      <c r="I9902" s="38" t="s">
        <v>254</v>
      </c>
      <c r="J9902" s="15">
        <v>2.6</v>
      </c>
    </row>
    <row r="9903" spans="1:10" x14ac:dyDescent="0.3">
      <c r="A9903" s="38" t="s">
        <v>252</v>
      </c>
      <c r="B9903" s="15">
        <v>314205</v>
      </c>
      <c r="C9903" s="15">
        <v>6321859</v>
      </c>
      <c r="E9903" s="36" t="s">
        <v>250</v>
      </c>
      <c r="F9903" s="15">
        <v>1785250</v>
      </c>
      <c r="G9903" s="15">
        <v>5050500</v>
      </c>
      <c r="I9903" s="38" t="s">
        <v>257</v>
      </c>
      <c r="J9903" s="15">
        <v>2.5</v>
      </c>
    </row>
    <row r="9904" spans="1:10" x14ac:dyDescent="0.3">
      <c r="A9904" s="38" t="s">
        <v>255</v>
      </c>
      <c r="B9904" s="15">
        <v>336250</v>
      </c>
      <c r="C9904" s="15">
        <v>1380400</v>
      </c>
      <c r="E9904" s="37" t="s">
        <v>252</v>
      </c>
      <c r="F9904" s="15">
        <v>672375</v>
      </c>
      <c r="G9904" s="15">
        <v>1344750</v>
      </c>
      <c r="I9904" s="38" t="s">
        <v>252</v>
      </c>
      <c r="J9904" s="15">
        <v>2.7</v>
      </c>
    </row>
    <row r="9905" spans="1:10" x14ac:dyDescent="0.3">
      <c r="A9905" s="38" t="s">
        <v>258</v>
      </c>
      <c r="B9905" s="15">
        <v>356000</v>
      </c>
      <c r="C9905" s="15">
        <v>2560950</v>
      </c>
      <c r="E9905" s="37" t="s">
        <v>255</v>
      </c>
      <c r="F9905" s="15">
        <v>800375</v>
      </c>
      <c r="G9905" s="15">
        <v>3080750</v>
      </c>
      <c r="I9905" s="38" t="s">
        <v>255</v>
      </c>
      <c r="J9905" s="15">
        <v>2.2999999999999998</v>
      </c>
    </row>
    <row r="9906" spans="1:10" x14ac:dyDescent="0.3">
      <c r="A9906" s="38" t="s">
        <v>260</v>
      </c>
      <c r="B9906" s="15">
        <v>334725</v>
      </c>
      <c r="C9906" s="15">
        <v>2533450</v>
      </c>
      <c r="E9906" s="37" t="s">
        <v>258</v>
      </c>
      <c r="F9906" s="15">
        <v>312500</v>
      </c>
      <c r="G9906" s="15">
        <v>625000</v>
      </c>
      <c r="I9906" s="38" t="s">
        <v>258</v>
      </c>
      <c r="J9906" s="15">
        <v>2.7</v>
      </c>
    </row>
    <row r="9907" spans="1:10" x14ac:dyDescent="0.3">
      <c r="A9907" s="38" t="s">
        <v>262</v>
      </c>
      <c r="B9907" s="15">
        <v>275000</v>
      </c>
      <c r="C9907" s="15">
        <v>1489825</v>
      </c>
      <c r="E9907" s="36" t="s">
        <v>253</v>
      </c>
      <c r="F9907" s="15">
        <v>2889000</v>
      </c>
      <c r="G9907" s="15">
        <v>3859000</v>
      </c>
      <c r="I9907" s="38" t="s">
        <v>260</v>
      </c>
      <c r="J9907" s="15">
        <v>3.3</v>
      </c>
    </row>
    <row r="9908" spans="1:10" x14ac:dyDescent="0.3">
      <c r="A9908" s="14">
        <v>59</v>
      </c>
      <c r="B9908" s="15">
        <v>98143563</v>
      </c>
      <c r="C9908" s="15">
        <v>293358578</v>
      </c>
      <c r="E9908" s="35" t="s">
        <v>261</v>
      </c>
      <c r="F9908" s="15">
        <v>3694400</v>
      </c>
      <c r="G9908" s="15">
        <v>8676350</v>
      </c>
      <c r="I9908" s="38" t="s">
        <v>262</v>
      </c>
      <c r="J9908" s="15">
        <v>3</v>
      </c>
    </row>
    <row r="9909" spans="1:10" x14ac:dyDescent="0.3">
      <c r="A9909" s="35" t="s">
        <v>243</v>
      </c>
      <c r="B9909" s="15"/>
      <c r="C9909" s="15"/>
      <c r="E9909" s="36" t="s">
        <v>246</v>
      </c>
      <c r="F9909" s="15">
        <v>350000</v>
      </c>
      <c r="G9909" s="15">
        <v>1067500</v>
      </c>
      <c r="I9909" s="38" t="s">
        <v>263</v>
      </c>
      <c r="J9909" s="15">
        <v>2.4</v>
      </c>
    </row>
    <row r="9910" spans="1:10" x14ac:dyDescent="0.3">
      <c r="A9910" s="38" t="s">
        <v>245</v>
      </c>
      <c r="B9910" s="15">
        <v>381125</v>
      </c>
      <c r="C9910" s="15">
        <v>872750</v>
      </c>
      <c r="E9910" s="36" t="s">
        <v>248</v>
      </c>
      <c r="F9910" s="15">
        <v>1014450</v>
      </c>
      <c r="G9910" s="15">
        <v>2579950</v>
      </c>
      <c r="I9910" s="35" t="s">
        <v>272</v>
      </c>
      <c r="J9910" s="15"/>
    </row>
    <row r="9911" spans="1:10" x14ac:dyDescent="0.3">
      <c r="A9911" s="38" t="s">
        <v>247</v>
      </c>
      <c r="B9911" s="15">
        <v>434500</v>
      </c>
      <c r="C9911" s="15">
        <v>569000</v>
      </c>
      <c r="E9911" s="36" t="s">
        <v>250</v>
      </c>
      <c r="F9911" s="15">
        <v>1089950</v>
      </c>
      <c r="G9911" s="15">
        <v>2659900</v>
      </c>
      <c r="I9911" s="38" t="s">
        <v>245</v>
      </c>
      <c r="J9911" s="15">
        <v>2.2000000000000002</v>
      </c>
    </row>
    <row r="9912" spans="1:10" x14ac:dyDescent="0.3">
      <c r="A9912" s="38" t="s">
        <v>249</v>
      </c>
      <c r="B9912" s="15">
        <v>442197</v>
      </c>
      <c r="C9912" s="15">
        <v>1119597</v>
      </c>
      <c r="E9912" s="37" t="s">
        <v>252</v>
      </c>
      <c r="F9912" s="15">
        <v>550000</v>
      </c>
      <c r="G9912" s="15">
        <v>1620000</v>
      </c>
      <c r="I9912" s="38" t="s">
        <v>247</v>
      </c>
      <c r="J9912" s="15">
        <v>1.4</v>
      </c>
    </row>
    <row r="9913" spans="1:10" x14ac:dyDescent="0.3">
      <c r="A9913" s="38" t="s">
        <v>251</v>
      </c>
      <c r="B9913" s="15">
        <v>317000</v>
      </c>
      <c r="C9913" s="15">
        <v>946450</v>
      </c>
      <c r="E9913" s="37" t="s">
        <v>255</v>
      </c>
      <c r="F9913" s="15">
        <v>300000</v>
      </c>
      <c r="G9913" s="15">
        <v>799950</v>
      </c>
      <c r="I9913" s="38" t="s">
        <v>249</v>
      </c>
      <c r="J9913" s="15">
        <v>1.3</v>
      </c>
    </row>
    <row r="9914" spans="1:10" x14ac:dyDescent="0.3">
      <c r="A9914" s="38" t="s">
        <v>254</v>
      </c>
      <c r="B9914" s="15">
        <v>420425</v>
      </c>
      <c r="C9914" s="15">
        <v>1421700</v>
      </c>
      <c r="E9914" s="37" t="s">
        <v>258</v>
      </c>
      <c r="F9914" s="15">
        <v>239950</v>
      </c>
      <c r="G9914" s="15">
        <v>239950</v>
      </c>
      <c r="I9914" s="38" t="s">
        <v>251</v>
      </c>
      <c r="J9914" s="15">
        <v>1.4</v>
      </c>
    </row>
    <row r="9915" spans="1:10" x14ac:dyDescent="0.3">
      <c r="A9915" s="38" t="s">
        <v>257</v>
      </c>
      <c r="B9915" s="15">
        <v>405277</v>
      </c>
      <c r="C9915" s="15">
        <v>1347727</v>
      </c>
      <c r="E9915" s="36" t="s">
        <v>253</v>
      </c>
      <c r="F9915" s="15">
        <v>1240000</v>
      </c>
      <c r="G9915" s="15">
        <v>2369000</v>
      </c>
      <c r="I9915" s="38" t="s">
        <v>254</v>
      </c>
      <c r="J9915" s="15">
        <v>2.1</v>
      </c>
    </row>
    <row r="9916" spans="1:10" x14ac:dyDescent="0.3">
      <c r="A9916" s="38" t="s">
        <v>252</v>
      </c>
      <c r="B9916" s="15">
        <v>400500</v>
      </c>
      <c r="C9916" s="15">
        <v>1222260</v>
      </c>
      <c r="E9916" s="35" t="s">
        <v>264</v>
      </c>
      <c r="F9916" s="15">
        <v>3832750</v>
      </c>
      <c r="G9916" s="15">
        <v>8950000</v>
      </c>
      <c r="I9916" s="38" t="s">
        <v>257</v>
      </c>
      <c r="J9916" s="15">
        <v>2.6</v>
      </c>
    </row>
    <row r="9917" spans="1:10" x14ac:dyDescent="0.3">
      <c r="A9917" s="38" t="s">
        <v>255</v>
      </c>
      <c r="B9917" s="15">
        <v>377000</v>
      </c>
      <c r="C9917" s="15">
        <v>1328400</v>
      </c>
      <c r="E9917" s="36" t="s">
        <v>246</v>
      </c>
      <c r="F9917" s="15">
        <v>941000</v>
      </c>
      <c r="G9917" s="15">
        <v>3289000</v>
      </c>
      <c r="I9917" s="38" t="s">
        <v>252</v>
      </c>
      <c r="J9917" s="15">
        <v>3.2</v>
      </c>
    </row>
    <row r="9918" spans="1:10" x14ac:dyDescent="0.3">
      <c r="A9918" s="38" t="s">
        <v>258</v>
      </c>
      <c r="B9918" s="15">
        <v>381175</v>
      </c>
      <c r="C9918" s="15">
        <v>1863050</v>
      </c>
      <c r="E9918" s="36" t="s">
        <v>248</v>
      </c>
      <c r="F9918" s="15">
        <v>1765000</v>
      </c>
      <c r="G9918" s="15">
        <v>3083000</v>
      </c>
      <c r="I9918" s="38" t="s">
        <v>255</v>
      </c>
      <c r="J9918" s="15">
        <v>2.9</v>
      </c>
    </row>
    <row r="9919" spans="1:10" x14ac:dyDescent="0.3">
      <c r="A9919" s="38" t="s">
        <v>260</v>
      </c>
      <c r="B9919" s="15">
        <v>332452</v>
      </c>
      <c r="C9919" s="15">
        <v>2032572</v>
      </c>
      <c r="E9919" s="36" t="s">
        <v>250</v>
      </c>
      <c r="F9919" s="15">
        <v>967750</v>
      </c>
      <c r="G9919" s="15">
        <v>2419000</v>
      </c>
      <c r="I9919" s="38" t="s">
        <v>258</v>
      </c>
      <c r="J9919" s="15">
        <v>3.1</v>
      </c>
    </row>
    <row r="9920" spans="1:10" x14ac:dyDescent="0.3">
      <c r="A9920" s="38" t="s">
        <v>262</v>
      </c>
      <c r="B9920" s="15">
        <v>432000</v>
      </c>
      <c r="C9920" s="15">
        <v>984795</v>
      </c>
      <c r="E9920" s="37" t="s">
        <v>252</v>
      </c>
      <c r="F9920" s="15">
        <v>399000</v>
      </c>
      <c r="G9920" s="15">
        <v>1281500</v>
      </c>
      <c r="I9920" s="38" t="s">
        <v>260</v>
      </c>
      <c r="J9920" s="15">
        <v>2.9</v>
      </c>
    </row>
    <row r="9921" spans="1:10" x14ac:dyDescent="0.3">
      <c r="A9921" s="38" t="s">
        <v>263</v>
      </c>
      <c r="B9921" s="15">
        <v>389475</v>
      </c>
      <c r="C9921" s="15">
        <v>1318750</v>
      </c>
      <c r="E9921" s="37" t="s">
        <v>255</v>
      </c>
      <c r="F9921" s="15">
        <v>568750</v>
      </c>
      <c r="G9921" s="15">
        <v>1137500</v>
      </c>
      <c r="I9921" s="38" t="s">
        <v>262</v>
      </c>
      <c r="J9921" s="15">
        <v>2.2000000000000002</v>
      </c>
    </row>
    <row r="9922" spans="1:10" x14ac:dyDescent="0.3">
      <c r="A9922" s="35" t="s">
        <v>259</v>
      </c>
      <c r="B9922" s="15"/>
      <c r="C9922" s="15"/>
      <c r="E9922" s="37" t="s">
        <v>258</v>
      </c>
      <c r="F9922" s="15"/>
      <c r="G9922" s="15"/>
      <c r="I9922" s="38" t="s">
        <v>263</v>
      </c>
      <c r="J9922" s="15">
        <v>1.3</v>
      </c>
    </row>
    <row r="9923" spans="1:10" x14ac:dyDescent="0.3">
      <c r="A9923" s="38" t="s">
        <v>245</v>
      </c>
      <c r="B9923" s="15">
        <v>410500</v>
      </c>
      <c r="C9923" s="15">
        <v>1250982</v>
      </c>
      <c r="E9923" s="36" t="s">
        <v>253</v>
      </c>
      <c r="F9923" s="15">
        <v>159000</v>
      </c>
      <c r="G9923" s="15">
        <v>159000</v>
      </c>
      <c r="I9923" s="35" t="s">
        <v>273</v>
      </c>
      <c r="J9923" s="15"/>
    </row>
    <row r="9924" spans="1:10" x14ac:dyDescent="0.3">
      <c r="A9924" s="38" t="s">
        <v>247</v>
      </c>
      <c r="B9924" s="15">
        <v>289500</v>
      </c>
      <c r="C9924" s="15">
        <v>521570</v>
      </c>
      <c r="E9924" s="35" t="s">
        <v>266</v>
      </c>
      <c r="F9924" s="15">
        <v>2470475</v>
      </c>
      <c r="G9924" s="15">
        <v>5799950</v>
      </c>
      <c r="I9924" s="38" t="s">
        <v>245</v>
      </c>
      <c r="J9924" s="15">
        <v>1</v>
      </c>
    </row>
    <row r="9925" spans="1:10" x14ac:dyDescent="0.3">
      <c r="A9925" s="38" t="s">
        <v>249</v>
      </c>
      <c r="B9925" s="15">
        <v>426047</v>
      </c>
      <c r="C9925" s="15">
        <v>1192946</v>
      </c>
      <c r="E9925" s="36" t="s">
        <v>246</v>
      </c>
      <c r="F9925" s="15">
        <v>717750</v>
      </c>
      <c r="G9925" s="15">
        <v>1763500</v>
      </c>
      <c r="I9925" s="38" t="s">
        <v>247</v>
      </c>
      <c r="J9925" s="15">
        <v>1.4</v>
      </c>
    </row>
    <row r="9926" spans="1:10" x14ac:dyDescent="0.3">
      <c r="A9926" s="38" t="s">
        <v>251</v>
      </c>
      <c r="B9926" s="15">
        <v>427613</v>
      </c>
      <c r="C9926" s="15">
        <v>2017625</v>
      </c>
      <c r="E9926" s="36" t="s">
        <v>248</v>
      </c>
      <c r="F9926" s="15">
        <v>801225</v>
      </c>
      <c r="G9926" s="15">
        <v>2487450</v>
      </c>
      <c r="I9926" s="38" t="s">
        <v>249</v>
      </c>
      <c r="J9926" s="15">
        <v>1.3</v>
      </c>
    </row>
    <row r="9927" spans="1:10" x14ac:dyDescent="0.3">
      <c r="A9927" s="38" t="s">
        <v>254</v>
      </c>
      <c r="B9927" s="15">
        <v>439950</v>
      </c>
      <c r="C9927" s="15">
        <v>3422442</v>
      </c>
      <c r="E9927" s="36" t="s">
        <v>250</v>
      </c>
      <c r="F9927" s="15">
        <v>597500</v>
      </c>
      <c r="G9927" s="15">
        <v>1195000</v>
      </c>
      <c r="I9927" s="38" t="s">
        <v>251</v>
      </c>
      <c r="J9927" s="15">
        <v>0.9</v>
      </c>
    </row>
    <row r="9928" spans="1:10" x14ac:dyDescent="0.3">
      <c r="A9928" s="38" t="s">
        <v>257</v>
      </c>
      <c r="B9928" s="15">
        <v>479900</v>
      </c>
      <c r="C9928" s="15">
        <v>1878300</v>
      </c>
      <c r="E9928" s="37" t="s">
        <v>252</v>
      </c>
      <c r="F9928" s="15">
        <v>310000</v>
      </c>
      <c r="G9928" s="15">
        <v>620000</v>
      </c>
      <c r="I9928" s="38" t="s">
        <v>254</v>
      </c>
      <c r="J9928" s="15">
        <v>1.1000000000000001</v>
      </c>
    </row>
    <row r="9929" spans="1:10" x14ac:dyDescent="0.3">
      <c r="A9929" s="38" t="s">
        <v>252</v>
      </c>
      <c r="B9929" s="15">
        <v>455400</v>
      </c>
      <c r="C9929" s="15">
        <v>1602800</v>
      </c>
      <c r="E9929" s="37" t="s">
        <v>255</v>
      </c>
      <c r="F9929" s="15"/>
      <c r="G9929" s="15"/>
      <c r="I9929" s="38" t="s">
        <v>257</v>
      </c>
      <c r="J9929" s="15">
        <v>1.3</v>
      </c>
    </row>
    <row r="9930" spans="1:10" x14ac:dyDescent="0.3">
      <c r="A9930" s="38" t="s">
        <v>255</v>
      </c>
      <c r="B9930" s="15">
        <v>467375</v>
      </c>
      <c r="C9930" s="15">
        <v>2681250</v>
      </c>
      <c r="E9930" s="37" t="s">
        <v>258</v>
      </c>
      <c r="F9930" s="15">
        <v>287500</v>
      </c>
      <c r="G9930" s="15">
        <v>575000</v>
      </c>
      <c r="I9930" s="38" t="s">
        <v>252</v>
      </c>
      <c r="J9930" s="15">
        <v>1.5</v>
      </c>
    </row>
    <row r="9931" spans="1:10" x14ac:dyDescent="0.3">
      <c r="A9931" s="38" t="s">
        <v>258</v>
      </c>
      <c r="B9931" s="15">
        <v>480000</v>
      </c>
      <c r="C9931" s="15">
        <v>2122250</v>
      </c>
      <c r="E9931" s="36" t="s">
        <v>253</v>
      </c>
      <c r="F9931" s="15">
        <v>354000</v>
      </c>
      <c r="G9931" s="15">
        <v>354000</v>
      </c>
      <c r="I9931" s="38" t="s">
        <v>255</v>
      </c>
      <c r="J9931" s="15">
        <v>1.4</v>
      </c>
    </row>
    <row r="9932" spans="1:10" x14ac:dyDescent="0.3">
      <c r="A9932" s="38" t="s">
        <v>260</v>
      </c>
      <c r="B9932" s="15">
        <v>446000</v>
      </c>
      <c r="C9932" s="15">
        <v>1399850</v>
      </c>
      <c r="E9932" s="35" t="s">
        <v>267</v>
      </c>
      <c r="F9932" s="15">
        <v>4158575</v>
      </c>
      <c r="G9932" s="15">
        <v>7707550</v>
      </c>
      <c r="I9932" s="38" t="s">
        <v>258</v>
      </c>
      <c r="J9932" s="15">
        <v>1.3</v>
      </c>
    </row>
    <row r="9933" spans="1:10" x14ac:dyDescent="0.3">
      <c r="A9933" s="38" t="s">
        <v>262</v>
      </c>
      <c r="B9933" s="15">
        <v>520100</v>
      </c>
      <c r="C9933" s="15">
        <v>1022600</v>
      </c>
      <c r="E9933" s="36" t="s">
        <v>246</v>
      </c>
      <c r="F9933" s="15">
        <v>706000</v>
      </c>
      <c r="G9933" s="15">
        <v>1560900</v>
      </c>
      <c r="I9933" s="38" t="s">
        <v>260</v>
      </c>
      <c r="J9933" s="15">
        <v>1</v>
      </c>
    </row>
    <row r="9934" spans="1:10" x14ac:dyDescent="0.3">
      <c r="A9934" s="38" t="s">
        <v>263</v>
      </c>
      <c r="B9934" s="15">
        <v>543850</v>
      </c>
      <c r="C9934" s="15">
        <v>1556199</v>
      </c>
      <c r="E9934" s="36" t="s">
        <v>248</v>
      </c>
      <c r="F9934" s="15">
        <v>1096450</v>
      </c>
      <c r="G9934" s="15">
        <v>1527900</v>
      </c>
      <c r="I9934" s="38" t="s">
        <v>262</v>
      </c>
      <c r="J9934" s="15">
        <v>1.1000000000000001</v>
      </c>
    </row>
    <row r="9935" spans="1:10" x14ac:dyDescent="0.3">
      <c r="A9935" s="35" t="s">
        <v>265</v>
      </c>
      <c r="B9935" s="15"/>
      <c r="C9935" s="15"/>
      <c r="E9935" s="36" t="s">
        <v>250</v>
      </c>
      <c r="F9935" s="15">
        <v>1113500</v>
      </c>
      <c r="G9935" s="15">
        <v>2623500</v>
      </c>
      <c r="I9935" s="38" t="s">
        <v>263</v>
      </c>
      <c r="J9935" s="15">
        <v>0.7</v>
      </c>
    </row>
    <row r="9936" spans="1:10" x14ac:dyDescent="0.3">
      <c r="A9936" s="38" t="s">
        <v>245</v>
      </c>
      <c r="B9936" s="15">
        <v>460495</v>
      </c>
      <c r="C9936" s="15">
        <v>1715485</v>
      </c>
      <c r="E9936" s="37" t="s">
        <v>252</v>
      </c>
      <c r="F9936" s="15">
        <v>730000</v>
      </c>
      <c r="G9936" s="15">
        <v>2240000</v>
      </c>
      <c r="I9936" s="35" t="s">
        <v>274</v>
      </c>
      <c r="J9936" s="15"/>
    </row>
    <row r="9937" spans="1:10" x14ac:dyDescent="0.3">
      <c r="A9937" s="38" t="s">
        <v>247</v>
      </c>
      <c r="B9937" s="15">
        <v>311500</v>
      </c>
      <c r="C9937" s="15">
        <v>471999</v>
      </c>
      <c r="E9937" s="37" t="s">
        <v>255</v>
      </c>
      <c r="F9937" s="15">
        <v>383500</v>
      </c>
      <c r="G9937" s="15">
        <v>383500</v>
      </c>
      <c r="I9937" s="38" t="s">
        <v>245</v>
      </c>
      <c r="J9937" s="15">
        <v>0.6</v>
      </c>
    </row>
    <row r="9938" spans="1:10" x14ac:dyDescent="0.3">
      <c r="A9938" s="38" t="s">
        <v>249</v>
      </c>
      <c r="B9938" s="15">
        <v>503700</v>
      </c>
      <c r="C9938" s="15">
        <v>2557109</v>
      </c>
      <c r="E9938" s="37" t="s">
        <v>258</v>
      </c>
      <c r="F9938" s="15"/>
      <c r="G9938" s="15"/>
      <c r="I9938" s="38" t="s">
        <v>247</v>
      </c>
      <c r="J9938" s="15">
        <v>0.8</v>
      </c>
    </row>
    <row r="9939" spans="1:10" x14ac:dyDescent="0.3">
      <c r="A9939" s="38" t="s">
        <v>251</v>
      </c>
      <c r="B9939" s="15">
        <v>501000</v>
      </c>
      <c r="C9939" s="15">
        <v>2539389</v>
      </c>
      <c r="E9939" s="36" t="s">
        <v>253</v>
      </c>
      <c r="F9939" s="15">
        <v>1242625</v>
      </c>
      <c r="G9939" s="15">
        <v>1995250</v>
      </c>
      <c r="I9939" s="38" t="s">
        <v>249</v>
      </c>
      <c r="J9939" s="15">
        <v>1</v>
      </c>
    </row>
    <row r="9940" spans="1:10" x14ac:dyDescent="0.3">
      <c r="A9940" s="38" t="s">
        <v>254</v>
      </c>
      <c r="B9940" s="15">
        <v>505625</v>
      </c>
      <c r="C9940" s="15">
        <v>2830052</v>
      </c>
      <c r="E9940" s="35" t="s">
        <v>268</v>
      </c>
      <c r="F9940" s="15">
        <v>3431750</v>
      </c>
      <c r="G9940" s="15">
        <v>6317500</v>
      </c>
      <c r="I9940" s="38" t="s">
        <v>251</v>
      </c>
      <c r="J9940" s="15">
        <v>1.1000000000000001</v>
      </c>
    </row>
    <row r="9941" spans="1:10" x14ac:dyDescent="0.3">
      <c r="A9941" s="38" t="s">
        <v>257</v>
      </c>
      <c r="B9941" s="15">
        <v>319409</v>
      </c>
      <c r="C9941" s="15">
        <v>959409</v>
      </c>
      <c r="E9941" s="36" t="s">
        <v>246</v>
      </c>
      <c r="F9941" s="15">
        <v>555000</v>
      </c>
      <c r="G9941" s="15">
        <v>1010000</v>
      </c>
      <c r="I9941" s="38" t="s">
        <v>254</v>
      </c>
      <c r="J9941" s="15">
        <v>1.2</v>
      </c>
    </row>
    <row r="9942" spans="1:10" x14ac:dyDescent="0.3">
      <c r="A9942" s="38" t="s">
        <v>252</v>
      </c>
      <c r="B9942" s="15">
        <v>530500</v>
      </c>
      <c r="C9942" s="15">
        <v>1861150</v>
      </c>
      <c r="E9942" s="36" t="s">
        <v>248</v>
      </c>
      <c r="F9942" s="15">
        <v>980750</v>
      </c>
      <c r="G9942" s="15">
        <v>1611500</v>
      </c>
      <c r="I9942" s="38" t="s">
        <v>257</v>
      </c>
      <c r="J9942" s="15">
        <v>1.7</v>
      </c>
    </row>
    <row r="9943" spans="1:10" x14ac:dyDescent="0.3">
      <c r="A9943" s="38" t="s">
        <v>255</v>
      </c>
      <c r="B9943" s="15">
        <v>502250</v>
      </c>
      <c r="C9943" s="15">
        <v>2359337</v>
      </c>
      <c r="E9943" s="36" t="s">
        <v>250</v>
      </c>
      <c r="F9943" s="15">
        <v>677500</v>
      </c>
      <c r="G9943" s="15">
        <v>1155000</v>
      </c>
      <c r="I9943" s="38" t="s">
        <v>252</v>
      </c>
      <c r="J9943" s="15">
        <v>1.4</v>
      </c>
    </row>
    <row r="9944" spans="1:10" x14ac:dyDescent="0.3">
      <c r="A9944" s="38" t="s">
        <v>258</v>
      </c>
      <c r="B9944" s="15">
        <v>564475</v>
      </c>
      <c r="C9944" s="15">
        <v>3004602</v>
      </c>
      <c r="E9944" s="37" t="s">
        <v>252</v>
      </c>
      <c r="F9944" s="15">
        <v>215000</v>
      </c>
      <c r="G9944" s="15">
        <v>430000</v>
      </c>
      <c r="I9944" s="38" t="s">
        <v>255</v>
      </c>
      <c r="J9944" s="15">
        <v>2</v>
      </c>
    </row>
    <row r="9945" spans="1:10" x14ac:dyDescent="0.3">
      <c r="A9945" s="38" t="s">
        <v>260</v>
      </c>
      <c r="B9945" s="15">
        <v>544700</v>
      </c>
      <c r="C9945" s="15">
        <v>2043550</v>
      </c>
      <c r="E9945" s="37" t="s">
        <v>255</v>
      </c>
      <c r="F9945" s="15">
        <v>262500</v>
      </c>
      <c r="G9945" s="15">
        <v>525000</v>
      </c>
      <c r="I9945" s="38" t="s">
        <v>258</v>
      </c>
      <c r="J9945" s="15">
        <v>2.1</v>
      </c>
    </row>
    <row r="9946" spans="1:10" x14ac:dyDescent="0.3">
      <c r="A9946" s="38" t="s">
        <v>262</v>
      </c>
      <c r="B9946" s="15">
        <v>548000</v>
      </c>
      <c r="C9946" s="15">
        <v>1530000</v>
      </c>
      <c r="E9946" s="37" t="s">
        <v>258</v>
      </c>
      <c r="F9946" s="15">
        <v>200000</v>
      </c>
      <c r="G9946" s="15">
        <v>200000</v>
      </c>
      <c r="I9946" s="38" t="s">
        <v>260</v>
      </c>
      <c r="J9946" s="15">
        <v>2</v>
      </c>
    </row>
    <row r="9947" spans="1:10" x14ac:dyDescent="0.3">
      <c r="A9947" s="38" t="s">
        <v>263</v>
      </c>
      <c r="B9947" s="15">
        <v>524200</v>
      </c>
      <c r="C9947" s="15">
        <v>1461900</v>
      </c>
      <c r="E9947" s="36" t="s">
        <v>253</v>
      </c>
      <c r="F9947" s="15">
        <v>1218500</v>
      </c>
      <c r="G9947" s="15">
        <v>2541000</v>
      </c>
      <c r="I9947" s="38" t="s">
        <v>262</v>
      </c>
      <c r="J9947" s="15">
        <v>2.1</v>
      </c>
    </row>
    <row r="9948" spans="1:10" x14ac:dyDescent="0.3">
      <c r="A9948" s="35" t="s">
        <v>244</v>
      </c>
      <c r="B9948" s="15"/>
      <c r="C9948" s="15"/>
      <c r="E9948" s="35" t="s">
        <v>269</v>
      </c>
      <c r="F9948" s="15">
        <v>5113852</v>
      </c>
      <c r="G9948" s="15">
        <v>11902477</v>
      </c>
      <c r="I9948" s="38" t="s">
        <v>263</v>
      </c>
      <c r="J9948" s="15">
        <v>1.8</v>
      </c>
    </row>
    <row r="9949" spans="1:10" x14ac:dyDescent="0.3">
      <c r="A9949" s="38" t="s">
        <v>245</v>
      </c>
      <c r="B9949" s="15">
        <v>634000</v>
      </c>
      <c r="C9949" s="15">
        <v>1151749</v>
      </c>
      <c r="E9949" s="36" t="s">
        <v>246</v>
      </c>
      <c r="F9949" s="15">
        <v>922500</v>
      </c>
      <c r="G9949" s="15">
        <v>1235000</v>
      </c>
      <c r="I9949" s="35" t="s">
        <v>275</v>
      </c>
      <c r="J9949" s="15"/>
    </row>
    <row r="9950" spans="1:10" x14ac:dyDescent="0.3">
      <c r="A9950" s="38" t="s">
        <v>247</v>
      </c>
      <c r="B9950" s="15">
        <v>593132</v>
      </c>
      <c r="C9950" s="15">
        <v>966263</v>
      </c>
      <c r="E9950" s="36" t="s">
        <v>248</v>
      </c>
      <c r="F9950" s="15">
        <v>1636000</v>
      </c>
      <c r="G9950" s="15">
        <v>3843500</v>
      </c>
      <c r="I9950" s="38" t="s">
        <v>245</v>
      </c>
      <c r="J9950" s="15">
        <v>1.8</v>
      </c>
    </row>
    <row r="9951" spans="1:10" x14ac:dyDescent="0.3">
      <c r="A9951" s="38" t="s">
        <v>249</v>
      </c>
      <c r="B9951" s="15">
        <v>567250</v>
      </c>
      <c r="C9951" s="15">
        <v>1737150</v>
      </c>
      <c r="E9951" s="36" t="s">
        <v>250</v>
      </c>
      <c r="F9951" s="15">
        <v>1355727</v>
      </c>
      <c r="G9951" s="15">
        <v>3559727</v>
      </c>
      <c r="I9951" s="38" t="s">
        <v>247</v>
      </c>
      <c r="J9951" s="15">
        <v>1.2</v>
      </c>
    </row>
    <row r="9952" spans="1:10" x14ac:dyDescent="0.3">
      <c r="A9952" s="38" t="s">
        <v>251</v>
      </c>
      <c r="B9952" s="15">
        <v>600950</v>
      </c>
      <c r="C9952" s="15">
        <v>1608070</v>
      </c>
      <c r="E9952" s="37" t="s">
        <v>252</v>
      </c>
      <c r="F9952" s="15">
        <v>417000</v>
      </c>
      <c r="G9952" s="15">
        <v>2026000</v>
      </c>
      <c r="I9952" s="38" t="s">
        <v>249</v>
      </c>
      <c r="J9952" s="15">
        <v>1.4</v>
      </c>
    </row>
    <row r="9953" spans="1:10" x14ac:dyDescent="0.3">
      <c r="A9953" s="38" t="s">
        <v>254</v>
      </c>
      <c r="B9953" s="15">
        <v>663000</v>
      </c>
      <c r="C9953" s="15">
        <v>2905250</v>
      </c>
      <c r="E9953" s="37" t="s">
        <v>255</v>
      </c>
      <c r="F9953" s="15">
        <v>308727</v>
      </c>
      <c r="G9953" s="15">
        <v>903727</v>
      </c>
      <c r="I9953" s="38" t="s">
        <v>251</v>
      </c>
      <c r="J9953" s="15">
        <v>0.9</v>
      </c>
    </row>
    <row r="9954" spans="1:10" x14ac:dyDescent="0.3">
      <c r="A9954" s="38" t="s">
        <v>257</v>
      </c>
      <c r="B9954" s="15">
        <v>663825</v>
      </c>
      <c r="C9954" s="15">
        <v>3007945</v>
      </c>
      <c r="E9954" s="37" t="s">
        <v>258</v>
      </c>
      <c r="F9954" s="15">
        <v>630000</v>
      </c>
      <c r="G9954" s="15">
        <v>630000</v>
      </c>
      <c r="I9954" s="38" t="s">
        <v>254</v>
      </c>
      <c r="J9954" s="15">
        <v>1.5</v>
      </c>
    </row>
    <row r="9955" spans="1:10" x14ac:dyDescent="0.3">
      <c r="A9955" s="38" t="s">
        <v>252</v>
      </c>
      <c r="B9955" s="15">
        <v>744875</v>
      </c>
      <c r="C9955" s="15">
        <v>1850800</v>
      </c>
      <c r="E9955" s="36" t="s">
        <v>253</v>
      </c>
      <c r="F9955" s="15">
        <v>1199625</v>
      </c>
      <c r="G9955" s="15">
        <v>3264250</v>
      </c>
      <c r="I9955" s="38" t="s">
        <v>257</v>
      </c>
      <c r="J9955" s="15">
        <v>1.8</v>
      </c>
    </row>
    <row r="9956" spans="1:10" x14ac:dyDescent="0.3">
      <c r="A9956" s="38" t="s">
        <v>255</v>
      </c>
      <c r="B9956" s="15">
        <v>692205</v>
      </c>
      <c r="C9956" s="15">
        <v>1795910</v>
      </c>
      <c r="E9956" s="35" t="s">
        <v>270</v>
      </c>
      <c r="F9956" s="15">
        <v>4281073</v>
      </c>
      <c r="G9956" s="15">
        <v>13496695</v>
      </c>
      <c r="I9956" s="38" t="s">
        <v>252</v>
      </c>
      <c r="J9956" s="15">
        <v>1.2</v>
      </c>
    </row>
    <row r="9957" spans="1:10" x14ac:dyDescent="0.3">
      <c r="A9957" s="38" t="s">
        <v>258</v>
      </c>
      <c r="B9957" s="15">
        <v>643450</v>
      </c>
      <c r="C9957" s="15">
        <v>3044100</v>
      </c>
      <c r="E9957" s="36" t="s">
        <v>246</v>
      </c>
      <c r="F9957" s="15">
        <v>1326498</v>
      </c>
      <c r="G9957" s="15">
        <v>3946995</v>
      </c>
      <c r="I9957" s="38" t="s">
        <v>258</v>
      </c>
      <c r="J9957" s="15">
        <v>0.9</v>
      </c>
    </row>
    <row r="9958" spans="1:10" x14ac:dyDescent="0.3">
      <c r="A9958" s="38" t="s">
        <v>260</v>
      </c>
      <c r="B9958" s="15">
        <v>399975</v>
      </c>
      <c r="C9958" s="15">
        <v>799950</v>
      </c>
      <c r="E9958" s="36" t="s">
        <v>248</v>
      </c>
      <c r="F9958" s="15">
        <v>1209950</v>
      </c>
      <c r="G9958" s="15">
        <v>3703495</v>
      </c>
      <c r="I9958" s="38" t="s">
        <v>260</v>
      </c>
      <c r="J9958" s="15">
        <v>1.4</v>
      </c>
    </row>
    <row r="9959" spans="1:10" x14ac:dyDescent="0.3">
      <c r="A9959" s="38" t="s">
        <v>262</v>
      </c>
      <c r="B9959" s="15">
        <v>659475</v>
      </c>
      <c r="C9959" s="15">
        <v>2441950</v>
      </c>
      <c r="E9959" s="36" t="s">
        <v>250</v>
      </c>
      <c r="F9959" s="15">
        <v>995975</v>
      </c>
      <c r="G9959" s="15">
        <v>3113900</v>
      </c>
      <c r="I9959" s="38" t="s">
        <v>262</v>
      </c>
      <c r="J9959" s="15">
        <v>0.5</v>
      </c>
    </row>
    <row r="9960" spans="1:10" x14ac:dyDescent="0.3">
      <c r="A9960" s="38" t="s">
        <v>263</v>
      </c>
      <c r="B9960" s="15">
        <v>668500</v>
      </c>
      <c r="C9960" s="15">
        <v>1318750</v>
      </c>
      <c r="E9960" s="37" t="s">
        <v>252</v>
      </c>
      <c r="F9960" s="15">
        <v>285000</v>
      </c>
      <c r="G9960" s="15">
        <v>854000</v>
      </c>
      <c r="I9960" s="14">
        <v>69</v>
      </c>
      <c r="J9960" s="15">
        <v>871.69999999999948</v>
      </c>
    </row>
    <row r="9961" spans="1:10" x14ac:dyDescent="0.3">
      <c r="A9961" s="35" t="s">
        <v>256</v>
      </c>
      <c r="B9961" s="15"/>
      <c r="C9961" s="15"/>
      <c r="E9961" s="37" t="s">
        <v>255</v>
      </c>
      <c r="F9961" s="15">
        <v>366000</v>
      </c>
      <c r="G9961" s="15">
        <v>732000</v>
      </c>
      <c r="I9961" s="35" t="s">
        <v>244</v>
      </c>
      <c r="J9961" s="15"/>
    </row>
    <row r="9962" spans="1:10" x14ac:dyDescent="0.3">
      <c r="A9962" s="38" t="s">
        <v>245</v>
      </c>
      <c r="B9962" s="15">
        <v>617000</v>
      </c>
      <c r="C9962" s="15">
        <v>1871949</v>
      </c>
      <c r="E9962" s="37" t="s">
        <v>258</v>
      </c>
      <c r="F9962" s="15">
        <v>344975</v>
      </c>
      <c r="G9962" s="15">
        <v>1527900</v>
      </c>
      <c r="I9962" s="38" t="s">
        <v>245</v>
      </c>
      <c r="J9962" s="15">
        <v>3.9</v>
      </c>
    </row>
    <row r="9963" spans="1:10" x14ac:dyDescent="0.3">
      <c r="A9963" s="38" t="s">
        <v>247</v>
      </c>
      <c r="B9963" s="15">
        <v>389994</v>
      </c>
      <c r="C9963" s="15">
        <v>994748</v>
      </c>
      <c r="E9963" s="36" t="s">
        <v>253</v>
      </c>
      <c r="F9963" s="15">
        <v>748650</v>
      </c>
      <c r="G9963" s="15">
        <v>2732305</v>
      </c>
      <c r="I9963" s="38" t="s">
        <v>247</v>
      </c>
      <c r="J9963" s="15">
        <v>3.3</v>
      </c>
    </row>
    <row r="9964" spans="1:10" x14ac:dyDescent="0.3">
      <c r="A9964" s="38" t="s">
        <v>249</v>
      </c>
      <c r="B9964" s="15">
        <v>597550</v>
      </c>
      <c r="C9964" s="15">
        <v>1990545</v>
      </c>
      <c r="E9964" s="35" t="s">
        <v>271</v>
      </c>
      <c r="F9964" s="15">
        <v>4323340</v>
      </c>
      <c r="G9964" s="15">
        <v>16559960</v>
      </c>
      <c r="I9964" s="38" t="s">
        <v>249</v>
      </c>
      <c r="J9964" s="15">
        <v>3.1</v>
      </c>
    </row>
    <row r="9965" spans="1:10" x14ac:dyDescent="0.3">
      <c r="A9965" s="38" t="s">
        <v>251</v>
      </c>
      <c r="B9965" s="15">
        <v>649405</v>
      </c>
      <c r="C9965" s="15">
        <v>1805480</v>
      </c>
      <c r="E9965" s="36" t="s">
        <v>246</v>
      </c>
      <c r="F9965" s="15">
        <v>777500</v>
      </c>
      <c r="G9965" s="15">
        <v>2503500</v>
      </c>
      <c r="I9965" s="38" t="s">
        <v>251</v>
      </c>
      <c r="J9965" s="15">
        <v>3.1</v>
      </c>
    </row>
    <row r="9966" spans="1:10" x14ac:dyDescent="0.3">
      <c r="A9966" s="38" t="s">
        <v>254</v>
      </c>
      <c r="B9966" s="15">
        <v>592275</v>
      </c>
      <c r="C9966" s="15">
        <v>1681643</v>
      </c>
      <c r="E9966" s="36" t="s">
        <v>248</v>
      </c>
      <c r="F9966" s="15">
        <v>1070625</v>
      </c>
      <c r="G9966" s="15">
        <v>3834250</v>
      </c>
      <c r="I9966" s="38" t="s">
        <v>254</v>
      </c>
      <c r="J9966" s="15">
        <v>3.3</v>
      </c>
    </row>
    <row r="9967" spans="1:10" x14ac:dyDescent="0.3">
      <c r="A9967" s="38" t="s">
        <v>257</v>
      </c>
      <c r="B9967" s="15">
        <v>624121</v>
      </c>
      <c r="C9967" s="15">
        <v>2025071</v>
      </c>
      <c r="E9967" s="36" t="s">
        <v>250</v>
      </c>
      <c r="F9967" s="15">
        <v>1098715</v>
      </c>
      <c r="G9967" s="15">
        <v>6084220</v>
      </c>
      <c r="I9967" s="38" t="s">
        <v>257</v>
      </c>
      <c r="J9967" s="15">
        <v>3.8</v>
      </c>
    </row>
    <row r="9968" spans="1:10" x14ac:dyDescent="0.3">
      <c r="A9968" s="38" t="s">
        <v>252</v>
      </c>
      <c r="B9968" s="15">
        <v>729450</v>
      </c>
      <c r="C9968" s="15">
        <v>1947800</v>
      </c>
      <c r="E9968" s="37" t="s">
        <v>252</v>
      </c>
      <c r="F9968" s="15">
        <v>375000</v>
      </c>
      <c r="G9968" s="15">
        <v>2629400</v>
      </c>
      <c r="I9968" s="38" t="s">
        <v>252</v>
      </c>
      <c r="J9968" s="15">
        <v>4.2</v>
      </c>
    </row>
    <row r="9969" spans="1:10" x14ac:dyDescent="0.3">
      <c r="A9969" s="38" t="s">
        <v>255</v>
      </c>
      <c r="B9969" s="15">
        <v>422975</v>
      </c>
      <c r="C9969" s="15">
        <v>1316530</v>
      </c>
      <c r="E9969" s="37" t="s">
        <v>255</v>
      </c>
      <c r="F9969" s="15">
        <v>424990</v>
      </c>
      <c r="G9969" s="15">
        <v>2220870</v>
      </c>
      <c r="I9969" s="38" t="s">
        <v>255</v>
      </c>
      <c r="J9969" s="15">
        <v>4.7</v>
      </c>
    </row>
    <row r="9970" spans="1:10" x14ac:dyDescent="0.3">
      <c r="A9970" s="38" t="s">
        <v>258</v>
      </c>
      <c r="B9970" s="15">
        <v>636706</v>
      </c>
      <c r="C9970" s="15">
        <v>1041411</v>
      </c>
      <c r="E9970" s="37" t="s">
        <v>258</v>
      </c>
      <c r="F9970" s="15">
        <v>298725</v>
      </c>
      <c r="G9970" s="15">
        <v>1233950</v>
      </c>
      <c r="I9970" s="38" t="s">
        <v>258</v>
      </c>
      <c r="J9970" s="15">
        <v>5.6</v>
      </c>
    </row>
    <row r="9971" spans="1:10" x14ac:dyDescent="0.3">
      <c r="A9971" s="38" t="s">
        <v>260</v>
      </c>
      <c r="B9971" s="15">
        <v>471500</v>
      </c>
      <c r="C9971" s="15">
        <v>895495</v>
      </c>
      <c r="E9971" s="36" t="s">
        <v>253</v>
      </c>
      <c r="F9971" s="15">
        <v>1376500</v>
      </c>
      <c r="G9971" s="15">
        <v>4137990</v>
      </c>
      <c r="I9971" s="38" t="s">
        <v>260</v>
      </c>
      <c r="J9971" s="15">
        <v>5.8</v>
      </c>
    </row>
    <row r="9972" spans="1:10" x14ac:dyDescent="0.3">
      <c r="A9972" s="38" t="s">
        <v>262</v>
      </c>
      <c r="B9972" s="15">
        <v>639475</v>
      </c>
      <c r="C9972" s="15">
        <v>1729900</v>
      </c>
      <c r="E9972" s="35" t="s">
        <v>272</v>
      </c>
      <c r="F9972" s="15">
        <v>5742249</v>
      </c>
      <c r="G9972" s="15">
        <v>14426499</v>
      </c>
      <c r="I9972" s="38" t="s">
        <v>262</v>
      </c>
      <c r="J9972" s="15">
        <v>6.1</v>
      </c>
    </row>
    <row r="9973" spans="1:10" x14ac:dyDescent="0.3">
      <c r="A9973" s="38" t="s">
        <v>263</v>
      </c>
      <c r="B9973" s="15">
        <v>394500</v>
      </c>
      <c r="C9973" s="15">
        <v>394500</v>
      </c>
      <c r="E9973" s="36" t="s">
        <v>246</v>
      </c>
      <c r="F9973" s="15">
        <v>1252250</v>
      </c>
      <c r="G9973" s="15">
        <v>2939500</v>
      </c>
      <c r="I9973" s="38" t="s">
        <v>263</v>
      </c>
      <c r="J9973" s="15">
        <v>5</v>
      </c>
    </row>
    <row r="9974" spans="1:10" x14ac:dyDescent="0.3">
      <c r="A9974" s="35" t="s">
        <v>261</v>
      </c>
      <c r="B9974" s="15"/>
      <c r="C9974" s="15"/>
      <c r="E9974" s="36" t="s">
        <v>248</v>
      </c>
      <c r="F9974" s="15">
        <v>1282999</v>
      </c>
      <c r="G9974" s="15">
        <v>4652999</v>
      </c>
      <c r="I9974" s="35" t="s">
        <v>256</v>
      </c>
      <c r="J9974" s="15"/>
    </row>
    <row r="9975" spans="1:10" x14ac:dyDescent="0.3">
      <c r="A9975" s="38" t="s">
        <v>245</v>
      </c>
      <c r="B9975" s="15">
        <v>299900</v>
      </c>
      <c r="C9975" s="15">
        <v>1071300</v>
      </c>
      <c r="E9975" s="36" t="s">
        <v>250</v>
      </c>
      <c r="F9975" s="15">
        <v>1420000</v>
      </c>
      <c r="G9975" s="15">
        <v>3897000</v>
      </c>
      <c r="I9975" s="38" t="s">
        <v>245</v>
      </c>
      <c r="J9975" s="15">
        <v>3.1</v>
      </c>
    </row>
    <row r="9976" spans="1:10" x14ac:dyDescent="0.3">
      <c r="A9976" s="38" t="s">
        <v>247</v>
      </c>
      <c r="B9976" s="15">
        <v>394000</v>
      </c>
      <c r="C9976" s="15">
        <v>566000</v>
      </c>
      <c r="E9976" s="37" t="s">
        <v>252</v>
      </c>
      <c r="F9976" s="15">
        <v>480000</v>
      </c>
      <c r="G9976" s="15">
        <v>1655000</v>
      </c>
      <c r="I9976" s="38" t="s">
        <v>247</v>
      </c>
      <c r="J9976" s="15">
        <v>2.9</v>
      </c>
    </row>
    <row r="9977" spans="1:10" x14ac:dyDescent="0.3">
      <c r="A9977" s="38" t="s">
        <v>249</v>
      </c>
      <c r="B9977" s="15">
        <v>323000</v>
      </c>
      <c r="C9977" s="15">
        <v>505500</v>
      </c>
      <c r="E9977" s="37" t="s">
        <v>255</v>
      </c>
      <c r="F9977" s="15">
        <v>585000</v>
      </c>
      <c r="G9977" s="15">
        <v>1170000</v>
      </c>
      <c r="I9977" s="38" t="s">
        <v>249</v>
      </c>
      <c r="J9977" s="15">
        <v>4.0999999999999996</v>
      </c>
    </row>
    <row r="9978" spans="1:10" x14ac:dyDescent="0.3">
      <c r="A9978" s="38" t="s">
        <v>251</v>
      </c>
      <c r="B9978" s="15">
        <v>473225</v>
      </c>
      <c r="C9978" s="15">
        <v>946450</v>
      </c>
      <c r="E9978" s="37" t="s">
        <v>258</v>
      </c>
      <c r="F9978" s="15">
        <v>355000</v>
      </c>
      <c r="G9978" s="15">
        <v>1072000</v>
      </c>
      <c r="I9978" s="38" t="s">
        <v>251</v>
      </c>
      <c r="J9978" s="15">
        <v>4.5</v>
      </c>
    </row>
    <row r="9979" spans="1:10" x14ac:dyDescent="0.3">
      <c r="A9979" s="38" t="s">
        <v>254</v>
      </c>
      <c r="B9979" s="15">
        <v>549000</v>
      </c>
      <c r="C9979" s="15">
        <v>1615749</v>
      </c>
      <c r="E9979" s="36" t="s">
        <v>253</v>
      </c>
      <c r="F9979" s="15">
        <v>1787000</v>
      </c>
      <c r="G9979" s="15">
        <v>2937000</v>
      </c>
      <c r="I9979" s="38" t="s">
        <v>254</v>
      </c>
      <c r="J9979" s="15">
        <v>5.5</v>
      </c>
    </row>
    <row r="9980" spans="1:10" x14ac:dyDescent="0.3">
      <c r="A9980" s="38" t="s">
        <v>257</v>
      </c>
      <c r="B9980" s="15">
        <v>635600</v>
      </c>
      <c r="C9980" s="15">
        <v>1926400</v>
      </c>
      <c r="E9980" s="35" t="s">
        <v>273</v>
      </c>
      <c r="F9980" s="15">
        <v>5944574</v>
      </c>
      <c r="G9980" s="15">
        <v>12839374</v>
      </c>
      <c r="I9980" s="38" t="s">
        <v>257</v>
      </c>
      <c r="J9980" s="15">
        <v>5.3</v>
      </c>
    </row>
    <row r="9981" spans="1:10" x14ac:dyDescent="0.3">
      <c r="A9981" s="38" t="s">
        <v>252</v>
      </c>
      <c r="B9981" s="15">
        <v>470500</v>
      </c>
      <c r="C9981" s="15">
        <v>896575</v>
      </c>
      <c r="E9981" s="36" t="s">
        <v>246</v>
      </c>
      <c r="F9981" s="15">
        <v>1200999</v>
      </c>
      <c r="G9981" s="15">
        <v>1680999</v>
      </c>
      <c r="I9981" s="38" t="s">
        <v>252</v>
      </c>
      <c r="J9981" s="15">
        <v>6.7</v>
      </c>
    </row>
    <row r="9982" spans="1:10" x14ac:dyDescent="0.3">
      <c r="A9982" s="38" t="s">
        <v>255</v>
      </c>
      <c r="B9982" s="15">
        <v>216425</v>
      </c>
      <c r="C9982" s="15">
        <v>432849</v>
      </c>
      <c r="E9982" s="36" t="s">
        <v>248</v>
      </c>
      <c r="F9982" s="15">
        <v>1953825</v>
      </c>
      <c r="G9982" s="15">
        <v>3907650</v>
      </c>
      <c r="I9982" s="38" t="s">
        <v>255</v>
      </c>
      <c r="J9982" s="15">
        <v>6.9</v>
      </c>
    </row>
    <row r="9983" spans="1:10" x14ac:dyDescent="0.3">
      <c r="A9983" s="38" t="s">
        <v>258</v>
      </c>
      <c r="B9983" s="15">
        <v>571500</v>
      </c>
      <c r="C9983" s="15">
        <v>774000</v>
      </c>
      <c r="E9983" s="36" t="s">
        <v>250</v>
      </c>
      <c r="F9983" s="15">
        <v>1654800</v>
      </c>
      <c r="G9983" s="15">
        <v>3974275</v>
      </c>
      <c r="I9983" s="38" t="s">
        <v>258</v>
      </c>
      <c r="J9983" s="15">
        <v>6.8</v>
      </c>
    </row>
    <row r="9984" spans="1:10" x14ac:dyDescent="0.3">
      <c r="A9984" s="38" t="s">
        <v>260</v>
      </c>
      <c r="B9984" s="15">
        <v>499500</v>
      </c>
      <c r="C9984" s="15">
        <v>879000</v>
      </c>
      <c r="E9984" s="37" t="s">
        <v>252</v>
      </c>
      <c r="F9984" s="15">
        <v>582500</v>
      </c>
      <c r="G9984" s="15">
        <v>2400000</v>
      </c>
      <c r="I9984" s="38" t="s">
        <v>260</v>
      </c>
      <c r="J9984" s="15">
        <v>6.4</v>
      </c>
    </row>
    <row r="9985" spans="1:10" x14ac:dyDescent="0.3">
      <c r="A9985" s="38" t="s">
        <v>262</v>
      </c>
      <c r="B9985" s="15">
        <v>298000</v>
      </c>
      <c r="C9985" s="15">
        <v>596000</v>
      </c>
      <c r="E9985" s="37" t="s">
        <v>255</v>
      </c>
      <c r="F9985" s="15">
        <v>501975</v>
      </c>
      <c r="G9985" s="15">
        <v>1003950</v>
      </c>
      <c r="I9985" s="38" t="s">
        <v>262</v>
      </c>
      <c r="J9985" s="15">
        <v>4.8</v>
      </c>
    </row>
    <row r="9986" spans="1:10" x14ac:dyDescent="0.3">
      <c r="A9986" s="38" t="s">
        <v>263</v>
      </c>
      <c r="B9986" s="15">
        <v>459500</v>
      </c>
      <c r="C9986" s="15">
        <v>664500</v>
      </c>
      <c r="E9986" s="37" t="s">
        <v>258</v>
      </c>
      <c r="F9986" s="15">
        <v>570325</v>
      </c>
      <c r="G9986" s="15">
        <v>570325</v>
      </c>
      <c r="I9986" s="38" t="s">
        <v>263</v>
      </c>
      <c r="J9986" s="15">
        <v>3.8</v>
      </c>
    </row>
    <row r="9987" spans="1:10" x14ac:dyDescent="0.3">
      <c r="A9987" s="35" t="s">
        <v>264</v>
      </c>
      <c r="B9987" s="15"/>
      <c r="C9987" s="15"/>
      <c r="E9987" s="36" t="s">
        <v>253</v>
      </c>
      <c r="F9987" s="15">
        <v>1134950</v>
      </c>
      <c r="G9987" s="15">
        <v>3276450</v>
      </c>
      <c r="I9987" s="35" t="s">
        <v>261</v>
      </c>
      <c r="J9987" s="15"/>
    </row>
    <row r="9988" spans="1:10" x14ac:dyDescent="0.3">
      <c r="A9988" s="38" t="s">
        <v>245</v>
      </c>
      <c r="B9988" s="15"/>
      <c r="C9988" s="15"/>
      <c r="E9988" s="35" t="s">
        <v>274</v>
      </c>
      <c r="F9988" s="15">
        <v>5664475</v>
      </c>
      <c r="G9988" s="15">
        <v>17460450</v>
      </c>
      <c r="I9988" s="38" t="s">
        <v>245</v>
      </c>
      <c r="J9988" s="15">
        <v>4.5999999999999996</v>
      </c>
    </row>
    <row r="9989" spans="1:10" x14ac:dyDescent="0.3">
      <c r="A9989" s="38" t="s">
        <v>247</v>
      </c>
      <c r="B9989" s="15">
        <v>354500</v>
      </c>
      <c r="C9989" s="15">
        <v>514500</v>
      </c>
      <c r="E9989" s="36" t="s">
        <v>246</v>
      </c>
      <c r="F9989" s="15">
        <v>1061750</v>
      </c>
      <c r="G9989" s="15">
        <v>1823500</v>
      </c>
      <c r="I9989" s="38" t="s">
        <v>247</v>
      </c>
      <c r="J9989" s="15">
        <v>5.5</v>
      </c>
    </row>
    <row r="9990" spans="1:10" x14ac:dyDescent="0.3">
      <c r="A9990" s="38" t="s">
        <v>249</v>
      </c>
      <c r="B9990" s="15">
        <v>295000</v>
      </c>
      <c r="C9990" s="15">
        <v>898000</v>
      </c>
      <c r="E9990" s="36" t="s">
        <v>248</v>
      </c>
      <c r="F9990" s="15">
        <v>1498225</v>
      </c>
      <c r="G9990" s="15">
        <v>4303450</v>
      </c>
      <c r="I9990" s="38" t="s">
        <v>249</v>
      </c>
      <c r="J9990" s="15">
        <v>6.9</v>
      </c>
    </row>
    <row r="9991" spans="1:10" x14ac:dyDescent="0.3">
      <c r="A9991" s="38" t="s">
        <v>251</v>
      </c>
      <c r="B9991" s="15">
        <v>456500</v>
      </c>
      <c r="C9991" s="15">
        <v>1362200</v>
      </c>
      <c r="E9991" s="36" t="s">
        <v>250</v>
      </c>
      <c r="F9991" s="15">
        <v>2067000</v>
      </c>
      <c r="G9991" s="15">
        <v>7511000</v>
      </c>
      <c r="I9991" s="38" t="s">
        <v>251</v>
      </c>
      <c r="J9991" s="15">
        <v>7.6</v>
      </c>
    </row>
    <row r="9992" spans="1:10" x14ac:dyDescent="0.3">
      <c r="A9992" s="38" t="s">
        <v>254</v>
      </c>
      <c r="B9992" s="15">
        <v>366347</v>
      </c>
      <c r="C9992" s="15">
        <v>732693</v>
      </c>
      <c r="E9992" s="37" t="s">
        <v>252</v>
      </c>
      <c r="F9992" s="15">
        <v>580000</v>
      </c>
      <c r="G9992" s="15">
        <v>1452000</v>
      </c>
      <c r="I9992" s="38" t="s">
        <v>254</v>
      </c>
      <c r="J9992" s="15">
        <v>8.5</v>
      </c>
    </row>
    <row r="9993" spans="1:10" x14ac:dyDescent="0.3">
      <c r="A9993" s="38" t="s">
        <v>257</v>
      </c>
      <c r="B9993" s="15">
        <v>470500</v>
      </c>
      <c r="C9993" s="15">
        <v>631500</v>
      </c>
      <c r="E9993" s="37" t="s">
        <v>255</v>
      </c>
      <c r="F9993" s="15">
        <v>635000</v>
      </c>
      <c r="G9993" s="15">
        <v>2130000</v>
      </c>
      <c r="I9993" s="38" t="s">
        <v>257</v>
      </c>
      <c r="J9993" s="15">
        <v>9.1999999999999993</v>
      </c>
    </row>
    <row r="9994" spans="1:10" x14ac:dyDescent="0.3">
      <c r="A9994" s="38" t="s">
        <v>252</v>
      </c>
      <c r="B9994" s="15">
        <v>503150</v>
      </c>
      <c r="C9994" s="15">
        <v>1450400</v>
      </c>
      <c r="E9994" s="37" t="s">
        <v>258</v>
      </c>
      <c r="F9994" s="15">
        <v>852000</v>
      </c>
      <c r="G9994" s="15">
        <v>3929000</v>
      </c>
      <c r="I9994" s="38" t="s">
        <v>252</v>
      </c>
      <c r="J9994" s="15">
        <v>10.8</v>
      </c>
    </row>
    <row r="9995" spans="1:10" x14ac:dyDescent="0.3">
      <c r="A9995" s="38" t="s">
        <v>255</v>
      </c>
      <c r="B9995" s="15">
        <v>532700</v>
      </c>
      <c r="C9995" s="15">
        <v>2004025</v>
      </c>
      <c r="E9995" s="36" t="s">
        <v>253</v>
      </c>
      <c r="F9995" s="15">
        <v>1037500</v>
      </c>
      <c r="G9995" s="15">
        <v>3822500</v>
      </c>
      <c r="I9995" s="38" t="s">
        <v>255</v>
      </c>
      <c r="J9995" s="15">
        <v>10.8</v>
      </c>
    </row>
    <row r="9996" spans="1:10" x14ac:dyDescent="0.3">
      <c r="A9996" s="38" t="s">
        <v>258</v>
      </c>
      <c r="B9996" s="15">
        <v>356900</v>
      </c>
      <c r="C9996" s="15">
        <v>745900</v>
      </c>
      <c r="E9996" s="35" t="s">
        <v>275</v>
      </c>
      <c r="F9996" s="15">
        <v>4865525</v>
      </c>
      <c r="G9996" s="15">
        <v>12686550</v>
      </c>
      <c r="I9996" s="38" t="s">
        <v>258</v>
      </c>
      <c r="J9996" s="15">
        <v>9.1</v>
      </c>
    </row>
    <row r="9997" spans="1:10" x14ac:dyDescent="0.3">
      <c r="A9997" s="38" t="s">
        <v>260</v>
      </c>
      <c r="B9997" s="15">
        <v>640500</v>
      </c>
      <c r="C9997" s="15">
        <v>1676500</v>
      </c>
      <c r="E9997" s="36" t="s">
        <v>246</v>
      </c>
      <c r="F9997" s="15">
        <v>831500</v>
      </c>
      <c r="G9997" s="15">
        <v>1198000</v>
      </c>
      <c r="I9997" s="38" t="s">
        <v>260</v>
      </c>
      <c r="J9997" s="15">
        <v>7.9</v>
      </c>
    </row>
    <row r="9998" spans="1:10" x14ac:dyDescent="0.3">
      <c r="A9998" s="38" t="s">
        <v>262</v>
      </c>
      <c r="B9998" s="15">
        <v>432000</v>
      </c>
      <c r="C9998" s="15">
        <v>1432950</v>
      </c>
      <c r="E9998" s="36" t="s">
        <v>248</v>
      </c>
      <c r="F9998" s="15">
        <v>1886500</v>
      </c>
      <c r="G9998" s="15">
        <v>4404500</v>
      </c>
      <c r="I9998" s="38" t="s">
        <v>262</v>
      </c>
      <c r="J9998" s="15">
        <v>8.1999999999999993</v>
      </c>
    </row>
    <row r="9999" spans="1:10" x14ac:dyDescent="0.3">
      <c r="A9999" s="38" t="s">
        <v>263</v>
      </c>
      <c r="B9999" s="15">
        <v>195400</v>
      </c>
      <c r="C9999" s="15">
        <v>1078700</v>
      </c>
      <c r="E9999" s="36" t="s">
        <v>250</v>
      </c>
      <c r="F9999" s="15">
        <v>1184750</v>
      </c>
      <c r="G9999" s="15">
        <v>4074500</v>
      </c>
      <c r="I9999" s="38" t="s">
        <v>263</v>
      </c>
      <c r="J9999" s="15">
        <v>6.7</v>
      </c>
    </row>
    <row r="10000" spans="1:10" x14ac:dyDescent="0.3">
      <c r="A10000" s="35" t="s">
        <v>266</v>
      </c>
      <c r="B10000" s="15"/>
      <c r="C10000" s="15"/>
      <c r="E10000" s="37" t="s">
        <v>252</v>
      </c>
      <c r="F10000" s="15">
        <v>570000</v>
      </c>
      <c r="G10000" s="15">
        <v>2845000</v>
      </c>
      <c r="I10000" s="35" t="s">
        <v>264</v>
      </c>
      <c r="J10000" s="15"/>
    </row>
    <row r="10001" spans="1:10" x14ac:dyDescent="0.3">
      <c r="A10001" s="38" t="s">
        <v>245</v>
      </c>
      <c r="B10001" s="15">
        <v>429650</v>
      </c>
      <c r="C10001" s="15">
        <v>659400</v>
      </c>
      <c r="E10001" s="37" t="s">
        <v>255</v>
      </c>
      <c r="F10001" s="15"/>
      <c r="G10001" s="15"/>
      <c r="I10001" s="38" t="s">
        <v>245</v>
      </c>
      <c r="J10001" s="15">
        <v>7.1</v>
      </c>
    </row>
    <row r="10002" spans="1:10" x14ac:dyDescent="0.3">
      <c r="A10002" s="38" t="s">
        <v>247</v>
      </c>
      <c r="B10002" s="15">
        <v>228000</v>
      </c>
      <c r="C10002" s="15">
        <v>608500</v>
      </c>
      <c r="E10002" s="37" t="s">
        <v>258</v>
      </c>
      <c r="F10002" s="15">
        <v>614750</v>
      </c>
      <c r="G10002" s="15">
        <v>1229500</v>
      </c>
      <c r="I10002" s="38" t="s">
        <v>247</v>
      </c>
      <c r="J10002" s="15">
        <v>8.5</v>
      </c>
    </row>
    <row r="10003" spans="1:10" x14ac:dyDescent="0.3">
      <c r="A10003" s="38" t="s">
        <v>249</v>
      </c>
      <c r="B10003" s="15">
        <v>269975</v>
      </c>
      <c r="C10003" s="15">
        <v>643850</v>
      </c>
      <c r="E10003" s="36" t="s">
        <v>253</v>
      </c>
      <c r="F10003" s="15">
        <v>962775</v>
      </c>
      <c r="G10003" s="15">
        <v>3009550</v>
      </c>
      <c r="I10003" s="38" t="s">
        <v>249</v>
      </c>
      <c r="J10003" s="15">
        <v>8</v>
      </c>
    </row>
    <row r="10004" spans="1:10" x14ac:dyDescent="0.3">
      <c r="A10004" s="38" t="s">
        <v>251</v>
      </c>
      <c r="B10004" s="15">
        <v>480250</v>
      </c>
      <c r="C10004" s="15">
        <v>962500</v>
      </c>
      <c r="E10004" s="14">
        <v>99</v>
      </c>
      <c r="F10004" s="15">
        <v>147258229</v>
      </c>
      <c r="G10004" s="15">
        <v>3188341322</v>
      </c>
      <c r="I10004" s="38" t="s">
        <v>251</v>
      </c>
      <c r="J10004" s="15">
        <v>10</v>
      </c>
    </row>
    <row r="10005" spans="1:10" x14ac:dyDescent="0.3">
      <c r="A10005" s="38" t="s">
        <v>254</v>
      </c>
      <c r="B10005" s="15">
        <v>212000</v>
      </c>
      <c r="C10005" s="15">
        <v>212000</v>
      </c>
      <c r="E10005" s="35" t="s">
        <v>259</v>
      </c>
      <c r="F10005" s="15">
        <v>8743471</v>
      </c>
      <c r="G10005" s="15">
        <v>189191040</v>
      </c>
      <c r="I10005" s="38" t="s">
        <v>254</v>
      </c>
      <c r="J10005" s="15">
        <v>10.199999999999999</v>
      </c>
    </row>
    <row r="10006" spans="1:10" x14ac:dyDescent="0.3">
      <c r="A10006" s="38" t="s">
        <v>257</v>
      </c>
      <c r="B10006" s="15">
        <v>362400</v>
      </c>
      <c r="C10006" s="15">
        <v>467400</v>
      </c>
      <c r="E10006" s="36" t="s">
        <v>246</v>
      </c>
      <c r="F10006" s="15">
        <v>1493580</v>
      </c>
      <c r="G10006" s="15">
        <v>33939365</v>
      </c>
      <c r="I10006" s="38" t="s">
        <v>257</v>
      </c>
      <c r="J10006" s="15">
        <v>12.3</v>
      </c>
    </row>
    <row r="10007" spans="1:10" x14ac:dyDescent="0.3">
      <c r="A10007" s="38" t="s">
        <v>252</v>
      </c>
      <c r="B10007" s="15">
        <v>376500</v>
      </c>
      <c r="C10007" s="15">
        <v>1460750</v>
      </c>
      <c r="E10007" s="36" t="s">
        <v>248</v>
      </c>
      <c r="F10007" s="15">
        <v>2391721</v>
      </c>
      <c r="G10007" s="15">
        <v>54049986</v>
      </c>
      <c r="I10007" s="38" t="s">
        <v>252</v>
      </c>
      <c r="J10007" s="15">
        <v>10.8</v>
      </c>
    </row>
    <row r="10008" spans="1:10" x14ac:dyDescent="0.3">
      <c r="A10008" s="38" t="s">
        <v>255</v>
      </c>
      <c r="B10008" s="15">
        <v>506500</v>
      </c>
      <c r="C10008" s="15">
        <v>623000</v>
      </c>
      <c r="E10008" s="36" t="s">
        <v>250</v>
      </c>
      <c r="F10008" s="15">
        <v>2487645</v>
      </c>
      <c r="G10008" s="15">
        <v>54340343</v>
      </c>
      <c r="I10008" s="38" t="s">
        <v>255</v>
      </c>
      <c r="J10008" s="15">
        <v>10.5</v>
      </c>
    </row>
    <row r="10009" spans="1:10" x14ac:dyDescent="0.3">
      <c r="A10009" s="38" t="s">
        <v>258</v>
      </c>
      <c r="B10009" s="15">
        <v>209400</v>
      </c>
      <c r="C10009" s="15">
        <v>362900</v>
      </c>
      <c r="E10009" s="37" t="s">
        <v>252</v>
      </c>
      <c r="F10009" s="15">
        <v>1045095</v>
      </c>
      <c r="G10009" s="15">
        <v>20578058</v>
      </c>
      <c r="I10009" s="38" t="s">
        <v>258</v>
      </c>
      <c r="J10009" s="15">
        <v>13</v>
      </c>
    </row>
    <row r="10010" spans="1:10" x14ac:dyDescent="0.3">
      <c r="A10010" s="38" t="s">
        <v>260</v>
      </c>
      <c r="B10010" s="15">
        <v>336000</v>
      </c>
      <c r="C10010" s="15">
        <v>336000</v>
      </c>
      <c r="E10010" s="37" t="s">
        <v>255</v>
      </c>
      <c r="F10010" s="15">
        <v>592700</v>
      </c>
      <c r="G10010" s="15">
        <v>19562265</v>
      </c>
      <c r="I10010" s="38" t="s">
        <v>260</v>
      </c>
      <c r="J10010" s="15">
        <v>14.2</v>
      </c>
    </row>
    <row r="10011" spans="1:10" x14ac:dyDescent="0.3">
      <c r="A10011" s="38" t="s">
        <v>262</v>
      </c>
      <c r="B10011" s="15">
        <v>402500</v>
      </c>
      <c r="C10011" s="15">
        <v>1088250</v>
      </c>
      <c r="E10011" s="37" t="s">
        <v>258</v>
      </c>
      <c r="F10011" s="15">
        <v>849850</v>
      </c>
      <c r="G10011" s="15">
        <v>14200020</v>
      </c>
      <c r="I10011" s="38" t="s">
        <v>262</v>
      </c>
      <c r="J10011" s="15">
        <v>14.1</v>
      </c>
    </row>
    <row r="10012" spans="1:10" x14ac:dyDescent="0.3">
      <c r="A10012" s="38" t="s">
        <v>263</v>
      </c>
      <c r="B10012" s="15">
        <v>433500</v>
      </c>
      <c r="C10012" s="15">
        <v>798950</v>
      </c>
      <c r="E10012" s="36" t="s">
        <v>253</v>
      </c>
      <c r="F10012" s="15">
        <v>2370525</v>
      </c>
      <c r="G10012" s="15">
        <v>46861346</v>
      </c>
      <c r="I10012" s="38" t="s">
        <v>263</v>
      </c>
      <c r="J10012" s="15">
        <v>12.5</v>
      </c>
    </row>
    <row r="10013" spans="1:10" x14ac:dyDescent="0.3">
      <c r="A10013" s="35" t="s">
        <v>267</v>
      </c>
      <c r="B10013" s="15"/>
      <c r="C10013" s="15"/>
      <c r="E10013" s="35" t="s">
        <v>265</v>
      </c>
      <c r="F10013" s="15">
        <v>8453156</v>
      </c>
      <c r="G10013" s="15">
        <v>200140948</v>
      </c>
      <c r="I10013" s="35" t="s">
        <v>266</v>
      </c>
      <c r="J10013" s="15"/>
    </row>
    <row r="10014" spans="1:10" x14ac:dyDescent="0.3">
      <c r="A10014" s="38" t="s">
        <v>245</v>
      </c>
      <c r="B10014" s="15">
        <v>432475</v>
      </c>
      <c r="C10014" s="15">
        <v>669950</v>
      </c>
      <c r="E10014" s="36" t="s">
        <v>246</v>
      </c>
      <c r="F10014" s="15">
        <v>2023773</v>
      </c>
      <c r="G10014" s="15">
        <v>41046199</v>
      </c>
      <c r="I10014" s="38" t="s">
        <v>245</v>
      </c>
      <c r="J10014" s="15">
        <v>10.199999999999999</v>
      </c>
    </row>
    <row r="10015" spans="1:10" x14ac:dyDescent="0.3">
      <c r="A10015" s="38" t="s">
        <v>247</v>
      </c>
      <c r="B10015" s="15"/>
      <c r="C10015" s="15"/>
      <c r="E10015" s="36" t="s">
        <v>248</v>
      </c>
      <c r="F10015" s="15">
        <v>2042550</v>
      </c>
      <c r="G10015" s="15">
        <v>55189613</v>
      </c>
      <c r="I10015" s="38" t="s">
        <v>247</v>
      </c>
      <c r="J10015" s="15">
        <v>10.3</v>
      </c>
    </row>
    <row r="10016" spans="1:10" x14ac:dyDescent="0.3">
      <c r="A10016" s="38" t="s">
        <v>249</v>
      </c>
      <c r="B10016" s="15">
        <v>249075</v>
      </c>
      <c r="C10016" s="15">
        <v>338150</v>
      </c>
      <c r="E10016" s="36" t="s">
        <v>250</v>
      </c>
      <c r="F10016" s="15">
        <v>2050533</v>
      </c>
      <c r="G10016" s="15">
        <v>58221597</v>
      </c>
      <c r="I10016" s="38" t="s">
        <v>249</v>
      </c>
      <c r="J10016" s="15">
        <v>9.5</v>
      </c>
    </row>
    <row r="10017" spans="1:10" x14ac:dyDescent="0.3">
      <c r="A10017" s="38" t="s">
        <v>251</v>
      </c>
      <c r="B10017" s="15">
        <v>368300</v>
      </c>
      <c r="C10017" s="15">
        <v>734865</v>
      </c>
      <c r="E10017" s="37" t="s">
        <v>252</v>
      </c>
      <c r="F10017" s="15">
        <v>640225</v>
      </c>
      <c r="G10017" s="15">
        <v>16349488</v>
      </c>
      <c r="I10017" s="38" t="s">
        <v>251</v>
      </c>
      <c r="J10017" s="15">
        <v>9.1999999999999993</v>
      </c>
    </row>
    <row r="10018" spans="1:10" x14ac:dyDescent="0.3">
      <c r="A10018" s="38" t="s">
        <v>254</v>
      </c>
      <c r="B10018" s="15">
        <v>348900</v>
      </c>
      <c r="C10018" s="15">
        <v>758800</v>
      </c>
      <c r="E10018" s="37" t="s">
        <v>255</v>
      </c>
      <c r="F10018" s="15">
        <v>688100</v>
      </c>
      <c r="G10018" s="15">
        <v>22830195</v>
      </c>
      <c r="I10018" s="38" t="s">
        <v>254</v>
      </c>
      <c r="J10018" s="15">
        <v>10.8</v>
      </c>
    </row>
    <row r="10019" spans="1:10" x14ac:dyDescent="0.3">
      <c r="A10019" s="38" t="s">
        <v>257</v>
      </c>
      <c r="B10019" s="15">
        <v>182750</v>
      </c>
      <c r="C10019" s="15">
        <v>510500</v>
      </c>
      <c r="E10019" s="37" t="s">
        <v>258</v>
      </c>
      <c r="F10019" s="15">
        <v>722208</v>
      </c>
      <c r="G10019" s="15">
        <v>19041914</v>
      </c>
      <c r="I10019" s="38" t="s">
        <v>257</v>
      </c>
      <c r="J10019" s="15">
        <v>11.2</v>
      </c>
    </row>
    <row r="10020" spans="1:10" x14ac:dyDescent="0.3">
      <c r="A10020" s="38" t="s">
        <v>252</v>
      </c>
      <c r="B10020" s="15">
        <v>173100</v>
      </c>
      <c r="C10020" s="15">
        <v>362600</v>
      </c>
      <c r="E10020" s="36" t="s">
        <v>253</v>
      </c>
      <c r="F10020" s="15">
        <v>2336300</v>
      </c>
      <c r="G10020" s="15">
        <v>45683539</v>
      </c>
      <c r="I10020" s="38" t="s">
        <v>252</v>
      </c>
      <c r="J10020" s="15">
        <v>9.9</v>
      </c>
    </row>
    <row r="10021" spans="1:10" x14ac:dyDescent="0.3">
      <c r="A10021" s="38" t="s">
        <v>255</v>
      </c>
      <c r="B10021" s="15">
        <v>221033</v>
      </c>
      <c r="C10021" s="15">
        <v>593566</v>
      </c>
      <c r="E10021" s="35" t="s">
        <v>244</v>
      </c>
      <c r="F10021" s="15">
        <v>12555578</v>
      </c>
      <c r="G10021" s="15">
        <v>244297537</v>
      </c>
      <c r="I10021" s="38" t="s">
        <v>255</v>
      </c>
      <c r="J10021" s="15">
        <v>8.4</v>
      </c>
    </row>
    <row r="10022" spans="1:10" x14ac:dyDescent="0.3">
      <c r="A10022" s="38" t="s">
        <v>258</v>
      </c>
      <c r="B10022" s="15">
        <v>250125</v>
      </c>
      <c r="C10022" s="15">
        <v>430750</v>
      </c>
      <c r="E10022" s="36" t="s">
        <v>246</v>
      </c>
      <c r="F10022" s="15">
        <v>3137370</v>
      </c>
      <c r="G10022" s="15">
        <v>51149998</v>
      </c>
      <c r="I10022" s="38" t="s">
        <v>258</v>
      </c>
      <c r="J10022" s="15">
        <v>8.6</v>
      </c>
    </row>
    <row r="10023" spans="1:10" x14ac:dyDescent="0.3">
      <c r="A10023" s="38" t="s">
        <v>260</v>
      </c>
      <c r="B10023" s="15">
        <v>359000</v>
      </c>
      <c r="C10023" s="15">
        <v>693900</v>
      </c>
      <c r="E10023" s="36" t="s">
        <v>248</v>
      </c>
      <c r="F10023" s="15">
        <v>3099725</v>
      </c>
      <c r="G10023" s="15">
        <v>66931702</v>
      </c>
      <c r="I10023" s="38" t="s">
        <v>260</v>
      </c>
      <c r="J10023" s="15">
        <v>8</v>
      </c>
    </row>
    <row r="10024" spans="1:10" x14ac:dyDescent="0.3">
      <c r="A10024" s="38" t="s">
        <v>262</v>
      </c>
      <c r="B10024" s="15">
        <v>238762</v>
      </c>
      <c r="C10024" s="15">
        <v>477524</v>
      </c>
      <c r="E10024" s="36" t="s">
        <v>250</v>
      </c>
      <c r="F10024" s="15">
        <v>3331550</v>
      </c>
      <c r="G10024" s="15">
        <v>66155464</v>
      </c>
      <c r="I10024" s="38" t="s">
        <v>262</v>
      </c>
      <c r="J10024" s="15">
        <v>7.4</v>
      </c>
    </row>
    <row r="10025" spans="1:10" x14ac:dyDescent="0.3">
      <c r="A10025" s="38" t="s">
        <v>263</v>
      </c>
      <c r="B10025" s="15">
        <v>161200</v>
      </c>
      <c r="C10025" s="15">
        <v>863730</v>
      </c>
      <c r="E10025" s="37" t="s">
        <v>252</v>
      </c>
      <c r="F10025" s="15">
        <v>1205400</v>
      </c>
      <c r="G10025" s="15">
        <v>21346388</v>
      </c>
      <c r="I10025" s="38" t="s">
        <v>263</v>
      </c>
      <c r="J10025" s="15">
        <v>8.3000000000000007</v>
      </c>
    </row>
    <row r="10026" spans="1:10" x14ac:dyDescent="0.3">
      <c r="A10026" s="35" t="s">
        <v>268</v>
      </c>
      <c r="B10026" s="15"/>
      <c r="C10026" s="15"/>
      <c r="E10026" s="37" t="s">
        <v>255</v>
      </c>
      <c r="F10026" s="15">
        <v>899650</v>
      </c>
      <c r="G10026" s="15">
        <v>25517141</v>
      </c>
      <c r="I10026" s="35" t="s">
        <v>267</v>
      </c>
      <c r="J10026" s="15"/>
    </row>
    <row r="10027" spans="1:10" x14ac:dyDescent="0.3">
      <c r="A10027" s="38" t="s">
        <v>245</v>
      </c>
      <c r="B10027" s="15">
        <v>353077</v>
      </c>
      <c r="C10027" s="15">
        <v>461027</v>
      </c>
      <c r="E10027" s="37" t="s">
        <v>258</v>
      </c>
      <c r="F10027" s="15">
        <v>1226500</v>
      </c>
      <c r="G10027" s="15">
        <v>19291935</v>
      </c>
      <c r="I10027" s="38" t="s">
        <v>245</v>
      </c>
      <c r="J10027" s="15">
        <v>9</v>
      </c>
    </row>
    <row r="10028" spans="1:10" x14ac:dyDescent="0.3">
      <c r="A10028" s="38" t="s">
        <v>247</v>
      </c>
      <c r="B10028" s="15">
        <v>281200</v>
      </c>
      <c r="C10028" s="15">
        <v>486400</v>
      </c>
      <c r="E10028" s="36" t="s">
        <v>253</v>
      </c>
      <c r="F10028" s="15">
        <v>2986933</v>
      </c>
      <c r="G10028" s="15">
        <v>60060373</v>
      </c>
      <c r="I10028" s="38" t="s">
        <v>247</v>
      </c>
      <c r="J10028" s="15">
        <v>7.2</v>
      </c>
    </row>
    <row r="10029" spans="1:10" x14ac:dyDescent="0.3">
      <c r="A10029" s="38" t="s">
        <v>249</v>
      </c>
      <c r="B10029" s="15">
        <v>337200</v>
      </c>
      <c r="C10029" s="15">
        <v>578450</v>
      </c>
      <c r="E10029" s="35" t="s">
        <v>256</v>
      </c>
      <c r="F10029" s="15">
        <v>10047188</v>
      </c>
      <c r="G10029" s="15">
        <v>194131868</v>
      </c>
      <c r="I10029" s="38" t="s">
        <v>249</v>
      </c>
      <c r="J10029" s="15">
        <v>7.8</v>
      </c>
    </row>
    <row r="10030" spans="1:10" x14ac:dyDescent="0.3">
      <c r="A10030" s="38" t="s">
        <v>251</v>
      </c>
      <c r="B10030" s="15">
        <v>289000</v>
      </c>
      <c r="C10030" s="15">
        <v>720599</v>
      </c>
      <c r="E10030" s="36" t="s">
        <v>246</v>
      </c>
      <c r="F10030" s="15">
        <v>2528875</v>
      </c>
      <c r="G10030" s="15">
        <v>51221407</v>
      </c>
      <c r="I10030" s="38" t="s">
        <v>251</v>
      </c>
      <c r="J10030" s="15">
        <v>8.4</v>
      </c>
    </row>
    <row r="10031" spans="1:10" x14ac:dyDescent="0.3">
      <c r="A10031" s="38" t="s">
        <v>254</v>
      </c>
      <c r="B10031" s="15">
        <v>370624</v>
      </c>
      <c r="C10031" s="15">
        <v>741247</v>
      </c>
      <c r="E10031" s="36" t="s">
        <v>248</v>
      </c>
      <c r="F10031" s="15">
        <v>2655878</v>
      </c>
      <c r="G10031" s="15">
        <v>52699308</v>
      </c>
      <c r="I10031" s="38" t="s">
        <v>254</v>
      </c>
      <c r="J10031" s="15">
        <v>9.4</v>
      </c>
    </row>
    <row r="10032" spans="1:10" x14ac:dyDescent="0.3">
      <c r="A10032" s="38" t="s">
        <v>257</v>
      </c>
      <c r="B10032" s="15">
        <v>390475</v>
      </c>
      <c r="C10032" s="15">
        <v>705950</v>
      </c>
      <c r="E10032" s="36" t="s">
        <v>250</v>
      </c>
      <c r="F10032" s="15">
        <v>2337702</v>
      </c>
      <c r="G10032" s="15">
        <v>48795048</v>
      </c>
      <c r="I10032" s="38" t="s">
        <v>257</v>
      </c>
      <c r="J10032" s="15">
        <v>9.6</v>
      </c>
    </row>
    <row r="10033" spans="1:10" x14ac:dyDescent="0.3">
      <c r="A10033" s="38" t="s">
        <v>252</v>
      </c>
      <c r="B10033" s="15">
        <v>318850</v>
      </c>
      <c r="C10033" s="15">
        <v>582800</v>
      </c>
      <c r="E10033" s="37" t="s">
        <v>252</v>
      </c>
      <c r="F10033" s="15">
        <v>815400</v>
      </c>
      <c r="G10033" s="15">
        <v>17363707</v>
      </c>
      <c r="I10033" s="38" t="s">
        <v>252</v>
      </c>
      <c r="J10033" s="15">
        <v>10.6</v>
      </c>
    </row>
    <row r="10034" spans="1:10" x14ac:dyDescent="0.3">
      <c r="A10034" s="38" t="s">
        <v>255</v>
      </c>
      <c r="B10034" s="15">
        <v>220199</v>
      </c>
      <c r="C10034" s="15">
        <v>1052459</v>
      </c>
      <c r="E10034" s="37" t="s">
        <v>255</v>
      </c>
      <c r="F10034" s="15">
        <v>784875</v>
      </c>
      <c r="G10034" s="15">
        <v>17482408</v>
      </c>
      <c r="I10034" s="38" t="s">
        <v>255</v>
      </c>
      <c r="J10034" s="15">
        <v>9.6</v>
      </c>
    </row>
    <row r="10035" spans="1:10" x14ac:dyDescent="0.3">
      <c r="A10035" s="38" t="s">
        <v>258</v>
      </c>
      <c r="B10035" s="15">
        <v>159950</v>
      </c>
      <c r="C10035" s="15">
        <v>159950</v>
      </c>
      <c r="E10035" s="37" t="s">
        <v>258</v>
      </c>
      <c r="F10035" s="15">
        <v>737427</v>
      </c>
      <c r="G10035" s="15">
        <v>13948933</v>
      </c>
      <c r="I10035" s="38" t="s">
        <v>258</v>
      </c>
      <c r="J10035" s="15">
        <v>7.8</v>
      </c>
    </row>
    <row r="10036" spans="1:10" x14ac:dyDescent="0.3">
      <c r="A10036" s="38" t="s">
        <v>260</v>
      </c>
      <c r="B10036" s="15">
        <v>184408</v>
      </c>
      <c r="C10036" s="15">
        <v>304135</v>
      </c>
      <c r="E10036" s="36" t="s">
        <v>253</v>
      </c>
      <c r="F10036" s="15">
        <v>2524733</v>
      </c>
      <c r="G10036" s="15">
        <v>41416105</v>
      </c>
      <c r="I10036" s="38" t="s">
        <v>260</v>
      </c>
      <c r="J10036" s="15">
        <v>7.3</v>
      </c>
    </row>
    <row r="10037" spans="1:10" x14ac:dyDescent="0.3">
      <c r="A10037" s="38" t="s">
        <v>262</v>
      </c>
      <c r="B10037" s="15">
        <v>351500</v>
      </c>
      <c r="C10037" s="15">
        <v>670000</v>
      </c>
      <c r="E10037" s="35" t="s">
        <v>261</v>
      </c>
      <c r="F10037" s="15">
        <v>9916643</v>
      </c>
      <c r="G10037" s="15">
        <v>152964617</v>
      </c>
      <c r="I10037" s="38" t="s">
        <v>262</v>
      </c>
      <c r="J10037" s="15">
        <v>7.4</v>
      </c>
    </row>
    <row r="10038" spans="1:10" x14ac:dyDescent="0.3">
      <c r="A10038" s="38" t="s">
        <v>263</v>
      </c>
      <c r="B10038" s="15">
        <v>217550</v>
      </c>
      <c r="C10038" s="15">
        <v>308100</v>
      </c>
      <c r="E10038" s="36" t="s">
        <v>246</v>
      </c>
      <c r="F10038" s="15">
        <v>2278968</v>
      </c>
      <c r="G10038" s="15">
        <v>34027008</v>
      </c>
      <c r="I10038" s="38" t="s">
        <v>263</v>
      </c>
      <c r="J10038" s="15">
        <v>6.5</v>
      </c>
    </row>
    <row r="10039" spans="1:10" x14ac:dyDescent="0.3">
      <c r="A10039" s="35" t="s">
        <v>269</v>
      </c>
      <c r="B10039" s="15"/>
      <c r="C10039" s="15"/>
      <c r="E10039" s="36" t="s">
        <v>248</v>
      </c>
      <c r="F10039" s="15">
        <v>2772779</v>
      </c>
      <c r="G10039" s="15">
        <v>42263888</v>
      </c>
      <c r="I10039" s="35" t="s">
        <v>268</v>
      </c>
      <c r="J10039" s="15"/>
    </row>
    <row r="10040" spans="1:10" x14ac:dyDescent="0.3">
      <c r="A10040" s="38" t="s">
        <v>245</v>
      </c>
      <c r="B10040" s="15">
        <v>124950</v>
      </c>
      <c r="C10040" s="15">
        <v>124950</v>
      </c>
      <c r="E10040" s="36" t="s">
        <v>250</v>
      </c>
      <c r="F10040" s="15">
        <v>2174925</v>
      </c>
      <c r="G10040" s="15">
        <v>50420406</v>
      </c>
      <c r="I10040" s="38" t="s">
        <v>245</v>
      </c>
      <c r="J10040" s="15">
        <v>5.7</v>
      </c>
    </row>
    <row r="10041" spans="1:10" x14ac:dyDescent="0.3">
      <c r="A10041" s="38" t="s">
        <v>247</v>
      </c>
      <c r="B10041" s="15">
        <v>249550</v>
      </c>
      <c r="C10041" s="15">
        <v>881099</v>
      </c>
      <c r="E10041" s="37" t="s">
        <v>252</v>
      </c>
      <c r="F10041" s="15">
        <v>724705</v>
      </c>
      <c r="G10041" s="15">
        <v>18328645</v>
      </c>
      <c r="I10041" s="38" t="s">
        <v>247</v>
      </c>
      <c r="J10041" s="15">
        <v>7.3</v>
      </c>
    </row>
    <row r="10042" spans="1:10" x14ac:dyDescent="0.3">
      <c r="A10042" s="38" t="s">
        <v>249</v>
      </c>
      <c r="B10042" s="15">
        <v>322350</v>
      </c>
      <c r="C10042" s="15">
        <v>694649</v>
      </c>
      <c r="E10042" s="37" t="s">
        <v>255</v>
      </c>
      <c r="F10042" s="15">
        <v>734000</v>
      </c>
      <c r="G10042" s="15">
        <v>16666675</v>
      </c>
      <c r="I10042" s="38" t="s">
        <v>249</v>
      </c>
      <c r="J10042" s="15">
        <v>6.3</v>
      </c>
    </row>
    <row r="10043" spans="1:10" x14ac:dyDescent="0.3">
      <c r="A10043" s="38" t="s">
        <v>251</v>
      </c>
      <c r="B10043" s="15">
        <v>273500</v>
      </c>
      <c r="C10043" s="15">
        <v>436500</v>
      </c>
      <c r="E10043" s="37" t="s">
        <v>258</v>
      </c>
      <c r="F10043" s="15">
        <v>716220</v>
      </c>
      <c r="G10043" s="15">
        <v>15425086</v>
      </c>
      <c r="I10043" s="38" t="s">
        <v>251</v>
      </c>
      <c r="J10043" s="15">
        <v>6.7</v>
      </c>
    </row>
    <row r="10044" spans="1:10" x14ac:dyDescent="0.3">
      <c r="A10044" s="38" t="s">
        <v>254</v>
      </c>
      <c r="B10044" s="15">
        <v>341500</v>
      </c>
      <c r="C10044" s="15">
        <v>973500</v>
      </c>
      <c r="E10044" s="36" t="s">
        <v>253</v>
      </c>
      <c r="F10044" s="15">
        <v>2689971</v>
      </c>
      <c r="G10044" s="15">
        <v>26253315</v>
      </c>
      <c r="I10044" s="38" t="s">
        <v>254</v>
      </c>
      <c r="J10044" s="15">
        <v>6.8</v>
      </c>
    </row>
    <row r="10045" spans="1:10" x14ac:dyDescent="0.3">
      <c r="A10045" s="38" t="s">
        <v>257</v>
      </c>
      <c r="B10045" s="15">
        <v>425475</v>
      </c>
      <c r="C10045" s="15">
        <v>1276550</v>
      </c>
      <c r="E10045" s="35" t="s">
        <v>264</v>
      </c>
      <c r="F10045" s="15">
        <v>8169347</v>
      </c>
      <c r="G10045" s="15">
        <v>132801611</v>
      </c>
      <c r="I10045" s="38" t="s">
        <v>257</v>
      </c>
      <c r="J10045" s="15">
        <v>5.2</v>
      </c>
    </row>
    <row r="10046" spans="1:10" x14ac:dyDescent="0.3">
      <c r="A10046" s="38" t="s">
        <v>252</v>
      </c>
      <c r="B10046" s="15">
        <v>266700</v>
      </c>
      <c r="C10046" s="15">
        <v>783900</v>
      </c>
      <c r="E10046" s="36" t="s">
        <v>246</v>
      </c>
      <c r="F10046" s="15">
        <v>1862175</v>
      </c>
      <c r="G10046" s="15">
        <v>23300435</v>
      </c>
      <c r="I10046" s="38" t="s">
        <v>252</v>
      </c>
      <c r="J10046" s="15">
        <v>5.8</v>
      </c>
    </row>
    <row r="10047" spans="1:10" x14ac:dyDescent="0.3">
      <c r="A10047" s="38" t="s">
        <v>255</v>
      </c>
      <c r="B10047" s="15">
        <v>505400</v>
      </c>
      <c r="C10047" s="15">
        <v>1887600</v>
      </c>
      <c r="E10047" s="36" t="s">
        <v>248</v>
      </c>
      <c r="F10047" s="15">
        <v>2312200</v>
      </c>
      <c r="G10047" s="15">
        <v>33567009</v>
      </c>
      <c r="I10047" s="38" t="s">
        <v>255</v>
      </c>
      <c r="J10047" s="15">
        <v>6.8</v>
      </c>
    </row>
    <row r="10048" spans="1:10" x14ac:dyDescent="0.3">
      <c r="A10048" s="38" t="s">
        <v>258</v>
      </c>
      <c r="B10048" s="15">
        <v>461224</v>
      </c>
      <c r="C10048" s="15">
        <v>922448</v>
      </c>
      <c r="E10048" s="36" t="s">
        <v>250</v>
      </c>
      <c r="F10048" s="15">
        <v>2055881</v>
      </c>
      <c r="G10048" s="15">
        <v>38924629</v>
      </c>
      <c r="I10048" s="38" t="s">
        <v>258</v>
      </c>
      <c r="J10048" s="15">
        <v>6.3</v>
      </c>
    </row>
    <row r="10049" spans="1:10" x14ac:dyDescent="0.3">
      <c r="A10049" s="38" t="s">
        <v>260</v>
      </c>
      <c r="B10049" s="15">
        <v>382250</v>
      </c>
      <c r="C10049" s="15">
        <v>642500</v>
      </c>
      <c r="E10049" s="37" t="s">
        <v>252</v>
      </c>
      <c r="F10049" s="15">
        <v>656574</v>
      </c>
      <c r="G10049" s="15">
        <v>13725085</v>
      </c>
      <c r="I10049" s="38" t="s">
        <v>260</v>
      </c>
      <c r="J10049" s="15">
        <v>5.7</v>
      </c>
    </row>
    <row r="10050" spans="1:10" x14ac:dyDescent="0.3">
      <c r="A10050" s="38" t="s">
        <v>262</v>
      </c>
      <c r="B10050" s="15">
        <v>371975</v>
      </c>
      <c r="C10050" s="15">
        <v>631950</v>
      </c>
      <c r="E10050" s="37" t="s">
        <v>255</v>
      </c>
      <c r="F10050" s="15">
        <v>759265</v>
      </c>
      <c r="G10050" s="15">
        <v>10770593</v>
      </c>
      <c r="I10050" s="38" t="s">
        <v>262</v>
      </c>
      <c r="J10050" s="15">
        <v>5.4</v>
      </c>
    </row>
    <row r="10051" spans="1:10" x14ac:dyDescent="0.3">
      <c r="A10051" s="38" t="s">
        <v>263</v>
      </c>
      <c r="B10051" s="15">
        <v>234950</v>
      </c>
      <c r="C10051" s="15">
        <v>512850</v>
      </c>
      <c r="E10051" s="37" t="s">
        <v>258</v>
      </c>
      <c r="F10051" s="15">
        <v>640042</v>
      </c>
      <c r="G10051" s="15">
        <v>14428951</v>
      </c>
      <c r="I10051" s="38" t="s">
        <v>263</v>
      </c>
      <c r="J10051" s="15">
        <v>3.9</v>
      </c>
    </row>
    <row r="10052" spans="1:10" x14ac:dyDescent="0.3">
      <c r="A10052" s="35" t="s">
        <v>270</v>
      </c>
      <c r="B10052" s="15"/>
      <c r="C10052" s="15"/>
      <c r="E10052" s="36" t="s">
        <v>253</v>
      </c>
      <c r="F10052" s="15">
        <v>1939091</v>
      </c>
      <c r="G10052" s="15">
        <v>37009538</v>
      </c>
      <c r="I10052" s="35" t="s">
        <v>269</v>
      </c>
      <c r="J10052" s="15"/>
    </row>
    <row r="10053" spans="1:10" x14ac:dyDescent="0.3">
      <c r="A10053" s="38" t="s">
        <v>245</v>
      </c>
      <c r="B10053" s="15">
        <v>438000</v>
      </c>
      <c r="C10053" s="15">
        <v>883000</v>
      </c>
      <c r="E10053" s="35" t="s">
        <v>266</v>
      </c>
      <c r="F10053" s="15">
        <v>7913261</v>
      </c>
      <c r="G10053" s="15">
        <v>118329948</v>
      </c>
      <c r="I10053" s="38" t="s">
        <v>245</v>
      </c>
      <c r="J10053" s="15">
        <v>4.9000000000000004</v>
      </c>
    </row>
    <row r="10054" spans="1:10" x14ac:dyDescent="0.3">
      <c r="A10054" s="38" t="s">
        <v>247</v>
      </c>
      <c r="B10054" s="15">
        <v>221375</v>
      </c>
      <c r="C10054" s="15">
        <v>300650</v>
      </c>
      <c r="E10054" s="36" t="s">
        <v>246</v>
      </c>
      <c r="F10054" s="15">
        <v>1604047</v>
      </c>
      <c r="G10054" s="15">
        <v>22914043</v>
      </c>
      <c r="I10054" s="38" t="s">
        <v>247</v>
      </c>
      <c r="J10054" s="15">
        <v>4.3</v>
      </c>
    </row>
    <row r="10055" spans="1:10" x14ac:dyDescent="0.3">
      <c r="A10055" s="38" t="s">
        <v>249</v>
      </c>
      <c r="B10055" s="15">
        <v>353749</v>
      </c>
      <c r="C10055" s="15">
        <v>655499</v>
      </c>
      <c r="E10055" s="36" t="s">
        <v>248</v>
      </c>
      <c r="F10055" s="15">
        <v>2248652</v>
      </c>
      <c r="G10055" s="15">
        <v>35752551</v>
      </c>
      <c r="I10055" s="38" t="s">
        <v>249</v>
      </c>
      <c r="J10055" s="15">
        <v>5.0999999999999996</v>
      </c>
    </row>
    <row r="10056" spans="1:10" x14ac:dyDescent="0.3">
      <c r="A10056" s="38" t="s">
        <v>251</v>
      </c>
      <c r="B10056" s="15">
        <v>188100</v>
      </c>
      <c r="C10056" s="15">
        <v>266249</v>
      </c>
      <c r="E10056" s="36" t="s">
        <v>250</v>
      </c>
      <c r="F10056" s="15">
        <v>2089611</v>
      </c>
      <c r="G10056" s="15">
        <v>27035612</v>
      </c>
      <c r="I10056" s="38" t="s">
        <v>251</v>
      </c>
      <c r="J10056" s="15">
        <v>5.6</v>
      </c>
    </row>
    <row r="10057" spans="1:10" x14ac:dyDescent="0.3">
      <c r="A10057" s="38" t="s">
        <v>254</v>
      </c>
      <c r="B10057" s="15">
        <v>434325</v>
      </c>
      <c r="C10057" s="15">
        <v>1446290</v>
      </c>
      <c r="E10057" s="37" t="s">
        <v>252</v>
      </c>
      <c r="F10057" s="15">
        <v>650000</v>
      </c>
      <c r="G10057" s="15">
        <v>7297102</v>
      </c>
      <c r="I10057" s="38" t="s">
        <v>254</v>
      </c>
      <c r="J10057" s="15">
        <v>4.5</v>
      </c>
    </row>
    <row r="10058" spans="1:10" x14ac:dyDescent="0.3">
      <c r="A10058" s="38" t="s">
        <v>257</v>
      </c>
      <c r="B10058" s="15">
        <v>429700</v>
      </c>
      <c r="C10058" s="15">
        <v>1209475</v>
      </c>
      <c r="E10058" s="37" t="s">
        <v>255</v>
      </c>
      <c r="F10058" s="15">
        <v>633564</v>
      </c>
      <c r="G10058" s="15">
        <v>11643077</v>
      </c>
      <c r="I10058" s="38" t="s">
        <v>257</v>
      </c>
      <c r="J10058" s="15">
        <v>4.5</v>
      </c>
    </row>
    <row r="10059" spans="1:10" x14ac:dyDescent="0.3">
      <c r="A10059" s="38" t="s">
        <v>252</v>
      </c>
      <c r="B10059" s="15">
        <v>471575</v>
      </c>
      <c r="C10059" s="15">
        <v>784250</v>
      </c>
      <c r="E10059" s="37" t="s">
        <v>258</v>
      </c>
      <c r="F10059" s="15">
        <v>806047</v>
      </c>
      <c r="G10059" s="15">
        <v>8095433</v>
      </c>
      <c r="I10059" s="38" t="s">
        <v>252</v>
      </c>
      <c r="J10059" s="15">
        <v>4.8</v>
      </c>
    </row>
    <row r="10060" spans="1:10" x14ac:dyDescent="0.3">
      <c r="A10060" s="38" t="s">
        <v>255</v>
      </c>
      <c r="B10060" s="15">
        <v>369461</v>
      </c>
      <c r="C10060" s="15">
        <v>1364211</v>
      </c>
      <c r="E10060" s="36" t="s">
        <v>253</v>
      </c>
      <c r="F10060" s="15">
        <v>1970951</v>
      </c>
      <c r="G10060" s="15">
        <v>32627742</v>
      </c>
      <c r="I10060" s="38" t="s">
        <v>255</v>
      </c>
      <c r="J10060" s="15">
        <v>5.6</v>
      </c>
    </row>
    <row r="10061" spans="1:10" x14ac:dyDescent="0.3">
      <c r="A10061" s="38" t="s">
        <v>258</v>
      </c>
      <c r="B10061" s="15">
        <v>429350</v>
      </c>
      <c r="C10061" s="15">
        <v>563850</v>
      </c>
      <c r="E10061" s="35" t="s">
        <v>267</v>
      </c>
      <c r="F10061" s="15">
        <v>6744575</v>
      </c>
      <c r="G10061" s="15">
        <v>133045065</v>
      </c>
      <c r="I10061" s="38" t="s">
        <v>258</v>
      </c>
      <c r="J10061" s="15">
        <v>5.8</v>
      </c>
    </row>
    <row r="10062" spans="1:10" x14ac:dyDescent="0.3">
      <c r="A10062" s="38" t="s">
        <v>260</v>
      </c>
      <c r="B10062" s="15">
        <v>354500</v>
      </c>
      <c r="C10062" s="15">
        <v>871500</v>
      </c>
      <c r="E10062" s="36" t="s">
        <v>246</v>
      </c>
      <c r="F10062" s="15">
        <v>1892595</v>
      </c>
      <c r="G10062" s="15">
        <v>25099279</v>
      </c>
      <c r="I10062" s="38" t="s">
        <v>260</v>
      </c>
      <c r="J10062" s="15">
        <v>5.6</v>
      </c>
    </row>
    <row r="10063" spans="1:10" x14ac:dyDescent="0.3">
      <c r="A10063" s="38" t="s">
        <v>262</v>
      </c>
      <c r="B10063" s="15">
        <v>418997</v>
      </c>
      <c r="C10063" s="15">
        <v>1310594</v>
      </c>
      <c r="E10063" s="36" t="s">
        <v>248</v>
      </c>
      <c r="F10063" s="15">
        <v>1712641</v>
      </c>
      <c r="G10063" s="15">
        <v>38873216</v>
      </c>
      <c r="I10063" s="38" t="s">
        <v>262</v>
      </c>
      <c r="J10063" s="15">
        <v>6</v>
      </c>
    </row>
    <row r="10064" spans="1:10" x14ac:dyDescent="0.3">
      <c r="A10064" s="38" t="s">
        <v>263</v>
      </c>
      <c r="B10064" s="15">
        <v>506850</v>
      </c>
      <c r="C10064" s="15">
        <v>942800</v>
      </c>
      <c r="E10064" s="36" t="s">
        <v>250</v>
      </c>
      <c r="F10064" s="15">
        <v>1657905</v>
      </c>
      <c r="G10064" s="15">
        <v>35221409</v>
      </c>
      <c r="I10064" s="38" t="s">
        <v>263</v>
      </c>
      <c r="J10064" s="15">
        <v>6.1</v>
      </c>
    </row>
    <row r="10065" spans="1:10" x14ac:dyDescent="0.3">
      <c r="A10065" s="35" t="s">
        <v>271</v>
      </c>
      <c r="B10065" s="15"/>
      <c r="C10065" s="15"/>
      <c r="E10065" s="37" t="s">
        <v>252</v>
      </c>
      <c r="F10065" s="15">
        <v>531170</v>
      </c>
      <c r="G10065" s="15">
        <v>9835260</v>
      </c>
      <c r="I10065" s="35" t="s">
        <v>270</v>
      </c>
      <c r="J10065" s="15"/>
    </row>
    <row r="10066" spans="1:10" x14ac:dyDescent="0.3">
      <c r="A10066" s="38" t="s">
        <v>245</v>
      </c>
      <c r="B10066" s="15">
        <v>520750</v>
      </c>
      <c r="C10066" s="15">
        <v>898700</v>
      </c>
      <c r="E10066" s="37" t="s">
        <v>255</v>
      </c>
      <c r="F10066" s="15">
        <v>662000</v>
      </c>
      <c r="G10066" s="15">
        <v>13475053</v>
      </c>
      <c r="I10066" s="38" t="s">
        <v>245</v>
      </c>
      <c r="J10066" s="15">
        <v>6.2</v>
      </c>
    </row>
    <row r="10067" spans="1:10" x14ac:dyDescent="0.3">
      <c r="A10067" s="38" t="s">
        <v>247</v>
      </c>
      <c r="B10067" s="15">
        <v>469192</v>
      </c>
      <c r="C10067" s="15">
        <v>1142079</v>
      </c>
      <c r="E10067" s="37" t="s">
        <v>258</v>
      </c>
      <c r="F10067" s="15">
        <v>464735</v>
      </c>
      <c r="G10067" s="15">
        <v>11911096</v>
      </c>
      <c r="I10067" s="38" t="s">
        <v>247</v>
      </c>
      <c r="J10067" s="15">
        <v>5</v>
      </c>
    </row>
    <row r="10068" spans="1:10" x14ac:dyDescent="0.3">
      <c r="A10068" s="38" t="s">
        <v>249</v>
      </c>
      <c r="B10068" s="15">
        <v>409700</v>
      </c>
      <c r="C10068" s="15">
        <v>940400</v>
      </c>
      <c r="E10068" s="36" t="s">
        <v>253</v>
      </c>
      <c r="F10068" s="15">
        <v>1481434</v>
      </c>
      <c r="G10068" s="15">
        <v>33851161</v>
      </c>
      <c r="I10068" s="38" t="s">
        <v>249</v>
      </c>
      <c r="J10068" s="15">
        <v>4.5</v>
      </c>
    </row>
    <row r="10069" spans="1:10" x14ac:dyDescent="0.3">
      <c r="A10069" s="38" t="s">
        <v>251</v>
      </c>
      <c r="B10069" s="15">
        <v>370863</v>
      </c>
      <c r="C10069" s="15">
        <v>1086225</v>
      </c>
      <c r="E10069" s="35" t="s">
        <v>268</v>
      </c>
      <c r="F10069" s="15">
        <v>6630516</v>
      </c>
      <c r="G10069" s="15">
        <v>121711953</v>
      </c>
      <c r="I10069" s="38" t="s">
        <v>251</v>
      </c>
      <c r="J10069" s="15">
        <v>4.0999999999999996</v>
      </c>
    </row>
    <row r="10070" spans="1:10" x14ac:dyDescent="0.3">
      <c r="A10070" s="38" t="s">
        <v>254</v>
      </c>
      <c r="B10070" s="15">
        <v>456000</v>
      </c>
      <c r="C10070" s="15">
        <v>1590000</v>
      </c>
      <c r="E10070" s="36" t="s">
        <v>246</v>
      </c>
      <c r="F10070" s="15">
        <v>1847624</v>
      </c>
      <c r="G10070" s="15">
        <v>24081706</v>
      </c>
      <c r="I10070" s="38" t="s">
        <v>254</v>
      </c>
      <c r="J10070" s="15">
        <v>5.6</v>
      </c>
    </row>
    <row r="10071" spans="1:10" x14ac:dyDescent="0.3">
      <c r="A10071" s="38" t="s">
        <v>257</v>
      </c>
      <c r="B10071" s="15">
        <v>594375</v>
      </c>
      <c r="C10071" s="15">
        <v>1630750</v>
      </c>
      <c r="E10071" s="36" t="s">
        <v>248</v>
      </c>
      <c r="F10071" s="15">
        <v>1568520</v>
      </c>
      <c r="G10071" s="15">
        <v>34318142</v>
      </c>
      <c r="I10071" s="38" t="s">
        <v>257</v>
      </c>
      <c r="J10071" s="15">
        <v>5.3</v>
      </c>
    </row>
    <row r="10072" spans="1:10" x14ac:dyDescent="0.3">
      <c r="A10072" s="38" t="s">
        <v>252</v>
      </c>
      <c r="B10072" s="15">
        <v>514000</v>
      </c>
      <c r="C10072" s="15">
        <v>1577750</v>
      </c>
      <c r="E10072" s="36" t="s">
        <v>250</v>
      </c>
      <c r="F10072" s="15">
        <v>1710542</v>
      </c>
      <c r="G10072" s="15">
        <v>31151157</v>
      </c>
      <c r="I10072" s="38" t="s">
        <v>252</v>
      </c>
      <c r="J10072" s="15">
        <v>6.2</v>
      </c>
    </row>
    <row r="10073" spans="1:10" x14ac:dyDescent="0.3">
      <c r="A10073" s="38" t="s">
        <v>255</v>
      </c>
      <c r="B10073" s="15">
        <v>375000</v>
      </c>
      <c r="C10073" s="15">
        <v>1275900</v>
      </c>
      <c r="E10073" s="37" t="s">
        <v>252</v>
      </c>
      <c r="F10073" s="15">
        <v>626217</v>
      </c>
      <c r="G10073" s="15">
        <v>9171726</v>
      </c>
      <c r="I10073" s="38" t="s">
        <v>255</v>
      </c>
      <c r="J10073" s="15">
        <v>5</v>
      </c>
    </row>
    <row r="10074" spans="1:10" x14ac:dyDescent="0.3">
      <c r="A10074" s="38" t="s">
        <v>258</v>
      </c>
      <c r="B10074" s="15">
        <v>470975</v>
      </c>
      <c r="C10074" s="15">
        <v>2033278</v>
      </c>
      <c r="E10074" s="37" t="s">
        <v>255</v>
      </c>
      <c r="F10074" s="15">
        <v>576900</v>
      </c>
      <c r="G10074" s="15">
        <v>11978316</v>
      </c>
      <c r="I10074" s="38" t="s">
        <v>258</v>
      </c>
      <c r="J10074" s="15">
        <v>4.8</v>
      </c>
    </row>
    <row r="10075" spans="1:10" x14ac:dyDescent="0.3">
      <c r="A10075" s="38" t="s">
        <v>260</v>
      </c>
      <c r="B10075" s="15">
        <v>523679</v>
      </c>
      <c r="C10075" s="15">
        <v>3017507</v>
      </c>
      <c r="E10075" s="37" t="s">
        <v>258</v>
      </c>
      <c r="F10075" s="15">
        <v>507425</v>
      </c>
      <c r="G10075" s="15">
        <v>10001115</v>
      </c>
      <c r="I10075" s="38" t="s">
        <v>260</v>
      </c>
      <c r="J10075" s="15">
        <v>5</v>
      </c>
    </row>
    <row r="10076" spans="1:10" x14ac:dyDescent="0.3">
      <c r="A10076" s="38" t="s">
        <v>262</v>
      </c>
      <c r="B10076" s="15">
        <v>195000</v>
      </c>
      <c r="C10076" s="15">
        <v>540000</v>
      </c>
      <c r="E10076" s="36" t="s">
        <v>253</v>
      </c>
      <c r="F10076" s="15">
        <v>1503830</v>
      </c>
      <c r="G10076" s="15">
        <v>32160948</v>
      </c>
      <c r="I10076" s="38" t="s">
        <v>262</v>
      </c>
      <c r="J10076" s="15">
        <v>4.5999999999999996</v>
      </c>
    </row>
    <row r="10077" spans="1:10" x14ac:dyDescent="0.3">
      <c r="A10077" s="38" t="s">
        <v>263</v>
      </c>
      <c r="B10077" s="15">
        <v>502535</v>
      </c>
      <c r="C10077" s="15">
        <v>1594185</v>
      </c>
      <c r="E10077" s="35" t="s">
        <v>269</v>
      </c>
      <c r="F10077" s="15">
        <v>7304564</v>
      </c>
      <c r="G10077" s="15">
        <v>174822608</v>
      </c>
      <c r="I10077" s="38" t="s">
        <v>263</v>
      </c>
      <c r="J10077" s="15">
        <v>3.6</v>
      </c>
    </row>
    <row r="10078" spans="1:10" x14ac:dyDescent="0.3">
      <c r="A10078" s="35" t="s">
        <v>272</v>
      </c>
      <c r="B10078" s="15"/>
      <c r="C10078" s="15"/>
      <c r="E10078" s="36" t="s">
        <v>246</v>
      </c>
      <c r="F10078" s="15">
        <v>1655286</v>
      </c>
      <c r="G10078" s="15">
        <v>37839602</v>
      </c>
      <c r="I10078" s="35" t="s">
        <v>271</v>
      </c>
      <c r="J10078" s="15"/>
    </row>
    <row r="10079" spans="1:10" x14ac:dyDescent="0.3">
      <c r="A10079" s="38" t="s">
        <v>245</v>
      </c>
      <c r="B10079" s="15">
        <v>695500</v>
      </c>
      <c r="C10079" s="15">
        <v>1291000</v>
      </c>
      <c r="E10079" s="36" t="s">
        <v>248</v>
      </c>
      <c r="F10079" s="15">
        <v>1682690</v>
      </c>
      <c r="G10079" s="15">
        <v>44569128</v>
      </c>
      <c r="I10079" s="38" t="s">
        <v>245</v>
      </c>
      <c r="J10079" s="15">
        <v>3.9</v>
      </c>
    </row>
    <row r="10080" spans="1:10" x14ac:dyDescent="0.3">
      <c r="A10080" s="38" t="s">
        <v>247</v>
      </c>
      <c r="B10080" s="15">
        <v>376400</v>
      </c>
      <c r="C10080" s="15">
        <v>1099903</v>
      </c>
      <c r="E10080" s="36" t="s">
        <v>250</v>
      </c>
      <c r="F10080" s="15">
        <v>2044645</v>
      </c>
      <c r="G10080" s="15">
        <v>47014450</v>
      </c>
      <c r="I10080" s="38" t="s">
        <v>247</v>
      </c>
      <c r="J10080" s="15">
        <v>4.0999999999999996</v>
      </c>
    </row>
    <row r="10081" spans="1:10" x14ac:dyDescent="0.3">
      <c r="A10081" s="38" t="s">
        <v>249</v>
      </c>
      <c r="B10081" s="15">
        <v>565300</v>
      </c>
      <c r="C10081" s="15">
        <v>1296300</v>
      </c>
      <c r="E10081" s="37" t="s">
        <v>252</v>
      </c>
      <c r="F10081" s="15">
        <v>582725</v>
      </c>
      <c r="G10081" s="15">
        <v>15988270</v>
      </c>
      <c r="I10081" s="38" t="s">
        <v>249</v>
      </c>
      <c r="J10081" s="15">
        <v>3.7</v>
      </c>
    </row>
    <row r="10082" spans="1:10" x14ac:dyDescent="0.3">
      <c r="A10082" s="38" t="s">
        <v>251</v>
      </c>
      <c r="B10082" s="15">
        <v>536500</v>
      </c>
      <c r="C10082" s="15">
        <v>1735250</v>
      </c>
      <c r="E10082" s="37" t="s">
        <v>255</v>
      </c>
      <c r="F10082" s="15">
        <v>856200</v>
      </c>
      <c r="G10082" s="15">
        <v>15940292</v>
      </c>
      <c r="I10082" s="38" t="s">
        <v>251</v>
      </c>
      <c r="J10082" s="15">
        <v>3.8</v>
      </c>
    </row>
    <row r="10083" spans="1:10" x14ac:dyDescent="0.3">
      <c r="A10083" s="38" t="s">
        <v>254</v>
      </c>
      <c r="B10083" s="15">
        <v>674000</v>
      </c>
      <c r="C10083" s="15">
        <v>2261206</v>
      </c>
      <c r="E10083" s="37" t="s">
        <v>258</v>
      </c>
      <c r="F10083" s="15">
        <v>605720</v>
      </c>
      <c r="G10083" s="15">
        <v>15085888</v>
      </c>
      <c r="I10083" s="38" t="s">
        <v>254</v>
      </c>
      <c r="J10083" s="15">
        <v>3.6</v>
      </c>
    </row>
    <row r="10084" spans="1:10" x14ac:dyDescent="0.3">
      <c r="A10084" s="38" t="s">
        <v>257</v>
      </c>
      <c r="B10084" s="15">
        <v>603000</v>
      </c>
      <c r="C10084" s="15">
        <v>2499716</v>
      </c>
      <c r="E10084" s="36" t="s">
        <v>253</v>
      </c>
      <c r="F10084" s="15">
        <v>1921943</v>
      </c>
      <c r="G10084" s="15">
        <v>45399428</v>
      </c>
      <c r="I10084" s="38" t="s">
        <v>257</v>
      </c>
      <c r="J10084" s="15">
        <v>3.8</v>
      </c>
    </row>
    <row r="10085" spans="1:10" x14ac:dyDescent="0.3">
      <c r="A10085" s="38" t="s">
        <v>252</v>
      </c>
      <c r="B10085" s="15">
        <v>649000</v>
      </c>
      <c r="C10085" s="15">
        <v>1597000</v>
      </c>
      <c r="E10085" s="35" t="s">
        <v>270</v>
      </c>
      <c r="F10085" s="15">
        <v>8326486</v>
      </c>
      <c r="G10085" s="15">
        <v>160130098</v>
      </c>
      <c r="I10085" s="38" t="s">
        <v>252</v>
      </c>
      <c r="J10085" s="15">
        <v>4.3</v>
      </c>
    </row>
    <row r="10086" spans="1:10" x14ac:dyDescent="0.3">
      <c r="A10086" s="38" t="s">
        <v>255</v>
      </c>
      <c r="B10086" s="15">
        <v>421000</v>
      </c>
      <c r="C10086" s="15">
        <v>1699200</v>
      </c>
      <c r="E10086" s="36" t="s">
        <v>246</v>
      </c>
      <c r="F10086" s="15">
        <v>2248690</v>
      </c>
      <c r="G10086" s="15">
        <v>37010961</v>
      </c>
      <c r="I10086" s="38" t="s">
        <v>255</v>
      </c>
      <c r="J10086" s="15">
        <v>3.5</v>
      </c>
    </row>
    <row r="10087" spans="1:10" x14ac:dyDescent="0.3">
      <c r="A10087" s="38" t="s">
        <v>258</v>
      </c>
      <c r="B10087" s="15">
        <v>735450</v>
      </c>
      <c r="C10087" s="15">
        <v>3437350</v>
      </c>
      <c r="E10087" s="36" t="s">
        <v>248</v>
      </c>
      <c r="F10087" s="15">
        <v>2439245</v>
      </c>
      <c r="G10087" s="15">
        <v>38220022</v>
      </c>
      <c r="I10087" s="38" t="s">
        <v>258</v>
      </c>
      <c r="J10087" s="15">
        <v>3.7</v>
      </c>
    </row>
    <row r="10088" spans="1:10" x14ac:dyDescent="0.3">
      <c r="A10088" s="38" t="s">
        <v>260</v>
      </c>
      <c r="B10088" s="15">
        <v>516100</v>
      </c>
      <c r="C10088" s="15">
        <v>1547499</v>
      </c>
      <c r="E10088" s="36" t="s">
        <v>250</v>
      </c>
      <c r="F10088" s="15">
        <v>1706438</v>
      </c>
      <c r="G10088" s="15">
        <v>48817594</v>
      </c>
      <c r="I10088" s="38" t="s">
        <v>260</v>
      </c>
      <c r="J10088" s="15">
        <v>3.1</v>
      </c>
    </row>
    <row r="10089" spans="1:10" x14ac:dyDescent="0.3">
      <c r="A10089" s="38" t="s">
        <v>262</v>
      </c>
      <c r="B10089" s="15">
        <v>502500</v>
      </c>
      <c r="C10089" s="15">
        <v>1558000</v>
      </c>
      <c r="E10089" s="37" t="s">
        <v>252</v>
      </c>
      <c r="F10089" s="15">
        <v>602500</v>
      </c>
      <c r="G10089" s="15">
        <v>16344574</v>
      </c>
      <c r="I10089" s="38" t="s">
        <v>262</v>
      </c>
      <c r="J10089" s="15">
        <v>3.5</v>
      </c>
    </row>
    <row r="10090" spans="1:10" x14ac:dyDescent="0.3">
      <c r="A10090" s="38" t="s">
        <v>263</v>
      </c>
      <c r="B10090" s="15">
        <v>658450</v>
      </c>
      <c r="C10090" s="15">
        <v>2349950</v>
      </c>
      <c r="E10090" s="37" t="s">
        <v>255</v>
      </c>
      <c r="F10090" s="15">
        <v>427400</v>
      </c>
      <c r="G10090" s="15">
        <v>18528408</v>
      </c>
      <c r="I10090" s="38" t="s">
        <v>263</v>
      </c>
      <c r="J10090" s="15">
        <v>3.1</v>
      </c>
    </row>
    <row r="10091" spans="1:10" x14ac:dyDescent="0.3">
      <c r="A10091" s="35" t="s">
        <v>273</v>
      </c>
      <c r="B10091" s="15"/>
      <c r="C10091" s="15"/>
      <c r="E10091" s="37" t="s">
        <v>258</v>
      </c>
      <c r="F10091" s="15">
        <v>676538</v>
      </c>
      <c r="G10091" s="15">
        <v>13944612</v>
      </c>
      <c r="I10091" s="35" t="s">
        <v>272</v>
      </c>
      <c r="J10091" s="15"/>
    </row>
    <row r="10092" spans="1:10" x14ac:dyDescent="0.3">
      <c r="A10092" s="38" t="s">
        <v>245</v>
      </c>
      <c r="B10092" s="15">
        <v>696000</v>
      </c>
      <c r="C10092" s="15">
        <v>2789849</v>
      </c>
      <c r="E10092" s="36" t="s">
        <v>253</v>
      </c>
      <c r="F10092" s="15">
        <v>1932113</v>
      </c>
      <c r="G10092" s="15">
        <v>36081521</v>
      </c>
      <c r="I10092" s="38" t="s">
        <v>245</v>
      </c>
      <c r="J10092" s="15">
        <v>2.8</v>
      </c>
    </row>
    <row r="10093" spans="1:10" x14ac:dyDescent="0.3">
      <c r="A10093" s="38" t="s">
        <v>247</v>
      </c>
      <c r="B10093" s="15">
        <v>505750</v>
      </c>
      <c r="C10093" s="15">
        <v>2195624</v>
      </c>
      <c r="E10093" s="35" t="s">
        <v>271</v>
      </c>
      <c r="F10093" s="15">
        <v>8865541</v>
      </c>
      <c r="G10093" s="15">
        <v>190424850</v>
      </c>
      <c r="I10093" s="38" t="s">
        <v>247</v>
      </c>
      <c r="J10093" s="15">
        <v>2.2000000000000002</v>
      </c>
    </row>
    <row r="10094" spans="1:10" x14ac:dyDescent="0.3">
      <c r="A10094" s="38" t="s">
        <v>249</v>
      </c>
      <c r="B10094" s="15">
        <v>608900</v>
      </c>
      <c r="C10094" s="15">
        <v>1566300</v>
      </c>
      <c r="E10094" s="36" t="s">
        <v>246</v>
      </c>
      <c r="F10094" s="15">
        <v>1921350</v>
      </c>
      <c r="G10094" s="15">
        <v>31736240</v>
      </c>
      <c r="I10094" s="38" t="s">
        <v>249</v>
      </c>
      <c r="J10094" s="15">
        <v>1.6</v>
      </c>
    </row>
    <row r="10095" spans="1:10" x14ac:dyDescent="0.3">
      <c r="A10095" s="38" t="s">
        <v>251</v>
      </c>
      <c r="B10095" s="15">
        <v>641250</v>
      </c>
      <c r="C10095" s="15">
        <v>2648500</v>
      </c>
      <c r="E10095" s="36" t="s">
        <v>248</v>
      </c>
      <c r="F10095" s="15">
        <v>2304631</v>
      </c>
      <c r="G10095" s="15">
        <v>51901359</v>
      </c>
      <c r="I10095" s="38" t="s">
        <v>251</v>
      </c>
      <c r="J10095" s="15">
        <v>2.2000000000000002</v>
      </c>
    </row>
    <row r="10096" spans="1:10" x14ac:dyDescent="0.3">
      <c r="A10096" s="38" t="s">
        <v>254</v>
      </c>
      <c r="B10096" s="15">
        <v>707000</v>
      </c>
      <c r="C10096" s="15">
        <v>3282500</v>
      </c>
      <c r="E10096" s="36" t="s">
        <v>250</v>
      </c>
      <c r="F10096" s="15">
        <v>2425930</v>
      </c>
      <c r="G10096" s="15">
        <v>54226078</v>
      </c>
      <c r="I10096" s="38" t="s">
        <v>254</v>
      </c>
      <c r="J10096" s="15">
        <v>1.9</v>
      </c>
    </row>
    <row r="10097" spans="1:10" x14ac:dyDescent="0.3">
      <c r="A10097" s="38" t="s">
        <v>257</v>
      </c>
      <c r="B10097" s="15">
        <v>754050</v>
      </c>
      <c r="C10097" s="15">
        <v>3612450</v>
      </c>
      <c r="E10097" s="37" t="s">
        <v>252</v>
      </c>
      <c r="F10097" s="15">
        <v>991975</v>
      </c>
      <c r="G10097" s="15">
        <v>18110746</v>
      </c>
      <c r="I10097" s="38" t="s">
        <v>257</v>
      </c>
      <c r="J10097" s="15">
        <v>2.2999999999999998</v>
      </c>
    </row>
    <row r="10098" spans="1:10" x14ac:dyDescent="0.3">
      <c r="A10098" s="38" t="s">
        <v>252</v>
      </c>
      <c r="B10098" s="15">
        <v>762045</v>
      </c>
      <c r="C10098" s="15">
        <v>3067040</v>
      </c>
      <c r="E10098" s="37" t="s">
        <v>255</v>
      </c>
      <c r="F10098" s="15">
        <v>740980</v>
      </c>
      <c r="G10098" s="15">
        <v>19576629</v>
      </c>
      <c r="I10098" s="38" t="s">
        <v>252</v>
      </c>
      <c r="J10098" s="15">
        <v>1.9</v>
      </c>
    </row>
    <row r="10099" spans="1:10" x14ac:dyDescent="0.3">
      <c r="A10099" s="38" t="s">
        <v>255</v>
      </c>
      <c r="B10099" s="15">
        <v>712200</v>
      </c>
      <c r="C10099" s="15">
        <v>4967950</v>
      </c>
      <c r="E10099" s="37" t="s">
        <v>258</v>
      </c>
      <c r="F10099" s="15">
        <v>692975</v>
      </c>
      <c r="G10099" s="15">
        <v>16538703</v>
      </c>
      <c r="I10099" s="38" t="s">
        <v>255</v>
      </c>
      <c r="J10099" s="15">
        <v>2.6</v>
      </c>
    </row>
    <row r="10100" spans="1:10" x14ac:dyDescent="0.3">
      <c r="A10100" s="38" t="s">
        <v>258</v>
      </c>
      <c r="B10100" s="15">
        <v>745400</v>
      </c>
      <c r="C10100" s="15">
        <v>1921194</v>
      </c>
      <c r="E10100" s="36" t="s">
        <v>253</v>
      </c>
      <c r="F10100" s="15">
        <v>2213630</v>
      </c>
      <c r="G10100" s="15">
        <v>52561173</v>
      </c>
      <c r="I10100" s="38" t="s">
        <v>258</v>
      </c>
      <c r="J10100" s="15">
        <v>2.1</v>
      </c>
    </row>
    <row r="10101" spans="1:10" x14ac:dyDescent="0.3">
      <c r="A10101" s="38" t="s">
        <v>260</v>
      </c>
      <c r="B10101" s="15">
        <v>593500</v>
      </c>
      <c r="C10101" s="15">
        <v>1868550</v>
      </c>
      <c r="E10101" s="35" t="s">
        <v>272</v>
      </c>
      <c r="F10101" s="15">
        <v>9486065</v>
      </c>
      <c r="G10101" s="15">
        <v>270675712</v>
      </c>
      <c r="I10101" s="38" t="s">
        <v>260</v>
      </c>
      <c r="J10101" s="15">
        <v>2.5</v>
      </c>
    </row>
    <row r="10102" spans="1:10" x14ac:dyDescent="0.3">
      <c r="A10102" s="38" t="s">
        <v>262</v>
      </c>
      <c r="B10102" s="15">
        <v>714000</v>
      </c>
      <c r="C10102" s="15">
        <v>3876390</v>
      </c>
      <c r="E10102" s="36" t="s">
        <v>246</v>
      </c>
      <c r="F10102" s="15">
        <v>2123325</v>
      </c>
      <c r="G10102" s="15">
        <v>51650028</v>
      </c>
      <c r="I10102" s="38" t="s">
        <v>262</v>
      </c>
      <c r="J10102" s="15">
        <v>2.2000000000000002</v>
      </c>
    </row>
    <row r="10103" spans="1:10" x14ac:dyDescent="0.3">
      <c r="A10103" s="38" t="s">
        <v>263</v>
      </c>
      <c r="B10103" s="15">
        <v>787500</v>
      </c>
      <c r="C10103" s="15">
        <v>2491940</v>
      </c>
      <c r="E10103" s="36" t="s">
        <v>248</v>
      </c>
      <c r="F10103" s="15">
        <v>2521940</v>
      </c>
      <c r="G10103" s="15">
        <v>77148068</v>
      </c>
      <c r="I10103" s="38" t="s">
        <v>263</v>
      </c>
      <c r="J10103" s="15">
        <v>1.7</v>
      </c>
    </row>
    <row r="10104" spans="1:10" x14ac:dyDescent="0.3">
      <c r="A10104" s="35" t="s">
        <v>274</v>
      </c>
      <c r="B10104" s="15"/>
      <c r="C10104" s="15"/>
      <c r="E10104" s="36" t="s">
        <v>250</v>
      </c>
      <c r="F10104" s="15">
        <v>2704650</v>
      </c>
      <c r="G10104" s="15">
        <v>77862237</v>
      </c>
      <c r="I10104" s="35" t="s">
        <v>273</v>
      </c>
      <c r="J10104" s="15"/>
    </row>
    <row r="10105" spans="1:10" x14ac:dyDescent="0.3">
      <c r="A10105" s="38" t="s">
        <v>245</v>
      </c>
      <c r="B10105" s="15">
        <v>643000</v>
      </c>
      <c r="C10105" s="15">
        <v>1937552</v>
      </c>
      <c r="E10105" s="37" t="s">
        <v>252</v>
      </c>
      <c r="F10105" s="15">
        <v>789425</v>
      </c>
      <c r="G10105" s="15">
        <v>21714273</v>
      </c>
      <c r="I10105" s="38" t="s">
        <v>245</v>
      </c>
      <c r="J10105" s="15">
        <v>1.1000000000000001</v>
      </c>
    </row>
    <row r="10106" spans="1:10" x14ac:dyDescent="0.3">
      <c r="A10106" s="38" t="s">
        <v>247</v>
      </c>
      <c r="B10106" s="15">
        <v>543475</v>
      </c>
      <c r="C10106" s="15">
        <v>2390400</v>
      </c>
      <c r="E10106" s="37" t="s">
        <v>255</v>
      </c>
      <c r="F10106" s="15">
        <v>761125</v>
      </c>
      <c r="G10106" s="15">
        <v>25853300</v>
      </c>
      <c r="I10106" s="38" t="s">
        <v>247</v>
      </c>
      <c r="J10106" s="15">
        <v>1.2</v>
      </c>
    </row>
    <row r="10107" spans="1:10" x14ac:dyDescent="0.3">
      <c r="A10107" s="38" t="s">
        <v>249</v>
      </c>
      <c r="B10107" s="15">
        <v>530950</v>
      </c>
      <c r="C10107" s="15">
        <v>1349450</v>
      </c>
      <c r="E10107" s="37" t="s">
        <v>258</v>
      </c>
      <c r="F10107" s="15">
        <v>1154100</v>
      </c>
      <c r="G10107" s="15">
        <v>30294664</v>
      </c>
      <c r="I10107" s="38" t="s">
        <v>249</v>
      </c>
      <c r="J10107" s="15">
        <v>1</v>
      </c>
    </row>
    <row r="10108" spans="1:10" x14ac:dyDescent="0.3">
      <c r="A10108" s="38" t="s">
        <v>251</v>
      </c>
      <c r="B10108" s="15">
        <v>802475</v>
      </c>
      <c r="C10108" s="15">
        <v>3427400</v>
      </c>
      <c r="E10108" s="36" t="s">
        <v>253</v>
      </c>
      <c r="F10108" s="15">
        <v>2136150</v>
      </c>
      <c r="G10108" s="15">
        <v>64015379</v>
      </c>
      <c r="I10108" s="38" t="s">
        <v>251</v>
      </c>
      <c r="J10108" s="15">
        <v>1.3</v>
      </c>
    </row>
    <row r="10109" spans="1:10" x14ac:dyDescent="0.3">
      <c r="A10109" s="38" t="s">
        <v>254</v>
      </c>
      <c r="B10109" s="15">
        <v>813500</v>
      </c>
      <c r="C10109" s="15">
        <v>2155100</v>
      </c>
      <c r="E10109" s="35" t="s">
        <v>273</v>
      </c>
      <c r="F10109" s="15">
        <v>11191163</v>
      </c>
      <c r="G10109" s="15">
        <v>316140886</v>
      </c>
      <c r="I10109" s="38" t="s">
        <v>254</v>
      </c>
      <c r="J10109" s="15">
        <v>1.5</v>
      </c>
    </row>
    <row r="10110" spans="1:10" x14ac:dyDescent="0.3">
      <c r="A10110" s="38" t="s">
        <v>257</v>
      </c>
      <c r="B10110" s="15">
        <v>867075</v>
      </c>
      <c r="C10110" s="15">
        <v>2563650</v>
      </c>
      <c r="E10110" s="36" t="s">
        <v>246</v>
      </c>
      <c r="F10110" s="15">
        <v>2777775</v>
      </c>
      <c r="G10110" s="15">
        <v>64861342</v>
      </c>
      <c r="I10110" s="38" t="s">
        <v>257</v>
      </c>
      <c r="J10110" s="15">
        <v>1.9</v>
      </c>
    </row>
    <row r="10111" spans="1:10" x14ac:dyDescent="0.3">
      <c r="A10111" s="38" t="s">
        <v>252</v>
      </c>
      <c r="B10111" s="15">
        <v>879500</v>
      </c>
      <c r="C10111" s="15">
        <v>3001450</v>
      </c>
      <c r="E10111" s="36" t="s">
        <v>248</v>
      </c>
      <c r="F10111" s="15">
        <v>2876700</v>
      </c>
      <c r="G10111" s="15">
        <v>77883394</v>
      </c>
      <c r="I10111" s="38" t="s">
        <v>252</v>
      </c>
      <c r="J10111" s="15">
        <v>3.2</v>
      </c>
    </row>
    <row r="10112" spans="1:10" x14ac:dyDescent="0.3">
      <c r="A10112" s="38" t="s">
        <v>255</v>
      </c>
      <c r="B10112" s="15">
        <v>852975</v>
      </c>
      <c r="C10112" s="15">
        <v>2011950</v>
      </c>
      <c r="E10112" s="36" t="s">
        <v>250</v>
      </c>
      <c r="F10112" s="15">
        <v>2898820</v>
      </c>
      <c r="G10112" s="15">
        <v>94622192</v>
      </c>
      <c r="I10112" s="38" t="s">
        <v>255</v>
      </c>
      <c r="J10112" s="15">
        <v>3.3</v>
      </c>
    </row>
    <row r="10113" spans="1:10" x14ac:dyDescent="0.3">
      <c r="A10113" s="38" t="s">
        <v>258</v>
      </c>
      <c r="B10113" s="15">
        <v>856500</v>
      </c>
      <c r="C10113" s="15">
        <v>2431700</v>
      </c>
      <c r="E10113" s="37" t="s">
        <v>252</v>
      </c>
      <c r="F10113" s="15">
        <v>944695</v>
      </c>
      <c r="G10113" s="15">
        <v>34168337</v>
      </c>
      <c r="I10113" s="38" t="s">
        <v>258</v>
      </c>
      <c r="J10113" s="15">
        <v>3.3</v>
      </c>
    </row>
    <row r="10114" spans="1:10" x14ac:dyDescent="0.3">
      <c r="A10114" s="38" t="s">
        <v>260</v>
      </c>
      <c r="B10114" s="15">
        <v>806625</v>
      </c>
      <c r="C10114" s="15">
        <v>1308250</v>
      </c>
      <c r="E10114" s="37" t="s">
        <v>255</v>
      </c>
      <c r="F10114" s="15">
        <v>848700</v>
      </c>
      <c r="G10114" s="15">
        <v>31896810</v>
      </c>
      <c r="I10114" s="38" t="s">
        <v>260</v>
      </c>
      <c r="J10114" s="15">
        <v>3.2</v>
      </c>
    </row>
    <row r="10115" spans="1:10" x14ac:dyDescent="0.3">
      <c r="A10115" s="38" t="s">
        <v>262</v>
      </c>
      <c r="B10115" s="15">
        <v>794388</v>
      </c>
      <c r="C10115" s="15">
        <v>2144449</v>
      </c>
      <c r="E10115" s="37" t="s">
        <v>258</v>
      </c>
      <c r="F10115" s="15">
        <v>1105425</v>
      </c>
      <c r="G10115" s="15">
        <v>28557045</v>
      </c>
      <c r="I10115" s="38" t="s">
        <v>262</v>
      </c>
      <c r="J10115" s="15">
        <v>2.4</v>
      </c>
    </row>
    <row r="10116" spans="1:10" x14ac:dyDescent="0.3">
      <c r="A10116" s="38" t="s">
        <v>263</v>
      </c>
      <c r="B10116" s="15">
        <v>859000</v>
      </c>
      <c r="C10116" s="15">
        <v>1973950</v>
      </c>
      <c r="E10116" s="36" t="s">
        <v>253</v>
      </c>
      <c r="F10116" s="15">
        <v>2637868</v>
      </c>
      <c r="G10116" s="15">
        <v>78773958</v>
      </c>
      <c r="I10116" s="38" t="s">
        <v>263</v>
      </c>
      <c r="J10116" s="15">
        <v>1.4</v>
      </c>
    </row>
    <row r="10117" spans="1:10" x14ac:dyDescent="0.3">
      <c r="A10117" s="35" t="s">
        <v>275</v>
      </c>
      <c r="B10117" s="15"/>
      <c r="C10117" s="15"/>
      <c r="E10117" s="35" t="s">
        <v>274</v>
      </c>
      <c r="F10117" s="15">
        <v>11774400</v>
      </c>
      <c r="G10117" s="15">
        <v>312911335</v>
      </c>
      <c r="I10117" s="35" t="s">
        <v>274</v>
      </c>
      <c r="J10117" s="15"/>
    </row>
    <row r="10118" spans="1:10" x14ac:dyDescent="0.3">
      <c r="A10118" s="38" t="s">
        <v>245</v>
      </c>
      <c r="B10118" s="15">
        <v>821250</v>
      </c>
      <c r="C10118" s="15">
        <v>2063150</v>
      </c>
      <c r="E10118" s="36" t="s">
        <v>246</v>
      </c>
      <c r="F10118" s="15">
        <v>2811375</v>
      </c>
      <c r="G10118" s="15">
        <v>67443172</v>
      </c>
      <c r="I10118" s="38" t="s">
        <v>245</v>
      </c>
      <c r="J10118" s="15">
        <v>0.8</v>
      </c>
    </row>
    <row r="10119" spans="1:10" x14ac:dyDescent="0.3">
      <c r="A10119" s="38" t="s">
        <v>247</v>
      </c>
      <c r="B10119" s="15">
        <v>571000</v>
      </c>
      <c r="C10119" s="15">
        <v>2895950</v>
      </c>
      <c r="E10119" s="36" t="s">
        <v>248</v>
      </c>
      <c r="F10119" s="15">
        <v>2983350</v>
      </c>
      <c r="G10119" s="15">
        <v>86043829</v>
      </c>
      <c r="I10119" s="38" t="s">
        <v>247</v>
      </c>
      <c r="J10119" s="15">
        <v>0.5</v>
      </c>
    </row>
    <row r="10120" spans="1:10" x14ac:dyDescent="0.3">
      <c r="A10120" s="38" t="s">
        <v>249</v>
      </c>
      <c r="B10120" s="15">
        <v>830000</v>
      </c>
      <c r="C10120" s="15">
        <v>830000</v>
      </c>
      <c r="E10120" s="36" t="s">
        <v>250</v>
      </c>
      <c r="F10120" s="15">
        <v>3043550</v>
      </c>
      <c r="G10120" s="15">
        <v>91436362</v>
      </c>
      <c r="I10120" s="38" t="s">
        <v>249</v>
      </c>
      <c r="J10120" s="15">
        <v>1.4</v>
      </c>
    </row>
    <row r="10121" spans="1:10" x14ac:dyDescent="0.3">
      <c r="A10121" s="38" t="s">
        <v>251</v>
      </c>
      <c r="B10121" s="15">
        <v>830000</v>
      </c>
      <c r="C10121" s="15">
        <v>4113350</v>
      </c>
      <c r="E10121" s="37" t="s">
        <v>252</v>
      </c>
      <c r="F10121" s="15">
        <v>939500</v>
      </c>
      <c r="G10121" s="15">
        <v>31614964</v>
      </c>
      <c r="I10121" s="38" t="s">
        <v>251</v>
      </c>
      <c r="J10121" s="15">
        <v>1.1000000000000001</v>
      </c>
    </row>
    <row r="10122" spans="1:10" x14ac:dyDescent="0.3">
      <c r="A10122" s="38" t="s">
        <v>254</v>
      </c>
      <c r="B10122" s="15">
        <v>897907</v>
      </c>
      <c r="C10122" s="15">
        <v>2758689</v>
      </c>
      <c r="E10122" s="37" t="s">
        <v>255</v>
      </c>
      <c r="F10122" s="15">
        <v>936850</v>
      </c>
      <c r="G10122" s="15">
        <v>31850766</v>
      </c>
      <c r="I10122" s="38" t="s">
        <v>254</v>
      </c>
      <c r="J10122" s="15">
        <v>1.2</v>
      </c>
    </row>
    <row r="10123" spans="1:10" x14ac:dyDescent="0.3">
      <c r="A10123" s="38" t="s">
        <v>257</v>
      </c>
      <c r="B10123" s="15">
        <v>608000</v>
      </c>
      <c r="C10123" s="15">
        <v>1867000</v>
      </c>
      <c r="E10123" s="37" t="s">
        <v>258</v>
      </c>
      <c r="F10123" s="15">
        <v>1167200</v>
      </c>
      <c r="G10123" s="15">
        <v>27970632</v>
      </c>
      <c r="I10123" s="38" t="s">
        <v>257</v>
      </c>
      <c r="J10123" s="15">
        <v>1.4</v>
      </c>
    </row>
    <row r="10124" spans="1:10" x14ac:dyDescent="0.3">
      <c r="A10124" s="38" t="s">
        <v>252</v>
      </c>
      <c r="B10124" s="15">
        <v>872400</v>
      </c>
      <c r="C10124" s="15">
        <v>2009800</v>
      </c>
      <c r="E10124" s="36" t="s">
        <v>253</v>
      </c>
      <c r="F10124" s="15">
        <v>2936125</v>
      </c>
      <c r="G10124" s="15">
        <v>67987972</v>
      </c>
      <c r="I10124" s="38" t="s">
        <v>252</v>
      </c>
      <c r="J10124" s="15">
        <v>1.3</v>
      </c>
    </row>
    <row r="10125" spans="1:10" x14ac:dyDescent="0.3">
      <c r="A10125" s="38" t="s">
        <v>255</v>
      </c>
      <c r="B10125" s="15">
        <v>956500</v>
      </c>
      <c r="C10125" s="15">
        <v>2437500</v>
      </c>
      <c r="E10125" s="35" t="s">
        <v>275</v>
      </c>
      <c r="F10125" s="15">
        <v>11136275</v>
      </c>
      <c r="G10125" s="15">
        <v>276621246</v>
      </c>
      <c r="I10125" s="38" t="s">
        <v>255</v>
      </c>
      <c r="J10125" s="15">
        <v>1.4</v>
      </c>
    </row>
    <row r="10126" spans="1:10" x14ac:dyDescent="0.3">
      <c r="A10126" s="38" t="s">
        <v>258</v>
      </c>
      <c r="B10126" s="15">
        <v>894500</v>
      </c>
      <c r="C10126" s="15">
        <v>2950500</v>
      </c>
      <c r="E10126" s="36" t="s">
        <v>246</v>
      </c>
      <c r="F10126" s="15">
        <v>2525850</v>
      </c>
      <c r="G10126" s="15">
        <v>57118046</v>
      </c>
      <c r="I10126" s="38" t="s">
        <v>258</v>
      </c>
      <c r="J10126" s="15">
        <v>1.8</v>
      </c>
    </row>
    <row r="10127" spans="1:10" x14ac:dyDescent="0.3">
      <c r="A10127" s="38" t="s">
        <v>260</v>
      </c>
      <c r="B10127" s="15">
        <v>882000</v>
      </c>
      <c r="C10127" s="15">
        <v>3496100</v>
      </c>
      <c r="E10127" s="36" t="s">
        <v>248</v>
      </c>
      <c r="F10127" s="15">
        <v>3112875</v>
      </c>
      <c r="G10127" s="15">
        <v>79752980</v>
      </c>
      <c r="I10127" s="38" t="s">
        <v>260</v>
      </c>
      <c r="J10127" s="15">
        <v>1.9</v>
      </c>
    </row>
    <row r="10128" spans="1:10" x14ac:dyDescent="0.3">
      <c r="A10128" s="38" t="s">
        <v>262</v>
      </c>
      <c r="B10128" s="15">
        <v>881995</v>
      </c>
      <c r="C10128" s="15">
        <v>2703490</v>
      </c>
      <c r="E10128" s="36" t="s">
        <v>250</v>
      </c>
      <c r="F10128" s="15">
        <v>3109050</v>
      </c>
      <c r="G10128" s="15">
        <v>88740848</v>
      </c>
      <c r="I10128" s="38" t="s">
        <v>262</v>
      </c>
      <c r="J10128" s="15">
        <v>1.6</v>
      </c>
    </row>
    <row r="10129" spans="1:10" x14ac:dyDescent="0.3">
      <c r="A10129" s="14">
        <v>60</v>
      </c>
      <c r="B10129" s="15">
        <v>69125450</v>
      </c>
      <c r="C10129" s="15">
        <v>283981166</v>
      </c>
      <c r="E10129" s="37" t="s">
        <v>252</v>
      </c>
      <c r="F10129" s="15">
        <v>1009300</v>
      </c>
      <c r="G10129" s="15">
        <v>31004215</v>
      </c>
      <c r="I10129" s="38" t="s">
        <v>263</v>
      </c>
      <c r="J10129" s="15">
        <v>1.2</v>
      </c>
    </row>
    <row r="10130" spans="1:10" x14ac:dyDescent="0.3">
      <c r="A10130" s="35" t="s">
        <v>243</v>
      </c>
      <c r="B10130" s="15"/>
      <c r="C10130" s="15"/>
      <c r="E10130" s="37" t="s">
        <v>255</v>
      </c>
      <c r="F10130" s="15">
        <v>1048000</v>
      </c>
      <c r="G10130" s="15">
        <v>29394195</v>
      </c>
      <c r="I10130" s="35" t="s">
        <v>275</v>
      </c>
      <c r="J10130" s="15"/>
    </row>
    <row r="10131" spans="1:10" x14ac:dyDescent="0.3">
      <c r="A10131" s="38" t="s">
        <v>245</v>
      </c>
      <c r="B10131" s="15">
        <v>296950</v>
      </c>
      <c r="C10131" s="15">
        <v>525450</v>
      </c>
      <c r="E10131" s="37" t="s">
        <v>258</v>
      </c>
      <c r="F10131" s="15">
        <v>1051750</v>
      </c>
      <c r="G10131" s="15">
        <v>28342438</v>
      </c>
      <c r="I10131" s="38" t="s">
        <v>245</v>
      </c>
      <c r="J10131" s="15">
        <v>1.4</v>
      </c>
    </row>
    <row r="10132" spans="1:10" x14ac:dyDescent="0.3">
      <c r="A10132" s="38" t="s">
        <v>247</v>
      </c>
      <c r="B10132" s="15">
        <v>282250</v>
      </c>
      <c r="C10132" s="15">
        <v>691650</v>
      </c>
      <c r="E10132" s="36" t="s">
        <v>253</v>
      </c>
      <c r="F10132" s="15">
        <v>2388500</v>
      </c>
      <c r="G10132" s="15">
        <v>51009372</v>
      </c>
      <c r="I10132" s="38" t="s">
        <v>247</v>
      </c>
      <c r="J10132" s="15">
        <v>1.3</v>
      </c>
    </row>
    <row r="10133" spans="1:10" x14ac:dyDescent="0.3">
      <c r="A10133" s="38" t="s">
        <v>249</v>
      </c>
      <c r="B10133" s="15">
        <v>230475</v>
      </c>
      <c r="C10133" s="15">
        <v>1207900</v>
      </c>
      <c r="E10133" s="14">
        <v>100</v>
      </c>
      <c r="F10133" s="15">
        <v>116052546</v>
      </c>
      <c r="G10133" s="15">
        <v>2531398692</v>
      </c>
      <c r="I10133" s="38" t="s">
        <v>249</v>
      </c>
      <c r="J10133" s="15">
        <v>1.4</v>
      </c>
    </row>
    <row r="10134" spans="1:10" x14ac:dyDescent="0.3">
      <c r="A10134" s="38" t="s">
        <v>251</v>
      </c>
      <c r="B10134" s="15">
        <v>269975</v>
      </c>
      <c r="C10134" s="15">
        <v>1690350</v>
      </c>
      <c r="E10134" s="35" t="s">
        <v>259</v>
      </c>
      <c r="F10134" s="15">
        <v>5743351</v>
      </c>
      <c r="G10134" s="15">
        <v>166230231</v>
      </c>
      <c r="I10134" s="38" t="s">
        <v>251</v>
      </c>
      <c r="J10134" s="15">
        <v>1</v>
      </c>
    </row>
    <row r="10135" spans="1:10" x14ac:dyDescent="0.3">
      <c r="A10135" s="38" t="s">
        <v>254</v>
      </c>
      <c r="B10135" s="15">
        <v>283950</v>
      </c>
      <c r="C10135" s="15">
        <v>1408800</v>
      </c>
      <c r="E10135" s="36" t="s">
        <v>246</v>
      </c>
      <c r="F10135" s="15">
        <v>1402826</v>
      </c>
      <c r="G10135" s="15">
        <v>33172853</v>
      </c>
      <c r="I10135" s="38" t="s">
        <v>254</v>
      </c>
      <c r="J10135" s="15">
        <v>1.8</v>
      </c>
    </row>
    <row r="10136" spans="1:10" x14ac:dyDescent="0.3">
      <c r="A10136" s="38" t="s">
        <v>257</v>
      </c>
      <c r="B10136" s="15">
        <v>260663</v>
      </c>
      <c r="C10136" s="15">
        <v>1629826</v>
      </c>
      <c r="E10136" s="36" t="s">
        <v>248</v>
      </c>
      <c r="F10136" s="15">
        <v>1436850</v>
      </c>
      <c r="G10136" s="15">
        <v>49005762</v>
      </c>
      <c r="I10136" s="38" t="s">
        <v>257</v>
      </c>
      <c r="J10136" s="15">
        <v>1.3</v>
      </c>
    </row>
    <row r="10137" spans="1:10" x14ac:dyDescent="0.3">
      <c r="A10137" s="38" t="s">
        <v>252</v>
      </c>
      <c r="B10137" s="15">
        <v>280475</v>
      </c>
      <c r="C10137" s="15">
        <v>1306300</v>
      </c>
      <c r="E10137" s="36" t="s">
        <v>250</v>
      </c>
      <c r="F10137" s="15">
        <v>1360550</v>
      </c>
      <c r="G10137" s="15">
        <v>40563237</v>
      </c>
      <c r="I10137" s="38" t="s">
        <v>252</v>
      </c>
      <c r="J10137" s="15">
        <v>1.4</v>
      </c>
    </row>
    <row r="10138" spans="1:10" x14ac:dyDescent="0.3">
      <c r="A10138" s="38" t="s">
        <v>255</v>
      </c>
      <c r="B10138" s="15">
        <v>254500</v>
      </c>
      <c r="C10138" s="15">
        <v>1702850</v>
      </c>
      <c r="E10138" s="37" t="s">
        <v>252</v>
      </c>
      <c r="F10138" s="15">
        <v>461000</v>
      </c>
      <c r="G10138" s="15">
        <v>14187134</v>
      </c>
      <c r="I10138" s="38" t="s">
        <v>258</v>
      </c>
      <c r="J10138" s="15">
        <v>2.2000000000000002</v>
      </c>
    </row>
    <row r="10139" spans="1:10" x14ac:dyDescent="0.3">
      <c r="A10139" s="38" t="s">
        <v>258</v>
      </c>
      <c r="B10139" s="15">
        <v>324475</v>
      </c>
      <c r="C10139" s="15">
        <v>958950</v>
      </c>
      <c r="E10139" s="37" t="s">
        <v>255</v>
      </c>
      <c r="F10139" s="15">
        <v>471950</v>
      </c>
      <c r="G10139" s="15">
        <v>12725715</v>
      </c>
      <c r="I10139" s="38" t="s">
        <v>260</v>
      </c>
      <c r="J10139" s="15">
        <v>1.8</v>
      </c>
    </row>
    <row r="10140" spans="1:10" x14ac:dyDescent="0.3">
      <c r="A10140" s="38" t="s">
        <v>260</v>
      </c>
      <c r="B10140" s="15">
        <v>244800</v>
      </c>
      <c r="C10140" s="15">
        <v>1363147</v>
      </c>
      <c r="E10140" s="37" t="s">
        <v>258</v>
      </c>
      <c r="F10140" s="15">
        <v>427600</v>
      </c>
      <c r="G10140" s="15">
        <v>13650388</v>
      </c>
      <c r="I10140" s="38" t="s">
        <v>262</v>
      </c>
      <c r="J10140" s="15">
        <v>0.9</v>
      </c>
    </row>
    <row r="10141" spans="1:10" x14ac:dyDescent="0.3">
      <c r="A10141" s="38" t="s">
        <v>262</v>
      </c>
      <c r="B10141" s="15">
        <v>297950</v>
      </c>
      <c r="C10141" s="15">
        <v>1663300</v>
      </c>
      <c r="E10141" s="36" t="s">
        <v>253</v>
      </c>
      <c r="F10141" s="15">
        <v>1543125</v>
      </c>
      <c r="G10141" s="15">
        <v>43488379</v>
      </c>
      <c r="I10141" s="14">
        <v>70</v>
      </c>
      <c r="J10141" s="15">
        <v>720.00000000000034</v>
      </c>
    </row>
    <row r="10142" spans="1:10" x14ac:dyDescent="0.3">
      <c r="A10142" s="38" t="s">
        <v>263</v>
      </c>
      <c r="B10142" s="15">
        <v>265450</v>
      </c>
      <c r="C10142" s="15">
        <v>1298700</v>
      </c>
      <c r="E10142" s="35" t="s">
        <v>265</v>
      </c>
      <c r="F10142" s="15">
        <v>6717467</v>
      </c>
      <c r="G10142" s="15">
        <v>170540319</v>
      </c>
      <c r="I10142" s="35" t="s">
        <v>244</v>
      </c>
      <c r="J10142" s="15"/>
    </row>
    <row r="10143" spans="1:10" x14ac:dyDescent="0.3">
      <c r="A10143" s="35" t="s">
        <v>259</v>
      </c>
      <c r="B10143" s="15"/>
      <c r="C10143" s="15"/>
      <c r="E10143" s="36" t="s">
        <v>246</v>
      </c>
      <c r="F10143" s="15">
        <v>1531650</v>
      </c>
      <c r="G10143" s="15">
        <v>29805827</v>
      </c>
      <c r="I10143" s="38" t="s">
        <v>245</v>
      </c>
      <c r="J10143" s="15">
        <v>3.8</v>
      </c>
    </row>
    <row r="10144" spans="1:10" x14ac:dyDescent="0.3">
      <c r="A10144" s="38" t="s">
        <v>245</v>
      </c>
      <c r="B10144" s="15">
        <v>296900</v>
      </c>
      <c r="C10144" s="15">
        <v>570900</v>
      </c>
      <c r="E10144" s="36" t="s">
        <v>248</v>
      </c>
      <c r="F10144" s="15">
        <v>1575650</v>
      </c>
      <c r="G10144" s="15">
        <v>49368870</v>
      </c>
      <c r="I10144" s="38" t="s">
        <v>247</v>
      </c>
      <c r="J10144" s="15">
        <v>3.8</v>
      </c>
    </row>
    <row r="10145" spans="1:10" x14ac:dyDescent="0.3">
      <c r="A10145" s="38" t="s">
        <v>247</v>
      </c>
      <c r="B10145" s="15">
        <v>264000</v>
      </c>
      <c r="C10145" s="15">
        <v>1609850</v>
      </c>
      <c r="E10145" s="36" t="s">
        <v>250</v>
      </c>
      <c r="F10145" s="15">
        <v>1771224</v>
      </c>
      <c r="G10145" s="15">
        <v>51454164</v>
      </c>
      <c r="I10145" s="38" t="s">
        <v>249</v>
      </c>
      <c r="J10145" s="15">
        <v>4.2</v>
      </c>
    </row>
    <row r="10146" spans="1:10" x14ac:dyDescent="0.3">
      <c r="A10146" s="38" t="s">
        <v>249</v>
      </c>
      <c r="B10146" s="15">
        <v>298900</v>
      </c>
      <c r="C10146" s="15">
        <v>911900</v>
      </c>
      <c r="E10146" s="37" t="s">
        <v>252</v>
      </c>
      <c r="F10146" s="15">
        <v>605499</v>
      </c>
      <c r="G10146" s="15">
        <v>17499649</v>
      </c>
      <c r="I10146" s="38" t="s">
        <v>251</v>
      </c>
      <c r="J10146" s="15">
        <v>4.4000000000000004</v>
      </c>
    </row>
    <row r="10147" spans="1:10" x14ac:dyDescent="0.3">
      <c r="A10147" s="38" t="s">
        <v>251</v>
      </c>
      <c r="B10147" s="15">
        <v>312500</v>
      </c>
      <c r="C10147" s="15">
        <v>2189097</v>
      </c>
      <c r="E10147" s="37" t="s">
        <v>255</v>
      </c>
      <c r="F10147" s="15">
        <v>589725</v>
      </c>
      <c r="G10147" s="15">
        <v>15740650</v>
      </c>
      <c r="I10147" s="38" t="s">
        <v>254</v>
      </c>
      <c r="J10147" s="15">
        <v>4.5</v>
      </c>
    </row>
    <row r="10148" spans="1:10" x14ac:dyDescent="0.3">
      <c r="A10148" s="38" t="s">
        <v>254</v>
      </c>
      <c r="B10148" s="15">
        <v>287850</v>
      </c>
      <c r="C10148" s="15">
        <v>700300</v>
      </c>
      <c r="E10148" s="37" t="s">
        <v>258</v>
      </c>
      <c r="F10148" s="15">
        <v>576000</v>
      </c>
      <c r="G10148" s="15">
        <v>18213865</v>
      </c>
      <c r="I10148" s="38" t="s">
        <v>257</v>
      </c>
      <c r="J10148" s="15">
        <v>4.3</v>
      </c>
    </row>
    <row r="10149" spans="1:10" x14ac:dyDescent="0.3">
      <c r="A10149" s="38" t="s">
        <v>257</v>
      </c>
      <c r="B10149" s="15">
        <v>319705</v>
      </c>
      <c r="C10149" s="15">
        <v>1217360</v>
      </c>
      <c r="E10149" s="36" t="s">
        <v>253</v>
      </c>
      <c r="F10149" s="15">
        <v>1838943</v>
      </c>
      <c r="G10149" s="15">
        <v>39911458</v>
      </c>
      <c r="I10149" s="38" t="s">
        <v>252</v>
      </c>
      <c r="J10149" s="15">
        <v>4.5</v>
      </c>
    </row>
    <row r="10150" spans="1:10" x14ac:dyDescent="0.3">
      <c r="A10150" s="38" t="s">
        <v>252</v>
      </c>
      <c r="B10150" s="15">
        <v>312125</v>
      </c>
      <c r="C10150" s="15">
        <v>2261200</v>
      </c>
      <c r="E10150" s="35" t="s">
        <v>244</v>
      </c>
      <c r="F10150" s="15">
        <v>7661413</v>
      </c>
      <c r="G10150" s="15">
        <v>166475805</v>
      </c>
      <c r="I10150" s="38" t="s">
        <v>255</v>
      </c>
      <c r="J10150" s="15">
        <v>4.2</v>
      </c>
    </row>
    <row r="10151" spans="1:10" x14ac:dyDescent="0.3">
      <c r="A10151" s="38" t="s">
        <v>255</v>
      </c>
      <c r="B10151" s="15">
        <v>332950</v>
      </c>
      <c r="C10151" s="15">
        <v>768400</v>
      </c>
      <c r="E10151" s="36" t="s">
        <v>246</v>
      </c>
      <c r="F10151" s="15">
        <v>1772188</v>
      </c>
      <c r="G10151" s="15">
        <v>32467245</v>
      </c>
      <c r="I10151" s="38" t="s">
        <v>258</v>
      </c>
      <c r="J10151" s="15">
        <v>3.7</v>
      </c>
    </row>
    <row r="10152" spans="1:10" x14ac:dyDescent="0.3">
      <c r="A10152" s="38" t="s">
        <v>258</v>
      </c>
      <c r="B10152" s="15">
        <v>303700</v>
      </c>
      <c r="C10152" s="15">
        <v>1382450</v>
      </c>
      <c r="E10152" s="36" t="s">
        <v>248</v>
      </c>
      <c r="F10152" s="15">
        <v>1868975</v>
      </c>
      <c r="G10152" s="15">
        <v>44398426</v>
      </c>
      <c r="I10152" s="38" t="s">
        <v>260</v>
      </c>
      <c r="J10152" s="15">
        <v>3.7</v>
      </c>
    </row>
    <row r="10153" spans="1:10" x14ac:dyDescent="0.3">
      <c r="A10153" s="38" t="s">
        <v>260</v>
      </c>
      <c r="B10153" s="15">
        <v>280549</v>
      </c>
      <c r="C10153" s="15">
        <v>601127</v>
      </c>
      <c r="E10153" s="36" t="s">
        <v>250</v>
      </c>
      <c r="F10153" s="15">
        <v>1938525</v>
      </c>
      <c r="G10153" s="15">
        <v>46449205</v>
      </c>
      <c r="I10153" s="38" t="s">
        <v>262</v>
      </c>
      <c r="J10153" s="15">
        <v>3.5</v>
      </c>
    </row>
    <row r="10154" spans="1:10" x14ac:dyDescent="0.3">
      <c r="A10154" s="38" t="s">
        <v>262</v>
      </c>
      <c r="B10154" s="15">
        <v>356750</v>
      </c>
      <c r="C10154" s="15">
        <v>901500</v>
      </c>
      <c r="E10154" s="37" t="s">
        <v>252</v>
      </c>
      <c r="F10154" s="15">
        <v>659850</v>
      </c>
      <c r="G10154" s="15">
        <v>13516347</v>
      </c>
      <c r="I10154" s="38" t="s">
        <v>263</v>
      </c>
      <c r="J10154" s="15">
        <v>3</v>
      </c>
    </row>
    <row r="10155" spans="1:10" x14ac:dyDescent="0.3">
      <c r="A10155" s="38" t="s">
        <v>263</v>
      </c>
      <c r="B10155" s="15">
        <v>343900</v>
      </c>
      <c r="C10155" s="15">
        <v>2214441</v>
      </c>
      <c r="E10155" s="37" t="s">
        <v>255</v>
      </c>
      <c r="F10155" s="15">
        <v>674700</v>
      </c>
      <c r="G10155" s="15">
        <v>18045339</v>
      </c>
      <c r="I10155" s="35" t="s">
        <v>256</v>
      </c>
      <c r="J10155" s="15"/>
    </row>
    <row r="10156" spans="1:10" x14ac:dyDescent="0.3">
      <c r="A10156" s="35" t="s">
        <v>265</v>
      </c>
      <c r="B10156" s="15"/>
      <c r="C10156" s="15"/>
      <c r="E10156" s="37" t="s">
        <v>258</v>
      </c>
      <c r="F10156" s="15">
        <v>603975</v>
      </c>
      <c r="G10156" s="15">
        <v>14887519</v>
      </c>
      <c r="I10156" s="38" t="s">
        <v>245</v>
      </c>
      <c r="J10156" s="15">
        <v>3.2</v>
      </c>
    </row>
    <row r="10157" spans="1:10" x14ac:dyDescent="0.3">
      <c r="A10157" s="38" t="s">
        <v>245</v>
      </c>
      <c r="B10157" s="15">
        <v>313400</v>
      </c>
      <c r="C10157" s="15">
        <v>961750</v>
      </c>
      <c r="E10157" s="36" t="s">
        <v>253</v>
      </c>
      <c r="F10157" s="15">
        <v>2081725</v>
      </c>
      <c r="G10157" s="15">
        <v>43160929</v>
      </c>
      <c r="I10157" s="38" t="s">
        <v>247</v>
      </c>
      <c r="J10157" s="15">
        <v>3.5</v>
      </c>
    </row>
    <row r="10158" spans="1:10" x14ac:dyDescent="0.3">
      <c r="A10158" s="38" t="s">
        <v>247</v>
      </c>
      <c r="B10158" s="15">
        <v>302000</v>
      </c>
      <c r="C10158" s="15">
        <v>1581900</v>
      </c>
      <c r="E10158" s="35" t="s">
        <v>256</v>
      </c>
      <c r="F10158" s="15">
        <v>7970875</v>
      </c>
      <c r="G10158" s="15">
        <v>154327872</v>
      </c>
      <c r="I10158" s="38" t="s">
        <v>249</v>
      </c>
      <c r="J10158" s="15">
        <v>3.7</v>
      </c>
    </row>
    <row r="10159" spans="1:10" x14ac:dyDescent="0.3">
      <c r="A10159" s="38" t="s">
        <v>249</v>
      </c>
      <c r="B10159" s="15">
        <v>324200</v>
      </c>
      <c r="C10159" s="15">
        <v>1806800</v>
      </c>
      <c r="E10159" s="36" t="s">
        <v>246</v>
      </c>
      <c r="F10159" s="15">
        <v>1928975</v>
      </c>
      <c r="G10159" s="15">
        <v>40668588</v>
      </c>
      <c r="I10159" s="38" t="s">
        <v>251</v>
      </c>
      <c r="J10159" s="15">
        <v>3.5</v>
      </c>
    </row>
    <row r="10160" spans="1:10" x14ac:dyDescent="0.3">
      <c r="A10160" s="38" t="s">
        <v>251</v>
      </c>
      <c r="B10160" s="15">
        <v>336250</v>
      </c>
      <c r="C10160" s="15">
        <v>2568405</v>
      </c>
      <c r="E10160" s="36" t="s">
        <v>248</v>
      </c>
      <c r="F10160" s="15">
        <v>1981475</v>
      </c>
      <c r="G10160" s="15">
        <v>47955288</v>
      </c>
      <c r="I10160" s="38" t="s">
        <v>254</v>
      </c>
      <c r="J10160" s="15">
        <v>3.4</v>
      </c>
    </row>
    <row r="10161" spans="1:10" x14ac:dyDescent="0.3">
      <c r="A10161" s="38" t="s">
        <v>254</v>
      </c>
      <c r="B10161" s="15">
        <v>340350</v>
      </c>
      <c r="C10161" s="15">
        <v>1420200</v>
      </c>
      <c r="E10161" s="36" t="s">
        <v>250</v>
      </c>
      <c r="F10161" s="15">
        <v>2120950</v>
      </c>
      <c r="G10161" s="15">
        <v>42202269</v>
      </c>
      <c r="I10161" s="38" t="s">
        <v>257</v>
      </c>
      <c r="J10161" s="15">
        <v>3.9</v>
      </c>
    </row>
    <row r="10162" spans="1:10" x14ac:dyDescent="0.3">
      <c r="A10162" s="38" t="s">
        <v>257</v>
      </c>
      <c r="B10162" s="15">
        <v>277800</v>
      </c>
      <c r="C10162" s="15">
        <v>1651000</v>
      </c>
      <c r="E10162" s="37" t="s">
        <v>252</v>
      </c>
      <c r="F10162" s="15">
        <v>752950</v>
      </c>
      <c r="G10162" s="15">
        <v>15334168</v>
      </c>
      <c r="I10162" s="38" t="s">
        <v>252</v>
      </c>
      <c r="J10162" s="15">
        <v>4.3</v>
      </c>
    </row>
    <row r="10163" spans="1:10" x14ac:dyDescent="0.3">
      <c r="A10163" s="38" t="s">
        <v>252</v>
      </c>
      <c r="B10163" s="15">
        <v>332275</v>
      </c>
      <c r="C10163" s="15">
        <v>1188500</v>
      </c>
      <c r="E10163" s="37" t="s">
        <v>255</v>
      </c>
      <c r="F10163" s="15">
        <v>702500</v>
      </c>
      <c r="G10163" s="15">
        <v>17615201</v>
      </c>
      <c r="I10163" s="38" t="s">
        <v>255</v>
      </c>
      <c r="J10163" s="15">
        <v>4.5999999999999996</v>
      </c>
    </row>
    <row r="10164" spans="1:10" x14ac:dyDescent="0.3">
      <c r="A10164" s="38" t="s">
        <v>255</v>
      </c>
      <c r="B10164" s="15">
        <v>392225</v>
      </c>
      <c r="C10164" s="15">
        <v>1750949</v>
      </c>
      <c r="E10164" s="37" t="s">
        <v>258</v>
      </c>
      <c r="F10164" s="15">
        <v>665500</v>
      </c>
      <c r="G10164" s="15">
        <v>9252900</v>
      </c>
      <c r="I10164" s="38" t="s">
        <v>258</v>
      </c>
      <c r="J10164" s="15">
        <v>4.9000000000000004</v>
      </c>
    </row>
    <row r="10165" spans="1:10" x14ac:dyDescent="0.3">
      <c r="A10165" s="38" t="s">
        <v>258</v>
      </c>
      <c r="B10165" s="15">
        <v>348500</v>
      </c>
      <c r="C10165" s="15">
        <v>3523100</v>
      </c>
      <c r="E10165" s="36" t="s">
        <v>253</v>
      </c>
      <c r="F10165" s="15">
        <v>1939475</v>
      </c>
      <c r="G10165" s="15">
        <v>23501727</v>
      </c>
      <c r="I10165" s="38" t="s">
        <v>260</v>
      </c>
      <c r="J10165" s="15">
        <v>5.2</v>
      </c>
    </row>
    <row r="10166" spans="1:10" x14ac:dyDescent="0.3">
      <c r="A10166" s="38" t="s">
        <v>260</v>
      </c>
      <c r="B10166" s="15">
        <v>421250</v>
      </c>
      <c r="C10166" s="15">
        <v>2248350</v>
      </c>
      <c r="E10166" s="35" t="s">
        <v>261</v>
      </c>
      <c r="F10166" s="15">
        <v>6074106</v>
      </c>
      <c r="G10166" s="15">
        <v>69914474</v>
      </c>
      <c r="I10166" s="38" t="s">
        <v>262</v>
      </c>
      <c r="J10166" s="15">
        <v>5</v>
      </c>
    </row>
    <row r="10167" spans="1:10" x14ac:dyDescent="0.3">
      <c r="A10167" s="38" t="s">
        <v>262</v>
      </c>
      <c r="B10167" s="15">
        <v>348250</v>
      </c>
      <c r="C10167" s="15">
        <v>896450</v>
      </c>
      <c r="E10167" s="36" t="s">
        <v>246</v>
      </c>
      <c r="F10167" s="15">
        <v>1657350</v>
      </c>
      <c r="G10167" s="15">
        <v>13803690</v>
      </c>
      <c r="I10167" s="38" t="s">
        <v>263</v>
      </c>
      <c r="J10167" s="15">
        <v>5</v>
      </c>
    </row>
    <row r="10168" spans="1:10" x14ac:dyDescent="0.3">
      <c r="A10168" s="38" t="s">
        <v>263</v>
      </c>
      <c r="B10168" s="15">
        <v>356820</v>
      </c>
      <c r="C10168" s="15">
        <v>1162270</v>
      </c>
      <c r="E10168" s="36" t="s">
        <v>248</v>
      </c>
      <c r="F10168" s="15">
        <v>953450</v>
      </c>
      <c r="G10168" s="15">
        <v>16819544</v>
      </c>
      <c r="I10168" s="35" t="s">
        <v>261</v>
      </c>
      <c r="J10168" s="15"/>
    </row>
    <row r="10169" spans="1:10" x14ac:dyDescent="0.3">
      <c r="A10169" s="35" t="s">
        <v>244</v>
      </c>
      <c r="B10169" s="15"/>
      <c r="C10169" s="15"/>
      <c r="E10169" s="36" t="s">
        <v>250</v>
      </c>
      <c r="F10169" s="15">
        <v>1728581</v>
      </c>
      <c r="G10169" s="15">
        <v>19338784</v>
      </c>
      <c r="I10169" s="38" t="s">
        <v>245</v>
      </c>
      <c r="J10169" s="15">
        <v>5.5</v>
      </c>
    </row>
    <row r="10170" spans="1:10" x14ac:dyDescent="0.3">
      <c r="A10170" s="38" t="s">
        <v>245</v>
      </c>
      <c r="B10170" s="15">
        <v>360575</v>
      </c>
      <c r="C10170" s="15">
        <v>1130150</v>
      </c>
      <c r="E10170" s="37" t="s">
        <v>252</v>
      </c>
      <c r="F10170" s="15">
        <v>626500</v>
      </c>
      <c r="G10170" s="15">
        <v>4299800</v>
      </c>
      <c r="I10170" s="38" t="s">
        <v>247</v>
      </c>
      <c r="J10170" s="15">
        <v>6.4</v>
      </c>
    </row>
    <row r="10171" spans="1:10" x14ac:dyDescent="0.3">
      <c r="A10171" s="38" t="s">
        <v>247</v>
      </c>
      <c r="B10171" s="15">
        <v>361225</v>
      </c>
      <c r="C10171" s="15">
        <v>2093400</v>
      </c>
      <c r="E10171" s="37" t="s">
        <v>255</v>
      </c>
      <c r="F10171" s="15">
        <v>595081</v>
      </c>
      <c r="G10171" s="15">
        <v>8942866</v>
      </c>
      <c r="I10171" s="38" t="s">
        <v>249</v>
      </c>
      <c r="J10171" s="15">
        <v>6.7</v>
      </c>
    </row>
    <row r="10172" spans="1:10" x14ac:dyDescent="0.3">
      <c r="A10172" s="38" t="s">
        <v>249</v>
      </c>
      <c r="B10172" s="15">
        <v>374175</v>
      </c>
      <c r="C10172" s="15">
        <v>2422400</v>
      </c>
      <c r="E10172" s="37" t="s">
        <v>258</v>
      </c>
      <c r="F10172" s="15">
        <v>507000</v>
      </c>
      <c r="G10172" s="15">
        <v>6096118</v>
      </c>
      <c r="I10172" s="38" t="s">
        <v>251</v>
      </c>
      <c r="J10172" s="15">
        <v>7.4</v>
      </c>
    </row>
    <row r="10173" spans="1:10" x14ac:dyDescent="0.3">
      <c r="A10173" s="38" t="s">
        <v>251</v>
      </c>
      <c r="B10173" s="15">
        <v>419525</v>
      </c>
      <c r="C10173" s="15">
        <v>1895030</v>
      </c>
      <c r="E10173" s="36" t="s">
        <v>253</v>
      </c>
      <c r="F10173" s="15">
        <v>1734725</v>
      </c>
      <c r="G10173" s="15">
        <v>19952456</v>
      </c>
      <c r="I10173" s="38" t="s">
        <v>254</v>
      </c>
      <c r="J10173" s="15">
        <v>8.5</v>
      </c>
    </row>
    <row r="10174" spans="1:10" x14ac:dyDescent="0.3">
      <c r="A10174" s="38" t="s">
        <v>254</v>
      </c>
      <c r="B10174" s="15">
        <v>366000</v>
      </c>
      <c r="C10174" s="15">
        <v>2328025</v>
      </c>
      <c r="E10174" s="35" t="s">
        <v>264</v>
      </c>
      <c r="F10174" s="15">
        <v>6499186</v>
      </c>
      <c r="G10174" s="15">
        <v>70969410</v>
      </c>
      <c r="I10174" s="38" t="s">
        <v>257</v>
      </c>
      <c r="J10174" s="15">
        <v>7.8</v>
      </c>
    </row>
    <row r="10175" spans="1:10" x14ac:dyDescent="0.3">
      <c r="A10175" s="38" t="s">
        <v>257</v>
      </c>
      <c r="B10175" s="15">
        <v>386625</v>
      </c>
      <c r="C10175" s="15">
        <v>3565450</v>
      </c>
      <c r="E10175" s="36" t="s">
        <v>246</v>
      </c>
      <c r="F10175" s="15">
        <v>1623650</v>
      </c>
      <c r="G10175" s="15">
        <v>9592700</v>
      </c>
      <c r="I10175" s="38" t="s">
        <v>252</v>
      </c>
      <c r="J10175" s="15">
        <v>8.3000000000000007</v>
      </c>
    </row>
    <row r="10176" spans="1:10" x14ac:dyDescent="0.3">
      <c r="A10176" s="38" t="s">
        <v>252</v>
      </c>
      <c r="B10176" s="15">
        <v>389075</v>
      </c>
      <c r="C10176" s="15">
        <v>1016100</v>
      </c>
      <c r="E10176" s="36" t="s">
        <v>248</v>
      </c>
      <c r="F10176" s="15">
        <v>1670900</v>
      </c>
      <c r="G10176" s="15">
        <v>20128834</v>
      </c>
      <c r="I10176" s="38" t="s">
        <v>255</v>
      </c>
      <c r="J10176" s="15">
        <v>7.6</v>
      </c>
    </row>
    <row r="10177" spans="1:10" x14ac:dyDescent="0.3">
      <c r="A10177" s="38" t="s">
        <v>255</v>
      </c>
      <c r="B10177" s="15">
        <v>396000</v>
      </c>
      <c r="C10177" s="15">
        <v>1997449</v>
      </c>
      <c r="E10177" s="36" t="s">
        <v>250</v>
      </c>
      <c r="F10177" s="15">
        <v>1563936</v>
      </c>
      <c r="G10177" s="15">
        <v>21130580</v>
      </c>
      <c r="I10177" s="38" t="s">
        <v>258</v>
      </c>
      <c r="J10177" s="15">
        <v>6.5</v>
      </c>
    </row>
    <row r="10178" spans="1:10" x14ac:dyDescent="0.3">
      <c r="A10178" s="38" t="s">
        <v>258</v>
      </c>
      <c r="B10178" s="15">
        <v>478975</v>
      </c>
      <c r="C10178" s="15">
        <v>2112400</v>
      </c>
      <c r="E10178" s="37" t="s">
        <v>252</v>
      </c>
      <c r="F10178" s="15">
        <v>546186</v>
      </c>
      <c r="G10178" s="15">
        <v>7100464</v>
      </c>
      <c r="I10178" s="38" t="s">
        <v>260</v>
      </c>
      <c r="J10178" s="15">
        <v>7.4</v>
      </c>
    </row>
    <row r="10179" spans="1:10" x14ac:dyDescent="0.3">
      <c r="A10179" s="38" t="s">
        <v>260</v>
      </c>
      <c r="B10179" s="15">
        <v>443325</v>
      </c>
      <c r="C10179" s="15">
        <v>1240600</v>
      </c>
      <c r="E10179" s="37" t="s">
        <v>255</v>
      </c>
      <c r="F10179" s="15">
        <v>517500</v>
      </c>
      <c r="G10179" s="15">
        <v>6860344</v>
      </c>
      <c r="I10179" s="38" t="s">
        <v>262</v>
      </c>
      <c r="J10179" s="15">
        <v>10</v>
      </c>
    </row>
    <row r="10180" spans="1:10" x14ac:dyDescent="0.3">
      <c r="A10180" s="38" t="s">
        <v>262</v>
      </c>
      <c r="B10180" s="15">
        <v>404000</v>
      </c>
      <c r="C10180" s="15">
        <v>1231550</v>
      </c>
      <c r="E10180" s="37" t="s">
        <v>258</v>
      </c>
      <c r="F10180" s="15">
        <v>500250</v>
      </c>
      <c r="G10180" s="15">
        <v>7169772</v>
      </c>
      <c r="I10180" s="38" t="s">
        <v>263</v>
      </c>
      <c r="J10180" s="15">
        <v>8.5</v>
      </c>
    </row>
    <row r="10181" spans="1:10" x14ac:dyDescent="0.3">
      <c r="A10181" s="38" t="s">
        <v>263</v>
      </c>
      <c r="B10181" s="15">
        <v>439300</v>
      </c>
      <c r="C10181" s="15">
        <v>985250</v>
      </c>
      <c r="E10181" s="36" t="s">
        <v>253</v>
      </c>
      <c r="F10181" s="15">
        <v>1640700</v>
      </c>
      <c r="G10181" s="15">
        <v>20117296</v>
      </c>
      <c r="I10181" s="35" t="s">
        <v>264</v>
      </c>
      <c r="J10181" s="15"/>
    </row>
    <row r="10182" spans="1:10" x14ac:dyDescent="0.3">
      <c r="A10182" s="35" t="s">
        <v>256</v>
      </c>
      <c r="B10182" s="15"/>
      <c r="C10182" s="15"/>
      <c r="E10182" s="35" t="s">
        <v>266</v>
      </c>
      <c r="F10182" s="15">
        <v>6232923</v>
      </c>
      <c r="G10182" s="15">
        <v>60991935</v>
      </c>
      <c r="I10182" s="38" t="s">
        <v>245</v>
      </c>
      <c r="J10182" s="15">
        <v>8.4</v>
      </c>
    </row>
    <row r="10183" spans="1:10" x14ac:dyDescent="0.3">
      <c r="A10183" s="38" t="s">
        <v>245</v>
      </c>
      <c r="B10183" s="15">
        <v>450750</v>
      </c>
      <c r="C10183" s="15">
        <v>1568749</v>
      </c>
      <c r="E10183" s="36" t="s">
        <v>246</v>
      </c>
      <c r="F10183" s="15">
        <v>1573375</v>
      </c>
      <c r="G10183" s="15">
        <v>12750858</v>
      </c>
      <c r="I10183" s="38" t="s">
        <v>247</v>
      </c>
      <c r="J10183" s="15">
        <v>8.5</v>
      </c>
    </row>
    <row r="10184" spans="1:10" x14ac:dyDescent="0.3">
      <c r="A10184" s="38" t="s">
        <v>247</v>
      </c>
      <c r="B10184" s="15">
        <v>180200</v>
      </c>
      <c r="C10184" s="15">
        <v>360400</v>
      </c>
      <c r="E10184" s="36" t="s">
        <v>248</v>
      </c>
      <c r="F10184" s="15">
        <v>1603545</v>
      </c>
      <c r="G10184" s="15">
        <v>20646113</v>
      </c>
      <c r="I10184" s="38" t="s">
        <v>249</v>
      </c>
      <c r="J10184" s="15">
        <v>10.1</v>
      </c>
    </row>
    <row r="10185" spans="1:10" x14ac:dyDescent="0.3">
      <c r="A10185" s="38" t="s">
        <v>249</v>
      </c>
      <c r="B10185" s="15">
        <v>429999</v>
      </c>
      <c r="C10185" s="15">
        <v>1736999</v>
      </c>
      <c r="E10185" s="36" t="s">
        <v>250</v>
      </c>
      <c r="F10185" s="15">
        <v>1629328</v>
      </c>
      <c r="G10185" s="15">
        <v>13243230</v>
      </c>
      <c r="I10185" s="38" t="s">
        <v>251</v>
      </c>
      <c r="J10185" s="15">
        <v>8.4</v>
      </c>
    </row>
    <row r="10186" spans="1:10" x14ac:dyDescent="0.3">
      <c r="A10186" s="38" t="s">
        <v>251</v>
      </c>
      <c r="B10186" s="15">
        <v>429800</v>
      </c>
      <c r="C10186" s="15">
        <v>1748100</v>
      </c>
      <c r="E10186" s="37" t="s">
        <v>252</v>
      </c>
      <c r="F10186" s="15">
        <v>600128</v>
      </c>
      <c r="G10186" s="15">
        <v>5350605</v>
      </c>
      <c r="I10186" s="38" t="s">
        <v>254</v>
      </c>
      <c r="J10186" s="15">
        <v>7.4</v>
      </c>
    </row>
    <row r="10187" spans="1:10" x14ac:dyDescent="0.3">
      <c r="A10187" s="38" t="s">
        <v>254</v>
      </c>
      <c r="B10187" s="15">
        <v>412675</v>
      </c>
      <c r="C10187" s="15">
        <v>1258350</v>
      </c>
      <c r="E10187" s="37" t="s">
        <v>255</v>
      </c>
      <c r="F10187" s="15">
        <v>592700</v>
      </c>
      <c r="G10187" s="15">
        <v>3559250</v>
      </c>
      <c r="I10187" s="38" t="s">
        <v>257</v>
      </c>
      <c r="J10187" s="15">
        <v>7.3</v>
      </c>
    </row>
    <row r="10188" spans="1:10" x14ac:dyDescent="0.3">
      <c r="A10188" s="38" t="s">
        <v>257</v>
      </c>
      <c r="B10188" s="15">
        <v>419300</v>
      </c>
      <c r="C10188" s="15">
        <v>1048600</v>
      </c>
      <c r="E10188" s="37" t="s">
        <v>258</v>
      </c>
      <c r="F10188" s="15">
        <v>436500</v>
      </c>
      <c r="G10188" s="15">
        <v>4333375</v>
      </c>
      <c r="I10188" s="38" t="s">
        <v>252</v>
      </c>
      <c r="J10188" s="15">
        <v>8.6999999999999993</v>
      </c>
    </row>
    <row r="10189" spans="1:10" x14ac:dyDescent="0.3">
      <c r="A10189" s="38" t="s">
        <v>252</v>
      </c>
      <c r="B10189" s="15">
        <v>479900</v>
      </c>
      <c r="C10189" s="15">
        <v>2347650</v>
      </c>
      <c r="E10189" s="36" t="s">
        <v>253</v>
      </c>
      <c r="F10189" s="15">
        <v>1426675</v>
      </c>
      <c r="G10189" s="15">
        <v>14351734</v>
      </c>
      <c r="I10189" s="38" t="s">
        <v>255</v>
      </c>
      <c r="J10189" s="15">
        <v>8.6</v>
      </c>
    </row>
    <row r="10190" spans="1:10" x14ac:dyDescent="0.3">
      <c r="A10190" s="38" t="s">
        <v>255</v>
      </c>
      <c r="B10190" s="15">
        <v>398350</v>
      </c>
      <c r="C10190" s="15">
        <v>1401600</v>
      </c>
      <c r="E10190" s="35" t="s">
        <v>267</v>
      </c>
      <c r="F10190" s="15">
        <v>5113658</v>
      </c>
      <c r="G10190" s="15">
        <v>68582924</v>
      </c>
      <c r="I10190" s="38" t="s">
        <v>258</v>
      </c>
      <c r="J10190" s="15">
        <v>8</v>
      </c>
    </row>
    <row r="10191" spans="1:10" x14ac:dyDescent="0.3">
      <c r="A10191" s="38" t="s">
        <v>258</v>
      </c>
      <c r="B10191" s="15">
        <v>477150</v>
      </c>
      <c r="C10191" s="15">
        <v>477150</v>
      </c>
      <c r="E10191" s="36" t="s">
        <v>246</v>
      </c>
      <c r="F10191" s="15">
        <v>1338225</v>
      </c>
      <c r="G10191" s="15">
        <v>14761029</v>
      </c>
      <c r="I10191" s="38" t="s">
        <v>260</v>
      </c>
      <c r="J10191" s="15">
        <v>7.2</v>
      </c>
    </row>
    <row r="10192" spans="1:10" x14ac:dyDescent="0.3">
      <c r="A10192" s="38" t="s">
        <v>260</v>
      </c>
      <c r="B10192" s="15">
        <v>388475</v>
      </c>
      <c r="C10192" s="15">
        <v>991450</v>
      </c>
      <c r="E10192" s="36" t="s">
        <v>248</v>
      </c>
      <c r="F10192" s="15">
        <v>1296358</v>
      </c>
      <c r="G10192" s="15">
        <v>18236381</v>
      </c>
      <c r="I10192" s="38" t="s">
        <v>262</v>
      </c>
      <c r="J10192" s="15">
        <v>7</v>
      </c>
    </row>
    <row r="10193" spans="1:10" x14ac:dyDescent="0.3">
      <c r="A10193" s="38" t="s">
        <v>262</v>
      </c>
      <c r="B10193" s="15">
        <v>498000</v>
      </c>
      <c r="C10193" s="15">
        <v>498000</v>
      </c>
      <c r="E10193" s="36" t="s">
        <v>250</v>
      </c>
      <c r="F10193" s="15">
        <v>1260825</v>
      </c>
      <c r="G10193" s="15">
        <v>18172621</v>
      </c>
      <c r="I10193" s="38" t="s">
        <v>263</v>
      </c>
      <c r="J10193" s="15">
        <v>5.4</v>
      </c>
    </row>
    <row r="10194" spans="1:10" x14ac:dyDescent="0.3">
      <c r="A10194" s="38" t="s">
        <v>263</v>
      </c>
      <c r="B10194" s="15">
        <v>390950</v>
      </c>
      <c r="C10194" s="15">
        <v>1414850</v>
      </c>
      <c r="E10194" s="37" t="s">
        <v>252</v>
      </c>
      <c r="F10194" s="15">
        <v>415825</v>
      </c>
      <c r="G10194" s="15">
        <v>5900080</v>
      </c>
      <c r="I10194" s="35" t="s">
        <v>266</v>
      </c>
      <c r="J10194" s="15"/>
    </row>
    <row r="10195" spans="1:10" x14ac:dyDescent="0.3">
      <c r="A10195" s="35" t="s">
        <v>261</v>
      </c>
      <c r="B10195" s="15"/>
      <c r="C10195" s="15"/>
      <c r="E10195" s="37" t="s">
        <v>255</v>
      </c>
      <c r="F10195" s="15">
        <v>455000</v>
      </c>
      <c r="G10195" s="15">
        <v>6871201</v>
      </c>
      <c r="I10195" s="38" t="s">
        <v>245</v>
      </c>
      <c r="J10195" s="15">
        <v>5.5</v>
      </c>
    </row>
    <row r="10196" spans="1:10" x14ac:dyDescent="0.3">
      <c r="A10196" s="38" t="s">
        <v>245</v>
      </c>
      <c r="B10196" s="15">
        <v>345000</v>
      </c>
      <c r="C10196" s="15">
        <v>852500</v>
      </c>
      <c r="E10196" s="37" t="s">
        <v>258</v>
      </c>
      <c r="F10196" s="15">
        <v>390000</v>
      </c>
      <c r="G10196" s="15">
        <v>5401340</v>
      </c>
      <c r="I10196" s="38" t="s">
        <v>247</v>
      </c>
      <c r="J10196" s="15">
        <v>5.6</v>
      </c>
    </row>
    <row r="10197" spans="1:10" x14ac:dyDescent="0.3">
      <c r="A10197" s="38" t="s">
        <v>247</v>
      </c>
      <c r="B10197" s="15">
        <v>375200</v>
      </c>
      <c r="C10197" s="15">
        <v>608200</v>
      </c>
      <c r="E10197" s="36" t="s">
        <v>253</v>
      </c>
      <c r="F10197" s="15">
        <v>1218250</v>
      </c>
      <c r="G10197" s="15">
        <v>17412893</v>
      </c>
      <c r="I10197" s="38" t="s">
        <v>249</v>
      </c>
      <c r="J10197" s="15">
        <v>5.5</v>
      </c>
    </row>
    <row r="10198" spans="1:10" x14ac:dyDescent="0.3">
      <c r="A10198" s="38" t="s">
        <v>249</v>
      </c>
      <c r="B10198" s="15">
        <v>476950</v>
      </c>
      <c r="C10198" s="15">
        <v>1144949</v>
      </c>
      <c r="E10198" s="35" t="s">
        <v>268</v>
      </c>
      <c r="F10198" s="15">
        <v>5463035</v>
      </c>
      <c r="G10198" s="15">
        <v>91067021</v>
      </c>
      <c r="I10198" s="38" t="s">
        <v>251</v>
      </c>
      <c r="J10198" s="15">
        <v>5.5</v>
      </c>
    </row>
    <row r="10199" spans="1:10" x14ac:dyDescent="0.3">
      <c r="A10199" s="38" t="s">
        <v>251</v>
      </c>
      <c r="B10199" s="15">
        <v>484750</v>
      </c>
      <c r="C10199" s="15">
        <v>969500</v>
      </c>
      <c r="E10199" s="36" t="s">
        <v>246</v>
      </c>
      <c r="F10199" s="15">
        <v>1226525</v>
      </c>
      <c r="G10199" s="15">
        <v>19659213</v>
      </c>
      <c r="I10199" s="38" t="s">
        <v>254</v>
      </c>
      <c r="J10199" s="15">
        <v>6.3</v>
      </c>
    </row>
    <row r="10200" spans="1:10" x14ac:dyDescent="0.3">
      <c r="A10200" s="38" t="s">
        <v>254</v>
      </c>
      <c r="B10200" s="15">
        <v>400699</v>
      </c>
      <c r="C10200" s="15">
        <v>937671</v>
      </c>
      <c r="E10200" s="36" t="s">
        <v>248</v>
      </c>
      <c r="F10200" s="15">
        <v>1406473</v>
      </c>
      <c r="G10200" s="15">
        <v>22492270</v>
      </c>
      <c r="I10200" s="38" t="s">
        <v>257</v>
      </c>
      <c r="J10200" s="15">
        <v>6.6</v>
      </c>
    </row>
    <row r="10201" spans="1:10" x14ac:dyDescent="0.3">
      <c r="A10201" s="38" t="s">
        <v>257</v>
      </c>
      <c r="B10201" s="15">
        <v>320000</v>
      </c>
      <c r="C10201" s="15">
        <v>623000</v>
      </c>
      <c r="E10201" s="36" t="s">
        <v>250</v>
      </c>
      <c r="F10201" s="15">
        <v>1300670</v>
      </c>
      <c r="G10201" s="15">
        <v>25571915</v>
      </c>
      <c r="I10201" s="38" t="s">
        <v>252</v>
      </c>
      <c r="J10201" s="15">
        <v>7.4</v>
      </c>
    </row>
    <row r="10202" spans="1:10" x14ac:dyDescent="0.3">
      <c r="A10202" s="38" t="s">
        <v>252</v>
      </c>
      <c r="B10202" s="15">
        <v>237000</v>
      </c>
      <c r="C10202" s="15">
        <v>724000</v>
      </c>
      <c r="E10202" s="37" t="s">
        <v>252</v>
      </c>
      <c r="F10202" s="15">
        <v>416495</v>
      </c>
      <c r="G10202" s="15">
        <v>10241409</v>
      </c>
      <c r="I10202" s="38" t="s">
        <v>255</v>
      </c>
      <c r="J10202" s="15">
        <v>8.6999999999999993</v>
      </c>
    </row>
    <row r="10203" spans="1:10" x14ac:dyDescent="0.3">
      <c r="A10203" s="38" t="s">
        <v>255</v>
      </c>
      <c r="B10203" s="15">
        <v>334750</v>
      </c>
      <c r="C10203" s="15">
        <v>669500</v>
      </c>
      <c r="E10203" s="37" t="s">
        <v>255</v>
      </c>
      <c r="F10203" s="15">
        <v>390725</v>
      </c>
      <c r="G10203" s="15">
        <v>7710235</v>
      </c>
      <c r="I10203" s="38" t="s">
        <v>258</v>
      </c>
      <c r="J10203" s="15">
        <v>9.4</v>
      </c>
    </row>
    <row r="10204" spans="1:10" x14ac:dyDescent="0.3">
      <c r="A10204" s="38" t="s">
        <v>258</v>
      </c>
      <c r="B10204" s="15">
        <v>394195</v>
      </c>
      <c r="C10204" s="15">
        <v>1949695</v>
      </c>
      <c r="E10204" s="37" t="s">
        <v>258</v>
      </c>
      <c r="F10204" s="15">
        <v>493450</v>
      </c>
      <c r="G10204" s="15">
        <v>7620271</v>
      </c>
      <c r="I10204" s="38" t="s">
        <v>260</v>
      </c>
      <c r="J10204" s="15">
        <v>9.9</v>
      </c>
    </row>
    <row r="10205" spans="1:10" x14ac:dyDescent="0.3">
      <c r="A10205" s="38" t="s">
        <v>260</v>
      </c>
      <c r="B10205" s="15">
        <v>397750</v>
      </c>
      <c r="C10205" s="15">
        <v>1155300</v>
      </c>
      <c r="E10205" s="36" t="s">
        <v>253</v>
      </c>
      <c r="F10205" s="15">
        <v>1529367</v>
      </c>
      <c r="G10205" s="15">
        <v>23343623</v>
      </c>
      <c r="I10205" s="38" t="s">
        <v>262</v>
      </c>
      <c r="J10205" s="15">
        <v>9.5</v>
      </c>
    </row>
    <row r="10206" spans="1:10" x14ac:dyDescent="0.3">
      <c r="A10206" s="38" t="s">
        <v>262</v>
      </c>
      <c r="B10206" s="15">
        <v>420250</v>
      </c>
      <c r="C10206" s="15">
        <v>622250</v>
      </c>
      <c r="E10206" s="35" t="s">
        <v>269</v>
      </c>
      <c r="F10206" s="15">
        <v>6676106</v>
      </c>
      <c r="G10206" s="15">
        <v>131011805</v>
      </c>
      <c r="I10206" s="38" t="s">
        <v>263</v>
      </c>
      <c r="J10206" s="15">
        <v>10.3</v>
      </c>
    </row>
    <row r="10207" spans="1:10" x14ac:dyDescent="0.3">
      <c r="A10207" s="38" t="s">
        <v>263</v>
      </c>
      <c r="B10207" s="15">
        <v>262750</v>
      </c>
      <c r="C10207" s="15">
        <v>644000</v>
      </c>
      <c r="E10207" s="36" t="s">
        <v>246</v>
      </c>
      <c r="F10207" s="15">
        <v>1613520</v>
      </c>
      <c r="G10207" s="15">
        <v>23044465</v>
      </c>
      <c r="I10207" s="35" t="s">
        <v>267</v>
      </c>
      <c r="J10207" s="15"/>
    </row>
    <row r="10208" spans="1:10" x14ac:dyDescent="0.3">
      <c r="A10208" s="35" t="s">
        <v>264</v>
      </c>
      <c r="B10208" s="15"/>
      <c r="C10208" s="15"/>
      <c r="E10208" s="36" t="s">
        <v>248</v>
      </c>
      <c r="F10208" s="15">
        <v>1503990</v>
      </c>
      <c r="G10208" s="15">
        <v>33013206</v>
      </c>
      <c r="I10208" s="38" t="s">
        <v>245</v>
      </c>
      <c r="J10208" s="15">
        <v>9.9</v>
      </c>
    </row>
    <row r="10209" spans="1:10" x14ac:dyDescent="0.3">
      <c r="A10209" s="38" t="s">
        <v>245</v>
      </c>
      <c r="B10209" s="15">
        <v>241000</v>
      </c>
      <c r="C10209" s="15">
        <v>491000</v>
      </c>
      <c r="E10209" s="36" t="s">
        <v>250</v>
      </c>
      <c r="F10209" s="15">
        <v>1778856</v>
      </c>
      <c r="G10209" s="15">
        <v>39790087</v>
      </c>
      <c r="I10209" s="38" t="s">
        <v>247</v>
      </c>
      <c r="J10209" s="15">
        <v>9.6999999999999993</v>
      </c>
    </row>
    <row r="10210" spans="1:10" x14ac:dyDescent="0.3">
      <c r="A10210" s="38" t="s">
        <v>247</v>
      </c>
      <c r="B10210" s="15"/>
      <c r="C10210" s="15"/>
      <c r="E10210" s="37" t="s">
        <v>252</v>
      </c>
      <c r="F10210" s="15">
        <v>619456</v>
      </c>
      <c r="G10210" s="15">
        <v>13396607</v>
      </c>
      <c r="I10210" s="38" t="s">
        <v>249</v>
      </c>
      <c r="J10210" s="15">
        <v>8.9</v>
      </c>
    </row>
    <row r="10211" spans="1:10" x14ac:dyDescent="0.3">
      <c r="A10211" s="38" t="s">
        <v>249</v>
      </c>
      <c r="B10211" s="15">
        <v>274900</v>
      </c>
      <c r="C10211" s="15">
        <v>274900</v>
      </c>
      <c r="E10211" s="37" t="s">
        <v>255</v>
      </c>
      <c r="F10211" s="15">
        <v>555000</v>
      </c>
      <c r="G10211" s="15">
        <v>13934537</v>
      </c>
      <c r="I10211" s="38" t="s">
        <v>251</v>
      </c>
      <c r="J10211" s="15">
        <v>8.6</v>
      </c>
    </row>
    <row r="10212" spans="1:10" x14ac:dyDescent="0.3">
      <c r="A10212" s="38" t="s">
        <v>251</v>
      </c>
      <c r="B10212" s="15">
        <v>237000</v>
      </c>
      <c r="C10212" s="15">
        <v>488700</v>
      </c>
      <c r="E10212" s="37" t="s">
        <v>258</v>
      </c>
      <c r="F10212" s="15">
        <v>604400</v>
      </c>
      <c r="G10212" s="15">
        <v>12458943</v>
      </c>
      <c r="I10212" s="38" t="s">
        <v>254</v>
      </c>
      <c r="J10212" s="15">
        <v>7.1</v>
      </c>
    </row>
    <row r="10213" spans="1:10" x14ac:dyDescent="0.3">
      <c r="A10213" s="38" t="s">
        <v>254</v>
      </c>
      <c r="B10213" s="15">
        <v>213800</v>
      </c>
      <c r="C10213" s="15">
        <v>950700</v>
      </c>
      <c r="E10213" s="36" t="s">
        <v>253</v>
      </c>
      <c r="F10213" s="15">
        <v>1779740</v>
      </c>
      <c r="G10213" s="15">
        <v>35164047</v>
      </c>
      <c r="I10213" s="38" t="s">
        <v>257</v>
      </c>
      <c r="J10213" s="15">
        <v>6.4</v>
      </c>
    </row>
    <row r="10214" spans="1:10" x14ac:dyDescent="0.3">
      <c r="A10214" s="38" t="s">
        <v>257</v>
      </c>
      <c r="B10214" s="15">
        <v>309000</v>
      </c>
      <c r="C10214" s="15">
        <v>665000</v>
      </c>
      <c r="E10214" s="35" t="s">
        <v>270</v>
      </c>
      <c r="F10214" s="15">
        <v>6635233</v>
      </c>
      <c r="G10214" s="15">
        <v>127960191</v>
      </c>
      <c r="I10214" s="38" t="s">
        <v>252</v>
      </c>
      <c r="J10214" s="15">
        <v>5.6</v>
      </c>
    </row>
    <row r="10215" spans="1:10" x14ac:dyDescent="0.3">
      <c r="A10215" s="38" t="s">
        <v>252</v>
      </c>
      <c r="B10215" s="15">
        <v>215000</v>
      </c>
      <c r="C10215" s="15">
        <v>587000</v>
      </c>
      <c r="E10215" s="36" t="s">
        <v>246</v>
      </c>
      <c r="F10215" s="15">
        <v>1635233</v>
      </c>
      <c r="G10215" s="15">
        <v>20768857</v>
      </c>
      <c r="I10215" s="38" t="s">
        <v>255</v>
      </c>
      <c r="J10215" s="15">
        <v>5.5</v>
      </c>
    </row>
    <row r="10216" spans="1:10" x14ac:dyDescent="0.3">
      <c r="A10216" s="38" t="s">
        <v>255</v>
      </c>
      <c r="B10216" s="15">
        <v>353200</v>
      </c>
      <c r="C10216" s="15">
        <v>1058400</v>
      </c>
      <c r="E10216" s="36" t="s">
        <v>248</v>
      </c>
      <c r="F10216" s="15">
        <v>1775800</v>
      </c>
      <c r="G10216" s="15">
        <v>35513045</v>
      </c>
      <c r="I10216" s="38" t="s">
        <v>258</v>
      </c>
      <c r="J10216" s="15">
        <v>5.3</v>
      </c>
    </row>
    <row r="10217" spans="1:10" x14ac:dyDescent="0.3">
      <c r="A10217" s="38" t="s">
        <v>258</v>
      </c>
      <c r="B10217" s="15">
        <v>314250</v>
      </c>
      <c r="C10217" s="15">
        <v>704500</v>
      </c>
      <c r="E10217" s="36" t="s">
        <v>250</v>
      </c>
      <c r="F10217" s="15">
        <v>1732950</v>
      </c>
      <c r="G10217" s="15">
        <v>37989116</v>
      </c>
      <c r="I10217" s="38" t="s">
        <v>260</v>
      </c>
      <c r="J10217" s="15">
        <v>5.8</v>
      </c>
    </row>
    <row r="10218" spans="1:10" x14ac:dyDescent="0.3">
      <c r="A10218" s="38" t="s">
        <v>260</v>
      </c>
      <c r="B10218" s="15">
        <v>333950</v>
      </c>
      <c r="C10218" s="15">
        <v>1309611</v>
      </c>
      <c r="E10218" s="37" t="s">
        <v>252</v>
      </c>
      <c r="F10218" s="15">
        <v>567200</v>
      </c>
      <c r="G10218" s="15">
        <v>14770072</v>
      </c>
      <c r="I10218" s="38" t="s">
        <v>262</v>
      </c>
      <c r="J10218" s="15">
        <v>5.7</v>
      </c>
    </row>
    <row r="10219" spans="1:10" x14ac:dyDescent="0.3">
      <c r="A10219" s="38" t="s">
        <v>262</v>
      </c>
      <c r="B10219" s="15">
        <v>327750</v>
      </c>
      <c r="C10219" s="15">
        <v>655500</v>
      </c>
      <c r="E10219" s="37" t="s">
        <v>255</v>
      </c>
      <c r="F10219" s="15">
        <v>544000</v>
      </c>
      <c r="G10219" s="15">
        <v>13243999</v>
      </c>
      <c r="I10219" s="38" t="s">
        <v>263</v>
      </c>
      <c r="J10219" s="15">
        <v>6</v>
      </c>
    </row>
    <row r="10220" spans="1:10" x14ac:dyDescent="0.3">
      <c r="A10220" s="38" t="s">
        <v>263</v>
      </c>
      <c r="B10220" s="15">
        <v>301175</v>
      </c>
      <c r="C10220" s="15">
        <v>952900</v>
      </c>
      <c r="E10220" s="37" t="s">
        <v>258</v>
      </c>
      <c r="F10220" s="15">
        <v>621750</v>
      </c>
      <c r="G10220" s="15">
        <v>9975045</v>
      </c>
      <c r="I10220" s="35" t="s">
        <v>268</v>
      </c>
      <c r="J10220" s="15"/>
    </row>
    <row r="10221" spans="1:10" x14ac:dyDescent="0.3">
      <c r="A10221" s="35" t="s">
        <v>266</v>
      </c>
      <c r="B10221" s="15"/>
      <c r="C10221" s="15"/>
      <c r="E10221" s="36" t="s">
        <v>253</v>
      </c>
      <c r="F10221" s="15">
        <v>1491250</v>
      </c>
      <c r="G10221" s="15">
        <v>33689173</v>
      </c>
      <c r="I10221" s="38" t="s">
        <v>245</v>
      </c>
      <c r="J10221" s="15">
        <v>5.6</v>
      </c>
    </row>
    <row r="10222" spans="1:10" x14ac:dyDescent="0.3">
      <c r="A10222" s="38" t="s">
        <v>245</v>
      </c>
      <c r="B10222" s="15">
        <v>203000</v>
      </c>
      <c r="C10222" s="15">
        <v>348000</v>
      </c>
      <c r="E10222" s="35" t="s">
        <v>271</v>
      </c>
      <c r="F10222" s="15">
        <v>7347050</v>
      </c>
      <c r="G10222" s="15">
        <v>166299281</v>
      </c>
      <c r="I10222" s="38" t="s">
        <v>247</v>
      </c>
      <c r="J10222" s="15">
        <v>5.7</v>
      </c>
    </row>
    <row r="10223" spans="1:10" x14ac:dyDescent="0.3">
      <c r="A10223" s="38" t="s">
        <v>247</v>
      </c>
      <c r="B10223" s="15">
        <v>319950</v>
      </c>
      <c r="C10223" s="15">
        <v>615950</v>
      </c>
      <c r="E10223" s="36" t="s">
        <v>246</v>
      </c>
      <c r="F10223" s="15">
        <v>1786950</v>
      </c>
      <c r="G10223" s="15">
        <v>27313208</v>
      </c>
      <c r="I10223" s="38" t="s">
        <v>249</v>
      </c>
      <c r="J10223" s="15">
        <v>6.6</v>
      </c>
    </row>
    <row r="10224" spans="1:10" x14ac:dyDescent="0.3">
      <c r="A10224" s="38" t="s">
        <v>249</v>
      </c>
      <c r="B10224" s="15">
        <v>267000</v>
      </c>
      <c r="C10224" s="15">
        <v>822500</v>
      </c>
      <c r="E10224" s="36" t="s">
        <v>248</v>
      </c>
      <c r="F10224" s="15">
        <v>1760400</v>
      </c>
      <c r="G10224" s="15">
        <v>44619287</v>
      </c>
      <c r="I10224" s="38" t="s">
        <v>251</v>
      </c>
      <c r="J10224" s="15">
        <v>6.2</v>
      </c>
    </row>
    <row r="10225" spans="1:10" x14ac:dyDescent="0.3">
      <c r="A10225" s="38" t="s">
        <v>251</v>
      </c>
      <c r="B10225" s="15">
        <v>256465</v>
      </c>
      <c r="C10225" s="15">
        <v>792940</v>
      </c>
      <c r="E10225" s="36" t="s">
        <v>250</v>
      </c>
      <c r="F10225" s="15">
        <v>1814025</v>
      </c>
      <c r="G10225" s="15">
        <v>48816512</v>
      </c>
      <c r="I10225" s="38" t="s">
        <v>254</v>
      </c>
      <c r="J10225" s="15">
        <v>6.4</v>
      </c>
    </row>
    <row r="10226" spans="1:10" x14ac:dyDescent="0.3">
      <c r="A10226" s="38" t="s">
        <v>254</v>
      </c>
      <c r="B10226" s="15">
        <v>275500</v>
      </c>
      <c r="C10226" s="15">
        <v>1425000</v>
      </c>
      <c r="E10226" s="37" t="s">
        <v>252</v>
      </c>
      <c r="F10226" s="15">
        <v>631500</v>
      </c>
      <c r="G10226" s="15">
        <v>17479999</v>
      </c>
      <c r="I10226" s="38" t="s">
        <v>257</v>
      </c>
      <c r="J10226" s="15">
        <v>6.6</v>
      </c>
    </row>
    <row r="10227" spans="1:10" x14ac:dyDescent="0.3">
      <c r="A10227" s="38" t="s">
        <v>257</v>
      </c>
      <c r="B10227" s="15">
        <v>278000</v>
      </c>
      <c r="C10227" s="15">
        <v>1080000</v>
      </c>
      <c r="E10227" s="37" t="s">
        <v>255</v>
      </c>
      <c r="F10227" s="15">
        <v>602275</v>
      </c>
      <c r="G10227" s="15">
        <v>15979784</v>
      </c>
      <c r="I10227" s="38" t="s">
        <v>252</v>
      </c>
      <c r="J10227" s="15">
        <v>7.9</v>
      </c>
    </row>
    <row r="10228" spans="1:10" x14ac:dyDescent="0.3">
      <c r="A10228" s="38" t="s">
        <v>252</v>
      </c>
      <c r="B10228" s="15">
        <v>144950</v>
      </c>
      <c r="C10228" s="15">
        <v>403450</v>
      </c>
      <c r="E10228" s="37" t="s">
        <v>258</v>
      </c>
      <c r="F10228" s="15">
        <v>580250</v>
      </c>
      <c r="G10228" s="15">
        <v>15356729</v>
      </c>
      <c r="I10228" s="38" t="s">
        <v>255</v>
      </c>
      <c r="J10228" s="15">
        <v>6.4</v>
      </c>
    </row>
    <row r="10229" spans="1:10" x14ac:dyDescent="0.3">
      <c r="A10229" s="38" t="s">
        <v>255</v>
      </c>
      <c r="B10229" s="15">
        <v>280475</v>
      </c>
      <c r="C10229" s="15">
        <v>698450</v>
      </c>
      <c r="E10229" s="36" t="s">
        <v>253</v>
      </c>
      <c r="F10229" s="15">
        <v>1985675</v>
      </c>
      <c r="G10229" s="15">
        <v>45550274</v>
      </c>
      <c r="I10229" s="38" t="s">
        <v>258</v>
      </c>
      <c r="J10229" s="15">
        <v>5.5</v>
      </c>
    </row>
    <row r="10230" spans="1:10" x14ac:dyDescent="0.3">
      <c r="A10230" s="38" t="s">
        <v>258</v>
      </c>
      <c r="B10230" s="15">
        <v>264750</v>
      </c>
      <c r="C10230" s="15">
        <v>399500</v>
      </c>
      <c r="E10230" s="35" t="s">
        <v>272</v>
      </c>
      <c r="F10230" s="15">
        <v>8640938</v>
      </c>
      <c r="G10230" s="15">
        <v>252517972</v>
      </c>
      <c r="I10230" s="38" t="s">
        <v>260</v>
      </c>
      <c r="J10230" s="15">
        <v>6.4</v>
      </c>
    </row>
    <row r="10231" spans="1:10" x14ac:dyDescent="0.3">
      <c r="A10231" s="38" t="s">
        <v>260</v>
      </c>
      <c r="B10231" s="15">
        <v>169000</v>
      </c>
      <c r="C10231" s="15">
        <v>398000</v>
      </c>
      <c r="E10231" s="36" t="s">
        <v>246</v>
      </c>
      <c r="F10231" s="15">
        <v>1932925</v>
      </c>
      <c r="G10231" s="15">
        <v>35071253</v>
      </c>
      <c r="I10231" s="38" t="s">
        <v>262</v>
      </c>
      <c r="J10231" s="15">
        <v>5.6</v>
      </c>
    </row>
    <row r="10232" spans="1:10" x14ac:dyDescent="0.3">
      <c r="A10232" s="38" t="s">
        <v>262</v>
      </c>
      <c r="B10232" s="15">
        <v>327250</v>
      </c>
      <c r="C10232" s="15">
        <v>859200</v>
      </c>
      <c r="E10232" s="36" t="s">
        <v>248</v>
      </c>
      <c r="F10232" s="15">
        <v>2266923</v>
      </c>
      <c r="G10232" s="15">
        <v>68913153</v>
      </c>
      <c r="I10232" s="38" t="s">
        <v>263</v>
      </c>
      <c r="J10232" s="15">
        <v>5.7</v>
      </c>
    </row>
    <row r="10233" spans="1:10" x14ac:dyDescent="0.3">
      <c r="A10233" s="38" t="s">
        <v>263</v>
      </c>
      <c r="B10233" s="15">
        <v>181700</v>
      </c>
      <c r="C10233" s="15">
        <v>252400</v>
      </c>
      <c r="E10233" s="36" t="s">
        <v>250</v>
      </c>
      <c r="F10233" s="15">
        <v>2209190</v>
      </c>
      <c r="G10233" s="15">
        <v>79051485</v>
      </c>
      <c r="I10233" s="35" t="s">
        <v>269</v>
      </c>
      <c r="J10233" s="15"/>
    </row>
    <row r="10234" spans="1:10" x14ac:dyDescent="0.3">
      <c r="A10234" s="35" t="s">
        <v>267</v>
      </c>
      <c r="B10234" s="15"/>
      <c r="C10234" s="15"/>
      <c r="E10234" s="37" t="s">
        <v>252</v>
      </c>
      <c r="F10234" s="15">
        <v>748475</v>
      </c>
      <c r="G10234" s="15">
        <v>21040944</v>
      </c>
      <c r="I10234" s="38" t="s">
        <v>245</v>
      </c>
      <c r="J10234" s="15">
        <v>4.5999999999999996</v>
      </c>
    </row>
    <row r="10235" spans="1:10" x14ac:dyDescent="0.3">
      <c r="A10235" s="38" t="s">
        <v>245</v>
      </c>
      <c r="B10235" s="15">
        <v>256500</v>
      </c>
      <c r="C10235" s="15">
        <v>256500</v>
      </c>
      <c r="E10235" s="37" t="s">
        <v>255</v>
      </c>
      <c r="F10235" s="15">
        <v>785950</v>
      </c>
      <c r="G10235" s="15">
        <v>31717697</v>
      </c>
      <c r="I10235" s="38" t="s">
        <v>247</v>
      </c>
      <c r="J10235" s="15">
        <v>3.6</v>
      </c>
    </row>
    <row r="10236" spans="1:10" x14ac:dyDescent="0.3">
      <c r="A10236" s="38" t="s">
        <v>247</v>
      </c>
      <c r="B10236" s="15">
        <v>147000</v>
      </c>
      <c r="C10236" s="15">
        <v>147000</v>
      </c>
      <c r="E10236" s="37" t="s">
        <v>258</v>
      </c>
      <c r="F10236" s="15">
        <v>674765</v>
      </c>
      <c r="G10236" s="15">
        <v>26292844</v>
      </c>
      <c r="I10236" s="38" t="s">
        <v>249</v>
      </c>
      <c r="J10236" s="15">
        <v>4</v>
      </c>
    </row>
    <row r="10237" spans="1:10" x14ac:dyDescent="0.3">
      <c r="A10237" s="38" t="s">
        <v>249</v>
      </c>
      <c r="B10237" s="15">
        <v>170825</v>
      </c>
      <c r="C10237" s="15">
        <v>691050</v>
      </c>
      <c r="E10237" s="36" t="s">
        <v>253</v>
      </c>
      <c r="F10237" s="15">
        <v>2231900</v>
      </c>
      <c r="G10237" s="15">
        <v>69482081</v>
      </c>
      <c r="I10237" s="38" t="s">
        <v>251</v>
      </c>
      <c r="J10237" s="15">
        <v>4.0999999999999996</v>
      </c>
    </row>
    <row r="10238" spans="1:10" x14ac:dyDescent="0.3">
      <c r="A10238" s="38" t="s">
        <v>251</v>
      </c>
      <c r="B10238" s="15">
        <v>256270</v>
      </c>
      <c r="C10238" s="15">
        <v>354770</v>
      </c>
      <c r="E10238" s="35" t="s">
        <v>273</v>
      </c>
      <c r="F10238" s="15">
        <v>10025127</v>
      </c>
      <c r="G10238" s="15">
        <v>313032625</v>
      </c>
      <c r="I10238" s="38" t="s">
        <v>254</v>
      </c>
      <c r="J10238" s="15">
        <v>4.5999999999999996</v>
      </c>
    </row>
    <row r="10239" spans="1:10" x14ac:dyDescent="0.3">
      <c r="A10239" s="38" t="s">
        <v>254</v>
      </c>
      <c r="B10239" s="15">
        <v>97850</v>
      </c>
      <c r="C10239" s="15">
        <v>271350</v>
      </c>
      <c r="E10239" s="36" t="s">
        <v>246</v>
      </c>
      <c r="F10239" s="15">
        <v>2464925</v>
      </c>
      <c r="G10239" s="15">
        <v>61117361</v>
      </c>
      <c r="I10239" s="38" t="s">
        <v>257</v>
      </c>
      <c r="J10239" s="15">
        <v>4.7</v>
      </c>
    </row>
    <row r="10240" spans="1:10" x14ac:dyDescent="0.3">
      <c r="A10240" s="38" t="s">
        <v>257</v>
      </c>
      <c r="B10240" s="15">
        <v>218788</v>
      </c>
      <c r="C10240" s="15">
        <v>341075</v>
      </c>
      <c r="E10240" s="36" t="s">
        <v>248</v>
      </c>
      <c r="F10240" s="15">
        <v>2567350</v>
      </c>
      <c r="G10240" s="15">
        <v>90225241</v>
      </c>
      <c r="I10240" s="38" t="s">
        <v>252</v>
      </c>
      <c r="J10240" s="15">
        <v>4.0999999999999996</v>
      </c>
    </row>
    <row r="10241" spans="1:10" x14ac:dyDescent="0.3">
      <c r="A10241" s="38" t="s">
        <v>252</v>
      </c>
      <c r="B10241" s="15">
        <v>246000</v>
      </c>
      <c r="C10241" s="15">
        <v>492000</v>
      </c>
      <c r="E10241" s="36" t="s">
        <v>250</v>
      </c>
      <c r="F10241" s="15">
        <v>2529025</v>
      </c>
      <c r="G10241" s="15">
        <v>80349737</v>
      </c>
      <c r="I10241" s="38" t="s">
        <v>255</v>
      </c>
      <c r="J10241" s="15">
        <v>4.8</v>
      </c>
    </row>
    <row r="10242" spans="1:10" x14ac:dyDescent="0.3">
      <c r="A10242" s="38" t="s">
        <v>255</v>
      </c>
      <c r="B10242" s="15">
        <v>186125</v>
      </c>
      <c r="C10242" s="15">
        <v>467750</v>
      </c>
      <c r="E10242" s="37" t="s">
        <v>252</v>
      </c>
      <c r="F10242" s="15">
        <v>839975</v>
      </c>
      <c r="G10242" s="15">
        <v>25218898</v>
      </c>
      <c r="I10242" s="38" t="s">
        <v>258</v>
      </c>
      <c r="J10242" s="15">
        <v>4</v>
      </c>
    </row>
    <row r="10243" spans="1:10" x14ac:dyDescent="0.3">
      <c r="A10243" s="38" t="s">
        <v>258</v>
      </c>
      <c r="B10243" s="15">
        <v>180001</v>
      </c>
      <c r="C10243" s="15">
        <v>709622</v>
      </c>
      <c r="E10243" s="37" t="s">
        <v>255</v>
      </c>
      <c r="F10243" s="15">
        <v>821950</v>
      </c>
      <c r="G10243" s="15">
        <v>25559660</v>
      </c>
      <c r="I10243" s="38" t="s">
        <v>260</v>
      </c>
      <c r="J10243" s="15">
        <v>3.3</v>
      </c>
    </row>
    <row r="10244" spans="1:10" x14ac:dyDescent="0.3">
      <c r="A10244" s="38" t="s">
        <v>260</v>
      </c>
      <c r="B10244" s="15">
        <v>225300</v>
      </c>
      <c r="C10244" s="15">
        <v>543550</v>
      </c>
      <c r="E10244" s="37" t="s">
        <v>258</v>
      </c>
      <c r="F10244" s="15">
        <v>867100</v>
      </c>
      <c r="G10244" s="15">
        <v>29571179</v>
      </c>
      <c r="I10244" s="38" t="s">
        <v>262</v>
      </c>
      <c r="J10244" s="15">
        <v>3.6</v>
      </c>
    </row>
    <row r="10245" spans="1:10" x14ac:dyDescent="0.3">
      <c r="A10245" s="38" t="s">
        <v>262</v>
      </c>
      <c r="B10245" s="15">
        <v>203000</v>
      </c>
      <c r="C10245" s="15">
        <v>964800</v>
      </c>
      <c r="E10245" s="36" t="s">
        <v>253</v>
      </c>
      <c r="F10245" s="15">
        <v>2463827</v>
      </c>
      <c r="G10245" s="15">
        <v>81340286</v>
      </c>
      <c r="I10245" s="38" t="s">
        <v>263</v>
      </c>
      <c r="J10245" s="15">
        <v>3.4</v>
      </c>
    </row>
    <row r="10246" spans="1:10" x14ac:dyDescent="0.3">
      <c r="A10246" s="38" t="s">
        <v>263</v>
      </c>
      <c r="B10246" s="15">
        <v>125800</v>
      </c>
      <c r="C10246" s="15">
        <v>364800</v>
      </c>
      <c r="E10246" s="35" t="s">
        <v>274</v>
      </c>
      <c r="F10246" s="15">
        <v>10149313</v>
      </c>
      <c r="G10246" s="15">
        <v>280437653</v>
      </c>
      <c r="I10246" s="35" t="s">
        <v>270</v>
      </c>
      <c r="J10246" s="15"/>
    </row>
    <row r="10247" spans="1:10" x14ac:dyDescent="0.3">
      <c r="A10247" s="35" t="s">
        <v>268</v>
      </c>
      <c r="B10247" s="15"/>
      <c r="C10247" s="15"/>
      <c r="E10247" s="36" t="s">
        <v>246</v>
      </c>
      <c r="F10247" s="15">
        <v>2614063</v>
      </c>
      <c r="G10247" s="15">
        <v>70189102</v>
      </c>
      <c r="I10247" s="38" t="s">
        <v>245</v>
      </c>
      <c r="J10247" s="15">
        <v>3.6</v>
      </c>
    </row>
    <row r="10248" spans="1:10" x14ac:dyDescent="0.3">
      <c r="A10248" s="38" t="s">
        <v>245</v>
      </c>
      <c r="B10248" s="15">
        <v>76000</v>
      </c>
      <c r="C10248" s="15">
        <v>271000</v>
      </c>
      <c r="E10248" s="36" t="s">
        <v>248</v>
      </c>
      <c r="F10248" s="15">
        <v>2561000</v>
      </c>
      <c r="G10248" s="15">
        <v>86019518</v>
      </c>
      <c r="I10248" s="38" t="s">
        <v>247</v>
      </c>
      <c r="J10248" s="15">
        <v>4.0999999999999996</v>
      </c>
    </row>
    <row r="10249" spans="1:10" x14ac:dyDescent="0.3">
      <c r="A10249" s="38" t="s">
        <v>247</v>
      </c>
      <c r="B10249" s="15">
        <v>161000</v>
      </c>
      <c r="C10249" s="15">
        <v>434000</v>
      </c>
      <c r="E10249" s="36" t="s">
        <v>250</v>
      </c>
      <c r="F10249" s="15">
        <v>2506750</v>
      </c>
      <c r="G10249" s="15">
        <v>65974987</v>
      </c>
      <c r="I10249" s="38" t="s">
        <v>249</v>
      </c>
      <c r="J10249" s="15">
        <v>4.0999999999999996</v>
      </c>
    </row>
    <row r="10250" spans="1:10" x14ac:dyDescent="0.3">
      <c r="A10250" s="38" t="s">
        <v>249</v>
      </c>
      <c r="B10250" s="15">
        <v>214000</v>
      </c>
      <c r="C10250" s="15">
        <v>877975</v>
      </c>
      <c r="E10250" s="37" t="s">
        <v>252</v>
      </c>
      <c r="F10250" s="15">
        <v>830000</v>
      </c>
      <c r="G10250" s="15">
        <v>25524049</v>
      </c>
      <c r="I10250" s="38" t="s">
        <v>251</v>
      </c>
      <c r="J10250" s="15">
        <v>4.5999999999999996</v>
      </c>
    </row>
    <row r="10251" spans="1:10" x14ac:dyDescent="0.3">
      <c r="A10251" s="38" t="s">
        <v>251</v>
      </c>
      <c r="B10251" s="15">
        <v>234200</v>
      </c>
      <c r="C10251" s="15">
        <v>672550</v>
      </c>
      <c r="E10251" s="37" t="s">
        <v>255</v>
      </c>
      <c r="F10251" s="15">
        <v>872500</v>
      </c>
      <c r="G10251" s="15">
        <v>25907655</v>
      </c>
      <c r="I10251" s="38" t="s">
        <v>254</v>
      </c>
      <c r="J10251" s="15">
        <v>4.0999999999999996</v>
      </c>
    </row>
    <row r="10252" spans="1:10" x14ac:dyDescent="0.3">
      <c r="A10252" s="38" t="s">
        <v>254</v>
      </c>
      <c r="B10252" s="15">
        <v>206309</v>
      </c>
      <c r="C10252" s="15">
        <v>1066017</v>
      </c>
      <c r="E10252" s="37" t="s">
        <v>258</v>
      </c>
      <c r="F10252" s="15">
        <v>804250</v>
      </c>
      <c r="G10252" s="15">
        <v>14543283</v>
      </c>
      <c r="I10252" s="38" t="s">
        <v>257</v>
      </c>
      <c r="J10252" s="15">
        <v>4.7</v>
      </c>
    </row>
    <row r="10253" spans="1:10" x14ac:dyDescent="0.3">
      <c r="A10253" s="38" t="s">
        <v>257</v>
      </c>
      <c r="B10253" s="15">
        <v>220850</v>
      </c>
      <c r="C10253" s="15">
        <v>513200</v>
      </c>
      <c r="E10253" s="36" t="s">
        <v>253</v>
      </c>
      <c r="F10253" s="15">
        <v>2467500</v>
      </c>
      <c r="G10253" s="15">
        <v>58254046</v>
      </c>
      <c r="I10253" s="38" t="s">
        <v>252</v>
      </c>
      <c r="J10253" s="15">
        <v>5.6</v>
      </c>
    </row>
    <row r="10254" spans="1:10" x14ac:dyDescent="0.3">
      <c r="A10254" s="38" t="s">
        <v>252</v>
      </c>
      <c r="B10254" s="15">
        <v>205000</v>
      </c>
      <c r="C10254" s="15">
        <v>205000</v>
      </c>
      <c r="E10254" s="35" t="s">
        <v>275</v>
      </c>
      <c r="F10254" s="15">
        <v>9102765</v>
      </c>
      <c r="G10254" s="15">
        <v>241039174</v>
      </c>
      <c r="I10254" s="38" t="s">
        <v>255</v>
      </c>
      <c r="J10254" s="15">
        <v>4.5</v>
      </c>
    </row>
    <row r="10255" spans="1:10" x14ac:dyDescent="0.3">
      <c r="A10255" s="38" t="s">
        <v>255</v>
      </c>
      <c r="B10255" s="15">
        <v>206450</v>
      </c>
      <c r="C10255" s="15">
        <v>795650</v>
      </c>
      <c r="E10255" s="36" t="s">
        <v>246</v>
      </c>
      <c r="F10255" s="15">
        <v>2194500</v>
      </c>
      <c r="G10255" s="15">
        <v>53533049</v>
      </c>
      <c r="I10255" s="38" t="s">
        <v>258</v>
      </c>
      <c r="J10255" s="15">
        <v>4.5</v>
      </c>
    </row>
    <row r="10256" spans="1:10" x14ac:dyDescent="0.3">
      <c r="A10256" s="38" t="s">
        <v>258</v>
      </c>
      <c r="B10256" s="15">
        <v>208075</v>
      </c>
      <c r="C10256" s="15">
        <v>416150</v>
      </c>
      <c r="E10256" s="36" t="s">
        <v>248</v>
      </c>
      <c r="F10256" s="15">
        <v>2635000</v>
      </c>
      <c r="G10256" s="15">
        <v>76812079</v>
      </c>
      <c r="I10256" s="38" t="s">
        <v>260</v>
      </c>
      <c r="J10256" s="15">
        <v>3.5</v>
      </c>
    </row>
    <row r="10257" spans="1:10" x14ac:dyDescent="0.3">
      <c r="A10257" s="38" t="s">
        <v>260</v>
      </c>
      <c r="B10257" s="15">
        <v>110950</v>
      </c>
      <c r="C10257" s="15">
        <v>221900</v>
      </c>
      <c r="E10257" s="36" t="s">
        <v>250</v>
      </c>
      <c r="F10257" s="15">
        <v>2530090</v>
      </c>
      <c r="G10257" s="15">
        <v>68532738</v>
      </c>
      <c r="I10257" s="38" t="s">
        <v>262</v>
      </c>
      <c r="J10257" s="15">
        <v>3.6</v>
      </c>
    </row>
    <row r="10258" spans="1:10" x14ac:dyDescent="0.3">
      <c r="A10258" s="38" t="s">
        <v>262</v>
      </c>
      <c r="B10258" s="15">
        <v>297000</v>
      </c>
      <c r="C10258" s="15">
        <v>1054400</v>
      </c>
      <c r="E10258" s="37" t="s">
        <v>252</v>
      </c>
      <c r="F10258" s="15">
        <v>869900</v>
      </c>
      <c r="G10258" s="15">
        <v>25396616</v>
      </c>
      <c r="I10258" s="38" t="s">
        <v>263</v>
      </c>
      <c r="J10258" s="15">
        <v>3.4</v>
      </c>
    </row>
    <row r="10259" spans="1:10" x14ac:dyDescent="0.3">
      <c r="A10259" s="38" t="s">
        <v>263</v>
      </c>
      <c r="B10259" s="15">
        <v>203000</v>
      </c>
      <c r="C10259" s="15">
        <v>558767</v>
      </c>
      <c r="E10259" s="37" t="s">
        <v>255</v>
      </c>
      <c r="F10259" s="15">
        <v>828700</v>
      </c>
      <c r="G10259" s="15">
        <v>25371248</v>
      </c>
      <c r="I10259" s="35" t="s">
        <v>271</v>
      </c>
      <c r="J10259" s="15"/>
    </row>
    <row r="10260" spans="1:10" x14ac:dyDescent="0.3">
      <c r="A10260" s="35" t="s">
        <v>269</v>
      </c>
      <c r="B10260" s="15"/>
      <c r="C10260" s="15"/>
      <c r="E10260" s="37" t="s">
        <v>258</v>
      </c>
      <c r="F10260" s="15">
        <v>831490</v>
      </c>
      <c r="G10260" s="15">
        <v>17764874</v>
      </c>
      <c r="I10260" s="38" t="s">
        <v>245</v>
      </c>
      <c r="J10260" s="15">
        <v>3.5</v>
      </c>
    </row>
    <row r="10261" spans="1:10" x14ac:dyDescent="0.3">
      <c r="A10261" s="38" t="s">
        <v>245</v>
      </c>
      <c r="B10261" s="15">
        <v>222500</v>
      </c>
      <c r="C10261" s="15">
        <v>499500</v>
      </c>
      <c r="E10261" s="36" t="s">
        <v>253</v>
      </c>
      <c r="F10261" s="15">
        <v>1743175</v>
      </c>
      <c r="G10261" s="15">
        <v>42161308</v>
      </c>
      <c r="I10261" s="38" t="s">
        <v>247</v>
      </c>
      <c r="J10261" s="15">
        <v>2.8</v>
      </c>
    </row>
    <row r="10262" spans="1:10" x14ac:dyDescent="0.3">
      <c r="A10262" s="38" t="s">
        <v>247</v>
      </c>
      <c r="B10262" s="15">
        <v>234000</v>
      </c>
      <c r="C10262" s="15">
        <v>462950</v>
      </c>
      <c r="E10262" s="14">
        <v>109</v>
      </c>
      <c r="F10262" s="15">
        <v>53893286</v>
      </c>
      <c r="G10262" s="15">
        <v>4530833054</v>
      </c>
      <c r="I10262" s="38" t="s">
        <v>249</v>
      </c>
      <c r="J10262" s="15">
        <v>2.4</v>
      </c>
    </row>
    <row r="10263" spans="1:10" x14ac:dyDescent="0.3">
      <c r="A10263" s="38" t="s">
        <v>249</v>
      </c>
      <c r="B10263" s="15">
        <v>140000</v>
      </c>
      <c r="C10263" s="15">
        <v>529450</v>
      </c>
      <c r="E10263" s="35" t="s">
        <v>259</v>
      </c>
      <c r="F10263" s="15"/>
      <c r="G10263" s="15">
        <v>0</v>
      </c>
      <c r="I10263" s="38" t="s">
        <v>251</v>
      </c>
      <c r="J10263" s="15">
        <v>2.2000000000000002</v>
      </c>
    </row>
    <row r="10264" spans="1:10" x14ac:dyDescent="0.3">
      <c r="A10264" s="38" t="s">
        <v>251</v>
      </c>
      <c r="B10264" s="15">
        <v>274250</v>
      </c>
      <c r="C10264" s="15">
        <v>933300</v>
      </c>
      <c r="E10264" s="36" t="s">
        <v>246</v>
      </c>
      <c r="F10264" s="15"/>
      <c r="G10264" s="15">
        <v>0</v>
      </c>
      <c r="I10264" s="38" t="s">
        <v>254</v>
      </c>
      <c r="J10264" s="15">
        <v>2.4</v>
      </c>
    </row>
    <row r="10265" spans="1:10" x14ac:dyDescent="0.3">
      <c r="A10265" s="38" t="s">
        <v>254</v>
      </c>
      <c r="B10265" s="15">
        <v>283000</v>
      </c>
      <c r="C10265" s="15">
        <v>834888</v>
      </c>
      <c r="E10265" s="36" t="s">
        <v>248</v>
      </c>
      <c r="F10265" s="15"/>
      <c r="G10265" s="15">
        <v>0</v>
      </c>
      <c r="I10265" s="38" t="s">
        <v>257</v>
      </c>
      <c r="J10265" s="15">
        <v>2</v>
      </c>
    </row>
    <row r="10266" spans="1:10" x14ac:dyDescent="0.3">
      <c r="A10266" s="38" t="s">
        <v>257</v>
      </c>
      <c r="B10266" s="15">
        <v>234975</v>
      </c>
      <c r="C10266" s="15">
        <v>605950</v>
      </c>
      <c r="E10266" s="36" t="s">
        <v>250</v>
      </c>
      <c r="F10266" s="15"/>
      <c r="G10266" s="15">
        <v>0</v>
      </c>
      <c r="I10266" s="38" t="s">
        <v>252</v>
      </c>
      <c r="J10266" s="15">
        <v>2.2000000000000002</v>
      </c>
    </row>
    <row r="10267" spans="1:10" x14ac:dyDescent="0.3">
      <c r="A10267" s="38" t="s">
        <v>252</v>
      </c>
      <c r="B10267" s="15">
        <v>205000</v>
      </c>
      <c r="C10267" s="15">
        <v>1037500</v>
      </c>
      <c r="E10267" s="37" t="s">
        <v>252</v>
      </c>
      <c r="F10267" s="15"/>
      <c r="G10267" s="15">
        <v>0</v>
      </c>
      <c r="I10267" s="38" t="s">
        <v>255</v>
      </c>
      <c r="J10267" s="15">
        <v>2.6</v>
      </c>
    </row>
    <row r="10268" spans="1:10" x14ac:dyDescent="0.3">
      <c r="A10268" s="38" t="s">
        <v>255</v>
      </c>
      <c r="B10268" s="15">
        <v>261250</v>
      </c>
      <c r="C10268" s="15">
        <v>1415550</v>
      </c>
      <c r="E10268" s="37" t="s">
        <v>255</v>
      </c>
      <c r="F10268" s="15"/>
      <c r="G10268" s="15">
        <v>0</v>
      </c>
      <c r="I10268" s="38" t="s">
        <v>258</v>
      </c>
      <c r="J10268" s="15">
        <v>2</v>
      </c>
    </row>
    <row r="10269" spans="1:10" x14ac:dyDescent="0.3">
      <c r="A10269" s="38" t="s">
        <v>258</v>
      </c>
      <c r="B10269" s="15">
        <v>329900</v>
      </c>
      <c r="C10269" s="15">
        <v>924800</v>
      </c>
      <c r="E10269" s="37" t="s">
        <v>258</v>
      </c>
      <c r="F10269" s="15"/>
      <c r="G10269" s="15">
        <v>0</v>
      </c>
      <c r="I10269" s="38" t="s">
        <v>260</v>
      </c>
      <c r="J10269" s="15">
        <v>1.5</v>
      </c>
    </row>
    <row r="10270" spans="1:10" x14ac:dyDescent="0.3">
      <c r="A10270" s="38" t="s">
        <v>260</v>
      </c>
      <c r="B10270" s="15">
        <v>328000</v>
      </c>
      <c r="C10270" s="15">
        <v>733965</v>
      </c>
      <c r="E10270" s="36" t="s">
        <v>253</v>
      </c>
      <c r="F10270" s="15"/>
      <c r="G10270" s="15">
        <v>0</v>
      </c>
      <c r="I10270" s="38" t="s">
        <v>262</v>
      </c>
      <c r="J10270" s="15">
        <v>1.3</v>
      </c>
    </row>
    <row r="10271" spans="1:10" x14ac:dyDescent="0.3">
      <c r="A10271" s="38" t="s">
        <v>262</v>
      </c>
      <c r="B10271" s="15">
        <v>270750</v>
      </c>
      <c r="C10271" s="15">
        <v>1098500</v>
      </c>
      <c r="E10271" s="35" t="s">
        <v>265</v>
      </c>
      <c r="F10271" s="15">
        <v>2380935</v>
      </c>
      <c r="G10271" s="15">
        <v>49234622</v>
      </c>
      <c r="I10271" s="38" t="s">
        <v>263</v>
      </c>
      <c r="J10271" s="15">
        <v>1.5</v>
      </c>
    </row>
    <row r="10272" spans="1:10" x14ac:dyDescent="0.3">
      <c r="A10272" s="38" t="s">
        <v>263</v>
      </c>
      <c r="B10272" s="15">
        <v>274745</v>
      </c>
      <c r="C10272" s="15">
        <v>663390</v>
      </c>
      <c r="E10272" s="36" t="s">
        <v>246</v>
      </c>
      <c r="F10272" s="15">
        <v>298000</v>
      </c>
      <c r="G10272" s="15">
        <v>298000</v>
      </c>
      <c r="I10272" s="35" t="s">
        <v>272</v>
      </c>
      <c r="J10272" s="15"/>
    </row>
    <row r="10273" spans="1:10" x14ac:dyDescent="0.3">
      <c r="A10273" s="35" t="s">
        <v>270</v>
      </c>
      <c r="B10273" s="15"/>
      <c r="C10273" s="15"/>
      <c r="E10273" s="36" t="s">
        <v>248</v>
      </c>
      <c r="F10273" s="15">
        <v>259950</v>
      </c>
      <c r="G10273" s="15">
        <v>259950</v>
      </c>
      <c r="I10273" s="38" t="s">
        <v>245</v>
      </c>
      <c r="J10273" s="15">
        <v>1.2</v>
      </c>
    </row>
    <row r="10274" spans="1:10" x14ac:dyDescent="0.3">
      <c r="A10274" s="38" t="s">
        <v>245</v>
      </c>
      <c r="B10274" s="15">
        <v>305318</v>
      </c>
      <c r="C10274" s="15">
        <v>904384</v>
      </c>
      <c r="E10274" s="36" t="s">
        <v>250</v>
      </c>
      <c r="F10274" s="15">
        <v>949335</v>
      </c>
      <c r="G10274" s="15">
        <v>15675608</v>
      </c>
      <c r="I10274" s="38" t="s">
        <v>247</v>
      </c>
      <c r="J10274" s="15">
        <v>1.2</v>
      </c>
    </row>
    <row r="10275" spans="1:10" x14ac:dyDescent="0.3">
      <c r="A10275" s="38" t="s">
        <v>247</v>
      </c>
      <c r="B10275" s="15">
        <v>209100</v>
      </c>
      <c r="C10275" s="15">
        <v>950650</v>
      </c>
      <c r="E10275" s="37" t="s">
        <v>252</v>
      </c>
      <c r="F10275" s="15">
        <v>370625</v>
      </c>
      <c r="G10275" s="15">
        <v>1416250</v>
      </c>
      <c r="I10275" s="38" t="s">
        <v>249</v>
      </c>
      <c r="J10275" s="15">
        <v>1.7</v>
      </c>
    </row>
    <row r="10276" spans="1:10" x14ac:dyDescent="0.3">
      <c r="A10276" s="38" t="s">
        <v>249</v>
      </c>
      <c r="B10276" s="15">
        <v>233000</v>
      </c>
      <c r="C10276" s="15">
        <v>898302</v>
      </c>
      <c r="E10276" s="37" t="s">
        <v>255</v>
      </c>
      <c r="F10276" s="15">
        <v>299950</v>
      </c>
      <c r="G10276" s="15">
        <v>5868182</v>
      </c>
      <c r="I10276" s="38" t="s">
        <v>251</v>
      </c>
      <c r="J10276" s="15">
        <v>1.8</v>
      </c>
    </row>
    <row r="10277" spans="1:10" x14ac:dyDescent="0.3">
      <c r="A10277" s="38" t="s">
        <v>251</v>
      </c>
      <c r="B10277" s="15">
        <v>247950</v>
      </c>
      <c r="C10277" s="15">
        <v>1039350</v>
      </c>
      <c r="E10277" s="37" t="s">
        <v>258</v>
      </c>
      <c r="F10277" s="15">
        <v>278760</v>
      </c>
      <c r="G10277" s="15">
        <v>8391176</v>
      </c>
      <c r="I10277" s="38" t="s">
        <v>254</v>
      </c>
      <c r="J10277" s="15">
        <v>1.8</v>
      </c>
    </row>
    <row r="10278" spans="1:10" x14ac:dyDescent="0.3">
      <c r="A10278" s="38" t="s">
        <v>254</v>
      </c>
      <c r="B10278" s="15">
        <v>308800</v>
      </c>
      <c r="C10278" s="15">
        <v>1393000</v>
      </c>
      <c r="E10278" s="36" t="s">
        <v>253</v>
      </c>
      <c r="F10278" s="15">
        <v>873650</v>
      </c>
      <c r="G10278" s="15">
        <v>33001064</v>
      </c>
      <c r="I10278" s="38" t="s">
        <v>257</v>
      </c>
      <c r="J10278" s="15">
        <v>1.8</v>
      </c>
    </row>
    <row r="10279" spans="1:10" x14ac:dyDescent="0.3">
      <c r="A10279" s="38" t="s">
        <v>257</v>
      </c>
      <c r="B10279" s="15">
        <v>346225</v>
      </c>
      <c r="C10279" s="15">
        <v>1274175</v>
      </c>
      <c r="E10279" s="35" t="s">
        <v>244</v>
      </c>
      <c r="F10279" s="15">
        <v>3704851</v>
      </c>
      <c r="G10279" s="15">
        <v>279486729</v>
      </c>
      <c r="I10279" s="38" t="s">
        <v>252</v>
      </c>
      <c r="J10279" s="15">
        <v>2.2999999999999998</v>
      </c>
    </row>
    <row r="10280" spans="1:10" x14ac:dyDescent="0.3">
      <c r="A10280" s="38" t="s">
        <v>252</v>
      </c>
      <c r="B10280" s="15">
        <v>348498</v>
      </c>
      <c r="C10280" s="15">
        <v>1528210</v>
      </c>
      <c r="E10280" s="36" t="s">
        <v>246</v>
      </c>
      <c r="F10280" s="15">
        <v>848561</v>
      </c>
      <c r="G10280" s="15">
        <v>42886007</v>
      </c>
      <c r="I10280" s="38" t="s">
        <v>255</v>
      </c>
      <c r="J10280" s="15">
        <v>2.2999999999999998</v>
      </c>
    </row>
    <row r="10281" spans="1:10" x14ac:dyDescent="0.3">
      <c r="A10281" s="38" t="s">
        <v>255</v>
      </c>
      <c r="B10281" s="15">
        <v>315000</v>
      </c>
      <c r="C10281" s="15">
        <v>951400</v>
      </c>
      <c r="E10281" s="36" t="s">
        <v>248</v>
      </c>
      <c r="F10281" s="15">
        <v>992225</v>
      </c>
      <c r="G10281" s="15">
        <v>88336562</v>
      </c>
      <c r="I10281" s="38" t="s">
        <v>258</v>
      </c>
      <c r="J10281" s="15">
        <v>1.9</v>
      </c>
    </row>
    <row r="10282" spans="1:10" x14ac:dyDescent="0.3">
      <c r="A10282" s="38" t="s">
        <v>258</v>
      </c>
      <c r="B10282" s="15">
        <v>321500</v>
      </c>
      <c r="C10282" s="15">
        <v>643000</v>
      </c>
      <c r="E10282" s="36" t="s">
        <v>250</v>
      </c>
      <c r="F10282" s="15">
        <v>924765</v>
      </c>
      <c r="G10282" s="15">
        <v>78931245</v>
      </c>
      <c r="I10282" s="38" t="s">
        <v>260</v>
      </c>
      <c r="J10282" s="15">
        <v>1.8</v>
      </c>
    </row>
    <row r="10283" spans="1:10" x14ac:dyDescent="0.3">
      <c r="A10283" s="38" t="s">
        <v>260</v>
      </c>
      <c r="B10283" s="15">
        <v>257200</v>
      </c>
      <c r="C10283" s="15">
        <v>1372450</v>
      </c>
      <c r="E10283" s="37" t="s">
        <v>252</v>
      </c>
      <c r="F10283" s="15">
        <v>289900</v>
      </c>
      <c r="G10283" s="15">
        <v>25542159</v>
      </c>
      <c r="I10283" s="38" t="s">
        <v>262</v>
      </c>
      <c r="J10283" s="15">
        <v>1.7</v>
      </c>
    </row>
    <row r="10284" spans="1:10" x14ac:dyDescent="0.3">
      <c r="A10284" s="38" t="s">
        <v>262</v>
      </c>
      <c r="B10284" s="15">
        <v>331700</v>
      </c>
      <c r="C10284" s="15">
        <v>1078250</v>
      </c>
      <c r="E10284" s="37" t="s">
        <v>255</v>
      </c>
      <c r="F10284" s="15">
        <v>335495</v>
      </c>
      <c r="G10284" s="15">
        <v>29784861</v>
      </c>
      <c r="I10284" s="38" t="s">
        <v>263</v>
      </c>
      <c r="J10284" s="15">
        <v>1</v>
      </c>
    </row>
    <row r="10285" spans="1:10" x14ac:dyDescent="0.3">
      <c r="A10285" s="38" t="s">
        <v>263</v>
      </c>
      <c r="B10285" s="15">
        <v>352500</v>
      </c>
      <c r="C10285" s="15">
        <v>705000</v>
      </c>
      <c r="E10285" s="37" t="s">
        <v>258</v>
      </c>
      <c r="F10285" s="15">
        <v>299370</v>
      </c>
      <c r="G10285" s="15">
        <v>23604225</v>
      </c>
      <c r="I10285" s="35" t="s">
        <v>273</v>
      </c>
      <c r="J10285" s="15"/>
    </row>
    <row r="10286" spans="1:10" x14ac:dyDescent="0.3">
      <c r="A10286" s="35" t="s">
        <v>271</v>
      </c>
      <c r="B10286" s="15"/>
      <c r="C10286" s="15"/>
      <c r="E10286" s="36" t="s">
        <v>253</v>
      </c>
      <c r="F10286" s="15">
        <v>939300</v>
      </c>
      <c r="G10286" s="15">
        <v>69332915</v>
      </c>
      <c r="I10286" s="38" t="s">
        <v>245</v>
      </c>
      <c r="J10286" s="15">
        <v>1</v>
      </c>
    </row>
    <row r="10287" spans="1:10" x14ac:dyDescent="0.3">
      <c r="A10287" s="38" t="s">
        <v>245</v>
      </c>
      <c r="B10287" s="15">
        <v>328500</v>
      </c>
      <c r="C10287" s="15">
        <v>884000</v>
      </c>
      <c r="E10287" s="35" t="s">
        <v>256</v>
      </c>
      <c r="F10287" s="15">
        <v>3719908</v>
      </c>
      <c r="G10287" s="15">
        <v>262781497</v>
      </c>
      <c r="I10287" s="38" t="s">
        <v>247</v>
      </c>
      <c r="J10287" s="15">
        <v>1.1000000000000001</v>
      </c>
    </row>
    <row r="10288" spans="1:10" x14ac:dyDescent="0.3">
      <c r="A10288" s="38" t="s">
        <v>247</v>
      </c>
      <c r="B10288" s="15">
        <v>277800</v>
      </c>
      <c r="C10288" s="15">
        <v>633000</v>
      </c>
      <c r="E10288" s="36" t="s">
        <v>246</v>
      </c>
      <c r="F10288" s="15">
        <v>988308</v>
      </c>
      <c r="G10288" s="15">
        <v>62890017</v>
      </c>
      <c r="I10288" s="38" t="s">
        <v>249</v>
      </c>
      <c r="J10288" s="15">
        <v>1.1000000000000001</v>
      </c>
    </row>
    <row r="10289" spans="1:10" x14ac:dyDescent="0.3">
      <c r="A10289" s="38" t="s">
        <v>249</v>
      </c>
      <c r="B10289" s="15">
        <v>242000</v>
      </c>
      <c r="C10289" s="15">
        <v>603500</v>
      </c>
      <c r="E10289" s="36" t="s">
        <v>248</v>
      </c>
      <c r="F10289" s="15">
        <v>965425</v>
      </c>
      <c r="G10289" s="15">
        <v>83661517</v>
      </c>
      <c r="I10289" s="38" t="s">
        <v>251</v>
      </c>
      <c r="J10289" s="15">
        <v>0.7</v>
      </c>
    </row>
    <row r="10290" spans="1:10" x14ac:dyDescent="0.3">
      <c r="A10290" s="38" t="s">
        <v>251</v>
      </c>
      <c r="B10290" s="15">
        <v>342500</v>
      </c>
      <c r="C10290" s="15">
        <v>2475246</v>
      </c>
      <c r="E10290" s="36" t="s">
        <v>250</v>
      </c>
      <c r="F10290" s="15">
        <v>882000</v>
      </c>
      <c r="G10290" s="15">
        <v>67659514</v>
      </c>
      <c r="I10290" s="38" t="s">
        <v>254</v>
      </c>
      <c r="J10290" s="15">
        <v>1.1000000000000001</v>
      </c>
    </row>
    <row r="10291" spans="1:10" x14ac:dyDescent="0.3">
      <c r="A10291" s="38" t="s">
        <v>254</v>
      </c>
      <c r="B10291" s="15">
        <v>258900</v>
      </c>
      <c r="C10291" s="15">
        <v>1231450</v>
      </c>
      <c r="E10291" s="37" t="s">
        <v>252</v>
      </c>
      <c r="F10291" s="15">
        <v>309000</v>
      </c>
      <c r="G10291" s="15">
        <v>25908449</v>
      </c>
      <c r="I10291" s="38" t="s">
        <v>257</v>
      </c>
      <c r="J10291" s="15">
        <v>2.2999999999999998</v>
      </c>
    </row>
    <row r="10292" spans="1:10" x14ac:dyDescent="0.3">
      <c r="A10292" s="38" t="s">
        <v>257</v>
      </c>
      <c r="B10292" s="15">
        <v>302700</v>
      </c>
      <c r="C10292" s="15">
        <v>2175749</v>
      </c>
      <c r="E10292" s="37" t="s">
        <v>255</v>
      </c>
      <c r="F10292" s="15">
        <v>308000</v>
      </c>
      <c r="G10292" s="15">
        <v>24714844</v>
      </c>
      <c r="I10292" s="38" t="s">
        <v>252</v>
      </c>
      <c r="J10292" s="15">
        <v>2</v>
      </c>
    </row>
    <row r="10293" spans="1:10" x14ac:dyDescent="0.3">
      <c r="A10293" s="38" t="s">
        <v>252</v>
      </c>
      <c r="B10293" s="15">
        <v>281000</v>
      </c>
      <c r="C10293" s="15">
        <v>1453050</v>
      </c>
      <c r="E10293" s="37" t="s">
        <v>258</v>
      </c>
      <c r="F10293" s="15">
        <v>265000</v>
      </c>
      <c r="G10293" s="15">
        <v>17036221</v>
      </c>
      <c r="I10293" s="38" t="s">
        <v>255</v>
      </c>
      <c r="J10293" s="15">
        <v>2.1</v>
      </c>
    </row>
    <row r="10294" spans="1:10" x14ac:dyDescent="0.3">
      <c r="A10294" s="38" t="s">
        <v>255</v>
      </c>
      <c r="B10294" s="15">
        <v>306550</v>
      </c>
      <c r="C10294" s="15">
        <v>613100</v>
      </c>
      <c r="E10294" s="36" t="s">
        <v>253</v>
      </c>
      <c r="F10294" s="15">
        <v>884175</v>
      </c>
      <c r="G10294" s="15">
        <v>48570449</v>
      </c>
      <c r="I10294" s="38" t="s">
        <v>258</v>
      </c>
      <c r="J10294" s="15">
        <v>1.6</v>
      </c>
    </row>
    <row r="10295" spans="1:10" x14ac:dyDescent="0.3">
      <c r="A10295" s="38" t="s">
        <v>258</v>
      </c>
      <c r="B10295" s="15">
        <v>407450</v>
      </c>
      <c r="C10295" s="15">
        <v>2011300</v>
      </c>
      <c r="E10295" s="35" t="s">
        <v>261</v>
      </c>
      <c r="F10295" s="15">
        <v>3561007</v>
      </c>
      <c r="G10295" s="15">
        <v>168833360</v>
      </c>
      <c r="I10295" s="38" t="s">
        <v>260</v>
      </c>
      <c r="J10295" s="15">
        <v>1.4</v>
      </c>
    </row>
    <row r="10296" spans="1:10" x14ac:dyDescent="0.3">
      <c r="A10296" s="38" t="s">
        <v>260</v>
      </c>
      <c r="B10296" s="15">
        <v>339450</v>
      </c>
      <c r="C10296" s="15">
        <v>1862850</v>
      </c>
      <c r="E10296" s="36" t="s">
        <v>246</v>
      </c>
      <c r="F10296" s="15">
        <v>956848</v>
      </c>
      <c r="G10296" s="15">
        <v>38913950</v>
      </c>
      <c r="I10296" s="38" t="s">
        <v>262</v>
      </c>
      <c r="J10296" s="15">
        <v>1.3</v>
      </c>
    </row>
    <row r="10297" spans="1:10" x14ac:dyDescent="0.3">
      <c r="A10297" s="38" t="s">
        <v>262</v>
      </c>
      <c r="B10297" s="15">
        <v>334251</v>
      </c>
      <c r="C10297" s="15">
        <v>1767001</v>
      </c>
      <c r="E10297" s="36" t="s">
        <v>248</v>
      </c>
      <c r="F10297" s="15">
        <v>953604</v>
      </c>
      <c r="G10297" s="15">
        <v>51398064</v>
      </c>
      <c r="I10297" s="38" t="s">
        <v>263</v>
      </c>
      <c r="J10297" s="15">
        <v>0.8</v>
      </c>
    </row>
    <row r="10298" spans="1:10" x14ac:dyDescent="0.3">
      <c r="A10298" s="38" t="s">
        <v>263</v>
      </c>
      <c r="B10298" s="15">
        <v>319475</v>
      </c>
      <c r="C10298" s="15">
        <v>1210450</v>
      </c>
      <c r="E10298" s="36" t="s">
        <v>250</v>
      </c>
      <c r="F10298" s="15">
        <v>801155</v>
      </c>
      <c r="G10298" s="15">
        <v>46254264</v>
      </c>
      <c r="I10298" s="35" t="s">
        <v>274</v>
      </c>
      <c r="J10298" s="15"/>
    </row>
    <row r="10299" spans="1:10" x14ac:dyDescent="0.3">
      <c r="A10299" s="35" t="s">
        <v>272</v>
      </c>
      <c r="B10299" s="15"/>
      <c r="C10299" s="15"/>
      <c r="E10299" s="37" t="s">
        <v>252</v>
      </c>
      <c r="F10299" s="15">
        <v>274975</v>
      </c>
      <c r="G10299" s="15">
        <v>20287890</v>
      </c>
      <c r="I10299" s="38" t="s">
        <v>245</v>
      </c>
      <c r="J10299" s="15">
        <v>0.9</v>
      </c>
    </row>
    <row r="10300" spans="1:10" x14ac:dyDescent="0.3">
      <c r="A10300" s="38" t="s">
        <v>245</v>
      </c>
      <c r="B10300" s="15">
        <v>371225</v>
      </c>
      <c r="C10300" s="15">
        <v>1122350</v>
      </c>
      <c r="E10300" s="37" t="s">
        <v>255</v>
      </c>
      <c r="F10300" s="15">
        <v>270000</v>
      </c>
      <c r="G10300" s="15">
        <v>11879007</v>
      </c>
      <c r="I10300" s="38" t="s">
        <v>247</v>
      </c>
      <c r="J10300" s="15">
        <v>1</v>
      </c>
    </row>
    <row r="10301" spans="1:10" x14ac:dyDescent="0.3">
      <c r="A10301" s="38" t="s">
        <v>247</v>
      </c>
      <c r="B10301" s="15">
        <v>267000</v>
      </c>
      <c r="C10301" s="15">
        <v>1983000</v>
      </c>
      <c r="E10301" s="37" t="s">
        <v>258</v>
      </c>
      <c r="F10301" s="15">
        <v>256180</v>
      </c>
      <c r="G10301" s="15">
        <v>14087367</v>
      </c>
      <c r="I10301" s="38" t="s">
        <v>249</v>
      </c>
      <c r="J10301" s="15">
        <v>0.7</v>
      </c>
    </row>
    <row r="10302" spans="1:10" x14ac:dyDescent="0.3">
      <c r="A10302" s="38" t="s">
        <v>249</v>
      </c>
      <c r="B10302" s="15">
        <v>350300</v>
      </c>
      <c r="C10302" s="15">
        <v>1901625</v>
      </c>
      <c r="E10302" s="36" t="s">
        <v>253</v>
      </c>
      <c r="F10302" s="15">
        <v>849400</v>
      </c>
      <c r="G10302" s="15">
        <v>32267082</v>
      </c>
      <c r="I10302" s="38" t="s">
        <v>251</v>
      </c>
      <c r="J10302" s="15">
        <v>0.9</v>
      </c>
    </row>
    <row r="10303" spans="1:10" x14ac:dyDescent="0.3">
      <c r="A10303" s="38" t="s">
        <v>251</v>
      </c>
      <c r="B10303" s="15">
        <v>294800</v>
      </c>
      <c r="C10303" s="15">
        <v>2097100</v>
      </c>
      <c r="E10303" s="35" t="s">
        <v>264</v>
      </c>
      <c r="F10303" s="15">
        <v>3292735</v>
      </c>
      <c r="G10303" s="15">
        <v>182832816</v>
      </c>
      <c r="I10303" s="38" t="s">
        <v>254</v>
      </c>
      <c r="J10303" s="15">
        <v>1.7</v>
      </c>
    </row>
    <row r="10304" spans="1:10" x14ac:dyDescent="0.3">
      <c r="A10304" s="38" t="s">
        <v>254</v>
      </c>
      <c r="B10304" s="15">
        <v>378000</v>
      </c>
      <c r="C10304" s="15">
        <v>2069500</v>
      </c>
      <c r="E10304" s="36" t="s">
        <v>246</v>
      </c>
      <c r="F10304" s="15">
        <v>885190</v>
      </c>
      <c r="G10304" s="15">
        <v>31136039</v>
      </c>
      <c r="I10304" s="38" t="s">
        <v>257</v>
      </c>
      <c r="J10304" s="15">
        <v>1.7</v>
      </c>
    </row>
    <row r="10305" spans="1:10" x14ac:dyDescent="0.3">
      <c r="A10305" s="38" t="s">
        <v>257</v>
      </c>
      <c r="B10305" s="15">
        <v>423400</v>
      </c>
      <c r="C10305" s="15">
        <v>2323013</v>
      </c>
      <c r="E10305" s="36" t="s">
        <v>248</v>
      </c>
      <c r="F10305" s="15">
        <v>843000</v>
      </c>
      <c r="G10305" s="15">
        <v>47934859</v>
      </c>
      <c r="I10305" s="38" t="s">
        <v>252</v>
      </c>
      <c r="J10305" s="15">
        <v>1.9</v>
      </c>
    </row>
    <row r="10306" spans="1:10" x14ac:dyDescent="0.3">
      <c r="A10306" s="38" t="s">
        <v>252</v>
      </c>
      <c r="B10306" s="15">
        <v>361475</v>
      </c>
      <c r="C10306" s="15">
        <v>2799950</v>
      </c>
      <c r="E10306" s="36" t="s">
        <v>250</v>
      </c>
      <c r="F10306" s="15">
        <v>809345</v>
      </c>
      <c r="G10306" s="15">
        <v>58709583</v>
      </c>
      <c r="I10306" s="38" t="s">
        <v>255</v>
      </c>
      <c r="J10306" s="15">
        <v>2</v>
      </c>
    </row>
    <row r="10307" spans="1:10" x14ac:dyDescent="0.3">
      <c r="A10307" s="38" t="s">
        <v>255</v>
      </c>
      <c r="B10307" s="15">
        <v>446950</v>
      </c>
      <c r="C10307" s="15">
        <v>2263150</v>
      </c>
      <c r="E10307" s="37" t="s">
        <v>252</v>
      </c>
      <c r="F10307" s="15">
        <v>268495</v>
      </c>
      <c r="G10307" s="15">
        <v>22666531</v>
      </c>
      <c r="I10307" s="38" t="s">
        <v>258</v>
      </c>
      <c r="J10307" s="15">
        <v>1.7</v>
      </c>
    </row>
    <row r="10308" spans="1:10" x14ac:dyDescent="0.3">
      <c r="A10308" s="38" t="s">
        <v>258</v>
      </c>
      <c r="B10308" s="15">
        <v>399000</v>
      </c>
      <c r="C10308" s="15">
        <v>1625900</v>
      </c>
      <c r="E10308" s="37" t="s">
        <v>255</v>
      </c>
      <c r="F10308" s="15">
        <v>263600</v>
      </c>
      <c r="G10308" s="15">
        <v>17678533</v>
      </c>
      <c r="I10308" s="38" t="s">
        <v>260</v>
      </c>
      <c r="J10308" s="15">
        <v>1.2</v>
      </c>
    </row>
    <row r="10309" spans="1:10" x14ac:dyDescent="0.3">
      <c r="A10309" s="38" t="s">
        <v>260</v>
      </c>
      <c r="B10309" s="15">
        <v>441200</v>
      </c>
      <c r="C10309" s="15">
        <v>2334350</v>
      </c>
      <c r="E10309" s="37" t="s">
        <v>258</v>
      </c>
      <c r="F10309" s="15">
        <v>277250</v>
      </c>
      <c r="G10309" s="15">
        <v>18364519</v>
      </c>
      <c r="I10309" s="38" t="s">
        <v>262</v>
      </c>
      <c r="J10309" s="15">
        <v>1.4</v>
      </c>
    </row>
    <row r="10310" spans="1:10" x14ac:dyDescent="0.3">
      <c r="A10310" s="38" t="s">
        <v>262</v>
      </c>
      <c r="B10310" s="15">
        <v>391000</v>
      </c>
      <c r="C10310" s="15">
        <v>1487800</v>
      </c>
      <c r="E10310" s="36" t="s">
        <v>253</v>
      </c>
      <c r="F10310" s="15">
        <v>755200</v>
      </c>
      <c r="G10310" s="15">
        <v>45052335</v>
      </c>
      <c r="I10310" s="38" t="s">
        <v>263</v>
      </c>
      <c r="J10310" s="15">
        <v>0.6</v>
      </c>
    </row>
    <row r="10311" spans="1:10" x14ac:dyDescent="0.3">
      <c r="A10311" s="38" t="s">
        <v>263</v>
      </c>
      <c r="B10311" s="15">
        <v>426225</v>
      </c>
      <c r="C10311" s="15">
        <v>2553300</v>
      </c>
      <c r="E10311" s="35" t="s">
        <v>266</v>
      </c>
      <c r="F10311" s="15">
        <v>3142807</v>
      </c>
      <c r="G10311" s="15">
        <v>161529693</v>
      </c>
      <c r="I10311" s="35" t="s">
        <v>275</v>
      </c>
      <c r="J10311" s="15"/>
    </row>
    <row r="10312" spans="1:10" x14ac:dyDescent="0.3">
      <c r="A10312" s="35" t="s">
        <v>273</v>
      </c>
      <c r="B10312" s="15"/>
      <c r="C10312" s="15"/>
      <c r="E10312" s="36" t="s">
        <v>246</v>
      </c>
      <c r="F10312" s="15">
        <v>786500</v>
      </c>
      <c r="G10312" s="15">
        <v>43701620</v>
      </c>
      <c r="I10312" s="38" t="s">
        <v>245</v>
      </c>
      <c r="J10312" s="15">
        <v>0.8</v>
      </c>
    </row>
    <row r="10313" spans="1:10" x14ac:dyDescent="0.3">
      <c r="A10313" s="38" t="s">
        <v>245</v>
      </c>
      <c r="B10313" s="15">
        <v>464900</v>
      </c>
      <c r="C10313" s="15">
        <v>3246750</v>
      </c>
      <c r="E10313" s="36" t="s">
        <v>248</v>
      </c>
      <c r="F10313" s="15">
        <v>767799</v>
      </c>
      <c r="G10313" s="15">
        <v>46129972</v>
      </c>
      <c r="I10313" s="38" t="s">
        <v>247</v>
      </c>
      <c r="J10313" s="15">
        <v>0.8</v>
      </c>
    </row>
    <row r="10314" spans="1:10" x14ac:dyDescent="0.3">
      <c r="A10314" s="38" t="s">
        <v>247</v>
      </c>
      <c r="B10314" s="15">
        <v>456250</v>
      </c>
      <c r="C10314" s="15">
        <v>1897051</v>
      </c>
      <c r="E10314" s="36" t="s">
        <v>250</v>
      </c>
      <c r="F10314" s="15">
        <v>836481</v>
      </c>
      <c r="G10314" s="15">
        <v>32591653</v>
      </c>
      <c r="I10314" s="38" t="s">
        <v>249</v>
      </c>
      <c r="J10314" s="15">
        <v>0.5</v>
      </c>
    </row>
    <row r="10315" spans="1:10" x14ac:dyDescent="0.3">
      <c r="A10315" s="38" t="s">
        <v>249</v>
      </c>
      <c r="B10315" s="15">
        <v>438750</v>
      </c>
      <c r="C10315" s="15">
        <v>2787949</v>
      </c>
      <c r="E10315" s="37" t="s">
        <v>252</v>
      </c>
      <c r="F10315" s="15">
        <v>295745</v>
      </c>
      <c r="G10315" s="15">
        <v>7136587</v>
      </c>
      <c r="I10315" s="38" t="s">
        <v>251</v>
      </c>
      <c r="J10315" s="15">
        <v>0.6</v>
      </c>
    </row>
    <row r="10316" spans="1:10" x14ac:dyDescent="0.3">
      <c r="A10316" s="38" t="s">
        <v>251</v>
      </c>
      <c r="B10316" s="15">
        <v>365300</v>
      </c>
      <c r="C10316" s="15">
        <v>1734150</v>
      </c>
      <c r="E10316" s="37" t="s">
        <v>255</v>
      </c>
      <c r="F10316" s="15">
        <v>299970</v>
      </c>
      <c r="G10316" s="15">
        <v>10878143</v>
      </c>
      <c r="I10316" s="38" t="s">
        <v>254</v>
      </c>
      <c r="J10316" s="15">
        <v>1</v>
      </c>
    </row>
    <row r="10317" spans="1:10" x14ac:dyDescent="0.3">
      <c r="A10317" s="38" t="s">
        <v>254</v>
      </c>
      <c r="B10317" s="15">
        <v>485000</v>
      </c>
      <c r="C10317" s="15">
        <v>3136950</v>
      </c>
      <c r="E10317" s="37" t="s">
        <v>258</v>
      </c>
      <c r="F10317" s="15">
        <v>240766</v>
      </c>
      <c r="G10317" s="15">
        <v>14576923</v>
      </c>
      <c r="I10317" s="38" t="s">
        <v>257</v>
      </c>
      <c r="J10317" s="15">
        <v>1.5</v>
      </c>
    </row>
    <row r="10318" spans="1:10" x14ac:dyDescent="0.3">
      <c r="A10318" s="38" t="s">
        <v>257</v>
      </c>
      <c r="B10318" s="15">
        <v>487120</v>
      </c>
      <c r="C10318" s="15">
        <v>3382370</v>
      </c>
      <c r="E10318" s="36" t="s">
        <v>253</v>
      </c>
      <c r="F10318" s="15">
        <v>752027</v>
      </c>
      <c r="G10318" s="15">
        <v>39106448</v>
      </c>
      <c r="I10318" s="38" t="s">
        <v>252</v>
      </c>
      <c r="J10318" s="15">
        <v>0.8</v>
      </c>
    </row>
    <row r="10319" spans="1:10" x14ac:dyDescent="0.3">
      <c r="A10319" s="38" t="s">
        <v>252</v>
      </c>
      <c r="B10319" s="15">
        <v>492250</v>
      </c>
      <c r="C10319" s="15">
        <v>1865000</v>
      </c>
      <c r="E10319" s="35" t="s">
        <v>267</v>
      </c>
      <c r="F10319" s="15">
        <v>2582546</v>
      </c>
      <c r="G10319" s="15">
        <v>155109686</v>
      </c>
      <c r="I10319" s="38" t="s">
        <v>258</v>
      </c>
      <c r="J10319" s="15">
        <v>0.7</v>
      </c>
    </row>
    <row r="10320" spans="1:10" x14ac:dyDescent="0.3">
      <c r="A10320" s="38" t="s">
        <v>255</v>
      </c>
      <c r="B10320" s="15">
        <v>427750</v>
      </c>
      <c r="C10320" s="15">
        <v>3306050</v>
      </c>
      <c r="E10320" s="36" t="s">
        <v>246</v>
      </c>
      <c r="F10320" s="15">
        <v>719798</v>
      </c>
      <c r="G10320" s="15">
        <v>37681356</v>
      </c>
      <c r="I10320" s="38" t="s">
        <v>260</v>
      </c>
      <c r="J10320" s="15">
        <v>1.2</v>
      </c>
    </row>
    <row r="10321" spans="1:10" x14ac:dyDescent="0.3">
      <c r="A10321" s="38" t="s">
        <v>258</v>
      </c>
      <c r="B10321" s="15">
        <v>493750</v>
      </c>
      <c r="C10321" s="15">
        <v>1896500</v>
      </c>
      <c r="E10321" s="36" t="s">
        <v>248</v>
      </c>
      <c r="F10321" s="15">
        <v>620680</v>
      </c>
      <c r="G10321" s="15">
        <v>41042692</v>
      </c>
      <c r="I10321" s="38" t="s">
        <v>262</v>
      </c>
      <c r="J10321" s="15">
        <v>1.2</v>
      </c>
    </row>
    <row r="10322" spans="1:10" x14ac:dyDescent="0.3">
      <c r="A10322" s="38" t="s">
        <v>260</v>
      </c>
      <c r="B10322" s="15">
        <v>423250</v>
      </c>
      <c r="C10322" s="15">
        <v>967500</v>
      </c>
      <c r="E10322" s="36" t="s">
        <v>250</v>
      </c>
      <c r="F10322" s="15">
        <v>651448</v>
      </c>
      <c r="G10322" s="15">
        <v>47140028</v>
      </c>
      <c r="I10322" s="14">
        <v>71</v>
      </c>
      <c r="J10322" s="15">
        <v>1055.8999999999999</v>
      </c>
    </row>
    <row r="10323" spans="1:10" x14ac:dyDescent="0.3">
      <c r="A10323" s="38" t="s">
        <v>262</v>
      </c>
      <c r="B10323" s="15">
        <v>495000</v>
      </c>
      <c r="C10323" s="15">
        <v>1908000</v>
      </c>
      <c r="E10323" s="37" t="s">
        <v>252</v>
      </c>
      <c r="F10323" s="15">
        <v>202500</v>
      </c>
      <c r="G10323" s="15">
        <v>15186645</v>
      </c>
      <c r="I10323" s="35" t="s">
        <v>244</v>
      </c>
      <c r="J10323" s="15"/>
    </row>
    <row r="10324" spans="1:10" x14ac:dyDescent="0.3">
      <c r="A10324" s="38" t="s">
        <v>263</v>
      </c>
      <c r="B10324" s="15">
        <v>536500</v>
      </c>
      <c r="C10324" s="15">
        <v>1283500</v>
      </c>
      <c r="E10324" s="37" t="s">
        <v>255</v>
      </c>
      <c r="F10324" s="15">
        <v>234948</v>
      </c>
      <c r="G10324" s="15">
        <v>19433038</v>
      </c>
      <c r="I10324" s="38" t="s">
        <v>245</v>
      </c>
      <c r="J10324" s="15">
        <v>2.8</v>
      </c>
    </row>
    <row r="10325" spans="1:10" x14ac:dyDescent="0.3">
      <c r="A10325" s="35" t="s">
        <v>274</v>
      </c>
      <c r="B10325" s="15"/>
      <c r="C10325" s="15"/>
      <c r="E10325" s="37" t="s">
        <v>258</v>
      </c>
      <c r="F10325" s="15">
        <v>214000</v>
      </c>
      <c r="G10325" s="15">
        <v>12520345</v>
      </c>
      <c r="I10325" s="38" t="s">
        <v>247</v>
      </c>
      <c r="J10325" s="15">
        <v>3.5</v>
      </c>
    </row>
    <row r="10326" spans="1:10" x14ac:dyDescent="0.3">
      <c r="A10326" s="38" t="s">
        <v>245</v>
      </c>
      <c r="B10326" s="15">
        <v>579450</v>
      </c>
      <c r="C10326" s="15">
        <v>1888700</v>
      </c>
      <c r="E10326" s="36" t="s">
        <v>253</v>
      </c>
      <c r="F10326" s="15">
        <v>590620</v>
      </c>
      <c r="G10326" s="15">
        <v>29245610</v>
      </c>
      <c r="I10326" s="38" t="s">
        <v>249</v>
      </c>
      <c r="J10326" s="15">
        <v>3.5</v>
      </c>
    </row>
    <row r="10327" spans="1:10" x14ac:dyDescent="0.3">
      <c r="A10327" s="38" t="s">
        <v>247</v>
      </c>
      <c r="B10327" s="15">
        <v>488250</v>
      </c>
      <c r="C10327" s="15">
        <v>3450300</v>
      </c>
      <c r="E10327" s="35" t="s">
        <v>268</v>
      </c>
      <c r="F10327" s="15">
        <v>2774706</v>
      </c>
      <c r="G10327" s="15">
        <v>168966335</v>
      </c>
      <c r="I10327" s="38" t="s">
        <v>251</v>
      </c>
      <c r="J10327" s="15">
        <v>4.2</v>
      </c>
    </row>
    <row r="10328" spans="1:10" x14ac:dyDescent="0.3">
      <c r="A10328" s="38" t="s">
        <v>249</v>
      </c>
      <c r="B10328" s="15">
        <v>534000</v>
      </c>
      <c r="C10328" s="15">
        <v>3216100</v>
      </c>
      <c r="E10328" s="36" t="s">
        <v>246</v>
      </c>
      <c r="F10328" s="15">
        <v>657420</v>
      </c>
      <c r="G10328" s="15">
        <v>27770863</v>
      </c>
      <c r="I10328" s="38" t="s">
        <v>254</v>
      </c>
      <c r="J10328" s="15">
        <v>3.7</v>
      </c>
    </row>
    <row r="10329" spans="1:10" x14ac:dyDescent="0.3">
      <c r="A10329" s="38" t="s">
        <v>251</v>
      </c>
      <c r="B10329" s="15">
        <v>425000</v>
      </c>
      <c r="C10329" s="15">
        <v>2167507</v>
      </c>
      <c r="E10329" s="36" t="s">
        <v>248</v>
      </c>
      <c r="F10329" s="15">
        <v>716086</v>
      </c>
      <c r="G10329" s="15">
        <v>42159538</v>
      </c>
      <c r="I10329" s="38" t="s">
        <v>257</v>
      </c>
      <c r="J10329" s="15">
        <v>3.2</v>
      </c>
    </row>
    <row r="10330" spans="1:10" x14ac:dyDescent="0.3">
      <c r="A10330" s="38" t="s">
        <v>254</v>
      </c>
      <c r="B10330" s="15">
        <v>554250</v>
      </c>
      <c r="C10330" s="15">
        <v>2967950</v>
      </c>
      <c r="E10330" s="36" t="s">
        <v>250</v>
      </c>
      <c r="F10330" s="15">
        <v>680000</v>
      </c>
      <c r="G10330" s="15">
        <v>50384341</v>
      </c>
      <c r="I10330" s="38" t="s">
        <v>252</v>
      </c>
      <c r="J10330" s="15">
        <v>4</v>
      </c>
    </row>
    <row r="10331" spans="1:10" x14ac:dyDescent="0.3">
      <c r="A10331" s="38" t="s">
        <v>257</v>
      </c>
      <c r="B10331" s="15">
        <v>572500</v>
      </c>
      <c r="C10331" s="15">
        <v>3207000</v>
      </c>
      <c r="E10331" s="37" t="s">
        <v>252</v>
      </c>
      <c r="F10331" s="15">
        <v>219000</v>
      </c>
      <c r="G10331" s="15">
        <v>19644269</v>
      </c>
      <c r="I10331" s="38" t="s">
        <v>255</v>
      </c>
      <c r="J10331" s="15">
        <v>4.4000000000000004</v>
      </c>
    </row>
    <row r="10332" spans="1:10" x14ac:dyDescent="0.3">
      <c r="A10332" s="38" t="s">
        <v>252</v>
      </c>
      <c r="B10332" s="15">
        <v>568000</v>
      </c>
      <c r="C10332" s="15">
        <v>2716450</v>
      </c>
      <c r="E10332" s="37" t="s">
        <v>255</v>
      </c>
      <c r="F10332" s="15">
        <v>239000</v>
      </c>
      <c r="G10332" s="15">
        <v>15519335</v>
      </c>
      <c r="I10332" s="38" t="s">
        <v>258</v>
      </c>
      <c r="J10332" s="15">
        <v>5.0999999999999996</v>
      </c>
    </row>
    <row r="10333" spans="1:10" x14ac:dyDescent="0.3">
      <c r="A10333" s="38" t="s">
        <v>255</v>
      </c>
      <c r="B10333" s="15">
        <v>558350</v>
      </c>
      <c r="C10333" s="15">
        <v>3141650</v>
      </c>
      <c r="E10333" s="37" t="s">
        <v>258</v>
      </c>
      <c r="F10333" s="15">
        <v>222000</v>
      </c>
      <c r="G10333" s="15">
        <v>15220737</v>
      </c>
      <c r="I10333" s="38" t="s">
        <v>260</v>
      </c>
      <c r="J10333" s="15">
        <v>6</v>
      </c>
    </row>
    <row r="10334" spans="1:10" x14ac:dyDescent="0.3">
      <c r="A10334" s="38" t="s">
        <v>258</v>
      </c>
      <c r="B10334" s="15">
        <v>518000</v>
      </c>
      <c r="C10334" s="15">
        <v>2692350</v>
      </c>
      <c r="E10334" s="36" t="s">
        <v>253</v>
      </c>
      <c r="F10334" s="15">
        <v>721200</v>
      </c>
      <c r="G10334" s="15">
        <v>48651593</v>
      </c>
      <c r="I10334" s="38" t="s">
        <v>262</v>
      </c>
      <c r="J10334" s="15">
        <v>6.7</v>
      </c>
    </row>
    <row r="10335" spans="1:10" x14ac:dyDescent="0.3">
      <c r="A10335" s="38" t="s">
        <v>260</v>
      </c>
      <c r="B10335" s="15">
        <v>512200</v>
      </c>
      <c r="C10335" s="15">
        <v>3135255</v>
      </c>
      <c r="E10335" s="35" t="s">
        <v>269</v>
      </c>
      <c r="F10335" s="15">
        <v>3112133</v>
      </c>
      <c r="G10335" s="15">
        <v>223619046</v>
      </c>
      <c r="I10335" s="38" t="s">
        <v>263</v>
      </c>
      <c r="J10335" s="15">
        <v>5.6</v>
      </c>
    </row>
    <row r="10336" spans="1:10" x14ac:dyDescent="0.3">
      <c r="A10336" s="38" t="s">
        <v>262</v>
      </c>
      <c r="B10336" s="15">
        <v>525330</v>
      </c>
      <c r="C10336" s="15">
        <v>2806660</v>
      </c>
      <c r="E10336" s="36" t="s">
        <v>246</v>
      </c>
      <c r="F10336" s="15">
        <v>697375</v>
      </c>
      <c r="G10336" s="15">
        <v>41618944</v>
      </c>
      <c r="I10336" s="35" t="s">
        <v>256</v>
      </c>
      <c r="J10336" s="15"/>
    </row>
    <row r="10337" spans="1:10" x14ac:dyDescent="0.3">
      <c r="A10337" s="38" t="s">
        <v>263</v>
      </c>
      <c r="B10337" s="15">
        <v>569950</v>
      </c>
      <c r="C10337" s="15">
        <v>1667200</v>
      </c>
      <c r="E10337" s="36" t="s">
        <v>248</v>
      </c>
      <c r="F10337" s="15">
        <v>747243</v>
      </c>
      <c r="G10337" s="15">
        <v>55264234</v>
      </c>
      <c r="I10337" s="38" t="s">
        <v>245</v>
      </c>
      <c r="J10337" s="15">
        <v>5.8</v>
      </c>
    </row>
    <row r="10338" spans="1:10" x14ac:dyDescent="0.3">
      <c r="A10338" s="35" t="s">
        <v>275</v>
      </c>
      <c r="B10338" s="15"/>
      <c r="C10338" s="15"/>
      <c r="E10338" s="36" t="s">
        <v>250</v>
      </c>
      <c r="F10338" s="15">
        <v>807740</v>
      </c>
      <c r="G10338" s="15">
        <v>73077058</v>
      </c>
      <c r="I10338" s="38" t="s">
        <v>247</v>
      </c>
      <c r="J10338" s="15">
        <v>6</v>
      </c>
    </row>
    <row r="10339" spans="1:10" x14ac:dyDescent="0.3">
      <c r="A10339" s="38" t="s">
        <v>245</v>
      </c>
      <c r="B10339" s="15">
        <v>564250</v>
      </c>
      <c r="C10339" s="15">
        <v>2812800</v>
      </c>
      <c r="E10339" s="37" t="s">
        <v>252</v>
      </c>
      <c r="F10339" s="15">
        <v>275000</v>
      </c>
      <c r="G10339" s="15">
        <v>26157817</v>
      </c>
      <c r="I10339" s="38" t="s">
        <v>249</v>
      </c>
      <c r="J10339" s="15">
        <v>5.8</v>
      </c>
    </row>
    <row r="10340" spans="1:10" x14ac:dyDescent="0.3">
      <c r="A10340" s="38" t="s">
        <v>247</v>
      </c>
      <c r="B10340" s="15">
        <v>460500</v>
      </c>
      <c r="C10340" s="15">
        <v>1234900</v>
      </c>
      <c r="E10340" s="37" t="s">
        <v>255</v>
      </c>
      <c r="F10340" s="15">
        <v>265740</v>
      </c>
      <c r="G10340" s="15">
        <v>27327999</v>
      </c>
      <c r="I10340" s="38" t="s">
        <v>251</v>
      </c>
      <c r="J10340" s="15">
        <v>5.5</v>
      </c>
    </row>
    <row r="10341" spans="1:10" x14ac:dyDescent="0.3">
      <c r="A10341" s="38" t="s">
        <v>249</v>
      </c>
      <c r="B10341" s="15">
        <v>581000</v>
      </c>
      <c r="C10341" s="15">
        <v>1125900</v>
      </c>
      <c r="E10341" s="37" t="s">
        <v>258</v>
      </c>
      <c r="F10341" s="15">
        <v>267000</v>
      </c>
      <c r="G10341" s="15">
        <v>19591242</v>
      </c>
      <c r="I10341" s="38" t="s">
        <v>254</v>
      </c>
      <c r="J10341" s="15">
        <v>5.0999999999999996</v>
      </c>
    </row>
    <row r="10342" spans="1:10" x14ac:dyDescent="0.3">
      <c r="A10342" s="38" t="s">
        <v>251</v>
      </c>
      <c r="B10342" s="15">
        <v>533475</v>
      </c>
      <c r="C10342" s="15">
        <v>2116150</v>
      </c>
      <c r="E10342" s="36" t="s">
        <v>253</v>
      </c>
      <c r="F10342" s="15">
        <v>859775</v>
      </c>
      <c r="G10342" s="15">
        <v>53658810</v>
      </c>
      <c r="I10342" s="38" t="s">
        <v>257</v>
      </c>
      <c r="J10342" s="15">
        <v>6</v>
      </c>
    </row>
    <row r="10343" spans="1:10" x14ac:dyDescent="0.3">
      <c r="A10343" s="38" t="s">
        <v>254</v>
      </c>
      <c r="B10343" s="15">
        <v>533500</v>
      </c>
      <c r="C10343" s="15">
        <v>2994000</v>
      </c>
      <c r="E10343" s="35" t="s">
        <v>270</v>
      </c>
      <c r="F10343" s="15">
        <v>3361636</v>
      </c>
      <c r="G10343" s="15">
        <v>283007762</v>
      </c>
      <c r="I10343" s="38" t="s">
        <v>252</v>
      </c>
      <c r="J10343" s="15">
        <v>6</v>
      </c>
    </row>
    <row r="10344" spans="1:10" x14ac:dyDescent="0.3">
      <c r="A10344" s="38" t="s">
        <v>257</v>
      </c>
      <c r="B10344" s="15">
        <v>564000</v>
      </c>
      <c r="C10344" s="15">
        <v>3391575</v>
      </c>
      <c r="E10344" s="36" t="s">
        <v>246</v>
      </c>
      <c r="F10344" s="15">
        <v>824695</v>
      </c>
      <c r="G10344" s="15">
        <v>54400881</v>
      </c>
      <c r="I10344" s="38" t="s">
        <v>255</v>
      </c>
      <c r="J10344" s="15">
        <v>6.1</v>
      </c>
    </row>
    <row r="10345" spans="1:10" x14ac:dyDescent="0.3">
      <c r="A10345" s="38" t="s">
        <v>252</v>
      </c>
      <c r="B10345" s="15">
        <v>546500</v>
      </c>
      <c r="C10345" s="15">
        <v>4426610</v>
      </c>
      <c r="E10345" s="36" t="s">
        <v>248</v>
      </c>
      <c r="F10345" s="15">
        <v>824950</v>
      </c>
      <c r="G10345" s="15">
        <v>66035737</v>
      </c>
      <c r="I10345" s="38" t="s">
        <v>258</v>
      </c>
      <c r="J10345" s="15">
        <v>5.7</v>
      </c>
    </row>
    <row r="10346" spans="1:10" x14ac:dyDescent="0.3">
      <c r="A10346" s="38" t="s">
        <v>255</v>
      </c>
      <c r="B10346" s="15">
        <v>606000</v>
      </c>
      <c r="C10346" s="15">
        <v>3683000</v>
      </c>
      <c r="E10346" s="36" t="s">
        <v>250</v>
      </c>
      <c r="F10346" s="15">
        <v>869948</v>
      </c>
      <c r="G10346" s="15">
        <v>90792002</v>
      </c>
      <c r="I10346" s="38" t="s">
        <v>260</v>
      </c>
      <c r="J10346" s="15">
        <v>5.5</v>
      </c>
    </row>
    <row r="10347" spans="1:10" x14ac:dyDescent="0.3">
      <c r="A10347" s="38" t="s">
        <v>258</v>
      </c>
      <c r="B10347" s="15">
        <v>593250</v>
      </c>
      <c r="C10347" s="15">
        <v>3799750</v>
      </c>
      <c r="E10347" s="37" t="s">
        <v>252</v>
      </c>
      <c r="F10347" s="15">
        <v>283250</v>
      </c>
      <c r="G10347" s="15">
        <v>33628861</v>
      </c>
      <c r="I10347" s="38" t="s">
        <v>262</v>
      </c>
      <c r="J10347" s="15">
        <v>5.5</v>
      </c>
    </row>
    <row r="10348" spans="1:10" x14ac:dyDescent="0.3">
      <c r="A10348" s="38" t="s">
        <v>260</v>
      </c>
      <c r="B10348" s="15">
        <v>596000</v>
      </c>
      <c r="C10348" s="15">
        <v>4605775</v>
      </c>
      <c r="E10348" s="37" t="s">
        <v>255</v>
      </c>
      <c r="F10348" s="15">
        <v>312448</v>
      </c>
      <c r="G10348" s="15">
        <v>35273297</v>
      </c>
      <c r="I10348" s="38" t="s">
        <v>263</v>
      </c>
      <c r="J10348" s="15">
        <v>5.2</v>
      </c>
    </row>
    <row r="10349" spans="1:10" x14ac:dyDescent="0.3">
      <c r="A10349" s="38" t="s">
        <v>262</v>
      </c>
      <c r="B10349" s="15">
        <v>585500</v>
      </c>
      <c r="C10349" s="15">
        <v>1132000</v>
      </c>
      <c r="E10349" s="37" t="s">
        <v>258</v>
      </c>
      <c r="F10349" s="15">
        <v>274250</v>
      </c>
      <c r="G10349" s="15">
        <v>21889844</v>
      </c>
      <c r="I10349" s="35" t="s">
        <v>261</v>
      </c>
      <c r="J10349" s="15"/>
    </row>
    <row r="10350" spans="1:10" x14ac:dyDescent="0.3">
      <c r="A10350" s="14">
        <v>61</v>
      </c>
      <c r="B10350" s="15">
        <v>36451394</v>
      </c>
      <c r="C10350" s="15">
        <v>392680062</v>
      </c>
      <c r="E10350" s="36" t="s">
        <v>253</v>
      </c>
      <c r="F10350" s="15">
        <v>842043</v>
      </c>
      <c r="G10350" s="15">
        <v>71779142</v>
      </c>
      <c r="I10350" s="38" t="s">
        <v>245</v>
      </c>
      <c r="J10350" s="15">
        <v>6.7</v>
      </c>
    </row>
    <row r="10351" spans="1:10" x14ac:dyDescent="0.3">
      <c r="A10351" s="35" t="s">
        <v>243</v>
      </c>
      <c r="B10351" s="15"/>
      <c r="C10351" s="15"/>
      <c r="E10351" s="35" t="s">
        <v>271</v>
      </c>
      <c r="F10351" s="15">
        <v>3675037</v>
      </c>
      <c r="G10351" s="15">
        <v>364336787</v>
      </c>
      <c r="I10351" s="38" t="s">
        <v>247</v>
      </c>
      <c r="J10351" s="15">
        <v>7.2</v>
      </c>
    </row>
    <row r="10352" spans="1:10" x14ac:dyDescent="0.3">
      <c r="A10352" s="38" t="s">
        <v>245</v>
      </c>
      <c r="B10352" s="15">
        <v>134950</v>
      </c>
      <c r="C10352" s="15">
        <v>1425800</v>
      </c>
      <c r="E10352" s="36" t="s">
        <v>246</v>
      </c>
      <c r="F10352" s="15">
        <v>910358</v>
      </c>
      <c r="G10352" s="15">
        <v>68581268</v>
      </c>
      <c r="I10352" s="38" t="s">
        <v>249</v>
      </c>
      <c r="J10352" s="15">
        <v>6.9</v>
      </c>
    </row>
    <row r="10353" spans="1:10" x14ac:dyDescent="0.3">
      <c r="A10353" s="38" t="s">
        <v>247</v>
      </c>
      <c r="B10353" s="15">
        <v>126950</v>
      </c>
      <c r="C10353" s="15">
        <v>1356950</v>
      </c>
      <c r="E10353" s="36" t="s">
        <v>248</v>
      </c>
      <c r="F10353" s="15">
        <v>900250</v>
      </c>
      <c r="G10353" s="15">
        <v>109823165</v>
      </c>
      <c r="I10353" s="38" t="s">
        <v>251</v>
      </c>
      <c r="J10353" s="15">
        <v>7.3</v>
      </c>
    </row>
    <row r="10354" spans="1:10" x14ac:dyDescent="0.3">
      <c r="A10354" s="38" t="s">
        <v>249</v>
      </c>
      <c r="B10354" s="15">
        <v>121950</v>
      </c>
      <c r="C10354" s="15">
        <v>699900</v>
      </c>
      <c r="E10354" s="36" t="s">
        <v>250</v>
      </c>
      <c r="F10354" s="15">
        <v>922250</v>
      </c>
      <c r="G10354" s="15">
        <v>104366740</v>
      </c>
      <c r="I10354" s="38" t="s">
        <v>254</v>
      </c>
      <c r="J10354" s="15">
        <v>10.8</v>
      </c>
    </row>
    <row r="10355" spans="1:10" x14ac:dyDescent="0.3">
      <c r="A10355" s="38" t="s">
        <v>251</v>
      </c>
      <c r="B10355" s="15">
        <v>128750</v>
      </c>
      <c r="C10355" s="15">
        <v>2092000</v>
      </c>
      <c r="E10355" s="37" t="s">
        <v>252</v>
      </c>
      <c r="F10355" s="15">
        <v>293000</v>
      </c>
      <c r="G10355" s="15">
        <v>35912709</v>
      </c>
      <c r="I10355" s="38" t="s">
        <v>257</v>
      </c>
      <c r="J10355" s="15">
        <v>10.8</v>
      </c>
    </row>
    <row r="10356" spans="1:10" x14ac:dyDescent="0.3">
      <c r="A10356" s="38" t="s">
        <v>254</v>
      </c>
      <c r="B10356" s="15">
        <v>99000</v>
      </c>
      <c r="C10356" s="15">
        <v>718000</v>
      </c>
      <c r="E10356" s="37" t="s">
        <v>255</v>
      </c>
      <c r="F10356" s="15">
        <v>303250</v>
      </c>
      <c r="G10356" s="15">
        <v>28123685</v>
      </c>
      <c r="I10356" s="38" t="s">
        <v>252</v>
      </c>
      <c r="J10356" s="15">
        <v>12</v>
      </c>
    </row>
    <row r="10357" spans="1:10" x14ac:dyDescent="0.3">
      <c r="A10357" s="38" t="s">
        <v>257</v>
      </c>
      <c r="B10357" s="15">
        <v>130950</v>
      </c>
      <c r="C10357" s="15">
        <v>1510575</v>
      </c>
      <c r="E10357" s="37" t="s">
        <v>258</v>
      </c>
      <c r="F10357" s="15">
        <v>326000</v>
      </c>
      <c r="G10357" s="15">
        <v>40330346</v>
      </c>
      <c r="I10357" s="38" t="s">
        <v>255</v>
      </c>
      <c r="J10357" s="15">
        <v>13.3</v>
      </c>
    </row>
    <row r="10358" spans="1:10" x14ac:dyDescent="0.3">
      <c r="A10358" s="38" t="s">
        <v>252</v>
      </c>
      <c r="B10358" s="15">
        <v>142000</v>
      </c>
      <c r="C10358" s="15">
        <v>1270695</v>
      </c>
      <c r="E10358" s="36" t="s">
        <v>253</v>
      </c>
      <c r="F10358" s="15">
        <v>942179</v>
      </c>
      <c r="G10358" s="15">
        <v>81565614</v>
      </c>
      <c r="I10358" s="38" t="s">
        <v>258</v>
      </c>
      <c r="J10358" s="15">
        <v>17.2</v>
      </c>
    </row>
    <row r="10359" spans="1:10" x14ac:dyDescent="0.3">
      <c r="A10359" s="38" t="s">
        <v>255</v>
      </c>
      <c r="B10359" s="15">
        <v>125175</v>
      </c>
      <c r="C10359" s="15">
        <v>1226685</v>
      </c>
      <c r="E10359" s="35" t="s">
        <v>272</v>
      </c>
      <c r="F10359" s="15">
        <v>3995981</v>
      </c>
      <c r="G10359" s="15">
        <v>478660379</v>
      </c>
      <c r="I10359" s="38" t="s">
        <v>260</v>
      </c>
      <c r="J10359" s="15">
        <v>19.399999999999999</v>
      </c>
    </row>
    <row r="10360" spans="1:10" x14ac:dyDescent="0.3">
      <c r="A10360" s="38" t="s">
        <v>258</v>
      </c>
      <c r="B10360" s="15">
        <v>125000</v>
      </c>
      <c r="C10360" s="15">
        <v>2298640</v>
      </c>
      <c r="E10360" s="36" t="s">
        <v>246</v>
      </c>
      <c r="F10360" s="15">
        <v>959025</v>
      </c>
      <c r="G10360" s="15">
        <v>75259932</v>
      </c>
      <c r="I10360" s="38" t="s">
        <v>262</v>
      </c>
      <c r="J10360" s="15">
        <v>17.7</v>
      </c>
    </row>
    <row r="10361" spans="1:10" x14ac:dyDescent="0.3">
      <c r="A10361" s="38" t="s">
        <v>260</v>
      </c>
      <c r="B10361" s="15">
        <v>136500</v>
      </c>
      <c r="C10361" s="15">
        <v>1801973</v>
      </c>
      <c r="E10361" s="36" t="s">
        <v>248</v>
      </c>
      <c r="F10361" s="15">
        <v>967850</v>
      </c>
      <c r="G10361" s="15">
        <v>130054738</v>
      </c>
      <c r="I10361" s="38" t="s">
        <v>263</v>
      </c>
      <c r="J10361" s="15">
        <v>16.100000000000001</v>
      </c>
    </row>
    <row r="10362" spans="1:10" x14ac:dyDescent="0.3">
      <c r="A10362" s="38" t="s">
        <v>262</v>
      </c>
      <c r="B10362" s="15">
        <v>146950</v>
      </c>
      <c r="C10362" s="15">
        <v>1631350</v>
      </c>
      <c r="E10362" s="36" t="s">
        <v>250</v>
      </c>
      <c r="F10362" s="15">
        <v>1032500</v>
      </c>
      <c r="G10362" s="15">
        <v>141566945</v>
      </c>
      <c r="I10362" s="35" t="s">
        <v>264</v>
      </c>
      <c r="J10362" s="15"/>
    </row>
    <row r="10363" spans="1:10" x14ac:dyDescent="0.3">
      <c r="A10363" s="38" t="s">
        <v>263</v>
      </c>
      <c r="B10363" s="15">
        <v>118860</v>
      </c>
      <c r="C10363" s="15">
        <v>1126270</v>
      </c>
      <c r="E10363" s="37" t="s">
        <v>252</v>
      </c>
      <c r="F10363" s="15">
        <v>360000</v>
      </c>
      <c r="G10363" s="15">
        <v>45707141</v>
      </c>
      <c r="I10363" s="38" t="s">
        <v>245</v>
      </c>
      <c r="J10363" s="15">
        <v>15.6</v>
      </c>
    </row>
    <row r="10364" spans="1:10" x14ac:dyDescent="0.3">
      <c r="A10364" s="35" t="s">
        <v>259</v>
      </c>
      <c r="B10364" s="15"/>
      <c r="C10364" s="15"/>
      <c r="E10364" s="37" t="s">
        <v>255</v>
      </c>
      <c r="F10364" s="15">
        <v>325000</v>
      </c>
      <c r="G10364" s="15">
        <v>45335512</v>
      </c>
      <c r="I10364" s="38" t="s">
        <v>247</v>
      </c>
      <c r="J10364" s="15">
        <v>15.7</v>
      </c>
    </row>
    <row r="10365" spans="1:10" x14ac:dyDescent="0.3">
      <c r="A10365" s="38" t="s">
        <v>245</v>
      </c>
      <c r="B10365" s="15">
        <v>150000</v>
      </c>
      <c r="C10365" s="15">
        <v>1643950</v>
      </c>
      <c r="E10365" s="37" t="s">
        <v>258</v>
      </c>
      <c r="F10365" s="15">
        <v>347500</v>
      </c>
      <c r="G10365" s="15">
        <v>50524292</v>
      </c>
      <c r="I10365" s="38" t="s">
        <v>249</v>
      </c>
      <c r="J10365" s="15">
        <v>16.5</v>
      </c>
    </row>
    <row r="10366" spans="1:10" x14ac:dyDescent="0.3">
      <c r="A10366" s="38" t="s">
        <v>247</v>
      </c>
      <c r="B10366" s="15">
        <v>149850</v>
      </c>
      <c r="C10366" s="15">
        <v>1296400</v>
      </c>
      <c r="E10366" s="36" t="s">
        <v>253</v>
      </c>
      <c r="F10366" s="15">
        <v>1036606</v>
      </c>
      <c r="G10366" s="15">
        <v>131778764</v>
      </c>
      <c r="I10366" s="38" t="s">
        <v>251</v>
      </c>
      <c r="J10366" s="15">
        <v>13.9</v>
      </c>
    </row>
    <row r="10367" spans="1:10" x14ac:dyDescent="0.3">
      <c r="A10367" s="38" t="s">
        <v>249</v>
      </c>
      <c r="B10367" s="15">
        <v>153000</v>
      </c>
      <c r="C10367" s="15">
        <v>1476140</v>
      </c>
      <c r="E10367" s="35" t="s">
        <v>273</v>
      </c>
      <c r="F10367" s="15">
        <v>4606604</v>
      </c>
      <c r="G10367" s="15">
        <v>544297157</v>
      </c>
      <c r="I10367" s="38" t="s">
        <v>254</v>
      </c>
      <c r="J10367" s="15">
        <v>13.5</v>
      </c>
    </row>
    <row r="10368" spans="1:10" x14ac:dyDescent="0.3">
      <c r="A10368" s="38" t="s">
        <v>251</v>
      </c>
      <c r="B10368" s="15">
        <v>155000</v>
      </c>
      <c r="C10368" s="15">
        <v>1316100</v>
      </c>
      <c r="E10368" s="36" t="s">
        <v>246</v>
      </c>
      <c r="F10368" s="15">
        <v>1061698</v>
      </c>
      <c r="G10368" s="15">
        <v>90489877</v>
      </c>
      <c r="I10368" s="38" t="s">
        <v>257</v>
      </c>
      <c r="J10368" s="15">
        <v>14.3</v>
      </c>
    </row>
    <row r="10369" spans="1:10" x14ac:dyDescent="0.3">
      <c r="A10369" s="38" t="s">
        <v>254</v>
      </c>
      <c r="B10369" s="15">
        <v>133500</v>
      </c>
      <c r="C10369" s="15">
        <v>1666850</v>
      </c>
      <c r="E10369" s="36" t="s">
        <v>248</v>
      </c>
      <c r="F10369" s="15">
        <v>1157471</v>
      </c>
      <c r="G10369" s="15">
        <v>150756576</v>
      </c>
      <c r="I10369" s="38" t="s">
        <v>252</v>
      </c>
      <c r="J10369" s="15">
        <v>13.8</v>
      </c>
    </row>
    <row r="10370" spans="1:10" x14ac:dyDescent="0.3">
      <c r="A10370" s="38" t="s">
        <v>257</v>
      </c>
      <c r="B10370" s="15">
        <v>181950</v>
      </c>
      <c r="C10370" s="15">
        <v>1781460</v>
      </c>
      <c r="E10370" s="36" t="s">
        <v>250</v>
      </c>
      <c r="F10370" s="15">
        <v>1133825</v>
      </c>
      <c r="G10370" s="15">
        <v>155493405</v>
      </c>
      <c r="I10370" s="38" t="s">
        <v>255</v>
      </c>
      <c r="J10370" s="15">
        <v>15.5</v>
      </c>
    </row>
    <row r="10371" spans="1:10" x14ac:dyDescent="0.3">
      <c r="A10371" s="38" t="s">
        <v>252</v>
      </c>
      <c r="B10371" s="15">
        <v>140000</v>
      </c>
      <c r="C10371" s="15">
        <v>1474950</v>
      </c>
      <c r="E10371" s="37" t="s">
        <v>252</v>
      </c>
      <c r="F10371" s="15">
        <v>378125</v>
      </c>
      <c r="G10371" s="15">
        <v>50053555</v>
      </c>
      <c r="I10371" s="38" t="s">
        <v>258</v>
      </c>
      <c r="J10371" s="15">
        <v>14.3</v>
      </c>
    </row>
    <row r="10372" spans="1:10" x14ac:dyDescent="0.3">
      <c r="A10372" s="38" t="s">
        <v>255</v>
      </c>
      <c r="B10372" s="15">
        <v>187225</v>
      </c>
      <c r="C10372" s="15">
        <v>1705250</v>
      </c>
      <c r="E10372" s="37" t="s">
        <v>255</v>
      </c>
      <c r="F10372" s="15">
        <v>362500</v>
      </c>
      <c r="G10372" s="15">
        <v>52721125</v>
      </c>
      <c r="I10372" s="38" t="s">
        <v>260</v>
      </c>
      <c r="J10372" s="15">
        <v>13.2</v>
      </c>
    </row>
    <row r="10373" spans="1:10" x14ac:dyDescent="0.3">
      <c r="A10373" s="38" t="s">
        <v>258</v>
      </c>
      <c r="B10373" s="15">
        <v>152000</v>
      </c>
      <c r="C10373" s="15">
        <v>1933300</v>
      </c>
      <c r="E10373" s="37" t="s">
        <v>258</v>
      </c>
      <c r="F10373" s="15">
        <v>393200</v>
      </c>
      <c r="G10373" s="15">
        <v>52718725</v>
      </c>
      <c r="I10373" s="38" t="s">
        <v>262</v>
      </c>
      <c r="J10373" s="15">
        <v>14.3</v>
      </c>
    </row>
    <row r="10374" spans="1:10" x14ac:dyDescent="0.3">
      <c r="A10374" s="38" t="s">
        <v>260</v>
      </c>
      <c r="B10374" s="15">
        <v>178000</v>
      </c>
      <c r="C10374" s="15">
        <v>2236700</v>
      </c>
      <c r="E10374" s="36" t="s">
        <v>253</v>
      </c>
      <c r="F10374" s="15">
        <v>1253610</v>
      </c>
      <c r="G10374" s="15">
        <v>147557299</v>
      </c>
      <c r="I10374" s="38" t="s">
        <v>263</v>
      </c>
      <c r="J10374" s="15">
        <v>12</v>
      </c>
    </row>
    <row r="10375" spans="1:10" x14ac:dyDescent="0.3">
      <c r="A10375" s="38" t="s">
        <v>262</v>
      </c>
      <c r="B10375" s="15">
        <v>158000</v>
      </c>
      <c r="C10375" s="15">
        <v>2590335</v>
      </c>
      <c r="E10375" s="35" t="s">
        <v>274</v>
      </c>
      <c r="F10375" s="15">
        <v>5105150</v>
      </c>
      <c r="G10375" s="15">
        <v>611330873</v>
      </c>
      <c r="I10375" s="35" t="s">
        <v>266</v>
      </c>
      <c r="J10375" s="15"/>
    </row>
    <row r="10376" spans="1:10" x14ac:dyDescent="0.3">
      <c r="A10376" s="38" t="s">
        <v>263</v>
      </c>
      <c r="B10376" s="15">
        <v>178705</v>
      </c>
      <c r="C10376" s="15">
        <v>2621905</v>
      </c>
      <c r="E10376" s="36" t="s">
        <v>246</v>
      </c>
      <c r="F10376" s="15">
        <v>1219475</v>
      </c>
      <c r="G10376" s="15">
        <v>115337486</v>
      </c>
      <c r="I10376" s="38" t="s">
        <v>245</v>
      </c>
      <c r="J10376" s="15">
        <v>12</v>
      </c>
    </row>
    <row r="10377" spans="1:10" x14ac:dyDescent="0.3">
      <c r="A10377" s="35" t="s">
        <v>265</v>
      </c>
      <c r="B10377" s="15"/>
      <c r="C10377" s="15"/>
      <c r="E10377" s="36" t="s">
        <v>248</v>
      </c>
      <c r="F10377" s="15">
        <v>1267530</v>
      </c>
      <c r="G10377" s="15">
        <v>165224766</v>
      </c>
      <c r="I10377" s="38" t="s">
        <v>247</v>
      </c>
      <c r="J10377" s="15">
        <v>13.6</v>
      </c>
    </row>
    <row r="10378" spans="1:10" x14ac:dyDescent="0.3">
      <c r="A10378" s="38" t="s">
        <v>245</v>
      </c>
      <c r="B10378" s="15">
        <v>182000</v>
      </c>
      <c r="C10378" s="15">
        <v>923650</v>
      </c>
      <c r="E10378" s="36" t="s">
        <v>250</v>
      </c>
      <c r="F10378" s="15">
        <v>1356695</v>
      </c>
      <c r="G10378" s="15">
        <v>178094256</v>
      </c>
      <c r="I10378" s="38" t="s">
        <v>249</v>
      </c>
      <c r="J10378" s="15">
        <v>12.8</v>
      </c>
    </row>
    <row r="10379" spans="1:10" x14ac:dyDescent="0.3">
      <c r="A10379" s="38" t="s">
        <v>247</v>
      </c>
      <c r="B10379" s="15">
        <v>162450</v>
      </c>
      <c r="C10379" s="15">
        <v>1268350</v>
      </c>
      <c r="E10379" s="37" t="s">
        <v>252</v>
      </c>
      <c r="F10379" s="15">
        <v>443000</v>
      </c>
      <c r="G10379" s="15">
        <v>66159011</v>
      </c>
      <c r="I10379" s="38" t="s">
        <v>251</v>
      </c>
      <c r="J10379" s="15">
        <v>11.8</v>
      </c>
    </row>
    <row r="10380" spans="1:10" x14ac:dyDescent="0.3">
      <c r="A10380" s="38" t="s">
        <v>249</v>
      </c>
      <c r="B10380" s="15">
        <v>169450</v>
      </c>
      <c r="C10380" s="15">
        <v>2053169</v>
      </c>
      <c r="E10380" s="37" t="s">
        <v>255</v>
      </c>
      <c r="F10380" s="15">
        <v>468500</v>
      </c>
      <c r="G10380" s="15">
        <v>62337377</v>
      </c>
      <c r="I10380" s="38" t="s">
        <v>254</v>
      </c>
      <c r="J10380" s="15">
        <v>12</v>
      </c>
    </row>
    <row r="10381" spans="1:10" x14ac:dyDescent="0.3">
      <c r="A10381" s="38" t="s">
        <v>251</v>
      </c>
      <c r="B10381" s="15">
        <v>180000</v>
      </c>
      <c r="C10381" s="15">
        <v>2866150</v>
      </c>
      <c r="E10381" s="37" t="s">
        <v>258</v>
      </c>
      <c r="F10381" s="15">
        <v>445195</v>
      </c>
      <c r="G10381" s="15">
        <v>49597868</v>
      </c>
      <c r="I10381" s="38" t="s">
        <v>257</v>
      </c>
      <c r="J10381" s="15">
        <v>10.1</v>
      </c>
    </row>
    <row r="10382" spans="1:10" x14ac:dyDescent="0.3">
      <c r="A10382" s="38" t="s">
        <v>254</v>
      </c>
      <c r="B10382" s="15">
        <v>162000</v>
      </c>
      <c r="C10382" s="15">
        <v>1163000</v>
      </c>
      <c r="E10382" s="36" t="s">
        <v>253</v>
      </c>
      <c r="F10382" s="15">
        <v>1261450</v>
      </c>
      <c r="G10382" s="15">
        <v>152674365</v>
      </c>
      <c r="I10382" s="38" t="s">
        <v>252</v>
      </c>
      <c r="J10382" s="15">
        <v>9.5</v>
      </c>
    </row>
    <row r="10383" spans="1:10" x14ac:dyDescent="0.3">
      <c r="A10383" s="38" t="s">
        <v>257</v>
      </c>
      <c r="B10383" s="15">
        <v>172500</v>
      </c>
      <c r="C10383" s="15">
        <v>2409900</v>
      </c>
      <c r="E10383" s="35" t="s">
        <v>275</v>
      </c>
      <c r="F10383" s="15">
        <v>4877250</v>
      </c>
      <c r="G10383" s="15">
        <v>596806312</v>
      </c>
      <c r="I10383" s="38" t="s">
        <v>255</v>
      </c>
      <c r="J10383" s="15">
        <v>11.4</v>
      </c>
    </row>
    <row r="10384" spans="1:10" x14ac:dyDescent="0.3">
      <c r="A10384" s="38" t="s">
        <v>252</v>
      </c>
      <c r="B10384" s="15">
        <v>193500</v>
      </c>
      <c r="C10384" s="15">
        <v>2265800</v>
      </c>
      <c r="E10384" s="36" t="s">
        <v>246</v>
      </c>
      <c r="F10384" s="15">
        <v>1310850</v>
      </c>
      <c r="G10384" s="15">
        <v>122831781</v>
      </c>
      <c r="I10384" s="38" t="s">
        <v>258</v>
      </c>
      <c r="J10384" s="15">
        <v>10.8</v>
      </c>
    </row>
    <row r="10385" spans="1:10" x14ac:dyDescent="0.3">
      <c r="A10385" s="38" t="s">
        <v>255</v>
      </c>
      <c r="B10385" s="15">
        <v>175900</v>
      </c>
      <c r="C10385" s="15">
        <v>3078100</v>
      </c>
      <c r="E10385" s="36" t="s">
        <v>248</v>
      </c>
      <c r="F10385" s="15">
        <v>1336900</v>
      </c>
      <c r="G10385" s="15">
        <v>184273289</v>
      </c>
      <c r="I10385" s="38" t="s">
        <v>260</v>
      </c>
      <c r="J10385" s="15">
        <v>9.9</v>
      </c>
    </row>
    <row r="10386" spans="1:10" x14ac:dyDescent="0.3">
      <c r="A10386" s="38" t="s">
        <v>258</v>
      </c>
      <c r="B10386" s="15">
        <v>186000</v>
      </c>
      <c r="C10386" s="15">
        <v>2510900</v>
      </c>
      <c r="E10386" s="36" t="s">
        <v>250</v>
      </c>
      <c r="F10386" s="15">
        <v>1326950</v>
      </c>
      <c r="G10386" s="15">
        <v>188769213</v>
      </c>
      <c r="I10386" s="38" t="s">
        <v>262</v>
      </c>
      <c r="J10386" s="15">
        <v>8.9</v>
      </c>
    </row>
    <row r="10387" spans="1:10" x14ac:dyDescent="0.3">
      <c r="A10387" s="38" t="s">
        <v>260</v>
      </c>
      <c r="B10387" s="15">
        <v>183250</v>
      </c>
      <c r="C10387" s="15">
        <v>2590440</v>
      </c>
      <c r="E10387" s="37" t="s">
        <v>252</v>
      </c>
      <c r="F10387" s="15">
        <v>440000</v>
      </c>
      <c r="G10387" s="15">
        <v>66824256</v>
      </c>
      <c r="I10387" s="38" t="s">
        <v>263</v>
      </c>
      <c r="J10387" s="15">
        <v>9.6</v>
      </c>
    </row>
    <row r="10388" spans="1:10" x14ac:dyDescent="0.3">
      <c r="A10388" s="38" t="s">
        <v>262</v>
      </c>
      <c r="B10388" s="15">
        <v>171500</v>
      </c>
      <c r="C10388" s="15">
        <v>1421640</v>
      </c>
      <c r="E10388" s="37" t="s">
        <v>255</v>
      </c>
      <c r="F10388" s="15">
        <v>427000</v>
      </c>
      <c r="G10388" s="15">
        <v>64808324</v>
      </c>
      <c r="I10388" s="35" t="s">
        <v>267</v>
      </c>
      <c r="J10388" s="15"/>
    </row>
    <row r="10389" spans="1:10" x14ac:dyDescent="0.3">
      <c r="A10389" s="38" t="s">
        <v>263</v>
      </c>
      <c r="B10389" s="15">
        <v>174000</v>
      </c>
      <c r="C10389" s="15">
        <v>2475200</v>
      </c>
      <c r="E10389" s="37" t="s">
        <v>258</v>
      </c>
      <c r="F10389" s="15">
        <v>459950</v>
      </c>
      <c r="G10389" s="15">
        <v>57136633</v>
      </c>
      <c r="I10389" s="38" t="s">
        <v>245</v>
      </c>
      <c r="J10389" s="15">
        <v>9.5</v>
      </c>
    </row>
    <row r="10390" spans="1:10" x14ac:dyDescent="0.3">
      <c r="A10390" s="35" t="s">
        <v>244</v>
      </c>
      <c r="B10390" s="15"/>
      <c r="C10390" s="15"/>
      <c r="E10390" s="36" t="s">
        <v>253</v>
      </c>
      <c r="F10390" s="15">
        <v>902550</v>
      </c>
      <c r="G10390" s="15">
        <v>100932029</v>
      </c>
      <c r="I10390" s="38" t="s">
        <v>247</v>
      </c>
      <c r="J10390" s="15">
        <v>9.4</v>
      </c>
    </row>
    <row r="10391" spans="1:10" x14ac:dyDescent="0.3">
      <c r="A10391" s="38" t="s">
        <v>245</v>
      </c>
      <c r="B10391" s="15">
        <v>174175</v>
      </c>
      <c r="C10391" s="15">
        <v>1829200</v>
      </c>
      <c r="E10391" s="14">
        <v>110</v>
      </c>
      <c r="F10391" s="15">
        <v>75688779</v>
      </c>
      <c r="G10391" s="15">
        <v>1178820127</v>
      </c>
      <c r="I10391" s="38" t="s">
        <v>249</v>
      </c>
      <c r="J10391" s="15">
        <v>10.9</v>
      </c>
    </row>
    <row r="10392" spans="1:10" x14ac:dyDescent="0.3">
      <c r="A10392" s="38" t="s">
        <v>247</v>
      </c>
      <c r="B10392" s="15">
        <v>206000</v>
      </c>
      <c r="C10392" s="15">
        <v>1428950</v>
      </c>
      <c r="E10392" s="35" t="s">
        <v>259</v>
      </c>
      <c r="F10392" s="15">
        <v>4643823</v>
      </c>
      <c r="G10392" s="15">
        <v>96404078</v>
      </c>
      <c r="I10392" s="38" t="s">
        <v>251</v>
      </c>
      <c r="J10392" s="15">
        <v>9.6</v>
      </c>
    </row>
    <row r="10393" spans="1:10" x14ac:dyDescent="0.3">
      <c r="A10393" s="38" t="s">
        <v>249</v>
      </c>
      <c r="B10393" s="15">
        <v>199475</v>
      </c>
      <c r="C10393" s="15">
        <v>2521375</v>
      </c>
      <c r="E10393" s="36" t="s">
        <v>246</v>
      </c>
      <c r="F10393" s="15">
        <v>1064100</v>
      </c>
      <c r="G10393" s="15">
        <v>14128723</v>
      </c>
      <c r="I10393" s="38" t="s">
        <v>254</v>
      </c>
      <c r="J10393" s="15">
        <v>10.6</v>
      </c>
    </row>
    <row r="10394" spans="1:10" x14ac:dyDescent="0.3">
      <c r="A10394" s="38" t="s">
        <v>251</v>
      </c>
      <c r="B10394" s="15">
        <v>187000</v>
      </c>
      <c r="C10394" s="15">
        <v>2466599</v>
      </c>
      <c r="E10394" s="36" t="s">
        <v>248</v>
      </c>
      <c r="F10394" s="15">
        <v>1401300</v>
      </c>
      <c r="G10394" s="15">
        <v>30692168</v>
      </c>
      <c r="I10394" s="38" t="s">
        <v>257</v>
      </c>
      <c r="J10394" s="15">
        <v>11.1</v>
      </c>
    </row>
    <row r="10395" spans="1:10" x14ac:dyDescent="0.3">
      <c r="A10395" s="38" t="s">
        <v>254</v>
      </c>
      <c r="B10395" s="15">
        <v>205000</v>
      </c>
      <c r="C10395" s="15">
        <v>1263500</v>
      </c>
      <c r="E10395" s="36" t="s">
        <v>250</v>
      </c>
      <c r="F10395" s="15">
        <v>1114248</v>
      </c>
      <c r="G10395" s="15">
        <v>25600662</v>
      </c>
      <c r="I10395" s="38" t="s">
        <v>252</v>
      </c>
      <c r="J10395" s="15">
        <v>8.5</v>
      </c>
    </row>
    <row r="10396" spans="1:10" x14ac:dyDescent="0.3">
      <c r="A10396" s="38" t="s">
        <v>257</v>
      </c>
      <c r="B10396" s="15">
        <v>189950</v>
      </c>
      <c r="C10396" s="15">
        <v>3032400</v>
      </c>
      <c r="E10396" s="37" t="s">
        <v>252</v>
      </c>
      <c r="F10396" s="15">
        <v>219998</v>
      </c>
      <c r="G10396" s="15">
        <v>7472945</v>
      </c>
      <c r="I10396" s="38" t="s">
        <v>255</v>
      </c>
      <c r="J10396" s="15">
        <v>9.6</v>
      </c>
    </row>
    <row r="10397" spans="1:10" x14ac:dyDescent="0.3">
      <c r="A10397" s="38" t="s">
        <v>252</v>
      </c>
      <c r="B10397" s="15">
        <v>206000</v>
      </c>
      <c r="C10397" s="15">
        <v>3058525</v>
      </c>
      <c r="E10397" s="37" t="s">
        <v>255</v>
      </c>
      <c r="F10397" s="15">
        <v>462250</v>
      </c>
      <c r="G10397" s="15">
        <v>9555040</v>
      </c>
      <c r="I10397" s="38" t="s">
        <v>258</v>
      </c>
      <c r="J10397" s="15">
        <v>10.6</v>
      </c>
    </row>
    <row r="10398" spans="1:10" x14ac:dyDescent="0.3">
      <c r="A10398" s="38" t="s">
        <v>255</v>
      </c>
      <c r="B10398" s="15">
        <v>206125</v>
      </c>
      <c r="C10398" s="15">
        <v>1560200</v>
      </c>
      <c r="E10398" s="37" t="s">
        <v>258</v>
      </c>
      <c r="F10398" s="15">
        <v>432000</v>
      </c>
      <c r="G10398" s="15">
        <v>8572677</v>
      </c>
      <c r="I10398" s="38" t="s">
        <v>260</v>
      </c>
      <c r="J10398" s="15">
        <v>10.3</v>
      </c>
    </row>
    <row r="10399" spans="1:10" x14ac:dyDescent="0.3">
      <c r="A10399" s="38" t="s">
        <v>258</v>
      </c>
      <c r="B10399" s="15">
        <v>202975</v>
      </c>
      <c r="C10399" s="15">
        <v>2998800</v>
      </c>
      <c r="E10399" s="36" t="s">
        <v>253</v>
      </c>
      <c r="F10399" s="15">
        <v>1064175</v>
      </c>
      <c r="G10399" s="15">
        <v>25982525</v>
      </c>
      <c r="I10399" s="38" t="s">
        <v>262</v>
      </c>
      <c r="J10399" s="15">
        <v>11.4</v>
      </c>
    </row>
    <row r="10400" spans="1:10" x14ac:dyDescent="0.3">
      <c r="A10400" s="38" t="s">
        <v>260</v>
      </c>
      <c r="B10400" s="15">
        <v>232803</v>
      </c>
      <c r="C10400" s="15">
        <v>1129761</v>
      </c>
      <c r="E10400" s="35" t="s">
        <v>265</v>
      </c>
      <c r="F10400" s="15">
        <v>6221649</v>
      </c>
      <c r="G10400" s="15">
        <v>109629399</v>
      </c>
      <c r="I10400" s="38" t="s">
        <v>263</v>
      </c>
      <c r="J10400" s="15">
        <v>11.2</v>
      </c>
    </row>
    <row r="10401" spans="1:10" x14ac:dyDescent="0.3">
      <c r="A10401" s="38" t="s">
        <v>262</v>
      </c>
      <c r="B10401" s="15">
        <v>212450</v>
      </c>
      <c r="C10401" s="15">
        <v>3152050</v>
      </c>
      <c r="E10401" s="36" t="s">
        <v>246</v>
      </c>
      <c r="F10401" s="15">
        <v>1238374</v>
      </c>
      <c r="G10401" s="15">
        <v>19549741</v>
      </c>
      <c r="I10401" s="35" t="s">
        <v>268</v>
      </c>
      <c r="J10401" s="15"/>
    </row>
    <row r="10402" spans="1:10" x14ac:dyDescent="0.3">
      <c r="A10402" s="38" t="s">
        <v>263</v>
      </c>
      <c r="B10402" s="15">
        <v>197475</v>
      </c>
      <c r="C10402" s="15">
        <v>2103250</v>
      </c>
      <c r="E10402" s="36" t="s">
        <v>248</v>
      </c>
      <c r="F10402" s="15">
        <v>1803450</v>
      </c>
      <c r="G10402" s="15">
        <v>28331361</v>
      </c>
      <c r="I10402" s="38" t="s">
        <v>245</v>
      </c>
      <c r="J10402" s="15">
        <v>10.199999999999999</v>
      </c>
    </row>
    <row r="10403" spans="1:10" x14ac:dyDescent="0.3">
      <c r="A10403" s="35" t="s">
        <v>256</v>
      </c>
      <c r="B10403" s="15"/>
      <c r="C10403" s="15"/>
      <c r="E10403" s="36" t="s">
        <v>250</v>
      </c>
      <c r="F10403" s="15">
        <v>1630650</v>
      </c>
      <c r="G10403" s="15">
        <v>29128800</v>
      </c>
      <c r="I10403" s="38" t="s">
        <v>247</v>
      </c>
      <c r="J10403" s="15">
        <v>7.8</v>
      </c>
    </row>
    <row r="10404" spans="1:10" x14ac:dyDescent="0.3">
      <c r="A10404" s="38" t="s">
        <v>245</v>
      </c>
      <c r="B10404" s="15">
        <v>242975</v>
      </c>
      <c r="C10404" s="15">
        <v>934795</v>
      </c>
      <c r="E10404" s="37" t="s">
        <v>252</v>
      </c>
      <c r="F10404" s="15">
        <v>720000</v>
      </c>
      <c r="G10404" s="15">
        <v>7091600</v>
      </c>
      <c r="I10404" s="38" t="s">
        <v>249</v>
      </c>
      <c r="J10404" s="15">
        <v>6.3</v>
      </c>
    </row>
    <row r="10405" spans="1:10" x14ac:dyDescent="0.3">
      <c r="A10405" s="38" t="s">
        <v>247</v>
      </c>
      <c r="B10405" s="15">
        <v>205000</v>
      </c>
      <c r="C10405" s="15">
        <v>1032300</v>
      </c>
      <c r="E10405" s="37" t="s">
        <v>255</v>
      </c>
      <c r="F10405" s="15">
        <v>656675</v>
      </c>
      <c r="G10405" s="15">
        <v>11998200</v>
      </c>
      <c r="I10405" s="38" t="s">
        <v>251</v>
      </c>
      <c r="J10405" s="15">
        <v>6.8</v>
      </c>
    </row>
    <row r="10406" spans="1:10" x14ac:dyDescent="0.3">
      <c r="A10406" s="38" t="s">
        <v>249</v>
      </c>
      <c r="B10406" s="15">
        <v>190000</v>
      </c>
      <c r="C10406" s="15">
        <v>1950495</v>
      </c>
      <c r="E10406" s="37" t="s">
        <v>258</v>
      </c>
      <c r="F10406" s="15">
        <v>253975</v>
      </c>
      <c r="G10406" s="15">
        <v>10039000</v>
      </c>
      <c r="I10406" s="38" t="s">
        <v>254</v>
      </c>
      <c r="J10406" s="15">
        <v>7.5</v>
      </c>
    </row>
    <row r="10407" spans="1:10" x14ac:dyDescent="0.3">
      <c r="A10407" s="38" t="s">
        <v>251</v>
      </c>
      <c r="B10407" s="15">
        <v>208975</v>
      </c>
      <c r="C10407" s="15">
        <v>3110289</v>
      </c>
      <c r="E10407" s="36" t="s">
        <v>253</v>
      </c>
      <c r="F10407" s="15">
        <v>1549175</v>
      </c>
      <c r="G10407" s="15">
        <v>32619497</v>
      </c>
      <c r="I10407" s="38" t="s">
        <v>257</v>
      </c>
      <c r="J10407" s="15">
        <v>7.1</v>
      </c>
    </row>
    <row r="10408" spans="1:10" x14ac:dyDescent="0.3">
      <c r="A10408" s="38" t="s">
        <v>254</v>
      </c>
      <c r="B10408" s="15">
        <v>237450</v>
      </c>
      <c r="C10408" s="15">
        <v>2573705</v>
      </c>
      <c r="E10408" s="35" t="s">
        <v>244</v>
      </c>
      <c r="F10408" s="15">
        <v>6876325</v>
      </c>
      <c r="G10408" s="15">
        <v>116975126</v>
      </c>
      <c r="I10408" s="38" t="s">
        <v>252</v>
      </c>
      <c r="J10408" s="15">
        <v>7</v>
      </c>
    </row>
    <row r="10409" spans="1:10" x14ac:dyDescent="0.3">
      <c r="A10409" s="38" t="s">
        <v>257</v>
      </c>
      <c r="B10409" s="15">
        <v>204950</v>
      </c>
      <c r="C10409" s="15">
        <v>2904874</v>
      </c>
      <c r="E10409" s="36" t="s">
        <v>246</v>
      </c>
      <c r="F10409" s="15">
        <v>1292025</v>
      </c>
      <c r="G10409" s="15">
        <v>27469499</v>
      </c>
      <c r="I10409" s="38" t="s">
        <v>255</v>
      </c>
      <c r="J10409" s="15">
        <v>6.4</v>
      </c>
    </row>
    <row r="10410" spans="1:10" x14ac:dyDescent="0.3">
      <c r="A10410" s="38" t="s">
        <v>252</v>
      </c>
      <c r="B10410" s="15">
        <v>234975</v>
      </c>
      <c r="C10410" s="15">
        <v>2388499</v>
      </c>
      <c r="E10410" s="36" t="s">
        <v>248</v>
      </c>
      <c r="F10410" s="15">
        <v>1989200</v>
      </c>
      <c r="G10410" s="15">
        <v>30118529</v>
      </c>
      <c r="I10410" s="38" t="s">
        <v>258</v>
      </c>
      <c r="J10410" s="15">
        <v>6.3</v>
      </c>
    </row>
    <row r="10411" spans="1:10" x14ac:dyDescent="0.3">
      <c r="A10411" s="38" t="s">
        <v>255</v>
      </c>
      <c r="B10411" s="15">
        <v>239000</v>
      </c>
      <c r="C10411" s="15">
        <v>1677600</v>
      </c>
      <c r="E10411" s="36" t="s">
        <v>250</v>
      </c>
      <c r="F10411" s="15">
        <v>1968650</v>
      </c>
      <c r="G10411" s="15">
        <v>33259890</v>
      </c>
      <c r="I10411" s="38" t="s">
        <v>260</v>
      </c>
      <c r="J10411" s="15">
        <v>6.3</v>
      </c>
    </row>
    <row r="10412" spans="1:10" x14ac:dyDescent="0.3">
      <c r="A10412" s="38" t="s">
        <v>258</v>
      </c>
      <c r="B10412" s="15">
        <v>217000</v>
      </c>
      <c r="C10412" s="15">
        <v>2180697</v>
      </c>
      <c r="E10412" s="37" t="s">
        <v>252</v>
      </c>
      <c r="F10412" s="15">
        <v>548750</v>
      </c>
      <c r="G10412" s="15">
        <v>11944900</v>
      </c>
      <c r="I10412" s="38" t="s">
        <v>262</v>
      </c>
      <c r="J10412" s="15">
        <v>5.5</v>
      </c>
    </row>
    <row r="10413" spans="1:10" x14ac:dyDescent="0.3">
      <c r="A10413" s="38" t="s">
        <v>260</v>
      </c>
      <c r="B10413" s="15">
        <v>182500</v>
      </c>
      <c r="C10413" s="15">
        <v>1917108</v>
      </c>
      <c r="E10413" s="37" t="s">
        <v>255</v>
      </c>
      <c r="F10413" s="15">
        <v>717000</v>
      </c>
      <c r="G10413" s="15">
        <v>12025740</v>
      </c>
      <c r="I10413" s="38" t="s">
        <v>263</v>
      </c>
      <c r="J10413" s="15">
        <v>4.9000000000000004</v>
      </c>
    </row>
    <row r="10414" spans="1:10" x14ac:dyDescent="0.3">
      <c r="A10414" s="38" t="s">
        <v>262</v>
      </c>
      <c r="B10414" s="15">
        <v>223968</v>
      </c>
      <c r="C10414" s="15">
        <v>2256178</v>
      </c>
      <c r="E10414" s="37" t="s">
        <v>258</v>
      </c>
      <c r="F10414" s="15">
        <v>702900</v>
      </c>
      <c r="G10414" s="15">
        <v>9289250</v>
      </c>
      <c r="I10414" s="35" t="s">
        <v>269</v>
      </c>
      <c r="J10414" s="15"/>
    </row>
    <row r="10415" spans="1:10" x14ac:dyDescent="0.3">
      <c r="A10415" s="38" t="s">
        <v>263</v>
      </c>
      <c r="B10415" s="15">
        <v>216000</v>
      </c>
      <c r="C10415" s="15">
        <v>1470448</v>
      </c>
      <c r="E10415" s="36" t="s">
        <v>253</v>
      </c>
      <c r="F10415" s="15">
        <v>1626450</v>
      </c>
      <c r="G10415" s="15">
        <v>26127208</v>
      </c>
      <c r="I10415" s="38" t="s">
        <v>245</v>
      </c>
      <c r="J10415" s="15">
        <v>5.2</v>
      </c>
    </row>
    <row r="10416" spans="1:10" x14ac:dyDescent="0.3">
      <c r="A10416" s="35" t="s">
        <v>261</v>
      </c>
      <c r="B10416" s="15"/>
      <c r="C10416" s="15"/>
      <c r="E10416" s="35" t="s">
        <v>256</v>
      </c>
      <c r="F10416" s="15">
        <v>7328400</v>
      </c>
      <c r="G10416" s="15">
        <v>88550810</v>
      </c>
      <c r="I10416" s="38" t="s">
        <v>247</v>
      </c>
      <c r="J10416" s="15">
        <v>5</v>
      </c>
    </row>
    <row r="10417" spans="1:10" x14ac:dyDescent="0.3">
      <c r="A10417" s="38" t="s">
        <v>245</v>
      </c>
      <c r="B10417" s="15">
        <v>227975</v>
      </c>
      <c r="C10417" s="15">
        <v>939085</v>
      </c>
      <c r="E10417" s="36" t="s">
        <v>246</v>
      </c>
      <c r="F10417" s="15">
        <v>1309725</v>
      </c>
      <c r="G10417" s="15">
        <v>24941875</v>
      </c>
      <c r="I10417" s="38" t="s">
        <v>249</v>
      </c>
      <c r="J10417" s="15">
        <v>5.6</v>
      </c>
    </row>
    <row r="10418" spans="1:10" x14ac:dyDescent="0.3">
      <c r="A10418" s="38" t="s">
        <v>247</v>
      </c>
      <c r="B10418" s="15">
        <v>189000</v>
      </c>
      <c r="C10418" s="15">
        <v>760000</v>
      </c>
      <c r="E10418" s="36" t="s">
        <v>248</v>
      </c>
      <c r="F10418" s="15">
        <v>2014675</v>
      </c>
      <c r="G10418" s="15">
        <v>23723005</v>
      </c>
      <c r="I10418" s="38" t="s">
        <v>251</v>
      </c>
      <c r="J10418" s="15">
        <v>5.8</v>
      </c>
    </row>
    <row r="10419" spans="1:10" x14ac:dyDescent="0.3">
      <c r="A10419" s="38" t="s">
        <v>249</v>
      </c>
      <c r="B10419" s="15">
        <v>170000</v>
      </c>
      <c r="C10419" s="15">
        <v>954950</v>
      </c>
      <c r="E10419" s="36" t="s">
        <v>250</v>
      </c>
      <c r="F10419" s="15">
        <v>2333475</v>
      </c>
      <c r="G10419" s="15">
        <v>22304665</v>
      </c>
      <c r="I10419" s="38" t="s">
        <v>254</v>
      </c>
      <c r="J10419" s="15">
        <v>6.4</v>
      </c>
    </row>
    <row r="10420" spans="1:10" x14ac:dyDescent="0.3">
      <c r="A10420" s="38" t="s">
        <v>251</v>
      </c>
      <c r="B10420" s="15">
        <v>222500</v>
      </c>
      <c r="C10420" s="15">
        <v>2420792</v>
      </c>
      <c r="E10420" s="37" t="s">
        <v>252</v>
      </c>
      <c r="F10420" s="15">
        <v>704000</v>
      </c>
      <c r="G10420" s="15">
        <v>7620340</v>
      </c>
      <c r="I10420" s="38" t="s">
        <v>257</v>
      </c>
      <c r="J10420" s="15">
        <v>6.8</v>
      </c>
    </row>
    <row r="10421" spans="1:10" x14ac:dyDescent="0.3">
      <c r="A10421" s="38" t="s">
        <v>254</v>
      </c>
      <c r="B10421" s="15">
        <v>204000</v>
      </c>
      <c r="C10421" s="15">
        <v>1906650</v>
      </c>
      <c r="E10421" s="37" t="s">
        <v>255</v>
      </c>
      <c r="F10421" s="15">
        <v>1305975</v>
      </c>
      <c r="G10421" s="15">
        <v>7791275</v>
      </c>
      <c r="I10421" s="38" t="s">
        <v>252</v>
      </c>
      <c r="J10421" s="15">
        <v>6.2</v>
      </c>
    </row>
    <row r="10422" spans="1:10" x14ac:dyDescent="0.3">
      <c r="A10422" s="38" t="s">
        <v>257</v>
      </c>
      <c r="B10422" s="15">
        <v>193800</v>
      </c>
      <c r="C10422" s="15">
        <v>2284999</v>
      </c>
      <c r="E10422" s="37" t="s">
        <v>258</v>
      </c>
      <c r="F10422" s="15">
        <v>323500</v>
      </c>
      <c r="G10422" s="15">
        <v>6893050</v>
      </c>
      <c r="I10422" s="38" t="s">
        <v>255</v>
      </c>
      <c r="J10422" s="15">
        <v>7.4</v>
      </c>
    </row>
    <row r="10423" spans="1:10" x14ac:dyDescent="0.3">
      <c r="A10423" s="38" t="s">
        <v>252</v>
      </c>
      <c r="B10423" s="15">
        <v>220500</v>
      </c>
      <c r="C10423" s="15">
        <v>1708299</v>
      </c>
      <c r="E10423" s="36" t="s">
        <v>253</v>
      </c>
      <c r="F10423" s="15">
        <v>1670525</v>
      </c>
      <c r="G10423" s="15">
        <v>17581265</v>
      </c>
      <c r="I10423" s="38" t="s">
        <v>258</v>
      </c>
      <c r="J10423" s="15">
        <v>6.8</v>
      </c>
    </row>
    <row r="10424" spans="1:10" x14ac:dyDescent="0.3">
      <c r="A10424" s="38" t="s">
        <v>255</v>
      </c>
      <c r="B10424" s="15">
        <v>165000</v>
      </c>
      <c r="C10424" s="15">
        <v>868000</v>
      </c>
      <c r="E10424" s="35" t="s">
        <v>261</v>
      </c>
      <c r="F10424" s="15">
        <v>6225533</v>
      </c>
      <c r="G10424" s="15">
        <v>58183141</v>
      </c>
      <c r="I10424" s="38" t="s">
        <v>260</v>
      </c>
      <c r="J10424" s="15">
        <v>6.5</v>
      </c>
    </row>
    <row r="10425" spans="1:10" x14ac:dyDescent="0.3">
      <c r="A10425" s="38" t="s">
        <v>258</v>
      </c>
      <c r="B10425" s="15">
        <v>166500</v>
      </c>
      <c r="C10425" s="15">
        <v>2275600</v>
      </c>
      <c r="E10425" s="36" t="s">
        <v>246</v>
      </c>
      <c r="F10425" s="15">
        <v>1528850</v>
      </c>
      <c r="G10425" s="15">
        <v>13085429</v>
      </c>
      <c r="I10425" s="38" t="s">
        <v>262</v>
      </c>
      <c r="J10425" s="15">
        <v>5.7</v>
      </c>
    </row>
    <row r="10426" spans="1:10" x14ac:dyDescent="0.3">
      <c r="A10426" s="38" t="s">
        <v>260</v>
      </c>
      <c r="B10426" s="15">
        <v>166725</v>
      </c>
      <c r="C10426" s="15">
        <v>962250</v>
      </c>
      <c r="E10426" s="36" t="s">
        <v>248</v>
      </c>
      <c r="F10426" s="15">
        <v>1321700</v>
      </c>
      <c r="G10426" s="15">
        <v>13502343</v>
      </c>
      <c r="I10426" s="38" t="s">
        <v>263</v>
      </c>
      <c r="J10426" s="15">
        <v>6.4</v>
      </c>
    </row>
    <row r="10427" spans="1:10" x14ac:dyDescent="0.3">
      <c r="A10427" s="38" t="s">
        <v>262</v>
      </c>
      <c r="B10427" s="15">
        <v>185000</v>
      </c>
      <c r="C10427" s="15">
        <v>760000</v>
      </c>
      <c r="E10427" s="36" t="s">
        <v>250</v>
      </c>
      <c r="F10427" s="15">
        <v>1740483</v>
      </c>
      <c r="G10427" s="15">
        <v>20284669</v>
      </c>
      <c r="I10427" s="35" t="s">
        <v>270</v>
      </c>
      <c r="J10427" s="15"/>
    </row>
    <row r="10428" spans="1:10" x14ac:dyDescent="0.3">
      <c r="A10428" s="38" t="s">
        <v>263</v>
      </c>
      <c r="B10428" s="15">
        <v>138000</v>
      </c>
      <c r="C10428" s="15">
        <v>1249900</v>
      </c>
      <c r="E10428" s="37" t="s">
        <v>252</v>
      </c>
      <c r="F10428" s="15">
        <v>588000</v>
      </c>
      <c r="G10428" s="15">
        <v>5488105</v>
      </c>
      <c r="I10428" s="38" t="s">
        <v>245</v>
      </c>
      <c r="J10428" s="15">
        <v>4.4000000000000004</v>
      </c>
    </row>
    <row r="10429" spans="1:10" x14ac:dyDescent="0.3">
      <c r="A10429" s="35" t="s">
        <v>264</v>
      </c>
      <c r="B10429" s="15"/>
      <c r="C10429" s="15"/>
      <c r="E10429" s="37" t="s">
        <v>255</v>
      </c>
      <c r="F10429" s="15">
        <v>586900</v>
      </c>
      <c r="G10429" s="15">
        <v>7078500</v>
      </c>
      <c r="I10429" s="38" t="s">
        <v>247</v>
      </c>
      <c r="J10429" s="15">
        <v>4.2</v>
      </c>
    </row>
    <row r="10430" spans="1:10" x14ac:dyDescent="0.3">
      <c r="A10430" s="38" t="s">
        <v>245</v>
      </c>
      <c r="B10430" s="15">
        <v>114500</v>
      </c>
      <c r="C10430" s="15">
        <v>848465</v>
      </c>
      <c r="E10430" s="37" t="s">
        <v>258</v>
      </c>
      <c r="F10430" s="15">
        <v>565583</v>
      </c>
      <c r="G10430" s="15">
        <v>7718064</v>
      </c>
      <c r="I10430" s="38" t="s">
        <v>249</v>
      </c>
      <c r="J10430" s="15">
        <v>3.2</v>
      </c>
    </row>
    <row r="10431" spans="1:10" x14ac:dyDescent="0.3">
      <c r="A10431" s="38" t="s">
        <v>247</v>
      </c>
      <c r="B10431" s="15">
        <v>114900</v>
      </c>
      <c r="C10431" s="15">
        <v>400900</v>
      </c>
      <c r="E10431" s="36" t="s">
        <v>253</v>
      </c>
      <c r="F10431" s="15">
        <v>1634500</v>
      </c>
      <c r="G10431" s="15">
        <v>11310700</v>
      </c>
      <c r="I10431" s="38" t="s">
        <v>251</v>
      </c>
      <c r="J10431" s="15">
        <v>2.5</v>
      </c>
    </row>
    <row r="10432" spans="1:10" x14ac:dyDescent="0.3">
      <c r="A10432" s="38" t="s">
        <v>249</v>
      </c>
      <c r="B10432" s="15">
        <v>114750</v>
      </c>
      <c r="C10432" s="15">
        <v>705500</v>
      </c>
      <c r="E10432" s="35" t="s">
        <v>264</v>
      </c>
      <c r="F10432" s="15">
        <v>3622180</v>
      </c>
      <c r="G10432" s="15">
        <v>43613400</v>
      </c>
      <c r="I10432" s="38" t="s">
        <v>254</v>
      </c>
      <c r="J10432" s="15">
        <v>3</v>
      </c>
    </row>
    <row r="10433" spans="1:10" x14ac:dyDescent="0.3">
      <c r="A10433" s="38" t="s">
        <v>251</v>
      </c>
      <c r="B10433" s="15">
        <v>174500</v>
      </c>
      <c r="C10433" s="15">
        <v>1125500</v>
      </c>
      <c r="E10433" s="36" t="s">
        <v>246</v>
      </c>
      <c r="F10433" s="15">
        <v>801500</v>
      </c>
      <c r="G10433" s="15">
        <v>8293490</v>
      </c>
      <c r="I10433" s="38" t="s">
        <v>257</v>
      </c>
      <c r="J10433" s="15">
        <v>3.3</v>
      </c>
    </row>
    <row r="10434" spans="1:10" x14ac:dyDescent="0.3">
      <c r="A10434" s="38" t="s">
        <v>254</v>
      </c>
      <c r="B10434" s="15">
        <v>155000</v>
      </c>
      <c r="C10434" s="15">
        <v>2078150</v>
      </c>
      <c r="E10434" s="36" t="s">
        <v>248</v>
      </c>
      <c r="F10434" s="15">
        <v>912813</v>
      </c>
      <c r="G10434" s="15">
        <v>12706356</v>
      </c>
      <c r="I10434" s="38" t="s">
        <v>252</v>
      </c>
      <c r="J10434" s="15">
        <v>4.5</v>
      </c>
    </row>
    <row r="10435" spans="1:10" x14ac:dyDescent="0.3">
      <c r="A10435" s="38" t="s">
        <v>257</v>
      </c>
      <c r="B10435" s="15">
        <v>153500</v>
      </c>
      <c r="C10435" s="15">
        <v>1991750</v>
      </c>
      <c r="E10435" s="36" t="s">
        <v>250</v>
      </c>
      <c r="F10435" s="15">
        <v>681900</v>
      </c>
      <c r="G10435" s="15">
        <v>11640918</v>
      </c>
      <c r="I10435" s="38" t="s">
        <v>255</v>
      </c>
      <c r="J10435" s="15">
        <v>4.9000000000000004</v>
      </c>
    </row>
    <row r="10436" spans="1:10" x14ac:dyDescent="0.3">
      <c r="A10436" s="38" t="s">
        <v>252</v>
      </c>
      <c r="B10436" s="15">
        <v>148500</v>
      </c>
      <c r="C10436" s="15">
        <v>2085501</v>
      </c>
      <c r="E10436" s="37" t="s">
        <v>252</v>
      </c>
      <c r="F10436" s="15">
        <v>239900</v>
      </c>
      <c r="G10436" s="15">
        <v>5003800</v>
      </c>
      <c r="I10436" s="38" t="s">
        <v>258</v>
      </c>
      <c r="J10436" s="15">
        <v>5.2</v>
      </c>
    </row>
    <row r="10437" spans="1:10" x14ac:dyDescent="0.3">
      <c r="A10437" s="38" t="s">
        <v>255</v>
      </c>
      <c r="B10437" s="15">
        <v>169900</v>
      </c>
      <c r="C10437" s="15">
        <v>1398700</v>
      </c>
      <c r="E10437" s="37" t="s">
        <v>255</v>
      </c>
      <c r="F10437" s="15">
        <v>237000</v>
      </c>
      <c r="G10437" s="15">
        <v>2775500</v>
      </c>
      <c r="I10437" s="38" t="s">
        <v>260</v>
      </c>
      <c r="J10437" s="15">
        <v>4.3</v>
      </c>
    </row>
    <row r="10438" spans="1:10" x14ac:dyDescent="0.3">
      <c r="A10438" s="38" t="s">
        <v>258</v>
      </c>
      <c r="B10438" s="15">
        <v>132000</v>
      </c>
      <c r="C10438" s="15">
        <v>1016400</v>
      </c>
      <c r="E10438" s="37" t="s">
        <v>258</v>
      </c>
      <c r="F10438" s="15">
        <v>205000</v>
      </c>
      <c r="G10438" s="15">
        <v>3861618</v>
      </c>
      <c r="I10438" s="38" t="s">
        <v>262</v>
      </c>
      <c r="J10438" s="15">
        <v>3.5</v>
      </c>
    </row>
    <row r="10439" spans="1:10" x14ac:dyDescent="0.3">
      <c r="A10439" s="38" t="s">
        <v>260</v>
      </c>
      <c r="B10439" s="15">
        <v>162000</v>
      </c>
      <c r="C10439" s="15">
        <v>2044700</v>
      </c>
      <c r="E10439" s="36" t="s">
        <v>253</v>
      </c>
      <c r="F10439" s="15">
        <v>1225967</v>
      </c>
      <c r="G10439" s="15">
        <v>10972636</v>
      </c>
      <c r="I10439" s="38" t="s">
        <v>263</v>
      </c>
      <c r="J10439" s="15">
        <v>3.6</v>
      </c>
    </row>
    <row r="10440" spans="1:10" x14ac:dyDescent="0.3">
      <c r="A10440" s="38" t="s">
        <v>262</v>
      </c>
      <c r="B10440" s="15">
        <v>191500</v>
      </c>
      <c r="C10440" s="15">
        <v>2007499</v>
      </c>
      <c r="E10440" s="35" t="s">
        <v>266</v>
      </c>
      <c r="F10440" s="15">
        <v>4520320</v>
      </c>
      <c r="G10440" s="15">
        <v>41097033</v>
      </c>
      <c r="I10440" s="35" t="s">
        <v>271</v>
      </c>
      <c r="J10440" s="15"/>
    </row>
    <row r="10441" spans="1:10" x14ac:dyDescent="0.3">
      <c r="A10441" s="38" t="s">
        <v>263</v>
      </c>
      <c r="B10441" s="15">
        <v>178000</v>
      </c>
      <c r="C10441" s="15">
        <v>2320400</v>
      </c>
      <c r="E10441" s="36" t="s">
        <v>246</v>
      </c>
      <c r="F10441" s="15">
        <v>890000</v>
      </c>
      <c r="G10441" s="15">
        <v>9969905</v>
      </c>
      <c r="I10441" s="38" t="s">
        <v>245</v>
      </c>
      <c r="J10441" s="15">
        <v>3.2</v>
      </c>
    </row>
    <row r="10442" spans="1:10" x14ac:dyDescent="0.3">
      <c r="A10442" s="35" t="s">
        <v>266</v>
      </c>
      <c r="B10442" s="15"/>
      <c r="C10442" s="15"/>
      <c r="E10442" s="36" t="s">
        <v>248</v>
      </c>
      <c r="F10442" s="15">
        <v>1067000</v>
      </c>
      <c r="G10442" s="15">
        <v>13677900</v>
      </c>
      <c r="I10442" s="38" t="s">
        <v>247</v>
      </c>
      <c r="J10442" s="15">
        <v>2.7</v>
      </c>
    </row>
    <row r="10443" spans="1:10" x14ac:dyDescent="0.3">
      <c r="A10443" s="38" t="s">
        <v>245</v>
      </c>
      <c r="B10443" s="15">
        <v>151000</v>
      </c>
      <c r="C10443" s="15">
        <v>597500</v>
      </c>
      <c r="E10443" s="36" t="s">
        <v>250</v>
      </c>
      <c r="F10443" s="15">
        <v>1351190</v>
      </c>
      <c r="G10443" s="15">
        <v>10794178</v>
      </c>
      <c r="I10443" s="38" t="s">
        <v>249</v>
      </c>
      <c r="J10443" s="15">
        <v>2.6</v>
      </c>
    </row>
    <row r="10444" spans="1:10" x14ac:dyDescent="0.3">
      <c r="A10444" s="38" t="s">
        <v>247</v>
      </c>
      <c r="B10444" s="15">
        <v>124450</v>
      </c>
      <c r="C10444" s="15">
        <v>850869</v>
      </c>
      <c r="E10444" s="37" t="s">
        <v>252</v>
      </c>
      <c r="F10444" s="15">
        <v>549523</v>
      </c>
      <c r="G10444" s="15">
        <v>4246061</v>
      </c>
      <c r="I10444" s="38" t="s">
        <v>251</v>
      </c>
      <c r="J10444" s="15">
        <v>2.9</v>
      </c>
    </row>
    <row r="10445" spans="1:10" x14ac:dyDescent="0.3">
      <c r="A10445" s="38" t="s">
        <v>249</v>
      </c>
      <c r="B10445" s="15">
        <v>154000</v>
      </c>
      <c r="C10445" s="15">
        <v>2090500</v>
      </c>
      <c r="E10445" s="37" t="s">
        <v>255</v>
      </c>
      <c r="F10445" s="15">
        <v>571667</v>
      </c>
      <c r="G10445" s="15">
        <v>2883667</v>
      </c>
      <c r="I10445" s="38" t="s">
        <v>254</v>
      </c>
      <c r="J10445" s="15">
        <v>3.1</v>
      </c>
    </row>
    <row r="10446" spans="1:10" x14ac:dyDescent="0.3">
      <c r="A10446" s="38" t="s">
        <v>251</v>
      </c>
      <c r="B10446" s="15">
        <v>120000</v>
      </c>
      <c r="C10446" s="15">
        <v>2008700</v>
      </c>
      <c r="E10446" s="37" t="s">
        <v>258</v>
      </c>
      <c r="F10446" s="15">
        <v>230000</v>
      </c>
      <c r="G10446" s="15">
        <v>3664450</v>
      </c>
      <c r="I10446" s="38" t="s">
        <v>257</v>
      </c>
      <c r="J10446" s="15">
        <v>3.3</v>
      </c>
    </row>
    <row r="10447" spans="1:10" x14ac:dyDescent="0.3">
      <c r="A10447" s="38" t="s">
        <v>254</v>
      </c>
      <c r="B10447" s="15">
        <v>156000</v>
      </c>
      <c r="C10447" s="15">
        <v>1184150</v>
      </c>
      <c r="E10447" s="36" t="s">
        <v>253</v>
      </c>
      <c r="F10447" s="15">
        <v>1212130</v>
      </c>
      <c r="G10447" s="15">
        <v>6655050</v>
      </c>
      <c r="I10447" s="38" t="s">
        <v>252</v>
      </c>
      <c r="J10447" s="15">
        <v>4.0999999999999996</v>
      </c>
    </row>
    <row r="10448" spans="1:10" x14ac:dyDescent="0.3">
      <c r="A10448" s="38" t="s">
        <v>257</v>
      </c>
      <c r="B10448" s="15">
        <v>161450</v>
      </c>
      <c r="C10448" s="15">
        <v>1634005</v>
      </c>
      <c r="E10448" s="35" t="s">
        <v>267</v>
      </c>
      <c r="F10448" s="15">
        <v>3478174</v>
      </c>
      <c r="G10448" s="15">
        <v>39763130</v>
      </c>
      <c r="I10448" s="38" t="s">
        <v>255</v>
      </c>
      <c r="J10448" s="15">
        <v>3.3</v>
      </c>
    </row>
    <row r="10449" spans="1:10" x14ac:dyDescent="0.3">
      <c r="A10449" s="38" t="s">
        <v>252</v>
      </c>
      <c r="B10449" s="15">
        <v>141825</v>
      </c>
      <c r="C10449" s="15">
        <v>811050</v>
      </c>
      <c r="E10449" s="36" t="s">
        <v>246</v>
      </c>
      <c r="F10449" s="15">
        <v>1147325</v>
      </c>
      <c r="G10449" s="15">
        <v>9101000</v>
      </c>
      <c r="I10449" s="38" t="s">
        <v>258</v>
      </c>
      <c r="J10449" s="15">
        <v>2.9</v>
      </c>
    </row>
    <row r="10450" spans="1:10" x14ac:dyDescent="0.3">
      <c r="A10450" s="38" t="s">
        <v>255</v>
      </c>
      <c r="B10450" s="15">
        <v>125000</v>
      </c>
      <c r="C10450" s="15">
        <v>1347800</v>
      </c>
      <c r="E10450" s="36" t="s">
        <v>248</v>
      </c>
      <c r="F10450" s="15">
        <v>1074960</v>
      </c>
      <c r="G10450" s="15">
        <v>11238364</v>
      </c>
      <c r="I10450" s="38" t="s">
        <v>260</v>
      </c>
      <c r="J10450" s="15">
        <v>2.8</v>
      </c>
    </row>
    <row r="10451" spans="1:10" x14ac:dyDescent="0.3">
      <c r="A10451" s="38" t="s">
        <v>258</v>
      </c>
      <c r="B10451" s="15">
        <v>120000</v>
      </c>
      <c r="C10451" s="15">
        <v>359000</v>
      </c>
      <c r="E10451" s="36" t="s">
        <v>250</v>
      </c>
      <c r="F10451" s="15">
        <v>775539</v>
      </c>
      <c r="G10451" s="15">
        <v>11358842</v>
      </c>
      <c r="I10451" s="38" t="s">
        <v>262</v>
      </c>
      <c r="J10451" s="15">
        <v>2.8</v>
      </c>
    </row>
    <row r="10452" spans="1:10" x14ac:dyDescent="0.3">
      <c r="A10452" s="38" t="s">
        <v>260</v>
      </c>
      <c r="B10452" s="15">
        <v>131000</v>
      </c>
      <c r="C10452" s="15">
        <v>619000</v>
      </c>
      <c r="E10452" s="37" t="s">
        <v>252</v>
      </c>
      <c r="F10452" s="15">
        <v>185000</v>
      </c>
      <c r="G10452" s="15">
        <v>4892800</v>
      </c>
      <c r="I10452" s="38" t="s">
        <v>263</v>
      </c>
      <c r="J10452" s="15">
        <v>2.4</v>
      </c>
    </row>
    <row r="10453" spans="1:10" x14ac:dyDescent="0.3">
      <c r="A10453" s="38" t="s">
        <v>262</v>
      </c>
      <c r="B10453" s="15">
        <v>142500</v>
      </c>
      <c r="C10453" s="15">
        <v>1216340</v>
      </c>
      <c r="E10453" s="37" t="s">
        <v>255</v>
      </c>
      <c r="F10453" s="15">
        <v>173039</v>
      </c>
      <c r="G10453" s="15">
        <v>3463415</v>
      </c>
      <c r="I10453" s="35" t="s">
        <v>272</v>
      </c>
      <c r="J10453" s="15"/>
    </row>
    <row r="10454" spans="1:10" x14ac:dyDescent="0.3">
      <c r="A10454" s="38" t="s">
        <v>263</v>
      </c>
      <c r="B10454" s="15">
        <v>181000</v>
      </c>
      <c r="C10454" s="15">
        <v>900450</v>
      </c>
      <c r="E10454" s="37" t="s">
        <v>258</v>
      </c>
      <c r="F10454" s="15">
        <v>417500</v>
      </c>
      <c r="G10454" s="15">
        <v>3002627</v>
      </c>
      <c r="I10454" s="38" t="s">
        <v>245</v>
      </c>
      <c r="J10454" s="15">
        <v>2.2999999999999998</v>
      </c>
    </row>
    <row r="10455" spans="1:10" x14ac:dyDescent="0.3">
      <c r="A10455" s="35" t="s">
        <v>267</v>
      </c>
      <c r="B10455" s="15"/>
      <c r="C10455" s="15"/>
      <c r="E10455" s="36" t="s">
        <v>253</v>
      </c>
      <c r="F10455" s="15">
        <v>480350</v>
      </c>
      <c r="G10455" s="15">
        <v>8064924</v>
      </c>
      <c r="I10455" s="38" t="s">
        <v>247</v>
      </c>
      <c r="J10455" s="15">
        <v>2.1</v>
      </c>
    </row>
    <row r="10456" spans="1:10" x14ac:dyDescent="0.3">
      <c r="A10456" s="38" t="s">
        <v>245</v>
      </c>
      <c r="B10456" s="15">
        <v>150975</v>
      </c>
      <c r="C10456" s="15">
        <v>857900</v>
      </c>
      <c r="E10456" s="35" t="s">
        <v>268</v>
      </c>
      <c r="F10456" s="15">
        <v>2753875</v>
      </c>
      <c r="G10456" s="15">
        <v>36786198</v>
      </c>
      <c r="I10456" s="38" t="s">
        <v>249</v>
      </c>
      <c r="J10456" s="15">
        <v>1.9</v>
      </c>
    </row>
    <row r="10457" spans="1:10" x14ac:dyDescent="0.3">
      <c r="A10457" s="38" t="s">
        <v>247</v>
      </c>
      <c r="B10457" s="15">
        <v>120000</v>
      </c>
      <c r="C10457" s="15">
        <v>839850</v>
      </c>
      <c r="E10457" s="36" t="s">
        <v>246</v>
      </c>
      <c r="F10457" s="15">
        <v>464750</v>
      </c>
      <c r="G10457" s="15">
        <v>6538824</v>
      </c>
      <c r="I10457" s="38" t="s">
        <v>251</v>
      </c>
      <c r="J10457" s="15">
        <v>1.6</v>
      </c>
    </row>
    <row r="10458" spans="1:10" x14ac:dyDescent="0.3">
      <c r="A10458" s="38" t="s">
        <v>249</v>
      </c>
      <c r="B10458" s="15">
        <v>115000</v>
      </c>
      <c r="C10458" s="15">
        <v>514000</v>
      </c>
      <c r="E10458" s="36" t="s">
        <v>248</v>
      </c>
      <c r="F10458" s="15">
        <v>500975</v>
      </c>
      <c r="G10458" s="15">
        <v>9962050</v>
      </c>
      <c r="I10458" s="38" t="s">
        <v>254</v>
      </c>
      <c r="J10458" s="15">
        <v>3.5</v>
      </c>
    </row>
    <row r="10459" spans="1:10" x14ac:dyDescent="0.3">
      <c r="A10459" s="38" t="s">
        <v>251</v>
      </c>
      <c r="B10459" s="15">
        <v>124950</v>
      </c>
      <c r="C10459" s="15">
        <v>249900</v>
      </c>
      <c r="E10459" s="36" t="s">
        <v>250</v>
      </c>
      <c r="F10459" s="15">
        <v>1005900</v>
      </c>
      <c r="G10459" s="15">
        <v>9377050</v>
      </c>
      <c r="I10459" s="38" t="s">
        <v>257</v>
      </c>
      <c r="J10459" s="15">
        <v>3.7</v>
      </c>
    </row>
    <row r="10460" spans="1:10" x14ac:dyDescent="0.3">
      <c r="A10460" s="38" t="s">
        <v>254</v>
      </c>
      <c r="B10460" s="15">
        <v>89500</v>
      </c>
      <c r="C10460" s="15">
        <v>875980</v>
      </c>
      <c r="E10460" s="37" t="s">
        <v>252</v>
      </c>
      <c r="F10460" s="15">
        <v>187950</v>
      </c>
      <c r="G10460" s="15">
        <v>3290750</v>
      </c>
      <c r="I10460" s="38" t="s">
        <v>252</v>
      </c>
      <c r="J10460" s="15">
        <v>4.2</v>
      </c>
    </row>
    <row r="10461" spans="1:10" x14ac:dyDescent="0.3">
      <c r="A10461" s="38" t="s">
        <v>257</v>
      </c>
      <c r="B10461" s="15">
        <v>112000</v>
      </c>
      <c r="C10461" s="15">
        <v>886750</v>
      </c>
      <c r="E10461" s="37" t="s">
        <v>255</v>
      </c>
      <c r="F10461" s="15">
        <v>385500</v>
      </c>
      <c r="G10461" s="15">
        <v>2094400</v>
      </c>
      <c r="I10461" s="38" t="s">
        <v>255</v>
      </c>
      <c r="J10461" s="15">
        <v>4</v>
      </c>
    </row>
    <row r="10462" spans="1:10" x14ac:dyDescent="0.3">
      <c r="A10462" s="38" t="s">
        <v>252</v>
      </c>
      <c r="B10462" s="15">
        <v>133000</v>
      </c>
      <c r="C10462" s="15">
        <v>1111750</v>
      </c>
      <c r="E10462" s="37" t="s">
        <v>258</v>
      </c>
      <c r="F10462" s="15">
        <v>432450</v>
      </c>
      <c r="G10462" s="15">
        <v>3991900</v>
      </c>
      <c r="I10462" s="38" t="s">
        <v>258</v>
      </c>
      <c r="J10462" s="15">
        <v>2.5</v>
      </c>
    </row>
    <row r="10463" spans="1:10" x14ac:dyDescent="0.3">
      <c r="A10463" s="38" t="s">
        <v>255</v>
      </c>
      <c r="B10463" s="15">
        <v>97500</v>
      </c>
      <c r="C10463" s="15">
        <v>1472704</v>
      </c>
      <c r="E10463" s="36" t="s">
        <v>253</v>
      </c>
      <c r="F10463" s="15">
        <v>782250</v>
      </c>
      <c r="G10463" s="15">
        <v>10908274</v>
      </c>
      <c r="I10463" s="38" t="s">
        <v>260</v>
      </c>
      <c r="J10463" s="15">
        <v>3</v>
      </c>
    </row>
    <row r="10464" spans="1:10" x14ac:dyDescent="0.3">
      <c r="A10464" s="38" t="s">
        <v>258</v>
      </c>
      <c r="B10464" s="15">
        <v>136500</v>
      </c>
      <c r="C10464" s="15">
        <v>509000</v>
      </c>
      <c r="E10464" s="35" t="s">
        <v>269</v>
      </c>
      <c r="F10464" s="15">
        <v>3813481</v>
      </c>
      <c r="G10464" s="15">
        <v>47273304</v>
      </c>
      <c r="I10464" s="38" t="s">
        <v>262</v>
      </c>
      <c r="J10464" s="15">
        <v>2.4</v>
      </c>
    </row>
    <row r="10465" spans="1:10" x14ac:dyDescent="0.3">
      <c r="A10465" s="38" t="s">
        <v>260</v>
      </c>
      <c r="B10465" s="15">
        <v>100000</v>
      </c>
      <c r="C10465" s="15">
        <v>1223645</v>
      </c>
      <c r="E10465" s="36" t="s">
        <v>246</v>
      </c>
      <c r="F10465" s="15">
        <v>991700</v>
      </c>
      <c r="G10465" s="15">
        <v>9577526</v>
      </c>
      <c r="I10465" s="38" t="s">
        <v>263</v>
      </c>
      <c r="J10465" s="15">
        <v>2.2999999999999998</v>
      </c>
    </row>
    <row r="10466" spans="1:10" x14ac:dyDescent="0.3">
      <c r="A10466" s="38" t="s">
        <v>262</v>
      </c>
      <c r="B10466" s="15">
        <v>98500</v>
      </c>
      <c r="C10466" s="15">
        <v>395500</v>
      </c>
      <c r="E10466" s="36" t="s">
        <v>248</v>
      </c>
      <c r="F10466" s="15">
        <v>823756</v>
      </c>
      <c r="G10466" s="15">
        <v>11590468</v>
      </c>
      <c r="I10466" s="35" t="s">
        <v>273</v>
      </c>
      <c r="J10466" s="15"/>
    </row>
    <row r="10467" spans="1:10" x14ac:dyDescent="0.3">
      <c r="A10467" s="38" t="s">
        <v>263</v>
      </c>
      <c r="B10467" s="15">
        <v>90000</v>
      </c>
      <c r="C10467" s="15">
        <v>849500</v>
      </c>
      <c r="E10467" s="36" t="s">
        <v>250</v>
      </c>
      <c r="F10467" s="15">
        <v>698750</v>
      </c>
      <c r="G10467" s="15">
        <v>9137110</v>
      </c>
      <c r="I10467" s="38" t="s">
        <v>245</v>
      </c>
      <c r="J10467" s="15">
        <v>2.6</v>
      </c>
    </row>
    <row r="10468" spans="1:10" x14ac:dyDescent="0.3">
      <c r="A10468" s="35" t="s">
        <v>268</v>
      </c>
      <c r="B10468" s="15"/>
      <c r="C10468" s="15"/>
      <c r="E10468" s="37" t="s">
        <v>252</v>
      </c>
      <c r="F10468" s="15">
        <v>235500</v>
      </c>
      <c r="G10468" s="15">
        <v>3650860</v>
      </c>
      <c r="I10468" s="38" t="s">
        <v>247</v>
      </c>
      <c r="J10468" s="15">
        <v>1.8</v>
      </c>
    </row>
    <row r="10469" spans="1:10" x14ac:dyDescent="0.3">
      <c r="A10469" s="38" t="s">
        <v>245</v>
      </c>
      <c r="B10469" s="15">
        <v>105000</v>
      </c>
      <c r="C10469" s="15">
        <v>695000</v>
      </c>
      <c r="E10469" s="37" t="s">
        <v>255</v>
      </c>
      <c r="F10469" s="15">
        <v>227250</v>
      </c>
      <c r="G10469" s="15">
        <v>3638650</v>
      </c>
      <c r="I10469" s="38" t="s">
        <v>249</v>
      </c>
      <c r="J10469" s="15">
        <v>2.2000000000000002</v>
      </c>
    </row>
    <row r="10470" spans="1:10" x14ac:dyDescent="0.3">
      <c r="A10470" s="38" t="s">
        <v>247</v>
      </c>
      <c r="B10470" s="15">
        <v>130750</v>
      </c>
      <c r="C10470" s="15">
        <v>1245400</v>
      </c>
      <c r="E10470" s="37" t="s">
        <v>258</v>
      </c>
      <c r="F10470" s="15">
        <v>236000</v>
      </c>
      <c r="G10470" s="15">
        <v>1847600</v>
      </c>
      <c r="I10470" s="38" t="s">
        <v>251</v>
      </c>
      <c r="J10470" s="15">
        <v>1.9</v>
      </c>
    </row>
    <row r="10471" spans="1:10" x14ac:dyDescent="0.3">
      <c r="A10471" s="38" t="s">
        <v>249</v>
      </c>
      <c r="B10471" s="15">
        <v>71450</v>
      </c>
      <c r="C10471" s="15">
        <v>1212050</v>
      </c>
      <c r="E10471" s="36" t="s">
        <v>253</v>
      </c>
      <c r="F10471" s="15">
        <v>1299275</v>
      </c>
      <c r="G10471" s="15">
        <v>16968200</v>
      </c>
      <c r="I10471" s="38" t="s">
        <v>254</v>
      </c>
      <c r="J10471" s="15">
        <v>1.8</v>
      </c>
    </row>
    <row r="10472" spans="1:10" x14ac:dyDescent="0.3">
      <c r="A10472" s="38" t="s">
        <v>251</v>
      </c>
      <c r="B10472" s="15">
        <v>125250</v>
      </c>
      <c r="C10472" s="15">
        <v>711050</v>
      </c>
      <c r="E10472" s="35" t="s">
        <v>270</v>
      </c>
      <c r="F10472" s="15">
        <v>3630250</v>
      </c>
      <c r="G10472" s="15">
        <v>56146943</v>
      </c>
      <c r="I10472" s="38" t="s">
        <v>257</v>
      </c>
      <c r="J10472" s="15">
        <v>2.4</v>
      </c>
    </row>
    <row r="10473" spans="1:10" x14ac:dyDescent="0.3">
      <c r="A10473" s="38" t="s">
        <v>254</v>
      </c>
      <c r="B10473" s="15">
        <v>111000</v>
      </c>
      <c r="C10473" s="15">
        <v>979324</v>
      </c>
      <c r="E10473" s="36" t="s">
        <v>246</v>
      </c>
      <c r="F10473" s="15">
        <v>1305000</v>
      </c>
      <c r="G10473" s="15">
        <v>8704565</v>
      </c>
      <c r="I10473" s="38" t="s">
        <v>252</v>
      </c>
      <c r="J10473" s="15">
        <v>2.2999999999999998</v>
      </c>
    </row>
    <row r="10474" spans="1:10" x14ac:dyDescent="0.3">
      <c r="A10474" s="38" t="s">
        <v>257</v>
      </c>
      <c r="B10474" s="15">
        <v>105708</v>
      </c>
      <c r="C10474" s="15">
        <v>957708</v>
      </c>
      <c r="E10474" s="36" t="s">
        <v>248</v>
      </c>
      <c r="F10474" s="15">
        <v>730150</v>
      </c>
      <c r="G10474" s="15">
        <v>15346850</v>
      </c>
      <c r="I10474" s="38" t="s">
        <v>255</v>
      </c>
      <c r="J10474" s="15">
        <v>3</v>
      </c>
    </row>
    <row r="10475" spans="1:10" x14ac:dyDescent="0.3">
      <c r="A10475" s="38" t="s">
        <v>252</v>
      </c>
      <c r="B10475" s="15">
        <v>99000</v>
      </c>
      <c r="C10475" s="15">
        <v>994400</v>
      </c>
      <c r="E10475" s="36" t="s">
        <v>250</v>
      </c>
      <c r="F10475" s="15">
        <v>767750</v>
      </c>
      <c r="G10475" s="15">
        <v>16285436</v>
      </c>
      <c r="I10475" s="38" t="s">
        <v>258</v>
      </c>
      <c r="J10475" s="15">
        <v>2.2999999999999998</v>
      </c>
    </row>
    <row r="10476" spans="1:10" x14ac:dyDescent="0.3">
      <c r="A10476" s="38" t="s">
        <v>255</v>
      </c>
      <c r="B10476" s="15">
        <v>86500</v>
      </c>
      <c r="C10476" s="15">
        <v>564900</v>
      </c>
      <c r="E10476" s="37" t="s">
        <v>252</v>
      </c>
      <c r="F10476" s="15">
        <v>248250</v>
      </c>
      <c r="G10476" s="15">
        <v>5155900</v>
      </c>
      <c r="I10476" s="38" t="s">
        <v>260</v>
      </c>
      <c r="J10476" s="15">
        <v>2.1</v>
      </c>
    </row>
    <row r="10477" spans="1:10" x14ac:dyDescent="0.3">
      <c r="A10477" s="38" t="s">
        <v>258</v>
      </c>
      <c r="B10477" s="15">
        <v>149700</v>
      </c>
      <c r="C10477" s="15">
        <v>584400</v>
      </c>
      <c r="E10477" s="37" t="s">
        <v>255</v>
      </c>
      <c r="F10477" s="15">
        <v>260750</v>
      </c>
      <c r="G10477" s="15">
        <v>4810550</v>
      </c>
      <c r="I10477" s="38" t="s">
        <v>262</v>
      </c>
      <c r="J10477" s="15">
        <v>2.1</v>
      </c>
    </row>
    <row r="10478" spans="1:10" x14ac:dyDescent="0.3">
      <c r="A10478" s="38" t="s">
        <v>260</v>
      </c>
      <c r="B10478" s="15">
        <v>86600</v>
      </c>
      <c r="C10478" s="15">
        <v>960800</v>
      </c>
      <c r="E10478" s="37" t="s">
        <v>258</v>
      </c>
      <c r="F10478" s="15">
        <v>258750</v>
      </c>
      <c r="G10478" s="15">
        <v>6318986</v>
      </c>
      <c r="I10478" s="38" t="s">
        <v>263</v>
      </c>
      <c r="J10478" s="15">
        <v>2.2000000000000002</v>
      </c>
    </row>
    <row r="10479" spans="1:10" x14ac:dyDescent="0.3">
      <c r="A10479" s="38" t="s">
        <v>262</v>
      </c>
      <c r="B10479" s="15">
        <v>110000</v>
      </c>
      <c r="C10479" s="15">
        <v>1106000</v>
      </c>
      <c r="E10479" s="36" t="s">
        <v>253</v>
      </c>
      <c r="F10479" s="15">
        <v>827350</v>
      </c>
      <c r="G10479" s="15">
        <v>15810092</v>
      </c>
      <c r="I10479" s="35" t="s">
        <v>274</v>
      </c>
      <c r="J10479" s="15"/>
    </row>
    <row r="10480" spans="1:10" x14ac:dyDescent="0.3">
      <c r="A10480" s="38" t="s">
        <v>263</v>
      </c>
      <c r="B10480" s="15">
        <v>108700</v>
      </c>
      <c r="C10480" s="15">
        <v>1216700</v>
      </c>
      <c r="E10480" s="35" t="s">
        <v>271</v>
      </c>
      <c r="F10480" s="15">
        <v>4853976</v>
      </c>
      <c r="G10480" s="15">
        <v>76979621</v>
      </c>
      <c r="I10480" s="38" t="s">
        <v>245</v>
      </c>
      <c r="J10480" s="15">
        <v>1.2</v>
      </c>
    </row>
    <row r="10481" spans="1:10" x14ac:dyDescent="0.3">
      <c r="A10481" s="35" t="s">
        <v>269</v>
      </c>
      <c r="B10481" s="15"/>
      <c r="C10481" s="15"/>
      <c r="E10481" s="36" t="s">
        <v>246</v>
      </c>
      <c r="F10481" s="15">
        <v>785000</v>
      </c>
      <c r="G10481" s="15">
        <v>12545996</v>
      </c>
      <c r="I10481" s="38" t="s">
        <v>247</v>
      </c>
      <c r="J10481" s="15">
        <v>0.7</v>
      </c>
    </row>
    <row r="10482" spans="1:10" x14ac:dyDescent="0.3">
      <c r="A10482" s="38" t="s">
        <v>245</v>
      </c>
      <c r="B10482" s="15">
        <v>80250</v>
      </c>
      <c r="C10482" s="15">
        <v>774999</v>
      </c>
      <c r="E10482" s="36" t="s">
        <v>248</v>
      </c>
      <c r="F10482" s="15">
        <v>1228601</v>
      </c>
      <c r="G10482" s="15">
        <v>21858076</v>
      </c>
      <c r="I10482" s="38" t="s">
        <v>249</v>
      </c>
      <c r="J10482" s="15">
        <v>1.3</v>
      </c>
    </row>
    <row r="10483" spans="1:10" x14ac:dyDescent="0.3">
      <c r="A10483" s="38" t="s">
        <v>247</v>
      </c>
      <c r="B10483" s="15">
        <v>97775</v>
      </c>
      <c r="C10483" s="15">
        <v>834599</v>
      </c>
      <c r="E10483" s="36" t="s">
        <v>250</v>
      </c>
      <c r="F10483" s="15">
        <v>1973000</v>
      </c>
      <c r="G10483" s="15">
        <v>24983218</v>
      </c>
      <c r="I10483" s="38" t="s">
        <v>251</v>
      </c>
      <c r="J10483" s="15">
        <v>2.5</v>
      </c>
    </row>
    <row r="10484" spans="1:10" x14ac:dyDescent="0.3">
      <c r="A10484" s="38" t="s">
        <v>249</v>
      </c>
      <c r="B10484" s="15">
        <v>158000</v>
      </c>
      <c r="C10484" s="15">
        <v>1670300</v>
      </c>
      <c r="E10484" s="37" t="s">
        <v>252</v>
      </c>
      <c r="F10484" s="15">
        <v>672000</v>
      </c>
      <c r="G10484" s="15">
        <v>10209900</v>
      </c>
      <c r="I10484" s="38" t="s">
        <v>254</v>
      </c>
      <c r="J10484" s="15">
        <v>3.4</v>
      </c>
    </row>
    <row r="10485" spans="1:10" x14ac:dyDescent="0.3">
      <c r="A10485" s="38" t="s">
        <v>251</v>
      </c>
      <c r="B10485" s="15">
        <v>113500</v>
      </c>
      <c r="C10485" s="15">
        <v>1296198</v>
      </c>
      <c r="E10485" s="37" t="s">
        <v>255</v>
      </c>
      <c r="F10485" s="15">
        <v>655750</v>
      </c>
      <c r="G10485" s="15">
        <v>7366650</v>
      </c>
      <c r="I10485" s="38" t="s">
        <v>257</v>
      </c>
      <c r="J10485" s="15">
        <v>4.4000000000000004</v>
      </c>
    </row>
    <row r="10486" spans="1:10" x14ac:dyDescent="0.3">
      <c r="A10486" s="38" t="s">
        <v>254</v>
      </c>
      <c r="B10486" s="15">
        <v>156100</v>
      </c>
      <c r="C10486" s="15">
        <v>1097850</v>
      </c>
      <c r="E10486" s="37" t="s">
        <v>258</v>
      </c>
      <c r="F10486" s="15">
        <v>645250</v>
      </c>
      <c r="G10486" s="15">
        <v>7406668</v>
      </c>
      <c r="I10486" s="38" t="s">
        <v>252</v>
      </c>
      <c r="J10486" s="15">
        <v>3.9</v>
      </c>
    </row>
    <row r="10487" spans="1:10" x14ac:dyDescent="0.3">
      <c r="A10487" s="38" t="s">
        <v>257</v>
      </c>
      <c r="B10487" s="15">
        <v>136151</v>
      </c>
      <c r="C10487" s="15">
        <v>1432581</v>
      </c>
      <c r="E10487" s="36" t="s">
        <v>253</v>
      </c>
      <c r="F10487" s="15">
        <v>867375</v>
      </c>
      <c r="G10487" s="15">
        <v>17592331</v>
      </c>
      <c r="I10487" s="38" t="s">
        <v>255</v>
      </c>
      <c r="J10487" s="15">
        <v>4.5</v>
      </c>
    </row>
    <row r="10488" spans="1:10" x14ac:dyDescent="0.3">
      <c r="A10488" s="38" t="s">
        <v>252</v>
      </c>
      <c r="B10488" s="15">
        <v>132250</v>
      </c>
      <c r="C10488" s="15">
        <v>1535774</v>
      </c>
      <c r="E10488" s="35" t="s">
        <v>272</v>
      </c>
      <c r="F10488" s="15">
        <v>3762675</v>
      </c>
      <c r="G10488" s="15">
        <v>91080431</v>
      </c>
      <c r="I10488" s="38" t="s">
        <v>258</v>
      </c>
      <c r="J10488" s="15">
        <v>4.9000000000000004</v>
      </c>
    </row>
    <row r="10489" spans="1:10" x14ac:dyDescent="0.3">
      <c r="A10489" s="38" t="s">
        <v>255</v>
      </c>
      <c r="B10489" s="15">
        <v>161150</v>
      </c>
      <c r="C10489" s="15">
        <v>2120051</v>
      </c>
      <c r="E10489" s="36" t="s">
        <v>246</v>
      </c>
      <c r="F10489" s="15">
        <v>1117525</v>
      </c>
      <c r="G10489" s="15">
        <v>16720011</v>
      </c>
      <c r="I10489" s="38" t="s">
        <v>260</v>
      </c>
      <c r="J10489" s="15">
        <v>4.2</v>
      </c>
    </row>
    <row r="10490" spans="1:10" x14ac:dyDescent="0.3">
      <c r="A10490" s="38" t="s">
        <v>258</v>
      </c>
      <c r="B10490" s="15">
        <v>97000</v>
      </c>
      <c r="C10490" s="15">
        <v>732950</v>
      </c>
      <c r="E10490" s="36" t="s">
        <v>248</v>
      </c>
      <c r="F10490" s="15">
        <v>850150</v>
      </c>
      <c r="G10490" s="15">
        <v>21807715</v>
      </c>
      <c r="I10490" s="38" t="s">
        <v>262</v>
      </c>
      <c r="J10490" s="15">
        <v>3.6</v>
      </c>
    </row>
    <row r="10491" spans="1:10" x14ac:dyDescent="0.3">
      <c r="A10491" s="38" t="s">
        <v>260</v>
      </c>
      <c r="B10491" s="15">
        <v>127000</v>
      </c>
      <c r="C10491" s="15">
        <v>2823491</v>
      </c>
      <c r="E10491" s="36" t="s">
        <v>250</v>
      </c>
      <c r="F10491" s="15">
        <v>884500</v>
      </c>
      <c r="G10491" s="15">
        <v>30672985</v>
      </c>
      <c r="I10491" s="38" t="s">
        <v>263</v>
      </c>
      <c r="J10491" s="15">
        <v>3</v>
      </c>
    </row>
    <row r="10492" spans="1:10" x14ac:dyDescent="0.3">
      <c r="A10492" s="38" t="s">
        <v>262</v>
      </c>
      <c r="B10492" s="15">
        <v>138000</v>
      </c>
      <c r="C10492" s="15">
        <v>1483695</v>
      </c>
      <c r="E10492" s="37" t="s">
        <v>252</v>
      </c>
      <c r="F10492" s="15">
        <v>282500</v>
      </c>
      <c r="G10492" s="15">
        <v>10118450</v>
      </c>
      <c r="I10492" s="35" t="s">
        <v>275</v>
      </c>
      <c r="J10492" s="15"/>
    </row>
    <row r="10493" spans="1:10" x14ac:dyDescent="0.3">
      <c r="A10493" s="38" t="s">
        <v>263</v>
      </c>
      <c r="B10493" s="15">
        <v>144750</v>
      </c>
      <c r="C10493" s="15">
        <v>2031020</v>
      </c>
      <c r="E10493" s="37" t="s">
        <v>255</v>
      </c>
      <c r="F10493" s="15">
        <v>305500</v>
      </c>
      <c r="G10493" s="15">
        <v>10940650</v>
      </c>
      <c r="I10493" s="38" t="s">
        <v>245</v>
      </c>
      <c r="J10493" s="15">
        <v>2.7</v>
      </c>
    </row>
    <row r="10494" spans="1:10" x14ac:dyDescent="0.3">
      <c r="A10494" s="35" t="s">
        <v>270</v>
      </c>
      <c r="B10494" s="15"/>
      <c r="C10494" s="15"/>
      <c r="E10494" s="37" t="s">
        <v>258</v>
      </c>
      <c r="F10494" s="15">
        <v>296500</v>
      </c>
      <c r="G10494" s="15">
        <v>9613885</v>
      </c>
      <c r="I10494" s="38" t="s">
        <v>247</v>
      </c>
      <c r="J10494" s="15">
        <v>2.7</v>
      </c>
    </row>
    <row r="10495" spans="1:10" x14ac:dyDescent="0.3">
      <c r="A10495" s="38" t="s">
        <v>245</v>
      </c>
      <c r="B10495" s="15">
        <v>172995</v>
      </c>
      <c r="C10495" s="15">
        <v>1783860</v>
      </c>
      <c r="E10495" s="36" t="s">
        <v>253</v>
      </c>
      <c r="F10495" s="15">
        <v>910500</v>
      </c>
      <c r="G10495" s="15">
        <v>21879720</v>
      </c>
      <c r="I10495" s="38" t="s">
        <v>249</v>
      </c>
      <c r="J10495" s="15">
        <v>2.9</v>
      </c>
    </row>
    <row r="10496" spans="1:10" x14ac:dyDescent="0.3">
      <c r="A10496" s="38" t="s">
        <v>247</v>
      </c>
      <c r="B10496" s="15">
        <v>157250</v>
      </c>
      <c r="C10496" s="15">
        <v>1436735</v>
      </c>
      <c r="E10496" s="35" t="s">
        <v>273</v>
      </c>
      <c r="F10496" s="15">
        <v>4861780</v>
      </c>
      <c r="G10496" s="15">
        <v>101675523</v>
      </c>
      <c r="I10496" s="38" t="s">
        <v>251</v>
      </c>
      <c r="J10496" s="15">
        <v>2.4</v>
      </c>
    </row>
    <row r="10497" spans="1:10" x14ac:dyDescent="0.3">
      <c r="A10497" s="38" t="s">
        <v>249</v>
      </c>
      <c r="B10497" s="15">
        <v>189995</v>
      </c>
      <c r="C10497" s="15">
        <v>2701003</v>
      </c>
      <c r="E10497" s="36" t="s">
        <v>246</v>
      </c>
      <c r="F10497" s="15">
        <v>1386180</v>
      </c>
      <c r="G10497" s="15">
        <v>19178505</v>
      </c>
      <c r="I10497" s="38" t="s">
        <v>254</v>
      </c>
      <c r="J10497" s="15">
        <v>2.6</v>
      </c>
    </row>
    <row r="10498" spans="1:10" x14ac:dyDescent="0.3">
      <c r="A10498" s="38" t="s">
        <v>251</v>
      </c>
      <c r="B10498" s="15">
        <v>194300</v>
      </c>
      <c r="C10498" s="15">
        <v>3012525</v>
      </c>
      <c r="E10498" s="36" t="s">
        <v>248</v>
      </c>
      <c r="F10498" s="15">
        <v>1076750</v>
      </c>
      <c r="G10498" s="15">
        <v>31805709</v>
      </c>
      <c r="I10498" s="38" t="s">
        <v>257</v>
      </c>
      <c r="J10498" s="15">
        <v>3</v>
      </c>
    </row>
    <row r="10499" spans="1:10" x14ac:dyDescent="0.3">
      <c r="A10499" s="38" t="s">
        <v>254</v>
      </c>
      <c r="B10499" s="15">
        <v>191748</v>
      </c>
      <c r="C10499" s="15">
        <v>3826439</v>
      </c>
      <c r="E10499" s="36" t="s">
        <v>250</v>
      </c>
      <c r="F10499" s="15">
        <v>1396400</v>
      </c>
      <c r="G10499" s="15">
        <v>29280937</v>
      </c>
      <c r="I10499" s="38" t="s">
        <v>252</v>
      </c>
      <c r="J10499" s="15">
        <v>2.4</v>
      </c>
    </row>
    <row r="10500" spans="1:10" x14ac:dyDescent="0.3">
      <c r="A10500" s="38" t="s">
        <v>257</v>
      </c>
      <c r="B10500" s="15">
        <v>192000</v>
      </c>
      <c r="C10500" s="15">
        <v>3743547</v>
      </c>
      <c r="E10500" s="37" t="s">
        <v>252</v>
      </c>
      <c r="F10500" s="15">
        <v>315950</v>
      </c>
      <c r="G10500" s="15">
        <v>7868849</v>
      </c>
      <c r="I10500" s="38" t="s">
        <v>258</v>
      </c>
      <c r="J10500" s="15">
        <v>2.2999999999999998</v>
      </c>
    </row>
    <row r="10501" spans="1:10" x14ac:dyDescent="0.3">
      <c r="A10501" s="38" t="s">
        <v>252</v>
      </c>
      <c r="B10501" s="15">
        <v>179999</v>
      </c>
      <c r="C10501" s="15">
        <v>3933656</v>
      </c>
      <c r="E10501" s="37" t="s">
        <v>255</v>
      </c>
      <c r="F10501" s="15">
        <v>367000</v>
      </c>
      <c r="G10501" s="15">
        <v>10750450</v>
      </c>
      <c r="I10501" s="38" t="s">
        <v>260</v>
      </c>
      <c r="J10501" s="15">
        <v>2.6</v>
      </c>
    </row>
    <row r="10502" spans="1:10" x14ac:dyDescent="0.3">
      <c r="A10502" s="38" t="s">
        <v>255</v>
      </c>
      <c r="B10502" s="15">
        <v>172500</v>
      </c>
      <c r="C10502" s="15">
        <v>2461710</v>
      </c>
      <c r="E10502" s="37" t="s">
        <v>258</v>
      </c>
      <c r="F10502" s="15">
        <v>713450</v>
      </c>
      <c r="G10502" s="15">
        <v>10661638</v>
      </c>
      <c r="I10502" s="38" t="s">
        <v>262</v>
      </c>
      <c r="J10502" s="15">
        <v>1.9</v>
      </c>
    </row>
    <row r="10503" spans="1:10" x14ac:dyDescent="0.3">
      <c r="A10503" s="38" t="s">
        <v>258</v>
      </c>
      <c r="B10503" s="15">
        <v>199995</v>
      </c>
      <c r="C10503" s="15">
        <v>2451850</v>
      </c>
      <c r="E10503" s="36" t="s">
        <v>253</v>
      </c>
      <c r="F10503" s="15">
        <v>1002450</v>
      </c>
      <c r="G10503" s="15">
        <v>21410372</v>
      </c>
      <c r="I10503" s="14">
        <v>72</v>
      </c>
      <c r="J10503" s="15">
        <v>1487.3</v>
      </c>
    </row>
    <row r="10504" spans="1:10" x14ac:dyDescent="0.3">
      <c r="A10504" s="38" t="s">
        <v>260</v>
      </c>
      <c r="B10504" s="15">
        <v>175425</v>
      </c>
      <c r="C10504" s="15">
        <v>2437130</v>
      </c>
      <c r="E10504" s="35" t="s">
        <v>274</v>
      </c>
      <c r="F10504" s="15">
        <v>4375038</v>
      </c>
      <c r="G10504" s="15">
        <v>94968461</v>
      </c>
      <c r="I10504" s="35" t="s">
        <v>244</v>
      </c>
      <c r="J10504" s="15"/>
    </row>
    <row r="10505" spans="1:10" x14ac:dyDescent="0.3">
      <c r="A10505" s="38" t="s">
        <v>262</v>
      </c>
      <c r="B10505" s="15">
        <v>179995</v>
      </c>
      <c r="C10505" s="15">
        <v>2326620</v>
      </c>
      <c r="E10505" s="36" t="s">
        <v>246</v>
      </c>
      <c r="F10505" s="15">
        <v>1014850</v>
      </c>
      <c r="G10505" s="15">
        <v>18603125</v>
      </c>
      <c r="I10505" s="38" t="s">
        <v>245</v>
      </c>
      <c r="J10505" s="15">
        <v>3.5</v>
      </c>
    </row>
    <row r="10506" spans="1:10" x14ac:dyDescent="0.3">
      <c r="A10506" s="38" t="s">
        <v>263</v>
      </c>
      <c r="B10506" s="15">
        <v>175498</v>
      </c>
      <c r="C10506" s="15">
        <v>3442470</v>
      </c>
      <c r="E10506" s="36" t="s">
        <v>248</v>
      </c>
      <c r="F10506" s="15">
        <v>1224238</v>
      </c>
      <c r="G10506" s="15">
        <v>26160345</v>
      </c>
      <c r="I10506" s="38" t="s">
        <v>247</v>
      </c>
      <c r="J10506" s="15">
        <v>3.4</v>
      </c>
    </row>
    <row r="10507" spans="1:10" x14ac:dyDescent="0.3">
      <c r="A10507" s="35" t="s">
        <v>271</v>
      </c>
      <c r="B10507" s="15"/>
      <c r="C10507" s="15"/>
      <c r="E10507" s="36" t="s">
        <v>250</v>
      </c>
      <c r="F10507" s="15">
        <v>1046450</v>
      </c>
      <c r="G10507" s="15">
        <v>26353041</v>
      </c>
      <c r="I10507" s="38" t="s">
        <v>249</v>
      </c>
      <c r="J10507" s="15">
        <v>3.9</v>
      </c>
    </row>
    <row r="10508" spans="1:10" x14ac:dyDescent="0.3">
      <c r="A10508" s="38" t="s">
        <v>245</v>
      </c>
      <c r="B10508" s="15">
        <v>137000</v>
      </c>
      <c r="C10508" s="15">
        <v>1045950</v>
      </c>
      <c r="E10508" s="37" t="s">
        <v>252</v>
      </c>
      <c r="F10508" s="15">
        <v>350000</v>
      </c>
      <c r="G10508" s="15">
        <v>10812850</v>
      </c>
      <c r="I10508" s="38" t="s">
        <v>251</v>
      </c>
      <c r="J10508" s="15">
        <v>4.2</v>
      </c>
    </row>
    <row r="10509" spans="1:10" x14ac:dyDescent="0.3">
      <c r="A10509" s="38" t="s">
        <v>247</v>
      </c>
      <c r="B10509" s="15">
        <v>132300</v>
      </c>
      <c r="C10509" s="15">
        <v>1236100</v>
      </c>
      <c r="E10509" s="37" t="s">
        <v>255</v>
      </c>
      <c r="F10509" s="15">
        <v>345000</v>
      </c>
      <c r="G10509" s="15">
        <v>9415341</v>
      </c>
      <c r="I10509" s="38" t="s">
        <v>254</v>
      </c>
      <c r="J10509" s="15">
        <v>5.2</v>
      </c>
    </row>
    <row r="10510" spans="1:10" x14ac:dyDescent="0.3">
      <c r="A10510" s="38" t="s">
        <v>249</v>
      </c>
      <c r="B10510" s="15">
        <v>173000</v>
      </c>
      <c r="C10510" s="15">
        <v>889000</v>
      </c>
      <c r="E10510" s="37" t="s">
        <v>258</v>
      </c>
      <c r="F10510" s="15">
        <v>351450</v>
      </c>
      <c r="G10510" s="15">
        <v>6124850</v>
      </c>
      <c r="I10510" s="38" t="s">
        <v>257</v>
      </c>
      <c r="J10510" s="15">
        <v>6</v>
      </c>
    </row>
    <row r="10511" spans="1:10" x14ac:dyDescent="0.3">
      <c r="A10511" s="38" t="s">
        <v>251</v>
      </c>
      <c r="B10511" s="15">
        <v>139149</v>
      </c>
      <c r="C10511" s="15">
        <v>2121298</v>
      </c>
      <c r="E10511" s="36" t="s">
        <v>253</v>
      </c>
      <c r="F10511" s="15">
        <v>1089500</v>
      </c>
      <c r="G10511" s="15">
        <v>23851950</v>
      </c>
      <c r="I10511" s="38" t="s">
        <v>252</v>
      </c>
      <c r="J10511" s="15">
        <v>7.4</v>
      </c>
    </row>
    <row r="10512" spans="1:10" x14ac:dyDescent="0.3">
      <c r="A10512" s="38" t="s">
        <v>254</v>
      </c>
      <c r="B10512" s="15">
        <v>190000</v>
      </c>
      <c r="C10512" s="15">
        <v>1828470</v>
      </c>
      <c r="E10512" s="35" t="s">
        <v>275</v>
      </c>
      <c r="F10512" s="15">
        <v>4721300</v>
      </c>
      <c r="G10512" s="15">
        <v>79693529</v>
      </c>
      <c r="I10512" s="38" t="s">
        <v>255</v>
      </c>
      <c r="J10512" s="15">
        <v>7.3</v>
      </c>
    </row>
    <row r="10513" spans="1:10" x14ac:dyDescent="0.3">
      <c r="A10513" s="38" t="s">
        <v>257</v>
      </c>
      <c r="B10513" s="15">
        <v>230000</v>
      </c>
      <c r="C10513" s="15">
        <v>1378000</v>
      </c>
      <c r="E10513" s="36" t="s">
        <v>246</v>
      </c>
      <c r="F10513" s="15">
        <v>1172500</v>
      </c>
      <c r="G10513" s="15">
        <v>14560334</v>
      </c>
      <c r="I10513" s="38" t="s">
        <v>258</v>
      </c>
      <c r="J10513" s="15">
        <v>7.7</v>
      </c>
    </row>
    <row r="10514" spans="1:10" x14ac:dyDescent="0.3">
      <c r="A10514" s="38" t="s">
        <v>252</v>
      </c>
      <c r="B10514" s="15">
        <v>158500</v>
      </c>
      <c r="C10514" s="15">
        <v>890010</v>
      </c>
      <c r="E10514" s="36" t="s">
        <v>248</v>
      </c>
      <c r="F10514" s="15">
        <v>1135000</v>
      </c>
      <c r="G10514" s="15">
        <v>20580725</v>
      </c>
      <c r="I10514" s="38" t="s">
        <v>260</v>
      </c>
      <c r="J10514" s="15">
        <v>8.6</v>
      </c>
    </row>
    <row r="10515" spans="1:10" x14ac:dyDescent="0.3">
      <c r="A10515" s="38" t="s">
        <v>255</v>
      </c>
      <c r="B10515" s="15">
        <v>167250</v>
      </c>
      <c r="C10515" s="15">
        <v>1367450</v>
      </c>
      <c r="E10515" s="36" t="s">
        <v>250</v>
      </c>
      <c r="F10515" s="15">
        <v>1182400</v>
      </c>
      <c r="G10515" s="15">
        <v>24222590</v>
      </c>
      <c r="I10515" s="38" t="s">
        <v>262</v>
      </c>
      <c r="J10515" s="15">
        <v>7.9</v>
      </c>
    </row>
    <row r="10516" spans="1:10" x14ac:dyDescent="0.3">
      <c r="A10516" s="38" t="s">
        <v>258</v>
      </c>
      <c r="B10516" s="15">
        <v>166750</v>
      </c>
      <c r="C10516" s="15">
        <v>1664720</v>
      </c>
      <c r="E10516" s="37" t="s">
        <v>252</v>
      </c>
      <c r="F10516" s="15">
        <v>376900</v>
      </c>
      <c r="G10516" s="15">
        <v>7627200</v>
      </c>
      <c r="I10516" s="38" t="s">
        <v>263</v>
      </c>
      <c r="J10516" s="15">
        <v>7.4</v>
      </c>
    </row>
    <row r="10517" spans="1:10" x14ac:dyDescent="0.3">
      <c r="A10517" s="38" t="s">
        <v>260</v>
      </c>
      <c r="B10517" s="15">
        <v>171500</v>
      </c>
      <c r="C10517" s="15">
        <v>2010288</v>
      </c>
      <c r="E10517" s="37" t="s">
        <v>255</v>
      </c>
      <c r="F10517" s="15">
        <v>400000</v>
      </c>
      <c r="G10517" s="15">
        <v>10006440</v>
      </c>
      <c r="I10517" s="35" t="s">
        <v>256</v>
      </c>
      <c r="J10517" s="15"/>
    </row>
    <row r="10518" spans="1:10" x14ac:dyDescent="0.3">
      <c r="A10518" s="38" t="s">
        <v>262</v>
      </c>
      <c r="B10518" s="15">
        <v>202750</v>
      </c>
      <c r="C10518" s="15">
        <v>845500</v>
      </c>
      <c r="E10518" s="37" t="s">
        <v>258</v>
      </c>
      <c r="F10518" s="15">
        <v>405500</v>
      </c>
      <c r="G10518" s="15">
        <v>6588950</v>
      </c>
      <c r="I10518" s="38" t="s">
        <v>245</v>
      </c>
      <c r="J10518" s="15">
        <v>8.5</v>
      </c>
    </row>
    <row r="10519" spans="1:10" x14ac:dyDescent="0.3">
      <c r="A10519" s="38" t="s">
        <v>263</v>
      </c>
      <c r="B10519" s="15">
        <v>173000</v>
      </c>
      <c r="C10519" s="15">
        <v>2326388</v>
      </c>
      <c r="E10519" s="36" t="s">
        <v>253</v>
      </c>
      <c r="F10519" s="15">
        <v>1231400</v>
      </c>
      <c r="G10519" s="15">
        <v>20329880</v>
      </c>
      <c r="I10519" s="38" t="s">
        <v>247</v>
      </c>
      <c r="J10519" s="15">
        <v>9.3000000000000007</v>
      </c>
    </row>
    <row r="10520" spans="1:10" x14ac:dyDescent="0.3">
      <c r="A10520" s="35" t="s">
        <v>272</v>
      </c>
      <c r="B10520" s="15"/>
      <c r="C10520" s="15"/>
      <c r="E10520" s="14">
        <v>114</v>
      </c>
      <c r="F10520" s="15">
        <v>1223850</v>
      </c>
      <c r="G10520" s="15">
        <v>1223850</v>
      </c>
      <c r="I10520" s="38" t="s">
        <v>249</v>
      </c>
      <c r="J10520" s="15">
        <v>9.5</v>
      </c>
    </row>
    <row r="10521" spans="1:10" x14ac:dyDescent="0.3">
      <c r="A10521" s="38" t="s">
        <v>245</v>
      </c>
      <c r="B10521" s="15">
        <v>170000</v>
      </c>
      <c r="C10521" s="15">
        <v>2690850</v>
      </c>
      <c r="E10521" s="35" t="s">
        <v>259</v>
      </c>
      <c r="F10521" s="15"/>
      <c r="G10521" s="15">
        <v>0</v>
      </c>
      <c r="I10521" s="38" t="s">
        <v>251</v>
      </c>
      <c r="J10521" s="15">
        <v>9</v>
      </c>
    </row>
    <row r="10522" spans="1:10" x14ac:dyDescent="0.3">
      <c r="A10522" s="38" t="s">
        <v>247</v>
      </c>
      <c r="B10522" s="15">
        <v>204000</v>
      </c>
      <c r="C10522" s="15">
        <v>2046480</v>
      </c>
      <c r="E10522" s="36" t="s">
        <v>246</v>
      </c>
      <c r="F10522" s="15"/>
      <c r="G10522" s="15">
        <v>0</v>
      </c>
      <c r="I10522" s="38" t="s">
        <v>254</v>
      </c>
      <c r="J10522" s="15">
        <v>10.8</v>
      </c>
    </row>
    <row r="10523" spans="1:10" x14ac:dyDescent="0.3">
      <c r="A10523" s="38" t="s">
        <v>249</v>
      </c>
      <c r="B10523" s="15">
        <v>177000</v>
      </c>
      <c r="C10523" s="15">
        <v>2833938</v>
      </c>
      <c r="E10523" s="36" t="s">
        <v>248</v>
      </c>
      <c r="F10523" s="15"/>
      <c r="G10523" s="15">
        <v>0</v>
      </c>
      <c r="I10523" s="38" t="s">
        <v>257</v>
      </c>
      <c r="J10523" s="15">
        <v>10.8</v>
      </c>
    </row>
    <row r="10524" spans="1:10" x14ac:dyDescent="0.3">
      <c r="A10524" s="38" t="s">
        <v>251</v>
      </c>
      <c r="B10524" s="15">
        <v>220000</v>
      </c>
      <c r="C10524" s="15">
        <v>2601815</v>
      </c>
      <c r="E10524" s="36" t="s">
        <v>250</v>
      </c>
      <c r="F10524" s="15"/>
      <c r="G10524" s="15">
        <v>0</v>
      </c>
      <c r="I10524" s="38" t="s">
        <v>252</v>
      </c>
      <c r="J10524" s="15">
        <v>10.9</v>
      </c>
    </row>
    <row r="10525" spans="1:10" x14ac:dyDescent="0.3">
      <c r="A10525" s="38" t="s">
        <v>254</v>
      </c>
      <c r="B10525" s="15">
        <v>214050</v>
      </c>
      <c r="C10525" s="15">
        <v>2028501</v>
      </c>
      <c r="E10525" s="37" t="s">
        <v>252</v>
      </c>
      <c r="F10525" s="15"/>
      <c r="G10525" s="15">
        <v>0</v>
      </c>
      <c r="I10525" s="38" t="s">
        <v>255</v>
      </c>
      <c r="J10525" s="15">
        <v>11.3</v>
      </c>
    </row>
    <row r="10526" spans="1:10" x14ac:dyDescent="0.3">
      <c r="A10526" s="38" t="s">
        <v>257</v>
      </c>
      <c r="B10526" s="15">
        <v>187000</v>
      </c>
      <c r="C10526" s="15">
        <v>2595835</v>
      </c>
      <c r="E10526" s="37" t="s">
        <v>255</v>
      </c>
      <c r="F10526" s="15"/>
      <c r="G10526" s="15">
        <v>0</v>
      </c>
      <c r="I10526" s="38" t="s">
        <v>258</v>
      </c>
      <c r="J10526" s="15">
        <v>12.2</v>
      </c>
    </row>
    <row r="10527" spans="1:10" x14ac:dyDescent="0.3">
      <c r="A10527" s="38" t="s">
        <v>252</v>
      </c>
      <c r="B10527" s="15">
        <v>212000</v>
      </c>
      <c r="C10527" s="15">
        <v>2607601</v>
      </c>
      <c r="E10527" s="37" t="s">
        <v>258</v>
      </c>
      <c r="F10527" s="15"/>
      <c r="G10527" s="15">
        <v>0</v>
      </c>
      <c r="I10527" s="38" t="s">
        <v>260</v>
      </c>
      <c r="J10527" s="15">
        <v>11.6</v>
      </c>
    </row>
    <row r="10528" spans="1:10" x14ac:dyDescent="0.3">
      <c r="A10528" s="38" t="s">
        <v>255</v>
      </c>
      <c r="B10528" s="15">
        <v>178000</v>
      </c>
      <c r="C10528" s="15">
        <v>1833950</v>
      </c>
      <c r="E10528" s="36" t="s">
        <v>253</v>
      </c>
      <c r="F10528" s="15"/>
      <c r="G10528" s="15">
        <v>0</v>
      </c>
      <c r="I10528" s="38" t="s">
        <v>262</v>
      </c>
      <c r="J10528" s="15">
        <v>11.5</v>
      </c>
    </row>
    <row r="10529" spans="1:10" x14ac:dyDescent="0.3">
      <c r="A10529" s="38" t="s">
        <v>258</v>
      </c>
      <c r="B10529" s="15">
        <v>233000</v>
      </c>
      <c r="C10529" s="15">
        <v>2505060</v>
      </c>
      <c r="E10529" s="35" t="s">
        <v>265</v>
      </c>
      <c r="F10529" s="15">
        <v>239950</v>
      </c>
      <c r="G10529" s="15">
        <v>239950</v>
      </c>
      <c r="I10529" s="38" t="s">
        <v>263</v>
      </c>
      <c r="J10529" s="15">
        <v>10.3</v>
      </c>
    </row>
    <row r="10530" spans="1:10" x14ac:dyDescent="0.3">
      <c r="A10530" s="38" t="s">
        <v>260</v>
      </c>
      <c r="B10530" s="15">
        <v>196000</v>
      </c>
      <c r="C10530" s="15">
        <v>1820950</v>
      </c>
      <c r="E10530" s="36" t="s">
        <v>246</v>
      </c>
      <c r="F10530" s="15"/>
      <c r="G10530" s="15">
        <v>0</v>
      </c>
      <c r="I10530" s="35" t="s">
        <v>261</v>
      </c>
      <c r="J10530" s="15"/>
    </row>
    <row r="10531" spans="1:10" x14ac:dyDescent="0.3">
      <c r="A10531" s="38" t="s">
        <v>262</v>
      </c>
      <c r="B10531" s="15">
        <v>200750</v>
      </c>
      <c r="C10531" s="15">
        <v>1978649</v>
      </c>
      <c r="E10531" s="36" t="s">
        <v>248</v>
      </c>
      <c r="F10531" s="15">
        <v>239950</v>
      </c>
      <c r="G10531" s="15">
        <v>239950</v>
      </c>
      <c r="I10531" s="38" t="s">
        <v>245</v>
      </c>
      <c r="J10531" s="15">
        <v>13.2</v>
      </c>
    </row>
    <row r="10532" spans="1:10" x14ac:dyDescent="0.3">
      <c r="A10532" s="38" t="s">
        <v>263</v>
      </c>
      <c r="B10532" s="15">
        <v>236750</v>
      </c>
      <c r="C10532" s="15">
        <v>3181340</v>
      </c>
      <c r="E10532" s="36" t="s">
        <v>250</v>
      </c>
      <c r="F10532" s="15"/>
      <c r="G10532" s="15">
        <v>0</v>
      </c>
      <c r="I10532" s="38" t="s">
        <v>247</v>
      </c>
      <c r="J10532" s="15">
        <v>13.6</v>
      </c>
    </row>
    <row r="10533" spans="1:10" x14ac:dyDescent="0.3">
      <c r="A10533" s="35" t="s">
        <v>273</v>
      </c>
      <c r="B10533" s="15"/>
      <c r="C10533" s="15"/>
      <c r="E10533" s="37" t="s">
        <v>252</v>
      </c>
      <c r="F10533" s="15"/>
      <c r="G10533" s="15">
        <v>0</v>
      </c>
      <c r="I10533" s="38" t="s">
        <v>249</v>
      </c>
      <c r="J10533" s="15">
        <v>15.2</v>
      </c>
    </row>
    <row r="10534" spans="1:10" x14ac:dyDescent="0.3">
      <c r="A10534" s="38" t="s">
        <v>245</v>
      </c>
      <c r="B10534" s="15">
        <v>223000</v>
      </c>
      <c r="C10534" s="15">
        <v>2559550</v>
      </c>
      <c r="E10534" s="37" t="s">
        <v>255</v>
      </c>
      <c r="F10534" s="15"/>
      <c r="G10534" s="15">
        <v>0</v>
      </c>
      <c r="I10534" s="38" t="s">
        <v>251</v>
      </c>
      <c r="J10534" s="15">
        <v>18.899999999999999</v>
      </c>
    </row>
    <row r="10535" spans="1:10" x14ac:dyDescent="0.3">
      <c r="A10535" s="38" t="s">
        <v>247</v>
      </c>
      <c r="B10535" s="15">
        <v>195000</v>
      </c>
      <c r="C10535" s="15">
        <v>1852950</v>
      </c>
      <c r="E10535" s="37" t="s">
        <v>258</v>
      </c>
      <c r="F10535" s="15"/>
      <c r="G10535" s="15">
        <v>0</v>
      </c>
      <c r="I10535" s="38" t="s">
        <v>254</v>
      </c>
      <c r="J10535" s="15">
        <v>19</v>
      </c>
    </row>
    <row r="10536" spans="1:10" x14ac:dyDescent="0.3">
      <c r="A10536" s="38" t="s">
        <v>249</v>
      </c>
      <c r="B10536" s="15">
        <v>244900</v>
      </c>
      <c r="C10536" s="15">
        <v>3926150</v>
      </c>
      <c r="E10536" s="36" t="s">
        <v>253</v>
      </c>
      <c r="F10536" s="15"/>
      <c r="G10536" s="15">
        <v>0</v>
      </c>
      <c r="I10536" s="38" t="s">
        <v>257</v>
      </c>
      <c r="J10536" s="15">
        <v>24.7</v>
      </c>
    </row>
    <row r="10537" spans="1:10" x14ac:dyDescent="0.3">
      <c r="A10537" s="38" t="s">
        <v>251</v>
      </c>
      <c r="B10537" s="15">
        <v>230000</v>
      </c>
      <c r="C10537" s="15">
        <v>2547400</v>
      </c>
      <c r="E10537" s="35" t="s">
        <v>244</v>
      </c>
      <c r="F10537" s="15">
        <v>269900</v>
      </c>
      <c r="G10537" s="15">
        <v>269900</v>
      </c>
      <c r="I10537" s="38" t="s">
        <v>252</v>
      </c>
      <c r="J10537" s="15">
        <v>28.5</v>
      </c>
    </row>
    <row r="10538" spans="1:10" x14ac:dyDescent="0.3">
      <c r="A10538" s="38" t="s">
        <v>254</v>
      </c>
      <c r="B10538" s="15">
        <v>221575</v>
      </c>
      <c r="C10538" s="15">
        <v>4039550</v>
      </c>
      <c r="E10538" s="36" t="s">
        <v>246</v>
      </c>
      <c r="F10538" s="15"/>
      <c r="G10538" s="15">
        <v>0</v>
      </c>
      <c r="I10538" s="38" t="s">
        <v>255</v>
      </c>
      <c r="J10538" s="15">
        <v>30.6</v>
      </c>
    </row>
    <row r="10539" spans="1:10" x14ac:dyDescent="0.3">
      <c r="A10539" s="38" t="s">
        <v>257</v>
      </c>
      <c r="B10539" s="15">
        <v>255000</v>
      </c>
      <c r="C10539" s="15">
        <v>3985715</v>
      </c>
      <c r="E10539" s="36" t="s">
        <v>248</v>
      </c>
      <c r="F10539" s="15"/>
      <c r="G10539" s="15">
        <v>0</v>
      </c>
      <c r="I10539" s="38" t="s">
        <v>258</v>
      </c>
      <c r="J10539" s="15">
        <v>27.1</v>
      </c>
    </row>
    <row r="10540" spans="1:10" x14ac:dyDescent="0.3">
      <c r="A10540" s="38" t="s">
        <v>252</v>
      </c>
      <c r="B10540" s="15">
        <v>228750</v>
      </c>
      <c r="C10540" s="15">
        <v>3222050</v>
      </c>
      <c r="E10540" s="36" t="s">
        <v>250</v>
      </c>
      <c r="F10540" s="15">
        <v>269900</v>
      </c>
      <c r="G10540" s="15">
        <v>269900</v>
      </c>
      <c r="I10540" s="38" t="s">
        <v>260</v>
      </c>
      <c r="J10540" s="15">
        <v>27.5</v>
      </c>
    </row>
    <row r="10541" spans="1:10" x14ac:dyDescent="0.3">
      <c r="A10541" s="38" t="s">
        <v>255</v>
      </c>
      <c r="B10541" s="15">
        <v>245000</v>
      </c>
      <c r="C10541" s="15">
        <v>4160870</v>
      </c>
      <c r="E10541" s="37" t="s">
        <v>252</v>
      </c>
      <c r="F10541" s="15">
        <v>269900</v>
      </c>
      <c r="G10541" s="15">
        <v>269900</v>
      </c>
      <c r="I10541" s="38" t="s">
        <v>262</v>
      </c>
      <c r="J10541" s="15">
        <v>25.8</v>
      </c>
    </row>
    <row r="10542" spans="1:10" x14ac:dyDescent="0.3">
      <c r="A10542" s="38" t="s">
        <v>258</v>
      </c>
      <c r="B10542" s="15">
        <v>230000</v>
      </c>
      <c r="C10542" s="15">
        <v>2876600</v>
      </c>
      <c r="E10542" s="37" t="s">
        <v>255</v>
      </c>
      <c r="F10542" s="15"/>
      <c r="G10542" s="15">
        <v>0</v>
      </c>
      <c r="I10542" s="38" t="s">
        <v>263</v>
      </c>
      <c r="J10542" s="15">
        <v>21.3</v>
      </c>
    </row>
    <row r="10543" spans="1:10" x14ac:dyDescent="0.3">
      <c r="A10543" s="38" t="s">
        <v>260</v>
      </c>
      <c r="B10543" s="15">
        <v>234000</v>
      </c>
      <c r="C10543" s="15">
        <v>4741137</v>
      </c>
      <c r="E10543" s="37" t="s">
        <v>258</v>
      </c>
      <c r="F10543" s="15"/>
      <c r="G10543" s="15">
        <v>0</v>
      </c>
      <c r="I10543" s="35" t="s">
        <v>264</v>
      </c>
      <c r="J10543" s="15"/>
    </row>
    <row r="10544" spans="1:10" x14ac:dyDescent="0.3">
      <c r="A10544" s="38" t="s">
        <v>262</v>
      </c>
      <c r="B10544" s="15">
        <v>245950</v>
      </c>
      <c r="C10544" s="15">
        <v>4841249</v>
      </c>
      <c r="E10544" s="36" t="s">
        <v>253</v>
      </c>
      <c r="F10544" s="15"/>
      <c r="G10544" s="15">
        <v>0</v>
      </c>
      <c r="I10544" s="38" t="s">
        <v>245</v>
      </c>
      <c r="J10544" s="15">
        <v>21.5</v>
      </c>
    </row>
    <row r="10545" spans="1:10" x14ac:dyDescent="0.3">
      <c r="A10545" s="38" t="s">
        <v>263</v>
      </c>
      <c r="B10545" s="15">
        <v>270750</v>
      </c>
      <c r="C10545" s="15">
        <v>3987350</v>
      </c>
      <c r="E10545" s="35" t="s">
        <v>256</v>
      </c>
      <c r="F10545" s="15"/>
      <c r="G10545" s="15">
        <v>0</v>
      </c>
      <c r="I10545" s="38" t="s">
        <v>247</v>
      </c>
      <c r="J10545" s="15">
        <v>23.8</v>
      </c>
    </row>
    <row r="10546" spans="1:10" x14ac:dyDescent="0.3">
      <c r="A10546" s="35" t="s">
        <v>274</v>
      </c>
      <c r="B10546" s="15"/>
      <c r="C10546" s="15"/>
      <c r="E10546" s="36" t="s">
        <v>246</v>
      </c>
      <c r="F10546" s="15"/>
      <c r="G10546" s="15">
        <v>0</v>
      </c>
      <c r="I10546" s="38" t="s">
        <v>249</v>
      </c>
      <c r="J10546" s="15">
        <v>23.2</v>
      </c>
    </row>
    <row r="10547" spans="1:10" x14ac:dyDescent="0.3">
      <c r="A10547" s="38" t="s">
        <v>245</v>
      </c>
      <c r="B10547" s="15">
        <v>239000</v>
      </c>
      <c r="C10547" s="15">
        <v>3225900</v>
      </c>
      <c r="E10547" s="36" t="s">
        <v>248</v>
      </c>
      <c r="F10547" s="15"/>
      <c r="G10547" s="15">
        <v>0</v>
      </c>
      <c r="I10547" s="38" t="s">
        <v>251</v>
      </c>
      <c r="J10547" s="15">
        <v>20.5</v>
      </c>
    </row>
    <row r="10548" spans="1:10" x14ac:dyDescent="0.3">
      <c r="A10548" s="38" t="s">
        <v>247</v>
      </c>
      <c r="B10548" s="15">
        <v>277500</v>
      </c>
      <c r="C10548" s="15">
        <v>1546450</v>
      </c>
      <c r="E10548" s="36" t="s">
        <v>250</v>
      </c>
      <c r="F10548" s="15"/>
      <c r="G10548" s="15">
        <v>0</v>
      </c>
      <c r="I10548" s="38" t="s">
        <v>254</v>
      </c>
      <c r="J10548" s="15">
        <v>19.399999999999999</v>
      </c>
    </row>
    <row r="10549" spans="1:10" x14ac:dyDescent="0.3">
      <c r="A10549" s="38" t="s">
        <v>249</v>
      </c>
      <c r="B10549" s="15">
        <v>280000</v>
      </c>
      <c r="C10549" s="15">
        <v>5123449</v>
      </c>
      <c r="E10549" s="37" t="s">
        <v>252</v>
      </c>
      <c r="F10549" s="15"/>
      <c r="G10549" s="15">
        <v>0</v>
      </c>
      <c r="I10549" s="38" t="s">
        <v>257</v>
      </c>
      <c r="J10549" s="15">
        <v>19</v>
      </c>
    </row>
    <row r="10550" spans="1:10" x14ac:dyDescent="0.3">
      <c r="A10550" s="38" t="s">
        <v>251</v>
      </c>
      <c r="B10550" s="15">
        <v>280000</v>
      </c>
      <c r="C10550" s="15">
        <v>3532500</v>
      </c>
      <c r="E10550" s="37" t="s">
        <v>255</v>
      </c>
      <c r="F10550" s="15"/>
      <c r="G10550" s="15">
        <v>0</v>
      </c>
      <c r="I10550" s="38" t="s">
        <v>252</v>
      </c>
      <c r="J10550" s="15">
        <v>19.3</v>
      </c>
    </row>
    <row r="10551" spans="1:10" x14ac:dyDescent="0.3">
      <c r="A10551" s="38" t="s">
        <v>254</v>
      </c>
      <c r="B10551" s="15">
        <v>261500</v>
      </c>
      <c r="C10551" s="15">
        <v>5074030</v>
      </c>
      <c r="E10551" s="37" t="s">
        <v>258</v>
      </c>
      <c r="F10551" s="15"/>
      <c r="G10551" s="15">
        <v>0</v>
      </c>
      <c r="I10551" s="38" t="s">
        <v>255</v>
      </c>
      <c r="J10551" s="15">
        <v>18.600000000000001</v>
      </c>
    </row>
    <row r="10552" spans="1:10" x14ac:dyDescent="0.3">
      <c r="A10552" s="38" t="s">
        <v>257</v>
      </c>
      <c r="B10552" s="15">
        <v>310000</v>
      </c>
      <c r="C10552" s="15">
        <v>4159884</v>
      </c>
      <c r="E10552" s="36" t="s">
        <v>253</v>
      </c>
      <c r="F10552" s="15"/>
      <c r="G10552" s="15">
        <v>0</v>
      </c>
      <c r="I10552" s="38" t="s">
        <v>258</v>
      </c>
      <c r="J10552" s="15">
        <v>17</v>
      </c>
    </row>
    <row r="10553" spans="1:10" x14ac:dyDescent="0.3">
      <c r="A10553" s="38" t="s">
        <v>252</v>
      </c>
      <c r="B10553" s="15">
        <v>257500</v>
      </c>
      <c r="C10553" s="15">
        <v>2607225</v>
      </c>
      <c r="E10553" s="35" t="s">
        <v>261</v>
      </c>
      <c r="F10553" s="15"/>
      <c r="G10553" s="15">
        <v>0</v>
      </c>
      <c r="I10553" s="38" t="s">
        <v>260</v>
      </c>
      <c r="J10553" s="15">
        <v>14.3</v>
      </c>
    </row>
    <row r="10554" spans="1:10" x14ac:dyDescent="0.3">
      <c r="A10554" s="38" t="s">
        <v>255</v>
      </c>
      <c r="B10554" s="15">
        <v>251250</v>
      </c>
      <c r="C10554" s="15">
        <v>3432000</v>
      </c>
      <c r="E10554" s="36" t="s">
        <v>246</v>
      </c>
      <c r="F10554" s="15"/>
      <c r="G10554" s="15">
        <v>0</v>
      </c>
      <c r="I10554" s="38" t="s">
        <v>262</v>
      </c>
      <c r="J10554" s="15">
        <v>12.3</v>
      </c>
    </row>
    <row r="10555" spans="1:10" x14ac:dyDescent="0.3">
      <c r="A10555" s="38" t="s">
        <v>258</v>
      </c>
      <c r="B10555" s="15">
        <v>282500</v>
      </c>
      <c r="C10555" s="15">
        <v>3083800</v>
      </c>
      <c r="E10555" s="36" t="s">
        <v>248</v>
      </c>
      <c r="F10555" s="15"/>
      <c r="G10555" s="15">
        <v>0</v>
      </c>
      <c r="I10555" s="38" t="s">
        <v>263</v>
      </c>
      <c r="J10555" s="15">
        <v>12.8</v>
      </c>
    </row>
    <row r="10556" spans="1:10" x14ac:dyDescent="0.3">
      <c r="A10556" s="38" t="s">
        <v>260</v>
      </c>
      <c r="B10556" s="15">
        <v>266000</v>
      </c>
      <c r="C10556" s="15">
        <v>2948940</v>
      </c>
      <c r="E10556" s="36" t="s">
        <v>250</v>
      </c>
      <c r="F10556" s="15"/>
      <c r="G10556" s="15">
        <v>0</v>
      </c>
      <c r="I10556" s="35" t="s">
        <v>266</v>
      </c>
      <c r="J10556" s="15"/>
    </row>
    <row r="10557" spans="1:10" x14ac:dyDescent="0.3">
      <c r="A10557" s="38" t="s">
        <v>262</v>
      </c>
      <c r="B10557" s="15">
        <v>283500</v>
      </c>
      <c r="C10557" s="15">
        <v>3467000</v>
      </c>
      <c r="E10557" s="37" t="s">
        <v>252</v>
      </c>
      <c r="F10557" s="15"/>
      <c r="G10557" s="15">
        <v>0</v>
      </c>
      <c r="I10557" s="38" t="s">
        <v>245</v>
      </c>
      <c r="J10557" s="15">
        <v>12.5</v>
      </c>
    </row>
    <row r="10558" spans="1:10" x14ac:dyDescent="0.3">
      <c r="A10558" s="38" t="s">
        <v>263</v>
      </c>
      <c r="B10558" s="15">
        <v>262500</v>
      </c>
      <c r="C10558" s="15">
        <v>2018000</v>
      </c>
      <c r="E10558" s="37" t="s">
        <v>255</v>
      </c>
      <c r="F10558" s="15"/>
      <c r="G10558" s="15">
        <v>0</v>
      </c>
      <c r="I10558" s="38" t="s">
        <v>247</v>
      </c>
      <c r="J10558" s="15">
        <v>11.3</v>
      </c>
    </row>
    <row r="10559" spans="1:10" x14ac:dyDescent="0.3">
      <c r="A10559" s="35" t="s">
        <v>275</v>
      </c>
      <c r="B10559" s="15"/>
      <c r="C10559" s="15"/>
      <c r="E10559" s="37" t="s">
        <v>258</v>
      </c>
      <c r="F10559" s="15"/>
      <c r="G10559" s="15">
        <v>0</v>
      </c>
      <c r="I10559" s="38" t="s">
        <v>249</v>
      </c>
      <c r="J10559" s="15">
        <v>12.2</v>
      </c>
    </row>
    <row r="10560" spans="1:10" x14ac:dyDescent="0.3">
      <c r="A10560" s="38" t="s">
        <v>245</v>
      </c>
      <c r="B10560" s="15">
        <v>252675</v>
      </c>
      <c r="C10560" s="15">
        <v>1621450</v>
      </c>
      <c r="E10560" s="36" t="s">
        <v>253</v>
      </c>
      <c r="F10560" s="15"/>
      <c r="G10560" s="15">
        <v>0</v>
      </c>
      <c r="I10560" s="38" t="s">
        <v>251</v>
      </c>
      <c r="J10560" s="15">
        <v>14.5</v>
      </c>
    </row>
    <row r="10561" spans="1:10" x14ac:dyDescent="0.3">
      <c r="A10561" s="38" t="s">
        <v>247</v>
      </c>
      <c r="B10561" s="15">
        <v>289000</v>
      </c>
      <c r="C10561" s="15">
        <v>3348200</v>
      </c>
      <c r="E10561" s="35" t="s">
        <v>264</v>
      </c>
      <c r="F10561" s="15"/>
      <c r="G10561" s="15">
        <v>0</v>
      </c>
      <c r="I10561" s="38" t="s">
        <v>254</v>
      </c>
      <c r="J10561" s="15">
        <v>15.2</v>
      </c>
    </row>
    <row r="10562" spans="1:10" x14ac:dyDescent="0.3">
      <c r="A10562" s="38" t="s">
        <v>249</v>
      </c>
      <c r="B10562" s="15">
        <v>312000</v>
      </c>
      <c r="C10562" s="15">
        <v>3911950</v>
      </c>
      <c r="E10562" s="36" t="s">
        <v>246</v>
      </c>
      <c r="F10562" s="15"/>
      <c r="G10562" s="15">
        <v>0</v>
      </c>
      <c r="I10562" s="38" t="s">
        <v>257</v>
      </c>
      <c r="J10562" s="15">
        <v>16.3</v>
      </c>
    </row>
    <row r="10563" spans="1:10" x14ac:dyDescent="0.3">
      <c r="A10563" s="38" t="s">
        <v>251</v>
      </c>
      <c r="B10563" s="15">
        <v>269775</v>
      </c>
      <c r="C10563" s="15">
        <v>4002400</v>
      </c>
      <c r="E10563" s="36" t="s">
        <v>248</v>
      </c>
      <c r="F10563" s="15"/>
      <c r="G10563" s="15">
        <v>0</v>
      </c>
      <c r="I10563" s="38" t="s">
        <v>252</v>
      </c>
      <c r="J10563" s="15">
        <v>16.899999999999999</v>
      </c>
    </row>
    <row r="10564" spans="1:10" x14ac:dyDescent="0.3">
      <c r="A10564" s="38" t="s">
        <v>254</v>
      </c>
      <c r="B10564" s="15">
        <v>272500</v>
      </c>
      <c r="C10564" s="15">
        <v>2357000</v>
      </c>
      <c r="E10564" s="36" t="s">
        <v>250</v>
      </c>
      <c r="F10564" s="15"/>
      <c r="G10564" s="15">
        <v>0</v>
      </c>
      <c r="I10564" s="38" t="s">
        <v>255</v>
      </c>
      <c r="J10564" s="15">
        <v>17.3</v>
      </c>
    </row>
    <row r="10565" spans="1:10" x14ac:dyDescent="0.3">
      <c r="A10565" s="38" t="s">
        <v>257</v>
      </c>
      <c r="B10565" s="15">
        <v>300000</v>
      </c>
      <c r="C10565" s="15">
        <v>4221899</v>
      </c>
      <c r="E10565" s="37" t="s">
        <v>252</v>
      </c>
      <c r="F10565" s="15"/>
      <c r="G10565" s="15">
        <v>0</v>
      </c>
      <c r="I10565" s="38" t="s">
        <v>258</v>
      </c>
      <c r="J10565" s="15">
        <v>18.899999999999999</v>
      </c>
    </row>
    <row r="10566" spans="1:10" x14ac:dyDescent="0.3">
      <c r="A10566" s="38" t="s">
        <v>252</v>
      </c>
      <c r="B10566" s="15">
        <v>314500</v>
      </c>
      <c r="C10566" s="15">
        <v>629000</v>
      </c>
      <c r="E10566" s="37" t="s">
        <v>255</v>
      </c>
      <c r="F10566" s="15"/>
      <c r="G10566" s="15">
        <v>0</v>
      </c>
      <c r="I10566" s="38" t="s">
        <v>260</v>
      </c>
      <c r="J10566" s="15">
        <v>18.100000000000001</v>
      </c>
    </row>
    <row r="10567" spans="1:10" x14ac:dyDescent="0.3">
      <c r="A10567" s="38" t="s">
        <v>255</v>
      </c>
      <c r="B10567" s="15">
        <v>294000</v>
      </c>
      <c r="C10567" s="15">
        <v>3076640</v>
      </c>
      <c r="E10567" s="37" t="s">
        <v>258</v>
      </c>
      <c r="F10567" s="15"/>
      <c r="G10567" s="15">
        <v>0</v>
      </c>
      <c r="I10567" s="38" t="s">
        <v>262</v>
      </c>
      <c r="J10567" s="15">
        <v>17.899999999999999</v>
      </c>
    </row>
    <row r="10568" spans="1:10" x14ac:dyDescent="0.3">
      <c r="A10568" s="38" t="s">
        <v>258</v>
      </c>
      <c r="B10568" s="15">
        <v>292000</v>
      </c>
      <c r="C10568" s="15">
        <v>2092350</v>
      </c>
      <c r="E10568" s="36" t="s">
        <v>253</v>
      </c>
      <c r="F10568" s="15"/>
      <c r="G10568" s="15">
        <v>0</v>
      </c>
      <c r="I10568" s="38" t="s">
        <v>263</v>
      </c>
      <c r="J10568" s="15">
        <v>15.7</v>
      </c>
    </row>
    <row r="10569" spans="1:10" x14ac:dyDescent="0.3">
      <c r="A10569" s="38" t="s">
        <v>260</v>
      </c>
      <c r="B10569" s="15">
        <v>260000</v>
      </c>
      <c r="C10569" s="15">
        <v>839950</v>
      </c>
      <c r="E10569" s="35" t="s">
        <v>266</v>
      </c>
      <c r="F10569" s="15"/>
      <c r="G10569" s="15">
        <v>0</v>
      </c>
      <c r="I10569" s="35" t="s">
        <v>267</v>
      </c>
      <c r="J10569" s="15"/>
    </row>
    <row r="10570" spans="1:10" x14ac:dyDescent="0.3">
      <c r="A10570" s="38" t="s">
        <v>262</v>
      </c>
      <c r="B10570" s="15">
        <v>313500</v>
      </c>
      <c r="C10570" s="15">
        <v>1282638</v>
      </c>
      <c r="E10570" s="36" t="s">
        <v>246</v>
      </c>
      <c r="F10570" s="15"/>
      <c r="G10570" s="15">
        <v>0</v>
      </c>
      <c r="I10570" s="38" t="s">
        <v>245</v>
      </c>
      <c r="J10570" s="15">
        <v>16.5</v>
      </c>
    </row>
    <row r="10571" spans="1:10" x14ac:dyDescent="0.3">
      <c r="A10571" s="14">
        <v>62</v>
      </c>
      <c r="B10571" s="15">
        <v>129112266</v>
      </c>
      <c r="C10571" s="15">
        <v>327589511</v>
      </c>
      <c r="E10571" s="36" t="s">
        <v>248</v>
      </c>
      <c r="F10571" s="15"/>
      <c r="G10571" s="15">
        <v>0</v>
      </c>
      <c r="I10571" s="38" t="s">
        <v>247</v>
      </c>
      <c r="J10571" s="15">
        <v>18.100000000000001</v>
      </c>
    </row>
    <row r="10572" spans="1:10" x14ac:dyDescent="0.3">
      <c r="A10572" s="35" t="s">
        <v>243</v>
      </c>
      <c r="B10572" s="15"/>
      <c r="C10572" s="15"/>
      <c r="E10572" s="36" t="s">
        <v>250</v>
      </c>
      <c r="F10572" s="15"/>
      <c r="G10572" s="15">
        <v>0</v>
      </c>
      <c r="I10572" s="38" t="s">
        <v>249</v>
      </c>
      <c r="J10572" s="15">
        <v>18.399999999999999</v>
      </c>
    </row>
    <row r="10573" spans="1:10" x14ac:dyDescent="0.3">
      <c r="A10573" s="38" t="s">
        <v>245</v>
      </c>
      <c r="B10573" s="15">
        <v>536450</v>
      </c>
      <c r="C10573" s="15">
        <v>1022950</v>
      </c>
      <c r="E10573" s="37" t="s">
        <v>252</v>
      </c>
      <c r="F10573" s="15"/>
      <c r="G10573" s="15">
        <v>0</v>
      </c>
      <c r="I10573" s="38" t="s">
        <v>251</v>
      </c>
      <c r="J10573" s="15">
        <v>18.8</v>
      </c>
    </row>
    <row r="10574" spans="1:10" x14ac:dyDescent="0.3">
      <c r="A10574" s="38" t="s">
        <v>247</v>
      </c>
      <c r="B10574" s="15">
        <v>504807</v>
      </c>
      <c r="C10574" s="15">
        <v>1249613</v>
      </c>
      <c r="E10574" s="37" t="s">
        <v>255</v>
      </c>
      <c r="F10574" s="15"/>
      <c r="G10574" s="15">
        <v>0</v>
      </c>
      <c r="I10574" s="38" t="s">
        <v>254</v>
      </c>
      <c r="J10574" s="15">
        <v>17.7</v>
      </c>
    </row>
    <row r="10575" spans="1:10" x14ac:dyDescent="0.3">
      <c r="A10575" s="38" t="s">
        <v>249</v>
      </c>
      <c r="B10575" s="15">
        <v>565150</v>
      </c>
      <c r="C10575" s="15">
        <v>1080100</v>
      </c>
      <c r="E10575" s="37" t="s">
        <v>258</v>
      </c>
      <c r="F10575" s="15"/>
      <c r="G10575" s="15">
        <v>0</v>
      </c>
      <c r="I10575" s="38" t="s">
        <v>257</v>
      </c>
      <c r="J10575" s="15">
        <v>17.7</v>
      </c>
    </row>
    <row r="10576" spans="1:10" x14ac:dyDescent="0.3">
      <c r="A10576" s="38" t="s">
        <v>251</v>
      </c>
      <c r="B10576" s="15">
        <v>494425</v>
      </c>
      <c r="C10576" s="15">
        <v>1867260</v>
      </c>
      <c r="E10576" s="36" t="s">
        <v>253</v>
      </c>
      <c r="F10576" s="15"/>
      <c r="G10576" s="15">
        <v>0</v>
      </c>
      <c r="I10576" s="38" t="s">
        <v>252</v>
      </c>
      <c r="J10576" s="15">
        <v>17.600000000000001</v>
      </c>
    </row>
    <row r="10577" spans="1:10" x14ac:dyDescent="0.3">
      <c r="A10577" s="38" t="s">
        <v>254</v>
      </c>
      <c r="B10577" s="15">
        <v>575125</v>
      </c>
      <c r="C10577" s="15">
        <v>981800</v>
      </c>
      <c r="E10577" s="35" t="s">
        <v>267</v>
      </c>
      <c r="F10577" s="15">
        <v>329000</v>
      </c>
      <c r="G10577" s="15">
        <v>329000</v>
      </c>
      <c r="I10577" s="38" t="s">
        <v>255</v>
      </c>
      <c r="J10577" s="15">
        <v>13.2</v>
      </c>
    </row>
    <row r="10578" spans="1:10" x14ac:dyDescent="0.3">
      <c r="A10578" s="38" t="s">
        <v>257</v>
      </c>
      <c r="B10578" s="15">
        <v>525125</v>
      </c>
      <c r="C10578" s="15">
        <v>1353665</v>
      </c>
      <c r="E10578" s="36" t="s">
        <v>246</v>
      </c>
      <c r="F10578" s="15"/>
      <c r="G10578" s="15">
        <v>0</v>
      </c>
      <c r="I10578" s="38" t="s">
        <v>258</v>
      </c>
      <c r="J10578" s="15">
        <v>14.3</v>
      </c>
    </row>
    <row r="10579" spans="1:10" x14ac:dyDescent="0.3">
      <c r="A10579" s="38" t="s">
        <v>252</v>
      </c>
      <c r="B10579" s="15">
        <v>540000</v>
      </c>
      <c r="C10579" s="15">
        <v>1865925</v>
      </c>
      <c r="E10579" s="36" t="s">
        <v>248</v>
      </c>
      <c r="F10579" s="15"/>
      <c r="G10579" s="15">
        <v>0</v>
      </c>
      <c r="I10579" s="38" t="s">
        <v>260</v>
      </c>
      <c r="J10579" s="15">
        <v>10.5</v>
      </c>
    </row>
    <row r="10580" spans="1:10" x14ac:dyDescent="0.3">
      <c r="A10580" s="38" t="s">
        <v>255</v>
      </c>
      <c r="B10580" s="15">
        <v>491700</v>
      </c>
      <c r="C10580" s="15">
        <v>1108800</v>
      </c>
      <c r="E10580" s="36" t="s">
        <v>250</v>
      </c>
      <c r="F10580" s="15"/>
      <c r="G10580" s="15">
        <v>0</v>
      </c>
      <c r="I10580" s="38" t="s">
        <v>262</v>
      </c>
      <c r="J10580" s="15">
        <v>9.8000000000000007</v>
      </c>
    </row>
    <row r="10581" spans="1:10" x14ac:dyDescent="0.3">
      <c r="A10581" s="38" t="s">
        <v>258</v>
      </c>
      <c r="B10581" s="15">
        <v>558450</v>
      </c>
      <c r="C10581" s="15">
        <v>1872850</v>
      </c>
      <c r="E10581" s="37" t="s">
        <v>252</v>
      </c>
      <c r="F10581" s="15"/>
      <c r="G10581" s="15">
        <v>0</v>
      </c>
      <c r="I10581" s="38" t="s">
        <v>263</v>
      </c>
      <c r="J10581" s="15">
        <v>10.3</v>
      </c>
    </row>
    <row r="10582" spans="1:10" x14ac:dyDescent="0.3">
      <c r="A10582" s="38" t="s">
        <v>260</v>
      </c>
      <c r="B10582" s="15">
        <v>516825</v>
      </c>
      <c r="C10582" s="15">
        <v>1697625</v>
      </c>
      <c r="E10582" s="37" t="s">
        <v>255</v>
      </c>
      <c r="F10582" s="15"/>
      <c r="G10582" s="15">
        <v>0</v>
      </c>
      <c r="I10582" s="35" t="s">
        <v>268</v>
      </c>
      <c r="J10582" s="15"/>
    </row>
    <row r="10583" spans="1:10" x14ac:dyDescent="0.3">
      <c r="A10583" s="38" t="s">
        <v>262</v>
      </c>
      <c r="B10583" s="15">
        <v>416900</v>
      </c>
      <c r="C10583" s="15">
        <v>416900</v>
      </c>
      <c r="E10583" s="37" t="s">
        <v>258</v>
      </c>
      <c r="F10583" s="15"/>
      <c r="G10583" s="15">
        <v>0</v>
      </c>
      <c r="I10583" s="38" t="s">
        <v>245</v>
      </c>
      <c r="J10583" s="15">
        <v>9.3000000000000007</v>
      </c>
    </row>
    <row r="10584" spans="1:10" x14ac:dyDescent="0.3">
      <c r="A10584" s="38" t="s">
        <v>263</v>
      </c>
      <c r="B10584" s="15">
        <v>593176</v>
      </c>
      <c r="C10584" s="15">
        <v>1816426</v>
      </c>
      <c r="E10584" s="36" t="s">
        <v>253</v>
      </c>
      <c r="F10584" s="15">
        <v>329000</v>
      </c>
      <c r="G10584" s="15">
        <v>329000</v>
      </c>
      <c r="I10584" s="38" t="s">
        <v>247</v>
      </c>
      <c r="J10584" s="15">
        <v>7.9</v>
      </c>
    </row>
    <row r="10585" spans="1:10" x14ac:dyDescent="0.3">
      <c r="A10585" s="35" t="s">
        <v>259</v>
      </c>
      <c r="B10585" s="15"/>
      <c r="C10585" s="15"/>
      <c r="E10585" s="35" t="s">
        <v>268</v>
      </c>
      <c r="F10585" s="15">
        <v>170000</v>
      </c>
      <c r="G10585" s="15">
        <v>170000</v>
      </c>
      <c r="I10585" s="38" t="s">
        <v>249</v>
      </c>
      <c r="J10585" s="15">
        <v>8</v>
      </c>
    </row>
    <row r="10586" spans="1:10" x14ac:dyDescent="0.3">
      <c r="A10586" s="38" t="s">
        <v>245</v>
      </c>
      <c r="B10586" s="15">
        <v>424950</v>
      </c>
      <c r="C10586" s="15">
        <v>727450</v>
      </c>
      <c r="E10586" s="36" t="s">
        <v>246</v>
      </c>
      <c r="F10586" s="15"/>
      <c r="G10586" s="15">
        <v>0</v>
      </c>
      <c r="I10586" s="38" t="s">
        <v>251</v>
      </c>
      <c r="J10586" s="15">
        <v>8.6999999999999993</v>
      </c>
    </row>
    <row r="10587" spans="1:10" x14ac:dyDescent="0.3">
      <c r="A10587" s="38" t="s">
        <v>247</v>
      </c>
      <c r="B10587" s="15">
        <v>616950</v>
      </c>
      <c r="C10587" s="15">
        <v>1392200</v>
      </c>
      <c r="E10587" s="36" t="s">
        <v>248</v>
      </c>
      <c r="F10587" s="15">
        <v>170000</v>
      </c>
      <c r="G10587" s="15">
        <v>170000</v>
      </c>
      <c r="I10587" s="38" t="s">
        <v>254</v>
      </c>
      <c r="J10587" s="15">
        <v>8.4</v>
      </c>
    </row>
    <row r="10588" spans="1:10" x14ac:dyDescent="0.3">
      <c r="A10588" s="38" t="s">
        <v>249</v>
      </c>
      <c r="B10588" s="15">
        <v>257950</v>
      </c>
      <c r="C10588" s="15">
        <v>679450</v>
      </c>
      <c r="E10588" s="36" t="s">
        <v>250</v>
      </c>
      <c r="F10588" s="15"/>
      <c r="G10588" s="15">
        <v>0</v>
      </c>
      <c r="I10588" s="38" t="s">
        <v>257</v>
      </c>
      <c r="J10588" s="15">
        <v>8.6999999999999993</v>
      </c>
    </row>
    <row r="10589" spans="1:10" x14ac:dyDescent="0.3">
      <c r="A10589" s="38" t="s">
        <v>251</v>
      </c>
      <c r="B10589" s="15">
        <v>632172</v>
      </c>
      <c r="C10589" s="15">
        <v>1572397</v>
      </c>
      <c r="E10589" s="37" t="s">
        <v>252</v>
      </c>
      <c r="F10589" s="15"/>
      <c r="G10589" s="15">
        <v>0</v>
      </c>
      <c r="I10589" s="38" t="s">
        <v>252</v>
      </c>
      <c r="J10589" s="15">
        <v>8</v>
      </c>
    </row>
    <row r="10590" spans="1:10" x14ac:dyDescent="0.3">
      <c r="A10590" s="38" t="s">
        <v>254</v>
      </c>
      <c r="B10590" s="15">
        <v>530173</v>
      </c>
      <c r="C10590" s="15">
        <v>1450473</v>
      </c>
      <c r="E10590" s="37" t="s">
        <v>255</v>
      </c>
      <c r="F10590" s="15"/>
      <c r="G10590" s="15">
        <v>0</v>
      </c>
      <c r="I10590" s="38" t="s">
        <v>255</v>
      </c>
      <c r="J10590" s="15">
        <v>8</v>
      </c>
    </row>
    <row r="10591" spans="1:10" x14ac:dyDescent="0.3">
      <c r="A10591" s="38" t="s">
        <v>257</v>
      </c>
      <c r="B10591" s="15">
        <v>764922</v>
      </c>
      <c r="C10591" s="15">
        <v>1026994</v>
      </c>
      <c r="E10591" s="37" t="s">
        <v>258</v>
      </c>
      <c r="F10591" s="15"/>
      <c r="G10591" s="15">
        <v>0</v>
      </c>
      <c r="I10591" s="38" t="s">
        <v>258</v>
      </c>
      <c r="J10591" s="15">
        <v>8.5</v>
      </c>
    </row>
    <row r="10592" spans="1:10" x14ac:dyDescent="0.3">
      <c r="A10592" s="38" t="s">
        <v>252</v>
      </c>
      <c r="B10592" s="15">
        <v>629950</v>
      </c>
      <c r="C10592" s="15">
        <v>2180700</v>
      </c>
      <c r="E10592" s="36" t="s">
        <v>253</v>
      </c>
      <c r="F10592" s="15"/>
      <c r="G10592" s="15">
        <v>0</v>
      </c>
      <c r="I10592" s="38" t="s">
        <v>260</v>
      </c>
      <c r="J10592" s="15">
        <v>8.1</v>
      </c>
    </row>
    <row r="10593" spans="1:10" x14ac:dyDescent="0.3">
      <c r="A10593" s="38" t="s">
        <v>255</v>
      </c>
      <c r="B10593" s="15">
        <v>610750</v>
      </c>
      <c r="C10593" s="15">
        <v>2182949</v>
      </c>
      <c r="E10593" s="35" t="s">
        <v>269</v>
      </c>
      <c r="F10593" s="15"/>
      <c r="G10593" s="15">
        <v>0</v>
      </c>
      <c r="I10593" s="38" t="s">
        <v>262</v>
      </c>
      <c r="J10593" s="15">
        <v>7.1</v>
      </c>
    </row>
    <row r="10594" spans="1:10" x14ac:dyDescent="0.3">
      <c r="A10594" s="38" t="s">
        <v>258</v>
      </c>
      <c r="B10594" s="15">
        <v>612714</v>
      </c>
      <c r="C10594" s="15">
        <v>1903537</v>
      </c>
      <c r="E10594" s="36" t="s">
        <v>246</v>
      </c>
      <c r="F10594" s="15"/>
      <c r="G10594" s="15">
        <v>0</v>
      </c>
      <c r="I10594" s="38" t="s">
        <v>263</v>
      </c>
      <c r="J10594" s="15">
        <v>7</v>
      </c>
    </row>
    <row r="10595" spans="1:10" x14ac:dyDescent="0.3">
      <c r="A10595" s="38" t="s">
        <v>260</v>
      </c>
      <c r="B10595" s="15">
        <v>633000</v>
      </c>
      <c r="C10595" s="15">
        <v>1808500</v>
      </c>
      <c r="E10595" s="36" t="s">
        <v>248</v>
      </c>
      <c r="F10595" s="15"/>
      <c r="G10595" s="15">
        <v>0</v>
      </c>
      <c r="I10595" s="35" t="s">
        <v>269</v>
      </c>
      <c r="J10595" s="15"/>
    </row>
    <row r="10596" spans="1:10" x14ac:dyDescent="0.3">
      <c r="A10596" s="38" t="s">
        <v>262</v>
      </c>
      <c r="B10596" s="15">
        <v>761500</v>
      </c>
      <c r="C10596" s="15">
        <v>1156450</v>
      </c>
      <c r="E10596" s="36" t="s">
        <v>250</v>
      </c>
      <c r="F10596" s="15"/>
      <c r="G10596" s="15">
        <v>0</v>
      </c>
      <c r="I10596" s="38" t="s">
        <v>245</v>
      </c>
      <c r="J10596" s="15">
        <v>6.8</v>
      </c>
    </row>
    <row r="10597" spans="1:10" x14ac:dyDescent="0.3">
      <c r="A10597" s="38" t="s">
        <v>263</v>
      </c>
      <c r="B10597" s="15">
        <v>517350</v>
      </c>
      <c r="C10597" s="15">
        <v>517350</v>
      </c>
      <c r="E10597" s="37" t="s">
        <v>252</v>
      </c>
      <c r="F10597" s="15"/>
      <c r="G10597" s="15">
        <v>0</v>
      </c>
      <c r="I10597" s="38" t="s">
        <v>247</v>
      </c>
      <c r="J10597" s="15">
        <v>6.6</v>
      </c>
    </row>
    <row r="10598" spans="1:10" x14ac:dyDescent="0.3">
      <c r="A10598" s="35" t="s">
        <v>265</v>
      </c>
      <c r="B10598" s="15"/>
      <c r="C10598" s="15"/>
      <c r="E10598" s="37" t="s">
        <v>255</v>
      </c>
      <c r="F10598" s="15"/>
      <c r="G10598" s="15">
        <v>0</v>
      </c>
      <c r="I10598" s="38" t="s">
        <v>249</v>
      </c>
      <c r="J10598" s="15">
        <v>5.5</v>
      </c>
    </row>
    <row r="10599" spans="1:10" x14ac:dyDescent="0.3">
      <c r="A10599" s="38" t="s">
        <v>245</v>
      </c>
      <c r="B10599" s="15">
        <v>745575</v>
      </c>
      <c r="C10599" s="15">
        <v>2205900</v>
      </c>
      <c r="E10599" s="37" t="s">
        <v>258</v>
      </c>
      <c r="F10599" s="15"/>
      <c r="G10599" s="15">
        <v>0</v>
      </c>
      <c r="I10599" s="38" t="s">
        <v>251</v>
      </c>
      <c r="J10599" s="15">
        <v>5.0999999999999996</v>
      </c>
    </row>
    <row r="10600" spans="1:10" x14ac:dyDescent="0.3">
      <c r="A10600" s="38" t="s">
        <v>247</v>
      </c>
      <c r="B10600" s="15">
        <v>551125</v>
      </c>
      <c r="C10600" s="15">
        <v>1041700</v>
      </c>
      <c r="E10600" s="36" t="s">
        <v>253</v>
      </c>
      <c r="F10600" s="15"/>
      <c r="G10600" s="15">
        <v>0</v>
      </c>
      <c r="I10600" s="38" t="s">
        <v>254</v>
      </c>
      <c r="J10600" s="15">
        <v>5</v>
      </c>
    </row>
    <row r="10601" spans="1:10" x14ac:dyDescent="0.3">
      <c r="A10601" s="38" t="s">
        <v>249</v>
      </c>
      <c r="B10601" s="15">
        <v>653375</v>
      </c>
      <c r="C10601" s="15">
        <v>2976965</v>
      </c>
      <c r="E10601" s="35" t="s">
        <v>270</v>
      </c>
      <c r="F10601" s="15"/>
      <c r="G10601" s="15">
        <v>0</v>
      </c>
      <c r="I10601" s="38" t="s">
        <v>257</v>
      </c>
      <c r="J10601" s="15">
        <v>5.5</v>
      </c>
    </row>
    <row r="10602" spans="1:10" x14ac:dyDescent="0.3">
      <c r="A10602" s="38" t="s">
        <v>251</v>
      </c>
      <c r="B10602" s="15">
        <v>655950</v>
      </c>
      <c r="C10602" s="15">
        <v>2449199</v>
      </c>
      <c r="E10602" s="36" t="s">
        <v>246</v>
      </c>
      <c r="F10602" s="15"/>
      <c r="G10602" s="15">
        <v>0</v>
      </c>
      <c r="I10602" s="38" t="s">
        <v>252</v>
      </c>
      <c r="J10602" s="15">
        <v>5.2</v>
      </c>
    </row>
    <row r="10603" spans="1:10" x14ac:dyDescent="0.3">
      <c r="A10603" s="38" t="s">
        <v>254</v>
      </c>
      <c r="B10603" s="15">
        <v>650435</v>
      </c>
      <c r="C10603" s="15">
        <v>2084931</v>
      </c>
      <c r="E10603" s="36" t="s">
        <v>248</v>
      </c>
      <c r="F10603" s="15"/>
      <c r="G10603" s="15">
        <v>0</v>
      </c>
      <c r="I10603" s="38" t="s">
        <v>255</v>
      </c>
      <c r="J10603" s="15">
        <v>5.0999999999999996</v>
      </c>
    </row>
    <row r="10604" spans="1:10" x14ac:dyDescent="0.3">
      <c r="A10604" s="38" t="s">
        <v>257</v>
      </c>
      <c r="B10604" s="15">
        <v>732500</v>
      </c>
      <c r="C10604" s="15">
        <v>2646460</v>
      </c>
      <c r="E10604" s="36" t="s">
        <v>250</v>
      </c>
      <c r="F10604" s="15"/>
      <c r="G10604" s="15">
        <v>0</v>
      </c>
      <c r="I10604" s="38" t="s">
        <v>258</v>
      </c>
      <c r="J10604" s="15">
        <v>5</v>
      </c>
    </row>
    <row r="10605" spans="1:10" x14ac:dyDescent="0.3">
      <c r="A10605" s="38" t="s">
        <v>252</v>
      </c>
      <c r="B10605" s="15">
        <v>748475</v>
      </c>
      <c r="C10605" s="15">
        <v>2474100</v>
      </c>
      <c r="E10605" s="37" t="s">
        <v>252</v>
      </c>
      <c r="F10605" s="15"/>
      <c r="G10605" s="15">
        <v>0</v>
      </c>
      <c r="I10605" s="38" t="s">
        <v>260</v>
      </c>
      <c r="J10605" s="15">
        <v>4.9000000000000004</v>
      </c>
    </row>
    <row r="10606" spans="1:10" x14ac:dyDescent="0.3">
      <c r="A10606" s="38" t="s">
        <v>255</v>
      </c>
      <c r="B10606" s="15">
        <v>817421</v>
      </c>
      <c r="C10606" s="15">
        <v>1880321</v>
      </c>
      <c r="E10606" s="37" t="s">
        <v>255</v>
      </c>
      <c r="F10606" s="15"/>
      <c r="G10606" s="15">
        <v>0</v>
      </c>
      <c r="I10606" s="38" t="s">
        <v>262</v>
      </c>
      <c r="J10606" s="15">
        <v>4.7</v>
      </c>
    </row>
    <row r="10607" spans="1:10" x14ac:dyDescent="0.3">
      <c r="A10607" s="38" t="s">
        <v>258</v>
      </c>
      <c r="B10607" s="15">
        <v>549975</v>
      </c>
      <c r="C10607" s="15">
        <v>1271850</v>
      </c>
      <c r="E10607" s="37" t="s">
        <v>258</v>
      </c>
      <c r="F10607" s="15"/>
      <c r="G10607" s="15">
        <v>0</v>
      </c>
      <c r="I10607" s="38" t="s">
        <v>263</v>
      </c>
      <c r="J10607" s="15">
        <v>4.5999999999999996</v>
      </c>
    </row>
    <row r="10608" spans="1:10" x14ac:dyDescent="0.3">
      <c r="A10608" s="38" t="s">
        <v>260</v>
      </c>
      <c r="B10608" s="15">
        <v>698800</v>
      </c>
      <c r="C10608" s="15">
        <v>2319850</v>
      </c>
      <c r="E10608" s="36" t="s">
        <v>253</v>
      </c>
      <c r="F10608" s="15"/>
      <c r="G10608" s="15">
        <v>0</v>
      </c>
      <c r="I10608" s="35" t="s">
        <v>270</v>
      </c>
      <c r="J10608" s="15"/>
    </row>
    <row r="10609" spans="1:10" x14ac:dyDescent="0.3">
      <c r="A10609" s="38" t="s">
        <v>262</v>
      </c>
      <c r="B10609" s="15">
        <v>880973</v>
      </c>
      <c r="C10609" s="15">
        <v>2140145</v>
      </c>
      <c r="E10609" s="35" t="s">
        <v>271</v>
      </c>
      <c r="F10609" s="15">
        <v>215000</v>
      </c>
      <c r="G10609" s="15">
        <v>215000</v>
      </c>
      <c r="I10609" s="38" t="s">
        <v>245</v>
      </c>
      <c r="J10609" s="15">
        <v>5</v>
      </c>
    </row>
    <row r="10610" spans="1:10" x14ac:dyDescent="0.3">
      <c r="A10610" s="38" t="s">
        <v>263</v>
      </c>
      <c r="B10610" s="15">
        <v>813863</v>
      </c>
      <c r="C10610" s="15">
        <v>2368725</v>
      </c>
      <c r="E10610" s="36" t="s">
        <v>246</v>
      </c>
      <c r="F10610" s="15"/>
      <c r="G10610" s="15">
        <v>0</v>
      </c>
      <c r="I10610" s="38" t="s">
        <v>247</v>
      </c>
      <c r="J10610" s="15">
        <v>4.9000000000000004</v>
      </c>
    </row>
    <row r="10611" spans="1:10" x14ac:dyDescent="0.3">
      <c r="A10611" s="35" t="s">
        <v>244</v>
      </c>
      <c r="B10611" s="15"/>
      <c r="C10611" s="15"/>
      <c r="E10611" s="36" t="s">
        <v>248</v>
      </c>
      <c r="F10611" s="15"/>
      <c r="G10611" s="15">
        <v>0</v>
      </c>
      <c r="I10611" s="38" t="s">
        <v>249</v>
      </c>
      <c r="J10611" s="15">
        <v>5.6</v>
      </c>
    </row>
    <row r="10612" spans="1:10" x14ac:dyDescent="0.3">
      <c r="A10612" s="38" t="s">
        <v>245</v>
      </c>
      <c r="B10612" s="15">
        <v>745238</v>
      </c>
      <c r="C10612" s="15">
        <v>1631125</v>
      </c>
      <c r="E10612" s="36" t="s">
        <v>250</v>
      </c>
      <c r="F10612" s="15"/>
      <c r="G10612" s="15">
        <v>0</v>
      </c>
      <c r="I10612" s="38" t="s">
        <v>251</v>
      </c>
      <c r="J10612" s="15">
        <v>5.7</v>
      </c>
    </row>
    <row r="10613" spans="1:10" x14ac:dyDescent="0.3">
      <c r="A10613" s="38" t="s">
        <v>247</v>
      </c>
      <c r="B10613" s="15">
        <v>419475</v>
      </c>
      <c r="C10613" s="15">
        <v>599950</v>
      </c>
      <c r="E10613" s="37" t="s">
        <v>252</v>
      </c>
      <c r="F10613" s="15"/>
      <c r="G10613" s="15">
        <v>0</v>
      </c>
      <c r="I10613" s="38" t="s">
        <v>254</v>
      </c>
      <c r="J10613" s="15">
        <v>6</v>
      </c>
    </row>
    <row r="10614" spans="1:10" x14ac:dyDescent="0.3">
      <c r="A10614" s="38" t="s">
        <v>249</v>
      </c>
      <c r="B10614" s="15">
        <v>788775</v>
      </c>
      <c r="C10614" s="15">
        <v>2043600</v>
      </c>
      <c r="E10614" s="37" t="s">
        <v>255</v>
      </c>
      <c r="F10614" s="15"/>
      <c r="G10614" s="15">
        <v>0</v>
      </c>
      <c r="I10614" s="38" t="s">
        <v>257</v>
      </c>
      <c r="J10614" s="15">
        <v>6.8</v>
      </c>
    </row>
    <row r="10615" spans="1:10" x14ac:dyDescent="0.3">
      <c r="A10615" s="38" t="s">
        <v>251</v>
      </c>
      <c r="B10615" s="15">
        <v>884000</v>
      </c>
      <c r="C10615" s="15">
        <v>3513750</v>
      </c>
      <c r="E10615" s="37" t="s">
        <v>258</v>
      </c>
      <c r="F10615" s="15"/>
      <c r="G10615" s="15">
        <v>0</v>
      </c>
      <c r="I10615" s="38" t="s">
        <v>252</v>
      </c>
      <c r="J10615" s="15">
        <v>6.7</v>
      </c>
    </row>
    <row r="10616" spans="1:10" x14ac:dyDescent="0.3">
      <c r="A10616" s="38" t="s">
        <v>254</v>
      </c>
      <c r="B10616" s="15">
        <v>731296</v>
      </c>
      <c r="C10616" s="15">
        <v>3493741</v>
      </c>
      <c r="E10616" s="36" t="s">
        <v>253</v>
      </c>
      <c r="F10616" s="15">
        <v>215000</v>
      </c>
      <c r="G10616" s="15">
        <v>215000</v>
      </c>
      <c r="I10616" s="38" t="s">
        <v>255</v>
      </c>
      <c r="J10616" s="15">
        <v>7.7</v>
      </c>
    </row>
    <row r="10617" spans="1:10" x14ac:dyDescent="0.3">
      <c r="A10617" s="38" t="s">
        <v>257</v>
      </c>
      <c r="B10617" s="15">
        <v>855750</v>
      </c>
      <c r="C10617" s="15">
        <v>2100500</v>
      </c>
      <c r="E10617" s="35" t="s">
        <v>272</v>
      </c>
      <c r="F10617" s="15"/>
      <c r="G10617" s="15"/>
      <c r="I10617" s="38" t="s">
        <v>258</v>
      </c>
      <c r="J10617" s="15">
        <v>6</v>
      </c>
    </row>
    <row r="10618" spans="1:10" x14ac:dyDescent="0.3">
      <c r="A10618" s="38" t="s">
        <v>252</v>
      </c>
      <c r="B10618" s="15">
        <v>796450</v>
      </c>
      <c r="C10618" s="15">
        <v>2363575</v>
      </c>
      <c r="E10618" s="36" t="s">
        <v>246</v>
      </c>
      <c r="F10618" s="15"/>
      <c r="G10618" s="15"/>
      <c r="I10618" s="38" t="s">
        <v>260</v>
      </c>
      <c r="J10618" s="15">
        <v>5.9</v>
      </c>
    </row>
    <row r="10619" spans="1:10" x14ac:dyDescent="0.3">
      <c r="A10619" s="38" t="s">
        <v>255</v>
      </c>
      <c r="B10619" s="15">
        <v>654250</v>
      </c>
      <c r="C10619" s="15">
        <v>1696700</v>
      </c>
      <c r="E10619" s="36" t="s">
        <v>248</v>
      </c>
      <c r="F10619" s="15"/>
      <c r="G10619" s="15"/>
      <c r="I10619" s="38" t="s">
        <v>262</v>
      </c>
      <c r="J10619" s="15">
        <v>5.2</v>
      </c>
    </row>
    <row r="10620" spans="1:10" x14ac:dyDescent="0.3">
      <c r="A10620" s="38" t="s">
        <v>258</v>
      </c>
      <c r="B10620" s="15">
        <v>976250</v>
      </c>
      <c r="C10620" s="15">
        <v>2545420</v>
      </c>
      <c r="E10620" s="36" t="s">
        <v>250</v>
      </c>
      <c r="F10620" s="15"/>
      <c r="G10620" s="15"/>
      <c r="I10620" s="38" t="s">
        <v>263</v>
      </c>
      <c r="J10620" s="15">
        <v>4.5</v>
      </c>
    </row>
    <row r="10621" spans="1:10" x14ac:dyDescent="0.3">
      <c r="A10621" s="38" t="s">
        <v>260</v>
      </c>
      <c r="B10621" s="15">
        <v>683225</v>
      </c>
      <c r="C10621" s="15">
        <v>1789900</v>
      </c>
      <c r="E10621" s="37" t="s">
        <v>252</v>
      </c>
      <c r="F10621" s="15"/>
      <c r="G10621" s="15"/>
      <c r="I10621" s="35" t="s">
        <v>271</v>
      </c>
      <c r="J10621" s="15"/>
    </row>
    <row r="10622" spans="1:10" x14ac:dyDescent="0.3">
      <c r="A10622" s="38" t="s">
        <v>262</v>
      </c>
      <c r="B10622" s="15">
        <v>505000</v>
      </c>
      <c r="C10622" s="15">
        <v>1013000</v>
      </c>
      <c r="E10622" s="37" t="s">
        <v>255</v>
      </c>
      <c r="F10622" s="15"/>
      <c r="G10622" s="15"/>
      <c r="I10622" s="38" t="s">
        <v>245</v>
      </c>
      <c r="J10622" s="15">
        <v>4.3</v>
      </c>
    </row>
    <row r="10623" spans="1:10" x14ac:dyDescent="0.3">
      <c r="A10623" s="38" t="s">
        <v>263</v>
      </c>
      <c r="B10623" s="15">
        <v>742975</v>
      </c>
      <c r="C10623" s="15">
        <v>1701399</v>
      </c>
      <c r="E10623" s="37" t="s">
        <v>258</v>
      </c>
      <c r="F10623" s="15"/>
      <c r="G10623" s="15"/>
      <c r="I10623" s="38" t="s">
        <v>247</v>
      </c>
      <c r="J10623" s="15">
        <v>4.5999999999999996</v>
      </c>
    </row>
    <row r="10624" spans="1:10" x14ac:dyDescent="0.3">
      <c r="A10624" s="35" t="s">
        <v>256</v>
      </c>
      <c r="B10624" s="15"/>
      <c r="C10624" s="15"/>
      <c r="E10624" s="36" t="s">
        <v>253</v>
      </c>
      <c r="F10624" s="15"/>
      <c r="G10624" s="15"/>
      <c r="I10624" s="38" t="s">
        <v>249</v>
      </c>
      <c r="J10624" s="15">
        <v>4.5999999999999996</v>
      </c>
    </row>
    <row r="10625" spans="1:10" x14ac:dyDescent="0.3">
      <c r="A10625" s="38" t="s">
        <v>245</v>
      </c>
      <c r="B10625" s="15">
        <v>591675</v>
      </c>
      <c r="C10625" s="15">
        <v>1452500</v>
      </c>
      <c r="E10625" s="35" t="s">
        <v>273</v>
      </c>
      <c r="F10625" s="15"/>
      <c r="G10625" s="15"/>
      <c r="I10625" s="38" t="s">
        <v>251</v>
      </c>
      <c r="J10625" s="15">
        <v>4</v>
      </c>
    </row>
    <row r="10626" spans="1:10" x14ac:dyDescent="0.3">
      <c r="A10626" s="38" t="s">
        <v>247</v>
      </c>
      <c r="B10626" s="15">
        <v>996825</v>
      </c>
      <c r="C10626" s="15">
        <v>1923800</v>
      </c>
      <c r="E10626" s="36" t="s">
        <v>246</v>
      </c>
      <c r="F10626" s="15"/>
      <c r="G10626" s="15"/>
      <c r="I10626" s="38" t="s">
        <v>254</v>
      </c>
      <c r="J10626" s="15">
        <v>4.3</v>
      </c>
    </row>
    <row r="10627" spans="1:10" x14ac:dyDescent="0.3">
      <c r="A10627" s="38" t="s">
        <v>249</v>
      </c>
      <c r="B10627" s="15">
        <v>492000</v>
      </c>
      <c r="C10627" s="15">
        <v>992000</v>
      </c>
      <c r="E10627" s="36" t="s">
        <v>248</v>
      </c>
      <c r="F10627" s="15"/>
      <c r="G10627" s="15"/>
      <c r="I10627" s="38" t="s">
        <v>257</v>
      </c>
      <c r="J10627" s="15">
        <v>4</v>
      </c>
    </row>
    <row r="10628" spans="1:10" x14ac:dyDescent="0.3">
      <c r="A10628" s="38" t="s">
        <v>251</v>
      </c>
      <c r="B10628" s="15">
        <v>900075</v>
      </c>
      <c r="C10628" s="15">
        <v>2237500</v>
      </c>
      <c r="E10628" s="36" t="s">
        <v>250</v>
      </c>
      <c r="F10628" s="15"/>
      <c r="G10628" s="15"/>
      <c r="I10628" s="38" t="s">
        <v>252</v>
      </c>
      <c r="J10628" s="15">
        <v>4.0999999999999996</v>
      </c>
    </row>
    <row r="10629" spans="1:10" x14ac:dyDescent="0.3">
      <c r="A10629" s="38" t="s">
        <v>254</v>
      </c>
      <c r="B10629" s="15">
        <v>751500</v>
      </c>
      <c r="C10629" s="15">
        <v>1865400</v>
      </c>
      <c r="E10629" s="37" t="s">
        <v>252</v>
      </c>
      <c r="F10629" s="15"/>
      <c r="G10629" s="15"/>
      <c r="I10629" s="38" t="s">
        <v>255</v>
      </c>
      <c r="J10629" s="15">
        <v>4.0999999999999996</v>
      </c>
    </row>
    <row r="10630" spans="1:10" x14ac:dyDescent="0.3">
      <c r="A10630" s="38" t="s">
        <v>257</v>
      </c>
      <c r="B10630" s="15">
        <v>821150</v>
      </c>
      <c r="C10630" s="15">
        <v>1150400</v>
      </c>
      <c r="E10630" s="37" t="s">
        <v>255</v>
      </c>
      <c r="F10630" s="15"/>
      <c r="G10630" s="15"/>
      <c r="I10630" s="38" t="s">
        <v>258</v>
      </c>
      <c r="J10630" s="15">
        <v>4.5</v>
      </c>
    </row>
    <row r="10631" spans="1:10" x14ac:dyDescent="0.3">
      <c r="A10631" s="38" t="s">
        <v>252</v>
      </c>
      <c r="B10631" s="15">
        <v>907475</v>
      </c>
      <c r="C10631" s="15">
        <v>3187850</v>
      </c>
      <c r="E10631" s="37" t="s">
        <v>258</v>
      </c>
      <c r="F10631" s="15"/>
      <c r="G10631" s="15"/>
      <c r="I10631" s="38" t="s">
        <v>260</v>
      </c>
      <c r="J10631" s="15">
        <v>3.9</v>
      </c>
    </row>
    <row r="10632" spans="1:10" x14ac:dyDescent="0.3">
      <c r="A10632" s="38" t="s">
        <v>255</v>
      </c>
      <c r="B10632" s="15">
        <v>926000</v>
      </c>
      <c r="C10632" s="15">
        <v>2839550</v>
      </c>
      <c r="E10632" s="36" t="s">
        <v>253</v>
      </c>
      <c r="F10632" s="15"/>
      <c r="G10632" s="15"/>
      <c r="I10632" s="38" t="s">
        <v>262</v>
      </c>
      <c r="J10632" s="15">
        <v>4.0999999999999996</v>
      </c>
    </row>
    <row r="10633" spans="1:10" x14ac:dyDescent="0.3">
      <c r="A10633" s="38" t="s">
        <v>258</v>
      </c>
      <c r="B10633" s="15">
        <v>792425</v>
      </c>
      <c r="C10633" s="15">
        <v>2379750</v>
      </c>
      <c r="E10633" s="35" t="s">
        <v>274</v>
      </c>
      <c r="F10633" s="15"/>
      <c r="G10633" s="15"/>
      <c r="I10633" s="38" t="s">
        <v>263</v>
      </c>
      <c r="J10633" s="15">
        <v>3.5</v>
      </c>
    </row>
    <row r="10634" spans="1:10" x14ac:dyDescent="0.3">
      <c r="A10634" s="38" t="s">
        <v>260</v>
      </c>
      <c r="B10634" s="15">
        <v>651000</v>
      </c>
      <c r="C10634" s="15">
        <v>871500</v>
      </c>
      <c r="E10634" s="36" t="s">
        <v>246</v>
      </c>
      <c r="F10634" s="15"/>
      <c r="G10634" s="15"/>
      <c r="I10634" s="35" t="s">
        <v>272</v>
      </c>
      <c r="J10634" s="15"/>
    </row>
    <row r="10635" spans="1:10" x14ac:dyDescent="0.3">
      <c r="A10635" s="38" t="s">
        <v>262</v>
      </c>
      <c r="B10635" s="15">
        <v>897500</v>
      </c>
      <c r="C10635" s="15">
        <v>1082000</v>
      </c>
      <c r="E10635" s="36" t="s">
        <v>248</v>
      </c>
      <c r="F10635" s="15"/>
      <c r="G10635" s="15"/>
      <c r="I10635" s="38" t="s">
        <v>245</v>
      </c>
      <c r="J10635" s="15">
        <v>3.7</v>
      </c>
    </row>
    <row r="10636" spans="1:10" x14ac:dyDescent="0.3">
      <c r="A10636" s="38" t="s">
        <v>263</v>
      </c>
      <c r="B10636" s="15">
        <v>418660</v>
      </c>
      <c r="C10636" s="15">
        <v>669885</v>
      </c>
      <c r="E10636" s="36" t="s">
        <v>250</v>
      </c>
      <c r="F10636" s="15"/>
      <c r="G10636" s="15"/>
      <c r="I10636" s="38" t="s">
        <v>247</v>
      </c>
      <c r="J10636" s="15">
        <v>3.8</v>
      </c>
    </row>
    <row r="10637" spans="1:10" x14ac:dyDescent="0.3">
      <c r="A10637" s="35" t="s">
        <v>261</v>
      </c>
      <c r="B10637" s="15"/>
      <c r="C10637" s="15"/>
      <c r="E10637" s="37" t="s">
        <v>252</v>
      </c>
      <c r="F10637" s="15"/>
      <c r="G10637" s="15"/>
      <c r="I10637" s="38" t="s">
        <v>249</v>
      </c>
      <c r="J10637" s="15">
        <v>3.6</v>
      </c>
    </row>
    <row r="10638" spans="1:10" x14ac:dyDescent="0.3">
      <c r="A10638" s="38" t="s">
        <v>245</v>
      </c>
      <c r="B10638" s="15">
        <v>630675</v>
      </c>
      <c r="C10638" s="15">
        <v>846450</v>
      </c>
      <c r="E10638" s="37" t="s">
        <v>255</v>
      </c>
      <c r="F10638" s="15"/>
      <c r="G10638" s="15"/>
      <c r="I10638" s="38" t="s">
        <v>251</v>
      </c>
      <c r="J10638" s="15">
        <v>3.9</v>
      </c>
    </row>
    <row r="10639" spans="1:10" x14ac:dyDescent="0.3">
      <c r="A10639" s="38" t="s">
        <v>247</v>
      </c>
      <c r="B10639" s="15">
        <v>451500</v>
      </c>
      <c r="C10639" s="15">
        <v>903000</v>
      </c>
      <c r="E10639" s="37" t="s">
        <v>258</v>
      </c>
      <c r="F10639" s="15"/>
      <c r="G10639" s="15"/>
      <c r="I10639" s="38" t="s">
        <v>254</v>
      </c>
      <c r="J10639" s="15">
        <v>4</v>
      </c>
    </row>
    <row r="10640" spans="1:10" x14ac:dyDescent="0.3">
      <c r="A10640" s="38" t="s">
        <v>249</v>
      </c>
      <c r="B10640" s="15">
        <v>939700</v>
      </c>
      <c r="C10640" s="15">
        <v>1514900</v>
      </c>
      <c r="E10640" s="36" t="s">
        <v>253</v>
      </c>
      <c r="F10640" s="15"/>
      <c r="G10640" s="15"/>
      <c r="I10640" s="38" t="s">
        <v>257</v>
      </c>
      <c r="J10640" s="15">
        <v>4.4000000000000004</v>
      </c>
    </row>
    <row r="10641" spans="1:10" x14ac:dyDescent="0.3">
      <c r="A10641" s="38" t="s">
        <v>251</v>
      </c>
      <c r="B10641" s="15">
        <v>495000</v>
      </c>
      <c r="C10641" s="15">
        <v>495000</v>
      </c>
      <c r="E10641" s="35" t="s">
        <v>275</v>
      </c>
      <c r="F10641" s="15"/>
      <c r="G10641" s="15"/>
      <c r="I10641" s="38" t="s">
        <v>252</v>
      </c>
      <c r="J10641" s="15">
        <v>4.5</v>
      </c>
    </row>
    <row r="10642" spans="1:10" x14ac:dyDescent="0.3">
      <c r="A10642" s="38" t="s">
        <v>254</v>
      </c>
      <c r="B10642" s="15">
        <v>631500</v>
      </c>
      <c r="C10642" s="15">
        <v>882000</v>
      </c>
      <c r="E10642" s="36" t="s">
        <v>246</v>
      </c>
      <c r="F10642" s="15"/>
      <c r="G10642" s="15"/>
      <c r="I10642" s="38" t="s">
        <v>255</v>
      </c>
      <c r="J10642" s="15">
        <v>4.7</v>
      </c>
    </row>
    <row r="10643" spans="1:10" x14ac:dyDescent="0.3">
      <c r="A10643" s="38" t="s">
        <v>257</v>
      </c>
      <c r="B10643" s="15">
        <v>535675</v>
      </c>
      <c r="C10643" s="15">
        <v>907350</v>
      </c>
      <c r="E10643" s="36" t="s">
        <v>248</v>
      </c>
      <c r="F10643" s="15"/>
      <c r="G10643" s="15"/>
      <c r="I10643" s="38" t="s">
        <v>258</v>
      </c>
      <c r="J10643" s="15">
        <v>3.8</v>
      </c>
    </row>
    <row r="10644" spans="1:10" x14ac:dyDescent="0.3">
      <c r="A10644" s="38" t="s">
        <v>252</v>
      </c>
      <c r="B10644" s="15">
        <v>756550</v>
      </c>
      <c r="C10644" s="15">
        <v>1383100</v>
      </c>
      <c r="E10644" s="36" t="s">
        <v>250</v>
      </c>
      <c r="F10644" s="15"/>
      <c r="G10644" s="15"/>
      <c r="I10644" s="38" t="s">
        <v>260</v>
      </c>
      <c r="J10644" s="15">
        <v>3.5</v>
      </c>
    </row>
    <row r="10645" spans="1:10" x14ac:dyDescent="0.3">
      <c r="A10645" s="38" t="s">
        <v>255</v>
      </c>
      <c r="B10645" s="15">
        <v>367500</v>
      </c>
      <c r="C10645" s="15">
        <v>545000</v>
      </c>
      <c r="E10645" s="37" t="s">
        <v>252</v>
      </c>
      <c r="F10645" s="15"/>
      <c r="G10645" s="15"/>
      <c r="I10645" s="38" t="s">
        <v>262</v>
      </c>
      <c r="J10645" s="15">
        <v>4.2</v>
      </c>
    </row>
    <row r="10646" spans="1:10" x14ac:dyDescent="0.3">
      <c r="A10646" s="38" t="s">
        <v>258</v>
      </c>
      <c r="B10646" s="15">
        <v>736975</v>
      </c>
      <c r="C10646" s="15">
        <v>951950</v>
      </c>
      <c r="E10646" s="37" t="s">
        <v>255</v>
      </c>
      <c r="F10646" s="15"/>
      <c r="G10646" s="15"/>
      <c r="I10646" s="38" t="s">
        <v>263</v>
      </c>
      <c r="J10646" s="15">
        <v>3.9</v>
      </c>
    </row>
    <row r="10647" spans="1:10" x14ac:dyDescent="0.3">
      <c r="A10647" s="38" t="s">
        <v>260</v>
      </c>
      <c r="B10647" s="15">
        <v>513000</v>
      </c>
      <c r="C10647" s="15">
        <v>918057</v>
      </c>
      <c r="E10647" s="37" t="s">
        <v>258</v>
      </c>
      <c r="F10647" s="15"/>
      <c r="G10647" s="15"/>
      <c r="I10647" s="35" t="s">
        <v>273</v>
      </c>
      <c r="J10647" s="15"/>
    </row>
    <row r="10648" spans="1:10" x14ac:dyDescent="0.3">
      <c r="A10648" s="38" t="s">
        <v>262</v>
      </c>
      <c r="B10648" s="15">
        <v>453500</v>
      </c>
      <c r="C10648" s="15">
        <v>453500</v>
      </c>
      <c r="E10648" s="36" t="s">
        <v>253</v>
      </c>
      <c r="F10648" s="15"/>
      <c r="G10648" s="15"/>
      <c r="I10648" s="38" t="s">
        <v>245</v>
      </c>
      <c r="J10648" s="15">
        <v>3.6</v>
      </c>
    </row>
    <row r="10649" spans="1:10" x14ac:dyDescent="0.3">
      <c r="A10649" s="38" t="s">
        <v>263</v>
      </c>
      <c r="B10649" s="15">
        <v>399409</v>
      </c>
      <c r="C10649" s="15">
        <v>1033817</v>
      </c>
      <c r="E10649" s="14">
        <v>119</v>
      </c>
      <c r="F10649" s="15">
        <v>70251092</v>
      </c>
      <c r="G10649" s="15">
        <v>669121012</v>
      </c>
      <c r="I10649" s="38" t="s">
        <v>247</v>
      </c>
      <c r="J10649" s="15">
        <v>3.3</v>
      </c>
    </row>
    <row r="10650" spans="1:10" x14ac:dyDescent="0.3">
      <c r="A10650" s="35" t="s">
        <v>264</v>
      </c>
      <c r="B10650" s="15"/>
      <c r="C10650" s="15"/>
      <c r="E10650" s="35" t="s">
        <v>259</v>
      </c>
      <c r="F10650" s="15">
        <v>2750609</v>
      </c>
      <c r="G10650" s="15">
        <v>32422390</v>
      </c>
      <c r="I10650" s="38" t="s">
        <v>249</v>
      </c>
      <c r="J10650" s="15">
        <v>2.8</v>
      </c>
    </row>
    <row r="10651" spans="1:10" x14ac:dyDescent="0.3">
      <c r="A10651" s="38" t="s">
        <v>245</v>
      </c>
      <c r="B10651" s="15">
        <v>321725</v>
      </c>
      <c r="C10651" s="15">
        <v>321725</v>
      </c>
      <c r="E10651" s="36" t="s">
        <v>246</v>
      </c>
      <c r="F10651" s="15">
        <v>531159</v>
      </c>
      <c r="G10651" s="15">
        <v>5509668</v>
      </c>
      <c r="I10651" s="38" t="s">
        <v>251</v>
      </c>
      <c r="J10651" s="15">
        <v>3.2</v>
      </c>
    </row>
    <row r="10652" spans="1:10" x14ac:dyDescent="0.3">
      <c r="A10652" s="38" t="s">
        <v>247</v>
      </c>
      <c r="B10652" s="15">
        <v>361688</v>
      </c>
      <c r="C10652" s="15">
        <v>555375</v>
      </c>
      <c r="E10652" s="36" t="s">
        <v>248</v>
      </c>
      <c r="F10652" s="15">
        <v>785950</v>
      </c>
      <c r="G10652" s="15">
        <v>7848000</v>
      </c>
      <c r="I10652" s="38" t="s">
        <v>254</v>
      </c>
      <c r="J10652" s="15">
        <v>4</v>
      </c>
    </row>
    <row r="10653" spans="1:10" x14ac:dyDescent="0.3">
      <c r="A10653" s="38" t="s">
        <v>249</v>
      </c>
      <c r="B10653" s="15">
        <v>288450</v>
      </c>
      <c r="C10653" s="15">
        <v>421900</v>
      </c>
      <c r="E10653" s="36" t="s">
        <v>250</v>
      </c>
      <c r="F10653" s="15">
        <v>686525</v>
      </c>
      <c r="G10653" s="15">
        <v>10521950</v>
      </c>
      <c r="I10653" s="38" t="s">
        <v>257</v>
      </c>
      <c r="J10653" s="15">
        <v>3.9</v>
      </c>
    </row>
    <row r="10654" spans="1:10" x14ac:dyDescent="0.3">
      <c r="A10654" s="38" t="s">
        <v>251</v>
      </c>
      <c r="B10654" s="15">
        <v>292500</v>
      </c>
      <c r="C10654" s="15">
        <v>446000</v>
      </c>
      <c r="E10654" s="37" t="s">
        <v>252</v>
      </c>
      <c r="F10654" s="15">
        <v>147400</v>
      </c>
      <c r="G10654" s="15">
        <v>2359450</v>
      </c>
      <c r="I10654" s="38" t="s">
        <v>252</v>
      </c>
      <c r="J10654" s="15">
        <v>4.2</v>
      </c>
    </row>
    <row r="10655" spans="1:10" x14ac:dyDescent="0.3">
      <c r="A10655" s="38" t="s">
        <v>254</v>
      </c>
      <c r="B10655" s="15">
        <v>409950</v>
      </c>
      <c r="C10655" s="15">
        <v>890800</v>
      </c>
      <c r="E10655" s="37" t="s">
        <v>255</v>
      </c>
      <c r="F10655" s="15">
        <v>199225</v>
      </c>
      <c r="G10655" s="15">
        <v>3819120</v>
      </c>
      <c r="I10655" s="38" t="s">
        <v>255</v>
      </c>
      <c r="J10655" s="15">
        <v>3.9</v>
      </c>
    </row>
    <row r="10656" spans="1:10" x14ac:dyDescent="0.3">
      <c r="A10656" s="38" t="s">
        <v>257</v>
      </c>
      <c r="B10656" s="15">
        <v>653950</v>
      </c>
      <c r="C10656" s="15">
        <v>2204125</v>
      </c>
      <c r="E10656" s="37" t="s">
        <v>258</v>
      </c>
      <c r="F10656" s="15">
        <v>339900</v>
      </c>
      <c r="G10656" s="15">
        <v>4343380</v>
      </c>
      <c r="I10656" s="38" t="s">
        <v>258</v>
      </c>
      <c r="J10656" s="15">
        <v>4</v>
      </c>
    </row>
    <row r="10657" spans="1:10" x14ac:dyDescent="0.3">
      <c r="A10657" s="38" t="s">
        <v>252</v>
      </c>
      <c r="B10657" s="15">
        <v>647450</v>
      </c>
      <c r="C10657" s="15">
        <v>791900</v>
      </c>
      <c r="E10657" s="36" t="s">
        <v>253</v>
      </c>
      <c r="F10657" s="15">
        <v>746975</v>
      </c>
      <c r="G10657" s="15">
        <v>8542772</v>
      </c>
      <c r="I10657" s="38" t="s">
        <v>260</v>
      </c>
      <c r="J10657" s="15">
        <v>4.4000000000000004</v>
      </c>
    </row>
    <row r="10658" spans="1:10" x14ac:dyDescent="0.3">
      <c r="A10658" s="38" t="s">
        <v>255</v>
      </c>
      <c r="B10658" s="15">
        <v>573250</v>
      </c>
      <c r="C10658" s="15">
        <v>1368500</v>
      </c>
      <c r="E10658" s="35" t="s">
        <v>265</v>
      </c>
      <c r="F10658" s="15">
        <v>4517515</v>
      </c>
      <c r="G10658" s="15">
        <v>46970615</v>
      </c>
      <c r="I10658" s="38" t="s">
        <v>262</v>
      </c>
      <c r="J10658" s="15">
        <v>3.5</v>
      </c>
    </row>
    <row r="10659" spans="1:10" x14ac:dyDescent="0.3">
      <c r="A10659" s="38" t="s">
        <v>258</v>
      </c>
      <c r="B10659" s="15">
        <v>575250</v>
      </c>
      <c r="C10659" s="15">
        <v>933500</v>
      </c>
      <c r="E10659" s="36" t="s">
        <v>246</v>
      </c>
      <c r="F10659" s="15">
        <v>875870</v>
      </c>
      <c r="G10659" s="15">
        <v>5976668</v>
      </c>
      <c r="I10659" s="38" t="s">
        <v>263</v>
      </c>
      <c r="J10659" s="15">
        <v>3.1</v>
      </c>
    </row>
    <row r="10660" spans="1:10" x14ac:dyDescent="0.3">
      <c r="A10660" s="38" t="s">
        <v>260</v>
      </c>
      <c r="B10660" s="15">
        <v>391550</v>
      </c>
      <c r="C10660" s="15">
        <v>529550</v>
      </c>
      <c r="E10660" s="36" t="s">
        <v>248</v>
      </c>
      <c r="F10660" s="15">
        <v>1250795</v>
      </c>
      <c r="G10660" s="15">
        <v>16385419</v>
      </c>
      <c r="I10660" s="35" t="s">
        <v>274</v>
      </c>
      <c r="J10660" s="15"/>
    </row>
    <row r="10661" spans="1:10" x14ac:dyDescent="0.3">
      <c r="A10661" s="38" t="s">
        <v>262</v>
      </c>
      <c r="B10661" s="15">
        <v>536700</v>
      </c>
      <c r="C10661" s="15">
        <v>1088300</v>
      </c>
      <c r="E10661" s="36" t="s">
        <v>250</v>
      </c>
      <c r="F10661" s="15">
        <v>1467950</v>
      </c>
      <c r="G10661" s="15">
        <v>15856535</v>
      </c>
      <c r="I10661" s="38" t="s">
        <v>245</v>
      </c>
      <c r="J10661" s="15">
        <v>2.6</v>
      </c>
    </row>
    <row r="10662" spans="1:10" x14ac:dyDescent="0.3">
      <c r="A10662" s="38" t="s">
        <v>263</v>
      </c>
      <c r="B10662" s="15">
        <v>525700</v>
      </c>
      <c r="C10662" s="15">
        <v>1049950</v>
      </c>
      <c r="E10662" s="37" t="s">
        <v>252</v>
      </c>
      <c r="F10662" s="15">
        <v>422000</v>
      </c>
      <c r="G10662" s="15">
        <v>2276299</v>
      </c>
      <c r="I10662" s="38" t="s">
        <v>247</v>
      </c>
      <c r="J10662" s="15">
        <v>2.1</v>
      </c>
    </row>
    <row r="10663" spans="1:10" x14ac:dyDescent="0.3">
      <c r="A10663" s="35" t="s">
        <v>266</v>
      </c>
      <c r="B10663" s="15"/>
      <c r="C10663" s="15"/>
      <c r="E10663" s="37" t="s">
        <v>255</v>
      </c>
      <c r="F10663" s="15">
        <v>475500</v>
      </c>
      <c r="G10663" s="15">
        <v>7675111</v>
      </c>
      <c r="I10663" s="38" t="s">
        <v>249</v>
      </c>
      <c r="J10663" s="15">
        <v>2.5</v>
      </c>
    </row>
    <row r="10664" spans="1:10" x14ac:dyDescent="0.3">
      <c r="A10664" s="38" t="s">
        <v>245</v>
      </c>
      <c r="B10664" s="15">
        <v>245250</v>
      </c>
      <c r="C10664" s="15">
        <v>490500</v>
      </c>
      <c r="E10664" s="37" t="s">
        <v>258</v>
      </c>
      <c r="F10664" s="15">
        <v>570450</v>
      </c>
      <c r="G10664" s="15">
        <v>5905125</v>
      </c>
      <c r="I10664" s="38" t="s">
        <v>251</v>
      </c>
      <c r="J10664" s="15">
        <v>2</v>
      </c>
    </row>
    <row r="10665" spans="1:10" x14ac:dyDescent="0.3">
      <c r="A10665" s="38" t="s">
        <v>247</v>
      </c>
      <c r="B10665" s="15">
        <v>338000</v>
      </c>
      <c r="C10665" s="15">
        <v>338000</v>
      </c>
      <c r="E10665" s="36" t="s">
        <v>253</v>
      </c>
      <c r="F10665" s="15">
        <v>922900</v>
      </c>
      <c r="G10665" s="15">
        <v>8751993</v>
      </c>
      <c r="I10665" s="38" t="s">
        <v>254</v>
      </c>
      <c r="J10665" s="15">
        <v>2.7</v>
      </c>
    </row>
    <row r="10666" spans="1:10" x14ac:dyDescent="0.3">
      <c r="A10666" s="38" t="s">
        <v>249</v>
      </c>
      <c r="B10666" s="15">
        <v>625800</v>
      </c>
      <c r="C10666" s="15">
        <v>1104600</v>
      </c>
      <c r="E10666" s="35" t="s">
        <v>244</v>
      </c>
      <c r="F10666" s="15">
        <v>4757925</v>
      </c>
      <c r="G10666" s="15">
        <v>46161591</v>
      </c>
      <c r="I10666" s="38" t="s">
        <v>257</v>
      </c>
      <c r="J10666" s="15">
        <v>2.7</v>
      </c>
    </row>
    <row r="10667" spans="1:10" x14ac:dyDescent="0.3">
      <c r="A10667" s="38" t="s">
        <v>251</v>
      </c>
      <c r="B10667" s="15">
        <v>297013</v>
      </c>
      <c r="C10667" s="15">
        <v>778525</v>
      </c>
      <c r="E10667" s="36" t="s">
        <v>246</v>
      </c>
      <c r="F10667" s="15">
        <v>774975</v>
      </c>
      <c r="G10667" s="15">
        <v>9740000</v>
      </c>
      <c r="I10667" s="38" t="s">
        <v>252</v>
      </c>
      <c r="J10667" s="15">
        <v>2.9</v>
      </c>
    </row>
    <row r="10668" spans="1:10" x14ac:dyDescent="0.3">
      <c r="A10668" s="38" t="s">
        <v>254</v>
      </c>
      <c r="B10668" s="15">
        <v>603975</v>
      </c>
      <c r="C10668" s="15">
        <v>1167950</v>
      </c>
      <c r="E10668" s="36" t="s">
        <v>248</v>
      </c>
      <c r="F10668" s="15">
        <v>1243400</v>
      </c>
      <c r="G10668" s="15">
        <v>15283429</v>
      </c>
      <c r="I10668" s="38" t="s">
        <v>255</v>
      </c>
      <c r="J10668" s="15">
        <v>3.4</v>
      </c>
    </row>
    <row r="10669" spans="1:10" x14ac:dyDescent="0.3">
      <c r="A10669" s="38" t="s">
        <v>257</v>
      </c>
      <c r="B10669" s="15">
        <v>372000</v>
      </c>
      <c r="C10669" s="15">
        <v>1571350</v>
      </c>
      <c r="E10669" s="36" t="s">
        <v>250</v>
      </c>
      <c r="F10669" s="15">
        <v>689925</v>
      </c>
      <c r="G10669" s="15">
        <v>10111647</v>
      </c>
      <c r="I10669" s="38" t="s">
        <v>258</v>
      </c>
      <c r="J10669" s="15">
        <v>3</v>
      </c>
    </row>
    <row r="10670" spans="1:10" x14ac:dyDescent="0.3">
      <c r="A10670" s="38" t="s">
        <v>252</v>
      </c>
      <c r="B10670" s="15">
        <v>490100</v>
      </c>
      <c r="C10670" s="15">
        <v>689601</v>
      </c>
      <c r="E10670" s="37" t="s">
        <v>252</v>
      </c>
      <c r="F10670" s="15">
        <v>249000</v>
      </c>
      <c r="G10670" s="15">
        <v>3714998</v>
      </c>
      <c r="I10670" s="38" t="s">
        <v>260</v>
      </c>
      <c r="J10670" s="15">
        <v>2.9</v>
      </c>
    </row>
    <row r="10671" spans="1:10" x14ac:dyDescent="0.3">
      <c r="A10671" s="38" t="s">
        <v>255</v>
      </c>
      <c r="B10671" s="15">
        <v>310975</v>
      </c>
      <c r="C10671" s="15">
        <v>461950</v>
      </c>
      <c r="E10671" s="37" t="s">
        <v>255</v>
      </c>
      <c r="F10671" s="15">
        <v>188450</v>
      </c>
      <c r="G10671" s="15">
        <v>2885799</v>
      </c>
      <c r="I10671" s="38" t="s">
        <v>262</v>
      </c>
      <c r="J10671" s="15">
        <v>2.6</v>
      </c>
    </row>
    <row r="10672" spans="1:10" x14ac:dyDescent="0.3">
      <c r="A10672" s="38" t="s">
        <v>258</v>
      </c>
      <c r="B10672" s="15">
        <v>235900</v>
      </c>
      <c r="C10672" s="15">
        <v>502900</v>
      </c>
      <c r="E10672" s="37" t="s">
        <v>258</v>
      </c>
      <c r="F10672" s="15">
        <v>252475</v>
      </c>
      <c r="G10672" s="15">
        <v>3510850</v>
      </c>
      <c r="I10672" s="38" t="s">
        <v>263</v>
      </c>
      <c r="J10672" s="15">
        <v>2</v>
      </c>
    </row>
    <row r="10673" spans="1:10" x14ac:dyDescent="0.3">
      <c r="A10673" s="38" t="s">
        <v>260</v>
      </c>
      <c r="B10673" s="15">
        <v>301220</v>
      </c>
      <c r="C10673" s="15">
        <v>409220</v>
      </c>
      <c r="E10673" s="36" t="s">
        <v>253</v>
      </c>
      <c r="F10673" s="15">
        <v>2049625</v>
      </c>
      <c r="G10673" s="15">
        <v>11026515</v>
      </c>
      <c r="I10673" s="35" t="s">
        <v>275</v>
      </c>
      <c r="J10673" s="15"/>
    </row>
    <row r="10674" spans="1:10" x14ac:dyDescent="0.3">
      <c r="A10674" s="38" t="s">
        <v>262</v>
      </c>
      <c r="B10674" s="15">
        <v>387625</v>
      </c>
      <c r="C10674" s="15">
        <v>930150</v>
      </c>
      <c r="E10674" s="35" t="s">
        <v>256</v>
      </c>
      <c r="F10674" s="15">
        <v>3845200</v>
      </c>
      <c r="G10674" s="15">
        <v>38177782</v>
      </c>
      <c r="I10674" s="38" t="s">
        <v>245</v>
      </c>
      <c r="J10674" s="15">
        <v>2.4</v>
      </c>
    </row>
    <row r="10675" spans="1:10" x14ac:dyDescent="0.3">
      <c r="A10675" s="38" t="s">
        <v>263</v>
      </c>
      <c r="B10675" s="15">
        <v>682500</v>
      </c>
      <c r="C10675" s="15">
        <v>1971600</v>
      </c>
      <c r="E10675" s="36" t="s">
        <v>246</v>
      </c>
      <c r="F10675" s="15">
        <v>708950</v>
      </c>
      <c r="G10675" s="15">
        <v>8082882</v>
      </c>
      <c r="I10675" s="38" t="s">
        <v>247</v>
      </c>
      <c r="J10675" s="15">
        <v>2.8</v>
      </c>
    </row>
    <row r="10676" spans="1:10" x14ac:dyDescent="0.3">
      <c r="A10676" s="35" t="s">
        <v>267</v>
      </c>
      <c r="B10676" s="15"/>
      <c r="C10676" s="15"/>
      <c r="E10676" s="36" t="s">
        <v>248</v>
      </c>
      <c r="F10676" s="15">
        <v>1174275</v>
      </c>
      <c r="G10676" s="15">
        <v>11938350</v>
      </c>
      <c r="I10676" s="38" t="s">
        <v>249</v>
      </c>
      <c r="J10676" s="15">
        <v>2.2999999999999998</v>
      </c>
    </row>
    <row r="10677" spans="1:10" x14ac:dyDescent="0.3">
      <c r="A10677" s="38" t="s">
        <v>245</v>
      </c>
      <c r="B10677" s="15">
        <v>523000</v>
      </c>
      <c r="C10677" s="15">
        <v>1081000</v>
      </c>
      <c r="E10677" s="36" t="s">
        <v>250</v>
      </c>
      <c r="F10677" s="15">
        <v>946475</v>
      </c>
      <c r="G10677" s="15">
        <v>10044150</v>
      </c>
      <c r="I10677" s="38" t="s">
        <v>251</v>
      </c>
      <c r="J10677" s="15">
        <v>2.8</v>
      </c>
    </row>
    <row r="10678" spans="1:10" x14ac:dyDescent="0.3">
      <c r="A10678" s="38" t="s">
        <v>247</v>
      </c>
      <c r="B10678" s="15">
        <v>283500</v>
      </c>
      <c r="C10678" s="15">
        <v>497000</v>
      </c>
      <c r="E10678" s="37" t="s">
        <v>252</v>
      </c>
      <c r="F10678" s="15">
        <v>342475</v>
      </c>
      <c r="G10678" s="15">
        <v>3470300</v>
      </c>
      <c r="I10678" s="38" t="s">
        <v>254</v>
      </c>
      <c r="J10678" s="15">
        <v>3.4</v>
      </c>
    </row>
    <row r="10679" spans="1:10" x14ac:dyDescent="0.3">
      <c r="A10679" s="38" t="s">
        <v>249</v>
      </c>
      <c r="B10679" s="15">
        <v>243000</v>
      </c>
      <c r="C10679" s="15">
        <v>471950</v>
      </c>
      <c r="E10679" s="37" t="s">
        <v>255</v>
      </c>
      <c r="F10679" s="15">
        <v>294000</v>
      </c>
      <c r="G10679" s="15">
        <v>3932000</v>
      </c>
      <c r="I10679" s="38" t="s">
        <v>257</v>
      </c>
      <c r="J10679" s="15">
        <v>3.5</v>
      </c>
    </row>
    <row r="10680" spans="1:10" x14ac:dyDescent="0.3">
      <c r="A10680" s="38" t="s">
        <v>251</v>
      </c>
      <c r="B10680" s="15">
        <v>617950</v>
      </c>
      <c r="C10680" s="15">
        <v>1070900</v>
      </c>
      <c r="E10680" s="37" t="s">
        <v>258</v>
      </c>
      <c r="F10680" s="15">
        <v>310000</v>
      </c>
      <c r="G10680" s="15">
        <v>2641850</v>
      </c>
      <c r="I10680" s="38" t="s">
        <v>252</v>
      </c>
      <c r="J10680" s="15">
        <v>3.3</v>
      </c>
    </row>
    <row r="10681" spans="1:10" x14ac:dyDescent="0.3">
      <c r="A10681" s="38" t="s">
        <v>254</v>
      </c>
      <c r="B10681" s="15">
        <v>401000</v>
      </c>
      <c r="C10681" s="15">
        <v>702507</v>
      </c>
      <c r="E10681" s="36" t="s">
        <v>253</v>
      </c>
      <c r="F10681" s="15">
        <v>1015500</v>
      </c>
      <c r="G10681" s="15">
        <v>8112400</v>
      </c>
      <c r="I10681" s="38" t="s">
        <v>258</v>
      </c>
      <c r="J10681" s="15">
        <v>2.9</v>
      </c>
    </row>
    <row r="10682" spans="1:10" x14ac:dyDescent="0.3">
      <c r="A10682" s="38" t="s">
        <v>257</v>
      </c>
      <c r="B10682" s="15">
        <v>469900</v>
      </c>
      <c r="C10682" s="15">
        <v>1268566</v>
      </c>
      <c r="E10682" s="35" t="s">
        <v>261</v>
      </c>
      <c r="F10682" s="15">
        <v>3679738</v>
      </c>
      <c r="G10682" s="15">
        <v>25683343</v>
      </c>
      <c r="I10682" s="38" t="s">
        <v>260</v>
      </c>
      <c r="J10682" s="15">
        <v>2.2000000000000002</v>
      </c>
    </row>
    <row r="10683" spans="1:10" x14ac:dyDescent="0.3">
      <c r="A10683" s="38" t="s">
        <v>252</v>
      </c>
      <c r="B10683" s="15">
        <v>370745</v>
      </c>
      <c r="C10683" s="15">
        <v>469245</v>
      </c>
      <c r="E10683" s="36" t="s">
        <v>246</v>
      </c>
      <c r="F10683" s="15">
        <v>652900</v>
      </c>
      <c r="G10683" s="15">
        <v>4177050</v>
      </c>
      <c r="I10683" s="38" t="s">
        <v>262</v>
      </c>
      <c r="J10683" s="15">
        <v>1.7</v>
      </c>
    </row>
    <row r="10684" spans="1:10" x14ac:dyDescent="0.3">
      <c r="A10684" s="38" t="s">
        <v>255</v>
      </c>
      <c r="B10684" s="15">
        <v>215000</v>
      </c>
      <c r="C10684" s="15">
        <v>754000</v>
      </c>
      <c r="E10684" s="36" t="s">
        <v>248</v>
      </c>
      <c r="F10684" s="15">
        <v>858150</v>
      </c>
      <c r="G10684" s="15">
        <v>10851930</v>
      </c>
      <c r="I10684" s="14">
        <v>73</v>
      </c>
      <c r="J10684" s="15">
        <v>784.29999999999927</v>
      </c>
    </row>
    <row r="10685" spans="1:10" x14ac:dyDescent="0.3">
      <c r="A10685" s="38" t="s">
        <v>258</v>
      </c>
      <c r="B10685" s="15">
        <v>336949</v>
      </c>
      <c r="C10685" s="15">
        <v>563949</v>
      </c>
      <c r="E10685" s="36" t="s">
        <v>250</v>
      </c>
      <c r="F10685" s="15">
        <v>773800</v>
      </c>
      <c r="G10685" s="15">
        <v>5670671</v>
      </c>
      <c r="I10685" s="35" t="s">
        <v>244</v>
      </c>
      <c r="J10685" s="15"/>
    </row>
    <row r="10686" spans="1:10" x14ac:dyDescent="0.3">
      <c r="A10686" s="38" t="s">
        <v>260</v>
      </c>
      <c r="B10686" s="15">
        <v>429500</v>
      </c>
      <c r="C10686" s="15">
        <v>841950</v>
      </c>
      <c r="E10686" s="37" t="s">
        <v>252</v>
      </c>
      <c r="F10686" s="15">
        <v>295000</v>
      </c>
      <c r="G10686" s="15">
        <v>2348414</v>
      </c>
      <c r="I10686" s="38" t="s">
        <v>245</v>
      </c>
      <c r="J10686" s="15">
        <v>6</v>
      </c>
    </row>
    <row r="10687" spans="1:10" x14ac:dyDescent="0.3">
      <c r="A10687" s="38" t="s">
        <v>262</v>
      </c>
      <c r="B10687" s="15">
        <v>470000</v>
      </c>
      <c r="C10687" s="15">
        <v>939100</v>
      </c>
      <c r="E10687" s="37" t="s">
        <v>255</v>
      </c>
      <c r="F10687" s="15">
        <v>251300</v>
      </c>
      <c r="G10687" s="15">
        <v>2254757</v>
      </c>
      <c r="I10687" s="38" t="s">
        <v>247</v>
      </c>
      <c r="J10687" s="15">
        <v>6</v>
      </c>
    </row>
    <row r="10688" spans="1:10" x14ac:dyDescent="0.3">
      <c r="A10688" s="38" t="s">
        <v>263</v>
      </c>
      <c r="B10688" s="15">
        <v>436950</v>
      </c>
      <c r="C10688" s="15">
        <v>977690</v>
      </c>
      <c r="E10688" s="37" t="s">
        <v>258</v>
      </c>
      <c r="F10688" s="15">
        <v>227500</v>
      </c>
      <c r="G10688" s="15">
        <v>1067500</v>
      </c>
      <c r="I10688" s="38" t="s">
        <v>249</v>
      </c>
      <c r="J10688" s="15">
        <v>6</v>
      </c>
    </row>
    <row r="10689" spans="1:10" x14ac:dyDescent="0.3">
      <c r="A10689" s="35" t="s">
        <v>268</v>
      </c>
      <c r="B10689" s="15"/>
      <c r="C10689" s="15"/>
      <c r="E10689" s="36" t="s">
        <v>253</v>
      </c>
      <c r="F10689" s="15">
        <v>1394888</v>
      </c>
      <c r="G10689" s="15">
        <v>4983692</v>
      </c>
      <c r="I10689" s="38" t="s">
        <v>251</v>
      </c>
      <c r="J10689" s="15">
        <v>7</v>
      </c>
    </row>
    <row r="10690" spans="1:10" x14ac:dyDescent="0.3">
      <c r="A10690" s="38" t="s">
        <v>245</v>
      </c>
      <c r="B10690" s="15">
        <v>381000</v>
      </c>
      <c r="C10690" s="15">
        <v>844799</v>
      </c>
      <c r="E10690" s="35" t="s">
        <v>264</v>
      </c>
      <c r="F10690" s="15">
        <v>3156837</v>
      </c>
      <c r="G10690" s="15">
        <v>25603073</v>
      </c>
      <c r="I10690" s="38" t="s">
        <v>254</v>
      </c>
      <c r="J10690" s="15">
        <v>6.8</v>
      </c>
    </row>
    <row r="10691" spans="1:10" x14ac:dyDescent="0.3">
      <c r="A10691" s="38" t="s">
        <v>247</v>
      </c>
      <c r="B10691" s="15">
        <v>297948</v>
      </c>
      <c r="C10691" s="15">
        <v>480895</v>
      </c>
      <c r="E10691" s="36" t="s">
        <v>246</v>
      </c>
      <c r="F10691" s="15">
        <v>716000</v>
      </c>
      <c r="G10691" s="15">
        <v>3849400</v>
      </c>
      <c r="I10691" s="38" t="s">
        <v>257</v>
      </c>
      <c r="J10691" s="15">
        <v>7.9</v>
      </c>
    </row>
    <row r="10692" spans="1:10" x14ac:dyDescent="0.3">
      <c r="A10692" s="38" t="s">
        <v>249</v>
      </c>
      <c r="B10692" s="15">
        <v>319150</v>
      </c>
      <c r="C10692" s="15">
        <v>592600</v>
      </c>
      <c r="E10692" s="36" t="s">
        <v>248</v>
      </c>
      <c r="F10692" s="15">
        <v>1104400</v>
      </c>
      <c r="G10692" s="15">
        <v>7309178</v>
      </c>
      <c r="I10692" s="38" t="s">
        <v>252</v>
      </c>
      <c r="J10692" s="15">
        <v>8.4</v>
      </c>
    </row>
    <row r="10693" spans="1:10" x14ac:dyDescent="0.3">
      <c r="A10693" s="38" t="s">
        <v>251</v>
      </c>
      <c r="B10693" s="15">
        <v>406780</v>
      </c>
      <c r="C10693" s="15">
        <v>1093105</v>
      </c>
      <c r="E10693" s="36" t="s">
        <v>250</v>
      </c>
      <c r="F10693" s="15">
        <v>731437</v>
      </c>
      <c r="G10693" s="15">
        <v>7209537</v>
      </c>
      <c r="I10693" s="38" t="s">
        <v>255</v>
      </c>
      <c r="J10693" s="15">
        <v>7.3</v>
      </c>
    </row>
    <row r="10694" spans="1:10" x14ac:dyDescent="0.3">
      <c r="A10694" s="38" t="s">
        <v>254</v>
      </c>
      <c r="B10694" s="15">
        <v>269100</v>
      </c>
      <c r="C10694" s="15">
        <v>573600</v>
      </c>
      <c r="E10694" s="37" t="s">
        <v>252</v>
      </c>
      <c r="F10694" s="15">
        <v>182487</v>
      </c>
      <c r="G10694" s="15">
        <v>3230837</v>
      </c>
      <c r="I10694" s="38" t="s">
        <v>258</v>
      </c>
      <c r="J10694" s="15">
        <v>8.9</v>
      </c>
    </row>
    <row r="10695" spans="1:10" x14ac:dyDescent="0.3">
      <c r="A10695" s="38" t="s">
        <v>257</v>
      </c>
      <c r="B10695" s="15">
        <v>549110</v>
      </c>
      <c r="C10695" s="15">
        <v>1285170</v>
      </c>
      <c r="E10695" s="37" t="s">
        <v>255</v>
      </c>
      <c r="F10695" s="15">
        <v>249950</v>
      </c>
      <c r="G10695" s="15">
        <v>2192800</v>
      </c>
      <c r="I10695" s="38" t="s">
        <v>260</v>
      </c>
      <c r="J10695" s="15">
        <v>11</v>
      </c>
    </row>
    <row r="10696" spans="1:10" x14ac:dyDescent="0.3">
      <c r="A10696" s="38" t="s">
        <v>252</v>
      </c>
      <c r="B10696" s="15">
        <v>341750</v>
      </c>
      <c r="C10696" s="15">
        <v>1048983</v>
      </c>
      <c r="E10696" s="37" t="s">
        <v>258</v>
      </c>
      <c r="F10696" s="15">
        <v>299000</v>
      </c>
      <c r="G10696" s="15">
        <v>1785900</v>
      </c>
      <c r="I10696" s="38" t="s">
        <v>262</v>
      </c>
      <c r="J10696" s="15">
        <v>9.1999999999999993</v>
      </c>
    </row>
    <row r="10697" spans="1:10" x14ac:dyDescent="0.3">
      <c r="A10697" s="38" t="s">
        <v>255</v>
      </c>
      <c r="B10697" s="15">
        <v>548975</v>
      </c>
      <c r="C10697" s="15">
        <v>1007099</v>
      </c>
      <c r="E10697" s="36" t="s">
        <v>253</v>
      </c>
      <c r="F10697" s="15">
        <v>605000</v>
      </c>
      <c r="G10697" s="15">
        <v>7234958</v>
      </c>
      <c r="I10697" s="38" t="s">
        <v>263</v>
      </c>
      <c r="J10697" s="15">
        <v>10.6</v>
      </c>
    </row>
    <row r="10698" spans="1:10" x14ac:dyDescent="0.3">
      <c r="A10698" s="38" t="s">
        <v>258</v>
      </c>
      <c r="B10698" s="15">
        <v>394000</v>
      </c>
      <c r="C10698" s="15">
        <v>539000</v>
      </c>
      <c r="E10698" s="35" t="s">
        <v>266</v>
      </c>
      <c r="F10698" s="15">
        <v>4207575</v>
      </c>
      <c r="G10698" s="15">
        <v>20628080</v>
      </c>
      <c r="I10698" s="35" t="s">
        <v>256</v>
      </c>
      <c r="J10698" s="15"/>
    </row>
    <row r="10699" spans="1:10" x14ac:dyDescent="0.3">
      <c r="A10699" s="38" t="s">
        <v>260</v>
      </c>
      <c r="B10699" s="15">
        <v>484450</v>
      </c>
      <c r="C10699" s="15">
        <v>1004900</v>
      </c>
      <c r="E10699" s="36" t="s">
        <v>246</v>
      </c>
      <c r="F10699" s="15">
        <v>1376500</v>
      </c>
      <c r="G10699" s="15">
        <v>5188650</v>
      </c>
      <c r="I10699" s="38" t="s">
        <v>245</v>
      </c>
      <c r="J10699" s="15">
        <v>11</v>
      </c>
    </row>
    <row r="10700" spans="1:10" x14ac:dyDescent="0.3">
      <c r="A10700" s="38" t="s">
        <v>262</v>
      </c>
      <c r="B10700" s="15">
        <v>300750</v>
      </c>
      <c r="C10700" s="15">
        <v>579799</v>
      </c>
      <c r="E10700" s="36" t="s">
        <v>248</v>
      </c>
      <c r="F10700" s="15">
        <v>717950</v>
      </c>
      <c r="G10700" s="15">
        <v>6239590</v>
      </c>
      <c r="I10700" s="38" t="s">
        <v>247</v>
      </c>
      <c r="J10700" s="15">
        <v>11.6</v>
      </c>
    </row>
    <row r="10701" spans="1:10" x14ac:dyDescent="0.3">
      <c r="A10701" s="38" t="s">
        <v>263</v>
      </c>
      <c r="B10701" s="15">
        <v>439351</v>
      </c>
      <c r="C10701" s="15">
        <v>439351</v>
      </c>
      <c r="E10701" s="36" t="s">
        <v>250</v>
      </c>
      <c r="F10701" s="15">
        <v>818625</v>
      </c>
      <c r="G10701" s="15">
        <v>4021576</v>
      </c>
      <c r="I10701" s="38" t="s">
        <v>249</v>
      </c>
      <c r="J10701" s="15">
        <v>11.6</v>
      </c>
    </row>
    <row r="10702" spans="1:10" x14ac:dyDescent="0.3">
      <c r="A10702" s="35" t="s">
        <v>269</v>
      </c>
      <c r="B10702" s="15"/>
      <c r="C10702" s="15"/>
      <c r="E10702" s="37" t="s">
        <v>252</v>
      </c>
      <c r="F10702" s="15">
        <v>175125</v>
      </c>
      <c r="G10702" s="15">
        <v>1728750</v>
      </c>
      <c r="I10702" s="38" t="s">
        <v>251</v>
      </c>
      <c r="J10702" s="15">
        <v>8.9</v>
      </c>
    </row>
    <row r="10703" spans="1:10" x14ac:dyDescent="0.3">
      <c r="A10703" s="38" t="s">
        <v>245</v>
      </c>
      <c r="B10703" s="15">
        <v>448851</v>
      </c>
      <c r="C10703" s="15">
        <v>755601</v>
      </c>
      <c r="E10703" s="37" t="s">
        <v>255</v>
      </c>
      <c r="F10703" s="15">
        <v>229750</v>
      </c>
      <c r="G10703" s="15">
        <v>1372400</v>
      </c>
      <c r="I10703" s="38" t="s">
        <v>254</v>
      </c>
      <c r="J10703" s="15">
        <v>8.1</v>
      </c>
    </row>
    <row r="10704" spans="1:10" x14ac:dyDescent="0.3">
      <c r="A10704" s="38" t="s">
        <v>247</v>
      </c>
      <c r="B10704" s="15">
        <v>427900</v>
      </c>
      <c r="C10704" s="15">
        <v>550400</v>
      </c>
      <c r="E10704" s="37" t="s">
        <v>258</v>
      </c>
      <c r="F10704" s="15">
        <v>413750</v>
      </c>
      <c r="G10704" s="15">
        <v>920426</v>
      </c>
      <c r="I10704" s="38" t="s">
        <v>257</v>
      </c>
      <c r="J10704" s="15">
        <v>9.1999999999999993</v>
      </c>
    </row>
    <row r="10705" spans="1:10" x14ac:dyDescent="0.3">
      <c r="A10705" s="38" t="s">
        <v>249</v>
      </c>
      <c r="B10705" s="15">
        <v>210000</v>
      </c>
      <c r="C10705" s="15">
        <v>350000</v>
      </c>
      <c r="E10705" s="36" t="s">
        <v>253</v>
      </c>
      <c r="F10705" s="15">
        <v>1294500</v>
      </c>
      <c r="G10705" s="15">
        <v>5178264</v>
      </c>
      <c r="I10705" s="38" t="s">
        <v>252</v>
      </c>
      <c r="J10705" s="15">
        <v>7.2</v>
      </c>
    </row>
    <row r="10706" spans="1:10" x14ac:dyDescent="0.3">
      <c r="A10706" s="38" t="s">
        <v>251</v>
      </c>
      <c r="B10706" s="15">
        <v>472747</v>
      </c>
      <c r="C10706" s="15">
        <v>714222</v>
      </c>
      <c r="E10706" s="35" t="s">
        <v>267</v>
      </c>
      <c r="F10706" s="15">
        <v>3502720</v>
      </c>
      <c r="G10706" s="15">
        <v>17878885</v>
      </c>
      <c r="I10706" s="38" t="s">
        <v>255</v>
      </c>
      <c r="J10706" s="15">
        <v>7.3</v>
      </c>
    </row>
    <row r="10707" spans="1:10" x14ac:dyDescent="0.3">
      <c r="A10707" s="38" t="s">
        <v>254</v>
      </c>
      <c r="B10707" s="15">
        <v>318800</v>
      </c>
      <c r="C10707" s="15">
        <v>910100</v>
      </c>
      <c r="E10707" s="36" t="s">
        <v>246</v>
      </c>
      <c r="F10707" s="15">
        <v>880400</v>
      </c>
      <c r="G10707" s="15">
        <v>4348675</v>
      </c>
      <c r="I10707" s="38" t="s">
        <v>258</v>
      </c>
      <c r="J10707" s="15">
        <v>8.6999999999999993</v>
      </c>
    </row>
    <row r="10708" spans="1:10" x14ac:dyDescent="0.3">
      <c r="A10708" s="38" t="s">
        <v>257</v>
      </c>
      <c r="B10708" s="15">
        <v>648075</v>
      </c>
      <c r="C10708" s="15">
        <v>2214150</v>
      </c>
      <c r="E10708" s="36" t="s">
        <v>248</v>
      </c>
      <c r="F10708" s="15">
        <v>1043200</v>
      </c>
      <c r="G10708" s="15">
        <v>5426277</v>
      </c>
      <c r="I10708" s="38" t="s">
        <v>260</v>
      </c>
      <c r="J10708" s="15">
        <v>8.3000000000000007</v>
      </c>
    </row>
    <row r="10709" spans="1:10" x14ac:dyDescent="0.3">
      <c r="A10709" s="38" t="s">
        <v>252</v>
      </c>
      <c r="B10709" s="15">
        <v>545500</v>
      </c>
      <c r="C10709" s="15">
        <v>1656799</v>
      </c>
      <c r="E10709" s="36" t="s">
        <v>250</v>
      </c>
      <c r="F10709" s="15">
        <v>517450</v>
      </c>
      <c r="G10709" s="15">
        <v>2778948</v>
      </c>
      <c r="I10709" s="38" t="s">
        <v>262</v>
      </c>
      <c r="J10709" s="15">
        <v>7.9</v>
      </c>
    </row>
    <row r="10710" spans="1:10" x14ac:dyDescent="0.3">
      <c r="A10710" s="38" t="s">
        <v>255</v>
      </c>
      <c r="B10710" s="15">
        <v>458750</v>
      </c>
      <c r="C10710" s="15">
        <v>1518500</v>
      </c>
      <c r="E10710" s="37" t="s">
        <v>252</v>
      </c>
      <c r="F10710" s="15">
        <v>226950</v>
      </c>
      <c r="G10710" s="15">
        <v>566850</v>
      </c>
      <c r="I10710" s="38" t="s">
        <v>263</v>
      </c>
      <c r="J10710" s="15">
        <v>7.9</v>
      </c>
    </row>
    <row r="10711" spans="1:10" x14ac:dyDescent="0.3">
      <c r="A10711" s="38" t="s">
        <v>258</v>
      </c>
      <c r="B10711" s="15">
        <v>669350</v>
      </c>
      <c r="C10711" s="15">
        <v>991700</v>
      </c>
      <c r="E10711" s="37" t="s">
        <v>255</v>
      </c>
      <c r="F10711" s="15">
        <v>142500</v>
      </c>
      <c r="G10711" s="15">
        <v>1240710</v>
      </c>
      <c r="I10711" s="35" t="s">
        <v>261</v>
      </c>
      <c r="J10711" s="15"/>
    </row>
    <row r="10712" spans="1:10" x14ac:dyDescent="0.3">
      <c r="A10712" s="38" t="s">
        <v>260</v>
      </c>
      <c r="B10712" s="15">
        <v>455150</v>
      </c>
      <c r="C10712" s="15">
        <v>660650</v>
      </c>
      <c r="E10712" s="37" t="s">
        <v>258</v>
      </c>
      <c r="F10712" s="15">
        <v>148000</v>
      </c>
      <c r="G10712" s="15">
        <v>971388</v>
      </c>
      <c r="I10712" s="38" t="s">
        <v>245</v>
      </c>
      <c r="J10712" s="15">
        <v>7.9</v>
      </c>
    </row>
    <row r="10713" spans="1:10" x14ac:dyDescent="0.3">
      <c r="A10713" s="38" t="s">
        <v>262</v>
      </c>
      <c r="B10713" s="15">
        <v>546400</v>
      </c>
      <c r="C10713" s="15">
        <v>1425800</v>
      </c>
      <c r="E10713" s="36" t="s">
        <v>253</v>
      </c>
      <c r="F10713" s="15">
        <v>1061670</v>
      </c>
      <c r="G10713" s="15">
        <v>5324985</v>
      </c>
      <c r="I10713" s="38" t="s">
        <v>247</v>
      </c>
      <c r="J10713" s="15">
        <v>6.7</v>
      </c>
    </row>
    <row r="10714" spans="1:10" x14ac:dyDescent="0.3">
      <c r="A10714" s="38" t="s">
        <v>263</v>
      </c>
      <c r="B10714" s="15">
        <v>435000</v>
      </c>
      <c r="C10714" s="15">
        <v>684000</v>
      </c>
      <c r="E10714" s="35" t="s">
        <v>268</v>
      </c>
      <c r="F10714" s="15">
        <v>2732979</v>
      </c>
      <c r="G10714" s="15">
        <v>16945464</v>
      </c>
      <c r="I10714" s="38" t="s">
        <v>249</v>
      </c>
      <c r="J10714" s="15">
        <v>8.1</v>
      </c>
    </row>
    <row r="10715" spans="1:10" x14ac:dyDescent="0.3">
      <c r="A10715" s="35" t="s">
        <v>270</v>
      </c>
      <c r="B10715" s="15"/>
      <c r="C10715" s="15"/>
      <c r="E10715" s="36" t="s">
        <v>246</v>
      </c>
      <c r="F10715" s="15">
        <v>469929</v>
      </c>
      <c r="G10715" s="15">
        <v>4163035</v>
      </c>
      <c r="I10715" s="38" t="s">
        <v>251</v>
      </c>
      <c r="J10715" s="15">
        <v>9.5</v>
      </c>
    </row>
    <row r="10716" spans="1:10" x14ac:dyDescent="0.3">
      <c r="A10716" s="38" t="s">
        <v>245</v>
      </c>
      <c r="B10716" s="15">
        <v>494500</v>
      </c>
      <c r="C10716" s="15">
        <v>782600</v>
      </c>
      <c r="E10716" s="36" t="s">
        <v>248</v>
      </c>
      <c r="F10716" s="15">
        <v>785900</v>
      </c>
      <c r="G10716" s="15">
        <v>4336834</v>
      </c>
      <c r="I10716" s="38" t="s">
        <v>254</v>
      </c>
      <c r="J10716" s="15">
        <v>9.6</v>
      </c>
    </row>
    <row r="10717" spans="1:10" x14ac:dyDescent="0.3">
      <c r="A10717" s="38" t="s">
        <v>247</v>
      </c>
      <c r="B10717" s="15">
        <v>296525</v>
      </c>
      <c r="C10717" s="15">
        <v>759700</v>
      </c>
      <c r="E10717" s="36" t="s">
        <v>250</v>
      </c>
      <c r="F10717" s="15">
        <v>902950</v>
      </c>
      <c r="G10717" s="15">
        <v>4602945</v>
      </c>
      <c r="I10717" s="38" t="s">
        <v>257</v>
      </c>
      <c r="J10717" s="15">
        <v>6.2</v>
      </c>
    </row>
    <row r="10718" spans="1:10" x14ac:dyDescent="0.3">
      <c r="A10718" s="38" t="s">
        <v>249</v>
      </c>
      <c r="B10718" s="15">
        <v>466450</v>
      </c>
      <c r="C10718" s="15">
        <v>650400</v>
      </c>
      <c r="E10718" s="37" t="s">
        <v>252</v>
      </c>
      <c r="F10718" s="15">
        <v>170000</v>
      </c>
      <c r="G10718" s="15">
        <v>1687095</v>
      </c>
      <c r="I10718" s="38" t="s">
        <v>252</v>
      </c>
      <c r="J10718" s="15">
        <v>7.8</v>
      </c>
    </row>
    <row r="10719" spans="1:10" x14ac:dyDescent="0.3">
      <c r="A10719" s="38" t="s">
        <v>251</v>
      </c>
      <c r="B10719" s="15">
        <v>535814</v>
      </c>
      <c r="C10719" s="15">
        <v>1695003</v>
      </c>
      <c r="E10719" s="37" t="s">
        <v>255</v>
      </c>
      <c r="F10719" s="15">
        <v>512950</v>
      </c>
      <c r="G10719" s="15">
        <v>1793950</v>
      </c>
      <c r="I10719" s="38" t="s">
        <v>255</v>
      </c>
      <c r="J10719" s="15">
        <v>7.5</v>
      </c>
    </row>
    <row r="10720" spans="1:10" x14ac:dyDescent="0.3">
      <c r="A10720" s="38" t="s">
        <v>254</v>
      </c>
      <c r="B10720" s="15">
        <v>657500</v>
      </c>
      <c r="C10720" s="15">
        <v>1195525</v>
      </c>
      <c r="E10720" s="37" t="s">
        <v>258</v>
      </c>
      <c r="F10720" s="15">
        <v>220000</v>
      </c>
      <c r="G10720" s="15">
        <v>1121900</v>
      </c>
      <c r="I10720" s="38" t="s">
        <v>258</v>
      </c>
      <c r="J10720" s="15">
        <v>8.6</v>
      </c>
    </row>
    <row r="10721" spans="1:10" x14ac:dyDescent="0.3">
      <c r="A10721" s="38" t="s">
        <v>257</v>
      </c>
      <c r="B10721" s="15">
        <v>583711</v>
      </c>
      <c r="C10721" s="15">
        <v>1052461</v>
      </c>
      <c r="E10721" s="36" t="s">
        <v>253</v>
      </c>
      <c r="F10721" s="15">
        <v>574200</v>
      </c>
      <c r="G10721" s="15">
        <v>3842650</v>
      </c>
      <c r="I10721" s="38" t="s">
        <v>260</v>
      </c>
      <c r="J10721" s="15">
        <v>12.9</v>
      </c>
    </row>
    <row r="10722" spans="1:10" x14ac:dyDescent="0.3">
      <c r="A10722" s="38" t="s">
        <v>252</v>
      </c>
      <c r="B10722" s="15">
        <v>516647</v>
      </c>
      <c r="C10722" s="15">
        <v>1163894</v>
      </c>
      <c r="E10722" s="35" t="s">
        <v>269</v>
      </c>
      <c r="F10722" s="15">
        <v>3637295</v>
      </c>
      <c r="G10722" s="15">
        <v>32238533</v>
      </c>
      <c r="I10722" s="38" t="s">
        <v>262</v>
      </c>
      <c r="J10722" s="15">
        <v>13.3</v>
      </c>
    </row>
    <row r="10723" spans="1:10" x14ac:dyDescent="0.3">
      <c r="A10723" s="38" t="s">
        <v>255</v>
      </c>
      <c r="B10723" s="15">
        <v>629425</v>
      </c>
      <c r="C10723" s="15">
        <v>757850</v>
      </c>
      <c r="E10723" s="36" t="s">
        <v>246</v>
      </c>
      <c r="F10723" s="15">
        <v>1208950</v>
      </c>
      <c r="G10723" s="15">
        <v>6387400</v>
      </c>
      <c r="I10723" s="38" t="s">
        <v>263</v>
      </c>
      <c r="J10723" s="15">
        <v>12</v>
      </c>
    </row>
    <row r="10724" spans="1:10" x14ac:dyDescent="0.3">
      <c r="A10724" s="38" t="s">
        <v>258</v>
      </c>
      <c r="B10724" s="15">
        <v>574000</v>
      </c>
      <c r="C10724" s="15">
        <v>1316500</v>
      </c>
      <c r="E10724" s="36" t="s">
        <v>248</v>
      </c>
      <c r="F10724" s="15">
        <v>714000</v>
      </c>
      <c r="G10724" s="15">
        <v>8141888</v>
      </c>
      <c r="I10724" s="35" t="s">
        <v>264</v>
      </c>
      <c r="J10724" s="15"/>
    </row>
    <row r="10725" spans="1:10" x14ac:dyDescent="0.3">
      <c r="A10725" s="38" t="s">
        <v>260</v>
      </c>
      <c r="B10725" s="15">
        <v>741324</v>
      </c>
      <c r="C10725" s="15">
        <v>2126547</v>
      </c>
      <c r="E10725" s="36" t="s">
        <v>250</v>
      </c>
      <c r="F10725" s="15">
        <v>823900</v>
      </c>
      <c r="G10725" s="15">
        <v>9998373</v>
      </c>
      <c r="I10725" s="38" t="s">
        <v>245</v>
      </c>
      <c r="J10725" s="15">
        <v>11.7</v>
      </c>
    </row>
    <row r="10726" spans="1:10" x14ac:dyDescent="0.3">
      <c r="A10726" s="38" t="s">
        <v>262</v>
      </c>
      <c r="B10726" s="15">
        <v>584000</v>
      </c>
      <c r="C10726" s="15">
        <v>678000</v>
      </c>
      <c r="E10726" s="37" t="s">
        <v>252</v>
      </c>
      <c r="F10726" s="15">
        <v>358300</v>
      </c>
      <c r="G10726" s="15">
        <v>4226150</v>
      </c>
      <c r="I10726" s="38" t="s">
        <v>247</v>
      </c>
      <c r="J10726" s="15">
        <v>14.6</v>
      </c>
    </row>
    <row r="10727" spans="1:10" x14ac:dyDescent="0.3">
      <c r="A10727" s="38" t="s">
        <v>263</v>
      </c>
      <c r="B10727" s="15">
        <v>668100</v>
      </c>
      <c r="C10727" s="15">
        <v>1970200</v>
      </c>
      <c r="E10727" s="37" t="s">
        <v>255</v>
      </c>
      <c r="F10727" s="15">
        <v>250000</v>
      </c>
      <c r="G10727" s="15">
        <v>3428753</v>
      </c>
      <c r="I10727" s="38" t="s">
        <v>249</v>
      </c>
      <c r="J10727" s="15">
        <v>12.5</v>
      </c>
    </row>
    <row r="10728" spans="1:10" x14ac:dyDescent="0.3">
      <c r="A10728" s="35" t="s">
        <v>271</v>
      </c>
      <c r="B10728" s="15"/>
      <c r="C10728" s="15"/>
      <c r="E10728" s="37" t="s">
        <v>258</v>
      </c>
      <c r="F10728" s="15">
        <v>215600</v>
      </c>
      <c r="G10728" s="15">
        <v>2343470</v>
      </c>
      <c r="I10728" s="38" t="s">
        <v>251</v>
      </c>
      <c r="J10728" s="15">
        <v>12.1</v>
      </c>
    </row>
    <row r="10729" spans="1:10" x14ac:dyDescent="0.3">
      <c r="A10729" s="38" t="s">
        <v>245</v>
      </c>
      <c r="B10729" s="15">
        <v>452601</v>
      </c>
      <c r="C10729" s="15">
        <v>873101</v>
      </c>
      <c r="E10729" s="36" t="s">
        <v>253</v>
      </c>
      <c r="F10729" s="15">
        <v>890445</v>
      </c>
      <c r="G10729" s="15">
        <v>7710872</v>
      </c>
      <c r="I10729" s="38" t="s">
        <v>254</v>
      </c>
      <c r="J10729" s="15">
        <v>10.7</v>
      </c>
    </row>
    <row r="10730" spans="1:10" x14ac:dyDescent="0.3">
      <c r="A10730" s="38" t="s">
        <v>247</v>
      </c>
      <c r="B10730" s="15">
        <v>512750</v>
      </c>
      <c r="C10730" s="15">
        <v>879500</v>
      </c>
      <c r="E10730" s="35" t="s">
        <v>270</v>
      </c>
      <c r="F10730" s="15">
        <v>4171620</v>
      </c>
      <c r="G10730" s="15">
        <v>42328804</v>
      </c>
      <c r="I10730" s="38" t="s">
        <v>257</v>
      </c>
      <c r="J10730" s="15">
        <v>8</v>
      </c>
    </row>
    <row r="10731" spans="1:10" x14ac:dyDescent="0.3">
      <c r="A10731" s="38" t="s">
        <v>249</v>
      </c>
      <c r="B10731" s="15">
        <v>716650</v>
      </c>
      <c r="C10731" s="15">
        <v>3406182</v>
      </c>
      <c r="E10731" s="36" t="s">
        <v>246</v>
      </c>
      <c r="F10731" s="15">
        <v>1042450</v>
      </c>
      <c r="G10731" s="15">
        <v>8087634</v>
      </c>
      <c r="I10731" s="38" t="s">
        <v>252</v>
      </c>
      <c r="J10731" s="15">
        <v>6.7</v>
      </c>
    </row>
    <row r="10732" spans="1:10" x14ac:dyDescent="0.3">
      <c r="A10732" s="38" t="s">
        <v>251</v>
      </c>
      <c r="B10732" s="15">
        <v>710675</v>
      </c>
      <c r="C10732" s="15">
        <v>1438000</v>
      </c>
      <c r="E10732" s="36" t="s">
        <v>248</v>
      </c>
      <c r="F10732" s="15">
        <v>853550</v>
      </c>
      <c r="G10732" s="15">
        <v>10324458</v>
      </c>
      <c r="I10732" s="38" t="s">
        <v>255</v>
      </c>
      <c r="J10732" s="15">
        <v>8</v>
      </c>
    </row>
    <row r="10733" spans="1:10" x14ac:dyDescent="0.3">
      <c r="A10733" s="38" t="s">
        <v>254</v>
      </c>
      <c r="B10733" s="15">
        <v>605600</v>
      </c>
      <c r="C10733" s="15">
        <v>1670300</v>
      </c>
      <c r="E10733" s="36" t="s">
        <v>250</v>
      </c>
      <c r="F10733" s="15">
        <v>1420645</v>
      </c>
      <c r="G10733" s="15">
        <v>13024235</v>
      </c>
      <c r="I10733" s="38" t="s">
        <v>258</v>
      </c>
      <c r="J10733" s="15">
        <v>8</v>
      </c>
    </row>
    <row r="10734" spans="1:10" x14ac:dyDescent="0.3">
      <c r="A10734" s="38" t="s">
        <v>257</v>
      </c>
      <c r="B10734" s="15">
        <v>358475</v>
      </c>
      <c r="C10734" s="15">
        <v>1120850</v>
      </c>
      <c r="E10734" s="37" t="s">
        <v>252</v>
      </c>
      <c r="F10734" s="15">
        <v>241900</v>
      </c>
      <c r="G10734" s="15">
        <v>3287750</v>
      </c>
      <c r="I10734" s="38" t="s">
        <v>260</v>
      </c>
      <c r="J10734" s="15">
        <v>8</v>
      </c>
    </row>
    <row r="10735" spans="1:10" x14ac:dyDescent="0.3">
      <c r="A10735" s="38" t="s">
        <v>252</v>
      </c>
      <c r="B10735" s="15">
        <v>643450</v>
      </c>
      <c r="C10735" s="15">
        <v>1065950</v>
      </c>
      <c r="E10735" s="37" t="s">
        <v>255</v>
      </c>
      <c r="F10735" s="15">
        <v>278250</v>
      </c>
      <c r="G10735" s="15">
        <v>5310363</v>
      </c>
      <c r="I10735" s="38" t="s">
        <v>262</v>
      </c>
      <c r="J10735" s="15">
        <v>8.4</v>
      </c>
    </row>
    <row r="10736" spans="1:10" x14ac:dyDescent="0.3">
      <c r="A10736" s="38" t="s">
        <v>255</v>
      </c>
      <c r="B10736" s="15">
        <v>708450</v>
      </c>
      <c r="C10736" s="15">
        <v>1756150</v>
      </c>
      <c r="E10736" s="37" t="s">
        <v>258</v>
      </c>
      <c r="F10736" s="15">
        <v>900495</v>
      </c>
      <c r="G10736" s="15">
        <v>4426122</v>
      </c>
      <c r="I10736" s="38" t="s">
        <v>263</v>
      </c>
      <c r="J10736" s="15">
        <v>7.3</v>
      </c>
    </row>
    <row r="10737" spans="1:10" x14ac:dyDescent="0.3">
      <c r="A10737" s="38" t="s">
        <v>258</v>
      </c>
      <c r="B10737" s="15">
        <v>723000</v>
      </c>
      <c r="C10737" s="15">
        <v>1318000</v>
      </c>
      <c r="E10737" s="36" t="s">
        <v>253</v>
      </c>
      <c r="F10737" s="15">
        <v>854975</v>
      </c>
      <c r="G10737" s="15">
        <v>10892477</v>
      </c>
      <c r="I10737" s="35" t="s">
        <v>266</v>
      </c>
      <c r="J10737" s="15"/>
    </row>
    <row r="10738" spans="1:10" x14ac:dyDescent="0.3">
      <c r="A10738" s="38" t="s">
        <v>260</v>
      </c>
      <c r="B10738" s="15">
        <v>562645</v>
      </c>
      <c r="C10738" s="15">
        <v>1043645</v>
      </c>
      <c r="E10738" s="35" t="s">
        <v>271</v>
      </c>
      <c r="F10738" s="15">
        <v>4046343</v>
      </c>
      <c r="G10738" s="15">
        <v>54425744</v>
      </c>
      <c r="I10738" s="38" t="s">
        <v>245</v>
      </c>
      <c r="J10738" s="15">
        <v>8.6999999999999993</v>
      </c>
    </row>
    <row r="10739" spans="1:10" x14ac:dyDescent="0.3">
      <c r="A10739" s="38" t="s">
        <v>262</v>
      </c>
      <c r="B10739" s="15">
        <v>501525</v>
      </c>
      <c r="C10739" s="15">
        <v>1153150</v>
      </c>
      <c r="E10739" s="36" t="s">
        <v>246</v>
      </c>
      <c r="F10739" s="15">
        <v>1153000</v>
      </c>
      <c r="G10739" s="15">
        <v>11114790</v>
      </c>
      <c r="I10739" s="38" t="s">
        <v>247</v>
      </c>
      <c r="J10739" s="15">
        <v>6.6</v>
      </c>
    </row>
    <row r="10740" spans="1:10" x14ac:dyDescent="0.3">
      <c r="A10740" s="38" t="s">
        <v>263</v>
      </c>
      <c r="B10740" s="15">
        <v>636916</v>
      </c>
      <c r="C10740" s="15">
        <v>2675816</v>
      </c>
      <c r="E10740" s="36" t="s">
        <v>248</v>
      </c>
      <c r="F10740" s="15">
        <v>786943</v>
      </c>
      <c r="G10740" s="15">
        <v>15148681</v>
      </c>
      <c r="I10740" s="38" t="s">
        <v>249</v>
      </c>
      <c r="J10740" s="15">
        <v>7.6</v>
      </c>
    </row>
    <row r="10741" spans="1:10" x14ac:dyDescent="0.3">
      <c r="A10741" s="35" t="s">
        <v>272</v>
      </c>
      <c r="B10741" s="15"/>
      <c r="C10741" s="15"/>
      <c r="E10741" s="36" t="s">
        <v>250</v>
      </c>
      <c r="F10741" s="15">
        <v>1302650</v>
      </c>
      <c r="G10741" s="15">
        <v>15341174</v>
      </c>
      <c r="I10741" s="38" t="s">
        <v>251</v>
      </c>
      <c r="J10741" s="15">
        <v>6.7</v>
      </c>
    </row>
    <row r="10742" spans="1:10" x14ac:dyDescent="0.3">
      <c r="A10742" s="38" t="s">
        <v>245</v>
      </c>
      <c r="B10742" s="15">
        <v>522975</v>
      </c>
      <c r="C10742" s="15">
        <v>1181850</v>
      </c>
      <c r="E10742" s="37" t="s">
        <v>252</v>
      </c>
      <c r="F10742" s="15">
        <v>477450</v>
      </c>
      <c r="G10742" s="15">
        <v>3199650</v>
      </c>
      <c r="I10742" s="38" t="s">
        <v>254</v>
      </c>
      <c r="J10742" s="15">
        <v>7.5</v>
      </c>
    </row>
    <row r="10743" spans="1:10" x14ac:dyDescent="0.3">
      <c r="A10743" s="38" t="s">
        <v>247</v>
      </c>
      <c r="B10743" s="15">
        <v>798400</v>
      </c>
      <c r="C10743" s="15">
        <v>1827400</v>
      </c>
      <c r="E10743" s="37" t="s">
        <v>255</v>
      </c>
      <c r="F10743" s="15">
        <v>305750</v>
      </c>
      <c r="G10743" s="15">
        <v>6179390</v>
      </c>
      <c r="I10743" s="38" t="s">
        <v>257</v>
      </c>
      <c r="J10743" s="15">
        <v>6.7</v>
      </c>
    </row>
    <row r="10744" spans="1:10" x14ac:dyDescent="0.3">
      <c r="A10744" s="38" t="s">
        <v>249</v>
      </c>
      <c r="B10744" s="15">
        <v>836900</v>
      </c>
      <c r="C10744" s="15">
        <v>2477200</v>
      </c>
      <c r="E10744" s="37" t="s">
        <v>258</v>
      </c>
      <c r="F10744" s="15">
        <v>519450</v>
      </c>
      <c r="G10744" s="15">
        <v>5962134</v>
      </c>
      <c r="I10744" s="38" t="s">
        <v>252</v>
      </c>
      <c r="J10744" s="15">
        <v>7.5</v>
      </c>
    </row>
    <row r="10745" spans="1:10" x14ac:dyDescent="0.3">
      <c r="A10745" s="38" t="s">
        <v>251</v>
      </c>
      <c r="B10745" s="15">
        <v>758500</v>
      </c>
      <c r="C10745" s="15">
        <v>3257600</v>
      </c>
      <c r="E10745" s="36" t="s">
        <v>253</v>
      </c>
      <c r="F10745" s="15">
        <v>803750</v>
      </c>
      <c r="G10745" s="15">
        <v>12821099</v>
      </c>
      <c r="I10745" s="38" t="s">
        <v>255</v>
      </c>
      <c r="J10745" s="15">
        <v>8.3000000000000007</v>
      </c>
    </row>
    <row r="10746" spans="1:10" x14ac:dyDescent="0.3">
      <c r="A10746" s="38" t="s">
        <v>254</v>
      </c>
      <c r="B10746" s="15">
        <v>803750</v>
      </c>
      <c r="C10746" s="15">
        <v>2751650</v>
      </c>
      <c r="E10746" s="35" t="s">
        <v>272</v>
      </c>
      <c r="F10746" s="15">
        <v>4888625</v>
      </c>
      <c r="G10746" s="15">
        <v>58967752</v>
      </c>
      <c r="I10746" s="38" t="s">
        <v>258</v>
      </c>
      <c r="J10746" s="15">
        <v>5</v>
      </c>
    </row>
    <row r="10747" spans="1:10" x14ac:dyDescent="0.3">
      <c r="A10747" s="38" t="s">
        <v>257</v>
      </c>
      <c r="B10747" s="15">
        <v>715950</v>
      </c>
      <c r="C10747" s="15">
        <v>1838880</v>
      </c>
      <c r="E10747" s="36" t="s">
        <v>246</v>
      </c>
      <c r="F10747" s="15">
        <v>865000</v>
      </c>
      <c r="G10747" s="15">
        <v>10543621</v>
      </c>
      <c r="I10747" s="38" t="s">
        <v>260</v>
      </c>
      <c r="J10747" s="15">
        <v>5.7</v>
      </c>
    </row>
    <row r="10748" spans="1:10" x14ac:dyDescent="0.3">
      <c r="A10748" s="38" t="s">
        <v>252</v>
      </c>
      <c r="B10748" s="15">
        <v>831500</v>
      </c>
      <c r="C10748" s="15">
        <v>1981450</v>
      </c>
      <c r="E10748" s="36" t="s">
        <v>248</v>
      </c>
      <c r="F10748" s="15">
        <v>1281550</v>
      </c>
      <c r="G10748" s="15">
        <v>17950953</v>
      </c>
      <c r="I10748" s="38" t="s">
        <v>262</v>
      </c>
      <c r="J10748" s="15">
        <v>6.7</v>
      </c>
    </row>
    <row r="10749" spans="1:10" x14ac:dyDescent="0.3">
      <c r="A10749" s="38" t="s">
        <v>255</v>
      </c>
      <c r="B10749" s="15">
        <v>767300</v>
      </c>
      <c r="C10749" s="15">
        <v>3436874</v>
      </c>
      <c r="E10749" s="36" t="s">
        <v>250</v>
      </c>
      <c r="F10749" s="15">
        <v>1354750</v>
      </c>
      <c r="G10749" s="15">
        <v>17406982</v>
      </c>
      <c r="I10749" s="38" t="s">
        <v>263</v>
      </c>
      <c r="J10749" s="15">
        <v>7.3</v>
      </c>
    </row>
    <row r="10750" spans="1:10" x14ac:dyDescent="0.3">
      <c r="A10750" s="38" t="s">
        <v>258</v>
      </c>
      <c r="B10750" s="15">
        <v>808000</v>
      </c>
      <c r="C10750" s="15">
        <v>3447250</v>
      </c>
      <c r="E10750" s="37" t="s">
        <v>252</v>
      </c>
      <c r="F10750" s="15">
        <v>255000</v>
      </c>
      <c r="G10750" s="15">
        <v>4802490</v>
      </c>
      <c r="I10750" s="35" t="s">
        <v>267</v>
      </c>
      <c r="J10750" s="15"/>
    </row>
    <row r="10751" spans="1:10" x14ac:dyDescent="0.3">
      <c r="A10751" s="38" t="s">
        <v>260</v>
      </c>
      <c r="B10751" s="15">
        <v>570881</v>
      </c>
      <c r="C10751" s="15">
        <v>1571212</v>
      </c>
      <c r="E10751" s="37" t="s">
        <v>255</v>
      </c>
      <c r="F10751" s="15">
        <v>350750</v>
      </c>
      <c r="G10751" s="15">
        <v>6165125</v>
      </c>
      <c r="I10751" s="38" t="s">
        <v>245</v>
      </c>
      <c r="J10751" s="15">
        <v>5</v>
      </c>
    </row>
    <row r="10752" spans="1:10" x14ac:dyDescent="0.3">
      <c r="A10752" s="38" t="s">
        <v>262</v>
      </c>
      <c r="B10752" s="15">
        <v>585475</v>
      </c>
      <c r="C10752" s="15">
        <v>1925675</v>
      </c>
      <c r="E10752" s="37" t="s">
        <v>258</v>
      </c>
      <c r="F10752" s="15">
        <v>749000</v>
      </c>
      <c r="G10752" s="15">
        <v>6439367</v>
      </c>
      <c r="I10752" s="38" t="s">
        <v>247</v>
      </c>
      <c r="J10752" s="15">
        <v>5.3</v>
      </c>
    </row>
    <row r="10753" spans="1:10" x14ac:dyDescent="0.3">
      <c r="A10753" s="38" t="s">
        <v>263</v>
      </c>
      <c r="B10753" s="15">
        <v>820700</v>
      </c>
      <c r="C10753" s="15">
        <v>3630695</v>
      </c>
      <c r="E10753" s="36" t="s">
        <v>253</v>
      </c>
      <c r="F10753" s="15">
        <v>1387325</v>
      </c>
      <c r="G10753" s="15">
        <v>13066196</v>
      </c>
      <c r="I10753" s="38" t="s">
        <v>249</v>
      </c>
      <c r="J10753" s="15">
        <v>4</v>
      </c>
    </row>
    <row r="10754" spans="1:10" x14ac:dyDescent="0.3">
      <c r="A10754" s="35" t="s">
        <v>273</v>
      </c>
      <c r="B10754" s="15"/>
      <c r="C10754" s="15"/>
      <c r="E10754" s="35" t="s">
        <v>273</v>
      </c>
      <c r="F10754" s="15">
        <v>4864700</v>
      </c>
      <c r="G10754" s="15">
        <v>62791627</v>
      </c>
      <c r="I10754" s="38" t="s">
        <v>251</v>
      </c>
      <c r="J10754" s="15">
        <v>3.6</v>
      </c>
    </row>
    <row r="10755" spans="1:10" x14ac:dyDescent="0.3">
      <c r="A10755" s="38" t="s">
        <v>245</v>
      </c>
      <c r="B10755" s="15">
        <v>838500</v>
      </c>
      <c r="C10755" s="15">
        <v>2294500</v>
      </c>
      <c r="E10755" s="36" t="s">
        <v>246</v>
      </c>
      <c r="F10755" s="15">
        <v>872750</v>
      </c>
      <c r="G10755" s="15">
        <v>11015799</v>
      </c>
      <c r="I10755" s="38" t="s">
        <v>254</v>
      </c>
      <c r="J10755" s="15">
        <v>4.3</v>
      </c>
    </row>
    <row r="10756" spans="1:10" x14ac:dyDescent="0.3">
      <c r="A10756" s="38" t="s">
        <v>247</v>
      </c>
      <c r="B10756" s="15">
        <v>904025</v>
      </c>
      <c r="C10756" s="15">
        <v>1128250</v>
      </c>
      <c r="E10756" s="36" t="s">
        <v>248</v>
      </c>
      <c r="F10756" s="15">
        <v>1368500</v>
      </c>
      <c r="G10756" s="15">
        <v>16733390</v>
      </c>
      <c r="I10756" s="38" t="s">
        <v>257</v>
      </c>
      <c r="J10756" s="15">
        <v>5.3</v>
      </c>
    </row>
    <row r="10757" spans="1:10" x14ac:dyDescent="0.3">
      <c r="A10757" s="38" t="s">
        <v>249</v>
      </c>
      <c r="B10757" s="15">
        <v>777799</v>
      </c>
      <c r="C10757" s="15">
        <v>2715099</v>
      </c>
      <c r="E10757" s="36" t="s">
        <v>250</v>
      </c>
      <c r="F10757" s="15">
        <v>1544450</v>
      </c>
      <c r="G10757" s="15">
        <v>20049395</v>
      </c>
      <c r="I10757" s="38" t="s">
        <v>252</v>
      </c>
      <c r="J10757" s="15">
        <v>5.3</v>
      </c>
    </row>
    <row r="10758" spans="1:10" x14ac:dyDescent="0.3">
      <c r="A10758" s="38" t="s">
        <v>251</v>
      </c>
      <c r="B10758" s="15">
        <v>969450</v>
      </c>
      <c r="C10758" s="15">
        <v>1835450</v>
      </c>
      <c r="E10758" s="37" t="s">
        <v>252</v>
      </c>
      <c r="F10758" s="15">
        <v>282000</v>
      </c>
      <c r="G10758" s="15">
        <v>5953600</v>
      </c>
      <c r="I10758" s="38" t="s">
        <v>255</v>
      </c>
      <c r="J10758" s="15">
        <v>5.4</v>
      </c>
    </row>
    <row r="10759" spans="1:10" x14ac:dyDescent="0.3">
      <c r="A10759" s="38" t="s">
        <v>254</v>
      </c>
      <c r="B10759" s="15">
        <v>921500</v>
      </c>
      <c r="C10759" s="15">
        <v>3198800</v>
      </c>
      <c r="E10759" s="37" t="s">
        <v>255</v>
      </c>
      <c r="F10759" s="15">
        <v>299950</v>
      </c>
      <c r="G10759" s="15">
        <v>7802295</v>
      </c>
      <c r="I10759" s="38" t="s">
        <v>258</v>
      </c>
      <c r="J10759" s="15">
        <v>4.7</v>
      </c>
    </row>
    <row r="10760" spans="1:10" x14ac:dyDescent="0.3">
      <c r="A10760" s="38" t="s">
        <v>257</v>
      </c>
      <c r="B10760" s="15">
        <v>995500</v>
      </c>
      <c r="C10760" s="15">
        <v>2639000</v>
      </c>
      <c r="E10760" s="37" t="s">
        <v>258</v>
      </c>
      <c r="F10760" s="15">
        <v>962500</v>
      </c>
      <c r="G10760" s="15">
        <v>6293500</v>
      </c>
      <c r="I10760" s="38" t="s">
        <v>260</v>
      </c>
      <c r="J10760" s="15">
        <v>4</v>
      </c>
    </row>
    <row r="10761" spans="1:10" x14ac:dyDescent="0.3">
      <c r="A10761" s="38" t="s">
        <v>252</v>
      </c>
      <c r="B10761" s="15">
        <v>873100</v>
      </c>
      <c r="C10761" s="15">
        <v>2629100</v>
      </c>
      <c r="E10761" s="36" t="s">
        <v>253</v>
      </c>
      <c r="F10761" s="15">
        <v>1079000</v>
      </c>
      <c r="G10761" s="15">
        <v>14993043</v>
      </c>
      <c r="I10761" s="38" t="s">
        <v>262</v>
      </c>
      <c r="J10761" s="15">
        <v>4</v>
      </c>
    </row>
    <row r="10762" spans="1:10" x14ac:dyDescent="0.3">
      <c r="A10762" s="38" t="s">
        <v>255</v>
      </c>
      <c r="B10762" s="15">
        <v>996000</v>
      </c>
      <c r="C10762" s="15">
        <v>3006000</v>
      </c>
      <c r="E10762" s="35" t="s">
        <v>274</v>
      </c>
      <c r="F10762" s="15">
        <v>7131861</v>
      </c>
      <c r="G10762" s="15">
        <v>78500033</v>
      </c>
      <c r="I10762" s="38" t="s">
        <v>263</v>
      </c>
      <c r="J10762" s="15">
        <v>2.4</v>
      </c>
    </row>
    <row r="10763" spans="1:10" x14ac:dyDescent="0.3">
      <c r="A10763" s="38" t="s">
        <v>258</v>
      </c>
      <c r="B10763" s="15">
        <v>818748</v>
      </c>
      <c r="C10763" s="15">
        <v>2194395</v>
      </c>
      <c r="E10763" s="36" t="s">
        <v>246</v>
      </c>
      <c r="F10763" s="15">
        <v>1412661</v>
      </c>
      <c r="G10763" s="15">
        <v>15672691</v>
      </c>
      <c r="I10763" s="35" t="s">
        <v>268</v>
      </c>
      <c r="J10763" s="15"/>
    </row>
    <row r="10764" spans="1:10" x14ac:dyDescent="0.3">
      <c r="A10764" s="38" t="s">
        <v>260</v>
      </c>
      <c r="B10764" s="15">
        <v>1067500</v>
      </c>
      <c r="C10764" s="15">
        <v>3617300</v>
      </c>
      <c r="E10764" s="36" t="s">
        <v>248</v>
      </c>
      <c r="F10764" s="15">
        <v>1632500</v>
      </c>
      <c r="G10764" s="15">
        <v>23049649</v>
      </c>
      <c r="I10764" s="38" t="s">
        <v>245</v>
      </c>
      <c r="J10764" s="15">
        <v>2.6</v>
      </c>
    </row>
    <row r="10765" spans="1:10" x14ac:dyDescent="0.3">
      <c r="A10765" s="38" t="s">
        <v>262</v>
      </c>
      <c r="B10765" s="15">
        <v>679475</v>
      </c>
      <c r="C10765" s="15">
        <v>3958897</v>
      </c>
      <c r="E10765" s="36" t="s">
        <v>250</v>
      </c>
      <c r="F10765" s="15">
        <v>1673750</v>
      </c>
      <c r="G10765" s="15">
        <v>25898304</v>
      </c>
      <c r="I10765" s="38" t="s">
        <v>247</v>
      </c>
      <c r="J10765" s="15">
        <v>3.5</v>
      </c>
    </row>
    <row r="10766" spans="1:10" x14ac:dyDescent="0.3">
      <c r="A10766" s="38" t="s">
        <v>263</v>
      </c>
      <c r="B10766" s="15">
        <v>681294</v>
      </c>
      <c r="C10766" s="15">
        <v>2113294</v>
      </c>
      <c r="E10766" s="37" t="s">
        <v>252</v>
      </c>
      <c r="F10766" s="15">
        <v>304250</v>
      </c>
      <c r="G10766" s="15">
        <v>7276500</v>
      </c>
      <c r="I10766" s="38" t="s">
        <v>249</v>
      </c>
      <c r="J10766" s="15">
        <v>4.3</v>
      </c>
    </row>
    <row r="10767" spans="1:10" x14ac:dyDescent="0.3">
      <c r="A10767" s="35" t="s">
        <v>274</v>
      </c>
      <c r="B10767" s="15"/>
      <c r="C10767" s="15"/>
      <c r="E10767" s="37" t="s">
        <v>255</v>
      </c>
      <c r="F10767" s="15">
        <v>650000</v>
      </c>
      <c r="G10767" s="15">
        <v>9992904</v>
      </c>
      <c r="I10767" s="38" t="s">
        <v>251</v>
      </c>
      <c r="J10767" s="15">
        <v>4.3</v>
      </c>
    </row>
    <row r="10768" spans="1:10" x14ac:dyDescent="0.3">
      <c r="A10768" s="38" t="s">
        <v>245</v>
      </c>
      <c r="B10768" s="15">
        <v>813975</v>
      </c>
      <c r="C10768" s="15">
        <v>1898050</v>
      </c>
      <c r="E10768" s="37" t="s">
        <v>258</v>
      </c>
      <c r="F10768" s="15">
        <v>719500</v>
      </c>
      <c r="G10768" s="15">
        <v>8628900</v>
      </c>
      <c r="I10768" s="38" t="s">
        <v>254</v>
      </c>
      <c r="J10768" s="15">
        <v>4.3</v>
      </c>
    </row>
    <row r="10769" spans="1:10" x14ac:dyDescent="0.3">
      <c r="A10769" s="38" t="s">
        <v>247</v>
      </c>
      <c r="B10769" s="15">
        <v>941250</v>
      </c>
      <c r="C10769" s="15">
        <v>3132950</v>
      </c>
      <c r="E10769" s="36" t="s">
        <v>253</v>
      </c>
      <c r="F10769" s="15">
        <v>2412950</v>
      </c>
      <c r="G10769" s="15">
        <v>13879389</v>
      </c>
      <c r="I10769" s="38" t="s">
        <v>257</v>
      </c>
      <c r="J10769" s="15">
        <v>1.3</v>
      </c>
    </row>
    <row r="10770" spans="1:10" x14ac:dyDescent="0.3">
      <c r="A10770" s="38" t="s">
        <v>249</v>
      </c>
      <c r="B10770" s="15">
        <v>1002000</v>
      </c>
      <c r="C10770" s="15">
        <v>2147000</v>
      </c>
      <c r="E10770" s="35" t="s">
        <v>275</v>
      </c>
      <c r="F10770" s="15">
        <v>8359550</v>
      </c>
      <c r="G10770" s="15">
        <v>69397296</v>
      </c>
      <c r="I10770" s="38" t="s">
        <v>252</v>
      </c>
      <c r="J10770" s="15">
        <v>2.1</v>
      </c>
    </row>
    <row r="10771" spans="1:10" x14ac:dyDescent="0.3">
      <c r="A10771" s="38" t="s">
        <v>251</v>
      </c>
      <c r="B10771" s="15">
        <v>1088500</v>
      </c>
      <c r="C10771" s="15">
        <v>3194500</v>
      </c>
      <c r="E10771" s="36" t="s">
        <v>246</v>
      </c>
      <c r="F10771" s="15">
        <v>1483750</v>
      </c>
      <c r="G10771" s="15">
        <v>14720410</v>
      </c>
      <c r="I10771" s="38" t="s">
        <v>255</v>
      </c>
      <c r="J10771" s="15">
        <v>2.5</v>
      </c>
    </row>
    <row r="10772" spans="1:10" x14ac:dyDescent="0.3">
      <c r="A10772" s="38" t="s">
        <v>254</v>
      </c>
      <c r="B10772" s="15">
        <v>1020700</v>
      </c>
      <c r="C10772" s="15">
        <v>4418068</v>
      </c>
      <c r="E10772" s="36" t="s">
        <v>248</v>
      </c>
      <c r="F10772" s="15">
        <v>1904000</v>
      </c>
      <c r="G10772" s="15">
        <v>19157050</v>
      </c>
      <c r="I10772" s="38" t="s">
        <v>258</v>
      </c>
      <c r="J10772" s="15">
        <v>2.8</v>
      </c>
    </row>
    <row r="10773" spans="1:10" x14ac:dyDescent="0.3">
      <c r="A10773" s="38" t="s">
        <v>257</v>
      </c>
      <c r="B10773" s="15">
        <v>1154000</v>
      </c>
      <c r="C10773" s="15">
        <v>3061450</v>
      </c>
      <c r="E10773" s="36" t="s">
        <v>250</v>
      </c>
      <c r="F10773" s="15">
        <v>2715600</v>
      </c>
      <c r="G10773" s="15">
        <v>24582542</v>
      </c>
      <c r="I10773" s="38" t="s">
        <v>260</v>
      </c>
      <c r="J10773" s="15">
        <v>2.7</v>
      </c>
    </row>
    <row r="10774" spans="1:10" x14ac:dyDescent="0.3">
      <c r="A10774" s="38" t="s">
        <v>252</v>
      </c>
      <c r="B10774" s="15">
        <v>1052750</v>
      </c>
      <c r="C10774" s="15">
        <v>4107000</v>
      </c>
      <c r="E10774" s="37" t="s">
        <v>252</v>
      </c>
      <c r="F10774" s="15">
        <v>721500</v>
      </c>
      <c r="G10774" s="15">
        <v>7237350</v>
      </c>
      <c r="I10774" s="38" t="s">
        <v>262</v>
      </c>
      <c r="J10774" s="15">
        <v>2.1</v>
      </c>
    </row>
    <row r="10775" spans="1:10" x14ac:dyDescent="0.3">
      <c r="A10775" s="38" t="s">
        <v>255</v>
      </c>
      <c r="B10775" s="15">
        <v>1127300</v>
      </c>
      <c r="C10775" s="15">
        <v>2467599</v>
      </c>
      <c r="E10775" s="37" t="s">
        <v>255</v>
      </c>
      <c r="F10775" s="15">
        <v>1096875</v>
      </c>
      <c r="G10775" s="15">
        <v>10749748</v>
      </c>
      <c r="I10775" s="38" t="s">
        <v>263</v>
      </c>
      <c r="J10775" s="15">
        <v>1.5</v>
      </c>
    </row>
    <row r="10776" spans="1:10" x14ac:dyDescent="0.3">
      <c r="A10776" s="38" t="s">
        <v>258</v>
      </c>
      <c r="B10776" s="15">
        <v>754000</v>
      </c>
      <c r="C10776" s="15">
        <v>2233450</v>
      </c>
      <c r="E10776" s="37" t="s">
        <v>258</v>
      </c>
      <c r="F10776" s="15">
        <v>897225</v>
      </c>
      <c r="G10776" s="15">
        <v>6595444</v>
      </c>
      <c r="I10776" s="35" t="s">
        <v>269</v>
      </c>
      <c r="J10776" s="15"/>
    </row>
    <row r="10777" spans="1:10" x14ac:dyDescent="0.3">
      <c r="A10777" s="38" t="s">
        <v>260</v>
      </c>
      <c r="B10777" s="15">
        <v>1067450</v>
      </c>
      <c r="C10777" s="15">
        <v>2848000</v>
      </c>
      <c r="E10777" s="36" t="s">
        <v>253</v>
      </c>
      <c r="F10777" s="15">
        <v>2256200</v>
      </c>
      <c r="G10777" s="15">
        <v>10937294</v>
      </c>
      <c r="I10777" s="38" t="s">
        <v>245</v>
      </c>
      <c r="J10777" s="15">
        <v>2.9</v>
      </c>
    </row>
    <row r="10778" spans="1:10" x14ac:dyDescent="0.3">
      <c r="A10778" s="38" t="s">
        <v>262</v>
      </c>
      <c r="B10778" s="15">
        <v>947500</v>
      </c>
      <c r="C10778" s="15">
        <v>1976500</v>
      </c>
      <c r="E10778" s="14">
        <v>120</v>
      </c>
      <c r="F10778" s="15">
        <v>154106143</v>
      </c>
      <c r="G10778" s="15">
        <v>2276890288</v>
      </c>
      <c r="I10778" s="38" t="s">
        <v>247</v>
      </c>
      <c r="J10778" s="15">
        <v>2.9</v>
      </c>
    </row>
    <row r="10779" spans="1:10" x14ac:dyDescent="0.3">
      <c r="A10779" s="38" t="s">
        <v>263</v>
      </c>
      <c r="B10779" s="15">
        <v>1055000</v>
      </c>
      <c r="C10779" s="15">
        <v>2042900</v>
      </c>
      <c r="E10779" s="35" t="s">
        <v>259</v>
      </c>
      <c r="F10779" s="15">
        <v>7559870</v>
      </c>
      <c r="G10779" s="15">
        <v>134907238</v>
      </c>
      <c r="I10779" s="38" t="s">
        <v>249</v>
      </c>
      <c r="J10779" s="15">
        <v>2.2000000000000002</v>
      </c>
    </row>
    <row r="10780" spans="1:10" x14ac:dyDescent="0.3">
      <c r="A10780" s="35" t="s">
        <v>275</v>
      </c>
      <c r="B10780" s="15"/>
      <c r="C10780" s="15"/>
      <c r="E10780" s="36" t="s">
        <v>246</v>
      </c>
      <c r="F10780" s="15">
        <v>1860745</v>
      </c>
      <c r="G10780" s="15">
        <v>28807245</v>
      </c>
      <c r="I10780" s="38" t="s">
        <v>251</v>
      </c>
      <c r="J10780" s="15">
        <v>2.1</v>
      </c>
    </row>
    <row r="10781" spans="1:10" x14ac:dyDescent="0.3">
      <c r="A10781" s="38" t="s">
        <v>245</v>
      </c>
      <c r="B10781" s="15">
        <v>393000</v>
      </c>
      <c r="C10781" s="15">
        <v>790500</v>
      </c>
      <c r="E10781" s="36" t="s">
        <v>248</v>
      </c>
      <c r="F10781" s="15">
        <v>1958475</v>
      </c>
      <c r="G10781" s="15">
        <v>33667878</v>
      </c>
      <c r="I10781" s="38" t="s">
        <v>254</v>
      </c>
      <c r="J10781" s="15">
        <v>3.3</v>
      </c>
    </row>
    <row r="10782" spans="1:10" x14ac:dyDescent="0.3">
      <c r="A10782" s="38" t="s">
        <v>247</v>
      </c>
      <c r="B10782" s="15">
        <v>794700</v>
      </c>
      <c r="C10782" s="15">
        <v>2058420</v>
      </c>
      <c r="E10782" s="36" t="s">
        <v>250</v>
      </c>
      <c r="F10782" s="15">
        <v>1747400</v>
      </c>
      <c r="G10782" s="15">
        <v>37038317</v>
      </c>
      <c r="I10782" s="38" t="s">
        <v>257</v>
      </c>
      <c r="J10782" s="15">
        <v>5</v>
      </c>
    </row>
    <row r="10783" spans="1:10" x14ac:dyDescent="0.3">
      <c r="A10783" s="38" t="s">
        <v>249</v>
      </c>
      <c r="B10783" s="15">
        <v>1155360</v>
      </c>
      <c r="C10783" s="15">
        <v>2054309</v>
      </c>
      <c r="E10783" s="37" t="s">
        <v>252</v>
      </c>
      <c r="F10783" s="15">
        <v>562000</v>
      </c>
      <c r="G10783" s="15">
        <v>10134694</v>
      </c>
      <c r="I10783" s="38" t="s">
        <v>252</v>
      </c>
      <c r="J10783" s="15">
        <v>3.3</v>
      </c>
    </row>
    <row r="10784" spans="1:10" x14ac:dyDescent="0.3">
      <c r="A10784" s="38" t="s">
        <v>251</v>
      </c>
      <c r="B10784" s="15">
        <v>1117000</v>
      </c>
      <c r="C10784" s="15">
        <v>3167000</v>
      </c>
      <c r="E10784" s="37" t="s">
        <v>255</v>
      </c>
      <c r="F10784" s="15">
        <v>705450</v>
      </c>
      <c r="G10784" s="15">
        <v>15548987</v>
      </c>
      <c r="I10784" s="38" t="s">
        <v>255</v>
      </c>
      <c r="J10784" s="15">
        <v>5</v>
      </c>
    </row>
    <row r="10785" spans="1:10" x14ac:dyDescent="0.3">
      <c r="A10785" s="38" t="s">
        <v>254</v>
      </c>
      <c r="B10785" s="15">
        <v>1145500</v>
      </c>
      <c r="C10785" s="15">
        <v>2125000</v>
      </c>
      <c r="E10785" s="37" t="s">
        <v>258</v>
      </c>
      <c r="F10785" s="15">
        <v>479950</v>
      </c>
      <c r="G10785" s="15">
        <v>11354636</v>
      </c>
      <c r="I10785" s="38" t="s">
        <v>258</v>
      </c>
      <c r="J10785" s="15">
        <v>2.4</v>
      </c>
    </row>
    <row r="10786" spans="1:10" x14ac:dyDescent="0.3">
      <c r="A10786" s="38" t="s">
        <v>257</v>
      </c>
      <c r="B10786" s="15">
        <v>1233975</v>
      </c>
      <c r="C10786" s="15">
        <v>3350950</v>
      </c>
      <c r="E10786" s="36" t="s">
        <v>253</v>
      </c>
      <c r="F10786" s="15">
        <v>1993250</v>
      </c>
      <c r="G10786" s="15">
        <v>35393798</v>
      </c>
      <c r="I10786" s="38" t="s">
        <v>260</v>
      </c>
      <c r="J10786" s="15">
        <v>3.3</v>
      </c>
    </row>
    <row r="10787" spans="1:10" x14ac:dyDescent="0.3">
      <c r="A10787" s="38" t="s">
        <v>252</v>
      </c>
      <c r="B10787" s="15">
        <v>1143000</v>
      </c>
      <c r="C10787" s="15">
        <v>3219000</v>
      </c>
      <c r="E10787" s="35" t="s">
        <v>265</v>
      </c>
      <c r="F10787" s="15">
        <v>9713098</v>
      </c>
      <c r="G10787" s="15">
        <v>172281337</v>
      </c>
      <c r="I10787" s="38" t="s">
        <v>262</v>
      </c>
      <c r="J10787" s="15">
        <v>4</v>
      </c>
    </row>
    <row r="10788" spans="1:10" x14ac:dyDescent="0.3">
      <c r="A10788" s="38" t="s">
        <v>255</v>
      </c>
      <c r="B10788" s="15">
        <v>1145600</v>
      </c>
      <c r="C10788" s="15">
        <v>5212150</v>
      </c>
      <c r="E10788" s="36" t="s">
        <v>246</v>
      </c>
      <c r="F10788" s="15">
        <v>2215668</v>
      </c>
      <c r="G10788" s="15">
        <v>34160915</v>
      </c>
      <c r="I10788" s="38" t="s">
        <v>263</v>
      </c>
      <c r="J10788" s="15">
        <v>4.8</v>
      </c>
    </row>
    <row r="10789" spans="1:10" x14ac:dyDescent="0.3">
      <c r="A10789" s="38" t="s">
        <v>258</v>
      </c>
      <c r="B10789" s="15">
        <v>1149250</v>
      </c>
      <c r="C10789" s="15">
        <v>4183150</v>
      </c>
      <c r="E10789" s="36" t="s">
        <v>248</v>
      </c>
      <c r="F10789" s="15">
        <v>2439375</v>
      </c>
      <c r="G10789" s="15">
        <v>42272046</v>
      </c>
      <c r="I10789" s="35" t="s">
        <v>270</v>
      </c>
      <c r="J10789" s="15"/>
    </row>
    <row r="10790" spans="1:10" x14ac:dyDescent="0.3">
      <c r="A10790" s="38" t="s">
        <v>260</v>
      </c>
      <c r="B10790" s="15">
        <v>1244665</v>
      </c>
      <c r="C10790" s="15">
        <v>4916240</v>
      </c>
      <c r="E10790" s="36" t="s">
        <v>250</v>
      </c>
      <c r="F10790" s="15">
        <v>2357625</v>
      </c>
      <c r="G10790" s="15">
        <v>50842261</v>
      </c>
      <c r="I10790" s="38" t="s">
        <v>245</v>
      </c>
      <c r="J10790" s="15">
        <v>4.2</v>
      </c>
    </row>
    <row r="10791" spans="1:10" x14ac:dyDescent="0.3">
      <c r="A10791" s="38" t="s">
        <v>262</v>
      </c>
      <c r="B10791" s="15">
        <v>1058000</v>
      </c>
      <c r="C10791" s="15">
        <v>2429700</v>
      </c>
      <c r="E10791" s="37" t="s">
        <v>252</v>
      </c>
      <c r="F10791" s="15">
        <v>552000</v>
      </c>
      <c r="G10791" s="15">
        <v>15736575</v>
      </c>
      <c r="I10791" s="38" t="s">
        <v>247</v>
      </c>
      <c r="J10791" s="15">
        <v>2.2999999999999998</v>
      </c>
    </row>
    <row r="10792" spans="1:10" x14ac:dyDescent="0.3">
      <c r="A10792" s="14">
        <v>63</v>
      </c>
      <c r="B10792" s="15">
        <v>35184930</v>
      </c>
      <c r="C10792" s="15">
        <v>323759349</v>
      </c>
      <c r="E10792" s="37" t="s">
        <v>255</v>
      </c>
      <c r="F10792" s="15">
        <v>918500</v>
      </c>
      <c r="G10792" s="15">
        <v>19084518</v>
      </c>
      <c r="I10792" s="38" t="s">
        <v>249</v>
      </c>
      <c r="J10792" s="15">
        <v>1.6</v>
      </c>
    </row>
    <row r="10793" spans="1:10" x14ac:dyDescent="0.3">
      <c r="A10793" s="35" t="s">
        <v>243</v>
      </c>
      <c r="B10793" s="15"/>
      <c r="C10793" s="15"/>
      <c r="E10793" s="37" t="s">
        <v>258</v>
      </c>
      <c r="F10793" s="15">
        <v>887125</v>
      </c>
      <c r="G10793" s="15">
        <v>16021168</v>
      </c>
      <c r="I10793" s="38" t="s">
        <v>251</v>
      </c>
      <c r="J10793" s="15">
        <v>4</v>
      </c>
    </row>
    <row r="10794" spans="1:10" x14ac:dyDescent="0.3">
      <c r="A10794" s="38" t="s">
        <v>245</v>
      </c>
      <c r="B10794" s="15">
        <v>104000</v>
      </c>
      <c r="C10794" s="15">
        <v>745950</v>
      </c>
      <c r="E10794" s="36" t="s">
        <v>253</v>
      </c>
      <c r="F10794" s="15">
        <v>2700430</v>
      </c>
      <c r="G10794" s="15">
        <v>45006115</v>
      </c>
      <c r="I10794" s="38" t="s">
        <v>254</v>
      </c>
      <c r="J10794" s="15">
        <v>3</v>
      </c>
    </row>
    <row r="10795" spans="1:10" x14ac:dyDescent="0.3">
      <c r="A10795" s="38" t="s">
        <v>247</v>
      </c>
      <c r="B10795" s="15">
        <v>127225</v>
      </c>
      <c r="C10795" s="15">
        <v>760850</v>
      </c>
      <c r="E10795" s="35" t="s">
        <v>244</v>
      </c>
      <c r="F10795" s="15">
        <v>9771927</v>
      </c>
      <c r="G10795" s="15">
        <v>191497219</v>
      </c>
      <c r="I10795" s="38" t="s">
        <v>257</v>
      </c>
      <c r="J10795" s="15">
        <v>3.8</v>
      </c>
    </row>
    <row r="10796" spans="1:10" x14ac:dyDescent="0.3">
      <c r="A10796" s="38" t="s">
        <v>249</v>
      </c>
      <c r="B10796" s="15">
        <v>113500</v>
      </c>
      <c r="C10796" s="15">
        <v>1220045</v>
      </c>
      <c r="E10796" s="36" t="s">
        <v>246</v>
      </c>
      <c r="F10796" s="15">
        <v>2288975</v>
      </c>
      <c r="G10796" s="15">
        <v>33652440</v>
      </c>
      <c r="I10796" s="38" t="s">
        <v>252</v>
      </c>
      <c r="J10796" s="15">
        <v>5.3</v>
      </c>
    </row>
    <row r="10797" spans="1:10" x14ac:dyDescent="0.3">
      <c r="A10797" s="38" t="s">
        <v>251</v>
      </c>
      <c r="B10797" s="15">
        <v>139500</v>
      </c>
      <c r="C10797" s="15">
        <v>1087650</v>
      </c>
      <c r="E10797" s="36" t="s">
        <v>248</v>
      </c>
      <c r="F10797" s="15">
        <v>2728877</v>
      </c>
      <c r="G10797" s="15">
        <v>51460557</v>
      </c>
      <c r="I10797" s="38" t="s">
        <v>255</v>
      </c>
      <c r="J10797" s="15">
        <v>5.3</v>
      </c>
    </row>
    <row r="10798" spans="1:10" x14ac:dyDescent="0.3">
      <c r="A10798" s="38" t="s">
        <v>254</v>
      </c>
      <c r="B10798" s="15">
        <v>122000</v>
      </c>
      <c r="C10798" s="15">
        <v>1796750</v>
      </c>
      <c r="E10798" s="36" t="s">
        <v>250</v>
      </c>
      <c r="F10798" s="15">
        <v>2207150</v>
      </c>
      <c r="G10798" s="15">
        <v>51048331</v>
      </c>
      <c r="I10798" s="38" t="s">
        <v>258</v>
      </c>
      <c r="J10798" s="15">
        <v>4</v>
      </c>
    </row>
    <row r="10799" spans="1:10" x14ac:dyDescent="0.3">
      <c r="A10799" s="38" t="s">
        <v>257</v>
      </c>
      <c r="B10799" s="15">
        <v>129950</v>
      </c>
      <c r="C10799" s="15">
        <v>849750</v>
      </c>
      <c r="E10799" s="37" t="s">
        <v>252</v>
      </c>
      <c r="F10799" s="15">
        <v>910650</v>
      </c>
      <c r="G10799" s="15">
        <v>15765012</v>
      </c>
      <c r="I10799" s="38" t="s">
        <v>260</v>
      </c>
      <c r="J10799" s="15">
        <v>3.9</v>
      </c>
    </row>
    <row r="10800" spans="1:10" x14ac:dyDescent="0.3">
      <c r="A10800" s="38" t="s">
        <v>252</v>
      </c>
      <c r="B10800" s="15">
        <v>130725</v>
      </c>
      <c r="C10800" s="15">
        <v>1058500</v>
      </c>
      <c r="E10800" s="37" t="s">
        <v>255</v>
      </c>
      <c r="F10800" s="15">
        <v>618000</v>
      </c>
      <c r="G10800" s="15">
        <v>17420268</v>
      </c>
      <c r="I10800" s="38" t="s">
        <v>262</v>
      </c>
      <c r="J10800" s="15">
        <v>2.4</v>
      </c>
    </row>
    <row r="10801" spans="1:10" x14ac:dyDescent="0.3">
      <c r="A10801" s="38" t="s">
        <v>255</v>
      </c>
      <c r="B10801" s="15">
        <v>132500</v>
      </c>
      <c r="C10801" s="15">
        <v>1054578</v>
      </c>
      <c r="E10801" s="37" t="s">
        <v>258</v>
      </c>
      <c r="F10801" s="15">
        <v>678500</v>
      </c>
      <c r="G10801" s="15">
        <v>17863051</v>
      </c>
      <c r="I10801" s="38" t="s">
        <v>263</v>
      </c>
      <c r="J10801" s="15">
        <v>1.6</v>
      </c>
    </row>
    <row r="10802" spans="1:10" x14ac:dyDescent="0.3">
      <c r="A10802" s="38" t="s">
        <v>258</v>
      </c>
      <c r="B10802" s="15">
        <v>119020</v>
      </c>
      <c r="C10802" s="15">
        <v>2112100</v>
      </c>
      <c r="E10802" s="36" t="s">
        <v>253</v>
      </c>
      <c r="F10802" s="15">
        <v>2546925</v>
      </c>
      <c r="G10802" s="15">
        <v>55335891</v>
      </c>
      <c r="I10802" s="35" t="s">
        <v>271</v>
      </c>
      <c r="J10802" s="15"/>
    </row>
    <row r="10803" spans="1:10" x14ac:dyDescent="0.3">
      <c r="A10803" s="38" t="s">
        <v>260</v>
      </c>
      <c r="B10803" s="15">
        <v>138500</v>
      </c>
      <c r="C10803" s="15">
        <v>1354300</v>
      </c>
      <c r="E10803" s="35" t="s">
        <v>256</v>
      </c>
      <c r="F10803" s="15">
        <v>11581682</v>
      </c>
      <c r="G10803" s="15">
        <v>155034132</v>
      </c>
      <c r="I10803" s="38" t="s">
        <v>245</v>
      </c>
      <c r="J10803" s="15">
        <v>1.6</v>
      </c>
    </row>
    <row r="10804" spans="1:10" x14ac:dyDescent="0.3">
      <c r="A10804" s="38" t="s">
        <v>262</v>
      </c>
      <c r="B10804" s="15">
        <v>144500</v>
      </c>
      <c r="C10804" s="15">
        <v>1707027</v>
      </c>
      <c r="E10804" s="36" t="s">
        <v>246</v>
      </c>
      <c r="F10804" s="15">
        <v>2970925</v>
      </c>
      <c r="G10804" s="15">
        <v>35494880</v>
      </c>
      <c r="I10804" s="38" t="s">
        <v>247</v>
      </c>
      <c r="J10804" s="15">
        <v>0.8</v>
      </c>
    </row>
    <row r="10805" spans="1:10" x14ac:dyDescent="0.3">
      <c r="A10805" s="38" t="s">
        <v>263</v>
      </c>
      <c r="B10805" s="15">
        <v>123000</v>
      </c>
      <c r="C10805" s="15">
        <v>572700</v>
      </c>
      <c r="E10805" s="36" t="s">
        <v>248</v>
      </c>
      <c r="F10805" s="15">
        <v>3096482</v>
      </c>
      <c r="G10805" s="15">
        <v>52432694</v>
      </c>
      <c r="I10805" s="38" t="s">
        <v>249</v>
      </c>
      <c r="J10805" s="15">
        <v>0.8</v>
      </c>
    </row>
    <row r="10806" spans="1:10" x14ac:dyDescent="0.3">
      <c r="A10806" s="35" t="s">
        <v>259</v>
      </c>
      <c r="B10806" s="15"/>
      <c r="C10806" s="15"/>
      <c r="E10806" s="36" t="s">
        <v>250</v>
      </c>
      <c r="F10806" s="15">
        <v>2558225</v>
      </c>
      <c r="G10806" s="15">
        <v>36749019</v>
      </c>
      <c r="I10806" s="38" t="s">
        <v>251</v>
      </c>
      <c r="J10806" s="15"/>
    </row>
    <row r="10807" spans="1:10" x14ac:dyDescent="0.3">
      <c r="A10807" s="38" t="s">
        <v>245</v>
      </c>
      <c r="B10807" s="15">
        <v>127750</v>
      </c>
      <c r="C10807" s="15">
        <v>1380150</v>
      </c>
      <c r="E10807" s="37" t="s">
        <v>252</v>
      </c>
      <c r="F10807" s="15">
        <v>989500</v>
      </c>
      <c r="G10807" s="15">
        <v>15567905</v>
      </c>
      <c r="I10807" s="38" t="s">
        <v>254</v>
      </c>
      <c r="J10807" s="15"/>
    </row>
    <row r="10808" spans="1:10" x14ac:dyDescent="0.3">
      <c r="A10808" s="38" t="s">
        <v>247</v>
      </c>
      <c r="B10808" s="15">
        <v>135000</v>
      </c>
      <c r="C10808" s="15">
        <v>1256850</v>
      </c>
      <c r="E10808" s="37" t="s">
        <v>255</v>
      </c>
      <c r="F10808" s="15">
        <v>679000</v>
      </c>
      <c r="G10808" s="15">
        <v>13469609</v>
      </c>
      <c r="I10808" s="38" t="s">
        <v>257</v>
      </c>
      <c r="J10808" s="15">
        <v>0.8</v>
      </c>
    </row>
    <row r="10809" spans="1:10" x14ac:dyDescent="0.3">
      <c r="A10809" s="38" t="s">
        <v>249</v>
      </c>
      <c r="B10809" s="15">
        <v>136000</v>
      </c>
      <c r="C10809" s="15">
        <v>2277050</v>
      </c>
      <c r="E10809" s="37" t="s">
        <v>258</v>
      </c>
      <c r="F10809" s="15">
        <v>889725</v>
      </c>
      <c r="G10809" s="15">
        <v>7711505</v>
      </c>
      <c r="I10809" s="38" t="s">
        <v>252</v>
      </c>
      <c r="J10809" s="15">
        <v>1.3</v>
      </c>
    </row>
    <row r="10810" spans="1:10" x14ac:dyDescent="0.3">
      <c r="A10810" s="38" t="s">
        <v>251</v>
      </c>
      <c r="B10810" s="15">
        <v>288500</v>
      </c>
      <c r="C10810" s="15">
        <v>1508000</v>
      </c>
      <c r="E10810" s="36" t="s">
        <v>253</v>
      </c>
      <c r="F10810" s="15">
        <v>2956050</v>
      </c>
      <c r="G10810" s="15">
        <v>30357539</v>
      </c>
      <c r="I10810" s="38" t="s">
        <v>255</v>
      </c>
      <c r="J10810" s="15">
        <v>2.1</v>
      </c>
    </row>
    <row r="10811" spans="1:10" x14ac:dyDescent="0.3">
      <c r="A10811" s="38" t="s">
        <v>254</v>
      </c>
      <c r="B10811" s="15">
        <v>148500</v>
      </c>
      <c r="C10811" s="15">
        <v>2230207</v>
      </c>
      <c r="E10811" s="35" t="s">
        <v>261</v>
      </c>
      <c r="F10811" s="15">
        <v>9313615</v>
      </c>
      <c r="G10811" s="15">
        <v>95586480</v>
      </c>
      <c r="I10811" s="38" t="s">
        <v>258</v>
      </c>
      <c r="J10811" s="15">
        <v>0.7</v>
      </c>
    </row>
    <row r="10812" spans="1:10" x14ac:dyDescent="0.3">
      <c r="A10812" s="38" t="s">
        <v>257</v>
      </c>
      <c r="B10812" s="15">
        <v>114000</v>
      </c>
      <c r="C10812" s="15">
        <v>1661278</v>
      </c>
      <c r="E10812" s="36" t="s">
        <v>246</v>
      </c>
      <c r="F10812" s="15">
        <v>2165900</v>
      </c>
      <c r="G10812" s="15">
        <v>22041099</v>
      </c>
      <c r="I10812" s="38" t="s">
        <v>260</v>
      </c>
      <c r="J10812" s="15">
        <v>1.5</v>
      </c>
    </row>
    <row r="10813" spans="1:10" x14ac:dyDescent="0.3">
      <c r="A10813" s="38" t="s">
        <v>252</v>
      </c>
      <c r="B10813" s="15">
        <v>143875</v>
      </c>
      <c r="C10813" s="15">
        <v>2070600</v>
      </c>
      <c r="E10813" s="36" t="s">
        <v>248</v>
      </c>
      <c r="F10813" s="15">
        <v>2578075</v>
      </c>
      <c r="G10813" s="15">
        <v>28583779</v>
      </c>
      <c r="I10813" s="38" t="s">
        <v>262</v>
      </c>
      <c r="J10813" s="15"/>
    </row>
    <row r="10814" spans="1:10" x14ac:dyDescent="0.3">
      <c r="A10814" s="38" t="s">
        <v>255</v>
      </c>
      <c r="B10814" s="15">
        <v>242700</v>
      </c>
      <c r="C10814" s="15">
        <v>1813770</v>
      </c>
      <c r="E10814" s="36" t="s">
        <v>250</v>
      </c>
      <c r="F10814" s="15">
        <v>2333448</v>
      </c>
      <c r="G10814" s="15">
        <v>24458735</v>
      </c>
      <c r="I10814" s="38" t="s">
        <v>263</v>
      </c>
      <c r="J10814" s="15"/>
    </row>
    <row r="10815" spans="1:10" x14ac:dyDescent="0.3">
      <c r="A10815" s="38" t="s">
        <v>258</v>
      </c>
      <c r="B10815" s="15">
        <v>150460</v>
      </c>
      <c r="C10815" s="15">
        <v>2648390</v>
      </c>
      <c r="E10815" s="37" t="s">
        <v>252</v>
      </c>
      <c r="F10815" s="15">
        <v>771000</v>
      </c>
      <c r="G10815" s="15">
        <v>6978890</v>
      </c>
      <c r="I10815" s="35" t="s">
        <v>272</v>
      </c>
      <c r="J10815" s="15"/>
    </row>
    <row r="10816" spans="1:10" x14ac:dyDescent="0.3">
      <c r="A10816" s="38" t="s">
        <v>260</v>
      </c>
      <c r="B10816" s="15">
        <v>138000</v>
      </c>
      <c r="C10816" s="15">
        <v>1994750</v>
      </c>
      <c r="E10816" s="37" t="s">
        <v>255</v>
      </c>
      <c r="F10816" s="15">
        <v>584500</v>
      </c>
      <c r="G10816" s="15">
        <v>7361250</v>
      </c>
      <c r="I10816" s="38" t="s">
        <v>245</v>
      </c>
      <c r="J10816" s="15">
        <v>1.3</v>
      </c>
    </row>
    <row r="10817" spans="1:10" x14ac:dyDescent="0.3">
      <c r="A10817" s="38" t="s">
        <v>262</v>
      </c>
      <c r="B10817" s="15">
        <v>270000</v>
      </c>
      <c r="C10817" s="15">
        <v>1000000</v>
      </c>
      <c r="E10817" s="37" t="s">
        <v>258</v>
      </c>
      <c r="F10817" s="15">
        <v>977948</v>
      </c>
      <c r="G10817" s="15">
        <v>10118595</v>
      </c>
      <c r="I10817" s="38" t="s">
        <v>247</v>
      </c>
      <c r="J10817" s="15">
        <v>2</v>
      </c>
    </row>
    <row r="10818" spans="1:10" x14ac:dyDescent="0.3">
      <c r="A10818" s="38" t="s">
        <v>263</v>
      </c>
      <c r="B10818" s="15">
        <v>165000</v>
      </c>
      <c r="C10818" s="15">
        <v>1513950</v>
      </c>
      <c r="E10818" s="36" t="s">
        <v>253</v>
      </c>
      <c r="F10818" s="15">
        <v>2236192</v>
      </c>
      <c r="G10818" s="15">
        <v>20502867</v>
      </c>
      <c r="I10818" s="38" t="s">
        <v>249</v>
      </c>
      <c r="J10818" s="15">
        <v>2</v>
      </c>
    </row>
    <row r="10819" spans="1:10" x14ac:dyDescent="0.3">
      <c r="A10819" s="35" t="s">
        <v>265</v>
      </c>
      <c r="B10819" s="15"/>
      <c r="C10819" s="15"/>
      <c r="E10819" s="35" t="s">
        <v>264</v>
      </c>
      <c r="F10819" s="15">
        <v>8711454</v>
      </c>
      <c r="G10819" s="15">
        <v>86482015</v>
      </c>
      <c r="I10819" s="38" t="s">
        <v>251</v>
      </c>
      <c r="J10819" s="15">
        <v>2.5</v>
      </c>
    </row>
    <row r="10820" spans="1:10" x14ac:dyDescent="0.3">
      <c r="A10820" s="38" t="s">
        <v>245</v>
      </c>
      <c r="B10820" s="15">
        <v>184475</v>
      </c>
      <c r="C10820" s="15">
        <v>1096700</v>
      </c>
      <c r="E10820" s="36" t="s">
        <v>246</v>
      </c>
      <c r="F10820" s="15">
        <v>2280214</v>
      </c>
      <c r="G10820" s="15">
        <v>14964514</v>
      </c>
      <c r="I10820" s="38" t="s">
        <v>254</v>
      </c>
      <c r="J10820" s="15">
        <v>1.2</v>
      </c>
    </row>
    <row r="10821" spans="1:10" x14ac:dyDescent="0.3">
      <c r="A10821" s="38" t="s">
        <v>247</v>
      </c>
      <c r="B10821" s="15">
        <v>170000</v>
      </c>
      <c r="C10821" s="15">
        <v>1514700</v>
      </c>
      <c r="E10821" s="36" t="s">
        <v>248</v>
      </c>
      <c r="F10821" s="15">
        <v>2289975</v>
      </c>
      <c r="G10821" s="15">
        <v>26014315</v>
      </c>
      <c r="I10821" s="38" t="s">
        <v>257</v>
      </c>
      <c r="J10821" s="15">
        <v>2.2000000000000002</v>
      </c>
    </row>
    <row r="10822" spans="1:10" x14ac:dyDescent="0.3">
      <c r="A10822" s="38" t="s">
        <v>249</v>
      </c>
      <c r="B10822" s="15">
        <v>166950</v>
      </c>
      <c r="C10822" s="15">
        <v>2241600</v>
      </c>
      <c r="E10822" s="36" t="s">
        <v>250</v>
      </c>
      <c r="F10822" s="15">
        <v>2163325</v>
      </c>
      <c r="G10822" s="15">
        <v>24421559</v>
      </c>
      <c r="I10822" s="38" t="s">
        <v>252</v>
      </c>
      <c r="J10822" s="15">
        <v>1.3</v>
      </c>
    </row>
    <row r="10823" spans="1:10" x14ac:dyDescent="0.3">
      <c r="A10823" s="38" t="s">
        <v>251</v>
      </c>
      <c r="B10823" s="15">
        <v>168625</v>
      </c>
      <c r="C10823" s="15">
        <v>2693652</v>
      </c>
      <c r="E10823" s="37" t="s">
        <v>252</v>
      </c>
      <c r="F10823" s="15">
        <v>774950</v>
      </c>
      <c r="G10823" s="15">
        <v>8649343</v>
      </c>
      <c r="I10823" s="38" t="s">
        <v>255</v>
      </c>
      <c r="J10823" s="15">
        <v>1.9</v>
      </c>
    </row>
    <row r="10824" spans="1:10" x14ac:dyDescent="0.3">
      <c r="A10824" s="38" t="s">
        <v>254</v>
      </c>
      <c r="B10824" s="15">
        <v>180000</v>
      </c>
      <c r="C10824" s="15">
        <v>2719840</v>
      </c>
      <c r="E10824" s="37" t="s">
        <v>255</v>
      </c>
      <c r="F10824" s="15">
        <v>554000</v>
      </c>
      <c r="G10824" s="15">
        <v>7490016</v>
      </c>
      <c r="I10824" s="38" t="s">
        <v>258</v>
      </c>
      <c r="J10824" s="15">
        <v>2.5</v>
      </c>
    </row>
    <row r="10825" spans="1:10" x14ac:dyDescent="0.3">
      <c r="A10825" s="38" t="s">
        <v>257</v>
      </c>
      <c r="B10825" s="15">
        <v>361500</v>
      </c>
      <c r="C10825" s="15">
        <v>3427945</v>
      </c>
      <c r="E10825" s="37" t="s">
        <v>258</v>
      </c>
      <c r="F10825" s="15">
        <v>834375</v>
      </c>
      <c r="G10825" s="15">
        <v>8282200</v>
      </c>
      <c r="I10825" s="38" t="s">
        <v>260</v>
      </c>
      <c r="J10825" s="15">
        <v>0.6</v>
      </c>
    </row>
    <row r="10826" spans="1:10" x14ac:dyDescent="0.3">
      <c r="A10826" s="38" t="s">
        <v>252</v>
      </c>
      <c r="B10826" s="15">
        <v>179975</v>
      </c>
      <c r="C10826" s="15">
        <v>2149350</v>
      </c>
      <c r="E10826" s="36" t="s">
        <v>253</v>
      </c>
      <c r="F10826" s="15">
        <v>1977940</v>
      </c>
      <c r="G10826" s="15">
        <v>21081627</v>
      </c>
      <c r="I10826" s="38" t="s">
        <v>262</v>
      </c>
      <c r="J10826" s="15">
        <v>0.6</v>
      </c>
    </row>
    <row r="10827" spans="1:10" x14ac:dyDescent="0.3">
      <c r="A10827" s="38" t="s">
        <v>255</v>
      </c>
      <c r="B10827" s="15">
        <v>191550</v>
      </c>
      <c r="C10827" s="15">
        <v>3460340</v>
      </c>
      <c r="E10827" s="35" t="s">
        <v>266</v>
      </c>
      <c r="F10827" s="15">
        <v>7359764</v>
      </c>
      <c r="G10827" s="15">
        <v>75609955</v>
      </c>
      <c r="I10827" s="38" t="s">
        <v>263</v>
      </c>
      <c r="J10827" s="15">
        <v>1.3</v>
      </c>
    </row>
    <row r="10828" spans="1:10" x14ac:dyDescent="0.3">
      <c r="A10828" s="38" t="s">
        <v>258</v>
      </c>
      <c r="B10828" s="15">
        <v>181725</v>
      </c>
      <c r="C10828" s="15">
        <v>3120000</v>
      </c>
      <c r="E10828" s="36" t="s">
        <v>246</v>
      </c>
      <c r="F10828" s="15">
        <v>1430250</v>
      </c>
      <c r="G10828" s="15">
        <v>18090674</v>
      </c>
      <c r="I10828" s="35" t="s">
        <v>273</v>
      </c>
      <c r="J10828" s="15"/>
    </row>
    <row r="10829" spans="1:10" x14ac:dyDescent="0.3">
      <c r="A10829" s="38" t="s">
        <v>260</v>
      </c>
      <c r="B10829" s="15">
        <v>176400</v>
      </c>
      <c r="C10829" s="15">
        <v>1901800</v>
      </c>
      <c r="E10829" s="36" t="s">
        <v>248</v>
      </c>
      <c r="F10829" s="15">
        <v>1976322</v>
      </c>
      <c r="G10829" s="15">
        <v>27493521</v>
      </c>
      <c r="I10829" s="38" t="s">
        <v>245</v>
      </c>
      <c r="J10829" s="15">
        <v>1.3</v>
      </c>
    </row>
    <row r="10830" spans="1:10" x14ac:dyDescent="0.3">
      <c r="A10830" s="38" t="s">
        <v>262</v>
      </c>
      <c r="B10830" s="15">
        <v>194250</v>
      </c>
      <c r="C10830" s="15">
        <v>3075600</v>
      </c>
      <c r="E10830" s="36" t="s">
        <v>250</v>
      </c>
      <c r="F10830" s="15">
        <v>1662355</v>
      </c>
      <c r="G10830" s="15">
        <v>14695219</v>
      </c>
      <c r="I10830" s="38" t="s">
        <v>247</v>
      </c>
      <c r="J10830" s="15">
        <v>1.3</v>
      </c>
    </row>
    <row r="10831" spans="1:10" x14ac:dyDescent="0.3">
      <c r="A10831" s="38" t="s">
        <v>263</v>
      </c>
      <c r="B10831" s="15">
        <v>170000</v>
      </c>
      <c r="C10831" s="15">
        <v>1378548</v>
      </c>
      <c r="E10831" s="37" t="s">
        <v>252</v>
      </c>
      <c r="F10831" s="15">
        <v>484500</v>
      </c>
      <c r="G10831" s="15">
        <v>3790869</v>
      </c>
      <c r="I10831" s="38" t="s">
        <v>249</v>
      </c>
      <c r="J10831" s="15">
        <v>2</v>
      </c>
    </row>
    <row r="10832" spans="1:10" x14ac:dyDescent="0.3">
      <c r="A10832" s="35" t="s">
        <v>244</v>
      </c>
      <c r="B10832" s="15"/>
      <c r="C10832" s="15"/>
      <c r="E10832" s="37" t="s">
        <v>255</v>
      </c>
      <c r="F10832" s="15">
        <v>727865</v>
      </c>
      <c r="G10832" s="15">
        <v>5516332</v>
      </c>
      <c r="I10832" s="38" t="s">
        <v>251</v>
      </c>
      <c r="J10832" s="15">
        <v>4.7</v>
      </c>
    </row>
    <row r="10833" spans="1:10" x14ac:dyDescent="0.3">
      <c r="A10833" s="38" t="s">
        <v>245</v>
      </c>
      <c r="B10833" s="15">
        <v>209900</v>
      </c>
      <c r="C10833" s="15">
        <v>1144800</v>
      </c>
      <c r="E10833" s="37" t="s">
        <v>258</v>
      </c>
      <c r="F10833" s="15">
        <v>449990</v>
      </c>
      <c r="G10833" s="15">
        <v>5388018</v>
      </c>
      <c r="I10833" s="38" t="s">
        <v>254</v>
      </c>
      <c r="J10833" s="15">
        <v>3.2</v>
      </c>
    </row>
    <row r="10834" spans="1:10" x14ac:dyDescent="0.3">
      <c r="A10834" s="38" t="s">
        <v>247</v>
      </c>
      <c r="B10834" s="15">
        <v>199000</v>
      </c>
      <c r="C10834" s="15">
        <v>1820154</v>
      </c>
      <c r="E10834" s="36" t="s">
        <v>253</v>
      </c>
      <c r="F10834" s="15">
        <v>2290837</v>
      </c>
      <c r="G10834" s="15">
        <v>15330541</v>
      </c>
      <c r="I10834" s="38" t="s">
        <v>257</v>
      </c>
      <c r="J10834" s="15">
        <v>2.7</v>
      </c>
    </row>
    <row r="10835" spans="1:10" x14ac:dyDescent="0.3">
      <c r="A10835" s="38" t="s">
        <v>249</v>
      </c>
      <c r="B10835" s="15">
        <v>256950</v>
      </c>
      <c r="C10835" s="15">
        <v>1640300</v>
      </c>
      <c r="E10835" s="35" t="s">
        <v>267</v>
      </c>
      <c r="F10835" s="15">
        <v>6910636</v>
      </c>
      <c r="G10835" s="15">
        <v>65232068</v>
      </c>
      <c r="I10835" s="38" t="s">
        <v>252</v>
      </c>
      <c r="J10835" s="15">
        <v>4.8</v>
      </c>
    </row>
    <row r="10836" spans="1:10" x14ac:dyDescent="0.3">
      <c r="A10836" s="38" t="s">
        <v>251</v>
      </c>
      <c r="B10836" s="15">
        <v>209000</v>
      </c>
      <c r="C10836" s="15">
        <v>1528450</v>
      </c>
      <c r="E10836" s="36" t="s">
        <v>246</v>
      </c>
      <c r="F10836" s="15">
        <v>1545750</v>
      </c>
      <c r="G10836" s="15">
        <v>12817339</v>
      </c>
      <c r="I10836" s="38" t="s">
        <v>255</v>
      </c>
      <c r="J10836" s="15">
        <v>5.4</v>
      </c>
    </row>
    <row r="10837" spans="1:10" x14ac:dyDescent="0.3">
      <c r="A10837" s="38" t="s">
        <v>254</v>
      </c>
      <c r="B10837" s="15">
        <v>207860</v>
      </c>
      <c r="C10837" s="15">
        <v>1296860</v>
      </c>
      <c r="E10837" s="36" t="s">
        <v>248</v>
      </c>
      <c r="F10837" s="15">
        <v>1817675</v>
      </c>
      <c r="G10837" s="15">
        <v>18442418</v>
      </c>
      <c r="I10837" s="38" t="s">
        <v>258</v>
      </c>
      <c r="J10837" s="15">
        <v>2.8</v>
      </c>
    </row>
    <row r="10838" spans="1:10" x14ac:dyDescent="0.3">
      <c r="A10838" s="38" t="s">
        <v>257</v>
      </c>
      <c r="B10838" s="15">
        <v>215000</v>
      </c>
      <c r="C10838" s="15">
        <v>1560950</v>
      </c>
      <c r="E10838" s="36" t="s">
        <v>250</v>
      </c>
      <c r="F10838" s="15">
        <v>1594102</v>
      </c>
      <c r="G10838" s="15">
        <v>16141062</v>
      </c>
      <c r="I10838" s="38" t="s">
        <v>260</v>
      </c>
      <c r="J10838" s="15">
        <v>4.5</v>
      </c>
    </row>
    <row r="10839" spans="1:10" x14ac:dyDescent="0.3">
      <c r="A10839" s="38" t="s">
        <v>252</v>
      </c>
      <c r="B10839" s="15">
        <v>179500</v>
      </c>
      <c r="C10839" s="15">
        <v>2521350</v>
      </c>
      <c r="E10839" s="37" t="s">
        <v>252</v>
      </c>
      <c r="F10839" s="15">
        <v>629302</v>
      </c>
      <c r="G10839" s="15">
        <v>5629562</v>
      </c>
      <c r="I10839" s="38" t="s">
        <v>262</v>
      </c>
      <c r="J10839" s="15">
        <v>2.2000000000000002</v>
      </c>
    </row>
    <row r="10840" spans="1:10" x14ac:dyDescent="0.3">
      <c r="A10840" s="38" t="s">
        <v>255</v>
      </c>
      <c r="B10840" s="15">
        <v>208750</v>
      </c>
      <c r="C10840" s="15">
        <v>3759595</v>
      </c>
      <c r="E10840" s="37" t="s">
        <v>255</v>
      </c>
      <c r="F10840" s="15">
        <v>529050</v>
      </c>
      <c r="G10840" s="15">
        <v>5345400</v>
      </c>
      <c r="I10840" s="38" t="s">
        <v>263</v>
      </c>
      <c r="J10840" s="15">
        <v>2.2999999999999998</v>
      </c>
    </row>
    <row r="10841" spans="1:10" x14ac:dyDescent="0.3">
      <c r="A10841" s="38" t="s">
        <v>258</v>
      </c>
      <c r="B10841" s="15">
        <v>167500</v>
      </c>
      <c r="C10841" s="15">
        <v>1868050</v>
      </c>
      <c r="E10841" s="37" t="s">
        <v>258</v>
      </c>
      <c r="F10841" s="15">
        <v>435750</v>
      </c>
      <c r="G10841" s="15">
        <v>5166100</v>
      </c>
      <c r="I10841" s="35" t="s">
        <v>274</v>
      </c>
      <c r="J10841" s="15"/>
    </row>
    <row r="10842" spans="1:10" x14ac:dyDescent="0.3">
      <c r="A10842" s="38" t="s">
        <v>260</v>
      </c>
      <c r="B10842" s="15">
        <v>203922</v>
      </c>
      <c r="C10842" s="15">
        <v>1822294</v>
      </c>
      <c r="E10842" s="36" t="s">
        <v>253</v>
      </c>
      <c r="F10842" s="15">
        <v>1953109</v>
      </c>
      <c r="G10842" s="15">
        <v>17831249</v>
      </c>
      <c r="I10842" s="38" t="s">
        <v>245</v>
      </c>
      <c r="J10842" s="15">
        <v>1.7</v>
      </c>
    </row>
    <row r="10843" spans="1:10" x14ac:dyDescent="0.3">
      <c r="A10843" s="38" t="s">
        <v>262</v>
      </c>
      <c r="B10843" s="15">
        <v>196975</v>
      </c>
      <c r="C10843" s="15">
        <v>2480700</v>
      </c>
      <c r="E10843" s="35" t="s">
        <v>268</v>
      </c>
      <c r="F10843" s="15">
        <v>6323440</v>
      </c>
      <c r="G10843" s="15">
        <v>73504594</v>
      </c>
      <c r="I10843" s="38" t="s">
        <v>247</v>
      </c>
      <c r="J10843" s="15">
        <v>1.3</v>
      </c>
    </row>
    <row r="10844" spans="1:10" x14ac:dyDescent="0.3">
      <c r="A10844" s="38" t="s">
        <v>263</v>
      </c>
      <c r="B10844" s="15">
        <v>179000</v>
      </c>
      <c r="C10844" s="15">
        <v>2794000</v>
      </c>
      <c r="E10844" s="36" t="s">
        <v>246</v>
      </c>
      <c r="F10844" s="15">
        <v>970405</v>
      </c>
      <c r="G10844" s="15">
        <v>10633125</v>
      </c>
      <c r="I10844" s="38" t="s">
        <v>249</v>
      </c>
      <c r="J10844" s="15">
        <v>1.3</v>
      </c>
    </row>
    <row r="10845" spans="1:10" x14ac:dyDescent="0.3">
      <c r="A10845" s="35" t="s">
        <v>256</v>
      </c>
      <c r="B10845" s="15"/>
      <c r="C10845" s="15"/>
      <c r="E10845" s="36" t="s">
        <v>248</v>
      </c>
      <c r="F10845" s="15">
        <v>1752700</v>
      </c>
      <c r="G10845" s="15">
        <v>20875475</v>
      </c>
      <c r="I10845" s="38" t="s">
        <v>251</v>
      </c>
      <c r="J10845" s="15">
        <v>0.9</v>
      </c>
    </row>
    <row r="10846" spans="1:10" x14ac:dyDescent="0.3">
      <c r="A10846" s="38" t="s">
        <v>245</v>
      </c>
      <c r="B10846" s="15">
        <v>215000</v>
      </c>
      <c r="C10846" s="15">
        <v>1075900</v>
      </c>
      <c r="E10846" s="36" t="s">
        <v>250</v>
      </c>
      <c r="F10846" s="15">
        <v>1665500</v>
      </c>
      <c r="G10846" s="15">
        <v>19277396</v>
      </c>
      <c r="I10846" s="38" t="s">
        <v>254</v>
      </c>
      <c r="J10846" s="15">
        <v>1</v>
      </c>
    </row>
    <row r="10847" spans="1:10" x14ac:dyDescent="0.3">
      <c r="A10847" s="38" t="s">
        <v>247</v>
      </c>
      <c r="B10847" s="15">
        <v>204475</v>
      </c>
      <c r="C10847" s="15">
        <v>1373350</v>
      </c>
      <c r="E10847" s="37" t="s">
        <v>252</v>
      </c>
      <c r="F10847" s="15">
        <v>520500</v>
      </c>
      <c r="G10847" s="15">
        <v>7807329</v>
      </c>
      <c r="I10847" s="38" t="s">
        <v>257</v>
      </c>
      <c r="J10847" s="15">
        <v>1</v>
      </c>
    </row>
    <row r="10848" spans="1:10" x14ac:dyDescent="0.3">
      <c r="A10848" s="38" t="s">
        <v>249</v>
      </c>
      <c r="B10848" s="15">
        <v>202000</v>
      </c>
      <c r="C10848" s="15">
        <v>1976500</v>
      </c>
      <c r="E10848" s="37" t="s">
        <v>255</v>
      </c>
      <c r="F10848" s="15">
        <v>515250</v>
      </c>
      <c r="G10848" s="15">
        <v>5971379</v>
      </c>
      <c r="I10848" s="38" t="s">
        <v>252</v>
      </c>
      <c r="J10848" s="15">
        <v>2</v>
      </c>
    </row>
    <row r="10849" spans="1:10" x14ac:dyDescent="0.3">
      <c r="A10849" s="38" t="s">
        <v>251</v>
      </c>
      <c r="B10849" s="15">
        <v>196000</v>
      </c>
      <c r="C10849" s="15">
        <v>1800350</v>
      </c>
      <c r="E10849" s="37" t="s">
        <v>258</v>
      </c>
      <c r="F10849" s="15">
        <v>629750</v>
      </c>
      <c r="G10849" s="15">
        <v>5498688</v>
      </c>
      <c r="I10849" s="38" t="s">
        <v>255</v>
      </c>
      <c r="J10849" s="15">
        <v>3</v>
      </c>
    </row>
    <row r="10850" spans="1:10" x14ac:dyDescent="0.3">
      <c r="A10850" s="38" t="s">
        <v>254</v>
      </c>
      <c r="B10850" s="15">
        <v>195000</v>
      </c>
      <c r="C10850" s="15">
        <v>992200</v>
      </c>
      <c r="E10850" s="36" t="s">
        <v>253</v>
      </c>
      <c r="F10850" s="15">
        <v>1934835</v>
      </c>
      <c r="G10850" s="15">
        <v>22718598</v>
      </c>
      <c r="I10850" s="38" t="s">
        <v>258</v>
      </c>
      <c r="J10850" s="15">
        <v>5</v>
      </c>
    </row>
    <row r="10851" spans="1:10" x14ac:dyDescent="0.3">
      <c r="A10851" s="38" t="s">
        <v>257</v>
      </c>
      <c r="B10851" s="15">
        <v>267000</v>
      </c>
      <c r="C10851" s="15">
        <v>2521802</v>
      </c>
      <c r="E10851" s="35" t="s">
        <v>269</v>
      </c>
      <c r="F10851" s="15">
        <v>7383772</v>
      </c>
      <c r="G10851" s="15">
        <v>107053809</v>
      </c>
      <c r="I10851" s="38" t="s">
        <v>260</v>
      </c>
      <c r="J10851" s="15">
        <v>3.5</v>
      </c>
    </row>
    <row r="10852" spans="1:10" x14ac:dyDescent="0.3">
      <c r="A10852" s="38" t="s">
        <v>252</v>
      </c>
      <c r="B10852" s="15">
        <v>212000</v>
      </c>
      <c r="C10852" s="15">
        <v>1544240</v>
      </c>
      <c r="E10852" s="36" t="s">
        <v>246</v>
      </c>
      <c r="F10852" s="15">
        <v>1707900</v>
      </c>
      <c r="G10852" s="15">
        <v>15977583</v>
      </c>
      <c r="I10852" s="38" t="s">
        <v>262</v>
      </c>
      <c r="J10852" s="15">
        <v>1.6</v>
      </c>
    </row>
    <row r="10853" spans="1:10" x14ac:dyDescent="0.3">
      <c r="A10853" s="38" t="s">
        <v>255</v>
      </c>
      <c r="B10853" s="15">
        <v>200000</v>
      </c>
      <c r="C10853" s="15">
        <v>1861790</v>
      </c>
      <c r="E10853" s="36" t="s">
        <v>248</v>
      </c>
      <c r="F10853" s="15">
        <v>2099600</v>
      </c>
      <c r="G10853" s="15">
        <v>34651719</v>
      </c>
      <c r="I10853" s="38" t="s">
        <v>263</v>
      </c>
      <c r="J10853" s="15">
        <v>1.1000000000000001</v>
      </c>
    </row>
    <row r="10854" spans="1:10" x14ac:dyDescent="0.3">
      <c r="A10854" s="38" t="s">
        <v>258</v>
      </c>
      <c r="B10854" s="15">
        <v>180000</v>
      </c>
      <c r="C10854" s="15">
        <v>1850400</v>
      </c>
      <c r="E10854" s="36" t="s">
        <v>250</v>
      </c>
      <c r="F10854" s="15">
        <v>1661900</v>
      </c>
      <c r="G10854" s="15">
        <v>27384654</v>
      </c>
      <c r="I10854" s="35" t="s">
        <v>275</v>
      </c>
      <c r="J10854" s="15"/>
    </row>
    <row r="10855" spans="1:10" x14ac:dyDescent="0.3">
      <c r="A10855" s="38" t="s">
        <v>260</v>
      </c>
      <c r="B10855" s="15">
        <v>224950</v>
      </c>
      <c r="C10855" s="15">
        <v>1170950</v>
      </c>
      <c r="E10855" s="37" t="s">
        <v>252</v>
      </c>
      <c r="F10855" s="15">
        <v>506475</v>
      </c>
      <c r="G10855" s="15">
        <v>8194350</v>
      </c>
      <c r="I10855" s="38" t="s">
        <v>245</v>
      </c>
      <c r="J10855" s="15">
        <v>2.8</v>
      </c>
    </row>
    <row r="10856" spans="1:10" x14ac:dyDescent="0.3">
      <c r="A10856" s="38" t="s">
        <v>262</v>
      </c>
      <c r="B10856" s="15">
        <v>177500</v>
      </c>
      <c r="C10856" s="15">
        <v>922450</v>
      </c>
      <c r="E10856" s="37" t="s">
        <v>255</v>
      </c>
      <c r="F10856" s="15">
        <v>703175</v>
      </c>
      <c r="G10856" s="15">
        <v>10990004</v>
      </c>
      <c r="I10856" s="38" t="s">
        <v>247</v>
      </c>
      <c r="J10856" s="15">
        <v>1.1000000000000001</v>
      </c>
    </row>
    <row r="10857" spans="1:10" x14ac:dyDescent="0.3">
      <c r="A10857" s="38" t="s">
        <v>263</v>
      </c>
      <c r="B10857" s="15">
        <v>189500</v>
      </c>
      <c r="C10857" s="15">
        <v>2220299</v>
      </c>
      <c r="E10857" s="37" t="s">
        <v>258</v>
      </c>
      <c r="F10857" s="15">
        <v>452250</v>
      </c>
      <c r="G10857" s="15">
        <v>8200300</v>
      </c>
      <c r="I10857" s="38" t="s">
        <v>249</v>
      </c>
      <c r="J10857" s="15">
        <v>0.6</v>
      </c>
    </row>
    <row r="10858" spans="1:10" x14ac:dyDescent="0.3">
      <c r="A10858" s="35" t="s">
        <v>261</v>
      </c>
      <c r="B10858" s="15"/>
      <c r="C10858" s="15"/>
      <c r="E10858" s="36" t="s">
        <v>253</v>
      </c>
      <c r="F10858" s="15">
        <v>1914372</v>
      </c>
      <c r="G10858" s="15">
        <v>29039853</v>
      </c>
      <c r="I10858" s="38" t="s">
        <v>251</v>
      </c>
      <c r="J10858" s="15">
        <v>0.6</v>
      </c>
    </row>
    <row r="10859" spans="1:10" x14ac:dyDescent="0.3">
      <c r="A10859" s="38" t="s">
        <v>245</v>
      </c>
      <c r="B10859" s="15">
        <v>189500</v>
      </c>
      <c r="C10859" s="15">
        <v>549450</v>
      </c>
      <c r="E10859" s="35" t="s">
        <v>270</v>
      </c>
      <c r="F10859" s="15">
        <v>8520238</v>
      </c>
      <c r="G10859" s="15">
        <v>124159749</v>
      </c>
      <c r="I10859" s="38" t="s">
        <v>254</v>
      </c>
      <c r="J10859" s="15">
        <v>1.2</v>
      </c>
    </row>
    <row r="10860" spans="1:10" x14ac:dyDescent="0.3">
      <c r="A10860" s="38" t="s">
        <v>247</v>
      </c>
      <c r="B10860" s="15">
        <v>404995</v>
      </c>
      <c r="C10860" s="15">
        <v>809990</v>
      </c>
      <c r="E10860" s="36" t="s">
        <v>246</v>
      </c>
      <c r="F10860" s="15">
        <v>2474325</v>
      </c>
      <c r="G10860" s="15">
        <v>22307484</v>
      </c>
      <c r="I10860" s="38" t="s">
        <v>257</v>
      </c>
      <c r="J10860" s="15">
        <v>0.6</v>
      </c>
    </row>
    <row r="10861" spans="1:10" x14ac:dyDescent="0.3">
      <c r="A10861" s="38" t="s">
        <v>249</v>
      </c>
      <c r="B10861" s="15">
        <v>199000</v>
      </c>
      <c r="C10861" s="15">
        <v>398000</v>
      </c>
      <c r="E10861" s="36" t="s">
        <v>248</v>
      </c>
      <c r="F10861" s="15">
        <v>1921588</v>
      </c>
      <c r="G10861" s="15">
        <v>36764549</v>
      </c>
      <c r="I10861" s="38" t="s">
        <v>252</v>
      </c>
      <c r="J10861" s="15">
        <v>0.6</v>
      </c>
    </row>
    <row r="10862" spans="1:10" x14ac:dyDescent="0.3">
      <c r="A10862" s="38" t="s">
        <v>251</v>
      </c>
      <c r="B10862" s="15">
        <v>178500</v>
      </c>
      <c r="C10862" s="15">
        <v>859400</v>
      </c>
      <c r="E10862" s="36" t="s">
        <v>250</v>
      </c>
      <c r="F10862" s="15">
        <v>2111075</v>
      </c>
      <c r="G10862" s="15">
        <v>35613735</v>
      </c>
      <c r="I10862" s="38" t="s">
        <v>258</v>
      </c>
      <c r="J10862" s="15">
        <v>2.2999999999999998</v>
      </c>
    </row>
    <row r="10863" spans="1:10" x14ac:dyDescent="0.3">
      <c r="A10863" s="38" t="s">
        <v>254</v>
      </c>
      <c r="B10863" s="15">
        <v>213750</v>
      </c>
      <c r="C10863" s="15">
        <v>700320</v>
      </c>
      <c r="E10863" s="37" t="s">
        <v>252</v>
      </c>
      <c r="F10863" s="15">
        <v>503800</v>
      </c>
      <c r="G10863" s="15">
        <v>12765675</v>
      </c>
      <c r="I10863" s="38" t="s">
        <v>260</v>
      </c>
      <c r="J10863" s="15">
        <v>1.2</v>
      </c>
    </row>
    <row r="10864" spans="1:10" x14ac:dyDescent="0.3">
      <c r="A10864" s="38" t="s">
        <v>257</v>
      </c>
      <c r="B10864" s="15">
        <v>177450</v>
      </c>
      <c r="C10864" s="15">
        <v>704850</v>
      </c>
      <c r="E10864" s="37" t="s">
        <v>255</v>
      </c>
      <c r="F10864" s="15">
        <v>816950</v>
      </c>
      <c r="G10864" s="15">
        <v>14491460</v>
      </c>
      <c r="I10864" s="38" t="s">
        <v>262</v>
      </c>
      <c r="J10864" s="15">
        <v>0.6</v>
      </c>
    </row>
    <row r="10865" spans="1:10" x14ac:dyDescent="0.3">
      <c r="A10865" s="38" t="s">
        <v>252</v>
      </c>
      <c r="B10865" s="15">
        <v>199750</v>
      </c>
      <c r="C10865" s="15">
        <v>1056200</v>
      </c>
      <c r="E10865" s="37" t="s">
        <v>258</v>
      </c>
      <c r="F10865" s="15">
        <v>790325</v>
      </c>
      <c r="G10865" s="15">
        <v>8356600</v>
      </c>
      <c r="I10865" s="14">
        <v>74</v>
      </c>
      <c r="J10865" s="15">
        <v>1038.8999999999999</v>
      </c>
    </row>
    <row r="10866" spans="1:10" x14ac:dyDescent="0.3">
      <c r="A10866" s="38" t="s">
        <v>255</v>
      </c>
      <c r="B10866" s="15">
        <v>186000</v>
      </c>
      <c r="C10866" s="15">
        <v>1647125</v>
      </c>
      <c r="E10866" s="36" t="s">
        <v>253</v>
      </c>
      <c r="F10866" s="15">
        <v>2013250</v>
      </c>
      <c r="G10866" s="15">
        <v>29473981</v>
      </c>
      <c r="I10866" s="35" t="s">
        <v>244</v>
      </c>
      <c r="J10866" s="15"/>
    </row>
    <row r="10867" spans="1:10" x14ac:dyDescent="0.3">
      <c r="A10867" s="38" t="s">
        <v>258</v>
      </c>
      <c r="B10867" s="15">
        <v>230000</v>
      </c>
      <c r="C10867" s="15">
        <v>1091370</v>
      </c>
      <c r="E10867" s="35" t="s">
        <v>271</v>
      </c>
      <c r="F10867" s="15">
        <v>10025450</v>
      </c>
      <c r="G10867" s="15">
        <v>158799184</v>
      </c>
      <c r="I10867" s="38" t="s">
        <v>245</v>
      </c>
      <c r="J10867" s="15">
        <v>2.7</v>
      </c>
    </row>
    <row r="10868" spans="1:10" x14ac:dyDescent="0.3">
      <c r="A10868" s="38" t="s">
        <v>260</v>
      </c>
      <c r="B10868" s="15">
        <v>168000</v>
      </c>
      <c r="C10868" s="15">
        <v>168000</v>
      </c>
      <c r="E10868" s="36" t="s">
        <v>246</v>
      </c>
      <c r="F10868" s="15">
        <v>2318100</v>
      </c>
      <c r="G10868" s="15">
        <v>27882925</v>
      </c>
      <c r="I10868" s="38" t="s">
        <v>247</v>
      </c>
      <c r="J10868" s="15">
        <v>2.9</v>
      </c>
    </row>
    <row r="10869" spans="1:10" x14ac:dyDescent="0.3">
      <c r="A10869" s="38" t="s">
        <v>262</v>
      </c>
      <c r="B10869" s="15">
        <v>194500</v>
      </c>
      <c r="C10869" s="15">
        <v>925540</v>
      </c>
      <c r="E10869" s="36" t="s">
        <v>248</v>
      </c>
      <c r="F10869" s="15">
        <v>2600900</v>
      </c>
      <c r="G10869" s="15">
        <v>43033838</v>
      </c>
      <c r="I10869" s="38" t="s">
        <v>249</v>
      </c>
      <c r="J10869" s="15">
        <v>3.7</v>
      </c>
    </row>
    <row r="10870" spans="1:10" x14ac:dyDescent="0.3">
      <c r="A10870" s="38" t="s">
        <v>263</v>
      </c>
      <c r="B10870" s="15">
        <v>134250</v>
      </c>
      <c r="C10870" s="15">
        <v>893950</v>
      </c>
      <c r="E10870" s="36" t="s">
        <v>250</v>
      </c>
      <c r="F10870" s="15">
        <v>2788000</v>
      </c>
      <c r="G10870" s="15">
        <v>47761139</v>
      </c>
      <c r="I10870" s="38" t="s">
        <v>251</v>
      </c>
      <c r="J10870" s="15">
        <v>2.7</v>
      </c>
    </row>
    <row r="10871" spans="1:10" x14ac:dyDescent="0.3">
      <c r="A10871" s="35" t="s">
        <v>264</v>
      </c>
      <c r="B10871" s="15"/>
      <c r="C10871" s="15"/>
      <c r="E10871" s="37" t="s">
        <v>252</v>
      </c>
      <c r="F10871" s="15">
        <v>910000</v>
      </c>
      <c r="G10871" s="15">
        <v>17675649</v>
      </c>
      <c r="I10871" s="38" t="s">
        <v>254</v>
      </c>
      <c r="J10871" s="15">
        <v>2.9</v>
      </c>
    </row>
    <row r="10872" spans="1:10" x14ac:dyDescent="0.3">
      <c r="A10872" s="38" t="s">
        <v>245</v>
      </c>
      <c r="B10872" s="15">
        <v>169000</v>
      </c>
      <c r="C10872" s="15">
        <v>338000</v>
      </c>
      <c r="E10872" s="37" t="s">
        <v>255</v>
      </c>
      <c r="F10872" s="15">
        <v>948000</v>
      </c>
      <c r="G10872" s="15">
        <v>14273850</v>
      </c>
      <c r="I10872" s="38" t="s">
        <v>257</v>
      </c>
      <c r="J10872" s="15">
        <v>4.4000000000000004</v>
      </c>
    </row>
    <row r="10873" spans="1:10" x14ac:dyDescent="0.3">
      <c r="A10873" s="38" t="s">
        <v>247</v>
      </c>
      <c r="B10873" s="15">
        <v>158500</v>
      </c>
      <c r="C10873" s="15">
        <v>1633800</v>
      </c>
      <c r="E10873" s="37" t="s">
        <v>258</v>
      </c>
      <c r="F10873" s="15">
        <v>930000</v>
      </c>
      <c r="G10873" s="15">
        <v>15811640</v>
      </c>
      <c r="I10873" s="38" t="s">
        <v>252</v>
      </c>
      <c r="J10873" s="15">
        <v>5.3</v>
      </c>
    </row>
    <row r="10874" spans="1:10" x14ac:dyDescent="0.3">
      <c r="A10874" s="38" t="s">
        <v>249</v>
      </c>
      <c r="B10874" s="15">
        <v>95000</v>
      </c>
      <c r="C10874" s="15">
        <v>997950</v>
      </c>
      <c r="E10874" s="36" t="s">
        <v>253</v>
      </c>
      <c r="F10874" s="15">
        <v>2318450</v>
      </c>
      <c r="G10874" s="15">
        <v>40121282</v>
      </c>
      <c r="I10874" s="38" t="s">
        <v>255</v>
      </c>
      <c r="J10874" s="15">
        <v>5.9</v>
      </c>
    </row>
    <row r="10875" spans="1:10" x14ac:dyDescent="0.3">
      <c r="A10875" s="38" t="s">
        <v>251</v>
      </c>
      <c r="B10875" s="15">
        <v>142500</v>
      </c>
      <c r="C10875" s="15">
        <v>848000</v>
      </c>
      <c r="E10875" s="35" t="s">
        <v>272</v>
      </c>
      <c r="F10875" s="15">
        <v>10627325</v>
      </c>
      <c r="G10875" s="15">
        <v>179115744</v>
      </c>
      <c r="I10875" s="38" t="s">
        <v>258</v>
      </c>
      <c r="J10875" s="15">
        <v>4.7</v>
      </c>
    </row>
    <row r="10876" spans="1:10" x14ac:dyDescent="0.3">
      <c r="A10876" s="38" t="s">
        <v>254</v>
      </c>
      <c r="B10876" s="15">
        <v>163000</v>
      </c>
      <c r="C10876" s="15">
        <v>849500</v>
      </c>
      <c r="E10876" s="36" t="s">
        <v>246</v>
      </c>
      <c r="F10876" s="15">
        <v>2365725</v>
      </c>
      <c r="G10876" s="15">
        <v>35165405</v>
      </c>
      <c r="I10876" s="38" t="s">
        <v>260</v>
      </c>
      <c r="J10876" s="15">
        <v>4.0999999999999996</v>
      </c>
    </row>
    <row r="10877" spans="1:10" x14ac:dyDescent="0.3">
      <c r="A10877" s="38" t="s">
        <v>257</v>
      </c>
      <c r="B10877" s="15">
        <v>109000</v>
      </c>
      <c r="C10877" s="15">
        <v>1030601</v>
      </c>
      <c r="E10877" s="36" t="s">
        <v>248</v>
      </c>
      <c r="F10877" s="15">
        <v>3067125</v>
      </c>
      <c r="G10877" s="15">
        <v>46169136</v>
      </c>
      <c r="I10877" s="38" t="s">
        <v>262</v>
      </c>
      <c r="J10877" s="15">
        <v>3.2</v>
      </c>
    </row>
    <row r="10878" spans="1:10" x14ac:dyDescent="0.3">
      <c r="A10878" s="38" t="s">
        <v>252</v>
      </c>
      <c r="B10878" s="15">
        <v>130000</v>
      </c>
      <c r="C10878" s="15">
        <v>1934400</v>
      </c>
      <c r="E10878" s="36" t="s">
        <v>250</v>
      </c>
      <c r="F10878" s="15">
        <v>2585975</v>
      </c>
      <c r="G10878" s="15">
        <v>48948575</v>
      </c>
      <c r="I10878" s="38" t="s">
        <v>263</v>
      </c>
      <c r="J10878" s="15">
        <v>2.8</v>
      </c>
    </row>
    <row r="10879" spans="1:10" x14ac:dyDescent="0.3">
      <c r="A10879" s="38" t="s">
        <v>255</v>
      </c>
      <c r="B10879" s="15">
        <v>137000</v>
      </c>
      <c r="C10879" s="15">
        <v>1069000</v>
      </c>
      <c r="E10879" s="37" t="s">
        <v>252</v>
      </c>
      <c r="F10879" s="15">
        <v>1051000</v>
      </c>
      <c r="G10879" s="15">
        <v>14200076</v>
      </c>
      <c r="I10879" s="35" t="s">
        <v>256</v>
      </c>
      <c r="J10879" s="15"/>
    </row>
    <row r="10880" spans="1:10" x14ac:dyDescent="0.3">
      <c r="A10880" s="38" t="s">
        <v>258</v>
      </c>
      <c r="B10880" s="15">
        <v>193000</v>
      </c>
      <c r="C10880" s="15">
        <v>1282901</v>
      </c>
      <c r="E10880" s="37" t="s">
        <v>255</v>
      </c>
      <c r="F10880" s="15">
        <v>652500</v>
      </c>
      <c r="G10880" s="15">
        <v>19851199</v>
      </c>
      <c r="I10880" s="38" t="s">
        <v>245</v>
      </c>
      <c r="J10880" s="15">
        <v>3</v>
      </c>
    </row>
    <row r="10881" spans="1:10" x14ac:dyDescent="0.3">
      <c r="A10881" s="38" t="s">
        <v>260</v>
      </c>
      <c r="B10881" s="15">
        <v>151400</v>
      </c>
      <c r="C10881" s="15">
        <v>1358899</v>
      </c>
      <c r="E10881" s="37" t="s">
        <v>258</v>
      </c>
      <c r="F10881" s="15">
        <v>882475</v>
      </c>
      <c r="G10881" s="15">
        <v>14897300</v>
      </c>
      <c r="I10881" s="38" t="s">
        <v>247</v>
      </c>
      <c r="J10881" s="15">
        <v>4.3</v>
      </c>
    </row>
    <row r="10882" spans="1:10" x14ac:dyDescent="0.3">
      <c r="A10882" s="38" t="s">
        <v>262</v>
      </c>
      <c r="B10882" s="15">
        <v>134464</v>
      </c>
      <c r="C10882" s="15">
        <v>541428</v>
      </c>
      <c r="E10882" s="36" t="s">
        <v>253</v>
      </c>
      <c r="F10882" s="15">
        <v>2608500</v>
      </c>
      <c r="G10882" s="15">
        <v>48832628</v>
      </c>
      <c r="I10882" s="38" t="s">
        <v>249</v>
      </c>
      <c r="J10882" s="15">
        <v>6.2</v>
      </c>
    </row>
    <row r="10883" spans="1:10" x14ac:dyDescent="0.3">
      <c r="A10883" s="38" t="s">
        <v>263</v>
      </c>
      <c r="B10883" s="15">
        <v>129950</v>
      </c>
      <c r="C10883" s="15">
        <v>900400</v>
      </c>
      <c r="E10883" s="35" t="s">
        <v>273</v>
      </c>
      <c r="F10883" s="15">
        <v>12572477</v>
      </c>
      <c r="G10883" s="15">
        <v>215816689</v>
      </c>
      <c r="I10883" s="38" t="s">
        <v>251</v>
      </c>
      <c r="J10883" s="15">
        <v>7.5</v>
      </c>
    </row>
    <row r="10884" spans="1:10" x14ac:dyDescent="0.3">
      <c r="A10884" s="35" t="s">
        <v>266</v>
      </c>
      <c r="B10884" s="15"/>
      <c r="C10884" s="15"/>
      <c r="E10884" s="36" t="s">
        <v>246</v>
      </c>
      <c r="F10884" s="15">
        <v>3036622</v>
      </c>
      <c r="G10884" s="15">
        <v>37323314</v>
      </c>
      <c r="I10884" s="38" t="s">
        <v>254</v>
      </c>
      <c r="J10884" s="15">
        <v>7.8</v>
      </c>
    </row>
    <row r="10885" spans="1:10" x14ac:dyDescent="0.3">
      <c r="A10885" s="38" t="s">
        <v>245</v>
      </c>
      <c r="B10885" s="15">
        <v>107500</v>
      </c>
      <c r="C10885" s="15">
        <v>215000</v>
      </c>
      <c r="E10885" s="36" t="s">
        <v>248</v>
      </c>
      <c r="F10885" s="15">
        <v>2894250</v>
      </c>
      <c r="G10885" s="15">
        <v>62906080</v>
      </c>
      <c r="I10885" s="38" t="s">
        <v>257</v>
      </c>
      <c r="J10885" s="15">
        <v>8.1999999999999993</v>
      </c>
    </row>
    <row r="10886" spans="1:10" x14ac:dyDescent="0.3">
      <c r="A10886" s="38" t="s">
        <v>247</v>
      </c>
      <c r="B10886" s="15">
        <v>100000</v>
      </c>
      <c r="C10886" s="15">
        <v>552200</v>
      </c>
      <c r="E10886" s="36" t="s">
        <v>250</v>
      </c>
      <c r="F10886" s="15">
        <v>3302250</v>
      </c>
      <c r="G10886" s="15">
        <v>57824286</v>
      </c>
      <c r="I10886" s="38" t="s">
        <v>252</v>
      </c>
      <c r="J10886" s="15">
        <v>7.4</v>
      </c>
    </row>
    <row r="10887" spans="1:10" x14ac:dyDescent="0.3">
      <c r="A10887" s="38" t="s">
        <v>249</v>
      </c>
      <c r="B10887" s="15">
        <v>129500</v>
      </c>
      <c r="C10887" s="15">
        <v>1314500</v>
      </c>
      <c r="E10887" s="37" t="s">
        <v>252</v>
      </c>
      <c r="F10887" s="15">
        <v>1187500</v>
      </c>
      <c r="G10887" s="15">
        <v>19876246</v>
      </c>
      <c r="I10887" s="38" t="s">
        <v>255</v>
      </c>
      <c r="J10887" s="15">
        <v>7.5</v>
      </c>
    </row>
    <row r="10888" spans="1:10" x14ac:dyDescent="0.3">
      <c r="A10888" s="38" t="s">
        <v>251</v>
      </c>
      <c r="B10888" s="15">
        <v>135000</v>
      </c>
      <c r="C10888" s="15">
        <v>588000</v>
      </c>
      <c r="E10888" s="37" t="s">
        <v>255</v>
      </c>
      <c r="F10888" s="15">
        <v>1038750</v>
      </c>
      <c r="G10888" s="15">
        <v>19032570</v>
      </c>
      <c r="I10888" s="38" t="s">
        <v>258</v>
      </c>
      <c r="J10888" s="15">
        <v>8.3000000000000007</v>
      </c>
    </row>
    <row r="10889" spans="1:10" x14ac:dyDescent="0.3">
      <c r="A10889" s="38" t="s">
        <v>254</v>
      </c>
      <c r="B10889" s="15">
        <v>145000</v>
      </c>
      <c r="C10889" s="15">
        <v>517700</v>
      </c>
      <c r="E10889" s="37" t="s">
        <v>258</v>
      </c>
      <c r="F10889" s="15">
        <v>1076000</v>
      </c>
      <c r="G10889" s="15">
        <v>18915470</v>
      </c>
      <c r="I10889" s="38" t="s">
        <v>260</v>
      </c>
      <c r="J10889" s="15">
        <v>9.1</v>
      </c>
    </row>
    <row r="10890" spans="1:10" x14ac:dyDescent="0.3">
      <c r="A10890" s="38" t="s">
        <v>257</v>
      </c>
      <c r="B10890" s="15">
        <v>125000</v>
      </c>
      <c r="C10890" s="15">
        <v>1039775</v>
      </c>
      <c r="E10890" s="36" t="s">
        <v>253</v>
      </c>
      <c r="F10890" s="15">
        <v>3339355</v>
      </c>
      <c r="G10890" s="15">
        <v>57763009</v>
      </c>
      <c r="I10890" s="38" t="s">
        <v>262</v>
      </c>
      <c r="J10890" s="15">
        <v>10</v>
      </c>
    </row>
    <row r="10891" spans="1:10" x14ac:dyDescent="0.3">
      <c r="A10891" s="38" t="s">
        <v>252</v>
      </c>
      <c r="B10891" s="15">
        <v>160500</v>
      </c>
      <c r="C10891" s="15">
        <v>406500</v>
      </c>
      <c r="E10891" s="35" t="s">
        <v>274</v>
      </c>
      <c r="F10891" s="15">
        <v>14130455</v>
      </c>
      <c r="G10891" s="15">
        <v>232678874</v>
      </c>
      <c r="I10891" s="38" t="s">
        <v>263</v>
      </c>
      <c r="J10891" s="15">
        <v>9.3000000000000007</v>
      </c>
    </row>
    <row r="10892" spans="1:10" x14ac:dyDescent="0.3">
      <c r="A10892" s="38" t="s">
        <v>255</v>
      </c>
      <c r="B10892" s="15">
        <v>145625</v>
      </c>
      <c r="C10892" s="15">
        <v>597250</v>
      </c>
      <c r="E10892" s="36" t="s">
        <v>246</v>
      </c>
      <c r="F10892" s="15">
        <v>3544200</v>
      </c>
      <c r="G10892" s="15">
        <v>49224421</v>
      </c>
      <c r="I10892" s="35" t="s">
        <v>261</v>
      </c>
      <c r="J10892" s="15"/>
    </row>
    <row r="10893" spans="1:10" x14ac:dyDescent="0.3">
      <c r="A10893" s="38" t="s">
        <v>258</v>
      </c>
      <c r="B10893" s="15">
        <v>105000</v>
      </c>
      <c r="C10893" s="15">
        <v>687350</v>
      </c>
      <c r="E10893" s="36" t="s">
        <v>248</v>
      </c>
      <c r="F10893" s="15">
        <v>3606880</v>
      </c>
      <c r="G10893" s="15">
        <v>64918360</v>
      </c>
      <c r="I10893" s="38" t="s">
        <v>245</v>
      </c>
      <c r="J10893" s="15">
        <v>10.4</v>
      </c>
    </row>
    <row r="10894" spans="1:10" x14ac:dyDescent="0.3">
      <c r="A10894" s="38" t="s">
        <v>260</v>
      </c>
      <c r="B10894" s="15">
        <v>89000</v>
      </c>
      <c r="C10894" s="15">
        <v>266071</v>
      </c>
      <c r="E10894" s="36" t="s">
        <v>250</v>
      </c>
      <c r="F10894" s="15">
        <v>3774625</v>
      </c>
      <c r="G10894" s="15">
        <v>68055904</v>
      </c>
      <c r="I10894" s="38" t="s">
        <v>247</v>
      </c>
      <c r="J10894" s="15">
        <v>11.6</v>
      </c>
    </row>
    <row r="10895" spans="1:10" x14ac:dyDescent="0.3">
      <c r="A10895" s="38" t="s">
        <v>262</v>
      </c>
      <c r="B10895" s="15">
        <v>118250</v>
      </c>
      <c r="C10895" s="15">
        <v>1248665</v>
      </c>
      <c r="E10895" s="37" t="s">
        <v>252</v>
      </c>
      <c r="F10895" s="15">
        <v>1301950</v>
      </c>
      <c r="G10895" s="15">
        <v>24395300</v>
      </c>
      <c r="I10895" s="38" t="s">
        <v>249</v>
      </c>
      <c r="J10895" s="15">
        <v>12.4</v>
      </c>
    </row>
    <row r="10896" spans="1:10" x14ac:dyDescent="0.3">
      <c r="A10896" s="38" t="s">
        <v>263</v>
      </c>
      <c r="B10896" s="15">
        <v>119950</v>
      </c>
      <c r="C10896" s="15">
        <v>788500</v>
      </c>
      <c r="E10896" s="37" t="s">
        <v>255</v>
      </c>
      <c r="F10896" s="15">
        <v>1257925</v>
      </c>
      <c r="G10896" s="15">
        <v>26089156</v>
      </c>
      <c r="I10896" s="38" t="s">
        <v>251</v>
      </c>
      <c r="J10896" s="15">
        <v>12.5</v>
      </c>
    </row>
    <row r="10897" spans="1:10" x14ac:dyDescent="0.3">
      <c r="A10897" s="35" t="s">
        <v>267</v>
      </c>
      <c r="B10897" s="15"/>
      <c r="C10897" s="15"/>
      <c r="E10897" s="37" t="s">
        <v>258</v>
      </c>
      <c r="F10897" s="15">
        <v>1214750</v>
      </c>
      <c r="G10897" s="15">
        <v>17571448</v>
      </c>
      <c r="I10897" s="38" t="s">
        <v>254</v>
      </c>
      <c r="J10897" s="15">
        <v>13.6</v>
      </c>
    </row>
    <row r="10898" spans="1:10" x14ac:dyDescent="0.3">
      <c r="A10898" s="38" t="s">
        <v>245</v>
      </c>
      <c r="B10898" s="15">
        <v>148500</v>
      </c>
      <c r="C10898" s="15">
        <v>297000</v>
      </c>
      <c r="E10898" s="36" t="s">
        <v>253</v>
      </c>
      <c r="F10898" s="15">
        <v>3204750</v>
      </c>
      <c r="G10898" s="15">
        <v>50480189</v>
      </c>
      <c r="I10898" s="38" t="s">
        <v>257</v>
      </c>
      <c r="J10898" s="15">
        <v>13.6</v>
      </c>
    </row>
    <row r="10899" spans="1:10" x14ac:dyDescent="0.3">
      <c r="A10899" s="38" t="s">
        <v>247</v>
      </c>
      <c r="B10899" s="15">
        <v>175000</v>
      </c>
      <c r="C10899" s="15">
        <v>350000</v>
      </c>
      <c r="E10899" s="35" t="s">
        <v>275</v>
      </c>
      <c r="F10899" s="15">
        <v>13600940</v>
      </c>
      <c r="G10899" s="15">
        <v>209131201</v>
      </c>
      <c r="I10899" s="38" t="s">
        <v>252</v>
      </c>
      <c r="J10899" s="15">
        <v>14.8</v>
      </c>
    </row>
    <row r="10900" spans="1:10" x14ac:dyDescent="0.3">
      <c r="A10900" s="38" t="s">
        <v>249</v>
      </c>
      <c r="B10900" s="15">
        <v>73500</v>
      </c>
      <c r="C10900" s="15">
        <v>307500</v>
      </c>
      <c r="E10900" s="36" t="s">
        <v>246</v>
      </c>
      <c r="F10900" s="15">
        <v>3606450</v>
      </c>
      <c r="G10900" s="15">
        <v>37752390</v>
      </c>
      <c r="I10900" s="38" t="s">
        <v>255</v>
      </c>
      <c r="J10900" s="15">
        <v>14.3</v>
      </c>
    </row>
    <row r="10901" spans="1:10" x14ac:dyDescent="0.3">
      <c r="A10901" s="38" t="s">
        <v>251</v>
      </c>
      <c r="B10901" s="15">
        <v>100000</v>
      </c>
      <c r="C10901" s="15">
        <v>732263</v>
      </c>
      <c r="E10901" s="36" t="s">
        <v>248</v>
      </c>
      <c r="F10901" s="15">
        <v>3700990</v>
      </c>
      <c r="G10901" s="15">
        <v>66330707</v>
      </c>
      <c r="I10901" s="38" t="s">
        <v>258</v>
      </c>
      <c r="J10901" s="15">
        <v>15.4</v>
      </c>
    </row>
    <row r="10902" spans="1:10" x14ac:dyDescent="0.3">
      <c r="A10902" s="38" t="s">
        <v>254</v>
      </c>
      <c r="B10902" s="15">
        <v>133000</v>
      </c>
      <c r="C10902" s="15">
        <v>829000</v>
      </c>
      <c r="E10902" s="36" t="s">
        <v>250</v>
      </c>
      <c r="F10902" s="15">
        <v>3824250</v>
      </c>
      <c r="G10902" s="15">
        <v>69298320</v>
      </c>
      <c r="I10902" s="38" t="s">
        <v>260</v>
      </c>
      <c r="J10902" s="15">
        <v>14.2</v>
      </c>
    </row>
    <row r="10903" spans="1:10" x14ac:dyDescent="0.3">
      <c r="A10903" s="38" t="s">
        <v>257</v>
      </c>
      <c r="B10903" s="15">
        <v>112500</v>
      </c>
      <c r="C10903" s="15">
        <v>1193100</v>
      </c>
      <c r="E10903" s="37" t="s">
        <v>252</v>
      </c>
      <c r="F10903" s="15">
        <v>1255000</v>
      </c>
      <c r="G10903" s="15">
        <v>24252700</v>
      </c>
      <c r="I10903" s="38" t="s">
        <v>262</v>
      </c>
      <c r="J10903" s="15">
        <v>15.4</v>
      </c>
    </row>
    <row r="10904" spans="1:10" x14ac:dyDescent="0.3">
      <c r="A10904" s="38" t="s">
        <v>252</v>
      </c>
      <c r="B10904" s="15">
        <v>118000</v>
      </c>
      <c r="C10904" s="15">
        <v>747821</v>
      </c>
      <c r="E10904" s="37" t="s">
        <v>255</v>
      </c>
      <c r="F10904" s="15">
        <v>1265000</v>
      </c>
      <c r="G10904" s="15">
        <v>30681421</v>
      </c>
      <c r="I10904" s="38" t="s">
        <v>263</v>
      </c>
      <c r="J10904" s="15">
        <v>14.3</v>
      </c>
    </row>
    <row r="10905" spans="1:10" x14ac:dyDescent="0.3">
      <c r="A10905" s="38" t="s">
        <v>255</v>
      </c>
      <c r="B10905" s="15">
        <v>147000</v>
      </c>
      <c r="C10905" s="15">
        <v>1253550</v>
      </c>
      <c r="E10905" s="37" t="s">
        <v>258</v>
      </c>
      <c r="F10905" s="15">
        <v>1304250</v>
      </c>
      <c r="G10905" s="15">
        <v>14364199</v>
      </c>
      <c r="I10905" s="35" t="s">
        <v>264</v>
      </c>
      <c r="J10905" s="15"/>
    </row>
    <row r="10906" spans="1:10" x14ac:dyDescent="0.3">
      <c r="A10906" s="38" t="s">
        <v>258</v>
      </c>
      <c r="B10906" s="15">
        <v>109400</v>
      </c>
      <c r="C10906" s="15">
        <v>1284450</v>
      </c>
      <c r="E10906" s="36" t="s">
        <v>253</v>
      </c>
      <c r="F10906" s="15">
        <v>2469250</v>
      </c>
      <c r="G10906" s="15">
        <v>35749784</v>
      </c>
      <c r="I10906" s="38" t="s">
        <v>245</v>
      </c>
      <c r="J10906" s="15">
        <v>16.7</v>
      </c>
    </row>
    <row r="10907" spans="1:10" x14ac:dyDescent="0.3">
      <c r="A10907" s="38" t="s">
        <v>260</v>
      </c>
      <c r="B10907" s="15">
        <v>125000</v>
      </c>
      <c r="C10907" s="15">
        <v>1075727</v>
      </c>
      <c r="E10907" s="14">
        <v>122</v>
      </c>
      <c r="F10907" s="15">
        <v>51930747</v>
      </c>
      <c r="G10907" s="15">
        <v>1139746244</v>
      </c>
      <c r="I10907" s="38" t="s">
        <v>247</v>
      </c>
      <c r="J10907" s="15">
        <v>17.8</v>
      </c>
    </row>
    <row r="10908" spans="1:10" x14ac:dyDescent="0.3">
      <c r="A10908" s="38" t="s">
        <v>262</v>
      </c>
      <c r="B10908" s="15">
        <v>96550</v>
      </c>
      <c r="C10908" s="15">
        <v>386274</v>
      </c>
      <c r="E10908" s="35" t="s">
        <v>259</v>
      </c>
      <c r="F10908" s="15">
        <v>2559251</v>
      </c>
      <c r="G10908" s="15">
        <v>66080214</v>
      </c>
      <c r="I10908" s="38" t="s">
        <v>249</v>
      </c>
      <c r="J10908" s="15">
        <v>19.3</v>
      </c>
    </row>
    <row r="10909" spans="1:10" x14ac:dyDescent="0.3">
      <c r="A10909" s="38" t="s">
        <v>263</v>
      </c>
      <c r="B10909" s="15">
        <v>100000</v>
      </c>
      <c r="C10909" s="15">
        <v>1345599</v>
      </c>
      <c r="E10909" s="36" t="s">
        <v>246</v>
      </c>
      <c r="F10909" s="15">
        <v>585700</v>
      </c>
      <c r="G10909" s="15">
        <v>10422761</v>
      </c>
      <c r="I10909" s="38" t="s">
        <v>251</v>
      </c>
      <c r="J10909" s="15">
        <v>18.600000000000001</v>
      </c>
    </row>
    <row r="10910" spans="1:10" x14ac:dyDescent="0.3">
      <c r="A10910" s="35" t="s">
        <v>268</v>
      </c>
      <c r="B10910" s="15"/>
      <c r="C10910" s="15"/>
      <c r="E10910" s="36" t="s">
        <v>248</v>
      </c>
      <c r="F10910" s="15">
        <v>675300</v>
      </c>
      <c r="G10910" s="15">
        <v>18881535</v>
      </c>
      <c r="I10910" s="38" t="s">
        <v>254</v>
      </c>
      <c r="J10910" s="15">
        <v>17.5</v>
      </c>
    </row>
    <row r="10911" spans="1:10" x14ac:dyDescent="0.3">
      <c r="A10911" s="38" t="s">
        <v>245</v>
      </c>
      <c r="B10911" s="15">
        <v>120000</v>
      </c>
      <c r="C10911" s="15">
        <v>522500</v>
      </c>
      <c r="E10911" s="36" t="s">
        <v>250</v>
      </c>
      <c r="F10911" s="15">
        <v>635125</v>
      </c>
      <c r="G10911" s="15">
        <v>18359357</v>
      </c>
      <c r="I10911" s="38" t="s">
        <v>257</v>
      </c>
      <c r="J10911" s="15">
        <v>15.7</v>
      </c>
    </row>
    <row r="10912" spans="1:10" x14ac:dyDescent="0.3">
      <c r="A10912" s="38" t="s">
        <v>247</v>
      </c>
      <c r="B10912" s="15">
        <v>94500</v>
      </c>
      <c r="C10912" s="15">
        <v>1006100</v>
      </c>
      <c r="E10912" s="37" t="s">
        <v>252</v>
      </c>
      <c r="F10912" s="15">
        <v>224425</v>
      </c>
      <c r="G10912" s="15">
        <v>8548651</v>
      </c>
      <c r="I10912" s="38" t="s">
        <v>252</v>
      </c>
      <c r="J10912" s="15">
        <v>17.3</v>
      </c>
    </row>
    <row r="10913" spans="1:10" x14ac:dyDescent="0.3">
      <c r="A10913" s="38" t="s">
        <v>249</v>
      </c>
      <c r="B10913" s="15">
        <v>109000</v>
      </c>
      <c r="C10913" s="15">
        <v>922500</v>
      </c>
      <c r="E10913" s="37" t="s">
        <v>255</v>
      </c>
      <c r="F10913" s="15">
        <v>225300</v>
      </c>
      <c r="G10913" s="15">
        <v>5309107</v>
      </c>
      <c r="I10913" s="38" t="s">
        <v>255</v>
      </c>
      <c r="J10913" s="15">
        <v>18.7</v>
      </c>
    </row>
    <row r="10914" spans="1:10" x14ac:dyDescent="0.3">
      <c r="A10914" s="38" t="s">
        <v>251</v>
      </c>
      <c r="B10914" s="15">
        <v>95125</v>
      </c>
      <c r="C10914" s="15">
        <v>190250</v>
      </c>
      <c r="E10914" s="37" t="s">
        <v>258</v>
      </c>
      <c r="F10914" s="15">
        <v>185400</v>
      </c>
      <c r="G10914" s="15">
        <v>4501599</v>
      </c>
      <c r="I10914" s="38" t="s">
        <v>258</v>
      </c>
      <c r="J10914" s="15">
        <v>17</v>
      </c>
    </row>
    <row r="10915" spans="1:10" x14ac:dyDescent="0.3">
      <c r="A10915" s="38" t="s">
        <v>254</v>
      </c>
      <c r="B10915" s="15">
        <v>102000</v>
      </c>
      <c r="C10915" s="15">
        <v>1088630</v>
      </c>
      <c r="E10915" s="36" t="s">
        <v>253</v>
      </c>
      <c r="F10915" s="15">
        <v>663126</v>
      </c>
      <c r="G10915" s="15">
        <v>18416561</v>
      </c>
      <c r="I10915" s="38" t="s">
        <v>260</v>
      </c>
      <c r="J10915" s="15">
        <v>15.2</v>
      </c>
    </row>
    <row r="10916" spans="1:10" x14ac:dyDescent="0.3">
      <c r="A10916" s="38" t="s">
        <v>257</v>
      </c>
      <c r="B10916" s="15">
        <v>70000</v>
      </c>
      <c r="C10916" s="15">
        <v>702000</v>
      </c>
      <c r="E10916" s="35" t="s">
        <v>265</v>
      </c>
      <c r="F10916" s="15">
        <v>2884000</v>
      </c>
      <c r="G10916" s="15">
        <v>75634276</v>
      </c>
      <c r="I10916" s="38" t="s">
        <v>262</v>
      </c>
      <c r="J10916" s="15">
        <v>13.6</v>
      </c>
    </row>
    <row r="10917" spans="1:10" x14ac:dyDescent="0.3">
      <c r="A10917" s="38" t="s">
        <v>252</v>
      </c>
      <c r="B10917" s="15">
        <v>135900</v>
      </c>
      <c r="C10917" s="15">
        <v>467200</v>
      </c>
      <c r="E10917" s="36" t="s">
        <v>246</v>
      </c>
      <c r="F10917" s="15">
        <v>743000</v>
      </c>
      <c r="G10917" s="15">
        <v>12319943</v>
      </c>
      <c r="I10917" s="38" t="s">
        <v>263</v>
      </c>
      <c r="J10917" s="15">
        <v>12.5</v>
      </c>
    </row>
    <row r="10918" spans="1:10" x14ac:dyDescent="0.3">
      <c r="A10918" s="38" t="s">
        <v>255</v>
      </c>
      <c r="B10918" s="15">
        <v>163250</v>
      </c>
      <c r="C10918" s="15">
        <v>703450</v>
      </c>
      <c r="E10918" s="36" t="s">
        <v>248</v>
      </c>
      <c r="F10918" s="15">
        <v>648950</v>
      </c>
      <c r="G10918" s="15">
        <v>22128770</v>
      </c>
      <c r="I10918" s="35" t="s">
        <v>266</v>
      </c>
      <c r="J10918" s="15"/>
    </row>
    <row r="10919" spans="1:10" x14ac:dyDescent="0.3">
      <c r="A10919" s="38" t="s">
        <v>258</v>
      </c>
      <c r="B10919" s="15">
        <v>73250</v>
      </c>
      <c r="C10919" s="15">
        <v>316500</v>
      </c>
      <c r="E10919" s="36" t="s">
        <v>250</v>
      </c>
      <c r="F10919" s="15">
        <v>735550</v>
      </c>
      <c r="G10919" s="15">
        <v>20158887</v>
      </c>
      <c r="I10919" s="38" t="s">
        <v>245</v>
      </c>
      <c r="J10919" s="15">
        <v>11.9</v>
      </c>
    </row>
    <row r="10920" spans="1:10" x14ac:dyDescent="0.3">
      <c r="A10920" s="38" t="s">
        <v>260</v>
      </c>
      <c r="B10920" s="15">
        <v>101500</v>
      </c>
      <c r="C10920" s="15">
        <v>655500</v>
      </c>
      <c r="E10920" s="37" t="s">
        <v>252</v>
      </c>
      <c r="F10920" s="15">
        <v>228050</v>
      </c>
      <c r="G10920" s="15">
        <v>6511003</v>
      </c>
      <c r="I10920" s="38" t="s">
        <v>247</v>
      </c>
      <c r="J10920" s="15">
        <v>8.9</v>
      </c>
    </row>
    <row r="10921" spans="1:10" x14ac:dyDescent="0.3">
      <c r="A10921" s="38" t="s">
        <v>262</v>
      </c>
      <c r="B10921" s="15">
        <v>125750</v>
      </c>
      <c r="C10921" s="15">
        <v>820500</v>
      </c>
      <c r="E10921" s="37" t="s">
        <v>255</v>
      </c>
      <c r="F10921" s="15">
        <v>230500</v>
      </c>
      <c r="G10921" s="15">
        <v>7107600</v>
      </c>
      <c r="I10921" s="38" t="s">
        <v>249</v>
      </c>
      <c r="J10921" s="15">
        <v>8.8000000000000007</v>
      </c>
    </row>
    <row r="10922" spans="1:10" x14ac:dyDescent="0.3">
      <c r="A10922" s="38" t="s">
        <v>263</v>
      </c>
      <c r="B10922" s="15">
        <v>117500</v>
      </c>
      <c r="C10922" s="15">
        <v>789950</v>
      </c>
      <c r="E10922" s="37" t="s">
        <v>258</v>
      </c>
      <c r="F10922" s="15">
        <v>277000</v>
      </c>
      <c r="G10922" s="15">
        <v>6540284</v>
      </c>
      <c r="I10922" s="38" t="s">
        <v>251</v>
      </c>
      <c r="J10922" s="15">
        <v>8.8000000000000007</v>
      </c>
    </row>
    <row r="10923" spans="1:10" x14ac:dyDescent="0.3">
      <c r="A10923" s="35" t="s">
        <v>269</v>
      </c>
      <c r="B10923" s="15"/>
      <c r="C10923" s="15"/>
      <c r="E10923" s="36" t="s">
        <v>253</v>
      </c>
      <c r="F10923" s="15">
        <v>756500</v>
      </c>
      <c r="G10923" s="15">
        <v>21026676</v>
      </c>
      <c r="I10923" s="38" t="s">
        <v>254</v>
      </c>
      <c r="J10923" s="15">
        <v>9.1999999999999993</v>
      </c>
    </row>
    <row r="10924" spans="1:10" x14ac:dyDescent="0.3">
      <c r="A10924" s="38" t="s">
        <v>245</v>
      </c>
      <c r="B10924" s="15">
        <v>122000</v>
      </c>
      <c r="C10924" s="15">
        <v>688000</v>
      </c>
      <c r="E10924" s="35" t="s">
        <v>244</v>
      </c>
      <c r="F10924" s="15">
        <v>3226394</v>
      </c>
      <c r="G10924" s="15">
        <v>81348503</v>
      </c>
      <c r="I10924" s="38" t="s">
        <v>257</v>
      </c>
      <c r="J10924" s="15">
        <v>9.1999999999999993</v>
      </c>
    </row>
    <row r="10925" spans="1:10" x14ac:dyDescent="0.3">
      <c r="A10925" s="38" t="s">
        <v>247</v>
      </c>
      <c r="B10925" s="15">
        <v>127000</v>
      </c>
      <c r="C10925" s="15">
        <v>866500</v>
      </c>
      <c r="E10925" s="36" t="s">
        <v>246</v>
      </c>
      <c r="F10925" s="15">
        <v>821750</v>
      </c>
      <c r="G10925" s="15">
        <v>17368931</v>
      </c>
      <c r="I10925" s="38" t="s">
        <v>252</v>
      </c>
      <c r="J10925" s="15">
        <v>9.8000000000000007</v>
      </c>
    </row>
    <row r="10926" spans="1:10" x14ac:dyDescent="0.3">
      <c r="A10926" s="38" t="s">
        <v>249</v>
      </c>
      <c r="B10926" s="15">
        <v>96500</v>
      </c>
      <c r="C10926" s="15">
        <v>1145149</v>
      </c>
      <c r="E10926" s="36" t="s">
        <v>248</v>
      </c>
      <c r="F10926" s="15">
        <v>759150</v>
      </c>
      <c r="G10926" s="15">
        <v>23977844</v>
      </c>
      <c r="I10926" s="38" t="s">
        <v>255</v>
      </c>
      <c r="J10926" s="15">
        <v>10.199999999999999</v>
      </c>
    </row>
    <row r="10927" spans="1:10" x14ac:dyDescent="0.3">
      <c r="A10927" s="38" t="s">
        <v>251</v>
      </c>
      <c r="B10927" s="15">
        <v>210000</v>
      </c>
      <c r="C10927" s="15">
        <v>705950</v>
      </c>
      <c r="E10927" s="36" t="s">
        <v>250</v>
      </c>
      <c r="F10927" s="15">
        <v>817250</v>
      </c>
      <c r="G10927" s="15">
        <v>21802870</v>
      </c>
      <c r="I10927" s="38" t="s">
        <v>258</v>
      </c>
      <c r="J10927" s="15">
        <v>9.4</v>
      </c>
    </row>
    <row r="10928" spans="1:10" x14ac:dyDescent="0.3">
      <c r="A10928" s="38" t="s">
        <v>254</v>
      </c>
      <c r="B10928" s="15">
        <v>117000</v>
      </c>
      <c r="C10928" s="15">
        <v>697650</v>
      </c>
      <c r="E10928" s="37" t="s">
        <v>252</v>
      </c>
      <c r="F10928" s="15">
        <v>288750</v>
      </c>
      <c r="G10928" s="15">
        <v>6736750</v>
      </c>
      <c r="I10928" s="38" t="s">
        <v>260</v>
      </c>
      <c r="J10928" s="15">
        <v>9</v>
      </c>
    </row>
    <row r="10929" spans="1:10" x14ac:dyDescent="0.3">
      <c r="A10929" s="38" t="s">
        <v>257</v>
      </c>
      <c r="B10929" s="15">
        <v>125000</v>
      </c>
      <c r="C10929" s="15">
        <v>1320600</v>
      </c>
      <c r="E10929" s="37" t="s">
        <v>255</v>
      </c>
      <c r="F10929" s="15">
        <v>260000</v>
      </c>
      <c r="G10929" s="15">
        <v>8206020</v>
      </c>
      <c r="I10929" s="38" t="s">
        <v>262</v>
      </c>
      <c r="J10929" s="15">
        <v>8.9</v>
      </c>
    </row>
    <row r="10930" spans="1:10" x14ac:dyDescent="0.3">
      <c r="A10930" s="38" t="s">
        <v>252</v>
      </c>
      <c r="B10930" s="15">
        <v>117568</v>
      </c>
      <c r="C10930" s="15">
        <v>1105242</v>
      </c>
      <c r="E10930" s="37" t="s">
        <v>258</v>
      </c>
      <c r="F10930" s="15">
        <v>268500</v>
      </c>
      <c r="G10930" s="15">
        <v>6860100</v>
      </c>
      <c r="I10930" s="38" t="s">
        <v>263</v>
      </c>
      <c r="J10930" s="15">
        <v>8.5</v>
      </c>
    </row>
    <row r="10931" spans="1:10" x14ac:dyDescent="0.3">
      <c r="A10931" s="38" t="s">
        <v>255</v>
      </c>
      <c r="B10931" s="15">
        <v>162500</v>
      </c>
      <c r="C10931" s="15">
        <v>1467320</v>
      </c>
      <c r="E10931" s="36" t="s">
        <v>253</v>
      </c>
      <c r="F10931" s="15">
        <v>828244</v>
      </c>
      <c r="G10931" s="15">
        <v>18198858</v>
      </c>
      <c r="I10931" s="35" t="s">
        <v>267</v>
      </c>
      <c r="J10931" s="15"/>
    </row>
    <row r="10932" spans="1:10" x14ac:dyDescent="0.3">
      <c r="A10932" s="38" t="s">
        <v>258</v>
      </c>
      <c r="B10932" s="15">
        <v>89530</v>
      </c>
      <c r="C10932" s="15">
        <v>853059</v>
      </c>
      <c r="E10932" s="35" t="s">
        <v>256</v>
      </c>
      <c r="F10932" s="15">
        <v>3565450</v>
      </c>
      <c r="G10932" s="15">
        <v>65344399</v>
      </c>
      <c r="I10932" s="38" t="s">
        <v>245</v>
      </c>
      <c r="J10932" s="15">
        <v>8.5</v>
      </c>
    </row>
    <row r="10933" spans="1:10" x14ac:dyDescent="0.3">
      <c r="A10933" s="38" t="s">
        <v>260</v>
      </c>
      <c r="B10933" s="15">
        <v>110000</v>
      </c>
      <c r="C10933" s="15">
        <v>859050</v>
      </c>
      <c r="E10933" s="36" t="s">
        <v>246</v>
      </c>
      <c r="F10933" s="15">
        <v>838500</v>
      </c>
      <c r="G10933" s="15">
        <v>15346672</v>
      </c>
      <c r="I10933" s="38" t="s">
        <v>247</v>
      </c>
      <c r="J10933" s="15">
        <v>8.9</v>
      </c>
    </row>
    <row r="10934" spans="1:10" x14ac:dyDescent="0.3">
      <c r="A10934" s="38" t="s">
        <v>262</v>
      </c>
      <c r="B10934" s="15">
        <v>112550</v>
      </c>
      <c r="C10934" s="15">
        <v>875742</v>
      </c>
      <c r="E10934" s="36" t="s">
        <v>248</v>
      </c>
      <c r="F10934" s="15">
        <v>887000</v>
      </c>
      <c r="G10934" s="15">
        <v>20632005</v>
      </c>
      <c r="I10934" s="38" t="s">
        <v>249</v>
      </c>
      <c r="J10934" s="15">
        <v>10.7</v>
      </c>
    </row>
    <row r="10935" spans="1:10" x14ac:dyDescent="0.3">
      <c r="A10935" s="38" t="s">
        <v>263</v>
      </c>
      <c r="B10935" s="15">
        <v>147750</v>
      </c>
      <c r="C10935" s="15">
        <v>1150775</v>
      </c>
      <c r="E10935" s="36" t="s">
        <v>250</v>
      </c>
      <c r="F10935" s="15">
        <v>820950</v>
      </c>
      <c r="G10935" s="15">
        <v>16997269</v>
      </c>
      <c r="I10935" s="38" t="s">
        <v>251</v>
      </c>
      <c r="J10935" s="15">
        <v>12</v>
      </c>
    </row>
    <row r="10936" spans="1:10" x14ac:dyDescent="0.3">
      <c r="A10936" s="35" t="s">
        <v>270</v>
      </c>
      <c r="B10936" s="15"/>
      <c r="C10936" s="15"/>
      <c r="E10936" s="37" t="s">
        <v>252</v>
      </c>
      <c r="F10936" s="15">
        <v>226000</v>
      </c>
      <c r="G10936" s="15">
        <v>6384329</v>
      </c>
      <c r="I10936" s="38" t="s">
        <v>254</v>
      </c>
      <c r="J10936" s="15">
        <v>11.5</v>
      </c>
    </row>
    <row r="10937" spans="1:10" x14ac:dyDescent="0.3">
      <c r="A10937" s="38" t="s">
        <v>245</v>
      </c>
      <c r="B10937" s="15">
        <v>84650</v>
      </c>
      <c r="C10937" s="15">
        <v>751139</v>
      </c>
      <c r="E10937" s="37" t="s">
        <v>255</v>
      </c>
      <c r="F10937" s="15">
        <v>302950</v>
      </c>
      <c r="G10937" s="15">
        <v>6107100</v>
      </c>
      <c r="I10937" s="38" t="s">
        <v>257</v>
      </c>
      <c r="J10937" s="15">
        <v>13.8</v>
      </c>
    </row>
    <row r="10938" spans="1:10" x14ac:dyDescent="0.3">
      <c r="A10938" s="38" t="s">
        <v>247</v>
      </c>
      <c r="B10938" s="15">
        <v>135000</v>
      </c>
      <c r="C10938" s="15">
        <v>1453350</v>
      </c>
      <c r="E10938" s="37" t="s">
        <v>258</v>
      </c>
      <c r="F10938" s="15">
        <v>292000</v>
      </c>
      <c r="G10938" s="15">
        <v>4505840</v>
      </c>
      <c r="I10938" s="38" t="s">
        <v>252</v>
      </c>
      <c r="J10938" s="15">
        <v>12.2</v>
      </c>
    </row>
    <row r="10939" spans="1:10" x14ac:dyDescent="0.3">
      <c r="A10939" s="38" t="s">
        <v>249</v>
      </c>
      <c r="B10939" s="15">
        <v>138950</v>
      </c>
      <c r="C10939" s="15">
        <v>796350</v>
      </c>
      <c r="E10939" s="36" t="s">
        <v>253</v>
      </c>
      <c r="F10939" s="15">
        <v>1019000</v>
      </c>
      <c r="G10939" s="15">
        <v>12368453</v>
      </c>
      <c r="I10939" s="38" t="s">
        <v>255</v>
      </c>
      <c r="J10939" s="15">
        <v>10.199999999999999</v>
      </c>
    </row>
    <row r="10940" spans="1:10" x14ac:dyDescent="0.3">
      <c r="A10940" s="38" t="s">
        <v>251</v>
      </c>
      <c r="B10940" s="15">
        <v>83200</v>
      </c>
      <c r="C10940" s="15">
        <v>556750</v>
      </c>
      <c r="E10940" s="35" t="s">
        <v>261</v>
      </c>
      <c r="F10940" s="15">
        <v>2951145</v>
      </c>
      <c r="G10940" s="15">
        <v>39351015</v>
      </c>
      <c r="I10940" s="38" t="s">
        <v>258</v>
      </c>
      <c r="J10940" s="15">
        <v>8.8000000000000007</v>
      </c>
    </row>
    <row r="10941" spans="1:10" x14ac:dyDescent="0.3">
      <c r="A10941" s="38" t="s">
        <v>254</v>
      </c>
      <c r="B10941" s="15">
        <v>124975</v>
      </c>
      <c r="C10941" s="15">
        <v>1551249</v>
      </c>
      <c r="E10941" s="36" t="s">
        <v>246</v>
      </c>
      <c r="F10941" s="15">
        <v>672000</v>
      </c>
      <c r="G10941" s="15">
        <v>7613552</v>
      </c>
      <c r="I10941" s="38" t="s">
        <v>260</v>
      </c>
      <c r="J10941" s="15">
        <v>7.9</v>
      </c>
    </row>
    <row r="10942" spans="1:10" x14ac:dyDescent="0.3">
      <c r="A10942" s="38" t="s">
        <v>257</v>
      </c>
      <c r="B10942" s="15">
        <v>165563</v>
      </c>
      <c r="C10942" s="15">
        <v>1273925</v>
      </c>
      <c r="E10942" s="36" t="s">
        <v>248</v>
      </c>
      <c r="F10942" s="15">
        <v>706900</v>
      </c>
      <c r="G10942" s="15">
        <v>11066515</v>
      </c>
      <c r="I10942" s="38" t="s">
        <v>262</v>
      </c>
      <c r="J10942" s="15">
        <v>7.2</v>
      </c>
    </row>
    <row r="10943" spans="1:10" x14ac:dyDescent="0.3">
      <c r="A10943" s="38" t="s">
        <v>252</v>
      </c>
      <c r="B10943" s="15">
        <v>125000</v>
      </c>
      <c r="C10943" s="15">
        <v>1204660</v>
      </c>
      <c r="E10943" s="36" t="s">
        <v>250</v>
      </c>
      <c r="F10943" s="15">
        <v>743270</v>
      </c>
      <c r="G10943" s="15">
        <v>12515740</v>
      </c>
      <c r="I10943" s="38" t="s">
        <v>263</v>
      </c>
      <c r="J10943" s="15">
        <v>5.9</v>
      </c>
    </row>
    <row r="10944" spans="1:10" x14ac:dyDescent="0.3">
      <c r="A10944" s="38" t="s">
        <v>255</v>
      </c>
      <c r="B10944" s="15">
        <v>130000</v>
      </c>
      <c r="C10944" s="15">
        <v>1427550</v>
      </c>
      <c r="E10944" s="37" t="s">
        <v>252</v>
      </c>
      <c r="F10944" s="15">
        <v>215000</v>
      </c>
      <c r="G10944" s="15">
        <v>2487950</v>
      </c>
      <c r="I10944" s="35" t="s">
        <v>268</v>
      </c>
      <c r="J10944" s="15"/>
    </row>
    <row r="10945" spans="1:10" x14ac:dyDescent="0.3">
      <c r="A10945" s="38" t="s">
        <v>258</v>
      </c>
      <c r="B10945" s="15">
        <v>142500</v>
      </c>
      <c r="C10945" s="15">
        <v>2060719</v>
      </c>
      <c r="E10945" s="37" t="s">
        <v>255</v>
      </c>
      <c r="F10945" s="15">
        <v>273270</v>
      </c>
      <c r="G10945" s="15">
        <v>4690790</v>
      </c>
      <c r="I10945" s="38" t="s">
        <v>245</v>
      </c>
      <c r="J10945" s="15">
        <v>6.7</v>
      </c>
    </row>
    <row r="10946" spans="1:10" x14ac:dyDescent="0.3">
      <c r="A10946" s="38" t="s">
        <v>260</v>
      </c>
      <c r="B10946" s="15">
        <v>136000</v>
      </c>
      <c r="C10946" s="15">
        <v>1034911</v>
      </c>
      <c r="E10946" s="37" t="s">
        <v>258</v>
      </c>
      <c r="F10946" s="15">
        <v>255000</v>
      </c>
      <c r="G10946" s="15">
        <v>5337000</v>
      </c>
      <c r="I10946" s="38" t="s">
        <v>247</v>
      </c>
      <c r="J10946" s="15">
        <v>6.6</v>
      </c>
    </row>
    <row r="10947" spans="1:10" x14ac:dyDescent="0.3">
      <c r="A10947" s="38" t="s">
        <v>262</v>
      </c>
      <c r="B10947" s="15">
        <v>124700</v>
      </c>
      <c r="C10947" s="15">
        <v>1274850</v>
      </c>
      <c r="E10947" s="36" t="s">
        <v>253</v>
      </c>
      <c r="F10947" s="15">
        <v>828975</v>
      </c>
      <c r="G10947" s="15">
        <v>8155208</v>
      </c>
      <c r="I10947" s="38" t="s">
        <v>249</v>
      </c>
      <c r="J10947" s="15">
        <v>6.7</v>
      </c>
    </row>
    <row r="10948" spans="1:10" x14ac:dyDescent="0.3">
      <c r="A10948" s="38" t="s">
        <v>263</v>
      </c>
      <c r="B10948" s="15">
        <v>118500</v>
      </c>
      <c r="C10948" s="15">
        <v>1918450</v>
      </c>
      <c r="E10948" s="35" t="s">
        <v>264</v>
      </c>
      <c r="F10948" s="15">
        <v>3253050</v>
      </c>
      <c r="G10948" s="15">
        <v>41410231</v>
      </c>
      <c r="I10948" s="38" t="s">
        <v>251</v>
      </c>
      <c r="J10948" s="15">
        <v>6.6</v>
      </c>
    </row>
    <row r="10949" spans="1:10" x14ac:dyDescent="0.3">
      <c r="A10949" s="35" t="s">
        <v>271</v>
      </c>
      <c r="B10949" s="15"/>
      <c r="C10949" s="15"/>
      <c r="E10949" s="36" t="s">
        <v>246</v>
      </c>
      <c r="F10949" s="15">
        <v>862950</v>
      </c>
      <c r="G10949" s="15">
        <v>9415630</v>
      </c>
      <c r="I10949" s="38" t="s">
        <v>254</v>
      </c>
      <c r="J10949" s="15">
        <v>6.2</v>
      </c>
    </row>
    <row r="10950" spans="1:10" x14ac:dyDescent="0.3">
      <c r="A10950" s="38" t="s">
        <v>245</v>
      </c>
      <c r="B10950" s="15">
        <v>136450</v>
      </c>
      <c r="C10950" s="15">
        <v>1067300</v>
      </c>
      <c r="E10950" s="36" t="s">
        <v>248</v>
      </c>
      <c r="F10950" s="15">
        <v>794500</v>
      </c>
      <c r="G10950" s="15">
        <v>10715290</v>
      </c>
      <c r="I10950" s="38" t="s">
        <v>257</v>
      </c>
      <c r="J10950" s="15">
        <v>5.5</v>
      </c>
    </row>
    <row r="10951" spans="1:10" x14ac:dyDescent="0.3">
      <c r="A10951" s="38" t="s">
        <v>247</v>
      </c>
      <c r="B10951" s="15">
        <v>127450</v>
      </c>
      <c r="C10951" s="15">
        <v>773709</v>
      </c>
      <c r="E10951" s="36" t="s">
        <v>250</v>
      </c>
      <c r="F10951" s="15">
        <v>847750</v>
      </c>
      <c r="G10951" s="15">
        <v>12829660</v>
      </c>
      <c r="I10951" s="38" t="s">
        <v>252</v>
      </c>
      <c r="J10951" s="15">
        <v>5.8</v>
      </c>
    </row>
    <row r="10952" spans="1:10" x14ac:dyDescent="0.3">
      <c r="A10952" s="38" t="s">
        <v>249</v>
      </c>
      <c r="B10952" s="15">
        <v>174500</v>
      </c>
      <c r="C10952" s="15">
        <v>1421850</v>
      </c>
      <c r="E10952" s="37" t="s">
        <v>252</v>
      </c>
      <c r="F10952" s="15">
        <v>340000</v>
      </c>
      <c r="G10952" s="15">
        <v>5206080</v>
      </c>
      <c r="I10952" s="38" t="s">
        <v>255</v>
      </c>
      <c r="J10952" s="15">
        <v>5.9</v>
      </c>
    </row>
    <row r="10953" spans="1:10" x14ac:dyDescent="0.3">
      <c r="A10953" s="38" t="s">
        <v>251</v>
      </c>
      <c r="B10953" s="15">
        <v>175000</v>
      </c>
      <c r="C10953" s="15">
        <v>1055300</v>
      </c>
      <c r="E10953" s="37" t="s">
        <v>255</v>
      </c>
      <c r="F10953" s="15">
        <v>257750</v>
      </c>
      <c r="G10953" s="15">
        <v>4225180</v>
      </c>
      <c r="I10953" s="38" t="s">
        <v>258</v>
      </c>
      <c r="J10953" s="15">
        <v>6.7</v>
      </c>
    </row>
    <row r="10954" spans="1:10" x14ac:dyDescent="0.3">
      <c r="A10954" s="38" t="s">
        <v>254</v>
      </c>
      <c r="B10954" s="15">
        <v>129148</v>
      </c>
      <c r="C10954" s="15">
        <v>830235</v>
      </c>
      <c r="E10954" s="37" t="s">
        <v>258</v>
      </c>
      <c r="F10954" s="15">
        <v>250000</v>
      </c>
      <c r="G10954" s="15">
        <v>3398400</v>
      </c>
      <c r="I10954" s="38" t="s">
        <v>260</v>
      </c>
      <c r="J10954" s="15">
        <v>5.8</v>
      </c>
    </row>
    <row r="10955" spans="1:10" x14ac:dyDescent="0.3">
      <c r="A10955" s="38" t="s">
        <v>257</v>
      </c>
      <c r="B10955" s="15">
        <v>147750</v>
      </c>
      <c r="C10955" s="15">
        <v>2112477</v>
      </c>
      <c r="E10955" s="36" t="s">
        <v>253</v>
      </c>
      <c r="F10955" s="15">
        <v>747850</v>
      </c>
      <c r="G10955" s="15">
        <v>8449651</v>
      </c>
      <c r="I10955" s="38" t="s">
        <v>262</v>
      </c>
      <c r="J10955" s="15">
        <v>5.0999999999999996</v>
      </c>
    </row>
    <row r="10956" spans="1:10" x14ac:dyDescent="0.3">
      <c r="A10956" s="38" t="s">
        <v>252</v>
      </c>
      <c r="B10956" s="15">
        <v>163900</v>
      </c>
      <c r="C10956" s="15">
        <v>1683050</v>
      </c>
      <c r="E10956" s="35" t="s">
        <v>266</v>
      </c>
      <c r="F10956" s="15">
        <v>2718703</v>
      </c>
      <c r="G10956" s="15">
        <v>40579700</v>
      </c>
      <c r="I10956" s="38" t="s">
        <v>263</v>
      </c>
      <c r="J10956" s="15">
        <v>4.5</v>
      </c>
    </row>
    <row r="10957" spans="1:10" x14ac:dyDescent="0.3">
      <c r="A10957" s="38" t="s">
        <v>255</v>
      </c>
      <c r="B10957" s="15">
        <v>191250</v>
      </c>
      <c r="C10957" s="15">
        <v>1435400</v>
      </c>
      <c r="E10957" s="36" t="s">
        <v>246</v>
      </c>
      <c r="F10957" s="15">
        <v>692500</v>
      </c>
      <c r="G10957" s="15">
        <v>7364350</v>
      </c>
      <c r="I10957" s="35" t="s">
        <v>269</v>
      </c>
      <c r="J10957" s="15"/>
    </row>
    <row r="10958" spans="1:10" x14ac:dyDescent="0.3">
      <c r="A10958" s="38" t="s">
        <v>258</v>
      </c>
      <c r="B10958" s="15">
        <v>155000</v>
      </c>
      <c r="C10958" s="15">
        <v>1935449</v>
      </c>
      <c r="E10958" s="36" t="s">
        <v>248</v>
      </c>
      <c r="F10958" s="15">
        <v>708000</v>
      </c>
      <c r="G10958" s="15">
        <v>13756712</v>
      </c>
      <c r="I10958" s="38" t="s">
        <v>245</v>
      </c>
      <c r="J10958" s="15">
        <v>4.5999999999999996</v>
      </c>
    </row>
    <row r="10959" spans="1:10" x14ac:dyDescent="0.3">
      <c r="A10959" s="38" t="s">
        <v>260</v>
      </c>
      <c r="B10959" s="15">
        <v>170000</v>
      </c>
      <c r="C10959" s="15">
        <v>1932850</v>
      </c>
      <c r="E10959" s="36" t="s">
        <v>250</v>
      </c>
      <c r="F10959" s="15">
        <v>653553</v>
      </c>
      <c r="G10959" s="15">
        <v>8487756</v>
      </c>
      <c r="I10959" s="38" t="s">
        <v>247</v>
      </c>
      <c r="J10959" s="15">
        <v>4.5</v>
      </c>
    </row>
    <row r="10960" spans="1:10" x14ac:dyDescent="0.3">
      <c r="A10960" s="38" t="s">
        <v>262</v>
      </c>
      <c r="B10960" s="15">
        <v>178250</v>
      </c>
      <c r="C10960" s="15">
        <v>1026700</v>
      </c>
      <c r="E10960" s="37" t="s">
        <v>252</v>
      </c>
      <c r="F10960" s="15">
        <v>189000</v>
      </c>
      <c r="G10960" s="15">
        <v>2605275</v>
      </c>
      <c r="I10960" s="38" t="s">
        <v>249</v>
      </c>
      <c r="J10960" s="15">
        <v>4.9000000000000004</v>
      </c>
    </row>
    <row r="10961" spans="1:10" x14ac:dyDescent="0.3">
      <c r="A10961" s="38" t="s">
        <v>263</v>
      </c>
      <c r="B10961" s="15">
        <v>171000</v>
      </c>
      <c r="C10961" s="15">
        <v>1077900</v>
      </c>
      <c r="E10961" s="37" t="s">
        <v>255</v>
      </c>
      <c r="F10961" s="15">
        <v>201825</v>
      </c>
      <c r="G10961" s="15">
        <v>2534625</v>
      </c>
      <c r="I10961" s="38" t="s">
        <v>251</v>
      </c>
      <c r="J10961" s="15">
        <v>4.3</v>
      </c>
    </row>
    <row r="10962" spans="1:10" x14ac:dyDescent="0.3">
      <c r="A10962" s="35" t="s">
        <v>272</v>
      </c>
      <c r="B10962" s="15"/>
      <c r="C10962" s="15"/>
      <c r="E10962" s="37" t="s">
        <v>258</v>
      </c>
      <c r="F10962" s="15">
        <v>262728</v>
      </c>
      <c r="G10962" s="15">
        <v>3347856</v>
      </c>
      <c r="I10962" s="38" t="s">
        <v>254</v>
      </c>
      <c r="J10962" s="15">
        <v>4.4000000000000004</v>
      </c>
    </row>
    <row r="10963" spans="1:10" x14ac:dyDescent="0.3">
      <c r="A10963" s="38" t="s">
        <v>245</v>
      </c>
      <c r="B10963" s="15">
        <v>155000</v>
      </c>
      <c r="C10963" s="15">
        <v>1882200</v>
      </c>
      <c r="E10963" s="36" t="s">
        <v>253</v>
      </c>
      <c r="F10963" s="15">
        <v>664650</v>
      </c>
      <c r="G10963" s="15">
        <v>10970882</v>
      </c>
      <c r="I10963" s="38" t="s">
        <v>257</v>
      </c>
      <c r="J10963" s="15">
        <v>4.3</v>
      </c>
    </row>
    <row r="10964" spans="1:10" x14ac:dyDescent="0.3">
      <c r="A10964" s="38" t="s">
        <v>247</v>
      </c>
      <c r="B10964" s="15">
        <v>125750</v>
      </c>
      <c r="C10964" s="15">
        <v>1263500</v>
      </c>
      <c r="E10964" s="35" t="s">
        <v>267</v>
      </c>
      <c r="F10964" s="15">
        <v>2772094</v>
      </c>
      <c r="G10964" s="15">
        <v>45981424</v>
      </c>
      <c r="I10964" s="38" t="s">
        <v>252</v>
      </c>
      <c r="J10964" s="15">
        <v>4.0999999999999996</v>
      </c>
    </row>
    <row r="10965" spans="1:10" x14ac:dyDescent="0.3">
      <c r="A10965" s="38" t="s">
        <v>249</v>
      </c>
      <c r="B10965" s="15">
        <v>162000</v>
      </c>
      <c r="C10965" s="15">
        <v>1855250</v>
      </c>
      <c r="E10965" s="36" t="s">
        <v>246</v>
      </c>
      <c r="F10965" s="15">
        <v>785000</v>
      </c>
      <c r="G10965" s="15">
        <v>8718031</v>
      </c>
      <c r="I10965" s="38" t="s">
        <v>255</v>
      </c>
      <c r="J10965" s="15">
        <v>3.6</v>
      </c>
    </row>
    <row r="10966" spans="1:10" x14ac:dyDescent="0.3">
      <c r="A10966" s="38" t="s">
        <v>251</v>
      </c>
      <c r="B10966" s="15">
        <v>161000</v>
      </c>
      <c r="C10966" s="15">
        <v>1342875</v>
      </c>
      <c r="E10966" s="36" t="s">
        <v>248</v>
      </c>
      <c r="F10966" s="15">
        <v>673812</v>
      </c>
      <c r="G10966" s="15">
        <v>10889846</v>
      </c>
      <c r="I10966" s="38" t="s">
        <v>258</v>
      </c>
      <c r="J10966" s="15">
        <v>4.3</v>
      </c>
    </row>
    <row r="10967" spans="1:10" x14ac:dyDescent="0.3">
      <c r="A10967" s="38" t="s">
        <v>254</v>
      </c>
      <c r="B10967" s="15">
        <v>198250</v>
      </c>
      <c r="C10967" s="15">
        <v>2352850</v>
      </c>
      <c r="E10967" s="36" t="s">
        <v>250</v>
      </c>
      <c r="F10967" s="15">
        <v>659475</v>
      </c>
      <c r="G10967" s="15">
        <v>15997737</v>
      </c>
      <c r="I10967" s="38" t="s">
        <v>260</v>
      </c>
      <c r="J10967" s="15">
        <v>3.9</v>
      </c>
    </row>
    <row r="10968" spans="1:10" x14ac:dyDescent="0.3">
      <c r="A10968" s="38" t="s">
        <v>257</v>
      </c>
      <c r="B10968" s="15">
        <v>204000</v>
      </c>
      <c r="C10968" s="15">
        <v>1885350</v>
      </c>
      <c r="E10968" s="37" t="s">
        <v>252</v>
      </c>
      <c r="F10968" s="15">
        <v>239500</v>
      </c>
      <c r="G10968" s="15">
        <v>3040726</v>
      </c>
      <c r="I10968" s="38" t="s">
        <v>262</v>
      </c>
      <c r="J10968" s="15">
        <v>3.6</v>
      </c>
    </row>
    <row r="10969" spans="1:10" x14ac:dyDescent="0.3">
      <c r="A10969" s="38" t="s">
        <v>252</v>
      </c>
      <c r="B10969" s="15">
        <v>199500</v>
      </c>
      <c r="C10969" s="15">
        <v>1826900</v>
      </c>
      <c r="E10969" s="37" t="s">
        <v>255</v>
      </c>
      <c r="F10969" s="15">
        <v>199000</v>
      </c>
      <c r="G10969" s="15">
        <v>6309090</v>
      </c>
      <c r="I10969" s="38" t="s">
        <v>263</v>
      </c>
      <c r="J10969" s="15">
        <v>2.6</v>
      </c>
    </row>
    <row r="10970" spans="1:10" x14ac:dyDescent="0.3">
      <c r="A10970" s="38" t="s">
        <v>255</v>
      </c>
      <c r="B10970" s="15">
        <v>188500</v>
      </c>
      <c r="C10970" s="15">
        <v>2406750</v>
      </c>
      <c r="E10970" s="37" t="s">
        <v>258</v>
      </c>
      <c r="F10970" s="15">
        <v>220975</v>
      </c>
      <c r="G10970" s="15">
        <v>6647921</v>
      </c>
      <c r="I10970" s="35" t="s">
        <v>270</v>
      </c>
      <c r="J10970" s="15"/>
    </row>
    <row r="10971" spans="1:10" x14ac:dyDescent="0.3">
      <c r="A10971" s="38" t="s">
        <v>258</v>
      </c>
      <c r="B10971" s="15">
        <v>182500</v>
      </c>
      <c r="C10971" s="15">
        <v>2271150</v>
      </c>
      <c r="E10971" s="36" t="s">
        <v>253</v>
      </c>
      <c r="F10971" s="15">
        <v>653807</v>
      </c>
      <c r="G10971" s="15">
        <v>10375810</v>
      </c>
      <c r="I10971" s="38" t="s">
        <v>245</v>
      </c>
      <c r="J10971" s="15">
        <v>3.1</v>
      </c>
    </row>
    <row r="10972" spans="1:10" x14ac:dyDescent="0.3">
      <c r="A10972" s="38" t="s">
        <v>260</v>
      </c>
      <c r="B10972" s="15">
        <v>206000</v>
      </c>
      <c r="C10972" s="15">
        <v>1793750</v>
      </c>
      <c r="E10972" s="35" t="s">
        <v>268</v>
      </c>
      <c r="F10972" s="15">
        <v>2787299</v>
      </c>
      <c r="G10972" s="15">
        <v>50575400</v>
      </c>
      <c r="I10972" s="38" t="s">
        <v>247</v>
      </c>
      <c r="J10972" s="15">
        <v>3.6</v>
      </c>
    </row>
    <row r="10973" spans="1:10" x14ac:dyDescent="0.3">
      <c r="A10973" s="38" t="s">
        <v>262</v>
      </c>
      <c r="B10973" s="15">
        <v>188250</v>
      </c>
      <c r="C10973" s="15">
        <v>1910490</v>
      </c>
      <c r="E10973" s="36" t="s">
        <v>246</v>
      </c>
      <c r="F10973" s="15">
        <v>668500</v>
      </c>
      <c r="G10973" s="15">
        <v>9898989</v>
      </c>
      <c r="I10973" s="38" t="s">
        <v>249</v>
      </c>
      <c r="J10973" s="15">
        <v>3.8</v>
      </c>
    </row>
    <row r="10974" spans="1:10" x14ac:dyDescent="0.3">
      <c r="A10974" s="38" t="s">
        <v>263</v>
      </c>
      <c r="B10974" s="15">
        <v>185000</v>
      </c>
      <c r="C10974" s="15">
        <v>2481300</v>
      </c>
      <c r="E10974" s="36" t="s">
        <v>248</v>
      </c>
      <c r="F10974" s="15">
        <v>698954</v>
      </c>
      <c r="G10974" s="15">
        <v>11071321</v>
      </c>
      <c r="I10974" s="38" t="s">
        <v>251</v>
      </c>
      <c r="J10974" s="15">
        <v>4.4000000000000004</v>
      </c>
    </row>
    <row r="10975" spans="1:10" x14ac:dyDescent="0.3">
      <c r="A10975" s="35" t="s">
        <v>273</v>
      </c>
      <c r="B10975" s="15"/>
      <c r="C10975" s="15"/>
      <c r="E10975" s="36" t="s">
        <v>250</v>
      </c>
      <c r="F10975" s="15">
        <v>667095</v>
      </c>
      <c r="G10975" s="15">
        <v>14990638</v>
      </c>
      <c r="I10975" s="38" t="s">
        <v>254</v>
      </c>
      <c r="J10975" s="15">
        <v>4.3</v>
      </c>
    </row>
    <row r="10976" spans="1:10" x14ac:dyDescent="0.3">
      <c r="A10976" s="38" t="s">
        <v>245</v>
      </c>
      <c r="B10976" s="15">
        <v>178000</v>
      </c>
      <c r="C10976" s="15">
        <v>3444690</v>
      </c>
      <c r="E10976" s="37" t="s">
        <v>252</v>
      </c>
      <c r="F10976" s="15">
        <v>259900</v>
      </c>
      <c r="G10976" s="15">
        <v>6060347</v>
      </c>
      <c r="I10976" s="38" t="s">
        <v>257</v>
      </c>
      <c r="J10976" s="15">
        <v>5.4</v>
      </c>
    </row>
    <row r="10977" spans="1:10" x14ac:dyDescent="0.3">
      <c r="A10977" s="38" t="s">
        <v>247</v>
      </c>
      <c r="B10977" s="15">
        <v>162500</v>
      </c>
      <c r="C10977" s="15">
        <v>1193100</v>
      </c>
      <c r="E10977" s="37" t="s">
        <v>255</v>
      </c>
      <c r="F10977" s="15">
        <v>187195</v>
      </c>
      <c r="G10977" s="15">
        <v>4103808</v>
      </c>
      <c r="I10977" s="38" t="s">
        <v>252</v>
      </c>
      <c r="J10977" s="15">
        <v>5.5</v>
      </c>
    </row>
    <row r="10978" spans="1:10" x14ac:dyDescent="0.3">
      <c r="A10978" s="38" t="s">
        <v>249</v>
      </c>
      <c r="B10978" s="15">
        <v>211500</v>
      </c>
      <c r="C10978" s="15">
        <v>1766025</v>
      </c>
      <c r="E10978" s="37" t="s">
        <v>258</v>
      </c>
      <c r="F10978" s="15">
        <v>220000</v>
      </c>
      <c r="G10978" s="15">
        <v>4826483</v>
      </c>
      <c r="I10978" s="38" t="s">
        <v>255</v>
      </c>
      <c r="J10978" s="15">
        <v>5.0999999999999996</v>
      </c>
    </row>
    <row r="10979" spans="1:10" x14ac:dyDescent="0.3">
      <c r="A10979" s="38" t="s">
        <v>251</v>
      </c>
      <c r="B10979" s="15">
        <v>230000</v>
      </c>
      <c r="C10979" s="15">
        <v>3278825</v>
      </c>
      <c r="E10979" s="36" t="s">
        <v>253</v>
      </c>
      <c r="F10979" s="15">
        <v>752750</v>
      </c>
      <c r="G10979" s="15">
        <v>14614452</v>
      </c>
      <c r="I10979" s="38" t="s">
        <v>258</v>
      </c>
      <c r="J10979" s="15">
        <v>5</v>
      </c>
    </row>
    <row r="10980" spans="1:10" x14ac:dyDescent="0.3">
      <c r="A10980" s="38" t="s">
        <v>254</v>
      </c>
      <c r="B10980" s="15">
        <v>221650</v>
      </c>
      <c r="C10980" s="15">
        <v>4083220</v>
      </c>
      <c r="E10980" s="35" t="s">
        <v>269</v>
      </c>
      <c r="F10980" s="15">
        <v>2830298</v>
      </c>
      <c r="G10980" s="15">
        <v>63724506</v>
      </c>
      <c r="I10980" s="38" t="s">
        <v>260</v>
      </c>
      <c r="J10980" s="15">
        <v>4.7</v>
      </c>
    </row>
    <row r="10981" spans="1:10" x14ac:dyDescent="0.3">
      <c r="A10981" s="38" t="s">
        <v>257</v>
      </c>
      <c r="B10981" s="15">
        <v>236500</v>
      </c>
      <c r="C10981" s="15">
        <v>4466700</v>
      </c>
      <c r="E10981" s="36" t="s">
        <v>246</v>
      </c>
      <c r="F10981" s="15">
        <v>683995</v>
      </c>
      <c r="G10981" s="15">
        <v>12156498</v>
      </c>
      <c r="I10981" s="38" t="s">
        <v>262</v>
      </c>
      <c r="J10981" s="15">
        <v>4.7</v>
      </c>
    </row>
    <row r="10982" spans="1:10" x14ac:dyDescent="0.3">
      <c r="A10982" s="38" t="s">
        <v>252</v>
      </c>
      <c r="B10982" s="15">
        <v>223250</v>
      </c>
      <c r="C10982" s="15">
        <v>2113175</v>
      </c>
      <c r="E10982" s="36" t="s">
        <v>248</v>
      </c>
      <c r="F10982" s="15">
        <v>775215</v>
      </c>
      <c r="G10982" s="15">
        <v>20973473</v>
      </c>
      <c r="I10982" s="38" t="s">
        <v>263</v>
      </c>
      <c r="J10982" s="15">
        <v>4.0999999999999996</v>
      </c>
    </row>
    <row r="10983" spans="1:10" x14ac:dyDescent="0.3">
      <c r="A10983" s="38" t="s">
        <v>255</v>
      </c>
      <c r="B10983" s="15">
        <v>198750</v>
      </c>
      <c r="C10983" s="15">
        <v>3806600</v>
      </c>
      <c r="E10983" s="36" t="s">
        <v>250</v>
      </c>
      <c r="F10983" s="15">
        <v>708503</v>
      </c>
      <c r="G10983" s="15">
        <v>16698269</v>
      </c>
      <c r="I10983" s="35" t="s">
        <v>271</v>
      </c>
      <c r="J10983" s="15"/>
    </row>
    <row r="10984" spans="1:10" x14ac:dyDescent="0.3">
      <c r="A10984" s="38" t="s">
        <v>258</v>
      </c>
      <c r="B10984" s="15">
        <v>207000</v>
      </c>
      <c r="C10984" s="15">
        <v>2545950</v>
      </c>
      <c r="E10984" s="37" t="s">
        <v>252</v>
      </c>
      <c r="F10984" s="15">
        <v>231055</v>
      </c>
      <c r="G10984" s="15">
        <v>6396483</v>
      </c>
      <c r="I10984" s="38" t="s">
        <v>245</v>
      </c>
      <c r="J10984" s="15">
        <v>4.2</v>
      </c>
    </row>
    <row r="10985" spans="1:10" x14ac:dyDescent="0.3">
      <c r="A10985" s="38" t="s">
        <v>260</v>
      </c>
      <c r="B10985" s="15">
        <v>234000</v>
      </c>
      <c r="C10985" s="15">
        <v>3329719</v>
      </c>
      <c r="E10985" s="37" t="s">
        <v>255</v>
      </c>
      <c r="F10985" s="15">
        <v>250448</v>
      </c>
      <c r="G10985" s="15">
        <v>4685311</v>
      </c>
      <c r="I10985" s="38" t="s">
        <v>247</v>
      </c>
      <c r="J10985" s="15">
        <v>4.3</v>
      </c>
    </row>
    <row r="10986" spans="1:10" x14ac:dyDescent="0.3">
      <c r="A10986" s="38" t="s">
        <v>262</v>
      </c>
      <c r="B10986" s="15">
        <v>201000</v>
      </c>
      <c r="C10986" s="15">
        <v>1034500</v>
      </c>
      <c r="E10986" s="37" t="s">
        <v>258</v>
      </c>
      <c r="F10986" s="15">
        <v>227000</v>
      </c>
      <c r="G10986" s="15">
        <v>5616475</v>
      </c>
      <c r="I10986" s="38" t="s">
        <v>249</v>
      </c>
      <c r="J10986" s="15">
        <v>3.8</v>
      </c>
    </row>
    <row r="10987" spans="1:10" x14ac:dyDescent="0.3">
      <c r="A10987" s="38" t="s">
        <v>263</v>
      </c>
      <c r="B10987" s="15">
        <v>206500</v>
      </c>
      <c r="C10987" s="15">
        <v>2268000</v>
      </c>
      <c r="E10987" s="36" t="s">
        <v>253</v>
      </c>
      <c r="F10987" s="15">
        <v>662585</v>
      </c>
      <c r="G10987" s="15">
        <v>13896266</v>
      </c>
      <c r="I10987" s="38" t="s">
        <v>251</v>
      </c>
      <c r="J10987" s="15">
        <v>3.9</v>
      </c>
    </row>
    <row r="10988" spans="1:10" x14ac:dyDescent="0.3">
      <c r="A10988" s="35" t="s">
        <v>274</v>
      </c>
      <c r="B10988" s="15"/>
      <c r="C10988" s="15"/>
      <c r="E10988" s="35" t="s">
        <v>270</v>
      </c>
      <c r="F10988" s="15">
        <v>3044588</v>
      </c>
      <c r="G10988" s="15">
        <v>62978708</v>
      </c>
      <c r="I10988" s="38" t="s">
        <v>254</v>
      </c>
      <c r="J10988" s="15">
        <v>4.2</v>
      </c>
    </row>
    <row r="10989" spans="1:10" x14ac:dyDescent="0.3">
      <c r="A10989" s="38" t="s">
        <v>245</v>
      </c>
      <c r="B10989" s="15">
        <v>257500</v>
      </c>
      <c r="C10989" s="15">
        <v>2811150</v>
      </c>
      <c r="E10989" s="36" t="s">
        <v>246</v>
      </c>
      <c r="F10989" s="15">
        <v>831613</v>
      </c>
      <c r="G10989" s="15">
        <v>10301324</v>
      </c>
      <c r="I10989" s="38" t="s">
        <v>257</v>
      </c>
      <c r="J10989" s="15">
        <v>3.5</v>
      </c>
    </row>
    <row r="10990" spans="1:10" x14ac:dyDescent="0.3">
      <c r="A10990" s="38" t="s">
        <v>247</v>
      </c>
      <c r="B10990" s="15">
        <v>256500</v>
      </c>
      <c r="C10990" s="15">
        <v>2131200</v>
      </c>
      <c r="E10990" s="36" t="s">
        <v>248</v>
      </c>
      <c r="F10990" s="15">
        <v>782000</v>
      </c>
      <c r="G10990" s="15">
        <v>18587431</v>
      </c>
      <c r="I10990" s="38" t="s">
        <v>252</v>
      </c>
      <c r="J10990" s="15">
        <v>4.2</v>
      </c>
    </row>
    <row r="10991" spans="1:10" x14ac:dyDescent="0.3">
      <c r="A10991" s="38" t="s">
        <v>249</v>
      </c>
      <c r="B10991" s="15">
        <v>229975</v>
      </c>
      <c r="C10991" s="15">
        <v>2373900</v>
      </c>
      <c r="E10991" s="36" t="s">
        <v>250</v>
      </c>
      <c r="F10991" s="15">
        <v>731000</v>
      </c>
      <c r="G10991" s="15">
        <v>18983357</v>
      </c>
      <c r="I10991" s="38" t="s">
        <v>255</v>
      </c>
      <c r="J10991" s="15">
        <v>4.0999999999999996</v>
      </c>
    </row>
    <row r="10992" spans="1:10" x14ac:dyDescent="0.3">
      <c r="A10992" s="38" t="s">
        <v>251</v>
      </c>
      <c r="B10992" s="15">
        <v>237500</v>
      </c>
      <c r="C10992" s="15">
        <v>4243700</v>
      </c>
      <c r="E10992" s="37" t="s">
        <v>252</v>
      </c>
      <c r="F10992" s="15">
        <v>238000</v>
      </c>
      <c r="G10992" s="15">
        <v>7720540</v>
      </c>
      <c r="I10992" s="38" t="s">
        <v>258</v>
      </c>
      <c r="J10992" s="15">
        <v>4.3</v>
      </c>
    </row>
    <row r="10993" spans="1:10" x14ac:dyDescent="0.3">
      <c r="A10993" s="38" t="s">
        <v>254</v>
      </c>
      <c r="B10993" s="15">
        <v>253000</v>
      </c>
      <c r="C10993" s="15">
        <v>3293400</v>
      </c>
      <c r="E10993" s="37" t="s">
        <v>255</v>
      </c>
      <c r="F10993" s="15">
        <v>263000</v>
      </c>
      <c r="G10993" s="15">
        <v>5406290</v>
      </c>
      <c r="I10993" s="38" t="s">
        <v>260</v>
      </c>
      <c r="J10993" s="15">
        <v>4.4000000000000004</v>
      </c>
    </row>
    <row r="10994" spans="1:10" x14ac:dyDescent="0.3">
      <c r="A10994" s="38" t="s">
        <v>257</v>
      </c>
      <c r="B10994" s="15">
        <v>240000</v>
      </c>
      <c r="C10994" s="15">
        <v>2812400</v>
      </c>
      <c r="E10994" s="37" t="s">
        <v>258</v>
      </c>
      <c r="F10994" s="15">
        <v>230000</v>
      </c>
      <c r="G10994" s="15">
        <v>5856527</v>
      </c>
      <c r="I10994" s="38" t="s">
        <v>262</v>
      </c>
      <c r="J10994" s="15">
        <v>3.8</v>
      </c>
    </row>
    <row r="10995" spans="1:10" x14ac:dyDescent="0.3">
      <c r="A10995" s="38" t="s">
        <v>252</v>
      </c>
      <c r="B10995" s="15">
        <v>249925</v>
      </c>
      <c r="C10995" s="15">
        <v>4433950</v>
      </c>
      <c r="E10995" s="36" t="s">
        <v>253</v>
      </c>
      <c r="F10995" s="15">
        <v>699975</v>
      </c>
      <c r="G10995" s="15">
        <v>15106596</v>
      </c>
      <c r="I10995" s="38" t="s">
        <v>263</v>
      </c>
      <c r="J10995" s="15">
        <v>3.7</v>
      </c>
    </row>
    <row r="10996" spans="1:10" x14ac:dyDescent="0.3">
      <c r="A10996" s="38" t="s">
        <v>255</v>
      </c>
      <c r="B10996" s="15">
        <v>245000</v>
      </c>
      <c r="C10996" s="15">
        <v>3573550</v>
      </c>
      <c r="E10996" s="35" t="s">
        <v>271</v>
      </c>
      <c r="F10996" s="15">
        <v>3305092</v>
      </c>
      <c r="G10996" s="15">
        <v>83075092</v>
      </c>
      <c r="I10996" s="35" t="s">
        <v>272</v>
      </c>
      <c r="J10996" s="15"/>
    </row>
    <row r="10997" spans="1:10" x14ac:dyDescent="0.3">
      <c r="A10997" s="38" t="s">
        <v>258</v>
      </c>
      <c r="B10997" s="15">
        <v>266800</v>
      </c>
      <c r="C10997" s="15">
        <v>3368000</v>
      </c>
      <c r="E10997" s="36" t="s">
        <v>246</v>
      </c>
      <c r="F10997" s="15">
        <v>815950</v>
      </c>
      <c r="G10997" s="15">
        <v>14264484</v>
      </c>
      <c r="I10997" s="38" t="s">
        <v>245</v>
      </c>
      <c r="J10997" s="15">
        <v>3.8</v>
      </c>
    </row>
    <row r="10998" spans="1:10" x14ac:dyDescent="0.3">
      <c r="A10998" s="38" t="s">
        <v>260</v>
      </c>
      <c r="B10998" s="15">
        <v>268000</v>
      </c>
      <c r="C10998" s="15">
        <v>2124350</v>
      </c>
      <c r="E10998" s="36" t="s">
        <v>248</v>
      </c>
      <c r="F10998" s="15">
        <v>824450</v>
      </c>
      <c r="G10998" s="15">
        <v>25464697</v>
      </c>
      <c r="I10998" s="38" t="s">
        <v>247</v>
      </c>
      <c r="J10998" s="15">
        <v>3.6</v>
      </c>
    </row>
    <row r="10999" spans="1:10" x14ac:dyDescent="0.3">
      <c r="A10999" s="38" t="s">
        <v>262</v>
      </c>
      <c r="B10999" s="15">
        <v>235750</v>
      </c>
      <c r="C10999" s="15">
        <v>4257700</v>
      </c>
      <c r="E10999" s="36" t="s">
        <v>250</v>
      </c>
      <c r="F10999" s="15">
        <v>892692</v>
      </c>
      <c r="G10999" s="15">
        <v>25734642</v>
      </c>
      <c r="I10999" s="38" t="s">
        <v>249</v>
      </c>
      <c r="J10999" s="15">
        <v>3.9</v>
      </c>
    </row>
    <row r="11000" spans="1:10" x14ac:dyDescent="0.3">
      <c r="A11000" s="38" t="s">
        <v>263</v>
      </c>
      <c r="B11000" s="15">
        <v>240750</v>
      </c>
      <c r="C11000" s="15">
        <v>943000</v>
      </c>
      <c r="E11000" s="37" t="s">
        <v>252</v>
      </c>
      <c r="F11000" s="15">
        <v>320217</v>
      </c>
      <c r="G11000" s="15">
        <v>11364288</v>
      </c>
      <c r="I11000" s="38" t="s">
        <v>251</v>
      </c>
      <c r="J11000" s="15">
        <v>3.7</v>
      </c>
    </row>
    <row r="11001" spans="1:10" x14ac:dyDescent="0.3">
      <c r="A11001" s="35" t="s">
        <v>275</v>
      </c>
      <c r="B11001" s="15"/>
      <c r="C11001" s="15"/>
      <c r="E11001" s="37" t="s">
        <v>255</v>
      </c>
      <c r="F11001" s="15">
        <v>297475</v>
      </c>
      <c r="G11001" s="15">
        <v>7936304</v>
      </c>
      <c r="I11001" s="38" t="s">
        <v>254</v>
      </c>
      <c r="J11001" s="15">
        <v>3.5</v>
      </c>
    </row>
    <row r="11002" spans="1:10" x14ac:dyDescent="0.3">
      <c r="A11002" s="38" t="s">
        <v>245</v>
      </c>
      <c r="B11002" s="15">
        <v>229000</v>
      </c>
      <c r="C11002" s="15">
        <v>1709350</v>
      </c>
      <c r="E11002" s="37" t="s">
        <v>258</v>
      </c>
      <c r="F11002" s="15">
        <v>275000</v>
      </c>
      <c r="G11002" s="15">
        <v>6434050</v>
      </c>
      <c r="I11002" s="38" t="s">
        <v>257</v>
      </c>
      <c r="J11002" s="15">
        <v>3</v>
      </c>
    </row>
    <row r="11003" spans="1:10" x14ac:dyDescent="0.3">
      <c r="A11003" s="38" t="s">
        <v>247</v>
      </c>
      <c r="B11003" s="15">
        <v>243000</v>
      </c>
      <c r="C11003" s="15">
        <v>2245250</v>
      </c>
      <c r="E11003" s="36" t="s">
        <v>253</v>
      </c>
      <c r="F11003" s="15">
        <v>772000</v>
      </c>
      <c r="G11003" s="15">
        <v>17611269</v>
      </c>
      <c r="I11003" s="38" t="s">
        <v>252</v>
      </c>
      <c r="J11003" s="15">
        <v>2.8</v>
      </c>
    </row>
    <row r="11004" spans="1:10" x14ac:dyDescent="0.3">
      <c r="A11004" s="38" t="s">
        <v>249</v>
      </c>
      <c r="B11004" s="15">
        <v>286000</v>
      </c>
      <c r="C11004" s="15">
        <v>1495900</v>
      </c>
      <c r="E11004" s="35" t="s">
        <v>272</v>
      </c>
      <c r="F11004" s="15">
        <v>3553433</v>
      </c>
      <c r="G11004" s="15">
        <v>87645187</v>
      </c>
      <c r="I11004" s="38" t="s">
        <v>255</v>
      </c>
      <c r="J11004" s="15">
        <v>3.1</v>
      </c>
    </row>
    <row r="11005" spans="1:10" x14ac:dyDescent="0.3">
      <c r="A11005" s="38" t="s">
        <v>251</v>
      </c>
      <c r="B11005" s="15">
        <v>236500</v>
      </c>
      <c r="C11005" s="15">
        <v>2448950</v>
      </c>
      <c r="E11005" s="36" t="s">
        <v>246</v>
      </c>
      <c r="F11005" s="15">
        <v>786288</v>
      </c>
      <c r="G11005" s="15">
        <v>17274988</v>
      </c>
      <c r="I11005" s="38" t="s">
        <v>258</v>
      </c>
      <c r="J11005" s="15">
        <v>2.8</v>
      </c>
    </row>
    <row r="11006" spans="1:10" x14ac:dyDescent="0.3">
      <c r="A11006" s="38" t="s">
        <v>254</v>
      </c>
      <c r="B11006" s="15">
        <v>284000</v>
      </c>
      <c r="C11006" s="15">
        <v>2231000</v>
      </c>
      <c r="E11006" s="36" t="s">
        <v>248</v>
      </c>
      <c r="F11006" s="15">
        <v>877295</v>
      </c>
      <c r="G11006" s="15">
        <v>22460182</v>
      </c>
      <c r="I11006" s="38" t="s">
        <v>260</v>
      </c>
      <c r="J11006" s="15">
        <v>2.2999999999999998</v>
      </c>
    </row>
    <row r="11007" spans="1:10" x14ac:dyDescent="0.3">
      <c r="A11007" s="38" t="s">
        <v>257</v>
      </c>
      <c r="B11007" s="15">
        <v>257500</v>
      </c>
      <c r="C11007" s="15">
        <v>3222787</v>
      </c>
      <c r="E11007" s="36" t="s">
        <v>250</v>
      </c>
      <c r="F11007" s="15">
        <v>912350</v>
      </c>
      <c r="G11007" s="15">
        <v>26180127</v>
      </c>
      <c r="I11007" s="38" t="s">
        <v>262</v>
      </c>
      <c r="J11007" s="15">
        <v>2.1</v>
      </c>
    </row>
    <row r="11008" spans="1:10" x14ac:dyDescent="0.3">
      <c r="A11008" s="38" t="s">
        <v>252</v>
      </c>
      <c r="B11008" s="15">
        <v>263750</v>
      </c>
      <c r="C11008" s="15">
        <v>4097580</v>
      </c>
      <c r="E11008" s="37" t="s">
        <v>252</v>
      </c>
      <c r="F11008" s="15">
        <v>297900</v>
      </c>
      <c r="G11008" s="15">
        <v>8861749</v>
      </c>
      <c r="I11008" s="38" t="s">
        <v>263</v>
      </c>
      <c r="J11008" s="15">
        <v>1.5</v>
      </c>
    </row>
    <row r="11009" spans="1:10" x14ac:dyDescent="0.3">
      <c r="A11009" s="38" t="s">
        <v>255</v>
      </c>
      <c r="B11009" s="15">
        <v>703000</v>
      </c>
      <c r="C11009" s="15">
        <v>3633000</v>
      </c>
      <c r="E11009" s="37" t="s">
        <v>255</v>
      </c>
      <c r="F11009" s="15">
        <v>342000</v>
      </c>
      <c r="G11009" s="15">
        <v>10446995</v>
      </c>
      <c r="I11009" s="35" t="s">
        <v>273</v>
      </c>
      <c r="J11009" s="15"/>
    </row>
    <row r="11010" spans="1:10" x14ac:dyDescent="0.3">
      <c r="A11010" s="38" t="s">
        <v>258</v>
      </c>
      <c r="B11010" s="15">
        <v>277000</v>
      </c>
      <c r="C11010" s="15">
        <v>3270700</v>
      </c>
      <c r="E11010" s="37" t="s">
        <v>258</v>
      </c>
      <c r="F11010" s="15">
        <v>272450</v>
      </c>
      <c r="G11010" s="15">
        <v>6871383</v>
      </c>
      <c r="I11010" s="38" t="s">
        <v>245</v>
      </c>
      <c r="J11010" s="15">
        <v>1.3</v>
      </c>
    </row>
    <row r="11011" spans="1:10" x14ac:dyDescent="0.3">
      <c r="A11011" s="38" t="s">
        <v>260</v>
      </c>
      <c r="B11011" s="15">
        <v>299000</v>
      </c>
      <c r="C11011" s="15">
        <v>3551200</v>
      </c>
      <c r="E11011" s="36" t="s">
        <v>253</v>
      </c>
      <c r="F11011" s="15">
        <v>977500</v>
      </c>
      <c r="G11011" s="15">
        <v>21729890</v>
      </c>
      <c r="I11011" s="38" t="s">
        <v>247</v>
      </c>
      <c r="J11011" s="15">
        <v>1.1000000000000001</v>
      </c>
    </row>
    <row r="11012" spans="1:10" x14ac:dyDescent="0.3">
      <c r="A11012" s="38" t="s">
        <v>262</v>
      </c>
      <c r="B11012" s="15">
        <v>271450</v>
      </c>
      <c r="C11012" s="15">
        <v>2692350</v>
      </c>
      <c r="E11012" s="35" t="s">
        <v>273</v>
      </c>
      <c r="F11012" s="15">
        <v>3881375</v>
      </c>
      <c r="G11012" s="15">
        <v>114544151</v>
      </c>
      <c r="I11012" s="38" t="s">
        <v>249</v>
      </c>
      <c r="J11012" s="15">
        <v>1.6</v>
      </c>
    </row>
    <row r="11013" spans="1:10" x14ac:dyDescent="0.3">
      <c r="A11013" s="14">
        <v>64</v>
      </c>
      <c r="B11013" s="15">
        <v>89661159</v>
      </c>
      <c r="C11013" s="15">
        <v>400267137</v>
      </c>
      <c r="E11013" s="36" t="s">
        <v>246</v>
      </c>
      <c r="F11013" s="15">
        <v>932500</v>
      </c>
      <c r="G11013" s="15">
        <v>14758148</v>
      </c>
      <c r="I11013" s="38" t="s">
        <v>251</v>
      </c>
      <c r="J11013" s="15">
        <v>1.7</v>
      </c>
    </row>
    <row r="11014" spans="1:10" x14ac:dyDescent="0.3">
      <c r="A11014" s="35" t="s">
        <v>243</v>
      </c>
      <c r="B11014" s="15"/>
      <c r="C11014" s="15"/>
      <c r="E11014" s="36" t="s">
        <v>248</v>
      </c>
      <c r="F11014" s="15">
        <v>1019950</v>
      </c>
      <c r="G11014" s="15">
        <v>32846161</v>
      </c>
      <c r="I11014" s="38" t="s">
        <v>254</v>
      </c>
      <c r="J11014" s="15">
        <v>1.9</v>
      </c>
    </row>
    <row r="11015" spans="1:10" x14ac:dyDescent="0.3">
      <c r="A11015" s="38" t="s">
        <v>245</v>
      </c>
      <c r="B11015" s="15">
        <v>152950</v>
      </c>
      <c r="C11015" s="15">
        <v>609800</v>
      </c>
      <c r="E11015" s="36" t="s">
        <v>250</v>
      </c>
      <c r="F11015" s="15">
        <v>961475</v>
      </c>
      <c r="G11015" s="15">
        <v>36808742</v>
      </c>
      <c r="I11015" s="38" t="s">
        <v>257</v>
      </c>
      <c r="J11015" s="15">
        <v>1.8</v>
      </c>
    </row>
    <row r="11016" spans="1:10" x14ac:dyDescent="0.3">
      <c r="A11016" s="38" t="s">
        <v>247</v>
      </c>
      <c r="B11016" s="15">
        <v>492125</v>
      </c>
      <c r="C11016" s="15">
        <v>1535150</v>
      </c>
      <c r="E11016" s="37" t="s">
        <v>252</v>
      </c>
      <c r="F11016" s="15">
        <v>300000</v>
      </c>
      <c r="G11016" s="15">
        <v>12247502</v>
      </c>
      <c r="I11016" s="38" t="s">
        <v>252</v>
      </c>
      <c r="J11016" s="15">
        <v>2</v>
      </c>
    </row>
    <row r="11017" spans="1:10" x14ac:dyDescent="0.3">
      <c r="A11017" s="38" t="s">
        <v>249</v>
      </c>
      <c r="B11017" s="15">
        <v>483700</v>
      </c>
      <c r="C11017" s="15">
        <v>1730250</v>
      </c>
      <c r="E11017" s="37" t="s">
        <v>255</v>
      </c>
      <c r="F11017" s="15">
        <v>349975</v>
      </c>
      <c r="G11017" s="15">
        <v>15536890</v>
      </c>
      <c r="I11017" s="38" t="s">
        <v>255</v>
      </c>
      <c r="J11017" s="15">
        <v>2.1</v>
      </c>
    </row>
    <row r="11018" spans="1:10" x14ac:dyDescent="0.3">
      <c r="A11018" s="38" t="s">
        <v>251</v>
      </c>
      <c r="B11018" s="15">
        <v>534845</v>
      </c>
      <c r="C11018" s="15">
        <v>1072539</v>
      </c>
      <c r="E11018" s="37" t="s">
        <v>258</v>
      </c>
      <c r="F11018" s="15">
        <v>311500</v>
      </c>
      <c r="G11018" s="15">
        <v>9024350</v>
      </c>
      <c r="I11018" s="38" t="s">
        <v>258</v>
      </c>
      <c r="J11018" s="15">
        <v>2.1</v>
      </c>
    </row>
    <row r="11019" spans="1:10" x14ac:dyDescent="0.3">
      <c r="A11019" s="38" t="s">
        <v>254</v>
      </c>
      <c r="B11019" s="15">
        <v>512425</v>
      </c>
      <c r="C11019" s="15">
        <v>2859347</v>
      </c>
      <c r="E11019" s="36" t="s">
        <v>253</v>
      </c>
      <c r="F11019" s="15">
        <v>967450</v>
      </c>
      <c r="G11019" s="15">
        <v>30131100</v>
      </c>
      <c r="I11019" s="38" t="s">
        <v>260</v>
      </c>
      <c r="J11019" s="15">
        <v>1.5</v>
      </c>
    </row>
    <row r="11020" spans="1:10" x14ac:dyDescent="0.3">
      <c r="A11020" s="38" t="s">
        <v>257</v>
      </c>
      <c r="B11020" s="15">
        <v>319975</v>
      </c>
      <c r="C11020" s="15">
        <v>1582840</v>
      </c>
      <c r="E11020" s="35" t="s">
        <v>274</v>
      </c>
      <c r="F11020" s="15">
        <v>4329950</v>
      </c>
      <c r="G11020" s="15">
        <v>113801862</v>
      </c>
      <c r="I11020" s="38" t="s">
        <v>262</v>
      </c>
      <c r="J11020" s="15">
        <v>1.2</v>
      </c>
    </row>
    <row r="11021" spans="1:10" x14ac:dyDescent="0.3">
      <c r="A11021" s="38" t="s">
        <v>252</v>
      </c>
      <c r="B11021" s="15">
        <v>571145</v>
      </c>
      <c r="C11021" s="15">
        <v>1371390</v>
      </c>
      <c r="E11021" s="36" t="s">
        <v>246</v>
      </c>
      <c r="F11021" s="15">
        <v>1005500</v>
      </c>
      <c r="G11021" s="15">
        <v>18250700</v>
      </c>
      <c r="I11021" s="38" t="s">
        <v>263</v>
      </c>
      <c r="J11021" s="15">
        <v>1</v>
      </c>
    </row>
    <row r="11022" spans="1:10" x14ac:dyDescent="0.3">
      <c r="A11022" s="38" t="s">
        <v>255</v>
      </c>
      <c r="B11022" s="15">
        <v>340950</v>
      </c>
      <c r="C11022" s="15">
        <v>1756100</v>
      </c>
      <c r="E11022" s="36" t="s">
        <v>248</v>
      </c>
      <c r="F11022" s="15">
        <v>1134475</v>
      </c>
      <c r="G11022" s="15">
        <v>35795178</v>
      </c>
      <c r="I11022" s="35" t="s">
        <v>274</v>
      </c>
      <c r="J11022" s="15"/>
    </row>
    <row r="11023" spans="1:10" x14ac:dyDescent="0.3">
      <c r="A11023" s="38" t="s">
        <v>258</v>
      </c>
      <c r="B11023" s="15">
        <v>353900</v>
      </c>
      <c r="C11023" s="15">
        <v>971550</v>
      </c>
      <c r="E11023" s="36" t="s">
        <v>250</v>
      </c>
      <c r="F11023" s="15">
        <v>1144975</v>
      </c>
      <c r="G11023" s="15">
        <v>30930749</v>
      </c>
      <c r="I11023" s="38" t="s">
        <v>245</v>
      </c>
      <c r="J11023" s="15">
        <v>1</v>
      </c>
    </row>
    <row r="11024" spans="1:10" x14ac:dyDescent="0.3">
      <c r="A11024" s="38" t="s">
        <v>260</v>
      </c>
      <c r="B11024" s="15">
        <v>326425</v>
      </c>
      <c r="C11024" s="15">
        <v>1667688</v>
      </c>
      <c r="E11024" s="37" t="s">
        <v>252</v>
      </c>
      <c r="F11024" s="15">
        <v>414975</v>
      </c>
      <c r="G11024" s="15">
        <v>11736000</v>
      </c>
      <c r="I11024" s="38" t="s">
        <v>247</v>
      </c>
      <c r="J11024" s="15">
        <v>1.1000000000000001</v>
      </c>
    </row>
    <row r="11025" spans="1:10" x14ac:dyDescent="0.3">
      <c r="A11025" s="38" t="s">
        <v>262</v>
      </c>
      <c r="B11025" s="15">
        <v>168975</v>
      </c>
      <c r="C11025" s="15">
        <v>674400</v>
      </c>
      <c r="E11025" s="37" t="s">
        <v>255</v>
      </c>
      <c r="F11025" s="15">
        <v>340000</v>
      </c>
      <c r="G11025" s="15">
        <v>11590161</v>
      </c>
      <c r="I11025" s="38" t="s">
        <v>249</v>
      </c>
      <c r="J11025" s="15">
        <v>0.8</v>
      </c>
    </row>
    <row r="11026" spans="1:10" x14ac:dyDescent="0.3">
      <c r="A11026" s="38" t="s">
        <v>263</v>
      </c>
      <c r="B11026" s="15">
        <v>315950</v>
      </c>
      <c r="C11026" s="15">
        <v>1207700</v>
      </c>
      <c r="E11026" s="37" t="s">
        <v>258</v>
      </c>
      <c r="F11026" s="15">
        <v>390000</v>
      </c>
      <c r="G11026" s="15">
        <v>7604588</v>
      </c>
      <c r="I11026" s="38" t="s">
        <v>251</v>
      </c>
      <c r="J11026" s="15">
        <v>1.3</v>
      </c>
    </row>
    <row r="11027" spans="1:10" x14ac:dyDescent="0.3">
      <c r="A11027" s="35" t="s">
        <v>259</v>
      </c>
      <c r="B11027" s="15"/>
      <c r="C11027" s="15"/>
      <c r="E11027" s="36" t="s">
        <v>253</v>
      </c>
      <c r="F11027" s="15">
        <v>1045000</v>
      </c>
      <c r="G11027" s="15">
        <v>28825235</v>
      </c>
      <c r="I11027" s="38" t="s">
        <v>254</v>
      </c>
      <c r="J11027" s="15">
        <v>1.8</v>
      </c>
    </row>
    <row r="11028" spans="1:10" x14ac:dyDescent="0.3">
      <c r="A11028" s="38" t="s">
        <v>245</v>
      </c>
      <c r="B11028" s="15">
        <v>174875</v>
      </c>
      <c r="C11028" s="15">
        <v>349750</v>
      </c>
      <c r="E11028" s="35" t="s">
        <v>275</v>
      </c>
      <c r="F11028" s="15">
        <v>4268625</v>
      </c>
      <c r="G11028" s="15">
        <v>107671576</v>
      </c>
      <c r="I11028" s="38" t="s">
        <v>257</v>
      </c>
      <c r="J11028" s="15">
        <v>1.5</v>
      </c>
    </row>
    <row r="11029" spans="1:10" x14ac:dyDescent="0.3">
      <c r="A11029" s="38" t="s">
        <v>247</v>
      </c>
      <c r="B11029" s="15">
        <v>534450</v>
      </c>
      <c r="C11029" s="15">
        <v>1958900</v>
      </c>
      <c r="E11029" s="36" t="s">
        <v>246</v>
      </c>
      <c r="F11029" s="15">
        <v>1100175</v>
      </c>
      <c r="G11029" s="15">
        <v>21837027</v>
      </c>
      <c r="I11029" s="38" t="s">
        <v>252</v>
      </c>
      <c r="J11029" s="15">
        <v>1.6</v>
      </c>
    </row>
    <row r="11030" spans="1:10" x14ac:dyDescent="0.3">
      <c r="A11030" s="38" t="s">
        <v>249</v>
      </c>
      <c r="B11030" s="15">
        <v>544400</v>
      </c>
      <c r="C11030" s="15">
        <v>2528100</v>
      </c>
      <c r="E11030" s="36" t="s">
        <v>248</v>
      </c>
      <c r="F11030" s="15">
        <v>1133000</v>
      </c>
      <c r="G11030" s="15">
        <v>32126395</v>
      </c>
      <c r="I11030" s="38" t="s">
        <v>255</v>
      </c>
      <c r="J11030" s="15">
        <v>1.9</v>
      </c>
    </row>
    <row r="11031" spans="1:10" x14ac:dyDescent="0.3">
      <c r="A11031" s="38" t="s">
        <v>251</v>
      </c>
      <c r="B11031" s="15">
        <v>321425</v>
      </c>
      <c r="C11031" s="15">
        <v>2441200</v>
      </c>
      <c r="E11031" s="36" t="s">
        <v>250</v>
      </c>
      <c r="F11031" s="15">
        <v>1258450</v>
      </c>
      <c r="G11031" s="15">
        <v>37725840</v>
      </c>
      <c r="I11031" s="38" t="s">
        <v>258</v>
      </c>
      <c r="J11031" s="15">
        <v>2.2000000000000002</v>
      </c>
    </row>
    <row r="11032" spans="1:10" x14ac:dyDescent="0.3">
      <c r="A11032" s="38" t="s">
        <v>254</v>
      </c>
      <c r="B11032" s="15">
        <v>339725</v>
      </c>
      <c r="C11032" s="15">
        <v>1208600</v>
      </c>
      <c r="E11032" s="37" t="s">
        <v>252</v>
      </c>
      <c r="F11032" s="15">
        <v>404475</v>
      </c>
      <c r="G11032" s="15">
        <v>12295350</v>
      </c>
      <c r="I11032" s="38" t="s">
        <v>260</v>
      </c>
      <c r="J11032" s="15">
        <v>2.1</v>
      </c>
    </row>
    <row r="11033" spans="1:10" x14ac:dyDescent="0.3">
      <c r="A11033" s="38" t="s">
        <v>257</v>
      </c>
      <c r="B11033" s="15">
        <v>370950</v>
      </c>
      <c r="C11033" s="15">
        <v>2139393</v>
      </c>
      <c r="E11033" s="37" t="s">
        <v>255</v>
      </c>
      <c r="F11033" s="15">
        <v>393975</v>
      </c>
      <c r="G11033" s="15">
        <v>10532950</v>
      </c>
      <c r="I11033" s="38" t="s">
        <v>262</v>
      </c>
      <c r="J11033" s="15">
        <v>1.7</v>
      </c>
    </row>
    <row r="11034" spans="1:10" x14ac:dyDescent="0.3">
      <c r="A11034" s="38" t="s">
        <v>252</v>
      </c>
      <c r="B11034" s="15">
        <v>313475</v>
      </c>
      <c r="C11034" s="15">
        <v>1361400</v>
      </c>
      <c r="E11034" s="37" t="s">
        <v>258</v>
      </c>
      <c r="F11034" s="15">
        <v>460000</v>
      </c>
      <c r="G11034" s="15">
        <v>14897540</v>
      </c>
      <c r="I11034" s="38" t="s">
        <v>263</v>
      </c>
      <c r="J11034" s="15">
        <v>1.7</v>
      </c>
    </row>
    <row r="11035" spans="1:10" x14ac:dyDescent="0.3">
      <c r="A11035" s="38" t="s">
        <v>255</v>
      </c>
      <c r="B11035" s="15">
        <v>515274</v>
      </c>
      <c r="C11035" s="15">
        <v>2714724</v>
      </c>
      <c r="E11035" s="36" t="s">
        <v>253</v>
      </c>
      <c r="F11035" s="15">
        <v>777000</v>
      </c>
      <c r="G11035" s="15">
        <v>15982314</v>
      </c>
      <c r="I11035" s="35" t="s">
        <v>275</v>
      </c>
      <c r="J11035" s="15"/>
    </row>
    <row r="11036" spans="1:10" x14ac:dyDescent="0.3">
      <c r="A11036" s="38" t="s">
        <v>258</v>
      </c>
      <c r="B11036" s="15">
        <v>498500</v>
      </c>
      <c r="C11036" s="15">
        <v>1892400</v>
      </c>
      <c r="E11036" s="14">
        <v>123</v>
      </c>
      <c r="F11036" s="15">
        <v>32386908</v>
      </c>
      <c r="G11036" s="15">
        <v>61157586</v>
      </c>
      <c r="I11036" s="38" t="s">
        <v>245</v>
      </c>
      <c r="J11036" s="15">
        <v>1.6</v>
      </c>
    </row>
    <row r="11037" spans="1:10" x14ac:dyDescent="0.3">
      <c r="A11037" s="38" t="s">
        <v>260</v>
      </c>
      <c r="B11037" s="15">
        <v>494425</v>
      </c>
      <c r="C11037" s="15">
        <v>2051700</v>
      </c>
      <c r="E11037" s="35" t="s">
        <v>259</v>
      </c>
      <c r="F11037" s="15">
        <v>1514575</v>
      </c>
      <c r="G11037" s="15">
        <v>3225200</v>
      </c>
      <c r="I11037" s="38" t="s">
        <v>247</v>
      </c>
      <c r="J11037" s="15">
        <v>1.2</v>
      </c>
    </row>
    <row r="11038" spans="1:10" x14ac:dyDescent="0.3">
      <c r="A11038" s="38" t="s">
        <v>262</v>
      </c>
      <c r="B11038" s="15">
        <v>365200</v>
      </c>
      <c r="C11038" s="15">
        <v>1292890</v>
      </c>
      <c r="E11038" s="36" t="s">
        <v>246</v>
      </c>
      <c r="F11038" s="15">
        <v>289000</v>
      </c>
      <c r="G11038" s="15">
        <v>289000</v>
      </c>
      <c r="I11038" s="38" t="s">
        <v>249</v>
      </c>
      <c r="J11038" s="15">
        <v>1.3</v>
      </c>
    </row>
    <row r="11039" spans="1:10" x14ac:dyDescent="0.3">
      <c r="A11039" s="38" t="s">
        <v>263</v>
      </c>
      <c r="B11039" s="15">
        <v>564950</v>
      </c>
      <c r="C11039" s="15">
        <v>1278950</v>
      </c>
      <c r="E11039" s="36" t="s">
        <v>248</v>
      </c>
      <c r="F11039" s="15">
        <v>318950</v>
      </c>
      <c r="G11039" s="15">
        <v>918450</v>
      </c>
      <c r="I11039" s="38" t="s">
        <v>251</v>
      </c>
      <c r="J11039" s="15">
        <v>1.1000000000000001</v>
      </c>
    </row>
    <row r="11040" spans="1:10" x14ac:dyDescent="0.3">
      <c r="A11040" s="35" t="s">
        <v>265</v>
      </c>
      <c r="B11040" s="15"/>
      <c r="C11040" s="15"/>
      <c r="E11040" s="36" t="s">
        <v>250</v>
      </c>
      <c r="F11040" s="15">
        <v>381750</v>
      </c>
      <c r="G11040" s="15">
        <v>582000</v>
      </c>
      <c r="I11040" s="38" t="s">
        <v>254</v>
      </c>
      <c r="J11040" s="15">
        <v>1.8</v>
      </c>
    </row>
    <row r="11041" spans="1:10" x14ac:dyDescent="0.3">
      <c r="A11041" s="38" t="s">
        <v>245</v>
      </c>
      <c r="B11041" s="15">
        <v>500950</v>
      </c>
      <c r="C11041" s="15">
        <v>1027900</v>
      </c>
      <c r="E11041" s="37" t="s">
        <v>252</v>
      </c>
      <c r="F11041" s="15">
        <v>200250</v>
      </c>
      <c r="G11041" s="15">
        <v>400500</v>
      </c>
      <c r="I11041" s="38" t="s">
        <v>257</v>
      </c>
      <c r="J11041" s="15">
        <v>1.8</v>
      </c>
    </row>
    <row r="11042" spans="1:10" x14ac:dyDescent="0.3">
      <c r="A11042" s="38" t="s">
        <v>247</v>
      </c>
      <c r="B11042" s="15">
        <v>498000</v>
      </c>
      <c r="C11042" s="15">
        <v>1623850</v>
      </c>
      <c r="E11042" s="37" t="s">
        <v>255</v>
      </c>
      <c r="F11042" s="15"/>
      <c r="G11042" s="15">
        <v>0</v>
      </c>
      <c r="I11042" s="38" t="s">
        <v>252</v>
      </c>
      <c r="J11042" s="15">
        <v>1.4</v>
      </c>
    </row>
    <row r="11043" spans="1:10" x14ac:dyDescent="0.3">
      <c r="A11043" s="38" t="s">
        <v>249</v>
      </c>
      <c r="B11043" s="15">
        <v>516875</v>
      </c>
      <c r="C11043" s="15">
        <v>2362600</v>
      </c>
      <c r="E11043" s="37" t="s">
        <v>258</v>
      </c>
      <c r="F11043" s="15">
        <v>181500</v>
      </c>
      <c r="G11043" s="15">
        <v>181500</v>
      </c>
      <c r="I11043" s="38" t="s">
        <v>258</v>
      </c>
      <c r="J11043" s="15">
        <v>1.8</v>
      </c>
    </row>
    <row r="11044" spans="1:10" x14ac:dyDescent="0.3">
      <c r="A11044" s="38" t="s">
        <v>251</v>
      </c>
      <c r="B11044" s="15">
        <v>620831</v>
      </c>
      <c r="C11044" s="15">
        <v>2055062</v>
      </c>
      <c r="E11044" s="36" t="s">
        <v>253</v>
      </c>
      <c r="F11044" s="15">
        <v>524875</v>
      </c>
      <c r="G11044" s="15">
        <v>1435750</v>
      </c>
      <c r="I11044" s="38" t="s">
        <v>260</v>
      </c>
      <c r="J11044" s="15">
        <v>1.9</v>
      </c>
    </row>
    <row r="11045" spans="1:10" x14ac:dyDescent="0.3">
      <c r="A11045" s="38" t="s">
        <v>254</v>
      </c>
      <c r="B11045" s="15">
        <v>348950</v>
      </c>
      <c r="C11045" s="15">
        <v>1986840</v>
      </c>
      <c r="E11045" s="35" t="s">
        <v>265</v>
      </c>
      <c r="F11045" s="15">
        <v>1593400</v>
      </c>
      <c r="G11045" s="15">
        <v>3293150</v>
      </c>
      <c r="I11045" s="38" t="s">
        <v>262</v>
      </c>
      <c r="J11045" s="15">
        <v>1.1000000000000001</v>
      </c>
    </row>
    <row r="11046" spans="1:10" x14ac:dyDescent="0.3">
      <c r="A11046" s="38" t="s">
        <v>257</v>
      </c>
      <c r="B11046" s="15">
        <v>605925</v>
      </c>
      <c r="C11046" s="15">
        <v>3634350</v>
      </c>
      <c r="E11046" s="36" t="s">
        <v>246</v>
      </c>
      <c r="F11046" s="15">
        <v>180000</v>
      </c>
      <c r="G11046" s="15">
        <v>360000</v>
      </c>
      <c r="I11046" s="14">
        <v>79</v>
      </c>
      <c r="J11046" s="15">
        <v>1172.8000000000004</v>
      </c>
    </row>
    <row r="11047" spans="1:10" x14ac:dyDescent="0.3">
      <c r="A11047" s="38" t="s">
        <v>252</v>
      </c>
      <c r="B11047" s="15">
        <v>626000</v>
      </c>
      <c r="C11047" s="15">
        <v>4709190</v>
      </c>
      <c r="E11047" s="36" t="s">
        <v>248</v>
      </c>
      <c r="F11047" s="15">
        <v>509400</v>
      </c>
      <c r="G11047" s="15">
        <v>828900</v>
      </c>
      <c r="I11047" s="35" t="s">
        <v>244</v>
      </c>
      <c r="J11047" s="15"/>
    </row>
    <row r="11048" spans="1:10" x14ac:dyDescent="0.3">
      <c r="A11048" s="38" t="s">
        <v>255</v>
      </c>
      <c r="B11048" s="15">
        <v>592500</v>
      </c>
      <c r="C11048" s="15">
        <v>7171073</v>
      </c>
      <c r="E11048" s="36" t="s">
        <v>250</v>
      </c>
      <c r="F11048" s="15">
        <v>251750</v>
      </c>
      <c r="G11048" s="15">
        <v>503500</v>
      </c>
      <c r="I11048" s="38" t="s">
        <v>245</v>
      </c>
      <c r="J11048" s="15">
        <v>5.3</v>
      </c>
    </row>
    <row r="11049" spans="1:10" x14ac:dyDescent="0.3">
      <c r="A11049" s="38" t="s">
        <v>258</v>
      </c>
      <c r="B11049" s="15">
        <v>594750</v>
      </c>
      <c r="C11049" s="15">
        <v>4380550</v>
      </c>
      <c r="E11049" s="37" t="s">
        <v>252</v>
      </c>
      <c r="F11049" s="15">
        <v>251750</v>
      </c>
      <c r="G11049" s="15">
        <v>503500</v>
      </c>
      <c r="I11049" s="38" t="s">
        <v>247</v>
      </c>
      <c r="J11049" s="15">
        <v>4.2</v>
      </c>
    </row>
    <row r="11050" spans="1:10" x14ac:dyDescent="0.3">
      <c r="A11050" s="38" t="s">
        <v>260</v>
      </c>
      <c r="B11050" s="15">
        <v>520370</v>
      </c>
      <c r="C11050" s="15">
        <v>5189730</v>
      </c>
      <c r="E11050" s="37" t="s">
        <v>255</v>
      </c>
      <c r="F11050" s="15"/>
      <c r="G11050" s="15">
        <v>0</v>
      </c>
      <c r="I11050" s="38" t="s">
        <v>249</v>
      </c>
      <c r="J11050" s="15">
        <v>4.5</v>
      </c>
    </row>
    <row r="11051" spans="1:10" x14ac:dyDescent="0.3">
      <c r="A11051" s="38" t="s">
        <v>262</v>
      </c>
      <c r="B11051" s="15">
        <v>627118</v>
      </c>
      <c r="C11051" s="15">
        <v>2875665</v>
      </c>
      <c r="E11051" s="37" t="s">
        <v>258</v>
      </c>
      <c r="F11051" s="15"/>
      <c r="G11051" s="15">
        <v>0</v>
      </c>
      <c r="I11051" s="38" t="s">
        <v>251</v>
      </c>
      <c r="J11051" s="15">
        <v>4.5999999999999996</v>
      </c>
    </row>
    <row r="11052" spans="1:10" x14ac:dyDescent="0.3">
      <c r="A11052" s="38" t="s">
        <v>263</v>
      </c>
      <c r="B11052" s="15">
        <v>407500</v>
      </c>
      <c r="C11052" s="15">
        <v>4096880</v>
      </c>
      <c r="E11052" s="36" t="s">
        <v>253</v>
      </c>
      <c r="F11052" s="15">
        <v>652250</v>
      </c>
      <c r="G11052" s="15">
        <v>1600750</v>
      </c>
      <c r="I11052" s="38" t="s">
        <v>254</v>
      </c>
      <c r="J11052" s="15">
        <v>5</v>
      </c>
    </row>
    <row r="11053" spans="1:10" x14ac:dyDescent="0.3">
      <c r="A11053" s="35" t="s">
        <v>244</v>
      </c>
      <c r="B11053" s="15"/>
      <c r="C11053" s="15"/>
      <c r="E11053" s="35" t="s">
        <v>244</v>
      </c>
      <c r="F11053" s="15">
        <v>2332650</v>
      </c>
      <c r="G11053" s="15">
        <v>3721650</v>
      </c>
      <c r="I11053" s="38" t="s">
        <v>257</v>
      </c>
      <c r="J11053" s="15">
        <v>4.8</v>
      </c>
    </row>
    <row r="11054" spans="1:10" x14ac:dyDescent="0.3">
      <c r="A11054" s="38" t="s">
        <v>245</v>
      </c>
      <c r="B11054" s="15">
        <v>583995</v>
      </c>
      <c r="C11054" s="15">
        <v>4065320</v>
      </c>
      <c r="E11054" s="36" t="s">
        <v>246</v>
      </c>
      <c r="F11054" s="15">
        <v>579950</v>
      </c>
      <c r="G11054" s="15">
        <v>579950</v>
      </c>
      <c r="I11054" s="38" t="s">
        <v>252</v>
      </c>
      <c r="J11054" s="15">
        <v>4.7</v>
      </c>
    </row>
    <row r="11055" spans="1:10" x14ac:dyDescent="0.3">
      <c r="A11055" s="38" t="s">
        <v>247</v>
      </c>
      <c r="B11055" s="15">
        <v>421600</v>
      </c>
      <c r="C11055" s="15">
        <v>3917835</v>
      </c>
      <c r="E11055" s="36" t="s">
        <v>248</v>
      </c>
      <c r="F11055" s="15">
        <v>749500</v>
      </c>
      <c r="G11055" s="15">
        <v>1629000</v>
      </c>
      <c r="I11055" s="38" t="s">
        <v>255</v>
      </c>
      <c r="J11055" s="15">
        <v>5.4</v>
      </c>
    </row>
    <row r="11056" spans="1:10" x14ac:dyDescent="0.3">
      <c r="A11056" s="38" t="s">
        <v>249</v>
      </c>
      <c r="B11056" s="15">
        <v>680300</v>
      </c>
      <c r="C11056" s="15">
        <v>4313500</v>
      </c>
      <c r="E11056" s="36" t="s">
        <v>250</v>
      </c>
      <c r="F11056" s="15">
        <v>755200</v>
      </c>
      <c r="G11056" s="15">
        <v>1016700</v>
      </c>
      <c r="I11056" s="38" t="s">
        <v>258</v>
      </c>
      <c r="J11056" s="15">
        <v>5.2</v>
      </c>
    </row>
    <row r="11057" spans="1:10" x14ac:dyDescent="0.3">
      <c r="A11057" s="38" t="s">
        <v>251</v>
      </c>
      <c r="B11057" s="15">
        <v>475950</v>
      </c>
      <c r="C11057" s="15">
        <v>4506485</v>
      </c>
      <c r="E11057" s="37" t="s">
        <v>252</v>
      </c>
      <c r="F11057" s="15">
        <v>236000</v>
      </c>
      <c r="G11057" s="15">
        <v>236000</v>
      </c>
      <c r="I11057" s="38" t="s">
        <v>260</v>
      </c>
      <c r="J11057" s="15">
        <v>5.7</v>
      </c>
    </row>
    <row r="11058" spans="1:10" x14ac:dyDescent="0.3">
      <c r="A11058" s="38" t="s">
        <v>254</v>
      </c>
      <c r="B11058" s="15">
        <v>714200</v>
      </c>
      <c r="C11058" s="15">
        <v>5243700</v>
      </c>
      <c r="E11058" s="37" t="s">
        <v>255</v>
      </c>
      <c r="F11058" s="15">
        <v>257700</v>
      </c>
      <c r="G11058" s="15">
        <v>257700</v>
      </c>
      <c r="I11058" s="38" t="s">
        <v>262</v>
      </c>
      <c r="J11058" s="15">
        <v>5.5</v>
      </c>
    </row>
    <row r="11059" spans="1:10" x14ac:dyDescent="0.3">
      <c r="A11059" s="38" t="s">
        <v>257</v>
      </c>
      <c r="B11059" s="15">
        <v>260000</v>
      </c>
      <c r="C11059" s="15">
        <v>3497304</v>
      </c>
      <c r="E11059" s="37" t="s">
        <v>258</v>
      </c>
      <c r="F11059" s="15">
        <v>261500</v>
      </c>
      <c r="G11059" s="15">
        <v>523000</v>
      </c>
      <c r="I11059" s="38" t="s">
        <v>263</v>
      </c>
      <c r="J11059" s="15">
        <v>4.8</v>
      </c>
    </row>
    <row r="11060" spans="1:10" x14ac:dyDescent="0.3">
      <c r="A11060" s="38" t="s">
        <v>252</v>
      </c>
      <c r="B11060" s="15">
        <v>683300</v>
      </c>
      <c r="C11060" s="15">
        <v>4464700</v>
      </c>
      <c r="E11060" s="36" t="s">
        <v>253</v>
      </c>
      <c r="F11060" s="15">
        <v>248000</v>
      </c>
      <c r="G11060" s="15">
        <v>496000</v>
      </c>
      <c r="I11060" s="35" t="s">
        <v>256</v>
      </c>
      <c r="J11060" s="15"/>
    </row>
    <row r="11061" spans="1:10" x14ac:dyDescent="0.3">
      <c r="A11061" s="38" t="s">
        <v>255</v>
      </c>
      <c r="B11061" s="15">
        <v>507800</v>
      </c>
      <c r="C11061" s="15">
        <v>5772716</v>
      </c>
      <c r="E11061" s="35" t="s">
        <v>256</v>
      </c>
      <c r="F11061" s="15">
        <v>2215750</v>
      </c>
      <c r="G11061" s="15">
        <v>4289000</v>
      </c>
      <c r="I11061" s="38" t="s">
        <v>245</v>
      </c>
      <c r="J11061" s="15">
        <v>4.9000000000000004</v>
      </c>
    </row>
    <row r="11062" spans="1:10" x14ac:dyDescent="0.3">
      <c r="A11062" s="38" t="s">
        <v>258</v>
      </c>
      <c r="B11062" s="15">
        <v>681000</v>
      </c>
      <c r="C11062" s="15">
        <v>2890025</v>
      </c>
      <c r="E11062" s="36" t="s">
        <v>246</v>
      </c>
      <c r="F11062" s="15">
        <v>520000</v>
      </c>
      <c r="G11062" s="15">
        <v>963500</v>
      </c>
      <c r="I11062" s="38" t="s">
        <v>247</v>
      </c>
      <c r="J11062" s="15">
        <v>4.8</v>
      </c>
    </row>
    <row r="11063" spans="1:10" x14ac:dyDescent="0.3">
      <c r="A11063" s="38" t="s">
        <v>260</v>
      </c>
      <c r="B11063" s="15">
        <v>557899</v>
      </c>
      <c r="C11063" s="15">
        <v>3249289</v>
      </c>
      <c r="E11063" s="36" t="s">
        <v>248</v>
      </c>
      <c r="F11063" s="15">
        <v>820300</v>
      </c>
      <c r="G11063" s="15">
        <v>1963100</v>
      </c>
      <c r="I11063" s="38" t="s">
        <v>249</v>
      </c>
      <c r="J11063" s="15">
        <v>6.4</v>
      </c>
    </row>
    <row r="11064" spans="1:10" x14ac:dyDescent="0.3">
      <c r="A11064" s="38" t="s">
        <v>262</v>
      </c>
      <c r="B11064" s="15">
        <v>532425</v>
      </c>
      <c r="C11064" s="15">
        <v>3524100</v>
      </c>
      <c r="E11064" s="36" t="s">
        <v>250</v>
      </c>
      <c r="F11064" s="15">
        <v>405000</v>
      </c>
      <c r="G11064" s="15">
        <v>891950</v>
      </c>
      <c r="I11064" s="38" t="s">
        <v>251</v>
      </c>
      <c r="J11064" s="15">
        <v>6.1</v>
      </c>
    </row>
    <row r="11065" spans="1:10" x14ac:dyDescent="0.3">
      <c r="A11065" s="38" t="s">
        <v>263</v>
      </c>
      <c r="B11065" s="15">
        <v>729198</v>
      </c>
      <c r="C11065" s="15">
        <v>5110148</v>
      </c>
      <c r="E11065" s="37" t="s">
        <v>252</v>
      </c>
      <c r="F11065" s="15">
        <v>199000</v>
      </c>
      <c r="G11065" s="15">
        <v>685950</v>
      </c>
      <c r="I11065" s="38" t="s">
        <v>254</v>
      </c>
      <c r="J11065" s="15">
        <v>6.1</v>
      </c>
    </row>
    <row r="11066" spans="1:10" x14ac:dyDescent="0.3">
      <c r="A11066" s="35" t="s">
        <v>256</v>
      </c>
      <c r="B11066" s="15"/>
      <c r="C11066" s="15"/>
      <c r="E11066" s="37" t="s">
        <v>255</v>
      </c>
      <c r="F11066" s="15">
        <v>206000</v>
      </c>
      <c r="G11066" s="15">
        <v>206000</v>
      </c>
      <c r="I11066" s="38" t="s">
        <v>257</v>
      </c>
      <c r="J11066" s="15">
        <v>7.6</v>
      </c>
    </row>
    <row r="11067" spans="1:10" x14ac:dyDescent="0.3">
      <c r="A11067" s="38" t="s">
        <v>245</v>
      </c>
      <c r="B11067" s="15">
        <v>239950</v>
      </c>
      <c r="C11067" s="15">
        <v>1169850</v>
      </c>
      <c r="E11067" s="37" t="s">
        <v>258</v>
      </c>
      <c r="F11067" s="15"/>
      <c r="G11067" s="15">
        <v>0</v>
      </c>
      <c r="I11067" s="38" t="s">
        <v>252</v>
      </c>
      <c r="J11067" s="15">
        <v>7.9</v>
      </c>
    </row>
    <row r="11068" spans="1:10" x14ac:dyDescent="0.3">
      <c r="A11068" s="38" t="s">
        <v>247</v>
      </c>
      <c r="B11068" s="15">
        <v>236950</v>
      </c>
      <c r="C11068" s="15">
        <v>1704350</v>
      </c>
      <c r="E11068" s="36" t="s">
        <v>253</v>
      </c>
      <c r="F11068" s="15">
        <v>470450</v>
      </c>
      <c r="G11068" s="15">
        <v>470450</v>
      </c>
      <c r="I11068" s="38" t="s">
        <v>255</v>
      </c>
      <c r="J11068" s="15">
        <v>8.5</v>
      </c>
    </row>
    <row r="11069" spans="1:10" x14ac:dyDescent="0.3">
      <c r="A11069" s="38" t="s">
        <v>249</v>
      </c>
      <c r="B11069" s="15">
        <v>526225</v>
      </c>
      <c r="C11069" s="15">
        <v>3869200</v>
      </c>
      <c r="E11069" s="35" t="s">
        <v>261</v>
      </c>
      <c r="F11069" s="15">
        <v>1084400</v>
      </c>
      <c r="G11069" s="15">
        <v>1084400</v>
      </c>
      <c r="I11069" s="38" t="s">
        <v>258</v>
      </c>
      <c r="J11069" s="15">
        <v>8</v>
      </c>
    </row>
    <row r="11070" spans="1:10" x14ac:dyDescent="0.3">
      <c r="A11070" s="38" t="s">
        <v>251</v>
      </c>
      <c r="B11070" s="15">
        <v>424650</v>
      </c>
      <c r="C11070" s="15">
        <v>2277700</v>
      </c>
      <c r="E11070" s="36" t="s">
        <v>246</v>
      </c>
      <c r="F11070" s="15">
        <v>388900</v>
      </c>
      <c r="G11070" s="15">
        <v>388900</v>
      </c>
      <c r="I11070" s="38" t="s">
        <v>260</v>
      </c>
      <c r="J11070" s="15">
        <v>9</v>
      </c>
    </row>
    <row r="11071" spans="1:10" x14ac:dyDescent="0.3">
      <c r="A11071" s="38" t="s">
        <v>254</v>
      </c>
      <c r="B11071" s="15">
        <v>520500</v>
      </c>
      <c r="C11071" s="15">
        <v>2038400</v>
      </c>
      <c r="E11071" s="36" t="s">
        <v>248</v>
      </c>
      <c r="F11071" s="15">
        <v>418500</v>
      </c>
      <c r="G11071" s="15">
        <v>418500</v>
      </c>
      <c r="I11071" s="38" t="s">
        <v>262</v>
      </c>
      <c r="J11071" s="15">
        <v>9</v>
      </c>
    </row>
    <row r="11072" spans="1:10" x14ac:dyDescent="0.3">
      <c r="A11072" s="38" t="s">
        <v>257</v>
      </c>
      <c r="B11072" s="15">
        <v>242000</v>
      </c>
      <c r="C11072" s="15">
        <v>1191500</v>
      </c>
      <c r="E11072" s="36" t="s">
        <v>250</v>
      </c>
      <c r="F11072" s="15"/>
      <c r="G11072" s="15">
        <v>0</v>
      </c>
      <c r="I11072" s="38" t="s">
        <v>263</v>
      </c>
      <c r="J11072" s="15">
        <v>7.9</v>
      </c>
    </row>
    <row r="11073" spans="1:10" x14ac:dyDescent="0.3">
      <c r="A11073" s="38" t="s">
        <v>252</v>
      </c>
      <c r="B11073" s="15">
        <v>665380</v>
      </c>
      <c r="C11073" s="15">
        <v>2655230</v>
      </c>
      <c r="E11073" s="37" t="s">
        <v>252</v>
      </c>
      <c r="F11073" s="15"/>
      <c r="G11073" s="15">
        <v>0</v>
      </c>
      <c r="I11073" s="35" t="s">
        <v>261</v>
      </c>
      <c r="J11073" s="15"/>
    </row>
    <row r="11074" spans="1:10" x14ac:dyDescent="0.3">
      <c r="A11074" s="38" t="s">
        <v>255</v>
      </c>
      <c r="B11074" s="15">
        <v>253950</v>
      </c>
      <c r="C11074" s="15">
        <v>2299900</v>
      </c>
      <c r="E11074" s="37" t="s">
        <v>255</v>
      </c>
      <c r="F11074" s="15"/>
      <c r="G11074" s="15">
        <v>0</v>
      </c>
      <c r="I11074" s="38" t="s">
        <v>245</v>
      </c>
      <c r="J11074" s="15">
        <v>10.9</v>
      </c>
    </row>
    <row r="11075" spans="1:10" x14ac:dyDescent="0.3">
      <c r="A11075" s="38" t="s">
        <v>258</v>
      </c>
      <c r="B11075" s="15">
        <v>249999</v>
      </c>
      <c r="C11075" s="15">
        <v>249999</v>
      </c>
      <c r="E11075" s="37" t="s">
        <v>258</v>
      </c>
      <c r="F11075" s="15"/>
      <c r="G11075" s="15">
        <v>0</v>
      </c>
      <c r="I11075" s="38" t="s">
        <v>247</v>
      </c>
      <c r="J11075" s="15">
        <v>13.1</v>
      </c>
    </row>
    <row r="11076" spans="1:10" x14ac:dyDescent="0.3">
      <c r="A11076" s="38" t="s">
        <v>260</v>
      </c>
      <c r="B11076" s="15">
        <v>451200</v>
      </c>
      <c r="C11076" s="15">
        <v>902400</v>
      </c>
      <c r="E11076" s="36" t="s">
        <v>253</v>
      </c>
      <c r="F11076" s="15">
        <v>277000</v>
      </c>
      <c r="G11076" s="15">
        <v>277000</v>
      </c>
      <c r="I11076" s="38" t="s">
        <v>249</v>
      </c>
      <c r="J11076" s="15">
        <v>13.3</v>
      </c>
    </row>
    <row r="11077" spans="1:10" x14ac:dyDescent="0.3">
      <c r="A11077" s="38" t="s">
        <v>262</v>
      </c>
      <c r="B11077" s="15">
        <v>472475</v>
      </c>
      <c r="C11077" s="15">
        <v>1229900</v>
      </c>
      <c r="E11077" s="35" t="s">
        <v>264</v>
      </c>
      <c r="F11077" s="15">
        <v>1331000</v>
      </c>
      <c r="G11077" s="15">
        <v>1625000</v>
      </c>
      <c r="I11077" s="38" t="s">
        <v>251</v>
      </c>
      <c r="J11077" s="15">
        <v>12.2</v>
      </c>
    </row>
    <row r="11078" spans="1:10" x14ac:dyDescent="0.3">
      <c r="A11078" s="38" t="s">
        <v>263</v>
      </c>
      <c r="B11078" s="15">
        <v>491950</v>
      </c>
      <c r="C11078" s="15">
        <v>920450</v>
      </c>
      <c r="E11078" s="36" t="s">
        <v>246</v>
      </c>
      <c r="F11078" s="15"/>
      <c r="G11078" s="15">
        <v>0</v>
      </c>
      <c r="I11078" s="38" t="s">
        <v>254</v>
      </c>
      <c r="J11078" s="15">
        <v>13.4</v>
      </c>
    </row>
    <row r="11079" spans="1:10" x14ac:dyDescent="0.3">
      <c r="A11079" s="35" t="s">
        <v>261</v>
      </c>
      <c r="B11079" s="15"/>
      <c r="C11079" s="15"/>
      <c r="E11079" s="36" t="s">
        <v>248</v>
      </c>
      <c r="F11079" s="15">
        <v>485000</v>
      </c>
      <c r="G11079" s="15">
        <v>485000</v>
      </c>
      <c r="I11079" s="38" t="s">
        <v>257</v>
      </c>
      <c r="J11079" s="15">
        <v>12</v>
      </c>
    </row>
    <row r="11080" spans="1:10" x14ac:dyDescent="0.3">
      <c r="A11080" s="38" t="s">
        <v>245</v>
      </c>
      <c r="B11080" s="15">
        <v>296475</v>
      </c>
      <c r="C11080" s="15">
        <v>491950</v>
      </c>
      <c r="E11080" s="36" t="s">
        <v>250</v>
      </c>
      <c r="F11080" s="15">
        <v>200000</v>
      </c>
      <c r="G11080" s="15">
        <v>200000</v>
      </c>
      <c r="I11080" s="38" t="s">
        <v>252</v>
      </c>
      <c r="J11080" s="15">
        <v>14.4</v>
      </c>
    </row>
    <row r="11081" spans="1:10" x14ac:dyDescent="0.3">
      <c r="A11081" s="38" t="s">
        <v>247</v>
      </c>
      <c r="B11081" s="15">
        <v>688350</v>
      </c>
      <c r="C11081" s="15">
        <v>1104850</v>
      </c>
      <c r="E11081" s="37" t="s">
        <v>252</v>
      </c>
      <c r="F11081" s="15">
        <v>200000</v>
      </c>
      <c r="G11081" s="15">
        <v>200000</v>
      </c>
      <c r="I11081" s="38" t="s">
        <v>255</v>
      </c>
      <c r="J11081" s="15">
        <v>13.2</v>
      </c>
    </row>
    <row r="11082" spans="1:10" x14ac:dyDescent="0.3">
      <c r="A11082" s="38" t="s">
        <v>249</v>
      </c>
      <c r="B11082" s="15">
        <v>205000</v>
      </c>
      <c r="C11082" s="15">
        <v>1071000</v>
      </c>
      <c r="E11082" s="37" t="s">
        <v>255</v>
      </c>
      <c r="F11082" s="15"/>
      <c r="G11082" s="15">
        <v>0</v>
      </c>
      <c r="I11082" s="38" t="s">
        <v>258</v>
      </c>
      <c r="J11082" s="15">
        <v>14.7</v>
      </c>
    </row>
    <row r="11083" spans="1:10" x14ac:dyDescent="0.3">
      <c r="A11083" s="38" t="s">
        <v>251</v>
      </c>
      <c r="B11083" s="15">
        <v>387450</v>
      </c>
      <c r="C11083" s="15">
        <v>1104900</v>
      </c>
      <c r="E11083" s="37" t="s">
        <v>258</v>
      </c>
      <c r="F11083" s="15"/>
      <c r="G11083" s="15">
        <v>0</v>
      </c>
      <c r="I11083" s="38" t="s">
        <v>260</v>
      </c>
      <c r="J11083" s="15">
        <v>13.3</v>
      </c>
    </row>
    <row r="11084" spans="1:10" x14ac:dyDescent="0.3">
      <c r="A11084" s="38" t="s">
        <v>254</v>
      </c>
      <c r="B11084" s="15">
        <v>763750</v>
      </c>
      <c r="C11084" s="15">
        <v>1556450</v>
      </c>
      <c r="E11084" s="36" t="s">
        <v>253</v>
      </c>
      <c r="F11084" s="15">
        <v>646000</v>
      </c>
      <c r="G11084" s="15">
        <v>940000</v>
      </c>
      <c r="I11084" s="38" t="s">
        <v>262</v>
      </c>
      <c r="J11084" s="15">
        <v>13.5</v>
      </c>
    </row>
    <row r="11085" spans="1:10" x14ac:dyDescent="0.3">
      <c r="A11085" s="38" t="s">
        <v>257</v>
      </c>
      <c r="B11085" s="15">
        <v>439500</v>
      </c>
      <c r="C11085" s="15">
        <v>1133000</v>
      </c>
      <c r="E11085" s="35" t="s">
        <v>266</v>
      </c>
      <c r="F11085" s="15">
        <v>1555000</v>
      </c>
      <c r="G11085" s="15">
        <v>2091750</v>
      </c>
      <c r="I11085" s="38" t="s">
        <v>263</v>
      </c>
      <c r="J11085" s="15">
        <v>13.1</v>
      </c>
    </row>
    <row r="11086" spans="1:10" x14ac:dyDescent="0.3">
      <c r="A11086" s="38" t="s">
        <v>252</v>
      </c>
      <c r="B11086" s="15">
        <v>406500</v>
      </c>
      <c r="C11086" s="15">
        <v>821500</v>
      </c>
      <c r="E11086" s="36" t="s">
        <v>246</v>
      </c>
      <c r="F11086" s="15">
        <v>519000</v>
      </c>
      <c r="G11086" s="15">
        <v>783000</v>
      </c>
      <c r="I11086" s="35" t="s">
        <v>264</v>
      </c>
      <c r="J11086" s="15"/>
    </row>
    <row r="11087" spans="1:10" x14ac:dyDescent="0.3">
      <c r="A11087" s="38" t="s">
        <v>255</v>
      </c>
      <c r="B11087" s="15">
        <v>447000</v>
      </c>
      <c r="C11087" s="15">
        <v>1239950</v>
      </c>
      <c r="E11087" s="36" t="s">
        <v>248</v>
      </c>
      <c r="F11087" s="15">
        <v>358250</v>
      </c>
      <c r="G11087" s="15">
        <v>358250</v>
      </c>
      <c r="I11087" s="38" t="s">
        <v>245</v>
      </c>
      <c r="J11087" s="15">
        <v>12</v>
      </c>
    </row>
    <row r="11088" spans="1:10" x14ac:dyDescent="0.3">
      <c r="A11088" s="38" t="s">
        <v>258</v>
      </c>
      <c r="B11088" s="15">
        <v>231500</v>
      </c>
      <c r="C11088" s="15">
        <v>1807650</v>
      </c>
      <c r="E11088" s="36" t="s">
        <v>250</v>
      </c>
      <c r="F11088" s="15">
        <v>272750</v>
      </c>
      <c r="G11088" s="15">
        <v>545500</v>
      </c>
      <c r="I11088" s="38" t="s">
        <v>247</v>
      </c>
      <c r="J11088" s="15">
        <v>12.7</v>
      </c>
    </row>
    <row r="11089" spans="1:10" x14ac:dyDescent="0.3">
      <c r="A11089" s="38" t="s">
        <v>260</v>
      </c>
      <c r="B11089" s="15">
        <v>307788</v>
      </c>
      <c r="C11089" s="15">
        <v>2272075</v>
      </c>
      <c r="E11089" s="37" t="s">
        <v>252</v>
      </c>
      <c r="F11089" s="15">
        <v>272750</v>
      </c>
      <c r="G11089" s="15">
        <v>545500</v>
      </c>
      <c r="I11089" s="38" t="s">
        <v>249</v>
      </c>
      <c r="J11089" s="15">
        <v>13.8</v>
      </c>
    </row>
    <row r="11090" spans="1:10" x14ac:dyDescent="0.3">
      <c r="A11090" s="38" t="s">
        <v>262</v>
      </c>
      <c r="B11090" s="15">
        <v>428100</v>
      </c>
      <c r="C11090" s="15">
        <v>626250</v>
      </c>
      <c r="E11090" s="37" t="s">
        <v>255</v>
      </c>
      <c r="F11090" s="15"/>
      <c r="G11090" s="15">
        <v>0</v>
      </c>
      <c r="I11090" s="38" t="s">
        <v>251</v>
      </c>
      <c r="J11090" s="15">
        <v>17.399999999999999</v>
      </c>
    </row>
    <row r="11091" spans="1:10" x14ac:dyDescent="0.3">
      <c r="A11091" s="38" t="s">
        <v>263</v>
      </c>
      <c r="B11091" s="15">
        <v>385900</v>
      </c>
      <c r="C11091" s="15">
        <v>556900</v>
      </c>
      <c r="E11091" s="37" t="s">
        <v>258</v>
      </c>
      <c r="F11091" s="15"/>
      <c r="G11091" s="15">
        <v>0</v>
      </c>
      <c r="I11091" s="38" t="s">
        <v>254</v>
      </c>
      <c r="J11091" s="15">
        <v>17.7</v>
      </c>
    </row>
    <row r="11092" spans="1:10" x14ac:dyDescent="0.3">
      <c r="A11092" s="35" t="s">
        <v>264</v>
      </c>
      <c r="B11092" s="15"/>
      <c r="C11092" s="15"/>
      <c r="E11092" s="36" t="s">
        <v>253</v>
      </c>
      <c r="F11092" s="15">
        <v>405000</v>
      </c>
      <c r="G11092" s="15">
        <v>405000</v>
      </c>
      <c r="I11092" s="38" t="s">
        <v>257</v>
      </c>
      <c r="J11092" s="15">
        <v>22.8</v>
      </c>
    </row>
    <row r="11093" spans="1:10" x14ac:dyDescent="0.3">
      <c r="A11093" s="38" t="s">
        <v>245</v>
      </c>
      <c r="B11093" s="15">
        <v>99225</v>
      </c>
      <c r="C11093" s="15">
        <v>198450</v>
      </c>
      <c r="E11093" s="35" t="s">
        <v>267</v>
      </c>
      <c r="F11093" s="15">
        <v>1430453</v>
      </c>
      <c r="G11093" s="15">
        <v>1627403</v>
      </c>
      <c r="I11093" s="38" t="s">
        <v>252</v>
      </c>
      <c r="J11093" s="15">
        <v>23</v>
      </c>
    </row>
    <row r="11094" spans="1:10" x14ac:dyDescent="0.3">
      <c r="A11094" s="38" t="s">
        <v>247</v>
      </c>
      <c r="B11094" s="15">
        <v>600100</v>
      </c>
      <c r="C11094" s="15">
        <v>1012400</v>
      </c>
      <c r="E11094" s="36" t="s">
        <v>246</v>
      </c>
      <c r="F11094" s="15">
        <v>727000</v>
      </c>
      <c r="G11094" s="15">
        <v>727000</v>
      </c>
      <c r="I11094" s="38" t="s">
        <v>255</v>
      </c>
      <c r="J11094" s="15">
        <v>17.3</v>
      </c>
    </row>
    <row r="11095" spans="1:10" x14ac:dyDescent="0.3">
      <c r="A11095" s="38" t="s">
        <v>249</v>
      </c>
      <c r="B11095" s="15">
        <v>307500</v>
      </c>
      <c r="C11095" s="15">
        <v>683563</v>
      </c>
      <c r="E11095" s="36" t="s">
        <v>248</v>
      </c>
      <c r="F11095" s="15">
        <v>57500</v>
      </c>
      <c r="G11095" s="15">
        <v>57500</v>
      </c>
      <c r="I11095" s="38" t="s">
        <v>258</v>
      </c>
      <c r="J11095" s="15">
        <v>19.100000000000001</v>
      </c>
    </row>
    <row r="11096" spans="1:10" x14ac:dyDescent="0.3">
      <c r="A11096" s="38" t="s">
        <v>251</v>
      </c>
      <c r="B11096" s="15">
        <v>502700</v>
      </c>
      <c r="C11096" s="15">
        <v>1722900</v>
      </c>
      <c r="E11096" s="36" t="s">
        <v>250</v>
      </c>
      <c r="F11096" s="15">
        <v>546950</v>
      </c>
      <c r="G11096" s="15">
        <v>743900</v>
      </c>
      <c r="I11096" s="38" t="s">
        <v>260</v>
      </c>
      <c r="J11096" s="15">
        <v>15.8</v>
      </c>
    </row>
    <row r="11097" spans="1:10" x14ac:dyDescent="0.3">
      <c r="A11097" s="38" t="s">
        <v>254</v>
      </c>
      <c r="B11097" s="15">
        <v>188532</v>
      </c>
      <c r="C11097" s="15">
        <v>549732</v>
      </c>
      <c r="E11097" s="37" t="s">
        <v>252</v>
      </c>
      <c r="F11097" s="15">
        <v>350000</v>
      </c>
      <c r="G11097" s="15">
        <v>350000</v>
      </c>
      <c r="I11097" s="38" t="s">
        <v>262</v>
      </c>
      <c r="J11097" s="15">
        <v>14</v>
      </c>
    </row>
    <row r="11098" spans="1:10" x14ac:dyDescent="0.3">
      <c r="A11098" s="38" t="s">
        <v>257</v>
      </c>
      <c r="B11098" s="15">
        <v>544400</v>
      </c>
      <c r="C11098" s="15">
        <v>1901400</v>
      </c>
      <c r="E11098" s="37" t="s">
        <v>255</v>
      </c>
      <c r="F11098" s="15"/>
      <c r="G11098" s="15">
        <v>0</v>
      </c>
      <c r="I11098" s="38" t="s">
        <v>263</v>
      </c>
      <c r="J11098" s="15">
        <v>11.4</v>
      </c>
    </row>
    <row r="11099" spans="1:10" x14ac:dyDescent="0.3">
      <c r="A11099" s="38" t="s">
        <v>252</v>
      </c>
      <c r="B11099" s="15">
        <v>342000</v>
      </c>
      <c r="C11099" s="15">
        <v>1450495</v>
      </c>
      <c r="E11099" s="37" t="s">
        <v>258</v>
      </c>
      <c r="F11099" s="15">
        <v>196950</v>
      </c>
      <c r="G11099" s="15">
        <v>393900</v>
      </c>
      <c r="I11099" s="35" t="s">
        <v>266</v>
      </c>
      <c r="J11099" s="15"/>
    </row>
    <row r="11100" spans="1:10" x14ac:dyDescent="0.3">
      <c r="A11100" s="38" t="s">
        <v>255</v>
      </c>
      <c r="B11100" s="15">
        <v>619450</v>
      </c>
      <c r="C11100" s="15">
        <v>1655050</v>
      </c>
      <c r="E11100" s="36" t="s">
        <v>253</v>
      </c>
      <c r="F11100" s="15">
        <v>99003</v>
      </c>
      <c r="G11100" s="15">
        <v>99003</v>
      </c>
      <c r="I11100" s="38" t="s">
        <v>245</v>
      </c>
      <c r="J11100" s="15">
        <v>11.4</v>
      </c>
    </row>
    <row r="11101" spans="1:10" x14ac:dyDescent="0.3">
      <c r="A11101" s="38" t="s">
        <v>258</v>
      </c>
      <c r="B11101" s="15">
        <v>419195</v>
      </c>
      <c r="C11101" s="15">
        <v>1314690</v>
      </c>
      <c r="E11101" s="35" t="s">
        <v>268</v>
      </c>
      <c r="F11101" s="15">
        <v>1270475</v>
      </c>
      <c r="G11101" s="15">
        <v>2338700</v>
      </c>
      <c r="I11101" s="38" t="s">
        <v>247</v>
      </c>
      <c r="J11101" s="15">
        <v>11.2</v>
      </c>
    </row>
    <row r="11102" spans="1:10" x14ac:dyDescent="0.3">
      <c r="A11102" s="38" t="s">
        <v>260</v>
      </c>
      <c r="B11102" s="15">
        <v>330250</v>
      </c>
      <c r="C11102" s="15">
        <v>2608215</v>
      </c>
      <c r="E11102" s="36" t="s">
        <v>246</v>
      </c>
      <c r="F11102" s="15">
        <v>165000</v>
      </c>
      <c r="G11102" s="15">
        <v>165000</v>
      </c>
      <c r="I11102" s="38" t="s">
        <v>249</v>
      </c>
      <c r="J11102" s="15">
        <v>10.6</v>
      </c>
    </row>
    <row r="11103" spans="1:10" x14ac:dyDescent="0.3">
      <c r="A11103" s="38" t="s">
        <v>262</v>
      </c>
      <c r="B11103" s="15">
        <v>656250</v>
      </c>
      <c r="C11103" s="15">
        <v>862500</v>
      </c>
      <c r="E11103" s="36" t="s">
        <v>248</v>
      </c>
      <c r="F11103" s="15">
        <v>126750</v>
      </c>
      <c r="G11103" s="15">
        <v>253500</v>
      </c>
      <c r="I11103" s="38" t="s">
        <v>251</v>
      </c>
      <c r="J11103" s="15">
        <v>9.5</v>
      </c>
    </row>
    <row r="11104" spans="1:10" x14ac:dyDescent="0.3">
      <c r="A11104" s="38" t="s">
        <v>263</v>
      </c>
      <c r="B11104" s="15">
        <v>179950</v>
      </c>
      <c r="C11104" s="15">
        <v>927950</v>
      </c>
      <c r="E11104" s="36" t="s">
        <v>250</v>
      </c>
      <c r="F11104" s="15">
        <v>495500</v>
      </c>
      <c r="G11104" s="15">
        <v>651000</v>
      </c>
      <c r="I11104" s="38" t="s">
        <v>254</v>
      </c>
      <c r="J11104" s="15">
        <v>9</v>
      </c>
    </row>
    <row r="11105" spans="1:10" x14ac:dyDescent="0.3">
      <c r="A11105" s="35" t="s">
        <v>266</v>
      </c>
      <c r="B11105" s="15"/>
      <c r="C11105" s="15"/>
      <c r="E11105" s="37" t="s">
        <v>252</v>
      </c>
      <c r="F11105" s="15">
        <v>155500</v>
      </c>
      <c r="G11105" s="15">
        <v>311000</v>
      </c>
      <c r="I11105" s="38" t="s">
        <v>257</v>
      </c>
      <c r="J11105" s="15">
        <v>9.6</v>
      </c>
    </row>
    <row r="11106" spans="1:10" x14ac:dyDescent="0.3">
      <c r="A11106" s="38" t="s">
        <v>245</v>
      </c>
      <c r="B11106" s="15">
        <v>457500</v>
      </c>
      <c r="C11106" s="15">
        <v>1124500</v>
      </c>
      <c r="E11106" s="37" t="s">
        <v>255</v>
      </c>
      <c r="F11106" s="15"/>
      <c r="G11106" s="15">
        <v>0</v>
      </c>
      <c r="I11106" s="38" t="s">
        <v>252</v>
      </c>
      <c r="J11106" s="15">
        <v>10.8</v>
      </c>
    </row>
    <row r="11107" spans="1:10" x14ac:dyDescent="0.3">
      <c r="A11107" s="38" t="s">
        <v>247</v>
      </c>
      <c r="B11107" s="15">
        <v>221250</v>
      </c>
      <c r="C11107" s="15">
        <v>517250</v>
      </c>
      <c r="E11107" s="37" t="s">
        <v>258</v>
      </c>
      <c r="F11107" s="15">
        <v>340000</v>
      </c>
      <c r="G11107" s="15">
        <v>340000</v>
      </c>
      <c r="I11107" s="38" t="s">
        <v>255</v>
      </c>
      <c r="J11107" s="15">
        <v>11.4</v>
      </c>
    </row>
    <row r="11108" spans="1:10" x14ac:dyDescent="0.3">
      <c r="A11108" s="38" t="s">
        <v>249</v>
      </c>
      <c r="B11108" s="15">
        <v>439800</v>
      </c>
      <c r="C11108" s="15">
        <v>1161600</v>
      </c>
      <c r="E11108" s="36" t="s">
        <v>253</v>
      </c>
      <c r="F11108" s="15">
        <v>483225</v>
      </c>
      <c r="G11108" s="15">
        <v>1269200</v>
      </c>
      <c r="I11108" s="38" t="s">
        <v>258</v>
      </c>
      <c r="J11108" s="15">
        <v>10.1</v>
      </c>
    </row>
    <row r="11109" spans="1:10" x14ac:dyDescent="0.3">
      <c r="A11109" s="38" t="s">
        <v>251</v>
      </c>
      <c r="B11109" s="15">
        <v>330000</v>
      </c>
      <c r="C11109" s="15">
        <v>691200</v>
      </c>
      <c r="E11109" s="35" t="s">
        <v>269</v>
      </c>
      <c r="F11109" s="15">
        <v>1462075</v>
      </c>
      <c r="G11109" s="15">
        <v>2729300</v>
      </c>
      <c r="I11109" s="38" t="s">
        <v>260</v>
      </c>
      <c r="J11109" s="15">
        <v>12.3</v>
      </c>
    </row>
    <row r="11110" spans="1:10" x14ac:dyDescent="0.3">
      <c r="A11110" s="38" t="s">
        <v>254</v>
      </c>
      <c r="B11110" s="15">
        <v>453700</v>
      </c>
      <c r="C11110" s="15">
        <v>1019400</v>
      </c>
      <c r="E11110" s="36" t="s">
        <v>246</v>
      </c>
      <c r="F11110" s="15">
        <v>239900</v>
      </c>
      <c r="G11110" s="15">
        <v>586900</v>
      </c>
      <c r="I11110" s="38" t="s">
        <v>262</v>
      </c>
      <c r="J11110" s="15">
        <v>11.9</v>
      </c>
    </row>
    <row r="11111" spans="1:10" x14ac:dyDescent="0.3">
      <c r="A11111" s="38" t="s">
        <v>257</v>
      </c>
      <c r="B11111" s="15">
        <v>358750</v>
      </c>
      <c r="C11111" s="15">
        <v>1369000</v>
      </c>
      <c r="E11111" s="36" t="s">
        <v>248</v>
      </c>
      <c r="F11111" s="15">
        <v>432450</v>
      </c>
      <c r="G11111" s="15">
        <v>674950</v>
      </c>
      <c r="I11111" s="38" t="s">
        <v>263</v>
      </c>
      <c r="J11111" s="15">
        <v>10.8</v>
      </c>
    </row>
    <row r="11112" spans="1:10" x14ac:dyDescent="0.3">
      <c r="A11112" s="38" t="s">
        <v>252</v>
      </c>
      <c r="B11112" s="15">
        <v>230000</v>
      </c>
      <c r="C11112" s="15">
        <v>1110000</v>
      </c>
      <c r="E11112" s="36" t="s">
        <v>250</v>
      </c>
      <c r="F11112" s="15">
        <v>289725</v>
      </c>
      <c r="G11112" s="15">
        <v>579450</v>
      </c>
      <c r="I11112" s="35" t="s">
        <v>267</v>
      </c>
      <c r="J11112" s="15"/>
    </row>
    <row r="11113" spans="1:10" x14ac:dyDescent="0.3">
      <c r="A11113" s="38" t="s">
        <v>255</v>
      </c>
      <c r="B11113" s="15">
        <v>418950</v>
      </c>
      <c r="C11113" s="15">
        <v>797450</v>
      </c>
      <c r="E11113" s="37" t="s">
        <v>252</v>
      </c>
      <c r="F11113" s="15"/>
      <c r="G11113" s="15">
        <v>0</v>
      </c>
      <c r="I11113" s="38" t="s">
        <v>245</v>
      </c>
      <c r="J11113" s="15">
        <v>12.3</v>
      </c>
    </row>
    <row r="11114" spans="1:10" x14ac:dyDescent="0.3">
      <c r="A11114" s="38" t="s">
        <v>258</v>
      </c>
      <c r="B11114" s="15">
        <v>504950</v>
      </c>
      <c r="C11114" s="15">
        <v>504950</v>
      </c>
      <c r="E11114" s="37" t="s">
        <v>255</v>
      </c>
      <c r="F11114" s="15"/>
      <c r="G11114" s="15">
        <v>0</v>
      </c>
      <c r="I11114" s="38" t="s">
        <v>247</v>
      </c>
      <c r="J11114" s="15">
        <v>14.9</v>
      </c>
    </row>
    <row r="11115" spans="1:10" x14ac:dyDescent="0.3">
      <c r="A11115" s="38" t="s">
        <v>260</v>
      </c>
      <c r="B11115" s="15">
        <v>347250</v>
      </c>
      <c r="C11115" s="15">
        <v>514500</v>
      </c>
      <c r="E11115" s="37" t="s">
        <v>258</v>
      </c>
      <c r="F11115" s="15">
        <v>289725</v>
      </c>
      <c r="G11115" s="15">
        <v>579450</v>
      </c>
      <c r="I11115" s="38" t="s">
        <v>249</v>
      </c>
      <c r="J11115" s="15">
        <v>14.6</v>
      </c>
    </row>
    <row r="11116" spans="1:10" x14ac:dyDescent="0.3">
      <c r="A11116" s="38" t="s">
        <v>262</v>
      </c>
      <c r="B11116" s="15">
        <v>126825</v>
      </c>
      <c r="C11116" s="15">
        <v>467090</v>
      </c>
      <c r="E11116" s="36" t="s">
        <v>253</v>
      </c>
      <c r="F11116" s="15">
        <v>500000</v>
      </c>
      <c r="G11116" s="15">
        <v>888000</v>
      </c>
      <c r="I11116" s="38" t="s">
        <v>251</v>
      </c>
      <c r="J11116" s="15">
        <v>17.3</v>
      </c>
    </row>
    <row r="11117" spans="1:10" x14ac:dyDescent="0.3">
      <c r="A11117" s="38" t="s">
        <v>263</v>
      </c>
      <c r="B11117" s="15">
        <v>288850</v>
      </c>
      <c r="C11117" s="15">
        <v>1948100</v>
      </c>
      <c r="E11117" s="35" t="s">
        <v>270</v>
      </c>
      <c r="F11117" s="15">
        <v>1976650</v>
      </c>
      <c r="G11117" s="15">
        <v>3163300</v>
      </c>
      <c r="I11117" s="38" t="s">
        <v>254</v>
      </c>
      <c r="J11117" s="15">
        <v>17.3</v>
      </c>
    </row>
    <row r="11118" spans="1:10" x14ac:dyDescent="0.3">
      <c r="A11118" s="35" t="s">
        <v>267</v>
      </c>
      <c r="B11118" s="15"/>
      <c r="C11118" s="15"/>
      <c r="E11118" s="36" t="s">
        <v>246</v>
      </c>
      <c r="F11118" s="15">
        <v>829150</v>
      </c>
      <c r="G11118" s="15">
        <v>1133300</v>
      </c>
      <c r="I11118" s="38" t="s">
        <v>257</v>
      </c>
      <c r="J11118" s="15">
        <v>16.899999999999999</v>
      </c>
    </row>
    <row r="11119" spans="1:10" x14ac:dyDescent="0.3">
      <c r="A11119" s="38" t="s">
        <v>245</v>
      </c>
      <c r="B11119" s="15">
        <v>455750</v>
      </c>
      <c r="C11119" s="15">
        <v>625500</v>
      </c>
      <c r="E11119" s="36" t="s">
        <v>248</v>
      </c>
      <c r="F11119" s="15">
        <v>406250</v>
      </c>
      <c r="G11119" s="15">
        <v>547500</v>
      </c>
      <c r="I11119" s="38" t="s">
        <v>252</v>
      </c>
      <c r="J11119" s="15">
        <v>18</v>
      </c>
    </row>
    <row r="11120" spans="1:10" x14ac:dyDescent="0.3">
      <c r="A11120" s="38" t="s">
        <v>247</v>
      </c>
      <c r="B11120" s="15">
        <v>329050</v>
      </c>
      <c r="C11120" s="15">
        <v>1141100</v>
      </c>
      <c r="E11120" s="36" t="s">
        <v>250</v>
      </c>
      <c r="F11120" s="15">
        <v>299500</v>
      </c>
      <c r="G11120" s="15">
        <v>599000</v>
      </c>
      <c r="I11120" s="38" t="s">
        <v>255</v>
      </c>
      <c r="J11120" s="15">
        <v>14.4</v>
      </c>
    </row>
    <row r="11121" spans="1:10" x14ac:dyDescent="0.3">
      <c r="A11121" s="38" t="s">
        <v>249</v>
      </c>
      <c r="B11121" s="15">
        <v>481000</v>
      </c>
      <c r="C11121" s="15">
        <v>1564350</v>
      </c>
      <c r="E11121" s="37" t="s">
        <v>252</v>
      </c>
      <c r="F11121" s="15"/>
      <c r="G11121" s="15">
        <v>0</v>
      </c>
      <c r="I11121" s="38" t="s">
        <v>258</v>
      </c>
      <c r="J11121" s="15">
        <v>12</v>
      </c>
    </row>
    <row r="11122" spans="1:10" x14ac:dyDescent="0.3">
      <c r="A11122" s="38" t="s">
        <v>251</v>
      </c>
      <c r="B11122" s="15">
        <v>316740</v>
      </c>
      <c r="C11122" s="15">
        <v>1139991</v>
      </c>
      <c r="E11122" s="37" t="s">
        <v>255</v>
      </c>
      <c r="F11122" s="15"/>
      <c r="G11122" s="15">
        <v>0</v>
      </c>
      <c r="I11122" s="38" t="s">
        <v>260</v>
      </c>
      <c r="J11122" s="15">
        <v>10.1</v>
      </c>
    </row>
    <row r="11123" spans="1:10" x14ac:dyDescent="0.3">
      <c r="A11123" s="38" t="s">
        <v>254</v>
      </c>
      <c r="B11123" s="15">
        <v>105250</v>
      </c>
      <c r="C11123" s="15">
        <v>105250</v>
      </c>
      <c r="E11123" s="37" t="s">
        <v>258</v>
      </c>
      <c r="F11123" s="15">
        <v>299500</v>
      </c>
      <c r="G11123" s="15">
        <v>599000</v>
      </c>
      <c r="I11123" s="38" t="s">
        <v>262</v>
      </c>
      <c r="J11123" s="15">
        <v>9.1</v>
      </c>
    </row>
    <row r="11124" spans="1:10" x14ac:dyDescent="0.3">
      <c r="A11124" s="38" t="s">
        <v>257</v>
      </c>
      <c r="B11124" s="15">
        <v>145900</v>
      </c>
      <c r="C11124" s="15">
        <v>1080900</v>
      </c>
      <c r="E11124" s="36" t="s">
        <v>253</v>
      </c>
      <c r="F11124" s="15">
        <v>441750</v>
      </c>
      <c r="G11124" s="15">
        <v>883500</v>
      </c>
      <c r="I11124" s="38" t="s">
        <v>263</v>
      </c>
      <c r="J11124" s="15">
        <v>7.5</v>
      </c>
    </row>
    <row r="11125" spans="1:10" x14ac:dyDescent="0.3">
      <c r="A11125" s="38" t="s">
        <v>252</v>
      </c>
      <c r="B11125" s="15">
        <v>459950</v>
      </c>
      <c r="C11125" s="15">
        <v>1100128</v>
      </c>
      <c r="E11125" s="35" t="s">
        <v>271</v>
      </c>
      <c r="F11125" s="15">
        <v>2260325</v>
      </c>
      <c r="G11125" s="15">
        <v>4845850</v>
      </c>
      <c r="I11125" s="35" t="s">
        <v>268</v>
      </c>
      <c r="J11125" s="15"/>
    </row>
    <row r="11126" spans="1:10" x14ac:dyDescent="0.3">
      <c r="A11126" s="38" t="s">
        <v>255</v>
      </c>
      <c r="B11126" s="15">
        <v>368900</v>
      </c>
      <c r="C11126" s="15">
        <v>999400</v>
      </c>
      <c r="E11126" s="36" t="s">
        <v>246</v>
      </c>
      <c r="F11126" s="15">
        <v>714500</v>
      </c>
      <c r="G11126" s="15">
        <v>1379200</v>
      </c>
      <c r="I11126" s="38" t="s">
        <v>245</v>
      </c>
      <c r="J11126" s="15">
        <v>7.6</v>
      </c>
    </row>
    <row r="11127" spans="1:10" x14ac:dyDescent="0.3">
      <c r="A11127" s="38" t="s">
        <v>258</v>
      </c>
      <c r="B11127" s="15">
        <v>347000</v>
      </c>
      <c r="C11127" s="15">
        <v>494000</v>
      </c>
      <c r="E11127" s="36" t="s">
        <v>248</v>
      </c>
      <c r="F11127" s="15">
        <v>745375</v>
      </c>
      <c r="G11127" s="15">
        <v>1727300</v>
      </c>
      <c r="I11127" s="38" t="s">
        <v>247</v>
      </c>
      <c r="J11127" s="15">
        <v>6.6</v>
      </c>
    </row>
    <row r="11128" spans="1:10" x14ac:dyDescent="0.3">
      <c r="A11128" s="38" t="s">
        <v>260</v>
      </c>
      <c r="B11128" s="15">
        <v>390000</v>
      </c>
      <c r="C11128" s="15">
        <v>989990</v>
      </c>
      <c r="E11128" s="36" t="s">
        <v>250</v>
      </c>
      <c r="F11128" s="15">
        <v>575450</v>
      </c>
      <c r="G11128" s="15">
        <v>1514350</v>
      </c>
      <c r="I11128" s="38" t="s">
        <v>249</v>
      </c>
      <c r="J11128" s="15">
        <v>7.3</v>
      </c>
    </row>
    <row r="11129" spans="1:10" x14ac:dyDescent="0.3">
      <c r="A11129" s="38" t="s">
        <v>262</v>
      </c>
      <c r="B11129" s="15">
        <v>274500</v>
      </c>
      <c r="C11129" s="15">
        <v>703500</v>
      </c>
      <c r="E11129" s="37" t="s">
        <v>252</v>
      </c>
      <c r="F11129" s="15">
        <v>208000</v>
      </c>
      <c r="G11129" s="15">
        <v>547000</v>
      </c>
      <c r="I11129" s="38" t="s">
        <v>251</v>
      </c>
      <c r="J11129" s="15">
        <v>7.2</v>
      </c>
    </row>
    <row r="11130" spans="1:10" x14ac:dyDescent="0.3">
      <c r="A11130" s="38" t="s">
        <v>263</v>
      </c>
      <c r="B11130" s="15">
        <v>252700</v>
      </c>
      <c r="C11130" s="15">
        <v>941851</v>
      </c>
      <c r="E11130" s="37" t="s">
        <v>255</v>
      </c>
      <c r="F11130" s="15">
        <v>237500</v>
      </c>
      <c r="G11130" s="15">
        <v>475000</v>
      </c>
      <c r="I11130" s="38" t="s">
        <v>254</v>
      </c>
      <c r="J11130" s="15">
        <v>8.1</v>
      </c>
    </row>
    <row r="11131" spans="1:10" x14ac:dyDescent="0.3">
      <c r="A11131" s="35" t="s">
        <v>268</v>
      </c>
      <c r="B11131" s="15"/>
      <c r="C11131" s="15"/>
      <c r="E11131" s="37" t="s">
        <v>258</v>
      </c>
      <c r="F11131" s="15">
        <v>129950</v>
      </c>
      <c r="G11131" s="15">
        <v>492350</v>
      </c>
      <c r="I11131" s="38" t="s">
        <v>257</v>
      </c>
      <c r="J11131" s="15">
        <v>9</v>
      </c>
    </row>
    <row r="11132" spans="1:10" x14ac:dyDescent="0.3">
      <c r="A11132" s="38" t="s">
        <v>245</v>
      </c>
      <c r="B11132" s="15">
        <v>392500</v>
      </c>
      <c r="C11132" s="15">
        <v>584500</v>
      </c>
      <c r="E11132" s="36" t="s">
        <v>253</v>
      </c>
      <c r="F11132" s="15">
        <v>225000</v>
      </c>
      <c r="G11132" s="15">
        <v>225000</v>
      </c>
      <c r="I11132" s="38" t="s">
        <v>252</v>
      </c>
      <c r="J11132" s="15">
        <v>7.6</v>
      </c>
    </row>
    <row r="11133" spans="1:10" x14ac:dyDescent="0.3">
      <c r="A11133" s="38" t="s">
        <v>247</v>
      </c>
      <c r="B11133" s="15">
        <v>118000</v>
      </c>
      <c r="C11133" s="15">
        <v>947000</v>
      </c>
      <c r="E11133" s="35" t="s">
        <v>272</v>
      </c>
      <c r="F11133" s="15">
        <v>1931975</v>
      </c>
      <c r="G11133" s="15">
        <v>5511249</v>
      </c>
      <c r="I11133" s="38" t="s">
        <v>255</v>
      </c>
      <c r="J11133" s="15">
        <v>9.5</v>
      </c>
    </row>
    <row r="11134" spans="1:10" x14ac:dyDescent="0.3">
      <c r="A11134" s="38" t="s">
        <v>249</v>
      </c>
      <c r="B11134" s="15">
        <v>121900</v>
      </c>
      <c r="C11134" s="15">
        <v>1313000</v>
      </c>
      <c r="E11134" s="36" t="s">
        <v>246</v>
      </c>
      <c r="F11134" s="15">
        <v>213000</v>
      </c>
      <c r="G11134" s="15">
        <v>426000</v>
      </c>
      <c r="I11134" s="38" t="s">
        <v>258</v>
      </c>
      <c r="J11134" s="15">
        <v>9.1</v>
      </c>
    </row>
    <row r="11135" spans="1:10" x14ac:dyDescent="0.3">
      <c r="A11135" s="38" t="s">
        <v>251</v>
      </c>
      <c r="B11135" s="15">
        <v>244500</v>
      </c>
      <c r="C11135" s="15">
        <v>838300</v>
      </c>
      <c r="E11135" s="36" t="s">
        <v>248</v>
      </c>
      <c r="F11135" s="15">
        <v>691500</v>
      </c>
      <c r="G11135" s="15">
        <v>1662500</v>
      </c>
      <c r="I11135" s="38" t="s">
        <v>260</v>
      </c>
      <c r="J11135" s="15">
        <v>8.6</v>
      </c>
    </row>
    <row r="11136" spans="1:10" x14ac:dyDescent="0.3">
      <c r="A11136" s="38" t="s">
        <v>254</v>
      </c>
      <c r="B11136" s="15">
        <v>235000</v>
      </c>
      <c r="C11136" s="15">
        <v>1400300</v>
      </c>
      <c r="E11136" s="36" t="s">
        <v>250</v>
      </c>
      <c r="F11136" s="15">
        <v>607475</v>
      </c>
      <c r="G11136" s="15">
        <v>2622749</v>
      </c>
      <c r="I11136" s="38" t="s">
        <v>262</v>
      </c>
      <c r="J11136" s="15">
        <v>8.6999999999999993</v>
      </c>
    </row>
    <row r="11137" spans="1:10" x14ac:dyDescent="0.3">
      <c r="A11137" s="38" t="s">
        <v>257</v>
      </c>
      <c r="B11137" s="15">
        <v>298500</v>
      </c>
      <c r="C11137" s="15">
        <v>1038950</v>
      </c>
      <c r="E11137" s="37" t="s">
        <v>252</v>
      </c>
      <c r="F11137" s="15">
        <v>365000</v>
      </c>
      <c r="G11137" s="15">
        <v>365000</v>
      </c>
      <c r="I11137" s="38" t="s">
        <v>263</v>
      </c>
      <c r="J11137" s="15">
        <v>8.3000000000000007</v>
      </c>
    </row>
    <row r="11138" spans="1:10" x14ac:dyDescent="0.3">
      <c r="A11138" s="38" t="s">
        <v>252</v>
      </c>
      <c r="B11138" s="15">
        <v>388700</v>
      </c>
      <c r="C11138" s="15">
        <v>1593954</v>
      </c>
      <c r="E11138" s="37" t="s">
        <v>255</v>
      </c>
      <c r="F11138" s="15">
        <v>242475</v>
      </c>
      <c r="G11138" s="15">
        <v>2257749</v>
      </c>
      <c r="I11138" s="35" t="s">
        <v>269</v>
      </c>
      <c r="J11138" s="15"/>
    </row>
    <row r="11139" spans="1:10" x14ac:dyDescent="0.3">
      <c r="A11139" s="38" t="s">
        <v>255</v>
      </c>
      <c r="B11139" s="15">
        <v>243550</v>
      </c>
      <c r="C11139" s="15">
        <v>1349900</v>
      </c>
      <c r="E11139" s="37" t="s">
        <v>258</v>
      </c>
      <c r="F11139" s="15"/>
      <c r="G11139" s="15">
        <v>0</v>
      </c>
      <c r="I11139" s="38" t="s">
        <v>245</v>
      </c>
      <c r="J11139" s="15">
        <v>6.6</v>
      </c>
    </row>
    <row r="11140" spans="1:10" x14ac:dyDescent="0.3">
      <c r="A11140" s="38" t="s">
        <v>258</v>
      </c>
      <c r="B11140" s="15">
        <v>374000</v>
      </c>
      <c r="C11140" s="15">
        <v>1251000</v>
      </c>
      <c r="E11140" s="36" t="s">
        <v>253</v>
      </c>
      <c r="F11140" s="15">
        <v>420000</v>
      </c>
      <c r="G11140" s="15">
        <v>800000</v>
      </c>
      <c r="I11140" s="38" t="s">
        <v>247</v>
      </c>
      <c r="J11140" s="15">
        <v>7</v>
      </c>
    </row>
    <row r="11141" spans="1:10" x14ac:dyDescent="0.3">
      <c r="A11141" s="38" t="s">
        <v>260</v>
      </c>
      <c r="B11141" s="15">
        <v>147000</v>
      </c>
      <c r="C11141" s="15">
        <v>506500</v>
      </c>
      <c r="E11141" s="35" t="s">
        <v>273</v>
      </c>
      <c r="F11141" s="15">
        <v>3765205</v>
      </c>
      <c r="G11141" s="15">
        <v>6027409</v>
      </c>
      <c r="I11141" s="38" t="s">
        <v>249</v>
      </c>
      <c r="J11141" s="15">
        <v>6.2</v>
      </c>
    </row>
    <row r="11142" spans="1:10" x14ac:dyDescent="0.3">
      <c r="A11142" s="38" t="s">
        <v>262</v>
      </c>
      <c r="B11142" s="15">
        <v>354500</v>
      </c>
      <c r="C11142" s="15">
        <v>1094199</v>
      </c>
      <c r="E11142" s="36" t="s">
        <v>246</v>
      </c>
      <c r="F11142" s="15">
        <v>973000</v>
      </c>
      <c r="G11142" s="15">
        <v>1639000</v>
      </c>
      <c r="I11142" s="38" t="s">
        <v>251</v>
      </c>
      <c r="J11142" s="15">
        <v>6.9</v>
      </c>
    </row>
    <row r="11143" spans="1:10" x14ac:dyDescent="0.3">
      <c r="A11143" s="38" t="s">
        <v>263</v>
      </c>
      <c r="B11143" s="15">
        <v>347400</v>
      </c>
      <c r="C11143" s="15">
        <v>1116299</v>
      </c>
      <c r="E11143" s="36" t="s">
        <v>248</v>
      </c>
      <c r="F11143" s="15">
        <v>546000</v>
      </c>
      <c r="G11143" s="15">
        <v>911000</v>
      </c>
      <c r="I11143" s="38" t="s">
        <v>254</v>
      </c>
      <c r="J11143" s="15">
        <v>5.3</v>
      </c>
    </row>
    <row r="11144" spans="1:10" x14ac:dyDescent="0.3">
      <c r="A11144" s="35" t="s">
        <v>269</v>
      </c>
      <c r="B11144" s="15"/>
      <c r="C11144" s="15"/>
      <c r="E11144" s="36" t="s">
        <v>250</v>
      </c>
      <c r="F11144" s="15">
        <v>1267500</v>
      </c>
      <c r="G11144" s="15">
        <v>1520000</v>
      </c>
      <c r="I11144" s="38" t="s">
        <v>257</v>
      </c>
      <c r="J11144" s="15">
        <v>5.7</v>
      </c>
    </row>
    <row r="11145" spans="1:10" x14ac:dyDescent="0.3">
      <c r="A11145" s="38" t="s">
        <v>245</v>
      </c>
      <c r="B11145" s="15">
        <v>157500</v>
      </c>
      <c r="C11145" s="15">
        <v>636000</v>
      </c>
      <c r="E11145" s="37" t="s">
        <v>252</v>
      </c>
      <c r="F11145" s="15">
        <v>590000</v>
      </c>
      <c r="G11145" s="15">
        <v>590000</v>
      </c>
      <c r="I11145" s="38" t="s">
        <v>252</v>
      </c>
      <c r="J11145" s="15">
        <v>6.9</v>
      </c>
    </row>
    <row r="11146" spans="1:10" x14ac:dyDescent="0.3">
      <c r="A11146" s="38" t="s">
        <v>247</v>
      </c>
      <c r="B11146" s="15">
        <v>469500</v>
      </c>
      <c r="C11146" s="15">
        <v>1441500</v>
      </c>
      <c r="E11146" s="37" t="s">
        <v>255</v>
      </c>
      <c r="F11146" s="15">
        <v>425000</v>
      </c>
      <c r="G11146" s="15">
        <v>425000</v>
      </c>
      <c r="I11146" s="38" t="s">
        <v>255</v>
      </c>
      <c r="J11146" s="15">
        <v>6.5</v>
      </c>
    </row>
    <row r="11147" spans="1:10" x14ac:dyDescent="0.3">
      <c r="A11147" s="38" t="s">
        <v>249</v>
      </c>
      <c r="B11147" s="15">
        <v>345450</v>
      </c>
      <c r="C11147" s="15">
        <v>1044900</v>
      </c>
      <c r="E11147" s="37" t="s">
        <v>258</v>
      </c>
      <c r="F11147" s="15">
        <v>252500</v>
      </c>
      <c r="G11147" s="15">
        <v>505000</v>
      </c>
      <c r="I11147" s="38" t="s">
        <v>258</v>
      </c>
      <c r="J11147" s="15">
        <v>5.9</v>
      </c>
    </row>
    <row r="11148" spans="1:10" x14ac:dyDescent="0.3">
      <c r="A11148" s="38" t="s">
        <v>251</v>
      </c>
      <c r="B11148" s="15">
        <v>517000</v>
      </c>
      <c r="C11148" s="15">
        <v>1167000</v>
      </c>
      <c r="E11148" s="36" t="s">
        <v>253</v>
      </c>
      <c r="F11148" s="15">
        <v>978705</v>
      </c>
      <c r="G11148" s="15">
        <v>1957409</v>
      </c>
      <c r="I11148" s="38" t="s">
        <v>260</v>
      </c>
      <c r="J11148" s="15">
        <v>6.3</v>
      </c>
    </row>
    <row r="11149" spans="1:10" x14ac:dyDescent="0.3">
      <c r="A11149" s="38" t="s">
        <v>254</v>
      </c>
      <c r="B11149" s="15">
        <v>349500</v>
      </c>
      <c r="C11149" s="15">
        <v>958500</v>
      </c>
      <c r="E11149" s="35" t="s">
        <v>274</v>
      </c>
      <c r="F11149" s="15">
        <v>2808475</v>
      </c>
      <c r="G11149" s="15">
        <v>7141725</v>
      </c>
      <c r="I11149" s="38" t="s">
        <v>262</v>
      </c>
      <c r="J11149" s="15">
        <v>5.3</v>
      </c>
    </row>
    <row r="11150" spans="1:10" x14ac:dyDescent="0.3">
      <c r="A11150" s="38" t="s">
        <v>257</v>
      </c>
      <c r="B11150" s="15">
        <v>514999</v>
      </c>
      <c r="C11150" s="15">
        <v>1423899</v>
      </c>
      <c r="E11150" s="36" t="s">
        <v>246</v>
      </c>
      <c r="F11150" s="15">
        <v>397000</v>
      </c>
      <c r="G11150" s="15">
        <v>1219000</v>
      </c>
      <c r="I11150" s="38" t="s">
        <v>263</v>
      </c>
      <c r="J11150" s="15">
        <v>4.2</v>
      </c>
    </row>
    <row r="11151" spans="1:10" x14ac:dyDescent="0.3">
      <c r="A11151" s="38" t="s">
        <v>252</v>
      </c>
      <c r="B11151" s="15">
        <v>283975</v>
      </c>
      <c r="C11151" s="15">
        <v>1242740</v>
      </c>
      <c r="E11151" s="36" t="s">
        <v>248</v>
      </c>
      <c r="F11151" s="15">
        <v>520000</v>
      </c>
      <c r="G11151" s="15">
        <v>1466000</v>
      </c>
      <c r="I11151" s="35" t="s">
        <v>270</v>
      </c>
      <c r="J11151" s="15"/>
    </row>
    <row r="11152" spans="1:10" x14ac:dyDescent="0.3">
      <c r="A11152" s="38" t="s">
        <v>255</v>
      </c>
      <c r="B11152" s="15">
        <v>367450</v>
      </c>
      <c r="C11152" s="15">
        <v>1568899</v>
      </c>
      <c r="E11152" s="36" t="s">
        <v>250</v>
      </c>
      <c r="F11152" s="15">
        <v>1134475</v>
      </c>
      <c r="G11152" s="15">
        <v>3080950</v>
      </c>
      <c r="I11152" s="38" t="s">
        <v>245</v>
      </c>
      <c r="J11152" s="15">
        <v>4.2</v>
      </c>
    </row>
    <row r="11153" spans="1:10" x14ac:dyDescent="0.3">
      <c r="A11153" s="38" t="s">
        <v>258</v>
      </c>
      <c r="B11153" s="15">
        <v>327000</v>
      </c>
      <c r="C11153" s="15">
        <v>787900</v>
      </c>
      <c r="E11153" s="37" t="s">
        <v>252</v>
      </c>
      <c r="F11153" s="15">
        <v>362475</v>
      </c>
      <c r="G11153" s="15">
        <v>1418950</v>
      </c>
      <c r="I11153" s="38" t="s">
        <v>247</v>
      </c>
      <c r="J11153" s="15">
        <v>4.5</v>
      </c>
    </row>
    <row r="11154" spans="1:10" x14ac:dyDescent="0.3">
      <c r="A11154" s="38" t="s">
        <v>260</v>
      </c>
      <c r="B11154" s="15">
        <v>277500</v>
      </c>
      <c r="C11154" s="15">
        <v>417000</v>
      </c>
      <c r="E11154" s="37" t="s">
        <v>255</v>
      </c>
      <c r="F11154" s="15">
        <v>314000</v>
      </c>
      <c r="G11154" s="15">
        <v>314000</v>
      </c>
      <c r="I11154" s="38" t="s">
        <v>249</v>
      </c>
      <c r="J11154" s="15">
        <v>5.3</v>
      </c>
    </row>
    <row r="11155" spans="1:10" x14ac:dyDescent="0.3">
      <c r="A11155" s="38" t="s">
        <v>262</v>
      </c>
      <c r="B11155" s="15">
        <v>558700</v>
      </c>
      <c r="C11155" s="15">
        <v>2072799</v>
      </c>
      <c r="E11155" s="37" t="s">
        <v>258</v>
      </c>
      <c r="F11155" s="15">
        <v>458000</v>
      </c>
      <c r="G11155" s="15">
        <v>1348000</v>
      </c>
      <c r="I11155" s="38" t="s">
        <v>251</v>
      </c>
      <c r="J11155" s="15">
        <v>5.3</v>
      </c>
    </row>
    <row r="11156" spans="1:10" x14ac:dyDescent="0.3">
      <c r="A11156" s="38" t="s">
        <v>263</v>
      </c>
      <c r="B11156" s="15">
        <v>152000</v>
      </c>
      <c r="C11156" s="15">
        <v>1374455</v>
      </c>
      <c r="E11156" s="36" t="s">
        <v>253</v>
      </c>
      <c r="F11156" s="15">
        <v>757000</v>
      </c>
      <c r="G11156" s="15">
        <v>1375775</v>
      </c>
      <c r="I11156" s="38" t="s">
        <v>254</v>
      </c>
      <c r="J11156" s="15">
        <v>5</v>
      </c>
    </row>
    <row r="11157" spans="1:10" x14ac:dyDescent="0.3">
      <c r="A11157" s="35" t="s">
        <v>270</v>
      </c>
      <c r="B11157" s="15"/>
      <c r="C11157" s="15"/>
      <c r="E11157" s="35" t="s">
        <v>275</v>
      </c>
      <c r="F11157" s="15">
        <v>3854500</v>
      </c>
      <c r="G11157" s="15">
        <v>8442500</v>
      </c>
      <c r="I11157" s="38" t="s">
        <v>257</v>
      </c>
      <c r="J11157" s="15">
        <v>4.9000000000000004</v>
      </c>
    </row>
    <row r="11158" spans="1:10" x14ac:dyDescent="0.3">
      <c r="A11158" s="38" t="s">
        <v>245</v>
      </c>
      <c r="B11158" s="15">
        <v>114000</v>
      </c>
      <c r="C11158" s="15">
        <v>695228</v>
      </c>
      <c r="E11158" s="36" t="s">
        <v>246</v>
      </c>
      <c r="F11158" s="15">
        <v>1138500</v>
      </c>
      <c r="G11158" s="15">
        <v>2632000</v>
      </c>
      <c r="I11158" s="38" t="s">
        <v>252</v>
      </c>
      <c r="J11158" s="15">
        <v>5.9</v>
      </c>
    </row>
    <row r="11159" spans="1:10" x14ac:dyDescent="0.3">
      <c r="A11159" s="38" t="s">
        <v>247</v>
      </c>
      <c r="B11159" s="15">
        <v>343600</v>
      </c>
      <c r="C11159" s="15">
        <v>1300656</v>
      </c>
      <c r="E11159" s="36" t="s">
        <v>248</v>
      </c>
      <c r="F11159" s="15">
        <v>1096500</v>
      </c>
      <c r="G11159" s="15">
        <v>2881500</v>
      </c>
      <c r="I11159" s="38" t="s">
        <v>255</v>
      </c>
      <c r="J11159" s="15">
        <v>6.1</v>
      </c>
    </row>
    <row r="11160" spans="1:10" x14ac:dyDescent="0.3">
      <c r="A11160" s="38" t="s">
        <v>249</v>
      </c>
      <c r="B11160" s="15">
        <v>560450</v>
      </c>
      <c r="C11160" s="15">
        <v>1694853</v>
      </c>
      <c r="E11160" s="36" t="s">
        <v>250</v>
      </c>
      <c r="F11160" s="15">
        <v>1184500</v>
      </c>
      <c r="G11160" s="15">
        <v>2494000</v>
      </c>
      <c r="I11160" s="38" t="s">
        <v>258</v>
      </c>
      <c r="J11160" s="15">
        <v>6</v>
      </c>
    </row>
    <row r="11161" spans="1:10" x14ac:dyDescent="0.3">
      <c r="A11161" s="38" t="s">
        <v>251</v>
      </c>
      <c r="B11161" s="15">
        <v>192450</v>
      </c>
      <c r="C11161" s="15">
        <v>1929700</v>
      </c>
      <c r="E11161" s="37" t="s">
        <v>252</v>
      </c>
      <c r="F11161" s="15">
        <v>310000</v>
      </c>
      <c r="G11161" s="15">
        <v>310000</v>
      </c>
      <c r="I11161" s="38" t="s">
        <v>260</v>
      </c>
      <c r="J11161" s="15">
        <v>6.1</v>
      </c>
    </row>
    <row r="11162" spans="1:10" x14ac:dyDescent="0.3">
      <c r="A11162" s="38" t="s">
        <v>254</v>
      </c>
      <c r="B11162" s="15">
        <v>308000</v>
      </c>
      <c r="C11162" s="15">
        <v>1939553</v>
      </c>
      <c r="E11162" s="37" t="s">
        <v>255</v>
      </c>
      <c r="F11162" s="15">
        <v>409500</v>
      </c>
      <c r="G11162" s="15">
        <v>1719000</v>
      </c>
      <c r="I11162" s="38" t="s">
        <v>262</v>
      </c>
      <c r="J11162" s="15">
        <v>7.1</v>
      </c>
    </row>
    <row r="11163" spans="1:10" x14ac:dyDescent="0.3">
      <c r="A11163" s="38" t="s">
        <v>257</v>
      </c>
      <c r="B11163" s="15">
        <v>687700</v>
      </c>
      <c r="C11163" s="15">
        <v>2046750</v>
      </c>
      <c r="E11163" s="37" t="s">
        <v>258</v>
      </c>
      <c r="F11163" s="15">
        <v>465000</v>
      </c>
      <c r="G11163" s="15">
        <v>465000</v>
      </c>
      <c r="I11163" s="38" t="s">
        <v>263</v>
      </c>
      <c r="J11163" s="15">
        <v>4.4000000000000004</v>
      </c>
    </row>
    <row r="11164" spans="1:10" x14ac:dyDescent="0.3">
      <c r="A11164" s="38" t="s">
        <v>252</v>
      </c>
      <c r="B11164" s="15">
        <v>318500</v>
      </c>
      <c r="C11164" s="15">
        <v>2051950</v>
      </c>
      <c r="E11164" s="36" t="s">
        <v>253</v>
      </c>
      <c r="F11164" s="15">
        <v>435000</v>
      </c>
      <c r="G11164" s="15">
        <v>435000</v>
      </c>
      <c r="I11164" s="35" t="s">
        <v>271</v>
      </c>
      <c r="J11164" s="15"/>
    </row>
    <row r="11165" spans="1:10" x14ac:dyDescent="0.3">
      <c r="A11165" s="38" t="s">
        <v>255</v>
      </c>
      <c r="B11165" s="15">
        <v>504400</v>
      </c>
      <c r="C11165" s="15">
        <v>2203900</v>
      </c>
      <c r="E11165" s="14">
        <v>141</v>
      </c>
      <c r="F11165" s="15">
        <v>87330923</v>
      </c>
      <c r="G11165" s="15">
        <v>1606108618</v>
      </c>
      <c r="I11165" s="38" t="s">
        <v>245</v>
      </c>
      <c r="J11165" s="15">
        <v>4.9000000000000004</v>
      </c>
    </row>
    <row r="11166" spans="1:10" x14ac:dyDescent="0.3">
      <c r="A11166" s="38" t="s">
        <v>258</v>
      </c>
      <c r="B11166" s="15">
        <v>333500</v>
      </c>
      <c r="C11166" s="15">
        <v>1750505</v>
      </c>
      <c r="E11166" s="35" t="s">
        <v>259</v>
      </c>
      <c r="F11166" s="15">
        <v>3963366</v>
      </c>
      <c r="G11166" s="15">
        <v>67560841</v>
      </c>
      <c r="I11166" s="38" t="s">
        <v>247</v>
      </c>
      <c r="J11166" s="15">
        <v>3.8</v>
      </c>
    </row>
    <row r="11167" spans="1:10" x14ac:dyDescent="0.3">
      <c r="A11167" s="38" t="s">
        <v>260</v>
      </c>
      <c r="B11167" s="15">
        <v>271088</v>
      </c>
      <c r="C11167" s="15">
        <v>1238963</v>
      </c>
      <c r="E11167" s="36" t="s">
        <v>246</v>
      </c>
      <c r="F11167" s="15">
        <v>1134400</v>
      </c>
      <c r="G11167" s="15">
        <v>10968051</v>
      </c>
      <c r="I11167" s="38" t="s">
        <v>249</v>
      </c>
      <c r="J11167" s="15">
        <v>4</v>
      </c>
    </row>
    <row r="11168" spans="1:10" x14ac:dyDescent="0.3">
      <c r="A11168" s="38" t="s">
        <v>262</v>
      </c>
      <c r="B11168" s="15">
        <v>204475</v>
      </c>
      <c r="C11168" s="15">
        <v>698950</v>
      </c>
      <c r="E11168" s="36" t="s">
        <v>248</v>
      </c>
      <c r="F11168" s="15">
        <v>941089</v>
      </c>
      <c r="G11168" s="15">
        <v>19078919</v>
      </c>
      <c r="I11168" s="38" t="s">
        <v>251</v>
      </c>
      <c r="J11168" s="15">
        <v>3.6</v>
      </c>
    </row>
    <row r="11169" spans="1:10" x14ac:dyDescent="0.3">
      <c r="A11169" s="38" t="s">
        <v>263</v>
      </c>
      <c r="B11169" s="15">
        <v>340683</v>
      </c>
      <c r="C11169" s="15">
        <v>1987773</v>
      </c>
      <c r="E11169" s="36" t="s">
        <v>250</v>
      </c>
      <c r="F11169" s="15">
        <v>914552</v>
      </c>
      <c r="G11169" s="15">
        <v>20718763</v>
      </c>
      <c r="I11169" s="38" t="s">
        <v>254</v>
      </c>
      <c r="J11169" s="15">
        <v>3.4</v>
      </c>
    </row>
    <row r="11170" spans="1:10" x14ac:dyDescent="0.3">
      <c r="A11170" s="35" t="s">
        <v>271</v>
      </c>
      <c r="B11170" s="15"/>
      <c r="C11170" s="15"/>
      <c r="E11170" s="37" t="s">
        <v>252</v>
      </c>
      <c r="F11170" s="15">
        <v>210000</v>
      </c>
      <c r="G11170" s="15">
        <v>7611904</v>
      </c>
      <c r="I11170" s="38" t="s">
        <v>257</v>
      </c>
      <c r="J11170" s="15">
        <v>2.8</v>
      </c>
    </row>
    <row r="11171" spans="1:10" x14ac:dyDescent="0.3">
      <c r="A11171" s="38" t="s">
        <v>245</v>
      </c>
      <c r="B11171" s="15">
        <v>314800</v>
      </c>
      <c r="C11171" s="15">
        <v>1015790</v>
      </c>
      <c r="E11171" s="37" t="s">
        <v>255</v>
      </c>
      <c r="F11171" s="15">
        <v>340552</v>
      </c>
      <c r="G11171" s="15">
        <v>6971476</v>
      </c>
      <c r="I11171" s="38" t="s">
        <v>252</v>
      </c>
      <c r="J11171" s="15">
        <v>2.8</v>
      </c>
    </row>
    <row r="11172" spans="1:10" x14ac:dyDescent="0.3">
      <c r="A11172" s="38" t="s">
        <v>247</v>
      </c>
      <c r="B11172" s="15">
        <v>259429</v>
      </c>
      <c r="C11172" s="15">
        <v>680419</v>
      </c>
      <c r="E11172" s="37" t="s">
        <v>258</v>
      </c>
      <c r="F11172" s="15">
        <v>364000</v>
      </c>
      <c r="G11172" s="15">
        <v>6135383</v>
      </c>
      <c r="I11172" s="38" t="s">
        <v>255</v>
      </c>
      <c r="J11172" s="15">
        <v>2.7</v>
      </c>
    </row>
    <row r="11173" spans="1:10" x14ac:dyDescent="0.3">
      <c r="A11173" s="38" t="s">
        <v>249</v>
      </c>
      <c r="B11173" s="15">
        <v>267250</v>
      </c>
      <c r="C11173" s="15">
        <v>1294298</v>
      </c>
      <c r="E11173" s="36" t="s">
        <v>253</v>
      </c>
      <c r="F11173" s="15">
        <v>973325</v>
      </c>
      <c r="G11173" s="15">
        <v>16795108</v>
      </c>
      <c r="I11173" s="38" t="s">
        <v>258</v>
      </c>
      <c r="J11173" s="15">
        <v>2.8</v>
      </c>
    </row>
    <row r="11174" spans="1:10" x14ac:dyDescent="0.3">
      <c r="A11174" s="38" t="s">
        <v>251</v>
      </c>
      <c r="B11174" s="15">
        <v>307900</v>
      </c>
      <c r="C11174" s="15">
        <v>1209350</v>
      </c>
      <c r="E11174" s="35" t="s">
        <v>265</v>
      </c>
      <c r="F11174" s="15">
        <v>3822104</v>
      </c>
      <c r="G11174" s="15">
        <v>74920812</v>
      </c>
      <c r="I11174" s="38" t="s">
        <v>260</v>
      </c>
      <c r="J11174" s="15">
        <v>2.7</v>
      </c>
    </row>
    <row r="11175" spans="1:10" x14ac:dyDescent="0.3">
      <c r="A11175" s="38" t="s">
        <v>254</v>
      </c>
      <c r="B11175" s="15">
        <v>576000</v>
      </c>
      <c r="C11175" s="15">
        <v>1996440</v>
      </c>
      <c r="E11175" s="36" t="s">
        <v>246</v>
      </c>
      <c r="F11175" s="15">
        <v>1094750</v>
      </c>
      <c r="G11175" s="15">
        <v>12114741</v>
      </c>
      <c r="I11175" s="38" t="s">
        <v>262</v>
      </c>
      <c r="J11175" s="15">
        <v>2.6</v>
      </c>
    </row>
    <row r="11176" spans="1:10" x14ac:dyDescent="0.3">
      <c r="A11176" s="38" t="s">
        <v>257</v>
      </c>
      <c r="B11176" s="15">
        <v>427150</v>
      </c>
      <c r="C11176" s="15">
        <v>2331300</v>
      </c>
      <c r="E11176" s="36" t="s">
        <v>248</v>
      </c>
      <c r="F11176" s="15">
        <v>895000</v>
      </c>
      <c r="G11176" s="15">
        <v>21517123</v>
      </c>
      <c r="I11176" s="38" t="s">
        <v>263</v>
      </c>
      <c r="J11176" s="15">
        <v>2.4</v>
      </c>
    </row>
    <row r="11177" spans="1:10" x14ac:dyDescent="0.3">
      <c r="A11177" s="38" t="s">
        <v>252</v>
      </c>
      <c r="B11177" s="15">
        <v>407000</v>
      </c>
      <c r="C11177" s="15">
        <v>774000</v>
      </c>
      <c r="E11177" s="36" t="s">
        <v>250</v>
      </c>
      <c r="F11177" s="15">
        <v>758104</v>
      </c>
      <c r="G11177" s="15">
        <v>24248164</v>
      </c>
      <c r="I11177" s="35" t="s">
        <v>272</v>
      </c>
      <c r="J11177" s="15"/>
    </row>
    <row r="11178" spans="1:10" x14ac:dyDescent="0.3">
      <c r="A11178" s="38" t="s">
        <v>255</v>
      </c>
      <c r="B11178" s="15">
        <v>375000</v>
      </c>
      <c r="C11178" s="15">
        <v>1567950</v>
      </c>
      <c r="E11178" s="37" t="s">
        <v>252</v>
      </c>
      <c r="F11178" s="15">
        <v>263250</v>
      </c>
      <c r="G11178" s="15">
        <v>8210880</v>
      </c>
      <c r="I11178" s="38" t="s">
        <v>245</v>
      </c>
      <c r="J11178" s="15">
        <v>2.2999999999999998</v>
      </c>
    </row>
    <row r="11179" spans="1:10" x14ac:dyDescent="0.3">
      <c r="A11179" s="38" t="s">
        <v>258</v>
      </c>
      <c r="B11179" s="15">
        <v>369525</v>
      </c>
      <c r="C11179" s="15">
        <v>1913149</v>
      </c>
      <c r="E11179" s="37" t="s">
        <v>255</v>
      </c>
      <c r="F11179" s="15">
        <v>233354</v>
      </c>
      <c r="G11179" s="15">
        <v>8848609</v>
      </c>
      <c r="I11179" s="38" t="s">
        <v>247</v>
      </c>
      <c r="J11179" s="15">
        <v>2.2000000000000002</v>
      </c>
    </row>
    <row r="11180" spans="1:10" x14ac:dyDescent="0.3">
      <c r="A11180" s="38" t="s">
        <v>260</v>
      </c>
      <c r="B11180" s="15">
        <v>581725</v>
      </c>
      <c r="C11180" s="15">
        <v>2497100</v>
      </c>
      <c r="E11180" s="37" t="s">
        <v>258</v>
      </c>
      <c r="F11180" s="15">
        <v>261500</v>
      </c>
      <c r="G11180" s="15">
        <v>7188675</v>
      </c>
      <c r="I11180" s="38" t="s">
        <v>249</v>
      </c>
      <c r="J11180" s="15">
        <v>1.8</v>
      </c>
    </row>
    <row r="11181" spans="1:10" x14ac:dyDescent="0.3">
      <c r="A11181" s="38" t="s">
        <v>262</v>
      </c>
      <c r="B11181" s="15">
        <v>591200</v>
      </c>
      <c r="C11181" s="15">
        <v>983200</v>
      </c>
      <c r="E11181" s="36" t="s">
        <v>253</v>
      </c>
      <c r="F11181" s="15">
        <v>1074250</v>
      </c>
      <c r="G11181" s="15">
        <v>17040784</v>
      </c>
      <c r="I11181" s="38" t="s">
        <v>251</v>
      </c>
      <c r="J11181" s="15">
        <v>1.7</v>
      </c>
    </row>
    <row r="11182" spans="1:10" x14ac:dyDescent="0.3">
      <c r="A11182" s="38" t="s">
        <v>263</v>
      </c>
      <c r="B11182" s="15">
        <v>334000</v>
      </c>
      <c r="C11182" s="15">
        <v>1297650</v>
      </c>
      <c r="E11182" s="35" t="s">
        <v>244</v>
      </c>
      <c r="F11182" s="15">
        <v>4771464</v>
      </c>
      <c r="G11182" s="15">
        <v>84201110</v>
      </c>
      <c r="I11182" s="38" t="s">
        <v>254</v>
      </c>
      <c r="J11182" s="15">
        <v>1.9</v>
      </c>
    </row>
    <row r="11183" spans="1:10" x14ac:dyDescent="0.3">
      <c r="A11183" s="35" t="s">
        <v>272</v>
      </c>
      <c r="B11183" s="15"/>
      <c r="C11183" s="15"/>
      <c r="E11183" s="36" t="s">
        <v>246</v>
      </c>
      <c r="F11183" s="15">
        <v>1148164</v>
      </c>
      <c r="G11183" s="15">
        <v>16213050</v>
      </c>
      <c r="I11183" s="38" t="s">
        <v>257</v>
      </c>
      <c r="J11183" s="15">
        <v>1.6</v>
      </c>
    </row>
    <row r="11184" spans="1:10" x14ac:dyDescent="0.3">
      <c r="A11184" s="38" t="s">
        <v>245</v>
      </c>
      <c r="B11184" s="15">
        <v>319950</v>
      </c>
      <c r="C11184" s="15">
        <v>1974850</v>
      </c>
      <c r="E11184" s="36" t="s">
        <v>248</v>
      </c>
      <c r="F11184" s="15">
        <v>1035950</v>
      </c>
      <c r="G11184" s="15">
        <v>26445800</v>
      </c>
      <c r="I11184" s="38" t="s">
        <v>252</v>
      </c>
      <c r="J11184" s="15">
        <v>2.1</v>
      </c>
    </row>
    <row r="11185" spans="1:10" x14ac:dyDescent="0.3">
      <c r="A11185" s="38" t="s">
        <v>247</v>
      </c>
      <c r="B11185" s="15">
        <v>279250</v>
      </c>
      <c r="C11185" s="15">
        <v>802500</v>
      </c>
      <c r="E11185" s="36" t="s">
        <v>250</v>
      </c>
      <c r="F11185" s="15">
        <v>1338450</v>
      </c>
      <c r="G11185" s="15">
        <v>22603860</v>
      </c>
      <c r="I11185" s="38" t="s">
        <v>255</v>
      </c>
      <c r="J11185" s="15">
        <v>1.4</v>
      </c>
    </row>
    <row r="11186" spans="1:10" x14ac:dyDescent="0.3">
      <c r="A11186" s="38" t="s">
        <v>249</v>
      </c>
      <c r="B11186" s="15">
        <v>422475</v>
      </c>
      <c r="C11186" s="15">
        <v>2035950</v>
      </c>
      <c r="E11186" s="37" t="s">
        <v>252</v>
      </c>
      <c r="F11186" s="15">
        <v>490000</v>
      </c>
      <c r="G11186" s="15">
        <v>8045160</v>
      </c>
      <c r="I11186" s="38" t="s">
        <v>258</v>
      </c>
      <c r="J11186" s="15">
        <v>2</v>
      </c>
    </row>
    <row r="11187" spans="1:10" x14ac:dyDescent="0.3">
      <c r="A11187" s="38" t="s">
        <v>251</v>
      </c>
      <c r="B11187" s="15">
        <v>220975</v>
      </c>
      <c r="C11187" s="15">
        <v>1721450</v>
      </c>
      <c r="E11187" s="37" t="s">
        <v>255</v>
      </c>
      <c r="F11187" s="15">
        <v>584950</v>
      </c>
      <c r="G11187" s="15">
        <v>7072000</v>
      </c>
      <c r="I11187" s="38" t="s">
        <v>260</v>
      </c>
      <c r="J11187" s="15">
        <v>2</v>
      </c>
    </row>
    <row r="11188" spans="1:10" x14ac:dyDescent="0.3">
      <c r="A11188" s="38" t="s">
        <v>254</v>
      </c>
      <c r="B11188" s="15">
        <v>508539</v>
      </c>
      <c r="C11188" s="15">
        <v>1575606</v>
      </c>
      <c r="E11188" s="37" t="s">
        <v>258</v>
      </c>
      <c r="F11188" s="15">
        <v>263500</v>
      </c>
      <c r="G11188" s="15">
        <v>7486700</v>
      </c>
      <c r="I11188" s="38" t="s">
        <v>262</v>
      </c>
      <c r="J11188" s="15">
        <v>2.2000000000000002</v>
      </c>
    </row>
    <row r="11189" spans="1:10" x14ac:dyDescent="0.3">
      <c r="A11189" s="38" t="s">
        <v>257</v>
      </c>
      <c r="B11189" s="15">
        <v>466000</v>
      </c>
      <c r="C11189" s="15">
        <v>3126500</v>
      </c>
      <c r="E11189" s="36" t="s">
        <v>253</v>
      </c>
      <c r="F11189" s="15">
        <v>1248900</v>
      </c>
      <c r="G11189" s="15">
        <v>18938400</v>
      </c>
      <c r="I11189" s="38" t="s">
        <v>263</v>
      </c>
      <c r="J11189" s="15">
        <v>2.2999999999999998</v>
      </c>
    </row>
    <row r="11190" spans="1:10" x14ac:dyDescent="0.3">
      <c r="A11190" s="38" t="s">
        <v>252</v>
      </c>
      <c r="B11190" s="15">
        <v>682250</v>
      </c>
      <c r="C11190" s="15">
        <v>2214549</v>
      </c>
      <c r="E11190" s="35" t="s">
        <v>256</v>
      </c>
      <c r="F11190" s="15">
        <v>6464135</v>
      </c>
      <c r="G11190" s="15">
        <v>94297024</v>
      </c>
      <c r="I11190" s="35" t="s">
        <v>273</v>
      </c>
      <c r="J11190" s="15"/>
    </row>
    <row r="11191" spans="1:10" x14ac:dyDescent="0.3">
      <c r="A11191" s="38" t="s">
        <v>255</v>
      </c>
      <c r="B11191" s="15">
        <v>430000</v>
      </c>
      <c r="C11191" s="15">
        <v>2318000</v>
      </c>
      <c r="E11191" s="36" t="s">
        <v>246</v>
      </c>
      <c r="F11191" s="15">
        <v>1148950</v>
      </c>
      <c r="G11191" s="15">
        <v>16719228</v>
      </c>
      <c r="I11191" s="38" t="s">
        <v>245</v>
      </c>
      <c r="J11191" s="15">
        <v>2.2999999999999998</v>
      </c>
    </row>
    <row r="11192" spans="1:10" x14ac:dyDescent="0.3">
      <c r="A11192" s="38" t="s">
        <v>258</v>
      </c>
      <c r="B11192" s="15">
        <v>453763</v>
      </c>
      <c r="C11192" s="15">
        <v>2792674</v>
      </c>
      <c r="E11192" s="36" t="s">
        <v>248</v>
      </c>
      <c r="F11192" s="15">
        <v>1559900</v>
      </c>
      <c r="G11192" s="15">
        <v>23036514</v>
      </c>
      <c r="I11192" s="38" t="s">
        <v>247</v>
      </c>
      <c r="J11192" s="15">
        <v>1.2</v>
      </c>
    </row>
    <row r="11193" spans="1:10" x14ac:dyDescent="0.3">
      <c r="A11193" s="38" t="s">
        <v>260</v>
      </c>
      <c r="B11193" s="15">
        <v>516000</v>
      </c>
      <c r="C11193" s="15">
        <v>2129000</v>
      </c>
      <c r="E11193" s="36" t="s">
        <v>250</v>
      </c>
      <c r="F11193" s="15">
        <v>1914159</v>
      </c>
      <c r="G11193" s="15">
        <v>32963823</v>
      </c>
      <c r="I11193" s="38" t="s">
        <v>249</v>
      </c>
      <c r="J11193" s="15">
        <v>2.2000000000000002</v>
      </c>
    </row>
    <row r="11194" spans="1:10" x14ac:dyDescent="0.3">
      <c r="A11194" s="38" t="s">
        <v>262</v>
      </c>
      <c r="B11194" s="15">
        <v>673525</v>
      </c>
      <c r="C11194" s="15">
        <v>3908400</v>
      </c>
      <c r="E11194" s="37" t="s">
        <v>252</v>
      </c>
      <c r="F11194" s="15">
        <v>662968</v>
      </c>
      <c r="G11194" s="15">
        <v>11483558</v>
      </c>
      <c r="I11194" s="38" t="s">
        <v>251</v>
      </c>
      <c r="J11194" s="15">
        <v>2.6</v>
      </c>
    </row>
    <row r="11195" spans="1:10" x14ac:dyDescent="0.3">
      <c r="A11195" s="38" t="s">
        <v>263</v>
      </c>
      <c r="B11195" s="15">
        <v>459000</v>
      </c>
      <c r="C11195" s="15">
        <v>1900950</v>
      </c>
      <c r="E11195" s="37" t="s">
        <v>255</v>
      </c>
      <c r="F11195" s="15">
        <v>621726</v>
      </c>
      <c r="G11195" s="15">
        <v>11043580</v>
      </c>
      <c r="I11195" s="38" t="s">
        <v>254</v>
      </c>
      <c r="J11195" s="15">
        <v>2.4</v>
      </c>
    </row>
    <row r="11196" spans="1:10" x14ac:dyDescent="0.3">
      <c r="A11196" s="35" t="s">
        <v>273</v>
      </c>
      <c r="B11196" s="15"/>
      <c r="C11196" s="15"/>
      <c r="E11196" s="37" t="s">
        <v>258</v>
      </c>
      <c r="F11196" s="15">
        <v>629465</v>
      </c>
      <c r="G11196" s="15">
        <v>10436685</v>
      </c>
      <c r="I11196" s="38" t="s">
        <v>257</v>
      </c>
      <c r="J11196" s="15">
        <v>3.5</v>
      </c>
    </row>
    <row r="11197" spans="1:10" x14ac:dyDescent="0.3">
      <c r="A11197" s="38" t="s">
        <v>245</v>
      </c>
      <c r="B11197" s="15">
        <v>387500</v>
      </c>
      <c r="C11197" s="15">
        <v>2815700</v>
      </c>
      <c r="E11197" s="36" t="s">
        <v>253</v>
      </c>
      <c r="F11197" s="15">
        <v>1841126</v>
      </c>
      <c r="G11197" s="15">
        <v>21577459</v>
      </c>
      <c r="I11197" s="38" t="s">
        <v>252</v>
      </c>
      <c r="J11197" s="15">
        <v>2.5</v>
      </c>
    </row>
    <row r="11198" spans="1:10" x14ac:dyDescent="0.3">
      <c r="A11198" s="38" t="s">
        <v>247</v>
      </c>
      <c r="B11198" s="15">
        <v>673720</v>
      </c>
      <c r="C11198" s="15">
        <v>3409770</v>
      </c>
      <c r="E11198" s="35" t="s">
        <v>261</v>
      </c>
      <c r="F11198" s="15">
        <v>5119864</v>
      </c>
      <c r="G11198" s="15">
        <v>70811212</v>
      </c>
      <c r="I11198" s="38" t="s">
        <v>255</v>
      </c>
      <c r="J11198" s="15">
        <v>3.5</v>
      </c>
    </row>
    <row r="11199" spans="1:10" x14ac:dyDescent="0.3">
      <c r="A11199" s="38" t="s">
        <v>249</v>
      </c>
      <c r="B11199" s="15">
        <v>460500</v>
      </c>
      <c r="C11199" s="15">
        <v>3605550</v>
      </c>
      <c r="E11199" s="36" t="s">
        <v>246</v>
      </c>
      <c r="F11199" s="15">
        <v>1178075</v>
      </c>
      <c r="G11199" s="15">
        <v>14779169</v>
      </c>
      <c r="I11199" s="38" t="s">
        <v>258</v>
      </c>
      <c r="J11199" s="15">
        <v>2.6</v>
      </c>
    </row>
    <row r="11200" spans="1:10" x14ac:dyDescent="0.3">
      <c r="A11200" s="38" t="s">
        <v>251</v>
      </c>
      <c r="B11200" s="15">
        <v>649500</v>
      </c>
      <c r="C11200" s="15">
        <v>3587450</v>
      </c>
      <c r="E11200" s="36" t="s">
        <v>248</v>
      </c>
      <c r="F11200" s="15">
        <v>1423560</v>
      </c>
      <c r="G11200" s="15">
        <v>20946043</v>
      </c>
      <c r="I11200" s="38" t="s">
        <v>260</v>
      </c>
      <c r="J11200" s="15">
        <v>2.9</v>
      </c>
    </row>
    <row r="11201" spans="1:10" x14ac:dyDescent="0.3">
      <c r="A11201" s="38" t="s">
        <v>254</v>
      </c>
      <c r="B11201" s="15">
        <v>691500</v>
      </c>
      <c r="C11201" s="15">
        <v>3700000</v>
      </c>
      <c r="E11201" s="36" t="s">
        <v>250</v>
      </c>
      <c r="F11201" s="15">
        <v>1490124</v>
      </c>
      <c r="G11201" s="15">
        <v>20431361</v>
      </c>
      <c r="I11201" s="38" t="s">
        <v>262</v>
      </c>
      <c r="J11201" s="15">
        <v>2.2999999999999998</v>
      </c>
    </row>
    <row r="11202" spans="1:10" x14ac:dyDescent="0.3">
      <c r="A11202" s="38" t="s">
        <v>257</v>
      </c>
      <c r="B11202" s="15">
        <v>755800</v>
      </c>
      <c r="C11202" s="15">
        <v>2507050</v>
      </c>
      <c r="E11202" s="37" t="s">
        <v>252</v>
      </c>
      <c r="F11202" s="15">
        <v>423854</v>
      </c>
      <c r="G11202" s="15">
        <v>7002825</v>
      </c>
      <c r="I11202" s="38" t="s">
        <v>263</v>
      </c>
      <c r="J11202" s="15">
        <v>2.2000000000000002</v>
      </c>
    </row>
    <row r="11203" spans="1:10" x14ac:dyDescent="0.3">
      <c r="A11203" s="38" t="s">
        <v>252</v>
      </c>
      <c r="B11203" s="15">
        <v>250000</v>
      </c>
      <c r="C11203" s="15">
        <v>2924000</v>
      </c>
      <c r="E11203" s="37" t="s">
        <v>255</v>
      </c>
      <c r="F11203" s="15">
        <v>598250</v>
      </c>
      <c r="G11203" s="15">
        <v>8761661</v>
      </c>
      <c r="I11203" s="35" t="s">
        <v>274</v>
      </c>
      <c r="J11203" s="15"/>
    </row>
    <row r="11204" spans="1:10" x14ac:dyDescent="0.3">
      <c r="A11204" s="38" t="s">
        <v>255</v>
      </c>
      <c r="B11204" s="15">
        <v>490000</v>
      </c>
      <c r="C11204" s="15">
        <v>2591950</v>
      </c>
      <c r="E11204" s="37" t="s">
        <v>258</v>
      </c>
      <c r="F11204" s="15">
        <v>468020</v>
      </c>
      <c r="G11204" s="15">
        <v>4666875</v>
      </c>
      <c r="I11204" s="38" t="s">
        <v>245</v>
      </c>
      <c r="J11204" s="15">
        <v>2.2999999999999998</v>
      </c>
    </row>
    <row r="11205" spans="1:10" x14ac:dyDescent="0.3">
      <c r="A11205" s="38" t="s">
        <v>258</v>
      </c>
      <c r="B11205" s="15">
        <v>761200</v>
      </c>
      <c r="C11205" s="15">
        <v>2485800</v>
      </c>
      <c r="E11205" s="36" t="s">
        <v>253</v>
      </c>
      <c r="F11205" s="15">
        <v>1028105</v>
      </c>
      <c r="G11205" s="15">
        <v>14654639</v>
      </c>
      <c r="I11205" s="38" t="s">
        <v>247</v>
      </c>
      <c r="J11205" s="15">
        <v>2.2000000000000002</v>
      </c>
    </row>
    <row r="11206" spans="1:10" x14ac:dyDescent="0.3">
      <c r="A11206" s="38" t="s">
        <v>260</v>
      </c>
      <c r="B11206" s="15">
        <v>508000</v>
      </c>
      <c r="C11206" s="15">
        <v>2199299</v>
      </c>
      <c r="E11206" s="35" t="s">
        <v>264</v>
      </c>
      <c r="F11206" s="15">
        <v>3969963</v>
      </c>
      <c r="G11206" s="15">
        <v>60151784</v>
      </c>
      <c r="I11206" s="38" t="s">
        <v>249</v>
      </c>
      <c r="J11206" s="15">
        <v>1.9</v>
      </c>
    </row>
    <row r="11207" spans="1:10" x14ac:dyDescent="0.3">
      <c r="A11207" s="38" t="s">
        <v>262</v>
      </c>
      <c r="B11207" s="15">
        <v>563800</v>
      </c>
      <c r="C11207" s="15">
        <v>3733050</v>
      </c>
      <c r="E11207" s="36" t="s">
        <v>246</v>
      </c>
      <c r="F11207" s="15">
        <v>881985</v>
      </c>
      <c r="G11207" s="15">
        <v>11115749</v>
      </c>
      <c r="I11207" s="38" t="s">
        <v>251</v>
      </c>
      <c r="J11207" s="15">
        <v>3</v>
      </c>
    </row>
    <row r="11208" spans="1:10" x14ac:dyDescent="0.3">
      <c r="A11208" s="38" t="s">
        <v>263</v>
      </c>
      <c r="B11208" s="15">
        <v>493000</v>
      </c>
      <c r="C11208" s="15">
        <v>2656900</v>
      </c>
      <c r="E11208" s="36" t="s">
        <v>248</v>
      </c>
      <c r="F11208" s="15">
        <v>884827</v>
      </c>
      <c r="G11208" s="15">
        <v>16688452</v>
      </c>
      <c r="I11208" s="38" t="s">
        <v>254</v>
      </c>
      <c r="J11208" s="15">
        <v>2.2999999999999998</v>
      </c>
    </row>
    <row r="11209" spans="1:10" x14ac:dyDescent="0.3">
      <c r="A11209" s="35" t="s">
        <v>274</v>
      </c>
      <c r="B11209" s="15"/>
      <c r="C11209" s="15"/>
      <c r="E11209" s="36" t="s">
        <v>250</v>
      </c>
      <c r="F11209" s="15">
        <v>1314975</v>
      </c>
      <c r="G11209" s="15">
        <v>17189604</v>
      </c>
      <c r="I11209" s="38" t="s">
        <v>257</v>
      </c>
      <c r="J11209" s="15">
        <v>1.9</v>
      </c>
    </row>
    <row r="11210" spans="1:10" x14ac:dyDescent="0.3">
      <c r="A11210" s="38" t="s">
        <v>245</v>
      </c>
      <c r="B11210" s="15">
        <v>783900</v>
      </c>
      <c r="C11210" s="15">
        <v>2019900</v>
      </c>
      <c r="E11210" s="37" t="s">
        <v>252</v>
      </c>
      <c r="F11210" s="15">
        <v>498975</v>
      </c>
      <c r="G11210" s="15">
        <v>4698815</v>
      </c>
      <c r="I11210" s="38" t="s">
        <v>252</v>
      </c>
      <c r="J11210" s="15">
        <v>2.7</v>
      </c>
    </row>
    <row r="11211" spans="1:10" x14ac:dyDescent="0.3">
      <c r="A11211" s="38" t="s">
        <v>247</v>
      </c>
      <c r="B11211" s="15">
        <v>772250</v>
      </c>
      <c r="C11211" s="15">
        <v>3008000</v>
      </c>
      <c r="E11211" s="37" t="s">
        <v>255</v>
      </c>
      <c r="F11211" s="15">
        <v>444000</v>
      </c>
      <c r="G11211" s="15">
        <v>7303438</v>
      </c>
      <c r="I11211" s="38" t="s">
        <v>255</v>
      </c>
      <c r="J11211" s="15">
        <v>2.8</v>
      </c>
    </row>
    <row r="11212" spans="1:10" x14ac:dyDescent="0.3">
      <c r="A11212" s="38" t="s">
        <v>249</v>
      </c>
      <c r="B11212" s="15">
        <v>936500</v>
      </c>
      <c r="C11212" s="15">
        <v>2920000</v>
      </c>
      <c r="E11212" s="37" t="s">
        <v>258</v>
      </c>
      <c r="F11212" s="15">
        <v>372000</v>
      </c>
      <c r="G11212" s="15">
        <v>5187351</v>
      </c>
      <c r="I11212" s="38" t="s">
        <v>258</v>
      </c>
      <c r="J11212" s="15">
        <v>2.9</v>
      </c>
    </row>
    <row r="11213" spans="1:10" x14ac:dyDescent="0.3">
      <c r="A11213" s="38" t="s">
        <v>251</v>
      </c>
      <c r="B11213" s="15">
        <v>255700</v>
      </c>
      <c r="C11213" s="15">
        <v>1099200</v>
      </c>
      <c r="E11213" s="36" t="s">
        <v>253</v>
      </c>
      <c r="F11213" s="15">
        <v>888176</v>
      </c>
      <c r="G11213" s="15">
        <v>15157979</v>
      </c>
      <c r="I11213" s="38" t="s">
        <v>260</v>
      </c>
      <c r="J11213" s="15">
        <v>2.9</v>
      </c>
    </row>
    <row r="11214" spans="1:10" x14ac:dyDescent="0.3">
      <c r="A11214" s="38" t="s">
        <v>254</v>
      </c>
      <c r="B11214" s="15">
        <v>774999</v>
      </c>
      <c r="C11214" s="15">
        <v>3274999</v>
      </c>
      <c r="E11214" s="35" t="s">
        <v>266</v>
      </c>
      <c r="F11214" s="15">
        <v>4391706</v>
      </c>
      <c r="G11214" s="15">
        <v>69929397</v>
      </c>
      <c r="I11214" s="38" t="s">
        <v>262</v>
      </c>
      <c r="J11214" s="15">
        <v>2.9</v>
      </c>
    </row>
    <row r="11215" spans="1:10" x14ac:dyDescent="0.3">
      <c r="A11215" s="38" t="s">
        <v>257</v>
      </c>
      <c r="B11215" s="15">
        <v>799000</v>
      </c>
      <c r="C11215" s="15">
        <v>3569450</v>
      </c>
      <c r="E11215" s="36" t="s">
        <v>246</v>
      </c>
      <c r="F11215" s="15">
        <v>909058</v>
      </c>
      <c r="G11215" s="15">
        <v>17464049</v>
      </c>
      <c r="I11215" s="38" t="s">
        <v>263</v>
      </c>
      <c r="J11215" s="15">
        <v>2.2000000000000002</v>
      </c>
    </row>
    <row r="11216" spans="1:10" x14ac:dyDescent="0.3">
      <c r="A11216" s="38" t="s">
        <v>252</v>
      </c>
      <c r="B11216" s="15">
        <v>543250</v>
      </c>
      <c r="C11216" s="15">
        <v>4760025</v>
      </c>
      <c r="E11216" s="36" t="s">
        <v>248</v>
      </c>
      <c r="F11216" s="15">
        <v>1294789</v>
      </c>
      <c r="G11216" s="15">
        <v>21410763</v>
      </c>
      <c r="I11216" s="35" t="s">
        <v>275</v>
      </c>
      <c r="J11216" s="15"/>
    </row>
    <row r="11217" spans="1:10" x14ac:dyDescent="0.3">
      <c r="A11217" s="38" t="s">
        <v>255</v>
      </c>
      <c r="B11217" s="15">
        <v>280000</v>
      </c>
      <c r="C11217" s="15">
        <v>2170499</v>
      </c>
      <c r="E11217" s="36" t="s">
        <v>250</v>
      </c>
      <c r="F11217" s="15">
        <v>1145931</v>
      </c>
      <c r="G11217" s="15">
        <v>15672524</v>
      </c>
      <c r="I11217" s="38" t="s">
        <v>245</v>
      </c>
      <c r="J11217" s="15">
        <v>2.1</v>
      </c>
    </row>
    <row r="11218" spans="1:10" x14ac:dyDescent="0.3">
      <c r="A11218" s="38" t="s">
        <v>258</v>
      </c>
      <c r="B11218" s="15">
        <v>601500</v>
      </c>
      <c r="C11218" s="15">
        <v>4475900</v>
      </c>
      <c r="E11218" s="37" t="s">
        <v>252</v>
      </c>
      <c r="F11218" s="15">
        <v>481498</v>
      </c>
      <c r="G11218" s="15">
        <v>5348749</v>
      </c>
      <c r="I11218" s="38" t="s">
        <v>247</v>
      </c>
      <c r="J11218" s="15">
        <v>2.5</v>
      </c>
    </row>
    <row r="11219" spans="1:10" x14ac:dyDescent="0.3">
      <c r="A11219" s="38" t="s">
        <v>260</v>
      </c>
      <c r="B11219" s="15">
        <v>801500</v>
      </c>
      <c r="C11219" s="15">
        <v>5100125</v>
      </c>
      <c r="E11219" s="37" t="s">
        <v>255</v>
      </c>
      <c r="F11219" s="15">
        <v>251253</v>
      </c>
      <c r="G11219" s="15">
        <v>4931353</v>
      </c>
      <c r="I11219" s="38" t="s">
        <v>249</v>
      </c>
      <c r="J11219" s="15">
        <v>2.5</v>
      </c>
    </row>
    <row r="11220" spans="1:10" x14ac:dyDescent="0.3">
      <c r="A11220" s="38" t="s">
        <v>262</v>
      </c>
      <c r="B11220" s="15">
        <v>731225</v>
      </c>
      <c r="C11220" s="15">
        <v>4400240</v>
      </c>
      <c r="E11220" s="37" t="s">
        <v>258</v>
      </c>
      <c r="F11220" s="15">
        <v>413180</v>
      </c>
      <c r="G11220" s="15">
        <v>5392422</v>
      </c>
      <c r="I11220" s="38" t="s">
        <v>251</v>
      </c>
      <c r="J11220" s="15">
        <v>2.2000000000000002</v>
      </c>
    </row>
    <row r="11221" spans="1:10" x14ac:dyDescent="0.3">
      <c r="A11221" s="38" t="s">
        <v>263</v>
      </c>
      <c r="B11221" s="15">
        <v>680500</v>
      </c>
      <c r="C11221" s="15">
        <v>4103450</v>
      </c>
      <c r="E11221" s="36" t="s">
        <v>253</v>
      </c>
      <c r="F11221" s="15">
        <v>1041928</v>
      </c>
      <c r="G11221" s="15">
        <v>15382061</v>
      </c>
      <c r="I11221" s="38" t="s">
        <v>254</v>
      </c>
      <c r="J11221" s="15">
        <v>2.6</v>
      </c>
    </row>
    <row r="11222" spans="1:10" x14ac:dyDescent="0.3">
      <c r="A11222" s="35" t="s">
        <v>275</v>
      </c>
      <c r="B11222" s="15"/>
      <c r="C11222" s="15"/>
      <c r="E11222" s="35" t="s">
        <v>267</v>
      </c>
      <c r="F11222" s="15">
        <v>3712107</v>
      </c>
      <c r="G11222" s="15">
        <v>56572250</v>
      </c>
      <c r="I11222" s="38" t="s">
        <v>257</v>
      </c>
      <c r="J11222" s="15">
        <v>2.5</v>
      </c>
    </row>
    <row r="11223" spans="1:10" x14ac:dyDescent="0.3">
      <c r="A11223" s="38" t="s">
        <v>245</v>
      </c>
      <c r="B11223" s="15">
        <v>644330</v>
      </c>
      <c r="C11223" s="15">
        <v>1566660</v>
      </c>
      <c r="E11223" s="36" t="s">
        <v>246</v>
      </c>
      <c r="F11223" s="15">
        <v>886043</v>
      </c>
      <c r="G11223" s="15">
        <v>12845247</v>
      </c>
      <c r="I11223" s="38" t="s">
        <v>252</v>
      </c>
      <c r="J11223" s="15">
        <v>2.5</v>
      </c>
    </row>
    <row r="11224" spans="1:10" x14ac:dyDescent="0.3">
      <c r="A11224" s="38" t="s">
        <v>247</v>
      </c>
      <c r="B11224" s="15">
        <v>481900</v>
      </c>
      <c r="C11224" s="15">
        <v>1833799</v>
      </c>
      <c r="E11224" s="36" t="s">
        <v>248</v>
      </c>
      <c r="F11224" s="15">
        <v>732406</v>
      </c>
      <c r="G11224" s="15">
        <v>16045431</v>
      </c>
      <c r="I11224" s="38" t="s">
        <v>258</v>
      </c>
      <c r="J11224" s="15">
        <v>2.4</v>
      </c>
    </row>
    <row r="11225" spans="1:10" x14ac:dyDescent="0.3">
      <c r="A11225" s="38" t="s">
        <v>249</v>
      </c>
      <c r="B11225" s="15">
        <v>582500</v>
      </c>
      <c r="C11225" s="15">
        <v>2860400</v>
      </c>
      <c r="E11225" s="36" t="s">
        <v>250</v>
      </c>
      <c r="F11225" s="15">
        <v>1193695</v>
      </c>
      <c r="G11225" s="15">
        <v>15647017</v>
      </c>
      <c r="I11225" s="38" t="s">
        <v>260</v>
      </c>
      <c r="J11225" s="15">
        <v>1.9</v>
      </c>
    </row>
    <row r="11226" spans="1:10" x14ac:dyDescent="0.3">
      <c r="A11226" s="38" t="s">
        <v>251</v>
      </c>
      <c r="B11226" s="15">
        <v>1233200</v>
      </c>
      <c r="C11226" s="15">
        <v>2503999</v>
      </c>
      <c r="E11226" s="37" t="s">
        <v>252</v>
      </c>
      <c r="F11226" s="15">
        <v>459280</v>
      </c>
      <c r="G11226" s="15">
        <v>2205060</v>
      </c>
      <c r="I11226" s="38" t="s">
        <v>262</v>
      </c>
      <c r="J11226" s="15">
        <v>1.2</v>
      </c>
    </row>
    <row r="11227" spans="1:10" x14ac:dyDescent="0.3">
      <c r="A11227" s="38" t="s">
        <v>254</v>
      </c>
      <c r="B11227" s="15">
        <v>1115000</v>
      </c>
      <c r="C11227" s="15">
        <v>2992700</v>
      </c>
      <c r="E11227" s="37" t="s">
        <v>255</v>
      </c>
      <c r="F11227" s="15">
        <v>451915</v>
      </c>
      <c r="G11227" s="15">
        <v>9785527</v>
      </c>
      <c r="I11227" s="14">
        <v>80</v>
      </c>
      <c r="J11227" s="15">
        <v>963.79999999999927</v>
      </c>
    </row>
    <row r="11228" spans="1:10" x14ac:dyDescent="0.3">
      <c r="A11228" s="38" t="s">
        <v>257</v>
      </c>
      <c r="B11228" s="15">
        <v>606000</v>
      </c>
      <c r="C11228" s="15">
        <v>1913000</v>
      </c>
      <c r="E11228" s="37" t="s">
        <v>258</v>
      </c>
      <c r="F11228" s="15">
        <v>282500</v>
      </c>
      <c r="G11228" s="15">
        <v>3656430</v>
      </c>
      <c r="I11228" s="35" t="s">
        <v>244</v>
      </c>
      <c r="J11228" s="15"/>
    </row>
    <row r="11229" spans="1:10" x14ac:dyDescent="0.3">
      <c r="A11229" s="38" t="s">
        <v>252</v>
      </c>
      <c r="B11229" s="15">
        <v>610000</v>
      </c>
      <c r="C11229" s="15">
        <v>3213000</v>
      </c>
      <c r="E11229" s="36" t="s">
        <v>253</v>
      </c>
      <c r="F11229" s="15">
        <v>899963</v>
      </c>
      <c r="G11229" s="15">
        <v>12034555</v>
      </c>
      <c r="I11229" s="38" t="s">
        <v>245</v>
      </c>
      <c r="J11229" s="15">
        <v>2.6</v>
      </c>
    </row>
    <row r="11230" spans="1:10" x14ac:dyDescent="0.3">
      <c r="A11230" s="38" t="s">
        <v>255</v>
      </c>
      <c r="B11230" s="15">
        <v>295000</v>
      </c>
      <c r="C11230" s="15">
        <v>4611350</v>
      </c>
      <c r="E11230" s="35" t="s">
        <v>268</v>
      </c>
      <c r="F11230" s="15">
        <v>4565163</v>
      </c>
      <c r="G11230" s="15">
        <v>59602814</v>
      </c>
      <c r="I11230" s="38" t="s">
        <v>247</v>
      </c>
      <c r="J11230" s="15">
        <v>2.7</v>
      </c>
    </row>
    <row r="11231" spans="1:10" x14ac:dyDescent="0.3">
      <c r="A11231" s="38" t="s">
        <v>258</v>
      </c>
      <c r="B11231" s="15">
        <v>549000</v>
      </c>
      <c r="C11231" s="15">
        <v>2984750</v>
      </c>
      <c r="E11231" s="36" t="s">
        <v>246</v>
      </c>
      <c r="F11231" s="15">
        <v>1226047</v>
      </c>
      <c r="G11231" s="15">
        <v>12758295</v>
      </c>
      <c r="I11231" s="38" t="s">
        <v>249</v>
      </c>
      <c r="J11231" s="15">
        <v>1.9</v>
      </c>
    </row>
    <row r="11232" spans="1:10" x14ac:dyDescent="0.3">
      <c r="A11232" s="38" t="s">
        <v>260</v>
      </c>
      <c r="B11232" s="15">
        <v>782950</v>
      </c>
      <c r="C11232" s="15">
        <v>4041350</v>
      </c>
      <c r="E11232" s="36" t="s">
        <v>248</v>
      </c>
      <c r="F11232" s="15">
        <v>1072355</v>
      </c>
      <c r="G11232" s="15">
        <v>15309095</v>
      </c>
      <c r="I11232" s="38" t="s">
        <v>251</v>
      </c>
      <c r="J11232" s="15">
        <v>2.2999999999999998</v>
      </c>
    </row>
    <row r="11233" spans="1:10" x14ac:dyDescent="0.3">
      <c r="A11233" s="38" t="s">
        <v>262</v>
      </c>
      <c r="B11233" s="15">
        <v>553650</v>
      </c>
      <c r="C11233" s="15">
        <v>2639200</v>
      </c>
      <c r="E11233" s="36" t="s">
        <v>250</v>
      </c>
      <c r="F11233" s="15">
        <v>995361</v>
      </c>
      <c r="G11233" s="15">
        <v>17233348</v>
      </c>
      <c r="I11233" s="38" t="s">
        <v>254</v>
      </c>
      <c r="J11233" s="15">
        <v>3.3</v>
      </c>
    </row>
    <row r="11234" spans="1:10" x14ac:dyDescent="0.3">
      <c r="A11234" s="14">
        <v>65</v>
      </c>
      <c r="B11234" s="15">
        <v>69216452</v>
      </c>
      <c r="C11234" s="15">
        <v>116621496</v>
      </c>
      <c r="E11234" s="37" t="s">
        <v>252</v>
      </c>
      <c r="F11234" s="15">
        <v>463588</v>
      </c>
      <c r="G11234" s="15">
        <v>5003000</v>
      </c>
      <c r="I11234" s="38" t="s">
        <v>257</v>
      </c>
      <c r="J11234" s="15">
        <v>3.7</v>
      </c>
    </row>
    <row r="11235" spans="1:10" x14ac:dyDescent="0.3">
      <c r="A11235" s="35" t="s">
        <v>243</v>
      </c>
      <c r="B11235" s="15"/>
      <c r="C11235" s="15"/>
      <c r="E11235" s="37" t="s">
        <v>255</v>
      </c>
      <c r="F11235" s="15">
        <v>266873</v>
      </c>
      <c r="G11235" s="15">
        <v>5952358</v>
      </c>
      <c r="I11235" s="38" t="s">
        <v>252</v>
      </c>
      <c r="J11235" s="15">
        <v>5.3</v>
      </c>
    </row>
    <row r="11236" spans="1:10" x14ac:dyDescent="0.3">
      <c r="A11236" s="38" t="s">
        <v>245</v>
      </c>
      <c r="B11236" s="15"/>
      <c r="C11236" s="15"/>
      <c r="E11236" s="37" t="s">
        <v>258</v>
      </c>
      <c r="F11236" s="15">
        <v>264900</v>
      </c>
      <c r="G11236" s="15">
        <v>6277990</v>
      </c>
      <c r="I11236" s="38" t="s">
        <v>255</v>
      </c>
      <c r="J11236" s="15">
        <v>5.6</v>
      </c>
    </row>
    <row r="11237" spans="1:10" x14ac:dyDescent="0.3">
      <c r="A11237" s="38" t="s">
        <v>247</v>
      </c>
      <c r="B11237" s="15">
        <v>145000</v>
      </c>
      <c r="C11237" s="15">
        <v>145000</v>
      </c>
      <c r="E11237" s="36" t="s">
        <v>253</v>
      </c>
      <c r="F11237" s="15">
        <v>1271400</v>
      </c>
      <c r="G11237" s="15">
        <v>14302076</v>
      </c>
      <c r="I11237" s="38" t="s">
        <v>258</v>
      </c>
      <c r="J11237" s="15">
        <v>5.9</v>
      </c>
    </row>
    <row r="11238" spans="1:10" x14ac:dyDescent="0.3">
      <c r="A11238" s="38" t="s">
        <v>249</v>
      </c>
      <c r="B11238" s="15">
        <v>153950</v>
      </c>
      <c r="C11238" s="15">
        <v>518950</v>
      </c>
      <c r="E11238" s="35" t="s">
        <v>269</v>
      </c>
      <c r="F11238" s="15">
        <v>4440610</v>
      </c>
      <c r="G11238" s="15">
        <v>79043742</v>
      </c>
      <c r="I11238" s="38" t="s">
        <v>260</v>
      </c>
      <c r="J11238" s="15">
        <v>5.8</v>
      </c>
    </row>
    <row r="11239" spans="1:10" x14ac:dyDescent="0.3">
      <c r="A11239" s="38" t="s">
        <v>251</v>
      </c>
      <c r="B11239" s="15"/>
      <c r="C11239" s="15"/>
      <c r="E11239" s="36" t="s">
        <v>246</v>
      </c>
      <c r="F11239" s="15">
        <v>806107</v>
      </c>
      <c r="G11239" s="15">
        <v>14618383</v>
      </c>
      <c r="I11239" s="38" t="s">
        <v>262</v>
      </c>
      <c r="J11239" s="15">
        <v>5.2</v>
      </c>
    </row>
    <row r="11240" spans="1:10" x14ac:dyDescent="0.3">
      <c r="A11240" s="38" t="s">
        <v>254</v>
      </c>
      <c r="B11240" s="15">
        <v>186225</v>
      </c>
      <c r="C11240" s="15">
        <v>372450</v>
      </c>
      <c r="E11240" s="36" t="s">
        <v>248</v>
      </c>
      <c r="F11240" s="15">
        <v>1132578</v>
      </c>
      <c r="G11240" s="15">
        <v>21043928</v>
      </c>
      <c r="I11240" s="38" t="s">
        <v>263</v>
      </c>
      <c r="J11240" s="15">
        <v>4.2</v>
      </c>
    </row>
    <row r="11241" spans="1:10" x14ac:dyDescent="0.3">
      <c r="A11241" s="38" t="s">
        <v>257</v>
      </c>
      <c r="B11241" s="15"/>
      <c r="C11241" s="15"/>
      <c r="E11241" s="36" t="s">
        <v>250</v>
      </c>
      <c r="F11241" s="15">
        <v>1319925</v>
      </c>
      <c r="G11241" s="15">
        <v>24875071</v>
      </c>
      <c r="I11241" s="35" t="s">
        <v>256</v>
      </c>
      <c r="J11241" s="15"/>
    </row>
    <row r="11242" spans="1:10" x14ac:dyDescent="0.3">
      <c r="A11242" s="38" t="s">
        <v>252</v>
      </c>
      <c r="B11242" s="15"/>
      <c r="C11242" s="15"/>
      <c r="E11242" s="37" t="s">
        <v>252</v>
      </c>
      <c r="F11242" s="15">
        <v>483400</v>
      </c>
      <c r="G11242" s="15">
        <v>10083025</v>
      </c>
      <c r="I11242" s="38" t="s">
        <v>245</v>
      </c>
      <c r="J11242" s="15">
        <v>5.3</v>
      </c>
    </row>
    <row r="11243" spans="1:10" x14ac:dyDescent="0.3">
      <c r="A11243" s="38" t="s">
        <v>255</v>
      </c>
      <c r="B11243" s="15">
        <v>102000</v>
      </c>
      <c r="C11243" s="15">
        <v>102000</v>
      </c>
      <c r="E11243" s="37" t="s">
        <v>255</v>
      </c>
      <c r="F11243" s="15">
        <v>568525</v>
      </c>
      <c r="G11243" s="15">
        <v>7857893</v>
      </c>
      <c r="I11243" s="38" t="s">
        <v>247</v>
      </c>
      <c r="J11243" s="15">
        <v>4.7</v>
      </c>
    </row>
    <row r="11244" spans="1:10" x14ac:dyDescent="0.3">
      <c r="A11244" s="38" t="s">
        <v>258</v>
      </c>
      <c r="B11244" s="15">
        <v>184950</v>
      </c>
      <c r="C11244" s="15">
        <v>184950</v>
      </c>
      <c r="E11244" s="37" t="s">
        <v>258</v>
      </c>
      <c r="F11244" s="15">
        <v>268000</v>
      </c>
      <c r="G11244" s="15">
        <v>6934153</v>
      </c>
      <c r="I11244" s="38" t="s">
        <v>249</v>
      </c>
      <c r="J11244" s="15">
        <v>5.3</v>
      </c>
    </row>
    <row r="11245" spans="1:10" x14ac:dyDescent="0.3">
      <c r="A11245" s="38" t="s">
        <v>260</v>
      </c>
      <c r="B11245" s="15"/>
      <c r="C11245" s="15"/>
      <c r="E11245" s="36" t="s">
        <v>253</v>
      </c>
      <c r="F11245" s="15">
        <v>1182000</v>
      </c>
      <c r="G11245" s="15">
        <v>18506360</v>
      </c>
      <c r="I11245" s="38" t="s">
        <v>251</v>
      </c>
      <c r="J11245" s="15">
        <v>5.2</v>
      </c>
    </row>
    <row r="11246" spans="1:10" x14ac:dyDescent="0.3">
      <c r="A11246" s="38" t="s">
        <v>262</v>
      </c>
      <c r="B11246" s="15"/>
      <c r="C11246" s="15"/>
      <c r="E11246" s="35" t="s">
        <v>270</v>
      </c>
      <c r="F11246" s="15">
        <v>4697838</v>
      </c>
      <c r="G11246" s="15">
        <v>75427695</v>
      </c>
      <c r="I11246" s="38" t="s">
        <v>254</v>
      </c>
      <c r="J11246" s="15">
        <v>5.8</v>
      </c>
    </row>
    <row r="11247" spans="1:10" x14ac:dyDescent="0.3">
      <c r="A11247" s="38" t="s">
        <v>263</v>
      </c>
      <c r="B11247" s="15"/>
      <c r="C11247" s="15"/>
      <c r="E11247" s="36" t="s">
        <v>246</v>
      </c>
      <c r="F11247" s="15">
        <v>809500</v>
      </c>
      <c r="G11247" s="15">
        <v>11706090</v>
      </c>
      <c r="I11247" s="38" t="s">
        <v>257</v>
      </c>
      <c r="J11247" s="15">
        <v>6.8</v>
      </c>
    </row>
    <row r="11248" spans="1:10" x14ac:dyDescent="0.3">
      <c r="A11248" s="35" t="s">
        <v>259</v>
      </c>
      <c r="B11248" s="15"/>
      <c r="C11248" s="15"/>
      <c r="E11248" s="36" t="s">
        <v>248</v>
      </c>
      <c r="F11248" s="15">
        <v>1197700</v>
      </c>
      <c r="G11248" s="15">
        <v>23602206</v>
      </c>
      <c r="I11248" s="38" t="s">
        <v>252</v>
      </c>
      <c r="J11248" s="15">
        <v>5.5</v>
      </c>
    </row>
    <row r="11249" spans="1:10" x14ac:dyDescent="0.3">
      <c r="A11249" s="38" t="s">
        <v>245</v>
      </c>
      <c r="B11249" s="15">
        <v>461950</v>
      </c>
      <c r="C11249" s="15">
        <v>461950</v>
      </c>
      <c r="E11249" s="36" t="s">
        <v>250</v>
      </c>
      <c r="F11249" s="15">
        <v>1279770</v>
      </c>
      <c r="G11249" s="15">
        <v>24729319</v>
      </c>
      <c r="I11249" s="38" t="s">
        <v>255</v>
      </c>
      <c r="J11249" s="15">
        <v>6.9</v>
      </c>
    </row>
    <row r="11250" spans="1:10" x14ac:dyDescent="0.3">
      <c r="A11250" s="38" t="s">
        <v>247</v>
      </c>
      <c r="B11250" s="15"/>
      <c r="C11250" s="15">
        <v>0</v>
      </c>
      <c r="E11250" s="37" t="s">
        <v>252</v>
      </c>
      <c r="F11250" s="15">
        <v>530470</v>
      </c>
      <c r="G11250" s="15">
        <v>11270645</v>
      </c>
      <c r="I11250" s="38" t="s">
        <v>258</v>
      </c>
      <c r="J11250" s="15">
        <v>7.6</v>
      </c>
    </row>
    <row r="11251" spans="1:10" x14ac:dyDescent="0.3">
      <c r="A11251" s="38" t="s">
        <v>249</v>
      </c>
      <c r="B11251" s="15">
        <v>309999</v>
      </c>
      <c r="C11251" s="15">
        <v>784999</v>
      </c>
      <c r="E11251" s="37" t="s">
        <v>255</v>
      </c>
      <c r="F11251" s="15">
        <v>489400</v>
      </c>
      <c r="G11251" s="15">
        <v>6474885</v>
      </c>
      <c r="I11251" s="38" t="s">
        <v>260</v>
      </c>
      <c r="J11251" s="15">
        <v>7.6</v>
      </c>
    </row>
    <row r="11252" spans="1:10" x14ac:dyDescent="0.3">
      <c r="A11252" s="38" t="s">
        <v>251</v>
      </c>
      <c r="B11252" s="15">
        <v>267500</v>
      </c>
      <c r="C11252" s="15">
        <v>267500</v>
      </c>
      <c r="E11252" s="37" t="s">
        <v>258</v>
      </c>
      <c r="F11252" s="15">
        <v>259900</v>
      </c>
      <c r="G11252" s="15">
        <v>6983789</v>
      </c>
      <c r="I11252" s="38" t="s">
        <v>262</v>
      </c>
      <c r="J11252" s="15">
        <v>8</v>
      </c>
    </row>
    <row r="11253" spans="1:10" x14ac:dyDescent="0.3">
      <c r="A11253" s="38" t="s">
        <v>254</v>
      </c>
      <c r="B11253" s="15">
        <v>542900</v>
      </c>
      <c r="C11253" s="15">
        <v>962900</v>
      </c>
      <c r="E11253" s="36" t="s">
        <v>253</v>
      </c>
      <c r="F11253" s="15">
        <v>1410868</v>
      </c>
      <c r="G11253" s="15">
        <v>15390080</v>
      </c>
      <c r="I11253" s="38" t="s">
        <v>263</v>
      </c>
      <c r="J11253" s="15">
        <v>6.9</v>
      </c>
    </row>
    <row r="11254" spans="1:10" x14ac:dyDescent="0.3">
      <c r="A11254" s="38" t="s">
        <v>257</v>
      </c>
      <c r="B11254" s="15">
        <v>440000</v>
      </c>
      <c r="C11254" s="15">
        <v>440000</v>
      </c>
      <c r="E11254" s="35" t="s">
        <v>271</v>
      </c>
      <c r="F11254" s="15">
        <v>6573824</v>
      </c>
      <c r="G11254" s="15">
        <v>124649758</v>
      </c>
      <c r="I11254" s="35" t="s">
        <v>261</v>
      </c>
      <c r="J11254" s="15"/>
    </row>
    <row r="11255" spans="1:10" x14ac:dyDescent="0.3">
      <c r="A11255" s="38" t="s">
        <v>252</v>
      </c>
      <c r="B11255" s="15">
        <v>443000</v>
      </c>
      <c r="C11255" s="15">
        <v>1178000</v>
      </c>
      <c r="E11255" s="36" t="s">
        <v>246</v>
      </c>
      <c r="F11255" s="15">
        <v>1528501</v>
      </c>
      <c r="G11255" s="15">
        <v>17945770</v>
      </c>
      <c r="I11255" s="38" t="s">
        <v>245</v>
      </c>
      <c r="J11255" s="15">
        <v>8.5</v>
      </c>
    </row>
    <row r="11256" spans="1:10" x14ac:dyDescent="0.3">
      <c r="A11256" s="38" t="s">
        <v>255</v>
      </c>
      <c r="B11256" s="15">
        <v>245000</v>
      </c>
      <c r="C11256" s="15">
        <v>245000</v>
      </c>
      <c r="E11256" s="36" t="s">
        <v>248</v>
      </c>
      <c r="F11256" s="15">
        <v>1672201</v>
      </c>
      <c r="G11256" s="15">
        <v>30049443</v>
      </c>
      <c r="I11256" s="38" t="s">
        <v>247</v>
      </c>
      <c r="J11256" s="15">
        <v>8.8000000000000007</v>
      </c>
    </row>
    <row r="11257" spans="1:10" x14ac:dyDescent="0.3">
      <c r="A11257" s="38" t="s">
        <v>258</v>
      </c>
      <c r="B11257" s="15">
        <v>295950</v>
      </c>
      <c r="C11257" s="15">
        <v>901950</v>
      </c>
      <c r="E11257" s="36" t="s">
        <v>250</v>
      </c>
      <c r="F11257" s="15">
        <v>1689426</v>
      </c>
      <c r="G11257" s="15">
        <v>40340746</v>
      </c>
      <c r="I11257" s="38" t="s">
        <v>249</v>
      </c>
      <c r="J11257" s="15">
        <v>10.199999999999999</v>
      </c>
    </row>
    <row r="11258" spans="1:10" x14ac:dyDescent="0.3">
      <c r="A11258" s="38" t="s">
        <v>260</v>
      </c>
      <c r="B11258" s="15">
        <v>714990</v>
      </c>
      <c r="C11258" s="15">
        <v>714990</v>
      </c>
      <c r="E11258" s="37" t="s">
        <v>252</v>
      </c>
      <c r="F11258" s="15">
        <v>561450</v>
      </c>
      <c r="G11258" s="15">
        <v>16199496</v>
      </c>
      <c r="I11258" s="38" t="s">
        <v>251</v>
      </c>
      <c r="J11258" s="15">
        <v>12.7</v>
      </c>
    </row>
    <row r="11259" spans="1:10" x14ac:dyDescent="0.3">
      <c r="A11259" s="38" t="s">
        <v>262</v>
      </c>
      <c r="B11259" s="15">
        <v>287500</v>
      </c>
      <c r="C11259" s="15">
        <v>287500</v>
      </c>
      <c r="E11259" s="37" t="s">
        <v>255</v>
      </c>
      <c r="F11259" s="15">
        <v>569487</v>
      </c>
      <c r="G11259" s="15">
        <v>12212819</v>
      </c>
      <c r="I11259" s="38" t="s">
        <v>254</v>
      </c>
      <c r="J11259" s="15">
        <v>15.3</v>
      </c>
    </row>
    <row r="11260" spans="1:10" x14ac:dyDescent="0.3">
      <c r="A11260" s="38" t="s">
        <v>263</v>
      </c>
      <c r="B11260" s="15">
        <v>192460</v>
      </c>
      <c r="C11260" s="15">
        <v>573960</v>
      </c>
      <c r="E11260" s="37" t="s">
        <v>258</v>
      </c>
      <c r="F11260" s="15">
        <v>558489</v>
      </c>
      <c r="G11260" s="15">
        <v>11928431</v>
      </c>
      <c r="I11260" s="38" t="s">
        <v>257</v>
      </c>
      <c r="J11260" s="15">
        <v>14.4</v>
      </c>
    </row>
    <row r="11261" spans="1:10" x14ac:dyDescent="0.3">
      <c r="A11261" s="35" t="s">
        <v>265</v>
      </c>
      <c r="B11261" s="15"/>
      <c r="C11261" s="15"/>
      <c r="E11261" s="36" t="s">
        <v>253</v>
      </c>
      <c r="F11261" s="15">
        <v>1683696</v>
      </c>
      <c r="G11261" s="15">
        <v>36313799</v>
      </c>
      <c r="I11261" s="38" t="s">
        <v>252</v>
      </c>
      <c r="J11261" s="15">
        <v>17.600000000000001</v>
      </c>
    </row>
    <row r="11262" spans="1:10" x14ac:dyDescent="0.3">
      <c r="A11262" s="38" t="s">
        <v>245</v>
      </c>
      <c r="B11262" s="15">
        <v>379000</v>
      </c>
      <c r="C11262" s="15">
        <v>576000</v>
      </c>
      <c r="E11262" s="35" t="s">
        <v>272</v>
      </c>
      <c r="F11262" s="15">
        <v>6480173</v>
      </c>
      <c r="G11262" s="15">
        <v>148120204</v>
      </c>
      <c r="I11262" s="38" t="s">
        <v>255</v>
      </c>
      <c r="J11262" s="15">
        <v>17.100000000000001</v>
      </c>
    </row>
    <row r="11263" spans="1:10" x14ac:dyDescent="0.3">
      <c r="A11263" s="38" t="s">
        <v>247</v>
      </c>
      <c r="B11263" s="15">
        <v>736200</v>
      </c>
      <c r="C11263" s="15">
        <v>1291200</v>
      </c>
      <c r="E11263" s="36" t="s">
        <v>246</v>
      </c>
      <c r="F11263" s="15">
        <v>1690278</v>
      </c>
      <c r="G11263" s="15">
        <v>30730029</v>
      </c>
      <c r="I11263" s="38" t="s">
        <v>258</v>
      </c>
      <c r="J11263" s="15">
        <v>16.399999999999999</v>
      </c>
    </row>
    <row r="11264" spans="1:10" x14ac:dyDescent="0.3">
      <c r="A11264" s="38" t="s">
        <v>249</v>
      </c>
      <c r="B11264" s="15">
        <v>336575</v>
      </c>
      <c r="C11264" s="15">
        <v>534150</v>
      </c>
      <c r="E11264" s="36" t="s">
        <v>248</v>
      </c>
      <c r="F11264" s="15">
        <v>1778870</v>
      </c>
      <c r="G11264" s="15">
        <v>46476908</v>
      </c>
      <c r="I11264" s="38" t="s">
        <v>260</v>
      </c>
      <c r="J11264" s="15">
        <v>17</v>
      </c>
    </row>
    <row r="11265" spans="1:10" x14ac:dyDescent="0.3">
      <c r="A11265" s="38" t="s">
        <v>251</v>
      </c>
      <c r="B11265" s="15">
        <v>330000</v>
      </c>
      <c r="C11265" s="15">
        <v>1245875</v>
      </c>
      <c r="E11265" s="36" t="s">
        <v>250</v>
      </c>
      <c r="F11265" s="15">
        <v>1673825</v>
      </c>
      <c r="G11265" s="15">
        <v>40339135</v>
      </c>
      <c r="I11265" s="38" t="s">
        <v>262</v>
      </c>
      <c r="J11265" s="15">
        <v>14.9</v>
      </c>
    </row>
    <row r="11266" spans="1:10" x14ac:dyDescent="0.3">
      <c r="A11266" s="38" t="s">
        <v>254</v>
      </c>
      <c r="B11266" s="15"/>
      <c r="C11266" s="15">
        <v>0</v>
      </c>
      <c r="E11266" s="37" t="s">
        <v>252</v>
      </c>
      <c r="F11266" s="15">
        <v>611975</v>
      </c>
      <c r="G11266" s="15">
        <v>13893590</v>
      </c>
      <c r="I11266" s="38" t="s">
        <v>263</v>
      </c>
      <c r="J11266" s="15">
        <v>12</v>
      </c>
    </row>
    <row r="11267" spans="1:10" x14ac:dyDescent="0.3">
      <c r="A11267" s="38" t="s">
        <v>257</v>
      </c>
      <c r="B11267" s="15">
        <v>754750</v>
      </c>
      <c r="C11267" s="15">
        <v>754750</v>
      </c>
      <c r="E11267" s="37" t="s">
        <v>255</v>
      </c>
      <c r="F11267" s="15">
        <v>571950</v>
      </c>
      <c r="G11267" s="15">
        <v>14300510</v>
      </c>
      <c r="I11267" s="35" t="s">
        <v>264</v>
      </c>
      <c r="J11267" s="15"/>
    </row>
    <row r="11268" spans="1:10" x14ac:dyDescent="0.3">
      <c r="A11268" s="38" t="s">
        <v>252</v>
      </c>
      <c r="B11268" s="15">
        <v>519150</v>
      </c>
      <c r="C11268" s="15">
        <v>784350</v>
      </c>
      <c r="E11268" s="37" t="s">
        <v>258</v>
      </c>
      <c r="F11268" s="15">
        <v>489900</v>
      </c>
      <c r="G11268" s="15">
        <v>12145035</v>
      </c>
      <c r="I11268" s="38" t="s">
        <v>245</v>
      </c>
      <c r="J11268" s="15">
        <v>12.3</v>
      </c>
    </row>
    <row r="11269" spans="1:10" x14ac:dyDescent="0.3">
      <c r="A11269" s="38" t="s">
        <v>255</v>
      </c>
      <c r="B11269" s="15">
        <v>420000</v>
      </c>
      <c r="C11269" s="15">
        <v>806950</v>
      </c>
      <c r="E11269" s="36" t="s">
        <v>253</v>
      </c>
      <c r="F11269" s="15">
        <v>1337200</v>
      </c>
      <c r="G11269" s="15">
        <v>30574132</v>
      </c>
      <c r="I11269" s="38" t="s">
        <v>247</v>
      </c>
      <c r="J11269" s="15">
        <v>15</v>
      </c>
    </row>
    <row r="11270" spans="1:10" x14ac:dyDescent="0.3">
      <c r="A11270" s="38" t="s">
        <v>258</v>
      </c>
      <c r="B11270" s="15">
        <v>461450</v>
      </c>
      <c r="C11270" s="15">
        <v>1020440</v>
      </c>
      <c r="E11270" s="35" t="s">
        <v>273</v>
      </c>
      <c r="F11270" s="15">
        <v>7601529</v>
      </c>
      <c r="G11270" s="15">
        <v>169982090</v>
      </c>
      <c r="I11270" s="38" t="s">
        <v>249</v>
      </c>
      <c r="J11270" s="15">
        <v>10.9</v>
      </c>
    </row>
    <row r="11271" spans="1:10" x14ac:dyDescent="0.3">
      <c r="A11271" s="38" t="s">
        <v>260</v>
      </c>
      <c r="B11271" s="15">
        <v>283500</v>
      </c>
      <c r="C11271" s="15">
        <v>283500</v>
      </c>
      <c r="E11271" s="36" t="s">
        <v>246</v>
      </c>
      <c r="F11271" s="15">
        <v>1764301</v>
      </c>
      <c r="G11271" s="15">
        <v>28999308</v>
      </c>
      <c r="I11271" s="38" t="s">
        <v>251</v>
      </c>
      <c r="J11271" s="15">
        <v>11.8</v>
      </c>
    </row>
    <row r="11272" spans="1:10" x14ac:dyDescent="0.3">
      <c r="A11272" s="38" t="s">
        <v>262</v>
      </c>
      <c r="B11272" s="15">
        <v>653450</v>
      </c>
      <c r="C11272" s="15">
        <v>653450</v>
      </c>
      <c r="E11272" s="36" t="s">
        <v>248</v>
      </c>
      <c r="F11272" s="15">
        <v>1910654</v>
      </c>
      <c r="G11272" s="15">
        <v>40983687</v>
      </c>
      <c r="I11272" s="38" t="s">
        <v>254</v>
      </c>
      <c r="J11272" s="15">
        <v>11.2</v>
      </c>
    </row>
    <row r="11273" spans="1:10" x14ac:dyDescent="0.3">
      <c r="A11273" s="38" t="s">
        <v>263</v>
      </c>
      <c r="B11273" s="15">
        <v>468250</v>
      </c>
      <c r="C11273" s="15">
        <v>676500</v>
      </c>
      <c r="E11273" s="36" t="s">
        <v>250</v>
      </c>
      <c r="F11273" s="15">
        <v>1946708</v>
      </c>
      <c r="G11273" s="15">
        <v>53700396</v>
      </c>
      <c r="I11273" s="38" t="s">
        <v>257</v>
      </c>
      <c r="J11273" s="15">
        <v>10.8</v>
      </c>
    </row>
    <row r="11274" spans="1:10" x14ac:dyDescent="0.3">
      <c r="A11274" s="35" t="s">
        <v>244</v>
      </c>
      <c r="B11274" s="15"/>
      <c r="C11274" s="15"/>
      <c r="E11274" s="37" t="s">
        <v>252</v>
      </c>
      <c r="F11274" s="15">
        <v>648152</v>
      </c>
      <c r="G11274" s="15">
        <v>17492507</v>
      </c>
      <c r="I11274" s="38" t="s">
        <v>252</v>
      </c>
      <c r="J11274" s="15">
        <v>12.6</v>
      </c>
    </row>
    <row r="11275" spans="1:10" x14ac:dyDescent="0.3">
      <c r="A11275" s="38" t="s">
        <v>245</v>
      </c>
      <c r="B11275" s="15">
        <v>340475</v>
      </c>
      <c r="C11275" s="15">
        <v>680950</v>
      </c>
      <c r="E11275" s="37" t="s">
        <v>255</v>
      </c>
      <c r="F11275" s="15">
        <v>659950</v>
      </c>
      <c r="G11275" s="15">
        <v>19366484</v>
      </c>
      <c r="I11275" s="38" t="s">
        <v>255</v>
      </c>
      <c r="J11275" s="15">
        <v>9.9</v>
      </c>
    </row>
    <row r="11276" spans="1:10" x14ac:dyDescent="0.3">
      <c r="A11276" s="38" t="s">
        <v>247</v>
      </c>
      <c r="B11276" s="15">
        <v>280000</v>
      </c>
      <c r="C11276" s="15">
        <v>280000</v>
      </c>
      <c r="E11276" s="37" t="s">
        <v>258</v>
      </c>
      <c r="F11276" s="15">
        <v>638606</v>
      </c>
      <c r="G11276" s="15">
        <v>16841405</v>
      </c>
      <c r="I11276" s="38" t="s">
        <v>258</v>
      </c>
      <c r="J11276" s="15">
        <v>8.8000000000000007</v>
      </c>
    </row>
    <row r="11277" spans="1:10" x14ac:dyDescent="0.3">
      <c r="A11277" s="38" t="s">
        <v>249</v>
      </c>
      <c r="B11277" s="15">
        <v>526000</v>
      </c>
      <c r="C11277" s="15">
        <v>1481000</v>
      </c>
      <c r="E11277" s="36" t="s">
        <v>253</v>
      </c>
      <c r="F11277" s="15">
        <v>1979866</v>
      </c>
      <c r="G11277" s="15">
        <v>46298699</v>
      </c>
      <c r="I11277" s="38" t="s">
        <v>260</v>
      </c>
      <c r="J11277" s="15">
        <v>7.3</v>
      </c>
    </row>
    <row r="11278" spans="1:10" x14ac:dyDescent="0.3">
      <c r="A11278" s="38" t="s">
        <v>251</v>
      </c>
      <c r="B11278" s="15"/>
      <c r="C11278" s="15">
        <v>0</v>
      </c>
      <c r="E11278" s="35" t="s">
        <v>274</v>
      </c>
      <c r="F11278" s="15">
        <v>8481009</v>
      </c>
      <c r="G11278" s="15">
        <v>198680129</v>
      </c>
      <c r="I11278" s="38" t="s">
        <v>262</v>
      </c>
      <c r="J11278" s="15">
        <v>7.5</v>
      </c>
    </row>
    <row r="11279" spans="1:10" x14ac:dyDescent="0.3">
      <c r="A11279" s="38" t="s">
        <v>254</v>
      </c>
      <c r="B11279" s="15"/>
      <c r="C11279" s="15">
        <v>0</v>
      </c>
      <c r="E11279" s="36" t="s">
        <v>246</v>
      </c>
      <c r="F11279" s="15">
        <v>1965645</v>
      </c>
      <c r="G11279" s="15">
        <v>34737724</v>
      </c>
      <c r="I11279" s="38" t="s">
        <v>263</v>
      </c>
      <c r="J11279" s="15">
        <v>7.3</v>
      </c>
    </row>
    <row r="11280" spans="1:10" x14ac:dyDescent="0.3">
      <c r="A11280" s="38" t="s">
        <v>257</v>
      </c>
      <c r="B11280" s="15">
        <v>189000</v>
      </c>
      <c r="C11280" s="15">
        <v>189000</v>
      </c>
      <c r="E11280" s="36" t="s">
        <v>248</v>
      </c>
      <c r="F11280" s="15">
        <v>2039116</v>
      </c>
      <c r="G11280" s="15">
        <v>61694029</v>
      </c>
      <c r="I11280" s="35" t="s">
        <v>266</v>
      </c>
      <c r="J11280" s="15"/>
    </row>
    <row r="11281" spans="1:10" x14ac:dyDescent="0.3">
      <c r="A11281" s="38" t="s">
        <v>252</v>
      </c>
      <c r="B11281" s="15">
        <v>381450</v>
      </c>
      <c r="C11281" s="15">
        <v>762900</v>
      </c>
      <c r="E11281" s="36" t="s">
        <v>250</v>
      </c>
      <c r="F11281" s="15">
        <v>2276094</v>
      </c>
      <c r="G11281" s="15">
        <v>56302775</v>
      </c>
      <c r="I11281" s="38" t="s">
        <v>245</v>
      </c>
      <c r="J11281" s="15">
        <v>7.5</v>
      </c>
    </row>
    <row r="11282" spans="1:10" x14ac:dyDescent="0.3">
      <c r="A11282" s="38" t="s">
        <v>255</v>
      </c>
      <c r="B11282" s="15">
        <v>543869</v>
      </c>
      <c r="C11282" s="15">
        <v>863087</v>
      </c>
      <c r="E11282" s="37" t="s">
        <v>252</v>
      </c>
      <c r="F11282" s="15">
        <v>742550</v>
      </c>
      <c r="G11282" s="15">
        <v>18900238</v>
      </c>
      <c r="I11282" s="38" t="s">
        <v>247</v>
      </c>
      <c r="J11282" s="15">
        <v>6.7</v>
      </c>
    </row>
    <row r="11283" spans="1:10" x14ac:dyDescent="0.3">
      <c r="A11283" s="38" t="s">
        <v>258</v>
      </c>
      <c r="B11283" s="15">
        <v>299475</v>
      </c>
      <c r="C11283" s="15">
        <v>598950</v>
      </c>
      <c r="E11283" s="37" t="s">
        <v>255</v>
      </c>
      <c r="F11283" s="15">
        <v>752394</v>
      </c>
      <c r="G11283" s="15">
        <v>16905532</v>
      </c>
      <c r="I11283" s="38" t="s">
        <v>249</v>
      </c>
      <c r="J11283" s="15">
        <v>8.3000000000000007</v>
      </c>
    </row>
    <row r="11284" spans="1:10" x14ac:dyDescent="0.3">
      <c r="A11284" s="38" t="s">
        <v>260</v>
      </c>
      <c r="B11284" s="15">
        <v>524250</v>
      </c>
      <c r="C11284" s="15">
        <v>1048500</v>
      </c>
      <c r="E11284" s="37" t="s">
        <v>258</v>
      </c>
      <c r="F11284" s="15">
        <v>781150</v>
      </c>
      <c r="G11284" s="15">
        <v>20497005</v>
      </c>
      <c r="I11284" s="38" t="s">
        <v>251</v>
      </c>
      <c r="J11284" s="15">
        <v>8.1</v>
      </c>
    </row>
    <row r="11285" spans="1:10" x14ac:dyDescent="0.3">
      <c r="A11285" s="38" t="s">
        <v>262</v>
      </c>
      <c r="B11285" s="15">
        <v>351900</v>
      </c>
      <c r="C11285" s="15">
        <v>351900</v>
      </c>
      <c r="E11285" s="36" t="s">
        <v>253</v>
      </c>
      <c r="F11285" s="15">
        <v>2200154</v>
      </c>
      <c r="G11285" s="15">
        <v>45945601</v>
      </c>
      <c r="I11285" s="38" t="s">
        <v>254</v>
      </c>
      <c r="J11285" s="15">
        <v>9.5</v>
      </c>
    </row>
    <row r="11286" spans="1:10" x14ac:dyDescent="0.3">
      <c r="A11286" s="38" t="s">
        <v>263</v>
      </c>
      <c r="B11286" s="15"/>
      <c r="C11286" s="15">
        <v>0</v>
      </c>
      <c r="E11286" s="35" t="s">
        <v>275</v>
      </c>
      <c r="F11286" s="15">
        <v>8276068</v>
      </c>
      <c r="G11286" s="15">
        <v>172157756</v>
      </c>
      <c r="I11286" s="38" t="s">
        <v>257</v>
      </c>
      <c r="J11286" s="15">
        <v>8.8000000000000007</v>
      </c>
    </row>
    <row r="11287" spans="1:10" x14ac:dyDescent="0.3">
      <c r="A11287" s="35" t="s">
        <v>256</v>
      </c>
      <c r="B11287" s="15"/>
      <c r="C11287" s="15"/>
      <c r="E11287" s="36" t="s">
        <v>246</v>
      </c>
      <c r="F11287" s="15">
        <v>2274944</v>
      </c>
      <c r="G11287" s="15">
        <v>32546466</v>
      </c>
      <c r="I11287" s="38" t="s">
        <v>252</v>
      </c>
      <c r="J11287" s="15">
        <v>8.1</v>
      </c>
    </row>
    <row r="11288" spans="1:10" x14ac:dyDescent="0.3">
      <c r="A11288" s="38" t="s">
        <v>245</v>
      </c>
      <c r="B11288" s="15">
        <v>280500</v>
      </c>
      <c r="C11288" s="15">
        <v>280500</v>
      </c>
      <c r="E11288" s="36" t="s">
        <v>248</v>
      </c>
      <c r="F11288" s="15">
        <v>2071595</v>
      </c>
      <c r="G11288" s="15">
        <v>56528759</v>
      </c>
      <c r="I11288" s="38" t="s">
        <v>255</v>
      </c>
      <c r="J11288" s="15">
        <v>10.1</v>
      </c>
    </row>
    <row r="11289" spans="1:10" x14ac:dyDescent="0.3">
      <c r="A11289" s="38" t="s">
        <v>247</v>
      </c>
      <c r="B11289" s="15">
        <v>457250</v>
      </c>
      <c r="C11289" s="15">
        <v>914500</v>
      </c>
      <c r="E11289" s="36" t="s">
        <v>250</v>
      </c>
      <c r="F11289" s="15">
        <v>2326999</v>
      </c>
      <c r="G11289" s="15">
        <v>54208327</v>
      </c>
      <c r="I11289" s="38" t="s">
        <v>258</v>
      </c>
      <c r="J11289" s="15">
        <v>10.1</v>
      </c>
    </row>
    <row r="11290" spans="1:10" x14ac:dyDescent="0.3">
      <c r="A11290" s="38" t="s">
        <v>249</v>
      </c>
      <c r="B11290" s="15">
        <v>556500</v>
      </c>
      <c r="C11290" s="15">
        <v>556500</v>
      </c>
      <c r="E11290" s="37" t="s">
        <v>252</v>
      </c>
      <c r="F11290" s="15">
        <v>780000</v>
      </c>
      <c r="G11290" s="15">
        <v>16470671</v>
      </c>
      <c r="I11290" s="38" t="s">
        <v>260</v>
      </c>
      <c r="J11290" s="15">
        <v>9.3000000000000007</v>
      </c>
    </row>
    <row r="11291" spans="1:10" x14ac:dyDescent="0.3">
      <c r="A11291" s="38" t="s">
        <v>251</v>
      </c>
      <c r="B11291" s="15">
        <v>184950</v>
      </c>
      <c r="C11291" s="15">
        <v>184950</v>
      </c>
      <c r="E11291" s="37" t="s">
        <v>255</v>
      </c>
      <c r="F11291" s="15">
        <v>744999</v>
      </c>
      <c r="G11291" s="15">
        <v>23123324</v>
      </c>
      <c r="I11291" s="38" t="s">
        <v>262</v>
      </c>
      <c r="J11291" s="15">
        <v>9.6</v>
      </c>
    </row>
    <row r="11292" spans="1:10" x14ac:dyDescent="0.3">
      <c r="A11292" s="38" t="s">
        <v>254</v>
      </c>
      <c r="B11292" s="15">
        <v>496750</v>
      </c>
      <c r="C11292" s="15">
        <v>496750</v>
      </c>
      <c r="E11292" s="37" t="s">
        <v>258</v>
      </c>
      <c r="F11292" s="15">
        <v>802000</v>
      </c>
      <c r="G11292" s="15">
        <v>14614332</v>
      </c>
      <c r="I11292" s="38" t="s">
        <v>263</v>
      </c>
      <c r="J11292" s="15">
        <v>9.4</v>
      </c>
    </row>
    <row r="11293" spans="1:10" x14ac:dyDescent="0.3">
      <c r="A11293" s="38" t="s">
        <v>257</v>
      </c>
      <c r="B11293" s="15">
        <v>622450</v>
      </c>
      <c r="C11293" s="15">
        <v>1004950</v>
      </c>
      <c r="E11293" s="36" t="s">
        <v>253</v>
      </c>
      <c r="F11293" s="15">
        <v>1602530</v>
      </c>
      <c r="G11293" s="15">
        <v>28874204</v>
      </c>
      <c r="I11293" s="35" t="s">
        <v>267</v>
      </c>
      <c r="J11293" s="15"/>
    </row>
    <row r="11294" spans="1:10" x14ac:dyDescent="0.3">
      <c r="A11294" s="38" t="s">
        <v>252</v>
      </c>
      <c r="B11294" s="15">
        <v>328000</v>
      </c>
      <c r="C11294" s="15">
        <v>328000</v>
      </c>
      <c r="E11294" s="14">
        <v>142</v>
      </c>
      <c r="F11294" s="15">
        <v>106462826</v>
      </c>
      <c r="G11294" s="15">
        <v>948698681</v>
      </c>
      <c r="I11294" s="38" t="s">
        <v>245</v>
      </c>
      <c r="J11294" s="15">
        <v>9.4</v>
      </c>
    </row>
    <row r="11295" spans="1:10" x14ac:dyDescent="0.3">
      <c r="A11295" s="38" t="s">
        <v>255</v>
      </c>
      <c r="B11295" s="15">
        <v>269500</v>
      </c>
      <c r="C11295" s="15">
        <v>269500</v>
      </c>
      <c r="E11295" s="35" t="s">
        <v>259</v>
      </c>
      <c r="F11295" s="15">
        <v>5477850</v>
      </c>
      <c r="G11295" s="15">
        <v>60621969</v>
      </c>
      <c r="I11295" s="38" t="s">
        <v>247</v>
      </c>
      <c r="J11295" s="15">
        <v>8.6</v>
      </c>
    </row>
    <row r="11296" spans="1:10" x14ac:dyDescent="0.3">
      <c r="A11296" s="38" t="s">
        <v>258</v>
      </c>
      <c r="B11296" s="15"/>
      <c r="C11296" s="15">
        <v>0</v>
      </c>
      <c r="E11296" s="36" t="s">
        <v>246</v>
      </c>
      <c r="F11296" s="15">
        <v>1313825</v>
      </c>
      <c r="G11296" s="15">
        <v>11378016</v>
      </c>
      <c r="I11296" s="38" t="s">
        <v>249</v>
      </c>
      <c r="J11296" s="15">
        <v>9.8000000000000007</v>
      </c>
    </row>
    <row r="11297" spans="1:10" x14ac:dyDescent="0.3">
      <c r="A11297" s="38" t="s">
        <v>260</v>
      </c>
      <c r="B11297" s="15"/>
      <c r="C11297" s="15">
        <v>0</v>
      </c>
      <c r="E11297" s="36" t="s">
        <v>248</v>
      </c>
      <c r="F11297" s="15">
        <v>1339425</v>
      </c>
      <c r="G11297" s="15">
        <v>14640270</v>
      </c>
      <c r="I11297" s="38" t="s">
        <v>251</v>
      </c>
      <c r="J11297" s="15">
        <v>9.9</v>
      </c>
    </row>
    <row r="11298" spans="1:10" x14ac:dyDescent="0.3">
      <c r="A11298" s="38" t="s">
        <v>262</v>
      </c>
      <c r="B11298" s="15">
        <v>403500</v>
      </c>
      <c r="C11298" s="15">
        <v>403500</v>
      </c>
      <c r="E11298" s="36" t="s">
        <v>250</v>
      </c>
      <c r="F11298" s="15">
        <v>1434225</v>
      </c>
      <c r="G11298" s="15">
        <v>19603854</v>
      </c>
      <c r="I11298" s="38" t="s">
        <v>254</v>
      </c>
      <c r="J11298" s="15">
        <v>9.6999999999999993</v>
      </c>
    </row>
    <row r="11299" spans="1:10" x14ac:dyDescent="0.3">
      <c r="A11299" s="38" t="s">
        <v>263</v>
      </c>
      <c r="B11299" s="15"/>
      <c r="C11299" s="15">
        <v>0</v>
      </c>
      <c r="E11299" s="37" t="s">
        <v>252</v>
      </c>
      <c r="F11299" s="15">
        <v>419500</v>
      </c>
      <c r="G11299" s="15">
        <v>6190000</v>
      </c>
      <c r="I11299" s="38" t="s">
        <v>257</v>
      </c>
      <c r="J11299" s="15">
        <v>9.8000000000000007</v>
      </c>
    </row>
    <row r="11300" spans="1:10" x14ac:dyDescent="0.3">
      <c r="A11300" s="35" t="s">
        <v>261</v>
      </c>
      <c r="B11300" s="15"/>
      <c r="C11300" s="15"/>
      <c r="E11300" s="37" t="s">
        <v>255</v>
      </c>
      <c r="F11300" s="15">
        <v>493250</v>
      </c>
      <c r="G11300" s="15">
        <v>7494654</v>
      </c>
      <c r="I11300" s="38" t="s">
        <v>252</v>
      </c>
      <c r="J11300" s="15">
        <v>8.1</v>
      </c>
    </row>
    <row r="11301" spans="1:10" x14ac:dyDescent="0.3">
      <c r="A11301" s="38" t="s">
        <v>245</v>
      </c>
      <c r="B11301" s="15">
        <v>235000</v>
      </c>
      <c r="C11301" s="15">
        <v>235000</v>
      </c>
      <c r="E11301" s="37" t="s">
        <v>258</v>
      </c>
      <c r="F11301" s="15">
        <v>521475</v>
      </c>
      <c r="G11301" s="15">
        <v>5919200</v>
      </c>
      <c r="I11301" s="38" t="s">
        <v>255</v>
      </c>
      <c r="J11301" s="15">
        <v>8.6</v>
      </c>
    </row>
    <row r="11302" spans="1:10" x14ac:dyDescent="0.3">
      <c r="A11302" s="38" t="s">
        <v>247</v>
      </c>
      <c r="B11302" s="15">
        <v>718000</v>
      </c>
      <c r="C11302" s="15">
        <v>718000</v>
      </c>
      <c r="E11302" s="36" t="s">
        <v>253</v>
      </c>
      <c r="F11302" s="15">
        <v>1390375</v>
      </c>
      <c r="G11302" s="15">
        <v>14999829</v>
      </c>
      <c r="I11302" s="38" t="s">
        <v>258</v>
      </c>
      <c r="J11302" s="15">
        <v>9.1999999999999993</v>
      </c>
    </row>
    <row r="11303" spans="1:10" x14ac:dyDescent="0.3">
      <c r="A11303" s="38" t="s">
        <v>249</v>
      </c>
      <c r="B11303" s="15"/>
      <c r="C11303" s="15">
        <v>0</v>
      </c>
      <c r="E11303" s="35" t="s">
        <v>265</v>
      </c>
      <c r="F11303" s="15">
        <v>6376924</v>
      </c>
      <c r="G11303" s="15">
        <v>75069044</v>
      </c>
      <c r="I11303" s="38" t="s">
        <v>260</v>
      </c>
      <c r="J11303" s="15">
        <v>8.9</v>
      </c>
    </row>
    <row r="11304" spans="1:10" x14ac:dyDescent="0.3">
      <c r="A11304" s="38" t="s">
        <v>251</v>
      </c>
      <c r="B11304" s="15">
        <v>495000</v>
      </c>
      <c r="C11304" s="15">
        <v>495000</v>
      </c>
      <c r="E11304" s="36" t="s">
        <v>246</v>
      </c>
      <c r="F11304" s="15">
        <v>1397100</v>
      </c>
      <c r="G11304" s="15">
        <v>12235247</v>
      </c>
      <c r="I11304" s="38" t="s">
        <v>262</v>
      </c>
      <c r="J11304" s="15">
        <v>7.7</v>
      </c>
    </row>
    <row r="11305" spans="1:10" x14ac:dyDescent="0.3">
      <c r="A11305" s="38" t="s">
        <v>254</v>
      </c>
      <c r="B11305" s="15">
        <v>417500</v>
      </c>
      <c r="C11305" s="15">
        <v>835000</v>
      </c>
      <c r="E11305" s="36" t="s">
        <v>248</v>
      </c>
      <c r="F11305" s="15">
        <v>1608974</v>
      </c>
      <c r="G11305" s="15">
        <v>26777773</v>
      </c>
      <c r="I11305" s="38" t="s">
        <v>263</v>
      </c>
      <c r="J11305" s="15">
        <v>8</v>
      </c>
    </row>
    <row r="11306" spans="1:10" x14ac:dyDescent="0.3">
      <c r="A11306" s="38" t="s">
        <v>257</v>
      </c>
      <c r="B11306" s="15">
        <v>507000</v>
      </c>
      <c r="C11306" s="15">
        <v>507000</v>
      </c>
      <c r="E11306" s="36" t="s">
        <v>250</v>
      </c>
      <c r="F11306" s="15">
        <v>1706150</v>
      </c>
      <c r="G11306" s="15">
        <v>20265255</v>
      </c>
      <c r="I11306" s="35" t="s">
        <v>268</v>
      </c>
      <c r="J11306" s="15"/>
    </row>
    <row r="11307" spans="1:10" x14ac:dyDescent="0.3">
      <c r="A11307" s="38" t="s">
        <v>252</v>
      </c>
      <c r="B11307" s="15">
        <v>536200</v>
      </c>
      <c r="C11307" s="15">
        <v>752450</v>
      </c>
      <c r="E11307" s="37" t="s">
        <v>252</v>
      </c>
      <c r="F11307" s="15">
        <v>538500</v>
      </c>
      <c r="G11307" s="15">
        <v>5437851</v>
      </c>
      <c r="I11307" s="38" t="s">
        <v>245</v>
      </c>
      <c r="J11307" s="15">
        <v>7.5</v>
      </c>
    </row>
    <row r="11308" spans="1:10" x14ac:dyDescent="0.3">
      <c r="A11308" s="38" t="s">
        <v>255</v>
      </c>
      <c r="B11308" s="15"/>
      <c r="C11308" s="15">
        <v>0</v>
      </c>
      <c r="E11308" s="37" t="s">
        <v>255</v>
      </c>
      <c r="F11308" s="15">
        <v>492200</v>
      </c>
      <c r="G11308" s="15">
        <v>6880919</v>
      </c>
      <c r="I11308" s="38" t="s">
        <v>247</v>
      </c>
      <c r="J11308" s="15">
        <v>7.4</v>
      </c>
    </row>
    <row r="11309" spans="1:10" x14ac:dyDescent="0.3">
      <c r="A11309" s="38" t="s">
        <v>258</v>
      </c>
      <c r="B11309" s="15"/>
      <c r="C11309" s="15">
        <v>0</v>
      </c>
      <c r="E11309" s="37" t="s">
        <v>258</v>
      </c>
      <c r="F11309" s="15">
        <v>675450</v>
      </c>
      <c r="G11309" s="15">
        <v>7946485</v>
      </c>
      <c r="I11309" s="38" t="s">
        <v>249</v>
      </c>
      <c r="J11309" s="15">
        <v>4.3</v>
      </c>
    </row>
    <row r="11310" spans="1:10" x14ac:dyDescent="0.3">
      <c r="A11310" s="38" t="s">
        <v>260</v>
      </c>
      <c r="B11310" s="15"/>
      <c r="C11310" s="15">
        <v>0</v>
      </c>
      <c r="E11310" s="36" t="s">
        <v>253</v>
      </c>
      <c r="F11310" s="15">
        <v>1664700</v>
      </c>
      <c r="G11310" s="15">
        <v>15790769</v>
      </c>
      <c r="I11310" s="38" t="s">
        <v>251</v>
      </c>
      <c r="J11310" s="15">
        <v>5.9</v>
      </c>
    </row>
    <row r="11311" spans="1:10" x14ac:dyDescent="0.3">
      <c r="A11311" s="38" t="s">
        <v>262</v>
      </c>
      <c r="B11311" s="15">
        <v>1177500</v>
      </c>
      <c r="C11311" s="15">
        <v>1830000</v>
      </c>
      <c r="E11311" s="35" t="s">
        <v>244</v>
      </c>
      <c r="F11311" s="15">
        <v>7326998</v>
      </c>
      <c r="G11311" s="15">
        <v>75782211</v>
      </c>
      <c r="I11311" s="38" t="s">
        <v>254</v>
      </c>
      <c r="J11311" s="15">
        <v>5.9</v>
      </c>
    </row>
    <row r="11312" spans="1:10" x14ac:dyDescent="0.3">
      <c r="A11312" s="38" t="s">
        <v>263</v>
      </c>
      <c r="B11312" s="15">
        <v>595500</v>
      </c>
      <c r="C11312" s="15">
        <v>595500</v>
      </c>
      <c r="E11312" s="36" t="s">
        <v>246</v>
      </c>
      <c r="F11312" s="15">
        <v>1645573</v>
      </c>
      <c r="G11312" s="15">
        <v>11934930</v>
      </c>
      <c r="I11312" s="38" t="s">
        <v>257</v>
      </c>
      <c r="J11312" s="15">
        <v>5.3</v>
      </c>
    </row>
    <row r="11313" spans="1:10" x14ac:dyDescent="0.3">
      <c r="A11313" s="35" t="s">
        <v>264</v>
      </c>
      <c r="B11313" s="15"/>
      <c r="C11313" s="15"/>
      <c r="E11313" s="36" t="s">
        <v>248</v>
      </c>
      <c r="F11313" s="15">
        <v>1875375</v>
      </c>
      <c r="G11313" s="15">
        <v>26217934</v>
      </c>
      <c r="I11313" s="38" t="s">
        <v>252</v>
      </c>
      <c r="J11313" s="15">
        <v>5.3</v>
      </c>
    </row>
    <row r="11314" spans="1:10" x14ac:dyDescent="0.3">
      <c r="A11314" s="38" t="s">
        <v>245</v>
      </c>
      <c r="B11314" s="15">
        <v>164000</v>
      </c>
      <c r="C11314" s="15">
        <v>328000</v>
      </c>
      <c r="E11314" s="36" t="s">
        <v>250</v>
      </c>
      <c r="F11314" s="15">
        <v>1937950</v>
      </c>
      <c r="G11314" s="15">
        <v>23666478</v>
      </c>
      <c r="I11314" s="38" t="s">
        <v>255</v>
      </c>
      <c r="J11314" s="15">
        <v>4.8</v>
      </c>
    </row>
    <row r="11315" spans="1:10" x14ac:dyDescent="0.3">
      <c r="A11315" s="38" t="s">
        <v>247</v>
      </c>
      <c r="B11315" s="15"/>
      <c r="C11315" s="15">
        <v>0</v>
      </c>
      <c r="E11315" s="37" t="s">
        <v>252</v>
      </c>
      <c r="F11315" s="15">
        <v>699250</v>
      </c>
      <c r="G11315" s="15">
        <v>10088229</v>
      </c>
      <c r="I11315" s="38" t="s">
        <v>258</v>
      </c>
      <c r="J11315" s="15">
        <v>4.5999999999999996</v>
      </c>
    </row>
    <row r="11316" spans="1:10" x14ac:dyDescent="0.3">
      <c r="A11316" s="38" t="s">
        <v>249</v>
      </c>
      <c r="B11316" s="15">
        <v>495000</v>
      </c>
      <c r="C11316" s="15">
        <v>495000</v>
      </c>
      <c r="E11316" s="37" t="s">
        <v>255</v>
      </c>
      <c r="F11316" s="15">
        <v>648700</v>
      </c>
      <c r="G11316" s="15">
        <v>8583149</v>
      </c>
      <c r="I11316" s="38" t="s">
        <v>260</v>
      </c>
      <c r="J11316" s="15">
        <v>4.5</v>
      </c>
    </row>
    <row r="11317" spans="1:10" x14ac:dyDescent="0.3">
      <c r="A11317" s="38" t="s">
        <v>251</v>
      </c>
      <c r="B11317" s="15"/>
      <c r="C11317" s="15">
        <v>0</v>
      </c>
      <c r="E11317" s="37" t="s">
        <v>258</v>
      </c>
      <c r="F11317" s="15">
        <v>590000</v>
      </c>
      <c r="G11317" s="15">
        <v>4995100</v>
      </c>
      <c r="I11317" s="38" t="s">
        <v>262</v>
      </c>
      <c r="J11317" s="15">
        <v>4.8</v>
      </c>
    </row>
    <row r="11318" spans="1:10" x14ac:dyDescent="0.3">
      <c r="A11318" s="38" t="s">
        <v>254</v>
      </c>
      <c r="B11318" s="15">
        <v>550000</v>
      </c>
      <c r="C11318" s="15">
        <v>550000</v>
      </c>
      <c r="E11318" s="36" t="s">
        <v>253</v>
      </c>
      <c r="F11318" s="15">
        <v>1868100</v>
      </c>
      <c r="G11318" s="15">
        <v>13962869</v>
      </c>
      <c r="I11318" s="38" t="s">
        <v>263</v>
      </c>
      <c r="J11318" s="15">
        <v>4.3</v>
      </c>
    </row>
    <row r="11319" spans="1:10" x14ac:dyDescent="0.3">
      <c r="A11319" s="38" t="s">
        <v>257</v>
      </c>
      <c r="B11319" s="15">
        <v>259975</v>
      </c>
      <c r="C11319" s="15">
        <v>519950</v>
      </c>
      <c r="E11319" s="35" t="s">
        <v>256</v>
      </c>
      <c r="F11319" s="15">
        <v>7188743</v>
      </c>
      <c r="G11319" s="15">
        <v>50336827</v>
      </c>
      <c r="I11319" s="35" t="s">
        <v>269</v>
      </c>
      <c r="J11319" s="15"/>
    </row>
    <row r="11320" spans="1:10" x14ac:dyDescent="0.3">
      <c r="A11320" s="38" t="s">
        <v>252</v>
      </c>
      <c r="B11320" s="15"/>
      <c r="C11320" s="15">
        <v>0</v>
      </c>
      <c r="E11320" s="36" t="s">
        <v>246</v>
      </c>
      <c r="F11320" s="15">
        <v>1888168</v>
      </c>
      <c r="G11320" s="15">
        <v>12833851</v>
      </c>
      <c r="I11320" s="38" t="s">
        <v>245</v>
      </c>
      <c r="J11320" s="15">
        <v>4.5999999999999996</v>
      </c>
    </row>
    <row r="11321" spans="1:10" x14ac:dyDescent="0.3">
      <c r="A11321" s="38" t="s">
        <v>255</v>
      </c>
      <c r="B11321" s="15">
        <v>359950</v>
      </c>
      <c r="C11321" s="15">
        <v>359950</v>
      </c>
      <c r="E11321" s="36" t="s">
        <v>248</v>
      </c>
      <c r="F11321" s="15">
        <v>1768475</v>
      </c>
      <c r="G11321" s="15">
        <v>14881799</v>
      </c>
      <c r="I11321" s="38" t="s">
        <v>247</v>
      </c>
      <c r="J11321" s="15">
        <v>6.1</v>
      </c>
    </row>
    <row r="11322" spans="1:10" x14ac:dyDescent="0.3">
      <c r="A11322" s="38" t="s">
        <v>258</v>
      </c>
      <c r="B11322" s="15">
        <v>198250</v>
      </c>
      <c r="C11322" s="15">
        <v>396500</v>
      </c>
      <c r="E11322" s="36" t="s">
        <v>250</v>
      </c>
      <c r="F11322" s="15">
        <v>1816975</v>
      </c>
      <c r="G11322" s="15">
        <v>15516750</v>
      </c>
      <c r="I11322" s="38" t="s">
        <v>249</v>
      </c>
      <c r="J11322" s="15">
        <v>5.5</v>
      </c>
    </row>
    <row r="11323" spans="1:10" x14ac:dyDescent="0.3">
      <c r="A11323" s="38" t="s">
        <v>260</v>
      </c>
      <c r="B11323" s="15">
        <v>265000</v>
      </c>
      <c r="C11323" s="15">
        <v>265000</v>
      </c>
      <c r="E11323" s="37" t="s">
        <v>252</v>
      </c>
      <c r="F11323" s="15">
        <v>551575</v>
      </c>
      <c r="G11323" s="15">
        <v>7106400</v>
      </c>
      <c r="I11323" s="38" t="s">
        <v>251</v>
      </c>
      <c r="J11323" s="15">
        <v>5.4</v>
      </c>
    </row>
    <row r="11324" spans="1:10" x14ac:dyDescent="0.3">
      <c r="A11324" s="38" t="s">
        <v>262</v>
      </c>
      <c r="B11324" s="15"/>
      <c r="C11324" s="15">
        <v>0</v>
      </c>
      <c r="E11324" s="37" t="s">
        <v>255</v>
      </c>
      <c r="F11324" s="15">
        <v>572400</v>
      </c>
      <c r="G11324" s="15">
        <v>6035400</v>
      </c>
      <c r="I11324" s="38" t="s">
        <v>254</v>
      </c>
      <c r="J11324" s="15">
        <v>5.9</v>
      </c>
    </row>
    <row r="11325" spans="1:10" x14ac:dyDescent="0.3">
      <c r="A11325" s="38" t="s">
        <v>263</v>
      </c>
      <c r="B11325" s="15">
        <v>504000</v>
      </c>
      <c r="C11325" s="15">
        <v>959000</v>
      </c>
      <c r="E11325" s="37" t="s">
        <v>258</v>
      </c>
      <c r="F11325" s="15">
        <v>693000</v>
      </c>
      <c r="G11325" s="15">
        <v>2374950</v>
      </c>
      <c r="I11325" s="38" t="s">
        <v>257</v>
      </c>
      <c r="J11325" s="15">
        <v>6.6</v>
      </c>
    </row>
    <row r="11326" spans="1:10" x14ac:dyDescent="0.3">
      <c r="A11326" s="35" t="s">
        <v>266</v>
      </c>
      <c r="B11326" s="15"/>
      <c r="C11326" s="15"/>
      <c r="E11326" s="36" t="s">
        <v>253</v>
      </c>
      <c r="F11326" s="15">
        <v>1715125</v>
      </c>
      <c r="G11326" s="15">
        <v>7104427</v>
      </c>
      <c r="I11326" s="38" t="s">
        <v>252</v>
      </c>
      <c r="J11326" s="15">
        <v>6.5</v>
      </c>
    </row>
    <row r="11327" spans="1:10" x14ac:dyDescent="0.3">
      <c r="A11327" s="38" t="s">
        <v>245</v>
      </c>
      <c r="B11327" s="15"/>
      <c r="C11327" s="15">
        <v>0</v>
      </c>
      <c r="E11327" s="35" t="s">
        <v>261</v>
      </c>
      <c r="F11327" s="15">
        <v>6497025</v>
      </c>
      <c r="G11327" s="15">
        <v>37367938</v>
      </c>
      <c r="I11327" s="38" t="s">
        <v>255</v>
      </c>
      <c r="J11327" s="15">
        <v>6.1</v>
      </c>
    </row>
    <row r="11328" spans="1:10" x14ac:dyDescent="0.3">
      <c r="A11328" s="38" t="s">
        <v>247</v>
      </c>
      <c r="B11328" s="15">
        <v>384000</v>
      </c>
      <c r="C11328" s="15">
        <v>384000</v>
      </c>
      <c r="E11328" s="36" t="s">
        <v>246</v>
      </c>
      <c r="F11328" s="15">
        <v>1677600</v>
      </c>
      <c r="G11328" s="15">
        <v>8565950</v>
      </c>
      <c r="I11328" s="38" t="s">
        <v>258</v>
      </c>
      <c r="J11328" s="15">
        <v>6.1</v>
      </c>
    </row>
    <row r="11329" spans="1:10" x14ac:dyDescent="0.3">
      <c r="A11329" s="38" t="s">
        <v>249</v>
      </c>
      <c r="B11329" s="15">
        <v>576250</v>
      </c>
      <c r="C11329" s="15">
        <v>993500</v>
      </c>
      <c r="E11329" s="36" t="s">
        <v>248</v>
      </c>
      <c r="F11329" s="15">
        <v>2173050</v>
      </c>
      <c r="G11329" s="15">
        <v>12462444</v>
      </c>
      <c r="I11329" s="38" t="s">
        <v>260</v>
      </c>
      <c r="J11329" s="15">
        <v>5</v>
      </c>
    </row>
    <row r="11330" spans="1:10" x14ac:dyDescent="0.3">
      <c r="A11330" s="38" t="s">
        <v>251</v>
      </c>
      <c r="B11330" s="15">
        <v>93000</v>
      </c>
      <c r="C11330" s="15">
        <v>93000</v>
      </c>
      <c r="E11330" s="36" t="s">
        <v>250</v>
      </c>
      <c r="F11330" s="15">
        <v>1579425</v>
      </c>
      <c r="G11330" s="15">
        <v>12481144</v>
      </c>
      <c r="I11330" s="38" t="s">
        <v>262</v>
      </c>
      <c r="J11330" s="15">
        <v>4.8</v>
      </c>
    </row>
    <row r="11331" spans="1:10" x14ac:dyDescent="0.3">
      <c r="A11331" s="38" t="s">
        <v>254</v>
      </c>
      <c r="B11331" s="15">
        <v>95000</v>
      </c>
      <c r="C11331" s="15">
        <v>95000</v>
      </c>
      <c r="E11331" s="37" t="s">
        <v>252</v>
      </c>
      <c r="F11331" s="15">
        <v>462000</v>
      </c>
      <c r="G11331" s="15">
        <v>5067294</v>
      </c>
      <c r="I11331" s="38" t="s">
        <v>263</v>
      </c>
      <c r="J11331" s="15">
        <v>3.6</v>
      </c>
    </row>
    <row r="11332" spans="1:10" x14ac:dyDescent="0.3">
      <c r="A11332" s="38" t="s">
        <v>257</v>
      </c>
      <c r="B11332" s="15">
        <v>1096329</v>
      </c>
      <c r="C11332" s="15">
        <v>1405704</v>
      </c>
      <c r="E11332" s="37" t="s">
        <v>255</v>
      </c>
      <c r="F11332" s="15">
        <v>522475</v>
      </c>
      <c r="G11332" s="15">
        <v>2186450</v>
      </c>
      <c r="I11332" s="35" t="s">
        <v>270</v>
      </c>
      <c r="J11332" s="15"/>
    </row>
    <row r="11333" spans="1:10" x14ac:dyDescent="0.3">
      <c r="A11333" s="38" t="s">
        <v>252</v>
      </c>
      <c r="B11333" s="15">
        <v>120000</v>
      </c>
      <c r="C11333" s="15">
        <v>120000</v>
      </c>
      <c r="E11333" s="37" t="s">
        <v>258</v>
      </c>
      <c r="F11333" s="15">
        <v>594950</v>
      </c>
      <c r="G11333" s="15">
        <v>5227400</v>
      </c>
      <c r="I11333" s="38" t="s">
        <v>245</v>
      </c>
      <c r="J11333" s="15">
        <v>3.3</v>
      </c>
    </row>
    <row r="11334" spans="1:10" x14ac:dyDescent="0.3">
      <c r="A11334" s="38" t="s">
        <v>255</v>
      </c>
      <c r="B11334" s="15">
        <v>425000</v>
      </c>
      <c r="C11334" s="15">
        <v>425000</v>
      </c>
      <c r="E11334" s="36" t="s">
        <v>253</v>
      </c>
      <c r="F11334" s="15">
        <v>1066950</v>
      </c>
      <c r="G11334" s="15">
        <v>3858400</v>
      </c>
      <c r="I11334" s="38" t="s">
        <v>247</v>
      </c>
      <c r="J11334" s="15">
        <v>3.7</v>
      </c>
    </row>
    <row r="11335" spans="1:10" x14ac:dyDescent="0.3">
      <c r="A11335" s="38" t="s">
        <v>258</v>
      </c>
      <c r="B11335" s="15">
        <v>445000</v>
      </c>
      <c r="C11335" s="15">
        <v>445000</v>
      </c>
      <c r="E11335" s="35" t="s">
        <v>264</v>
      </c>
      <c r="F11335" s="15">
        <v>6040218</v>
      </c>
      <c r="G11335" s="15">
        <v>39593468</v>
      </c>
      <c r="I11335" s="38" t="s">
        <v>249</v>
      </c>
      <c r="J11335" s="15">
        <v>4.3</v>
      </c>
    </row>
    <row r="11336" spans="1:10" x14ac:dyDescent="0.3">
      <c r="A11336" s="38" t="s">
        <v>260</v>
      </c>
      <c r="B11336" s="15">
        <v>112000</v>
      </c>
      <c r="C11336" s="15">
        <v>112000</v>
      </c>
      <c r="E11336" s="36" t="s">
        <v>246</v>
      </c>
      <c r="F11336" s="15">
        <v>1483750</v>
      </c>
      <c r="G11336" s="15">
        <v>5522200</v>
      </c>
      <c r="I11336" s="38" t="s">
        <v>251</v>
      </c>
      <c r="J11336" s="15">
        <v>5.3</v>
      </c>
    </row>
    <row r="11337" spans="1:10" x14ac:dyDescent="0.3">
      <c r="A11337" s="38" t="s">
        <v>262</v>
      </c>
      <c r="B11337" s="15"/>
      <c r="C11337" s="15">
        <v>0</v>
      </c>
      <c r="E11337" s="36" t="s">
        <v>248</v>
      </c>
      <c r="F11337" s="15">
        <v>1498500</v>
      </c>
      <c r="G11337" s="15">
        <v>9661550</v>
      </c>
      <c r="I11337" s="38" t="s">
        <v>254</v>
      </c>
      <c r="J11337" s="15">
        <v>5.2</v>
      </c>
    </row>
    <row r="11338" spans="1:10" x14ac:dyDescent="0.3">
      <c r="A11338" s="38" t="s">
        <v>263</v>
      </c>
      <c r="B11338" s="15">
        <v>379000</v>
      </c>
      <c r="C11338" s="15">
        <v>379000</v>
      </c>
      <c r="E11338" s="36" t="s">
        <v>250</v>
      </c>
      <c r="F11338" s="15">
        <v>1516000</v>
      </c>
      <c r="G11338" s="15">
        <v>12461500</v>
      </c>
      <c r="I11338" s="38" t="s">
        <v>257</v>
      </c>
      <c r="J11338" s="15">
        <v>4.0999999999999996</v>
      </c>
    </row>
    <row r="11339" spans="1:10" x14ac:dyDescent="0.3">
      <c r="A11339" s="35" t="s">
        <v>267</v>
      </c>
      <c r="B11339" s="15"/>
      <c r="C11339" s="15"/>
      <c r="E11339" s="37" t="s">
        <v>252</v>
      </c>
      <c r="F11339" s="15">
        <v>453000</v>
      </c>
      <c r="G11339" s="15">
        <v>5152100</v>
      </c>
      <c r="I11339" s="38" t="s">
        <v>252</v>
      </c>
      <c r="J11339" s="15">
        <v>4.8</v>
      </c>
    </row>
    <row r="11340" spans="1:10" x14ac:dyDescent="0.3">
      <c r="A11340" s="38" t="s">
        <v>245</v>
      </c>
      <c r="B11340" s="15">
        <v>240500</v>
      </c>
      <c r="C11340" s="15">
        <v>481000</v>
      </c>
      <c r="E11340" s="37" t="s">
        <v>255</v>
      </c>
      <c r="F11340" s="15">
        <v>583500</v>
      </c>
      <c r="G11340" s="15">
        <v>4290650</v>
      </c>
      <c r="I11340" s="38" t="s">
        <v>255</v>
      </c>
      <c r="J11340" s="15">
        <v>3.9</v>
      </c>
    </row>
    <row r="11341" spans="1:10" x14ac:dyDescent="0.3">
      <c r="A11341" s="38" t="s">
        <v>247</v>
      </c>
      <c r="B11341" s="15">
        <v>269950</v>
      </c>
      <c r="C11341" s="15">
        <v>269950</v>
      </c>
      <c r="E11341" s="37" t="s">
        <v>258</v>
      </c>
      <c r="F11341" s="15">
        <v>479500</v>
      </c>
      <c r="G11341" s="15">
        <v>3018750</v>
      </c>
      <c r="I11341" s="38" t="s">
        <v>258</v>
      </c>
      <c r="J11341" s="15">
        <v>4.4000000000000004</v>
      </c>
    </row>
    <row r="11342" spans="1:10" x14ac:dyDescent="0.3">
      <c r="A11342" s="38" t="s">
        <v>249</v>
      </c>
      <c r="B11342" s="15">
        <v>760000</v>
      </c>
      <c r="C11342" s="15">
        <v>760000</v>
      </c>
      <c r="E11342" s="36" t="s">
        <v>253</v>
      </c>
      <c r="F11342" s="15">
        <v>1541968</v>
      </c>
      <c r="G11342" s="15">
        <v>11948218</v>
      </c>
      <c r="I11342" s="38" t="s">
        <v>260</v>
      </c>
      <c r="J11342" s="15">
        <v>3.3</v>
      </c>
    </row>
    <row r="11343" spans="1:10" x14ac:dyDescent="0.3">
      <c r="A11343" s="38" t="s">
        <v>251</v>
      </c>
      <c r="B11343" s="15">
        <v>100000</v>
      </c>
      <c r="C11343" s="15">
        <v>100000</v>
      </c>
      <c r="E11343" s="35" t="s">
        <v>266</v>
      </c>
      <c r="F11343" s="15">
        <v>6028225</v>
      </c>
      <c r="G11343" s="15">
        <v>35547460</v>
      </c>
      <c r="I11343" s="38" t="s">
        <v>262</v>
      </c>
      <c r="J11343" s="15">
        <v>3.6</v>
      </c>
    </row>
    <row r="11344" spans="1:10" x14ac:dyDescent="0.3">
      <c r="A11344" s="38" t="s">
        <v>254</v>
      </c>
      <c r="B11344" s="15">
        <v>146700</v>
      </c>
      <c r="C11344" s="15">
        <v>655400</v>
      </c>
      <c r="E11344" s="36" t="s">
        <v>246</v>
      </c>
      <c r="F11344" s="15">
        <v>1624600</v>
      </c>
      <c r="G11344" s="15">
        <v>7865250</v>
      </c>
      <c r="I11344" s="38" t="s">
        <v>263</v>
      </c>
      <c r="J11344" s="15">
        <v>3.2</v>
      </c>
    </row>
    <row r="11345" spans="1:10" x14ac:dyDescent="0.3">
      <c r="A11345" s="38" t="s">
        <v>257</v>
      </c>
      <c r="B11345" s="15"/>
      <c r="C11345" s="15">
        <v>0</v>
      </c>
      <c r="E11345" s="36" t="s">
        <v>248</v>
      </c>
      <c r="F11345" s="15">
        <v>1662500</v>
      </c>
      <c r="G11345" s="15">
        <v>8573900</v>
      </c>
      <c r="I11345" s="35" t="s">
        <v>271</v>
      </c>
      <c r="J11345" s="15"/>
    </row>
    <row r="11346" spans="1:10" x14ac:dyDescent="0.3">
      <c r="A11346" s="38" t="s">
        <v>252</v>
      </c>
      <c r="B11346" s="15">
        <v>295000</v>
      </c>
      <c r="C11346" s="15">
        <v>295000</v>
      </c>
      <c r="E11346" s="36" t="s">
        <v>250</v>
      </c>
      <c r="F11346" s="15">
        <v>1479950</v>
      </c>
      <c r="G11346" s="15">
        <v>11546160</v>
      </c>
      <c r="I11346" s="38" t="s">
        <v>245</v>
      </c>
      <c r="J11346" s="15">
        <v>3.8</v>
      </c>
    </row>
    <row r="11347" spans="1:10" x14ac:dyDescent="0.3">
      <c r="A11347" s="38" t="s">
        <v>255</v>
      </c>
      <c r="B11347" s="15">
        <v>282500</v>
      </c>
      <c r="C11347" s="15">
        <v>565000</v>
      </c>
      <c r="E11347" s="37" t="s">
        <v>252</v>
      </c>
      <c r="F11347" s="15">
        <v>495000</v>
      </c>
      <c r="G11347" s="15">
        <v>3402868</v>
      </c>
      <c r="I11347" s="38" t="s">
        <v>247</v>
      </c>
      <c r="J11347" s="15">
        <v>3.5</v>
      </c>
    </row>
    <row r="11348" spans="1:10" x14ac:dyDescent="0.3">
      <c r="A11348" s="38" t="s">
        <v>258</v>
      </c>
      <c r="B11348" s="15">
        <v>359000</v>
      </c>
      <c r="C11348" s="15">
        <v>359000</v>
      </c>
      <c r="E11348" s="37" t="s">
        <v>255</v>
      </c>
      <c r="F11348" s="15">
        <v>530000</v>
      </c>
      <c r="G11348" s="15">
        <v>4880042</v>
      </c>
      <c r="I11348" s="38" t="s">
        <v>249</v>
      </c>
      <c r="J11348" s="15">
        <v>3.8</v>
      </c>
    </row>
    <row r="11349" spans="1:10" x14ac:dyDescent="0.3">
      <c r="A11349" s="38" t="s">
        <v>260</v>
      </c>
      <c r="B11349" s="15"/>
      <c r="C11349" s="15">
        <v>0</v>
      </c>
      <c r="E11349" s="37" t="s">
        <v>258</v>
      </c>
      <c r="F11349" s="15">
        <v>454950</v>
      </c>
      <c r="G11349" s="15">
        <v>3263250</v>
      </c>
      <c r="I11349" s="38" t="s">
        <v>251</v>
      </c>
      <c r="J11349" s="15">
        <v>2.5</v>
      </c>
    </row>
    <row r="11350" spans="1:10" x14ac:dyDescent="0.3">
      <c r="A11350" s="38" t="s">
        <v>262</v>
      </c>
      <c r="B11350" s="15">
        <v>175000</v>
      </c>
      <c r="C11350" s="15">
        <v>949950</v>
      </c>
      <c r="E11350" s="36" t="s">
        <v>253</v>
      </c>
      <c r="F11350" s="15">
        <v>1261175</v>
      </c>
      <c r="G11350" s="15">
        <v>7562150</v>
      </c>
      <c r="I11350" s="38" t="s">
        <v>254</v>
      </c>
      <c r="J11350" s="15">
        <v>3.3</v>
      </c>
    </row>
    <row r="11351" spans="1:10" x14ac:dyDescent="0.3">
      <c r="A11351" s="38" t="s">
        <v>263</v>
      </c>
      <c r="B11351" s="15">
        <v>375000</v>
      </c>
      <c r="C11351" s="15">
        <v>375000</v>
      </c>
      <c r="E11351" s="35" t="s">
        <v>267</v>
      </c>
      <c r="F11351" s="15">
        <v>4833218</v>
      </c>
      <c r="G11351" s="15">
        <v>28578155</v>
      </c>
      <c r="I11351" s="38" t="s">
        <v>257</v>
      </c>
      <c r="J11351" s="15">
        <v>5.3</v>
      </c>
    </row>
    <row r="11352" spans="1:10" x14ac:dyDescent="0.3">
      <c r="A11352" s="35" t="s">
        <v>268</v>
      </c>
      <c r="B11352" s="15"/>
      <c r="C11352" s="15"/>
      <c r="E11352" s="36" t="s">
        <v>246</v>
      </c>
      <c r="F11352" s="15">
        <v>1176950</v>
      </c>
      <c r="G11352" s="15">
        <v>6358789</v>
      </c>
      <c r="I11352" s="38" t="s">
        <v>252</v>
      </c>
      <c r="J11352" s="15">
        <v>5.3</v>
      </c>
    </row>
    <row r="11353" spans="1:10" x14ac:dyDescent="0.3">
      <c r="A11353" s="38" t="s">
        <v>245</v>
      </c>
      <c r="B11353" s="15">
        <v>218500</v>
      </c>
      <c r="C11353" s="15">
        <v>437000</v>
      </c>
      <c r="E11353" s="36" t="s">
        <v>248</v>
      </c>
      <c r="F11353" s="15">
        <v>1357518</v>
      </c>
      <c r="G11353" s="15">
        <v>7781516</v>
      </c>
      <c r="I11353" s="38" t="s">
        <v>255</v>
      </c>
      <c r="J11353" s="15">
        <v>5.9</v>
      </c>
    </row>
    <row r="11354" spans="1:10" x14ac:dyDescent="0.3">
      <c r="A11354" s="38" t="s">
        <v>247</v>
      </c>
      <c r="B11354" s="15">
        <v>189750</v>
      </c>
      <c r="C11354" s="15">
        <v>379500</v>
      </c>
      <c r="E11354" s="36" t="s">
        <v>250</v>
      </c>
      <c r="F11354" s="15">
        <v>1385100</v>
      </c>
      <c r="G11354" s="15">
        <v>9333150</v>
      </c>
      <c r="I11354" s="38" t="s">
        <v>258</v>
      </c>
      <c r="J11354" s="15">
        <v>5.7</v>
      </c>
    </row>
    <row r="11355" spans="1:10" x14ac:dyDescent="0.3">
      <c r="A11355" s="38" t="s">
        <v>249</v>
      </c>
      <c r="B11355" s="15">
        <v>138000</v>
      </c>
      <c r="C11355" s="15">
        <v>138000</v>
      </c>
      <c r="E11355" s="37" t="s">
        <v>252</v>
      </c>
      <c r="F11355" s="15">
        <v>493000</v>
      </c>
      <c r="G11355" s="15">
        <v>1605450</v>
      </c>
      <c r="I11355" s="38" t="s">
        <v>260</v>
      </c>
      <c r="J11355" s="15">
        <v>4.5</v>
      </c>
    </row>
    <row r="11356" spans="1:10" x14ac:dyDescent="0.3">
      <c r="A11356" s="38" t="s">
        <v>251</v>
      </c>
      <c r="B11356" s="15">
        <v>151500</v>
      </c>
      <c r="C11356" s="15">
        <v>151500</v>
      </c>
      <c r="E11356" s="37" t="s">
        <v>255</v>
      </c>
      <c r="F11356" s="15">
        <v>507200</v>
      </c>
      <c r="G11356" s="15">
        <v>5443150</v>
      </c>
      <c r="I11356" s="38" t="s">
        <v>262</v>
      </c>
      <c r="J11356" s="15">
        <v>4.4000000000000004</v>
      </c>
    </row>
    <row r="11357" spans="1:10" x14ac:dyDescent="0.3">
      <c r="A11357" s="38" t="s">
        <v>254</v>
      </c>
      <c r="B11357" s="15">
        <v>143400</v>
      </c>
      <c r="C11357" s="15">
        <v>143400</v>
      </c>
      <c r="E11357" s="37" t="s">
        <v>258</v>
      </c>
      <c r="F11357" s="15">
        <v>384900</v>
      </c>
      <c r="G11357" s="15">
        <v>2284550</v>
      </c>
      <c r="I11357" s="38" t="s">
        <v>263</v>
      </c>
      <c r="J11357" s="15">
        <v>4.0999999999999996</v>
      </c>
    </row>
    <row r="11358" spans="1:10" x14ac:dyDescent="0.3">
      <c r="A11358" s="38" t="s">
        <v>257</v>
      </c>
      <c r="B11358" s="15">
        <v>432500</v>
      </c>
      <c r="C11358" s="15">
        <v>1039450</v>
      </c>
      <c r="E11358" s="36" t="s">
        <v>253</v>
      </c>
      <c r="F11358" s="15">
        <v>913650</v>
      </c>
      <c r="G11358" s="15">
        <v>5104700</v>
      </c>
      <c r="I11358" s="35" t="s">
        <v>272</v>
      </c>
      <c r="J11358" s="15"/>
    </row>
    <row r="11359" spans="1:10" x14ac:dyDescent="0.3">
      <c r="A11359" s="38" t="s">
        <v>252</v>
      </c>
      <c r="B11359" s="15">
        <v>217780</v>
      </c>
      <c r="C11359" s="15">
        <v>217780</v>
      </c>
      <c r="E11359" s="35" t="s">
        <v>268</v>
      </c>
      <c r="F11359" s="15">
        <v>6268067</v>
      </c>
      <c r="G11359" s="15">
        <v>32483829</v>
      </c>
      <c r="I11359" s="38" t="s">
        <v>245</v>
      </c>
      <c r="J11359" s="15">
        <v>2.9</v>
      </c>
    </row>
    <row r="11360" spans="1:10" x14ac:dyDescent="0.3">
      <c r="A11360" s="38" t="s">
        <v>255</v>
      </c>
      <c r="B11360" s="15">
        <v>463000</v>
      </c>
      <c r="C11360" s="15">
        <v>463000</v>
      </c>
      <c r="E11360" s="36" t="s">
        <v>246</v>
      </c>
      <c r="F11360" s="15">
        <v>1417528</v>
      </c>
      <c r="G11360" s="15">
        <v>5075554</v>
      </c>
      <c r="I11360" s="38" t="s">
        <v>247</v>
      </c>
      <c r="J11360" s="15">
        <v>3.4</v>
      </c>
    </row>
    <row r="11361" spans="1:10" x14ac:dyDescent="0.3">
      <c r="A11361" s="38" t="s">
        <v>258</v>
      </c>
      <c r="B11361" s="15">
        <v>332000</v>
      </c>
      <c r="C11361" s="15">
        <v>332000</v>
      </c>
      <c r="E11361" s="36" t="s">
        <v>248</v>
      </c>
      <c r="F11361" s="15">
        <v>1618014</v>
      </c>
      <c r="G11361" s="15">
        <v>9065929</v>
      </c>
      <c r="I11361" s="38" t="s">
        <v>249</v>
      </c>
      <c r="J11361" s="15">
        <v>2.8</v>
      </c>
    </row>
    <row r="11362" spans="1:10" x14ac:dyDescent="0.3">
      <c r="A11362" s="38" t="s">
        <v>260</v>
      </c>
      <c r="B11362" s="15">
        <v>460875</v>
      </c>
      <c r="C11362" s="15">
        <v>661850</v>
      </c>
      <c r="E11362" s="36" t="s">
        <v>250</v>
      </c>
      <c r="F11362" s="15">
        <v>1249500</v>
      </c>
      <c r="G11362" s="15">
        <v>8604720</v>
      </c>
      <c r="I11362" s="38" t="s">
        <v>251</v>
      </c>
      <c r="J11362" s="15">
        <v>2.8</v>
      </c>
    </row>
    <row r="11363" spans="1:10" x14ac:dyDescent="0.3">
      <c r="A11363" s="38" t="s">
        <v>262</v>
      </c>
      <c r="B11363" s="15">
        <v>563975</v>
      </c>
      <c r="C11363" s="15">
        <v>1127950</v>
      </c>
      <c r="E11363" s="37" t="s">
        <v>252</v>
      </c>
      <c r="F11363" s="15">
        <v>449000</v>
      </c>
      <c r="G11363" s="15">
        <v>2309370</v>
      </c>
      <c r="I11363" s="38" t="s">
        <v>254</v>
      </c>
      <c r="J11363" s="15">
        <v>2.2999999999999998</v>
      </c>
    </row>
    <row r="11364" spans="1:10" x14ac:dyDescent="0.3">
      <c r="A11364" s="38" t="s">
        <v>263</v>
      </c>
      <c r="B11364" s="15">
        <v>224000</v>
      </c>
      <c r="C11364" s="15">
        <v>448000</v>
      </c>
      <c r="E11364" s="37" t="s">
        <v>255</v>
      </c>
      <c r="F11364" s="15">
        <v>415500</v>
      </c>
      <c r="G11364" s="15">
        <v>4223400</v>
      </c>
      <c r="I11364" s="38" t="s">
        <v>257</v>
      </c>
      <c r="J11364" s="15">
        <v>2.4</v>
      </c>
    </row>
    <row r="11365" spans="1:10" x14ac:dyDescent="0.3">
      <c r="A11365" s="35" t="s">
        <v>269</v>
      </c>
      <c r="B11365" s="15"/>
      <c r="C11365" s="15"/>
      <c r="E11365" s="37" t="s">
        <v>258</v>
      </c>
      <c r="F11365" s="15">
        <v>385000</v>
      </c>
      <c r="G11365" s="15">
        <v>2071950</v>
      </c>
      <c r="I11365" s="38" t="s">
        <v>252</v>
      </c>
      <c r="J11365" s="15">
        <v>2.6</v>
      </c>
    </row>
    <row r="11366" spans="1:10" x14ac:dyDescent="0.3">
      <c r="A11366" s="38" t="s">
        <v>245</v>
      </c>
      <c r="B11366" s="15">
        <v>403000</v>
      </c>
      <c r="C11366" s="15">
        <v>403000</v>
      </c>
      <c r="E11366" s="36" t="s">
        <v>253</v>
      </c>
      <c r="F11366" s="15">
        <v>1983025</v>
      </c>
      <c r="G11366" s="15">
        <v>9737626</v>
      </c>
      <c r="I11366" s="38" t="s">
        <v>255</v>
      </c>
      <c r="J11366" s="15">
        <v>2.2999999999999998</v>
      </c>
    </row>
    <row r="11367" spans="1:10" x14ac:dyDescent="0.3">
      <c r="A11367" s="38" t="s">
        <v>247</v>
      </c>
      <c r="B11367" s="15">
        <v>179000</v>
      </c>
      <c r="C11367" s="15">
        <v>179000</v>
      </c>
      <c r="E11367" s="35" t="s">
        <v>269</v>
      </c>
      <c r="F11367" s="15">
        <v>5825307</v>
      </c>
      <c r="G11367" s="15">
        <v>41128857</v>
      </c>
      <c r="I11367" s="38" t="s">
        <v>258</v>
      </c>
      <c r="J11367" s="15">
        <v>2.4</v>
      </c>
    </row>
    <row r="11368" spans="1:10" x14ac:dyDescent="0.3">
      <c r="A11368" s="38" t="s">
        <v>249</v>
      </c>
      <c r="B11368" s="15">
        <v>478750</v>
      </c>
      <c r="C11368" s="15">
        <v>740000</v>
      </c>
      <c r="E11368" s="36" t="s">
        <v>246</v>
      </c>
      <c r="F11368" s="15">
        <v>1595500</v>
      </c>
      <c r="G11368" s="15">
        <v>6279800</v>
      </c>
      <c r="I11368" s="38" t="s">
        <v>260</v>
      </c>
      <c r="J11368" s="15">
        <v>2.2999999999999998</v>
      </c>
    </row>
    <row r="11369" spans="1:10" x14ac:dyDescent="0.3">
      <c r="A11369" s="38" t="s">
        <v>251</v>
      </c>
      <c r="B11369" s="15">
        <v>280000</v>
      </c>
      <c r="C11369" s="15">
        <v>280000</v>
      </c>
      <c r="E11369" s="36" t="s">
        <v>248</v>
      </c>
      <c r="F11369" s="15">
        <v>1402949</v>
      </c>
      <c r="G11369" s="15">
        <v>13008784</v>
      </c>
      <c r="I11369" s="38" t="s">
        <v>262</v>
      </c>
      <c r="J11369" s="15">
        <v>1.9</v>
      </c>
    </row>
    <row r="11370" spans="1:10" x14ac:dyDescent="0.3">
      <c r="A11370" s="38" t="s">
        <v>254</v>
      </c>
      <c r="B11370" s="15">
        <v>381450</v>
      </c>
      <c r="C11370" s="15">
        <v>602900</v>
      </c>
      <c r="E11370" s="36" t="s">
        <v>250</v>
      </c>
      <c r="F11370" s="15">
        <v>1298100</v>
      </c>
      <c r="G11370" s="15">
        <v>12210926</v>
      </c>
      <c r="I11370" s="38" t="s">
        <v>263</v>
      </c>
      <c r="J11370" s="15">
        <v>1.3</v>
      </c>
    </row>
    <row r="11371" spans="1:10" x14ac:dyDescent="0.3">
      <c r="A11371" s="38" t="s">
        <v>257</v>
      </c>
      <c r="B11371" s="15">
        <v>165000</v>
      </c>
      <c r="C11371" s="15">
        <v>165000</v>
      </c>
      <c r="E11371" s="37" t="s">
        <v>252</v>
      </c>
      <c r="F11371" s="15">
        <v>418500</v>
      </c>
      <c r="G11371" s="15">
        <v>3983950</v>
      </c>
      <c r="I11371" s="35" t="s">
        <v>273</v>
      </c>
      <c r="J11371" s="15"/>
    </row>
    <row r="11372" spans="1:10" x14ac:dyDescent="0.3">
      <c r="A11372" s="38" t="s">
        <v>252</v>
      </c>
      <c r="B11372" s="15">
        <v>429800</v>
      </c>
      <c r="C11372" s="15">
        <v>991800</v>
      </c>
      <c r="E11372" s="37" t="s">
        <v>255</v>
      </c>
      <c r="F11372" s="15">
        <v>495000</v>
      </c>
      <c r="G11372" s="15">
        <v>5283377</v>
      </c>
      <c r="I11372" s="38" t="s">
        <v>245</v>
      </c>
      <c r="J11372" s="15">
        <v>1.5</v>
      </c>
    </row>
    <row r="11373" spans="1:10" x14ac:dyDescent="0.3">
      <c r="A11373" s="38" t="s">
        <v>255</v>
      </c>
      <c r="B11373" s="15">
        <v>474950</v>
      </c>
      <c r="C11373" s="15">
        <v>474950</v>
      </c>
      <c r="E11373" s="37" t="s">
        <v>258</v>
      </c>
      <c r="F11373" s="15">
        <v>384600</v>
      </c>
      <c r="G11373" s="15">
        <v>2943599</v>
      </c>
      <c r="I11373" s="38" t="s">
        <v>247</v>
      </c>
      <c r="J11373" s="15">
        <v>1.3</v>
      </c>
    </row>
    <row r="11374" spans="1:10" x14ac:dyDescent="0.3">
      <c r="A11374" s="38" t="s">
        <v>258</v>
      </c>
      <c r="B11374" s="15"/>
      <c r="C11374" s="15">
        <v>0</v>
      </c>
      <c r="E11374" s="36" t="s">
        <v>253</v>
      </c>
      <c r="F11374" s="15">
        <v>1528758</v>
      </c>
      <c r="G11374" s="15">
        <v>9629347</v>
      </c>
      <c r="I11374" s="38" t="s">
        <v>249</v>
      </c>
      <c r="J11374" s="15">
        <v>1.3</v>
      </c>
    </row>
    <row r="11375" spans="1:10" x14ac:dyDescent="0.3">
      <c r="A11375" s="38" t="s">
        <v>260</v>
      </c>
      <c r="B11375" s="15">
        <v>385950</v>
      </c>
      <c r="C11375" s="15">
        <v>571950</v>
      </c>
      <c r="E11375" s="35" t="s">
        <v>270</v>
      </c>
      <c r="F11375" s="15">
        <v>6393550</v>
      </c>
      <c r="G11375" s="15">
        <v>52035896</v>
      </c>
      <c r="I11375" s="38" t="s">
        <v>251</v>
      </c>
      <c r="J11375" s="15">
        <v>1.6</v>
      </c>
    </row>
    <row r="11376" spans="1:10" x14ac:dyDescent="0.3">
      <c r="A11376" s="38" t="s">
        <v>262</v>
      </c>
      <c r="B11376" s="15">
        <v>100000</v>
      </c>
      <c r="C11376" s="15">
        <v>406900</v>
      </c>
      <c r="E11376" s="36" t="s">
        <v>246</v>
      </c>
      <c r="F11376" s="15">
        <v>1538150</v>
      </c>
      <c r="G11376" s="15">
        <v>8588100</v>
      </c>
      <c r="I11376" s="38" t="s">
        <v>254</v>
      </c>
      <c r="J11376" s="15">
        <v>1.8</v>
      </c>
    </row>
    <row r="11377" spans="1:10" x14ac:dyDescent="0.3">
      <c r="A11377" s="38" t="s">
        <v>263</v>
      </c>
      <c r="B11377" s="15">
        <v>300750</v>
      </c>
      <c r="C11377" s="15">
        <v>1011450</v>
      </c>
      <c r="E11377" s="36" t="s">
        <v>248</v>
      </c>
      <c r="F11377" s="15">
        <v>1663000</v>
      </c>
      <c r="G11377" s="15">
        <v>13786127</v>
      </c>
      <c r="I11377" s="38" t="s">
        <v>257</v>
      </c>
      <c r="J11377" s="15">
        <v>3</v>
      </c>
    </row>
    <row r="11378" spans="1:10" x14ac:dyDescent="0.3">
      <c r="A11378" s="35" t="s">
        <v>270</v>
      </c>
      <c r="B11378" s="15"/>
      <c r="C11378" s="15"/>
      <c r="E11378" s="36" t="s">
        <v>250</v>
      </c>
      <c r="F11378" s="15">
        <v>1709375</v>
      </c>
      <c r="G11378" s="15">
        <v>17819470</v>
      </c>
      <c r="I11378" s="38" t="s">
        <v>252</v>
      </c>
      <c r="J11378" s="15">
        <v>3.1</v>
      </c>
    </row>
    <row r="11379" spans="1:10" x14ac:dyDescent="0.3">
      <c r="A11379" s="38" t="s">
        <v>245</v>
      </c>
      <c r="B11379" s="15">
        <v>66500</v>
      </c>
      <c r="C11379" s="15">
        <v>66500</v>
      </c>
      <c r="E11379" s="37" t="s">
        <v>252</v>
      </c>
      <c r="F11379" s="15">
        <v>525375</v>
      </c>
      <c r="G11379" s="15">
        <v>6576645</v>
      </c>
      <c r="I11379" s="38" t="s">
        <v>255</v>
      </c>
      <c r="J11379" s="15">
        <v>3.3</v>
      </c>
    </row>
    <row r="11380" spans="1:10" x14ac:dyDescent="0.3">
      <c r="A11380" s="38" t="s">
        <v>247</v>
      </c>
      <c r="B11380" s="15"/>
      <c r="C11380" s="15">
        <v>0</v>
      </c>
      <c r="E11380" s="37" t="s">
        <v>255</v>
      </c>
      <c r="F11380" s="15">
        <v>630000</v>
      </c>
      <c r="G11380" s="15">
        <v>7030550</v>
      </c>
      <c r="I11380" s="38" t="s">
        <v>258</v>
      </c>
      <c r="J11380" s="15">
        <v>4.3</v>
      </c>
    </row>
    <row r="11381" spans="1:10" x14ac:dyDescent="0.3">
      <c r="A11381" s="38" t="s">
        <v>249</v>
      </c>
      <c r="B11381" s="15">
        <v>297450</v>
      </c>
      <c r="C11381" s="15">
        <v>594900</v>
      </c>
      <c r="E11381" s="37" t="s">
        <v>258</v>
      </c>
      <c r="F11381" s="15">
        <v>554000</v>
      </c>
      <c r="G11381" s="15">
        <v>4212275</v>
      </c>
      <c r="I11381" s="38" t="s">
        <v>260</v>
      </c>
      <c r="J11381" s="15">
        <v>3.7</v>
      </c>
    </row>
    <row r="11382" spans="1:10" x14ac:dyDescent="0.3">
      <c r="A11382" s="38" t="s">
        <v>251</v>
      </c>
      <c r="B11382" s="15">
        <v>431500</v>
      </c>
      <c r="C11382" s="15">
        <v>991740</v>
      </c>
      <c r="E11382" s="36" t="s">
        <v>253</v>
      </c>
      <c r="F11382" s="15">
        <v>1483025</v>
      </c>
      <c r="G11382" s="15">
        <v>11842199</v>
      </c>
      <c r="I11382" s="38" t="s">
        <v>262</v>
      </c>
      <c r="J11382" s="15">
        <v>3.3</v>
      </c>
    </row>
    <row r="11383" spans="1:10" x14ac:dyDescent="0.3">
      <c r="A11383" s="38" t="s">
        <v>254</v>
      </c>
      <c r="B11383" s="15">
        <v>307450</v>
      </c>
      <c r="C11383" s="15">
        <v>614900</v>
      </c>
      <c r="E11383" s="35" t="s">
        <v>271</v>
      </c>
      <c r="F11383" s="15">
        <v>6480164</v>
      </c>
      <c r="G11383" s="15">
        <v>75101718</v>
      </c>
      <c r="I11383" s="38" t="s">
        <v>263</v>
      </c>
      <c r="J11383" s="15">
        <v>3</v>
      </c>
    </row>
    <row r="11384" spans="1:10" x14ac:dyDescent="0.3">
      <c r="A11384" s="38" t="s">
        <v>257</v>
      </c>
      <c r="B11384" s="15">
        <v>415000</v>
      </c>
      <c r="C11384" s="15">
        <v>1055499</v>
      </c>
      <c r="E11384" s="36" t="s">
        <v>246</v>
      </c>
      <c r="F11384" s="15">
        <v>1355100</v>
      </c>
      <c r="G11384" s="15">
        <v>10559200</v>
      </c>
      <c r="I11384" s="35" t="s">
        <v>274</v>
      </c>
      <c r="J11384" s="15"/>
    </row>
    <row r="11385" spans="1:10" x14ac:dyDescent="0.3">
      <c r="A11385" s="38" t="s">
        <v>252</v>
      </c>
      <c r="B11385" s="15">
        <v>149950</v>
      </c>
      <c r="C11385" s="15">
        <v>815400</v>
      </c>
      <c r="E11385" s="36" t="s">
        <v>248</v>
      </c>
      <c r="F11385" s="15">
        <v>1635989</v>
      </c>
      <c r="G11385" s="15">
        <v>21516876</v>
      </c>
      <c r="I11385" s="38" t="s">
        <v>245</v>
      </c>
      <c r="J11385" s="15">
        <v>2.5</v>
      </c>
    </row>
    <row r="11386" spans="1:10" x14ac:dyDescent="0.3">
      <c r="A11386" s="38" t="s">
        <v>255</v>
      </c>
      <c r="B11386" s="15">
        <v>833500</v>
      </c>
      <c r="C11386" s="15">
        <v>1477500</v>
      </c>
      <c r="E11386" s="36" t="s">
        <v>250</v>
      </c>
      <c r="F11386" s="15">
        <v>1685650</v>
      </c>
      <c r="G11386" s="15">
        <v>25351450</v>
      </c>
      <c r="I11386" s="38" t="s">
        <v>247</v>
      </c>
      <c r="J11386" s="15">
        <v>2.2000000000000002</v>
      </c>
    </row>
    <row r="11387" spans="1:10" x14ac:dyDescent="0.3">
      <c r="A11387" s="38" t="s">
        <v>258</v>
      </c>
      <c r="B11387" s="15">
        <v>256800</v>
      </c>
      <c r="C11387" s="15">
        <v>256800</v>
      </c>
      <c r="E11387" s="37" t="s">
        <v>252</v>
      </c>
      <c r="F11387" s="15">
        <v>574250</v>
      </c>
      <c r="G11387" s="15">
        <v>11790200</v>
      </c>
      <c r="I11387" s="38" t="s">
        <v>249</v>
      </c>
      <c r="J11387" s="15">
        <v>2.1</v>
      </c>
    </row>
    <row r="11388" spans="1:10" x14ac:dyDescent="0.3">
      <c r="A11388" s="38" t="s">
        <v>260</v>
      </c>
      <c r="B11388" s="15">
        <v>322974</v>
      </c>
      <c r="C11388" s="15">
        <v>322974</v>
      </c>
      <c r="E11388" s="37" t="s">
        <v>255</v>
      </c>
      <c r="F11388" s="15">
        <v>558000</v>
      </c>
      <c r="G11388" s="15">
        <v>5582550</v>
      </c>
      <c r="I11388" s="38" t="s">
        <v>251</v>
      </c>
      <c r="J11388" s="15">
        <v>2.2000000000000002</v>
      </c>
    </row>
    <row r="11389" spans="1:10" x14ac:dyDescent="0.3">
      <c r="A11389" s="38" t="s">
        <v>262</v>
      </c>
      <c r="B11389" s="15">
        <v>127500</v>
      </c>
      <c r="C11389" s="15">
        <v>255000</v>
      </c>
      <c r="E11389" s="37" t="s">
        <v>258</v>
      </c>
      <c r="F11389" s="15">
        <v>553400</v>
      </c>
      <c r="G11389" s="15">
        <v>7978700</v>
      </c>
      <c r="I11389" s="38" t="s">
        <v>254</v>
      </c>
      <c r="J11389" s="15">
        <v>2.2999999999999998</v>
      </c>
    </row>
    <row r="11390" spans="1:10" x14ac:dyDescent="0.3">
      <c r="A11390" s="38" t="s">
        <v>263</v>
      </c>
      <c r="B11390" s="15">
        <v>337350</v>
      </c>
      <c r="C11390" s="15">
        <v>674700</v>
      </c>
      <c r="E11390" s="36" t="s">
        <v>253</v>
      </c>
      <c r="F11390" s="15">
        <v>1803425</v>
      </c>
      <c r="G11390" s="15">
        <v>17674192</v>
      </c>
      <c r="I11390" s="38" t="s">
        <v>257</v>
      </c>
      <c r="J11390" s="15">
        <v>2.8</v>
      </c>
    </row>
    <row r="11391" spans="1:10" x14ac:dyDescent="0.3">
      <c r="A11391" s="35" t="s">
        <v>271</v>
      </c>
      <c r="B11391" s="15"/>
      <c r="C11391" s="15"/>
      <c r="E11391" s="35" t="s">
        <v>272</v>
      </c>
      <c r="F11391" s="15">
        <v>6977833</v>
      </c>
      <c r="G11391" s="15">
        <v>79136382</v>
      </c>
      <c r="I11391" s="38" t="s">
        <v>252</v>
      </c>
      <c r="J11391" s="15">
        <v>3</v>
      </c>
    </row>
    <row r="11392" spans="1:10" x14ac:dyDescent="0.3">
      <c r="A11392" s="38" t="s">
        <v>245</v>
      </c>
      <c r="B11392" s="15"/>
      <c r="C11392" s="15">
        <v>0</v>
      </c>
      <c r="E11392" s="36" t="s">
        <v>246</v>
      </c>
      <c r="F11392" s="15">
        <v>1817450</v>
      </c>
      <c r="G11392" s="15">
        <v>13378550</v>
      </c>
      <c r="I11392" s="38" t="s">
        <v>255</v>
      </c>
      <c r="J11392" s="15">
        <v>2.7</v>
      </c>
    </row>
    <row r="11393" spans="1:10" x14ac:dyDescent="0.3">
      <c r="A11393" s="38" t="s">
        <v>247</v>
      </c>
      <c r="B11393" s="15">
        <v>272000</v>
      </c>
      <c r="C11393" s="15">
        <v>272000</v>
      </c>
      <c r="E11393" s="36" t="s">
        <v>248</v>
      </c>
      <c r="F11393" s="15">
        <v>1736389</v>
      </c>
      <c r="G11393" s="15">
        <v>22388897</v>
      </c>
      <c r="I11393" s="38" t="s">
        <v>258</v>
      </c>
      <c r="J11393" s="15">
        <v>2.9</v>
      </c>
    </row>
    <row r="11394" spans="1:10" x14ac:dyDescent="0.3">
      <c r="A11394" s="38" t="s">
        <v>249</v>
      </c>
      <c r="B11394" s="15">
        <v>589875</v>
      </c>
      <c r="C11394" s="15">
        <v>839850</v>
      </c>
      <c r="E11394" s="36" t="s">
        <v>250</v>
      </c>
      <c r="F11394" s="15">
        <v>1637569</v>
      </c>
      <c r="G11394" s="15">
        <v>21872735</v>
      </c>
      <c r="I11394" s="38" t="s">
        <v>260</v>
      </c>
      <c r="J11394" s="15">
        <v>2.7</v>
      </c>
    </row>
    <row r="11395" spans="1:10" x14ac:dyDescent="0.3">
      <c r="A11395" s="38" t="s">
        <v>251</v>
      </c>
      <c r="B11395" s="15">
        <v>217500</v>
      </c>
      <c r="C11395" s="15">
        <v>957950</v>
      </c>
      <c r="E11395" s="37" t="s">
        <v>252</v>
      </c>
      <c r="F11395" s="15">
        <v>360000</v>
      </c>
      <c r="G11395" s="15">
        <v>4274499</v>
      </c>
      <c r="I11395" s="38" t="s">
        <v>262</v>
      </c>
      <c r="J11395" s="15">
        <v>2.2999999999999998</v>
      </c>
    </row>
    <row r="11396" spans="1:10" x14ac:dyDescent="0.3">
      <c r="A11396" s="38" t="s">
        <v>254</v>
      </c>
      <c r="B11396" s="15">
        <v>157500</v>
      </c>
      <c r="C11396" s="15">
        <v>157500</v>
      </c>
      <c r="E11396" s="37" t="s">
        <v>255</v>
      </c>
      <c r="F11396" s="15">
        <v>648870</v>
      </c>
      <c r="G11396" s="15">
        <v>9172989</v>
      </c>
      <c r="I11396" s="38" t="s">
        <v>263</v>
      </c>
      <c r="J11396" s="15">
        <v>1.7</v>
      </c>
    </row>
    <row r="11397" spans="1:10" x14ac:dyDescent="0.3">
      <c r="A11397" s="38" t="s">
        <v>257</v>
      </c>
      <c r="B11397" s="15">
        <v>605500</v>
      </c>
      <c r="C11397" s="15">
        <v>931000</v>
      </c>
      <c r="E11397" s="37" t="s">
        <v>258</v>
      </c>
      <c r="F11397" s="15">
        <v>628699</v>
      </c>
      <c r="G11397" s="15">
        <v>8425247</v>
      </c>
      <c r="I11397" s="35" t="s">
        <v>275</v>
      </c>
      <c r="J11397" s="15"/>
    </row>
    <row r="11398" spans="1:10" x14ac:dyDescent="0.3">
      <c r="A11398" s="38" t="s">
        <v>252</v>
      </c>
      <c r="B11398" s="15">
        <v>400000</v>
      </c>
      <c r="C11398" s="15">
        <v>400000</v>
      </c>
      <c r="E11398" s="36" t="s">
        <v>253</v>
      </c>
      <c r="F11398" s="15">
        <v>1786425</v>
      </c>
      <c r="G11398" s="15">
        <v>21496200</v>
      </c>
      <c r="I11398" s="38" t="s">
        <v>245</v>
      </c>
      <c r="J11398" s="15">
        <v>1.4</v>
      </c>
    </row>
    <row r="11399" spans="1:10" x14ac:dyDescent="0.3">
      <c r="A11399" s="38" t="s">
        <v>255</v>
      </c>
      <c r="B11399" s="15">
        <v>205000</v>
      </c>
      <c r="C11399" s="15">
        <v>205000</v>
      </c>
      <c r="E11399" s="35" t="s">
        <v>273</v>
      </c>
      <c r="F11399" s="15">
        <v>7922274</v>
      </c>
      <c r="G11399" s="15">
        <v>104060522</v>
      </c>
      <c r="I11399" s="38" t="s">
        <v>247</v>
      </c>
      <c r="J11399" s="15">
        <v>1.5</v>
      </c>
    </row>
    <row r="11400" spans="1:10" x14ac:dyDescent="0.3">
      <c r="A11400" s="38" t="s">
        <v>258</v>
      </c>
      <c r="B11400" s="15">
        <v>180000</v>
      </c>
      <c r="C11400" s="15">
        <v>180000</v>
      </c>
      <c r="E11400" s="36" t="s">
        <v>246</v>
      </c>
      <c r="F11400" s="15">
        <v>1761279</v>
      </c>
      <c r="G11400" s="15">
        <v>16352651</v>
      </c>
      <c r="I11400" s="38" t="s">
        <v>249</v>
      </c>
      <c r="J11400" s="15">
        <v>1.5</v>
      </c>
    </row>
    <row r="11401" spans="1:10" x14ac:dyDescent="0.3">
      <c r="A11401" s="38" t="s">
        <v>260</v>
      </c>
      <c r="B11401" s="15">
        <v>404550</v>
      </c>
      <c r="C11401" s="15">
        <v>817050</v>
      </c>
      <c r="E11401" s="36" t="s">
        <v>248</v>
      </c>
      <c r="F11401" s="15">
        <v>2112349</v>
      </c>
      <c r="G11401" s="15">
        <v>24282047</v>
      </c>
      <c r="I11401" s="38" t="s">
        <v>251</v>
      </c>
      <c r="J11401" s="15">
        <v>1.9</v>
      </c>
    </row>
    <row r="11402" spans="1:10" x14ac:dyDescent="0.3">
      <c r="A11402" s="38" t="s">
        <v>262</v>
      </c>
      <c r="B11402" s="15">
        <v>570400</v>
      </c>
      <c r="C11402" s="15">
        <v>1140800</v>
      </c>
      <c r="E11402" s="36" t="s">
        <v>250</v>
      </c>
      <c r="F11402" s="15">
        <v>1953944</v>
      </c>
      <c r="G11402" s="15">
        <v>31303119</v>
      </c>
      <c r="I11402" s="38" t="s">
        <v>254</v>
      </c>
      <c r="J11402" s="15">
        <v>1.4</v>
      </c>
    </row>
    <row r="11403" spans="1:10" x14ac:dyDescent="0.3">
      <c r="A11403" s="38" t="s">
        <v>263</v>
      </c>
      <c r="B11403" s="15">
        <v>309050</v>
      </c>
      <c r="C11403" s="15">
        <v>459100</v>
      </c>
      <c r="E11403" s="37" t="s">
        <v>252</v>
      </c>
      <c r="F11403" s="15">
        <v>705450</v>
      </c>
      <c r="G11403" s="15">
        <v>8615646</v>
      </c>
      <c r="I11403" s="38" t="s">
        <v>257</v>
      </c>
      <c r="J11403" s="15">
        <v>1.2</v>
      </c>
    </row>
    <row r="11404" spans="1:10" x14ac:dyDescent="0.3">
      <c r="A11404" s="35" t="s">
        <v>272</v>
      </c>
      <c r="B11404" s="15"/>
      <c r="C11404" s="15"/>
      <c r="E11404" s="37" t="s">
        <v>255</v>
      </c>
      <c r="F11404" s="15">
        <v>614844</v>
      </c>
      <c r="G11404" s="15">
        <v>13836010</v>
      </c>
      <c r="I11404" s="38" t="s">
        <v>252</v>
      </c>
      <c r="J11404" s="15">
        <v>1</v>
      </c>
    </row>
    <row r="11405" spans="1:10" x14ac:dyDescent="0.3">
      <c r="A11405" s="38" t="s">
        <v>245</v>
      </c>
      <c r="B11405" s="15">
        <v>215000</v>
      </c>
      <c r="C11405" s="15">
        <v>1167000</v>
      </c>
      <c r="E11405" s="37" t="s">
        <v>258</v>
      </c>
      <c r="F11405" s="15">
        <v>633650</v>
      </c>
      <c r="G11405" s="15">
        <v>8851463</v>
      </c>
      <c r="I11405" s="38" t="s">
        <v>258</v>
      </c>
      <c r="J11405" s="15">
        <v>0.9</v>
      </c>
    </row>
    <row r="11406" spans="1:10" x14ac:dyDescent="0.3">
      <c r="A11406" s="38" t="s">
        <v>247</v>
      </c>
      <c r="B11406" s="15">
        <v>225000</v>
      </c>
      <c r="C11406" s="15">
        <v>225000</v>
      </c>
      <c r="E11406" s="36" t="s">
        <v>253</v>
      </c>
      <c r="F11406" s="15">
        <v>2094702</v>
      </c>
      <c r="G11406" s="15">
        <v>32122705</v>
      </c>
      <c r="I11406" s="38" t="s">
        <v>260</v>
      </c>
      <c r="J11406" s="15">
        <v>1.7</v>
      </c>
    </row>
    <row r="11407" spans="1:10" x14ac:dyDescent="0.3">
      <c r="A11407" s="38" t="s">
        <v>249</v>
      </c>
      <c r="B11407" s="15">
        <v>519000</v>
      </c>
      <c r="C11407" s="15">
        <v>519000</v>
      </c>
      <c r="E11407" s="35" t="s">
        <v>274</v>
      </c>
      <c r="F11407" s="15">
        <v>8423025</v>
      </c>
      <c r="G11407" s="15">
        <v>91617380</v>
      </c>
      <c r="I11407" s="38" t="s">
        <v>262</v>
      </c>
      <c r="J11407" s="15">
        <v>1.7</v>
      </c>
    </row>
    <row r="11408" spans="1:10" x14ac:dyDescent="0.3">
      <c r="A11408" s="38" t="s">
        <v>251</v>
      </c>
      <c r="B11408" s="15">
        <v>555000</v>
      </c>
      <c r="C11408" s="15">
        <v>1800000</v>
      </c>
      <c r="E11408" s="36" t="s">
        <v>246</v>
      </c>
      <c r="F11408" s="15">
        <v>1934700</v>
      </c>
      <c r="G11408" s="15">
        <v>25019383</v>
      </c>
      <c r="I11408" s="14">
        <v>81</v>
      </c>
      <c r="J11408" s="15">
        <v>1153.1000000000013</v>
      </c>
    </row>
    <row r="11409" spans="1:10" x14ac:dyDescent="0.3">
      <c r="A11409" s="38" t="s">
        <v>254</v>
      </c>
      <c r="B11409" s="15">
        <v>261950</v>
      </c>
      <c r="C11409" s="15">
        <v>261950</v>
      </c>
      <c r="E11409" s="36" t="s">
        <v>248</v>
      </c>
      <c r="F11409" s="15">
        <v>2139850</v>
      </c>
      <c r="G11409" s="15">
        <v>23907950</v>
      </c>
      <c r="I11409" s="35" t="s">
        <v>244</v>
      </c>
      <c r="J11409" s="15"/>
    </row>
    <row r="11410" spans="1:10" x14ac:dyDescent="0.3">
      <c r="A11410" s="38" t="s">
        <v>257</v>
      </c>
      <c r="B11410" s="15">
        <v>695950</v>
      </c>
      <c r="C11410" s="15">
        <v>1066900</v>
      </c>
      <c r="E11410" s="36" t="s">
        <v>250</v>
      </c>
      <c r="F11410" s="15">
        <v>2152975</v>
      </c>
      <c r="G11410" s="15">
        <v>25671148</v>
      </c>
      <c r="I11410" s="38" t="s">
        <v>245</v>
      </c>
      <c r="J11410" s="15">
        <v>3</v>
      </c>
    </row>
    <row r="11411" spans="1:10" x14ac:dyDescent="0.3">
      <c r="A11411" s="38" t="s">
        <v>252</v>
      </c>
      <c r="B11411" s="15">
        <v>209950</v>
      </c>
      <c r="C11411" s="15">
        <v>690541</v>
      </c>
      <c r="E11411" s="37" t="s">
        <v>252</v>
      </c>
      <c r="F11411" s="15">
        <v>765000</v>
      </c>
      <c r="G11411" s="15">
        <v>11402348</v>
      </c>
      <c r="I11411" s="38" t="s">
        <v>247</v>
      </c>
      <c r="J11411" s="15">
        <v>3</v>
      </c>
    </row>
    <row r="11412" spans="1:10" x14ac:dyDescent="0.3">
      <c r="A11412" s="38" t="s">
        <v>255</v>
      </c>
      <c r="B11412" s="15">
        <v>723000</v>
      </c>
      <c r="C11412" s="15">
        <v>723000</v>
      </c>
      <c r="E11412" s="37" t="s">
        <v>255</v>
      </c>
      <c r="F11412" s="15">
        <v>650000</v>
      </c>
      <c r="G11412" s="15">
        <v>6706100</v>
      </c>
      <c r="I11412" s="38" t="s">
        <v>249</v>
      </c>
      <c r="J11412" s="15">
        <v>2.8</v>
      </c>
    </row>
    <row r="11413" spans="1:10" x14ac:dyDescent="0.3">
      <c r="A11413" s="38" t="s">
        <v>258</v>
      </c>
      <c r="B11413" s="15">
        <v>228500</v>
      </c>
      <c r="C11413" s="15">
        <v>228500</v>
      </c>
      <c r="E11413" s="37" t="s">
        <v>258</v>
      </c>
      <c r="F11413" s="15">
        <v>737975</v>
      </c>
      <c r="G11413" s="15">
        <v>7562700</v>
      </c>
      <c r="I11413" s="38" t="s">
        <v>251</v>
      </c>
      <c r="J11413" s="15">
        <v>2.5</v>
      </c>
    </row>
    <row r="11414" spans="1:10" x14ac:dyDescent="0.3">
      <c r="A11414" s="38" t="s">
        <v>260</v>
      </c>
      <c r="B11414" s="15">
        <v>590750</v>
      </c>
      <c r="C11414" s="15">
        <v>1099500</v>
      </c>
      <c r="E11414" s="36" t="s">
        <v>253</v>
      </c>
      <c r="F11414" s="15">
        <v>2195500</v>
      </c>
      <c r="G11414" s="15">
        <v>17018899</v>
      </c>
      <c r="I11414" s="38" t="s">
        <v>254</v>
      </c>
      <c r="J11414" s="15">
        <v>2.7</v>
      </c>
    </row>
    <row r="11415" spans="1:10" x14ac:dyDescent="0.3">
      <c r="A11415" s="38" t="s">
        <v>262</v>
      </c>
      <c r="B11415" s="15">
        <v>919999</v>
      </c>
      <c r="C11415" s="15">
        <v>919999</v>
      </c>
      <c r="E11415" s="35" t="s">
        <v>275</v>
      </c>
      <c r="F11415" s="15">
        <v>8403405</v>
      </c>
      <c r="G11415" s="15">
        <v>70237025</v>
      </c>
      <c r="I11415" s="38" t="s">
        <v>257</v>
      </c>
      <c r="J11415" s="15">
        <v>2.8</v>
      </c>
    </row>
    <row r="11416" spans="1:10" x14ac:dyDescent="0.3">
      <c r="A11416" s="38" t="s">
        <v>263</v>
      </c>
      <c r="B11416" s="15">
        <v>528500</v>
      </c>
      <c r="C11416" s="15">
        <v>977000</v>
      </c>
      <c r="E11416" s="36" t="s">
        <v>246</v>
      </c>
      <c r="F11416" s="15">
        <v>2033805</v>
      </c>
      <c r="G11416" s="15">
        <v>10848141</v>
      </c>
      <c r="I11416" s="38" t="s">
        <v>252</v>
      </c>
      <c r="J11416" s="15">
        <v>3.8</v>
      </c>
    </row>
    <row r="11417" spans="1:10" x14ac:dyDescent="0.3">
      <c r="A11417" s="35" t="s">
        <v>273</v>
      </c>
      <c r="B11417" s="15"/>
      <c r="C11417" s="15"/>
      <c r="E11417" s="36" t="s">
        <v>248</v>
      </c>
      <c r="F11417" s="15">
        <v>2224500</v>
      </c>
      <c r="G11417" s="15">
        <v>17199648</v>
      </c>
      <c r="I11417" s="38" t="s">
        <v>255</v>
      </c>
      <c r="J11417" s="15">
        <v>4.5999999999999996</v>
      </c>
    </row>
    <row r="11418" spans="1:10" x14ac:dyDescent="0.3">
      <c r="A11418" s="38" t="s">
        <v>245</v>
      </c>
      <c r="B11418" s="15">
        <v>289950</v>
      </c>
      <c r="C11418" s="15">
        <v>289950</v>
      </c>
      <c r="E11418" s="36" t="s">
        <v>250</v>
      </c>
      <c r="F11418" s="15">
        <v>2455750</v>
      </c>
      <c r="G11418" s="15">
        <v>28457336</v>
      </c>
      <c r="I11418" s="38" t="s">
        <v>258</v>
      </c>
      <c r="J11418" s="15">
        <v>5</v>
      </c>
    </row>
    <row r="11419" spans="1:10" x14ac:dyDescent="0.3">
      <c r="A11419" s="38" t="s">
        <v>247</v>
      </c>
      <c r="B11419" s="15">
        <v>235000</v>
      </c>
      <c r="C11419" s="15">
        <v>235000</v>
      </c>
      <c r="E11419" s="37" t="s">
        <v>252</v>
      </c>
      <c r="F11419" s="15">
        <v>736750</v>
      </c>
      <c r="G11419" s="15">
        <v>8361875</v>
      </c>
      <c r="I11419" s="38" t="s">
        <v>260</v>
      </c>
      <c r="J11419" s="15">
        <v>4.8</v>
      </c>
    </row>
    <row r="11420" spans="1:10" x14ac:dyDescent="0.3">
      <c r="A11420" s="38" t="s">
        <v>249</v>
      </c>
      <c r="B11420" s="15">
        <v>720950</v>
      </c>
      <c r="C11420" s="15">
        <v>1808950</v>
      </c>
      <c r="E11420" s="37" t="s">
        <v>255</v>
      </c>
      <c r="F11420" s="15">
        <v>835000</v>
      </c>
      <c r="G11420" s="15">
        <v>10677750</v>
      </c>
      <c r="I11420" s="38" t="s">
        <v>262</v>
      </c>
      <c r="J11420" s="15">
        <v>4.9000000000000004</v>
      </c>
    </row>
    <row r="11421" spans="1:10" x14ac:dyDescent="0.3">
      <c r="A11421" s="38" t="s">
        <v>251</v>
      </c>
      <c r="B11421" s="15">
        <v>319950</v>
      </c>
      <c r="C11421" s="15">
        <v>319950</v>
      </c>
      <c r="E11421" s="37" t="s">
        <v>258</v>
      </c>
      <c r="F11421" s="15">
        <v>884000</v>
      </c>
      <c r="G11421" s="15">
        <v>9417711</v>
      </c>
      <c r="I11421" s="38" t="s">
        <v>263</v>
      </c>
      <c r="J11421" s="15">
        <v>3.9</v>
      </c>
    </row>
    <row r="11422" spans="1:10" x14ac:dyDescent="0.3">
      <c r="A11422" s="38" t="s">
        <v>254</v>
      </c>
      <c r="B11422" s="15">
        <v>334500</v>
      </c>
      <c r="C11422" s="15">
        <v>334500</v>
      </c>
      <c r="E11422" s="36" t="s">
        <v>253</v>
      </c>
      <c r="F11422" s="15">
        <v>1689350</v>
      </c>
      <c r="G11422" s="15">
        <v>13731900</v>
      </c>
      <c r="I11422" s="35" t="s">
        <v>256</v>
      </c>
      <c r="J11422" s="15"/>
    </row>
    <row r="11423" spans="1:10" x14ac:dyDescent="0.3">
      <c r="A11423" s="38" t="s">
        <v>257</v>
      </c>
      <c r="B11423" s="15">
        <v>863475</v>
      </c>
      <c r="C11423" s="15">
        <v>1380950</v>
      </c>
      <c r="E11423" s="14">
        <v>143</v>
      </c>
      <c r="F11423" s="15">
        <v>42839420</v>
      </c>
      <c r="G11423" s="15">
        <v>1021652902</v>
      </c>
      <c r="I11423" s="38" t="s">
        <v>245</v>
      </c>
      <c r="J11423" s="15">
        <v>4.5</v>
      </c>
    </row>
    <row r="11424" spans="1:10" x14ac:dyDescent="0.3">
      <c r="A11424" s="38" t="s">
        <v>252</v>
      </c>
      <c r="B11424" s="15"/>
      <c r="C11424" s="15">
        <v>0</v>
      </c>
      <c r="E11424" s="35" t="s">
        <v>259</v>
      </c>
      <c r="F11424" s="15">
        <v>2151449</v>
      </c>
      <c r="G11424" s="15">
        <v>69251381</v>
      </c>
      <c r="I11424" s="38" t="s">
        <v>247</v>
      </c>
      <c r="J11424" s="15">
        <v>4.4000000000000004</v>
      </c>
    </row>
    <row r="11425" spans="1:10" x14ac:dyDescent="0.3">
      <c r="A11425" s="38" t="s">
        <v>255</v>
      </c>
      <c r="B11425" s="15">
        <v>560514</v>
      </c>
      <c r="C11425" s="15">
        <v>813027</v>
      </c>
      <c r="E11425" s="36" t="s">
        <v>246</v>
      </c>
      <c r="F11425" s="15">
        <v>518050</v>
      </c>
      <c r="G11425" s="15">
        <v>13567213</v>
      </c>
      <c r="I11425" s="38" t="s">
        <v>249</v>
      </c>
      <c r="J11425" s="15">
        <v>6.2</v>
      </c>
    </row>
    <row r="11426" spans="1:10" x14ac:dyDescent="0.3">
      <c r="A11426" s="38" t="s">
        <v>258</v>
      </c>
      <c r="B11426" s="15">
        <v>606000</v>
      </c>
      <c r="C11426" s="15">
        <v>1281000</v>
      </c>
      <c r="E11426" s="36" t="s">
        <v>248</v>
      </c>
      <c r="F11426" s="15">
        <v>554250</v>
      </c>
      <c r="G11426" s="15">
        <v>21456050</v>
      </c>
      <c r="I11426" s="38" t="s">
        <v>251</v>
      </c>
      <c r="J11426" s="15">
        <v>7.5</v>
      </c>
    </row>
    <row r="11427" spans="1:10" x14ac:dyDescent="0.3">
      <c r="A11427" s="38" t="s">
        <v>260</v>
      </c>
      <c r="B11427" s="15">
        <v>1067875</v>
      </c>
      <c r="C11427" s="15">
        <v>4602000</v>
      </c>
      <c r="E11427" s="36" t="s">
        <v>250</v>
      </c>
      <c r="F11427" s="15">
        <v>550799</v>
      </c>
      <c r="G11427" s="15">
        <v>16203058</v>
      </c>
      <c r="I11427" s="38" t="s">
        <v>254</v>
      </c>
      <c r="J11427" s="15">
        <v>8</v>
      </c>
    </row>
    <row r="11428" spans="1:10" x14ac:dyDescent="0.3">
      <c r="A11428" s="38" t="s">
        <v>262</v>
      </c>
      <c r="B11428" s="15">
        <v>466000</v>
      </c>
      <c r="C11428" s="15">
        <v>761000</v>
      </c>
      <c r="E11428" s="37" t="s">
        <v>252</v>
      </c>
      <c r="F11428" s="15">
        <v>177250</v>
      </c>
      <c r="G11428" s="15">
        <v>6465580</v>
      </c>
      <c r="I11428" s="38" t="s">
        <v>257</v>
      </c>
      <c r="J11428" s="15">
        <v>9.4</v>
      </c>
    </row>
    <row r="11429" spans="1:10" x14ac:dyDescent="0.3">
      <c r="A11429" s="38" t="s">
        <v>263</v>
      </c>
      <c r="B11429" s="15">
        <v>594000</v>
      </c>
      <c r="C11429" s="15">
        <v>2777900</v>
      </c>
      <c r="E11429" s="37" t="s">
        <v>255</v>
      </c>
      <c r="F11429" s="15">
        <v>174299</v>
      </c>
      <c r="G11429" s="15">
        <v>4855079</v>
      </c>
      <c r="I11429" s="38" t="s">
        <v>252</v>
      </c>
      <c r="J11429" s="15">
        <v>9.8000000000000007</v>
      </c>
    </row>
    <row r="11430" spans="1:10" x14ac:dyDescent="0.3">
      <c r="A11430" s="35" t="s">
        <v>274</v>
      </c>
      <c r="B11430" s="15"/>
      <c r="C11430" s="15"/>
      <c r="E11430" s="37" t="s">
        <v>258</v>
      </c>
      <c r="F11430" s="15">
        <v>199250</v>
      </c>
      <c r="G11430" s="15">
        <v>4882399</v>
      </c>
      <c r="I11430" s="38" t="s">
        <v>255</v>
      </c>
      <c r="J11430" s="15">
        <v>10.199999999999999</v>
      </c>
    </row>
    <row r="11431" spans="1:10" x14ac:dyDescent="0.3">
      <c r="A11431" s="38" t="s">
        <v>245</v>
      </c>
      <c r="B11431" s="15">
        <v>310000</v>
      </c>
      <c r="C11431" s="15">
        <v>793500</v>
      </c>
      <c r="E11431" s="36" t="s">
        <v>253</v>
      </c>
      <c r="F11431" s="15">
        <v>528350</v>
      </c>
      <c r="G11431" s="15">
        <v>18025060</v>
      </c>
      <c r="I11431" s="38" t="s">
        <v>258</v>
      </c>
      <c r="J11431" s="15">
        <v>10.7</v>
      </c>
    </row>
    <row r="11432" spans="1:10" x14ac:dyDescent="0.3">
      <c r="A11432" s="38" t="s">
        <v>247</v>
      </c>
      <c r="B11432" s="15"/>
      <c r="C11432" s="15">
        <v>0</v>
      </c>
      <c r="E11432" s="35" t="s">
        <v>265</v>
      </c>
      <c r="F11432" s="15">
        <v>2601094</v>
      </c>
      <c r="G11432" s="15">
        <v>80132338</v>
      </c>
      <c r="I11432" s="38" t="s">
        <v>260</v>
      </c>
      <c r="J11432" s="15">
        <v>13</v>
      </c>
    </row>
    <row r="11433" spans="1:10" x14ac:dyDescent="0.3">
      <c r="A11433" s="38" t="s">
        <v>249</v>
      </c>
      <c r="B11433" s="15">
        <v>572548</v>
      </c>
      <c r="C11433" s="15">
        <v>870095</v>
      </c>
      <c r="E11433" s="36" t="s">
        <v>246</v>
      </c>
      <c r="F11433" s="15">
        <v>598725</v>
      </c>
      <c r="G11433" s="15">
        <v>17075730</v>
      </c>
      <c r="I11433" s="38" t="s">
        <v>262</v>
      </c>
      <c r="J11433" s="15">
        <v>12.1</v>
      </c>
    </row>
    <row r="11434" spans="1:10" x14ac:dyDescent="0.3">
      <c r="A11434" s="38" t="s">
        <v>251</v>
      </c>
      <c r="B11434" s="15">
        <v>669900</v>
      </c>
      <c r="C11434" s="15">
        <v>669900</v>
      </c>
      <c r="E11434" s="36" t="s">
        <v>248</v>
      </c>
      <c r="F11434" s="15">
        <v>630525</v>
      </c>
      <c r="G11434" s="15">
        <v>20016265</v>
      </c>
      <c r="I11434" s="38" t="s">
        <v>263</v>
      </c>
      <c r="J11434" s="15">
        <v>11.4</v>
      </c>
    </row>
    <row r="11435" spans="1:10" x14ac:dyDescent="0.3">
      <c r="A11435" s="38" t="s">
        <v>254</v>
      </c>
      <c r="B11435" s="15">
        <v>732450</v>
      </c>
      <c r="C11435" s="15">
        <v>1526775</v>
      </c>
      <c r="E11435" s="36" t="s">
        <v>250</v>
      </c>
      <c r="F11435" s="15">
        <v>688594</v>
      </c>
      <c r="G11435" s="15">
        <v>26121759</v>
      </c>
      <c r="I11435" s="35" t="s">
        <v>261</v>
      </c>
      <c r="J11435" s="15"/>
    </row>
    <row r="11436" spans="1:10" x14ac:dyDescent="0.3">
      <c r="A11436" s="38" t="s">
        <v>257</v>
      </c>
      <c r="B11436" s="15">
        <v>829500</v>
      </c>
      <c r="C11436" s="15">
        <v>1081000</v>
      </c>
      <c r="E11436" s="37" t="s">
        <v>252</v>
      </c>
      <c r="F11436" s="15">
        <v>214000</v>
      </c>
      <c r="G11436" s="15">
        <v>7702130</v>
      </c>
      <c r="I11436" s="38" t="s">
        <v>245</v>
      </c>
      <c r="J11436" s="15">
        <v>12.4</v>
      </c>
    </row>
    <row r="11437" spans="1:10" x14ac:dyDescent="0.3">
      <c r="A11437" s="38" t="s">
        <v>252</v>
      </c>
      <c r="B11437" s="15">
        <v>425500</v>
      </c>
      <c r="C11437" s="15">
        <v>1689000</v>
      </c>
      <c r="E11437" s="37" t="s">
        <v>255</v>
      </c>
      <c r="F11437" s="15">
        <v>242000</v>
      </c>
      <c r="G11437" s="15">
        <v>12104335</v>
      </c>
      <c r="I11437" s="38" t="s">
        <v>247</v>
      </c>
      <c r="J11437" s="15">
        <v>13.1</v>
      </c>
    </row>
    <row r="11438" spans="1:10" x14ac:dyDescent="0.3">
      <c r="A11438" s="38" t="s">
        <v>255</v>
      </c>
      <c r="B11438" s="15">
        <v>360000</v>
      </c>
      <c r="C11438" s="15">
        <v>720000</v>
      </c>
      <c r="E11438" s="37" t="s">
        <v>258</v>
      </c>
      <c r="F11438" s="15">
        <v>232594</v>
      </c>
      <c r="G11438" s="15">
        <v>6315294</v>
      </c>
      <c r="I11438" s="38" t="s">
        <v>249</v>
      </c>
      <c r="J11438" s="15">
        <v>13.4</v>
      </c>
    </row>
    <row r="11439" spans="1:10" x14ac:dyDescent="0.3">
      <c r="A11439" s="38" t="s">
        <v>258</v>
      </c>
      <c r="B11439" s="15">
        <v>637975</v>
      </c>
      <c r="C11439" s="15">
        <v>2337271</v>
      </c>
      <c r="E11439" s="36" t="s">
        <v>253</v>
      </c>
      <c r="F11439" s="15">
        <v>683250</v>
      </c>
      <c r="G11439" s="15">
        <v>16918584</v>
      </c>
      <c r="I11439" s="38" t="s">
        <v>251</v>
      </c>
      <c r="J11439" s="15">
        <v>15.4</v>
      </c>
    </row>
    <row r="11440" spans="1:10" x14ac:dyDescent="0.3">
      <c r="A11440" s="38" t="s">
        <v>260</v>
      </c>
      <c r="B11440" s="15">
        <v>825450</v>
      </c>
      <c r="C11440" s="15">
        <v>1175900</v>
      </c>
      <c r="E11440" s="35" t="s">
        <v>244</v>
      </c>
      <c r="F11440" s="15">
        <v>2896225</v>
      </c>
      <c r="G11440" s="15">
        <v>85058635</v>
      </c>
      <c r="I11440" s="38" t="s">
        <v>254</v>
      </c>
      <c r="J11440" s="15">
        <v>19.2</v>
      </c>
    </row>
    <row r="11441" spans="1:10" x14ac:dyDescent="0.3">
      <c r="A11441" s="38" t="s">
        <v>262</v>
      </c>
      <c r="B11441" s="15">
        <v>824500</v>
      </c>
      <c r="C11441" s="15">
        <v>1784500</v>
      </c>
      <c r="E11441" s="36" t="s">
        <v>246</v>
      </c>
      <c r="F11441" s="15">
        <v>664000</v>
      </c>
      <c r="G11441" s="15">
        <v>16721669</v>
      </c>
      <c r="I11441" s="38" t="s">
        <v>257</v>
      </c>
      <c r="J11441" s="15">
        <v>18.7</v>
      </c>
    </row>
    <row r="11442" spans="1:10" x14ac:dyDescent="0.3">
      <c r="A11442" s="38" t="s">
        <v>263</v>
      </c>
      <c r="B11442" s="15"/>
      <c r="C11442" s="15">
        <v>0</v>
      </c>
      <c r="E11442" s="36" t="s">
        <v>248</v>
      </c>
      <c r="F11442" s="15">
        <v>733725</v>
      </c>
      <c r="G11442" s="15">
        <v>24879342</v>
      </c>
      <c r="I11442" s="38" t="s">
        <v>252</v>
      </c>
      <c r="J11442" s="15">
        <v>19.600000000000001</v>
      </c>
    </row>
    <row r="11443" spans="1:10" x14ac:dyDescent="0.3">
      <c r="A11443" s="35" t="s">
        <v>275</v>
      </c>
      <c r="B11443" s="15"/>
      <c r="C11443" s="15"/>
      <c r="E11443" s="36" t="s">
        <v>250</v>
      </c>
      <c r="F11443" s="15">
        <v>749000</v>
      </c>
      <c r="G11443" s="15">
        <v>26132998</v>
      </c>
      <c r="I11443" s="38" t="s">
        <v>255</v>
      </c>
      <c r="J11443" s="15">
        <v>16.899999999999999</v>
      </c>
    </row>
    <row r="11444" spans="1:10" x14ac:dyDescent="0.3">
      <c r="A11444" s="38" t="s">
        <v>245</v>
      </c>
      <c r="B11444" s="15"/>
      <c r="C11444" s="15">
        <v>0</v>
      </c>
      <c r="E11444" s="37" t="s">
        <v>252</v>
      </c>
      <c r="F11444" s="15">
        <v>266000</v>
      </c>
      <c r="G11444" s="15">
        <v>10348676</v>
      </c>
      <c r="I11444" s="38" t="s">
        <v>258</v>
      </c>
      <c r="J11444" s="15">
        <v>17</v>
      </c>
    </row>
    <row r="11445" spans="1:10" x14ac:dyDescent="0.3">
      <c r="A11445" s="38" t="s">
        <v>247</v>
      </c>
      <c r="B11445" s="15">
        <v>671000</v>
      </c>
      <c r="C11445" s="15">
        <v>671000</v>
      </c>
      <c r="E11445" s="37" t="s">
        <v>255</v>
      </c>
      <c r="F11445" s="15">
        <v>238000</v>
      </c>
      <c r="G11445" s="15">
        <v>9292949</v>
      </c>
      <c r="I11445" s="38" t="s">
        <v>260</v>
      </c>
      <c r="J11445" s="15">
        <v>17.600000000000001</v>
      </c>
    </row>
    <row r="11446" spans="1:10" x14ac:dyDescent="0.3">
      <c r="A11446" s="38" t="s">
        <v>249</v>
      </c>
      <c r="B11446" s="15">
        <v>679950</v>
      </c>
      <c r="C11446" s="15">
        <v>679950</v>
      </c>
      <c r="E11446" s="37" t="s">
        <v>258</v>
      </c>
      <c r="F11446" s="15">
        <v>245000</v>
      </c>
      <c r="G11446" s="15">
        <v>6491373</v>
      </c>
      <c r="I11446" s="38" t="s">
        <v>262</v>
      </c>
      <c r="J11446" s="15">
        <v>15.6</v>
      </c>
    </row>
    <row r="11447" spans="1:10" x14ac:dyDescent="0.3">
      <c r="A11447" s="38" t="s">
        <v>251</v>
      </c>
      <c r="B11447" s="15">
        <v>654500</v>
      </c>
      <c r="C11447" s="15">
        <v>954000</v>
      </c>
      <c r="E11447" s="36" t="s">
        <v>253</v>
      </c>
      <c r="F11447" s="15">
        <v>749500</v>
      </c>
      <c r="G11447" s="15">
        <v>17324626</v>
      </c>
      <c r="I11447" s="38" t="s">
        <v>263</v>
      </c>
      <c r="J11447" s="15">
        <v>13.8</v>
      </c>
    </row>
    <row r="11448" spans="1:10" x14ac:dyDescent="0.3">
      <c r="A11448" s="38" t="s">
        <v>254</v>
      </c>
      <c r="B11448" s="15">
        <v>654500</v>
      </c>
      <c r="C11448" s="15">
        <v>1800950</v>
      </c>
      <c r="E11448" s="35" t="s">
        <v>256</v>
      </c>
      <c r="F11448" s="15">
        <v>3155000</v>
      </c>
      <c r="G11448" s="15">
        <v>84038360</v>
      </c>
      <c r="I11448" s="35" t="s">
        <v>264</v>
      </c>
      <c r="J11448" s="15"/>
    </row>
    <row r="11449" spans="1:10" x14ac:dyDescent="0.3">
      <c r="A11449" s="38" t="s">
        <v>257</v>
      </c>
      <c r="B11449" s="15"/>
      <c r="C11449" s="15">
        <v>0</v>
      </c>
      <c r="E11449" s="36" t="s">
        <v>246</v>
      </c>
      <c r="F11449" s="15">
        <v>791000</v>
      </c>
      <c r="G11449" s="15">
        <v>20743674</v>
      </c>
      <c r="I11449" s="38" t="s">
        <v>245</v>
      </c>
      <c r="J11449" s="15">
        <v>13.9</v>
      </c>
    </row>
    <row r="11450" spans="1:10" x14ac:dyDescent="0.3">
      <c r="A11450" s="38" t="s">
        <v>252</v>
      </c>
      <c r="B11450" s="15">
        <v>335000</v>
      </c>
      <c r="C11450" s="15">
        <v>1235000</v>
      </c>
      <c r="E11450" s="36" t="s">
        <v>248</v>
      </c>
      <c r="F11450" s="15">
        <v>812525</v>
      </c>
      <c r="G11450" s="15">
        <v>28287315</v>
      </c>
      <c r="I11450" s="38" t="s">
        <v>247</v>
      </c>
      <c r="J11450" s="15">
        <v>16.600000000000001</v>
      </c>
    </row>
    <row r="11451" spans="1:10" x14ac:dyDescent="0.3">
      <c r="A11451" s="38" t="s">
        <v>255</v>
      </c>
      <c r="B11451" s="15">
        <v>440000</v>
      </c>
      <c r="C11451" s="15">
        <v>880000</v>
      </c>
      <c r="E11451" s="36" t="s">
        <v>250</v>
      </c>
      <c r="F11451" s="15">
        <v>803975</v>
      </c>
      <c r="G11451" s="15">
        <v>18733505</v>
      </c>
      <c r="I11451" s="38" t="s">
        <v>249</v>
      </c>
      <c r="J11451" s="15">
        <v>21.2</v>
      </c>
    </row>
    <row r="11452" spans="1:10" x14ac:dyDescent="0.3">
      <c r="A11452" s="38" t="s">
        <v>258</v>
      </c>
      <c r="B11452" s="15">
        <v>769990</v>
      </c>
      <c r="C11452" s="15">
        <v>769990</v>
      </c>
      <c r="E11452" s="37" t="s">
        <v>252</v>
      </c>
      <c r="F11452" s="15">
        <v>287000</v>
      </c>
      <c r="G11452" s="15">
        <v>5839750</v>
      </c>
      <c r="I11452" s="38" t="s">
        <v>251</v>
      </c>
      <c r="J11452" s="15">
        <v>23.4</v>
      </c>
    </row>
    <row r="11453" spans="1:10" x14ac:dyDescent="0.3">
      <c r="A11453" s="38" t="s">
        <v>260</v>
      </c>
      <c r="B11453" s="15">
        <v>532975</v>
      </c>
      <c r="C11453" s="15">
        <v>848950</v>
      </c>
      <c r="E11453" s="37" t="s">
        <v>255</v>
      </c>
      <c r="F11453" s="15">
        <v>262000</v>
      </c>
      <c r="G11453" s="15">
        <v>7244906</v>
      </c>
      <c r="I11453" s="38" t="s">
        <v>254</v>
      </c>
      <c r="J11453" s="15">
        <v>23.4</v>
      </c>
    </row>
    <row r="11454" spans="1:10" x14ac:dyDescent="0.3">
      <c r="A11454" s="38" t="s">
        <v>262</v>
      </c>
      <c r="B11454" s="15">
        <v>430000</v>
      </c>
      <c r="C11454" s="15">
        <v>430000</v>
      </c>
      <c r="E11454" s="37" t="s">
        <v>258</v>
      </c>
      <c r="F11454" s="15">
        <v>254975</v>
      </c>
      <c r="G11454" s="15">
        <v>5648849</v>
      </c>
      <c r="I11454" s="38" t="s">
        <v>257</v>
      </c>
      <c r="J11454" s="15">
        <v>22.9</v>
      </c>
    </row>
    <row r="11455" spans="1:10" x14ac:dyDescent="0.3">
      <c r="A11455" s="14">
        <v>66</v>
      </c>
      <c r="B11455" s="15">
        <v>73588544</v>
      </c>
      <c r="C11455" s="15">
        <v>147045205</v>
      </c>
      <c r="E11455" s="36" t="s">
        <v>253</v>
      </c>
      <c r="F11455" s="15">
        <v>747500</v>
      </c>
      <c r="G11455" s="15">
        <v>16273866</v>
      </c>
      <c r="I11455" s="38" t="s">
        <v>252</v>
      </c>
      <c r="J11455" s="15">
        <v>23.7</v>
      </c>
    </row>
    <row r="11456" spans="1:10" x14ac:dyDescent="0.3">
      <c r="A11456" s="35" t="s">
        <v>243</v>
      </c>
      <c r="B11456" s="15"/>
      <c r="C11456" s="15"/>
      <c r="E11456" s="35" t="s">
        <v>261</v>
      </c>
      <c r="F11456" s="15">
        <v>2784098</v>
      </c>
      <c r="G11456" s="15">
        <v>51813302</v>
      </c>
      <c r="I11456" s="38" t="s">
        <v>255</v>
      </c>
      <c r="J11456" s="15">
        <v>22.4</v>
      </c>
    </row>
    <row r="11457" spans="1:10" x14ac:dyDescent="0.3">
      <c r="A11457" s="38" t="s">
        <v>245</v>
      </c>
      <c r="B11457" s="15">
        <v>395500</v>
      </c>
      <c r="C11457" s="15">
        <v>395500</v>
      </c>
      <c r="E11457" s="36" t="s">
        <v>246</v>
      </c>
      <c r="F11457" s="15">
        <v>720667</v>
      </c>
      <c r="G11457" s="15">
        <v>13585493</v>
      </c>
      <c r="I11457" s="38" t="s">
        <v>258</v>
      </c>
      <c r="J11457" s="15">
        <v>23.2</v>
      </c>
    </row>
    <row r="11458" spans="1:10" x14ac:dyDescent="0.3">
      <c r="A11458" s="38" t="s">
        <v>247</v>
      </c>
      <c r="B11458" s="15">
        <v>249950</v>
      </c>
      <c r="C11458" s="15">
        <v>249950</v>
      </c>
      <c r="E11458" s="36" t="s">
        <v>248</v>
      </c>
      <c r="F11458" s="15">
        <v>717981</v>
      </c>
      <c r="G11458" s="15">
        <v>14501808</v>
      </c>
      <c r="I11458" s="38" t="s">
        <v>260</v>
      </c>
      <c r="J11458" s="15">
        <v>20</v>
      </c>
    </row>
    <row r="11459" spans="1:10" x14ac:dyDescent="0.3">
      <c r="A11459" s="38" t="s">
        <v>249</v>
      </c>
      <c r="B11459" s="15">
        <v>283000</v>
      </c>
      <c r="C11459" s="15">
        <v>283000</v>
      </c>
      <c r="E11459" s="36" t="s">
        <v>250</v>
      </c>
      <c r="F11459" s="15">
        <v>694450</v>
      </c>
      <c r="G11459" s="15">
        <v>12149754</v>
      </c>
      <c r="I11459" s="38" t="s">
        <v>262</v>
      </c>
      <c r="J11459" s="15">
        <v>21.3</v>
      </c>
    </row>
    <row r="11460" spans="1:10" x14ac:dyDescent="0.3">
      <c r="A11460" s="38" t="s">
        <v>251</v>
      </c>
      <c r="B11460" s="15">
        <v>351925</v>
      </c>
      <c r="C11460" s="15">
        <v>799000</v>
      </c>
      <c r="E11460" s="37" t="s">
        <v>252</v>
      </c>
      <c r="F11460" s="15">
        <v>235250</v>
      </c>
      <c r="G11460" s="15">
        <v>4382549</v>
      </c>
      <c r="I11460" s="38" t="s">
        <v>263</v>
      </c>
      <c r="J11460" s="15">
        <v>16.2</v>
      </c>
    </row>
    <row r="11461" spans="1:10" x14ac:dyDescent="0.3">
      <c r="A11461" s="38" t="s">
        <v>254</v>
      </c>
      <c r="B11461" s="15">
        <v>173000</v>
      </c>
      <c r="C11461" s="15">
        <v>521750</v>
      </c>
      <c r="E11461" s="37" t="s">
        <v>255</v>
      </c>
      <c r="F11461" s="15">
        <v>225200</v>
      </c>
      <c r="G11461" s="15">
        <v>2887756</v>
      </c>
      <c r="I11461" s="35" t="s">
        <v>266</v>
      </c>
      <c r="J11461" s="15"/>
    </row>
    <row r="11462" spans="1:10" x14ac:dyDescent="0.3">
      <c r="A11462" s="38" t="s">
        <v>257</v>
      </c>
      <c r="B11462" s="15">
        <v>324825</v>
      </c>
      <c r="C11462" s="15">
        <v>459650</v>
      </c>
      <c r="E11462" s="37" t="s">
        <v>258</v>
      </c>
      <c r="F11462" s="15">
        <v>234000</v>
      </c>
      <c r="G11462" s="15">
        <v>4879449</v>
      </c>
      <c r="I11462" s="38" t="s">
        <v>245</v>
      </c>
      <c r="J11462" s="15">
        <v>12.9</v>
      </c>
    </row>
    <row r="11463" spans="1:10" x14ac:dyDescent="0.3">
      <c r="A11463" s="38" t="s">
        <v>252</v>
      </c>
      <c r="B11463" s="15">
        <v>275000</v>
      </c>
      <c r="C11463" s="15">
        <v>275000</v>
      </c>
      <c r="E11463" s="36" t="s">
        <v>253</v>
      </c>
      <c r="F11463" s="15">
        <v>651000</v>
      </c>
      <c r="G11463" s="15">
        <v>11576247</v>
      </c>
      <c r="I11463" s="38" t="s">
        <v>247</v>
      </c>
      <c r="J11463" s="15">
        <v>10.9</v>
      </c>
    </row>
    <row r="11464" spans="1:10" x14ac:dyDescent="0.3">
      <c r="A11464" s="38" t="s">
        <v>255</v>
      </c>
      <c r="B11464" s="15">
        <v>159475</v>
      </c>
      <c r="C11464" s="15">
        <v>318950</v>
      </c>
      <c r="E11464" s="35" t="s">
        <v>264</v>
      </c>
      <c r="F11464" s="15">
        <v>2520725</v>
      </c>
      <c r="G11464" s="15">
        <v>39456139</v>
      </c>
      <c r="I11464" s="38" t="s">
        <v>249</v>
      </c>
      <c r="J11464" s="15">
        <v>10.6</v>
      </c>
    </row>
    <row r="11465" spans="1:10" x14ac:dyDescent="0.3">
      <c r="A11465" s="38" t="s">
        <v>258</v>
      </c>
      <c r="B11465" s="15">
        <v>514450</v>
      </c>
      <c r="C11465" s="15">
        <v>1027400</v>
      </c>
      <c r="E11465" s="36" t="s">
        <v>246</v>
      </c>
      <c r="F11465" s="15">
        <v>637100</v>
      </c>
      <c r="G11465" s="15">
        <v>6426700</v>
      </c>
      <c r="I11465" s="38" t="s">
        <v>251</v>
      </c>
      <c r="J11465" s="15">
        <v>10.199999999999999</v>
      </c>
    </row>
    <row r="11466" spans="1:10" x14ac:dyDescent="0.3">
      <c r="A11466" s="38" t="s">
        <v>260</v>
      </c>
      <c r="B11466" s="15">
        <v>505000</v>
      </c>
      <c r="C11466" s="15">
        <v>685000</v>
      </c>
      <c r="E11466" s="36" t="s">
        <v>248</v>
      </c>
      <c r="F11466" s="15">
        <v>632250</v>
      </c>
      <c r="G11466" s="15">
        <v>9877250</v>
      </c>
      <c r="I11466" s="38" t="s">
        <v>254</v>
      </c>
      <c r="J11466" s="15">
        <v>10.8</v>
      </c>
    </row>
    <row r="11467" spans="1:10" x14ac:dyDescent="0.3">
      <c r="A11467" s="38" t="s">
        <v>262</v>
      </c>
      <c r="B11467" s="15">
        <v>355000</v>
      </c>
      <c r="C11467" s="15">
        <v>928000</v>
      </c>
      <c r="E11467" s="36" t="s">
        <v>250</v>
      </c>
      <c r="F11467" s="15">
        <v>627375</v>
      </c>
      <c r="G11467" s="15">
        <v>11599777</v>
      </c>
      <c r="I11467" s="38" t="s">
        <v>257</v>
      </c>
      <c r="J11467" s="15">
        <v>11.7</v>
      </c>
    </row>
    <row r="11468" spans="1:10" x14ac:dyDescent="0.3">
      <c r="A11468" s="38" t="s">
        <v>263</v>
      </c>
      <c r="B11468" s="15">
        <v>326500</v>
      </c>
      <c r="C11468" s="15">
        <v>971450</v>
      </c>
      <c r="E11468" s="37" t="s">
        <v>252</v>
      </c>
      <c r="F11468" s="15">
        <v>215000</v>
      </c>
      <c r="G11468" s="15">
        <v>4032977</v>
      </c>
      <c r="I11468" s="38" t="s">
        <v>252</v>
      </c>
      <c r="J11468" s="15">
        <v>12</v>
      </c>
    </row>
    <row r="11469" spans="1:10" x14ac:dyDescent="0.3">
      <c r="A11469" s="35" t="s">
        <v>259</v>
      </c>
      <c r="B11469" s="15"/>
      <c r="C11469" s="15"/>
      <c r="E11469" s="37" t="s">
        <v>255</v>
      </c>
      <c r="F11469" s="15">
        <v>217900</v>
      </c>
      <c r="G11469" s="15">
        <v>3767850</v>
      </c>
      <c r="I11469" s="38" t="s">
        <v>255</v>
      </c>
      <c r="J11469" s="15">
        <v>12.7</v>
      </c>
    </row>
    <row r="11470" spans="1:10" x14ac:dyDescent="0.3">
      <c r="A11470" s="38" t="s">
        <v>245</v>
      </c>
      <c r="B11470" s="15">
        <v>183250</v>
      </c>
      <c r="C11470" s="15">
        <v>366500</v>
      </c>
      <c r="E11470" s="37" t="s">
        <v>258</v>
      </c>
      <c r="F11470" s="15">
        <v>194475</v>
      </c>
      <c r="G11470" s="15">
        <v>3798950</v>
      </c>
      <c r="I11470" s="38" t="s">
        <v>258</v>
      </c>
      <c r="J11470" s="15">
        <v>12</v>
      </c>
    </row>
    <row r="11471" spans="1:10" x14ac:dyDescent="0.3">
      <c r="A11471" s="38" t="s">
        <v>247</v>
      </c>
      <c r="B11471" s="15">
        <v>354950</v>
      </c>
      <c r="C11471" s="15">
        <v>354950</v>
      </c>
      <c r="E11471" s="36" t="s">
        <v>253</v>
      </c>
      <c r="F11471" s="15">
        <v>624000</v>
      </c>
      <c r="G11471" s="15">
        <v>11552412</v>
      </c>
      <c r="I11471" s="38" t="s">
        <v>260</v>
      </c>
      <c r="J11471" s="15">
        <v>12.1</v>
      </c>
    </row>
    <row r="11472" spans="1:10" x14ac:dyDescent="0.3">
      <c r="A11472" s="38" t="s">
        <v>249</v>
      </c>
      <c r="B11472" s="15">
        <v>342000</v>
      </c>
      <c r="C11472" s="15">
        <v>525000</v>
      </c>
      <c r="E11472" s="35" t="s">
        <v>266</v>
      </c>
      <c r="F11472" s="15">
        <v>2370026</v>
      </c>
      <c r="G11472" s="15">
        <v>35490335</v>
      </c>
      <c r="I11472" s="38" t="s">
        <v>262</v>
      </c>
      <c r="J11472" s="15">
        <v>11.3</v>
      </c>
    </row>
    <row r="11473" spans="1:10" x14ac:dyDescent="0.3">
      <c r="A11473" s="38" t="s">
        <v>251</v>
      </c>
      <c r="B11473" s="15">
        <v>414199</v>
      </c>
      <c r="C11473" s="15">
        <v>414199</v>
      </c>
      <c r="E11473" s="36" t="s">
        <v>246</v>
      </c>
      <c r="F11473" s="15">
        <v>507450</v>
      </c>
      <c r="G11473" s="15">
        <v>7919620</v>
      </c>
      <c r="I11473" s="38" t="s">
        <v>263</v>
      </c>
      <c r="J11473" s="15">
        <v>10.6</v>
      </c>
    </row>
    <row r="11474" spans="1:10" x14ac:dyDescent="0.3">
      <c r="A11474" s="38" t="s">
        <v>254</v>
      </c>
      <c r="B11474" s="15">
        <v>176950</v>
      </c>
      <c r="C11474" s="15">
        <v>538550</v>
      </c>
      <c r="E11474" s="36" t="s">
        <v>248</v>
      </c>
      <c r="F11474" s="15">
        <v>632551</v>
      </c>
      <c r="G11474" s="15">
        <v>11845689</v>
      </c>
      <c r="I11474" s="35" t="s">
        <v>267</v>
      </c>
      <c r="J11474" s="15"/>
    </row>
    <row r="11475" spans="1:10" x14ac:dyDescent="0.3">
      <c r="A11475" s="38" t="s">
        <v>257</v>
      </c>
      <c r="B11475" s="15">
        <v>481500</v>
      </c>
      <c r="C11475" s="15">
        <v>1403000</v>
      </c>
      <c r="E11475" s="36" t="s">
        <v>250</v>
      </c>
      <c r="F11475" s="15">
        <v>605825</v>
      </c>
      <c r="G11475" s="15">
        <v>7648028</v>
      </c>
      <c r="I11475" s="38" t="s">
        <v>245</v>
      </c>
      <c r="J11475" s="15">
        <v>13</v>
      </c>
    </row>
    <row r="11476" spans="1:10" x14ac:dyDescent="0.3">
      <c r="A11476" s="38" t="s">
        <v>252</v>
      </c>
      <c r="B11476" s="15">
        <v>310000</v>
      </c>
      <c r="C11476" s="15">
        <v>952900</v>
      </c>
      <c r="E11476" s="37" t="s">
        <v>252</v>
      </c>
      <c r="F11476" s="15">
        <v>210000</v>
      </c>
      <c r="G11476" s="15">
        <v>1337500</v>
      </c>
      <c r="I11476" s="38" t="s">
        <v>247</v>
      </c>
      <c r="J11476" s="15">
        <v>14.2</v>
      </c>
    </row>
    <row r="11477" spans="1:10" x14ac:dyDescent="0.3">
      <c r="A11477" s="38" t="s">
        <v>255</v>
      </c>
      <c r="B11477" s="15">
        <v>413000</v>
      </c>
      <c r="C11477" s="15">
        <v>413000</v>
      </c>
      <c r="E11477" s="37" t="s">
        <v>255</v>
      </c>
      <c r="F11477" s="15">
        <v>205325</v>
      </c>
      <c r="G11477" s="15">
        <v>3246151</v>
      </c>
      <c r="I11477" s="38" t="s">
        <v>249</v>
      </c>
      <c r="J11477" s="15">
        <v>16.600000000000001</v>
      </c>
    </row>
    <row r="11478" spans="1:10" x14ac:dyDescent="0.3">
      <c r="A11478" s="38" t="s">
        <v>258</v>
      </c>
      <c r="B11478" s="15">
        <v>478000</v>
      </c>
      <c r="C11478" s="15">
        <v>478000</v>
      </c>
      <c r="E11478" s="37" t="s">
        <v>258</v>
      </c>
      <c r="F11478" s="15">
        <v>190500</v>
      </c>
      <c r="G11478" s="15">
        <v>3064377</v>
      </c>
      <c r="I11478" s="38" t="s">
        <v>251</v>
      </c>
      <c r="J11478" s="15">
        <v>16.7</v>
      </c>
    </row>
    <row r="11479" spans="1:10" x14ac:dyDescent="0.3">
      <c r="A11479" s="38" t="s">
        <v>260</v>
      </c>
      <c r="B11479" s="15">
        <v>511250</v>
      </c>
      <c r="C11479" s="15">
        <v>697500</v>
      </c>
      <c r="E11479" s="36" t="s">
        <v>253</v>
      </c>
      <c r="F11479" s="15">
        <v>624200</v>
      </c>
      <c r="G11479" s="15">
        <v>8076998</v>
      </c>
      <c r="I11479" s="38" t="s">
        <v>254</v>
      </c>
      <c r="J11479" s="15">
        <v>15.4</v>
      </c>
    </row>
    <row r="11480" spans="1:10" x14ac:dyDescent="0.3">
      <c r="A11480" s="38" t="s">
        <v>262</v>
      </c>
      <c r="B11480" s="15">
        <v>167500</v>
      </c>
      <c r="C11480" s="15">
        <v>167500</v>
      </c>
      <c r="E11480" s="35" t="s">
        <v>267</v>
      </c>
      <c r="F11480" s="15">
        <v>2253200</v>
      </c>
      <c r="G11480" s="15">
        <v>29657535</v>
      </c>
      <c r="I11480" s="38" t="s">
        <v>257</v>
      </c>
      <c r="J11480" s="15">
        <v>13.8</v>
      </c>
    </row>
    <row r="11481" spans="1:10" x14ac:dyDescent="0.3">
      <c r="A11481" s="38" t="s">
        <v>263</v>
      </c>
      <c r="B11481" s="15">
        <v>421825</v>
      </c>
      <c r="C11481" s="15">
        <v>651650</v>
      </c>
      <c r="E11481" s="36" t="s">
        <v>246</v>
      </c>
      <c r="F11481" s="15">
        <v>577000</v>
      </c>
      <c r="G11481" s="15">
        <v>7617413</v>
      </c>
      <c r="I11481" s="38" t="s">
        <v>252</v>
      </c>
      <c r="J11481" s="15">
        <v>10.7</v>
      </c>
    </row>
    <row r="11482" spans="1:10" x14ac:dyDescent="0.3">
      <c r="A11482" s="35" t="s">
        <v>265</v>
      </c>
      <c r="B11482" s="15"/>
      <c r="C11482" s="15"/>
      <c r="E11482" s="36" t="s">
        <v>248</v>
      </c>
      <c r="F11482" s="15">
        <v>604700</v>
      </c>
      <c r="G11482" s="15">
        <v>7388490</v>
      </c>
      <c r="I11482" s="38" t="s">
        <v>255</v>
      </c>
      <c r="J11482" s="15">
        <v>9.5</v>
      </c>
    </row>
    <row r="11483" spans="1:10" x14ac:dyDescent="0.3">
      <c r="A11483" s="38" t="s">
        <v>245</v>
      </c>
      <c r="B11483" s="15">
        <v>353450</v>
      </c>
      <c r="C11483" s="15">
        <v>353450</v>
      </c>
      <c r="E11483" s="36" t="s">
        <v>250</v>
      </c>
      <c r="F11483" s="15">
        <v>552500</v>
      </c>
      <c r="G11483" s="15">
        <v>8546486</v>
      </c>
      <c r="I11483" s="38" t="s">
        <v>258</v>
      </c>
      <c r="J11483" s="15">
        <v>9.3000000000000007</v>
      </c>
    </row>
    <row r="11484" spans="1:10" x14ac:dyDescent="0.3">
      <c r="A11484" s="38" t="s">
        <v>247</v>
      </c>
      <c r="B11484" s="15">
        <v>197000</v>
      </c>
      <c r="C11484" s="15">
        <v>197000</v>
      </c>
      <c r="E11484" s="37" t="s">
        <v>252</v>
      </c>
      <c r="F11484" s="15">
        <v>205000</v>
      </c>
      <c r="G11484" s="15">
        <v>3407920</v>
      </c>
      <c r="I11484" s="38" t="s">
        <v>260</v>
      </c>
      <c r="J11484" s="15">
        <v>7.9</v>
      </c>
    </row>
    <row r="11485" spans="1:10" x14ac:dyDescent="0.3">
      <c r="A11485" s="38" t="s">
        <v>249</v>
      </c>
      <c r="B11485" s="15">
        <v>561950</v>
      </c>
      <c r="C11485" s="15">
        <v>1570300</v>
      </c>
      <c r="E11485" s="37" t="s">
        <v>255</v>
      </c>
      <c r="F11485" s="15">
        <v>177500</v>
      </c>
      <c r="G11485" s="15">
        <v>2638436</v>
      </c>
      <c r="I11485" s="38" t="s">
        <v>262</v>
      </c>
      <c r="J11485" s="15">
        <v>6</v>
      </c>
    </row>
    <row r="11486" spans="1:10" x14ac:dyDescent="0.3">
      <c r="A11486" s="38" t="s">
        <v>251</v>
      </c>
      <c r="B11486" s="15">
        <v>495450</v>
      </c>
      <c r="C11486" s="15">
        <v>1228950</v>
      </c>
      <c r="E11486" s="37" t="s">
        <v>258</v>
      </c>
      <c r="F11486" s="15">
        <v>170000</v>
      </c>
      <c r="G11486" s="15">
        <v>2500130</v>
      </c>
      <c r="I11486" s="38" t="s">
        <v>263</v>
      </c>
      <c r="J11486" s="15">
        <v>5.6</v>
      </c>
    </row>
    <row r="11487" spans="1:10" x14ac:dyDescent="0.3">
      <c r="A11487" s="38" t="s">
        <v>254</v>
      </c>
      <c r="B11487" s="15">
        <v>204995</v>
      </c>
      <c r="C11487" s="15">
        <v>409990</v>
      </c>
      <c r="E11487" s="36" t="s">
        <v>253</v>
      </c>
      <c r="F11487" s="15">
        <v>519000</v>
      </c>
      <c r="G11487" s="15">
        <v>6105146</v>
      </c>
      <c r="I11487" s="35" t="s">
        <v>268</v>
      </c>
      <c r="J11487" s="15"/>
    </row>
    <row r="11488" spans="1:10" x14ac:dyDescent="0.3">
      <c r="A11488" s="38" t="s">
        <v>257</v>
      </c>
      <c r="B11488" s="15">
        <v>190000</v>
      </c>
      <c r="C11488" s="15">
        <v>190000</v>
      </c>
      <c r="E11488" s="35" t="s">
        <v>268</v>
      </c>
      <c r="F11488" s="15">
        <v>2063950</v>
      </c>
      <c r="G11488" s="15">
        <v>29561007</v>
      </c>
      <c r="I11488" s="38" t="s">
        <v>245</v>
      </c>
      <c r="J11488" s="15">
        <v>5.7</v>
      </c>
    </row>
    <row r="11489" spans="1:10" x14ac:dyDescent="0.3">
      <c r="A11489" s="38" t="s">
        <v>252</v>
      </c>
      <c r="B11489" s="15">
        <v>394950</v>
      </c>
      <c r="C11489" s="15">
        <v>1315950</v>
      </c>
      <c r="E11489" s="36" t="s">
        <v>246</v>
      </c>
      <c r="F11489" s="15">
        <v>466500</v>
      </c>
      <c r="G11489" s="15">
        <v>5512214</v>
      </c>
      <c r="I11489" s="38" t="s">
        <v>247</v>
      </c>
      <c r="J11489" s="15">
        <v>5.4</v>
      </c>
    </row>
    <row r="11490" spans="1:10" x14ac:dyDescent="0.3">
      <c r="A11490" s="38" t="s">
        <v>255</v>
      </c>
      <c r="B11490" s="15">
        <v>305559</v>
      </c>
      <c r="C11490" s="15">
        <v>763309</v>
      </c>
      <c r="E11490" s="36" t="s">
        <v>248</v>
      </c>
      <c r="F11490" s="15">
        <v>543250</v>
      </c>
      <c r="G11490" s="15">
        <v>8250149</v>
      </c>
      <c r="I11490" s="38" t="s">
        <v>249</v>
      </c>
      <c r="J11490" s="15">
        <v>4.3</v>
      </c>
    </row>
    <row r="11491" spans="1:10" x14ac:dyDescent="0.3">
      <c r="A11491" s="38" t="s">
        <v>258</v>
      </c>
      <c r="B11491" s="15">
        <v>405750</v>
      </c>
      <c r="C11491" s="15">
        <v>565500</v>
      </c>
      <c r="E11491" s="36" t="s">
        <v>250</v>
      </c>
      <c r="F11491" s="15">
        <v>546325</v>
      </c>
      <c r="G11491" s="15">
        <v>8509754</v>
      </c>
      <c r="I11491" s="38" t="s">
        <v>251</v>
      </c>
      <c r="J11491" s="15">
        <v>4.5999999999999996</v>
      </c>
    </row>
    <row r="11492" spans="1:10" x14ac:dyDescent="0.3">
      <c r="A11492" s="38" t="s">
        <v>260</v>
      </c>
      <c r="B11492" s="15">
        <v>429998</v>
      </c>
      <c r="C11492" s="15">
        <v>661995</v>
      </c>
      <c r="E11492" s="37" t="s">
        <v>252</v>
      </c>
      <c r="F11492" s="15">
        <v>209000</v>
      </c>
      <c r="G11492" s="15">
        <v>3429745</v>
      </c>
      <c r="I11492" s="38" t="s">
        <v>254</v>
      </c>
      <c r="J11492" s="15">
        <v>4.0999999999999996</v>
      </c>
    </row>
    <row r="11493" spans="1:10" x14ac:dyDescent="0.3">
      <c r="A11493" s="38" t="s">
        <v>262</v>
      </c>
      <c r="B11493" s="15">
        <v>372650</v>
      </c>
      <c r="C11493" s="15">
        <v>685150</v>
      </c>
      <c r="E11493" s="37" t="s">
        <v>255</v>
      </c>
      <c r="F11493" s="15">
        <v>185925</v>
      </c>
      <c r="G11493" s="15">
        <v>3011809</v>
      </c>
      <c r="I11493" s="38" t="s">
        <v>257</v>
      </c>
      <c r="J11493" s="15">
        <v>5.2</v>
      </c>
    </row>
    <row r="11494" spans="1:10" x14ac:dyDescent="0.3">
      <c r="A11494" s="38" t="s">
        <v>263</v>
      </c>
      <c r="B11494" s="15">
        <v>467500</v>
      </c>
      <c r="C11494" s="15">
        <v>740000</v>
      </c>
      <c r="E11494" s="37" t="s">
        <v>258</v>
      </c>
      <c r="F11494" s="15">
        <v>151400</v>
      </c>
      <c r="G11494" s="15">
        <v>2068200</v>
      </c>
      <c r="I11494" s="38" t="s">
        <v>252</v>
      </c>
      <c r="J11494" s="15">
        <v>5.6</v>
      </c>
    </row>
    <row r="11495" spans="1:10" x14ac:dyDescent="0.3">
      <c r="A11495" s="35" t="s">
        <v>244</v>
      </c>
      <c r="B11495" s="15"/>
      <c r="C11495" s="15"/>
      <c r="E11495" s="36" t="s">
        <v>253</v>
      </c>
      <c r="F11495" s="15">
        <v>507875</v>
      </c>
      <c r="G11495" s="15">
        <v>7288890</v>
      </c>
      <c r="I11495" s="38" t="s">
        <v>255</v>
      </c>
      <c r="J11495" s="15">
        <v>5.0999999999999996</v>
      </c>
    </row>
    <row r="11496" spans="1:10" x14ac:dyDescent="0.3">
      <c r="A11496" s="38" t="s">
        <v>245</v>
      </c>
      <c r="B11496" s="15">
        <v>357500</v>
      </c>
      <c r="C11496" s="15">
        <v>715000</v>
      </c>
      <c r="E11496" s="35" t="s">
        <v>269</v>
      </c>
      <c r="F11496" s="15">
        <v>2197708</v>
      </c>
      <c r="G11496" s="15">
        <v>40168552</v>
      </c>
      <c r="I11496" s="38" t="s">
        <v>258</v>
      </c>
      <c r="J11496" s="15">
        <v>5.3</v>
      </c>
    </row>
    <row r="11497" spans="1:10" x14ac:dyDescent="0.3">
      <c r="A11497" s="38" t="s">
        <v>247</v>
      </c>
      <c r="B11497" s="15">
        <v>500450</v>
      </c>
      <c r="C11497" s="15">
        <v>1000900</v>
      </c>
      <c r="E11497" s="36" t="s">
        <v>246</v>
      </c>
      <c r="F11497" s="15">
        <v>562475</v>
      </c>
      <c r="G11497" s="15">
        <v>6978100</v>
      </c>
      <c r="I11497" s="38" t="s">
        <v>260</v>
      </c>
      <c r="J11497" s="15">
        <v>5.0999999999999996</v>
      </c>
    </row>
    <row r="11498" spans="1:10" x14ac:dyDescent="0.3">
      <c r="A11498" s="38" t="s">
        <v>249</v>
      </c>
      <c r="B11498" s="15">
        <v>185000</v>
      </c>
      <c r="C11498" s="15">
        <v>612450</v>
      </c>
      <c r="E11498" s="36" t="s">
        <v>248</v>
      </c>
      <c r="F11498" s="15">
        <v>512000</v>
      </c>
      <c r="G11498" s="15">
        <v>10073579</v>
      </c>
      <c r="I11498" s="38" t="s">
        <v>262</v>
      </c>
      <c r="J11498" s="15">
        <v>5.9</v>
      </c>
    </row>
    <row r="11499" spans="1:10" x14ac:dyDescent="0.3">
      <c r="A11499" s="38" t="s">
        <v>251</v>
      </c>
      <c r="B11499" s="15">
        <v>497475</v>
      </c>
      <c r="C11499" s="15">
        <v>759950</v>
      </c>
      <c r="E11499" s="36" t="s">
        <v>250</v>
      </c>
      <c r="F11499" s="15">
        <v>566900</v>
      </c>
      <c r="G11499" s="15">
        <v>10551955</v>
      </c>
      <c r="I11499" s="38" t="s">
        <v>263</v>
      </c>
      <c r="J11499" s="15">
        <v>5.4</v>
      </c>
    </row>
    <row r="11500" spans="1:10" x14ac:dyDescent="0.3">
      <c r="A11500" s="38" t="s">
        <v>254</v>
      </c>
      <c r="B11500" s="15">
        <v>464875</v>
      </c>
      <c r="C11500" s="15">
        <v>709850</v>
      </c>
      <c r="E11500" s="37" t="s">
        <v>252</v>
      </c>
      <c r="F11500" s="15">
        <v>198900</v>
      </c>
      <c r="G11500" s="15">
        <v>3716800</v>
      </c>
      <c r="I11500" s="35" t="s">
        <v>269</v>
      </c>
      <c r="J11500" s="15"/>
    </row>
    <row r="11501" spans="1:10" x14ac:dyDescent="0.3">
      <c r="A11501" s="38" t="s">
        <v>257</v>
      </c>
      <c r="B11501" s="15">
        <v>514000</v>
      </c>
      <c r="C11501" s="15">
        <v>2065255</v>
      </c>
      <c r="E11501" s="37" t="s">
        <v>255</v>
      </c>
      <c r="F11501" s="15">
        <v>193000</v>
      </c>
      <c r="G11501" s="15">
        <v>4180200</v>
      </c>
      <c r="I11501" s="38" t="s">
        <v>245</v>
      </c>
      <c r="J11501" s="15">
        <v>4.2</v>
      </c>
    </row>
    <row r="11502" spans="1:10" x14ac:dyDescent="0.3">
      <c r="A11502" s="38" t="s">
        <v>252</v>
      </c>
      <c r="B11502" s="15">
        <v>300000</v>
      </c>
      <c r="C11502" s="15">
        <v>300000</v>
      </c>
      <c r="E11502" s="37" t="s">
        <v>258</v>
      </c>
      <c r="F11502" s="15">
        <v>175000</v>
      </c>
      <c r="G11502" s="15">
        <v>2654955</v>
      </c>
      <c r="I11502" s="38" t="s">
        <v>247</v>
      </c>
      <c r="J11502" s="15">
        <v>3.7</v>
      </c>
    </row>
    <row r="11503" spans="1:10" x14ac:dyDescent="0.3">
      <c r="A11503" s="38" t="s">
        <v>255</v>
      </c>
      <c r="B11503" s="15">
        <v>730000</v>
      </c>
      <c r="C11503" s="15">
        <v>1284900</v>
      </c>
      <c r="E11503" s="36" t="s">
        <v>253</v>
      </c>
      <c r="F11503" s="15">
        <v>556333</v>
      </c>
      <c r="G11503" s="15">
        <v>12564918</v>
      </c>
      <c r="I11503" s="38" t="s">
        <v>249</v>
      </c>
      <c r="J11503" s="15">
        <v>3.7</v>
      </c>
    </row>
    <row r="11504" spans="1:10" x14ac:dyDescent="0.3">
      <c r="A11504" s="38" t="s">
        <v>258</v>
      </c>
      <c r="B11504" s="15">
        <v>637250</v>
      </c>
      <c r="C11504" s="15">
        <v>1274500</v>
      </c>
      <c r="E11504" s="35" t="s">
        <v>270</v>
      </c>
      <c r="F11504" s="15">
        <v>2268091</v>
      </c>
      <c r="G11504" s="15">
        <v>43188998</v>
      </c>
      <c r="I11504" s="38" t="s">
        <v>251</v>
      </c>
      <c r="J11504" s="15">
        <v>3.7</v>
      </c>
    </row>
    <row r="11505" spans="1:10" x14ac:dyDescent="0.3">
      <c r="A11505" s="38" t="s">
        <v>260</v>
      </c>
      <c r="B11505" s="15">
        <v>597500</v>
      </c>
      <c r="C11505" s="15">
        <v>1144950</v>
      </c>
      <c r="E11505" s="36" t="s">
        <v>246</v>
      </c>
      <c r="F11505" s="15">
        <v>520000</v>
      </c>
      <c r="G11505" s="15">
        <v>9135769</v>
      </c>
      <c r="I11505" s="38" t="s">
        <v>254</v>
      </c>
      <c r="J11505" s="15">
        <v>3.6</v>
      </c>
    </row>
    <row r="11506" spans="1:10" x14ac:dyDescent="0.3">
      <c r="A11506" s="38" t="s">
        <v>262</v>
      </c>
      <c r="B11506" s="15">
        <v>500500</v>
      </c>
      <c r="C11506" s="15">
        <v>743000</v>
      </c>
      <c r="E11506" s="36" t="s">
        <v>248</v>
      </c>
      <c r="F11506" s="15">
        <v>579141</v>
      </c>
      <c r="G11506" s="15">
        <v>9712803</v>
      </c>
      <c r="I11506" s="38" t="s">
        <v>257</v>
      </c>
      <c r="J11506" s="15">
        <v>4.2</v>
      </c>
    </row>
    <row r="11507" spans="1:10" x14ac:dyDescent="0.3">
      <c r="A11507" s="38" t="s">
        <v>263</v>
      </c>
      <c r="B11507" s="15">
        <v>275000</v>
      </c>
      <c r="C11507" s="15">
        <v>275000</v>
      </c>
      <c r="E11507" s="36" t="s">
        <v>250</v>
      </c>
      <c r="F11507" s="15">
        <v>580750</v>
      </c>
      <c r="G11507" s="15">
        <v>12308275</v>
      </c>
      <c r="I11507" s="38" t="s">
        <v>252</v>
      </c>
      <c r="J11507" s="15">
        <v>5.0999999999999996</v>
      </c>
    </row>
    <row r="11508" spans="1:10" x14ac:dyDescent="0.3">
      <c r="A11508" s="35" t="s">
        <v>256</v>
      </c>
      <c r="B11508" s="15"/>
      <c r="C11508" s="15"/>
      <c r="E11508" s="37" t="s">
        <v>252</v>
      </c>
      <c r="F11508" s="15">
        <v>183250</v>
      </c>
      <c r="G11508" s="15">
        <v>3681325</v>
      </c>
      <c r="I11508" s="38" t="s">
        <v>255</v>
      </c>
      <c r="J11508" s="15">
        <v>4.7</v>
      </c>
    </row>
    <row r="11509" spans="1:10" x14ac:dyDescent="0.3">
      <c r="A11509" s="38" t="s">
        <v>245</v>
      </c>
      <c r="B11509" s="15">
        <v>255000</v>
      </c>
      <c r="C11509" s="15">
        <v>255000</v>
      </c>
      <c r="E11509" s="37" t="s">
        <v>255</v>
      </c>
      <c r="F11509" s="15">
        <v>205000</v>
      </c>
      <c r="G11509" s="15">
        <v>3878800</v>
      </c>
      <c r="I11509" s="38" t="s">
        <v>258</v>
      </c>
      <c r="J11509" s="15">
        <v>4.9000000000000004</v>
      </c>
    </row>
    <row r="11510" spans="1:10" x14ac:dyDescent="0.3">
      <c r="A11510" s="38" t="s">
        <v>247</v>
      </c>
      <c r="B11510" s="15"/>
      <c r="C11510" s="15"/>
      <c r="E11510" s="37" t="s">
        <v>258</v>
      </c>
      <c r="F11510" s="15">
        <v>192500</v>
      </c>
      <c r="G11510" s="15">
        <v>4748150</v>
      </c>
      <c r="I11510" s="38" t="s">
        <v>260</v>
      </c>
      <c r="J11510" s="15">
        <v>4.7</v>
      </c>
    </row>
    <row r="11511" spans="1:10" x14ac:dyDescent="0.3">
      <c r="A11511" s="38" t="s">
        <v>249</v>
      </c>
      <c r="B11511" s="15">
        <v>485000</v>
      </c>
      <c r="C11511" s="15">
        <v>485000</v>
      </c>
      <c r="E11511" s="36" t="s">
        <v>253</v>
      </c>
      <c r="F11511" s="15">
        <v>588200</v>
      </c>
      <c r="G11511" s="15">
        <v>12032151</v>
      </c>
      <c r="I11511" s="38" t="s">
        <v>262</v>
      </c>
      <c r="J11511" s="15">
        <v>4.7</v>
      </c>
    </row>
    <row r="11512" spans="1:10" x14ac:dyDescent="0.3">
      <c r="A11512" s="38" t="s">
        <v>251</v>
      </c>
      <c r="B11512" s="15">
        <v>540975</v>
      </c>
      <c r="C11512" s="15">
        <v>1081950</v>
      </c>
      <c r="E11512" s="35" t="s">
        <v>271</v>
      </c>
      <c r="F11512" s="15">
        <v>2496849</v>
      </c>
      <c r="G11512" s="15">
        <v>64198996</v>
      </c>
      <c r="I11512" s="38" t="s">
        <v>263</v>
      </c>
      <c r="J11512" s="15">
        <v>4.5999999999999996</v>
      </c>
    </row>
    <row r="11513" spans="1:10" x14ac:dyDescent="0.3">
      <c r="A11513" s="38" t="s">
        <v>254</v>
      </c>
      <c r="B11513" s="15">
        <v>783250</v>
      </c>
      <c r="C11513" s="15">
        <v>1192500</v>
      </c>
      <c r="E11513" s="36" t="s">
        <v>246</v>
      </c>
      <c r="F11513" s="15">
        <v>545799</v>
      </c>
      <c r="G11513" s="15">
        <v>11838871</v>
      </c>
      <c r="I11513" s="35" t="s">
        <v>270</v>
      </c>
      <c r="J11513" s="15"/>
    </row>
    <row r="11514" spans="1:10" x14ac:dyDescent="0.3">
      <c r="A11514" s="38" t="s">
        <v>257</v>
      </c>
      <c r="B11514" s="15">
        <v>733400</v>
      </c>
      <c r="C11514" s="15">
        <v>1260850</v>
      </c>
      <c r="E11514" s="36" t="s">
        <v>248</v>
      </c>
      <c r="F11514" s="15">
        <v>598700</v>
      </c>
      <c r="G11514" s="15">
        <v>14254585</v>
      </c>
      <c r="I11514" s="38" t="s">
        <v>245</v>
      </c>
      <c r="J11514" s="15">
        <v>4.4000000000000004</v>
      </c>
    </row>
    <row r="11515" spans="1:10" x14ac:dyDescent="0.3">
      <c r="A11515" s="38" t="s">
        <v>252</v>
      </c>
      <c r="B11515" s="15"/>
      <c r="C11515" s="15"/>
      <c r="E11515" s="36" t="s">
        <v>250</v>
      </c>
      <c r="F11515" s="15">
        <v>675950</v>
      </c>
      <c r="G11515" s="15">
        <v>20044543</v>
      </c>
      <c r="I11515" s="38" t="s">
        <v>247</v>
      </c>
      <c r="J11515" s="15">
        <v>4.5</v>
      </c>
    </row>
    <row r="11516" spans="1:10" x14ac:dyDescent="0.3">
      <c r="A11516" s="38" t="s">
        <v>255</v>
      </c>
      <c r="B11516" s="15">
        <v>354000</v>
      </c>
      <c r="C11516" s="15">
        <v>708000</v>
      </c>
      <c r="E11516" s="37" t="s">
        <v>252</v>
      </c>
      <c r="F11516" s="15">
        <v>220950</v>
      </c>
      <c r="G11516" s="15">
        <v>6565492</v>
      </c>
      <c r="I11516" s="38" t="s">
        <v>249</v>
      </c>
      <c r="J11516" s="15">
        <v>4.5999999999999996</v>
      </c>
    </row>
    <row r="11517" spans="1:10" x14ac:dyDescent="0.3">
      <c r="A11517" s="38" t="s">
        <v>258</v>
      </c>
      <c r="B11517" s="15">
        <v>774500</v>
      </c>
      <c r="C11517" s="15">
        <v>1549000</v>
      </c>
      <c r="E11517" s="37" t="s">
        <v>255</v>
      </c>
      <c r="F11517" s="15">
        <v>235000</v>
      </c>
      <c r="G11517" s="15">
        <v>6469371</v>
      </c>
      <c r="I11517" s="38" t="s">
        <v>251</v>
      </c>
      <c r="J11517" s="15">
        <v>5.7</v>
      </c>
    </row>
    <row r="11518" spans="1:10" x14ac:dyDescent="0.3">
      <c r="A11518" s="38" t="s">
        <v>260</v>
      </c>
      <c r="B11518" s="15">
        <v>390000</v>
      </c>
      <c r="C11518" s="15">
        <v>1419000</v>
      </c>
      <c r="E11518" s="37" t="s">
        <v>258</v>
      </c>
      <c r="F11518" s="15">
        <v>220000</v>
      </c>
      <c r="G11518" s="15">
        <v>7009680</v>
      </c>
      <c r="I11518" s="38" t="s">
        <v>254</v>
      </c>
      <c r="J11518" s="15">
        <v>5.0999999999999996</v>
      </c>
    </row>
    <row r="11519" spans="1:10" x14ac:dyDescent="0.3">
      <c r="A11519" s="38" t="s">
        <v>262</v>
      </c>
      <c r="B11519" s="15">
        <v>593404</v>
      </c>
      <c r="C11519" s="15">
        <v>1256404</v>
      </c>
      <c r="E11519" s="36" t="s">
        <v>253</v>
      </c>
      <c r="F11519" s="15">
        <v>676400</v>
      </c>
      <c r="G11519" s="15">
        <v>18060997</v>
      </c>
      <c r="I11519" s="38" t="s">
        <v>257</v>
      </c>
      <c r="J11519" s="15">
        <v>5.5</v>
      </c>
    </row>
    <row r="11520" spans="1:10" x14ac:dyDescent="0.3">
      <c r="A11520" s="38" t="s">
        <v>263</v>
      </c>
      <c r="B11520" s="15">
        <v>270975</v>
      </c>
      <c r="C11520" s="15">
        <v>541950</v>
      </c>
      <c r="E11520" s="35" t="s">
        <v>272</v>
      </c>
      <c r="F11520" s="15">
        <v>2806805</v>
      </c>
      <c r="G11520" s="15">
        <v>68567364</v>
      </c>
      <c r="I11520" s="38" t="s">
        <v>252</v>
      </c>
      <c r="J11520" s="15">
        <v>5.9</v>
      </c>
    </row>
    <row r="11521" spans="1:10" x14ac:dyDescent="0.3">
      <c r="A11521" s="35" t="s">
        <v>261</v>
      </c>
      <c r="B11521" s="15"/>
      <c r="C11521" s="15"/>
      <c r="E11521" s="36" t="s">
        <v>246</v>
      </c>
      <c r="F11521" s="15">
        <v>657900</v>
      </c>
      <c r="G11521" s="15">
        <v>12595437</v>
      </c>
      <c r="I11521" s="38" t="s">
        <v>255</v>
      </c>
      <c r="J11521" s="15">
        <v>5.8</v>
      </c>
    </row>
    <row r="11522" spans="1:10" x14ac:dyDescent="0.3">
      <c r="A11522" s="38" t="s">
        <v>245</v>
      </c>
      <c r="B11522" s="15">
        <v>211000</v>
      </c>
      <c r="C11522" s="15">
        <v>422000</v>
      </c>
      <c r="E11522" s="36" t="s">
        <v>248</v>
      </c>
      <c r="F11522" s="15">
        <v>703100</v>
      </c>
      <c r="G11522" s="15">
        <v>19333049</v>
      </c>
      <c r="I11522" s="38" t="s">
        <v>258</v>
      </c>
      <c r="J11522" s="15">
        <v>5.3</v>
      </c>
    </row>
    <row r="11523" spans="1:10" x14ac:dyDescent="0.3">
      <c r="A11523" s="38" t="s">
        <v>247</v>
      </c>
      <c r="B11523" s="15">
        <v>170000</v>
      </c>
      <c r="C11523" s="15">
        <v>170000</v>
      </c>
      <c r="E11523" s="36" t="s">
        <v>250</v>
      </c>
      <c r="F11523" s="15">
        <v>733805</v>
      </c>
      <c r="G11523" s="15">
        <v>17712616</v>
      </c>
      <c r="I11523" s="38" t="s">
        <v>260</v>
      </c>
      <c r="J11523" s="15">
        <v>4.7</v>
      </c>
    </row>
    <row r="11524" spans="1:10" x14ac:dyDescent="0.3">
      <c r="A11524" s="38" t="s">
        <v>249</v>
      </c>
      <c r="B11524" s="15">
        <v>606999</v>
      </c>
      <c r="C11524" s="15">
        <v>991998</v>
      </c>
      <c r="E11524" s="37" t="s">
        <v>252</v>
      </c>
      <c r="F11524" s="15">
        <v>230805</v>
      </c>
      <c r="G11524" s="15">
        <v>5348233</v>
      </c>
      <c r="I11524" s="38" t="s">
        <v>262</v>
      </c>
      <c r="J11524" s="15">
        <v>4.5</v>
      </c>
    </row>
    <row r="11525" spans="1:10" x14ac:dyDescent="0.3">
      <c r="A11525" s="38" t="s">
        <v>251</v>
      </c>
      <c r="B11525" s="15">
        <v>224000</v>
      </c>
      <c r="C11525" s="15">
        <v>224000</v>
      </c>
      <c r="E11525" s="37" t="s">
        <v>255</v>
      </c>
      <c r="F11525" s="15">
        <v>245000</v>
      </c>
      <c r="G11525" s="15">
        <v>5339049</v>
      </c>
      <c r="I11525" s="38" t="s">
        <v>263</v>
      </c>
      <c r="J11525" s="15">
        <v>4.5</v>
      </c>
    </row>
    <row r="11526" spans="1:10" x14ac:dyDescent="0.3">
      <c r="A11526" s="38" t="s">
        <v>254</v>
      </c>
      <c r="B11526" s="15">
        <v>575000</v>
      </c>
      <c r="C11526" s="15">
        <v>575000</v>
      </c>
      <c r="E11526" s="37" t="s">
        <v>258</v>
      </c>
      <c r="F11526" s="15">
        <v>258000</v>
      </c>
      <c r="G11526" s="15">
        <v>7025334</v>
      </c>
      <c r="I11526" s="35" t="s">
        <v>271</v>
      </c>
      <c r="J11526" s="15"/>
    </row>
    <row r="11527" spans="1:10" x14ac:dyDescent="0.3">
      <c r="A11527" s="38" t="s">
        <v>257</v>
      </c>
      <c r="B11527" s="15">
        <v>261100</v>
      </c>
      <c r="C11527" s="15">
        <v>522200</v>
      </c>
      <c r="E11527" s="36" t="s">
        <v>253</v>
      </c>
      <c r="F11527" s="15">
        <v>712000</v>
      </c>
      <c r="G11527" s="15">
        <v>18926262</v>
      </c>
      <c r="I11527" s="38" t="s">
        <v>245</v>
      </c>
      <c r="J11527" s="15">
        <v>4.4000000000000004</v>
      </c>
    </row>
    <row r="11528" spans="1:10" x14ac:dyDescent="0.3">
      <c r="A11528" s="38" t="s">
        <v>252</v>
      </c>
      <c r="B11528" s="15">
        <v>238950</v>
      </c>
      <c r="C11528" s="15">
        <v>238950</v>
      </c>
      <c r="E11528" s="35" t="s">
        <v>273</v>
      </c>
      <c r="F11528" s="15">
        <v>3155600</v>
      </c>
      <c r="G11528" s="15">
        <v>93438472</v>
      </c>
      <c r="I11528" s="38" t="s">
        <v>247</v>
      </c>
      <c r="J11528" s="15">
        <v>3.8</v>
      </c>
    </row>
    <row r="11529" spans="1:10" x14ac:dyDescent="0.3">
      <c r="A11529" s="38" t="s">
        <v>255</v>
      </c>
      <c r="B11529" s="15">
        <v>128000</v>
      </c>
      <c r="C11529" s="15">
        <v>128000</v>
      </c>
      <c r="E11529" s="36" t="s">
        <v>246</v>
      </c>
      <c r="F11529" s="15">
        <v>750000</v>
      </c>
      <c r="G11529" s="15">
        <v>18236007</v>
      </c>
      <c r="I11529" s="38" t="s">
        <v>249</v>
      </c>
      <c r="J11529" s="15">
        <v>3.5</v>
      </c>
    </row>
    <row r="11530" spans="1:10" x14ac:dyDescent="0.3">
      <c r="A11530" s="38" t="s">
        <v>258</v>
      </c>
      <c r="B11530" s="15">
        <v>220000</v>
      </c>
      <c r="C11530" s="15">
        <v>220000</v>
      </c>
      <c r="E11530" s="36" t="s">
        <v>248</v>
      </c>
      <c r="F11530" s="15">
        <v>780450</v>
      </c>
      <c r="G11530" s="15">
        <v>22080453</v>
      </c>
      <c r="I11530" s="38" t="s">
        <v>251</v>
      </c>
      <c r="J11530" s="15">
        <v>2.6</v>
      </c>
    </row>
    <row r="11531" spans="1:10" x14ac:dyDescent="0.3">
      <c r="A11531" s="38" t="s">
        <v>260</v>
      </c>
      <c r="B11531" s="15">
        <v>497500</v>
      </c>
      <c r="C11531" s="15">
        <v>730000</v>
      </c>
      <c r="E11531" s="36" t="s">
        <v>250</v>
      </c>
      <c r="F11531" s="15">
        <v>800000</v>
      </c>
      <c r="G11531" s="15">
        <v>27969698</v>
      </c>
      <c r="I11531" s="38" t="s">
        <v>254</v>
      </c>
      <c r="J11531" s="15">
        <v>2.2999999999999998</v>
      </c>
    </row>
    <row r="11532" spans="1:10" x14ac:dyDescent="0.3">
      <c r="A11532" s="38" t="s">
        <v>262</v>
      </c>
      <c r="B11532" s="15">
        <v>142000</v>
      </c>
      <c r="C11532" s="15">
        <v>142000</v>
      </c>
      <c r="E11532" s="37" t="s">
        <v>252</v>
      </c>
      <c r="F11532" s="15">
        <v>265000</v>
      </c>
      <c r="G11532" s="15">
        <v>9334451</v>
      </c>
      <c r="I11532" s="38" t="s">
        <v>257</v>
      </c>
      <c r="J11532" s="15">
        <v>2.2000000000000002</v>
      </c>
    </row>
    <row r="11533" spans="1:10" x14ac:dyDescent="0.3">
      <c r="A11533" s="38" t="s">
        <v>263</v>
      </c>
      <c r="B11533" s="15"/>
      <c r="C11533" s="15"/>
      <c r="E11533" s="37" t="s">
        <v>255</v>
      </c>
      <c r="F11533" s="15">
        <v>255000</v>
      </c>
      <c r="G11533" s="15">
        <v>10134300</v>
      </c>
      <c r="I11533" s="38" t="s">
        <v>252</v>
      </c>
      <c r="J11533" s="15">
        <v>2.7</v>
      </c>
    </row>
    <row r="11534" spans="1:10" x14ac:dyDescent="0.3">
      <c r="A11534" s="35" t="s">
        <v>264</v>
      </c>
      <c r="B11534" s="15"/>
      <c r="C11534" s="15"/>
      <c r="E11534" s="37" t="s">
        <v>258</v>
      </c>
      <c r="F11534" s="15">
        <v>280000</v>
      </c>
      <c r="G11534" s="15">
        <v>8500947</v>
      </c>
      <c r="I11534" s="38" t="s">
        <v>255</v>
      </c>
      <c r="J11534" s="15">
        <v>2.6</v>
      </c>
    </row>
    <row r="11535" spans="1:10" x14ac:dyDescent="0.3">
      <c r="A11535" s="38" t="s">
        <v>245</v>
      </c>
      <c r="B11535" s="15">
        <v>210000</v>
      </c>
      <c r="C11535" s="15">
        <v>210000</v>
      </c>
      <c r="E11535" s="36" t="s">
        <v>253</v>
      </c>
      <c r="F11535" s="15">
        <v>825150</v>
      </c>
      <c r="G11535" s="15">
        <v>25152314</v>
      </c>
      <c r="I11535" s="38" t="s">
        <v>258</v>
      </c>
      <c r="J11535" s="15">
        <v>2.5</v>
      </c>
    </row>
    <row r="11536" spans="1:10" x14ac:dyDescent="0.3">
      <c r="A11536" s="38" t="s">
        <v>247</v>
      </c>
      <c r="B11536" s="15"/>
      <c r="C11536" s="15"/>
      <c r="E11536" s="35" t="s">
        <v>274</v>
      </c>
      <c r="F11536" s="15">
        <v>3571125</v>
      </c>
      <c r="G11536" s="15">
        <v>93327608</v>
      </c>
      <c r="I11536" s="38" t="s">
        <v>260</v>
      </c>
      <c r="J11536" s="15">
        <v>3</v>
      </c>
    </row>
    <row r="11537" spans="1:10" x14ac:dyDescent="0.3">
      <c r="A11537" s="38" t="s">
        <v>249</v>
      </c>
      <c r="B11537" s="15">
        <v>203500</v>
      </c>
      <c r="C11537" s="15">
        <v>563950</v>
      </c>
      <c r="E11537" s="36" t="s">
        <v>246</v>
      </c>
      <c r="F11537" s="15">
        <v>858100</v>
      </c>
      <c r="G11537" s="15">
        <v>19502015</v>
      </c>
      <c r="I11537" s="38" t="s">
        <v>262</v>
      </c>
      <c r="J11537" s="15">
        <v>3.2</v>
      </c>
    </row>
    <row r="11538" spans="1:10" x14ac:dyDescent="0.3">
      <c r="A11538" s="38" t="s">
        <v>251</v>
      </c>
      <c r="B11538" s="15"/>
      <c r="C11538" s="15"/>
      <c r="E11538" s="36" t="s">
        <v>248</v>
      </c>
      <c r="F11538" s="15">
        <v>917500</v>
      </c>
      <c r="G11538" s="15">
        <v>22385756</v>
      </c>
      <c r="I11538" s="38" t="s">
        <v>263</v>
      </c>
      <c r="J11538" s="15">
        <v>2.1</v>
      </c>
    </row>
    <row r="11539" spans="1:10" x14ac:dyDescent="0.3">
      <c r="A11539" s="38" t="s">
        <v>254</v>
      </c>
      <c r="B11539" s="15">
        <v>196500</v>
      </c>
      <c r="C11539" s="15">
        <v>393000</v>
      </c>
      <c r="E11539" s="36" t="s">
        <v>250</v>
      </c>
      <c r="F11539" s="15">
        <v>914500</v>
      </c>
      <c r="G11539" s="15">
        <v>29534919</v>
      </c>
      <c r="I11539" s="35" t="s">
        <v>272</v>
      </c>
      <c r="J11539" s="15"/>
    </row>
    <row r="11540" spans="1:10" x14ac:dyDescent="0.3">
      <c r="A11540" s="38" t="s">
        <v>257</v>
      </c>
      <c r="B11540" s="15">
        <v>225000</v>
      </c>
      <c r="C11540" s="15">
        <v>225000</v>
      </c>
      <c r="E11540" s="37" t="s">
        <v>252</v>
      </c>
      <c r="F11540" s="15">
        <v>295000</v>
      </c>
      <c r="G11540" s="15">
        <v>10805450</v>
      </c>
      <c r="I11540" s="38" t="s">
        <v>245</v>
      </c>
      <c r="J11540" s="15">
        <v>1.7</v>
      </c>
    </row>
    <row r="11541" spans="1:10" x14ac:dyDescent="0.3">
      <c r="A11541" s="38" t="s">
        <v>252</v>
      </c>
      <c r="B11541" s="15">
        <v>484950</v>
      </c>
      <c r="C11541" s="15">
        <v>854950</v>
      </c>
      <c r="E11541" s="37" t="s">
        <v>255</v>
      </c>
      <c r="F11541" s="15">
        <v>309500</v>
      </c>
      <c r="G11541" s="15">
        <v>11323519</v>
      </c>
      <c r="I11541" s="38" t="s">
        <v>247</v>
      </c>
      <c r="J11541" s="15">
        <v>1.4</v>
      </c>
    </row>
    <row r="11542" spans="1:10" x14ac:dyDescent="0.3">
      <c r="A11542" s="38" t="s">
        <v>255</v>
      </c>
      <c r="B11542" s="15">
        <v>287500</v>
      </c>
      <c r="C11542" s="15">
        <v>575000</v>
      </c>
      <c r="E11542" s="37" t="s">
        <v>258</v>
      </c>
      <c r="F11542" s="15">
        <v>310000</v>
      </c>
      <c r="G11542" s="15">
        <v>7405950</v>
      </c>
      <c r="I11542" s="38" t="s">
        <v>249</v>
      </c>
      <c r="J11542" s="15">
        <v>2</v>
      </c>
    </row>
    <row r="11543" spans="1:10" x14ac:dyDescent="0.3">
      <c r="A11543" s="38" t="s">
        <v>258</v>
      </c>
      <c r="B11543" s="15">
        <v>369500</v>
      </c>
      <c r="C11543" s="15">
        <v>369500</v>
      </c>
      <c r="E11543" s="36" t="s">
        <v>253</v>
      </c>
      <c r="F11543" s="15">
        <v>881025</v>
      </c>
      <c r="G11543" s="15">
        <v>21904918</v>
      </c>
      <c r="I11543" s="38" t="s">
        <v>251</v>
      </c>
      <c r="J11543" s="15">
        <v>2.2000000000000002</v>
      </c>
    </row>
    <row r="11544" spans="1:10" x14ac:dyDescent="0.3">
      <c r="A11544" s="38" t="s">
        <v>260</v>
      </c>
      <c r="B11544" s="15">
        <v>245000</v>
      </c>
      <c r="C11544" s="15">
        <v>1013700</v>
      </c>
      <c r="E11544" s="35" t="s">
        <v>275</v>
      </c>
      <c r="F11544" s="15">
        <v>3547475</v>
      </c>
      <c r="G11544" s="15">
        <v>114303880</v>
      </c>
      <c r="I11544" s="38" t="s">
        <v>254</v>
      </c>
      <c r="J11544" s="15">
        <v>2</v>
      </c>
    </row>
    <row r="11545" spans="1:10" x14ac:dyDescent="0.3">
      <c r="A11545" s="38" t="s">
        <v>262</v>
      </c>
      <c r="B11545" s="15">
        <v>586250</v>
      </c>
      <c r="C11545" s="15">
        <v>902500</v>
      </c>
      <c r="E11545" s="36" t="s">
        <v>246</v>
      </c>
      <c r="F11545" s="15">
        <v>932225</v>
      </c>
      <c r="G11545" s="15">
        <v>23430501</v>
      </c>
      <c r="I11545" s="38" t="s">
        <v>257</v>
      </c>
      <c r="J11545" s="15">
        <v>2.4</v>
      </c>
    </row>
    <row r="11546" spans="1:10" x14ac:dyDescent="0.3">
      <c r="A11546" s="38" t="s">
        <v>263</v>
      </c>
      <c r="B11546" s="15"/>
      <c r="C11546" s="15"/>
      <c r="E11546" s="36" t="s">
        <v>248</v>
      </c>
      <c r="F11546" s="15">
        <v>956500</v>
      </c>
      <c r="G11546" s="15">
        <v>35626775</v>
      </c>
      <c r="I11546" s="38" t="s">
        <v>252</v>
      </c>
      <c r="J11546" s="15">
        <v>2.7</v>
      </c>
    </row>
    <row r="11547" spans="1:10" x14ac:dyDescent="0.3">
      <c r="A11547" s="35" t="s">
        <v>266</v>
      </c>
      <c r="B11547" s="15"/>
      <c r="C11547" s="15"/>
      <c r="E11547" s="36" t="s">
        <v>250</v>
      </c>
      <c r="F11547" s="15">
        <v>1007250</v>
      </c>
      <c r="G11547" s="15">
        <v>37381096</v>
      </c>
      <c r="I11547" s="38" t="s">
        <v>255</v>
      </c>
      <c r="J11547" s="15">
        <v>2.7</v>
      </c>
    </row>
    <row r="11548" spans="1:10" x14ac:dyDescent="0.3">
      <c r="A11548" s="38" t="s">
        <v>245</v>
      </c>
      <c r="B11548" s="15"/>
      <c r="C11548" s="15"/>
      <c r="E11548" s="37" t="s">
        <v>252</v>
      </c>
      <c r="F11548" s="15">
        <v>322000</v>
      </c>
      <c r="G11548" s="15">
        <v>14024788</v>
      </c>
      <c r="I11548" s="38" t="s">
        <v>258</v>
      </c>
      <c r="J11548" s="15">
        <v>2.1</v>
      </c>
    </row>
    <row r="11549" spans="1:10" x14ac:dyDescent="0.3">
      <c r="A11549" s="38" t="s">
        <v>247</v>
      </c>
      <c r="B11549" s="15">
        <v>156250</v>
      </c>
      <c r="C11549" s="15">
        <v>312500</v>
      </c>
      <c r="E11549" s="37" t="s">
        <v>255</v>
      </c>
      <c r="F11549" s="15">
        <v>331250</v>
      </c>
      <c r="G11549" s="15">
        <v>10780791</v>
      </c>
      <c r="I11549" s="38" t="s">
        <v>260</v>
      </c>
      <c r="J11549" s="15">
        <v>2.5</v>
      </c>
    </row>
    <row r="11550" spans="1:10" x14ac:dyDescent="0.3">
      <c r="A11550" s="38" t="s">
        <v>249</v>
      </c>
      <c r="B11550" s="15">
        <v>223750</v>
      </c>
      <c r="C11550" s="15">
        <v>1007450</v>
      </c>
      <c r="E11550" s="37" t="s">
        <v>258</v>
      </c>
      <c r="F11550" s="15">
        <v>354000</v>
      </c>
      <c r="G11550" s="15">
        <v>12575517</v>
      </c>
      <c r="I11550" s="38" t="s">
        <v>262</v>
      </c>
      <c r="J11550" s="15">
        <v>1.8</v>
      </c>
    </row>
    <row r="11551" spans="1:10" x14ac:dyDescent="0.3">
      <c r="A11551" s="38" t="s">
        <v>251</v>
      </c>
      <c r="B11551" s="15">
        <v>209250</v>
      </c>
      <c r="C11551" s="15">
        <v>418500</v>
      </c>
      <c r="E11551" s="36" t="s">
        <v>253</v>
      </c>
      <c r="F11551" s="15">
        <v>651500</v>
      </c>
      <c r="G11551" s="15">
        <v>17865508</v>
      </c>
      <c r="I11551" s="38" t="s">
        <v>263</v>
      </c>
      <c r="J11551" s="15">
        <v>1.5</v>
      </c>
    </row>
    <row r="11552" spans="1:10" x14ac:dyDescent="0.3">
      <c r="A11552" s="38" t="s">
        <v>254</v>
      </c>
      <c r="B11552" s="15">
        <v>323600</v>
      </c>
      <c r="C11552" s="15">
        <v>323600</v>
      </c>
      <c r="E11552" s="14">
        <v>144</v>
      </c>
      <c r="F11552" s="15">
        <v>46926603</v>
      </c>
      <c r="G11552" s="15">
        <v>857834799</v>
      </c>
      <c r="I11552" s="35" t="s">
        <v>273</v>
      </c>
      <c r="J11552" s="15"/>
    </row>
    <row r="11553" spans="1:10" x14ac:dyDescent="0.3">
      <c r="A11553" s="38" t="s">
        <v>257</v>
      </c>
      <c r="B11553" s="15">
        <v>313000</v>
      </c>
      <c r="C11553" s="15">
        <v>683000</v>
      </c>
      <c r="E11553" s="35" t="s">
        <v>259</v>
      </c>
      <c r="F11553" s="15">
        <v>2390500</v>
      </c>
      <c r="G11553" s="15">
        <v>54751554</v>
      </c>
      <c r="I11553" s="38" t="s">
        <v>245</v>
      </c>
      <c r="J11553" s="15">
        <v>1.3</v>
      </c>
    </row>
    <row r="11554" spans="1:10" x14ac:dyDescent="0.3">
      <c r="A11554" s="38" t="s">
        <v>252</v>
      </c>
      <c r="B11554" s="15">
        <v>229950</v>
      </c>
      <c r="C11554" s="15">
        <v>459900</v>
      </c>
      <c r="E11554" s="36" t="s">
        <v>246</v>
      </c>
      <c r="F11554" s="15">
        <v>580050</v>
      </c>
      <c r="G11554" s="15">
        <v>11255890</v>
      </c>
      <c r="I11554" s="38" t="s">
        <v>247</v>
      </c>
      <c r="J11554" s="15">
        <v>1.2</v>
      </c>
    </row>
    <row r="11555" spans="1:10" x14ac:dyDescent="0.3">
      <c r="A11555" s="38" t="s">
        <v>255</v>
      </c>
      <c r="B11555" s="15">
        <v>189500</v>
      </c>
      <c r="C11555" s="15">
        <v>189500</v>
      </c>
      <c r="E11555" s="36" t="s">
        <v>248</v>
      </c>
      <c r="F11555" s="15">
        <v>610950</v>
      </c>
      <c r="G11555" s="15">
        <v>13982282</v>
      </c>
      <c r="I11555" s="38" t="s">
        <v>249</v>
      </c>
      <c r="J11555" s="15">
        <v>1.2</v>
      </c>
    </row>
    <row r="11556" spans="1:10" x14ac:dyDescent="0.3">
      <c r="A11556" s="38" t="s">
        <v>258</v>
      </c>
      <c r="B11556" s="15">
        <v>162500</v>
      </c>
      <c r="C11556" s="15">
        <v>325000</v>
      </c>
      <c r="E11556" s="36" t="s">
        <v>250</v>
      </c>
      <c r="F11556" s="15">
        <v>571000</v>
      </c>
      <c r="G11556" s="15">
        <v>15702070</v>
      </c>
      <c r="I11556" s="38" t="s">
        <v>251</v>
      </c>
      <c r="J11556" s="15">
        <v>1.1000000000000001</v>
      </c>
    </row>
    <row r="11557" spans="1:10" x14ac:dyDescent="0.3">
      <c r="A11557" s="38" t="s">
        <v>260</v>
      </c>
      <c r="B11557" s="15">
        <v>179000</v>
      </c>
      <c r="C11557" s="15">
        <v>179000</v>
      </c>
      <c r="E11557" s="37" t="s">
        <v>252</v>
      </c>
      <c r="F11557" s="15">
        <v>168000</v>
      </c>
      <c r="G11557" s="15">
        <v>4844170</v>
      </c>
      <c r="I11557" s="38" t="s">
        <v>254</v>
      </c>
      <c r="J11557" s="15">
        <v>1.5</v>
      </c>
    </row>
    <row r="11558" spans="1:10" x14ac:dyDescent="0.3">
      <c r="A11558" s="38" t="s">
        <v>262</v>
      </c>
      <c r="B11558" s="15">
        <v>430875</v>
      </c>
      <c r="C11558" s="15">
        <v>688850</v>
      </c>
      <c r="E11558" s="37" t="s">
        <v>255</v>
      </c>
      <c r="F11558" s="15">
        <v>191000</v>
      </c>
      <c r="G11558" s="15">
        <v>4950500</v>
      </c>
      <c r="I11558" s="38" t="s">
        <v>257</v>
      </c>
      <c r="J11558" s="15">
        <v>1.7</v>
      </c>
    </row>
    <row r="11559" spans="1:10" x14ac:dyDescent="0.3">
      <c r="A11559" s="38" t="s">
        <v>263</v>
      </c>
      <c r="B11559" s="15">
        <v>490500</v>
      </c>
      <c r="C11559" s="15">
        <v>1407111</v>
      </c>
      <c r="E11559" s="37" t="s">
        <v>258</v>
      </c>
      <c r="F11559" s="15">
        <v>212000</v>
      </c>
      <c r="G11559" s="15">
        <v>5907400</v>
      </c>
      <c r="I11559" s="38" t="s">
        <v>252</v>
      </c>
      <c r="J11559" s="15">
        <v>1.7</v>
      </c>
    </row>
    <row r="11560" spans="1:10" x14ac:dyDescent="0.3">
      <c r="A11560" s="35" t="s">
        <v>267</v>
      </c>
      <c r="B11560" s="15"/>
      <c r="C11560" s="15"/>
      <c r="E11560" s="36" t="s">
        <v>253</v>
      </c>
      <c r="F11560" s="15">
        <v>628500</v>
      </c>
      <c r="G11560" s="15">
        <v>13811312</v>
      </c>
      <c r="I11560" s="38" t="s">
        <v>255</v>
      </c>
      <c r="J11560" s="15">
        <v>1.7</v>
      </c>
    </row>
    <row r="11561" spans="1:10" x14ac:dyDescent="0.3">
      <c r="A11561" s="38" t="s">
        <v>245</v>
      </c>
      <c r="B11561" s="15">
        <v>285525</v>
      </c>
      <c r="C11561" s="15">
        <v>451150</v>
      </c>
      <c r="E11561" s="35" t="s">
        <v>265</v>
      </c>
      <c r="F11561" s="15">
        <v>2758069</v>
      </c>
      <c r="G11561" s="15">
        <v>66670521</v>
      </c>
      <c r="I11561" s="38" t="s">
        <v>258</v>
      </c>
      <c r="J11561" s="15">
        <v>1.4</v>
      </c>
    </row>
    <row r="11562" spans="1:10" x14ac:dyDescent="0.3">
      <c r="A11562" s="38" t="s">
        <v>247</v>
      </c>
      <c r="B11562" s="15"/>
      <c r="C11562" s="15"/>
      <c r="E11562" s="36" t="s">
        <v>246</v>
      </c>
      <c r="F11562" s="15">
        <v>625500</v>
      </c>
      <c r="G11562" s="15">
        <v>9735350</v>
      </c>
      <c r="I11562" s="38" t="s">
        <v>260</v>
      </c>
      <c r="J11562" s="15">
        <v>1.2</v>
      </c>
    </row>
    <row r="11563" spans="1:10" x14ac:dyDescent="0.3">
      <c r="A11563" s="38" t="s">
        <v>249</v>
      </c>
      <c r="B11563" s="15">
        <v>70025</v>
      </c>
      <c r="C11563" s="15">
        <v>70025</v>
      </c>
      <c r="E11563" s="36" t="s">
        <v>248</v>
      </c>
      <c r="F11563" s="15">
        <v>689800</v>
      </c>
      <c r="G11563" s="15">
        <v>20098501</v>
      </c>
      <c r="I11563" s="38" t="s">
        <v>262</v>
      </c>
      <c r="J11563" s="15">
        <v>1</v>
      </c>
    </row>
    <row r="11564" spans="1:10" x14ac:dyDescent="0.3">
      <c r="A11564" s="38" t="s">
        <v>251</v>
      </c>
      <c r="B11564" s="15">
        <v>405500</v>
      </c>
      <c r="C11564" s="15">
        <v>669000</v>
      </c>
      <c r="E11564" s="36" t="s">
        <v>250</v>
      </c>
      <c r="F11564" s="15">
        <v>746500</v>
      </c>
      <c r="G11564" s="15">
        <v>21559139</v>
      </c>
      <c r="I11564" s="38" t="s">
        <v>263</v>
      </c>
      <c r="J11564" s="15">
        <v>1.3</v>
      </c>
    </row>
    <row r="11565" spans="1:10" x14ac:dyDescent="0.3">
      <c r="A11565" s="38" t="s">
        <v>254</v>
      </c>
      <c r="B11565" s="15">
        <v>344000</v>
      </c>
      <c r="C11565" s="15">
        <v>344000</v>
      </c>
      <c r="E11565" s="37" t="s">
        <v>252</v>
      </c>
      <c r="F11565" s="15">
        <v>200000</v>
      </c>
      <c r="G11565" s="15">
        <v>6104339</v>
      </c>
      <c r="I11565" s="35" t="s">
        <v>274</v>
      </c>
      <c r="J11565" s="15"/>
    </row>
    <row r="11566" spans="1:10" x14ac:dyDescent="0.3">
      <c r="A11566" s="38" t="s">
        <v>257</v>
      </c>
      <c r="B11566" s="15">
        <v>367000</v>
      </c>
      <c r="C11566" s="15">
        <v>654000</v>
      </c>
      <c r="E11566" s="37" t="s">
        <v>255</v>
      </c>
      <c r="F11566" s="15">
        <v>236500</v>
      </c>
      <c r="G11566" s="15">
        <v>6391550</v>
      </c>
      <c r="I11566" s="38" t="s">
        <v>245</v>
      </c>
      <c r="J11566" s="15">
        <v>1.1000000000000001</v>
      </c>
    </row>
    <row r="11567" spans="1:10" x14ac:dyDescent="0.3">
      <c r="A11567" s="38" t="s">
        <v>252</v>
      </c>
      <c r="B11567" s="15">
        <v>374000</v>
      </c>
      <c r="C11567" s="15">
        <v>601500</v>
      </c>
      <c r="E11567" s="37" t="s">
        <v>258</v>
      </c>
      <c r="F11567" s="15">
        <v>310000</v>
      </c>
      <c r="G11567" s="15">
        <v>9063250</v>
      </c>
      <c r="I11567" s="38" t="s">
        <v>247</v>
      </c>
      <c r="J11567" s="15">
        <v>1.4</v>
      </c>
    </row>
    <row r="11568" spans="1:10" x14ac:dyDescent="0.3">
      <c r="A11568" s="38" t="s">
        <v>255</v>
      </c>
      <c r="B11568" s="15">
        <v>327699</v>
      </c>
      <c r="C11568" s="15">
        <v>706699</v>
      </c>
      <c r="E11568" s="36" t="s">
        <v>253</v>
      </c>
      <c r="F11568" s="15">
        <v>696269</v>
      </c>
      <c r="G11568" s="15">
        <v>15277531</v>
      </c>
      <c r="I11568" s="38" t="s">
        <v>249</v>
      </c>
      <c r="J11568" s="15">
        <v>1.4</v>
      </c>
    </row>
    <row r="11569" spans="1:10" x14ac:dyDescent="0.3">
      <c r="A11569" s="38" t="s">
        <v>258</v>
      </c>
      <c r="B11569" s="15"/>
      <c r="C11569" s="15"/>
      <c r="E11569" s="35" t="s">
        <v>244</v>
      </c>
      <c r="F11569" s="15">
        <v>3219650</v>
      </c>
      <c r="G11569" s="15">
        <v>71076634</v>
      </c>
      <c r="I11569" s="38" t="s">
        <v>251</v>
      </c>
      <c r="J11569" s="15">
        <v>1.2</v>
      </c>
    </row>
    <row r="11570" spans="1:10" x14ac:dyDescent="0.3">
      <c r="A11570" s="38" t="s">
        <v>260</v>
      </c>
      <c r="B11570" s="15">
        <v>290000</v>
      </c>
      <c r="C11570" s="15">
        <v>290000</v>
      </c>
      <c r="E11570" s="36" t="s">
        <v>246</v>
      </c>
      <c r="F11570" s="15">
        <v>807225</v>
      </c>
      <c r="G11570" s="15">
        <v>10485527</v>
      </c>
      <c r="I11570" s="38" t="s">
        <v>254</v>
      </c>
      <c r="J11570" s="15">
        <v>1.4</v>
      </c>
    </row>
    <row r="11571" spans="1:10" x14ac:dyDescent="0.3">
      <c r="A11571" s="38" t="s">
        <v>262</v>
      </c>
      <c r="B11571" s="15">
        <v>417976</v>
      </c>
      <c r="C11571" s="15">
        <v>690851</v>
      </c>
      <c r="E11571" s="36" t="s">
        <v>248</v>
      </c>
      <c r="F11571" s="15">
        <v>786975</v>
      </c>
      <c r="G11571" s="15">
        <v>23083486</v>
      </c>
      <c r="I11571" s="38" t="s">
        <v>257</v>
      </c>
      <c r="J11571" s="15">
        <v>1.8</v>
      </c>
    </row>
    <row r="11572" spans="1:10" x14ac:dyDescent="0.3">
      <c r="A11572" s="38" t="s">
        <v>263</v>
      </c>
      <c r="B11572" s="15">
        <v>264500</v>
      </c>
      <c r="C11572" s="15">
        <v>402000</v>
      </c>
      <c r="E11572" s="36" t="s">
        <v>250</v>
      </c>
      <c r="F11572" s="15">
        <v>762725</v>
      </c>
      <c r="G11572" s="15">
        <v>20722176</v>
      </c>
      <c r="I11572" s="38" t="s">
        <v>252</v>
      </c>
      <c r="J11572" s="15">
        <v>1.9</v>
      </c>
    </row>
    <row r="11573" spans="1:10" x14ac:dyDescent="0.3">
      <c r="A11573" s="35" t="s">
        <v>268</v>
      </c>
      <c r="B11573" s="15"/>
      <c r="C11573" s="15"/>
      <c r="E11573" s="37" t="s">
        <v>252</v>
      </c>
      <c r="F11573" s="15">
        <v>246950</v>
      </c>
      <c r="G11573" s="15">
        <v>5105019</v>
      </c>
      <c r="I11573" s="38" t="s">
        <v>255</v>
      </c>
      <c r="J11573" s="15">
        <v>2.4</v>
      </c>
    </row>
    <row r="11574" spans="1:10" x14ac:dyDescent="0.3">
      <c r="A11574" s="38" t="s">
        <v>245</v>
      </c>
      <c r="B11574" s="15">
        <v>283950</v>
      </c>
      <c r="C11574" s="15">
        <v>387900</v>
      </c>
      <c r="E11574" s="37" t="s">
        <v>255</v>
      </c>
      <c r="F11574" s="15">
        <v>254000</v>
      </c>
      <c r="G11574" s="15">
        <v>8689771</v>
      </c>
      <c r="I11574" s="38" t="s">
        <v>258</v>
      </c>
      <c r="J11574" s="15">
        <v>2.4</v>
      </c>
    </row>
    <row r="11575" spans="1:10" x14ac:dyDescent="0.3">
      <c r="A11575" s="38" t="s">
        <v>247</v>
      </c>
      <c r="B11575" s="15">
        <v>165950</v>
      </c>
      <c r="C11575" s="15">
        <v>331900</v>
      </c>
      <c r="E11575" s="37" t="s">
        <v>258</v>
      </c>
      <c r="F11575" s="15">
        <v>261775</v>
      </c>
      <c r="G11575" s="15">
        <v>6927386</v>
      </c>
      <c r="I11575" s="38" t="s">
        <v>260</v>
      </c>
      <c r="J11575" s="15">
        <v>1.7</v>
      </c>
    </row>
    <row r="11576" spans="1:10" x14ac:dyDescent="0.3">
      <c r="A11576" s="38" t="s">
        <v>249</v>
      </c>
      <c r="B11576" s="15"/>
      <c r="C11576" s="15"/>
      <c r="E11576" s="36" t="s">
        <v>253</v>
      </c>
      <c r="F11576" s="15">
        <v>862725</v>
      </c>
      <c r="G11576" s="15">
        <v>16785445</v>
      </c>
      <c r="I11576" s="38" t="s">
        <v>262</v>
      </c>
      <c r="J11576" s="15">
        <v>1.4</v>
      </c>
    </row>
    <row r="11577" spans="1:10" x14ac:dyDescent="0.3">
      <c r="A11577" s="38" t="s">
        <v>251</v>
      </c>
      <c r="B11577" s="15">
        <v>105000</v>
      </c>
      <c r="C11577" s="15">
        <v>313900</v>
      </c>
      <c r="E11577" s="35" t="s">
        <v>256</v>
      </c>
      <c r="F11577" s="15">
        <v>3357825</v>
      </c>
      <c r="G11577" s="15">
        <v>52922954</v>
      </c>
      <c r="I11577" s="38" t="s">
        <v>263</v>
      </c>
      <c r="J11577" s="15">
        <v>1.4</v>
      </c>
    </row>
    <row r="11578" spans="1:10" x14ac:dyDescent="0.3">
      <c r="A11578" s="38" t="s">
        <v>254</v>
      </c>
      <c r="B11578" s="15">
        <v>368000</v>
      </c>
      <c r="C11578" s="15">
        <v>481000</v>
      </c>
      <c r="E11578" s="36" t="s">
        <v>246</v>
      </c>
      <c r="F11578" s="15">
        <v>850750</v>
      </c>
      <c r="G11578" s="15">
        <v>16387830</v>
      </c>
      <c r="I11578" s="35" t="s">
        <v>275</v>
      </c>
      <c r="J11578" s="15"/>
    </row>
    <row r="11579" spans="1:10" x14ac:dyDescent="0.3">
      <c r="A11579" s="38" t="s">
        <v>257</v>
      </c>
      <c r="B11579" s="15">
        <v>346000</v>
      </c>
      <c r="C11579" s="15">
        <v>346000</v>
      </c>
      <c r="E11579" s="36" t="s">
        <v>248</v>
      </c>
      <c r="F11579" s="15">
        <v>885650</v>
      </c>
      <c r="G11579" s="15">
        <v>13182050</v>
      </c>
      <c r="I11579" s="38" t="s">
        <v>245</v>
      </c>
      <c r="J11579" s="15">
        <v>1.5</v>
      </c>
    </row>
    <row r="11580" spans="1:10" x14ac:dyDescent="0.3">
      <c r="A11580" s="38" t="s">
        <v>252</v>
      </c>
      <c r="B11580" s="15">
        <v>306500</v>
      </c>
      <c r="C11580" s="15">
        <v>453000</v>
      </c>
      <c r="E11580" s="36" t="s">
        <v>250</v>
      </c>
      <c r="F11580" s="15">
        <v>808675</v>
      </c>
      <c r="G11580" s="15">
        <v>12063749</v>
      </c>
      <c r="I11580" s="38" t="s">
        <v>247</v>
      </c>
      <c r="J11580" s="15">
        <v>1.6</v>
      </c>
    </row>
    <row r="11581" spans="1:10" x14ac:dyDescent="0.3">
      <c r="A11581" s="38" t="s">
        <v>255</v>
      </c>
      <c r="B11581" s="15">
        <v>194000</v>
      </c>
      <c r="C11581" s="15">
        <v>388000</v>
      </c>
      <c r="E11581" s="37" t="s">
        <v>252</v>
      </c>
      <c r="F11581" s="15">
        <v>257450</v>
      </c>
      <c r="G11581" s="15">
        <v>3488100</v>
      </c>
      <c r="I11581" s="38" t="s">
        <v>249</v>
      </c>
      <c r="J11581" s="15">
        <v>1.8</v>
      </c>
    </row>
    <row r="11582" spans="1:10" x14ac:dyDescent="0.3">
      <c r="A11582" s="38" t="s">
        <v>258</v>
      </c>
      <c r="B11582" s="15">
        <v>481500</v>
      </c>
      <c r="C11582" s="15">
        <v>772500</v>
      </c>
      <c r="E11582" s="37" t="s">
        <v>255</v>
      </c>
      <c r="F11582" s="15">
        <v>259475</v>
      </c>
      <c r="G11582" s="15">
        <v>5918299</v>
      </c>
      <c r="I11582" s="38" t="s">
        <v>251</v>
      </c>
      <c r="J11582" s="15">
        <v>1.4</v>
      </c>
    </row>
    <row r="11583" spans="1:10" x14ac:dyDescent="0.3">
      <c r="A11583" s="38" t="s">
        <v>260</v>
      </c>
      <c r="B11583" s="15">
        <v>283500</v>
      </c>
      <c r="C11583" s="15">
        <v>567000</v>
      </c>
      <c r="E11583" s="37" t="s">
        <v>258</v>
      </c>
      <c r="F11583" s="15">
        <v>291750</v>
      </c>
      <c r="G11583" s="15">
        <v>2657350</v>
      </c>
      <c r="I11583" s="38" t="s">
        <v>254</v>
      </c>
      <c r="J11583" s="15">
        <v>1.6</v>
      </c>
    </row>
    <row r="11584" spans="1:10" x14ac:dyDescent="0.3">
      <c r="A11584" s="38" t="s">
        <v>262</v>
      </c>
      <c r="B11584" s="15">
        <v>303500</v>
      </c>
      <c r="C11584" s="15">
        <v>607000</v>
      </c>
      <c r="E11584" s="36" t="s">
        <v>253</v>
      </c>
      <c r="F11584" s="15">
        <v>812750</v>
      </c>
      <c r="G11584" s="15">
        <v>11289325</v>
      </c>
      <c r="I11584" s="38" t="s">
        <v>257</v>
      </c>
      <c r="J11584" s="15">
        <v>1.6</v>
      </c>
    </row>
    <row r="11585" spans="1:10" x14ac:dyDescent="0.3">
      <c r="A11585" s="38" t="s">
        <v>263</v>
      </c>
      <c r="B11585" s="15"/>
      <c r="C11585" s="15"/>
      <c r="E11585" s="35" t="s">
        <v>261</v>
      </c>
      <c r="F11585" s="15">
        <v>3166286</v>
      </c>
      <c r="G11585" s="15">
        <v>31387250</v>
      </c>
      <c r="I11585" s="38" t="s">
        <v>252</v>
      </c>
      <c r="J11585" s="15">
        <v>1.6</v>
      </c>
    </row>
    <row r="11586" spans="1:10" x14ac:dyDescent="0.3">
      <c r="A11586" s="35" t="s">
        <v>269</v>
      </c>
      <c r="B11586" s="15"/>
      <c r="C11586" s="15"/>
      <c r="E11586" s="36" t="s">
        <v>246</v>
      </c>
      <c r="F11586" s="15">
        <v>804338</v>
      </c>
      <c r="G11586" s="15">
        <v>7067552</v>
      </c>
      <c r="I11586" s="38" t="s">
        <v>258</v>
      </c>
      <c r="J11586" s="15">
        <v>1.9</v>
      </c>
    </row>
    <row r="11587" spans="1:10" x14ac:dyDescent="0.3">
      <c r="A11587" s="38" t="s">
        <v>245</v>
      </c>
      <c r="B11587" s="15"/>
      <c r="C11587" s="15"/>
      <c r="E11587" s="36" t="s">
        <v>248</v>
      </c>
      <c r="F11587" s="15">
        <v>759950</v>
      </c>
      <c r="G11587" s="15">
        <v>10047809</v>
      </c>
      <c r="I11587" s="38" t="s">
        <v>260</v>
      </c>
      <c r="J11587" s="15">
        <v>1.1000000000000001</v>
      </c>
    </row>
    <row r="11588" spans="1:10" x14ac:dyDescent="0.3">
      <c r="A11588" s="38" t="s">
        <v>247</v>
      </c>
      <c r="B11588" s="15">
        <v>326000</v>
      </c>
      <c r="C11588" s="15">
        <v>655000</v>
      </c>
      <c r="E11588" s="36" t="s">
        <v>250</v>
      </c>
      <c r="F11588" s="15">
        <v>795500</v>
      </c>
      <c r="G11588" s="15">
        <v>8200796</v>
      </c>
      <c r="I11588" s="38" t="s">
        <v>262</v>
      </c>
      <c r="J11588" s="15">
        <v>0.9</v>
      </c>
    </row>
    <row r="11589" spans="1:10" x14ac:dyDescent="0.3">
      <c r="A11589" s="38" t="s">
        <v>249</v>
      </c>
      <c r="B11589" s="15">
        <v>646250</v>
      </c>
      <c r="C11589" s="15">
        <v>882500</v>
      </c>
      <c r="E11589" s="37" t="s">
        <v>252</v>
      </c>
      <c r="F11589" s="15">
        <v>322000</v>
      </c>
      <c r="G11589" s="15">
        <v>2413000</v>
      </c>
      <c r="I11589" s="14">
        <v>82</v>
      </c>
      <c r="J11589" s="15">
        <v>742.30000000000018</v>
      </c>
    </row>
    <row r="11590" spans="1:10" x14ac:dyDescent="0.3">
      <c r="A11590" s="38" t="s">
        <v>251</v>
      </c>
      <c r="B11590" s="15">
        <v>390950</v>
      </c>
      <c r="C11590" s="15">
        <v>390950</v>
      </c>
      <c r="E11590" s="37" t="s">
        <v>255</v>
      </c>
      <c r="F11590" s="15">
        <v>237500</v>
      </c>
      <c r="G11590" s="15">
        <v>2677500</v>
      </c>
      <c r="I11590" s="35" t="s">
        <v>244</v>
      </c>
      <c r="J11590" s="15"/>
    </row>
    <row r="11591" spans="1:10" x14ac:dyDescent="0.3">
      <c r="A11591" s="38" t="s">
        <v>254</v>
      </c>
      <c r="B11591" s="15">
        <v>493725</v>
      </c>
      <c r="C11591" s="15">
        <v>1484450</v>
      </c>
      <c r="E11591" s="37" t="s">
        <v>258</v>
      </c>
      <c r="F11591" s="15">
        <v>236000</v>
      </c>
      <c r="G11591" s="15">
        <v>3110296</v>
      </c>
      <c r="I11591" s="38" t="s">
        <v>245</v>
      </c>
      <c r="J11591" s="15">
        <v>1</v>
      </c>
    </row>
    <row r="11592" spans="1:10" x14ac:dyDescent="0.3">
      <c r="A11592" s="38" t="s">
        <v>257</v>
      </c>
      <c r="B11592" s="15"/>
      <c r="C11592" s="15"/>
      <c r="E11592" s="36" t="s">
        <v>253</v>
      </c>
      <c r="F11592" s="15">
        <v>806498</v>
      </c>
      <c r="G11592" s="15">
        <v>6071093</v>
      </c>
      <c r="I11592" s="38" t="s">
        <v>247</v>
      </c>
      <c r="J11592" s="15">
        <v>0.5</v>
      </c>
    </row>
    <row r="11593" spans="1:10" x14ac:dyDescent="0.3">
      <c r="A11593" s="38" t="s">
        <v>252</v>
      </c>
      <c r="B11593" s="15">
        <v>442000</v>
      </c>
      <c r="C11593" s="15">
        <v>989000</v>
      </c>
      <c r="E11593" s="35" t="s">
        <v>264</v>
      </c>
      <c r="F11593" s="15">
        <v>2635175</v>
      </c>
      <c r="G11593" s="15">
        <v>35669263</v>
      </c>
      <c r="I11593" s="38" t="s">
        <v>249</v>
      </c>
      <c r="J11593" s="15">
        <v>0.6</v>
      </c>
    </row>
    <row r="11594" spans="1:10" x14ac:dyDescent="0.3">
      <c r="A11594" s="38" t="s">
        <v>255</v>
      </c>
      <c r="B11594" s="15">
        <v>422950</v>
      </c>
      <c r="C11594" s="15">
        <v>1249800</v>
      </c>
      <c r="E11594" s="36" t="s">
        <v>246</v>
      </c>
      <c r="F11594" s="15">
        <v>568125</v>
      </c>
      <c r="G11594" s="15">
        <v>4471085</v>
      </c>
      <c r="I11594" s="38" t="s">
        <v>251</v>
      </c>
      <c r="J11594" s="15">
        <v>1.1000000000000001</v>
      </c>
    </row>
    <row r="11595" spans="1:10" x14ac:dyDescent="0.3">
      <c r="A11595" s="38" t="s">
        <v>258</v>
      </c>
      <c r="B11595" s="15">
        <v>449850</v>
      </c>
      <c r="C11595" s="15">
        <v>1477200</v>
      </c>
      <c r="E11595" s="36" t="s">
        <v>248</v>
      </c>
      <c r="F11595" s="15">
        <v>714225</v>
      </c>
      <c r="G11595" s="15">
        <v>12484505</v>
      </c>
      <c r="I11595" s="38" t="s">
        <v>254</v>
      </c>
      <c r="J11595" s="15">
        <v>0.9</v>
      </c>
    </row>
    <row r="11596" spans="1:10" x14ac:dyDescent="0.3">
      <c r="A11596" s="38" t="s">
        <v>260</v>
      </c>
      <c r="B11596" s="15">
        <v>170000</v>
      </c>
      <c r="C11596" s="15">
        <v>170000</v>
      </c>
      <c r="E11596" s="36" t="s">
        <v>250</v>
      </c>
      <c r="F11596" s="15">
        <v>728175</v>
      </c>
      <c r="G11596" s="15">
        <v>9957123</v>
      </c>
      <c r="I11596" s="38" t="s">
        <v>257</v>
      </c>
      <c r="J11596" s="15">
        <v>1</v>
      </c>
    </row>
    <row r="11597" spans="1:10" x14ac:dyDescent="0.3">
      <c r="A11597" s="38" t="s">
        <v>262</v>
      </c>
      <c r="B11597" s="15">
        <v>232500</v>
      </c>
      <c r="C11597" s="15">
        <v>890369</v>
      </c>
      <c r="E11597" s="37" t="s">
        <v>252</v>
      </c>
      <c r="F11597" s="15">
        <v>266000</v>
      </c>
      <c r="G11597" s="15">
        <v>3410450</v>
      </c>
      <c r="I11597" s="38" t="s">
        <v>252</v>
      </c>
      <c r="J11597" s="15">
        <v>2.2999999999999998</v>
      </c>
    </row>
    <row r="11598" spans="1:10" x14ac:dyDescent="0.3">
      <c r="A11598" s="38" t="s">
        <v>263</v>
      </c>
      <c r="B11598" s="15">
        <v>189475</v>
      </c>
      <c r="C11598" s="15">
        <v>378950</v>
      </c>
      <c r="E11598" s="37" t="s">
        <v>255</v>
      </c>
      <c r="F11598" s="15">
        <v>240700</v>
      </c>
      <c r="G11598" s="15">
        <v>4135326</v>
      </c>
      <c r="I11598" s="38" t="s">
        <v>255</v>
      </c>
      <c r="J11598" s="15">
        <v>1.9</v>
      </c>
    </row>
    <row r="11599" spans="1:10" x14ac:dyDescent="0.3">
      <c r="A11599" s="35" t="s">
        <v>270</v>
      </c>
      <c r="B11599" s="15"/>
      <c r="C11599" s="15"/>
      <c r="E11599" s="37" t="s">
        <v>258</v>
      </c>
      <c r="F11599" s="15">
        <v>221475</v>
      </c>
      <c r="G11599" s="15">
        <v>2411347</v>
      </c>
      <c r="I11599" s="38" t="s">
        <v>258</v>
      </c>
      <c r="J11599" s="15">
        <v>2.1</v>
      </c>
    </row>
    <row r="11600" spans="1:10" x14ac:dyDescent="0.3">
      <c r="A11600" s="38" t="s">
        <v>245</v>
      </c>
      <c r="B11600" s="15">
        <v>377000</v>
      </c>
      <c r="C11600" s="15">
        <v>754000</v>
      </c>
      <c r="E11600" s="36" t="s">
        <v>253</v>
      </c>
      <c r="F11600" s="15">
        <v>624650</v>
      </c>
      <c r="G11600" s="15">
        <v>8756550</v>
      </c>
      <c r="I11600" s="38" t="s">
        <v>260</v>
      </c>
      <c r="J11600" s="15">
        <v>2.7</v>
      </c>
    </row>
    <row r="11601" spans="1:10" x14ac:dyDescent="0.3">
      <c r="A11601" s="38" t="s">
        <v>247</v>
      </c>
      <c r="B11601" s="15">
        <v>165000</v>
      </c>
      <c r="C11601" s="15">
        <v>165000</v>
      </c>
      <c r="E11601" s="35" t="s">
        <v>266</v>
      </c>
      <c r="F11601" s="15">
        <v>2484085</v>
      </c>
      <c r="G11601" s="15">
        <v>30539150</v>
      </c>
      <c r="I11601" s="38" t="s">
        <v>262</v>
      </c>
      <c r="J11601" s="15">
        <v>3.2</v>
      </c>
    </row>
    <row r="11602" spans="1:10" x14ac:dyDescent="0.3">
      <c r="A11602" s="38" t="s">
        <v>249</v>
      </c>
      <c r="B11602" s="15">
        <v>179950</v>
      </c>
      <c r="C11602" s="15">
        <v>359900</v>
      </c>
      <c r="E11602" s="36" t="s">
        <v>246</v>
      </c>
      <c r="F11602" s="15">
        <v>533500</v>
      </c>
      <c r="G11602" s="15">
        <v>5898787</v>
      </c>
      <c r="I11602" s="38" t="s">
        <v>263</v>
      </c>
      <c r="J11602" s="15">
        <v>3.2</v>
      </c>
    </row>
    <row r="11603" spans="1:10" x14ac:dyDescent="0.3">
      <c r="A11603" s="38" t="s">
        <v>251</v>
      </c>
      <c r="B11603" s="15">
        <v>294650</v>
      </c>
      <c r="C11603" s="15">
        <v>589300</v>
      </c>
      <c r="E11603" s="36" t="s">
        <v>248</v>
      </c>
      <c r="F11603" s="15">
        <v>661435</v>
      </c>
      <c r="G11603" s="15">
        <v>10262194</v>
      </c>
      <c r="I11603" s="35" t="s">
        <v>256</v>
      </c>
      <c r="J11603" s="15"/>
    </row>
    <row r="11604" spans="1:10" x14ac:dyDescent="0.3">
      <c r="A11604" s="38" t="s">
        <v>254</v>
      </c>
      <c r="B11604" s="15">
        <v>252000</v>
      </c>
      <c r="C11604" s="15">
        <v>252000</v>
      </c>
      <c r="E11604" s="36" t="s">
        <v>250</v>
      </c>
      <c r="F11604" s="15">
        <v>671000</v>
      </c>
      <c r="G11604" s="15">
        <v>7324399</v>
      </c>
      <c r="I11604" s="38" t="s">
        <v>245</v>
      </c>
      <c r="J11604" s="15">
        <v>2.4</v>
      </c>
    </row>
    <row r="11605" spans="1:10" x14ac:dyDescent="0.3">
      <c r="A11605" s="38" t="s">
        <v>257</v>
      </c>
      <c r="B11605" s="15">
        <v>587500</v>
      </c>
      <c r="C11605" s="15">
        <v>855000</v>
      </c>
      <c r="E11605" s="37" t="s">
        <v>252</v>
      </c>
      <c r="F11605" s="15">
        <v>219000</v>
      </c>
      <c r="G11605" s="15">
        <v>1599500</v>
      </c>
      <c r="I11605" s="38" t="s">
        <v>247</v>
      </c>
      <c r="J11605" s="15">
        <v>2.4</v>
      </c>
    </row>
    <row r="11606" spans="1:10" x14ac:dyDescent="0.3">
      <c r="A11606" s="38" t="s">
        <v>252</v>
      </c>
      <c r="B11606" s="15">
        <v>218000</v>
      </c>
      <c r="C11606" s="15">
        <v>218000</v>
      </c>
      <c r="E11606" s="37" t="s">
        <v>255</v>
      </c>
      <c r="F11606" s="15">
        <v>233000</v>
      </c>
      <c r="G11606" s="15">
        <v>1839499</v>
      </c>
      <c r="I11606" s="38" t="s">
        <v>249</v>
      </c>
      <c r="J11606" s="15">
        <v>3.1</v>
      </c>
    </row>
    <row r="11607" spans="1:10" x14ac:dyDescent="0.3">
      <c r="A11607" s="38" t="s">
        <v>255</v>
      </c>
      <c r="B11607" s="15">
        <v>213950</v>
      </c>
      <c r="C11607" s="15">
        <v>824400</v>
      </c>
      <c r="E11607" s="37" t="s">
        <v>258</v>
      </c>
      <c r="F11607" s="15">
        <v>219000</v>
      </c>
      <c r="G11607" s="15">
        <v>3885400</v>
      </c>
      <c r="I11607" s="38" t="s">
        <v>251</v>
      </c>
      <c r="J11607" s="15">
        <v>6.9</v>
      </c>
    </row>
    <row r="11608" spans="1:10" x14ac:dyDescent="0.3">
      <c r="A11608" s="38" t="s">
        <v>258</v>
      </c>
      <c r="B11608" s="15">
        <v>319450</v>
      </c>
      <c r="C11608" s="15">
        <v>889200</v>
      </c>
      <c r="E11608" s="36" t="s">
        <v>253</v>
      </c>
      <c r="F11608" s="15">
        <v>618150</v>
      </c>
      <c r="G11608" s="15">
        <v>7053770</v>
      </c>
      <c r="I11608" s="38" t="s">
        <v>254</v>
      </c>
      <c r="J11608" s="15">
        <v>5.3</v>
      </c>
    </row>
    <row r="11609" spans="1:10" x14ac:dyDescent="0.3">
      <c r="A11609" s="38" t="s">
        <v>260</v>
      </c>
      <c r="B11609" s="15">
        <v>237400</v>
      </c>
      <c r="C11609" s="15">
        <v>237400</v>
      </c>
      <c r="E11609" s="35" t="s">
        <v>267</v>
      </c>
      <c r="F11609" s="15">
        <v>2638706</v>
      </c>
      <c r="G11609" s="15">
        <v>24642198</v>
      </c>
      <c r="I11609" s="38" t="s">
        <v>257</v>
      </c>
      <c r="J11609" s="15">
        <v>7.6</v>
      </c>
    </row>
    <row r="11610" spans="1:10" x14ac:dyDescent="0.3">
      <c r="A11610" s="38" t="s">
        <v>262</v>
      </c>
      <c r="B11610" s="15">
        <v>410000</v>
      </c>
      <c r="C11610" s="15">
        <v>575000</v>
      </c>
      <c r="E11610" s="36" t="s">
        <v>246</v>
      </c>
      <c r="F11610" s="15">
        <v>631125</v>
      </c>
      <c r="G11610" s="15">
        <v>4918800</v>
      </c>
      <c r="I11610" s="38" t="s">
        <v>252</v>
      </c>
      <c r="J11610" s="15">
        <v>10.6</v>
      </c>
    </row>
    <row r="11611" spans="1:10" x14ac:dyDescent="0.3">
      <c r="A11611" s="38" t="s">
        <v>263</v>
      </c>
      <c r="B11611" s="15">
        <v>265000</v>
      </c>
      <c r="C11611" s="15">
        <v>779300</v>
      </c>
      <c r="E11611" s="36" t="s">
        <v>248</v>
      </c>
      <c r="F11611" s="15">
        <v>669081</v>
      </c>
      <c r="G11611" s="15">
        <v>7920048</v>
      </c>
      <c r="I11611" s="38" t="s">
        <v>255</v>
      </c>
      <c r="J11611" s="15">
        <v>10.199999999999999</v>
      </c>
    </row>
    <row r="11612" spans="1:10" x14ac:dyDescent="0.3">
      <c r="A11612" s="35" t="s">
        <v>271</v>
      </c>
      <c r="B11612" s="15"/>
      <c r="C11612" s="15"/>
      <c r="E11612" s="36" t="s">
        <v>250</v>
      </c>
      <c r="F11612" s="15">
        <v>711000</v>
      </c>
      <c r="G11612" s="15">
        <v>6314050</v>
      </c>
      <c r="I11612" s="38" t="s">
        <v>258</v>
      </c>
      <c r="J11612" s="15">
        <v>9.1999999999999993</v>
      </c>
    </row>
    <row r="11613" spans="1:10" x14ac:dyDescent="0.3">
      <c r="A11613" s="38" t="s">
        <v>245</v>
      </c>
      <c r="B11613" s="15">
        <v>134900</v>
      </c>
      <c r="C11613" s="15">
        <v>134900</v>
      </c>
      <c r="E11613" s="37" t="s">
        <v>252</v>
      </c>
      <c r="F11613" s="15">
        <v>229500</v>
      </c>
      <c r="G11613" s="15">
        <v>1676500</v>
      </c>
      <c r="I11613" s="38" t="s">
        <v>260</v>
      </c>
      <c r="J11613" s="15">
        <v>11.4</v>
      </c>
    </row>
    <row r="11614" spans="1:10" x14ac:dyDescent="0.3">
      <c r="A11614" s="38" t="s">
        <v>247</v>
      </c>
      <c r="B11614" s="15"/>
      <c r="C11614" s="15"/>
      <c r="E11614" s="37" t="s">
        <v>255</v>
      </c>
      <c r="F11614" s="15">
        <v>181500</v>
      </c>
      <c r="G11614" s="15">
        <v>3155050</v>
      </c>
      <c r="I11614" s="38" t="s">
        <v>262</v>
      </c>
      <c r="J11614" s="15">
        <v>8.9</v>
      </c>
    </row>
    <row r="11615" spans="1:10" x14ac:dyDescent="0.3">
      <c r="A11615" s="38" t="s">
        <v>249</v>
      </c>
      <c r="B11615" s="15">
        <v>196700</v>
      </c>
      <c r="C11615" s="15">
        <v>558350</v>
      </c>
      <c r="E11615" s="37" t="s">
        <v>258</v>
      </c>
      <c r="F11615" s="15">
        <v>300000</v>
      </c>
      <c r="G11615" s="15">
        <v>1482500</v>
      </c>
      <c r="I11615" s="38" t="s">
        <v>263</v>
      </c>
      <c r="J11615" s="15">
        <v>9.5</v>
      </c>
    </row>
    <row r="11616" spans="1:10" x14ac:dyDescent="0.3">
      <c r="A11616" s="38" t="s">
        <v>251</v>
      </c>
      <c r="B11616" s="15">
        <v>607425</v>
      </c>
      <c r="C11616" s="15">
        <v>864900</v>
      </c>
      <c r="E11616" s="36" t="s">
        <v>253</v>
      </c>
      <c r="F11616" s="15">
        <v>627500</v>
      </c>
      <c r="G11616" s="15">
        <v>5489300</v>
      </c>
      <c r="I11616" s="35" t="s">
        <v>261</v>
      </c>
      <c r="J11616" s="15"/>
    </row>
    <row r="11617" spans="1:10" x14ac:dyDescent="0.3">
      <c r="A11617" s="38" t="s">
        <v>254</v>
      </c>
      <c r="B11617" s="15">
        <v>527000</v>
      </c>
      <c r="C11617" s="15">
        <v>1071400</v>
      </c>
      <c r="E11617" s="35" t="s">
        <v>268</v>
      </c>
      <c r="F11617" s="15">
        <v>2481195</v>
      </c>
      <c r="G11617" s="15">
        <v>26435240</v>
      </c>
      <c r="I11617" s="38" t="s">
        <v>245</v>
      </c>
      <c r="J11617" s="15">
        <v>9.6</v>
      </c>
    </row>
    <row r="11618" spans="1:10" x14ac:dyDescent="0.3">
      <c r="A11618" s="38" t="s">
        <v>257</v>
      </c>
      <c r="B11618" s="15">
        <v>532500</v>
      </c>
      <c r="C11618" s="15">
        <v>800000</v>
      </c>
      <c r="E11618" s="36" t="s">
        <v>246</v>
      </c>
      <c r="F11618" s="15">
        <v>476745</v>
      </c>
      <c r="G11618" s="15">
        <v>4578490</v>
      </c>
      <c r="I11618" s="38" t="s">
        <v>247</v>
      </c>
      <c r="J11618" s="15">
        <v>6.5</v>
      </c>
    </row>
    <row r="11619" spans="1:10" x14ac:dyDescent="0.3">
      <c r="A11619" s="38" t="s">
        <v>252</v>
      </c>
      <c r="B11619" s="15">
        <v>360000</v>
      </c>
      <c r="C11619" s="15">
        <v>1875000</v>
      </c>
      <c r="E11619" s="36" t="s">
        <v>248</v>
      </c>
      <c r="F11619" s="15">
        <v>655250</v>
      </c>
      <c r="G11619" s="15">
        <v>6711000</v>
      </c>
      <c r="I11619" s="38" t="s">
        <v>249</v>
      </c>
      <c r="J11619" s="15">
        <v>7.6</v>
      </c>
    </row>
    <row r="11620" spans="1:10" x14ac:dyDescent="0.3">
      <c r="A11620" s="38" t="s">
        <v>255</v>
      </c>
      <c r="B11620" s="15">
        <v>272000</v>
      </c>
      <c r="C11620" s="15">
        <v>821950</v>
      </c>
      <c r="E11620" s="36" t="s">
        <v>250</v>
      </c>
      <c r="F11620" s="15">
        <v>793000</v>
      </c>
      <c r="G11620" s="15">
        <v>7021600</v>
      </c>
      <c r="I11620" s="38" t="s">
        <v>251</v>
      </c>
      <c r="J11620" s="15">
        <v>8.1999999999999993</v>
      </c>
    </row>
    <row r="11621" spans="1:10" x14ac:dyDescent="0.3">
      <c r="A11621" s="38" t="s">
        <v>258</v>
      </c>
      <c r="B11621" s="15">
        <v>420000</v>
      </c>
      <c r="C11621" s="15">
        <v>654999</v>
      </c>
      <c r="E11621" s="37" t="s">
        <v>252</v>
      </c>
      <c r="F11621" s="15">
        <v>289000</v>
      </c>
      <c r="G11621" s="15">
        <v>2221500</v>
      </c>
      <c r="I11621" s="38" t="s">
        <v>254</v>
      </c>
      <c r="J11621" s="15">
        <v>10</v>
      </c>
    </row>
    <row r="11622" spans="1:10" x14ac:dyDescent="0.3">
      <c r="A11622" s="38" t="s">
        <v>260</v>
      </c>
      <c r="B11622" s="15">
        <v>504925</v>
      </c>
      <c r="C11622" s="15">
        <v>864850</v>
      </c>
      <c r="E11622" s="37" t="s">
        <v>255</v>
      </c>
      <c r="F11622" s="15">
        <v>300000</v>
      </c>
      <c r="G11622" s="15">
        <v>2667300</v>
      </c>
      <c r="I11622" s="38" t="s">
        <v>257</v>
      </c>
      <c r="J11622" s="15">
        <v>7.1</v>
      </c>
    </row>
    <row r="11623" spans="1:10" x14ac:dyDescent="0.3">
      <c r="A11623" s="38" t="s">
        <v>262</v>
      </c>
      <c r="B11623" s="15">
        <v>464950</v>
      </c>
      <c r="C11623" s="15">
        <v>1574150</v>
      </c>
      <c r="E11623" s="37" t="s">
        <v>258</v>
      </c>
      <c r="F11623" s="15">
        <v>204000</v>
      </c>
      <c r="G11623" s="15">
        <v>2132800</v>
      </c>
      <c r="I11623" s="38" t="s">
        <v>252</v>
      </c>
      <c r="J11623" s="15">
        <v>5.7</v>
      </c>
    </row>
    <row r="11624" spans="1:10" x14ac:dyDescent="0.3">
      <c r="A11624" s="38" t="s">
        <v>263</v>
      </c>
      <c r="B11624" s="15">
        <v>505000</v>
      </c>
      <c r="C11624" s="15">
        <v>505000</v>
      </c>
      <c r="E11624" s="36" t="s">
        <v>253</v>
      </c>
      <c r="F11624" s="15">
        <v>556200</v>
      </c>
      <c r="G11624" s="15">
        <v>8124150</v>
      </c>
      <c r="I11624" s="38" t="s">
        <v>255</v>
      </c>
      <c r="J11624" s="15">
        <v>6</v>
      </c>
    </row>
    <row r="11625" spans="1:10" x14ac:dyDescent="0.3">
      <c r="A11625" s="35" t="s">
        <v>272</v>
      </c>
      <c r="B11625" s="15"/>
      <c r="C11625" s="15"/>
      <c r="E11625" s="35" t="s">
        <v>269</v>
      </c>
      <c r="F11625" s="15">
        <v>2601075</v>
      </c>
      <c r="G11625" s="15">
        <v>31743631</v>
      </c>
      <c r="I11625" s="38" t="s">
        <v>258</v>
      </c>
      <c r="J11625" s="15">
        <v>4.8</v>
      </c>
    </row>
    <row r="11626" spans="1:10" x14ac:dyDescent="0.3">
      <c r="A11626" s="38" t="s">
        <v>245</v>
      </c>
      <c r="B11626" s="15"/>
      <c r="C11626" s="15"/>
      <c r="E11626" s="36" t="s">
        <v>246</v>
      </c>
      <c r="F11626" s="15">
        <v>553725</v>
      </c>
      <c r="G11626" s="15">
        <v>4416950</v>
      </c>
      <c r="I11626" s="38" t="s">
        <v>260</v>
      </c>
      <c r="J11626" s="15">
        <v>3.8</v>
      </c>
    </row>
    <row r="11627" spans="1:10" x14ac:dyDescent="0.3">
      <c r="A11627" s="38" t="s">
        <v>247</v>
      </c>
      <c r="B11627" s="15">
        <v>226500</v>
      </c>
      <c r="C11627" s="15">
        <v>226500</v>
      </c>
      <c r="E11627" s="36" t="s">
        <v>248</v>
      </c>
      <c r="F11627" s="15">
        <v>778475</v>
      </c>
      <c r="G11627" s="15">
        <v>9856931</v>
      </c>
      <c r="I11627" s="38" t="s">
        <v>262</v>
      </c>
      <c r="J11627" s="15">
        <v>4.4000000000000004</v>
      </c>
    </row>
    <row r="11628" spans="1:10" x14ac:dyDescent="0.3">
      <c r="A11628" s="38" t="s">
        <v>249</v>
      </c>
      <c r="B11628" s="15">
        <v>458200</v>
      </c>
      <c r="C11628" s="15">
        <v>458200</v>
      </c>
      <c r="E11628" s="36" t="s">
        <v>250</v>
      </c>
      <c r="F11628" s="15">
        <v>683175</v>
      </c>
      <c r="G11628" s="15">
        <v>10291350</v>
      </c>
      <c r="I11628" s="38" t="s">
        <v>263</v>
      </c>
      <c r="J11628" s="15">
        <v>3.7</v>
      </c>
    </row>
    <row r="11629" spans="1:10" x14ac:dyDescent="0.3">
      <c r="A11629" s="38" t="s">
        <v>251</v>
      </c>
      <c r="B11629" s="15">
        <v>345000</v>
      </c>
      <c r="C11629" s="15">
        <v>727500</v>
      </c>
      <c r="E11629" s="37" t="s">
        <v>252</v>
      </c>
      <c r="F11629" s="15">
        <v>173475</v>
      </c>
      <c r="G11629" s="15">
        <v>3234550</v>
      </c>
      <c r="I11629" s="35" t="s">
        <v>264</v>
      </c>
      <c r="J11629" s="15"/>
    </row>
    <row r="11630" spans="1:10" x14ac:dyDescent="0.3">
      <c r="A11630" s="38" t="s">
        <v>254</v>
      </c>
      <c r="B11630" s="15">
        <v>265000</v>
      </c>
      <c r="C11630" s="15">
        <v>265000</v>
      </c>
      <c r="E11630" s="37" t="s">
        <v>255</v>
      </c>
      <c r="F11630" s="15">
        <v>275000</v>
      </c>
      <c r="G11630" s="15">
        <v>4768000</v>
      </c>
      <c r="I11630" s="38" t="s">
        <v>245</v>
      </c>
      <c r="J11630" s="15">
        <v>3</v>
      </c>
    </row>
    <row r="11631" spans="1:10" x14ac:dyDescent="0.3">
      <c r="A11631" s="38" t="s">
        <v>257</v>
      </c>
      <c r="B11631" s="15">
        <v>575329</v>
      </c>
      <c r="C11631" s="15">
        <v>1185329</v>
      </c>
      <c r="E11631" s="37" t="s">
        <v>258</v>
      </c>
      <c r="F11631" s="15">
        <v>234700</v>
      </c>
      <c r="G11631" s="15">
        <v>2288800</v>
      </c>
      <c r="I11631" s="38" t="s">
        <v>247</v>
      </c>
      <c r="J11631" s="15">
        <v>5.3</v>
      </c>
    </row>
    <row r="11632" spans="1:10" x14ac:dyDescent="0.3">
      <c r="A11632" s="38" t="s">
        <v>252</v>
      </c>
      <c r="B11632" s="15">
        <v>510638</v>
      </c>
      <c r="C11632" s="15">
        <v>1848415</v>
      </c>
      <c r="E11632" s="36" t="s">
        <v>253</v>
      </c>
      <c r="F11632" s="15">
        <v>585700</v>
      </c>
      <c r="G11632" s="15">
        <v>7178400</v>
      </c>
      <c r="I11632" s="38" t="s">
        <v>249</v>
      </c>
      <c r="J11632" s="15">
        <v>6.9</v>
      </c>
    </row>
    <row r="11633" spans="1:10" x14ac:dyDescent="0.3">
      <c r="A11633" s="38" t="s">
        <v>255</v>
      </c>
      <c r="B11633" s="15">
        <v>573950</v>
      </c>
      <c r="C11633" s="15">
        <v>1452950</v>
      </c>
      <c r="E11633" s="35" t="s">
        <v>270</v>
      </c>
      <c r="F11633" s="15">
        <v>2505250</v>
      </c>
      <c r="G11633" s="15">
        <v>44945993</v>
      </c>
      <c r="I11633" s="38" t="s">
        <v>251</v>
      </c>
      <c r="J11633" s="15">
        <v>8.4</v>
      </c>
    </row>
    <row r="11634" spans="1:10" x14ac:dyDescent="0.3">
      <c r="A11634" s="38" t="s">
        <v>258</v>
      </c>
      <c r="B11634" s="15">
        <v>461000</v>
      </c>
      <c r="C11634" s="15">
        <v>922000</v>
      </c>
      <c r="E11634" s="36" t="s">
        <v>246</v>
      </c>
      <c r="F11634" s="15">
        <v>635500</v>
      </c>
      <c r="G11634" s="15">
        <v>6899900</v>
      </c>
      <c r="I11634" s="38" t="s">
        <v>254</v>
      </c>
      <c r="J11634" s="15">
        <v>9.6999999999999993</v>
      </c>
    </row>
    <row r="11635" spans="1:10" x14ac:dyDescent="0.3">
      <c r="A11635" s="38" t="s">
        <v>260</v>
      </c>
      <c r="B11635" s="15">
        <v>707950</v>
      </c>
      <c r="C11635" s="15">
        <v>935950</v>
      </c>
      <c r="E11635" s="36" t="s">
        <v>248</v>
      </c>
      <c r="F11635" s="15">
        <v>616325</v>
      </c>
      <c r="G11635" s="15">
        <v>10787150</v>
      </c>
      <c r="I11635" s="38" t="s">
        <v>257</v>
      </c>
      <c r="J11635" s="15">
        <v>9.1</v>
      </c>
    </row>
    <row r="11636" spans="1:10" x14ac:dyDescent="0.3">
      <c r="A11636" s="38" t="s">
        <v>262</v>
      </c>
      <c r="B11636" s="15">
        <v>436250</v>
      </c>
      <c r="C11636" s="15">
        <v>872500</v>
      </c>
      <c r="E11636" s="36" t="s">
        <v>250</v>
      </c>
      <c r="F11636" s="15">
        <v>661025</v>
      </c>
      <c r="G11636" s="15">
        <v>15409698</v>
      </c>
      <c r="I11636" s="38" t="s">
        <v>252</v>
      </c>
      <c r="J11636" s="15">
        <v>8.6</v>
      </c>
    </row>
    <row r="11637" spans="1:10" x14ac:dyDescent="0.3">
      <c r="A11637" s="38" t="s">
        <v>263</v>
      </c>
      <c r="B11637" s="15">
        <v>414950</v>
      </c>
      <c r="C11637" s="15">
        <v>414950</v>
      </c>
      <c r="E11637" s="37" t="s">
        <v>252</v>
      </c>
      <c r="F11637" s="15">
        <v>231525</v>
      </c>
      <c r="G11637" s="15">
        <v>4059275</v>
      </c>
      <c r="I11637" s="38" t="s">
        <v>255</v>
      </c>
      <c r="J11637" s="15">
        <v>8</v>
      </c>
    </row>
    <row r="11638" spans="1:10" x14ac:dyDescent="0.3">
      <c r="A11638" s="35" t="s">
        <v>273</v>
      </c>
      <c r="B11638" s="15"/>
      <c r="C11638" s="15"/>
      <c r="E11638" s="37" t="s">
        <v>255</v>
      </c>
      <c r="F11638" s="15">
        <v>215000</v>
      </c>
      <c r="G11638" s="15">
        <v>5392685</v>
      </c>
      <c r="I11638" s="38" t="s">
        <v>258</v>
      </c>
      <c r="J11638" s="15">
        <v>9.6999999999999993</v>
      </c>
    </row>
    <row r="11639" spans="1:10" x14ac:dyDescent="0.3">
      <c r="A11639" s="38" t="s">
        <v>245</v>
      </c>
      <c r="B11639" s="15">
        <v>405500</v>
      </c>
      <c r="C11639" s="15">
        <v>811000</v>
      </c>
      <c r="E11639" s="37" t="s">
        <v>258</v>
      </c>
      <c r="F11639" s="15">
        <v>214500</v>
      </c>
      <c r="G11639" s="15">
        <v>5957738</v>
      </c>
      <c r="I11639" s="38" t="s">
        <v>260</v>
      </c>
      <c r="J11639" s="15">
        <v>7</v>
      </c>
    </row>
    <row r="11640" spans="1:10" x14ac:dyDescent="0.3">
      <c r="A11640" s="38" t="s">
        <v>247</v>
      </c>
      <c r="B11640" s="15">
        <v>482925</v>
      </c>
      <c r="C11640" s="15">
        <v>965850</v>
      </c>
      <c r="E11640" s="36" t="s">
        <v>253</v>
      </c>
      <c r="F11640" s="15">
        <v>592400</v>
      </c>
      <c r="G11640" s="15">
        <v>11849245</v>
      </c>
      <c r="I11640" s="38" t="s">
        <v>262</v>
      </c>
      <c r="J11640" s="15">
        <v>6</v>
      </c>
    </row>
    <row r="11641" spans="1:10" x14ac:dyDescent="0.3">
      <c r="A11641" s="38" t="s">
        <v>249</v>
      </c>
      <c r="B11641" s="15">
        <v>267500</v>
      </c>
      <c r="C11641" s="15">
        <v>1102000</v>
      </c>
      <c r="E11641" s="35" t="s">
        <v>271</v>
      </c>
      <c r="F11641" s="15">
        <v>2826500</v>
      </c>
      <c r="G11641" s="15">
        <v>47827751</v>
      </c>
      <c r="I11641" s="38" t="s">
        <v>263</v>
      </c>
      <c r="J11641" s="15">
        <v>4</v>
      </c>
    </row>
    <row r="11642" spans="1:10" x14ac:dyDescent="0.3">
      <c r="A11642" s="38" t="s">
        <v>251</v>
      </c>
      <c r="B11642" s="15">
        <v>689475</v>
      </c>
      <c r="C11642" s="15">
        <v>1378950</v>
      </c>
      <c r="E11642" s="36" t="s">
        <v>246</v>
      </c>
      <c r="F11642" s="15">
        <v>692950</v>
      </c>
      <c r="G11642" s="15">
        <v>9252456</v>
      </c>
      <c r="I11642" s="35" t="s">
        <v>266</v>
      </c>
      <c r="J11642" s="15"/>
    </row>
    <row r="11643" spans="1:10" x14ac:dyDescent="0.3">
      <c r="A11643" s="38" t="s">
        <v>254</v>
      </c>
      <c r="B11643" s="15">
        <v>534375</v>
      </c>
      <c r="C11643" s="15">
        <v>1068750</v>
      </c>
      <c r="E11643" s="36" t="s">
        <v>248</v>
      </c>
      <c r="F11643" s="15">
        <v>706950</v>
      </c>
      <c r="G11643" s="15">
        <v>11602140</v>
      </c>
      <c r="I11643" s="38" t="s">
        <v>245</v>
      </c>
      <c r="J11643" s="15">
        <v>5</v>
      </c>
    </row>
    <row r="11644" spans="1:10" x14ac:dyDescent="0.3">
      <c r="A11644" s="38" t="s">
        <v>257</v>
      </c>
      <c r="B11644" s="15">
        <v>593000</v>
      </c>
      <c r="C11644" s="15">
        <v>593000</v>
      </c>
      <c r="E11644" s="36" t="s">
        <v>250</v>
      </c>
      <c r="F11644" s="15">
        <v>709500</v>
      </c>
      <c r="G11644" s="15">
        <v>18453480</v>
      </c>
      <c r="I11644" s="38" t="s">
        <v>247</v>
      </c>
      <c r="J11644" s="15">
        <v>5.5</v>
      </c>
    </row>
    <row r="11645" spans="1:10" x14ac:dyDescent="0.3">
      <c r="A11645" s="38" t="s">
        <v>252</v>
      </c>
      <c r="B11645" s="15">
        <v>235000</v>
      </c>
      <c r="C11645" s="15">
        <v>235000</v>
      </c>
      <c r="E11645" s="37" t="s">
        <v>252</v>
      </c>
      <c r="F11645" s="15">
        <v>237000</v>
      </c>
      <c r="G11645" s="15">
        <v>6474900</v>
      </c>
      <c r="I11645" s="38" t="s">
        <v>249</v>
      </c>
      <c r="J11645" s="15">
        <v>5.5</v>
      </c>
    </row>
    <row r="11646" spans="1:10" x14ac:dyDescent="0.3">
      <c r="A11646" s="38" t="s">
        <v>255</v>
      </c>
      <c r="B11646" s="15">
        <v>575250</v>
      </c>
      <c r="C11646" s="15">
        <v>874550</v>
      </c>
      <c r="E11646" s="37" t="s">
        <v>255</v>
      </c>
      <c r="F11646" s="15">
        <v>265000</v>
      </c>
      <c r="G11646" s="15">
        <v>7186750</v>
      </c>
      <c r="I11646" s="38" t="s">
        <v>251</v>
      </c>
      <c r="J11646" s="15">
        <v>6</v>
      </c>
    </row>
    <row r="11647" spans="1:10" x14ac:dyDescent="0.3">
      <c r="A11647" s="38" t="s">
        <v>258</v>
      </c>
      <c r="B11647" s="15">
        <v>526000</v>
      </c>
      <c r="C11647" s="15">
        <v>3479450</v>
      </c>
      <c r="E11647" s="37" t="s">
        <v>258</v>
      </c>
      <c r="F11647" s="15">
        <v>207500</v>
      </c>
      <c r="G11647" s="15">
        <v>4791830</v>
      </c>
      <c r="I11647" s="38" t="s">
        <v>254</v>
      </c>
      <c r="J11647" s="15">
        <v>5</v>
      </c>
    </row>
    <row r="11648" spans="1:10" x14ac:dyDescent="0.3">
      <c r="A11648" s="38" t="s">
        <v>260</v>
      </c>
      <c r="B11648" s="15">
        <v>210000</v>
      </c>
      <c r="C11648" s="15">
        <v>210000</v>
      </c>
      <c r="E11648" s="36" t="s">
        <v>253</v>
      </c>
      <c r="F11648" s="15">
        <v>717100</v>
      </c>
      <c r="G11648" s="15">
        <v>8519675</v>
      </c>
      <c r="I11648" s="38" t="s">
        <v>257</v>
      </c>
      <c r="J11648" s="15">
        <v>6.4</v>
      </c>
    </row>
    <row r="11649" spans="1:10" x14ac:dyDescent="0.3">
      <c r="A11649" s="38" t="s">
        <v>262</v>
      </c>
      <c r="B11649" s="15">
        <v>226045</v>
      </c>
      <c r="C11649" s="15">
        <v>452089</v>
      </c>
      <c r="E11649" s="35" t="s">
        <v>272</v>
      </c>
      <c r="F11649" s="15">
        <v>3212939</v>
      </c>
      <c r="G11649" s="15">
        <v>83503012</v>
      </c>
      <c r="I11649" s="38" t="s">
        <v>252</v>
      </c>
      <c r="J11649" s="15">
        <v>5.5</v>
      </c>
    </row>
    <row r="11650" spans="1:10" x14ac:dyDescent="0.3">
      <c r="A11650" s="38" t="s">
        <v>263</v>
      </c>
      <c r="B11650" s="15">
        <v>604250</v>
      </c>
      <c r="C11650" s="15">
        <v>923500</v>
      </c>
      <c r="E11650" s="36" t="s">
        <v>246</v>
      </c>
      <c r="F11650" s="15">
        <v>837239</v>
      </c>
      <c r="G11650" s="15">
        <v>13874713</v>
      </c>
      <c r="I11650" s="38" t="s">
        <v>255</v>
      </c>
      <c r="J11650" s="15">
        <v>4.5</v>
      </c>
    </row>
    <row r="11651" spans="1:10" x14ac:dyDescent="0.3">
      <c r="A11651" s="35" t="s">
        <v>274</v>
      </c>
      <c r="B11651" s="15"/>
      <c r="C11651" s="15"/>
      <c r="E11651" s="36" t="s">
        <v>248</v>
      </c>
      <c r="F11651" s="15">
        <v>779300</v>
      </c>
      <c r="G11651" s="15">
        <v>18684362</v>
      </c>
      <c r="I11651" s="38" t="s">
        <v>258</v>
      </c>
      <c r="J11651" s="15">
        <v>5.5</v>
      </c>
    </row>
    <row r="11652" spans="1:10" x14ac:dyDescent="0.3">
      <c r="A11652" s="38" t="s">
        <v>245</v>
      </c>
      <c r="B11652" s="15">
        <v>696728</v>
      </c>
      <c r="C11652" s="15">
        <v>2218955</v>
      </c>
      <c r="E11652" s="36" t="s">
        <v>250</v>
      </c>
      <c r="F11652" s="15">
        <v>820000</v>
      </c>
      <c r="G11652" s="15">
        <v>29399830</v>
      </c>
      <c r="I11652" s="38" t="s">
        <v>260</v>
      </c>
      <c r="J11652" s="15">
        <v>6</v>
      </c>
    </row>
    <row r="11653" spans="1:10" x14ac:dyDescent="0.3">
      <c r="A11653" s="38" t="s">
        <v>247</v>
      </c>
      <c r="B11653" s="15">
        <v>369990</v>
      </c>
      <c r="C11653" s="15">
        <v>1108990</v>
      </c>
      <c r="E11653" s="37" t="s">
        <v>252</v>
      </c>
      <c r="F11653" s="15">
        <v>290000</v>
      </c>
      <c r="G11653" s="15">
        <v>11465265</v>
      </c>
      <c r="I11653" s="38" t="s">
        <v>262</v>
      </c>
      <c r="J11653" s="15">
        <v>5</v>
      </c>
    </row>
    <row r="11654" spans="1:10" x14ac:dyDescent="0.3">
      <c r="A11654" s="38" t="s">
        <v>249</v>
      </c>
      <c r="B11654" s="15">
        <v>801000</v>
      </c>
      <c r="C11654" s="15">
        <v>1052050</v>
      </c>
      <c r="E11654" s="37" t="s">
        <v>255</v>
      </c>
      <c r="F11654" s="15">
        <v>275000</v>
      </c>
      <c r="G11654" s="15">
        <v>9555065</v>
      </c>
      <c r="I11654" s="38" t="s">
        <v>263</v>
      </c>
      <c r="J11654" s="15">
        <v>4.4000000000000004</v>
      </c>
    </row>
    <row r="11655" spans="1:10" x14ac:dyDescent="0.3">
      <c r="A11655" s="38" t="s">
        <v>251</v>
      </c>
      <c r="B11655" s="15">
        <v>792500</v>
      </c>
      <c r="C11655" s="15">
        <v>1125000</v>
      </c>
      <c r="E11655" s="37" t="s">
        <v>258</v>
      </c>
      <c r="F11655" s="15">
        <v>255000</v>
      </c>
      <c r="G11655" s="15">
        <v>8379500</v>
      </c>
      <c r="I11655" s="35" t="s">
        <v>267</v>
      </c>
      <c r="J11655" s="15"/>
    </row>
    <row r="11656" spans="1:10" x14ac:dyDescent="0.3">
      <c r="A11656" s="38" t="s">
        <v>254</v>
      </c>
      <c r="B11656" s="15">
        <v>683500</v>
      </c>
      <c r="C11656" s="15">
        <v>1607000</v>
      </c>
      <c r="E11656" s="36" t="s">
        <v>253</v>
      </c>
      <c r="F11656" s="15">
        <v>776400</v>
      </c>
      <c r="G11656" s="15">
        <v>21544107</v>
      </c>
      <c r="I11656" s="38" t="s">
        <v>245</v>
      </c>
      <c r="J11656" s="15">
        <v>6</v>
      </c>
    </row>
    <row r="11657" spans="1:10" x14ac:dyDescent="0.3">
      <c r="A11657" s="38" t="s">
        <v>257</v>
      </c>
      <c r="B11657" s="15">
        <v>667450</v>
      </c>
      <c r="C11657" s="15">
        <v>1987750</v>
      </c>
      <c r="E11657" s="35" t="s">
        <v>273</v>
      </c>
      <c r="F11657" s="15">
        <v>3325850</v>
      </c>
      <c r="G11657" s="15">
        <v>94314172</v>
      </c>
      <c r="I11657" s="38" t="s">
        <v>247</v>
      </c>
      <c r="J11657" s="15">
        <v>4.0999999999999996</v>
      </c>
    </row>
    <row r="11658" spans="1:10" x14ac:dyDescent="0.3">
      <c r="A11658" s="38" t="s">
        <v>252</v>
      </c>
      <c r="B11658" s="15">
        <v>636000</v>
      </c>
      <c r="C11658" s="15">
        <v>636000</v>
      </c>
      <c r="E11658" s="36" t="s">
        <v>246</v>
      </c>
      <c r="F11658" s="15">
        <v>782700</v>
      </c>
      <c r="G11658" s="15">
        <v>20364888</v>
      </c>
      <c r="I11658" s="38" t="s">
        <v>249</v>
      </c>
      <c r="J11658" s="15">
        <v>4.3</v>
      </c>
    </row>
    <row r="11659" spans="1:10" x14ac:dyDescent="0.3">
      <c r="A11659" s="38" t="s">
        <v>255</v>
      </c>
      <c r="B11659" s="15">
        <v>559950</v>
      </c>
      <c r="C11659" s="15">
        <v>1494400</v>
      </c>
      <c r="E11659" s="36" t="s">
        <v>248</v>
      </c>
      <c r="F11659" s="15">
        <v>852000</v>
      </c>
      <c r="G11659" s="15">
        <v>22196308</v>
      </c>
      <c r="I11659" s="38" t="s">
        <v>251</v>
      </c>
      <c r="J11659" s="15">
        <v>6.8</v>
      </c>
    </row>
    <row r="11660" spans="1:10" x14ac:dyDescent="0.3">
      <c r="A11660" s="38" t="s">
        <v>258</v>
      </c>
      <c r="B11660" s="15"/>
      <c r="C11660" s="15"/>
      <c r="E11660" s="36" t="s">
        <v>250</v>
      </c>
      <c r="F11660" s="15">
        <v>854900</v>
      </c>
      <c r="G11660" s="15">
        <v>28924098</v>
      </c>
      <c r="I11660" s="38" t="s">
        <v>254</v>
      </c>
      <c r="J11660" s="15">
        <v>5.0999999999999996</v>
      </c>
    </row>
    <row r="11661" spans="1:10" x14ac:dyDescent="0.3">
      <c r="A11661" s="38" t="s">
        <v>260</v>
      </c>
      <c r="B11661" s="15">
        <v>645000</v>
      </c>
      <c r="C11661" s="15">
        <v>645000</v>
      </c>
      <c r="E11661" s="37" t="s">
        <v>252</v>
      </c>
      <c r="F11661" s="15">
        <v>274900</v>
      </c>
      <c r="G11661" s="15">
        <v>7981300</v>
      </c>
      <c r="I11661" s="38" t="s">
        <v>257</v>
      </c>
      <c r="J11661" s="15">
        <v>7.5</v>
      </c>
    </row>
    <row r="11662" spans="1:10" x14ac:dyDescent="0.3">
      <c r="A11662" s="38" t="s">
        <v>262</v>
      </c>
      <c r="B11662" s="15">
        <v>782200</v>
      </c>
      <c r="C11662" s="15">
        <v>2159300</v>
      </c>
      <c r="E11662" s="37" t="s">
        <v>255</v>
      </c>
      <c r="F11662" s="15">
        <v>300000</v>
      </c>
      <c r="G11662" s="15">
        <v>12773998</v>
      </c>
      <c r="I11662" s="38" t="s">
        <v>252</v>
      </c>
      <c r="J11662" s="15">
        <v>10.199999999999999</v>
      </c>
    </row>
    <row r="11663" spans="1:10" x14ac:dyDescent="0.3">
      <c r="A11663" s="38" t="s">
        <v>263</v>
      </c>
      <c r="B11663" s="15">
        <v>689975</v>
      </c>
      <c r="C11663" s="15">
        <v>689975</v>
      </c>
      <c r="E11663" s="37" t="s">
        <v>258</v>
      </c>
      <c r="F11663" s="15">
        <v>280000</v>
      </c>
      <c r="G11663" s="15">
        <v>8168800</v>
      </c>
      <c r="I11663" s="38" t="s">
        <v>255</v>
      </c>
      <c r="J11663" s="15">
        <v>10</v>
      </c>
    </row>
    <row r="11664" spans="1:10" x14ac:dyDescent="0.3">
      <c r="A11664" s="35" t="s">
        <v>275</v>
      </c>
      <c r="B11664" s="15"/>
      <c r="C11664" s="15"/>
      <c r="E11664" s="36" t="s">
        <v>253</v>
      </c>
      <c r="F11664" s="15">
        <v>836250</v>
      </c>
      <c r="G11664" s="15">
        <v>22828878</v>
      </c>
      <c r="I11664" s="38" t="s">
        <v>258</v>
      </c>
      <c r="J11664" s="15">
        <v>10</v>
      </c>
    </row>
    <row r="11665" spans="1:10" x14ac:dyDescent="0.3">
      <c r="A11665" s="38" t="s">
        <v>245</v>
      </c>
      <c r="B11665" s="15">
        <v>567000</v>
      </c>
      <c r="C11665" s="15">
        <v>882000</v>
      </c>
      <c r="E11665" s="35" t="s">
        <v>274</v>
      </c>
      <c r="F11665" s="15">
        <v>3641648</v>
      </c>
      <c r="G11665" s="15">
        <v>91916433</v>
      </c>
      <c r="I11665" s="38" t="s">
        <v>260</v>
      </c>
      <c r="J11665" s="15">
        <v>8.4</v>
      </c>
    </row>
    <row r="11666" spans="1:10" x14ac:dyDescent="0.3">
      <c r="A11666" s="38" t="s">
        <v>247</v>
      </c>
      <c r="B11666" s="15">
        <v>630000</v>
      </c>
      <c r="C11666" s="15">
        <v>630000</v>
      </c>
      <c r="E11666" s="36" t="s">
        <v>246</v>
      </c>
      <c r="F11666" s="15">
        <v>900500</v>
      </c>
      <c r="G11666" s="15">
        <v>19193786</v>
      </c>
      <c r="I11666" s="38" t="s">
        <v>262</v>
      </c>
      <c r="J11666" s="15">
        <v>8.3000000000000007</v>
      </c>
    </row>
    <row r="11667" spans="1:10" x14ac:dyDescent="0.3">
      <c r="A11667" s="38" t="s">
        <v>249</v>
      </c>
      <c r="B11667" s="15"/>
      <c r="C11667" s="15"/>
      <c r="E11667" s="36" t="s">
        <v>248</v>
      </c>
      <c r="F11667" s="15">
        <v>916438</v>
      </c>
      <c r="G11667" s="15">
        <v>26871999</v>
      </c>
      <c r="I11667" s="38" t="s">
        <v>263</v>
      </c>
      <c r="J11667" s="15">
        <v>6.4</v>
      </c>
    </row>
    <row r="11668" spans="1:10" x14ac:dyDescent="0.3">
      <c r="A11668" s="38" t="s">
        <v>251</v>
      </c>
      <c r="B11668" s="15">
        <v>566660</v>
      </c>
      <c r="C11668" s="15">
        <v>566600</v>
      </c>
      <c r="E11668" s="36" t="s">
        <v>250</v>
      </c>
      <c r="F11668" s="15">
        <v>919760</v>
      </c>
      <c r="G11668" s="15">
        <v>24863459</v>
      </c>
      <c r="I11668" s="35" t="s">
        <v>268</v>
      </c>
      <c r="J11668" s="15"/>
    </row>
    <row r="11669" spans="1:10" x14ac:dyDescent="0.3">
      <c r="A11669" s="38" t="s">
        <v>254</v>
      </c>
      <c r="B11669" s="15">
        <v>546000</v>
      </c>
      <c r="C11669" s="15">
        <v>824000</v>
      </c>
      <c r="E11669" s="37" t="s">
        <v>252</v>
      </c>
      <c r="F11669" s="15">
        <v>314710</v>
      </c>
      <c r="G11669" s="15">
        <v>13270760</v>
      </c>
      <c r="I11669" s="38" t="s">
        <v>245</v>
      </c>
      <c r="J11669" s="15">
        <v>5.3</v>
      </c>
    </row>
    <row r="11670" spans="1:10" x14ac:dyDescent="0.3">
      <c r="A11670" s="38" t="s">
        <v>257</v>
      </c>
      <c r="B11670" s="15">
        <v>778000</v>
      </c>
      <c r="C11670" s="15">
        <v>1118000</v>
      </c>
      <c r="E11670" s="37" t="s">
        <v>255</v>
      </c>
      <c r="F11670" s="15">
        <v>307550</v>
      </c>
      <c r="G11670" s="15">
        <v>4808449</v>
      </c>
      <c r="I11670" s="38" t="s">
        <v>247</v>
      </c>
      <c r="J11670" s="15">
        <v>5.3</v>
      </c>
    </row>
    <row r="11671" spans="1:10" x14ac:dyDescent="0.3">
      <c r="A11671" s="38" t="s">
        <v>252</v>
      </c>
      <c r="B11671" s="15">
        <v>678650</v>
      </c>
      <c r="C11671" s="15">
        <v>2342800</v>
      </c>
      <c r="E11671" s="37" t="s">
        <v>258</v>
      </c>
      <c r="F11671" s="15">
        <v>297500</v>
      </c>
      <c r="G11671" s="15">
        <v>6784250</v>
      </c>
      <c r="I11671" s="38" t="s">
        <v>249</v>
      </c>
      <c r="J11671" s="15">
        <v>6.5</v>
      </c>
    </row>
    <row r="11672" spans="1:10" x14ac:dyDescent="0.3">
      <c r="A11672" s="38" t="s">
        <v>255</v>
      </c>
      <c r="B11672" s="15">
        <v>587500</v>
      </c>
      <c r="C11672" s="15">
        <v>2058500</v>
      </c>
      <c r="E11672" s="36" t="s">
        <v>253</v>
      </c>
      <c r="F11672" s="15">
        <v>904950</v>
      </c>
      <c r="G11672" s="15">
        <v>20987189</v>
      </c>
      <c r="I11672" s="38" t="s">
        <v>251</v>
      </c>
      <c r="J11672" s="15">
        <v>7.5</v>
      </c>
    </row>
    <row r="11673" spans="1:10" x14ac:dyDescent="0.3">
      <c r="A11673" s="38" t="s">
        <v>258</v>
      </c>
      <c r="B11673" s="15">
        <v>439950</v>
      </c>
      <c r="C11673" s="15">
        <v>439950</v>
      </c>
      <c r="E11673" s="35" t="s">
        <v>275</v>
      </c>
      <c r="F11673" s="15">
        <v>3681850</v>
      </c>
      <c r="G11673" s="15">
        <v>69489043</v>
      </c>
      <c r="I11673" s="38" t="s">
        <v>254</v>
      </c>
      <c r="J11673" s="15">
        <v>6</v>
      </c>
    </row>
    <row r="11674" spans="1:10" x14ac:dyDescent="0.3">
      <c r="A11674" s="38" t="s">
        <v>260</v>
      </c>
      <c r="B11674" s="15">
        <v>660500</v>
      </c>
      <c r="C11674" s="15">
        <v>8246298</v>
      </c>
      <c r="E11674" s="36" t="s">
        <v>246</v>
      </c>
      <c r="F11674" s="15">
        <v>971900</v>
      </c>
      <c r="G11674" s="15">
        <v>15604533</v>
      </c>
      <c r="I11674" s="38" t="s">
        <v>257</v>
      </c>
      <c r="J11674" s="15">
        <v>5.3</v>
      </c>
    </row>
    <row r="11675" spans="1:10" x14ac:dyDescent="0.3">
      <c r="A11675" s="38" t="s">
        <v>262</v>
      </c>
      <c r="B11675" s="15">
        <v>414500</v>
      </c>
      <c r="C11675" s="15">
        <v>829000</v>
      </c>
      <c r="E11675" s="36" t="s">
        <v>248</v>
      </c>
      <c r="F11675" s="15">
        <v>980975</v>
      </c>
      <c r="G11675" s="15">
        <v>21550013</v>
      </c>
      <c r="I11675" s="38" t="s">
        <v>252</v>
      </c>
      <c r="J11675" s="15">
        <v>4</v>
      </c>
    </row>
    <row r="11676" spans="1:10" x14ac:dyDescent="0.3">
      <c r="A11676" s="14">
        <v>67</v>
      </c>
      <c r="B11676" s="15">
        <v>91474806</v>
      </c>
      <c r="C11676" s="15">
        <v>363747338</v>
      </c>
      <c r="E11676" s="36" t="s">
        <v>250</v>
      </c>
      <c r="F11676" s="15">
        <v>1022975</v>
      </c>
      <c r="G11676" s="15">
        <v>18744093</v>
      </c>
      <c r="I11676" s="38" t="s">
        <v>255</v>
      </c>
      <c r="J11676" s="15">
        <v>5</v>
      </c>
    </row>
    <row r="11677" spans="1:10" x14ac:dyDescent="0.3">
      <c r="A11677" s="35" t="s">
        <v>243</v>
      </c>
      <c r="B11677" s="15"/>
      <c r="C11677" s="15"/>
      <c r="E11677" s="37" t="s">
        <v>252</v>
      </c>
      <c r="F11677" s="15">
        <v>362000</v>
      </c>
      <c r="G11677" s="15">
        <v>7194844</v>
      </c>
      <c r="I11677" s="38" t="s">
        <v>258</v>
      </c>
      <c r="J11677" s="15">
        <v>5</v>
      </c>
    </row>
    <row r="11678" spans="1:10" x14ac:dyDescent="0.3">
      <c r="A11678" s="38" t="s">
        <v>245</v>
      </c>
      <c r="B11678" s="15">
        <v>185000</v>
      </c>
      <c r="C11678" s="15">
        <v>663950</v>
      </c>
      <c r="E11678" s="37" t="s">
        <v>255</v>
      </c>
      <c r="F11678" s="15">
        <v>366000</v>
      </c>
      <c r="G11678" s="15">
        <v>6708149</v>
      </c>
      <c r="I11678" s="38" t="s">
        <v>260</v>
      </c>
      <c r="J11678" s="15">
        <v>4</v>
      </c>
    </row>
    <row r="11679" spans="1:10" x14ac:dyDescent="0.3">
      <c r="A11679" s="38" t="s">
        <v>247</v>
      </c>
      <c r="B11679" s="15">
        <v>352950</v>
      </c>
      <c r="C11679" s="15">
        <v>1381950</v>
      </c>
      <c r="E11679" s="37" t="s">
        <v>258</v>
      </c>
      <c r="F11679" s="15">
        <v>294975</v>
      </c>
      <c r="G11679" s="15">
        <v>4841100</v>
      </c>
      <c r="I11679" s="38" t="s">
        <v>262</v>
      </c>
      <c r="J11679" s="15">
        <v>3.8</v>
      </c>
    </row>
    <row r="11680" spans="1:10" x14ac:dyDescent="0.3">
      <c r="A11680" s="38" t="s">
        <v>249</v>
      </c>
      <c r="B11680" s="15">
        <v>336250</v>
      </c>
      <c r="C11680" s="15">
        <v>1411950</v>
      </c>
      <c r="E11680" s="36" t="s">
        <v>253</v>
      </c>
      <c r="F11680" s="15">
        <v>706000</v>
      </c>
      <c r="G11680" s="15">
        <v>13590404</v>
      </c>
      <c r="I11680" s="38" t="s">
        <v>263</v>
      </c>
      <c r="J11680" s="15">
        <v>2.4</v>
      </c>
    </row>
    <row r="11681" spans="1:10" x14ac:dyDescent="0.3">
      <c r="A11681" s="38" t="s">
        <v>251</v>
      </c>
      <c r="B11681" s="15">
        <v>323000</v>
      </c>
      <c r="C11681" s="15">
        <v>1620400</v>
      </c>
      <c r="E11681" s="14">
        <v>145</v>
      </c>
      <c r="F11681" s="15">
        <v>54674911</v>
      </c>
      <c r="G11681" s="15">
        <v>315135259</v>
      </c>
      <c r="I11681" s="35" t="s">
        <v>269</v>
      </c>
      <c r="J11681" s="15"/>
    </row>
    <row r="11682" spans="1:10" x14ac:dyDescent="0.3">
      <c r="A11682" s="38" t="s">
        <v>254</v>
      </c>
      <c r="B11682" s="15">
        <v>169717</v>
      </c>
      <c r="C11682" s="15">
        <v>1108884</v>
      </c>
      <c r="E11682" s="35" t="s">
        <v>259</v>
      </c>
      <c r="F11682" s="15">
        <v>2390200</v>
      </c>
      <c r="G11682" s="15">
        <v>18209344</v>
      </c>
      <c r="I11682" s="38" t="s">
        <v>245</v>
      </c>
      <c r="J11682" s="15">
        <v>1.9</v>
      </c>
    </row>
    <row r="11683" spans="1:10" x14ac:dyDescent="0.3">
      <c r="A11683" s="38" t="s">
        <v>257</v>
      </c>
      <c r="B11683" s="15">
        <v>184500</v>
      </c>
      <c r="C11683" s="15">
        <v>1267250</v>
      </c>
      <c r="E11683" s="36" t="s">
        <v>246</v>
      </c>
      <c r="F11683" s="15">
        <v>697950</v>
      </c>
      <c r="G11683" s="15">
        <v>2657800</v>
      </c>
      <c r="I11683" s="38" t="s">
        <v>247</v>
      </c>
      <c r="J11683" s="15">
        <v>1.9</v>
      </c>
    </row>
    <row r="11684" spans="1:10" x14ac:dyDescent="0.3">
      <c r="A11684" s="38" t="s">
        <v>252</v>
      </c>
      <c r="B11684" s="15">
        <v>413425</v>
      </c>
      <c r="C11684" s="15">
        <v>1999422</v>
      </c>
      <c r="E11684" s="36" t="s">
        <v>248</v>
      </c>
      <c r="F11684" s="15">
        <v>475000</v>
      </c>
      <c r="G11684" s="15">
        <v>3567077</v>
      </c>
      <c r="I11684" s="38" t="s">
        <v>249</v>
      </c>
      <c r="J11684" s="15">
        <v>3</v>
      </c>
    </row>
    <row r="11685" spans="1:10" x14ac:dyDescent="0.3">
      <c r="A11685" s="38" t="s">
        <v>255</v>
      </c>
      <c r="B11685" s="15">
        <v>352758</v>
      </c>
      <c r="C11685" s="15">
        <v>3506466</v>
      </c>
      <c r="E11685" s="36" t="s">
        <v>250</v>
      </c>
      <c r="F11685" s="15">
        <v>692750</v>
      </c>
      <c r="G11685" s="15">
        <v>6806217</v>
      </c>
      <c r="I11685" s="38" t="s">
        <v>251</v>
      </c>
      <c r="J11685" s="15">
        <v>3</v>
      </c>
    </row>
    <row r="11686" spans="1:10" x14ac:dyDescent="0.3">
      <c r="A11686" s="38" t="s">
        <v>258</v>
      </c>
      <c r="B11686" s="15">
        <v>416450</v>
      </c>
      <c r="C11686" s="15">
        <v>1985200</v>
      </c>
      <c r="E11686" s="37" t="s">
        <v>252</v>
      </c>
      <c r="F11686" s="15">
        <v>345000</v>
      </c>
      <c r="G11686" s="15">
        <v>2901264</v>
      </c>
      <c r="I11686" s="38" t="s">
        <v>254</v>
      </c>
      <c r="J11686" s="15">
        <v>1.9</v>
      </c>
    </row>
    <row r="11687" spans="1:10" x14ac:dyDescent="0.3">
      <c r="A11687" s="38" t="s">
        <v>260</v>
      </c>
      <c r="B11687" s="15">
        <v>399446</v>
      </c>
      <c r="C11687" s="15">
        <v>3255752</v>
      </c>
      <c r="E11687" s="37" t="s">
        <v>255</v>
      </c>
      <c r="F11687" s="15">
        <v>172250</v>
      </c>
      <c r="G11687" s="15">
        <v>1933103</v>
      </c>
      <c r="I11687" s="38" t="s">
        <v>257</v>
      </c>
      <c r="J11687" s="15">
        <v>3.8</v>
      </c>
    </row>
    <row r="11688" spans="1:10" x14ac:dyDescent="0.3">
      <c r="A11688" s="38" t="s">
        <v>262</v>
      </c>
      <c r="B11688" s="15">
        <v>377950</v>
      </c>
      <c r="C11688" s="15">
        <v>1373756</v>
      </c>
      <c r="E11688" s="37" t="s">
        <v>258</v>
      </c>
      <c r="F11688" s="15">
        <v>175500</v>
      </c>
      <c r="G11688" s="15">
        <v>1971850</v>
      </c>
      <c r="I11688" s="38" t="s">
        <v>252</v>
      </c>
      <c r="J11688" s="15">
        <v>4</v>
      </c>
    </row>
    <row r="11689" spans="1:10" x14ac:dyDescent="0.3">
      <c r="A11689" s="38" t="s">
        <v>263</v>
      </c>
      <c r="B11689" s="15">
        <v>340600</v>
      </c>
      <c r="C11689" s="15">
        <v>2267443</v>
      </c>
      <c r="E11689" s="36" t="s">
        <v>253</v>
      </c>
      <c r="F11689" s="15">
        <v>524500</v>
      </c>
      <c r="G11689" s="15">
        <v>5178250</v>
      </c>
      <c r="I11689" s="38" t="s">
        <v>255</v>
      </c>
      <c r="J11689" s="15">
        <v>4</v>
      </c>
    </row>
    <row r="11690" spans="1:10" x14ac:dyDescent="0.3">
      <c r="A11690" s="35" t="s">
        <v>259</v>
      </c>
      <c r="B11690" s="15"/>
      <c r="C11690" s="15"/>
      <c r="E11690" s="35" t="s">
        <v>265</v>
      </c>
      <c r="F11690" s="15">
        <v>3004600</v>
      </c>
      <c r="G11690" s="15">
        <v>23154972</v>
      </c>
      <c r="I11690" s="38" t="s">
        <v>258</v>
      </c>
      <c r="J11690" s="15">
        <v>5.3</v>
      </c>
    </row>
    <row r="11691" spans="1:10" x14ac:dyDescent="0.3">
      <c r="A11691" s="38" t="s">
        <v>245</v>
      </c>
      <c r="B11691" s="15">
        <v>446450</v>
      </c>
      <c r="C11691" s="15">
        <v>1088900</v>
      </c>
      <c r="E11691" s="36" t="s">
        <v>246</v>
      </c>
      <c r="F11691" s="15">
        <v>552050</v>
      </c>
      <c r="G11691" s="15">
        <v>4450099</v>
      </c>
      <c r="I11691" s="38" t="s">
        <v>260</v>
      </c>
      <c r="J11691" s="15">
        <v>6.4</v>
      </c>
    </row>
    <row r="11692" spans="1:10" x14ac:dyDescent="0.3">
      <c r="A11692" s="38" t="s">
        <v>247</v>
      </c>
      <c r="B11692" s="15">
        <v>373425</v>
      </c>
      <c r="C11692" s="15">
        <v>1575350</v>
      </c>
      <c r="E11692" s="36" t="s">
        <v>248</v>
      </c>
      <c r="F11692" s="15">
        <v>1092300</v>
      </c>
      <c r="G11692" s="15">
        <v>6271195</v>
      </c>
      <c r="I11692" s="38" t="s">
        <v>262</v>
      </c>
      <c r="J11692" s="15">
        <v>6.2</v>
      </c>
    </row>
    <row r="11693" spans="1:10" x14ac:dyDescent="0.3">
      <c r="A11693" s="38" t="s">
        <v>249</v>
      </c>
      <c r="B11693" s="15">
        <v>384950</v>
      </c>
      <c r="C11693" s="15">
        <v>1867600</v>
      </c>
      <c r="E11693" s="36" t="s">
        <v>250</v>
      </c>
      <c r="F11693" s="15">
        <v>681750</v>
      </c>
      <c r="G11693" s="15">
        <v>7221050</v>
      </c>
      <c r="I11693" s="38" t="s">
        <v>263</v>
      </c>
      <c r="J11693" s="15">
        <v>4.2</v>
      </c>
    </row>
    <row r="11694" spans="1:10" x14ac:dyDescent="0.3">
      <c r="A11694" s="38" t="s">
        <v>251</v>
      </c>
      <c r="B11694" s="15">
        <v>355048</v>
      </c>
      <c r="C11694" s="15">
        <v>1791488</v>
      </c>
      <c r="E11694" s="37" t="s">
        <v>252</v>
      </c>
      <c r="F11694" s="15">
        <v>225000</v>
      </c>
      <c r="G11694" s="15">
        <v>2227750</v>
      </c>
      <c r="I11694" s="35" t="s">
        <v>270</v>
      </c>
      <c r="J11694" s="15"/>
    </row>
    <row r="11695" spans="1:10" x14ac:dyDescent="0.3">
      <c r="A11695" s="38" t="s">
        <v>254</v>
      </c>
      <c r="B11695" s="15">
        <v>359700</v>
      </c>
      <c r="C11695" s="15">
        <v>1919300</v>
      </c>
      <c r="E11695" s="37" t="s">
        <v>255</v>
      </c>
      <c r="F11695" s="15">
        <v>221750</v>
      </c>
      <c r="G11695" s="15">
        <v>2692800</v>
      </c>
      <c r="I11695" s="38" t="s">
        <v>245</v>
      </c>
      <c r="J11695" s="15">
        <v>5.6</v>
      </c>
    </row>
    <row r="11696" spans="1:10" x14ac:dyDescent="0.3">
      <c r="A11696" s="38" t="s">
        <v>257</v>
      </c>
      <c r="B11696" s="15">
        <v>383950</v>
      </c>
      <c r="C11696" s="15">
        <v>2366750</v>
      </c>
      <c r="E11696" s="37" t="s">
        <v>258</v>
      </c>
      <c r="F11696" s="15">
        <v>235000</v>
      </c>
      <c r="G11696" s="15">
        <v>2300500</v>
      </c>
      <c r="I11696" s="38" t="s">
        <v>247</v>
      </c>
      <c r="J11696" s="15">
        <v>6.1</v>
      </c>
    </row>
    <row r="11697" spans="1:10" x14ac:dyDescent="0.3">
      <c r="A11697" s="38" t="s">
        <v>252</v>
      </c>
      <c r="B11697" s="15">
        <v>361450</v>
      </c>
      <c r="C11697" s="15">
        <v>1459450</v>
      </c>
      <c r="E11697" s="36" t="s">
        <v>253</v>
      </c>
      <c r="F11697" s="15">
        <v>678500</v>
      </c>
      <c r="G11697" s="15">
        <v>5212628</v>
      </c>
      <c r="I11697" s="38" t="s">
        <v>249</v>
      </c>
      <c r="J11697" s="15">
        <v>4.4000000000000004</v>
      </c>
    </row>
    <row r="11698" spans="1:10" x14ac:dyDescent="0.3">
      <c r="A11698" s="38" t="s">
        <v>255</v>
      </c>
      <c r="B11698" s="15">
        <v>672890</v>
      </c>
      <c r="C11698" s="15">
        <v>3096369</v>
      </c>
      <c r="E11698" s="35" t="s">
        <v>244</v>
      </c>
      <c r="F11698" s="15">
        <v>3847685</v>
      </c>
      <c r="G11698" s="15">
        <v>27408776</v>
      </c>
      <c r="I11698" s="38" t="s">
        <v>251</v>
      </c>
      <c r="J11698" s="15">
        <v>4.7</v>
      </c>
    </row>
    <row r="11699" spans="1:10" x14ac:dyDescent="0.3">
      <c r="A11699" s="38" t="s">
        <v>258</v>
      </c>
      <c r="B11699" s="15">
        <v>405925</v>
      </c>
      <c r="C11699" s="15">
        <v>1884900</v>
      </c>
      <c r="E11699" s="36" t="s">
        <v>246</v>
      </c>
      <c r="F11699" s="15">
        <v>617625</v>
      </c>
      <c r="G11699" s="15">
        <v>3962750</v>
      </c>
      <c r="I11699" s="38" t="s">
        <v>254</v>
      </c>
      <c r="J11699" s="15">
        <v>4.2</v>
      </c>
    </row>
    <row r="11700" spans="1:10" x14ac:dyDescent="0.3">
      <c r="A11700" s="38" t="s">
        <v>260</v>
      </c>
      <c r="B11700" s="15">
        <v>191350</v>
      </c>
      <c r="C11700" s="15">
        <v>1124650</v>
      </c>
      <c r="E11700" s="36" t="s">
        <v>248</v>
      </c>
      <c r="F11700" s="15">
        <v>1056510</v>
      </c>
      <c r="G11700" s="15">
        <v>8860560</v>
      </c>
      <c r="I11700" s="38" t="s">
        <v>257</v>
      </c>
      <c r="J11700" s="15">
        <v>3.3</v>
      </c>
    </row>
    <row r="11701" spans="1:10" x14ac:dyDescent="0.3">
      <c r="A11701" s="38" t="s">
        <v>262</v>
      </c>
      <c r="B11701" s="15">
        <v>393400</v>
      </c>
      <c r="C11701" s="15">
        <v>2913750</v>
      </c>
      <c r="E11701" s="36" t="s">
        <v>250</v>
      </c>
      <c r="F11701" s="15">
        <v>1561350</v>
      </c>
      <c r="G11701" s="15">
        <v>10957781</v>
      </c>
      <c r="I11701" s="38" t="s">
        <v>252</v>
      </c>
      <c r="J11701" s="15">
        <v>2.1</v>
      </c>
    </row>
    <row r="11702" spans="1:10" x14ac:dyDescent="0.3">
      <c r="A11702" s="38" t="s">
        <v>263</v>
      </c>
      <c r="B11702" s="15">
        <v>424450</v>
      </c>
      <c r="C11702" s="15">
        <v>1419515</v>
      </c>
      <c r="E11702" s="37" t="s">
        <v>252</v>
      </c>
      <c r="F11702" s="15">
        <v>238950</v>
      </c>
      <c r="G11702" s="15">
        <v>2332400</v>
      </c>
      <c r="I11702" s="38" t="s">
        <v>255</v>
      </c>
      <c r="J11702" s="15">
        <v>2.1</v>
      </c>
    </row>
    <row r="11703" spans="1:10" x14ac:dyDescent="0.3">
      <c r="A11703" s="35" t="s">
        <v>265</v>
      </c>
      <c r="B11703" s="15"/>
      <c r="C11703" s="15"/>
      <c r="E11703" s="37" t="s">
        <v>255</v>
      </c>
      <c r="F11703" s="15">
        <v>240000</v>
      </c>
      <c r="G11703" s="15">
        <v>3347950</v>
      </c>
      <c r="I11703" s="38" t="s">
        <v>258</v>
      </c>
      <c r="J11703" s="15">
        <v>2.8</v>
      </c>
    </row>
    <row r="11704" spans="1:10" x14ac:dyDescent="0.3">
      <c r="A11704" s="38" t="s">
        <v>245</v>
      </c>
      <c r="B11704" s="15">
        <v>422303</v>
      </c>
      <c r="C11704" s="15">
        <v>1391260</v>
      </c>
      <c r="E11704" s="37" t="s">
        <v>258</v>
      </c>
      <c r="F11704" s="15">
        <v>1082400</v>
      </c>
      <c r="G11704" s="15">
        <v>5277431</v>
      </c>
      <c r="I11704" s="38" t="s">
        <v>260</v>
      </c>
      <c r="J11704" s="15">
        <v>2</v>
      </c>
    </row>
    <row r="11705" spans="1:10" x14ac:dyDescent="0.3">
      <c r="A11705" s="38" t="s">
        <v>247</v>
      </c>
      <c r="B11705" s="15">
        <v>414444</v>
      </c>
      <c r="C11705" s="15">
        <v>646888</v>
      </c>
      <c r="E11705" s="36" t="s">
        <v>253</v>
      </c>
      <c r="F11705" s="15">
        <v>612200</v>
      </c>
      <c r="G11705" s="15">
        <v>3627685</v>
      </c>
      <c r="I11705" s="38" t="s">
        <v>262</v>
      </c>
      <c r="J11705" s="15">
        <v>1.9</v>
      </c>
    </row>
    <row r="11706" spans="1:10" x14ac:dyDescent="0.3">
      <c r="A11706" s="38" t="s">
        <v>249</v>
      </c>
      <c r="B11706" s="15">
        <v>408900</v>
      </c>
      <c r="C11706" s="15">
        <v>1630500</v>
      </c>
      <c r="E11706" s="35" t="s">
        <v>256</v>
      </c>
      <c r="F11706" s="15">
        <v>3279466</v>
      </c>
      <c r="G11706" s="15">
        <v>17233931</v>
      </c>
      <c r="I11706" s="38" t="s">
        <v>263</v>
      </c>
      <c r="J11706" s="15">
        <v>1.4</v>
      </c>
    </row>
    <row r="11707" spans="1:10" x14ac:dyDescent="0.3">
      <c r="A11707" s="38" t="s">
        <v>251</v>
      </c>
      <c r="B11707" s="15">
        <v>471500</v>
      </c>
      <c r="C11707" s="15">
        <v>1512500</v>
      </c>
      <c r="E11707" s="36" t="s">
        <v>246</v>
      </c>
      <c r="F11707" s="15">
        <v>1251650</v>
      </c>
      <c r="G11707" s="15">
        <v>3260250</v>
      </c>
      <c r="I11707" s="35" t="s">
        <v>271</v>
      </c>
      <c r="J11707" s="15"/>
    </row>
    <row r="11708" spans="1:10" x14ac:dyDescent="0.3">
      <c r="A11708" s="38" t="s">
        <v>254</v>
      </c>
      <c r="B11708" s="15">
        <v>437499</v>
      </c>
      <c r="C11708" s="15">
        <v>3017982</v>
      </c>
      <c r="E11708" s="36" t="s">
        <v>248</v>
      </c>
      <c r="F11708" s="15">
        <v>829000</v>
      </c>
      <c r="G11708" s="15">
        <v>6100950</v>
      </c>
      <c r="I11708" s="38" t="s">
        <v>245</v>
      </c>
      <c r="J11708" s="15">
        <v>1.7</v>
      </c>
    </row>
    <row r="11709" spans="1:10" x14ac:dyDescent="0.3">
      <c r="A11709" s="38" t="s">
        <v>257</v>
      </c>
      <c r="B11709" s="15">
        <v>439975</v>
      </c>
      <c r="C11709" s="15">
        <v>1757450</v>
      </c>
      <c r="E11709" s="36" t="s">
        <v>250</v>
      </c>
      <c r="F11709" s="15">
        <v>470891</v>
      </c>
      <c r="G11709" s="15">
        <v>3460931</v>
      </c>
      <c r="I11709" s="38" t="s">
        <v>247</v>
      </c>
      <c r="J11709" s="15">
        <v>1.6</v>
      </c>
    </row>
    <row r="11710" spans="1:10" x14ac:dyDescent="0.3">
      <c r="A11710" s="38" t="s">
        <v>252</v>
      </c>
      <c r="B11710" s="15">
        <v>496975</v>
      </c>
      <c r="C11710" s="15">
        <v>2289650</v>
      </c>
      <c r="E11710" s="37" t="s">
        <v>252</v>
      </c>
      <c r="F11710" s="15">
        <v>223641</v>
      </c>
      <c r="G11710" s="15">
        <v>447281</v>
      </c>
      <c r="I11710" s="38" t="s">
        <v>249</v>
      </c>
      <c r="J11710" s="15">
        <v>0.3</v>
      </c>
    </row>
    <row r="11711" spans="1:10" x14ac:dyDescent="0.3">
      <c r="A11711" s="38" t="s">
        <v>255</v>
      </c>
      <c r="B11711" s="15">
        <v>490500</v>
      </c>
      <c r="C11711" s="15">
        <v>2979850</v>
      </c>
      <c r="E11711" s="37" t="s">
        <v>255</v>
      </c>
      <c r="F11711" s="15">
        <v>247250</v>
      </c>
      <c r="G11711" s="15">
        <v>3013650</v>
      </c>
      <c r="I11711" s="38" t="s">
        <v>251</v>
      </c>
      <c r="J11711" s="15">
        <v>1.1000000000000001</v>
      </c>
    </row>
    <row r="11712" spans="1:10" x14ac:dyDescent="0.3">
      <c r="A11712" s="38" t="s">
        <v>258</v>
      </c>
      <c r="B11712" s="15">
        <v>489450</v>
      </c>
      <c r="C11712" s="15">
        <v>2819018</v>
      </c>
      <c r="E11712" s="37" t="s">
        <v>258</v>
      </c>
      <c r="F11712" s="15"/>
      <c r="G11712" s="15">
        <v>0</v>
      </c>
      <c r="I11712" s="38" t="s">
        <v>254</v>
      </c>
      <c r="J11712" s="15">
        <v>1.2</v>
      </c>
    </row>
    <row r="11713" spans="1:10" x14ac:dyDescent="0.3">
      <c r="A11713" s="38" t="s">
        <v>260</v>
      </c>
      <c r="B11713" s="15">
        <v>446975</v>
      </c>
      <c r="C11713" s="15">
        <v>2282650</v>
      </c>
      <c r="E11713" s="36" t="s">
        <v>253</v>
      </c>
      <c r="F11713" s="15">
        <v>727925</v>
      </c>
      <c r="G11713" s="15">
        <v>4411800</v>
      </c>
      <c r="I11713" s="38" t="s">
        <v>257</v>
      </c>
      <c r="J11713" s="15">
        <v>3</v>
      </c>
    </row>
    <row r="11714" spans="1:10" x14ac:dyDescent="0.3">
      <c r="A11714" s="38" t="s">
        <v>262</v>
      </c>
      <c r="B11714" s="15">
        <v>473950</v>
      </c>
      <c r="C11714" s="15">
        <v>2897150</v>
      </c>
      <c r="E11714" s="35" t="s">
        <v>261</v>
      </c>
      <c r="F11714" s="15">
        <v>5592600</v>
      </c>
      <c r="G11714" s="15">
        <v>16428319</v>
      </c>
      <c r="I11714" s="38" t="s">
        <v>252</v>
      </c>
      <c r="J11714" s="15">
        <v>3.2</v>
      </c>
    </row>
    <row r="11715" spans="1:10" x14ac:dyDescent="0.3">
      <c r="A11715" s="38" t="s">
        <v>263</v>
      </c>
      <c r="B11715" s="15">
        <v>440500</v>
      </c>
      <c r="C11715" s="15">
        <v>2136508</v>
      </c>
      <c r="E11715" s="36" t="s">
        <v>246</v>
      </c>
      <c r="F11715" s="15">
        <v>813700</v>
      </c>
      <c r="G11715" s="15">
        <v>4067800</v>
      </c>
      <c r="I11715" s="38" t="s">
        <v>255</v>
      </c>
      <c r="J11715" s="15">
        <v>5.6</v>
      </c>
    </row>
    <row r="11716" spans="1:10" x14ac:dyDescent="0.3">
      <c r="A11716" s="35" t="s">
        <v>244</v>
      </c>
      <c r="B11716" s="15"/>
      <c r="C11716" s="15"/>
      <c r="E11716" s="36" t="s">
        <v>248</v>
      </c>
      <c r="F11716" s="15">
        <v>2670500</v>
      </c>
      <c r="G11716" s="15">
        <v>5672969</v>
      </c>
      <c r="I11716" s="38" t="s">
        <v>258</v>
      </c>
      <c r="J11716" s="15">
        <v>7</v>
      </c>
    </row>
    <row r="11717" spans="1:10" x14ac:dyDescent="0.3">
      <c r="A11717" s="38" t="s">
        <v>245</v>
      </c>
      <c r="B11717" s="15">
        <v>334000</v>
      </c>
      <c r="C11717" s="15">
        <v>668000</v>
      </c>
      <c r="E11717" s="36" t="s">
        <v>250</v>
      </c>
      <c r="F11717" s="15">
        <v>1170000</v>
      </c>
      <c r="G11717" s="15">
        <v>3412250</v>
      </c>
      <c r="I11717" s="38" t="s">
        <v>260</v>
      </c>
      <c r="J11717" s="15">
        <v>4.9000000000000004</v>
      </c>
    </row>
    <row r="11718" spans="1:10" x14ac:dyDescent="0.3">
      <c r="A11718" s="38" t="s">
        <v>247</v>
      </c>
      <c r="B11718" s="15">
        <v>562450</v>
      </c>
      <c r="C11718" s="15">
        <v>1107450</v>
      </c>
      <c r="E11718" s="37" t="s">
        <v>252</v>
      </c>
      <c r="F11718" s="15">
        <v>755000</v>
      </c>
      <c r="G11718" s="15">
        <v>1653700</v>
      </c>
      <c r="I11718" s="38" t="s">
        <v>262</v>
      </c>
      <c r="J11718" s="15">
        <v>4</v>
      </c>
    </row>
    <row r="11719" spans="1:10" x14ac:dyDescent="0.3">
      <c r="A11719" s="38" t="s">
        <v>249</v>
      </c>
      <c r="B11719" s="15">
        <v>500478</v>
      </c>
      <c r="C11719" s="15">
        <v>3100655</v>
      </c>
      <c r="E11719" s="37" t="s">
        <v>255</v>
      </c>
      <c r="F11719" s="15">
        <v>230000</v>
      </c>
      <c r="G11719" s="15">
        <v>1388550</v>
      </c>
      <c r="I11719" s="38" t="s">
        <v>263</v>
      </c>
      <c r="J11719" s="15">
        <v>3.9</v>
      </c>
    </row>
    <row r="11720" spans="1:10" x14ac:dyDescent="0.3">
      <c r="A11720" s="38" t="s">
        <v>251</v>
      </c>
      <c r="B11720" s="15">
        <v>466050</v>
      </c>
      <c r="C11720" s="15">
        <v>3607500</v>
      </c>
      <c r="E11720" s="37" t="s">
        <v>258</v>
      </c>
      <c r="F11720" s="15">
        <v>185000</v>
      </c>
      <c r="G11720" s="15">
        <v>370000</v>
      </c>
      <c r="I11720" s="35" t="s">
        <v>272</v>
      </c>
      <c r="J11720" s="15"/>
    </row>
    <row r="11721" spans="1:10" x14ac:dyDescent="0.3">
      <c r="A11721" s="38" t="s">
        <v>254</v>
      </c>
      <c r="B11721" s="15">
        <v>452475</v>
      </c>
      <c r="C11721" s="15">
        <v>1137450</v>
      </c>
      <c r="E11721" s="36" t="s">
        <v>253</v>
      </c>
      <c r="F11721" s="15">
        <v>938400</v>
      </c>
      <c r="G11721" s="15">
        <v>3275300</v>
      </c>
      <c r="I11721" s="38" t="s">
        <v>245</v>
      </c>
      <c r="J11721" s="15">
        <v>3.6</v>
      </c>
    </row>
    <row r="11722" spans="1:10" x14ac:dyDescent="0.3">
      <c r="A11722" s="38" t="s">
        <v>257</v>
      </c>
      <c r="B11722" s="15">
        <v>591475</v>
      </c>
      <c r="C11722" s="15">
        <v>1848250</v>
      </c>
      <c r="E11722" s="35" t="s">
        <v>264</v>
      </c>
      <c r="F11722" s="15">
        <v>2919789</v>
      </c>
      <c r="G11722" s="15">
        <v>11716315</v>
      </c>
      <c r="I11722" s="38" t="s">
        <v>247</v>
      </c>
      <c r="J11722" s="15">
        <v>3.8</v>
      </c>
    </row>
    <row r="11723" spans="1:10" x14ac:dyDescent="0.3">
      <c r="A11723" s="38" t="s">
        <v>252</v>
      </c>
      <c r="B11723" s="15">
        <v>530675</v>
      </c>
      <c r="C11723" s="15">
        <v>4402199</v>
      </c>
      <c r="E11723" s="36" t="s">
        <v>246</v>
      </c>
      <c r="F11723" s="15">
        <v>651000</v>
      </c>
      <c r="G11723" s="15">
        <v>2205500</v>
      </c>
      <c r="I11723" s="38" t="s">
        <v>249</v>
      </c>
      <c r="J11723" s="15">
        <v>2.8</v>
      </c>
    </row>
    <row r="11724" spans="1:10" x14ac:dyDescent="0.3">
      <c r="A11724" s="38" t="s">
        <v>255</v>
      </c>
      <c r="B11724" s="15">
        <v>468650</v>
      </c>
      <c r="C11724" s="15">
        <v>1953250</v>
      </c>
      <c r="E11724" s="36" t="s">
        <v>248</v>
      </c>
      <c r="F11724" s="15">
        <v>810539</v>
      </c>
      <c r="G11724" s="15">
        <v>3164780</v>
      </c>
      <c r="I11724" s="38" t="s">
        <v>251</v>
      </c>
      <c r="J11724" s="15">
        <v>3</v>
      </c>
    </row>
    <row r="11725" spans="1:10" x14ac:dyDescent="0.3">
      <c r="A11725" s="38" t="s">
        <v>258</v>
      </c>
      <c r="B11725" s="15">
        <v>579850</v>
      </c>
      <c r="C11725" s="15">
        <v>3260900</v>
      </c>
      <c r="E11725" s="36" t="s">
        <v>250</v>
      </c>
      <c r="F11725" s="15">
        <v>711250</v>
      </c>
      <c r="G11725" s="15">
        <v>3988510</v>
      </c>
      <c r="I11725" s="38" t="s">
        <v>254</v>
      </c>
      <c r="J11725" s="15">
        <v>2.5</v>
      </c>
    </row>
    <row r="11726" spans="1:10" x14ac:dyDescent="0.3">
      <c r="A11726" s="38" t="s">
        <v>260</v>
      </c>
      <c r="B11726" s="15">
        <v>454500</v>
      </c>
      <c r="C11726" s="15">
        <v>1739910</v>
      </c>
      <c r="E11726" s="37" t="s">
        <v>252</v>
      </c>
      <c r="F11726" s="15">
        <v>232000</v>
      </c>
      <c r="G11726" s="15">
        <v>1505500</v>
      </c>
      <c r="I11726" s="38" t="s">
        <v>257</v>
      </c>
      <c r="J11726" s="15">
        <v>3.2</v>
      </c>
    </row>
    <row r="11727" spans="1:10" x14ac:dyDescent="0.3">
      <c r="A11727" s="38" t="s">
        <v>262</v>
      </c>
      <c r="B11727" s="15">
        <v>662225</v>
      </c>
      <c r="C11727" s="15">
        <v>1324450</v>
      </c>
      <c r="E11727" s="37" t="s">
        <v>255</v>
      </c>
      <c r="F11727" s="15">
        <v>174500</v>
      </c>
      <c r="G11727" s="15">
        <v>776000</v>
      </c>
      <c r="I11727" s="38" t="s">
        <v>252</v>
      </c>
      <c r="J11727" s="15">
        <v>2.2999999999999998</v>
      </c>
    </row>
    <row r="11728" spans="1:10" x14ac:dyDescent="0.3">
      <c r="A11728" s="38" t="s">
        <v>263</v>
      </c>
      <c r="B11728" s="15">
        <v>471450</v>
      </c>
      <c r="C11728" s="15">
        <v>1117450</v>
      </c>
      <c r="E11728" s="37" t="s">
        <v>258</v>
      </c>
      <c r="F11728" s="15">
        <v>304750</v>
      </c>
      <c r="G11728" s="15">
        <v>1707010</v>
      </c>
      <c r="I11728" s="38" t="s">
        <v>255</v>
      </c>
      <c r="J11728" s="15">
        <v>2.6</v>
      </c>
    </row>
    <row r="11729" spans="1:10" x14ac:dyDescent="0.3">
      <c r="A11729" s="35" t="s">
        <v>256</v>
      </c>
      <c r="B11729" s="15"/>
      <c r="C11729" s="15"/>
      <c r="E11729" s="36" t="s">
        <v>253</v>
      </c>
      <c r="F11729" s="15">
        <v>747000</v>
      </c>
      <c r="G11729" s="15">
        <v>2357525</v>
      </c>
      <c r="I11729" s="38" t="s">
        <v>258</v>
      </c>
      <c r="J11729" s="15">
        <v>2.8</v>
      </c>
    </row>
    <row r="11730" spans="1:10" x14ac:dyDescent="0.3">
      <c r="A11730" s="38" t="s">
        <v>245</v>
      </c>
      <c r="B11730" s="15">
        <v>524000</v>
      </c>
      <c r="C11730" s="15">
        <v>2439700</v>
      </c>
      <c r="E11730" s="35" t="s">
        <v>266</v>
      </c>
      <c r="F11730" s="15">
        <v>2566061</v>
      </c>
      <c r="G11730" s="15">
        <v>9951498</v>
      </c>
      <c r="I11730" s="38" t="s">
        <v>260</v>
      </c>
      <c r="J11730" s="15">
        <v>3.5</v>
      </c>
    </row>
    <row r="11731" spans="1:10" x14ac:dyDescent="0.3">
      <c r="A11731" s="38" t="s">
        <v>247</v>
      </c>
      <c r="B11731" s="15">
        <v>440228</v>
      </c>
      <c r="C11731" s="15">
        <v>1419378</v>
      </c>
      <c r="E11731" s="36" t="s">
        <v>246</v>
      </c>
      <c r="F11731" s="15">
        <v>530411</v>
      </c>
      <c r="G11731" s="15">
        <v>2094598</v>
      </c>
      <c r="I11731" s="38" t="s">
        <v>262</v>
      </c>
      <c r="J11731" s="15">
        <v>4.3</v>
      </c>
    </row>
    <row r="11732" spans="1:10" x14ac:dyDescent="0.3">
      <c r="A11732" s="38" t="s">
        <v>249</v>
      </c>
      <c r="B11732" s="15">
        <v>505750</v>
      </c>
      <c r="C11732" s="15">
        <v>1674030</v>
      </c>
      <c r="E11732" s="36" t="s">
        <v>248</v>
      </c>
      <c r="F11732" s="15">
        <v>749000</v>
      </c>
      <c r="G11732" s="15">
        <v>2207300</v>
      </c>
      <c r="I11732" s="38" t="s">
        <v>263</v>
      </c>
      <c r="J11732" s="15">
        <v>3.3</v>
      </c>
    </row>
    <row r="11733" spans="1:10" x14ac:dyDescent="0.3">
      <c r="A11733" s="38" t="s">
        <v>251</v>
      </c>
      <c r="B11733" s="15">
        <v>834500</v>
      </c>
      <c r="C11733" s="15">
        <v>2573050</v>
      </c>
      <c r="E11733" s="36" t="s">
        <v>250</v>
      </c>
      <c r="F11733" s="15">
        <v>815650</v>
      </c>
      <c r="G11733" s="15">
        <v>4162700</v>
      </c>
      <c r="I11733" s="35" t="s">
        <v>273</v>
      </c>
      <c r="J11733" s="15"/>
    </row>
    <row r="11734" spans="1:10" x14ac:dyDescent="0.3">
      <c r="A11734" s="38" t="s">
        <v>254</v>
      </c>
      <c r="B11734" s="15">
        <v>544900</v>
      </c>
      <c r="C11734" s="15">
        <v>2977300</v>
      </c>
      <c r="E11734" s="37" t="s">
        <v>252</v>
      </c>
      <c r="F11734" s="15">
        <v>285000</v>
      </c>
      <c r="G11734" s="15">
        <v>688900</v>
      </c>
      <c r="I11734" s="38" t="s">
        <v>245</v>
      </c>
      <c r="J11734" s="15">
        <v>2.9</v>
      </c>
    </row>
    <row r="11735" spans="1:10" x14ac:dyDescent="0.3">
      <c r="A11735" s="38" t="s">
        <v>257</v>
      </c>
      <c r="B11735" s="15">
        <v>518500</v>
      </c>
      <c r="C11735" s="15">
        <v>3149600</v>
      </c>
      <c r="E11735" s="37" t="s">
        <v>255</v>
      </c>
      <c r="F11735" s="15">
        <v>273150</v>
      </c>
      <c r="G11735" s="15">
        <v>1747300</v>
      </c>
      <c r="I11735" s="38" t="s">
        <v>247</v>
      </c>
      <c r="J11735" s="15">
        <v>3</v>
      </c>
    </row>
    <row r="11736" spans="1:10" x14ac:dyDescent="0.3">
      <c r="A11736" s="38" t="s">
        <v>252</v>
      </c>
      <c r="B11736" s="15">
        <v>562225</v>
      </c>
      <c r="C11736" s="15">
        <v>1654400</v>
      </c>
      <c r="E11736" s="37" t="s">
        <v>258</v>
      </c>
      <c r="F11736" s="15">
        <v>257500</v>
      </c>
      <c r="G11736" s="15">
        <v>1726500</v>
      </c>
      <c r="I11736" s="38" t="s">
        <v>249</v>
      </c>
      <c r="J11736" s="15">
        <v>2.8</v>
      </c>
    </row>
    <row r="11737" spans="1:10" x14ac:dyDescent="0.3">
      <c r="A11737" s="38" t="s">
        <v>255</v>
      </c>
      <c r="B11737" s="15">
        <v>587975</v>
      </c>
      <c r="C11737" s="15">
        <v>1804950</v>
      </c>
      <c r="E11737" s="36" t="s">
        <v>253</v>
      </c>
      <c r="F11737" s="15">
        <v>471000</v>
      </c>
      <c r="G11737" s="15">
        <v>1486900</v>
      </c>
      <c r="I11737" s="38" t="s">
        <v>251</v>
      </c>
      <c r="J11737" s="15">
        <v>3.3</v>
      </c>
    </row>
    <row r="11738" spans="1:10" x14ac:dyDescent="0.3">
      <c r="A11738" s="38" t="s">
        <v>258</v>
      </c>
      <c r="B11738" s="15">
        <v>529900</v>
      </c>
      <c r="C11738" s="15">
        <v>1387850</v>
      </c>
      <c r="E11738" s="35" t="s">
        <v>267</v>
      </c>
      <c r="F11738" s="15">
        <v>2554196</v>
      </c>
      <c r="G11738" s="15">
        <v>8633440</v>
      </c>
      <c r="I11738" s="38" t="s">
        <v>254</v>
      </c>
      <c r="J11738" s="15">
        <v>2.2999999999999998</v>
      </c>
    </row>
    <row r="11739" spans="1:10" x14ac:dyDescent="0.3">
      <c r="A11739" s="38" t="s">
        <v>260</v>
      </c>
      <c r="B11739" s="15">
        <v>489950</v>
      </c>
      <c r="C11739" s="15">
        <v>978900</v>
      </c>
      <c r="E11739" s="36" t="s">
        <v>246</v>
      </c>
      <c r="F11739" s="15">
        <v>568946</v>
      </c>
      <c r="G11739" s="15">
        <v>2299040</v>
      </c>
      <c r="I11739" s="38" t="s">
        <v>257</v>
      </c>
      <c r="J11739" s="15">
        <v>3.1</v>
      </c>
    </row>
    <row r="11740" spans="1:10" x14ac:dyDescent="0.3">
      <c r="A11740" s="38" t="s">
        <v>262</v>
      </c>
      <c r="B11740" s="15">
        <v>505500</v>
      </c>
      <c r="C11740" s="15">
        <v>1011000</v>
      </c>
      <c r="E11740" s="36" t="s">
        <v>248</v>
      </c>
      <c r="F11740" s="15">
        <v>765000</v>
      </c>
      <c r="G11740" s="15">
        <v>1137000</v>
      </c>
      <c r="I11740" s="38" t="s">
        <v>252</v>
      </c>
      <c r="J11740" s="15">
        <v>2.2999999999999998</v>
      </c>
    </row>
    <row r="11741" spans="1:10" x14ac:dyDescent="0.3">
      <c r="A11741" s="38" t="s">
        <v>263</v>
      </c>
      <c r="B11741" s="15">
        <v>506950</v>
      </c>
      <c r="C11741" s="15">
        <v>1132950</v>
      </c>
      <c r="E11741" s="36" t="s">
        <v>250</v>
      </c>
      <c r="F11741" s="15">
        <v>584500</v>
      </c>
      <c r="G11741" s="15">
        <v>1456900</v>
      </c>
      <c r="I11741" s="38" t="s">
        <v>255</v>
      </c>
      <c r="J11741" s="15">
        <v>2.2000000000000002</v>
      </c>
    </row>
    <row r="11742" spans="1:10" x14ac:dyDescent="0.3">
      <c r="A11742" s="35" t="s">
        <v>261</v>
      </c>
      <c r="B11742" s="15"/>
      <c r="C11742" s="15"/>
      <c r="E11742" s="37" t="s">
        <v>252</v>
      </c>
      <c r="F11742" s="15">
        <v>204000</v>
      </c>
      <c r="G11742" s="15">
        <v>1076400</v>
      </c>
      <c r="I11742" s="38" t="s">
        <v>258</v>
      </c>
      <c r="J11742" s="15">
        <v>2.8</v>
      </c>
    </row>
    <row r="11743" spans="1:10" x14ac:dyDescent="0.3">
      <c r="A11743" s="38" t="s">
        <v>245</v>
      </c>
      <c r="B11743" s="15">
        <v>335000</v>
      </c>
      <c r="C11743" s="15">
        <v>335000</v>
      </c>
      <c r="E11743" s="37" t="s">
        <v>255</v>
      </c>
      <c r="F11743" s="15">
        <v>315500</v>
      </c>
      <c r="G11743" s="15">
        <v>315500</v>
      </c>
      <c r="I11743" s="38" t="s">
        <v>260</v>
      </c>
      <c r="J11743" s="15">
        <v>2.6</v>
      </c>
    </row>
    <row r="11744" spans="1:10" x14ac:dyDescent="0.3">
      <c r="A11744" s="38" t="s">
        <v>247</v>
      </c>
      <c r="B11744" s="15">
        <v>518450</v>
      </c>
      <c r="C11744" s="15">
        <v>819950</v>
      </c>
      <c r="E11744" s="37" t="s">
        <v>258</v>
      </c>
      <c r="F11744" s="15">
        <v>65000</v>
      </c>
      <c r="G11744" s="15">
        <v>65000</v>
      </c>
      <c r="I11744" s="38" t="s">
        <v>262</v>
      </c>
      <c r="J11744" s="15">
        <v>1.7</v>
      </c>
    </row>
    <row r="11745" spans="1:10" x14ac:dyDescent="0.3">
      <c r="A11745" s="38" t="s">
        <v>249</v>
      </c>
      <c r="B11745" s="15">
        <v>433975</v>
      </c>
      <c r="C11745" s="15">
        <v>658950</v>
      </c>
      <c r="E11745" s="36" t="s">
        <v>253</v>
      </c>
      <c r="F11745" s="15">
        <v>635750</v>
      </c>
      <c r="G11745" s="15">
        <v>3740500</v>
      </c>
      <c r="I11745" s="38" t="s">
        <v>263</v>
      </c>
      <c r="J11745" s="15">
        <v>2.2000000000000002</v>
      </c>
    </row>
    <row r="11746" spans="1:10" x14ac:dyDescent="0.3">
      <c r="A11746" s="38" t="s">
        <v>251</v>
      </c>
      <c r="B11746" s="15">
        <v>448725</v>
      </c>
      <c r="C11746" s="15">
        <v>1789900</v>
      </c>
      <c r="E11746" s="35" t="s">
        <v>268</v>
      </c>
      <c r="F11746" s="15">
        <v>2402837</v>
      </c>
      <c r="G11746" s="15">
        <v>11215574</v>
      </c>
      <c r="I11746" s="35" t="s">
        <v>274</v>
      </c>
      <c r="J11746" s="15"/>
    </row>
    <row r="11747" spans="1:10" x14ac:dyDescent="0.3">
      <c r="A11747" s="38" t="s">
        <v>254</v>
      </c>
      <c r="B11747" s="15">
        <v>693500</v>
      </c>
      <c r="C11747" s="15">
        <v>2069500</v>
      </c>
      <c r="E11747" s="36" t="s">
        <v>246</v>
      </c>
      <c r="F11747" s="15">
        <v>619500</v>
      </c>
      <c r="G11747" s="15">
        <v>2453900</v>
      </c>
      <c r="I11747" s="38" t="s">
        <v>245</v>
      </c>
      <c r="J11747" s="15">
        <v>2.8</v>
      </c>
    </row>
    <row r="11748" spans="1:10" x14ac:dyDescent="0.3">
      <c r="A11748" s="38" t="s">
        <v>257</v>
      </c>
      <c r="B11748" s="15">
        <v>476500</v>
      </c>
      <c r="C11748" s="15">
        <v>1924767</v>
      </c>
      <c r="E11748" s="36" t="s">
        <v>248</v>
      </c>
      <c r="F11748" s="15">
        <v>712499</v>
      </c>
      <c r="G11748" s="15">
        <v>2873449</v>
      </c>
      <c r="I11748" s="38" t="s">
        <v>247</v>
      </c>
      <c r="J11748" s="15">
        <v>2.7</v>
      </c>
    </row>
    <row r="11749" spans="1:10" x14ac:dyDescent="0.3">
      <c r="A11749" s="38" t="s">
        <v>252</v>
      </c>
      <c r="B11749" s="15">
        <v>579700</v>
      </c>
      <c r="C11749" s="15">
        <v>1920850</v>
      </c>
      <c r="E11749" s="36" t="s">
        <v>250</v>
      </c>
      <c r="F11749" s="15">
        <v>397013</v>
      </c>
      <c r="G11749" s="15">
        <v>2885025</v>
      </c>
      <c r="I11749" s="38" t="s">
        <v>249</v>
      </c>
      <c r="J11749" s="15">
        <v>2.9</v>
      </c>
    </row>
    <row r="11750" spans="1:10" x14ac:dyDescent="0.3">
      <c r="A11750" s="38" t="s">
        <v>255</v>
      </c>
      <c r="B11750" s="15">
        <v>470400</v>
      </c>
      <c r="C11750" s="15">
        <v>1633250</v>
      </c>
      <c r="E11750" s="37" t="s">
        <v>252</v>
      </c>
      <c r="F11750" s="15">
        <v>235000</v>
      </c>
      <c r="G11750" s="15">
        <v>1819000</v>
      </c>
      <c r="I11750" s="38" t="s">
        <v>251</v>
      </c>
      <c r="J11750" s="15">
        <v>2.5</v>
      </c>
    </row>
    <row r="11751" spans="1:10" x14ac:dyDescent="0.3">
      <c r="A11751" s="38" t="s">
        <v>258</v>
      </c>
      <c r="B11751" s="15">
        <v>228000</v>
      </c>
      <c r="C11751" s="15">
        <v>228000</v>
      </c>
      <c r="E11751" s="37" t="s">
        <v>255</v>
      </c>
      <c r="F11751" s="15">
        <v>162013</v>
      </c>
      <c r="G11751" s="15">
        <v>1066025</v>
      </c>
      <c r="I11751" s="38" t="s">
        <v>254</v>
      </c>
      <c r="J11751" s="15">
        <v>3.2</v>
      </c>
    </row>
    <row r="11752" spans="1:10" x14ac:dyDescent="0.3">
      <c r="A11752" s="38" t="s">
        <v>260</v>
      </c>
      <c r="B11752" s="15">
        <v>809000</v>
      </c>
      <c r="C11752" s="15">
        <v>2050950</v>
      </c>
      <c r="E11752" s="37" t="s">
        <v>258</v>
      </c>
      <c r="F11752" s="15"/>
      <c r="G11752" s="15">
        <v>0</v>
      </c>
      <c r="I11752" s="38" t="s">
        <v>257</v>
      </c>
      <c r="J11752" s="15">
        <v>3.4</v>
      </c>
    </row>
    <row r="11753" spans="1:10" x14ac:dyDescent="0.3">
      <c r="A11753" s="38" t="s">
        <v>262</v>
      </c>
      <c r="B11753" s="15">
        <v>840000</v>
      </c>
      <c r="C11753" s="15">
        <v>1080000</v>
      </c>
      <c r="E11753" s="36" t="s">
        <v>253</v>
      </c>
      <c r="F11753" s="15">
        <v>673825</v>
      </c>
      <c r="G11753" s="15">
        <v>3003200</v>
      </c>
      <c r="I11753" s="38" t="s">
        <v>252</v>
      </c>
      <c r="J11753" s="15">
        <v>4.5999999999999996</v>
      </c>
    </row>
    <row r="11754" spans="1:10" x14ac:dyDescent="0.3">
      <c r="A11754" s="38" t="s">
        <v>263</v>
      </c>
      <c r="B11754" s="15">
        <v>210000</v>
      </c>
      <c r="C11754" s="15">
        <v>210000</v>
      </c>
      <c r="E11754" s="35" t="s">
        <v>269</v>
      </c>
      <c r="F11754" s="15">
        <v>2443300</v>
      </c>
      <c r="G11754" s="15">
        <v>13926594</v>
      </c>
      <c r="I11754" s="38" t="s">
        <v>255</v>
      </c>
      <c r="J11754" s="15">
        <v>3.7</v>
      </c>
    </row>
    <row r="11755" spans="1:10" x14ac:dyDescent="0.3">
      <c r="A11755" s="35" t="s">
        <v>264</v>
      </c>
      <c r="B11755" s="15"/>
      <c r="C11755" s="15"/>
      <c r="E11755" s="36" t="s">
        <v>246</v>
      </c>
      <c r="F11755" s="15">
        <v>692500</v>
      </c>
      <c r="G11755" s="15">
        <v>2235100</v>
      </c>
      <c r="I11755" s="38" t="s">
        <v>258</v>
      </c>
      <c r="J11755" s="15">
        <v>4.3</v>
      </c>
    </row>
    <row r="11756" spans="1:10" x14ac:dyDescent="0.3">
      <c r="A11756" s="38" t="s">
        <v>245</v>
      </c>
      <c r="B11756" s="15">
        <v>310000</v>
      </c>
      <c r="C11756" s="15">
        <v>880000</v>
      </c>
      <c r="E11756" s="36" t="s">
        <v>248</v>
      </c>
      <c r="F11756" s="15">
        <v>450800</v>
      </c>
      <c r="G11756" s="15">
        <v>3252050</v>
      </c>
      <c r="I11756" s="38" t="s">
        <v>260</v>
      </c>
      <c r="J11756" s="15">
        <v>4.2</v>
      </c>
    </row>
    <row r="11757" spans="1:10" x14ac:dyDescent="0.3">
      <c r="A11757" s="38" t="s">
        <v>247</v>
      </c>
      <c r="B11757" s="15">
        <v>592250</v>
      </c>
      <c r="C11757" s="15">
        <v>841000</v>
      </c>
      <c r="E11757" s="36" t="s">
        <v>250</v>
      </c>
      <c r="F11757" s="15">
        <v>647300</v>
      </c>
      <c r="G11757" s="15">
        <v>5060050</v>
      </c>
      <c r="I11757" s="38" t="s">
        <v>262</v>
      </c>
      <c r="J11757" s="15">
        <v>3.9</v>
      </c>
    </row>
    <row r="11758" spans="1:10" x14ac:dyDescent="0.3">
      <c r="A11758" s="38" t="s">
        <v>249</v>
      </c>
      <c r="B11758" s="15">
        <v>430000</v>
      </c>
      <c r="C11758" s="15">
        <v>815000</v>
      </c>
      <c r="E11758" s="37" t="s">
        <v>252</v>
      </c>
      <c r="F11758" s="15">
        <v>227450</v>
      </c>
      <c r="G11758" s="15">
        <v>1369900</v>
      </c>
      <c r="I11758" s="38" t="s">
        <v>263</v>
      </c>
      <c r="J11758" s="15">
        <v>3.3</v>
      </c>
    </row>
    <row r="11759" spans="1:10" x14ac:dyDescent="0.3">
      <c r="A11759" s="38" t="s">
        <v>251</v>
      </c>
      <c r="B11759" s="15">
        <v>392000</v>
      </c>
      <c r="C11759" s="15">
        <v>392000</v>
      </c>
      <c r="E11759" s="37" t="s">
        <v>255</v>
      </c>
      <c r="F11759" s="15">
        <v>199900</v>
      </c>
      <c r="G11759" s="15">
        <v>2394300</v>
      </c>
      <c r="I11759" s="35" t="s">
        <v>275</v>
      </c>
      <c r="J11759" s="15"/>
    </row>
    <row r="11760" spans="1:10" x14ac:dyDescent="0.3">
      <c r="A11760" s="38" t="s">
        <v>254</v>
      </c>
      <c r="B11760" s="15">
        <v>216250</v>
      </c>
      <c r="C11760" s="15">
        <v>432500</v>
      </c>
      <c r="E11760" s="37" t="s">
        <v>258</v>
      </c>
      <c r="F11760" s="15">
        <v>219950</v>
      </c>
      <c r="G11760" s="15">
        <v>1295850</v>
      </c>
      <c r="I11760" s="38" t="s">
        <v>245</v>
      </c>
      <c r="J11760" s="15">
        <v>4.2</v>
      </c>
    </row>
    <row r="11761" spans="1:10" x14ac:dyDescent="0.3">
      <c r="A11761" s="38" t="s">
        <v>257</v>
      </c>
      <c r="B11761" s="15">
        <v>267500</v>
      </c>
      <c r="C11761" s="15">
        <v>535000</v>
      </c>
      <c r="E11761" s="36" t="s">
        <v>253</v>
      </c>
      <c r="F11761" s="15">
        <v>652700</v>
      </c>
      <c r="G11761" s="15">
        <v>3379394</v>
      </c>
      <c r="I11761" s="38" t="s">
        <v>247</v>
      </c>
      <c r="J11761" s="15">
        <v>2.7</v>
      </c>
    </row>
    <row r="11762" spans="1:10" x14ac:dyDescent="0.3">
      <c r="A11762" s="38" t="s">
        <v>252</v>
      </c>
      <c r="B11762" s="15">
        <v>352000</v>
      </c>
      <c r="C11762" s="15">
        <v>1116500</v>
      </c>
      <c r="E11762" s="35" t="s">
        <v>270</v>
      </c>
      <c r="F11762" s="15">
        <v>2747258</v>
      </c>
      <c r="G11762" s="15">
        <v>16582490</v>
      </c>
      <c r="I11762" s="38" t="s">
        <v>249</v>
      </c>
      <c r="J11762" s="15">
        <v>2.7</v>
      </c>
    </row>
    <row r="11763" spans="1:10" x14ac:dyDescent="0.3">
      <c r="A11763" s="38" t="s">
        <v>255</v>
      </c>
      <c r="B11763" s="15">
        <v>481339</v>
      </c>
      <c r="C11763" s="15">
        <v>2667077</v>
      </c>
      <c r="E11763" s="36" t="s">
        <v>246</v>
      </c>
      <c r="F11763" s="15">
        <v>464000</v>
      </c>
      <c r="G11763" s="15">
        <v>2895000</v>
      </c>
      <c r="I11763" s="38" t="s">
        <v>251</v>
      </c>
      <c r="J11763" s="15">
        <v>2.2000000000000002</v>
      </c>
    </row>
    <row r="11764" spans="1:10" x14ac:dyDescent="0.3">
      <c r="A11764" s="38" t="s">
        <v>258</v>
      </c>
      <c r="B11764" s="15">
        <v>350870</v>
      </c>
      <c r="C11764" s="15">
        <v>1000740</v>
      </c>
      <c r="E11764" s="36" t="s">
        <v>248</v>
      </c>
      <c r="F11764" s="15">
        <v>780958</v>
      </c>
      <c r="G11764" s="15">
        <v>3016769</v>
      </c>
      <c r="I11764" s="38" t="s">
        <v>254</v>
      </c>
      <c r="J11764" s="15">
        <v>2.2000000000000002</v>
      </c>
    </row>
    <row r="11765" spans="1:10" x14ac:dyDescent="0.3">
      <c r="A11765" s="38" t="s">
        <v>260</v>
      </c>
      <c r="B11765" s="15">
        <v>397750</v>
      </c>
      <c r="C11765" s="15">
        <v>1754250</v>
      </c>
      <c r="E11765" s="36" t="s">
        <v>250</v>
      </c>
      <c r="F11765" s="15">
        <v>661900</v>
      </c>
      <c r="G11765" s="15">
        <v>4995799</v>
      </c>
      <c r="I11765" s="38" t="s">
        <v>257</v>
      </c>
      <c r="J11765" s="15">
        <v>2.4</v>
      </c>
    </row>
    <row r="11766" spans="1:10" x14ac:dyDescent="0.3">
      <c r="A11766" s="38" t="s">
        <v>262</v>
      </c>
      <c r="B11766" s="15">
        <v>418000</v>
      </c>
      <c r="C11766" s="15">
        <v>828000</v>
      </c>
      <c r="E11766" s="37" t="s">
        <v>252</v>
      </c>
      <c r="F11766" s="15">
        <v>234900</v>
      </c>
      <c r="G11766" s="15">
        <v>1454250</v>
      </c>
      <c r="I11766" s="38" t="s">
        <v>252</v>
      </c>
      <c r="J11766" s="15">
        <v>4</v>
      </c>
    </row>
    <row r="11767" spans="1:10" x14ac:dyDescent="0.3">
      <c r="A11767" s="38" t="s">
        <v>263</v>
      </c>
      <c r="B11767" s="15">
        <v>455900</v>
      </c>
      <c r="C11767" s="15">
        <v>959900</v>
      </c>
      <c r="E11767" s="37" t="s">
        <v>255</v>
      </c>
      <c r="F11767" s="15">
        <v>222000</v>
      </c>
      <c r="G11767" s="15">
        <v>1443999</v>
      </c>
      <c r="I11767" s="38" t="s">
        <v>258</v>
      </c>
      <c r="J11767" s="15">
        <v>2.5</v>
      </c>
    </row>
    <row r="11768" spans="1:10" x14ac:dyDescent="0.3">
      <c r="A11768" s="35" t="s">
        <v>266</v>
      </c>
      <c r="B11768" s="15"/>
      <c r="C11768" s="15"/>
      <c r="E11768" s="37" t="s">
        <v>258</v>
      </c>
      <c r="F11768" s="15">
        <v>205000</v>
      </c>
      <c r="G11768" s="15">
        <v>2097550</v>
      </c>
      <c r="I11768" s="38" t="s">
        <v>260</v>
      </c>
      <c r="J11768" s="15">
        <v>1.6</v>
      </c>
    </row>
    <row r="11769" spans="1:10" x14ac:dyDescent="0.3">
      <c r="A11769" s="38" t="s">
        <v>245</v>
      </c>
      <c r="B11769" s="15">
        <v>353750</v>
      </c>
      <c r="C11769" s="15">
        <v>551500</v>
      </c>
      <c r="E11769" s="36" t="s">
        <v>253</v>
      </c>
      <c r="F11769" s="15">
        <v>840400</v>
      </c>
      <c r="G11769" s="15">
        <v>5674922</v>
      </c>
      <c r="I11769" s="38" t="s">
        <v>262</v>
      </c>
      <c r="J11769" s="15">
        <v>1.1000000000000001</v>
      </c>
    </row>
    <row r="11770" spans="1:10" x14ac:dyDescent="0.3">
      <c r="A11770" s="38" t="s">
        <v>247</v>
      </c>
      <c r="B11770" s="15">
        <v>396260</v>
      </c>
      <c r="C11770" s="15">
        <v>982019</v>
      </c>
      <c r="E11770" s="35" t="s">
        <v>271</v>
      </c>
      <c r="F11770" s="15">
        <v>3051413</v>
      </c>
      <c r="G11770" s="15">
        <v>24120597</v>
      </c>
      <c r="I11770" s="14">
        <v>83</v>
      </c>
      <c r="J11770" s="15">
        <v>982.10000000000093</v>
      </c>
    </row>
    <row r="11771" spans="1:10" x14ac:dyDescent="0.3">
      <c r="A11771" s="38" t="s">
        <v>249</v>
      </c>
      <c r="B11771" s="15">
        <v>1024000</v>
      </c>
      <c r="C11771" s="15">
        <v>1024000</v>
      </c>
      <c r="E11771" s="36" t="s">
        <v>246</v>
      </c>
      <c r="F11771" s="15">
        <v>651500</v>
      </c>
      <c r="G11771" s="15">
        <v>5390847</v>
      </c>
      <c r="I11771" s="35" t="s">
        <v>244</v>
      </c>
      <c r="J11771" s="15"/>
    </row>
    <row r="11772" spans="1:10" x14ac:dyDescent="0.3">
      <c r="A11772" s="38" t="s">
        <v>251</v>
      </c>
      <c r="B11772" s="15">
        <v>507875</v>
      </c>
      <c r="C11772" s="15">
        <v>1015750</v>
      </c>
      <c r="E11772" s="36" t="s">
        <v>248</v>
      </c>
      <c r="F11772" s="15">
        <v>598599</v>
      </c>
      <c r="G11772" s="15">
        <v>4199402</v>
      </c>
      <c r="I11772" s="38" t="s">
        <v>245</v>
      </c>
      <c r="J11772" s="15">
        <v>2.7</v>
      </c>
    </row>
    <row r="11773" spans="1:10" x14ac:dyDescent="0.3">
      <c r="A11773" s="38" t="s">
        <v>254</v>
      </c>
      <c r="B11773" s="15">
        <v>416683</v>
      </c>
      <c r="C11773" s="15">
        <v>1406043</v>
      </c>
      <c r="E11773" s="36" t="s">
        <v>250</v>
      </c>
      <c r="F11773" s="15">
        <v>1109064</v>
      </c>
      <c r="G11773" s="15">
        <v>8632664</v>
      </c>
      <c r="I11773" s="38" t="s">
        <v>247</v>
      </c>
      <c r="J11773" s="15">
        <v>3</v>
      </c>
    </row>
    <row r="11774" spans="1:10" x14ac:dyDescent="0.3">
      <c r="A11774" s="38" t="s">
        <v>257</v>
      </c>
      <c r="B11774" s="15">
        <v>589950</v>
      </c>
      <c r="C11774" s="15">
        <v>879900</v>
      </c>
      <c r="E11774" s="37" t="s">
        <v>252</v>
      </c>
      <c r="F11774" s="15">
        <v>697564</v>
      </c>
      <c r="G11774" s="15">
        <v>4366114</v>
      </c>
      <c r="I11774" s="38" t="s">
        <v>249</v>
      </c>
      <c r="J11774" s="15">
        <v>3.4</v>
      </c>
    </row>
    <row r="11775" spans="1:10" x14ac:dyDescent="0.3">
      <c r="A11775" s="38" t="s">
        <v>252</v>
      </c>
      <c r="B11775" s="15">
        <v>366000</v>
      </c>
      <c r="C11775" s="15">
        <v>1577800</v>
      </c>
      <c r="E11775" s="37" t="s">
        <v>255</v>
      </c>
      <c r="F11775" s="15">
        <v>194000</v>
      </c>
      <c r="G11775" s="15">
        <v>2290700</v>
      </c>
      <c r="I11775" s="38" t="s">
        <v>251</v>
      </c>
      <c r="J11775" s="15">
        <v>2.9</v>
      </c>
    </row>
    <row r="11776" spans="1:10" x14ac:dyDescent="0.3">
      <c r="A11776" s="38" t="s">
        <v>255</v>
      </c>
      <c r="B11776" s="15">
        <v>425000</v>
      </c>
      <c r="C11776" s="15">
        <v>838700</v>
      </c>
      <c r="E11776" s="37" t="s">
        <v>258</v>
      </c>
      <c r="F11776" s="15">
        <v>217500</v>
      </c>
      <c r="G11776" s="15">
        <v>1975850</v>
      </c>
      <c r="I11776" s="38" t="s">
        <v>254</v>
      </c>
      <c r="J11776" s="15">
        <v>3.1</v>
      </c>
    </row>
    <row r="11777" spans="1:10" x14ac:dyDescent="0.3">
      <c r="A11777" s="38" t="s">
        <v>258</v>
      </c>
      <c r="B11777" s="15">
        <v>232875</v>
      </c>
      <c r="C11777" s="15">
        <v>940700</v>
      </c>
      <c r="E11777" s="36" t="s">
        <v>253</v>
      </c>
      <c r="F11777" s="15">
        <v>692250</v>
      </c>
      <c r="G11777" s="15">
        <v>5897684</v>
      </c>
      <c r="I11777" s="38" t="s">
        <v>257</v>
      </c>
      <c r="J11777" s="15">
        <v>3.8</v>
      </c>
    </row>
    <row r="11778" spans="1:10" x14ac:dyDescent="0.3">
      <c r="A11778" s="38" t="s">
        <v>260</v>
      </c>
      <c r="B11778" s="15">
        <v>223850</v>
      </c>
      <c r="C11778" s="15">
        <v>713500</v>
      </c>
      <c r="E11778" s="35" t="s">
        <v>272</v>
      </c>
      <c r="F11778" s="15">
        <v>3984508</v>
      </c>
      <c r="G11778" s="15">
        <v>22974652</v>
      </c>
      <c r="I11778" s="38" t="s">
        <v>252</v>
      </c>
      <c r="J11778" s="15">
        <v>4.3</v>
      </c>
    </row>
    <row r="11779" spans="1:10" x14ac:dyDescent="0.3">
      <c r="A11779" s="38" t="s">
        <v>262</v>
      </c>
      <c r="B11779" s="15">
        <v>405500</v>
      </c>
      <c r="C11779" s="15">
        <v>619000</v>
      </c>
      <c r="E11779" s="36" t="s">
        <v>246</v>
      </c>
      <c r="F11779" s="15">
        <v>737508</v>
      </c>
      <c r="G11779" s="15">
        <v>4803583</v>
      </c>
      <c r="I11779" s="38" t="s">
        <v>255</v>
      </c>
      <c r="J11779" s="15">
        <v>4.3</v>
      </c>
    </row>
    <row r="11780" spans="1:10" x14ac:dyDescent="0.3">
      <c r="A11780" s="38" t="s">
        <v>263</v>
      </c>
      <c r="B11780" s="15">
        <v>533725</v>
      </c>
      <c r="C11780" s="15">
        <v>697725</v>
      </c>
      <c r="E11780" s="36" t="s">
        <v>248</v>
      </c>
      <c r="F11780" s="15">
        <v>715000</v>
      </c>
      <c r="G11780" s="15">
        <v>6194400</v>
      </c>
      <c r="I11780" s="38" t="s">
        <v>258</v>
      </c>
      <c r="J11780" s="15">
        <v>4.0999999999999996</v>
      </c>
    </row>
    <row r="11781" spans="1:10" x14ac:dyDescent="0.3">
      <c r="A11781" s="35" t="s">
        <v>267</v>
      </c>
      <c r="B11781" s="15"/>
      <c r="C11781" s="15"/>
      <c r="E11781" s="36" t="s">
        <v>250</v>
      </c>
      <c r="F11781" s="15">
        <v>1244500</v>
      </c>
      <c r="G11781" s="15">
        <v>8161169</v>
      </c>
      <c r="I11781" s="38" t="s">
        <v>260</v>
      </c>
      <c r="J11781" s="15">
        <v>4.4000000000000004</v>
      </c>
    </row>
    <row r="11782" spans="1:10" x14ac:dyDescent="0.3">
      <c r="A11782" s="38" t="s">
        <v>245</v>
      </c>
      <c r="B11782" s="15">
        <v>433950</v>
      </c>
      <c r="C11782" s="15">
        <v>707950</v>
      </c>
      <c r="E11782" s="37" t="s">
        <v>252</v>
      </c>
      <c r="F11782" s="15">
        <v>237000</v>
      </c>
      <c r="G11782" s="15">
        <v>1994000</v>
      </c>
      <c r="I11782" s="38" t="s">
        <v>262</v>
      </c>
      <c r="J11782" s="15">
        <v>4</v>
      </c>
    </row>
    <row r="11783" spans="1:10" x14ac:dyDescent="0.3">
      <c r="A11783" s="38" t="s">
        <v>247</v>
      </c>
      <c r="B11783" s="15">
        <v>270400</v>
      </c>
      <c r="C11783" s="15">
        <v>645400</v>
      </c>
      <c r="E11783" s="37" t="s">
        <v>255</v>
      </c>
      <c r="F11783" s="15">
        <v>260000</v>
      </c>
      <c r="G11783" s="15">
        <v>2741649</v>
      </c>
      <c r="I11783" s="38" t="s">
        <v>263</v>
      </c>
      <c r="J11783" s="15">
        <v>3.2</v>
      </c>
    </row>
    <row r="11784" spans="1:10" x14ac:dyDescent="0.3">
      <c r="A11784" s="38" t="s">
        <v>249</v>
      </c>
      <c r="B11784" s="15">
        <v>397500</v>
      </c>
      <c r="C11784" s="15">
        <v>1620895</v>
      </c>
      <c r="E11784" s="37" t="s">
        <v>258</v>
      </c>
      <c r="F11784" s="15">
        <v>747500</v>
      </c>
      <c r="G11784" s="15">
        <v>3425520</v>
      </c>
      <c r="I11784" s="35" t="s">
        <v>256</v>
      </c>
      <c r="J11784" s="15"/>
    </row>
    <row r="11785" spans="1:10" x14ac:dyDescent="0.3">
      <c r="A11785" s="38" t="s">
        <v>251</v>
      </c>
      <c r="B11785" s="15">
        <v>413950</v>
      </c>
      <c r="C11785" s="15">
        <v>1949400</v>
      </c>
      <c r="E11785" s="36" t="s">
        <v>253</v>
      </c>
      <c r="F11785" s="15">
        <v>1287500</v>
      </c>
      <c r="G11785" s="15">
        <v>3815500</v>
      </c>
      <c r="I11785" s="38" t="s">
        <v>245</v>
      </c>
      <c r="J11785" s="15">
        <v>3.7</v>
      </c>
    </row>
    <row r="11786" spans="1:10" x14ac:dyDescent="0.3">
      <c r="A11786" s="38" t="s">
        <v>254</v>
      </c>
      <c r="B11786" s="15">
        <v>191000</v>
      </c>
      <c r="C11786" s="15">
        <v>191000</v>
      </c>
      <c r="E11786" s="35" t="s">
        <v>273</v>
      </c>
      <c r="F11786" s="15">
        <v>4370448</v>
      </c>
      <c r="G11786" s="15">
        <v>31243287</v>
      </c>
      <c r="I11786" s="38" t="s">
        <v>247</v>
      </c>
      <c r="J11786" s="15">
        <v>3.2</v>
      </c>
    </row>
    <row r="11787" spans="1:10" x14ac:dyDescent="0.3">
      <c r="A11787" s="38" t="s">
        <v>257</v>
      </c>
      <c r="B11787" s="15">
        <v>235400</v>
      </c>
      <c r="C11787" s="15">
        <v>235400</v>
      </c>
      <c r="E11787" s="36" t="s">
        <v>246</v>
      </c>
      <c r="F11787" s="15">
        <v>630999</v>
      </c>
      <c r="G11787" s="15">
        <v>5580791</v>
      </c>
      <c r="I11787" s="38" t="s">
        <v>249</v>
      </c>
      <c r="J11787" s="15">
        <v>3.3</v>
      </c>
    </row>
    <row r="11788" spans="1:10" x14ac:dyDescent="0.3">
      <c r="A11788" s="38" t="s">
        <v>252</v>
      </c>
      <c r="B11788" s="15">
        <v>459500</v>
      </c>
      <c r="C11788" s="15">
        <v>1208000</v>
      </c>
      <c r="E11788" s="36" t="s">
        <v>248</v>
      </c>
      <c r="F11788" s="15">
        <v>1085500</v>
      </c>
      <c r="G11788" s="15">
        <v>7496200</v>
      </c>
      <c r="I11788" s="38" t="s">
        <v>251</v>
      </c>
      <c r="J11788" s="15">
        <v>4.0999999999999996</v>
      </c>
    </row>
    <row r="11789" spans="1:10" x14ac:dyDescent="0.3">
      <c r="A11789" s="38" t="s">
        <v>255</v>
      </c>
      <c r="B11789" s="15">
        <v>102475</v>
      </c>
      <c r="C11789" s="15">
        <v>659950</v>
      </c>
      <c r="E11789" s="36" t="s">
        <v>250</v>
      </c>
      <c r="F11789" s="15">
        <v>1284949</v>
      </c>
      <c r="G11789" s="15">
        <v>8232797</v>
      </c>
      <c r="I11789" s="38" t="s">
        <v>254</v>
      </c>
      <c r="J11789" s="15">
        <v>6</v>
      </c>
    </row>
    <row r="11790" spans="1:10" x14ac:dyDescent="0.3">
      <c r="A11790" s="38" t="s">
        <v>258</v>
      </c>
      <c r="B11790" s="15">
        <v>263500</v>
      </c>
      <c r="C11790" s="15">
        <v>1271594</v>
      </c>
      <c r="E11790" s="37" t="s">
        <v>252</v>
      </c>
      <c r="F11790" s="15">
        <v>274250</v>
      </c>
      <c r="G11790" s="15">
        <v>3876500</v>
      </c>
      <c r="I11790" s="38" t="s">
        <v>257</v>
      </c>
      <c r="J11790" s="15">
        <v>7</v>
      </c>
    </row>
    <row r="11791" spans="1:10" x14ac:dyDescent="0.3">
      <c r="A11791" s="38" t="s">
        <v>260</v>
      </c>
      <c r="B11791" s="15">
        <v>378950</v>
      </c>
      <c r="C11791" s="15">
        <v>582950</v>
      </c>
      <c r="E11791" s="37" t="s">
        <v>255</v>
      </c>
      <c r="F11791" s="15">
        <v>706199</v>
      </c>
      <c r="G11791" s="15">
        <v>1795397</v>
      </c>
      <c r="I11791" s="38" t="s">
        <v>252</v>
      </c>
      <c r="J11791" s="15">
        <v>7.5</v>
      </c>
    </row>
    <row r="11792" spans="1:10" x14ac:dyDescent="0.3">
      <c r="A11792" s="38" t="s">
        <v>262</v>
      </c>
      <c r="B11792" s="15">
        <v>222000</v>
      </c>
      <c r="C11792" s="15">
        <v>777550</v>
      </c>
      <c r="E11792" s="37" t="s">
        <v>258</v>
      </c>
      <c r="F11792" s="15">
        <v>304500</v>
      </c>
      <c r="G11792" s="15">
        <v>2560900</v>
      </c>
      <c r="I11792" s="38" t="s">
        <v>255</v>
      </c>
      <c r="J11792" s="15">
        <v>8.6</v>
      </c>
    </row>
    <row r="11793" spans="1:10" x14ac:dyDescent="0.3">
      <c r="A11793" s="38" t="s">
        <v>263</v>
      </c>
      <c r="B11793" s="15">
        <v>370500</v>
      </c>
      <c r="C11793" s="15">
        <v>469000</v>
      </c>
      <c r="E11793" s="36" t="s">
        <v>253</v>
      </c>
      <c r="F11793" s="15">
        <v>1369000</v>
      </c>
      <c r="G11793" s="15">
        <v>9933499</v>
      </c>
      <c r="I11793" s="38" t="s">
        <v>258</v>
      </c>
      <c r="J11793" s="15">
        <v>9.6</v>
      </c>
    </row>
    <row r="11794" spans="1:10" x14ac:dyDescent="0.3">
      <c r="A11794" s="35" t="s">
        <v>268</v>
      </c>
      <c r="B11794" s="15"/>
      <c r="C11794" s="15"/>
      <c r="E11794" s="35" t="s">
        <v>274</v>
      </c>
      <c r="F11794" s="15">
        <v>5722850</v>
      </c>
      <c r="G11794" s="15">
        <v>32140048</v>
      </c>
      <c r="I11794" s="38" t="s">
        <v>260</v>
      </c>
      <c r="J11794" s="15">
        <v>8.8000000000000007</v>
      </c>
    </row>
    <row r="11795" spans="1:10" x14ac:dyDescent="0.3">
      <c r="A11795" s="38" t="s">
        <v>245</v>
      </c>
      <c r="B11795" s="15">
        <v>296675</v>
      </c>
      <c r="C11795" s="15">
        <v>459350</v>
      </c>
      <c r="E11795" s="36" t="s">
        <v>246</v>
      </c>
      <c r="F11795" s="15">
        <v>1228350</v>
      </c>
      <c r="G11795" s="15">
        <v>7843714</v>
      </c>
      <c r="I11795" s="38" t="s">
        <v>262</v>
      </c>
      <c r="J11795" s="15">
        <v>8.4</v>
      </c>
    </row>
    <row r="11796" spans="1:10" x14ac:dyDescent="0.3">
      <c r="A11796" s="38" t="s">
        <v>247</v>
      </c>
      <c r="B11796" s="15">
        <v>344400</v>
      </c>
      <c r="C11796" s="15">
        <v>344400</v>
      </c>
      <c r="E11796" s="36" t="s">
        <v>248</v>
      </c>
      <c r="F11796" s="15">
        <v>1449000</v>
      </c>
      <c r="G11796" s="15">
        <v>10474911</v>
      </c>
      <c r="I11796" s="38" t="s">
        <v>263</v>
      </c>
      <c r="J11796" s="15">
        <v>7.9</v>
      </c>
    </row>
    <row r="11797" spans="1:10" x14ac:dyDescent="0.3">
      <c r="A11797" s="38" t="s">
        <v>249</v>
      </c>
      <c r="B11797" s="15">
        <v>270000</v>
      </c>
      <c r="C11797" s="15">
        <v>395000</v>
      </c>
      <c r="E11797" s="36" t="s">
        <v>250</v>
      </c>
      <c r="F11797" s="15">
        <v>1661000</v>
      </c>
      <c r="G11797" s="15">
        <v>8467949</v>
      </c>
      <c r="I11797" s="35" t="s">
        <v>261</v>
      </c>
      <c r="J11797" s="15"/>
    </row>
    <row r="11798" spans="1:10" x14ac:dyDescent="0.3">
      <c r="A11798" s="38" t="s">
        <v>251</v>
      </c>
      <c r="B11798" s="15">
        <v>302000</v>
      </c>
      <c r="C11798" s="15">
        <v>1164900</v>
      </c>
      <c r="E11798" s="37" t="s">
        <v>252</v>
      </c>
      <c r="F11798" s="15">
        <v>1029000</v>
      </c>
      <c r="G11798" s="15">
        <v>2694999</v>
      </c>
      <c r="I11798" s="38" t="s">
        <v>245</v>
      </c>
      <c r="J11798" s="15">
        <v>9</v>
      </c>
    </row>
    <row r="11799" spans="1:10" x14ac:dyDescent="0.3">
      <c r="A11799" s="38" t="s">
        <v>254</v>
      </c>
      <c r="B11799" s="15">
        <v>141400</v>
      </c>
      <c r="C11799" s="15">
        <v>537800</v>
      </c>
      <c r="E11799" s="37" t="s">
        <v>255</v>
      </c>
      <c r="F11799" s="15">
        <v>310500</v>
      </c>
      <c r="G11799" s="15">
        <v>3114950</v>
      </c>
      <c r="I11799" s="38" t="s">
        <v>247</v>
      </c>
      <c r="J11799" s="15">
        <v>7.8</v>
      </c>
    </row>
    <row r="11800" spans="1:10" x14ac:dyDescent="0.3">
      <c r="A11800" s="38" t="s">
        <v>257</v>
      </c>
      <c r="B11800" s="15">
        <v>291000</v>
      </c>
      <c r="C11800" s="15">
        <v>582000</v>
      </c>
      <c r="E11800" s="37" t="s">
        <v>258</v>
      </c>
      <c r="F11800" s="15">
        <v>321500</v>
      </c>
      <c r="G11800" s="15">
        <v>2658000</v>
      </c>
      <c r="I11800" s="38" t="s">
        <v>249</v>
      </c>
      <c r="J11800" s="15">
        <v>7.3</v>
      </c>
    </row>
    <row r="11801" spans="1:10" x14ac:dyDescent="0.3">
      <c r="A11801" s="38" t="s">
        <v>252</v>
      </c>
      <c r="B11801" s="15">
        <v>89900</v>
      </c>
      <c r="C11801" s="15">
        <v>89900</v>
      </c>
      <c r="E11801" s="36" t="s">
        <v>253</v>
      </c>
      <c r="F11801" s="15">
        <v>1384500</v>
      </c>
      <c r="G11801" s="15">
        <v>5353474</v>
      </c>
      <c r="I11801" s="38" t="s">
        <v>251</v>
      </c>
      <c r="J11801" s="15">
        <v>8.5</v>
      </c>
    </row>
    <row r="11802" spans="1:10" x14ac:dyDescent="0.3">
      <c r="A11802" s="38" t="s">
        <v>255</v>
      </c>
      <c r="B11802" s="15">
        <v>297000</v>
      </c>
      <c r="C11802" s="15">
        <v>1477850</v>
      </c>
      <c r="E11802" s="35" t="s">
        <v>275</v>
      </c>
      <c r="F11802" s="15">
        <v>3797700</v>
      </c>
      <c r="G11802" s="15">
        <v>30195422</v>
      </c>
      <c r="I11802" s="38" t="s">
        <v>254</v>
      </c>
      <c r="J11802" s="15">
        <v>7.7</v>
      </c>
    </row>
    <row r="11803" spans="1:10" x14ac:dyDescent="0.3">
      <c r="A11803" s="38" t="s">
        <v>258</v>
      </c>
      <c r="B11803" s="15">
        <v>432500</v>
      </c>
      <c r="C11803" s="15">
        <v>1117450</v>
      </c>
      <c r="E11803" s="36" t="s">
        <v>246</v>
      </c>
      <c r="F11803" s="15">
        <v>1048000</v>
      </c>
      <c r="G11803" s="15">
        <v>4596950</v>
      </c>
      <c r="I11803" s="38" t="s">
        <v>257</v>
      </c>
      <c r="J11803" s="15">
        <v>9.1</v>
      </c>
    </row>
    <row r="11804" spans="1:10" x14ac:dyDescent="0.3">
      <c r="A11804" s="38" t="s">
        <v>260</v>
      </c>
      <c r="B11804" s="15">
        <v>250000</v>
      </c>
      <c r="C11804" s="15">
        <v>1167700</v>
      </c>
      <c r="E11804" s="36" t="s">
        <v>248</v>
      </c>
      <c r="F11804" s="15">
        <v>1018150</v>
      </c>
      <c r="G11804" s="15">
        <v>8427872</v>
      </c>
      <c r="I11804" s="38" t="s">
        <v>252</v>
      </c>
      <c r="J11804" s="15">
        <v>9</v>
      </c>
    </row>
    <row r="11805" spans="1:10" x14ac:dyDescent="0.3">
      <c r="A11805" s="38" t="s">
        <v>262</v>
      </c>
      <c r="B11805" s="15">
        <v>336000</v>
      </c>
      <c r="C11805" s="15">
        <v>751000</v>
      </c>
      <c r="E11805" s="36" t="s">
        <v>250</v>
      </c>
      <c r="F11805" s="15">
        <v>1045050</v>
      </c>
      <c r="G11805" s="15">
        <v>12333600</v>
      </c>
      <c r="I11805" s="38" t="s">
        <v>255</v>
      </c>
      <c r="J11805" s="15">
        <v>9.1999999999999993</v>
      </c>
    </row>
    <row r="11806" spans="1:10" x14ac:dyDescent="0.3">
      <c r="A11806" s="38" t="s">
        <v>263</v>
      </c>
      <c r="B11806" s="15">
        <v>172500</v>
      </c>
      <c r="C11806" s="15">
        <v>725000</v>
      </c>
      <c r="E11806" s="37" t="s">
        <v>252</v>
      </c>
      <c r="F11806" s="15">
        <v>362600</v>
      </c>
      <c r="G11806" s="15">
        <v>6045200</v>
      </c>
      <c r="I11806" s="38" t="s">
        <v>258</v>
      </c>
      <c r="J11806" s="15">
        <v>8.5</v>
      </c>
    </row>
    <row r="11807" spans="1:10" x14ac:dyDescent="0.3">
      <c r="A11807" s="35" t="s">
        <v>269</v>
      </c>
      <c r="B11807" s="15"/>
      <c r="C11807" s="15"/>
      <c r="E11807" s="37" t="s">
        <v>255</v>
      </c>
      <c r="F11807" s="15">
        <v>349950</v>
      </c>
      <c r="G11807" s="15">
        <v>3636400</v>
      </c>
      <c r="I11807" s="38" t="s">
        <v>260</v>
      </c>
      <c r="J11807" s="15">
        <v>9.5</v>
      </c>
    </row>
    <row r="11808" spans="1:10" x14ac:dyDescent="0.3">
      <c r="A11808" s="38" t="s">
        <v>245</v>
      </c>
      <c r="B11808" s="15">
        <v>430000</v>
      </c>
      <c r="C11808" s="15">
        <v>2146950</v>
      </c>
      <c r="E11808" s="37" t="s">
        <v>258</v>
      </c>
      <c r="F11808" s="15">
        <v>332500</v>
      </c>
      <c r="G11808" s="15">
        <v>2652000</v>
      </c>
      <c r="I11808" s="38" t="s">
        <v>262</v>
      </c>
      <c r="J11808" s="15">
        <v>10.4</v>
      </c>
    </row>
    <row r="11809" spans="1:10" x14ac:dyDescent="0.3">
      <c r="A11809" s="38" t="s">
        <v>247</v>
      </c>
      <c r="B11809" s="15">
        <v>303209</v>
      </c>
      <c r="C11809" s="15">
        <v>431418</v>
      </c>
      <c r="E11809" s="36" t="s">
        <v>253</v>
      </c>
      <c r="F11809" s="15">
        <v>686500</v>
      </c>
      <c r="G11809" s="15">
        <v>4837000</v>
      </c>
      <c r="I11809" s="38" t="s">
        <v>263</v>
      </c>
      <c r="J11809" s="15">
        <v>9.3000000000000007</v>
      </c>
    </row>
    <row r="11810" spans="1:10" x14ac:dyDescent="0.3">
      <c r="A11810" s="38" t="s">
        <v>249</v>
      </c>
      <c r="B11810" s="15">
        <v>452500</v>
      </c>
      <c r="C11810" s="15">
        <v>1486600</v>
      </c>
      <c r="E11810" s="14">
        <v>146</v>
      </c>
      <c r="F11810" s="15">
        <v>83475029</v>
      </c>
      <c r="G11810" s="15">
        <v>308945522</v>
      </c>
      <c r="I11810" s="35" t="s">
        <v>264</v>
      </c>
      <c r="J11810" s="15"/>
    </row>
    <row r="11811" spans="1:10" x14ac:dyDescent="0.3">
      <c r="A11811" s="38" t="s">
        <v>251</v>
      </c>
      <c r="B11811" s="15">
        <v>292000</v>
      </c>
      <c r="C11811" s="15">
        <v>1123400</v>
      </c>
      <c r="E11811" s="35" t="s">
        <v>259</v>
      </c>
      <c r="F11811" s="15">
        <v>5049625</v>
      </c>
      <c r="G11811" s="15">
        <v>20063801</v>
      </c>
      <c r="I11811" s="38" t="s">
        <v>245</v>
      </c>
      <c r="J11811" s="15">
        <v>10.1</v>
      </c>
    </row>
    <row r="11812" spans="1:10" x14ac:dyDescent="0.3">
      <c r="A11812" s="38" t="s">
        <v>254</v>
      </c>
      <c r="B11812" s="15">
        <v>413500</v>
      </c>
      <c r="C11812" s="15">
        <v>1350450</v>
      </c>
      <c r="E11812" s="36" t="s">
        <v>246</v>
      </c>
      <c r="F11812" s="15">
        <v>1026400</v>
      </c>
      <c r="G11812" s="15">
        <v>3328101</v>
      </c>
      <c r="I11812" s="38" t="s">
        <v>247</v>
      </c>
      <c r="J11812" s="15">
        <v>12.8</v>
      </c>
    </row>
    <row r="11813" spans="1:10" x14ac:dyDescent="0.3">
      <c r="A11813" s="38" t="s">
        <v>257</v>
      </c>
      <c r="B11813" s="15">
        <v>231100</v>
      </c>
      <c r="C11813" s="15">
        <v>400350</v>
      </c>
      <c r="E11813" s="36" t="s">
        <v>248</v>
      </c>
      <c r="F11813" s="15">
        <v>1434375</v>
      </c>
      <c r="G11813" s="15">
        <v>5503150</v>
      </c>
      <c r="I11813" s="38" t="s">
        <v>249</v>
      </c>
      <c r="J11813" s="15">
        <v>13.1</v>
      </c>
    </row>
    <row r="11814" spans="1:10" x14ac:dyDescent="0.3">
      <c r="A11814" s="38" t="s">
        <v>252</v>
      </c>
      <c r="B11814" s="15">
        <v>318470</v>
      </c>
      <c r="C11814" s="15">
        <v>1033920</v>
      </c>
      <c r="E11814" s="36" t="s">
        <v>250</v>
      </c>
      <c r="F11814" s="15">
        <v>1371450</v>
      </c>
      <c r="G11814" s="15">
        <v>6363300</v>
      </c>
      <c r="I11814" s="38" t="s">
        <v>251</v>
      </c>
      <c r="J11814" s="15">
        <v>13.1</v>
      </c>
    </row>
    <row r="11815" spans="1:10" x14ac:dyDescent="0.3">
      <c r="A11815" s="38" t="s">
        <v>255</v>
      </c>
      <c r="B11815" s="15">
        <v>324400</v>
      </c>
      <c r="C11815" s="15">
        <v>478900</v>
      </c>
      <c r="E11815" s="37" t="s">
        <v>252</v>
      </c>
      <c r="F11815" s="15">
        <v>629950</v>
      </c>
      <c r="G11815" s="15">
        <v>3520200</v>
      </c>
      <c r="I11815" s="38" t="s">
        <v>254</v>
      </c>
      <c r="J11815" s="15">
        <v>15</v>
      </c>
    </row>
    <row r="11816" spans="1:10" x14ac:dyDescent="0.3">
      <c r="A11816" s="38" t="s">
        <v>258</v>
      </c>
      <c r="B11816" s="15">
        <v>372050</v>
      </c>
      <c r="C11816" s="15">
        <v>1573000</v>
      </c>
      <c r="E11816" s="37" t="s">
        <v>255</v>
      </c>
      <c r="F11816" s="15">
        <v>519000</v>
      </c>
      <c r="G11816" s="15">
        <v>1109500</v>
      </c>
      <c r="I11816" s="38" t="s">
        <v>257</v>
      </c>
      <c r="J11816" s="15">
        <v>15.3</v>
      </c>
    </row>
    <row r="11817" spans="1:10" x14ac:dyDescent="0.3">
      <c r="A11817" s="38" t="s">
        <v>260</v>
      </c>
      <c r="B11817" s="15">
        <v>292750</v>
      </c>
      <c r="C11817" s="15">
        <v>778450</v>
      </c>
      <c r="E11817" s="37" t="s">
        <v>258</v>
      </c>
      <c r="F11817" s="15">
        <v>222500</v>
      </c>
      <c r="G11817" s="15">
        <v>1733600</v>
      </c>
      <c r="I11817" s="38" t="s">
        <v>252</v>
      </c>
      <c r="J11817" s="15">
        <v>14.6</v>
      </c>
    </row>
    <row r="11818" spans="1:10" x14ac:dyDescent="0.3">
      <c r="A11818" s="38" t="s">
        <v>262</v>
      </c>
      <c r="B11818" s="15">
        <v>422425</v>
      </c>
      <c r="C11818" s="15">
        <v>844850</v>
      </c>
      <c r="E11818" s="36" t="s">
        <v>253</v>
      </c>
      <c r="F11818" s="15">
        <v>1217400</v>
      </c>
      <c r="G11818" s="15">
        <v>4869250</v>
      </c>
      <c r="I11818" s="38" t="s">
        <v>255</v>
      </c>
      <c r="J11818" s="15">
        <v>14.1</v>
      </c>
    </row>
    <row r="11819" spans="1:10" x14ac:dyDescent="0.3">
      <c r="A11819" s="38" t="s">
        <v>263</v>
      </c>
      <c r="B11819" s="15">
        <v>162500</v>
      </c>
      <c r="C11819" s="15">
        <v>418005</v>
      </c>
      <c r="E11819" s="35" t="s">
        <v>265</v>
      </c>
      <c r="F11819" s="15">
        <v>7013098</v>
      </c>
      <c r="G11819" s="15">
        <v>24342294</v>
      </c>
      <c r="I11819" s="38" t="s">
        <v>258</v>
      </c>
      <c r="J11819" s="15">
        <v>16.600000000000001</v>
      </c>
    </row>
    <row r="11820" spans="1:10" x14ac:dyDescent="0.3">
      <c r="A11820" s="35" t="s">
        <v>270</v>
      </c>
      <c r="B11820" s="15"/>
      <c r="C11820" s="15"/>
      <c r="E11820" s="36" t="s">
        <v>246</v>
      </c>
      <c r="F11820" s="15">
        <v>2211700</v>
      </c>
      <c r="G11820" s="15">
        <v>5818950</v>
      </c>
      <c r="I11820" s="38" t="s">
        <v>260</v>
      </c>
      <c r="J11820" s="15">
        <v>13.1</v>
      </c>
    </row>
    <row r="11821" spans="1:10" x14ac:dyDescent="0.3">
      <c r="A11821" s="38" t="s">
        <v>245</v>
      </c>
      <c r="B11821" s="15">
        <v>365785</v>
      </c>
      <c r="C11821" s="15">
        <v>454569</v>
      </c>
      <c r="E11821" s="36" t="s">
        <v>248</v>
      </c>
      <c r="F11821" s="15">
        <v>1826950</v>
      </c>
      <c r="G11821" s="15">
        <v>5272799</v>
      </c>
      <c r="I11821" s="38" t="s">
        <v>262</v>
      </c>
      <c r="J11821" s="15">
        <v>12</v>
      </c>
    </row>
    <row r="11822" spans="1:10" x14ac:dyDescent="0.3">
      <c r="A11822" s="38" t="s">
        <v>247</v>
      </c>
      <c r="B11822" s="15">
        <v>200000</v>
      </c>
      <c r="C11822" s="15">
        <v>596400</v>
      </c>
      <c r="E11822" s="36" t="s">
        <v>250</v>
      </c>
      <c r="F11822" s="15">
        <v>1848178</v>
      </c>
      <c r="G11822" s="15">
        <v>7635305</v>
      </c>
      <c r="I11822" s="38" t="s">
        <v>263</v>
      </c>
      <c r="J11822" s="15">
        <v>10.9</v>
      </c>
    </row>
    <row r="11823" spans="1:10" x14ac:dyDescent="0.3">
      <c r="A11823" s="38" t="s">
        <v>249</v>
      </c>
      <c r="B11823" s="15">
        <v>316500</v>
      </c>
      <c r="C11823" s="15">
        <v>1203176</v>
      </c>
      <c r="E11823" s="37" t="s">
        <v>252</v>
      </c>
      <c r="F11823" s="15">
        <v>895728</v>
      </c>
      <c r="G11823" s="15">
        <v>2299455</v>
      </c>
      <c r="I11823" s="35" t="s">
        <v>266</v>
      </c>
      <c r="J11823" s="15"/>
    </row>
    <row r="11824" spans="1:10" x14ac:dyDescent="0.3">
      <c r="A11824" s="38" t="s">
        <v>251</v>
      </c>
      <c r="B11824" s="15">
        <v>401000</v>
      </c>
      <c r="C11824" s="15">
        <v>946450</v>
      </c>
      <c r="E11824" s="37" t="s">
        <v>255</v>
      </c>
      <c r="F11824" s="15">
        <v>735000</v>
      </c>
      <c r="G11824" s="15">
        <v>2975000</v>
      </c>
      <c r="I11824" s="38" t="s">
        <v>245</v>
      </c>
      <c r="J11824" s="15">
        <v>10.3</v>
      </c>
    </row>
    <row r="11825" spans="1:10" x14ac:dyDescent="0.3">
      <c r="A11825" s="38" t="s">
        <v>254</v>
      </c>
      <c r="B11825" s="15">
        <v>390900</v>
      </c>
      <c r="C11825" s="15">
        <v>1447350</v>
      </c>
      <c r="E11825" s="37" t="s">
        <v>258</v>
      </c>
      <c r="F11825" s="15">
        <v>217450</v>
      </c>
      <c r="G11825" s="15">
        <v>2360850</v>
      </c>
      <c r="I11825" s="38" t="s">
        <v>247</v>
      </c>
      <c r="J11825" s="15">
        <v>9.6999999999999993</v>
      </c>
    </row>
    <row r="11826" spans="1:10" x14ac:dyDescent="0.3">
      <c r="A11826" s="38" t="s">
        <v>257</v>
      </c>
      <c r="B11826" s="15">
        <v>422250</v>
      </c>
      <c r="C11826" s="15">
        <v>844500</v>
      </c>
      <c r="E11826" s="36" t="s">
        <v>253</v>
      </c>
      <c r="F11826" s="15">
        <v>1126270</v>
      </c>
      <c r="G11826" s="15">
        <v>5615240</v>
      </c>
      <c r="I11826" s="38" t="s">
        <v>249</v>
      </c>
      <c r="J11826" s="15">
        <v>9.6999999999999993</v>
      </c>
    </row>
    <row r="11827" spans="1:10" x14ac:dyDescent="0.3">
      <c r="A11827" s="38" t="s">
        <v>252</v>
      </c>
      <c r="B11827" s="15">
        <v>375300</v>
      </c>
      <c r="C11827" s="15">
        <v>1581950</v>
      </c>
      <c r="E11827" s="35" t="s">
        <v>244</v>
      </c>
      <c r="F11827" s="15">
        <v>5664375</v>
      </c>
      <c r="G11827" s="15">
        <v>19620599</v>
      </c>
      <c r="I11827" s="38" t="s">
        <v>251</v>
      </c>
      <c r="J11827" s="15">
        <v>9.6999999999999993</v>
      </c>
    </row>
    <row r="11828" spans="1:10" x14ac:dyDescent="0.3">
      <c r="A11828" s="38" t="s">
        <v>255</v>
      </c>
      <c r="B11828" s="15">
        <v>445000</v>
      </c>
      <c r="C11828" s="15">
        <v>1842000</v>
      </c>
      <c r="E11828" s="36" t="s">
        <v>246</v>
      </c>
      <c r="F11828" s="15">
        <v>861150</v>
      </c>
      <c r="G11828" s="15">
        <v>2197550</v>
      </c>
      <c r="I11828" s="38" t="s">
        <v>254</v>
      </c>
      <c r="J11828" s="15">
        <v>10.3</v>
      </c>
    </row>
    <row r="11829" spans="1:10" x14ac:dyDescent="0.3">
      <c r="A11829" s="38" t="s">
        <v>258</v>
      </c>
      <c r="B11829" s="15">
        <v>416250</v>
      </c>
      <c r="C11829" s="15">
        <v>985150</v>
      </c>
      <c r="E11829" s="36" t="s">
        <v>248</v>
      </c>
      <c r="F11829" s="15">
        <v>1398000</v>
      </c>
      <c r="G11829" s="15">
        <v>6045950</v>
      </c>
      <c r="I11829" s="38" t="s">
        <v>257</v>
      </c>
      <c r="J11829" s="15">
        <v>11.6</v>
      </c>
    </row>
    <row r="11830" spans="1:10" x14ac:dyDescent="0.3">
      <c r="A11830" s="38" t="s">
        <v>260</v>
      </c>
      <c r="B11830" s="15">
        <v>391835</v>
      </c>
      <c r="C11830" s="15">
        <v>2674925</v>
      </c>
      <c r="E11830" s="36" t="s">
        <v>250</v>
      </c>
      <c r="F11830" s="15">
        <v>1918725</v>
      </c>
      <c r="G11830" s="15">
        <v>7549600</v>
      </c>
      <c r="I11830" s="38" t="s">
        <v>252</v>
      </c>
      <c r="J11830" s="15">
        <v>13.3</v>
      </c>
    </row>
    <row r="11831" spans="1:10" x14ac:dyDescent="0.3">
      <c r="A11831" s="38" t="s">
        <v>262</v>
      </c>
      <c r="B11831" s="15">
        <v>544950</v>
      </c>
      <c r="C11831" s="15">
        <v>2685899</v>
      </c>
      <c r="E11831" s="37" t="s">
        <v>252</v>
      </c>
      <c r="F11831" s="15">
        <v>459500</v>
      </c>
      <c r="G11831" s="15">
        <v>1904400</v>
      </c>
      <c r="I11831" s="38" t="s">
        <v>255</v>
      </c>
      <c r="J11831" s="15">
        <v>15.6</v>
      </c>
    </row>
    <row r="11832" spans="1:10" x14ac:dyDescent="0.3">
      <c r="A11832" s="38" t="s">
        <v>263</v>
      </c>
      <c r="B11832" s="15">
        <v>475500</v>
      </c>
      <c r="C11832" s="15">
        <v>740500</v>
      </c>
      <c r="E11832" s="37" t="s">
        <v>255</v>
      </c>
      <c r="F11832" s="15">
        <v>709825</v>
      </c>
      <c r="G11832" s="15">
        <v>2364250</v>
      </c>
      <c r="I11832" s="38" t="s">
        <v>258</v>
      </c>
      <c r="J11832" s="15">
        <v>12.8</v>
      </c>
    </row>
    <row r="11833" spans="1:10" x14ac:dyDescent="0.3">
      <c r="A11833" s="35" t="s">
        <v>271</v>
      </c>
      <c r="B11833" s="15"/>
      <c r="C11833" s="15"/>
      <c r="E11833" s="37" t="s">
        <v>258</v>
      </c>
      <c r="F11833" s="15">
        <v>749400</v>
      </c>
      <c r="G11833" s="15">
        <v>3280950</v>
      </c>
      <c r="I11833" s="38" t="s">
        <v>260</v>
      </c>
      <c r="J11833" s="15">
        <v>14</v>
      </c>
    </row>
    <row r="11834" spans="1:10" x14ac:dyDescent="0.3">
      <c r="A11834" s="38" t="s">
        <v>245</v>
      </c>
      <c r="B11834" s="15">
        <v>160000</v>
      </c>
      <c r="C11834" s="15">
        <v>403000</v>
      </c>
      <c r="E11834" s="36" t="s">
        <v>253</v>
      </c>
      <c r="F11834" s="15">
        <v>1486500</v>
      </c>
      <c r="G11834" s="15">
        <v>3827499</v>
      </c>
      <c r="I11834" s="38" t="s">
        <v>262</v>
      </c>
      <c r="J11834" s="15">
        <v>15.3</v>
      </c>
    </row>
    <row r="11835" spans="1:10" x14ac:dyDescent="0.3">
      <c r="A11835" s="38" t="s">
        <v>247</v>
      </c>
      <c r="B11835" s="15">
        <v>335000</v>
      </c>
      <c r="C11835" s="15">
        <v>670000</v>
      </c>
      <c r="E11835" s="35" t="s">
        <v>256</v>
      </c>
      <c r="F11835" s="15">
        <v>4317725</v>
      </c>
      <c r="G11835" s="15">
        <v>16686850</v>
      </c>
      <c r="I11835" s="38" t="s">
        <v>263</v>
      </c>
      <c r="J11835" s="15">
        <v>15.6</v>
      </c>
    </row>
    <row r="11836" spans="1:10" x14ac:dyDescent="0.3">
      <c r="A11836" s="38" t="s">
        <v>249</v>
      </c>
      <c r="B11836" s="15">
        <v>368299</v>
      </c>
      <c r="C11836" s="15">
        <v>1089299</v>
      </c>
      <c r="E11836" s="36" t="s">
        <v>246</v>
      </c>
      <c r="F11836" s="15">
        <v>1392225</v>
      </c>
      <c r="G11836" s="15">
        <v>3071450</v>
      </c>
      <c r="I11836" s="35" t="s">
        <v>267</v>
      </c>
      <c r="J11836" s="15"/>
    </row>
    <row r="11837" spans="1:10" x14ac:dyDescent="0.3">
      <c r="A11837" s="38" t="s">
        <v>251</v>
      </c>
      <c r="B11837" s="15">
        <v>503450</v>
      </c>
      <c r="C11837" s="15">
        <v>2026900</v>
      </c>
      <c r="E11837" s="36" t="s">
        <v>248</v>
      </c>
      <c r="F11837" s="15">
        <v>951500</v>
      </c>
      <c r="G11837" s="15">
        <v>5041050</v>
      </c>
      <c r="I11837" s="38" t="s">
        <v>245</v>
      </c>
      <c r="J11837" s="15">
        <v>15.1</v>
      </c>
    </row>
    <row r="11838" spans="1:10" x14ac:dyDescent="0.3">
      <c r="A11838" s="38" t="s">
        <v>254</v>
      </c>
      <c r="B11838" s="15">
        <v>474500</v>
      </c>
      <c r="C11838" s="15">
        <v>1324050</v>
      </c>
      <c r="E11838" s="36" t="s">
        <v>250</v>
      </c>
      <c r="F11838" s="15">
        <v>1044000</v>
      </c>
      <c r="G11838" s="15">
        <v>5833350</v>
      </c>
      <c r="I11838" s="38" t="s">
        <v>247</v>
      </c>
      <c r="J11838" s="15">
        <v>13.9</v>
      </c>
    </row>
    <row r="11839" spans="1:10" x14ac:dyDescent="0.3">
      <c r="A11839" s="38" t="s">
        <v>257</v>
      </c>
      <c r="B11839" s="15">
        <v>445850</v>
      </c>
      <c r="C11839" s="15">
        <v>1598199</v>
      </c>
      <c r="E11839" s="37" t="s">
        <v>252</v>
      </c>
      <c r="F11839" s="15">
        <v>410000</v>
      </c>
      <c r="G11839" s="15">
        <v>3464350</v>
      </c>
      <c r="I11839" s="38" t="s">
        <v>249</v>
      </c>
      <c r="J11839" s="15">
        <v>12.2</v>
      </c>
    </row>
    <row r="11840" spans="1:10" x14ac:dyDescent="0.3">
      <c r="A11840" s="38" t="s">
        <v>252</v>
      </c>
      <c r="B11840" s="15">
        <v>529767</v>
      </c>
      <c r="C11840" s="15">
        <v>3214627</v>
      </c>
      <c r="E11840" s="37" t="s">
        <v>255</v>
      </c>
      <c r="F11840" s="15">
        <v>274750</v>
      </c>
      <c r="G11840" s="15">
        <v>1650500</v>
      </c>
      <c r="I11840" s="38" t="s">
        <v>251</v>
      </c>
      <c r="J11840" s="15">
        <v>13.5</v>
      </c>
    </row>
    <row r="11841" spans="1:10" x14ac:dyDescent="0.3">
      <c r="A11841" s="38" t="s">
        <v>255</v>
      </c>
      <c r="B11841" s="15">
        <v>540000</v>
      </c>
      <c r="C11841" s="15">
        <v>1757700</v>
      </c>
      <c r="E11841" s="37" t="s">
        <v>258</v>
      </c>
      <c r="F11841" s="15">
        <v>359250</v>
      </c>
      <c r="G11841" s="15">
        <v>718500</v>
      </c>
      <c r="I11841" s="38" t="s">
        <v>254</v>
      </c>
      <c r="J11841" s="15">
        <v>11.5</v>
      </c>
    </row>
    <row r="11842" spans="1:10" x14ac:dyDescent="0.3">
      <c r="A11842" s="38" t="s">
        <v>258</v>
      </c>
      <c r="B11842" s="15">
        <v>467814</v>
      </c>
      <c r="C11842" s="15">
        <v>2115576</v>
      </c>
      <c r="E11842" s="36" t="s">
        <v>253</v>
      </c>
      <c r="F11842" s="15">
        <v>930000</v>
      </c>
      <c r="G11842" s="15">
        <v>2741000</v>
      </c>
      <c r="I11842" s="38" t="s">
        <v>257</v>
      </c>
      <c r="J11842" s="15">
        <v>12.3</v>
      </c>
    </row>
    <row r="11843" spans="1:10" x14ac:dyDescent="0.3">
      <c r="A11843" s="38" t="s">
        <v>260</v>
      </c>
      <c r="B11843" s="15">
        <v>468114</v>
      </c>
      <c r="C11843" s="15">
        <v>1710178</v>
      </c>
      <c r="E11843" s="35" t="s">
        <v>261</v>
      </c>
      <c r="F11843" s="15">
        <v>3724680</v>
      </c>
      <c r="G11843" s="15">
        <v>10671230</v>
      </c>
      <c r="I11843" s="38" t="s">
        <v>252</v>
      </c>
      <c r="J11843" s="15">
        <v>11.9</v>
      </c>
    </row>
    <row r="11844" spans="1:10" x14ac:dyDescent="0.3">
      <c r="A11844" s="38" t="s">
        <v>262</v>
      </c>
      <c r="B11844" s="15">
        <v>312500</v>
      </c>
      <c r="C11844" s="15">
        <v>625000</v>
      </c>
      <c r="E11844" s="36" t="s">
        <v>246</v>
      </c>
      <c r="F11844" s="15">
        <v>1300800</v>
      </c>
      <c r="G11844" s="15">
        <v>3592450</v>
      </c>
      <c r="I11844" s="38" t="s">
        <v>255</v>
      </c>
      <c r="J11844" s="15">
        <v>11.9</v>
      </c>
    </row>
    <row r="11845" spans="1:10" x14ac:dyDescent="0.3">
      <c r="A11845" s="38" t="s">
        <v>263</v>
      </c>
      <c r="B11845" s="15">
        <v>342500</v>
      </c>
      <c r="C11845" s="15">
        <v>685000</v>
      </c>
      <c r="E11845" s="36" t="s">
        <v>248</v>
      </c>
      <c r="F11845" s="15">
        <v>687000</v>
      </c>
      <c r="G11845" s="15">
        <v>1715000</v>
      </c>
      <c r="I11845" s="38" t="s">
        <v>258</v>
      </c>
      <c r="J11845" s="15">
        <v>12</v>
      </c>
    </row>
    <row r="11846" spans="1:10" x14ac:dyDescent="0.3">
      <c r="A11846" s="35" t="s">
        <v>272</v>
      </c>
      <c r="B11846" s="15"/>
      <c r="C11846" s="15"/>
      <c r="E11846" s="36" t="s">
        <v>250</v>
      </c>
      <c r="F11846" s="15">
        <v>1199500</v>
      </c>
      <c r="G11846" s="15">
        <v>4012900</v>
      </c>
      <c r="I11846" s="38" t="s">
        <v>260</v>
      </c>
      <c r="J11846" s="15">
        <v>10.6</v>
      </c>
    </row>
    <row r="11847" spans="1:10" x14ac:dyDescent="0.3">
      <c r="A11847" s="38" t="s">
        <v>245</v>
      </c>
      <c r="B11847" s="15">
        <v>508000</v>
      </c>
      <c r="C11847" s="15">
        <v>1310000</v>
      </c>
      <c r="E11847" s="37" t="s">
        <v>252</v>
      </c>
      <c r="F11847" s="15">
        <v>243500</v>
      </c>
      <c r="G11847" s="15">
        <v>487000</v>
      </c>
      <c r="I11847" s="38" t="s">
        <v>262</v>
      </c>
      <c r="J11847" s="15">
        <v>8.8000000000000007</v>
      </c>
    </row>
    <row r="11848" spans="1:10" x14ac:dyDescent="0.3">
      <c r="A11848" s="38" t="s">
        <v>247</v>
      </c>
      <c r="B11848" s="15">
        <v>549000</v>
      </c>
      <c r="C11848" s="15">
        <v>1047430</v>
      </c>
      <c r="E11848" s="37" t="s">
        <v>255</v>
      </c>
      <c r="F11848" s="15">
        <v>296000</v>
      </c>
      <c r="G11848" s="15">
        <v>1021000</v>
      </c>
      <c r="I11848" s="38" t="s">
        <v>263</v>
      </c>
      <c r="J11848" s="15">
        <v>6.9</v>
      </c>
    </row>
    <row r="11849" spans="1:10" x14ac:dyDescent="0.3">
      <c r="A11849" s="38" t="s">
        <v>249</v>
      </c>
      <c r="B11849" s="15">
        <v>451900</v>
      </c>
      <c r="C11849" s="15">
        <v>2071400</v>
      </c>
      <c r="E11849" s="37" t="s">
        <v>258</v>
      </c>
      <c r="F11849" s="15">
        <v>660000</v>
      </c>
      <c r="G11849" s="15">
        <v>2504900</v>
      </c>
      <c r="I11849" s="35" t="s">
        <v>268</v>
      </c>
      <c r="J11849" s="15"/>
    </row>
    <row r="11850" spans="1:10" x14ac:dyDescent="0.3">
      <c r="A11850" s="38" t="s">
        <v>251</v>
      </c>
      <c r="B11850" s="15">
        <v>466413</v>
      </c>
      <c r="C11850" s="15">
        <v>2702675</v>
      </c>
      <c r="E11850" s="36" t="s">
        <v>253</v>
      </c>
      <c r="F11850" s="15">
        <v>537380</v>
      </c>
      <c r="G11850" s="15">
        <v>1350880</v>
      </c>
      <c r="I11850" s="38" t="s">
        <v>245</v>
      </c>
      <c r="J11850" s="15">
        <v>6.1</v>
      </c>
    </row>
    <row r="11851" spans="1:10" x14ac:dyDescent="0.3">
      <c r="A11851" s="38" t="s">
        <v>254</v>
      </c>
      <c r="B11851" s="15">
        <v>501500</v>
      </c>
      <c r="C11851" s="15">
        <v>2834400</v>
      </c>
      <c r="E11851" s="35" t="s">
        <v>264</v>
      </c>
      <c r="F11851" s="15">
        <v>4498900</v>
      </c>
      <c r="G11851" s="15">
        <v>9974177</v>
      </c>
      <c r="I11851" s="38" t="s">
        <v>247</v>
      </c>
      <c r="J11851" s="15">
        <v>5.8</v>
      </c>
    </row>
    <row r="11852" spans="1:10" x14ac:dyDescent="0.3">
      <c r="A11852" s="38" t="s">
        <v>257</v>
      </c>
      <c r="B11852" s="15">
        <v>488250</v>
      </c>
      <c r="C11852" s="15">
        <v>2148500</v>
      </c>
      <c r="E11852" s="36" t="s">
        <v>246</v>
      </c>
      <c r="F11852" s="15">
        <v>812100</v>
      </c>
      <c r="G11852" s="15">
        <v>1934027</v>
      </c>
      <c r="I11852" s="38" t="s">
        <v>249</v>
      </c>
      <c r="J11852" s="15">
        <v>5.7</v>
      </c>
    </row>
    <row r="11853" spans="1:10" x14ac:dyDescent="0.3">
      <c r="A11853" s="38" t="s">
        <v>252</v>
      </c>
      <c r="B11853" s="15">
        <v>540899</v>
      </c>
      <c r="C11853" s="15">
        <v>2687799</v>
      </c>
      <c r="E11853" s="36" t="s">
        <v>248</v>
      </c>
      <c r="F11853" s="15">
        <v>1415350</v>
      </c>
      <c r="G11853" s="15">
        <v>2756700</v>
      </c>
      <c r="I11853" s="38" t="s">
        <v>251</v>
      </c>
      <c r="J11853" s="15">
        <v>5.2</v>
      </c>
    </row>
    <row r="11854" spans="1:10" x14ac:dyDescent="0.3">
      <c r="A11854" s="38" t="s">
        <v>255</v>
      </c>
      <c r="B11854" s="15">
        <v>500500</v>
      </c>
      <c r="C11854" s="15">
        <v>2603900</v>
      </c>
      <c r="E11854" s="36" t="s">
        <v>250</v>
      </c>
      <c r="F11854" s="15">
        <v>1354950</v>
      </c>
      <c r="G11854" s="15">
        <v>3067450</v>
      </c>
      <c r="I11854" s="38" t="s">
        <v>254</v>
      </c>
      <c r="J11854" s="15">
        <v>6.6</v>
      </c>
    </row>
    <row r="11855" spans="1:10" x14ac:dyDescent="0.3">
      <c r="A11855" s="38" t="s">
        <v>258</v>
      </c>
      <c r="B11855" s="15">
        <v>516500</v>
      </c>
      <c r="C11855" s="15">
        <v>3265041</v>
      </c>
      <c r="E11855" s="37" t="s">
        <v>252</v>
      </c>
      <c r="F11855" s="15">
        <v>450000</v>
      </c>
      <c r="G11855" s="15">
        <v>450000</v>
      </c>
      <c r="I11855" s="38" t="s">
        <v>257</v>
      </c>
      <c r="J11855" s="15">
        <v>7.2</v>
      </c>
    </row>
    <row r="11856" spans="1:10" x14ac:dyDescent="0.3">
      <c r="A11856" s="38" t="s">
        <v>260</v>
      </c>
      <c r="B11856" s="15">
        <v>541750</v>
      </c>
      <c r="C11856" s="15">
        <v>4296700</v>
      </c>
      <c r="E11856" s="37" t="s">
        <v>255</v>
      </c>
      <c r="F11856" s="15">
        <v>579950</v>
      </c>
      <c r="G11856" s="15">
        <v>579950</v>
      </c>
      <c r="I11856" s="38" t="s">
        <v>252</v>
      </c>
      <c r="J11856" s="15">
        <v>7.7</v>
      </c>
    </row>
    <row r="11857" spans="1:10" x14ac:dyDescent="0.3">
      <c r="A11857" s="38" t="s">
        <v>262</v>
      </c>
      <c r="B11857" s="15">
        <v>535000</v>
      </c>
      <c r="C11857" s="15">
        <v>1755950</v>
      </c>
      <c r="E11857" s="37" t="s">
        <v>258</v>
      </c>
      <c r="F11857" s="15">
        <v>325000</v>
      </c>
      <c r="G11857" s="15">
        <v>2037500</v>
      </c>
      <c r="I11857" s="38" t="s">
        <v>255</v>
      </c>
      <c r="J11857" s="15">
        <v>6.7</v>
      </c>
    </row>
    <row r="11858" spans="1:10" x14ac:dyDescent="0.3">
      <c r="A11858" s="38" t="s">
        <v>263</v>
      </c>
      <c r="B11858" s="15">
        <v>516500</v>
      </c>
      <c r="C11858" s="15">
        <v>2517875</v>
      </c>
      <c r="E11858" s="36" t="s">
        <v>253</v>
      </c>
      <c r="F11858" s="15">
        <v>916500</v>
      </c>
      <c r="G11858" s="15">
        <v>2216000</v>
      </c>
      <c r="I11858" s="38" t="s">
        <v>258</v>
      </c>
      <c r="J11858" s="15">
        <v>6.7</v>
      </c>
    </row>
    <row r="11859" spans="1:10" x14ac:dyDescent="0.3">
      <c r="A11859" s="35" t="s">
        <v>273</v>
      </c>
      <c r="B11859" s="15"/>
      <c r="C11859" s="15"/>
      <c r="E11859" s="35" t="s">
        <v>266</v>
      </c>
      <c r="F11859" s="15">
        <v>4174700</v>
      </c>
      <c r="G11859" s="15">
        <v>13244335</v>
      </c>
      <c r="I11859" s="38" t="s">
        <v>260</v>
      </c>
      <c r="J11859" s="15">
        <v>6.3</v>
      </c>
    </row>
    <row r="11860" spans="1:10" x14ac:dyDescent="0.3">
      <c r="A11860" s="38" t="s">
        <v>245</v>
      </c>
      <c r="B11860" s="15">
        <v>535175</v>
      </c>
      <c r="C11860" s="15">
        <v>2204250</v>
      </c>
      <c r="E11860" s="36" t="s">
        <v>246</v>
      </c>
      <c r="F11860" s="15">
        <v>1277200</v>
      </c>
      <c r="G11860" s="15">
        <v>4128085</v>
      </c>
      <c r="I11860" s="38" t="s">
        <v>262</v>
      </c>
      <c r="J11860" s="15">
        <v>6.2</v>
      </c>
    </row>
    <row r="11861" spans="1:10" x14ac:dyDescent="0.3">
      <c r="A11861" s="38" t="s">
        <v>247</v>
      </c>
      <c r="B11861" s="15">
        <v>502500</v>
      </c>
      <c r="C11861" s="15">
        <v>2473100</v>
      </c>
      <c r="E11861" s="36" t="s">
        <v>248</v>
      </c>
      <c r="F11861" s="15">
        <v>825000</v>
      </c>
      <c r="G11861" s="15">
        <v>2904000</v>
      </c>
      <c r="I11861" s="38" t="s">
        <v>263</v>
      </c>
      <c r="J11861" s="15">
        <v>6.1</v>
      </c>
    </row>
    <row r="11862" spans="1:10" x14ac:dyDescent="0.3">
      <c r="A11862" s="38" t="s">
        <v>249</v>
      </c>
      <c r="B11862" s="15">
        <v>504100</v>
      </c>
      <c r="C11862" s="15">
        <v>2748050</v>
      </c>
      <c r="E11862" s="36" t="s">
        <v>250</v>
      </c>
      <c r="F11862" s="15">
        <v>1314000</v>
      </c>
      <c r="G11862" s="15">
        <v>3254350</v>
      </c>
      <c r="I11862" s="35" t="s">
        <v>269</v>
      </c>
      <c r="J11862" s="15"/>
    </row>
    <row r="11863" spans="1:10" x14ac:dyDescent="0.3">
      <c r="A11863" s="38" t="s">
        <v>251</v>
      </c>
      <c r="B11863" s="15">
        <v>677749</v>
      </c>
      <c r="C11863" s="15">
        <v>2162699</v>
      </c>
      <c r="E11863" s="37" t="s">
        <v>252</v>
      </c>
      <c r="F11863" s="15">
        <v>249000</v>
      </c>
      <c r="G11863" s="15">
        <v>1094400</v>
      </c>
      <c r="I11863" s="38" t="s">
        <v>245</v>
      </c>
      <c r="J11863" s="15">
        <v>4.9000000000000004</v>
      </c>
    </row>
    <row r="11864" spans="1:10" x14ac:dyDescent="0.3">
      <c r="A11864" s="38" t="s">
        <v>254</v>
      </c>
      <c r="B11864" s="15">
        <v>624950</v>
      </c>
      <c r="C11864" s="15">
        <v>2574900</v>
      </c>
      <c r="E11864" s="37" t="s">
        <v>255</v>
      </c>
      <c r="F11864" s="15">
        <v>250000</v>
      </c>
      <c r="G11864" s="15">
        <v>500000</v>
      </c>
      <c r="I11864" s="38" t="s">
        <v>247</v>
      </c>
      <c r="J11864" s="15">
        <v>5.0999999999999996</v>
      </c>
    </row>
    <row r="11865" spans="1:10" x14ac:dyDescent="0.3">
      <c r="A11865" s="38" t="s">
        <v>257</v>
      </c>
      <c r="B11865" s="15">
        <v>604611</v>
      </c>
      <c r="C11865" s="15">
        <v>2714061</v>
      </c>
      <c r="E11865" s="37" t="s">
        <v>258</v>
      </c>
      <c r="F11865" s="15">
        <v>815000</v>
      </c>
      <c r="G11865" s="15">
        <v>1659950</v>
      </c>
      <c r="I11865" s="38" t="s">
        <v>249</v>
      </c>
      <c r="J11865" s="15">
        <v>5.4</v>
      </c>
    </row>
    <row r="11866" spans="1:10" x14ac:dyDescent="0.3">
      <c r="A11866" s="38" t="s">
        <v>252</v>
      </c>
      <c r="B11866" s="15">
        <v>597500</v>
      </c>
      <c r="C11866" s="15">
        <v>4188550</v>
      </c>
      <c r="E11866" s="36" t="s">
        <v>253</v>
      </c>
      <c r="F11866" s="15">
        <v>758500</v>
      </c>
      <c r="G11866" s="15">
        <v>2957900</v>
      </c>
      <c r="I11866" s="38" t="s">
        <v>251</v>
      </c>
      <c r="J11866" s="15">
        <v>6.2</v>
      </c>
    </row>
    <row r="11867" spans="1:10" x14ac:dyDescent="0.3">
      <c r="A11867" s="38" t="s">
        <v>255</v>
      </c>
      <c r="B11867" s="15">
        <v>538550</v>
      </c>
      <c r="C11867" s="15">
        <v>2898300</v>
      </c>
      <c r="E11867" s="35" t="s">
        <v>267</v>
      </c>
      <c r="F11867" s="15">
        <v>5015905</v>
      </c>
      <c r="G11867" s="15">
        <v>15780060</v>
      </c>
      <c r="I11867" s="38" t="s">
        <v>254</v>
      </c>
      <c r="J11867" s="15">
        <v>5.4</v>
      </c>
    </row>
    <row r="11868" spans="1:10" x14ac:dyDescent="0.3">
      <c r="A11868" s="38" t="s">
        <v>258</v>
      </c>
      <c r="B11868" s="15">
        <v>551425</v>
      </c>
      <c r="C11868" s="15">
        <v>3650300</v>
      </c>
      <c r="E11868" s="36" t="s">
        <v>246</v>
      </c>
      <c r="F11868" s="15">
        <v>1090850</v>
      </c>
      <c r="G11868" s="15">
        <v>3847200</v>
      </c>
      <c r="I11868" s="38" t="s">
        <v>257</v>
      </c>
      <c r="J11868" s="15">
        <v>5.4</v>
      </c>
    </row>
    <row r="11869" spans="1:10" x14ac:dyDescent="0.3">
      <c r="A11869" s="38" t="s">
        <v>260</v>
      </c>
      <c r="B11869" s="15">
        <v>540628</v>
      </c>
      <c r="C11869" s="15">
        <v>4720105</v>
      </c>
      <c r="E11869" s="36" t="s">
        <v>248</v>
      </c>
      <c r="F11869" s="15">
        <v>979855</v>
      </c>
      <c r="G11869" s="15">
        <v>2476710</v>
      </c>
      <c r="I11869" s="38" t="s">
        <v>252</v>
      </c>
      <c r="J11869" s="15">
        <v>6.1</v>
      </c>
    </row>
    <row r="11870" spans="1:10" x14ac:dyDescent="0.3">
      <c r="A11870" s="38" t="s">
        <v>262</v>
      </c>
      <c r="B11870" s="15">
        <v>299000</v>
      </c>
      <c r="C11870" s="15">
        <v>1945000</v>
      </c>
      <c r="E11870" s="36" t="s">
        <v>250</v>
      </c>
      <c r="F11870" s="15">
        <v>1689500</v>
      </c>
      <c r="G11870" s="15">
        <v>5516900</v>
      </c>
      <c r="I11870" s="38" t="s">
        <v>255</v>
      </c>
      <c r="J11870" s="15">
        <v>5.6</v>
      </c>
    </row>
    <row r="11871" spans="1:10" x14ac:dyDescent="0.3">
      <c r="A11871" s="38" t="s">
        <v>263</v>
      </c>
      <c r="B11871" s="15">
        <v>620750</v>
      </c>
      <c r="C11871" s="15">
        <v>3911900</v>
      </c>
      <c r="E11871" s="37" t="s">
        <v>252</v>
      </c>
      <c r="F11871" s="15">
        <v>210000</v>
      </c>
      <c r="G11871" s="15">
        <v>645000</v>
      </c>
      <c r="I11871" s="38" t="s">
        <v>258</v>
      </c>
      <c r="J11871" s="15">
        <v>4.5999999999999996</v>
      </c>
    </row>
    <row r="11872" spans="1:10" x14ac:dyDescent="0.3">
      <c r="A11872" s="35" t="s">
        <v>274</v>
      </c>
      <c r="B11872" s="15"/>
      <c r="C11872" s="15"/>
      <c r="E11872" s="37" t="s">
        <v>255</v>
      </c>
      <c r="F11872" s="15">
        <v>649500</v>
      </c>
      <c r="G11872" s="15">
        <v>2647500</v>
      </c>
      <c r="I11872" s="38" t="s">
        <v>260</v>
      </c>
      <c r="J11872" s="15">
        <v>4.2</v>
      </c>
    </row>
    <row r="11873" spans="1:10" x14ac:dyDescent="0.3">
      <c r="A11873" s="38" t="s">
        <v>245</v>
      </c>
      <c r="B11873" s="15">
        <v>579250</v>
      </c>
      <c r="C11873" s="15">
        <v>2347400</v>
      </c>
      <c r="E11873" s="37" t="s">
        <v>258</v>
      </c>
      <c r="F11873" s="15">
        <v>830000</v>
      </c>
      <c r="G11873" s="15">
        <v>2224400</v>
      </c>
      <c r="I11873" s="38" t="s">
        <v>262</v>
      </c>
      <c r="J11873" s="15">
        <v>4.4000000000000004</v>
      </c>
    </row>
    <row r="11874" spans="1:10" x14ac:dyDescent="0.3">
      <c r="A11874" s="38" t="s">
        <v>247</v>
      </c>
      <c r="B11874" s="15">
        <v>593500</v>
      </c>
      <c r="C11874" s="15">
        <v>3728500</v>
      </c>
      <c r="E11874" s="36" t="s">
        <v>253</v>
      </c>
      <c r="F11874" s="15">
        <v>1255700</v>
      </c>
      <c r="G11874" s="15">
        <v>3939250</v>
      </c>
      <c r="I11874" s="38" t="s">
        <v>263</v>
      </c>
      <c r="J11874" s="15">
        <v>3.6</v>
      </c>
    </row>
    <row r="11875" spans="1:10" x14ac:dyDescent="0.3">
      <c r="A11875" s="38" t="s">
        <v>249</v>
      </c>
      <c r="B11875" s="15">
        <v>560000</v>
      </c>
      <c r="C11875" s="15">
        <v>3223900</v>
      </c>
      <c r="E11875" s="35" t="s">
        <v>268</v>
      </c>
      <c r="F11875" s="15">
        <v>3354950</v>
      </c>
      <c r="G11875" s="15">
        <v>14258364</v>
      </c>
      <c r="I11875" s="35" t="s">
        <v>270</v>
      </c>
      <c r="J11875" s="15"/>
    </row>
    <row r="11876" spans="1:10" x14ac:dyDescent="0.3">
      <c r="A11876" s="38" t="s">
        <v>251</v>
      </c>
      <c r="B11876" s="15">
        <v>600000</v>
      </c>
      <c r="C11876" s="15">
        <v>5338100</v>
      </c>
      <c r="E11876" s="36" t="s">
        <v>246</v>
      </c>
      <c r="F11876" s="15">
        <v>608500</v>
      </c>
      <c r="G11876" s="15">
        <v>1651000</v>
      </c>
      <c r="I11876" s="38" t="s">
        <v>245</v>
      </c>
      <c r="J11876" s="15">
        <v>4.3</v>
      </c>
    </row>
    <row r="11877" spans="1:10" x14ac:dyDescent="0.3">
      <c r="A11877" s="38" t="s">
        <v>254</v>
      </c>
      <c r="B11877" s="15">
        <v>633450</v>
      </c>
      <c r="C11877" s="15">
        <v>5617950</v>
      </c>
      <c r="E11877" s="36" t="s">
        <v>248</v>
      </c>
      <c r="F11877" s="15">
        <v>999475</v>
      </c>
      <c r="G11877" s="15">
        <v>4375425</v>
      </c>
      <c r="I11877" s="38" t="s">
        <v>247</v>
      </c>
      <c r="J11877" s="15">
        <v>4.2</v>
      </c>
    </row>
    <row r="11878" spans="1:10" x14ac:dyDescent="0.3">
      <c r="A11878" s="38" t="s">
        <v>257</v>
      </c>
      <c r="B11878" s="15">
        <v>586500</v>
      </c>
      <c r="C11878" s="15">
        <v>4685500</v>
      </c>
      <c r="E11878" s="36" t="s">
        <v>250</v>
      </c>
      <c r="F11878" s="15">
        <v>1001225</v>
      </c>
      <c r="G11878" s="15">
        <v>4561063</v>
      </c>
      <c r="I11878" s="38" t="s">
        <v>249</v>
      </c>
      <c r="J11878" s="15">
        <v>4.5999999999999996</v>
      </c>
    </row>
    <row r="11879" spans="1:10" x14ac:dyDescent="0.3">
      <c r="A11879" s="38" t="s">
        <v>252</v>
      </c>
      <c r="B11879" s="15">
        <v>659950</v>
      </c>
      <c r="C11879" s="15">
        <v>4357900</v>
      </c>
      <c r="E11879" s="37" t="s">
        <v>252</v>
      </c>
      <c r="F11879" s="15">
        <v>318000</v>
      </c>
      <c r="G11879" s="15">
        <v>1944613</v>
      </c>
      <c r="I11879" s="38" t="s">
        <v>251</v>
      </c>
      <c r="J11879" s="15">
        <v>4.5999999999999996</v>
      </c>
    </row>
    <row r="11880" spans="1:10" x14ac:dyDescent="0.3">
      <c r="A11880" s="38" t="s">
        <v>255</v>
      </c>
      <c r="B11880" s="15">
        <v>705700</v>
      </c>
      <c r="C11880" s="15">
        <v>5232400</v>
      </c>
      <c r="E11880" s="37" t="s">
        <v>255</v>
      </c>
      <c r="F11880" s="15">
        <v>308250</v>
      </c>
      <c r="G11880" s="15">
        <v>616500</v>
      </c>
      <c r="I11880" s="38" t="s">
        <v>254</v>
      </c>
      <c r="J11880" s="15">
        <v>4.5</v>
      </c>
    </row>
    <row r="11881" spans="1:10" x14ac:dyDescent="0.3">
      <c r="A11881" s="38" t="s">
        <v>258</v>
      </c>
      <c r="B11881" s="15">
        <v>785500</v>
      </c>
      <c r="C11881" s="15">
        <v>3660000</v>
      </c>
      <c r="E11881" s="37" t="s">
        <v>258</v>
      </c>
      <c r="F11881" s="15">
        <v>374975</v>
      </c>
      <c r="G11881" s="15">
        <v>1999950</v>
      </c>
      <c r="I11881" s="38" t="s">
        <v>257</v>
      </c>
      <c r="J11881" s="15">
        <v>4.7</v>
      </c>
    </row>
    <row r="11882" spans="1:10" x14ac:dyDescent="0.3">
      <c r="A11882" s="38" t="s">
        <v>260</v>
      </c>
      <c r="B11882" s="15">
        <v>576250</v>
      </c>
      <c r="C11882" s="15">
        <v>4076330</v>
      </c>
      <c r="E11882" s="36" t="s">
        <v>253</v>
      </c>
      <c r="F11882" s="15">
        <v>745750</v>
      </c>
      <c r="G11882" s="15">
        <v>3670876</v>
      </c>
      <c r="I11882" s="38" t="s">
        <v>252</v>
      </c>
      <c r="J11882" s="15">
        <v>5</v>
      </c>
    </row>
    <row r="11883" spans="1:10" x14ac:dyDescent="0.3">
      <c r="A11883" s="38" t="s">
        <v>262</v>
      </c>
      <c r="B11883" s="15">
        <v>640000</v>
      </c>
      <c r="C11883" s="15">
        <v>2579000</v>
      </c>
      <c r="E11883" s="35" t="s">
        <v>269</v>
      </c>
      <c r="F11883" s="15">
        <v>3982813</v>
      </c>
      <c r="G11883" s="15">
        <v>18278326</v>
      </c>
      <c r="I11883" s="38" t="s">
        <v>255</v>
      </c>
      <c r="J11883" s="15">
        <v>5.3</v>
      </c>
    </row>
    <row r="11884" spans="1:10" x14ac:dyDescent="0.3">
      <c r="A11884" s="38" t="s">
        <v>263</v>
      </c>
      <c r="B11884" s="15">
        <v>687500</v>
      </c>
      <c r="C11884" s="15">
        <v>2509400</v>
      </c>
      <c r="E11884" s="36" t="s">
        <v>246</v>
      </c>
      <c r="F11884" s="15">
        <v>831000</v>
      </c>
      <c r="G11884" s="15">
        <v>3860900</v>
      </c>
      <c r="I11884" s="38" t="s">
        <v>258</v>
      </c>
      <c r="J11884" s="15">
        <v>4.7</v>
      </c>
    </row>
    <row r="11885" spans="1:10" x14ac:dyDescent="0.3">
      <c r="A11885" s="35" t="s">
        <v>275</v>
      </c>
      <c r="B11885" s="15"/>
      <c r="C11885" s="15"/>
      <c r="E11885" s="36" t="s">
        <v>248</v>
      </c>
      <c r="F11885" s="15">
        <v>1067650</v>
      </c>
      <c r="G11885" s="15">
        <v>5034250</v>
      </c>
      <c r="I11885" s="38" t="s">
        <v>260</v>
      </c>
      <c r="J11885" s="15">
        <v>3.9</v>
      </c>
    </row>
    <row r="11886" spans="1:10" x14ac:dyDescent="0.3">
      <c r="A11886" s="38" t="s">
        <v>245</v>
      </c>
      <c r="B11886" s="15">
        <v>317000</v>
      </c>
      <c r="C11886" s="15">
        <v>1366000</v>
      </c>
      <c r="E11886" s="36" t="s">
        <v>250</v>
      </c>
      <c r="F11886" s="15">
        <v>969500</v>
      </c>
      <c r="G11886" s="15">
        <v>3730255</v>
      </c>
      <c r="I11886" s="38" t="s">
        <v>262</v>
      </c>
      <c r="J11886" s="15">
        <v>3.4</v>
      </c>
    </row>
    <row r="11887" spans="1:10" x14ac:dyDescent="0.3">
      <c r="A11887" s="38" t="s">
        <v>247</v>
      </c>
      <c r="B11887" s="15">
        <v>816300</v>
      </c>
      <c r="C11887" s="15">
        <v>1223800</v>
      </c>
      <c r="E11887" s="37" t="s">
        <v>252</v>
      </c>
      <c r="F11887" s="15">
        <v>222000</v>
      </c>
      <c r="G11887" s="15">
        <v>616000</v>
      </c>
      <c r="I11887" s="38" t="s">
        <v>263</v>
      </c>
      <c r="J11887" s="15">
        <v>2.2999999999999998</v>
      </c>
    </row>
    <row r="11888" spans="1:10" x14ac:dyDescent="0.3">
      <c r="A11888" s="38" t="s">
        <v>249</v>
      </c>
      <c r="B11888" s="15">
        <v>657250</v>
      </c>
      <c r="C11888" s="15">
        <v>1613000</v>
      </c>
      <c r="E11888" s="37" t="s">
        <v>255</v>
      </c>
      <c r="F11888" s="15">
        <v>382500</v>
      </c>
      <c r="G11888" s="15">
        <v>2224000</v>
      </c>
      <c r="I11888" s="35" t="s">
        <v>271</v>
      </c>
      <c r="J11888" s="15"/>
    </row>
    <row r="11889" spans="1:10" x14ac:dyDescent="0.3">
      <c r="A11889" s="38" t="s">
        <v>251</v>
      </c>
      <c r="B11889" s="15">
        <v>759250</v>
      </c>
      <c r="C11889" s="15">
        <v>2594650</v>
      </c>
      <c r="E11889" s="37" t="s">
        <v>258</v>
      </c>
      <c r="F11889" s="15">
        <v>365000</v>
      </c>
      <c r="G11889" s="15">
        <v>890255</v>
      </c>
      <c r="I11889" s="38" t="s">
        <v>245</v>
      </c>
      <c r="J11889" s="15">
        <v>2.9</v>
      </c>
    </row>
    <row r="11890" spans="1:10" x14ac:dyDescent="0.3">
      <c r="A11890" s="38" t="s">
        <v>254</v>
      </c>
      <c r="B11890" s="15">
        <v>712750</v>
      </c>
      <c r="C11890" s="15">
        <v>2893000</v>
      </c>
      <c r="E11890" s="36" t="s">
        <v>253</v>
      </c>
      <c r="F11890" s="15">
        <v>1114663</v>
      </c>
      <c r="G11890" s="15">
        <v>5652921</v>
      </c>
      <c r="I11890" s="38" t="s">
        <v>247</v>
      </c>
      <c r="J11890" s="15">
        <v>3.4</v>
      </c>
    </row>
    <row r="11891" spans="1:10" x14ac:dyDescent="0.3">
      <c r="A11891" s="38" t="s">
        <v>257</v>
      </c>
      <c r="B11891" s="15">
        <v>716750</v>
      </c>
      <c r="C11891" s="15">
        <v>5004450</v>
      </c>
      <c r="E11891" s="35" t="s">
        <v>270</v>
      </c>
      <c r="F11891" s="15">
        <v>4142750</v>
      </c>
      <c r="G11891" s="15">
        <v>15965650</v>
      </c>
      <c r="I11891" s="38" t="s">
        <v>249</v>
      </c>
      <c r="J11891" s="15">
        <v>3</v>
      </c>
    </row>
    <row r="11892" spans="1:10" x14ac:dyDescent="0.3">
      <c r="A11892" s="38" t="s">
        <v>252</v>
      </c>
      <c r="B11892" s="15">
        <v>655450</v>
      </c>
      <c r="C11892" s="15">
        <v>4433150</v>
      </c>
      <c r="E11892" s="36" t="s">
        <v>246</v>
      </c>
      <c r="F11892" s="15">
        <v>502000</v>
      </c>
      <c r="G11892" s="15">
        <v>1563000</v>
      </c>
      <c r="I11892" s="38" t="s">
        <v>251</v>
      </c>
      <c r="J11892" s="15">
        <v>2.6</v>
      </c>
    </row>
    <row r="11893" spans="1:10" x14ac:dyDescent="0.3">
      <c r="A11893" s="38" t="s">
        <v>255</v>
      </c>
      <c r="B11893" s="15">
        <v>715000</v>
      </c>
      <c r="C11893" s="15">
        <v>3789450</v>
      </c>
      <c r="E11893" s="36" t="s">
        <v>248</v>
      </c>
      <c r="F11893" s="15">
        <v>884000</v>
      </c>
      <c r="G11893" s="15">
        <v>4012275</v>
      </c>
      <c r="I11893" s="38" t="s">
        <v>254</v>
      </c>
      <c r="J11893" s="15">
        <v>2.8</v>
      </c>
    </row>
    <row r="11894" spans="1:10" x14ac:dyDescent="0.3">
      <c r="A11894" s="38" t="s">
        <v>258</v>
      </c>
      <c r="B11894" s="15">
        <v>774850</v>
      </c>
      <c r="C11894" s="15">
        <v>1816850</v>
      </c>
      <c r="E11894" s="36" t="s">
        <v>250</v>
      </c>
      <c r="F11894" s="15">
        <v>1286700</v>
      </c>
      <c r="G11894" s="15">
        <v>7689275</v>
      </c>
      <c r="I11894" s="38" t="s">
        <v>257</v>
      </c>
      <c r="J11894" s="15">
        <v>2.7</v>
      </c>
    </row>
    <row r="11895" spans="1:10" x14ac:dyDescent="0.3">
      <c r="A11895" s="38" t="s">
        <v>260</v>
      </c>
      <c r="B11895" s="15">
        <v>627000</v>
      </c>
      <c r="C11895" s="15">
        <v>3511949</v>
      </c>
      <c r="E11895" s="37" t="s">
        <v>252</v>
      </c>
      <c r="F11895" s="15">
        <v>620000</v>
      </c>
      <c r="G11895" s="15">
        <v>2082790</v>
      </c>
      <c r="I11895" s="38" t="s">
        <v>252</v>
      </c>
      <c r="J11895" s="15">
        <v>2.9</v>
      </c>
    </row>
    <row r="11896" spans="1:10" x14ac:dyDescent="0.3">
      <c r="A11896" s="38" t="s">
        <v>262</v>
      </c>
      <c r="B11896" s="15">
        <v>886750</v>
      </c>
      <c r="C11896" s="15">
        <v>2919500</v>
      </c>
      <c r="E11896" s="37" t="s">
        <v>255</v>
      </c>
      <c r="F11896" s="15">
        <v>249700</v>
      </c>
      <c r="G11896" s="15">
        <v>3660585</v>
      </c>
      <c r="I11896" s="38" t="s">
        <v>255</v>
      </c>
      <c r="J11896" s="15">
        <v>3.2</v>
      </c>
    </row>
    <row r="11897" spans="1:10" x14ac:dyDescent="0.3">
      <c r="A11897" s="14">
        <v>68</v>
      </c>
      <c r="B11897" s="15">
        <v>69373026</v>
      </c>
      <c r="C11897" s="15">
        <v>531258104</v>
      </c>
      <c r="E11897" s="37" t="s">
        <v>258</v>
      </c>
      <c r="F11897" s="15">
        <v>417000</v>
      </c>
      <c r="G11897" s="15">
        <v>1945900</v>
      </c>
      <c r="I11897" s="38" t="s">
        <v>258</v>
      </c>
      <c r="J11897" s="15">
        <v>2.8</v>
      </c>
    </row>
    <row r="11898" spans="1:10" x14ac:dyDescent="0.3">
      <c r="A11898" s="35" t="s">
        <v>243</v>
      </c>
      <c r="B11898" s="15"/>
      <c r="C11898" s="15"/>
      <c r="E11898" s="36" t="s">
        <v>253</v>
      </c>
      <c r="F11898" s="15">
        <v>1470050</v>
      </c>
      <c r="G11898" s="15">
        <v>2701100</v>
      </c>
      <c r="I11898" s="38" t="s">
        <v>260</v>
      </c>
      <c r="J11898" s="15">
        <v>3</v>
      </c>
    </row>
    <row r="11899" spans="1:10" x14ac:dyDescent="0.3">
      <c r="A11899" s="38" t="s">
        <v>245</v>
      </c>
      <c r="B11899" s="15">
        <v>318950</v>
      </c>
      <c r="C11899" s="15">
        <v>1204400</v>
      </c>
      <c r="E11899" s="35" t="s">
        <v>271</v>
      </c>
      <c r="F11899" s="15">
        <v>3394350</v>
      </c>
      <c r="G11899" s="15">
        <v>17470400</v>
      </c>
      <c r="I11899" s="38" t="s">
        <v>262</v>
      </c>
      <c r="J11899" s="15">
        <v>3.6</v>
      </c>
    </row>
    <row r="11900" spans="1:10" x14ac:dyDescent="0.3">
      <c r="A11900" s="38" t="s">
        <v>247</v>
      </c>
      <c r="B11900" s="15">
        <v>164950</v>
      </c>
      <c r="C11900" s="15">
        <v>2188150</v>
      </c>
      <c r="E11900" s="36" t="s">
        <v>246</v>
      </c>
      <c r="F11900" s="15">
        <v>826250</v>
      </c>
      <c r="G11900" s="15">
        <v>3845300</v>
      </c>
      <c r="I11900" s="38" t="s">
        <v>263</v>
      </c>
      <c r="J11900" s="15">
        <v>3</v>
      </c>
    </row>
    <row r="11901" spans="1:10" x14ac:dyDescent="0.3">
      <c r="A11901" s="38" t="s">
        <v>249</v>
      </c>
      <c r="B11901" s="15">
        <v>327374</v>
      </c>
      <c r="C11901" s="15">
        <v>2242748</v>
      </c>
      <c r="E11901" s="36" t="s">
        <v>248</v>
      </c>
      <c r="F11901" s="15">
        <v>1111100</v>
      </c>
      <c r="G11901" s="15">
        <v>5717550</v>
      </c>
      <c r="I11901" s="35" t="s">
        <v>272</v>
      </c>
      <c r="J11901" s="15"/>
    </row>
    <row r="11902" spans="1:10" x14ac:dyDescent="0.3">
      <c r="A11902" s="38" t="s">
        <v>251</v>
      </c>
      <c r="B11902" s="15">
        <v>162000</v>
      </c>
      <c r="C11902" s="15">
        <v>2056700</v>
      </c>
      <c r="E11902" s="36" t="s">
        <v>250</v>
      </c>
      <c r="F11902" s="15">
        <v>765000</v>
      </c>
      <c r="G11902" s="15">
        <v>3314900</v>
      </c>
      <c r="I11902" s="38" t="s">
        <v>245</v>
      </c>
      <c r="J11902" s="15">
        <v>2.7</v>
      </c>
    </row>
    <row r="11903" spans="1:10" x14ac:dyDescent="0.3">
      <c r="A11903" s="38" t="s">
        <v>254</v>
      </c>
      <c r="B11903" s="15">
        <v>335750</v>
      </c>
      <c r="C11903" s="15">
        <v>3221330</v>
      </c>
      <c r="E11903" s="37" t="s">
        <v>252</v>
      </c>
      <c r="F11903" s="15">
        <v>350000</v>
      </c>
      <c r="G11903" s="15">
        <v>1629900</v>
      </c>
      <c r="I11903" s="38" t="s">
        <v>247</v>
      </c>
      <c r="J11903" s="15">
        <v>2.2999999999999998</v>
      </c>
    </row>
    <row r="11904" spans="1:10" x14ac:dyDescent="0.3">
      <c r="A11904" s="38" t="s">
        <v>257</v>
      </c>
      <c r="B11904" s="15">
        <v>420750</v>
      </c>
      <c r="C11904" s="15">
        <v>2837150</v>
      </c>
      <c r="E11904" s="37" t="s">
        <v>255</v>
      </c>
      <c r="F11904" s="15">
        <v>140000</v>
      </c>
      <c r="G11904" s="15">
        <v>140000</v>
      </c>
      <c r="I11904" s="38" t="s">
        <v>249</v>
      </c>
      <c r="J11904" s="15">
        <v>2.7</v>
      </c>
    </row>
    <row r="11905" spans="1:10" x14ac:dyDescent="0.3">
      <c r="A11905" s="38" t="s">
        <v>252</v>
      </c>
      <c r="B11905" s="15">
        <v>177135</v>
      </c>
      <c r="C11905" s="15">
        <v>2092220</v>
      </c>
      <c r="E11905" s="37" t="s">
        <v>258</v>
      </c>
      <c r="F11905" s="15">
        <v>275000</v>
      </c>
      <c r="G11905" s="15">
        <v>1545000</v>
      </c>
      <c r="I11905" s="38" t="s">
        <v>251</v>
      </c>
      <c r="J11905" s="15">
        <v>3.5</v>
      </c>
    </row>
    <row r="11906" spans="1:10" x14ac:dyDescent="0.3">
      <c r="A11906" s="38" t="s">
        <v>255</v>
      </c>
      <c r="B11906" s="15">
        <v>363750</v>
      </c>
      <c r="C11906" s="15">
        <v>3262200</v>
      </c>
      <c r="E11906" s="36" t="s">
        <v>253</v>
      </c>
      <c r="F11906" s="15">
        <v>692000</v>
      </c>
      <c r="G11906" s="15">
        <v>4592650</v>
      </c>
      <c r="I11906" s="38" t="s">
        <v>254</v>
      </c>
      <c r="J11906" s="15">
        <v>2.5</v>
      </c>
    </row>
    <row r="11907" spans="1:10" x14ac:dyDescent="0.3">
      <c r="A11907" s="38" t="s">
        <v>258</v>
      </c>
      <c r="B11907" s="15">
        <v>327000</v>
      </c>
      <c r="C11907" s="15">
        <v>3325235</v>
      </c>
      <c r="E11907" s="35" t="s">
        <v>272</v>
      </c>
      <c r="F11907" s="15">
        <v>7348808</v>
      </c>
      <c r="G11907" s="15">
        <v>32024815</v>
      </c>
      <c r="I11907" s="38" t="s">
        <v>257</v>
      </c>
      <c r="J11907" s="15">
        <v>2.7</v>
      </c>
    </row>
    <row r="11908" spans="1:10" x14ac:dyDescent="0.3">
      <c r="A11908" s="38" t="s">
        <v>260</v>
      </c>
      <c r="B11908" s="15">
        <v>338545</v>
      </c>
      <c r="C11908" s="15">
        <v>4921978</v>
      </c>
      <c r="E11908" s="36" t="s">
        <v>246</v>
      </c>
      <c r="F11908" s="15">
        <v>1517250</v>
      </c>
      <c r="G11908" s="15">
        <v>3593900</v>
      </c>
      <c r="I11908" s="38" t="s">
        <v>252</v>
      </c>
      <c r="J11908" s="15">
        <v>2.7</v>
      </c>
    </row>
    <row r="11909" spans="1:10" x14ac:dyDescent="0.3">
      <c r="A11909" s="38" t="s">
        <v>262</v>
      </c>
      <c r="B11909" s="15">
        <v>169500</v>
      </c>
      <c r="C11909" s="15">
        <v>1183150</v>
      </c>
      <c r="E11909" s="36" t="s">
        <v>248</v>
      </c>
      <c r="F11909" s="15">
        <v>2047058</v>
      </c>
      <c r="G11909" s="15">
        <v>6264265</v>
      </c>
      <c r="I11909" s="38" t="s">
        <v>255</v>
      </c>
      <c r="J11909" s="15">
        <v>2.7</v>
      </c>
    </row>
    <row r="11910" spans="1:10" x14ac:dyDescent="0.3">
      <c r="A11910" s="38" t="s">
        <v>263</v>
      </c>
      <c r="B11910" s="15">
        <v>165000</v>
      </c>
      <c r="C11910" s="15">
        <v>2090450</v>
      </c>
      <c r="E11910" s="36" t="s">
        <v>250</v>
      </c>
      <c r="F11910" s="15">
        <v>1871500</v>
      </c>
      <c r="G11910" s="15">
        <v>11945550</v>
      </c>
      <c r="I11910" s="38" t="s">
        <v>258</v>
      </c>
      <c r="J11910" s="15">
        <v>2.2999999999999998</v>
      </c>
    </row>
    <row r="11911" spans="1:10" x14ac:dyDescent="0.3">
      <c r="A11911" s="35" t="s">
        <v>259</v>
      </c>
      <c r="B11911" s="15"/>
      <c r="C11911" s="15"/>
      <c r="E11911" s="37" t="s">
        <v>252</v>
      </c>
      <c r="F11911" s="15">
        <v>770000</v>
      </c>
      <c r="G11911" s="15">
        <v>4808500</v>
      </c>
      <c r="I11911" s="38" t="s">
        <v>260</v>
      </c>
      <c r="J11911" s="15">
        <v>2</v>
      </c>
    </row>
    <row r="11912" spans="1:10" x14ac:dyDescent="0.3">
      <c r="A11912" s="38" t="s">
        <v>245</v>
      </c>
      <c r="B11912" s="15">
        <v>292500</v>
      </c>
      <c r="C11912" s="15">
        <v>1102500</v>
      </c>
      <c r="E11912" s="37" t="s">
        <v>255</v>
      </c>
      <c r="F11912" s="15">
        <v>771500</v>
      </c>
      <c r="G11912" s="15">
        <v>3414550</v>
      </c>
      <c r="I11912" s="38" t="s">
        <v>262</v>
      </c>
      <c r="J11912" s="15">
        <v>1.5</v>
      </c>
    </row>
    <row r="11913" spans="1:10" x14ac:dyDescent="0.3">
      <c r="A11913" s="38" t="s">
        <v>247</v>
      </c>
      <c r="B11913" s="15">
        <v>272475</v>
      </c>
      <c r="C11913" s="15">
        <v>1604850</v>
      </c>
      <c r="E11913" s="37" t="s">
        <v>258</v>
      </c>
      <c r="F11913" s="15">
        <v>330000</v>
      </c>
      <c r="G11913" s="15">
        <v>3722500</v>
      </c>
      <c r="I11913" s="38" t="s">
        <v>263</v>
      </c>
      <c r="J11913" s="15">
        <v>1.1000000000000001</v>
      </c>
    </row>
    <row r="11914" spans="1:10" x14ac:dyDescent="0.3">
      <c r="A11914" s="38" t="s">
        <v>249</v>
      </c>
      <c r="B11914" s="15">
        <v>166725</v>
      </c>
      <c r="C11914" s="15">
        <v>2154900</v>
      </c>
      <c r="E11914" s="36" t="s">
        <v>253</v>
      </c>
      <c r="F11914" s="15">
        <v>1913000</v>
      </c>
      <c r="G11914" s="15">
        <v>10221100</v>
      </c>
      <c r="I11914" s="35" t="s">
        <v>273</v>
      </c>
      <c r="J11914" s="15"/>
    </row>
    <row r="11915" spans="1:10" x14ac:dyDescent="0.3">
      <c r="A11915" s="38" t="s">
        <v>251</v>
      </c>
      <c r="B11915" s="15">
        <v>175995</v>
      </c>
      <c r="C11915" s="15">
        <v>3028516</v>
      </c>
      <c r="E11915" s="35" t="s">
        <v>273</v>
      </c>
      <c r="F11915" s="15">
        <v>7537350</v>
      </c>
      <c r="G11915" s="15">
        <v>28549056</v>
      </c>
      <c r="I11915" s="38" t="s">
        <v>245</v>
      </c>
      <c r="J11915" s="15">
        <v>1.1000000000000001</v>
      </c>
    </row>
    <row r="11916" spans="1:10" x14ac:dyDescent="0.3">
      <c r="A11916" s="38" t="s">
        <v>254</v>
      </c>
      <c r="B11916" s="15">
        <v>180000</v>
      </c>
      <c r="C11916" s="15">
        <v>2416349</v>
      </c>
      <c r="E11916" s="36" t="s">
        <v>246</v>
      </c>
      <c r="F11916" s="15">
        <v>1617000</v>
      </c>
      <c r="G11916" s="15">
        <v>4956307</v>
      </c>
      <c r="I11916" s="38" t="s">
        <v>247</v>
      </c>
      <c r="J11916" s="15">
        <v>1.3</v>
      </c>
    </row>
    <row r="11917" spans="1:10" x14ac:dyDescent="0.3">
      <c r="A11917" s="38" t="s">
        <v>257</v>
      </c>
      <c r="B11917" s="15">
        <v>526250</v>
      </c>
      <c r="C11917" s="15">
        <v>4198324</v>
      </c>
      <c r="E11917" s="36" t="s">
        <v>248</v>
      </c>
      <c r="F11917" s="15">
        <v>1485950</v>
      </c>
      <c r="G11917" s="15">
        <v>7570700</v>
      </c>
      <c r="I11917" s="38" t="s">
        <v>249</v>
      </c>
      <c r="J11917" s="15">
        <v>1.5</v>
      </c>
    </row>
    <row r="11918" spans="1:10" x14ac:dyDescent="0.3">
      <c r="A11918" s="38" t="s">
        <v>252</v>
      </c>
      <c r="B11918" s="15">
        <v>365700</v>
      </c>
      <c r="C11918" s="15">
        <v>3325036</v>
      </c>
      <c r="E11918" s="36" t="s">
        <v>250</v>
      </c>
      <c r="F11918" s="15">
        <v>2611900</v>
      </c>
      <c r="G11918" s="15">
        <v>10384249</v>
      </c>
      <c r="I11918" s="38" t="s">
        <v>251</v>
      </c>
      <c r="J11918" s="15">
        <v>1.5</v>
      </c>
    </row>
    <row r="11919" spans="1:10" x14ac:dyDescent="0.3">
      <c r="A11919" s="38" t="s">
        <v>255</v>
      </c>
      <c r="B11919" s="15">
        <v>353050</v>
      </c>
      <c r="C11919" s="15">
        <v>3530045</v>
      </c>
      <c r="E11919" s="37" t="s">
        <v>252</v>
      </c>
      <c r="F11919" s="15">
        <v>839900</v>
      </c>
      <c r="G11919" s="15">
        <v>2375899</v>
      </c>
      <c r="I11919" s="38" t="s">
        <v>254</v>
      </c>
      <c r="J11919" s="15">
        <v>1.8</v>
      </c>
    </row>
    <row r="11920" spans="1:10" x14ac:dyDescent="0.3">
      <c r="A11920" s="38" t="s">
        <v>258</v>
      </c>
      <c r="B11920" s="15">
        <v>187000</v>
      </c>
      <c r="C11920" s="15">
        <v>3893300</v>
      </c>
      <c r="E11920" s="37" t="s">
        <v>255</v>
      </c>
      <c r="F11920" s="15">
        <v>899500</v>
      </c>
      <c r="G11920" s="15">
        <v>4978350</v>
      </c>
      <c r="I11920" s="38" t="s">
        <v>257</v>
      </c>
      <c r="J11920" s="15">
        <v>2.1</v>
      </c>
    </row>
    <row r="11921" spans="1:10" x14ac:dyDescent="0.3">
      <c r="A11921" s="38" t="s">
        <v>260</v>
      </c>
      <c r="B11921" s="15">
        <v>338400</v>
      </c>
      <c r="C11921" s="15">
        <v>3118200</v>
      </c>
      <c r="E11921" s="37" t="s">
        <v>258</v>
      </c>
      <c r="F11921" s="15">
        <v>872500</v>
      </c>
      <c r="G11921" s="15">
        <v>3030000</v>
      </c>
      <c r="I11921" s="38" t="s">
        <v>252</v>
      </c>
      <c r="J11921" s="15">
        <v>2.2000000000000002</v>
      </c>
    </row>
    <row r="11922" spans="1:10" x14ac:dyDescent="0.3">
      <c r="A11922" s="38" t="s">
        <v>262</v>
      </c>
      <c r="B11922" s="15">
        <v>454925</v>
      </c>
      <c r="C11922" s="15">
        <v>629900</v>
      </c>
      <c r="E11922" s="36" t="s">
        <v>253</v>
      </c>
      <c r="F11922" s="15">
        <v>1822500</v>
      </c>
      <c r="G11922" s="15">
        <v>5637800</v>
      </c>
      <c r="I11922" s="38" t="s">
        <v>255</v>
      </c>
      <c r="J11922" s="15">
        <v>2.2000000000000002</v>
      </c>
    </row>
    <row r="11923" spans="1:10" x14ac:dyDescent="0.3">
      <c r="A11923" s="38" t="s">
        <v>263</v>
      </c>
      <c r="B11923" s="15">
        <v>352650</v>
      </c>
      <c r="C11923" s="15">
        <v>2585150</v>
      </c>
      <c r="E11923" s="35" t="s">
        <v>274</v>
      </c>
      <c r="F11923" s="15">
        <v>7371725</v>
      </c>
      <c r="G11923" s="15">
        <v>26720470</v>
      </c>
      <c r="I11923" s="38" t="s">
        <v>258</v>
      </c>
      <c r="J11923" s="15">
        <v>2.7</v>
      </c>
    </row>
    <row r="11924" spans="1:10" x14ac:dyDescent="0.3">
      <c r="A11924" s="35" t="s">
        <v>265</v>
      </c>
      <c r="B11924" s="15"/>
      <c r="C11924" s="15"/>
      <c r="E11924" s="36" t="s">
        <v>246</v>
      </c>
      <c r="F11924" s="15">
        <v>1279000</v>
      </c>
      <c r="G11924" s="15">
        <v>3306995</v>
      </c>
      <c r="I11924" s="38" t="s">
        <v>260</v>
      </c>
      <c r="J11924" s="15">
        <v>2.2999999999999998</v>
      </c>
    </row>
    <row r="11925" spans="1:10" x14ac:dyDescent="0.3">
      <c r="A11925" s="38" t="s">
        <v>245</v>
      </c>
      <c r="B11925" s="15">
        <v>198500</v>
      </c>
      <c r="C11925" s="15">
        <v>1351750</v>
      </c>
      <c r="E11925" s="36" t="s">
        <v>248</v>
      </c>
      <c r="F11925" s="15">
        <v>2286250</v>
      </c>
      <c r="G11925" s="15">
        <v>6673800</v>
      </c>
      <c r="I11925" s="38" t="s">
        <v>262</v>
      </c>
      <c r="J11925" s="15">
        <v>1.7</v>
      </c>
    </row>
    <row r="11926" spans="1:10" x14ac:dyDescent="0.3">
      <c r="A11926" s="38" t="s">
        <v>247</v>
      </c>
      <c r="B11926" s="15">
        <v>364950</v>
      </c>
      <c r="C11926" s="15">
        <v>1938300</v>
      </c>
      <c r="E11926" s="36" t="s">
        <v>250</v>
      </c>
      <c r="F11926" s="15">
        <v>1841975</v>
      </c>
      <c r="G11926" s="15">
        <v>9705950</v>
      </c>
      <c r="I11926" s="38" t="s">
        <v>263</v>
      </c>
      <c r="J11926" s="15">
        <v>1.1000000000000001</v>
      </c>
    </row>
    <row r="11927" spans="1:10" x14ac:dyDescent="0.3">
      <c r="A11927" s="38" t="s">
        <v>249</v>
      </c>
      <c r="B11927" s="15">
        <v>195400</v>
      </c>
      <c r="C11927" s="15">
        <v>3631948</v>
      </c>
      <c r="E11927" s="37" t="s">
        <v>252</v>
      </c>
      <c r="F11927" s="15">
        <v>894975</v>
      </c>
      <c r="G11927" s="15">
        <v>3473950</v>
      </c>
      <c r="I11927" s="35" t="s">
        <v>274</v>
      </c>
      <c r="J11927" s="15"/>
    </row>
    <row r="11928" spans="1:10" x14ac:dyDescent="0.3">
      <c r="A11928" s="38" t="s">
        <v>251</v>
      </c>
      <c r="B11928" s="15">
        <v>397150</v>
      </c>
      <c r="C11928" s="15">
        <v>2387350</v>
      </c>
      <c r="E11928" s="37" t="s">
        <v>255</v>
      </c>
      <c r="F11928" s="15">
        <v>389500</v>
      </c>
      <c r="G11928" s="15">
        <v>1669000</v>
      </c>
      <c r="I11928" s="38" t="s">
        <v>245</v>
      </c>
      <c r="J11928" s="15">
        <v>1.2</v>
      </c>
    </row>
    <row r="11929" spans="1:10" x14ac:dyDescent="0.3">
      <c r="A11929" s="38" t="s">
        <v>254</v>
      </c>
      <c r="B11929" s="15">
        <v>200000</v>
      </c>
      <c r="C11929" s="15">
        <v>3130925</v>
      </c>
      <c r="E11929" s="37" t="s">
        <v>258</v>
      </c>
      <c r="F11929" s="15">
        <v>557500</v>
      </c>
      <c r="G11929" s="15">
        <v>4563000</v>
      </c>
      <c r="I11929" s="38" t="s">
        <v>247</v>
      </c>
      <c r="J11929" s="15">
        <v>1.2</v>
      </c>
    </row>
    <row r="11930" spans="1:10" x14ac:dyDescent="0.3">
      <c r="A11930" s="38" t="s">
        <v>257</v>
      </c>
      <c r="B11930" s="15">
        <v>212000</v>
      </c>
      <c r="C11930" s="15">
        <v>5250152</v>
      </c>
      <c r="E11930" s="36" t="s">
        <v>253</v>
      </c>
      <c r="F11930" s="15">
        <v>1964500</v>
      </c>
      <c r="G11930" s="15">
        <v>7033725</v>
      </c>
      <c r="I11930" s="38" t="s">
        <v>249</v>
      </c>
      <c r="J11930" s="15">
        <v>1.2</v>
      </c>
    </row>
    <row r="11931" spans="1:10" x14ac:dyDescent="0.3">
      <c r="A11931" s="38" t="s">
        <v>252</v>
      </c>
      <c r="B11931" s="15">
        <v>385225</v>
      </c>
      <c r="C11931" s="15">
        <v>3305825</v>
      </c>
      <c r="E11931" s="35" t="s">
        <v>275</v>
      </c>
      <c r="F11931" s="15">
        <v>6883275</v>
      </c>
      <c r="G11931" s="15">
        <v>25295095</v>
      </c>
      <c r="I11931" s="38" t="s">
        <v>251</v>
      </c>
      <c r="J11931" s="15">
        <v>1.5</v>
      </c>
    </row>
    <row r="11932" spans="1:10" x14ac:dyDescent="0.3">
      <c r="A11932" s="38" t="s">
        <v>255</v>
      </c>
      <c r="B11932" s="15">
        <v>472428</v>
      </c>
      <c r="C11932" s="15">
        <v>4982430</v>
      </c>
      <c r="E11932" s="36" t="s">
        <v>246</v>
      </c>
      <c r="F11932" s="15">
        <v>2088750</v>
      </c>
      <c r="G11932" s="15">
        <v>4639750</v>
      </c>
      <c r="I11932" s="38" t="s">
        <v>254</v>
      </c>
      <c r="J11932" s="15">
        <v>1.8</v>
      </c>
    </row>
    <row r="11933" spans="1:10" x14ac:dyDescent="0.3">
      <c r="A11933" s="38" t="s">
        <v>258</v>
      </c>
      <c r="B11933" s="15">
        <v>217975</v>
      </c>
      <c r="C11933" s="15">
        <v>3643600</v>
      </c>
      <c r="E11933" s="36" t="s">
        <v>248</v>
      </c>
      <c r="F11933" s="15">
        <v>2255525</v>
      </c>
      <c r="G11933" s="15">
        <v>6743275</v>
      </c>
      <c r="I11933" s="38" t="s">
        <v>257</v>
      </c>
      <c r="J11933" s="15">
        <v>1.9</v>
      </c>
    </row>
    <row r="11934" spans="1:10" x14ac:dyDescent="0.3">
      <c r="A11934" s="38" t="s">
        <v>260</v>
      </c>
      <c r="B11934" s="15">
        <v>224950</v>
      </c>
      <c r="C11934" s="15">
        <v>3272600</v>
      </c>
      <c r="E11934" s="36" t="s">
        <v>250</v>
      </c>
      <c r="F11934" s="15">
        <v>1552000</v>
      </c>
      <c r="G11934" s="15">
        <v>7966070</v>
      </c>
      <c r="I11934" s="38" t="s">
        <v>252</v>
      </c>
      <c r="J11934" s="15">
        <v>1.6</v>
      </c>
    </row>
    <row r="11935" spans="1:10" x14ac:dyDescent="0.3">
      <c r="A11935" s="38" t="s">
        <v>262</v>
      </c>
      <c r="B11935" s="15">
        <v>447750</v>
      </c>
      <c r="C11935" s="15">
        <v>4126150</v>
      </c>
      <c r="E11935" s="37" t="s">
        <v>252</v>
      </c>
      <c r="F11935" s="15">
        <v>408750</v>
      </c>
      <c r="G11935" s="15">
        <v>4234400</v>
      </c>
      <c r="I11935" s="38" t="s">
        <v>255</v>
      </c>
      <c r="J11935" s="15">
        <v>1.7</v>
      </c>
    </row>
    <row r="11936" spans="1:10" x14ac:dyDescent="0.3">
      <c r="A11936" s="38" t="s">
        <v>263</v>
      </c>
      <c r="B11936" s="15">
        <v>743250</v>
      </c>
      <c r="C11936" s="15">
        <v>4608400</v>
      </c>
      <c r="E11936" s="37" t="s">
        <v>255</v>
      </c>
      <c r="F11936" s="15">
        <v>330000</v>
      </c>
      <c r="G11936" s="15">
        <v>1231460</v>
      </c>
      <c r="I11936" s="38" t="s">
        <v>258</v>
      </c>
      <c r="J11936" s="15">
        <v>2.5</v>
      </c>
    </row>
    <row r="11937" spans="1:10" x14ac:dyDescent="0.3">
      <c r="A11937" s="35" t="s">
        <v>244</v>
      </c>
      <c r="B11937" s="15"/>
      <c r="C11937" s="15"/>
      <c r="E11937" s="37" t="s">
        <v>258</v>
      </c>
      <c r="F11937" s="15">
        <v>813250</v>
      </c>
      <c r="G11937" s="15">
        <v>2500210</v>
      </c>
      <c r="I11937" s="38" t="s">
        <v>260</v>
      </c>
      <c r="J11937" s="15">
        <v>2.2000000000000002</v>
      </c>
    </row>
    <row r="11938" spans="1:10" x14ac:dyDescent="0.3">
      <c r="A11938" s="38" t="s">
        <v>245</v>
      </c>
      <c r="B11938" s="15">
        <v>746750</v>
      </c>
      <c r="C11938" s="15">
        <v>1966360</v>
      </c>
      <c r="E11938" s="36" t="s">
        <v>253</v>
      </c>
      <c r="F11938" s="15">
        <v>987000</v>
      </c>
      <c r="G11938" s="15">
        <v>5946000</v>
      </c>
      <c r="I11938" s="38" t="s">
        <v>262</v>
      </c>
      <c r="J11938" s="15">
        <v>1.9</v>
      </c>
    </row>
    <row r="11939" spans="1:10" x14ac:dyDescent="0.3">
      <c r="A11939" s="38" t="s">
        <v>247</v>
      </c>
      <c r="B11939" s="15">
        <v>240950</v>
      </c>
      <c r="C11939" s="15">
        <v>4008950</v>
      </c>
      <c r="E11939" s="14">
        <v>147</v>
      </c>
      <c r="F11939" s="15">
        <v>70762300</v>
      </c>
      <c r="G11939" s="15">
        <v>1090336238</v>
      </c>
      <c r="I11939" s="38" t="s">
        <v>263</v>
      </c>
      <c r="J11939" s="15">
        <v>1.5</v>
      </c>
    </row>
    <row r="11940" spans="1:10" x14ac:dyDescent="0.3">
      <c r="A11940" s="38" t="s">
        <v>249</v>
      </c>
      <c r="B11940" s="15">
        <v>452500</v>
      </c>
      <c r="C11940" s="15">
        <v>3938550</v>
      </c>
      <c r="E11940" s="35" t="s">
        <v>259</v>
      </c>
      <c r="F11940" s="15">
        <v>3905300</v>
      </c>
      <c r="G11940" s="15">
        <v>73020082</v>
      </c>
      <c r="I11940" s="35" t="s">
        <v>275</v>
      </c>
      <c r="J11940" s="15"/>
    </row>
    <row r="11941" spans="1:10" x14ac:dyDescent="0.3">
      <c r="A11941" s="38" t="s">
        <v>251</v>
      </c>
      <c r="B11941" s="15">
        <v>687100</v>
      </c>
      <c r="C11941" s="15">
        <v>4595277</v>
      </c>
      <c r="E11941" s="36" t="s">
        <v>246</v>
      </c>
      <c r="F11941" s="15">
        <v>659575</v>
      </c>
      <c r="G11941" s="15">
        <v>15452285</v>
      </c>
      <c r="I11941" s="38" t="s">
        <v>245</v>
      </c>
      <c r="J11941" s="15">
        <v>1.9</v>
      </c>
    </row>
    <row r="11942" spans="1:10" x14ac:dyDescent="0.3">
      <c r="A11942" s="38" t="s">
        <v>254</v>
      </c>
      <c r="B11942" s="15">
        <v>859005</v>
      </c>
      <c r="C11942" s="15">
        <v>3745511</v>
      </c>
      <c r="E11942" s="36" t="s">
        <v>248</v>
      </c>
      <c r="F11942" s="15">
        <v>756000</v>
      </c>
      <c r="G11942" s="15">
        <v>23021810</v>
      </c>
      <c r="I11942" s="38" t="s">
        <v>247</v>
      </c>
      <c r="J11942" s="15">
        <v>1.3</v>
      </c>
    </row>
    <row r="11943" spans="1:10" x14ac:dyDescent="0.3">
      <c r="A11943" s="38" t="s">
        <v>257</v>
      </c>
      <c r="B11943" s="15">
        <v>434500</v>
      </c>
      <c r="C11943" s="15">
        <v>3112350</v>
      </c>
      <c r="E11943" s="36" t="s">
        <v>250</v>
      </c>
      <c r="F11943" s="15">
        <v>1381350</v>
      </c>
      <c r="G11943" s="15">
        <v>18217727</v>
      </c>
      <c r="I11943" s="38" t="s">
        <v>249</v>
      </c>
      <c r="J11943" s="15">
        <v>1.1000000000000001</v>
      </c>
    </row>
    <row r="11944" spans="1:10" x14ac:dyDescent="0.3">
      <c r="A11944" s="38" t="s">
        <v>252</v>
      </c>
      <c r="B11944" s="15">
        <v>251900</v>
      </c>
      <c r="C11944" s="15">
        <v>3801150</v>
      </c>
      <c r="E11944" s="37" t="s">
        <v>252</v>
      </c>
      <c r="F11944" s="15">
        <v>573400</v>
      </c>
      <c r="G11944" s="15">
        <v>4718704</v>
      </c>
      <c r="I11944" s="38" t="s">
        <v>251</v>
      </c>
      <c r="J11944" s="15">
        <v>1.3</v>
      </c>
    </row>
    <row r="11945" spans="1:10" x14ac:dyDescent="0.3">
      <c r="A11945" s="38" t="s">
        <v>255</v>
      </c>
      <c r="B11945" s="15">
        <v>255000</v>
      </c>
      <c r="C11945" s="15">
        <v>4459500</v>
      </c>
      <c r="E11945" s="37" t="s">
        <v>255</v>
      </c>
      <c r="F11945" s="15">
        <v>249950</v>
      </c>
      <c r="G11945" s="15">
        <v>9995626</v>
      </c>
      <c r="I11945" s="38" t="s">
        <v>254</v>
      </c>
      <c r="J11945" s="15">
        <v>0.7</v>
      </c>
    </row>
    <row r="11946" spans="1:10" x14ac:dyDescent="0.3">
      <c r="A11946" s="38" t="s">
        <v>258</v>
      </c>
      <c r="B11946" s="15">
        <v>482425</v>
      </c>
      <c r="C11946" s="15">
        <v>2726100</v>
      </c>
      <c r="E11946" s="37" t="s">
        <v>258</v>
      </c>
      <c r="F11946" s="15">
        <v>558000</v>
      </c>
      <c r="G11946" s="15">
        <v>3503397</v>
      </c>
      <c r="I11946" s="38" t="s">
        <v>257</v>
      </c>
      <c r="J11946" s="15">
        <v>1.8</v>
      </c>
    </row>
    <row r="11947" spans="1:10" x14ac:dyDescent="0.3">
      <c r="A11947" s="38" t="s">
        <v>260</v>
      </c>
      <c r="B11947" s="15">
        <v>238000</v>
      </c>
      <c r="C11947" s="15">
        <v>2664690</v>
      </c>
      <c r="E11947" s="36" t="s">
        <v>253</v>
      </c>
      <c r="F11947" s="15">
        <v>1108375</v>
      </c>
      <c r="G11947" s="15">
        <v>16328260</v>
      </c>
      <c r="I11947" s="38" t="s">
        <v>252</v>
      </c>
      <c r="J11947" s="15">
        <v>1.2</v>
      </c>
    </row>
    <row r="11948" spans="1:10" x14ac:dyDescent="0.3">
      <c r="A11948" s="38" t="s">
        <v>262</v>
      </c>
      <c r="B11948" s="15">
        <v>749425</v>
      </c>
      <c r="C11948" s="15">
        <v>3682515</v>
      </c>
      <c r="E11948" s="35" t="s">
        <v>265</v>
      </c>
      <c r="F11948" s="15">
        <v>4542675</v>
      </c>
      <c r="G11948" s="15">
        <v>87804499</v>
      </c>
      <c r="I11948" s="38" t="s">
        <v>258</v>
      </c>
      <c r="J11948" s="15">
        <v>1.2</v>
      </c>
    </row>
    <row r="11949" spans="1:10" x14ac:dyDescent="0.3">
      <c r="A11949" s="38" t="s">
        <v>263</v>
      </c>
      <c r="B11949" s="15">
        <v>508900</v>
      </c>
      <c r="C11949" s="15">
        <v>1783300</v>
      </c>
      <c r="E11949" s="36" t="s">
        <v>246</v>
      </c>
      <c r="F11949" s="15">
        <v>1200250</v>
      </c>
      <c r="G11949" s="15">
        <v>13329610</v>
      </c>
      <c r="I11949" s="38" t="s">
        <v>260</v>
      </c>
      <c r="J11949" s="15">
        <v>0.6</v>
      </c>
    </row>
    <row r="11950" spans="1:10" x14ac:dyDescent="0.3">
      <c r="A11950" s="35" t="s">
        <v>256</v>
      </c>
      <c r="B11950" s="15"/>
      <c r="C11950" s="15"/>
      <c r="E11950" s="36" t="s">
        <v>248</v>
      </c>
      <c r="F11950" s="15">
        <v>819775</v>
      </c>
      <c r="G11950" s="15">
        <v>20552174</v>
      </c>
      <c r="I11950" s="38" t="s">
        <v>262</v>
      </c>
      <c r="J11950" s="15">
        <v>0.2</v>
      </c>
    </row>
    <row r="11951" spans="1:10" x14ac:dyDescent="0.3">
      <c r="A11951" s="38" t="s">
        <v>245</v>
      </c>
      <c r="B11951" s="15">
        <v>540000</v>
      </c>
      <c r="C11951" s="15">
        <v>1630150</v>
      </c>
      <c r="E11951" s="36" t="s">
        <v>250</v>
      </c>
      <c r="F11951" s="15">
        <v>1607400</v>
      </c>
      <c r="G11951" s="15">
        <v>30921894</v>
      </c>
      <c r="I11951" s="14">
        <v>84</v>
      </c>
      <c r="J11951" s="15">
        <v>568.29999999999973</v>
      </c>
    </row>
    <row r="11952" spans="1:10" x14ac:dyDescent="0.3">
      <c r="A11952" s="38" t="s">
        <v>247</v>
      </c>
      <c r="B11952" s="15">
        <v>236225</v>
      </c>
      <c r="C11952" s="15">
        <v>3043650</v>
      </c>
      <c r="E11952" s="37" t="s">
        <v>252</v>
      </c>
      <c r="F11952" s="15">
        <v>299900</v>
      </c>
      <c r="G11952" s="15">
        <v>11040039</v>
      </c>
      <c r="I11952" s="35" t="s">
        <v>244</v>
      </c>
      <c r="J11952" s="15"/>
    </row>
    <row r="11953" spans="1:10" x14ac:dyDescent="0.3">
      <c r="A11953" s="38" t="s">
        <v>249</v>
      </c>
      <c r="B11953" s="15">
        <v>477000</v>
      </c>
      <c r="C11953" s="15">
        <v>2593395</v>
      </c>
      <c r="E11953" s="37" t="s">
        <v>255</v>
      </c>
      <c r="F11953" s="15">
        <v>615500</v>
      </c>
      <c r="G11953" s="15">
        <v>11521428</v>
      </c>
      <c r="I11953" s="38" t="s">
        <v>245</v>
      </c>
      <c r="J11953" s="15">
        <v>3.3</v>
      </c>
    </row>
    <row r="11954" spans="1:10" x14ac:dyDescent="0.3">
      <c r="A11954" s="38" t="s">
        <v>251</v>
      </c>
      <c r="B11954" s="15">
        <v>689725</v>
      </c>
      <c r="C11954" s="15">
        <v>3254800</v>
      </c>
      <c r="E11954" s="37" t="s">
        <v>258</v>
      </c>
      <c r="F11954" s="15">
        <v>692000</v>
      </c>
      <c r="G11954" s="15">
        <v>8360427</v>
      </c>
      <c r="I11954" s="38" t="s">
        <v>247</v>
      </c>
      <c r="J11954" s="15">
        <v>3.5</v>
      </c>
    </row>
    <row r="11955" spans="1:10" x14ac:dyDescent="0.3">
      <c r="A11955" s="38" t="s">
        <v>254</v>
      </c>
      <c r="B11955" s="15">
        <v>666250</v>
      </c>
      <c r="C11955" s="15">
        <v>2322500</v>
      </c>
      <c r="E11955" s="36" t="s">
        <v>253</v>
      </c>
      <c r="F11955" s="15">
        <v>915250</v>
      </c>
      <c r="G11955" s="15">
        <v>23000821</v>
      </c>
      <c r="I11955" s="38" t="s">
        <v>249</v>
      </c>
      <c r="J11955" s="15">
        <v>4.4000000000000004</v>
      </c>
    </row>
    <row r="11956" spans="1:10" x14ac:dyDescent="0.3">
      <c r="A11956" s="38" t="s">
        <v>257</v>
      </c>
      <c r="B11956" s="15">
        <v>709600</v>
      </c>
      <c r="C11956" s="15">
        <v>4105350</v>
      </c>
      <c r="E11956" s="35" t="s">
        <v>244</v>
      </c>
      <c r="F11956" s="15">
        <v>5123415</v>
      </c>
      <c r="G11956" s="15">
        <v>77546977</v>
      </c>
      <c r="I11956" s="38" t="s">
        <v>251</v>
      </c>
      <c r="J11956" s="15">
        <v>5.8</v>
      </c>
    </row>
    <row r="11957" spans="1:10" x14ac:dyDescent="0.3">
      <c r="A11957" s="38" t="s">
        <v>252</v>
      </c>
      <c r="B11957" s="15">
        <v>655500</v>
      </c>
      <c r="C11957" s="15">
        <v>3863350</v>
      </c>
      <c r="E11957" s="36" t="s">
        <v>246</v>
      </c>
      <c r="F11957" s="15">
        <v>1119965</v>
      </c>
      <c r="G11957" s="15">
        <v>13264134</v>
      </c>
      <c r="I11957" s="38" t="s">
        <v>254</v>
      </c>
      <c r="J11957" s="15">
        <v>6.4</v>
      </c>
    </row>
    <row r="11958" spans="1:10" x14ac:dyDescent="0.3">
      <c r="A11958" s="38" t="s">
        <v>255</v>
      </c>
      <c r="B11958" s="15">
        <v>798950</v>
      </c>
      <c r="C11958" s="15">
        <v>5099774</v>
      </c>
      <c r="E11958" s="36" t="s">
        <v>248</v>
      </c>
      <c r="F11958" s="15">
        <v>1255750</v>
      </c>
      <c r="G11958" s="15">
        <v>20665600</v>
      </c>
      <c r="I11958" s="38" t="s">
        <v>257</v>
      </c>
      <c r="J11958" s="15">
        <v>6.7</v>
      </c>
    </row>
    <row r="11959" spans="1:10" x14ac:dyDescent="0.3">
      <c r="A11959" s="38" t="s">
        <v>258</v>
      </c>
      <c r="B11959" s="15">
        <v>245000</v>
      </c>
      <c r="C11959" s="15">
        <v>2450350</v>
      </c>
      <c r="E11959" s="36" t="s">
        <v>250</v>
      </c>
      <c r="F11959" s="15">
        <v>1428500</v>
      </c>
      <c r="G11959" s="15">
        <v>25285481</v>
      </c>
      <c r="I11959" s="38" t="s">
        <v>252</v>
      </c>
      <c r="J11959" s="15">
        <v>3.1</v>
      </c>
    </row>
    <row r="11960" spans="1:10" x14ac:dyDescent="0.3">
      <c r="A11960" s="38" t="s">
        <v>260</v>
      </c>
      <c r="B11960" s="15">
        <v>253925</v>
      </c>
      <c r="C11960" s="15">
        <v>2685350</v>
      </c>
      <c r="E11960" s="37" t="s">
        <v>252</v>
      </c>
      <c r="F11960" s="15">
        <v>752000</v>
      </c>
      <c r="G11960" s="15">
        <v>11293627</v>
      </c>
      <c r="I11960" s="38" t="s">
        <v>255</v>
      </c>
      <c r="J11960" s="15">
        <v>3.8</v>
      </c>
    </row>
    <row r="11961" spans="1:10" x14ac:dyDescent="0.3">
      <c r="A11961" s="38" t="s">
        <v>262</v>
      </c>
      <c r="B11961" s="15">
        <v>254975</v>
      </c>
      <c r="C11961" s="15">
        <v>2670950</v>
      </c>
      <c r="E11961" s="37" t="s">
        <v>255</v>
      </c>
      <c r="F11961" s="15">
        <v>286000</v>
      </c>
      <c r="G11961" s="15">
        <v>7163497</v>
      </c>
      <c r="I11961" s="38" t="s">
        <v>258</v>
      </c>
      <c r="J11961" s="15">
        <v>3.6</v>
      </c>
    </row>
    <row r="11962" spans="1:10" x14ac:dyDescent="0.3">
      <c r="A11962" s="38" t="s">
        <v>263</v>
      </c>
      <c r="B11962" s="15">
        <v>240000</v>
      </c>
      <c r="C11962" s="15">
        <v>2341838</v>
      </c>
      <c r="E11962" s="37" t="s">
        <v>258</v>
      </c>
      <c r="F11962" s="15">
        <v>390500</v>
      </c>
      <c r="G11962" s="15">
        <v>6828357</v>
      </c>
      <c r="I11962" s="38" t="s">
        <v>260</v>
      </c>
      <c r="J11962" s="15">
        <v>3.5</v>
      </c>
    </row>
    <row r="11963" spans="1:10" x14ac:dyDescent="0.3">
      <c r="A11963" s="35" t="s">
        <v>261</v>
      </c>
      <c r="B11963" s="15"/>
      <c r="C11963" s="15"/>
      <c r="E11963" s="36" t="s">
        <v>253</v>
      </c>
      <c r="F11963" s="15">
        <v>1319200</v>
      </c>
      <c r="G11963" s="15">
        <v>18331762</v>
      </c>
      <c r="I11963" s="38" t="s">
        <v>262</v>
      </c>
      <c r="J11963" s="15">
        <v>3.5</v>
      </c>
    </row>
    <row r="11964" spans="1:10" x14ac:dyDescent="0.3">
      <c r="A11964" s="38" t="s">
        <v>245</v>
      </c>
      <c r="B11964" s="15">
        <v>971950</v>
      </c>
      <c r="C11964" s="15">
        <v>1660950</v>
      </c>
      <c r="E11964" s="35" t="s">
        <v>256</v>
      </c>
      <c r="F11964" s="15">
        <v>5655175</v>
      </c>
      <c r="G11964" s="15">
        <v>69995174</v>
      </c>
      <c r="I11964" s="38" t="s">
        <v>263</v>
      </c>
      <c r="J11964" s="15">
        <v>3.8</v>
      </c>
    </row>
    <row r="11965" spans="1:10" x14ac:dyDescent="0.3">
      <c r="A11965" s="38" t="s">
        <v>247</v>
      </c>
      <c r="B11965" s="15">
        <v>294000</v>
      </c>
      <c r="C11965" s="15">
        <v>1336000</v>
      </c>
      <c r="E11965" s="36" t="s">
        <v>246</v>
      </c>
      <c r="F11965" s="15">
        <v>933750</v>
      </c>
      <c r="G11965" s="15">
        <v>15135620</v>
      </c>
      <c r="I11965" s="35" t="s">
        <v>256</v>
      </c>
      <c r="J11965" s="15"/>
    </row>
    <row r="11966" spans="1:10" x14ac:dyDescent="0.3">
      <c r="A11966" s="38" t="s">
        <v>249</v>
      </c>
      <c r="B11966" s="15">
        <v>210900</v>
      </c>
      <c r="C11966" s="15">
        <v>1912550</v>
      </c>
      <c r="E11966" s="36" t="s">
        <v>248</v>
      </c>
      <c r="F11966" s="15">
        <v>1427725</v>
      </c>
      <c r="G11966" s="15">
        <v>20390700</v>
      </c>
      <c r="I11966" s="38" t="s">
        <v>245</v>
      </c>
      <c r="J11966" s="15">
        <v>3</v>
      </c>
    </row>
    <row r="11967" spans="1:10" x14ac:dyDescent="0.3">
      <c r="A11967" s="38" t="s">
        <v>251</v>
      </c>
      <c r="B11967" s="15">
        <v>393000</v>
      </c>
      <c r="C11967" s="15">
        <v>2742400</v>
      </c>
      <c r="E11967" s="36" t="s">
        <v>250</v>
      </c>
      <c r="F11967" s="15">
        <v>1399475</v>
      </c>
      <c r="G11967" s="15">
        <v>19271930</v>
      </c>
      <c r="I11967" s="38" t="s">
        <v>247</v>
      </c>
      <c r="J11967" s="15">
        <v>3.8</v>
      </c>
    </row>
    <row r="11968" spans="1:10" x14ac:dyDescent="0.3">
      <c r="A11968" s="38" t="s">
        <v>254</v>
      </c>
      <c r="B11968" s="15">
        <v>212000</v>
      </c>
      <c r="C11968" s="15">
        <v>1961990</v>
      </c>
      <c r="E11968" s="37" t="s">
        <v>252</v>
      </c>
      <c r="F11968" s="15">
        <v>701475</v>
      </c>
      <c r="G11968" s="15">
        <v>5161100</v>
      </c>
      <c r="I11968" s="38" t="s">
        <v>249</v>
      </c>
      <c r="J11968" s="15">
        <v>2.4</v>
      </c>
    </row>
    <row r="11969" spans="1:10" x14ac:dyDescent="0.3">
      <c r="A11969" s="38" t="s">
        <v>257</v>
      </c>
      <c r="B11969" s="15">
        <v>560000</v>
      </c>
      <c r="C11969" s="15">
        <v>1539950</v>
      </c>
      <c r="E11969" s="37" t="s">
        <v>255</v>
      </c>
      <c r="F11969" s="15">
        <v>349000</v>
      </c>
      <c r="G11969" s="15">
        <v>6582550</v>
      </c>
      <c r="I11969" s="38" t="s">
        <v>251</v>
      </c>
      <c r="J11969" s="15">
        <v>2.4</v>
      </c>
    </row>
    <row r="11970" spans="1:10" x14ac:dyDescent="0.3">
      <c r="A11970" s="38" t="s">
        <v>252</v>
      </c>
      <c r="B11970" s="15">
        <v>417000</v>
      </c>
      <c r="C11970" s="15">
        <v>2693500</v>
      </c>
      <c r="E11970" s="37" t="s">
        <v>258</v>
      </c>
      <c r="F11970" s="15">
        <v>349000</v>
      </c>
      <c r="G11970" s="15">
        <v>7528280</v>
      </c>
      <c r="I11970" s="38" t="s">
        <v>254</v>
      </c>
      <c r="J11970" s="15">
        <v>3.9</v>
      </c>
    </row>
    <row r="11971" spans="1:10" x14ac:dyDescent="0.3">
      <c r="A11971" s="38" t="s">
        <v>255</v>
      </c>
      <c r="B11971" s="15">
        <v>199900</v>
      </c>
      <c r="C11971" s="15">
        <v>631250</v>
      </c>
      <c r="E11971" s="36" t="s">
        <v>253</v>
      </c>
      <c r="F11971" s="15">
        <v>1894225</v>
      </c>
      <c r="G11971" s="15">
        <v>15196924</v>
      </c>
      <c r="I11971" s="38" t="s">
        <v>257</v>
      </c>
      <c r="J11971" s="15">
        <v>5</v>
      </c>
    </row>
    <row r="11972" spans="1:10" x14ac:dyDescent="0.3">
      <c r="A11972" s="38" t="s">
        <v>258</v>
      </c>
      <c r="B11972" s="15">
        <v>224500</v>
      </c>
      <c r="C11972" s="15">
        <v>906000</v>
      </c>
      <c r="E11972" s="35" t="s">
        <v>261</v>
      </c>
      <c r="F11972" s="15">
        <v>4634851</v>
      </c>
      <c r="G11972" s="15">
        <v>44762972</v>
      </c>
      <c r="I11972" s="38" t="s">
        <v>252</v>
      </c>
      <c r="J11972" s="15">
        <v>3.8</v>
      </c>
    </row>
    <row r="11973" spans="1:10" x14ac:dyDescent="0.3">
      <c r="A11973" s="38" t="s">
        <v>260</v>
      </c>
      <c r="B11973" s="15">
        <v>204000</v>
      </c>
      <c r="C11973" s="15">
        <v>626850</v>
      </c>
      <c r="E11973" s="36" t="s">
        <v>246</v>
      </c>
      <c r="F11973" s="15">
        <v>1038750</v>
      </c>
      <c r="G11973" s="15">
        <v>9681000</v>
      </c>
      <c r="I11973" s="38" t="s">
        <v>255</v>
      </c>
      <c r="J11973" s="15">
        <v>5</v>
      </c>
    </row>
    <row r="11974" spans="1:10" x14ac:dyDescent="0.3">
      <c r="A11974" s="38" t="s">
        <v>262</v>
      </c>
      <c r="B11974" s="15">
        <v>208500</v>
      </c>
      <c r="C11974" s="15">
        <v>550400</v>
      </c>
      <c r="E11974" s="36" t="s">
        <v>248</v>
      </c>
      <c r="F11974" s="15">
        <v>1232500</v>
      </c>
      <c r="G11974" s="15">
        <v>15539450</v>
      </c>
      <c r="I11974" s="38" t="s">
        <v>258</v>
      </c>
      <c r="J11974" s="15">
        <v>4.4000000000000004</v>
      </c>
    </row>
    <row r="11975" spans="1:10" x14ac:dyDescent="0.3">
      <c r="A11975" s="38" t="s">
        <v>263</v>
      </c>
      <c r="B11975" s="15">
        <v>245000</v>
      </c>
      <c r="C11975" s="15">
        <v>1253000</v>
      </c>
      <c r="E11975" s="36" t="s">
        <v>250</v>
      </c>
      <c r="F11975" s="15">
        <v>1319900</v>
      </c>
      <c r="G11975" s="15">
        <v>11234300</v>
      </c>
      <c r="I11975" s="38" t="s">
        <v>260</v>
      </c>
      <c r="J11975" s="15">
        <v>3.3</v>
      </c>
    </row>
    <row r="11976" spans="1:10" x14ac:dyDescent="0.3">
      <c r="A11976" s="35" t="s">
        <v>264</v>
      </c>
      <c r="B11976" s="15"/>
      <c r="C11976" s="15"/>
      <c r="E11976" s="37" t="s">
        <v>252</v>
      </c>
      <c r="F11976" s="15">
        <v>704500</v>
      </c>
      <c r="G11976" s="15">
        <v>5028850</v>
      </c>
      <c r="I11976" s="38" t="s">
        <v>262</v>
      </c>
      <c r="J11976" s="15">
        <v>4</v>
      </c>
    </row>
    <row r="11977" spans="1:10" x14ac:dyDescent="0.3">
      <c r="A11977" s="38" t="s">
        <v>245</v>
      </c>
      <c r="B11977" s="15">
        <v>252000</v>
      </c>
      <c r="C11977" s="15">
        <v>504000</v>
      </c>
      <c r="E11977" s="37" t="s">
        <v>255</v>
      </c>
      <c r="F11977" s="15">
        <v>310400</v>
      </c>
      <c r="G11977" s="15">
        <v>1980700</v>
      </c>
      <c r="I11977" s="38" t="s">
        <v>263</v>
      </c>
      <c r="J11977" s="15">
        <v>2.1</v>
      </c>
    </row>
    <row r="11978" spans="1:10" x14ac:dyDescent="0.3">
      <c r="A11978" s="38" t="s">
        <v>247</v>
      </c>
      <c r="B11978" s="15">
        <v>199000</v>
      </c>
      <c r="C11978" s="15">
        <v>1480350</v>
      </c>
      <c r="E11978" s="37" t="s">
        <v>258</v>
      </c>
      <c r="F11978" s="15">
        <v>305000</v>
      </c>
      <c r="G11978" s="15">
        <v>4224750</v>
      </c>
      <c r="I11978" s="35" t="s">
        <v>261</v>
      </c>
      <c r="J11978" s="15"/>
    </row>
    <row r="11979" spans="1:10" x14ac:dyDescent="0.3">
      <c r="A11979" s="38" t="s">
        <v>249</v>
      </c>
      <c r="B11979" s="15">
        <v>197500</v>
      </c>
      <c r="C11979" s="15">
        <v>2249350</v>
      </c>
      <c r="E11979" s="36" t="s">
        <v>253</v>
      </c>
      <c r="F11979" s="15">
        <v>1043701</v>
      </c>
      <c r="G11979" s="15">
        <v>8308222</v>
      </c>
      <c r="I11979" s="38" t="s">
        <v>245</v>
      </c>
      <c r="J11979" s="15">
        <v>5.6</v>
      </c>
    </row>
    <row r="11980" spans="1:10" x14ac:dyDescent="0.3">
      <c r="A11980" s="38" t="s">
        <v>251</v>
      </c>
      <c r="B11980" s="15">
        <v>511250</v>
      </c>
      <c r="C11980" s="15">
        <v>648000</v>
      </c>
      <c r="E11980" s="35" t="s">
        <v>264</v>
      </c>
      <c r="F11980" s="15">
        <v>4451376</v>
      </c>
      <c r="G11980" s="15">
        <v>44333823</v>
      </c>
      <c r="I11980" s="38" t="s">
        <v>247</v>
      </c>
      <c r="J11980" s="15">
        <v>4.9000000000000004</v>
      </c>
    </row>
    <row r="11981" spans="1:10" x14ac:dyDescent="0.3">
      <c r="A11981" s="38" t="s">
        <v>254</v>
      </c>
      <c r="B11981" s="15">
        <v>199900</v>
      </c>
      <c r="C11981" s="15">
        <v>1383700</v>
      </c>
      <c r="E11981" s="36" t="s">
        <v>246</v>
      </c>
      <c r="F11981" s="15">
        <v>1252226</v>
      </c>
      <c r="G11981" s="15">
        <v>6171302</v>
      </c>
      <c r="I11981" s="38" t="s">
        <v>249</v>
      </c>
      <c r="J11981" s="15">
        <v>4.4000000000000004</v>
      </c>
    </row>
    <row r="11982" spans="1:10" x14ac:dyDescent="0.3">
      <c r="A11982" s="38" t="s">
        <v>257</v>
      </c>
      <c r="B11982" s="15">
        <v>287000</v>
      </c>
      <c r="C11982" s="15">
        <v>1052000</v>
      </c>
      <c r="E11982" s="36" t="s">
        <v>248</v>
      </c>
      <c r="F11982" s="15">
        <v>889500</v>
      </c>
      <c r="G11982" s="15">
        <v>11214121</v>
      </c>
      <c r="I11982" s="38" t="s">
        <v>251</v>
      </c>
      <c r="J11982" s="15">
        <v>3.9</v>
      </c>
    </row>
    <row r="11983" spans="1:10" x14ac:dyDescent="0.3">
      <c r="A11983" s="38" t="s">
        <v>252</v>
      </c>
      <c r="B11983" s="15">
        <v>199000</v>
      </c>
      <c r="C11983" s="15">
        <v>2756450</v>
      </c>
      <c r="E11983" s="36" t="s">
        <v>250</v>
      </c>
      <c r="F11983" s="15">
        <v>1497500</v>
      </c>
      <c r="G11983" s="15">
        <v>15462050</v>
      </c>
      <c r="I11983" s="38" t="s">
        <v>254</v>
      </c>
      <c r="J11983" s="15">
        <v>5.4</v>
      </c>
    </row>
    <row r="11984" spans="1:10" x14ac:dyDescent="0.3">
      <c r="A11984" s="38" t="s">
        <v>255</v>
      </c>
      <c r="B11984" s="15">
        <v>315000</v>
      </c>
      <c r="C11984" s="15">
        <v>1994400</v>
      </c>
      <c r="E11984" s="37" t="s">
        <v>252</v>
      </c>
      <c r="F11984" s="15">
        <v>607500</v>
      </c>
      <c r="G11984" s="15">
        <v>7727900</v>
      </c>
      <c r="I11984" s="38" t="s">
        <v>257</v>
      </c>
      <c r="J11984" s="15">
        <v>5.3</v>
      </c>
    </row>
    <row r="11985" spans="1:10" x14ac:dyDescent="0.3">
      <c r="A11985" s="38" t="s">
        <v>258</v>
      </c>
      <c r="B11985" s="15">
        <v>180000</v>
      </c>
      <c r="C11985" s="15">
        <v>1514000</v>
      </c>
      <c r="E11985" s="37" t="s">
        <v>255</v>
      </c>
      <c r="F11985" s="15">
        <v>265000</v>
      </c>
      <c r="G11985" s="15">
        <v>4103000</v>
      </c>
      <c r="I11985" s="38" t="s">
        <v>252</v>
      </c>
      <c r="J11985" s="15">
        <v>6</v>
      </c>
    </row>
    <row r="11986" spans="1:10" x14ac:dyDescent="0.3">
      <c r="A11986" s="38" t="s">
        <v>260</v>
      </c>
      <c r="B11986" s="15">
        <v>284750</v>
      </c>
      <c r="C11986" s="15">
        <v>2544520</v>
      </c>
      <c r="E11986" s="37" t="s">
        <v>258</v>
      </c>
      <c r="F11986" s="15">
        <v>625000</v>
      </c>
      <c r="G11986" s="15">
        <v>3631150</v>
      </c>
      <c r="I11986" s="38" t="s">
        <v>255</v>
      </c>
      <c r="J11986" s="15">
        <v>6</v>
      </c>
    </row>
    <row r="11987" spans="1:10" x14ac:dyDescent="0.3">
      <c r="A11987" s="38" t="s">
        <v>262</v>
      </c>
      <c r="B11987" s="15">
        <v>180000</v>
      </c>
      <c r="C11987" s="15">
        <v>2053810</v>
      </c>
      <c r="E11987" s="36" t="s">
        <v>253</v>
      </c>
      <c r="F11987" s="15">
        <v>812150</v>
      </c>
      <c r="G11987" s="15">
        <v>11486350</v>
      </c>
      <c r="I11987" s="38" t="s">
        <v>258</v>
      </c>
      <c r="J11987" s="15">
        <v>6.9</v>
      </c>
    </row>
    <row r="11988" spans="1:10" x14ac:dyDescent="0.3">
      <c r="A11988" s="38" t="s">
        <v>263</v>
      </c>
      <c r="B11988" s="15">
        <v>527370</v>
      </c>
      <c r="C11988" s="15">
        <v>1549320</v>
      </c>
      <c r="E11988" s="35" t="s">
        <v>266</v>
      </c>
      <c r="F11988" s="15">
        <v>4040925</v>
      </c>
      <c r="G11988" s="15">
        <v>32154099</v>
      </c>
      <c r="I11988" s="38" t="s">
        <v>260</v>
      </c>
      <c r="J11988" s="15">
        <v>6</v>
      </c>
    </row>
    <row r="11989" spans="1:10" x14ac:dyDescent="0.3">
      <c r="A11989" s="35" t="s">
        <v>266</v>
      </c>
      <c r="B11989" s="15"/>
      <c r="C11989" s="15"/>
      <c r="E11989" s="36" t="s">
        <v>246</v>
      </c>
      <c r="F11989" s="15">
        <v>1247925</v>
      </c>
      <c r="G11989" s="15">
        <v>6290150</v>
      </c>
      <c r="I11989" s="38" t="s">
        <v>262</v>
      </c>
      <c r="J11989" s="15">
        <v>6</v>
      </c>
    </row>
    <row r="11990" spans="1:10" x14ac:dyDescent="0.3">
      <c r="A11990" s="38" t="s">
        <v>245</v>
      </c>
      <c r="B11990" s="15">
        <v>195000</v>
      </c>
      <c r="C11990" s="15">
        <v>779000</v>
      </c>
      <c r="E11990" s="36" t="s">
        <v>248</v>
      </c>
      <c r="F11990" s="15">
        <v>1179000</v>
      </c>
      <c r="G11990" s="15">
        <v>11598249</v>
      </c>
      <c r="I11990" s="38" t="s">
        <v>263</v>
      </c>
      <c r="J11990" s="15">
        <v>5.8</v>
      </c>
    </row>
    <row r="11991" spans="1:10" x14ac:dyDescent="0.3">
      <c r="A11991" s="38" t="s">
        <v>247</v>
      </c>
      <c r="B11991" s="15">
        <v>209950</v>
      </c>
      <c r="C11991" s="15">
        <v>644950</v>
      </c>
      <c r="E11991" s="36" t="s">
        <v>250</v>
      </c>
      <c r="F11991" s="15">
        <v>870500</v>
      </c>
      <c r="G11991" s="15">
        <v>7727575</v>
      </c>
      <c r="I11991" s="35" t="s">
        <v>264</v>
      </c>
      <c r="J11991" s="15"/>
    </row>
    <row r="11992" spans="1:10" x14ac:dyDescent="0.3">
      <c r="A11992" s="38" t="s">
        <v>249</v>
      </c>
      <c r="B11992" s="15">
        <v>195000</v>
      </c>
      <c r="C11992" s="15">
        <v>1422350</v>
      </c>
      <c r="E11992" s="37" t="s">
        <v>252</v>
      </c>
      <c r="F11992" s="15">
        <v>338500</v>
      </c>
      <c r="G11992" s="15">
        <v>4252325</v>
      </c>
      <c r="I11992" s="38" t="s">
        <v>245</v>
      </c>
      <c r="J11992" s="15">
        <v>4.3</v>
      </c>
    </row>
    <row r="11993" spans="1:10" x14ac:dyDescent="0.3">
      <c r="A11993" s="38" t="s">
        <v>251</v>
      </c>
      <c r="B11993" s="15">
        <v>309900</v>
      </c>
      <c r="C11993" s="15">
        <v>849790</v>
      </c>
      <c r="E11993" s="37" t="s">
        <v>255</v>
      </c>
      <c r="F11993" s="15">
        <v>229750</v>
      </c>
      <c r="G11993" s="15">
        <v>1004500</v>
      </c>
      <c r="I11993" s="38" t="s">
        <v>247</v>
      </c>
      <c r="J11993" s="15">
        <v>3.3</v>
      </c>
    </row>
    <row r="11994" spans="1:10" x14ac:dyDescent="0.3">
      <c r="A11994" s="38" t="s">
        <v>254</v>
      </c>
      <c r="B11994" s="15">
        <v>195000</v>
      </c>
      <c r="C11994" s="15">
        <v>549450</v>
      </c>
      <c r="E11994" s="37" t="s">
        <v>258</v>
      </c>
      <c r="F11994" s="15">
        <v>302250</v>
      </c>
      <c r="G11994" s="15">
        <v>2470750</v>
      </c>
      <c r="I11994" s="38" t="s">
        <v>249</v>
      </c>
      <c r="J11994" s="15">
        <v>4</v>
      </c>
    </row>
    <row r="11995" spans="1:10" x14ac:dyDescent="0.3">
      <c r="A11995" s="38" t="s">
        <v>257</v>
      </c>
      <c r="B11995" s="15">
        <v>175000</v>
      </c>
      <c r="C11995" s="15">
        <v>894002</v>
      </c>
      <c r="E11995" s="36" t="s">
        <v>253</v>
      </c>
      <c r="F11995" s="15">
        <v>743500</v>
      </c>
      <c r="G11995" s="15">
        <v>6538125</v>
      </c>
      <c r="I11995" s="38" t="s">
        <v>251</v>
      </c>
      <c r="J11995" s="15">
        <v>6.4</v>
      </c>
    </row>
    <row r="11996" spans="1:10" x14ac:dyDescent="0.3">
      <c r="A11996" s="38" t="s">
        <v>252</v>
      </c>
      <c r="B11996" s="15">
        <v>274800</v>
      </c>
      <c r="C11996" s="15">
        <v>965800</v>
      </c>
      <c r="E11996" s="35" t="s">
        <v>267</v>
      </c>
      <c r="F11996" s="15">
        <v>3543700</v>
      </c>
      <c r="G11996" s="15">
        <v>33270195</v>
      </c>
      <c r="I11996" s="38" t="s">
        <v>254</v>
      </c>
      <c r="J11996" s="15">
        <v>7.2</v>
      </c>
    </row>
    <row r="11997" spans="1:10" x14ac:dyDescent="0.3">
      <c r="A11997" s="38" t="s">
        <v>255</v>
      </c>
      <c r="B11997" s="15">
        <v>310000</v>
      </c>
      <c r="C11997" s="15">
        <v>721995</v>
      </c>
      <c r="E11997" s="36" t="s">
        <v>246</v>
      </c>
      <c r="F11997" s="15">
        <v>829250</v>
      </c>
      <c r="G11997" s="15">
        <v>5110316</v>
      </c>
      <c r="I11997" s="38" t="s">
        <v>257</v>
      </c>
      <c r="J11997" s="15">
        <v>7.2</v>
      </c>
    </row>
    <row r="11998" spans="1:10" x14ac:dyDescent="0.3">
      <c r="A11998" s="38" t="s">
        <v>258</v>
      </c>
      <c r="B11998" s="15">
        <v>169000</v>
      </c>
      <c r="C11998" s="15">
        <v>964800</v>
      </c>
      <c r="E11998" s="36" t="s">
        <v>248</v>
      </c>
      <c r="F11998" s="15">
        <v>833250</v>
      </c>
      <c r="G11998" s="15">
        <v>10678957</v>
      </c>
      <c r="I11998" s="38" t="s">
        <v>252</v>
      </c>
      <c r="J11998" s="15">
        <v>4</v>
      </c>
    </row>
    <row r="11999" spans="1:10" x14ac:dyDescent="0.3">
      <c r="A11999" s="38" t="s">
        <v>260</v>
      </c>
      <c r="B11999" s="15">
        <v>249995</v>
      </c>
      <c r="C11999" s="15">
        <v>871432</v>
      </c>
      <c r="E11999" s="36" t="s">
        <v>250</v>
      </c>
      <c r="F11999" s="15">
        <v>737000</v>
      </c>
      <c r="G11999" s="15">
        <v>8137400</v>
      </c>
      <c r="I11999" s="38" t="s">
        <v>255</v>
      </c>
      <c r="J11999" s="15">
        <v>4.4000000000000004</v>
      </c>
    </row>
    <row r="12000" spans="1:10" x14ac:dyDescent="0.3">
      <c r="A12000" s="38" t="s">
        <v>262</v>
      </c>
      <c r="B12000" s="15">
        <v>306000</v>
      </c>
      <c r="C12000" s="15">
        <v>612000</v>
      </c>
      <c r="E12000" s="37" t="s">
        <v>252</v>
      </c>
      <c r="F12000" s="15">
        <v>284500</v>
      </c>
      <c r="G12000" s="15">
        <v>3347500</v>
      </c>
      <c r="I12000" s="38" t="s">
        <v>258</v>
      </c>
      <c r="J12000" s="15">
        <v>3</v>
      </c>
    </row>
    <row r="12001" spans="1:10" x14ac:dyDescent="0.3">
      <c r="A12001" s="38" t="s">
        <v>263</v>
      </c>
      <c r="B12001" s="15">
        <v>160000</v>
      </c>
      <c r="C12001" s="15">
        <v>1159400</v>
      </c>
      <c r="E12001" s="37" t="s">
        <v>255</v>
      </c>
      <c r="F12001" s="15">
        <v>232500</v>
      </c>
      <c r="G12001" s="15">
        <v>1914500</v>
      </c>
      <c r="I12001" s="38" t="s">
        <v>260</v>
      </c>
      <c r="J12001" s="15">
        <v>3.6</v>
      </c>
    </row>
    <row r="12002" spans="1:10" x14ac:dyDescent="0.3">
      <c r="A12002" s="35" t="s">
        <v>267</v>
      </c>
      <c r="B12002" s="15"/>
      <c r="C12002" s="15"/>
      <c r="E12002" s="37" t="s">
        <v>258</v>
      </c>
      <c r="F12002" s="15">
        <v>220000</v>
      </c>
      <c r="G12002" s="15">
        <v>2875400</v>
      </c>
      <c r="I12002" s="38" t="s">
        <v>262</v>
      </c>
      <c r="J12002" s="15">
        <v>4.2</v>
      </c>
    </row>
    <row r="12003" spans="1:10" x14ac:dyDescent="0.3">
      <c r="A12003" s="38" t="s">
        <v>245</v>
      </c>
      <c r="B12003" s="15">
        <v>162875</v>
      </c>
      <c r="C12003" s="15">
        <v>642250</v>
      </c>
      <c r="E12003" s="36" t="s">
        <v>253</v>
      </c>
      <c r="F12003" s="15">
        <v>1144200</v>
      </c>
      <c r="G12003" s="15">
        <v>9343522</v>
      </c>
      <c r="I12003" s="38" t="s">
        <v>263</v>
      </c>
      <c r="J12003" s="15">
        <v>5.4</v>
      </c>
    </row>
    <row r="12004" spans="1:10" x14ac:dyDescent="0.3">
      <c r="A12004" s="38" t="s">
        <v>247</v>
      </c>
      <c r="B12004" s="15">
        <v>334500</v>
      </c>
      <c r="C12004" s="15">
        <v>1134400</v>
      </c>
      <c r="E12004" s="35" t="s">
        <v>268</v>
      </c>
      <c r="F12004" s="15">
        <v>3543272</v>
      </c>
      <c r="G12004" s="15">
        <v>44131724</v>
      </c>
      <c r="I12004" s="35" t="s">
        <v>266</v>
      </c>
      <c r="J12004" s="15"/>
    </row>
    <row r="12005" spans="1:10" x14ac:dyDescent="0.3">
      <c r="A12005" s="38" t="s">
        <v>249</v>
      </c>
      <c r="B12005" s="15">
        <v>153450</v>
      </c>
      <c r="C12005" s="15">
        <v>1038804</v>
      </c>
      <c r="E12005" s="36" t="s">
        <v>246</v>
      </c>
      <c r="F12005" s="15">
        <v>672950</v>
      </c>
      <c r="G12005" s="15">
        <v>9550950</v>
      </c>
      <c r="I12005" s="38" t="s">
        <v>245</v>
      </c>
      <c r="J12005" s="15">
        <v>6.1</v>
      </c>
    </row>
    <row r="12006" spans="1:10" x14ac:dyDescent="0.3">
      <c r="A12006" s="38" t="s">
        <v>251</v>
      </c>
      <c r="B12006" s="15">
        <v>172475</v>
      </c>
      <c r="C12006" s="15">
        <v>1109850</v>
      </c>
      <c r="E12006" s="36" t="s">
        <v>248</v>
      </c>
      <c r="F12006" s="15">
        <v>1291400</v>
      </c>
      <c r="G12006" s="15">
        <v>11276733</v>
      </c>
      <c r="I12006" s="38" t="s">
        <v>247</v>
      </c>
      <c r="J12006" s="15">
        <v>6.7</v>
      </c>
    </row>
    <row r="12007" spans="1:10" x14ac:dyDescent="0.3">
      <c r="A12007" s="38" t="s">
        <v>254</v>
      </c>
      <c r="B12007" s="15">
        <v>315950</v>
      </c>
      <c r="C12007" s="15">
        <v>852912</v>
      </c>
      <c r="E12007" s="36" t="s">
        <v>250</v>
      </c>
      <c r="F12007" s="15">
        <v>797000</v>
      </c>
      <c r="G12007" s="15">
        <v>11096707</v>
      </c>
      <c r="I12007" s="38" t="s">
        <v>249</v>
      </c>
      <c r="J12007" s="15">
        <v>7.6</v>
      </c>
    </row>
    <row r="12008" spans="1:10" x14ac:dyDescent="0.3">
      <c r="A12008" s="38" t="s">
        <v>257</v>
      </c>
      <c r="B12008" s="15">
        <v>557950</v>
      </c>
      <c r="C12008" s="15">
        <v>1670900</v>
      </c>
      <c r="E12008" s="37" t="s">
        <v>252</v>
      </c>
      <c r="F12008" s="15">
        <v>242500</v>
      </c>
      <c r="G12008" s="15">
        <v>3915000</v>
      </c>
      <c r="I12008" s="38" t="s">
        <v>251</v>
      </c>
      <c r="J12008" s="15">
        <v>8.1999999999999993</v>
      </c>
    </row>
    <row r="12009" spans="1:10" x14ac:dyDescent="0.3">
      <c r="A12009" s="38" t="s">
        <v>252</v>
      </c>
      <c r="B12009" s="15">
        <v>241475</v>
      </c>
      <c r="C12009" s="15">
        <v>2086335</v>
      </c>
      <c r="E12009" s="37" t="s">
        <v>255</v>
      </c>
      <c r="F12009" s="15">
        <v>295000</v>
      </c>
      <c r="G12009" s="15">
        <v>5129650</v>
      </c>
      <c r="I12009" s="38" t="s">
        <v>254</v>
      </c>
      <c r="J12009" s="15">
        <v>7.6</v>
      </c>
    </row>
    <row r="12010" spans="1:10" x14ac:dyDescent="0.3">
      <c r="A12010" s="38" t="s">
        <v>255</v>
      </c>
      <c r="B12010" s="15">
        <v>143500</v>
      </c>
      <c r="C12010" s="15">
        <v>1099500</v>
      </c>
      <c r="E12010" s="37" t="s">
        <v>258</v>
      </c>
      <c r="F12010" s="15">
        <v>259500</v>
      </c>
      <c r="G12010" s="15">
        <v>2052057</v>
      </c>
      <c r="I12010" s="38" t="s">
        <v>257</v>
      </c>
      <c r="J12010" s="15">
        <v>8.8000000000000007</v>
      </c>
    </row>
    <row r="12011" spans="1:10" x14ac:dyDescent="0.3">
      <c r="A12011" s="38" t="s">
        <v>258</v>
      </c>
      <c r="B12011" s="15">
        <v>329475</v>
      </c>
      <c r="C12011" s="15">
        <v>1928600</v>
      </c>
      <c r="E12011" s="36" t="s">
        <v>253</v>
      </c>
      <c r="F12011" s="15">
        <v>781922</v>
      </c>
      <c r="G12011" s="15">
        <v>12207334</v>
      </c>
      <c r="I12011" s="38" t="s">
        <v>252</v>
      </c>
      <c r="J12011" s="15">
        <v>10</v>
      </c>
    </row>
    <row r="12012" spans="1:10" x14ac:dyDescent="0.3">
      <c r="A12012" s="38" t="s">
        <v>260</v>
      </c>
      <c r="B12012" s="15">
        <v>153200</v>
      </c>
      <c r="C12012" s="15">
        <v>389700</v>
      </c>
      <c r="E12012" s="35" t="s">
        <v>269</v>
      </c>
      <c r="F12012" s="15">
        <v>3532870</v>
      </c>
      <c r="G12012" s="15">
        <v>58058484</v>
      </c>
      <c r="I12012" s="38" t="s">
        <v>255</v>
      </c>
      <c r="J12012" s="15">
        <v>8</v>
      </c>
    </row>
    <row r="12013" spans="1:10" x14ac:dyDescent="0.3">
      <c r="A12013" s="38" t="s">
        <v>262</v>
      </c>
      <c r="B12013" s="15">
        <v>141250</v>
      </c>
      <c r="C12013" s="15">
        <v>2111161</v>
      </c>
      <c r="E12013" s="36" t="s">
        <v>246</v>
      </c>
      <c r="F12013" s="15">
        <v>811400</v>
      </c>
      <c r="G12013" s="15">
        <v>8354747</v>
      </c>
      <c r="I12013" s="38" t="s">
        <v>258</v>
      </c>
      <c r="J12013" s="15">
        <v>7.5</v>
      </c>
    </row>
    <row r="12014" spans="1:10" x14ac:dyDescent="0.3">
      <c r="A12014" s="38" t="s">
        <v>263</v>
      </c>
      <c r="B12014" s="15">
        <v>242500</v>
      </c>
      <c r="C12014" s="15">
        <v>867350</v>
      </c>
      <c r="E12014" s="36" t="s">
        <v>248</v>
      </c>
      <c r="F12014" s="15">
        <v>1085520</v>
      </c>
      <c r="G12014" s="15">
        <v>18300497</v>
      </c>
      <c r="I12014" s="38" t="s">
        <v>260</v>
      </c>
      <c r="J12014" s="15">
        <v>4.5</v>
      </c>
    </row>
    <row r="12015" spans="1:10" x14ac:dyDescent="0.3">
      <c r="A12015" s="35" t="s">
        <v>268</v>
      </c>
      <c r="B12015" s="15"/>
      <c r="C12015" s="15"/>
      <c r="E12015" s="36" t="s">
        <v>250</v>
      </c>
      <c r="F12015" s="15">
        <v>813700</v>
      </c>
      <c r="G12015" s="15">
        <v>18544800</v>
      </c>
      <c r="I12015" s="38" t="s">
        <v>262</v>
      </c>
      <c r="J12015" s="15">
        <v>4.5</v>
      </c>
    </row>
    <row r="12016" spans="1:10" x14ac:dyDescent="0.3">
      <c r="A12016" s="38" t="s">
        <v>245</v>
      </c>
      <c r="B12016" s="15">
        <v>302933</v>
      </c>
      <c r="C12016" s="15">
        <v>302933</v>
      </c>
      <c r="E12016" s="37" t="s">
        <v>252</v>
      </c>
      <c r="F12016" s="15">
        <v>267000</v>
      </c>
      <c r="G12016" s="15">
        <v>6752328</v>
      </c>
      <c r="I12016" s="38" t="s">
        <v>263</v>
      </c>
      <c r="J12016" s="15">
        <v>3.8</v>
      </c>
    </row>
    <row r="12017" spans="1:10" x14ac:dyDescent="0.3">
      <c r="A12017" s="38" t="s">
        <v>247</v>
      </c>
      <c r="B12017" s="15">
        <v>158750</v>
      </c>
      <c r="C12017" s="15">
        <v>1203900</v>
      </c>
      <c r="E12017" s="37" t="s">
        <v>255</v>
      </c>
      <c r="F12017" s="15">
        <v>294000</v>
      </c>
      <c r="G12017" s="15">
        <v>7936022</v>
      </c>
      <c r="I12017" s="35" t="s">
        <v>267</v>
      </c>
      <c r="J12017" s="15"/>
    </row>
    <row r="12018" spans="1:10" x14ac:dyDescent="0.3">
      <c r="A12018" s="38" t="s">
        <v>249</v>
      </c>
      <c r="B12018" s="15">
        <v>129955</v>
      </c>
      <c r="C12018" s="15">
        <v>1006010</v>
      </c>
      <c r="E12018" s="37" t="s">
        <v>258</v>
      </c>
      <c r="F12018" s="15">
        <v>252700</v>
      </c>
      <c r="G12018" s="15">
        <v>3856450</v>
      </c>
      <c r="I12018" s="38" t="s">
        <v>245</v>
      </c>
      <c r="J12018" s="15">
        <v>5.3</v>
      </c>
    </row>
    <row r="12019" spans="1:10" x14ac:dyDescent="0.3">
      <c r="A12019" s="38" t="s">
        <v>251</v>
      </c>
      <c r="B12019" s="15">
        <v>144000</v>
      </c>
      <c r="C12019" s="15">
        <v>705200</v>
      </c>
      <c r="E12019" s="36" t="s">
        <v>253</v>
      </c>
      <c r="F12019" s="15">
        <v>822250</v>
      </c>
      <c r="G12019" s="15">
        <v>12858440</v>
      </c>
      <c r="I12019" s="38" t="s">
        <v>247</v>
      </c>
      <c r="J12019" s="15">
        <v>3.1</v>
      </c>
    </row>
    <row r="12020" spans="1:10" x14ac:dyDescent="0.3">
      <c r="A12020" s="38" t="s">
        <v>254</v>
      </c>
      <c r="B12020" s="15">
        <v>309150</v>
      </c>
      <c r="C12020" s="15">
        <v>1993422</v>
      </c>
      <c r="E12020" s="35" t="s">
        <v>270</v>
      </c>
      <c r="F12020" s="15">
        <v>4367680</v>
      </c>
      <c r="G12020" s="15">
        <v>68177617</v>
      </c>
      <c r="I12020" s="38" t="s">
        <v>249</v>
      </c>
      <c r="J12020" s="15">
        <v>3.5</v>
      </c>
    </row>
    <row r="12021" spans="1:10" x14ac:dyDescent="0.3">
      <c r="A12021" s="38" t="s">
        <v>257</v>
      </c>
      <c r="B12021" s="15">
        <v>147450</v>
      </c>
      <c r="C12021" s="15">
        <v>2101900</v>
      </c>
      <c r="E12021" s="36" t="s">
        <v>246</v>
      </c>
      <c r="F12021" s="15">
        <v>816374</v>
      </c>
      <c r="G12021" s="15">
        <v>11748403</v>
      </c>
      <c r="I12021" s="38" t="s">
        <v>251</v>
      </c>
      <c r="J12021" s="15">
        <v>4</v>
      </c>
    </row>
    <row r="12022" spans="1:10" x14ac:dyDescent="0.3">
      <c r="A12022" s="38" t="s">
        <v>252</v>
      </c>
      <c r="B12022" s="15">
        <v>125000</v>
      </c>
      <c r="C12022" s="15">
        <v>1234400</v>
      </c>
      <c r="E12022" s="36" t="s">
        <v>248</v>
      </c>
      <c r="F12022" s="15">
        <v>821798</v>
      </c>
      <c r="G12022" s="15">
        <v>18427381</v>
      </c>
      <c r="I12022" s="38" t="s">
        <v>254</v>
      </c>
      <c r="J12022" s="15">
        <v>7</v>
      </c>
    </row>
    <row r="12023" spans="1:10" x14ac:dyDescent="0.3">
      <c r="A12023" s="38" t="s">
        <v>255</v>
      </c>
      <c r="B12023" s="15">
        <v>139000</v>
      </c>
      <c r="C12023" s="15">
        <v>1120900</v>
      </c>
      <c r="E12023" s="36" t="s">
        <v>250</v>
      </c>
      <c r="F12023" s="15">
        <v>1863058</v>
      </c>
      <c r="G12023" s="15">
        <v>18901349</v>
      </c>
      <c r="I12023" s="38" t="s">
        <v>257</v>
      </c>
      <c r="J12023" s="15">
        <v>7</v>
      </c>
    </row>
    <row r="12024" spans="1:10" x14ac:dyDescent="0.3">
      <c r="A12024" s="38" t="s">
        <v>258</v>
      </c>
      <c r="B12024" s="15">
        <v>222649</v>
      </c>
      <c r="C12024" s="15">
        <v>994599</v>
      </c>
      <c r="E12024" s="37" t="s">
        <v>252</v>
      </c>
      <c r="F12024" s="15">
        <v>739750</v>
      </c>
      <c r="G12024" s="15">
        <v>7409694</v>
      </c>
      <c r="I12024" s="38" t="s">
        <v>252</v>
      </c>
      <c r="J12024" s="15">
        <v>4</v>
      </c>
    </row>
    <row r="12025" spans="1:10" x14ac:dyDescent="0.3">
      <c r="A12025" s="38" t="s">
        <v>260</v>
      </c>
      <c r="B12025" s="15">
        <v>282000</v>
      </c>
      <c r="C12025" s="15">
        <v>807950</v>
      </c>
      <c r="E12025" s="37" t="s">
        <v>255</v>
      </c>
      <c r="F12025" s="15">
        <v>300800</v>
      </c>
      <c r="G12025" s="15">
        <v>5216297</v>
      </c>
      <c r="I12025" s="38" t="s">
        <v>255</v>
      </c>
      <c r="J12025" s="15">
        <v>3.2</v>
      </c>
    </row>
    <row r="12026" spans="1:10" x14ac:dyDescent="0.3">
      <c r="A12026" s="38" t="s">
        <v>262</v>
      </c>
      <c r="B12026" s="15">
        <v>145000</v>
      </c>
      <c r="C12026" s="15">
        <v>1391800</v>
      </c>
      <c r="E12026" s="37" t="s">
        <v>258</v>
      </c>
      <c r="F12026" s="15">
        <v>822508</v>
      </c>
      <c r="G12026" s="15">
        <v>6275358</v>
      </c>
      <c r="I12026" s="38" t="s">
        <v>258</v>
      </c>
      <c r="J12026" s="15">
        <v>3.9</v>
      </c>
    </row>
    <row r="12027" spans="1:10" x14ac:dyDescent="0.3">
      <c r="A12027" s="38" t="s">
        <v>263</v>
      </c>
      <c r="B12027" s="15">
        <v>232374</v>
      </c>
      <c r="C12027" s="15">
        <v>1951793</v>
      </c>
      <c r="E12027" s="36" t="s">
        <v>253</v>
      </c>
      <c r="F12027" s="15">
        <v>866450</v>
      </c>
      <c r="G12027" s="15">
        <v>19100484</v>
      </c>
      <c r="I12027" s="38" t="s">
        <v>260</v>
      </c>
      <c r="J12027" s="15">
        <v>2.2999999999999998</v>
      </c>
    </row>
    <row r="12028" spans="1:10" x14ac:dyDescent="0.3">
      <c r="A12028" s="35" t="s">
        <v>269</v>
      </c>
      <c r="B12028" s="15"/>
      <c r="C12028" s="15"/>
      <c r="E12028" s="35" t="s">
        <v>271</v>
      </c>
      <c r="F12028" s="15">
        <v>4902204</v>
      </c>
      <c r="G12028" s="15">
        <v>67408475</v>
      </c>
      <c r="I12028" s="38" t="s">
        <v>262</v>
      </c>
      <c r="J12028" s="15">
        <v>3.1</v>
      </c>
    </row>
    <row r="12029" spans="1:10" x14ac:dyDescent="0.3">
      <c r="A12029" s="38" t="s">
        <v>245</v>
      </c>
      <c r="B12029" s="15">
        <v>152500</v>
      </c>
      <c r="C12029" s="15">
        <v>1104810</v>
      </c>
      <c r="E12029" s="36" t="s">
        <v>246</v>
      </c>
      <c r="F12029" s="15">
        <v>757760</v>
      </c>
      <c r="G12029" s="15">
        <v>11330157</v>
      </c>
      <c r="I12029" s="38" t="s">
        <v>263</v>
      </c>
      <c r="J12029" s="15">
        <v>3.2</v>
      </c>
    </row>
    <row r="12030" spans="1:10" x14ac:dyDescent="0.3">
      <c r="A12030" s="38" t="s">
        <v>247</v>
      </c>
      <c r="B12030" s="15">
        <v>535825</v>
      </c>
      <c r="C12030" s="15">
        <v>1433750</v>
      </c>
      <c r="E12030" s="36" t="s">
        <v>248</v>
      </c>
      <c r="F12030" s="15">
        <v>1560500</v>
      </c>
      <c r="G12030" s="15">
        <v>15033801</v>
      </c>
      <c r="I12030" s="35" t="s">
        <v>268</v>
      </c>
      <c r="J12030" s="15"/>
    </row>
    <row r="12031" spans="1:10" x14ac:dyDescent="0.3">
      <c r="A12031" s="38" t="s">
        <v>249</v>
      </c>
      <c r="B12031" s="15">
        <v>156000</v>
      </c>
      <c r="C12031" s="15">
        <v>1302550</v>
      </c>
      <c r="E12031" s="36" t="s">
        <v>250</v>
      </c>
      <c r="F12031" s="15">
        <v>1277944</v>
      </c>
      <c r="G12031" s="15">
        <v>19050187</v>
      </c>
      <c r="I12031" s="38" t="s">
        <v>245</v>
      </c>
      <c r="J12031" s="15">
        <v>4.0999999999999996</v>
      </c>
    </row>
    <row r="12032" spans="1:10" x14ac:dyDescent="0.3">
      <c r="A12032" s="38" t="s">
        <v>251</v>
      </c>
      <c r="B12032" s="15">
        <v>599500</v>
      </c>
      <c r="C12032" s="15">
        <v>2801800</v>
      </c>
      <c r="E12032" s="37" t="s">
        <v>252</v>
      </c>
      <c r="F12032" s="15">
        <v>310000</v>
      </c>
      <c r="G12032" s="15">
        <v>8927100</v>
      </c>
      <c r="I12032" s="38" t="s">
        <v>247</v>
      </c>
      <c r="J12032" s="15">
        <v>4</v>
      </c>
    </row>
    <row r="12033" spans="1:10" x14ac:dyDescent="0.3">
      <c r="A12033" s="38" t="s">
        <v>254</v>
      </c>
      <c r="B12033" s="15">
        <v>168978</v>
      </c>
      <c r="C12033" s="15">
        <v>2231778</v>
      </c>
      <c r="E12033" s="37" t="s">
        <v>255</v>
      </c>
      <c r="F12033" s="15">
        <v>258944</v>
      </c>
      <c r="G12033" s="15">
        <v>4835187</v>
      </c>
      <c r="I12033" s="38" t="s">
        <v>249</v>
      </c>
      <c r="J12033" s="15">
        <v>4</v>
      </c>
    </row>
    <row r="12034" spans="1:10" x14ac:dyDescent="0.3">
      <c r="A12034" s="38" t="s">
        <v>257</v>
      </c>
      <c r="B12034" s="15">
        <v>175000</v>
      </c>
      <c r="C12034" s="15">
        <v>2064850</v>
      </c>
      <c r="E12034" s="37" t="s">
        <v>258</v>
      </c>
      <c r="F12034" s="15">
        <v>709000</v>
      </c>
      <c r="G12034" s="15">
        <v>5287900</v>
      </c>
      <c r="I12034" s="38" t="s">
        <v>251</v>
      </c>
      <c r="J12034" s="15">
        <v>4.8</v>
      </c>
    </row>
    <row r="12035" spans="1:10" x14ac:dyDescent="0.3">
      <c r="A12035" s="38" t="s">
        <v>252</v>
      </c>
      <c r="B12035" s="15">
        <v>352750</v>
      </c>
      <c r="C12035" s="15">
        <v>2553950</v>
      </c>
      <c r="E12035" s="36" t="s">
        <v>253</v>
      </c>
      <c r="F12035" s="15">
        <v>1306000</v>
      </c>
      <c r="G12035" s="15">
        <v>21994330</v>
      </c>
      <c r="I12035" s="38" t="s">
        <v>254</v>
      </c>
      <c r="J12035" s="15">
        <v>3.3</v>
      </c>
    </row>
    <row r="12036" spans="1:10" x14ac:dyDescent="0.3">
      <c r="A12036" s="38" t="s">
        <v>255</v>
      </c>
      <c r="B12036" s="15">
        <v>413020</v>
      </c>
      <c r="C12036" s="15">
        <v>3174119</v>
      </c>
      <c r="E12036" s="35" t="s">
        <v>272</v>
      </c>
      <c r="F12036" s="15">
        <v>4211350</v>
      </c>
      <c r="G12036" s="15">
        <v>82494777</v>
      </c>
      <c r="I12036" s="38" t="s">
        <v>257</v>
      </c>
      <c r="J12036" s="15">
        <v>4.9000000000000004</v>
      </c>
    </row>
    <row r="12037" spans="1:10" x14ac:dyDescent="0.3">
      <c r="A12037" s="38" t="s">
        <v>258</v>
      </c>
      <c r="B12037" s="15">
        <v>450500</v>
      </c>
      <c r="C12037" s="15">
        <v>1660350</v>
      </c>
      <c r="E12037" s="36" t="s">
        <v>246</v>
      </c>
      <c r="F12037" s="15">
        <v>931500</v>
      </c>
      <c r="G12037" s="15">
        <v>15497250</v>
      </c>
      <c r="I12037" s="38" t="s">
        <v>252</v>
      </c>
      <c r="J12037" s="15">
        <v>6</v>
      </c>
    </row>
    <row r="12038" spans="1:10" x14ac:dyDescent="0.3">
      <c r="A12038" s="38" t="s">
        <v>260</v>
      </c>
      <c r="B12038" s="15">
        <v>264475</v>
      </c>
      <c r="C12038" s="15">
        <v>2032069</v>
      </c>
      <c r="E12038" s="36" t="s">
        <v>248</v>
      </c>
      <c r="F12038" s="15">
        <v>974140</v>
      </c>
      <c r="G12038" s="15">
        <v>18447941</v>
      </c>
      <c r="I12038" s="38" t="s">
        <v>255</v>
      </c>
      <c r="J12038" s="15">
        <v>6</v>
      </c>
    </row>
    <row r="12039" spans="1:10" x14ac:dyDescent="0.3">
      <c r="A12039" s="38" t="s">
        <v>262</v>
      </c>
      <c r="B12039" s="15">
        <v>193000</v>
      </c>
      <c r="C12039" s="15">
        <v>2220375</v>
      </c>
      <c r="E12039" s="36" t="s">
        <v>250</v>
      </c>
      <c r="F12039" s="15">
        <v>993750</v>
      </c>
      <c r="G12039" s="15">
        <v>22888819</v>
      </c>
      <c r="I12039" s="38" t="s">
        <v>258</v>
      </c>
      <c r="J12039" s="15">
        <v>3.6</v>
      </c>
    </row>
    <row r="12040" spans="1:10" x14ac:dyDescent="0.3">
      <c r="A12040" s="38" t="s">
        <v>263</v>
      </c>
      <c r="B12040" s="15">
        <v>185000</v>
      </c>
      <c r="C12040" s="15">
        <v>2142570</v>
      </c>
      <c r="E12040" s="37" t="s">
        <v>252</v>
      </c>
      <c r="F12040" s="15">
        <v>320000</v>
      </c>
      <c r="G12040" s="15">
        <v>7631019</v>
      </c>
      <c r="I12040" s="38" t="s">
        <v>260</v>
      </c>
      <c r="J12040" s="15">
        <v>3.6</v>
      </c>
    </row>
    <row r="12041" spans="1:10" x14ac:dyDescent="0.3">
      <c r="A12041" s="35" t="s">
        <v>270</v>
      </c>
      <c r="B12041" s="15"/>
      <c r="C12041" s="15"/>
      <c r="E12041" s="37" t="s">
        <v>255</v>
      </c>
      <c r="F12041" s="15">
        <v>363750</v>
      </c>
      <c r="G12041" s="15">
        <v>9973851</v>
      </c>
      <c r="I12041" s="38" t="s">
        <v>262</v>
      </c>
      <c r="J12041" s="15">
        <v>2.7</v>
      </c>
    </row>
    <row r="12042" spans="1:10" x14ac:dyDescent="0.3">
      <c r="A12042" s="38" t="s">
        <v>245</v>
      </c>
      <c r="B12042" s="15">
        <v>190200</v>
      </c>
      <c r="C12042" s="15">
        <v>916650</v>
      </c>
      <c r="E12042" s="37" t="s">
        <v>258</v>
      </c>
      <c r="F12042" s="15">
        <v>310000</v>
      </c>
      <c r="G12042" s="15">
        <v>5283949</v>
      </c>
      <c r="I12042" s="38" t="s">
        <v>263</v>
      </c>
      <c r="J12042" s="15"/>
    </row>
    <row r="12043" spans="1:10" x14ac:dyDescent="0.3">
      <c r="A12043" s="38" t="s">
        <v>247</v>
      </c>
      <c r="B12043" s="15">
        <v>210975</v>
      </c>
      <c r="C12043" s="15">
        <v>817900</v>
      </c>
      <c r="E12043" s="36" t="s">
        <v>253</v>
      </c>
      <c r="F12043" s="15">
        <v>1311960</v>
      </c>
      <c r="G12043" s="15">
        <v>25660767</v>
      </c>
      <c r="I12043" s="35" t="s">
        <v>269</v>
      </c>
      <c r="J12043" s="15"/>
    </row>
    <row r="12044" spans="1:10" x14ac:dyDescent="0.3">
      <c r="A12044" s="38" t="s">
        <v>249</v>
      </c>
      <c r="B12044" s="15">
        <v>186000</v>
      </c>
      <c r="C12044" s="15">
        <v>1206000</v>
      </c>
      <c r="E12044" s="35" t="s">
        <v>273</v>
      </c>
      <c r="F12044" s="15">
        <v>4879323</v>
      </c>
      <c r="G12044" s="15">
        <v>100122150</v>
      </c>
      <c r="I12044" s="38" t="s">
        <v>245</v>
      </c>
      <c r="J12044" s="15">
        <v>2.4</v>
      </c>
    </row>
    <row r="12045" spans="1:10" x14ac:dyDescent="0.3">
      <c r="A12045" s="38" t="s">
        <v>251</v>
      </c>
      <c r="B12045" s="15">
        <v>367808</v>
      </c>
      <c r="C12045" s="15">
        <v>2337623</v>
      </c>
      <c r="E12045" s="36" t="s">
        <v>246</v>
      </c>
      <c r="F12045" s="15">
        <v>1108923</v>
      </c>
      <c r="G12045" s="15">
        <v>18935063</v>
      </c>
      <c r="I12045" s="38" t="s">
        <v>247</v>
      </c>
      <c r="J12045" s="15">
        <v>2.4</v>
      </c>
    </row>
    <row r="12046" spans="1:10" x14ac:dyDescent="0.3">
      <c r="A12046" s="38" t="s">
        <v>254</v>
      </c>
      <c r="B12046" s="15">
        <v>278500</v>
      </c>
      <c r="C12046" s="15">
        <v>2683750</v>
      </c>
      <c r="E12046" s="36" t="s">
        <v>248</v>
      </c>
      <c r="F12046" s="15">
        <v>1062900</v>
      </c>
      <c r="G12046" s="15">
        <v>27483084</v>
      </c>
      <c r="I12046" s="38" t="s">
        <v>249</v>
      </c>
      <c r="J12046" s="15">
        <v>2.4</v>
      </c>
    </row>
    <row r="12047" spans="1:10" x14ac:dyDescent="0.3">
      <c r="A12047" s="38" t="s">
        <v>257</v>
      </c>
      <c r="B12047" s="15">
        <v>191500</v>
      </c>
      <c r="C12047" s="15">
        <v>2618650</v>
      </c>
      <c r="E12047" s="36" t="s">
        <v>250</v>
      </c>
      <c r="F12047" s="15">
        <v>1594000</v>
      </c>
      <c r="G12047" s="15">
        <v>32470392</v>
      </c>
      <c r="I12047" s="38" t="s">
        <v>251</v>
      </c>
      <c r="J12047" s="15">
        <v>1.6</v>
      </c>
    </row>
    <row r="12048" spans="1:10" x14ac:dyDescent="0.3">
      <c r="A12048" s="38" t="s">
        <v>252</v>
      </c>
      <c r="B12048" s="15">
        <v>197500</v>
      </c>
      <c r="C12048" s="15">
        <v>2492800</v>
      </c>
      <c r="E12048" s="37" t="s">
        <v>252</v>
      </c>
      <c r="F12048" s="15">
        <v>904000</v>
      </c>
      <c r="G12048" s="15">
        <v>11416068</v>
      </c>
      <c r="I12048" s="38" t="s">
        <v>254</v>
      </c>
      <c r="J12048" s="15">
        <v>2.2999999999999998</v>
      </c>
    </row>
    <row r="12049" spans="1:10" x14ac:dyDescent="0.3">
      <c r="A12049" s="38" t="s">
        <v>255</v>
      </c>
      <c r="B12049" s="15">
        <v>194000</v>
      </c>
      <c r="C12049" s="15">
        <v>3162350</v>
      </c>
      <c r="E12049" s="37" t="s">
        <v>255</v>
      </c>
      <c r="F12049" s="15">
        <v>360000</v>
      </c>
      <c r="G12049" s="15">
        <v>12575480</v>
      </c>
      <c r="I12049" s="38" t="s">
        <v>257</v>
      </c>
      <c r="J12049" s="15">
        <v>3</v>
      </c>
    </row>
    <row r="12050" spans="1:10" x14ac:dyDescent="0.3">
      <c r="A12050" s="38" t="s">
        <v>258</v>
      </c>
      <c r="B12050" s="15">
        <v>291475</v>
      </c>
      <c r="C12050" s="15">
        <v>2434300</v>
      </c>
      <c r="E12050" s="37" t="s">
        <v>258</v>
      </c>
      <c r="F12050" s="15">
        <v>330000</v>
      </c>
      <c r="G12050" s="15">
        <v>8478844</v>
      </c>
      <c r="I12050" s="38" t="s">
        <v>252</v>
      </c>
      <c r="J12050" s="15">
        <v>3</v>
      </c>
    </row>
    <row r="12051" spans="1:10" x14ac:dyDescent="0.3">
      <c r="A12051" s="38" t="s">
        <v>260</v>
      </c>
      <c r="B12051" s="15">
        <v>208475</v>
      </c>
      <c r="C12051" s="15">
        <v>1649100</v>
      </c>
      <c r="E12051" s="36" t="s">
        <v>253</v>
      </c>
      <c r="F12051" s="15">
        <v>1113500</v>
      </c>
      <c r="G12051" s="15">
        <v>21233611</v>
      </c>
      <c r="I12051" s="38" t="s">
        <v>255</v>
      </c>
      <c r="J12051" s="15">
        <v>5.4</v>
      </c>
    </row>
    <row r="12052" spans="1:10" x14ac:dyDescent="0.3">
      <c r="A12052" s="38" t="s">
        <v>262</v>
      </c>
      <c r="B12052" s="15">
        <v>204475</v>
      </c>
      <c r="C12052" s="15">
        <v>2908538</v>
      </c>
      <c r="E12052" s="35" t="s">
        <v>274</v>
      </c>
      <c r="F12052" s="15">
        <v>4411661</v>
      </c>
      <c r="G12052" s="15">
        <v>103590746</v>
      </c>
      <c r="I12052" s="38" t="s">
        <v>258</v>
      </c>
      <c r="J12052" s="15">
        <v>6.1</v>
      </c>
    </row>
    <row r="12053" spans="1:10" x14ac:dyDescent="0.3">
      <c r="A12053" s="38" t="s">
        <v>263</v>
      </c>
      <c r="B12053" s="15">
        <v>206000</v>
      </c>
      <c r="C12053" s="15">
        <v>2321350</v>
      </c>
      <c r="E12053" s="36" t="s">
        <v>246</v>
      </c>
      <c r="F12053" s="15">
        <v>1044995</v>
      </c>
      <c r="G12053" s="15">
        <v>20039917</v>
      </c>
      <c r="I12053" s="38" t="s">
        <v>260</v>
      </c>
      <c r="J12053" s="15">
        <v>6.1</v>
      </c>
    </row>
    <row r="12054" spans="1:10" x14ac:dyDescent="0.3">
      <c r="A12054" s="35" t="s">
        <v>271</v>
      </c>
      <c r="B12054" s="15"/>
      <c r="C12054" s="15"/>
      <c r="E12054" s="36" t="s">
        <v>248</v>
      </c>
      <c r="F12054" s="15">
        <v>1086916</v>
      </c>
      <c r="G12054" s="15">
        <v>29557315</v>
      </c>
      <c r="I12054" s="38" t="s">
        <v>262</v>
      </c>
      <c r="J12054" s="15">
        <v>7</v>
      </c>
    </row>
    <row r="12055" spans="1:10" x14ac:dyDescent="0.3">
      <c r="A12055" s="38" t="s">
        <v>245</v>
      </c>
      <c r="B12055" s="15">
        <v>379555</v>
      </c>
      <c r="C12055" s="15">
        <v>1704580</v>
      </c>
      <c r="E12055" s="36" t="s">
        <v>250</v>
      </c>
      <c r="F12055" s="15">
        <v>1107375</v>
      </c>
      <c r="G12055" s="15">
        <v>30981642</v>
      </c>
      <c r="I12055" s="38" t="s">
        <v>263</v>
      </c>
      <c r="J12055" s="15">
        <v>8</v>
      </c>
    </row>
    <row r="12056" spans="1:10" x14ac:dyDescent="0.3">
      <c r="A12056" s="38" t="s">
        <v>247</v>
      </c>
      <c r="B12056" s="15">
        <v>391000</v>
      </c>
      <c r="C12056" s="15">
        <v>1848350</v>
      </c>
      <c r="E12056" s="37" t="s">
        <v>252</v>
      </c>
      <c r="F12056" s="15">
        <v>359875</v>
      </c>
      <c r="G12056" s="15">
        <v>12652343</v>
      </c>
      <c r="I12056" s="35" t="s">
        <v>270</v>
      </c>
      <c r="J12056" s="15"/>
    </row>
    <row r="12057" spans="1:10" x14ac:dyDescent="0.3">
      <c r="A12057" s="38" t="s">
        <v>249</v>
      </c>
      <c r="B12057" s="15">
        <v>356250</v>
      </c>
      <c r="C12057" s="15">
        <v>2417120</v>
      </c>
      <c r="E12057" s="37" t="s">
        <v>255</v>
      </c>
      <c r="F12057" s="15">
        <v>397500</v>
      </c>
      <c r="G12057" s="15">
        <v>7670449</v>
      </c>
      <c r="I12057" s="38" t="s">
        <v>245</v>
      </c>
      <c r="J12057" s="15">
        <v>4.4000000000000004</v>
      </c>
    </row>
    <row r="12058" spans="1:10" x14ac:dyDescent="0.3">
      <c r="A12058" s="38" t="s">
        <v>251</v>
      </c>
      <c r="B12058" s="15">
        <v>423000</v>
      </c>
      <c r="C12058" s="15">
        <v>4448250</v>
      </c>
      <c r="E12058" s="37" t="s">
        <v>258</v>
      </c>
      <c r="F12058" s="15">
        <v>350000</v>
      </c>
      <c r="G12058" s="15">
        <v>10658850</v>
      </c>
      <c r="I12058" s="38" t="s">
        <v>247</v>
      </c>
      <c r="J12058" s="15">
        <v>5.4</v>
      </c>
    </row>
    <row r="12059" spans="1:10" x14ac:dyDescent="0.3">
      <c r="A12059" s="38" t="s">
        <v>254</v>
      </c>
      <c r="B12059" s="15">
        <v>210000</v>
      </c>
      <c r="C12059" s="15">
        <v>2835700</v>
      </c>
      <c r="E12059" s="36" t="s">
        <v>253</v>
      </c>
      <c r="F12059" s="15">
        <v>1172375</v>
      </c>
      <c r="G12059" s="15">
        <v>23011872</v>
      </c>
      <c r="I12059" s="38" t="s">
        <v>249</v>
      </c>
      <c r="J12059" s="15">
        <v>4.5</v>
      </c>
    </row>
    <row r="12060" spans="1:10" x14ac:dyDescent="0.3">
      <c r="A12060" s="38" t="s">
        <v>257</v>
      </c>
      <c r="B12060" s="15">
        <v>639500</v>
      </c>
      <c r="C12060" s="15">
        <v>5721085</v>
      </c>
      <c r="E12060" s="35" t="s">
        <v>275</v>
      </c>
      <c r="F12060" s="15">
        <v>5016523</v>
      </c>
      <c r="G12060" s="15">
        <v>103464444</v>
      </c>
      <c r="I12060" s="38" t="s">
        <v>251</v>
      </c>
      <c r="J12060" s="15">
        <v>4.4000000000000004</v>
      </c>
    </row>
    <row r="12061" spans="1:10" x14ac:dyDescent="0.3">
      <c r="A12061" s="38" t="s">
        <v>252</v>
      </c>
      <c r="B12061" s="15">
        <v>186950</v>
      </c>
      <c r="C12061" s="15">
        <v>4890958</v>
      </c>
      <c r="E12061" s="36" t="s">
        <v>246</v>
      </c>
      <c r="F12061" s="15">
        <v>1550413</v>
      </c>
      <c r="G12061" s="15">
        <v>20290739</v>
      </c>
      <c r="I12061" s="38" t="s">
        <v>254</v>
      </c>
      <c r="J12061" s="15">
        <v>2.5</v>
      </c>
    </row>
    <row r="12062" spans="1:10" x14ac:dyDescent="0.3">
      <c r="A12062" s="38" t="s">
        <v>255</v>
      </c>
      <c r="B12062" s="15">
        <v>516500</v>
      </c>
      <c r="C12062" s="15">
        <v>2871400</v>
      </c>
      <c r="E12062" s="36" t="s">
        <v>248</v>
      </c>
      <c r="F12062" s="15">
        <v>1234110</v>
      </c>
      <c r="G12062" s="15">
        <v>26017449</v>
      </c>
      <c r="I12062" s="38" t="s">
        <v>257</v>
      </c>
      <c r="J12062" s="15">
        <v>3.3</v>
      </c>
    </row>
    <row r="12063" spans="1:10" x14ac:dyDescent="0.3">
      <c r="A12063" s="38" t="s">
        <v>258</v>
      </c>
      <c r="B12063" s="15">
        <v>482000</v>
      </c>
      <c r="C12063" s="15">
        <v>2622350</v>
      </c>
      <c r="E12063" s="36" t="s">
        <v>250</v>
      </c>
      <c r="F12063" s="15">
        <v>1367000</v>
      </c>
      <c r="G12063" s="15">
        <v>29763853</v>
      </c>
      <c r="I12063" s="38" t="s">
        <v>252</v>
      </c>
      <c r="J12063" s="15">
        <v>1.5</v>
      </c>
    </row>
    <row r="12064" spans="1:10" x14ac:dyDescent="0.3">
      <c r="A12064" s="38" t="s">
        <v>260</v>
      </c>
      <c r="B12064" s="15">
        <v>224950</v>
      </c>
      <c r="C12064" s="15">
        <v>3016890</v>
      </c>
      <c r="E12064" s="37" t="s">
        <v>252</v>
      </c>
      <c r="F12064" s="15">
        <v>440000</v>
      </c>
      <c r="G12064" s="15">
        <v>9074280</v>
      </c>
      <c r="I12064" s="38" t="s">
        <v>255</v>
      </c>
      <c r="J12064" s="15">
        <v>1.5</v>
      </c>
    </row>
    <row r="12065" spans="1:10" x14ac:dyDescent="0.3">
      <c r="A12065" s="38" t="s">
        <v>262</v>
      </c>
      <c r="B12065" s="15">
        <v>220000</v>
      </c>
      <c r="C12065" s="15">
        <v>1671850</v>
      </c>
      <c r="E12065" s="37" t="s">
        <v>255</v>
      </c>
      <c r="F12065" s="15">
        <v>457000</v>
      </c>
      <c r="G12065" s="15">
        <v>11194005</v>
      </c>
      <c r="I12065" s="38" t="s">
        <v>258</v>
      </c>
      <c r="J12065" s="15">
        <v>3.5</v>
      </c>
    </row>
    <row r="12066" spans="1:10" x14ac:dyDescent="0.3">
      <c r="A12066" s="38" t="s">
        <v>263</v>
      </c>
      <c r="B12066" s="15">
        <v>214000</v>
      </c>
      <c r="C12066" s="15">
        <v>3719750</v>
      </c>
      <c r="E12066" s="37" t="s">
        <v>258</v>
      </c>
      <c r="F12066" s="15">
        <v>470000</v>
      </c>
      <c r="G12066" s="15">
        <v>9495568</v>
      </c>
      <c r="I12066" s="38" t="s">
        <v>260</v>
      </c>
      <c r="J12066" s="15">
        <v>1.3</v>
      </c>
    </row>
    <row r="12067" spans="1:10" x14ac:dyDescent="0.3">
      <c r="A12067" s="35" t="s">
        <v>272</v>
      </c>
      <c r="B12067" s="15"/>
      <c r="C12067" s="15"/>
      <c r="E12067" s="36" t="s">
        <v>253</v>
      </c>
      <c r="F12067" s="15">
        <v>865000</v>
      </c>
      <c r="G12067" s="15">
        <v>27392403</v>
      </c>
      <c r="I12067" s="38" t="s">
        <v>262</v>
      </c>
      <c r="J12067" s="15">
        <v>2.1</v>
      </c>
    </row>
    <row r="12068" spans="1:10" x14ac:dyDescent="0.3">
      <c r="A12068" s="38" t="s">
        <v>245</v>
      </c>
      <c r="B12068" s="15">
        <v>249950</v>
      </c>
      <c r="C12068" s="15">
        <v>2121200</v>
      </c>
      <c r="E12068" s="14">
        <v>148</v>
      </c>
      <c r="F12068" s="15">
        <v>43804284</v>
      </c>
      <c r="G12068" s="15">
        <v>975090673</v>
      </c>
      <c r="I12068" s="38" t="s">
        <v>263</v>
      </c>
      <c r="J12068" s="15">
        <v>1.3</v>
      </c>
    </row>
    <row r="12069" spans="1:10" x14ac:dyDescent="0.3">
      <c r="A12069" s="38" t="s">
        <v>247</v>
      </c>
      <c r="B12069" s="15">
        <v>501200</v>
      </c>
      <c r="C12069" s="15">
        <v>1982650</v>
      </c>
      <c r="E12069" s="35" t="s">
        <v>259</v>
      </c>
      <c r="F12069" s="15">
        <v>2439400</v>
      </c>
      <c r="G12069" s="15">
        <v>62896521</v>
      </c>
      <c r="I12069" s="35" t="s">
        <v>271</v>
      </c>
      <c r="J12069" s="15"/>
    </row>
    <row r="12070" spans="1:10" x14ac:dyDescent="0.3">
      <c r="A12070" s="38" t="s">
        <v>249</v>
      </c>
      <c r="B12070" s="15">
        <v>382763</v>
      </c>
      <c r="C12070" s="15">
        <v>4256709</v>
      </c>
      <c r="E12070" s="36" t="s">
        <v>246</v>
      </c>
      <c r="F12070" s="15">
        <v>522950</v>
      </c>
      <c r="G12070" s="15">
        <v>10273141</v>
      </c>
      <c r="I12070" s="38" t="s">
        <v>245</v>
      </c>
      <c r="J12070" s="15">
        <v>1.4</v>
      </c>
    </row>
    <row r="12071" spans="1:10" x14ac:dyDescent="0.3">
      <c r="A12071" s="38" t="s">
        <v>251</v>
      </c>
      <c r="B12071" s="15">
        <v>229500</v>
      </c>
      <c r="C12071" s="15">
        <v>4379350</v>
      </c>
      <c r="E12071" s="36" t="s">
        <v>248</v>
      </c>
      <c r="F12071" s="15">
        <v>431600</v>
      </c>
      <c r="G12071" s="15">
        <v>17509144</v>
      </c>
      <c r="I12071" s="38" t="s">
        <v>247</v>
      </c>
      <c r="J12071" s="15">
        <v>1.4</v>
      </c>
    </row>
    <row r="12072" spans="1:10" x14ac:dyDescent="0.3">
      <c r="A12072" s="38" t="s">
        <v>254</v>
      </c>
      <c r="B12072" s="15">
        <v>410950</v>
      </c>
      <c r="C12072" s="15">
        <v>3363200</v>
      </c>
      <c r="E12072" s="36" t="s">
        <v>250</v>
      </c>
      <c r="F12072" s="15">
        <v>581500</v>
      </c>
      <c r="G12072" s="15">
        <v>16862520</v>
      </c>
      <c r="I12072" s="38" t="s">
        <v>249</v>
      </c>
      <c r="J12072" s="15">
        <v>2</v>
      </c>
    </row>
    <row r="12073" spans="1:10" x14ac:dyDescent="0.3">
      <c r="A12073" s="38" t="s">
        <v>257</v>
      </c>
      <c r="B12073" s="15">
        <v>241000</v>
      </c>
      <c r="C12073" s="15">
        <v>4360747</v>
      </c>
      <c r="E12073" s="37" t="s">
        <v>252</v>
      </c>
      <c r="F12073" s="15">
        <v>150000</v>
      </c>
      <c r="G12073" s="15">
        <v>4762753</v>
      </c>
      <c r="I12073" s="38" t="s">
        <v>251</v>
      </c>
      <c r="J12073" s="15">
        <v>1.9</v>
      </c>
    </row>
    <row r="12074" spans="1:10" x14ac:dyDescent="0.3">
      <c r="A12074" s="38" t="s">
        <v>252</v>
      </c>
      <c r="B12074" s="15">
        <v>249975</v>
      </c>
      <c r="C12074" s="15">
        <v>3802735</v>
      </c>
      <c r="E12074" s="37" t="s">
        <v>255</v>
      </c>
      <c r="F12074" s="15">
        <v>159500</v>
      </c>
      <c r="G12074" s="15">
        <v>6349966</v>
      </c>
      <c r="I12074" s="38" t="s">
        <v>254</v>
      </c>
      <c r="J12074" s="15">
        <v>1.4</v>
      </c>
    </row>
    <row r="12075" spans="1:10" x14ac:dyDescent="0.3">
      <c r="A12075" s="38" t="s">
        <v>255</v>
      </c>
      <c r="B12075" s="15">
        <v>260000</v>
      </c>
      <c r="C12075" s="15">
        <v>4200748</v>
      </c>
      <c r="E12075" s="37" t="s">
        <v>258</v>
      </c>
      <c r="F12075" s="15">
        <v>272000</v>
      </c>
      <c r="G12075" s="15">
        <v>5749801</v>
      </c>
      <c r="I12075" s="38" t="s">
        <v>257</v>
      </c>
      <c r="J12075" s="15">
        <v>2.1</v>
      </c>
    </row>
    <row r="12076" spans="1:10" x14ac:dyDescent="0.3">
      <c r="A12076" s="38" t="s">
        <v>258</v>
      </c>
      <c r="B12076" s="15">
        <v>377450</v>
      </c>
      <c r="C12076" s="15">
        <v>3082099</v>
      </c>
      <c r="E12076" s="36" t="s">
        <v>253</v>
      </c>
      <c r="F12076" s="15">
        <v>903350</v>
      </c>
      <c r="G12076" s="15">
        <v>18251716</v>
      </c>
      <c r="I12076" s="38" t="s">
        <v>252</v>
      </c>
      <c r="J12076" s="15">
        <v>2.4</v>
      </c>
    </row>
    <row r="12077" spans="1:10" x14ac:dyDescent="0.3">
      <c r="A12077" s="38" t="s">
        <v>260</v>
      </c>
      <c r="B12077" s="15">
        <v>238000</v>
      </c>
      <c r="C12077" s="15">
        <v>1911250</v>
      </c>
      <c r="E12077" s="35" t="s">
        <v>265</v>
      </c>
      <c r="F12077" s="15">
        <v>3888324</v>
      </c>
      <c r="G12077" s="15">
        <v>82377732</v>
      </c>
      <c r="I12077" s="38" t="s">
        <v>255</v>
      </c>
      <c r="J12077" s="15">
        <v>4.2</v>
      </c>
    </row>
    <row r="12078" spans="1:10" x14ac:dyDescent="0.3">
      <c r="A12078" s="38" t="s">
        <v>262</v>
      </c>
      <c r="B12078" s="15">
        <v>236000</v>
      </c>
      <c r="C12078" s="15">
        <v>3991399</v>
      </c>
      <c r="E12078" s="36" t="s">
        <v>246</v>
      </c>
      <c r="F12078" s="15">
        <v>704125</v>
      </c>
      <c r="G12078" s="15">
        <v>14258536</v>
      </c>
      <c r="I12078" s="38" t="s">
        <v>258</v>
      </c>
      <c r="J12078" s="15">
        <v>5</v>
      </c>
    </row>
    <row r="12079" spans="1:10" x14ac:dyDescent="0.3">
      <c r="A12079" s="38" t="s">
        <v>263</v>
      </c>
      <c r="B12079" s="15">
        <v>552000</v>
      </c>
      <c r="C12079" s="15">
        <v>5574000</v>
      </c>
      <c r="E12079" s="36" t="s">
        <v>248</v>
      </c>
      <c r="F12079" s="15">
        <v>809411</v>
      </c>
      <c r="G12079" s="15">
        <v>20181541</v>
      </c>
      <c r="I12079" s="38" t="s">
        <v>260</v>
      </c>
      <c r="J12079" s="15">
        <v>4.3</v>
      </c>
    </row>
    <row r="12080" spans="1:10" x14ac:dyDescent="0.3">
      <c r="A12080" s="35" t="s">
        <v>273</v>
      </c>
      <c r="B12080" s="15"/>
      <c r="C12080" s="15"/>
      <c r="E12080" s="36" t="s">
        <v>250</v>
      </c>
      <c r="F12080" s="15">
        <v>1191050</v>
      </c>
      <c r="G12080" s="15">
        <v>26710431</v>
      </c>
      <c r="I12080" s="38" t="s">
        <v>262</v>
      </c>
      <c r="J12080" s="15">
        <v>3</v>
      </c>
    </row>
    <row r="12081" spans="1:10" x14ac:dyDescent="0.3">
      <c r="A12081" s="38" t="s">
        <v>245</v>
      </c>
      <c r="B12081" s="15">
        <v>380615</v>
      </c>
      <c r="C12081" s="15">
        <v>4663291</v>
      </c>
      <c r="E12081" s="37" t="s">
        <v>252</v>
      </c>
      <c r="F12081" s="15">
        <v>408550</v>
      </c>
      <c r="G12081" s="15">
        <v>8727542</v>
      </c>
      <c r="I12081" s="38" t="s">
        <v>263</v>
      </c>
      <c r="J12081" s="15">
        <v>4.9000000000000004</v>
      </c>
    </row>
    <row r="12082" spans="1:10" x14ac:dyDescent="0.3">
      <c r="A12082" s="38" t="s">
        <v>247</v>
      </c>
      <c r="B12082" s="15">
        <v>220000</v>
      </c>
      <c r="C12082" s="15">
        <v>2815449</v>
      </c>
      <c r="E12082" s="37" t="s">
        <v>255</v>
      </c>
      <c r="F12082" s="15">
        <v>457500</v>
      </c>
      <c r="G12082" s="15">
        <v>10113903</v>
      </c>
      <c r="I12082" s="35" t="s">
        <v>272</v>
      </c>
      <c r="J12082" s="15"/>
    </row>
    <row r="12083" spans="1:10" x14ac:dyDescent="0.3">
      <c r="A12083" s="38" t="s">
        <v>249</v>
      </c>
      <c r="B12083" s="15">
        <v>257500</v>
      </c>
      <c r="C12083" s="15">
        <v>3624110</v>
      </c>
      <c r="E12083" s="37" t="s">
        <v>258</v>
      </c>
      <c r="F12083" s="15">
        <v>325000</v>
      </c>
      <c r="G12083" s="15">
        <v>7868986</v>
      </c>
      <c r="I12083" s="38" t="s">
        <v>245</v>
      </c>
      <c r="J12083" s="15">
        <v>3.1</v>
      </c>
    </row>
    <row r="12084" spans="1:10" x14ac:dyDescent="0.3">
      <c r="A12084" s="38" t="s">
        <v>251</v>
      </c>
      <c r="B12084" s="15">
        <v>274900</v>
      </c>
      <c r="C12084" s="15">
        <v>5808350</v>
      </c>
      <c r="E12084" s="36" t="s">
        <v>253</v>
      </c>
      <c r="F12084" s="15">
        <v>1183738</v>
      </c>
      <c r="G12084" s="15">
        <v>21227224</v>
      </c>
      <c r="I12084" s="38" t="s">
        <v>247</v>
      </c>
      <c r="J12084" s="15">
        <v>2.5</v>
      </c>
    </row>
    <row r="12085" spans="1:10" x14ac:dyDescent="0.3">
      <c r="A12085" s="38" t="s">
        <v>254</v>
      </c>
      <c r="B12085" s="15">
        <v>264500</v>
      </c>
      <c r="C12085" s="15">
        <v>4566889</v>
      </c>
      <c r="E12085" s="35" t="s">
        <v>244</v>
      </c>
      <c r="F12085" s="15">
        <v>3125449</v>
      </c>
      <c r="G12085" s="15">
        <v>87041602</v>
      </c>
      <c r="I12085" s="38" t="s">
        <v>249</v>
      </c>
      <c r="J12085" s="15">
        <v>1.9</v>
      </c>
    </row>
    <row r="12086" spans="1:10" x14ac:dyDescent="0.3">
      <c r="A12086" s="38" t="s">
        <v>257</v>
      </c>
      <c r="B12086" s="15">
        <v>258000</v>
      </c>
      <c r="C12086" s="15">
        <v>2430453</v>
      </c>
      <c r="E12086" s="36" t="s">
        <v>246</v>
      </c>
      <c r="F12086" s="15">
        <v>544100</v>
      </c>
      <c r="G12086" s="15">
        <v>16554167</v>
      </c>
      <c r="I12086" s="38" t="s">
        <v>251</v>
      </c>
      <c r="J12086" s="15">
        <v>1.3</v>
      </c>
    </row>
    <row r="12087" spans="1:10" x14ac:dyDescent="0.3">
      <c r="A12087" s="38" t="s">
        <v>252</v>
      </c>
      <c r="B12087" s="15">
        <v>266000</v>
      </c>
      <c r="C12087" s="15">
        <v>6052734</v>
      </c>
      <c r="E12087" s="36" t="s">
        <v>248</v>
      </c>
      <c r="F12087" s="15">
        <v>810250</v>
      </c>
      <c r="G12087" s="15">
        <v>28141306</v>
      </c>
      <c r="I12087" s="38" t="s">
        <v>254</v>
      </c>
      <c r="J12087" s="15">
        <v>1.9</v>
      </c>
    </row>
    <row r="12088" spans="1:10" x14ac:dyDescent="0.3">
      <c r="A12088" s="38" t="s">
        <v>255</v>
      </c>
      <c r="B12088" s="15">
        <v>503500</v>
      </c>
      <c r="C12088" s="15">
        <v>4875114</v>
      </c>
      <c r="E12088" s="36" t="s">
        <v>250</v>
      </c>
      <c r="F12088" s="15">
        <v>665350</v>
      </c>
      <c r="G12088" s="15">
        <v>25775646</v>
      </c>
      <c r="I12088" s="38" t="s">
        <v>257</v>
      </c>
      <c r="J12088" s="15">
        <v>1.1000000000000001</v>
      </c>
    </row>
    <row r="12089" spans="1:10" x14ac:dyDescent="0.3">
      <c r="A12089" s="38" t="s">
        <v>258</v>
      </c>
      <c r="B12089" s="15">
        <v>473500</v>
      </c>
      <c r="C12089" s="15">
        <v>5495963</v>
      </c>
      <c r="E12089" s="37" t="s">
        <v>252</v>
      </c>
      <c r="F12089" s="15">
        <v>230000</v>
      </c>
      <c r="G12089" s="15">
        <v>9422595</v>
      </c>
      <c r="I12089" s="38" t="s">
        <v>252</v>
      </c>
      <c r="J12089" s="15">
        <v>0.5</v>
      </c>
    </row>
    <row r="12090" spans="1:10" x14ac:dyDescent="0.3">
      <c r="A12090" s="38" t="s">
        <v>260</v>
      </c>
      <c r="B12090" s="15">
        <v>1105450</v>
      </c>
      <c r="C12090" s="15">
        <v>5426049</v>
      </c>
      <c r="E12090" s="37" t="s">
        <v>255</v>
      </c>
      <c r="F12090" s="15">
        <v>227600</v>
      </c>
      <c r="G12090" s="15">
        <v>9488731</v>
      </c>
      <c r="I12090" s="38" t="s">
        <v>255</v>
      </c>
      <c r="J12090" s="15"/>
    </row>
    <row r="12091" spans="1:10" x14ac:dyDescent="0.3">
      <c r="A12091" s="38" t="s">
        <v>262</v>
      </c>
      <c r="B12091" s="15">
        <v>289950</v>
      </c>
      <c r="C12091" s="15">
        <v>4710900</v>
      </c>
      <c r="E12091" s="37" t="s">
        <v>258</v>
      </c>
      <c r="F12091" s="15">
        <v>207750</v>
      </c>
      <c r="G12091" s="15">
        <v>6864320</v>
      </c>
      <c r="I12091" s="38" t="s">
        <v>258</v>
      </c>
      <c r="J12091" s="15"/>
    </row>
    <row r="12092" spans="1:10" x14ac:dyDescent="0.3">
      <c r="A12092" s="38" t="s">
        <v>263</v>
      </c>
      <c r="B12092" s="15">
        <v>583975</v>
      </c>
      <c r="C12092" s="15">
        <v>3692650</v>
      </c>
      <c r="E12092" s="36" t="s">
        <v>253</v>
      </c>
      <c r="F12092" s="15">
        <v>1105749</v>
      </c>
      <c r="G12092" s="15">
        <v>16570483</v>
      </c>
      <c r="I12092" s="38" t="s">
        <v>260</v>
      </c>
      <c r="J12092" s="15"/>
    </row>
    <row r="12093" spans="1:10" x14ac:dyDescent="0.3">
      <c r="A12093" s="35" t="s">
        <v>274</v>
      </c>
      <c r="B12093" s="15"/>
      <c r="C12093" s="15"/>
      <c r="E12093" s="35" t="s">
        <v>256</v>
      </c>
      <c r="F12093" s="15">
        <v>2897075</v>
      </c>
      <c r="G12093" s="15">
        <v>63028079</v>
      </c>
      <c r="I12093" s="38" t="s">
        <v>262</v>
      </c>
      <c r="J12093" s="15"/>
    </row>
    <row r="12094" spans="1:10" x14ac:dyDescent="0.3">
      <c r="A12094" s="38" t="s">
        <v>245</v>
      </c>
      <c r="B12094" s="15">
        <v>268000</v>
      </c>
      <c r="C12094" s="15">
        <v>2625450</v>
      </c>
      <c r="E12094" s="36" t="s">
        <v>246</v>
      </c>
      <c r="F12094" s="15">
        <v>813625</v>
      </c>
      <c r="G12094" s="15">
        <v>12711464</v>
      </c>
      <c r="I12094" s="38" t="s">
        <v>263</v>
      </c>
      <c r="J12094" s="15">
        <v>0.5</v>
      </c>
    </row>
    <row r="12095" spans="1:10" x14ac:dyDescent="0.3">
      <c r="A12095" s="38" t="s">
        <v>247</v>
      </c>
      <c r="B12095" s="15">
        <v>614675</v>
      </c>
      <c r="C12095" s="15">
        <v>3470750</v>
      </c>
      <c r="E12095" s="36" t="s">
        <v>248</v>
      </c>
      <c r="F12095" s="15">
        <v>695450</v>
      </c>
      <c r="G12095" s="15">
        <v>19505869</v>
      </c>
      <c r="I12095" s="35" t="s">
        <v>273</v>
      </c>
      <c r="J12095" s="15"/>
    </row>
    <row r="12096" spans="1:10" x14ac:dyDescent="0.3">
      <c r="A12096" s="38" t="s">
        <v>249</v>
      </c>
      <c r="B12096" s="15">
        <v>502500</v>
      </c>
      <c r="C12096" s="15">
        <v>1325500</v>
      </c>
      <c r="E12096" s="36" t="s">
        <v>250</v>
      </c>
      <c r="F12096" s="15">
        <v>793000</v>
      </c>
      <c r="G12096" s="15">
        <v>18089646</v>
      </c>
      <c r="I12096" s="38" t="s">
        <v>245</v>
      </c>
      <c r="J12096" s="15"/>
    </row>
    <row r="12097" spans="1:10" x14ac:dyDescent="0.3">
      <c r="A12097" s="38" t="s">
        <v>251</v>
      </c>
      <c r="B12097" s="15">
        <v>279000</v>
      </c>
      <c r="C12097" s="15">
        <v>3676900</v>
      </c>
      <c r="E12097" s="37" t="s">
        <v>252</v>
      </c>
      <c r="F12097" s="15">
        <v>205000</v>
      </c>
      <c r="G12097" s="15">
        <v>5353147</v>
      </c>
      <c r="I12097" s="38" t="s">
        <v>247</v>
      </c>
      <c r="J12097" s="15">
        <v>1</v>
      </c>
    </row>
    <row r="12098" spans="1:10" x14ac:dyDescent="0.3">
      <c r="A12098" s="38" t="s">
        <v>254</v>
      </c>
      <c r="B12098" s="15">
        <v>461850</v>
      </c>
      <c r="C12098" s="15">
        <v>4604801</v>
      </c>
      <c r="E12098" s="37" t="s">
        <v>255</v>
      </c>
      <c r="F12098" s="15">
        <v>355000</v>
      </c>
      <c r="G12098" s="15">
        <v>6863150</v>
      </c>
      <c r="I12098" s="38" t="s">
        <v>249</v>
      </c>
      <c r="J12098" s="15">
        <v>1.4</v>
      </c>
    </row>
    <row r="12099" spans="1:10" x14ac:dyDescent="0.3">
      <c r="A12099" s="38" t="s">
        <v>257</v>
      </c>
      <c r="B12099" s="15">
        <v>540000</v>
      </c>
      <c r="C12099" s="15">
        <v>3944750</v>
      </c>
      <c r="E12099" s="37" t="s">
        <v>258</v>
      </c>
      <c r="F12099" s="15">
        <v>233000</v>
      </c>
      <c r="G12099" s="15">
        <v>5873349</v>
      </c>
      <c r="I12099" s="38" t="s">
        <v>251</v>
      </c>
      <c r="J12099" s="15">
        <v>1.3</v>
      </c>
    </row>
    <row r="12100" spans="1:10" x14ac:dyDescent="0.3">
      <c r="A12100" s="38" t="s">
        <v>252</v>
      </c>
      <c r="B12100" s="15">
        <v>952725</v>
      </c>
      <c r="C12100" s="15">
        <v>4950800</v>
      </c>
      <c r="E12100" s="36" t="s">
        <v>253</v>
      </c>
      <c r="F12100" s="15">
        <v>595000</v>
      </c>
      <c r="G12100" s="15">
        <v>12721100</v>
      </c>
      <c r="I12100" s="38" t="s">
        <v>254</v>
      </c>
      <c r="J12100" s="15">
        <v>2.7</v>
      </c>
    </row>
    <row r="12101" spans="1:10" x14ac:dyDescent="0.3">
      <c r="A12101" s="38" t="s">
        <v>255</v>
      </c>
      <c r="B12101" s="15">
        <v>972500</v>
      </c>
      <c r="C12101" s="15">
        <v>5810300</v>
      </c>
      <c r="E12101" s="35" t="s">
        <v>261</v>
      </c>
      <c r="F12101" s="15">
        <v>3150700</v>
      </c>
      <c r="G12101" s="15">
        <v>41416131</v>
      </c>
      <c r="I12101" s="38" t="s">
        <v>257</v>
      </c>
      <c r="J12101" s="15">
        <v>1.2</v>
      </c>
    </row>
    <row r="12102" spans="1:10" x14ac:dyDescent="0.3">
      <c r="A12102" s="38" t="s">
        <v>258</v>
      </c>
      <c r="B12102" s="15">
        <v>294000</v>
      </c>
      <c r="C12102" s="15">
        <v>2387000</v>
      </c>
      <c r="E12102" s="36" t="s">
        <v>246</v>
      </c>
      <c r="F12102" s="15">
        <v>960800</v>
      </c>
      <c r="G12102" s="15">
        <v>10773532</v>
      </c>
      <c r="I12102" s="38" t="s">
        <v>252</v>
      </c>
      <c r="J12102" s="15">
        <v>1.5</v>
      </c>
    </row>
    <row r="12103" spans="1:10" x14ac:dyDescent="0.3">
      <c r="A12103" s="38" t="s">
        <v>260</v>
      </c>
      <c r="B12103" s="15">
        <v>285000</v>
      </c>
      <c r="C12103" s="15">
        <v>3024750</v>
      </c>
      <c r="E12103" s="36" t="s">
        <v>248</v>
      </c>
      <c r="F12103" s="15">
        <v>932750</v>
      </c>
      <c r="G12103" s="15">
        <v>10326840</v>
      </c>
      <c r="I12103" s="38" t="s">
        <v>255</v>
      </c>
      <c r="J12103" s="15">
        <v>1</v>
      </c>
    </row>
    <row r="12104" spans="1:10" x14ac:dyDescent="0.3">
      <c r="A12104" s="38" t="s">
        <v>262</v>
      </c>
      <c r="B12104" s="15">
        <v>648141</v>
      </c>
      <c r="C12104" s="15">
        <v>1233041</v>
      </c>
      <c r="E12104" s="36" t="s">
        <v>250</v>
      </c>
      <c r="F12104" s="15">
        <v>552150</v>
      </c>
      <c r="G12104" s="15">
        <v>10370371</v>
      </c>
      <c r="I12104" s="38" t="s">
        <v>258</v>
      </c>
      <c r="J12104" s="15">
        <v>0.5</v>
      </c>
    </row>
    <row r="12105" spans="1:10" x14ac:dyDescent="0.3">
      <c r="A12105" s="38" t="s">
        <v>263</v>
      </c>
      <c r="B12105" s="15">
        <v>542000</v>
      </c>
      <c r="C12105" s="15">
        <v>2370949</v>
      </c>
      <c r="E12105" s="37" t="s">
        <v>252</v>
      </c>
      <c r="F12105" s="15">
        <v>189900</v>
      </c>
      <c r="G12105" s="15">
        <v>4344651</v>
      </c>
      <c r="I12105" s="38" t="s">
        <v>260</v>
      </c>
      <c r="J12105" s="15">
        <v>0.5</v>
      </c>
    </row>
    <row r="12106" spans="1:10" x14ac:dyDescent="0.3">
      <c r="A12106" s="35" t="s">
        <v>275</v>
      </c>
      <c r="B12106" s="15"/>
      <c r="C12106" s="15"/>
      <c r="E12106" s="37" t="s">
        <v>255</v>
      </c>
      <c r="F12106" s="15">
        <v>184250</v>
      </c>
      <c r="G12106" s="15">
        <v>2416950</v>
      </c>
      <c r="I12106" s="38" t="s">
        <v>262</v>
      </c>
      <c r="J12106" s="15"/>
    </row>
    <row r="12107" spans="1:10" x14ac:dyDescent="0.3">
      <c r="A12107" s="38" t="s">
        <v>245</v>
      </c>
      <c r="B12107" s="15">
        <v>555500</v>
      </c>
      <c r="C12107" s="15">
        <v>2221850</v>
      </c>
      <c r="E12107" s="37" t="s">
        <v>258</v>
      </c>
      <c r="F12107" s="15">
        <v>178000</v>
      </c>
      <c r="G12107" s="15">
        <v>3608770</v>
      </c>
      <c r="I12107" s="38" t="s">
        <v>263</v>
      </c>
      <c r="J12107" s="15">
        <v>1.2</v>
      </c>
    </row>
    <row r="12108" spans="1:10" x14ac:dyDescent="0.3">
      <c r="A12108" s="38" t="s">
        <v>247</v>
      </c>
      <c r="B12108" s="15">
        <v>338000</v>
      </c>
      <c r="C12108" s="15">
        <v>2849500</v>
      </c>
      <c r="E12108" s="36" t="s">
        <v>253</v>
      </c>
      <c r="F12108" s="15">
        <v>705000</v>
      </c>
      <c r="G12108" s="15">
        <v>9945388</v>
      </c>
      <c r="I12108" s="35" t="s">
        <v>274</v>
      </c>
      <c r="J12108" s="15"/>
    </row>
    <row r="12109" spans="1:10" x14ac:dyDescent="0.3">
      <c r="A12109" s="38" t="s">
        <v>249</v>
      </c>
      <c r="B12109" s="15">
        <v>305000</v>
      </c>
      <c r="C12109" s="15">
        <v>3370850</v>
      </c>
      <c r="E12109" s="35" t="s">
        <v>264</v>
      </c>
      <c r="F12109" s="15">
        <v>2880900</v>
      </c>
      <c r="G12109" s="15">
        <v>44507046</v>
      </c>
      <c r="I12109" s="38" t="s">
        <v>245</v>
      </c>
      <c r="J12109" s="15">
        <v>0.6</v>
      </c>
    </row>
    <row r="12110" spans="1:10" x14ac:dyDescent="0.3">
      <c r="A12110" s="38" t="s">
        <v>251</v>
      </c>
      <c r="B12110" s="15">
        <v>624500</v>
      </c>
      <c r="C12110" s="15">
        <v>2810945</v>
      </c>
      <c r="E12110" s="36" t="s">
        <v>246</v>
      </c>
      <c r="F12110" s="15">
        <v>536050</v>
      </c>
      <c r="G12110" s="15">
        <v>8388420</v>
      </c>
      <c r="I12110" s="38" t="s">
        <v>247</v>
      </c>
      <c r="J12110" s="15">
        <v>0.6</v>
      </c>
    </row>
    <row r="12111" spans="1:10" x14ac:dyDescent="0.3">
      <c r="A12111" s="38" t="s">
        <v>254</v>
      </c>
      <c r="B12111" s="15">
        <v>312500</v>
      </c>
      <c r="C12111" s="15">
        <v>6349731</v>
      </c>
      <c r="E12111" s="36" t="s">
        <v>248</v>
      </c>
      <c r="F12111" s="15">
        <v>1114000</v>
      </c>
      <c r="G12111" s="15">
        <v>10717549</v>
      </c>
      <c r="I12111" s="38" t="s">
        <v>249</v>
      </c>
      <c r="J12111" s="15">
        <v>1.3</v>
      </c>
    </row>
    <row r="12112" spans="1:10" x14ac:dyDescent="0.3">
      <c r="A12112" s="38" t="s">
        <v>257</v>
      </c>
      <c r="B12112" s="15">
        <v>676238</v>
      </c>
      <c r="C12112" s="15">
        <v>6299375</v>
      </c>
      <c r="E12112" s="36" t="s">
        <v>250</v>
      </c>
      <c r="F12112" s="15">
        <v>708150</v>
      </c>
      <c r="G12112" s="15">
        <v>13414649</v>
      </c>
      <c r="I12112" s="38" t="s">
        <v>251</v>
      </c>
      <c r="J12112" s="15">
        <v>1.3</v>
      </c>
    </row>
    <row r="12113" spans="1:10" x14ac:dyDescent="0.3">
      <c r="A12113" s="38" t="s">
        <v>252</v>
      </c>
      <c r="B12113" s="15">
        <v>660000</v>
      </c>
      <c r="C12113" s="15">
        <v>8038110</v>
      </c>
      <c r="E12113" s="37" t="s">
        <v>252</v>
      </c>
      <c r="F12113" s="15">
        <v>169950</v>
      </c>
      <c r="G12113" s="15">
        <v>5543599</v>
      </c>
      <c r="I12113" s="38" t="s">
        <v>254</v>
      </c>
      <c r="J12113" s="15">
        <v>2.5</v>
      </c>
    </row>
    <row r="12114" spans="1:10" x14ac:dyDescent="0.3">
      <c r="A12114" s="38" t="s">
        <v>255</v>
      </c>
      <c r="B12114" s="15">
        <v>588775</v>
      </c>
      <c r="C12114" s="15">
        <v>4711000</v>
      </c>
      <c r="E12114" s="37" t="s">
        <v>255</v>
      </c>
      <c r="F12114" s="15">
        <v>189700</v>
      </c>
      <c r="G12114" s="15">
        <v>3643700</v>
      </c>
      <c r="I12114" s="38" t="s">
        <v>257</v>
      </c>
      <c r="J12114" s="15">
        <v>2.9</v>
      </c>
    </row>
    <row r="12115" spans="1:10" x14ac:dyDescent="0.3">
      <c r="A12115" s="38" t="s">
        <v>258</v>
      </c>
      <c r="B12115" s="15">
        <v>323700</v>
      </c>
      <c r="C12115" s="15">
        <v>5396149</v>
      </c>
      <c r="E12115" s="37" t="s">
        <v>258</v>
      </c>
      <c r="F12115" s="15">
        <v>348500</v>
      </c>
      <c r="G12115" s="15">
        <v>4227350</v>
      </c>
      <c r="I12115" s="38" t="s">
        <v>252</v>
      </c>
      <c r="J12115" s="15">
        <v>1.9</v>
      </c>
    </row>
    <row r="12116" spans="1:10" x14ac:dyDescent="0.3">
      <c r="A12116" s="38" t="s">
        <v>260</v>
      </c>
      <c r="B12116" s="15">
        <v>660000</v>
      </c>
      <c r="C12116" s="15">
        <v>4208100</v>
      </c>
      <c r="E12116" s="36" t="s">
        <v>253</v>
      </c>
      <c r="F12116" s="15">
        <v>522700</v>
      </c>
      <c r="G12116" s="15">
        <v>11986428</v>
      </c>
      <c r="I12116" s="38" t="s">
        <v>255</v>
      </c>
      <c r="J12116" s="15">
        <v>1.8</v>
      </c>
    </row>
    <row r="12117" spans="1:10" x14ac:dyDescent="0.3">
      <c r="A12117" s="38" t="s">
        <v>262</v>
      </c>
      <c r="B12117" s="15">
        <v>365000</v>
      </c>
      <c r="C12117" s="15">
        <v>2235000</v>
      </c>
      <c r="E12117" s="35" t="s">
        <v>266</v>
      </c>
      <c r="F12117" s="15">
        <v>2301735</v>
      </c>
      <c r="G12117" s="15">
        <v>33802652</v>
      </c>
      <c r="I12117" s="38" t="s">
        <v>258</v>
      </c>
      <c r="J12117" s="15">
        <v>1.8</v>
      </c>
    </row>
    <row r="12118" spans="1:10" x14ac:dyDescent="0.3">
      <c r="A12118" s="14">
        <v>69</v>
      </c>
      <c r="B12118" s="15">
        <v>38011295</v>
      </c>
      <c r="C12118" s="15">
        <v>313436737</v>
      </c>
      <c r="E12118" s="36" t="s">
        <v>246</v>
      </c>
      <c r="F12118" s="15">
        <v>557500</v>
      </c>
      <c r="G12118" s="15">
        <v>6395475</v>
      </c>
      <c r="I12118" s="38" t="s">
        <v>260</v>
      </c>
      <c r="J12118" s="15">
        <v>2.4</v>
      </c>
    </row>
    <row r="12119" spans="1:10" x14ac:dyDescent="0.3">
      <c r="A12119" s="35" t="s">
        <v>243</v>
      </c>
      <c r="B12119" s="15"/>
      <c r="C12119" s="15"/>
      <c r="E12119" s="36" t="s">
        <v>248</v>
      </c>
      <c r="F12119" s="15">
        <v>739950</v>
      </c>
      <c r="G12119" s="15">
        <v>10886282</v>
      </c>
      <c r="I12119" s="38" t="s">
        <v>262</v>
      </c>
      <c r="J12119" s="15">
        <v>1.7</v>
      </c>
    </row>
    <row r="12120" spans="1:10" x14ac:dyDescent="0.3">
      <c r="A12120" s="38" t="s">
        <v>245</v>
      </c>
      <c r="B12120" s="15">
        <v>145000</v>
      </c>
      <c r="C12120" s="15">
        <v>1645700</v>
      </c>
      <c r="E12120" s="36" t="s">
        <v>250</v>
      </c>
      <c r="F12120" s="15">
        <v>509535</v>
      </c>
      <c r="G12120" s="15">
        <v>8036320</v>
      </c>
      <c r="I12120" s="38" t="s">
        <v>263</v>
      </c>
      <c r="J12120" s="15">
        <v>1.1000000000000001</v>
      </c>
    </row>
    <row r="12121" spans="1:10" x14ac:dyDescent="0.3">
      <c r="A12121" s="38" t="s">
        <v>247</v>
      </c>
      <c r="B12121" s="15">
        <v>138600</v>
      </c>
      <c r="C12121" s="15">
        <v>1554000</v>
      </c>
      <c r="E12121" s="37" t="s">
        <v>252</v>
      </c>
      <c r="F12121" s="15">
        <v>209535</v>
      </c>
      <c r="G12121" s="15">
        <v>3637470</v>
      </c>
      <c r="I12121" s="35" t="s">
        <v>275</v>
      </c>
      <c r="J12121" s="15"/>
    </row>
    <row r="12122" spans="1:10" x14ac:dyDescent="0.3">
      <c r="A12122" s="38" t="s">
        <v>249</v>
      </c>
      <c r="B12122" s="15">
        <v>151000</v>
      </c>
      <c r="C12122" s="15">
        <v>978600</v>
      </c>
      <c r="E12122" s="37" t="s">
        <v>255</v>
      </c>
      <c r="F12122" s="15">
        <v>185000</v>
      </c>
      <c r="G12122" s="15">
        <v>2469800</v>
      </c>
      <c r="I12122" s="38" t="s">
        <v>245</v>
      </c>
      <c r="J12122" s="15">
        <v>0.5</v>
      </c>
    </row>
    <row r="12123" spans="1:10" x14ac:dyDescent="0.3">
      <c r="A12123" s="38" t="s">
        <v>251</v>
      </c>
      <c r="B12123" s="15">
        <v>153925</v>
      </c>
      <c r="C12123" s="15">
        <v>2899450</v>
      </c>
      <c r="E12123" s="37" t="s">
        <v>258</v>
      </c>
      <c r="F12123" s="15">
        <v>115000</v>
      </c>
      <c r="G12123" s="15">
        <v>1929050</v>
      </c>
      <c r="I12123" s="38" t="s">
        <v>247</v>
      </c>
      <c r="J12123" s="15">
        <v>0.9</v>
      </c>
    </row>
    <row r="12124" spans="1:10" x14ac:dyDescent="0.3">
      <c r="A12124" s="38" t="s">
        <v>254</v>
      </c>
      <c r="B12124" s="15">
        <v>133000</v>
      </c>
      <c r="C12124" s="15">
        <v>952700</v>
      </c>
      <c r="E12124" s="36" t="s">
        <v>253</v>
      </c>
      <c r="F12124" s="15">
        <v>494750</v>
      </c>
      <c r="G12124" s="15">
        <v>8484575</v>
      </c>
      <c r="I12124" s="38" t="s">
        <v>249</v>
      </c>
      <c r="J12124" s="15">
        <v>0.5</v>
      </c>
    </row>
    <row r="12125" spans="1:10" x14ac:dyDescent="0.3">
      <c r="A12125" s="38" t="s">
        <v>257</v>
      </c>
      <c r="B12125" s="15">
        <v>138000</v>
      </c>
      <c r="C12125" s="15">
        <v>1597455</v>
      </c>
      <c r="E12125" s="35" t="s">
        <v>267</v>
      </c>
      <c r="F12125" s="15">
        <v>2312681</v>
      </c>
      <c r="G12125" s="15">
        <v>24682556</v>
      </c>
      <c r="I12125" s="38" t="s">
        <v>251</v>
      </c>
      <c r="J12125" s="15">
        <v>1</v>
      </c>
    </row>
    <row r="12126" spans="1:10" x14ac:dyDescent="0.3">
      <c r="A12126" s="38" t="s">
        <v>252</v>
      </c>
      <c r="B12126" s="15">
        <v>147450</v>
      </c>
      <c r="C12126" s="15">
        <v>2374385</v>
      </c>
      <c r="E12126" s="36" t="s">
        <v>246</v>
      </c>
      <c r="F12126" s="15">
        <v>498231</v>
      </c>
      <c r="G12126" s="15">
        <v>4953841</v>
      </c>
      <c r="I12126" s="38" t="s">
        <v>254</v>
      </c>
      <c r="J12126" s="15">
        <v>1.7</v>
      </c>
    </row>
    <row r="12127" spans="1:10" x14ac:dyDescent="0.3">
      <c r="A12127" s="38" t="s">
        <v>255</v>
      </c>
      <c r="B12127" s="15">
        <v>111475</v>
      </c>
      <c r="C12127" s="15">
        <v>951250</v>
      </c>
      <c r="E12127" s="36" t="s">
        <v>248</v>
      </c>
      <c r="F12127" s="15">
        <v>685750</v>
      </c>
      <c r="G12127" s="15">
        <v>6634168</v>
      </c>
      <c r="I12127" s="38" t="s">
        <v>257</v>
      </c>
      <c r="J12127" s="15">
        <v>0.9</v>
      </c>
    </row>
    <row r="12128" spans="1:10" x14ac:dyDescent="0.3">
      <c r="A12128" s="38" t="s">
        <v>258</v>
      </c>
      <c r="B12128" s="15">
        <v>134000</v>
      </c>
      <c r="C12128" s="15">
        <v>660950</v>
      </c>
      <c r="E12128" s="36" t="s">
        <v>250</v>
      </c>
      <c r="F12128" s="15">
        <v>508200</v>
      </c>
      <c r="G12128" s="15">
        <v>6944841</v>
      </c>
      <c r="I12128" s="38" t="s">
        <v>252</v>
      </c>
      <c r="J12128" s="15"/>
    </row>
    <row r="12129" spans="1:10" x14ac:dyDescent="0.3">
      <c r="A12129" s="38" t="s">
        <v>260</v>
      </c>
      <c r="B12129" s="15">
        <v>160000</v>
      </c>
      <c r="C12129" s="15">
        <v>783350</v>
      </c>
      <c r="E12129" s="37" t="s">
        <v>252</v>
      </c>
      <c r="F12129" s="15">
        <v>161500</v>
      </c>
      <c r="G12129" s="15">
        <v>1360731</v>
      </c>
      <c r="I12129" s="38" t="s">
        <v>258</v>
      </c>
      <c r="J12129" s="15">
        <v>0.8</v>
      </c>
    </row>
    <row r="12130" spans="1:10" x14ac:dyDescent="0.3">
      <c r="A12130" s="38" t="s">
        <v>262</v>
      </c>
      <c r="B12130" s="15">
        <v>154500</v>
      </c>
      <c r="C12130" s="15">
        <v>1965500</v>
      </c>
      <c r="E12130" s="37" t="s">
        <v>255</v>
      </c>
      <c r="F12130" s="15">
        <v>170000</v>
      </c>
      <c r="G12130" s="15">
        <v>2952810</v>
      </c>
      <c r="I12130" s="38" t="s">
        <v>260</v>
      </c>
      <c r="J12130" s="15"/>
    </row>
    <row r="12131" spans="1:10" x14ac:dyDescent="0.3">
      <c r="A12131" s="38" t="s">
        <v>263</v>
      </c>
      <c r="B12131" s="15">
        <v>177000</v>
      </c>
      <c r="C12131" s="15">
        <v>804000</v>
      </c>
      <c r="E12131" s="37" t="s">
        <v>258</v>
      </c>
      <c r="F12131" s="15">
        <v>176700</v>
      </c>
      <c r="G12131" s="15">
        <v>2631300</v>
      </c>
      <c r="I12131" s="38" t="s">
        <v>262</v>
      </c>
      <c r="J12131" s="15"/>
    </row>
    <row r="12132" spans="1:10" x14ac:dyDescent="0.3">
      <c r="A12132" s="35" t="s">
        <v>259</v>
      </c>
      <c r="B12132" s="15"/>
      <c r="C12132" s="15"/>
      <c r="E12132" s="36" t="s">
        <v>253</v>
      </c>
      <c r="F12132" s="15">
        <v>620500</v>
      </c>
      <c r="G12132" s="15">
        <v>6149706</v>
      </c>
      <c r="I12132" s="14">
        <v>85</v>
      </c>
      <c r="J12132" s="15">
        <v>1051.9999999999993</v>
      </c>
    </row>
    <row r="12133" spans="1:10" x14ac:dyDescent="0.3">
      <c r="A12133" s="38" t="s">
        <v>245</v>
      </c>
      <c r="B12133" s="15">
        <v>142800</v>
      </c>
      <c r="C12133" s="15">
        <v>879600</v>
      </c>
      <c r="E12133" s="35" t="s">
        <v>268</v>
      </c>
      <c r="F12133" s="15">
        <v>1652485</v>
      </c>
      <c r="G12133" s="15">
        <v>26741805</v>
      </c>
      <c r="I12133" s="35" t="s">
        <v>244</v>
      </c>
      <c r="J12133" s="15"/>
    </row>
    <row r="12134" spans="1:10" x14ac:dyDescent="0.3">
      <c r="A12134" s="38" t="s">
        <v>247</v>
      </c>
      <c r="B12134" s="15">
        <v>135000</v>
      </c>
      <c r="C12134" s="15">
        <v>1293150</v>
      </c>
      <c r="E12134" s="36" t="s">
        <v>246</v>
      </c>
      <c r="F12134" s="15">
        <v>420250</v>
      </c>
      <c r="G12134" s="15">
        <v>6525328</v>
      </c>
      <c r="I12134" s="38" t="s">
        <v>245</v>
      </c>
      <c r="J12134" s="15">
        <v>1.8</v>
      </c>
    </row>
    <row r="12135" spans="1:10" x14ac:dyDescent="0.3">
      <c r="A12135" s="38" t="s">
        <v>249</v>
      </c>
      <c r="B12135" s="15">
        <v>170000</v>
      </c>
      <c r="C12135" s="15">
        <v>1274610</v>
      </c>
      <c r="E12135" s="36" t="s">
        <v>248</v>
      </c>
      <c r="F12135" s="15">
        <v>415000</v>
      </c>
      <c r="G12135" s="15">
        <v>6669500</v>
      </c>
      <c r="I12135" s="38" t="s">
        <v>247</v>
      </c>
      <c r="J12135" s="15">
        <v>2.1</v>
      </c>
    </row>
    <row r="12136" spans="1:10" x14ac:dyDescent="0.3">
      <c r="A12136" s="38" t="s">
        <v>251</v>
      </c>
      <c r="B12136" s="15">
        <v>151000</v>
      </c>
      <c r="C12136" s="15">
        <v>1595750</v>
      </c>
      <c r="E12136" s="36" t="s">
        <v>250</v>
      </c>
      <c r="F12136" s="15">
        <v>435000</v>
      </c>
      <c r="G12136" s="15">
        <v>7395325</v>
      </c>
      <c r="I12136" s="38" t="s">
        <v>249</v>
      </c>
      <c r="J12136" s="15">
        <v>2.2000000000000002</v>
      </c>
    </row>
    <row r="12137" spans="1:10" x14ac:dyDescent="0.3">
      <c r="A12137" s="38" t="s">
        <v>254</v>
      </c>
      <c r="B12137" s="15">
        <v>154975</v>
      </c>
      <c r="C12137" s="15">
        <v>1975600</v>
      </c>
      <c r="E12137" s="37" t="s">
        <v>252</v>
      </c>
      <c r="F12137" s="15">
        <v>133000</v>
      </c>
      <c r="G12137" s="15">
        <v>2857326</v>
      </c>
      <c r="I12137" s="38" t="s">
        <v>251</v>
      </c>
      <c r="J12137" s="15">
        <v>2.5</v>
      </c>
    </row>
    <row r="12138" spans="1:10" x14ac:dyDescent="0.3">
      <c r="A12138" s="38" t="s">
        <v>257</v>
      </c>
      <c r="B12138" s="15">
        <v>175500</v>
      </c>
      <c r="C12138" s="15">
        <v>2386400</v>
      </c>
      <c r="E12138" s="37" t="s">
        <v>255</v>
      </c>
      <c r="F12138" s="15">
        <v>138000</v>
      </c>
      <c r="G12138" s="15">
        <v>1663000</v>
      </c>
      <c r="I12138" s="38" t="s">
        <v>254</v>
      </c>
      <c r="J12138" s="15">
        <v>2.4</v>
      </c>
    </row>
    <row r="12139" spans="1:10" x14ac:dyDescent="0.3">
      <c r="A12139" s="38" t="s">
        <v>252</v>
      </c>
      <c r="B12139" s="15">
        <v>144200</v>
      </c>
      <c r="C12139" s="15">
        <v>1311781</v>
      </c>
      <c r="E12139" s="37" t="s">
        <v>258</v>
      </c>
      <c r="F12139" s="15">
        <v>164000</v>
      </c>
      <c r="G12139" s="15">
        <v>2874999</v>
      </c>
      <c r="I12139" s="38" t="s">
        <v>257</v>
      </c>
      <c r="J12139" s="15">
        <v>2.8</v>
      </c>
    </row>
    <row r="12140" spans="1:10" x14ac:dyDescent="0.3">
      <c r="A12140" s="38" t="s">
        <v>255</v>
      </c>
      <c r="B12140" s="15">
        <v>167525</v>
      </c>
      <c r="C12140" s="15">
        <v>966050</v>
      </c>
      <c r="E12140" s="36" t="s">
        <v>253</v>
      </c>
      <c r="F12140" s="15">
        <v>382235</v>
      </c>
      <c r="G12140" s="15">
        <v>6151652</v>
      </c>
      <c r="I12140" s="38" t="s">
        <v>252</v>
      </c>
      <c r="J12140" s="15">
        <v>3.1</v>
      </c>
    </row>
    <row r="12141" spans="1:10" x14ac:dyDescent="0.3">
      <c r="A12141" s="38" t="s">
        <v>258</v>
      </c>
      <c r="B12141" s="15">
        <v>135000</v>
      </c>
      <c r="C12141" s="15">
        <v>771950</v>
      </c>
      <c r="E12141" s="35" t="s">
        <v>269</v>
      </c>
      <c r="F12141" s="15">
        <v>2168803</v>
      </c>
      <c r="G12141" s="15">
        <v>42587792</v>
      </c>
      <c r="I12141" s="38" t="s">
        <v>255</v>
      </c>
      <c r="J12141" s="15">
        <v>4</v>
      </c>
    </row>
    <row r="12142" spans="1:10" x14ac:dyDescent="0.3">
      <c r="A12142" s="38" t="s">
        <v>260</v>
      </c>
      <c r="B12142" s="15">
        <v>165000</v>
      </c>
      <c r="C12142" s="15">
        <v>2074899</v>
      </c>
      <c r="E12142" s="36" t="s">
        <v>246</v>
      </c>
      <c r="F12142" s="15">
        <v>412350</v>
      </c>
      <c r="G12142" s="15">
        <v>7554742</v>
      </c>
      <c r="I12142" s="38" t="s">
        <v>258</v>
      </c>
      <c r="J12142" s="15">
        <v>4.3</v>
      </c>
    </row>
    <row r="12143" spans="1:10" x14ac:dyDescent="0.3">
      <c r="A12143" s="38" t="s">
        <v>262</v>
      </c>
      <c r="B12143" s="15">
        <v>174750</v>
      </c>
      <c r="C12143" s="15">
        <v>2192580</v>
      </c>
      <c r="E12143" s="36" t="s">
        <v>248</v>
      </c>
      <c r="F12143" s="15">
        <v>447803</v>
      </c>
      <c r="G12143" s="15">
        <v>12033739</v>
      </c>
      <c r="I12143" s="38" t="s">
        <v>260</v>
      </c>
      <c r="J12143" s="15">
        <v>5.8</v>
      </c>
    </row>
    <row r="12144" spans="1:10" x14ac:dyDescent="0.3">
      <c r="A12144" s="38" t="s">
        <v>263</v>
      </c>
      <c r="B12144" s="15">
        <v>165625</v>
      </c>
      <c r="C12144" s="15">
        <v>2054145</v>
      </c>
      <c r="E12144" s="36" t="s">
        <v>250</v>
      </c>
      <c r="F12144" s="15">
        <v>633000</v>
      </c>
      <c r="G12144" s="15">
        <v>14293838</v>
      </c>
      <c r="I12144" s="38" t="s">
        <v>262</v>
      </c>
      <c r="J12144" s="15">
        <v>5.3</v>
      </c>
    </row>
    <row r="12145" spans="1:10" x14ac:dyDescent="0.3">
      <c r="A12145" s="35" t="s">
        <v>265</v>
      </c>
      <c r="B12145" s="15"/>
      <c r="C12145" s="15"/>
      <c r="E12145" s="37" t="s">
        <v>252</v>
      </c>
      <c r="F12145" s="15">
        <v>300000</v>
      </c>
      <c r="G12145" s="15">
        <v>5551878</v>
      </c>
      <c r="I12145" s="38" t="s">
        <v>263</v>
      </c>
      <c r="J12145" s="15">
        <v>5.3</v>
      </c>
    </row>
    <row r="12146" spans="1:10" x14ac:dyDescent="0.3">
      <c r="A12146" s="38" t="s">
        <v>245</v>
      </c>
      <c r="B12146" s="15">
        <v>213000</v>
      </c>
      <c r="C12146" s="15">
        <v>1684950</v>
      </c>
      <c r="E12146" s="37" t="s">
        <v>255</v>
      </c>
      <c r="F12146" s="15">
        <v>178000</v>
      </c>
      <c r="G12146" s="15">
        <v>4059290</v>
      </c>
      <c r="I12146" s="35" t="s">
        <v>256</v>
      </c>
      <c r="J12146" s="15"/>
    </row>
    <row r="12147" spans="1:10" x14ac:dyDescent="0.3">
      <c r="A12147" s="38" t="s">
        <v>247</v>
      </c>
      <c r="B12147" s="15">
        <v>171000</v>
      </c>
      <c r="C12147" s="15">
        <v>1205940</v>
      </c>
      <c r="E12147" s="37" t="s">
        <v>258</v>
      </c>
      <c r="F12147" s="15">
        <v>155000</v>
      </c>
      <c r="G12147" s="15">
        <v>4682670</v>
      </c>
      <c r="I12147" s="38" t="s">
        <v>245</v>
      </c>
      <c r="J12147" s="15">
        <v>5.4</v>
      </c>
    </row>
    <row r="12148" spans="1:10" x14ac:dyDescent="0.3">
      <c r="A12148" s="38" t="s">
        <v>249</v>
      </c>
      <c r="B12148" s="15">
        <v>162005</v>
      </c>
      <c r="C12148" s="15">
        <v>2847760</v>
      </c>
      <c r="E12148" s="36" t="s">
        <v>253</v>
      </c>
      <c r="F12148" s="15">
        <v>675650</v>
      </c>
      <c r="G12148" s="15">
        <v>8705473</v>
      </c>
      <c r="I12148" s="38" t="s">
        <v>247</v>
      </c>
      <c r="J12148" s="15">
        <v>5.9</v>
      </c>
    </row>
    <row r="12149" spans="1:10" x14ac:dyDescent="0.3">
      <c r="A12149" s="38" t="s">
        <v>251</v>
      </c>
      <c r="B12149" s="15">
        <v>172000</v>
      </c>
      <c r="C12149" s="15">
        <v>2720750</v>
      </c>
      <c r="E12149" s="35" t="s">
        <v>270</v>
      </c>
      <c r="F12149" s="15">
        <v>2476481</v>
      </c>
      <c r="G12149" s="15">
        <v>48331280</v>
      </c>
      <c r="I12149" s="38" t="s">
        <v>249</v>
      </c>
      <c r="J12149" s="15">
        <v>7.4</v>
      </c>
    </row>
    <row r="12150" spans="1:10" x14ac:dyDescent="0.3">
      <c r="A12150" s="38" t="s">
        <v>254</v>
      </c>
      <c r="B12150" s="15">
        <v>187750</v>
      </c>
      <c r="C12150" s="15">
        <v>1985750</v>
      </c>
      <c r="E12150" s="36" t="s">
        <v>246</v>
      </c>
      <c r="F12150" s="15">
        <v>383500</v>
      </c>
      <c r="G12150" s="15">
        <v>8809550</v>
      </c>
      <c r="I12150" s="38" t="s">
        <v>251</v>
      </c>
      <c r="J12150" s="15">
        <v>7.9</v>
      </c>
    </row>
    <row r="12151" spans="1:10" x14ac:dyDescent="0.3">
      <c r="A12151" s="38" t="s">
        <v>257</v>
      </c>
      <c r="B12151" s="15">
        <v>156500</v>
      </c>
      <c r="C12151" s="15">
        <v>1559450</v>
      </c>
      <c r="E12151" s="36" t="s">
        <v>248</v>
      </c>
      <c r="F12151" s="15">
        <v>692840</v>
      </c>
      <c r="G12151" s="15">
        <v>14105723</v>
      </c>
      <c r="I12151" s="38" t="s">
        <v>254</v>
      </c>
      <c r="J12151" s="15">
        <v>9.1</v>
      </c>
    </row>
    <row r="12152" spans="1:10" x14ac:dyDescent="0.3">
      <c r="A12152" s="38" t="s">
        <v>252</v>
      </c>
      <c r="B12152" s="15">
        <v>230000</v>
      </c>
      <c r="C12152" s="15">
        <v>1754400</v>
      </c>
      <c r="E12152" s="36" t="s">
        <v>250</v>
      </c>
      <c r="F12152" s="15">
        <v>829783</v>
      </c>
      <c r="G12152" s="15">
        <v>12848514</v>
      </c>
      <c r="I12152" s="38" t="s">
        <v>257</v>
      </c>
      <c r="J12152" s="15">
        <v>11.1</v>
      </c>
    </row>
    <row r="12153" spans="1:10" x14ac:dyDescent="0.3">
      <c r="A12153" s="38" t="s">
        <v>255</v>
      </c>
      <c r="B12153" s="15">
        <v>200000</v>
      </c>
      <c r="C12153" s="15">
        <v>1656500</v>
      </c>
      <c r="E12153" s="37" t="s">
        <v>252</v>
      </c>
      <c r="F12153" s="15">
        <v>128333</v>
      </c>
      <c r="G12153" s="15">
        <v>4987399</v>
      </c>
      <c r="I12153" s="38" t="s">
        <v>252</v>
      </c>
      <c r="J12153" s="15">
        <v>10.9</v>
      </c>
    </row>
    <row r="12154" spans="1:10" x14ac:dyDescent="0.3">
      <c r="A12154" s="38" t="s">
        <v>258</v>
      </c>
      <c r="B12154" s="15">
        <v>199950</v>
      </c>
      <c r="C12154" s="15">
        <v>2964300</v>
      </c>
      <c r="E12154" s="37" t="s">
        <v>255</v>
      </c>
      <c r="F12154" s="15">
        <v>152500</v>
      </c>
      <c r="G12154" s="15">
        <v>4386965</v>
      </c>
      <c r="I12154" s="38" t="s">
        <v>255</v>
      </c>
      <c r="J12154" s="15">
        <v>11.3</v>
      </c>
    </row>
    <row r="12155" spans="1:10" x14ac:dyDescent="0.3">
      <c r="A12155" s="38" t="s">
        <v>260</v>
      </c>
      <c r="B12155" s="15">
        <v>242500</v>
      </c>
      <c r="C12155" s="15">
        <v>1730000</v>
      </c>
      <c r="E12155" s="37" t="s">
        <v>258</v>
      </c>
      <c r="F12155" s="15">
        <v>548950</v>
      </c>
      <c r="G12155" s="15">
        <v>3474150</v>
      </c>
      <c r="I12155" s="38" t="s">
        <v>258</v>
      </c>
      <c r="J12155" s="15">
        <v>10.8</v>
      </c>
    </row>
    <row r="12156" spans="1:10" x14ac:dyDescent="0.3">
      <c r="A12156" s="38" t="s">
        <v>262</v>
      </c>
      <c r="B12156" s="15">
        <v>325000</v>
      </c>
      <c r="C12156" s="15">
        <v>1029450</v>
      </c>
      <c r="E12156" s="36" t="s">
        <v>253</v>
      </c>
      <c r="F12156" s="15">
        <v>570358</v>
      </c>
      <c r="G12156" s="15">
        <v>12567493</v>
      </c>
      <c r="I12156" s="38" t="s">
        <v>260</v>
      </c>
      <c r="J12156" s="15">
        <v>10.3</v>
      </c>
    </row>
    <row r="12157" spans="1:10" x14ac:dyDescent="0.3">
      <c r="A12157" s="38" t="s">
        <v>263</v>
      </c>
      <c r="B12157" s="15">
        <v>214500</v>
      </c>
      <c r="C12157" s="15">
        <v>5004899</v>
      </c>
      <c r="E12157" s="35" t="s">
        <v>271</v>
      </c>
      <c r="F12157" s="15">
        <v>1785724</v>
      </c>
      <c r="G12157" s="15">
        <v>51133197</v>
      </c>
      <c r="I12157" s="38" t="s">
        <v>262</v>
      </c>
      <c r="J12157" s="15">
        <v>9.8000000000000007</v>
      </c>
    </row>
    <row r="12158" spans="1:10" x14ac:dyDescent="0.3">
      <c r="A12158" s="35" t="s">
        <v>244</v>
      </c>
      <c r="B12158" s="15"/>
      <c r="C12158" s="15"/>
      <c r="E12158" s="36" t="s">
        <v>246</v>
      </c>
      <c r="F12158" s="15">
        <v>390950</v>
      </c>
      <c r="G12158" s="15">
        <v>7195450</v>
      </c>
      <c r="I12158" s="38" t="s">
        <v>263</v>
      </c>
      <c r="J12158" s="15">
        <v>8.8000000000000007</v>
      </c>
    </row>
    <row r="12159" spans="1:10" x14ac:dyDescent="0.3">
      <c r="A12159" s="38" t="s">
        <v>245</v>
      </c>
      <c r="B12159" s="15">
        <v>234500</v>
      </c>
      <c r="C12159" s="15">
        <v>882950</v>
      </c>
      <c r="E12159" s="36" t="s">
        <v>248</v>
      </c>
      <c r="F12159" s="15">
        <v>435299</v>
      </c>
      <c r="G12159" s="15">
        <v>15166625</v>
      </c>
      <c r="I12159" s="35" t="s">
        <v>261</v>
      </c>
      <c r="J12159" s="15"/>
    </row>
    <row r="12160" spans="1:10" x14ac:dyDescent="0.3">
      <c r="A12160" s="38" t="s">
        <v>247</v>
      </c>
      <c r="B12160" s="15">
        <v>231000</v>
      </c>
      <c r="C12160" s="15">
        <v>1902900</v>
      </c>
      <c r="E12160" s="36" t="s">
        <v>250</v>
      </c>
      <c r="F12160" s="15">
        <v>476975</v>
      </c>
      <c r="G12160" s="15">
        <v>14059857</v>
      </c>
      <c r="I12160" s="38" t="s">
        <v>245</v>
      </c>
      <c r="J12160" s="15">
        <v>8.9</v>
      </c>
    </row>
    <row r="12161" spans="1:10" x14ac:dyDescent="0.3">
      <c r="A12161" s="38" t="s">
        <v>249</v>
      </c>
      <c r="B12161" s="15">
        <v>239813</v>
      </c>
      <c r="C12161" s="15">
        <v>2340025</v>
      </c>
      <c r="E12161" s="37" t="s">
        <v>252</v>
      </c>
      <c r="F12161" s="15">
        <v>164975</v>
      </c>
      <c r="G12161" s="15">
        <v>5492840</v>
      </c>
      <c r="I12161" s="38" t="s">
        <v>247</v>
      </c>
      <c r="J12161" s="15">
        <v>9.9</v>
      </c>
    </row>
    <row r="12162" spans="1:10" x14ac:dyDescent="0.3">
      <c r="A12162" s="38" t="s">
        <v>251</v>
      </c>
      <c r="B12162" s="15">
        <v>200000</v>
      </c>
      <c r="C12162" s="15">
        <v>3230281</v>
      </c>
      <c r="E12162" s="37" t="s">
        <v>255</v>
      </c>
      <c r="F12162" s="15">
        <v>169000</v>
      </c>
      <c r="G12162" s="15">
        <v>5134937</v>
      </c>
      <c r="I12162" s="38" t="s">
        <v>249</v>
      </c>
      <c r="J12162" s="15">
        <v>10.199999999999999</v>
      </c>
    </row>
    <row r="12163" spans="1:10" x14ac:dyDescent="0.3">
      <c r="A12163" s="38" t="s">
        <v>254</v>
      </c>
      <c r="B12163" s="15">
        <v>242183</v>
      </c>
      <c r="C12163" s="15">
        <v>2434812</v>
      </c>
      <c r="E12163" s="37" t="s">
        <v>258</v>
      </c>
      <c r="F12163" s="15">
        <v>143000</v>
      </c>
      <c r="G12163" s="15">
        <v>3432080</v>
      </c>
      <c r="I12163" s="38" t="s">
        <v>251</v>
      </c>
      <c r="J12163" s="15">
        <v>9.5</v>
      </c>
    </row>
    <row r="12164" spans="1:10" x14ac:dyDescent="0.3">
      <c r="A12164" s="38" t="s">
        <v>257</v>
      </c>
      <c r="B12164" s="15">
        <v>257203</v>
      </c>
      <c r="C12164" s="15">
        <v>2320800</v>
      </c>
      <c r="E12164" s="36" t="s">
        <v>253</v>
      </c>
      <c r="F12164" s="15">
        <v>482500</v>
      </c>
      <c r="G12164" s="15">
        <v>14711265</v>
      </c>
      <c r="I12164" s="38" t="s">
        <v>254</v>
      </c>
      <c r="J12164" s="15">
        <v>9.5</v>
      </c>
    </row>
    <row r="12165" spans="1:10" x14ac:dyDescent="0.3">
      <c r="A12165" s="38" t="s">
        <v>252</v>
      </c>
      <c r="B12165" s="15">
        <v>221500</v>
      </c>
      <c r="C12165" s="15">
        <v>2186408</v>
      </c>
      <c r="E12165" s="35" t="s">
        <v>272</v>
      </c>
      <c r="F12165" s="15">
        <v>2833550</v>
      </c>
      <c r="G12165" s="15">
        <v>74908203</v>
      </c>
      <c r="I12165" s="38" t="s">
        <v>257</v>
      </c>
      <c r="J12165" s="15">
        <v>9.6</v>
      </c>
    </row>
    <row r="12166" spans="1:10" x14ac:dyDescent="0.3">
      <c r="A12166" s="38" t="s">
        <v>255</v>
      </c>
      <c r="B12166" s="15">
        <v>242383</v>
      </c>
      <c r="C12166" s="15">
        <v>3503707</v>
      </c>
      <c r="E12166" s="36" t="s">
        <v>246</v>
      </c>
      <c r="F12166" s="15">
        <v>780500</v>
      </c>
      <c r="G12166" s="15">
        <v>10964105</v>
      </c>
      <c r="I12166" s="38" t="s">
        <v>252</v>
      </c>
      <c r="J12166" s="15">
        <v>9.5</v>
      </c>
    </row>
    <row r="12167" spans="1:10" x14ac:dyDescent="0.3">
      <c r="A12167" s="38" t="s">
        <v>258</v>
      </c>
      <c r="B12167" s="15">
        <v>203950</v>
      </c>
      <c r="C12167" s="15">
        <v>1516350</v>
      </c>
      <c r="E12167" s="36" t="s">
        <v>248</v>
      </c>
      <c r="F12167" s="15">
        <v>615300</v>
      </c>
      <c r="G12167" s="15">
        <v>19612743</v>
      </c>
      <c r="I12167" s="38" t="s">
        <v>255</v>
      </c>
      <c r="J12167" s="15">
        <v>9.3000000000000007</v>
      </c>
    </row>
    <row r="12168" spans="1:10" x14ac:dyDescent="0.3">
      <c r="A12168" s="38" t="s">
        <v>260</v>
      </c>
      <c r="B12168" s="15">
        <v>240000</v>
      </c>
      <c r="C12168" s="15">
        <v>2026400</v>
      </c>
      <c r="E12168" s="36" t="s">
        <v>250</v>
      </c>
      <c r="F12168" s="15">
        <v>585250</v>
      </c>
      <c r="G12168" s="15">
        <v>20120741</v>
      </c>
      <c r="I12168" s="38" t="s">
        <v>258</v>
      </c>
      <c r="J12168" s="15">
        <v>9.5</v>
      </c>
    </row>
    <row r="12169" spans="1:10" x14ac:dyDescent="0.3">
      <c r="A12169" s="38" t="s">
        <v>262</v>
      </c>
      <c r="B12169" s="15">
        <v>223500</v>
      </c>
      <c r="C12169" s="15">
        <v>988250</v>
      </c>
      <c r="E12169" s="37" t="s">
        <v>252</v>
      </c>
      <c r="F12169" s="15">
        <v>196500</v>
      </c>
      <c r="G12169" s="15">
        <v>4473996</v>
      </c>
      <c r="I12169" s="38" t="s">
        <v>260</v>
      </c>
      <c r="J12169" s="15">
        <v>9.1</v>
      </c>
    </row>
    <row r="12170" spans="1:10" x14ac:dyDescent="0.3">
      <c r="A12170" s="38" t="s">
        <v>263</v>
      </c>
      <c r="B12170" s="15">
        <v>231825</v>
      </c>
      <c r="C12170" s="15">
        <v>1415450</v>
      </c>
      <c r="E12170" s="37" t="s">
        <v>255</v>
      </c>
      <c r="F12170" s="15">
        <v>196000</v>
      </c>
      <c r="G12170" s="15">
        <v>7370995</v>
      </c>
      <c r="I12170" s="38" t="s">
        <v>262</v>
      </c>
      <c r="J12170" s="15">
        <v>10.9</v>
      </c>
    </row>
    <row r="12171" spans="1:10" x14ac:dyDescent="0.3">
      <c r="A12171" s="35" t="s">
        <v>256</v>
      </c>
      <c r="B12171" s="15"/>
      <c r="C12171" s="15"/>
      <c r="E12171" s="37" t="s">
        <v>258</v>
      </c>
      <c r="F12171" s="15">
        <v>192750</v>
      </c>
      <c r="G12171" s="15">
        <v>8275750</v>
      </c>
      <c r="I12171" s="38" t="s">
        <v>263</v>
      </c>
      <c r="J12171" s="15">
        <v>10</v>
      </c>
    </row>
    <row r="12172" spans="1:10" x14ac:dyDescent="0.3">
      <c r="A12172" s="38" t="s">
        <v>245</v>
      </c>
      <c r="B12172" s="15">
        <v>239950</v>
      </c>
      <c r="C12172" s="15">
        <v>3122650</v>
      </c>
      <c r="E12172" s="36" t="s">
        <v>253</v>
      </c>
      <c r="F12172" s="15">
        <v>852500</v>
      </c>
      <c r="G12172" s="15">
        <v>24210614</v>
      </c>
      <c r="I12172" s="35" t="s">
        <v>264</v>
      </c>
      <c r="J12172" s="15"/>
    </row>
    <row r="12173" spans="1:10" x14ac:dyDescent="0.3">
      <c r="A12173" s="38" t="s">
        <v>247</v>
      </c>
      <c r="B12173" s="15">
        <v>210000</v>
      </c>
      <c r="C12173" s="15">
        <v>1822000</v>
      </c>
      <c r="E12173" s="35" t="s">
        <v>273</v>
      </c>
      <c r="F12173" s="15">
        <v>2961075</v>
      </c>
      <c r="G12173" s="15">
        <v>91912149</v>
      </c>
      <c r="I12173" s="38" t="s">
        <v>245</v>
      </c>
      <c r="J12173" s="15">
        <v>10.5</v>
      </c>
    </row>
    <row r="12174" spans="1:10" x14ac:dyDescent="0.3">
      <c r="A12174" s="38" t="s">
        <v>249</v>
      </c>
      <c r="B12174" s="15">
        <v>212600</v>
      </c>
      <c r="C12174" s="15">
        <v>1373600</v>
      </c>
      <c r="E12174" s="36" t="s">
        <v>246</v>
      </c>
      <c r="F12174" s="15">
        <v>816000</v>
      </c>
      <c r="G12174" s="15">
        <v>16174663</v>
      </c>
      <c r="I12174" s="38" t="s">
        <v>247</v>
      </c>
      <c r="J12174" s="15">
        <v>11.2</v>
      </c>
    </row>
    <row r="12175" spans="1:10" x14ac:dyDescent="0.3">
      <c r="A12175" s="38" t="s">
        <v>251</v>
      </c>
      <c r="B12175" s="15">
        <v>229900</v>
      </c>
      <c r="C12175" s="15">
        <v>894800</v>
      </c>
      <c r="E12175" s="36" t="s">
        <v>248</v>
      </c>
      <c r="F12175" s="15">
        <v>715200</v>
      </c>
      <c r="G12175" s="15">
        <v>22486464</v>
      </c>
      <c r="I12175" s="38" t="s">
        <v>249</v>
      </c>
      <c r="J12175" s="15">
        <v>11.4</v>
      </c>
    </row>
    <row r="12176" spans="1:10" x14ac:dyDescent="0.3">
      <c r="A12176" s="38" t="s">
        <v>254</v>
      </c>
      <c r="B12176" s="15">
        <v>221950</v>
      </c>
      <c r="C12176" s="15">
        <v>1471550</v>
      </c>
      <c r="E12176" s="36" t="s">
        <v>250</v>
      </c>
      <c r="F12176" s="15">
        <v>721500</v>
      </c>
      <c r="G12176" s="15">
        <v>29108897</v>
      </c>
      <c r="I12176" s="38" t="s">
        <v>251</v>
      </c>
      <c r="J12176" s="15">
        <v>9</v>
      </c>
    </row>
    <row r="12177" spans="1:10" x14ac:dyDescent="0.3">
      <c r="A12177" s="38" t="s">
        <v>257</v>
      </c>
      <c r="B12177" s="15">
        <v>233500</v>
      </c>
      <c r="C12177" s="15">
        <v>1543674</v>
      </c>
      <c r="E12177" s="37" t="s">
        <v>252</v>
      </c>
      <c r="F12177" s="15">
        <v>255000</v>
      </c>
      <c r="G12177" s="15">
        <v>11453707</v>
      </c>
      <c r="I12177" s="38" t="s">
        <v>254</v>
      </c>
      <c r="J12177" s="15">
        <v>9.6</v>
      </c>
    </row>
    <row r="12178" spans="1:10" x14ac:dyDescent="0.3">
      <c r="A12178" s="38" t="s">
        <v>252</v>
      </c>
      <c r="B12178" s="15">
        <v>240975</v>
      </c>
      <c r="C12178" s="15">
        <v>2586100</v>
      </c>
      <c r="E12178" s="37" t="s">
        <v>255</v>
      </c>
      <c r="F12178" s="15">
        <v>240000</v>
      </c>
      <c r="G12178" s="15">
        <v>8897395</v>
      </c>
      <c r="I12178" s="38" t="s">
        <v>257</v>
      </c>
      <c r="J12178" s="15">
        <v>9.1999999999999993</v>
      </c>
    </row>
    <row r="12179" spans="1:10" x14ac:dyDescent="0.3">
      <c r="A12179" s="38" t="s">
        <v>255</v>
      </c>
      <c r="B12179" s="15">
        <v>189425</v>
      </c>
      <c r="C12179" s="15">
        <v>774850</v>
      </c>
      <c r="E12179" s="37" t="s">
        <v>258</v>
      </c>
      <c r="F12179" s="15">
        <v>226500</v>
      </c>
      <c r="G12179" s="15">
        <v>8757795</v>
      </c>
      <c r="I12179" s="38" t="s">
        <v>252</v>
      </c>
      <c r="J12179" s="15">
        <v>10.8</v>
      </c>
    </row>
    <row r="12180" spans="1:10" x14ac:dyDescent="0.3">
      <c r="A12180" s="38" t="s">
        <v>258</v>
      </c>
      <c r="B12180" s="15">
        <v>294950</v>
      </c>
      <c r="C12180" s="15">
        <v>1406377</v>
      </c>
      <c r="E12180" s="36" t="s">
        <v>253</v>
      </c>
      <c r="F12180" s="15">
        <v>708375</v>
      </c>
      <c r="G12180" s="15">
        <v>24142125</v>
      </c>
      <c r="I12180" s="38" t="s">
        <v>255</v>
      </c>
      <c r="J12180" s="15">
        <v>11.5</v>
      </c>
    </row>
    <row r="12181" spans="1:10" x14ac:dyDescent="0.3">
      <c r="A12181" s="38" t="s">
        <v>260</v>
      </c>
      <c r="B12181" s="15">
        <v>189650</v>
      </c>
      <c r="C12181" s="15">
        <v>1552550</v>
      </c>
      <c r="E12181" s="35" t="s">
        <v>274</v>
      </c>
      <c r="F12181" s="15">
        <v>3473325</v>
      </c>
      <c r="G12181" s="15">
        <v>94925461</v>
      </c>
      <c r="I12181" s="38" t="s">
        <v>258</v>
      </c>
      <c r="J12181" s="15">
        <v>12</v>
      </c>
    </row>
    <row r="12182" spans="1:10" x14ac:dyDescent="0.3">
      <c r="A12182" s="38" t="s">
        <v>262</v>
      </c>
      <c r="B12182" s="15">
        <v>190500</v>
      </c>
      <c r="C12182" s="15">
        <v>1201000</v>
      </c>
      <c r="E12182" s="36" t="s">
        <v>246</v>
      </c>
      <c r="F12182" s="15">
        <v>763900</v>
      </c>
      <c r="G12182" s="15">
        <v>18163044</v>
      </c>
      <c r="I12182" s="38" t="s">
        <v>260</v>
      </c>
      <c r="J12182" s="15">
        <v>12.4</v>
      </c>
    </row>
    <row r="12183" spans="1:10" x14ac:dyDescent="0.3">
      <c r="A12183" s="38" t="s">
        <v>263</v>
      </c>
      <c r="B12183" s="15">
        <v>239950</v>
      </c>
      <c r="C12183" s="15">
        <v>1589450</v>
      </c>
      <c r="E12183" s="36" t="s">
        <v>248</v>
      </c>
      <c r="F12183" s="15">
        <v>741225</v>
      </c>
      <c r="G12183" s="15">
        <v>22486644</v>
      </c>
      <c r="I12183" s="38" t="s">
        <v>262</v>
      </c>
      <c r="J12183" s="15">
        <v>13.9</v>
      </c>
    </row>
    <row r="12184" spans="1:10" x14ac:dyDescent="0.3">
      <c r="A12184" s="35" t="s">
        <v>261</v>
      </c>
      <c r="B12184" s="15"/>
      <c r="C12184" s="15"/>
      <c r="E12184" s="36" t="s">
        <v>250</v>
      </c>
      <c r="F12184" s="15">
        <v>1096000</v>
      </c>
      <c r="G12184" s="15">
        <v>29036568</v>
      </c>
      <c r="I12184" s="38" t="s">
        <v>263</v>
      </c>
      <c r="J12184" s="15">
        <v>10.8</v>
      </c>
    </row>
    <row r="12185" spans="1:10" x14ac:dyDescent="0.3">
      <c r="A12185" s="38" t="s">
        <v>245</v>
      </c>
      <c r="B12185" s="15">
        <v>199950</v>
      </c>
      <c r="C12185" s="15">
        <v>583900</v>
      </c>
      <c r="E12185" s="37" t="s">
        <v>252</v>
      </c>
      <c r="F12185" s="15">
        <v>260000</v>
      </c>
      <c r="G12185" s="15">
        <v>11125020</v>
      </c>
      <c r="I12185" s="35" t="s">
        <v>266</v>
      </c>
      <c r="J12185" s="15"/>
    </row>
    <row r="12186" spans="1:10" x14ac:dyDescent="0.3">
      <c r="A12186" s="38" t="s">
        <v>247</v>
      </c>
      <c r="B12186" s="15">
        <v>210000</v>
      </c>
      <c r="C12186" s="15">
        <v>210000</v>
      </c>
      <c r="E12186" s="37" t="s">
        <v>255</v>
      </c>
      <c r="F12186" s="15">
        <v>270000</v>
      </c>
      <c r="G12186" s="15">
        <v>12806995</v>
      </c>
      <c r="I12186" s="38" t="s">
        <v>245</v>
      </c>
      <c r="J12186" s="15">
        <v>11.3</v>
      </c>
    </row>
    <row r="12187" spans="1:10" x14ac:dyDescent="0.3">
      <c r="A12187" s="38" t="s">
        <v>249</v>
      </c>
      <c r="B12187" s="15">
        <v>165000</v>
      </c>
      <c r="C12187" s="15">
        <v>490000</v>
      </c>
      <c r="E12187" s="37" t="s">
        <v>258</v>
      </c>
      <c r="F12187" s="15">
        <v>566000</v>
      </c>
      <c r="G12187" s="15">
        <v>5104553</v>
      </c>
      <c r="I12187" s="38" t="s">
        <v>247</v>
      </c>
      <c r="J12187" s="15">
        <v>12.9</v>
      </c>
    </row>
    <row r="12188" spans="1:10" x14ac:dyDescent="0.3">
      <c r="A12188" s="38" t="s">
        <v>251</v>
      </c>
      <c r="B12188" s="15">
        <v>265500</v>
      </c>
      <c r="C12188" s="15">
        <v>711100</v>
      </c>
      <c r="E12188" s="36" t="s">
        <v>253</v>
      </c>
      <c r="F12188" s="15">
        <v>872200</v>
      </c>
      <c r="G12188" s="15">
        <v>25239205</v>
      </c>
      <c r="I12188" s="38" t="s">
        <v>249</v>
      </c>
      <c r="J12188" s="15">
        <v>12.7</v>
      </c>
    </row>
    <row r="12189" spans="1:10" x14ac:dyDescent="0.3">
      <c r="A12189" s="38" t="s">
        <v>254</v>
      </c>
      <c r="B12189" s="15">
        <v>179000</v>
      </c>
      <c r="C12189" s="15">
        <v>880350</v>
      </c>
      <c r="E12189" s="35" t="s">
        <v>275</v>
      </c>
      <c r="F12189" s="15">
        <v>3456577</v>
      </c>
      <c r="G12189" s="15">
        <v>104798467</v>
      </c>
      <c r="I12189" s="38" t="s">
        <v>251</v>
      </c>
      <c r="J12189" s="15">
        <v>12.2</v>
      </c>
    </row>
    <row r="12190" spans="1:10" x14ac:dyDescent="0.3">
      <c r="A12190" s="38" t="s">
        <v>257</v>
      </c>
      <c r="B12190" s="15">
        <v>209000</v>
      </c>
      <c r="C12190" s="15">
        <v>623500</v>
      </c>
      <c r="E12190" s="36" t="s">
        <v>246</v>
      </c>
      <c r="F12190" s="15">
        <v>837750</v>
      </c>
      <c r="G12190" s="15">
        <v>18253559</v>
      </c>
      <c r="I12190" s="38" t="s">
        <v>254</v>
      </c>
      <c r="J12190" s="15">
        <v>13.1</v>
      </c>
    </row>
    <row r="12191" spans="1:10" x14ac:dyDescent="0.3">
      <c r="A12191" s="38" t="s">
        <v>252</v>
      </c>
      <c r="B12191" s="15">
        <v>173000</v>
      </c>
      <c r="C12191" s="15">
        <v>577999</v>
      </c>
      <c r="E12191" s="36" t="s">
        <v>248</v>
      </c>
      <c r="F12191" s="15">
        <v>837000</v>
      </c>
      <c r="G12191" s="15">
        <v>25921812</v>
      </c>
      <c r="I12191" s="38" t="s">
        <v>257</v>
      </c>
      <c r="J12191" s="15">
        <v>14.4</v>
      </c>
    </row>
    <row r="12192" spans="1:10" x14ac:dyDescent="0.3">
      <c r="A12192" s="38" t="s">
        <v>255</v>
      </c>
      <c r="B12192" s="15">
        <v>230000</v>
      </c>
      <c r="C12192" s="15">
        <v>1020000</v>
      </c>
      <c r="E12192" s="36" t="s">
        <v>250</v>
      </c>
      <c r="F12192" s="15">
        <v>882577</v>
      </c>
      <c r="G12192" s="15">
        <v>32350234</v>
      </c>
      <c r="I12192" s="38" t="s">
        <v>252</v>
      </c>
      <c r="J12192" s="15">
        <v>14.1</v>
      </c>
    </row>
    <row r="12193" spans="1:10" x14ac:dyDescent="0.3">
      <c r="A12193" s="38" t="s">
        <v>258</v>
      </c>
      <c r="B12193" s="15">
        <v>216000</v>
      </c>
      <c r="C12193" s="15">
        <v>1730250</v>
      </c>
      <c r="E12193" s="37" t="s">
        <v>252</v>
      </c>
      <c r="F12193" s="15">
        <v>285000</v>
      </c>
      <c r="G12193" s="15">
        <v>12140200</v>
      </c>
      <c r="I12193" s="38" t="s">
        <v>255</v>
      </c>
      <c r="J12193" s="15">
        <v>14.4</v>
      </c>
    </row>
    <row r="12194" spans="1:10" x14ac:dyDescent="0.3">
      <c r="A12194" s="38" t="s">
        <v>260</v>
      </c>
      <c r="B12194" s="15">
        <v>140000</v>
      </c>
      <c r="C12194" s="15">
        <v>737300</v>
      </c>
      <c r="E12194" s="37" t="s">
        <v>255</v>
      </c>
      <c r="F12194" s="15">
        <v>299977</v>
      </c>
      <c r="G12194" s="15">
        <v>10325137</v>
      </c>
      <c r="I12194" s="38" t="s">
        <v>258</v>
      </c>
      <c r="J12194" s="15">
        <v>15</v>
      </c>
    </row>
    <row r="12195" spans="1:10" x14ac:dyDescent="0.3">
      <c r="A12195" s="38" t="s">
        <v>262</v>
      </c>
      <c r="B12195" s="15">
        <v>182000</v>
      </c>
      <c r="C12195" s="15">
        <v>605950</v>
      </c>
      <c r="E12195" s="37" t="s">
        <v>258</v>
      </c>
      <c r="F12195" s="15">
        <v>297600</v>
      </c>
      <c r="G12195" s="15">
        <v>9884897</v>
      </c>
      <c r="I12195" s="38" t="s">
        <v>260</v>
      </c>
      <c r="J12195" s="15">
        <v>15.8</v>
      </c>
    </row>
    <row r="12196" spans="1:10" x14ac:dyDescent="0.3">
      <c r="A12196" s="38" t="s">
        <v>263</v>
      </c>
      <c r="B12196" s="15">
        <v>117500</v>
      </c>
      <c r="C12196" s="15">
        <v>235000</v>
      </c>
      <c r="E12196" s="36" t="s">
        <v>253</v>
      </c>
      <c r="F12196" s="15">
        <v>899250</v>
      </c>
      <c r="G12196" s="15">
        <v>28272862</v>
      </c>
      <c r="I12196" s="38" t="s">
        <v>262</v>
      </c>
      <c r="J12196" s="15">
        <v>15.8</v>
      </c>
    </row>
    <row r="12197" spans="1:10" x14ac:dyDescent="0.3">
      <c r="A12197" s="35" t="s">
        <v>264</v>
      </c>
      <c r="B12197" s="15"/>
      <c r="C12197" s="15"/>
      <c r="E12197" s="14">
        <v>149</v>
      </c>
      <c r="F12197" s="15">
        <v>46164265</v>
      </c>
      <c r="G12197" s="15">
        <v>785707427</v>
      </c>
      <c r="I12197" s="38" t="s">
        <v>263</v>
      </c>
      <c r="J12197" s="15">
        <v>15.5</v>
      </c>
    </row>
    <row r="12198" spans="1:10" x14ac:dyDescent="0.3">
      <c r="A12198" s="38" t="s">
        <v>245</v>
      </c>
      <c r="B12198" s="15">
        <v>125000</v>
      </c>
      <c r="C12198" s="15">
        <v>703950</v>
      </c>
      <c r="E12198" s="35" t="s">
        <v>259</v>
      </c>
      <c r="F12198" s="15">
        <v>2266449</v>
      </c>
      <c r="G12198" s="15">
        <v>47706007</v>
      </c>
      <c r="I12198" s="35" t="s">
        <v>267</v>
      </c>
      <c r="J12198" s="15"/>
    </row>
    <row r="12199" spans="1:10" x14ac:dyDescent="0.3">
      <c r="A12199" s="38" t="s">
        <v>247</v>
      </c>
      <c r="B12199" s="15">
        <v>183500</v>
      </c>
      <c r="C12199" s="15">
        <v>183500</v>
      </c>
      <c r="E12199" s="36" t="s">
        <v>246</v>
      </c>
      <c r="F12199" s="15">
        <v>472500</v>
      </c>
      <c r="G12199" s="15">
        <v>8417267</v>
      </c>
      <c r="I12199" s="38" t="s">
        <v>245</v>
      </c>
      <c r="J12199" s="15">
        <v>18.399999999999999</v>
      </c>
    </row>
    <row r="12200" spans="1:10" x14ac:dyDescent="0.3">
      <c r="A12200" s="38" t="s">
        <v>249</v>
      </c>
      <c r="B12200" s="15"/>
      <c r="C12200" s="15"/>
      <c r="E12200" s="36" t="s">
        <v>248</v>
      </c>
      <c r="F12200" s="15">
        <v>612000</v>
      </c>
      <c r="G12200" s="15">
        <v>12134760</v>
      </c>
      <c r="I12200" s="38" t="s">
        <v>247</v>
      </c>
      <c r="J12200" s="15">
        <v>17.5</v>
      </c>
    </row>
    <row r="12201" spans="1:10" x14ac:dyDescent="0.3">
      <c r="A12201" s="38" t="s">
        <v>251</v>
      </c>
      <c r="B12201" s="15">
        <v>130000</v>
      </c>
      <c r="C12201" s="15">
        <v>476500</v>
      </c>
      <c r="E12201" s="36" t="s">
        <v>250</v>
      </c>
      <c r="F12201" s="15">
        <v>524710</v>
      </c>
      <c r="G12201" s="15">
        <v>13552686</v>
      </c>
      <c r="I12201" s="38" t="s">
        <v>249</v>
      </c>
      <c r="J12201" s="15">
        <v>17.100000000000001</v>
      </c>
    </row>
    <row r="12202" spans="1:10" x14ac:dyDescent="0.3">
      <c r="A12202" s="38" t="s">
        <v>254</v>
      </c>
      <c r="B12202" s="15">
        <v>207000</v>
      </c>
      <c r="C12202" s="15">
        <v>697000</v>
      </c>
      <c r="E12202" s="37" t="s">
        <v>252</v>
      </c>
      <c r="F12202" s="15">
        <v>155235</v>
      </c>
      <c r="G12202" s="15">
        <v>3699033</v>
      </c>
      <c r="I12202" s="38" t="s">
        <v>251</v>
      </c>
      <c r="J12202" s="15">
        <v>15.6</v>
      </c>
    </row>
    <row r="12203" spans="1:10" x14ac:dyDescent="0.3">
      <c r="A12203" s="38" t="s">
        <v>257</v>
      </c>
      <c r="B12203" s="15">
        <v>141500</v>
      </c>
      <c r="C12203" s="15">
        <v>493906</v>
      </c>
      <c r="E12203" s="37" t="s">
        <v>255</v>
      </c>
      <c r="F12203" s="15">
        <v>172725</v>
      </c>
      <c r="G12203" s="15">
        <v>4750595</v>
      </c>
      <c r="I12203" s="38" t="s">
        <v>254</v>
      </c>
      <c r="J12203" s="15">
        <v>13.8</v>
      </c>
    </row>
    <row r="12204" spans="1:10" x14ac:dyDescent="0.3">
      <c r="A12204" s="38" t="s">
        <v>252</v>
      </c>
      <c r="B12204" s="15">
        <v>156000</v>
      </c>
      <c r="C12204" s="15">
        <v>720500</v>
      </c>
      <c r="E12204" s="37" t="s">
        <v>258</v>
      </c>
      <c r="F12204" s="15">
        <v>196750</v>
      </c>
      <c r="G12204" s="15">
        <v>5103058</v>
      </c>
      <c r="I12204" s="38" t="s">
        <v>257</v>
      </c>
      <c r="J12204" s="15">
        <v>12.7</v>
      </c>
    </row>
    <row r="12205" spans="1:10" x14ac:dyDescent="0.3">
      <c r="A12205" s="38" t="s">
        <v>255</v>
      </c>
      <c r="B12205" s="15">
        <v>99750</v>
      </c>
      <c r="C12205" s="15">
        <v>99750</v>
      </c>
      <c r="E12205" s="36" t="s">
        <v>253</v>
      </c>
      <c r="F12205" s="15">
        <v>657239</v>
      </c>
      <c r="G12205" s="15">
        <v>13601294</v>
      </c>
      <c r="I12205" s="38" t="s">
        <v>252</v>
      </c>
      <c r="J12205" s="15">
        <v>11</v>
      </c>
    </row>
    <row r="12206" spans="1:10" x14ac:dyDescent="0.3">
      <c r="A12206" s="38" t="s">
        <v>258</v>
      </c>
      <c r="B12206" s="15">
        <v>148875</v>
      </c>
      <c r="C12206" s="15">
        <v>937801</v>
      </c>
      <c r="E12206" s="35" t="s">
        <v>265</v>
      </c>
      <c r="F12206" s="15">
        <v>2751982</v>
      </c>
      <c r="G12206" s="15">
        <v>51762560</v>
      </c>
      <c r="I12206" s="38" t="s">
        <v>255</v>
      </c>
      <c r="J12206" s="15">
        <v>8.9</v>
      </c>
    </row>
    <row r="12207" spans="1:10" x14ac:dyDescent="0.3">
      <c r="A12207" s="38" t="s">
        <v>260</v>
      </c>
      <c r="B12207" s="15">
        <v>94000</v>
      </c>
      <c r="C12207" s="15">
        <v>94000</v>
      </c>
      <c r="E12207" s="36" t="s">
        <v>246</v>
      </c>
      <c r="F12207" s="15">
        <v>720750</v>
      </c>
      <c r="G12207" s="15">
        <v>11168688</v>
      </c>
      <c r="I12207" s="38" t="s">
        <v>258</v>
      </c>
      <c r="J12207" s="15">
        <v>8.4</v>
      </c>
    </row>
    <row r="12208" spans="1:10" x14ac:dyDescent="0.3">
      <c r="A12208" s="38" t="s">
        <v>262</v>
      </c>
      <c r="B12208" s="15">
        <v>189500</v>
      </c>
      <c r="C12208" s="15">
        <v>379000</v>
      </c>
      <c r="E12208" s="36" t="s">
        <v>248</v>
      </c>
      <c r="F12208" s="15">
        <v>805943</v>
      </c>
      <c r="G12208" s="15">
        <v>13087415</v>
      </c>
      <c r="I12208" s="38" t="s">
        <v>260</v>
      </c>
      <c r="J12208" s="15">
        <v>8.8000000000000007</v>
      </c>
    </row>
    <row r="12209" spans="1:10" x14ac:dyDescent="0.3">
      <c r="A12209" s="38" t="s">
        <v>263</v>
      </c>
      <c r="B12209" s="15">
        <v>127500</v>
      </c>
      <c r="C12209" s="15">
        <v>779500</v>
      </c>
      <c r="E12209" s="36" t="s">
        <v>250</v>
      </c>
      <c r="F12209" s="15">
        <v>640289</v>
      </c>
      <c r="G12209" s="15">
        <v>18609976</v>
      </c>
      <c r="I12209" s="38" t="s">
        <v>262</v>
      </c>
      <c r="J12209" s="15">
        <v>8.4</v>
      </c>
    </row>
    <row r="12210" spans="1:10" x14ac:dyDescent="0.3">
      <c r="A12210" s="35" t="s">
        <v>266</v>
      </c>
      <c r="B12210" s="15"/>
      <c r="C12210" s="15"/>
      <c r="E12210" s="37" t="s">
        <v>252</v>
      </c>
      <c r="F12210" s="15">
        <v>219189</v>
      </c>
      <c r="G12210" s="15">
        <v>5526877</v>
      </c>
      <c r="I12210" s="38" t="s">
        <v>263</v>
      </c>
      <c r="J12210" s="15">
        <v>7.6</v>
      </c>
    </row>
    <row r="12211" spans="1:10" x14ac:dyDescent="0.3">
      <c r="A12211" s="38" t="s">
        <v>245</v>
      </c>
      <c r="B12211" s="15">
        <v>135000</v>
      </c>
      <c r="C12211" s="15">
        <v>135000</v>
      </c>
      <c r="E12211" s="37" t="s">
        <v>255</v>
      </c>
      <c r="F12211" s="15">
        <v>194500</v>
      </c>
      <c r="G12211" s="15">
        <v>5327899</v>
      </c>
      <c r="I12211" s="35" t="s">
        <v>268</v>
      </c>
      <c r="J12211" s="15"/>
    </row>
    <row r="12212" spans="1:10" x14ac:dyDescent="0.3">
      <c r="A12212" s="38" t="s">
        <v>247</v>
      </c>
      <c r="B12212" s="15">
        <v>181000</v>
      </c>
      <c r="C12212" s="15">
        <v>1224400</v>
      </c>
      <c r="E12212" s="37" t="s">
        <v>258</v>
      </c>
      <c r="F12212" s="15">
        <v>226600</v>
      </c>
      <c r="G12212" s="15">
        <v>7755200</v>
      </c>
      <c r="I12212" s="38" t="s">
        <v>245</v>
      </c>
      <c r="J12212" s="15">
        <v>6.3</v>
      </c>
    </row>
    <row r="12213" spans="1:10" x14ac:dyDescent="0.3">
      <c r="A12213" s="38" t="s">
        <v>249</v>
      </c>
      <c r="B12213" s="15">
        <v>155450</v>
      </c>
      <c r="C12213" s="15">
        <v>827400</v>
      </c>
      <c r="E12213" s="36" t="s">
        <v>253</v>
      </c>
      <c r="F12213" s="15">
        <v>585000</v>
      </c>
      <c r="G12213" s="15">
        <v>8896481</v>
      </c>
      <c r="I12213" s="38" t="s">
        <v>247</v>
      </c>
      <c r="J12213" s="15">
        <v>6.2</v>
      </c>
    </row>
    <row r="12214" spans="1:10" x14ac:dyDescent="0.3">
      <c r="A12214" s="38" t="s">
        <v>251</v>
      </c>
      <c r="B12214" s="15">
        <v>152750</v>
      </c>
      <c r="C12214" s="15">
        <v>1152250</v>
      </c>
      <c r="E12214" s="35" t="s">
        <v>244</v>
      </c>
      <c r="F12214" s="15">
        <v>3077050</v>
      </c>
      <c r="G12214" s="15">
        <v>53178327</v>
      </c>
      <c r="I12214" s="38" t="s">
        <v>249</v>
      </c>
      <c r="J12214" s="15">
        <v>6.9</v>
      </c>
    </row>
    <row r="12215" spans="1:10" x14ac:dyDescent="0.3">
      <c r="A12215" s="38" t="s">
        <v>254</v>
      </c>
      <c r="B12215" s="15">
        <v>90000</v>
      </c>
      <c r="C12215" s="15">
        <v>380000</v>
      </c>
      <c r="E12215" s="36" t="s">
        <v>246</v>
      </c>
      <c r="F12215" s="15">
        <v>666950</v>
      </c>
      <c r="G12215" s="15">
        <v>9843600</v>
      </c>
      <c r="I12215" s="38" t="s">
        <v>251</v>
      </c>
      <c r="J12215" s="15">
        <v>6.5</v>
      </c>
    </row>
    <row r="12216" spans="1:10" x14ac:dyDescent="0.3">
      <c r="A12216" s="38" t="s">
        <v>257</v>
      </c>
      <c r="B12216" s="15">
        <v>288750</v>
      </c>
      <c r="C12216" s="15">
        <v>1372495</v>
      </c>
      <c r="E12216" s="36" t="s">
        <v>248</v>
      </c>
      <c r="F12216" s="15">
        <v>1000600</v>
      </c>
      <c r="G12216" s="15">
        <v>17057548</v>
      </c>
      <c r="I12216" s="38" t="s">
        <v>254</v>
      </c>
      <c r="J12216" s="15">
        <v>7.4</v>
      </c>
    </row>
    <row r="12217" spans="1:10" x14ac:dyDescent="0.3">
      <c r="A12217" s="38" t="s">
        <v>252</v>
      </c>
      <c r="B12217" s="15">
        <v>136950</v>
      </c>
      <c r="C12217" s="15">
        <v>1104900</v>
      </c>
      <c r="E12217" s="36" t="s">
        <v>250</v>
      </c>
      <c r="F12217" s="15">
        <v>716000</v>
      </c>
      <c r="G12217" s="15">
        <v>17777579</v>
      </c>
      <c r="I12217" s="38" t="s">
        <v>257</v>
      </c>
      <c r="J12217" s="15">
        <v>6.7</v>
      </c>
    </row>
    <row r="12218" spans="1:10" x14ac:dyDescent="0.3">
      <c r="A12218" s="38" t="s">
        <v>255</v>
      </c>
      <c r="B12218" s="15">
        <v>160000</v>
      </c>
      <c r="C12218" s="15">
        <v>1229000</v>
      </c>
      <c r="E12218" s="37" t="s">
        <v>252</v>
      </c>
      <c r="F12218" s="15">
        <v>236500</v>
      </c>
      <c r="G12218" s="15">
        <v>5531380</v>
      </c>
      <c r="I12218" s="38" t="s">
        <v>252</v>
      </c>
      <c r="J12218" s="15">
        <v>7.8</v>
      </c>
    </row>
    <row r="12219" spans="1:10" x14ac:dyDescent="0.3">
      <c r="A12219" s="38" t="s">
        <v>258</v>
      </c>
      <c r="B12219" s="15">
        <v>150950</v>
      </c>
      <c r="C12219" s="15">
        <v>585400</v>
      </c>
      <c r="E12219" s="37" t="s">
        <v>255</v>
      </c>
      <c r="F12219" s="15">
        <v>257000</v>
      </c>
      <c r="G12219" s="15">
        <v>5355099</v>
      </c>
      <c r="I12219" s="38" t="s">
        <v>255</v>
      </c>
      <c r="J12219" s="15">
        <v>6.6</v>
      </c>
    </row>
    <row r="12220" spans="1:10" x14ac:dyDescent="0.3">
      <c r="A12220" s="38" t="s">
        <v>260</v>
      </c>
      <c r="B12220" s="15">
        <v>155000</v>
      </c>
      <c r="C12220" s="15">
        <v>936900</v>
      </c>
      <c r="E12220" s="37" t="s">
        <v>258</v>
      </c>
      <c r="F12220" s="15">
        <v>222500</v>
      </c>
      <c r="G12220" s="15">
        <v>6891100</v>
      </c>
      <c r="I12220" s="38" t="s">
        <v>258</v>
      </c>
      <c r="J12220" s="15">
        <v>6.9</v>
      </c>
    </row>
    <row r="12221" spans="1:10" x14ac:dyDescent="0.3">
      <c r="A12221" s="38" t="s">
        <v>262</v>
      </c>
      <c r="B12221" s="15">
        <v>135750</v>
      </c>
      <c r="C12221" s="15">
        <v>1077650</v>
      </c>
      <c r="E12221" s="36" t="s">
        <v>253</v>
      </c>
      <c r="F12221" s="15">
        <v>693500</v>
      </c>
      <c r="G12221" s="15">
        <v>8499600</v>
      </c>
      <c r="I12221" s="38" t="s">
        <v>260</v>
      </c>
      <c r="J12221" s="15">
        <v>5.8</v>
      </c>
    </row>
    <row r="12222" spans="1:10" x14ac:dyDescent="0.3">
      <c r="A12222" s="38" t="s">
        <v>263</v>
      </c>
      <c r="B12222" s="15">
        <v>82500</v>
      </c>
      <c r="C12222" s="15">
        <v>462751</v>
      </c>
      <c r="E12222" s="35" t="s">
        <v>256</v>
      </c>
      <c r="F12222" s="15">
        <v>3076300</v>
      </c>
      <c r="G12222" s="15">
        <v>46052963</v>
      </c>
      <c r="I12222" s="38" t="s">
        <v>262</v>
      </c>
      <c r="J12222" s="15">
        <v>5.3</v>
      </c>
    </row>
    <row r="12223" spans="1:10" x14ac:dyDescent="0.3">
      <c r="A12223" s="35" t="s">
        <v>267</v>
      </c>
      <c r="B12223" s="15"/>
      <c r="C12223" s="15"/>
      <c r="E12223" s="36" t="s">
        <v>246</v>
      </c>
      <c r="F12223" s="15">
        <v>885025</v>
      </c>
      <c r="G12223" s="15">
        <v>10010496</v>
      </c>
      <c r="I12223" s="38" t="s">
        <v>263</v>
      </c>
      <c r="J12223" s="15">
        <v>4.7</v>
      </c>
    </row>
    <row r="12224" spans="1:10" x14ac:dyDescent="0.3">
      <c r="A12224" s="38" t="s">
        <v>245</v>
      </c>
      <c r="B12224" s="15">
        <v>131000</v>
      </c>
      <c r="C12224" s="15">
        <v>369200</v>
      </c>
      <c r="E12224" s="36" t="s">
        <v>248</v>
      </c>
      <c r="F12224" s="15">
        <v>712000</v>
      </c>
      <c r="G12224" s="15">
        <v>13813832</v>
      </c>
      <c r="I12224" s="35" t="s">
        <v>269</v>
      </c>
      <c r="J12224" s="15"/>
    </row>
    <row r="12225" spans="1:10" x14ac:dyDescent="0.3">
      <c r="A12225" s="38" t="s">
        <v>247</v>
      </c>
      <c r="B12225" s="15"/>
      <c r="C12225" s="15"/>
      <c r="E12225" s="36" t="s">
        <v>250</v>
      </c>
      <c r="F12225" s="15">
        <v>754850</v>
      </c>
      <c r="G12225" s="15">
        <v>11047742</v>
      </c>
      <c r="I12225" s="38" t="s">
        <v>245</v>
      </c>
      <c r="J12225" s="15">
        <v>4.7</v>
      </c>
    </row>
    <row r="12226" spans="1:10" x14ac:dyDescent="0.3">
      <c r="A12226" s="38" t="s">
        <v>249</v>
      </c>
      <c r="B12226" s="15">
        <v>133500</v>
      </c>
      <c r="C12226" s="15">
        <v>1698300</v>
      </c>
      <c r="E12226" s="37" t="s">
        <v>252</v>
      </c>
      <c r="F12226" s="15">
        <v>264950</v>
      </c>
      <c r="G12226" s="15">
        <v>5056760</v>
      </c>
      <c r="I12226" s="38" t="s">
        <v>247</v>
      </c>
      <c r="J12226" s="15">
        <v>3.6</v>
      </c>
    </row>
    <row r="12227" spans="1:10" x14ac:dyDescent="0.3">
      <c r="A12227" s="38" t="s">
        <v>251</v>
      </c>
      <c r="B12227" s="15">
        <v>133000</v>
      </c>
      <c r="C12227" s="15">
        <v>1077570</v>
      </c>
      <c r="E12227" s="37" t="s">
        <v>255</v>
      </c>
      <c r="F12227" s="15">
        <v>225000</v>
      </c>
      <c r="G12227" s="15">
        <v>3189294</v>
      </c>
      <c r="I12227" s="38" t="s">
        <v>249</v>
      </c>
      <c r="J12227" s="15">
        <v>4.2</v>
      </c>
    </row>
    <row r="12228" spans="1:10" x14ac:dyDescent="0.3">
      <c r="A12228" s="38" t="s">
        <v>254</v>
      </c>
      <c r="B12228" s="15">
        <v>139500</v>
      </c>
      <c r="C12228" s="15">
        <v>825050</v>
      </c>
      <c r="E12228" s="37" t="s">
        <v>258</v>
      </c>
      <c r="F12228" s="15">
        <v>264900</v>
      </c>
      <c r="G12228" s="15">
        <v>2801688</v>
      </c>
      <c r="I12228" s="38" t="s">
        <v>251</v>
      </c>
      <c r="J12228" s="15">
        <v>4</v>
      </c>
    </row>
    <row r="12229" spans="1:10" x14ac:dyDescent="0.3">
      <c r="A12229" s="38" t="s">
        <v>257</v>
      </c>
      <c r="B12229" s="15">
        <v>122475</v>
      </c>
      <c r="C12229" s="15">
        <v>477400</v>
      </c>
      <c r="E12229" s="36" t="s">
        <v>253</v>
      </c>
      <c r="F12229" s="15">
        <v>724425</v>
      </c>
      <c r="G12229" s="15">
        <v>11180893</v>
      </c>
      <c r="I12229" s="38" t="s">
        <v>254</v>
      </c>
      <c r="J12229" s="15">
        <v>3.9</v>
      </c>
    </row>
    <row r="12230" spans="1:10" x14ac:dyDescent="0.3">
      <c r="A12230" s="38" t="s">
        <v>252</v>
      </c>
      <c r="B12230" s="15">
        <v>142500</v>
      </c>
      <c r="C12230" s="15">
        <v>727900</v>
      </c>
      <c r="E12230" s="35" t="s">
        <v>261</v>
      </c>
      <c r="F12230" s="15">
        <v>2862881</v>
      </c>
      <c r="G12230" s="15">
        <v>31392864</v>
      </c>
      <c r="I12230" s="38" t="s">
        <v>257</v>
      </c>
      <c r="J12230" s="15">
        <v>5</v>
      </c>
    </row>
    <row r="12231" spans="1:10" x14ac:dyDescent="0.3">
      <c r="A12231" s="38" t="s">
        <v>255</v>
      </c>
      <c r="B12231" s="15">
        <v>169000</v>
      </c>
      <c r="C12231" s="15">
        <v>1011500</v>
      </c>
      <c r="E12231" s="36" t="s">
        <v>246</v>
      </c>
      <c r="F12231" s="15">
        <v>692500</v>
      </c>
      <c r="G12231" s="15">
        <v>8602970</v>
      </c>
      <c r="I12231" s="38" t="s">
        <v>252</v>
      </c>
      <c r="J12231" s="15">
        <v>5.9</v>
      </c>
    </row>
    <row r="12232" spans="1:10" x14ac:dyDescent="0.3">
      <c r="A12232" s="38" t="s">
        <v>258</v>
      </c>
      <c r="B12232" s="15">
        <v>139750</v>
      </c>
      <c r="C12232" s="15">
        <v>657000</v>
      </c>
      <c r="E12232" s="36" t="s">
        <v>248</v>
      </c>
      <c r="F12232" s="15">
        <v>668156</v>
      </c>
      <c r="G12232" s="15">
        <v>7605811</v>
      </c>
      <c r="I12232" s="38" t="s">
        <v>255</v>
      </c>
      <c r="J12232" s="15">
        <v>5.6</v>
      </c>
    </row>
    <row r="12233" spans="1:10" x14ac:dyDescent="0.3">
      <c r="A12233" s="38" t="s">
        <v>260</v>
      </c>
      <c r="B12233" s="15">
        <v>142450</v>
      </c>
      <c r="C12233" s="15">
        <v>1203512</v>
      </c>
      <c r="E12233" s="36" t="s">
        <v>250</v>
      </c>
      <c r="F12233" s="15">
        <v>623975</v>
      </c>
      <c r="G12233" s="15">
        <v>10005583</v>
      </c>
      <c r="I12233" s="38" t="s">
        <v>258</v>
      </c>
      <c r="J12233" s="15">
        <v>5.7</v>
      </c>
    </row>
    <row r="12234" spans="1:10" x14ac:dyDescent="0.3">
      <c r="A12234" s="38" t="s">
        <v>262</v>
      </c>
      <c r="B12234" s="15">
        <v>176000</v>
      </c>
      <c r="C12234" s="15">
        <v>770900</v>
      </c>
      <c r="E12234" s="37" t="s">
        <v>252</v>
      </c>
      <c r="F12234" s="15">
        <v>227975</v>
      </c>
      <c r="G12234" s="15">
        <v>3974585</v>
      </c>
      <c r="I12234" s="38" t="s">
        <v>260</v>
      </c>
      <c r="J12234" s="15">
        <v>5.5</v>
      </c>
    </row>
    <row r="12235" spans="1:10" x14ac:dyDescent="0.3">
      <c r="A12235" s="38" t="s">
        <v>263</v>
      </c>
      <c r="B12235" s="15">
        <v>227000</v>
      </c>
      <c r="C12235" s="15">
        <v>454000</v>
      </c>
      <c r="E12235" s="37" t="s">
        <v>255</v>
      </c>
      <c r="F12235" s="15">
        <v>185000</v>
      </c>
      <c r="G12235" s="15">
        <v>2593098</v>
      </c>
      <c r="I12235" s="38" t="s">
        <v>262</v>
      </c>
      <c r="J12235" s="15">
        <v>6.5</v>
      </c>
    </row>
    <row r="12236" spans="1:10" x14ac:dyDescent="0.3">
      <c r="A12236" s="35" t="s">
        <v>268</v>
      </c>
      <c r="B12236" s="15"/>
      <c r="C12236" s="15"/>
      <c r="E12236" s="37" t="s">
        <v>258</v>
      </c>
      <c r="F12236" s="15">
        <v>211000</v>
      </c>
      <c r="G12236" s="15">
        <v>3437900</v>
      </c>
      <c r="I12236" s="38" t="s">
        <v>263</v>
      </c>
      <c r="J12236" s="15">
        <v>5.7</v>
      </c>
    </row>
    <row r="12237" spans="1:10" x14ac:dyDescent="0.3">
      <c r="A12237" s="38" t="s">
        <v>245</v>
      </c>
      <c r="B12237" s="15">
        <v>109500</v>
      </c>
      <c r="C12237" s="15">
        <v>906900</v>
      </c>
      <c r="E12237" s="36" t="s">
        <v>253</v>
      </c>
      <c r="F12237" s="15">
        <v>878250</v>
      </c>
      <c r="G12237" s="15">
        <v>5178500</v>
      </c>
      <c r="I12237" s="35" t="s">
        <v>270</v>
      </c>
      <c r="J12237" s="15"/>
    </row>
    <row r="12238" spans="1:10" x14ac:dyDescent="0.3">
      <c r="A12238" s="38" t="s">
        <v>247</v>
      </c>
      <c r="B12238" s="15">
        <v>63000</v>
      </c>
      <c r="C12238" s="15">
        <v>189995</v>
      </c>
      <c r="E12238" s="35" t="s">
        <v>264</v>
      </c>
      <c r="F12238" s="15">
        <v>2473425</v>
      </c>
      <c r="G12238" s="15">
        <v>37076785</v>
      </c>
      <c r="I12238" s="38" t="s">
        <v>245</v>
      </c>
      <c r="J12238" s="15">
        <v>5.9</v>
      </c>
    </row>
    <row r="12239" spans="1:10" x14ac:dyDescent="0.3">
      <c r="A12239" s="38" t="s">
        <v>249</v>
      </c>
      <c r="B12239" s="15">
        <v>143866</v>
      </c>
      <c r="C12239" s="15">
        <v>814020</v>
      </c>
      <c r="E12239" s="36" t="s">
        <v>246</v>
      </c>
      <c r="F12239" s="15">
        <v>627150</v>
      </c>
      <c r="G12239" s="15">
        <v>7078388</v>
      </c>
      <c r="I12239" s="38" t="s">
        <v>247</v>
      </c>
      <c r="J12239" s="15">
        <v>7.8</v>
      </c>
    </row>
    <row r="12240" spans="1:10" x14ac:dyDescent="0.3">
      <c r="A12240" s="38" t="s">
        <v>251</v>
      </c>
      <c r="B12240" s="15">
        <v>86000</v>
      </c>
      <c r="C12240" s="15">
        <v>484900</v>
      </c>
      <c r="E12240" s="36" t="s">
        <v>248</v>
      </c>
      <c r="F12240" s="15">
        <v>655150</v>
      </c>
      <c r="G12240" s="15">
        <v>10064899</v>
      </c>
      <c r="I12240" s="38" t="s">
        <v>249</v>
      </c>
      <c r="J12240" s="15">
        <v>8.4</v>
      </c>
    </row>
    <row r="12241" spans="1:10" x14ac:dyDescent="0.3">
      <c r="A12241" s="38" t="s">
        <v>254</v>
      </c>
      <c r="B12241" s="15">
        <v>179950</v>
      </c>
      <c r="C12241" s="15">
        <v>979900</v>
      </c>
      <c r="E12241" s="36" t="s">
        <v>250</v>
      </c>
      <c r="F12241" s="15">
        <v>605750</v>
      </c>
      <c r="G12241" s="15">
        <v>10778070</v>
      </c>
      <c r="I12241" s="38" t="s">
        <v>251</v>
      </c>
      <c r="J12241" s="15">
        <v>6.8</v>
      </c>
    </row>
    <row r="12242" spans="1:10" x14ac:dyDescent="0.3">
      <c r="A12242" s="38" t="s">
        <v>257</v>
      </c>
      <c r="B12242" s="15">
        <v>141975</v>
      </c>
      <c r="C12242" s="15">
        <v>607873</v>
      </c>
      <c r="E12242" s="37" t="s">
        <v>252</v>
      </c>
      <c r="F12242" s="15">
        <v>208000</v>
      </c>
      <c r="G12242" s="15">
        <v>4376900</v>
      </c>
      <c r="I12242" s="38" t="s">
        <v>254</v>
      </c>
      <c r="J12242" s="15">
        <v>6.7</v>
      </c>
    </row>
    <row r="12243" spans="1:10" x14ac:dyDescent="0.3">
      <c r="A12243" s="38" t="s">
        <v>252</v>
      </c>
      <c r="B12243" s="15">
        <v>123600</v>
      </c>
      <c r="C12243" s="15">
        <v>530199</v>
      </c>
      <c r="E12243" s="37" t="s">
        <v>255</v>
      </c>
      <c r="F12243" s="15">
        <v>179000</v>
      </c>
      <c r="G12243" s="15">
        <v>3356150</v>
      </c>
      <c r="I12243" s="38" t="s">
        <v>257</v>
      </c>
      <c r="J12243" s="15">
        <v>5.3</v>
      </c>
    </row>
    <row r="12244" spans="1:10" x14ac:dyDescent="0.3">
      <c r="A12244" s="38" t="s">
        <v>255</v>
      </c>
      <c r="B12244" s="15">
        <v>105000</v>
      </c>
      <c r="C12244" s="15">
        <v>592500</v>
      </c>
      <c r="E12244" s="37" t="s">
        <v>258</v>
      </c>
      <c r="F12244" s="15">
        <v>218750</v>
      </c>
      <c r="G12244" s="15">
        <v>3045020</v>
      </c>
      <c r="I12244" s="38" t="s">
        <v>252</v>
      </c>
      <c r="J12244" s="15">
        <v>5.2</v>
      </c>
    </row>
    <row r="12245" spans="1:10" x14ac:dyDescent="0.3">
      <c r="A12245" s="38" t="s">
        <v>258</v>
      </c>
      <c r="B12245" s="15">
        <v>133900</v>
      </c>
      <c r="C12245" s="15">
        <v>607799</v>
      </c>
      <c r="E12245" s="36" t="s">
        <v>253</v>
      </c>
      <c r="F12245" s="15">
        <v>585375</v>
      </c>
      <c r="G12245" s="15">
        <v>9155428</v>
      </c>
      <c r="I12245" s="38" t="s">
        <v>255</v>
      </c>
      <c r="J12245" s="15">
        <v>3.8</v>
      </c>
    </row>
    <row r="12246" spans="1:10" x14ac:dyDescent="0.3">
      <c r="A12246" s="38" t="s">
        <v>260</v>
      </c>
      <c r="B12246" s="15">
        <v>123000</v>
      </c>
      <c r="C12246" s="15">
        <v>1552240</v>
      </c>
      <c r="E12246" s="35" t="s">
        <v>266</v>
      </c>
      <c r="F12246" s="15">
        <v>2338050</v>
      </c>
      <c r="G12246" s="15">
        <v>27300351</v>
      </c>
      <c r="I12246" s="38" t="s">
        <v>258</v>
      </c>
      <c r="J12246" s="15">
        <v>4.0999999999999996</v>
      </c>
    </row>
    <row r="12247" spans="1:10" x14ac:dyDescent="0.3">
      <c r="A12247" s="38" t="s">
        <v>262</v>
      </c>
      <c r="B12247" s="15">
        <v>197000</v>
      </c>
      <c r="C12247" s="15">
        <v>197000</v>
      </c>
      <c r="E12247" s="36" t="s">
        <v>246</v>
      </c>
      <c r="F12247" s="15">
        <v>637700</v>
      </c>
      <c r="G12247" s="15">
        <v>6272900</v>
      </c>
      <c r="I12247" s="38" t="s">
        <v>260</v>
      </c>
      <c r="J12247" s="15">
        <v>3.5</v>
      </c>
    </row>
    <row r="12248" spans="1:10" x14ac:dyDescent="0.3">
      <c r="A12248" s="38" t="s">
        <v>263</v>
      </c>
      <c r="B12248" s="15">
        <v>180000</v>
      </c>
      <c r="C12248" s="15">
        <v>644299</v>
      </c>
      <c r="E12248" s="36" t="s">
        <v>248</v>
      </c>
      <c r="F12248" s="15">
        <v>617500</v>
      </c>
      <c r="G12248" s="15">
        <v>9306297</v>
      </c>
      <c r="I12248" s="38" t="s">
        <v>262</v>
      </c>
      <c r="J12248" s="15">
        <v>3.4</v>
      </c>
    </row>
    <row r="12249" spans="1:10" x14ac:dyDescent="0.3">
      <c r="A12249" s="35" t="s">
        <v>269</v>
      </c>
      <c r="B12249" s="15"/>
      <c r="C12249" s="15"/>
      <c r="E12249" s="36" t="s">
        <v>250</v>
      </c>
      <c r="F12249" s="15">
        <v>566450</v>
      </c>
      <c r="G12249" s="15">
        <v>6448704</v>
      </c>
      <c r="I12249" s="38" t="s">
        <v>263</v>
      </c>
      <c r="J12249" s="15">
        <v>2.8</v>
      </c>
    </row>
    <row r="12250" spans="1:10" x14ac:dyDescent="0.3">
      <c r="A12250" s="38" t="s">
        <v>245</v>
      </c>
      <c r="B12250" s="15">
        <v>275000</v>
      </c>
      <c r="C12250" s="15">
        <v>1448605</v>
      </c>
      <c r="E12250" s="37" t="s">
        <v>252</v>
      </c>
      <c r="F12250" s="15">
        <v>180450</v>
      </c>
      <c r="G12250" s="15">
        <v>2538204</v>
      </c>
      <c r="I12250" s="35" t="s">
        <v>271</v>
      </c>
      <c r="J12250" s="15"/>
    </row>
    <row r="12251" spans="1:10" x14ac:dyDescent="0.3">
      <c r="A12251" s="38" t="s">
        <v>247</v>
      </c>
      <c r="B12251" s="15">
        <v>119900</v>
      </c>
      <c r="C12251" s="15">
        <v>119900</v>
      </c>
      <c r="E12251" s="37" t="s">
        <v>255</v>
      </c>
      <c r="F12251" s="15">
        <v>206000</v>
      </c>
      <c r="G12251" s="15">
        <v>1103500</v>
      </c>
      <c r="I12251" s="38" t="s">
        <v>245</v>
      </c>
      <c r="J12251" s="15">
        <v>2.6</v>
      </c>
    </row>
    <row r="12252" spans="1:10" x14ac:dyDescent="0.3">
      <c r="A12252" s="38" t="s">
        <v>249</v>
      </c>
      <c r="B12252" s="15">
        <v>150000</v>
      </c>
      <c r="C12252" s="15">
        <v>432950</v>
      </c>
      <c r="E12252" s="37" t="s">
        <v>258</v>
      </c>
      <c r="F12252" s="15">
        <v>180000</v>
      </c>
      <c r="G12252" s="15">
        <v>2807000</v>
      </c>
      <c r="I12252" s="38" t="s">
        <v>247</v>
      </c>
      <c r="J12252" s="15">
        <v>3.1</v>
      </c>
    </row>
    <row r="12253" spans="1:10" x14ac:dyDescent="0.3">
      <c r="A12253" s="38" t="s">
        <v>251</v>
      </c>
      <c r="B12253" s="15">
        <v>142450</v>
      </c>
      <c r="C12253" s="15">
        <v>1140900</v>
      </c>
      <c r="E12253" s="36" t="s">
        <v>253</v>
      </c>
      <c r="F12253" s="15">
        <v>516400</v>
      </c>
      <c r="G12253" s="15">
        <v>5272450</v>
      </c>
      <c r="I12253" s="38" t="s">
        <v>249</v>
      </c>
      <c r="J12253" s="15">
        <v>2</v>
      </c>
    </row>
    <row r="12254" spans="1:10" x14ac:dyDescent="0.3">
      <c r="A12254" s="38" t="s">
        <v>254</v>
      </c>
      <c r="B12254" s="15">
        <v>129995</v>
      </c>
      <c r="C12254" s="15">
        <v>687745</v>
      </c>
      <c r="E12254" s="35" t="s">
        <v>267</v>
      </c>
      <c r="F12254" s="15">
        <v>2454905</v>
      </c>
      <c r="G12254" s="15">
        <v>26237616</v>
      </c>
      <c r="I12254" s="38" t="s">
        <v>251</v>
      </c>
      <c r="J12254" s="15">
        <v>2.8</v>
      </c>
    </row>
    <row r="12255" spans="1:10" x14ac:dyDescent="0.3">
      <c r="A12255" s="38" t="s">
        <v>257</v>
      </c>
      <c r="B12255" s="15">
        <v>110000</v>
      </c>
      <c r="C12255" s="15">
        <v>1018000</v>
      </c>
      <c r="E12255" s="36" t="s">
        <v>246</v>
      </c>
      <c r="F12255" s="15">
        <v>478250</v>
      </c>
      <c r="G12255" s="15">
        <v>4617160</v>
      </c>
      <c r="I12255" s="38" t="s">
        <v>254</v>
      </c>
      <c r="J12255" s="15">
        <v>2.4</v>
      </c>
    </row>
    <row r="12256" spans="1:10" x14ac:dyDescent="0.3">
      <c r="A12256" s="38" t="s">
        <v>252</v>
      </c>
      <c r="B12256" s="15">
        <v>212500</v>
      </c>
      <c r="C12256" s="15">
        <v>640794</v>
      </c>
      <c r="E12256" s="36" t="s">
        <v>248</v>
      </c>
      <c r="F12256" s="15">
        <v>520730</v>
      </c>
      <c r="G12256" s="15">
        <v>6477095</v>
      </c>
      <c r="I12256" s="38" t="s">
        <v>257</v>
      </c>
      <c r="J12256" s="15">
        <v>2.6</v>
      </c>
    </row>
    <row r="12257" spans="1:10" x14ac:dyDescent="0.3">
      <c r="A12257" s="38" t="s">
        <v>255</v>
      </c>
      <c r="B12257" s="15">
        <v>115100</v>
      </c>
      <c r="C12257" s="15">
        <v>684700</v>
      </c>
      <c r="E12257" s="36" t="s">
        <v>250</v>
      </c>
      <c r="F12257" s="15">
        <v>801000</v>
      </c>
      <c r="G12257" s="15">
        <v>7901302</v>
      </c>
      <c r="I12257" s="38" t="s">
        <v>252</v>
      </c>
      <c r="J12257" s="15">
        <v>2.2999999999999998</v>
      </c>
    </row>
    <row r="12258" spans="1:10" x14ac:dyDescent="0.3">
      <c r="A12258" s="38" t="s">
        <v>258</v>
      </c>
      <c r="B12258" s="15">
        <v>160000</v>
      </c>
      <c r="C12258" s="15">
        <v>477999</v>
      </c>
      <c r="E12258" s="37" t="s">
        <v>252</v>
      </c>
      <c r="F12258" s="15">
        <v>205000</v>
      </c>
      <c r="G12258" s="15">
        <v>2667454</v>
      </c>
      <c r="I12258" s="38" t="s">
        <v>255</v>
      </c>
      <c r="J12258" s="15">
        <v>3</v>
      </c>
    </row>
    <row r="12259" spans="1:10" x14ac:dyDescent="0.3">
      <c r="A12259" s="38" t="s">
        <v>260</v>
      </c>
      <c r="B12259" s="15">
        <v>179900</v>
      </c>
      <c r="C12259" s="15">
        <v>435608</v>
      </c>
      <c r="E12259" s="37" t="s">
        <v>255</v>
      </c>
      <c r="F12259" s="15">
        <v>337500</v>
      </c>
      <c r="G12259" s="15">
        <v>2515249</v>
      </c>
      <c r="I12259" s="38" t="s">
        <v>258</v>
      </c>
      <c r="J12259" s="15">
        <v>3.5</v>
      </c>
    </row>
    <row r="12260" spans="1:10" x14ac:dyDescent="0.3">
      <c r="A12260" s="38" t="s">
        <v>262</v>
      </c>
      <c r="B12260" s="15">
        <v>145000</v>
      </c>
      <c r="C12260" s="15">
        <v>631000</v>
      </c>
      <c r="E12260" s="37" t="s">
        <v>258</v>
      </c>
      <c r="F12260" s="15">
        <v>258500</v>
      </c>
      <c r="G12260" s="15">
        <v>2718599</v>
      </c>
      <c r="I12260" s="38" t="s">
        <v>260</v>
      </c>
      <c r="J12260" s="15">
        <v>5.0999999999999996</v>
      </c>
    </row>
    <row r="12261" spans="1:10" x14ac:dyDescent="0.3">
      <c r="A12261" s="38" t="s">
        <v>263</v>
      </c>
      <c r="B12261" s="15">
        <v>200000</v>
      </c>
      <c r="C12261" s="15">
        <v>613000</v>
      </c>
      <c r="E12261" s="36" t="s">
        <v>253</v>
      </c>
      <c r="F12261" s="15">
        <v>654925</v>
      </c>
      <c r="G12261" s="15">
        <v>7242059</v>
      </c>
      <c r="I12261" s="38" t="s">
        <v>262</v>
      </c>
      <c r="J12261" s="15">
        <v>4.3</v>
      </c>
    </row>
    <row r="12262" spans="1:10" x14ac:dyDescent="0.3">
      <c r="A12262" s="35" t="s">
        <v>270</v>
      </c>
      <c r="B12262" s="15"/>
      <c r="C12262" s="15"/>
      <c r="E12262" s="35" t="s">
        <v>268</v>
      </c>
      <c r="F12262" s="15">
        <v>1880057</v>
      </c>
      <c r="G12262" s="15">
        <v>25853483</v>
      </c>
      <c r="I12262" s="38" t="s">
        <v>263</v>
      </c>
      <c r="J12262" s="15">
        <v>3</v>
      </c>
    </row>
    <row r="12263" spans="1:10" x14ac:dyDescent="0.3">
      <c r="A12263" s="38" t="s">
        <v>245</v>
      </c>
      <c r="B12263" s="15">
        <v>74000</v>
      </c>
      <c r="C12263" s="15">
        <v>74000</v>
      </c>
      <c r="E12263" s="36" t="s">
        <v>246</v>
      </c>
      <c r="F12263" s="15">
        <v>389500</v>
      </c>
      <c r="G12263" s="15">
        <v>4015450</v>
      </c>
      <c r="I12263" s="35" t="s">
        <v>272</v>
      </c>
      <c r="J12263" s="15"/>
    </row>
    <row r="12264" spans="1:10" x14ac:dyDescent="0.3">
      <c r="A12264" s="38" t="s">
        <v>247</v>
      </c>
      <c r="B12264" s="15">
        <v>161000</v>
      </c>
      <c r="C12264" s="15">
        <v>1019950</v>
      </c>
      <c r="E12264" s="36" t="s">
        <v>248</v>
      </c>
      <c r="F12264" s="15">
        <v>456000</v>
      </c>
      <c r="G12264" s="15">
        <v>6597595</v>
      </c>
      <c r="I12264" s="38" t="s">
        <v>245</v>
      </c>
      <c r="J12264" s="15">
        <v>2.5</v>
      </c>
    </row>
    <row r="12265" spans="1:10" x14ac:dyDescent="0.3">
      <c r="A12265" s="38" t="s">
        <v>249</v>
      </c>
      <c r="B12265" s="15">
        <v>144900</v>
      </c>
      <c r="C12265" s="15">
        <v>1268187</v>
      </c>
      <c r="E12265" s="36" t="s">
        <v>250</v>
      </c>
      <c r="F12265" s="15">
        <v>544607</v>
      </c>
      <c r="G12265" s="15">
        <v>8500663</v>
      </c>
      <c r="I12265" s="38" t="s">
        <v>247</v>
      </c>
      <c r="J12265" s="15">
        <v>2.7</v>
      </c>
    </row>
    <row r="12266" spans="1:10" x14ac:dyDescent="0.3">
      <c r="A12266" s="38" t="s">
        <v>251</v>
      </c>
      <c r="B12266" s="15">
        <v>166225</v>
      </c>
      <c r="C12266" s="15">
        <v>2341599</v>
      </c>
      <c r="E12266" s="37" t="s">
        <v>252</v>
      </c>
      <c r="F12266" s="15">
        <v>169282</v>
      </c>
      <c r="G12266" s="15">
        <v>3010463</v>
      </c>
      <c r="I12266" s="38" t="s">
        <v>249</v>
      </c>
      <c r="J12266" s="15">
        <v>2.2999999999999998</v>
      </c>
    </row>
    <row r="12267" spans="1:10" x14ac:dyDescent="0.3">
      <c r="A12267" s="38" t="s">
        <v>254</v>
      </c>
      <c r="B12267" s="15">
        <v>170000</v>
      </c>
      <c r="C12267" s="15">
        <v>708299</v>
      </c>
      <c r="E12267" s="37" t="s">
        <v>255</v>
      </c>
      <c r="F12267" s="15">
        <v>189000</v>
      </c>
      <c r="G12267" s="15">
        <v>2500300</v>
      </c>
      <c r="I12267" s="38" t="s">
        <v>251</v>
      </c>
      <c r="J12267" s="15">
        <v>2.9</v>
      </c>
    </row>
    <row r="12268" spans="1:10" x14ac:dyDescent="0.3">
      <c r="A12268" s="38" t="s">
        <v>257</v>
      </c>
      <c r="B12268" s="15">
        <v>153645</v>
      </c>
      <c r="C12268" s="15">
        <v>628290</v>
      </c>
      <c r="E12268" s="37" t="s">
        <v>258</v>
      </c>
      <c r="F12268" s="15">
        <v>186325</v>
      </c>
      <c r="G12268" s="15">
        <v>2989900</v>
      </c>
      <c r="I12268" s="38" t="s">
        <v>254</v>
      </c>
      <c r="J12268" s="15">
        <v>2.4</v>
      </c>
    </row>
    <row r="12269" spans="1:10" x14ac:dyDescent="0.3">
      <c r="A12269" s="38" t="s">
        <v>252</v>
      </c>
      <c r="B12269" s="15">
        <v>183687</v>
      </c>
      <c r="C12269" s="15">
        <v>707324</v>
      </c>
      <c r="E12269" s="36" t="s">
        <v>253</v>
      </c>
      <c r="F12269" s="15">
        <v>489950</v>
      </c>
      <c r="G12269" s="15">
        <v>6739775</v>
      </c>
      <c r="I12269" s="38" t="s">
        <v>257</v>
      </c>
      <c r="J12269" s="15">
        <v>2.9</v>
      </c>
    </row>
    <row r="12270" spans="1:10" x14ac:dyDescent="0.3">
      <c r="A12270" s="38" t="s">
        <v>255</v>
      </c>
      <c r="B12270" s="15">
        <v>147000</v>
      </c>
      <c r="C12270" s="15">
        <v>1386900</v>
      </c>
      <c r="E12270" s="35" t="s">
        <v>269</v>
      </c>
      <c r="F12270" s="15">
        <v>3393396</v>
      </c>
      <c r="G12270" s="15">
        <v>32890921</v>
      </c>
      <c r="I12270" s="38" t="s">
        <v>252</v>
      </c>
      <c r="J12270" s="15">
        <v>2.9</v>
      </c>
    </row>
    <row r="12271" spans="1:10" x14ac:dyDescent="0.3">
      <c r="A12271" s="38" t="s">
        <v>258</v>
      </c>
      <c r="B12271" s="15">
        <v>150250</v>
      </c>
      <c r="C12271" s="15">
        <v>648500</v>
      </c>
      <c r="E12271" s="36" t="s">
        <v>246</v>
      </c>
      <c r="F12271" s="15">
        <v>566000</v>
      </c>
      <c r="G12271" s="15">
        <v>5999856</v>
      </c>
      <c r="I12271" s="38" t="s">
        <v>255</v>
      </c>
      <c r="J12271" s="15">
        <v>3.8</v>
      </c>
    </row>
    <row r="12272" spans="1:10" x14ac:dyDescent="0.3">
      <c r="A12272" s="38" t="s">
        <v>260</v>
      </c>
      <c r="B12272" s="15">
        <v>120400</v>
      </c>
      <c r="C12272" s="15">
        <v>677900</v>
      </c>
      <c r="E12272" s="36" t="s">
        <v>248</v>
      </c>
      <c r="F12272" s="15">
        <v>874721</v>
      </c>
      <c r="G12272" s="15">
        <v>9789950</v>
      </c>
      <c r="I12272" s="38" t="s">
        <v>258</v>
      </c>
      <c r="J12272" s="15">
        <v>2.8</v>
      </c>
    </row>
    <row r="12273" spans="1:10" x14ac:dyDescent="0.3">
      <c r="A12273" s="38" t="s">
        <v>262</v>
      </c>
      <c r="B12273" s="15">
        <v>161775</v>
      </c>
      <c r="C12273" s="15">
        <v>1323050</v>
      </c>
      <c r="E12273" s="36" t="s">
        <v>250</v>
      </c>
      <c r="F12273" s="15">
        <v>889725</v>
      </c>
      <c r="G12273" s="15">
        <v>9567041</v>
      </c>
      <c r="I12273" s="38" t="s">
        <v>260</v>
      </c>
      <c r="J12273" s="15">
        <v>2.5</v>
      </c>
    </row>
    <row r="12274" spans="1:10" x14ac:dyDescent="0.3">
      <c r="A12274" s="38" t="s">
        <v>263</v>
      </c>
      <c r="B12274" s="15">
        <v>141000</v>
      </c>
      <c r="C12274" s="15">
        <v>897500</v>
      </c>
      <c r="E12274" s="37" t="s">
        <v>252</v>
      </c>
      <c r="F12274" s="15">
        <v>357875</v>
      </c>
      <c r="G12274" s="15">
        <v>3906942</v>
      </c>
      <c r="I12274" s="38" t="s">
        <v>262</v>
      </c>
      <c r="J12274" s="15">
        <v>2.5</v>
      </c>
    </row>
    <row r="12275" spans="1:10" x14ac:dyDescent="0.3">
      <c r="A12275" s="35" t="s">
        <v>271</v>
      </c>
      <c r="B12275" s="15"/>
      <c r="C12275" s="15"/>
      <c r="E12275" s="37" t="s">
        <v>255</v>
      </c>
      <c r="F12275" s="15">
        <v>360000</v>
      </c>
      <c r="G12275" s="15">
        <v>2846549</v>
      </c>
      <c r="I12275" s="38" t="s">
        <v>263</v>
      </c>
      <c r="J12275" s="15">
        <v>2.9</v>
      </c>
    </row>
    <row r="12276" spans="1:10" x14ac:dyDescent="0.3">
      <c r="A12276" s="38" t="s">
        <v>245</v>
      </c>
      <c r="B12276" s="15">
        <v>143750</v>
      </c>
      <c r="C12276" s="15">
        <v>1707500</v>
      </c>
      <c r="E12276" s="37" t="s">
        <v>258</v>
      </c>
      <c r="F12276" s="15">
        <v>171850</v>
      </c>
      <c r="G12276" s="15">
        <v>2813550</v>
      </c>
      <c r="I12276" s="35" t="s">
        <v>273</v>
      </c>
      <c r="J12276" s="15"/>
    </row>
    <row r="12277" spans="1:10" x14ac:dyDescent="0.3">
      <c r="A12277" s="38" t="s">
        <v>247</v>
      </c>
      <c r="B12277" s="15">
        <v>150875</v>
      </c>
      <c r="C12277" s="15">
        <v>629750</v>
      </c>
      <c r="E12277" s="36" t="s">
        <v>253</v>
      </c>
      <c r="F12277" s="15">
        <v>1062950</v>
      </c>
      <c r="G12277" s="15">
        <v>7534074</v>
      </c>
      <c r="I12277" s="38" t="s">
        <v>245</v>
      </c>
      <c r="J12277" s="15">
        <v>1.5</v>
      </c>
    </row>
    <row r="12278" spans="1:10" x14ac:dyDescent="0.3">
      <c r="A12278" s="38" t="s">
        <v>249</v>
      </c>
      <c r="B12278" s="15">
        <v>152850</v>
      </c>
      <c r="C12278" s="15">
        <v>875799</v>
      </c>
      <c r="E12278" s="35" t="s">
        <v>270</v>
      </c>
      <c r="F12278" s="15">
        <v>2915038</v>
      </c>
      <c r="G12278" s="15">
        <v>33893494</v>
      </c>
      <c r="I12278" s="38" t="s">
        <v>247</v>
      </c>
      <c r="J12278" s="15">
        <v>1.7</v>
      </c>
    </row>
    <row r="12279" spans="1:10" x14ac:dyDescent="0.3">
      <c r="A12279" s="38" t="s">
        <v>251</v>
      </c>
      <c r="B12279" s="15">
        <v>140000</v>
      </c>
      <c r="C12279" s="15">
        <v>1362200</v>
      </c>
      <c r="E12279" s="36" t="s">
        <v>246</v>
      </c>
      <c r="F12279" s="15">
        <v>926275</v>
      </c>
      <c r="G12279" s="15">
        <v>5826440</v>
      </c>
      <c r="I12279" s="38" t="s">
        <v>249</v>
      </c>
      <c r="J12279" s="15">
        <v>1.8</v>
      </c>
    </row>
    <row r="12280" spans="1:10" x14ac:dyDescent="0.3">
      <c r="A12280" s="38" t="s">
        <v>254</v>
      </c>
      <c r="B12280" s="15">
        <v>179975</v>
      </c>
      <c r="C12280" s="15">
        <v>984949</v>
      </c>
      <c r="E12280" s="36" t="s">
        <v>248</v>
      </c>
      <c r="F12280" s="15">
        <v>1004475</v>
      </c>
      <c r="G12280" s="15">
        <v>9649443</v>
      </c>
      <c r="I12280" s="38" t="s">
        <v>251</v>
      </c>
      <c r="J12280" s="15">
        <v>2.8</v>
      </c>
    </row>
    <row r="12281" spans="1:10" x14ac:dyDescent="0.3">
      <c r="A12281" s="38" t="s">
        <v>257</v>
      </c>
      <c r="B12281" s="15">
        <v>190250</v>
      </c>
      <c r="C12281" s="15">
        <v>1550000</v>
      </c>
      <c r="E12281" s="36" t="s">
        <v>250</v>
      </c>
      <c r="F12281" s="15">
        <v>492138</v>
      </c>
      <c r="G12281" s="15">
        <v>9926436</v>
      </c>
      <c r="I12281" s="38" t="s">
        <v>254</v>
      </c>
      <c r="J12281" s="15">
        <v>2.2000000000000002</v>
      </c>
    </row>
    <row r="12282" spans="1:10" x14ac:dyDescent="0.3">
      <c r="A12282" s="38" t="s">
        <v>252</v>
      </c>
      <c r="B12282" s="15">
        <v>165000</v>
      </c>
      <c r="C12282" s="15">
        <v>2471249</v>
      </c>
      <c r="E12282" s="37" t="s">
        <v>252</v>
      </c>
      <c r="F12282" s="15">
        <v>168000</v>
      </c>
      <c r="G12282" s="15">
        <v>2280300</v>
      </c>
      <c r="I12282" s="38" t="s">
        <v>257</v>
      </c>
      <c r="J12282" s="15">
        <v>3.3</v>
      </c>
    </row>
    <row r="12283" spans="1:10" x14ac:dyDescent="0.3">
      <c r="A12283" s="38" t="s">
        <v>255</v>
      </c>
      <c r="B12283" s="15">
        <v>178500</v>
      </c>
      <c r="C12283" s="15">
        <v>1438850</v>
      </c>
      <c r="E12283" s="37" t="s">
        <v>255</v>
      </c>
      <c r="F12283" s="15">
        <v>159000</v>
      </c>
      <c r="G12283" s="15">
        <v>3311300</v>
      </c>
      <c r="I12283" s="38" t="s">
        <v>252</v>
      </c>
      <c r="J12283" s="15">
        <v>4</v>
      </c>
    </row>
    <row r="12284" spans="1:10" x14ac:dyDescent="0.3">
      <c r="A12284" s="38" t="s">
        <v>258</v>
      </c>
      <c r="B12284" s="15">
        <v>211500</v>
      </c>
      <c r="C12284" s="15">
        <v>3439350</v>
      </c>
      <c r="E12284" s="37" t="s">
        <v>258</v>
      </c>
      <c r="F12284" s="15">
        <v>165138</v>
      </c>
      <c r="G12284" s="15">
        <v>4334836</v>
      </c>
      <c r="I12284" s="38" t="s">
        <v>255</v>
      </c>
      <c r="J12284" s="15">
        <v>3.3</v>
      </c>
    </row>
    <row r="12285" spans="1:10" x14ac:dyDescent="0.3">
      <c r="A12285" s="38" t="s">
        <v>260</v>
      </c>
      <c r="B12285" s="15">
        <v>182950</v>
      </c>
      <c r="C12285" s="15">
        <v>1368300</v>
      </c>
      <c r="E12285" s="36" t="s">
        <v>253</v>
      </c>
      <c r="F12285" s="15">
        <v>492150</v>
      </c>
      <c r="G12285" s="15">
        <v>8491175</v>
      </c>
      <c r="I12285" s="38" t="s">
        <v>258</v>
      </c>
      <c r="J12285" s="15">
        <v>3.1</v>
      </c>
    </row>
    <row r="12286" spans="1:10" x14ac:dyDescent="0.3">
      <c r="A12286" s="38" t="s">
        <v>262</v>
      </c>
      <c r="B12286" s="15">
        <v>165000</v>
      </c>
      <c r="C12286" s="15">
        <v>1921160</v>
      </c>
      <c r="E12286" s="35" t="s">
        <v>271</v>
      </c>
      <c r="F12286" s="15">
        <v>2796575</v>
      </c>
      <c r="G12286" s="15">
        <v>47139448</v>
      </c>
      <c r="I12286" s="38" t="s">
        <v>260</v>
      </c>
      <c r="J12286" s="15">
        <v>2</v>
      </c>
    </row>
    <row r="12287" spans="1:10" x14ac:dyDescent="0.3">
      <c r="A12287" s="38" t="s">
        <v>263</v>
      </c>
      <c r="B12287" s="15">
        <v>228000</v>
      </c>
      <c r="C12287" s="15">
        <v>1498900</v>
      </c>
      <c r="E12287" s="36" t="s">
        <v>246</v>
      </c>
      <c r="F12287" s="15">
        <v>950075</v>
      </c>
      <c r="G12287" s="15">
        <v>10654749</v>
      </c>
      <c r="I12287" s="38" t="s">
        <v>262</v>
      </c>
      <c r="J12287" s="15">
        <v>1.6</v>
      </c>
    </row>
    <row r="12288" spans="1:10" x14ac:dyDescent="0.3">
      <c r="A12288" s="35" t="s">
        <v>272</v>
      </c>
      <c r="B12288" s="15"/>
      <c r="C12288" s="15"/>
      <c r="E12288" s="36" t="s">
        <v>248</v>
      </c>
      <c r="F12288" s="15">
        <v>619500</v>
      </c>
      <c r="G12288" s="15">
        <v>10930426</v>
      </c>
      <c r="I12288" s="38" t="s">
        <v>263</v>
      </c>
      <c r="J12288" s="15">
        <v>1.2</v>
      </c>
    </row>
    <row r="12289" spans="1:10" x14ac:dyDescent="0.3">
      <c r="A12289" s="38" t="s">
        <v>245</v>
      </c>
      <c r="B12289" s="15">
        <v>200500</v>
      </c>
      <c r="C12289" s="15">
        <v>1555700</v>
      </c>
      <c r="E12289" s="36" t="s">
        <v>250</v>
      </c>
      <c r="F12289" s="15">
        <v>597000</v>
      </c>
      <c r="G12289" s="15">
        <v>13686504</v>
      </c>
      <c r="I12289" s="35" t="s">
        <v>274</v>
      </c>
      <c r="J12289" s="15"/>
    </row>
    <row r="12290" spans="1:10" x14ac:dyDescent="0.3">
      <c r="A12290" s="38" t="s">
        <v>247</v>
      </c>
      <c r="B12290" s="15">
        <v>185650</v>
      </c>
      <c r="C12290" s="15">
        <v>1470530</v>
      </c>
      <c r="E12290" s="37" t="s">
        <v>252</v>
      </c>
      <c r="F12290" s="15">
        <v>195000</v>
      </c>
      <c r="G12290" s="15">
        <v>5192000</v>
      </c>
      <c r="I12290" s="38" t="s">
        <v>245</v>
      </c>
      <c r="J12290" s="15">
        <v>1.3</v>
      </c>
    </row>
    <row r="12291" spans="1:10" x14ac:dyDescent="0.3">
      <c r="A12291" s="38" t="s">
        <v>249</v>
      </c>
      <c r="B12291" s="15">
        <v>143000</v>
      </c>
      <c r="C12291" s="15">
        <v>1776850</v>
      </c>
      <c r="E12291" s="37" t="s">
        <v>255</v>
      </c>
      <c r="F12291" s="15">
        <v>195000</v>
      </c>
      <c r="G12291" s="15">
        <v>3364300</v>
      </c>
      <c r="I12291" s="38" t="s">
        <v>247</v>
      </c>
      <c r="J12291" s="15">
        <v>1.5</v>
      </c>
    </row>
    <row r="12292" spans="1:10" x14ac:dyDescent="0.3">
      <c r="A12292" s="38" t="s">
        <v>251</v>
      </c>
      <c r="B12292" s="15">
        <v>224000</v>
      </c>
      <c r="C12292" s="15">
        <v>3271700</v>
      </c>
      <c r="E12292" s="37" t="s">
        <v>258</v>
      </c>
      <c r="F12292" s="15">
        <v>207000</v>
      </c>
      <c r="G12292" s="15">
        <v>5130204</v>
      </c>
      <c r="I12292" s="38" t="s">
        <v>249</v>
      </c>
      <c r="J12292" s="15">
        <v>1.1000000000000001</v>
      </c>
    </row>
    <row r="12293" spans="1:10" x14ac:dyDescent="0.3">
      <c r="A12293" s="38" t="s">
        <v>254</v>
      </c>
      <c r="B12293" s="15">
        <v>157500</v>
      </c>
      <c r="C12293" s="15">
        <v>1411775</v>
      </c>
      <c r="E12293" s="36" t="s">
        <v>253</v>
      </c>
      <c r="F12293" s="15">
        <v>630000</v>
      </c>
      <c r="G12293" s="15">
        <v>11867769</v>
      </c>
      <c r="I12293" s="38" t="s">
        <v>251</v>
      </c>
      <c r="J12293" s="15">
        <v>1.2</v>
      </c>
    </row>
    <row r="12294" spans="1:10" x14ac:dyDescent="0.3">
      <c r="A12294" s="38" t="s">
        <v>257</v>
      </c>
      <c r="B12294" s="15">
        <v>207500</v>
      </c>
      <c r="C12294" s="15">
        <v>3115980</v>
      </c>
      <c r="E12294" s="35" t="s">
        <v>272</v>
      </c>
      <c r="F12294" s="15">
        <v>2894850</v>
      </c>
      <c r="G12294" s="15">
        <v>60606445</v>
      </c>
      <c r="I12294" s="38" t="s">
        <v>254</v>
      </c>
      <c r="J12294" s="15">
        <v>2</v>
      </c>
    </row>
    <row r="12295" spans="1:10" x14ac:dyDescent="0.3">
      <c r="A12295" s="38" t="s">
        <v>252</v>
      </c>
      <c r="B12295" s="15">
        <v>237000</v>
      </c>
      <c r="C12295" s="15">
        <v>2255950</v>
      </c>
      <c r="E12295" s="36" t="s">
        <v>246</v>
      </c>
      <c r="F12295" s="15">
        <v>631850</v>
      </c>
      <c r="G12295" s="15">
        <v>10450563</v>
      </c>
      <c r="I12295" s="38" t="s">
        <v>257</v>
      </c>
      <c r="J12295" s="15">
        <v>1.9</v>
      </c>
    </row>
    <row r="12296" spans="1:10" x14ac:dyDescent="0.3">
      <c r="A12296" s="38" t="s">
        <v>255</v>
      </c>
      <c r="B12296" s="15">
        <v>238750</v>
      </c>
      <c r="C12296" s="15">
        <v>3835775</v>
      </c>
      <c r="E12296" s="36" t="s">
        <v>248</v>
      </c>
      <c r="F12296" s="15">
        <v>907000</v>
      </c>
      <c r="G12296" s="15">
        <v>14175145</v>
      </c>
      <c r="I12296" s="38" t="s">
        <v>252</v>
      </c>
      <c r="J12296" s="15">
        <v>1.8</v>
      </c>
    </row>
    <row r="12297" spans="1:10" x14ac:dyDescent="0.3">
      <c r="A12297" s="38" t="s">
        <v>258</v>
      </c>
      <c r="B12297" s="15">
        <v>254000</v>
      </c>
      <c r="C12297" s="15">
        <v>1362800</v>
      </c>
      <c r="E12297" s="36" t="s">
        <v>250</v>
      </c>
      <c r="F12297" s="15">
        <v>666000</v>
      </c>
      <c r="G12297" s="15">
        <v>19633095</v>
      </c>
      <c r="I12297" s="38" t="s">
        <v>255</v>
      </c>
      <c r="J12297" s="15">
        <v>2.2999999999999998</v>
      </c>
    </row>
    <row r="12298" spans="1:10" x14ac:dyDescent="0.3">
      <c r="A12298" s="38" t="s">
        <v>260</v>
      </c>
      <c r="B12298" s="15">
        <v>192800</v>
      </c>
      <c r="C12298" s="15">
        <v>1991447</v>
      </c>
      <c r="E12298" s="37" t="s">
        <v>252</v>
      </c>
      <c r="F12298" s="15">
        <v>225000</v>
      </c>
      <c r="G12298" s="15">
        <v>6545600</v>
      </c>
      <c r="I12298" s="38" t="s">
        <v>258</v>
      </c>
      <c r="J12298" s="15">
        <v>1.9</v>
      </c>
    </row>
    <row r="12299" spans="1:10" x14ac:dyDescent="0.3">
      <c r="A12299" s="38" t="s">
        <v>262</v>
      </c>
      <c r="B12299" s="15">
        <v>160000</v>
      </c>
      <c r="C12299" s="15">
        <v>872500</v>
      </c>
      <c r="E12299" s="37" t="s">
        <v>255</v>
      </c>
      <c r="F12299" s="15">
        <v>210000</v>
      </c>
      <c r="G12299" s="15">
        <v>6135695</v>
      </c>
      <c r="I12299" s="38" t="s">
        <v>260</v>
      </c>
      <c r="J12299" s="15">
        <v>1.9</v>
      </c>
    </row>
    <row r="12300" spans="1:10" x14ac:dyDescent="0.3">
      <c r="A12300" s="38" t="s">
        <v>263</v>
      </c>
      <c r="B12300" s="15">
        <v>209800</v>
      </c>
      <c r="C12300" s="15">
        <v>1763905</v>
      </c>
      <c r="E12300" s="37" t="s">
        <v>258</v>
      </c>
      <c r="F12300" s="15">
        <v>231000</v>
      </c>
      <c r="G12300" s="15">
        <v>6951800</v>
      </c>
      <c r="I12300" s="38" t="s">
        <v>262</v>
      </c>
      <c r="J12300" s="15">
        <v>2</v>
      </c>
    </row>
    <row r="12301" spans="1:10" x14ac:dyDescent="0.3">
      <c r="A12301" s="35" t="s">
        <v>273</v>
      </c>
      <c r="B12301" s="15"/>
      <c r="C12301" s="15"/>
      <c r="E12301" s="36" t="s">
        <v>253</v>
      </c>
      <c r="F12301" s="15">
        <v>690000</v>
      </c>
      <c r="G12301" s="15">
        <v>16347642</v>
      </c>
      <c r="I12301" s="38" t="s">
        <v>263</v>
      </c>
      <c r="J12301" s="15">
        <v>1.6</v>
      </c>
    </row>
    <row r="12302" spans="1:10" x14ac:dyDescent="0.3">
      <c r="A12302" s="38" t="s">
        <v>245</v>
      </c>
      <c r="B12302" s="15">
        <v>203000</v>
      </c>
      <c r="C12302" s="15">
        <v>2235900</v>
      </c>
      <c r="E12302" s="35" t="s">
        <v>273</v>
      </c>
      <c r="F12302" s="15">
        <v>3425250</v>
      </c>
      <c r="G12302" s="15">
        <v>77490970</v>
      </c>
      <c r="I12302" s="35" t="s">
        <v>275</v>
      </c>
      <c r="J12302" s="15"/>
    </row>
    <row r="12303" spans="1:10" x14ac:dyDescent="0.3">
      <c r="A12303" s="38" t="s">
        <v>247</v>
      </c>
      <c r="B12303" s="15">
        <v>197000</v>
      </c>
      <c r="C12303" s="15">
        <v>1937950</v>
      </c>
      <c r="E12303" s="36" t="s">
        <v>246</v>
      </c>
      <c r="F12303" s="15">
        <v>743000</v>
      </c>
      <c r="G12303" s="15">
        <v>15500270</v>
      </c>
      <c r="I12303" s="38" t="s">
        <v>245</v>
      </c>
      <c r="J12303" s="15">
        <v>1.8</v>
      </c>
    </row>
    <row r="12304" spans="1:10" x14ac:dyDescent="0.3">
      <c r="A12304" s="38" t="s">
        <v>249</v>
      </c>
      <c r="B12304" s="15">
        <v>187250</v>
      </c>
      <c r="C12304" s="15">
        <v>2238500</v>
      </c>
      <c r="E12304" s="36" t="s">
        <v>248</v>
      </c>
      <c r="F12304" s="15">
        <v>1086850</v>
      </c>
      <c r="G12304" s="15">
        <v>19687966</v>
      </c>
      <c r="I12304" s="38" t="s">
        <v>247</v>
      </c>
      <c r="J12304" s="15">
        <v>1.9</v>
      </c>
    </row>
    <row r="12305" spans="1:10" x14ac:dyDescent="0.3">
      <c r="A12305" s="38" t="s">
        <v>251</v>
      </c>
      <c r="B12305" s="15">
        <v>236000</v>
      </c>
      <c r="C12305" s="15">
        <v>1869345</v>
      </c>
      <c r="E12305" s="36" t="s">
        <v>250</v>
      </c>
      <c r="F12305" s="15">
        <v>750500</v>
      </c>
      <c r="G12305" s="15">
        <v>23366957</v>
      </c>
      <c r="I12305" s="38" t="s">
        <v>249</v>
      </c>
      <c r="J12305" s="15">
        <v>1.8</v>
      </c>
    </row>
    <row r="12306" spans="1:10" x14ac:dyDescent="0.3">
      <c r="A12306" s="38" t="s">
        <v>254</v>
      </c>
      <c r="B12306" s="15">
        <v>210000</v>
      </c>
      <c r="C12306" s="15">
        <v>2802000</v>
      </c>
      <c r="E12306" s="37" t="s">
        <v>252</v>
      </c>
      <c r="F12306" s="15">
        <v>245000</v>
      </c>
      <c r="G12306" s="15">
        <v>7519600</v>
      </c>
      <c r="I12306" s="38" t="s">
        <v>251</v>
      </c>
      <c r="J12306" s="15">
        <v>1.6</v>
      </c>
    </row>
    <row r="12307" spans="1:10" x14ac:dyDescent="0.3">
      <c r="A12307" s="38" t="s">
        <v>257</v>
      </c>
      <c r="B12307" s="15">
        <v>234500</v>
      </c>
      <c r="C12307" s="15">
        <v>1432750</v>
      </c>
      <c r="E12307" s="37" t="s">
        <v>255</v>
      </c>
      <c r="F12307" s="15">
        <v>247500</v>
      </c>
      <c r="G12307" s="15">
        <v>9175349</v>
      </c>
      <c r="I12307" s="38" t="s">
        <v>254</v>
      </c>
      <c r="J12307" s="15">
        <v>2.6</v>
      </c>
    </row>
    <row r="12308" spans="1:10" x14ac:dyDescent="0.3">
      <c r="A12308" s="38" t="s">
        <v>252</v>
      </c>
      <c r="B12308" s="15">
        <v>187500</v>
      </c>
      <c r="C12308" s="15">
        <v>1419914</v>
      </c>
      <c r="E12308" s="37" t="s">
        <v>258</v>
      </c>
      <c r="F12308" s="15">
        <v>258000</v>
      </c>
      <c r="G12308" s="15">
        <v>6672008</v>
      </c>
      <c r="I12308" s="38" t="s">
        <v>257</v>
      </c>
      <c r="J12308" s="15">
        <v>3.2</v>
      </c>
    </row>
    <row r="12309" spans="1:10" x14ac:dyDescent="0.3">
      <c r="A12309" s="38" t="s">
        <v>255</v>
      </c>
      <c r="B12309" s="15">
        <v>247000</v>
      </c>
      <c r="C12309" s="15">
        <v>3610300</v>
      </c>
      <c r="E12309" s="36" t="s">
        <v>253</v>
      </c>
      <c r="F12309" s="15">
        <v>844900</v>
      </c>
      <c r="G12309" s="15">
        <v>18935777</v>
      </c>
      <c r="I12309" s="38" t="s">
        <v>252</v>
      </c>
      <c r="J12309" s="15">
        <v>2.2999999999999998</v>
      </c>
    </row>
    <row r="12310" spans="1:10" x14ac:dyDescent="0.3">
      <c r="A12310" s="38" t="s">
        <v>258</v>
      </c>
      <c r="B12310" s="15">
        <v>245000</v>
      </c>
      <c r="C12310" s="15">
        <v>3127550</v>
      </c>
      <c r="E12310" s="35" t="s">
        <v>274</v>
      </c>
      <c r="F12310" s="15">
        <v>3473727</v>
      </c>
      <c r="G12310" s="15">
        <v>88177885</v>
      </c>
      <c r="I12310" s="38" t="s">
        <v>258</v>
      </c>
      <c r="J12310" s="15">
        <v>1.7</v>
      </c>
    </row>
    <row r="12311" spans="1:10" x14ac:dyDescent="0.3">
      <c r="A12311" s="38" t="s">
        <v>260</v>
      </c>
      <c r="B12311" s="15">
        <v>235500</v>
      </c>
      <c r="C12311" s="15">
        <v>3766765</v>
      </c>
      <c r="E12311" s="36" t="s">
        <v>246</v>
      </c>
      <c r="F12311" s="15">
        <v>782500</v>
      </c>
      <c r="G12311" s="15">
        <v>17404663</v>
      </c>
      <c r="I12311" s="38" t="s">
        <v>260</v>
      </c>
      <c r="J12311" s="15">
        <v>0.7</v>
      </c>
    </row>
    <row r="12312" spans="1:10" x14ac:dyDescent="0.3">
      <c r="A12312" s="38" t="s">
        <v>262</v>
      </c>
      <c r="B12312" s="15">
        <v>230500</v>
      </c>
      <c r="C12312" s="15">
        <v>4075325</v>
      </c>
      <c r="E12312" s="36" t="s">
        <v>248</v>
      </c>
      <c r="F12312" s="15">
        <v>906950</v>
      </c>
      <c r="G12312" s="15">
        <v>23924652</v>
      </c>
      <c r="I12312" s="38" t="s">
        <v>262</v>
      </c>
      <c r="J12312" s="15">
        <v>0.6</v>
      </c>
    </row>
    <row r="12313" spans="1:10" x14ac:dyDescent="0.3">
      <c r="A12313" s="38" t="s">
        <v>263</v>
      </c>
      <c r="B12313" s="15">
        <v>240000</v>
      </c>
      <c r="C12313" s="15">
        <v>3229800</v>
      </c>
      <c r="E12313" s="36" t="s">
        <v>250</v>
      </c>
      <c r="F12313" s="15">
        <v>882750</v>
      </c>
      <c r="G12313" s="15">
        <v>21569035</v>
      </c>
      <c r="I12313" s="14">
        <v>86</v>
      </c>
      <c r="J12313" s="15">
        <v>837.09999999999991</v>
      </c>
    </row>
    <row r="12314" spans="1:10" x14ac:dyDescent="0.3">
      <c r="A12314" s="35" t="s">
        <v>274</v>
      </c>
      <c r="B12314" s="15"/>
      <c r="C12314" s="15"/>
      <c r="E12314" s="37" t="s">
        <v>252</v>
      </c>
      <c r="F12314" s="15">
        <v>277750</v>
      </c>
      <c r="G12314" s="15">
        <v>7650500</v>
      </c>
      <c r="I12314" s="35" t="s">
        <v>244</v>
      </c>
      <c r="J12314" s="15"/>
    </row>
    <row r="12315" spans="1:10" x14ac:dyDescent="0.3">
      <c r="A12315" s="38" t="s">
        <v>245</v>
      </c>
      <c r="B12315" s="15">
        <v>224500</v>
      </c>
      <c r="C12315" s="15">
        <v>2712000</v>
      </c>
      <c r="E12315" s="37" t="s">
        <v>255</v>
      </c>
      <c r="F12315" s="15">
        <v>295000</v>
      </c>
      <c r="G12315" s="15">
        <v>6762799</v>
      </c>
      <c r="I12315" s="38" t="s">
        <v>245</v>
      </c>
      <c r="J12315" s="15">
        <v>2</v>
      </c>
    </row>
    <row r="12316" spans="1:10" x14ac:dyDescent="0.3">
      <c r="A12316" s="38" t="s">
        <v>247</v>
      </c>
      <c r="B12316" s="15">
        <v>261500</v>
      </c>
      <c r="C12316" s="15">
        <v>5142525</v>
      </c>
      <c r="E12316" s="37" t="s">
        <v>258</v>
      </c>
      <c r="F12316" s="15">
        <v>310000</v>
      </c>
      <c r="G12316" s="15">
        <v>7155736</v>
      </c>
      <c r="I12316" s="38" t="s">
        <v>247</v>
      </c>
      <c r="J12316" s="15">
        <v>2.2000000000000002</v>
      </c>
    </row>
    <row r="12317" spans="1:10" x14ac:dyDescent="0.3">
      <c r="A12317" s="38" t="s">
        <v>249</v>
      </c>
      <c r="B12317" s="15">
        <v>290000</v>
      </c>
      <c r="C12317" s="15">
        <v>3511862</v>
      </c>
      <c r="E12317" s="36" t="s">
        <v>253</v>
      </c>
      <c r="F12317" s="15">
        <v>901527</v>
      </c>
      <c r="G12317" s="15">
        <v>25279535</v>
      </c>
      <c r="I12317" s="38" t="s">
        <v>249</v>
      </c>
      <c r="J12317" s="15">
        <v>2.2000000000000002</v>
      </c>
    </row>
    <row r="12318" spans="1:10" x14ac:dyDescent="0.3">
      <c r="A12318" s="38" t="s">
        <v>251</v>
      </c>
      <c r="B12318" s="15">
        <v>271250</v>
      </c>
      <c r="C12318" s="15">
        <v>2671300</v>
      </c>
      <c r="E12318" s="35" t="s">
        <v>275</v>
      </c>
      <c r="F12318" s="15">
        <v>4084330</v>
      </c>
      <c r="G12318" s="15">
        <v>98947308</v>
      </c>
      <c r="I12318" s="38" t="s">
        <v>251</v>
      </c>
      <c r="J12318" s="15">
        <v>2.7</v>
      </c>
    </row>
    <row r="12319" spans="1:10" x14ac:dyDescent="0.3">
      <c r="A12319" s="38" t="s">
        <v>254</v>
      </c>
      <c r="B12319" s="15">
        <v>265000</v>
      </c>
      <c r="C12319" s="15">
        <v>3519982</v>
      </c>
      <c r="E12319" s="36" t="s">
        <v>246</v>
      </c>
      <c r="F12319" s="15">
        <v>887546</v>
      </c>
      <c r="G12319" s="15">
        <v>17324038</v>
      </c>
      <c r="I12319" s="38" t="s">
        <v>254</v>
      </c>
      <c r="J12319" s="15">
        <v>3.4</v>
      </c>
    </row>
    <row r="12320" spans="1:10" x14ac:dyDescent="0.3">
      <c r="A12320" s="38" t="s">
        <v>257</v>
      </c>
      <c r="B12320" s="15">
        <v>304950</v>
      </c>
      <c r="C12320" s="15">
        <v>3268450</v>
      </c>
      <c r="E12320" s="36" t="s">
        <v>248</v>
      </c>
      <c r="F12320" s="15">
        <v>965532</v>
      </c>
      <c r="G12320" s="15">
        <v>28617588</v>
      </c>
      <c r="I12320" s="38" t="s">
        <v>257</v>
      </c>
      <c r="J12320" s="15">
        <v>4.3</v>
      </c>
    </row>
    <row r="12321" spans="1:10" x14ac:dyDescent="0.3">
      <c r="A12321" s="38" t="s">
        <v>252</v>
      </c>
      <c r="B12321" s="15">
        <v>357500</v>
      </c>
      <c r="C12321" s="15">
        <v>4762444</v>
      </c>
      <c r="E12321" s="36" t="s">
        <v>250</v>
      </c>
      <c r="F12321" s="15">
        <v>1007577</v>
      </c>
      <c r="G12321" s="15">
        <v>31895190</v>
      </c>
      <c r="I12321" s="38" t="s">
        <v>252</v>
      </c>
      <c r="J12321" s="15">
        <v>4.2</v>
      </c>
    </row>
    <row r="12322" spans="1:10" x14ac:dyDescent="0.3">
      <c r="A12322" s="38" t="s">
        <v>255</v>
      </c>
      <c r="B12322" s="15">
        <v>286700</v>
      </c>
      <c r="C12322" s="15">
        <v>5537300</v>
      </c>
      <c r="E12322" s="37" t="s">
        <v>252</v>
      </c>
      <c r="F12322" s="15">
        <v>334548</v>
      </c>
      <c r="G12322" s="15">
        <v>9724232</v>
      </c>
      <c r="I12322" s="38" t="s">
        <v>255</v>
      </c>
      <c r="J12322" s="15">
        <v>4.2</v>
      </c>
    </row>
    <row r="12323" spans="1:10" x14ac:dyDescent="0.3">
      <c r="A12323" s="38" t="s">
        <v>258</v>
      </c>
      <c r="B12323" s="15">
        <v>312070</v>
      </c>
      <c r="C12323" s="15">
        <v>2869090</v>
      </c>
      <c r="E12323" s="37" t="s">
        <v>255</v>
      </c>
      <c r="F12323" s="15">
        <v>342950</v>
      </c>
      <c r="G12323" s="15">
        <v>12254278</v>
      </c>
      <c r="I12323" s="38" t="s">
        <v>258</v>
      </c>
      <c r="J12323" s="15">
        <v>4.5</v>
      </c>
    </row>
    <row r="12324" spans="1:10" x14ac:dyDescent="0.3">
      <c r="A12324" s="38" t="s">
        <v>260</v>
      </c>
      <c r="B12324" s="15">
        <v>260000</v>
      </c>
      <c r="C12324" s="15">
        <v>3334173</v>
      </c>
      <c r="E12324" s="37" t="s">
        <v>258</v>
      </c>
      <c r="F12324" s="15">
        <v>330079</v>
      </c>
      <c r="G12324" s="15">
        <v>9916680</v>
      </c>
      <c r="I12324" s="38" t="s">
        <v>260</v>
      </c>
      <c r="J12324" s="15">
        <v>4.5</v>
      </c>
    </row>
    <row r="12325" spans="1:10" x14ac:dyDescent="0.3">
      <c r="A12325" s="38" t="s">
        <v>262</v>
      </c>
      <c r="B12325" s="15">
        <v>276500</v>
      </c>
      <c r="C12325" s="15">
        <v>3321499</v>
      </c>
      <c r="E12325" s="36" t="s">
        <v>253</v>
      </c>
      <c r="F12325" s="15">
        <v>1223675</v>
      </c>
      <c r="G12325" s="15">
        <v>21110492</v>
      </c>
      <c r="I12325" s="38" t="s">
        <v>262</v>
      </c>
      <c r="J12325" s="15">
        <v>4.3</v>
      </c>
    </row>
    <row r="12326" spans="1:10" x14ac:dyDescent="0.3">
      <c r="A12326" s="38" t="s">
        <v>263</v>
      </c>
      <c r="B12326" s="15">
        <v>264950</v>
      </c>
      <c r="C12326" s="15">
        <v>2709477</v>
      </c>
      <c r="E12326" s="14">
        <v>150</v>
      </c>
      <c r="F12326" s="15">
        <v>42311350</v>
      </c>
      <c r="G12326" s="15">
        <v>169244136</v>
      </c>
      <c r="I12326" s="38" t="s">
        <v>263</v>
      </c>
      <c r="J12326" s="15">
        <v>3.3</v>
      </c>
    </row>
    <row r="12327" spans="1:10" x14ac:dyDescent="0.3">
      <c r="A12327" s="35" t="s">
        <v>275</v>
      </c>
      <c r="B12327" s="15"/>
      <c r="C12327" s="15"/>
      <c r="E12327" s="35" t="s">
        <v>259</v>
      </c>
      <c r="F12327" s="15">
        <v>1853075</v>
      </c>
      <c r="G12327" s="15">
        <v>4448841</v>
      </c>
      <c r="I12327" s="35" t="s">
        <v>256</v>
      </c>
      <c r="J12327" s="15"/>
    </row>
    <row r="12328" spans="1:10" x14ac:dyDescent="0.3">
      <c r="A12328" s="38" t="s">
        <v>245</v>
      </c>
      <c r="B12328" s="15">
        <v>265995</v>
      </c>
      <c r="C12328" s="15">
        <v>3754713</v>
      </c>
      <c r="E12328" s="36" t="s">
        <v>246</v>
      </c>
      <c r="F12328" s="15">
        <v>490100</v>
      </c>
      <c r="G12328" s="15">
        <v>1067450</v>
      </c>
      <c r="I12328" s="38" t="s">
        <v>245</v>
      </c>
      <c r="J12328" s="15">
        <v>3.9</v>
      </c>
    </row>
    <row r="12329" spans="1:10" x14ac:dyDescent="0.3">
      <c r="A12329" s="38" t="s">
        <v>247</v>
      </c>
      <c r="B12329" s="15">
        <v>272450</v>
      </c>
      <c r="C12329" s="15">
        <v>1833300</v>
      </c>
      <c r="E12329" s="36" t="s">
        <v>248</v>
      </c>
      <c r="F12329" s="15">
        <v>530750</v>
      </c>
      <c r="G12329" s="15">
        <v>1257150</v>
      </c>
      <c r="I12329" s="38" t="s">
        <v>247</v>
      </c>
      <c r="J12329" s="15">
        <v>4.3</v>
      </c>
    </row>
    <row r="12330" spans="1:10" x14ac:dyDescent="0.3">
      <c r="A12330" s="38" t="s">
        <v>249</v>
      </c>
      <c r="B12330" s="15">
        <v>270000</v>
      </c>
      <c r="C12330" s="15">
        <v>1352999</v>
      </c>
      <c r="E12330" s="36" t="s">
        <v>250</v>
      </c>
      <c r="F12330" s="15">
        <v>510975</v>
      </c>
      <c r="G12330" s="15">
        <v>1156450</v>
      </c>
      <c r="I12330" s="38" t="s">
        <v>249</v>
      </c>
      <c r="J12330" s="15">
        <v>4.3</v>
      </c>
    </row>
    <row r="12331" spans="1:10" x14ac:dyDescent="0.3">
      <c r="A12331" s="38" t="s">
        <v>251</v>
      </c>
      <c r="B12331" s="15">
        <v>330000</v>
      </c>
      <c r="C12331" s="15">
        <v>764833</v>
      </c>
      <c r="E12331" s="37" t="s">
        <v>252</v>
      </c>
      <c r="F12331" s="15">
        <v>171000</v>
      </c>
      <c r="G12331" s="15">
        <v>476500</v>
      </c>
      <c r="I12331" s="38" t="s">
        <v>251</v>
      </c>
      <c r="J12331" s="15">
        <v>5.6</v>
      </c>
    </row>
    <row r="12332" spans="1:10" x14ac:dyDescent="0.3">
      <c r="A12332" s="38" t="s">
        <v>254</v>
      </c>
      <c r="B12332" s="15">
        <v>285000</v>
      </c>
      <c r="C12332" s="15">
        <v>2802625</v>
      </c>
      <c r="E12332" s="37" t="s">
        <v>255</v>
      </c>
      <c r="F12332" s="15">
        <v>189975</v>
      </c>
      <c r="G12332" s="15">
        <v>379950</v>
      </c>
      <c r="I12332" s="38" t="s">
        <v>254</v>
      </c>
      <c r="J12332" s="15">
        <v>5.8</v>
      </c>
    </row>
    <row r="12333" spans="1:10" x14ac:dyDescent="0.3">
      <c r="A12333" s="38" t="s">
        <v>257</v>
      </c>
      <c r="B12333" s="15">
        <v>255975</v>
      </c>
      <c r="C12333" s="15">
        <v>2050350</v>
      </c>
      <c r="E12333" s="37" t="s">
        <v>258</v>
      </c>
      <c r="F12333" s="15">
        <v>150000</v>
      </c>
      <c r="G12333" s="15">
        <v>300000</v>
      </c>
      <c r="I12333" s="38" t="s">
        <v>257</v>
      </c>
      <c r="J12333" s="15">
        <v>6.6</v>
      </c>
    </row>
    <row r="12334" spans="1:10" x14ac:dyDescent="0.3">
      <c r="A12334" s="38" t="s">
        <v>252</v>
      </c>
      <c r="B12334" s="15">
        <v>281000</v>
      </c>
      <c r="C12334" s="15">
        <v>2807150</v>
      </c>
      <c r="E12334" s="36" t="s">
        <v>253</v>
      </c>
      <c r="F12334" s="15">
        <v>321250</v>
      </c>
      <c r="G12334" s="15">
        <v>967791</v>
      </c>
      <c r="I12334" s="38" t="s">
        <v>252</v>
      </c>
      <c r="J12334" s="15">
        <v>6.8</v>
      </c>
    </row>
    <row r="12335" spans="1:10" x14ac:dyDescent="0.3">
      <c r="A12335" s="38" t="s">
        <v>255</v>
      </c>
      <c r="B12335" s="15">
        <v>340500</v>
      </c>
      <c r="C12335" s="15">
        <v>2817650</v>
      </c>
      <c r="E12335" s="35" t="s">
        <v>265</v>
      </c>
      <c r="F12335" s="15">
        <v>2572100</v>
      </c>
      <c r="G12335" s="15">
        <v>8665950</v>
      </c>
      <c r="I12335" s="38" t="s">
        <v>255</v>
      </c>
      <c r="J12335" s="15">
        <v>7.3</v>
      </c>
    </row>
    <row r="12336" spans="1:10" x14ac:dyDescent="0.3">
      <c r="A12336" s="38" t="s">
        <v>258</v>
      </c>
      <c r="B12336" s="15">
        <v>299950</v>
      </c>
      <c r="C12336" s="15">
        <v>3005250</v>
      </c>
      <c r="E12336" s="36" t="s">
        <v>246</v>
      </c>
      <c r="F12336" s="15">
        <v>407450</v>
      </c>
      <c r="G12336" s="15">
        <v>1015950</v>
      </c>
      <c r="I12336" s="38" t="s">
        <v>258</v>
      </c>
      <c r="J12336" s="15">
        <v>7</v>
      </c>
    </row>
    <row r="12337" spans="1:10" x14ac:dyDescent="0.3">
      <c r="A12337" s="38" t="s">
        <v>260</v>
      </c>
      <c r="B12337" s="15">
        <v>319500</v>
      </c>
      <c r="C12337" s="15">
        <v>3190700</v>
      </c>
      <c r="E12337" s="36" t="s">
        <v>248</v>
      </c>
      <c r="F12337" s="15">
        <v>911300</v>
      </c>
      <c r="G12337" s="15">
        <v>3936800</v>
      </c>
      <c r="I12337" s="38" t="s">
        <v>260</v>
      </c>
      <c r="J12337" s="15">
        <v>6.6</v>
      </c>
    </row>
    <row r="12338" spans="1:10" x14ac:dyDescent="0.3">
      <c r="A12338" s="38" t="s">
        <v>262</v>
      </c>
      <c r="B12338" s="15">
        <v>332500</v>
      </c>
      <c r="C12338" s="15">
        <v>1991550</v>
      </c>
      <c r="E12338" s="36" t="s">
        <v>250</v>
      </c>
      <c r="F12338" s="15">
        <v>591100</v>
      </c>
      <c r="G12338" s="15">
        <v>1770200</v>
      </c>
      <c r="I12338" s="38" t="s">
        <v>262</v>
      </c>
      <c r="J12338" s="15">
        <v>7</v>
      </c>
    </row>
    <row r="12339" spans="1:10" x14ac:dyDescent="0.3">
      <c r="A12339" s="14">
        <v>70</v>
      </c>
      <c r="B12339" s="15">
        <v>53715042</v>
      </c>
      <c r="C12339" s="15">
        <v>816144165</v>
      </c>
      <c r="E12339" s="37" t="s">
        <v>252</v>
      </c>
      <c r="F12339" s="15">
        <v>194500</v>
      </c>
      <c r="G12339" s="15">
        <v>389000</v>
      </c>
      <c r="I12339" s="38" t="s">
        <v>263</v>
      </c>
      <c r="J12339" s="15">
        <v>6</v>
      </c>
    </row>
    <row r="12340" spans="1:10" x14ac:dyDescent="0.3">
      <c r="A12340" s="35" t="s">
        <v>243</v>
      </c>
      <c r="B12340" s="15"/>
      <c r="C12340" s="15"/>
      <c r="E12340" s="37" t="s">
        <v>255</v>
      </c>
      <c r="F12340" s="15">
        <v>218000</v>
      </c>
      <c r="G12340" s="15">
        <v>674000</v>
      </c>
      <c r="I12340" s="35" t="s">
        <v>261</v>
      </c>
      <c r="J12340" s="15"/>
    </row>
    <row r="12341" spans="1:10" x14ac:dyDescent="0.3">
      <c r="A12341" s="38" t="s">
        <v>245</v>
      </c>
      <c r="B12341" s="15">
        <v>210280</v>
      </c>
      <c r="C12341" s="15">
        <v>420560</v>
      </c>
      <c r="E12341" s="37" t="s">
        <v>258</v>
      </c>
      <c r="F12341" s="15">
        <v>178600</v>
      </c>
      <c r="G12341" s="15">
        <v>707200</v>
      </c>
      <c r="I12341" s="38" t="s">
        <v>245</v>
      </c>
      <c r="J12341" s="15">
        <v>6.5</v>
      </c>
    </row>
    <row r="12342" spans="1:10" x14ac:dyDescent="0.3">
      <c r="A12342" s="38" t="s">
        <v>247</v>
      </c>
      <c r="B12342" s="15">
        <v>227475</v>
      </c>
      <c r="C12342" s="15">
        <v>454950</v>
      </c>
      <c r="E12342" s="36" t="s">
        <v>253</v>
      </c>
      <c r="F12342" s="15">
        <v>662250</v>
      </c>
      <c r="G12342" s="15">
        <v>1943000</v>
      </c>
      <c r="I12342" s="38" t="s">
        <v>247</v>
      </c>
      <c r="J12342" s="15">
        <v>7.2</v>
      </c>
    </row>
    <row r="12343" spans="1:10" x14ac:dyDescent="0.3">
      <c r="A12343" s="38" t="s">
        <v>249</v>
      </c>
      <c r="B12343" s="15">
        <v>207450</v>
      </c>
      <c r="C12343" s="15">
        <v>414900</v>
      </c>
      <c r="E12343" s="35" t="s">
        <v>244</v>
      </c>
      <c r="F12343" s="15">
        <v>2920300</v>
      </c>
      <c r="G12343" s="15">
        <v>8192800</v>
      </c>
      <c r="I12343" s="38" t="s">
        <v>249</v>
      </c>
      <c r="J12343" s="15">
        <v>8.4</v>
      </c>
    </row>
    <row r="12344" spans="1:10" x14ac:dyDescent="0.3">
      <c r="A12344" s="38" t="s">
        <v>251</v>
      </c>
      <c r="B12344" s="15">
        <v>189950</v>
      </c>
      <c r="C12344" s="15">
        <v>552095</v>
      </c>
      <c r="E12344" s="36" t="s">
        <v>246</v>
      </c>
      <c r="F12344" s="15">
        <v>442000</v>
      </c>
      <c r="G12344" s="15">
        <v>1709800</v>
      </c>
      <c r="I12344" s="38" t="s">
        <v>251</v>
      </c>
      <c r="J12344" s="15">
        <v>8.1</v>
      </c>
    </row>
    <row r="12345" spans="1:10" x14ac:dyDescent="0.3">
      <c r="A12345" s="38" t="s">
        <v>254</v>
      </c>
      <c r="B12345" s="15">
        <v>227425</v>
      </c>
      <c r="C12345" s="15">
        <v>929750</v>
      </c>
      <c r="E12345" s="36" t="s">
        <v>248</v>
      </c>
      <c r="F12345" s="15">
        <v>938500</v>
      </c>
      <c r="G12345" s="15">
        <v>1705850</v>
      </c>
      <c r="I12345" s="38" t="s">
        <v>254</v>
      </c>
      <c r="J12345" s="15">
        <v>8.6999999999999993</v>
      </c>
    </row>
    <row r="12346" spans="1:10" x14ac:dyDescent="0.3">
      <c r="A12346" s="38" t="s">
        <v>257</v>
      </c>
      <c r="B12346" s="15">
        <v>219950</v>
      </c>
      <c r="C12346" s="15">
        <v>615450</v>
      </c>
      <c r="E12346" s="36" t="s">
        <v>250</v>
      </c>
      <c r="F12346" s="15">
        <v>704850</v>
      </c>
      <c r="G12346" s="15">
        <v>2719200</v>
      </c>
      <c r="I12346" s="38" t="s">
        <v>257</v>
      </c>
      <c r="J12346" s="15">
        <v>9.3000000000000007</v>
      </c>
    </row>
    <row r="12347" spans="1:10" x14ac:dyDescent="0.3">
      <c r="A12347" s="38" t="s">
        <v>252</v>
      </c>
      <c r="B12347" s="15">
        <v>232950</v>
      </c>
      <c r="C12347" s="15">
        <v>1727368</v>
      </c>
      <c r="E12347" s="37" t="s">
        <v>252</v>
      </c>
      <c r="F12347" s="15">
        <v>229500</v>
      </c>
      <c r="G12347" s="15">
        <v>798000</v>
      </c>
      <c r="I12347" s="38" t="s">
        <v>252</v>
      </c>
      <c r="J12347" s="15">
        <v>9.5</v>
      </c>
    </row>
    <row r="12348" spans="1:10" x14ac:dyDescent="0.3">
      <c r="A12348" s="38" t="s">
        <v>255</v>
      </c>
      <c r="B12348" s="15">
        <v>202083</v>
      </c>
      <c r="C12348" s="15">
        <v>764115</v>
      </c>
      <c r="E12348" s="37" t="s">
        <v>255</v>
      </c>
      <c r="F12348" s="15">
        <v>254175</v>
      </c>
      <c r="G12348" s="15">
        <v>1033850</v>
      </c>
      <c r="I12348" s="38" t="s">
        <v>255</v>
      </c>
      <c r="J12348" s="15">
        <v>9.1999999999999993</v>
      </c>
    </row>
    <row r="12349" spans="1:10" x14ac:dyDescent="0.3">
      <c r="A12349" s="38" t="s">
        <v>258</v>
      </c>
      <c r="B12349" s="15">
        <v>201445</v>
      </c>
      <c r="C12349" s="15">
        <v>1637813</v>
      </c>
      <c r="E12349" s="37" t="s">
        <v>258</v>
      </c>
      <c r="F12349" s="15">
        <v>221175</v>
      </c>
      <c r="G12349" s="15">
        <v>887350</v>
      </c>
      <c r="I12349" s="38" t="s">
        <v>258</v>
      </c>
      <c r="J12349" s="15">
        <v>9.9</v>
      </c>
    </row>
    <row r="12350" spans="1:10" x14ac:dyDescent="0.3">
      <c r="A12350" s="38" t="s">
        <v>260</v>
      </c>
      <c r="B12350" s="15">
        <v>191950</v>
      </c>
      <c r="C12350" s="15">
        <v>1692865</v>
      </c>
      <c r="E12350" s="36" t="s">
        <v>253</v>
      </c>
      <c r="F12350" s="15">
        <v>834950</v>
      </c>
      <c r="G12350" s="15">
        <v>2057950</v>
      </c>
      <c r="I12350" s="38" t="s">
        <v>260</v>
      </c>
      <c r="J12350" s="15">
        <v>10.1</v>
      </c>
    </row>
    <row r="12351" spans="1:10" x14ac:dyDescent="0.3">
      <c r="A12351" s="38" t="s">
        <v>262</v>
      </c>
      <c r="B12351" s="15">
        <v>210000</v>
      </c>
      <c r="C12351" s="15">
        <v>1531250</v>
      </c>
      <c r="E12351" s="35" t="s">
        <v>256</v>
      </c>
      <c r="F12351" s="15">
        <v>2714375</v>
      </c>
      <c r="G12351" s="15">
        <v>5474525</v>
      </c>
      <c r="I12351" s="38" t="s">
        <v>262</v>
      </c>
      <c r="J12351" s="15">
        <v>8.4</v>
      </c>
    </row>
    <row r="12352" spans="1:10" x14ac:dyDescent="0.3">
      <c r="A12352" s="38" t="s">
        <v>263</v>
      </c>
      <c r="B12352" s="15">
        <v>207120</v>
      </c>
      <c r="C12352" s="15">
        <v>1741472</v>
      </c>
      <c r="E12352" s="36" t="s">
        <v>246</v>
      </c>
      <c r="F12352" s="15">
        <v>795375</v>
      </c>
      <c r="G12352" s="15">
        <v>1917025</v>
      </c>
      <c r="I12352" s="38" t="s">
        <v>263</v>
      </c>
      <c r="J12352" s="15">
        <v>7</v>
      </c>
    </row>
    <row r="12353" spans="1:10" x14ac:dyDescent="0.3">
      <c r="A12353" s="35" t="s">
        <v>259</v>
      </c>
      <c r="B12353" s="15"/>
      <c r="C12353" s="15"/>
      <c r="E12353" s="36" t="s">
        <v>248</v>
      </c>
      <c r="F12353" s="15">
        <v>760500</v>
      </c>
      <c r="G12353" s="15">
        <v>1473000</v>
      </c>
      <c r="I12353" s="35" t="s">
        <v>264</v>
      </c>
      <c r="J12353" s="15"/>
    </row>
    <row r="12354" spans="1:10" x14ac:dyDescent="0.3">
      <c r="A12354" s="38" t="s">
        <v>245</v>
      </c>
      <c r="B12354" s="15">
        <v>202950</v>
      </c>
      <c r="C12354" s="15">
        <v>1045173</v>
      </c>
      <c r="E12354" s="36" t="s">
        <v>250</v>
      </c>
      <c r="F12354" s="15">
        <v>518500</v>
      </c>
      <c r="G12354" s="15">
        <v>787000</v>
      </c>
      <c r="I12354" s="38" t="s">
        <v>245</v>
      </c>
      <c r="J12354" s="15">
        <v>7.3</v>
      </c>
    </row>
    <row r="12355" spans="1:10" x14ac:dyDescent="0.3">
      <c r="A12355" s="38" t="s">
        <v>247</v>
      </c>
      <c r="B12355" s="15">
        <v>201364</v>
      </c>
      <c r="C12355" s="15">
        <v>1026928</v>
      </c>
      <c r="E12355" s="37" t="s">
        <v>252</v>
      </c>
      <c r="F12355" s="15">
        <v>268500</v>
      </c>
      <c r="G12355" s="15">
        <v>537000</v>
      </c>
      <c r="I12355" s="38" t="s">
        <v>247</v>
      </c>
      <c r="J12355" s="15">
        <v>7.6</v>
      </c>
    </row>
    <row r="12356" spans="1:10" x14ac:dyDescent="0.3">
      <c r="A12356" s="38" t="s">
        <v>249</v>
      </c>
      <c r="B12356" s="15">
        <v>213191</v>
      </c>
      <c r="C12356" s="15">
        <v>1311831</v>
      </c>
      <c r="E12356" s="37" t="s">
        <v>255</v>
      </c>
      <c r="F12356" s="15">
        <v>180000</v>
      </c>
      <c r="G12356" s="15">
        <v>180000</v>
      </c>
      <c r="I12356" s="38" t="s">
        <v>249</v>
      </c>
      <c r="J12356" s="15">
        <v>8.5</v>
      </c>
    </row>
    <row r="12357" spans="1:10" x14ac:dyDescent="0.3">
      <c r="A12357" s="38" t="s">
        <v>251</v>
      </c>
      <c r="B12357" s="15">
        <v>235000</v>
      </c>
      <c r="C12357" s="15">
        <v>2970181</v>
      </c>
      <c r="E12357" s="37" t="s">
        <v>258</v>
      </c>
      <c r="F12357" s="15">
        <v>70000</v>
      </c>
      <c r="G12357" s="15">
        <v>70000</v>
      </c>
      <c r="I12357" s="38" t="s">
        <v>251</v>
      </c>
      <c r="J12357" s="15">
        <v>9.1</v>
      </c>
    </row>
    <row r="12358" spans="1:10" x14ac:dyDescent="0.3">
      <c r="A12358" s="38" t="s">
        <v>254</v>
      </c>
      <c r="B12358" s="15">
        <v>215560</v>
      </c>
      <c r="C12358" s="15">
        <v>1440527</v>
      </c>
      <c r="E12358" s="36" t="s">
        <v>253</v>
      </c>
      <c r="F12358" s="15">
        <v>640000</v>
      </c>
      <c r="G12358" s="15">
        <v>1297500</v>
      </c>
      <c r="I12358" s="38" t="s">
        <v>254</v>
      </c>
      <c r="J12358" s="15">
        <v>9.9</v>
      </c>
    </row>
    <row r="12359" spans="1:10" x14ac:dyDescent="0.3">
      <c r="A12359" s="38" t="s">
        <v>257</v>
      </c>
      <c r="B12359" s="15">
        <v>312000</v>
      </c>
      <c r="C12359" s="15">
        <v>2015144</v>
      </c>
      <c r="E12359" s="35" t="s">
        <v>261</v>
      </c>
      <c r="F12359" s="15">
        <v>2423689</v>
      </c>
      <c r="G12359" s="15">
        <v>5055708</v>
      </c>
      <c r="I12359" s="38" t="s">
        <v>257</v>
      </c>
      <c r="J12359" s="15">
        <v>10</v>
      </c>
    </row>
    <row r="12360" spans="1:10" x14ac:dyDescent="0.3">
      <c r="A12360" s="38" t="s">
        <v>252</v>
      </c>
      <c r="B12360" s="15">
        <v>229950</v>
      </c>
      <c r="C12360" s="15">
        <v>1133400</v>
      </c>
      <c r="E12360" s="36" t="s">
        <v>246</v>
      </c>
      <c r="F12360" s="15">
        <v>499975</v>
      </c>
      <c r="G12360" s="15">
        <v>999950</v>
      </c>
      <c r="I12360" s="38" t="s">
        <v>252</v>
      </c>
      <c r="J12360" s="15">
        <v>9.6</v>
      </c>
    </row>
    <row r="12361" spans="1:10" x14ac:dyDescent="0.3">
      <c r="A12361" s="38" t="s">
        <v>255</v>
      </c>
      <c r="B12361" s="15">
        <v>185600</v>
      </c>
      <c r="C12361" s="15">
        <v>371200</v>
      </c>
      <c r="E12361" s="36" t="s">
        <v>248</v>
      </c>
      <c r="F12361" s="15">
        <v>465500</v>
      </c>
      <c r="G12361" s="15">
        <v>465500</v>
      </c>
      <c r="I12361" s="38" t="s">
        <v>255</v>
      </c>
      <c r="J12361" s="15">
        <v>9.8000000000000007</v>
      </c>
    </row>
    <row r="12362" spans="1:10" x14ac:dyDescent="0.3">
      <c r="A12362" s="38" t="s">
        <v>258</v>
      </c>
      <c r="B12362" s="15">
        <v>142495</v>
      </c>
      <c r="C12362" s="15">
        <v>557495</v>
      </c>
      <c r="E12362" s="36" t="s">
        <v>250</v>
      </c>
      <c r="F12362" s="15">
        <v>828264</v>
      </c>
      <c r="G12362" s="15">
        <v>1847408</v>
      </c>
      <c r="I12362" s="38" t="s">
        <v>258</v>
      </c>
      <c r="J12362" s="15">
        <v>9.1999999999999993</v>
      </c>
    </row>
    <row r="12363" spans="1:10" x14ac:dyDescent="0.3">
      <c r="A12363" s="38" t="s">
        <v>260</v>
      </c>
      <c r="B12363" s="15">
        <v>289950</v>
      </c>
      <c r="C12363" s="15">
        <v>1327425</v>
      </c>
      <c r="E12363" s="37" t="s">
        <v>252</v>
      </c>
      <c r="F12363" s="15">
        <v>167120</v>
      </c>
      <c r="G12363" s="15">
        <v>525120</v>
      </c>
      <c r="I12363" s="38" t="s">
        <v>260</v>
      </c>
      <c r="J12363" s="15">
        <v>8.1</v>
      </c>
    </row>
    <row r="12364" spans="1:10" x14ac:dyDescent="0.3">
      <c r="A12364" s="38" t="s">
        <v>262</v>
      </c>
      <c r="B12364" s="15">
        <v>252475</v>
      </c>
      <c r="C12364" s="15">
        <v>1010949</v>
      </c>
      <c r="E12364" s="37" t="s">
        <v>255</v>
      </c>
      <c r="F12364" s="15">
        <v>469144</v>
      </c>
      <c r="G12364" s="15">
        <v>938288</v>
      </c>
      <c r="I12364" s="38" t="s">
        <v>262</v>
      </c>
      <c r="J12364" s="15">
        <v>8.3000000000000007</v>
      </c>
    </row>
    <row r="12365" spans="1:10" x14ac:dyDescent="0.3">
      <c r="A12365" s="38" t="s">
        <v>263</v>
      </c>
      <c r="B12365" s="15">
        <v>267500</v>
      </c>
      <c r="C12365" s="15">
        <v>535000</v>
      </c>
      <c r="E12365" s="37" t="s">
        <v>258</v>
      </c>
      <c r="F12365" s="15">
        <v>192000</v>
      </c>
      <c r="G12365" s="15">
        <v>384000</v>
      </c>
      <c r="I12365" s="38" t="s">
        <v>263</v>
      </c>
      <c r="J12365" s="15">
        <v>7.3</v>
      </c>
    </row>
    <row r="12366" spans="1:10" x14ac:dyDescent="0.3">
      <c r="A12366" s="35" t="s">
        <v>265</v>
      </c>
      <c r="B12366" s="15"/>
      <c r="C12366" s="15"/>
      <c r="E12366" s="36" t="s">
        <v>253</v>
      </c>
      <c r="F12366" s="15">
        <v>629950</v>
      </c>
      <c r="G12366" s="15">
        <v>1742850</v>
      </c>
      <c r="I12366" s="35" t="s">
        <v>266</v>
      </c>
      <c r="J12366" s="15"/>
    </row>
    <row r="12367" spans="1:10" x14ac:dyDescent="0.3">
      <c r="A12367" s="38" t="s">
        <v>245</v>
      </c>
      <c r="B12367" s="15">
        <v>229275</v>
      </c>
      <c r="C12367" s="15">
        <v>458550</v>
      </c>
      <c r="E12367" s="35" t="s">
        <v>264</v>
      </c>
      <c r="F12367" s="15">
        <v>2443675</v>
      </c>
      <c r="G12367" s="15">
        <v>5320450</v>
      </c>
      <c r="I12367" s="38" t="s">
        <v>245</v>
      </c>
      <c r="J12367" s="15">
        <v>8.9</v>
      </c>
    </row>
    <row r="12368" spans="1:10" x14ac:dyDescent="0.3">
      <c r="A12368" s="38" t="s">
        <v>247</v>
      </c>
      <c r="B12368" s="15">
        <v>276125</v>
      </c>
      <c r="C12368" s="15">
        <v>1067245</v>
      </c>
      <c r="E12368" s="36" t="s">
        <v>246</v>
      </c>
      <c r="F12368" s="15">
        <v>586900</v>
      </c>
      <c r="G12368" s="15">
        <v>951900</v>
      </c>
      <c r="I12368" s="38" t="s">
        <v>247</v>
      </c>
      <c r="J12368" s="15">
        <v>8.1999999999999993</v>
      </c>
    </row>
    <row r="12369" spans="1:10" x14ac:dyDescent="0.3">
      <c r="A12369" s="38" t="s">
        <v>249</v>
      </c>
      <c r="B12369" s="15">
        <v>249870</v>
      </c>
      <c r="C12369" s="15">
        <v>2656663</v>
      </c>
      <c r="E12369" s="36" t="s">
        <v>248</v>
      </c>
      <c r="F12369" s="15">
        <v>606450</v>
      </c>
      <c r="G12369" s="15">
        <v>808950</v>
      </c>
      <c r="I12369" s="38" t="s">
        <v>249</v>
      </c>
      <c r="J12369" s="15">
        <v>9.3000000000000007</v>
      </c>
    </row>
    <row r="12370" spans="1:10" x14ac:dyDescent="0.3">
      <c r="A12370" s="38" t="s">
        <v>251</v>
      </c>
      <c r="B12370" s="15">
        <v>241384</v>
      </c>
      <c r="C12370" s="15">
        <v>4655547</v>
      </c>
      <c r="E12370" s="36" t="s">
        <v>250</v>
      </c>
      <c r="F12370" s="15">
        <v>586425</v>
      </c>
      <c r="G12370" s="15">
        <v>1391850</v>
      </c>
      <c r="I12370" s="38" t="s">
        <v>251</v>
      </c>
      <c r="J12370" s="15">
        <v>8.6</v>
      </c>
    </row>
    <row r="12371" spans="1:10" x14ac:dyDescent="0.3">
      <c r="A12371" s="38" t="s">
        <v>254</v>
      </c>
      <c r="B12371" s="15">
        <v>253435</v>
      </c>
      <c r="C12371" s="15">
        <v>6326749</v>
      </c>
      <c r="E12371" s="37" t="s">
        <v>252</v>
      </c>
      <c r="F12371" s="15">
        <v>210975</v>
      </c>
      <c r="G12371" s="15">
        <v>862900</v>
      </c>
      <c r="I12371" s="38" t="s">
        <v>254</v>
      </c>
      <c r="J12371" s="15">
        <v>9.1999999999999993</v>
      </c>
    </row>
    <row r="12372" spans="1:10" x14ac:dyDescent="0.3">
      <c r="A12372" s="38" t="s">
        <v>257</v>
      </c>
      <c r="B12372" s="15">
        <v>258450</v>
      </c>
      <c r="C12372" s="15">
        <v>8730811</v>
      </c>
      <c r="E12372" s="37" t="s">
        <v>255</v>
      </c>
      <c r="F12372" s="15">
        <v>153500</v>
      </c>
      <c r="G12372" s="15">
        <v>307000</v>
      </c>
      <c r="I12372" s="38" t="s">
        <v>257</v>
      </c>
      <c r="J12372" s="15">
        <v>9.9</v>
      </c>
    </row>
    <row r="12373" spans="1:10" x14ac:dyDescent="0.3">
      <c r="A12373" s="38" t="s">
        <v>252</v>
      </c>
      <c r="B12373" s="15">
        <v>258576</v>
      </c>
      <c r="C12373" s="15">
        <v>5899859</v>
      </c>
      <c r="E12373" s="37" t="s">
        <v>258</v>
      </c>
      <c r="F12373" s="15">
        <v>221950</v>
      </c>
      <c r="G12373" s="15">
        <v>221950</v>
      </c>
      <c r="I12373" s="38" t="s">
        <v>252</v>
      </c>
      <c r="J12373" s="15">
        <v>10.8</v>
      </c>
    </row>
    <row r="12374" spans="1:10" x14ac:dyDescent="0.3">
      <c r="A12374" s="38" t="s">
        <v>255</v>
      </c>
      <c r="B12374" s="15">
        <v>256183</v>
      </c>
      <c r="C12374" s="15">
        <v>9313581</v>
      </c>
      <c r="E12374" s="36" t="s">
        <v>253</v>
      </c>
      <c r="F12374" s="15">
        <v>663900</v>
      </c>
      <c r="G12374" s="15">
        <v>2167750</v>
      </c>
      <c r="I12374" s="38" t="s">
        <v>255</v>
      </c>
      <c r="J12374" s="15">
        <v>11.3</v>
      </c>
    </row>
    <row r="12375" spans="1:10" x14ac:dyDescent="0.3">
      <c r="A12375" s="38" t="s">
        <v>258</v>
      </c>
      <c r="B12375" s="15">
        <v>262975</v>
      </c>
      <c r="C12375" s="15">
        <v>8262018</v>
      </c>
      <c r="E12375" s="35" t="s">
        <v>266</v>
      </c>
      <c r="F12375" s="15">
        <v>2769850</v>
      </c>
      <c r="G12375" s="15">
        <v>7306850</v>
      </c>
      <c r="I12375" s="38" t="s">
        <v>258</v>
      </c>
      <c r="J12375" s="15">
        <v>10.5</v>
      </c>
    </row>
    <row r="12376" spans="1:10" x14ac:dyDescent="0.3">
      <c r="A12376" s="38" t="s">
        <v>260</v>
      </c>
      <c r="B12376" s="15">
        <v>266271</v>
      </c>
      <c r="C12376" s="15">
        <v>7303796</v>
      </c>
      <c r="E12376" s="36" t="s">
        <v>246</v>
      </c>
      <c r="F12376" s="15">
        <v>602450</v>
      </c>
      <c r="G12376" s="15">
        <v>2021250</v>
      </c>
      <c r="I12376" s="38" t="s">
        <v>260</v>
      </c>
      <c r="J12376" s="15">
        <v>10</v>
      </c>
    </row>
    <row r="12377" spans="1:10" x14ac:dyDescent="0.3">
      <c r="A12377" s="38" t="s">
        <v>262</v>
      </c>
      <c r="B12377" s="15">
        <v>287594</v>
      </c>
      <c r="C12377" s="15">
        <v>11764676</v>
      </c>
      <c r="E12377" s="36" t="s">
        <v>248</v>
      </c>
      <c r="F12377" s="15">
        <v>654400</v>
      </c>
      <c r="G12377" s="15">
        <v>3184600</v>
      </c>
      <c r="I12377" s="38" t="s">
        <v>262</v>
      </c>
      <c r="J12377" s="15">
        <v>10.199999999999999</v>
      </c>
    </row>
    <row r="12378" spans="1:10" x14ac:dyDescent="0.3">
      <c r="A12378" s="38" t="s">
        <v>263</v>
      </c>
      <c r="B12378" s="15">
        <v>266278</v>
      </c>
      <c r="C12378" s="15">
        <v>11792813</v>
      </c>
      <c r="E12378" s="36" t="s">
        <v>250</v>
      </c>
      <c r="F12378" s="15">
        <v>837500</v>
      </c>
      <c r="G12378" s="15">
        <v>1225000</v>
      </c>
      <c r="I12378" s="38" t="s">
        <v>263</v>
      </c>
      <c r="J12378" s="15">
        <v>10.1</v>
      </c>
    </row>
    <row r="12379" spans="1:10" x14ac:dyDescent="0.3">
      <c r="A12379" s="35" t="s">
        <v>244</v>
      </c>
      <c r="B12379" s="15"/>
      <c r="C12379" s="15"/>
      <c r="E12379" s="37" t="s">
        <v>252</v>
      </c>
      <c r="F12379" s="15">
        <v>450000</v>
      </c>
      <c r="G12379" s="15">
        <v>450000</v>
      </c>
      <c r="I12379" s="35" t="s">
        <v>267</v>
      </c>
      <c r="J12379" s="15"/>
    </row>
    <row r="12380" spans="1:10" x14ac:dyDescent="0.3">
      <c r="A12380" s="38" t="s">
        <v>245</v>
      </c>
      <c r="B12380" s="15">
        <v>281573</v>
      </c>
      <c r="C12380" s="15">
        <v>5463675</v>
      </c>
      <c r="E12380" s="37" t="s">
        <v>255</v>
      </c>
      <c r="F12380" s="15">
        <v>206500</v>
      </c>
      <c r="G12380" s="15">
        <v>413000</v>
      </c>
      <c r="I12380" s="38" t="s">
        <v>245</v>
      </c>
      <c r="J12380" s="15">
        <v>9.6999999999999993</v>
      </c>
    </row>
    <row r="12381" spans="1:10" x14ac:dyDescent="0.3">
      <c r="A12381" s="38" t="s">
        <v>247</v>
      </c>
      <c r="B12381" s="15">
        <v>290000</v>
      </c>
      <c r="C12381" s="15">
        <v>6726524</v>
      </c>
      <c r="E12381" s="37" t="s">
        <v>258</v>
      </c>
      <c r="F12381" s="15">
        <v>181000</v>
      </c>
      <c r="G12381" s="15">
        <v>362000</v>
      </c>
      <c r="I12381" s="38" t="s">
        <v>247</v>
      </c>
      <c r="J12381" s="15">
        <v>9.4</v>
      </c>
    </row>
    <row r="12382" spans="1:10" x14ac:dyDescent="0.3">
      <c r="A12382" s="38" t="s">
        <v>249</v>
      </c>
      <c r="B12382" s="15">
        <v>303056</v>
      </c>
      <c r="C12382" s="15">
        <v>17978116</v>
      </c>
      <c r="E12382" s="36" t="s">
        <v>253</v>
      </c>
      <c r="F12382" s="15">
        <v>675500</v>
      </c>
      <c r="G12382" s="15">
        <v>876000</v>
      </c>
      <c r="I12382" s="38" t="s">
        <v>249</v>
      </c>
      <c r="J12382" s="15">
        <v>10.1</v>
      </c>
    </row>
    <row r="12383" spans="1:10" x14ac:dyDescent="0.3">
      <c r="A12383" s="38" t="s">
        <v>251</v>
      </c>
      <c r="B12383" s="15">
        <v>284721</v>
      </c>
      <c r="C12383" s="15">
        <v>7547831</v>
      </c>
      <c r="E12383" s="35" t="s">
        <v>267</v>
      </c>
      <c r="F12383" s="15">
        <v>2364920</v>
      </c>
      <c r="G12383" s="15">
        <v>6985520</v>
      </c>
      <c r="I12383" s="38" t="s">
        <v>251</v>
      </c>
      <c r="J12383" s="15">
        <v>8.9</v>
      </c>
    </row>
    <row r="12384" spans="1:10" x14ac:dyDescent="0.3">
      <c r="A12384" s="38" t="s">
        <v>254</v>
      </c>
      <c r="B12384" s="15">
        <v>303950</v>
      </c>
      <c r="C12384" s="15">
        <v>14209974</v>
      </c>
      <c r="E12384" s="36" t="s">
        <v>246</v>
      </c>
      <c r="F12384" s="15">
        <v>703195</v>
      </c>
      <c r="G12384" s="15">
        <v>909620</v>
      </c>
      <c r="I12384" s="38" t="s">
        <v>254</v>
      </c>
      <c r="J12384" s="15">
        <v>8.6</v>
      </c>
    </row>
    <row r="12385" spans="1:10" x14ac:dyDescent="0.3">
      <c r="A12385" s="38" t="s">
        <v>257</v>
      </c>
      <c r="B12385" s="15">
        <v>285400</v>
      </c>
      <c r="C12385" s="15">
        <v>21549380</v>
      </c>
      <c r="E12385" s="36" t="s">
        <v>248</v>
      </c>
      <c r="F12385" s="15">
        <v>627900</v>
      </c>
      <c r="G12385" s="15">
        <v>1963350</v>
      </c>
      <c r="I12385" s="38" t="s">
        <v>257</v>
      </c>
      <c r="J12385" s="15">
        <v>8.4</v>
      </c>
    </row>
    <row r="12386" spans="1:10" x14ac:dyDescent="0.3">
      <c r="A12386" s="38" t="s">
        <v>252</v>
      </c>
      <c r="B12386" s="15">
        <v>303000</v>
      </c>
      <c r="C12386" s="15">
        <v>11277793</v>
      </c>
      <c r="E12386" s="36" t="s">
        <v>250</v>
      </c>
      <c r="F12386" s="15">
        <v>405900</v>
      </c>
      <c r="G12386" s="15">
        <v>2566700</v>
      </c>
      <c r="I12386" s="38" t="s">
        <v>252</v>
      </c>
      <c r="J12386" s="15">
        <v>8.1</v>
      </c>
    </row>
    <row r="12387" spans="1:10" x14ac:dyDescent="0.3">
      <c r="A12387" s="38" t="s">
        <v>255</v>
      </c>
      <c r="B12387" s="15">
        <v>298000</v>
      </c>
      <c r="C12387" s="15">
        <v>21582164</v>
      </c>
      <c r="E12387" s="37" t="s">
        <v>252</v>
      </c>
      <c r="F12387" s="15">
        <v>215900</v>
      </c>
      <c r="G12387" s="15">
        <v>1491800</v>
      </c>
      <c r="I12387" s="38" t="s">
        <v>255</v>
      </c>
      <c r="J12387" s="15">
        <v>7.3</v>
      </c>
    </row>
    <row r="12388" spans="1:10" x14ac:dyDescent="0.3">
      <c r="A12388" s="38" t="s">
        <v>258</v>
      </c>
      <c r="B12388" s="15">
        <v>303294</v>
      </c>
      <c r="C12388" s="15">
        <v>26316633</v>
      </c>
      <c r="E12388" s="37" t="s">
        <v>255</v>
      </c>
      <c r="F12388" s="15">
        <v>190000</v>
      </c>
      <c r="G12388" s="15">
        <v>1074900</v>
      </c>
      <c r="I12388" s="38" t="s">
        <v>258</v>
      </c>
      <c r="J12388" s="15">
        <v>9.8000000000000007</v>
      </c>
    </row>
    <row r="12389" spans="1:10" x14ac:dyDescent="0.3">
      <c r="A12389" s="38" t="s">
        <v>260</v>
      </c>
      <c r="B12389" s="15">
        <v>301551</v>
      </c>
      <c r="C12389" s="15">
        <v>15697183</v>
      </c>
      <c r="E12389" s="37" t="s">
        <v>258</v>
      </c>
      <c r="F12389" s="15"/>
      <c r="G12389" s="15">
        <v>0</v>
      </c>
      <c r="I12389" s="38" t="s">
        <v>260</v>
      </c>
      <c r="J12389" s="15">
        <v>10.5</v>
      </c>
    </row>
    <row r="12390" spans="1:10" x14ac:dyDescent="0.3">
      <c r="A12390" s="38" t="s">
        <v>262</v>
      </c>
      <c r="B12390" s="15">
        <v>299433</v>
      </c>
      <c r="C12390" s="15">
        <v>16571730</v>
      </c>
      <c r="E12390" s="36" t="s">
        <v>253</v>
      </c>
      <c r="F12390" s="15">
        <v>627925</v>
      </c>
      <c r="G12390" s="15">
        <v>1545850</v>
      </c>
      <c r="I12390" s="38" t="s">
        <v>262</v>
      </c>
      <c r="J12390" s="15">
        <v>9.8000000000000007</v>
      </c>
    </row>
    <row r="12391" spans="1:10" x14ac:dyDescent="0.3">
      <c r="A12391" s="38" t="s">
        <v>263</v>
      </c>
      <c r="B12391" s="15">
        <v>289475</v>
      </c>
      <c r="C12391" s="15">
        <v>16189266</v>
      </c>
      <c r="E12391" s="35" t="s">
        <v>268</v>
      </c>
      <c r="F12391" s="15">
        <v>1870069</v>
      </c>
      <c r="G12391" s="15">
        <v>5282763</v>
      </c>
      <c r="I12391" s="38" t="s">
        <v>263</v>
      </c>
      <c r="J12391" s="15">
        <v>9.1999999999999993</v>
      </c>
    </row>
    <row r="12392" spans="1:10" x14ac:dyDescent="0.3">
      <c r="A12392" s="35" t="s">
        <v>256</v>
      </c>
      <c r="B12392" s="15"/>
      <c r="C12392" s="15"/>
      <c r="E12392" s="36" t="s">
        <v>246</v>
      </c>
      <c r="F12392" s="15">
        <v>360000</v>
      </c>
      <c r="G12392" s="15">
        <v>1073850</v>
      </c>
      <c r="I12392" s="35" t="s">
        <v>268</v>
      </c>
      <c r="J12392" s="15"/>
    </row>
    <row r="12393" spans="1:10" x14ac:dyDescent="0.3">
      <c r="A12393" s="38" t="s">
        <v>245</v>
      </c>
      <c r="B12393" s="15">
        <v>300478</v>
      </c>
      <c r="C12393" s="15">
        <v>8549199</v>
      </c>
      <c r="E12393" s="36" t="s">
        <v>248</v>
      </c>
      <c r="F12393" s="15">
        <v>429000</v>
      </c>
      <c r="G12393" s="15">
        <v>1656750</v>
      </c>
      <c r="I12393" s="38" t="s">
        <v>245</v>
      </c>
      <c r="J12393" s="15">
        <v>6.7</v>
      </c>
    </row>
    <row r="12394" spans="1:10" x14ac:dyDescent="0.3">
      <c r="A12394" s="38" t="s">
        <v>247</v>
      </c>
      <c r="B12394" s="15">
        <v>307830</v>
      </c>
      <c r="C12394" s="15">
        <v>10976940</v>
      </c>
      <c r="E12394" s="36" t="s">
        <v>250</v>
      </c>
      <c r="F12394" s="15">
        <v>484569</v>
      </c>
      <c r="G12394" s="15">
        <v>811138</v>
      </c>
      <c r="I12394" s="38" t="s">
        <v>247</v>
      </c>
      <c r="J12394" s="15">
        <v>6.1</v>
      </c>
    </row>
    <row r="12395" spans="1:10" x14ac:dyDescent="0.3">
      <c r="A12395" s="38" t="s">
        <v>249</v>
      </c>
      <c r="B12395" s="15">
        <v>326040</v>
      </c>
      <c r="C12395" s="15">
        <v>14562239</v>
      </c>
      <c r="E12395" s="37" t="s">
        <v>252</v>
      </c>
      <c r="F12395" s="15">
        <v>123461</v>
      </c>
      <c r="G12395" s="15">
        <v>246922</v>
      </c>
      <c r="I12395" s="38" t="s">
        <v>249</v>
      </c>
      <c r="J12395" s="15">
        <v>5.7</v>
      </c>
    </row>
    <row r="12396" spans="1:10" x14ac:dyDescent="0.3">
      <c r="A12396" s="38" t="s">
        <v>251</v>
      </c>
      <c r="B12396" s="15">
        <v>302925</v>
      </c>
      <c r="C12396" s="15">
        <v>7583167</v>
      </c>
      <c r="E12396" s="37" t="s">
        <v>255</v>
      </c>
      <c r="F12396" s="15">
        <v>158000</v>
      </c>
      <c r="G12396" s="15">
        <v>158000</v>
      </c>
      <c r="I12396" s="38" t="s">
        <v>251</v>
      </c>
      <c r="J12396" s="15">
        <v>6.2</v>
      </c>
    </row>
    <row r="12397" spans="1:10" x14ac:dyDescent="0.3">
      <c r="A12397" s="38" t="s">
        <v>254</v>
      </c>
      <c r="B12397" s="15">
        <v>308000</v>
      </c>
      <c r="C12397" s="15">
        <v>12010739</v>
      </c>
      <c r="E12397" s="37" t="s">
        <v>258</v>
      </c>
      <c r="F12397" s="15">
        <v>203108</v>
      </c>
      <c r="G12397" s="15">
        <v>406216</v>
      </c>
      <c r="I12397" s="38" t="s">
        <v>254</v>
      </c>
      <c r="J12397" s="15">
        <v>6.6</v>
      </c>
    </row>
    <row r="12398" spans="1:10" x14ac:dyDescent="0.3">
      <c r="A12398" s="38" t="s">
        <v>257</v>
      </c>
      <c r="B12398" s="15">
        <v>326000</v>
      </c>
      <c r="C12398" s="15">
        <v>11701095</v>
      </c>
      <c r="E12398" s="36" t="s">
        <v>253</v>
      </c>
      <c r="F12398" s="15">
        <v>596500</v>
      </c>
      <c r="G12398" s="15">
        <v>1741025</v>
      </c>
      <c r="I12398" s="38" t="s">
        <v>257</v>
      </c>
      <c r="J12398" s="15">
        <v>6.4</v>
      </c>
    </row>
    <row r="12399" spans="1:10" x14ac:dyDescent="0.3">
      <c r="A12399" s="38" t="s">
        <v>252</v>
      </c>
      <c r="B12399" s="15">
        <v>321000</v>
      </c>
      <c r="C12399" s="15">
        <v>7016816</v>
      </c>
      <c r="E12399" s="35" t="s">
        <v>269</v>
      </c>
      <c r="F12399" s="15">
        <v>2259061</v>
      </c>
      <c r="G12399" s="15">
        <v>10444481</v>
      </c>
      <c r="I12399" s="38" t="s">
        <v>252</v>
      </c>
      <c r="J12399" s="15">
        <v>6.3</v>
      </c>
    </row>
    <row r="12400" spans="1:10" x14ac:dyDescent="0.3">
      <c r="A12400" s="38" t="s">
        <v>255</v>
      </c>
      <c r="B12400" s="15">
        <v>291450</v>
      </c>
      <c r="C12400" s="15">
        <v>5945339</v>
      </c>
      <c r="E12400" s="36" t="s">
        <v>246</v>
      </c>
      <c r="F12400" s="15">
        <v>550700</v>
      </c>
      <c r="G12400" s="15">
        <v>1481400</v>
      </c>
      <c r="I12400" s="38" t="s">
        <v>255</v>
      </c>
      <c r="J12400" s="15">
        <v>6.9</v>
      </c>
    </row>
    <row r="12401" spans="1:10" x14ac:dyDescent="0.3">
      <c r="A12401" s="38" t="s">
        <v>258</v>
      </c>
      <c r="B12401" s="15">
        <v>333920</v>
      </c>
      <c r="C12401" s="15">
        <v>6250708</v>
      </c>
      <c r="E12401" s="36" t="s">
        <v>248</v>
      </c>
      <c r="F12401" s="15">
        <v>544261</v>
      </c>
      <c r="G12401" s="15">
        <v>2344233</v>
      </c>
      <c r="I12401" s="38" t="s">
        <v>258</v>
      </c>
      <c r="J12401" s="15">
        <v>6.1</v>
      </c>
    </row>
    <row r="12402" spans="1:10" x14ac:dyDescent="0.3">
      <c r="A12402" s="38" t="s">
        <v>260</v>
      </c>
      <c r="B12402" s="15">
        <v>245055</v>
      </c>
      <c r="C12402" s="15">
        <v>2861495</v>
      </c>
      <c r="E12402" s="36" t="s">
        <v>250</v>
      </c>
      <c r="F12402" s="15">
        <v>595650</v>
      </c>
      <c r="G12402" s="15">
        <v>4012953</v>
      </c>
      <c r="I12402" s="38" t="s">
        <v>260</v>
      </c>
      <c r="J12402" s="15">
        <v>5.3</v>
      </c>
    </row>
    <row r="12403" spans="1:10" x14ac:dyDescent="0.3">
      <c r="A12403" s="38" t="s">
        <v>262</v>
      </c>
      <c r="B12403" s="15">
        <v>305000</v>
      </c>
      <c r="C12403" s="15">
        <v>4835033</v>
      </c>
      <c r="E12403" s="37" t="s">
        <v>252</v>
      </c>
      <c r="F12403" s="15">
        <v>207950</v>
      </c>
      <c r="G12403" s="15">
        <v>1438903</v>
      </c>
      <c r="I12403" s="38" t="s">
        <v>262</v>
      </c>
      <c r="J12403" s="15">
        <v>5.4</v>
      </c>
    </row>
    <row r="12404" spans="1:10" x14ac:dyDescent="0.3">
      <c r="A12404" s="38" t="s">
        <v>263</v>
      </c>
      <c r="B12404" s="15">
        <v>304625</v>
      </c>
      <c r="C12404" s="15">
        <v>4686150</v>
      </c>
      <c r="E12404" s="37" t="s">
        <v>255</v>
      </c>
      <c r="F12404" s="15">
        <v>215200</v>
      </c>
      <c r="G12404" s="15">
        <v>1540850</v>
      </c>
      <c r="I12404" s="38" t="s">
        <v>263</v>
      </c>
      <c r="J12404" s="15">
        <v>5</v>
      </c>
    </row>
    <row r="12405" spans="1:10" x14ac:dyDescent="0.3">
      <c r="A12405" s="35" t="s">
        <v>261</v>
      </c>
      <c r="B12405" s="15"/>
      <c r="C12405" s="15"/>
      <c r="E12405" s="37" t="s">
        <v>258</v>
      </c>
      <c r="F12405" s="15">
        <v>172500</v>
      </c>
      <c r="G12405" s="15">
        <v>1033200</v>
      </c>
      <c r="I12405" s="35" t="s">
        <v>269</v>
      </c>
      <c r="J12405" s="15"/>
    </row>
    <row r="12406" spans="1:10" x14ac:dyDescent="0.3">
      <c r="A12406" s="38" t="s">
        <v>245</v>
      </c>
      <c r="B12406" s="15">
        <v>297475</v>
      </c>
      <c r="C12406" s="15">
        <v>4114447</v>
      </c>
      <c r="E12406" s="36" t="s">
        <v>253</v>
      </c>
      <c r="F12406" s="15">
        <v>568450</v>
      </c>
      <c r="G12406" s="15">
        <v>2605895</v>
      </c>
      <c r="I12406" s="38" t="s">
        <v>245</v>
      </c>
      <c r="J12406" s="15">
        <v>5.4</v>
      </c>
    </row>
    <row r="12407" spans="1:10" x14ac:dyDescent="0.3">
      <c r="A12407" s="38" t="s">
        <v>247</v>
      </c>
      <c r="B12407" s="15">
        <v>328650</v>
      </c>
      <c r="C12407" s="15">
        <v>3602433</v>
      </c>
      <c r="E12407" s="35" t="s">
        <v>270</v>
      </c>
      <c r="F12407" s="15">
        <v>2517775</v>
      </c>
      <c r="G12407" s="15">
        <v>11604934</v>
      </c>
      <c r="I12407" s="38" t="s">
        <v>247</v>
      </c>
      <c r="J12407" s="15">
        <v>4.5999999999999996</v>
      </c>
    </row>
    <row r="12408" spans="1:10" x14ac:dyDescent="0.3">
      <c r="A12408" s="38" t="s">
        <v>249</v>
      </c>
      <c r="B12408" s="15">
        <v>271065</v>
      </c>
      <c r="C12408" s="15">
        <v>3805231</v>
      </c>
      <c r="E12408" s="36" t="s">
        <v>246</v>
      </c>
      <c r="F12408" s="15">
        <v>655125</v>
      </c>
      <c r="G12408" s="15">
        <v>3790885</v>
      </c>
      <c r="I12408" s="38" t="s">
        <v>249</v>
      </c>
      <c r="J12408" s="15">
        <v>4.5999999999999996</v>
      </c>
    </row>
    <row r="12409" spans="1:10" x14ac:dyDescent="0.3">
      <c r="A12409" s="38" t="s">
        <v>251</v>
      </c>
      <c r="B12409" s="15">
        <v>328395</v>
      </c>
      <c r="C12409" s="15">
        <v>7087934</v>
      </c>
      <c r="E12409" s="36" t="s">
        <v>248</v>
      </c>
      <c r="F12409" s="15">
        <v>616950</v>
      </c>
      <c r="G12409" s="15">
        <v>2991999</v>
      </c>
      <c r="I12409" s="38" t="s">
        <v>251</v>
      </c>
      <c r="J12409" s="15">
        <v>4.4000000000000004</v>
      </c>
    </row>
    <row r="12410" spans="1:10" x14ac:dyDescent="0.3">
      <c r="A12410" s="38" t="s">
        <v>254</v>
      </c>
      <c r="B12410" s="15">
        <v>268269</v>
      </c>
      <c r="C12410" s="15">
        <v>2772669</v>
      </c>
      <c r="E12410" s="36" t="s">
        <v>250</v>
      </c>
      <c r="F12410" s="15">
        <v>634850</v>
      </c>
      <c r="G12410" s="15">
        <v>3476250</v>
      </c>
      <c r="I12410" s="38" t="s">
        <v>254</v>
      </c>
      <c r="J12410" s="15">
        <v>4.3</v>
      </c>
    </row>
    <row r="12411" spans="1:10" x14ac:dyDescent="0.3">
      <c r="A12411" s="38" t="s">
        <v>257</v>
      </c>
      <c r="B12411" s="15">
        <v>341720</v>
      </c>
      <c r="C12411" s="15">
        <v>5637270</v>
      </c>
      <c r="E12411" s="37" t="s">
        <v>252</v>
      </c>
      <c r="F12411" s="15">
        <v>214900</v>
      </c>
      <c r="G12411" s="15">
        <v>2041400</v>
      </c>
      <c r="I12411" s="38" t="s">
        <v>257</v>
      </c>
      <c r="J12411" s="15">
        <v>4.5999999999999996</v>
      </c>
    </row>
    <row r="12412" spans="1:10" x14ac:dyDescent="0.3">
      <c r="A12412" s="38" t="s">
        <v>252</v>
      </c>
      <c r="B12412" s="15">
        <v>302500</v>
      </c>
      <c r="C12412" s="15">
        <v>3745095</v>
      </c>
      <c r="E12412" s="37" t="s">
        <v>255</v>
      </c>
      <c r="F12412" s="15">
        <v>210950</v>
      </c>
      <c r="G12412" s="15">
        <v>570850</v>
      </c>
      <c r="I12412" s="38" t="s">
        <v>252</v>
      </c>
      <c r="J12412" s="15">
        <v>4.4000000000000004</v>
      </c>
    </row>
    <row r="12413" spans="1:10" x14ac:dyDescent="0.3">
      <c r="A12413" s="38" t="s">
        <v>255</v>
      </c>
      <c r="B12413" s="15">
        <v>322000</v>
      </c>
      <c r="C12413" s="15">
        <v>3263487</v>
      </c>
      <c r="E12413" s="37" t="s">
        <v>258</v>
      </c>
      <c r="F12413" s="15">
        <v>209000</v>
      </c>
      <c r="G12413" s="15">
        <v>864000</v>
      </c>
      <c r="I12413" s="38" t="s">
        <v>255</v>
      </c>
      <c r="J12413" s="15">
        <v>4.2</v>
      </c>
    </row>
    <row r="12414" spans="1:10" x14ac:dyDescent="0.3">
      <c r="A12414" s="38" t="s">
        <v>258</v>
      </c>
      <c r="B12414" s="15">
        <v>282950</v>
      </c>
      <c r="C12414" s="15">
        <v>4406164</v>
      </c>
      <c r="E12414" s="36" t="s">
        <v>253</v>
      </c>
      <c r="F12414" s="15">
        <v>610850</v>
      </c>
      <c r="G12414" s="15">
        <v>1345800</v>
      </c>
      <c r="I12414" s="38" t="s">
        <v>258</v>
      </c>
      <c r="J12414" s="15">
        <v>4.5</v>
      </c>
    </row>
    <row r="12415" spans="1:10" x14ac:dyDescent="0.3">
      <c r="A12415" s="38" t="s">
        <v>260</v>
      </c>
      <c r="B12415" s="15">
        <v>262500</v>
      </c>
      <c r="C12415" s="15">
        <v>2214639</v>
      </c>
      <c r="E12415" s="35" t="s">
        <v>271</v>
      </c>
      <c r="F12415" s="15">
        <v>2683525</v>
      </c>
      <c r="G12415" s="15">
        <v>8646574</v>
      </c>
      <c r="I12415" s="38" t="s">
        <v>260</v>
      </c>
      <c r="J12415" s="15">
        <v>4.0999999999999996</v>
      </c>
    </row>
    <row r="12416" spans="1:10" x14ac:dyDescent="0.3">
      <c r="A12416" s="38" t="s">
        <v>262</v>
      </c>
      <c r="B12416" s="15">
        <v>291000</v>
      </c>
      <c r="C12416" s="15">
        <v>2105000</v>
      </c>
      <c r="E12416" s="36" t="s">
        <v>246</v>
      </c>
      <c r="F12416" s="15">
        <v>595925</v>
      </c>
      <c r="G12416" s="15">
        <v>2446914</v>
      </c>
      <c r="I12416" s="38" t="s">
        <v>262</v>
      </c>
      <c r="J12416" s="15">
        <v>3.8</v>
      </c>
    </row>
    <row r="12417" spans="1:10" x14ac:dyDescent="0.3">
      <c r="A12417" s="38" t="s">
        <v>263</v>
      </c>
      <c r="B12417" s="15">
        <v>265063</v>
      </c>
      <c r="C12417" s="15">
        <v>3244513</v>
      </c>
      <c r="E12417" s="36" t="s">
        <v>248</v>
      </c>
      <c r="F12417" s="15">
        <v>670250</v>
      </c>
      <c r="G12417" s="15">
        <v>1775350</v>
      </c>
      <c r="I12417" s="38" t="s">
        <v>263</v>
      </c>
      <c r="J12417" s="15">
        <v>3.5</v>
      </c>
    </row>
    <row r="12418" spans="1:10" x14ac:dyDescent="0.3">
      <c r="A12418" s="35" t="s">
        <v>264</v>
      </c>
      <c r="B12418" s="15"/>
      <c r="C12418" s="15"/>
      <c r="E12418" s="36" t="s">
        <v>250</v>
      </c>
      <c r="F12418" s="15">
        <v>764000</v>
      </c>
      <c r="G12418" s="15">
        <v>2689260</v>
      </c>
      <c r="I12418" s="35" t="s">
        <v>270</v>
      </c>
      <c r="J12418" s="15"/>
    </row>
    <row r="12419" spans="1:10" x14ac:dyDescent="0.3">
      <c r="A12419" s="38" t="s">
        <v>245</v>
      </c>
      <c r="B12419" s="15">
        <v>280000</v>
      </c>
      <c r="C12419" s="15">
        <v>1378250</v>
      </c>
      <c r="E12419" s="37" t="s">
        <v>252</v>
      </c>
      <c r="F12419" s="15">
        <v>299000</v>
      </c>
      <c r="G12419" s="15">
        <v>1603900</v>
      </c>
      <c r="I12419" s="38" t="s">
        <v>245</v>
      </c>
      <c r="J12419" s="15">
        <v>3.7</v>
      </c>
    </row>
    <row r="12420" spans="1:10" x14ac:dyDescent="0.3">
      <c r="A12420" s="38" t="s">
        <v>247</v>
      </c>
      <c r="B12420" s="15">
        <v>289000</v>
      </c>
      <c r="C12420" s="15">
        <v>1970495</v>
      </c>
      <c r="E12420" s="37" t="s">
        <v>255</v>
      </c>
      <c r="F12420" s="15">
        <v>230000</v>
      </c>
      <c r="G12420" s="15">
        <v>850360</v>
      </c>
      <c r="I12420" s="38" t="s">
        <v>247</v>
      </c>
      <c r="J12420" s="15">
        <v>3.7</v>
      </c>
    </row>
    <row r="12421" spans="1:10" x14ac:dyDescent="0.3">
      <c r="A12421" s="38" t="s">
        <v>249</v>
      </c>
      <c r="B12421" s="15">
        <v>267000</v>
      </c>
      <c r="C12421" s="15">
        <v>2350815</v>
      </c>
      <c r="E12421" s="37" t="s">
        <v>258</v>
      </c>
      <c r="F12421" s="15">
        <v>235000</v>
      </c>
      <c r="G12421" s="15">
        <v>235000</v>
      </c>
      <c r="I12421" s="38" t="s">
        <v>249</v>
      </c>
      <c r="J12421" s="15">
        <v>4.4000000000000004</v>
      </c>
    </row>
    <row r="12422" spans="1:10" x14ac:dyDescent="0.3">
      <c r="A12422" s="38" t="s">
        <v>251</v>
      </c>
      <c r="B12422" s="15">
        <v>248000</v>
      </c>
      <c r="C12422" s="15">
        <v>1070600</v>
      </c>
      <c r="E12422" s="36" t="s">
        <v>253</v>
      </c>
      <c r="F12422" s="15">
        <v>653350</v>
      </c>
      <c r="G12422" s="15">
        <v>1735050</v>
      </c>
      <c r="I12422" s="38" t="s">
        <v>251</v>
      </c>
      <c r="J12422" s="15">
        <v>4.3</v>
      </c>
    </row>
    <row r="12423" spans="1:10" x14ac:dyDescent="0.3">
      <c r="A12423" s="38" t="s">
        <v>254</v>
      </c>
      <c r="B12423" s="15">
        <v>236500</v>
      </c>
      <c r="C12423" s="15">
        <v>1826390</v>
      </c>
      <c r="E12423" s="35" t="s">
        <v>272</v>
      </c>
      <c r="F12423" s="15">
        <v>3018663</v>
      </c>
      <c r="G12423" s="15">
        <v>26894447</v>
      </c>
      <c r="I12423" s="38" t="s">
        <v>254</v>
      </c>
      <c r="J12423" s="15">
        <v>4.9000000000000004</v>
      </c>
    </row>
    <row r="12424" spans="1:10" x14ac:dyDescent="0.3">
      <c r="A12424" s="38" t="s">
        <v>257</v>
      </c>
      <c r="B12424" s="15">
        <v>255000</v>
      </c>
      <c r="C12424" s="15">
        <v>2187795</v>
      </c>
      <c r="E12424" s="36" t="s">
        <v>246</v>
      </c>
      <c r="F12424" s="15">
        <v>660700</v>
      </c>
      <c r="G12424" s="15">
        <v>4031582</v>
      </c>
      <c r="I12424" s="38" t="s">
        <v>257</v>
      </c>
      <c r="J12424" s="15">
        <v>4.7</v>
      </c>
    </row>
    <row r="12425" spans="1:10" x14ac:dyDescent="0.3">
      <c r="A12425" s="38" t="s">
        <v>252</v>
      </c>
      <c r="B12425" s="15">
        <v>189950</v>
      </c>
      <c r="C12425" s="15">
        <v>1303845</v>
      </c>
      <c r="E12425" s="36" t="s">
        <v>248</v>
      </c>
      <c r="F12425" s="15">
        <v>782613</v>
      </c>
      <c r="G12425" s="15">
        <v>7793639</v>
      </c>
      <c r="I12425" s="38" t="s">
        <v>252</v>
      </c>
      <c r="J12425" s="15">
        <v>4.8</v>
      </c>
    </row>
    <row r="12426" spans="1:10" x14ac:dyDescent="0.3">
      <c r="A12426" s="38" t="s">
        <v>255</v>
      </c>
      <c r="B12426" s="15">
        <v>245000</v>
      </c>
      <c r="C12426" s="15">
        <v>2277930</v>
      </c>
      <c r="E12426" s="36" t="s">
        <v>250</v>
      </c>
      <c r="F12426" s="15">
        <v>795900</v>
      </c>
      <c r="G12426" s="15">
        <v>7289495</v>
      </c>
      <c r="I12426" s="38" t="s">
        <v>255</v>
      </c>
      <c r="J12426" s="15">
        <v>4.4000000000000004</v>
      </c>
    </row>
    <row r="12427" spans="1:10" x14ac:dyDescent="0.3">
      <c r="A12427" s="38" t="s">
        <v>258</v>
      </c>
      <c r="B12427" s="15">
        <v>219998</v>
      </c>
      <c r="C12427" s="15">
        <v>2134699</v>
      </c>
      <c r="E12427" s="37" t="s">
        <v>252</v>
      </c>
      <c r="F12427" s="15">
        <v>273950</v>
      </c>
      <c r="G12427" s="15">
        <v>1157364</v>
      </c>
      <c r="I12427" s="38" t="s">
        <v>258</v>
      </c>
      <c r="J12427" s="15">
        <v>4.3</v>
      </c>
    </row>
    <row r="12428" spans="1:10" x14ac:dyDescent="0.3">
      <c r="A12428" s="38" t="s">
        <v>260</v>
      </c>
      <c r="B12428" s="15">
        <v>236051</v>
      </c>
      <c r="C12428" s="15">
        <v>4316468</v>
      </c>
      <c r="E12428" s="37" t="s">
        <v>255</v>
      </c>
      <c r="F12428" s="15">
        <v>251000</v>
      </c>
      <c r="G12428" s="15">
        <v>3715530</v>
      </c>
      <c r="I12428" s="38" t="s">
        <v>260</v>
      </c>
      <c r="J12428" s="15">
        <v>4</v>
      </c>
    </row>
    <row r="12429" spans="1:10" x14ac:dyDescent="0.3">
      <c r="A12429" s="38" t="s">
        <v>262</v>
      </c>
      <c r="B12429" s="15">
        <v>245129</v>
      </c>
      <c r="C12429" s="15">
        <v>4073385</v>
      </c>
      <c r="E12429" s="37" t="s">
        <v>258</v>
      </c>
      <c r="F12429" s="15">
        <v>270950</v>
      </c>
      <c r="G12429" s="15">
        <v>2416601</v>
      </c>
      <c r="I12429" s="38" t="s">
        <v>262</v>
      </c>
      <c r="J12429" s="15">
        <v>3.9</v>
      </c>
    </row>
    <row r="12430" spans="1:10" x14ac:dyDescent="0.3">
      <c r="A12430" s="38" t="s">
        <v>263</v>
      </c>
      <c r="B12430" s="15">
        <v>224652</v>
      </c>
      <c r="C12430" s="15">
        <v>3626578</v>
      </c>
      <c r="E12430" s="36" t="s">
        <v>253</v>
      </c>
      <c r="F12430" s="15">
        <v>779450</v>
      </c>
      <c r="G12430" s="15">
        <v>7779731</v>
      </c>
      <c r="I12430" s="38" t="s">
        <v>263</v>
      </c>
      <c r="J12430" s="15">
        <v>3.7</v>
      </c>
    </row>
    <row r="12431" spans="1:10" x14ac:dyDescent="0.3">
      <c r="A12431" s="35" t="s">
        <v>266</v>
      </c>
      <c r="B12431" s="15"/>
      <c r="C12431" s="15"/>
      <c r="E12431" s="35" t="s">
        <v>273</v>
      </c>
      <c r="F12431" s="15">
        <v>2769873</v>
      </c>
      <c r="G12431" s="15">
        <v>20771834</v>
      </c>
      <c r="I12431" s="35" t="s">
        <v>271</v>
      </c>
      <c r="J12431" s="15"/>
    </row>
    <row r="12432" spans="1:10" x14ac:dyDescent="0.3">
      <c r="A12432" s="38" t="s">
        <v>245</v>
      </c>
      <c r="B12432" s="15">
        <v>227995</v>
      </c>
      <c r="C12432" s="15">
        <v>2952408</v>
      </c>
      <c r="E12432" s="36" t="s">
        <v>246</v>
      </c>
      <c r="F12432" s="15">
        <v>721740</v>
      </c>
      <c r="G12432" s="15">
        <v>5632868</v>
      </c>
      <c r="I12432" s="38" t="s">
        <v>245</v>
      </c>
      <c r="J12432" s="15">
        <v>3.3</v>
      </c>
    </row>
    <row r="12433" spans="1:10" x14ac:dyDescent="0.3">
      <c r="A12433" s="38" t="s">
        <v>247</v>
      </c>
      <c r="B12433" s="15">
        <v>226498</v>
      </c>
      <c r="C12433" s="15">
        <v>3247552</v>
      </c>
      <c r="E12433" s="36" t="s">
        <v>248</v>
      </c>
      <c r="F12433" s="15">
        <v>465000</v>
      </c>
      <c r="G12433" s="15">
        <v>3614825</v>
      </c>
      <c r="I12433" s="38" t="s">
        <v>247</v>
      </c>
      <c r="J12433" s="15">
        <v>3.1</v>
      </c>
    </row>
    <row r="12434" spans="1:10" x14ac:dyDescent="0.3">
      <c r="A12434" s="38" t="s">
        <v>249</v>
      </c>
      <c r="B12434" s="15">
        <v>223500</v>
      </c>
      <c r="C12434" s="15">
        <v>2575410</v>
      </c>
      <c r="E12434" s="36" t="s">
        <v>250</v>
      </c>
      <c r="F12434" s="15">
        <v>803233</v>
      </c>
      <c r="G12434" s="15">
        <v>6451666</v>
      </c>
      <c r="I12434" s="38" t="s">
        <v>249</v>
      </c>
      <c r="J12434" s="15">
        <v>2.8</v>
      </c>
    </row>
    <row r="12435" spans="1:10" x14ac:dyDescent="0.3">
      <c r="A12435" s="38" t="s">
        <v>251</v>
      </c>
      <c r="B12435" s="15">
        <v>230000</v>
      </c>
      <c r="C12435" s="15">
        <v>2285422</v>
      </c>
      <c r="E12435" s="37" t="s">
        <v>252</v>
      </c>
      <c r="F12435" s="15">
        <v>231000</v>
      </c>
      <c r="G12435" s="15">
        <v>1666400</v>
      </c>
      <c r="I12435" s="38" t="s">
        <v>251</v>
      </c>
      <c r="J12435" s="15">
        <v>3</v>
      </c>
    </row>
    <row r="12436" spans="1:10" x14ac:dyDescent="0.3">
      <c r="A12436" s="38" t="s">
        <v>254</v>
      </c>
      <c r="B12436" s="15">
        <v>236998</v>
      </c>
      <c r="C12436" s="15">
        <v>2213390</v>
      </c>
      <c r="E12436" s="37" t="s">
        <v>255</v>
      </c>
      <c r="F12436" s="15">
        <v>285500</v>
      </c>
      <c r="G12436" s="15">
        <v>2497900</v>
      </c>
      <c r="I12436" s="38" t="s">
        <v>254</v>
      </c>
      <c r="J12436" s="15">
        <v>2.6</v>
      </c>
    </row>
    <row r="12437" spans="1:10" x14ac:dyDescent="0.3">
      <c r="A12437" s="38" t="s">
        <v>257</v>
      </c>
      <c r="B12437" s="15">
        <v>205000</v>
      </c>
      <c r="C12437" s="15">
        <v>2348396</v>
      </c>
      <c r="E12437" s="37" t="s">
        <v>258</v>
      </c>
      <c r="F12437" s="15">
        <v>286733</v>
      </c>
      <c r="G12437" s="15">
        <v>2287366</v>
      </c>
      <c r="I12437" s="38" t="s">
        <v>257</v>
      </c>
      <c r="J12437" s="15">
        <v>2.6</v>
      </c>
    </row>
    <row r="12438" spans="1:10" x14ac:dyDescent="0.3">
      <c r="A12438" s="38" t="s">
        <v>252</v>
      </c>
      <c r="B12438" s="15">
        <v>225500</v>
      </c>
      <c r="C12438" s="15">
        <v>2287000</v>
      </c>
      <c r="E12438" s="36" t="s">
        <v>253</v>
      </c>
      <c r="F12438" s="15">
        <v>779900</v>
      </c>
      <c r="G12438" s="15">
        <v>5072475</v>
      </c>
      <c r="I12438" s="38" t="s">
        <v>252</v>
      </c>
      <c r="J12438" s="15">
        <v>2.2999999999999998</v>
      </c>
    </row>
    <row r="12439" spans="1:10" x14ac:dyDescent="0.3">
      <c r="A12439" s="38" t="s">
        <v>255</v>
      </c>
      <c r="B12439" s="15">
        <v>225000</v>
      </c>
      <c r="C12439" s="15">
        <v>2285405</v>
      </c>
      <c r="E12439" s="35" t="s">
        <v>274</v>
      </c>
      <c r="F12439" s="15">
        <v>3414250</v>
      </c>
      <c r="G12439" s="15">
        <v>17300209</v>
      </c>
      <c r="I12439" s="38" t="s">
        <v>255</v>
      </c>
      <c r="J12439" s="15">
        <v>2.6</v>
      </c>
    </row>
    <row r="12440" spans="1:10" x14ac:dyDescent="0.3">
      <c r="A12440" s="38" t="s">
        <v>258</v>
      </c>
      <c r="B12440" s="15">
        <v>209995</v>
      </c>
      <c r="C12440" s="15">
        <v>1905305</v>
      </c>
      <c r="E12440" s="36" t="s">
        <v>246</v>
      </c>
      <c r="F12440" s="15">
        <v>769000</v>
      </c>
      <c r="G12440" s="15">
        <v>3277137</v>
      </c>
      <c r="I12440" s="38" t="s">
        <v>258</v>
      </c>
      <c r="J12440" s="15">
        <v>2.2999999999999998</v>
      </c>
    </row>
    <row r="12441" spans="1:10" x14ac:dyDescent="0.3">
      <c r="A12441" s="38" t="s">
        <v>260</v>
      </c>
      <c r="B12441" s="15">
        <v>219200</v>
      </c>
      <c r="C12441" s="15">
        <v>2403730</v>
      </c>
      <c r="E12441" s="36" t="s">
        <v>248</v>
      </c>
      <c r="F12441" s="15">
        <v>884250</v>
      </c>
      <c r="G12441" s="15">
        <v>4691500</v>
      </c>
      <c r="I12441" s="38" t="s">
        <v>260</v>
      </c>
      <c r="J12441" s="15">
        <v>2.2999999999999998</v>
      </c>
    </row>
    <row r="12442" spans="1:10" x14ac:dyDescent="0.3">
      <c r="A12442" s="38" t="s">
        <v>262</v>
      </c>
      <c r="B12442" s="15">
        <v>195000</v>
      </c>
      <c r="C12442" s="15">
        <v>1337490</v>
      </c>
      <c r="E12442" s="36" t="s">
        <v>250</v>
      </c>
      <c r="F12442" s="15">
        <v>849500</v>
      </c>
      <c r="G12442" s="15">
        <v>5284972</v>
      </c>
      <c r="I12442" s="38" t="s">
        <v>262</v>
      </c>
      <c r="J12442" s="15">
        <v>2.1</v>
      </c>
    </row>
    <row r="12443" spans="1:10" x14ac:dyDescent="0.3">
      <c r="A12443" s="38" t="s">
        <v>263</v>
      </c>
      <c r="B12443" s="15">
        <v>197500</v>
      </c>
      <c r="C12443" s="15">
        <v>980500</v>
      </c>
      <c r="E12443" s="37" t="s">
        <v>252</v>
      </c>
      <c r="F12443" s="15">
        <v>276500</v>
      </c>
      <c r="G12443" s="15">
        <v>2520000</v>
      </c>
      <c r="I12443" s="38" t="s">
        <v>263</v>
      </c>
      <c r="J12443" s="15">
        <v>1.3</v>
      </c>
    </row>
    <row r="12444" spans="1:10" x14ac:dyDescent="0.3">
      <c r="A12444" s="35" t="s">
        <v>267</v>
      </c>
      <c r="B12444" s="15"/>
      <c r="C12444" s="15"/>
      <c r="E12444" s="37" t="s">
        <v>255</v>
      </c>
      <c r="F12444" s="15">
        <v>288000</v>
      </c>
      <c r="G12444" s="15">
        <v>1914972</v>
      </c>
      <c r="I12444" s="35" t="s">
        <v>272</v>
      </c>
      <c r="J12444" s="15"/>
    </row>
    <row r="12445" spans="1:10" x14ac:dyDescent="0.3">
      <c r="A12445" s="38" t="s">
        <v>245</v>
      </c>
      <c r="B12445" s="15">
        <v>205000</v>
      </c>
      <c r="C12445" s="15">
        <v>1390995</v>
      </c>
      <c r="E12445" s="37" t="s">
        <v>258</v>
      </c>
      <c r="F12445" s="15">
        <v>285000</v>
      </c>
      <c r="G12445" s="15">
        <v>850000</v>
      </c>
      <c r="I12445" s="38" t="s">
        <v>245</v>
      </c>
      <c r="J12445" s="15">
        <v>1.5</v>
      </c>
    </row>
    <row r="12446" spans="1:10" x14ac:dyDescent="0.3">
      <c r="A12446" s="38" t="s">
        <v>247</v>
      </c>
      <c r="B12446" s="15">
        <v>228500</v>
      </c>
      <c r="C12446" s="15">
        <v>1842990</v>
      </c>
      <c r="E12446" s="36" t="s">
        <v>253</v>
      </c>
      <c r="F12446" s="15">
        <v>911500</v>
      </c>
      <c r="G12446" s="15">
        <v>4046600</v>
      </c>
      <c r="I12446" s="38" t="s">
        <v>247</v>
      </c>
      <c r="J12446" s="15">
        <v>1.5</v>
      </c>
    </row>
    <row r="12447" spans="1:10" x14ac:dyDescent="0.3">
      <c r="A12447" s="38" t="s">
        <v>249</v>
      </c>
      <c r="B12447" s="15">
        <v>198000</v>
      </c>
      <c r="C12447" s="15">
        <v>2601941</v>
      </c>
      <c r="E12447" s="35" t="s">
        <v>275</v>
      </c>
      <c r="F12447" s="15">
        <v>3716150</v>
      </c>
      <c r="G12447" s="15">
        <v>16848250</v>
      </c>
      <c r="I12447" s="38" t="s">
        <v>249</v>
      </c>
      <c r="J12447" s="15">
        <v>1.5</v>
      </c>
    </row>
    <row r="12448" spans="1:10" x14ac:dyDescent="0.3">
      <c r="A12448" s="38" t="s">
        <v>251</v>
      </c>
      <c r="B12448" s="15">
        <v>209000</v>
      </c>
      <c r="C12448" s="15">
        <v>3610265</v>
      </c>
      <c r="E12448" s="36" t="s">
        <v>246</v>
      </c>
      <c r="F12448" s="15">
        <v>1021500</v>
      </c>
      <c r="G12448" s="15">
        <v>4476050</v>
      </c>
      <c r="I12448" s="38" t="s">
        <v>251</v>
      </c>
      <c r="J12448" s="15">
        <v>1.5</v>
      </c>
    </row>
    <row r="12449" spans="1:10" x14ac:dyDescent="0.3">
      <c r="A12449" s="38" t="s">
        <v>254</v>
      </c>
      <c r="B12449" s="15">
        <v>200000</v>
      </c>
      <c r="C12449" s="15">
        <v>2935880</v>
      </c>
      <c r="E12449" s="36" t="s">
        <v>248</v>
      </c>
      <c r="F12449" s="15">
        <v>922750</v>
      </c>
      <c r="G12449" s="15">
        <v>3472500</v>
      </c>
      <c r="I12449" s="38" t="s">
        <v>254</v>
      </c>
      <c r="J12449" s="15">
        <v>1.8</v>
      </c>
    </row>
    <row r="12450" spans="1:10" x14ac:dyDescent="0.3">
      <c r="A12450" s="38" t="s">
        <v>257</v>
      </c>
      <c r="B12450" s="15">
        <v>201500</v>
      </c>
      <c r="C12450" s="15">
        <v>1432715</v>
      </c>
      <c r="E12450" s="36" t="s">
        <v>250</v>
      </c>
      <c r="F12450" s="15">
        <v>920000</v>
      </c>
      <c r="G12450" s="15">
        <v>5820000</v>
      </c>
      <c r="I12450" s="38" t="s">
        <v>257</v>
      </c>
      <c r="J12450" s="15">
        <v>2.1</v>
      </c>
    </row>
    <row r="12451" spans="1:10" x14ac:dyDescent="0.3">
      <c r="A12451" s="38" t="s">
        <v>252</v>
      </c>
      <c r="B12451" s="15">
        <v>187575</v>
      </c>
      <c r="C12451" s="15">
        <v>2924501</v>
      </c>
      <c r="E12451" s="37" t="s">
        <v>252</v>
      </c>
      <c r="F12451" s="15">
        <v>335000</v>
      </c>
      <c r="G12451" s="15">
        <v>2983500</v>
      </c>
      <c r="I12451" s="38" t="s">
        <v>252</v>
      </c>
      <c r="J12451" s="15">
        <v>2.8</v>
      </c>
    </row>
    <row r="12452" spans="1:10" x14ac:dyDescent="0.3">
      <c r="A12452" s="38" t="s">
        <v>255</v>
      </c>
      <c r="B12452" s="15">
        <v>149950</v>
      </c>
      <c r="C12452" s="15">
        <v>1387850</v>
      </c>
      <c r="E12452" s="37" t="s">
        <v>255</v>
      </c>
      <c r="F12452" s="15">
        <v>295000</v>
      </c>
      <c r="G12452" s="15">
        <v>1906500</v>
      </c>
      <c r="I12452" s="38" t="s">
        <v>255</v>
      </c>
      <c r="J12452" s="15">
        <v>3.1</v>
      </c>
    </row>
    <row r="12453" spans="1:10" x14ac:dyDescent="0.3">
      <c r="A12453" s="38" t="s">
        <v>258</v>
      </c>
      <c r="B12453" s="15">
        <v>180572</v>
      </c>
      <c r="C12453" s="15">
        <v>1675491</v>
      </c>
      <c r="E12453" s="37" t="s">
        <v>258</v>
      </c>
      <c r="F12453" s="15">
        <v>290000</v>
      </c>
      <c r="G12453" s="15">
        <v>930000</v>
      </c>
      <c r="I12453" s="38" t="s">
        <v>258</v>
      </c>
      <c r="J12453" s="15">
        <v>2.6</v>
      </c>
    </row>
    <row r="12454" spans="1:10" x14ac:dyDescent="0.3">
      <c r="A12454" s="38" t="s">
        <v>260</v>
      </c>
      <c r="B12454" s="15">
        <v>194900</v>
      </c>
      <c r="C12454" s="15">
        <v>2116700</v>
      </c>
      <c r="E12454" s="36" t="s">
        <v>253</v>
      </c>
      <c r="F12454" s="15">
        <v>851900</v>
      </c>
      <c r="G12454" s="15">
        <v>3079700</v>
      </c>
      <c r="I12454" s="38" t="s">
        <v>260</v>
      </c>
      <c r="J12454" s="15">
        <v>2.6</v>
      </c>
    </row>
    <row r="12455" spans="1:10" x14ac:dyDescent="0.3">
      <c r="A12455" s="38" t="s">
        <v>262</v>
      </c>
      <c r="B12455" s="15">
        <v>184500</v>
      </c>
      <c r="C12455" s="15">
        <v>1533740</v>
      </c>
      <c r="E12455" s="14">
        <v>165</v>
      </c>
      <c r="F12455" s="15">
        <v>29453006</v>
      </c>
      <c r="G12455" s="15">
        <v>58619494</v>
      </c>
      <c r="I12455" s="38" t="s">
        <v>262</v>
      </c>
      <c r="J12455" s="15">
        <v>2.1</v>
      </c>
    </row>
    <row r="12456" spans="1:10" x14ac:dyDescent="0.3">
      <c r="A12456" s="38" t="s">
        <v>263</v>
      </c>
      <c r="B12456" s="15">
        <v>176000</v>
      </c>
      <c r="C12456" s="15">
        <v>1598063</v>
      </c>
      <c r="E12456" s="35" t="s">
        <v>259</v>
      </c>
      <c r="F12456" s="15">
        <v>917850</v>
      </c>
      <c r="G12456" s="15">
        <v>1718850</v>
      </c>
      <c r="I12456" s="38" t="s">
        <v>263</v>
      </c>
      <c r="J12456" s="15">
        <v>1.8</v>
      </c>
    </row>
    <row r="12457" spans="1:10" x14ac:dyDescent="0.3">
      <c r="A12457" s="35" t="s">
        <v>268</v>
      </c>
      <c r="B12457" s="15"/>
      <c r="C12457" s="15"/>
      <c r="E12457" s="36" t="s">
        <v>246</v>
      </c>
      <c r="F12457" s="15"/>
      <c r="G12457" s="15">
        <v>0</v>
      </c>
      <c r="I12457" s="35" t="s">
        <v>273</v>
      </c>
      <c r="J12457" s="15"/>
    </row>
    <row r="12458" spans="1:10" x14ac:dyDescent="0.3">
      <c r="A12458" s="38" t="s">
        <v>245</v>
      </c>
      <c r="B12458" s="15">
        <v>179000</v>
      </c>
      <c r="C12458" s="15">
        <v>1160400</v>
      </c>
      <c r="E12458" s="36" t="s">
        <v>248</v>
      </c>
      <c r="F12458" s="15">
        <v>149000</v>
      </c>
      <c r="G12458" s="15">
        <v>731000</v>
      </c>
      <c r="I12458" s="38" t="s">
        <v>245</v>
      </c>
      <c r="J12458" s="15">
        <v>1.6</v>
      </c>
    </row>
    <row r="12459" spans="1:10" x14ac:dyDescent="0.3">
      <c r="A12459" s="38" t="s">
        <v>247</v>
      </c>
      <c r="B12459" s="15">
        <v>193500</v>
      </c>
      <c r="C12459" s="15">
        <v>1420350</v>
      </c>
      <c r="E12459" s="36" t="s">
        <v>250</v>
      </c>
      <c r="F12459" s="15">
        <v>349000</v>
      </c>
      <c r="G12459" s="15">
        <v>349000</v>
      </c>
      <c r="I12459" s="38" t="s">
        <v>247</v>
      </c>
      <c r="J12459" s="15">
        <v>1.4</v>
      </c>
    </row>
    <row r="12460" spans="1:10" x14ac:dyDescent="0.3">
      <c r="A12460" s="38" t="s">
        <v>249</v>
      </c>
      <c r="B12460" s="15">
        <v>175000</v>
      </c>
      <c r="C12460" s="15">
        <v>516000</v>
      </c>
      <c r="E12460" s="37" t="s">
        <v>252</v>
      </c>
      <c r="F12460" s="15"/>
      <c r="G12460" s="15">
        <v>0</v>
      </c>
      <c r="I12460" s="38" t="s">
        <v>249</v>
      </c>
      <c r="J12460" s="15">
        <v>1.2</v>
      </c>
    </row>
    <row r="12461" spans="1:10" x14ac:dyDescent="0.3">
      <c r="A12461" s="38" t="s">
        <v>251</v>
      </c>
      <c r="B12461" s="15">
        <v>150000</v>
      </c>
      <c r="C12461" s="15">
        <v>1199000</v>
      </c>
      <c r="E12461" s="37" t="s">
        <v>255</v>
      </c>
      <c r="F12461" s="15"/>
      <c r="G12461" s="15">
        <v>0</v>
      </c>
      <c r="I12461" s="38" t="s">
        <v>251</v>
      </c>
      <c r="J12461" s="15">
        <v>1.1000000000000001</v>
      </c>
    </row>
    <row r="12462" spans="1:10" x14ac:dyDescent="0.3">
      <c r="A12462" s="38" t="s">
        <v>254</v>
      </c>
      <c r="B12462" s="15">
        <v>168000</v>
      </c>
      <c r="C12462" s="15">
        <v>1436100</v>
      </c>
      <c r="E12462" s="37" t="s">
        <v>258</v>
      </c>
      <c r="F12462" s="15">
        <v>349000</v>
      </c>
      <c r="G12462" s="15">
        <v>349000</v>
      </c>
      <c r="I12462" s="38" t="s">
        <v>254</v>
      </c>
      <c r="J12462" s="15">
        <v>1.6</v>
      </c>
    </row>
    <row r="12463" spans="1:10" x14ac:dyDescent="0.3">
      <c r="A12463" s="38" t="s">
        <v>257</v>
      </c>
      <c r="B12463" s="15">
        <v>191250</v>
      </c>
      <c r="C12463" s="15">
        <v>2090250</v>
      </c>
      <c r="E12463" s="36" t="s">
        <v>253</v>
      </c>
      <c r="F12463" s="15">
        <v>419850</v>
      </c>
      <c r="G12463" s="15">
        <v>638850</v>
      </c>
      <c r="I12463" s="38" t="s">
        <v>257</v>
      </c>
      <c r="J12463" s="15">
        <v>1.7</v>
      </c>
    </row>
    <row r="12464" spans="1:10" x14ac:dyDescent="0.3">
      <c r="A12464" s="38" t="s">
        <v>252</v>
      </c>
      <c r="B12464" s="15">
        <v>230000</v>
      </c>
      <c r="C12464" s="15">
        <v>2051907</v>
      </c>
      <c r="E12464" s="35" t="s">
        <v>265</v>
      </c>
      <c r="F12464" s="15">
        <v>2768850</v>
      </c>
      <c r="G12464" s="15">
        <v>6292350</v>
      </c>
      <c r="I12464" s="38" t="s">
        <v>252</v>
      </c>
      <c r="J12464" s="15">
        <v>2</v>
      </c>
    </row>
    <row r="12465" spans="1:10" x14ac:dyDescent="0.3">
      <c r="A12465" s="38" t="s">
        <v>255</v>
      </c>
      <c r="B12465" s="15">
        <v>199000</v>
      </c>
      <c r="C12465" s="15">
        <v>937200</v>
      </c>
      <c r="E12465" s="36" t="s">
        <v>246</v>
      </c>
      <c r="F12465" s="15">
        <v>676250</v>
      </c>
      <c r="G12465" s="15">
        <v>1120500</v>
      </c>
      <c r="I12465" s="38" t="s">
        <v>255</v>
      </c>
      <c r="J12465" s="15">
        <v>2.2999999999999998</v>
      </c>
    </row>
    <row r="12466" spans="1:10" x14ac:dyDescent="0.3">
      <c r="A12466" s="38" t="s">
        <v>258</v>
      </c>
      <c r="B12466" s="15">
        <v>198450</v>
      </c>
      <c r="C12466" s="15">
        <v>396900</v>
      </c>
      <c r="E12466" s="36" t="s">
        <v>248</v>
      </c>
      <c r="F12466" s="15">
        <v>639000</v>
      </c>
      <c r="G12466" s="15">
        <v>1997250</v>
      </c>
      <c r="I12466" s="38" t="s">
        <v>258</v>
      </c>
      <c r="J12466" s="15">
        <v>2.2000000000000002</v>
      </c>
    </row>
    <row r="12467" spans="1:10" x14ac:dyDescent="0.3">
      <c r="A12467" s="38" t="s">
        <v>260</v>
      </c>
      <c r="B12467" s="15">
        <v>200500</v>
      </c>
      <c r="C12467" s="15">
        <v>3066950</v>
      </c>
      <c r="E12467" s="36" t="s">
        <v>250</v>
      </c>
      <c r="F12467" s="15">
        <v>790100</v>
      </c>
      <c r="G12467" s="15">
        <v>2317100</v>
      </c>
      <c r="I12467" s="38" t="s">
        <v>260</v>
      </c>
      <c r="J12467" s="15">
        <v>1.7</v>
      </c>
    </row>
    <row r="12468" spans="1:10" x14ac:dyDescent="0.3">
      <c r="A12468" s="38" t="s">
        <v>262</v>
      </c>
      <c r="B12468" s="15">
        <v>178000</v>
      </c>
      <c r="C12468" s="15">
        <v>2343398</v>
      </c>
      <c r="E12468" s="37" t="s">
        <v>252</v>
      </c>
      <c r="F12468" s="15">
        <v>238500</v>
      </c>
      <c r="G12468" s="15">
        <v>477000</v>
      </c>
      <c r="I12468" s="38" t="s">
        <v>262</v>
      </c>
      <c r="J12468" s="15">
        <v>1.5</v>
      </c>
    </row>
    <row r="12469" spans="1:10" x14ac:dyDescent="0.3">
      <c r="A12469" s="38" t="s">
        <v>263</v>
      </c>
      <c r="B12469" s="15">
        <v>213000</v>
      </c>
      <c r="C12469" s="15">
        <v>2281450</v>
      </c>
      <c r="E12469" s="37" t="s">
        <v>255</v>
      </c>
      <c r="F12469" s="15">
        <v>293600</v>
      </c>
      <c r="G12469" s="15">
        <v>587200</v>
      </c>
      <c r="I12469" s="38" t="s">
        <v>263</v>
      </c>
      <c r="J12469" s="15">
        <v>1.3</v>
      </c>
    </row>
    <row r="12470" spans="1:10" x14ac:dyDescent="0.3">
      <c r="A12470" s="35" t="s">
        <v>269</v>
      </c>
      <c r="B12470" s="15"/>
      <c r="C12470" s="15"/>
      <c r="E12470" s="37" t="s">
        <v>258</v>
      </c>
      <c r="F12470" s="15">
        <v>258000</v>
      </c>
      <c r="G12470" s="15">
        <v>1252900</v>
      </c>
      <c r="I12470" s="35" t="s">
        <v>274</v>
      </c>
      <c r="J12470" s="15"/>
    </row>
    <row r="12471" spans="1:10" x14ac:dyDescent="0.3">
      <c r="A12471" s="38" t="s">
        <v>245</v>
      </c>
      <c r="B12471" s="15">
        <v>216232</v>
      </c>
      <c r="C12471" s="15">
        <v>2215865</v>
      </c>
      <c r="E12471" s="36" t="s">
        <v>253</v>
      </c>
      <c r="F12471" s="15">
        <v>663500</v>
      </c>
      <c r="G12471" s="15">
        <v>857500</v>
      </c>
      <c r="I12471" s="38" t="s">
        <v>245</v>
      </c>
      <c r="J12471" s="15">
        <v>1.6</v>
      </c>
    </row>
    <row r="12472" spans="1:10" x14ac:dyDescent="0.3">
      <c r="A12472" s="38" t="s">
        <v>247</v>
      </c>
      <c r="B12472" s="15">
        <v>211500</v>
      </c>
      <c r="C12472" s="15">
        <v>1740500</v>
      </c>
      <c r="E12472" s="35" t="s">
        <v>244</v>
      </c>
      <c r="F12472" s="15">
        <v>1457725</v>
      </c>
      <c r="G12472" s="15">
        <v>1975450</v>
      </c>
      <c r="I12472" s="38" t="s">
        <v>247</v>
      </c>
      <c r="J12472" s="15">
        <v>1.6</v>
      </c>
    </row>
    <row r="12473" spans="1:10" x14ac:dyDescent="0.3">
      <c r="A12473" s="38" t="s">
        <v>249</v>
      </c>
      <c r="B12473" s="15">
        <v>204500</v>
      </c>
      <c r="C12473" s="15">
        <v>2876927</v>
      </c>
      <c r="E12473" s="36" t="s">
        <v>246</v>
      </c>
      <c r="F12473" s="15"/>
      <c r="G12473" s="15">
        <v>0</v>
      </c>
      <c r="I12473" s="38" t="s">
        <v>249</v>
      </c>
      <c r="J12473" s="15">
        <v>1.6</v>
      </c>
    </row>
    <row r="12474" spans="1:10" x14ac:dyDescent="0.3">
      <c r="A12474" s="38" t="s">
        <v>251</v>
      </c>
      <c r="B12474" s="15">
        <v>222446</v>
      </c>
      <c r="C12474" s="15">
        <v>2725236</v>
      </c>
      <c r="E12474" s="36" t="s">
        <v>248</v>
      </c>
      <c r="F12474" s="15">
        <v>237500</v>
      </c>
      <c r="G12474" s="15">
        <v>475000</v>
      </c>
      <c r="I12474" s="38" t="s">
        <v>251</v>
      </c>
      <c r="J12474" s="15">
        <v>1.8</v>
      </c>
    </row>
    <row r="12475" spans="1:10" x14ac:dyDescent="0.3">
      <c r="A12475" s="38" t="s">
        <v>254</v>
      </c>
      <c r="B12475" s="15">
        <v>175750</v>
      </c>
      <c r="C12475" s="15">
        <v>2732670</v>
      </c>
      <c r="E12475" s="36" t="s">
        <v>250</v>
      </c>
      <c r="F12475" s="15">
        <v>720225</v>
      </c>
      <c r="G12475" s="15">
        <v>1000450</v>
      </c>
      <c r="I12475" s="38" t="s">
        <v>254</v>
      </c>
      <c r="J12475" s="15">
        <v>2.2999999999999998</v>
      </c>
    </row>
    <row r="12476" spans="1:10" x14ac:dyDescent="0.3">
      <c r="A12476" s="38" t="s">
        <v>257</v>
      </c>
      <c r="B12476" s="15">
        <v>229950</v>
      </c>
      <c r="C12476" s="15">
        <v>2910867</v>
      </c>
      <c r="E12476" s="37" t="s">
        <v>252</v>
      </c>
      <c r="F12476" s="15">
        <v>440000</v>
      </c>
      <c r="G12476" s="15">
        <v>440000</v>
      </c>
      <c r="I12476" s="38" t="s">
        <v>257</v>
      </c>
      <c r="J12476" s="15">
        <v>2.2999999999999998</v>
      </c>
    </row>
    <row r="12477" spans="1:10" x14ac:dyDescent="0.3">
      <c r="A12477" s="38" t="s">
        <v>252</v>
      </c>
      <c r="B12477" s="15">
        <v>252556</v>
      </c>
      <c r="C12477" s="15">
        <v>2045708</v>
      </c>
      <c r="E12477" s="37" t="s">
        <v>255</v>
      </c>
      <c r="F12477" s="15">
        <v>280225</v>
      </c>
      <c r="G12477" s="15">
        <v>560450</v>
      </c>
      <c r="I12477" s="38" t="s">
        <v>252</v>
      </c>
      <c r="J12477" s="15">
        <v>2.4</v>
      </c>
    </row>
    <row r="12478" spans="1:10" x14ac:dyDescent="0.3">
      <c r="A12478" s="38" t="s">
        <v>255</v>
      </c>
      <c r="B12478" s="15">
        <v>247400</v>
      </c>
      <c r="C12478" s="15">
        <v>4064120</v>
      </c>
      <c r="E12478" s="37" t="s">
        <v>258</v>
      </c>
      <c r="F12478" s="15"/>
      <c r="G12478" s="15">
        <v>0</v>
      </c>
      <c r="I12478" s="38" t="s">
        <v>255</v>
      </c>
      <c r="J12478" s="15">
        <v>2.5</v>
      </c>
    </row>
    <row r="12479" spans="1:10" x14ac:dyDescent="0.3">
      <c r="A12479" s="38" t="s">
        <v>258</v>
      </c>
      <c r="B12479" s="15">
        <v>213500</v>
      </c>
      <c r="C12479" s="15">
        <v>2948765</v>
      </c>
      <c r="E12479" s="36" t="s">
        <v>253</v>
      </c>
      <c r="F12479" s="15">
        <v>500000</v>
      </c>
      <c r="G12479" s="15">
        <v>500000</v>
      </c>
      <c r="I12479" s="38" t="s">
        <v>258</v>
      </c>
      <c r="J12479" s="15">
        <v>2.7</v>
      </c>
    </row>
    <row r="12480" spans="1:10" x14ac:dyDescent="0.3">
      <c r="A12480" s="38" t="s">
        <v>260</v>
      </c>
      <c r="B12480" s="15">
        <v>239950</v>
      </c>
      <c r="C12480" s="15">
        <v>2566058</v>
      </c>
      <c r="E12480" s="35" t="s">
        <v>256</v>
      </c>
      <c r="F12480" s="15">
        <v>2304150</v>
      </c>
      <c r="G12480" s="15">
        <v>2679100</v>
      </c>
      <c r="I12480" s="38" t="s">
        <v>260</v>
      </c>
      <c r="J12480" s="15">
        <v>2.2999999999999998</v>
      </c>
    </row>
    <row r="12481" spans="1:10" x14ac:dyDescent="0.3">
      <c r="A12481" s="38" t="s">
        <v>262</v>
      </c>
      <c r="B12481" s="15">
        <v>266950</v>
      </c>
      <c r="C12481" s="15">
        <v>2578005</v>
      </c>
      <c r="E12481" s="36" t="s">
        <v>246</v>
      </c>
      <c r="F12481" s="15">
        <v>228000</v>
      </c>
      <c r="G12481" s="15">
        <v>228000</v>
      </c>
      <c r="I12481" s="38" t="s">
        <v>262</v>
      </c>
      <c r="J12481" s="15">
        <v>2</v>
      </c>
    </row>
    <row r="12482" spans="1:10" x14ac:dyDescent="0.3">
      <c r="A12482" s="38" t="s">
        <v>263</v>
      </c>
      <c r="B12482" s="15">
        <v>227000</v>
      </c>
      <c r="C12482" s="15">
        <v>2864649</v>
      </c>
      <c r="E12482" s="36" t="s">
        <v>248</v>
      </c>
      <c r="F12482" s="15">
        <v>195000</v>
      </c>
      <c r="G12482" s="15">
        <v>195000</v>
      </c>
      <c r="I12482" s="38" t="s">
        <v>263</v>
      </c>
      <c r="J12482" s="15">
        <v>1.7</v>
      </c>
    </row>
    <row r="12483" spans="1:10" x14ac:dyDescent="0.3">
      <c r="A12483" s="35" t="s">
        <v>270</v>
      </c>
      <c r="B12483" s="15"/>
      <c r="C12483" s="15"/>
      <c r="E12483" s="36" t="s">
        <v>250</v>
      </c>
      <c r="F12483" s="15">
        <v>1333900</v>
      </c>
      <c r="G12483" s="15">
        <v>1708850</v>
      </c>
      <c r="I12483" s="35" t="s">
        <v>275</v>
      </c>
      <c r="J12483" s="15"/>
    </row>
    <row r="12484" spans="1:10" x14ac:dyDescent="0.3">
      <c r="A12484" s="38" t="s">
        <v>245</v>
      </c>
      <c r="B12484" s="15">
        <v>209000</v>
      </c>
      <c r="C12484" s="15">
        <v>2130700</v>
      </c>
      <c r="E12484" s="37" t="s">
        <v>252</v>
      </c>
      <c r="F12484" s="15">
        <v>374950</v>
      </c>
      <c r="G12484" s="15">
        <v>749900</v>
      </c>
      <c r="I12484" s="38" t="s">
        <v>245</v>
      </c>
      <c r="J12484" s="15">
        <v>1.6</v>
      </c>
    </row>
    <row r="12485" spans="1:10" x14ac:dyDescent="0.3">
      <c r="A12485" s="38" t="s">
        <v>247</v>
      </c>
      <c r="B12485" s="15">
        <v>230250</v>
      </c>
      <c r="C12485" s="15">
        <v>460500</v>
      </c>
      <c r="E12485" s="37" t="s">
        <v>255</v>
      </c>
      <c r="F12485" s="15">
        <v>659000</v>
      </c>
      <c r="G12485" s="15">
        <v>659000</v>
      </c>
      <c r="I12485" s="38" t="s">
        <v>247</v>
      </c>
      <c r="J12485" s="15">
        <v>1.3</v>
      </c>
    </row>
    <row r="12486" spans="1:10" x14ac:dyDescent="0.3">
      <c r="A12486" s="38" t="s">
        <v>249</v>
      </c>
      <c r="B12486" s="15">
        <v>254405</v>
      </c>
      <c r="C12486" s="15">
        <v>2198290</v>
      </c>
      <c r="E12486" s="37" t="s">
        <v>258</v>
      </c>
      <c r="F12486" s="15">
        <v>299950</v>
      </c>
      <c r="G12486" s="15">
        <v>299950</v>
      </c>
      <c r="I12486" s="38" t="s">
        <v>249</v>
      </c>
      <c r="J12486" s="15">
        <v>1.8</v>
      </c>
    </row>
    <row r="12487" spans="1:10" x14ac:dyDescent="0.3">
      <c r="A12487" s="38" t="s">
        <v>251</v>
      </c>
      <c r="B12487" s="15">
        <v>237000</v>
      </c>
      <c r="C12487" s="15">
        <v>2809520</v>
      </c>
      <c r="E12487" s="36" t="s">
        <v>253</v>
      </c>
      <c r="F12487" s="15">
        <v>547250</v>
      </c>
      <c r="G12487" s="15">
        <v>547250</v>
      </c>
      <c r="I12487" s="38" t="s">
        <v>251</v>
      </c>
      <c r="J12487" s="15">
        <v>1.7</v>
      </c>
    </row>
    <row r="12488" spans="1:10" x14ac:dyDescent="0.3">
      <c r="A12488" s="38" t="s">
        <v>254</v>
      </c>
      <c r="B12488" s="15">
        <v>225000</v>
      </c>
      <c r="C12488" s="15">
        <v>2273630</v>
      </c>
      <c r="E12488" s="35" t="s">
        <v>261</v>
      </c>
      <c r="F12488" s="15">
        <v>1451700</v>
      </c>
      <c r="G12488" s="15">
        <v>2649400</v>
      </c>
      <c r="I12488" s="38" t="s">
        <v>254</v>
      </c>
      <c r="J12488" s="15">
        <v>1.8</v>
      </c>
    </row>
    <row r="12489" spans="1:10" x14ac:dyDescent="0.3">
      <c r="A12489" s="38" t="s">
        <v>257</v>
      </c>
      <c r="B12489" s="15">
        <v>263270</v>
      </c>
      <c r="C12489" s="15">
        <v>2398750</v>
      </c>
      <c r="E12489" s="36" t="s">
        <v>246</v>
      </c>
      <c r="F12489" s="15">
        <v>210000</v>
      </c>
      <c r="G12489" s="15">
        <v>210000</v>
      </c>
      <c r="I12489" s="38" t="s">
        <v>257</v>
      </c>
      <c r="J12489" s="15">
        <v>1.7</v>
      </c>
    </row>
    <row r="12490" spans="1:10" x14ac:dyDescent="0.3">
      <c r="A12490" s="38" t="s">
        <v>252</v>
      </c>
      <c r="B12490" s="15">
        <v>252250</v>
      </c>
      <c r="C12490" s="15">
        <v>2146894</v>
      </c>
      <c r="E12490" s="36" t="s">
        <v>248</v>
      </c>
      <c r="F12490" s="15">
        <v>579450</v>
      </c>
      <c r="G12490" s="15">
        <v>1499900</v>
      </c>
      <c r="I12490" s="38" t="s">
        <v>252</v>
      </c>
      <c r="J12490" s="15">
        <v>1.7</v>
      </c>
    </row>
    <row r="12491" spans="1:10" x14ac:dyDescent="0.3">
      <c r="A12491" s="38" t="s">
        <v>255</v>
      </c>
      <c r="B12491" s="15">
        <v>229950</v>
      </c>
      <c r="C12491" s="15">
        <v>2778600</v>
      </c>
      <c r="E12491" s="36" t="s">
        <v>250</v>
      </c>
      <c r="F12491" s="15">
        <v>385000</v>
      </c>
      <c r="G12491" s="15">
        <v>385000</v>
      </c>
      <c r="I12491" s="38" t="s">
        <v>258</v>
      </c>
      <c r="J12491" s="15">
        <v>1.5</v>
      </c>
    </row>
    <row r="12492" spans="1:10" x14ac:dyDescent="0.3">
      <c r="A12492" s="38" t="s">
        <v>258</v>
      </c>
      <c r="B12492" s="15">
        <v>261500</v>
      </c>
      <c r="C12492" s="15">
        <v>3750140</v>
      </c>
      <c r="E12492" s="37" t="s">
        <v>252</v>
      </c>
      <c r="F12492" s="15"/>
      <c r="G12492" s="15">
        <v>0</v>
      </c>
      <c r="I12492" s="38" t="s">
        <v>260</v>
      </c>
      <c r="J12492" s="15">
        <v>1</v>
      </c>
    </row>
    <row r="12493" spans="1:10" x14ac:dyDescent="0.3">
      <c r="A12493" s="38" t="s">
        <v>260</v>
      </c>
      <c r="B12493" s="15">
        <v>252325</v>
      </c>
      <c r="C12493" s="15">
        <v>3391241</v>
      </c>
      <c r="E12493" s="37" t="s">
        <v>255</v>
      </c>
      <c r="F12493" s="15">
        <v>385000</v>
      </c>
      <c r="G12493" s="15">
        <v>385000</v>
      </c>
      <c r="I12493" s="38" t="s">
        <v>262</v>
      </c>
      <c r="J12493" s="15">
        <v>0.7</v>
      </c>
    </row>
    <row r="12494" spans="1:10" x14ac:dyDescent="0.3">
      <c r="A12494" s="38" t="s">
        <v>262</v>
      </c>
      <c r="B12494" s="15">
        <v>250768</v>
      </c>
      <c r="C12494" s="15">
        <v>3407950</v>
      </c>
      <c r="E12494" s="37" t="s">
        <v>258</v>
      </c>
      <c r="F12494" s="15"/>
      <c r="G12494" s="15">
        <v>0</v>
      </c>
      <c r="I12494" s="14">
        <v>87</v>
      </c>
      <c r="J12494" s="15">
        <v>934.10000000000014</v>
      </c>
    </row>
    <row r="12495" spans="1:10" x14ac:dyDescent="0.3">
      <c r="A12495" s="38" t="s">
        <v>263</v>
      </c>
      <c r="B12495" s="15">
        <v>242500</v>
      </c>
      <c r="C12495" s="15">
        <v>1210660</v>
      </c>
      <c r="E12495" s="36" t="s">
        <v>253</v>
      </c>
      <c r="F12495" s="15">
        <v>277250</v>
      </c>
      <c r="G12495" s="15">
        <v>554500</v>
      </c>
      <c r="I12495" s="35" t="s">
        <v>244</v>
      </c>
      <c r="J12495" s="15"/>
    </row>
    <row r="12496" spans="1:10" x14ac:dyDescent="0.3">
      <c r="A12496" s="35" t="s">
        <v>271</v>
      </c>
      <c r="B12496" s="15"/>
      <c r="C12496" s="15"/>
      <c r="E12496" s="35" t="s">
        <v>264</v>
      </c>
      <c r="F12496" s="15">
        <v>1133400</v>
      </c>
      <c r="G12496" s="15">
        <v>1133400</v>
      </c>
      <c r="I12496" s="38" t="s">
        <v>245</v>
      </c>
      <c r="J12496" s="15">
        <v>2.4</v>
      </c>
    </row>
    <row r="12497" spans="1:10" x14ac:dyDescent="0.3">
      <c r="A12497" s="38" t="s">
        <v>245</v>
      </c>
      <c r="B12497" s="15">
        <v>242000</v>
      </c>
      <c r="C12497" s="15">
        <v>2588891</v>
      </c>
      <c r="E12497" s="36" t="s">
        <v>246</v>
      </c>
      <c r="F12497" s="15">
        <v>328500</v>
      </c>
      <c r="G12497" s="15">
        <v>328500</v>
      </c>
      <c r="I12497" s="38" t="s">
        <v>247</v>
      </c>
      <c r="J12497" s="15">
        <v>2.7</v>
      </c>
    </row>
    <row r="12498" spans="1:10" x14ac:dyDescent="0.3">
      <c r="A12498" s="38" t="s">
        <v>247</v>
      </c>
      <c r="B12498" s="15">
        <v>267980</v>
      </c>
      <c r="C12498" s="15">
        <v>2406965</v>
      </c>
      <c r="E12498" s="36" t="s">
        <v>248</v>
      </c>
      <c r="F12498" s="15">
        <v>374000</v>
      </c>
      <c r="G12498" s="15">
        <v>374000</v>
      </c>
      <c r="I12498" s="38" t="s">
        <v>249</v>
      </c>
      <c r="J12498" s="15">
        <v>3.1</v>
      </c>
    </row>
    <row r="12499" spans="1:10" x14ac:dyDescent="0.3">
      <c r="A12499" s="38" t="s">
        <v>249</v>
      </c>
      <c r="B12499" s="15">
        <v>244950</v>
      </c>
      <c r="C12499" s="15">
        <v>1891600</v>
      </c>
      <c r="E12499" s="36" t="s">
        <v>250</v>
      </c>
      <c r="F12499" s="15">
        <v>210000</v>
      </c>
      <c r="G12499" s="15">
        <v>210000</v>
      </c>
      <c r="I12499" s="38" t="s">
        <v>251</v>
      </c>
      <c r="J12499" s="15">
        <v>4.0999999999999996</v>
      </c>
    </row>
    <row r="12500" spans="1:10" x14ac:dyDescent="0.3">
      <c r="A12500" s="38" t="s">
        <v>251</v>
      </c>
      <c r="B12500" s="15">
        <v>266775</v>
      </c>
      <c r="C12500" s="15">
        <v>6011740</v>
      </c>
      <c r="E12500" s="37" t="s">
        <v>252</v>
      </c>
      <c r="F12500" s="15">
        <v>210000</v>
      </c>
      <c r="G12500" s="15">
        <v>210000</v>
      </c>
      <c r="I12500" s="38" t="s">
        <v>254</v>
      </c>
      <c r="J12500" s="15">
        <v>4</v>
      </c>
    </row>
    <row r="12501" spans="1:10" x14ac:dyDescent="0.3">
      <c r="A12501" s="38" t="s">
        <v>254</v>
      </c>
      <c r="B12501" s="15">
        <v>235000</v>
      </c>
      <c r="C12501" s="15">
        <v>1407450</v>
      </c>
      <c r="E12501" s="37" t="s">
        <v>255</v>
      </c>
      <c r="F12501" s="15"/>
      <c r="G12501" s="15">
        <v>0</v>
      </c>
      <c r="I12501" s="38" t="s">
        <v>257</v>
      </c>
      <c r="J12501" s="15">
        <v>4.8</v>
      </c>
    </row>
    <row r="12502" spans="1:10" x14ac:dyDescent="0.3">
      <c r="A12502" s="38" t="s">
        <v>257</v>
      </c>
      <c r="B12502" s="15">
        <v>259950</v>
      </c>
      <c r="C12502" s="15">
        <v>3774700</v>
      </c>
      <c r="E12502" s="37" t="s">
        <v>258</v>
      </c>
      <c r="F12502" s="15"/>
      <c r="G12502" s="15">
        <v>0</v>
      </c>
      <c r="I12502" s="38" t="s">
        <v>252</v>
      </c>
      <c r="J12502" s="15">
        <v>5.2</v>
      </c>
    </row>
    <row r="12503" spans="1:10" x14ac:dyDescent="0.3">
      <c r="A12503" s="38" t="s">
        <v>252</v>
      </c>
      <c r="B12503" s="15">
        <v>254975</v>
      </c>
      <c r="C12503" s="15">
        <v>5006990</v>
      </c>
      <c r="E12503" s="36" t="s">
        <v>253</v>
      </c>
      <c r="F12503" s="15">
        <v>220900</v>
      </c>
      <c r="G12503" s="15">
        <v>220900</v>
      </c>
      <c r="I12503" s="38" t="s">
        <v>255</v>
      </c>
      <c r="J12503" s="15">
        <v>5.9</v>
      </c>
    </row>
    <row r="12504" spans="1:10" x14ac:dyDescent="0.3">
      <c r="A12504" s="38" t="s">
        <v>255</v>
      </c>
      <c r="B12504" s="15">
        <v>235000</v>
      </c>
      <c r="C12504" s="15">
        <v>2170350</v>
      </c>
      <c r="E12504" s="35" t="s">
        <v>266</v>
      </c>
      <c r="F12504" s="15">
        <v>1675588</v>
      </c>
      <c r="G12504" s="15">
        <v>2187175</v>
      </c>
      <c r="I12504" s="38" t="s">
        <v>258</v>
      </c>
      <c r="J12504" s="15">
        <v>6.3</v>
      </c>
    </row>
    <row r="12505" spans="1:10" x14ac:dyDescent="0.3">
      <c r="A12505" s="38" t="s">
        <v>258</v>
      </c>
      <c r="B12505" s="15">
        <v>251725</v>
      </c>
      <c r="C12505" s="15">
        <v>3023079</v>
      </c>
      <c r="E12505" s="36" t="s">
        <v>246</v>
      </c>
      <c r="F12505" s="15">
        <v>254000</v>
      </c>
      <c r="G12505" s="15">
        <v>254000</v>
      </c>
      <c r="I12505" s="38" t="s">
        <v>260</v>
      </c>
      <c r="J12505" s="15">
        <v>6.3</v>
      </c>
    </row>
    <row r="12506" spans="1:10" x14ac:dyDescent="0.3">
      <c r="A12506" s="38" t="s">
        <v>260</v>
      </c>
      <c r="B12506" s="15">
        <v>281750</v>
      </c>
      <c r="C12506" s="15">
        <v>3952450</v>
      </c>
      <c r="E12506" s="36" t="s">
        <v>248</v>
      </c>
      <c r="F12506" s="15">
        <v>746588</v>
      </c>
      <c r="G12506" s="15">
        <v>1258175</v>
      </c>
      <c r="I12506" s="38" t="s">
        <v>262</v>
      </c>
      <c r="J12506" s="15">
        <v>5.8</v>
      </c>
    </row>
    <row r="12507" spans="1:10" x14ac:dyDescent="0.3">
      <c r="A12507" s="38" t="s">
        <v>262</v>
      </c>
      <c r="B12507" s="15">
        <v>253375</v>
      </c>
      <c r="C12507" s="15">
        <v>2346350</v>
      </c>
      <c r="E12507" s="36" t="s">
        <v>250</v>
      </c>
      <c r="F12507" s="15">
        <v>435000</v>
      </c>
      <c r="G12507" s="15">
        <v>435000</v>
      </c>
      <c r="I12507" s="38" t="s">
        <v>263</v>
      </c>
      <c r="J12507" s="15">
        <v>5.6</v>
      </c>
    </row>
    <row r="12508" spans="1:10" x14ac:dyDescent="0.3">
      <c r="A12508" s="38" t="s">
        <v>263</v>
      </c>
      <c r="B12508" s="15">
        <v>265000</v>
      </c>
      <c r="C12508" s="15">
        <v>3407400</v>
      </c>
      <c r="E12508" s="37" t="s">
        <v>252</v>
      </c>
      <c r="F12508" s="15">
        <v>435000</v>
      </c>
      <c r="G12508" s="15">
        <v>435000</v>
      </c>
      <c r="I12508" s="35" t="s">
        <v>256</v>
      </c>
      <c r="J12508" s="15"/>
    </row>
    <row r="12509" spans="1:10" x14ac:dyDescent="0.3">
      <c r="A12509" s="35" t="s">
        <v>272</v>
      </c>
      <c r="B12509" s="15"/>
      <c r="C12509" s="15"/>
      <c r="E12509" s="37" t="s">
        <v>255</v>
      </c>
      <c r="F12509" s="15"/>
      <c r="G12509" s="15">
        <v>0</v>
      </c>
      <c r="I12509" s="38" t="s">
        <v>245</v>
      </c>
      <c r="J12509" s="15">
        <v>6</v>
      </c>
    </row>
    <row r="12510" spans="1:10" x14ac:dyDescent="0.3">
      <c r="A12510" s="38" t="s">
        <v>245</v>
      </c>
      <c r="B12510" s="15">
        <v>280250</v>
      </c>
      <c r="C12510" s="15">
        <v>1102883</v>
      </c>
      <c r="E12510" s="37" t="s">
        <v>258</v>
      </c>
      <c r="F12510" s="15"/>
      <c r="G12510" s="15">
        <v>0</v>
      </c>
      <c r="I12510" s="38" t="s">
        <v>247</v>
      </c>
      <c r="J12510" s="15">
        <v>6.3</v>
      </c>
    </row>
    <row r="12511" spans="1:10" x14ac:dyDescent="0.3">
      <c r="A12511" s="38" t="s">
        <v>247</v>
      </c>
      <c r="B12511" s="15">
        <v>253000</v>
      </c>
      <c r="C12511" s="15">
        <v>1828400</v>
      </c>
      <c r="E12511" s="36" t="s">
        <v>253</v>
      </c>
      <c r="F12511" s="15">
        <v>240000</v>
      </c>
      <c r="G12511" s="15">
        <v>240000</v>
      </c>
      <c r="I12511" s="38" t="s">
        <v>249</v>
      </c>
      <c r="J12511" s="15">
        <v>6.1</v>
      </c>
    </row>
    <row r="12512" spans="1:10" x14ac:dyDescent="0.3">
      <c r="A12512" s="38" t="s">
        <v>249</v>
      </c>
      <c r="B12512" s="15">
        <v>250550</v>
      </c>
      <c r="C12512" s="15">
        <v>2453550</v>
      </c>
      <c r="E12512" s="35" t="s">
        <v>267</v>
      </c>
      <c r="F12512" s="15">
        <v>1727400</v>
      </c>
      <c r="G12512" s="15">
        <v>1964400</v>
      </c>
      <c r="I12512" s="38" t="s">
        <v>251</v>
      </c>
      <c r="J12512" s="15">
        <v>6.3</v>
      </c>
    </row>
    <row r="12513" spans="1:10" x14ac:dyDescent="0.3">
      <c r="A12513" s="38" t="s">
        <v>251</v>
      </c>
      <c r="B12513" s="15">
        <v>280000</v>
      </c>
      <c r="C12513" s="15">
        <v>2232150</v>
      </c>
      <c r="E12513" s="36" t="s">
        <v>246</v>
      </c>
      <c r="F12513" s="15">
        <v>190500</v>
      </c>
      <c r="G12513" s="15">
        <v>190500</v>
      </c>
      <c r="I12513" s="38" t="s">
        <v>254</v>
      </c>
      <c r="J12513" s="15">
        <v>6.9</v>
      </c>
    </row>
    <row r="12514" spans="1:10" x14ac:dyDescent="0.3">
      <c r="A12514" s="38" t="s">
        <v>254</v>
      </c>
      <c r="B12514" s="15">
        <v>326500</v>
      </c>
      <c r="C12514" s="15">
        <v>3025500</v>
      </c>
      <c r="E12514" s="36" t="s">
        <v>248</v>
      </c>
      <c r="F12514" s="15">
        <v>842900</v>
      </c>
      <c r="G12514" s="15">
        <v>1079900</v>
      </c>
      <c r="I12514" s="38" t="s">
        <v>257</v>
      </c>
      <c r="J12514" s="15">
        <v>6.8</v>
      </c>
    </row>
    <row r="12515" spans="1:10" x14ac:dyDescent="0.3">
      <c r="A12515" s="38" t="s">
        <v>257</v>
      </c>
      <c r="B12515" s="15">
        <v>290000</v>
      </c>
      <c r="C12515" s="15">
        <v>4108450</v>
      </c>
      <c r="E12515" s="36" t="s">
        <v>250</v>
      </c>
      <c r="F12515" s="15">
        <v>360000</v>
      </c>
      <c r="G12515" s="15">
        <v>360000</v>
      </c>
      <c r="I12515" s="38" t="s">
        <v>252</v>
      </c>
      <c r="J12515" s="15">
        <v>6.5</v>
      </c>
    </row>
    <row r="12516" spans="1:10" x14ac:dyDescent="0.3">
      <c r="A12516" s="38" t="s">
        <v>252</v>
      </c>
      <c r="B12516" s="15">
        <v>291500</v>
      </c>
      <c r="C12516" s="15">
        <v>5844825</v>
      </c>
      <c r="E12516" s="37" t="s">
        <v>252</v>
      </c>
      <c r="F12516" s="15">
        <v>360000</v>
      </c>
      <c r="G12516" s="15">
        <v>360000</v>
      </c>
      <c r="I12516" s="38" t="s">
        <v>255</v>
      </c>
      <c r="J12516" s="15">
        <v>7.2</v>
      </c>
    </row>
    <row r="12517" spans="1:10" x14ac:dyDescent="0.3">
      <c r="A12517" s="38" t="s">
        <v>255</v>
      </c>
      <c r="B12517" s="15">
        <v>292500</v>
      </c>
      <c r="C12517" s="15">
        <v>3678650</v>
      </c>
      <c r="E12517" s="37" t="s">
        <v>255</v>
      </c>
      <c r="F12517" s="15"/>
      <c r="G12517" s="15">
        <v>0</v>
      </c>
      <c r="I12517" s="38" t="s">
        <v>258</v>
      </c>
      <c r="J12517" s="15">
        <v>7.8</v>
      </c>
    </row>
    <row r="12518" spans="1:10" x14ac:dyDescent="0.3">
      <c r="A12518" s="38" t="s">
        <v>258</v>
      </c>
      <c r="B12518" s="15">
        <v>273500</v>
      </c>
      <c r="C12518" s="15">
        <v>5138050</v>
      </c>
      <c r="E12518" s="37" t="s">
        <v>258</v>
      </c>
      <c r="F12518" s="15"/>
      <c r="G12518" s="15">
        <v>0</v>
      </c>
      <c r="I12518" s="38" t="s">
        <v>260</v>
      </c>
      <c r="J12518" s="15">
        <v>7.3</v>
      </c>
    </row>
    <row r="12519" spans="1:10" x14ac:dyDescent="0.3">
      <c r="A12519" s="38" t="s">
        <v>260</v>
      </c>
      <c r="B12519" s="15">
        <v>299950</v>
      </c>
      <c r="C12519" s="15">
        <v>3454750</v>
      </c>
      <c r="E12519" s="36" t="s">
        <v>253</v>
      </c>
      <c r="F12519" s="15">
        <v>334000</v>
      </c>
      <c r="G12519" s="15">
        <v>334000</v>
      </c>
      <c r="I12519" s="38" t="s">
        <v>262</v>
      </c>
      <c r="J12519" s="15">
        <v>7.3</v>
      </c>
    </row>
    <row r="12520" spans="1:10" x14ac:dyDescent="0.3">
      <c r="A12520" s="38" t="s">
        <v>262</v>
      </c>
      <c r="B12520" s="15">
        <v>307000</v>
      </c>
      <c r="C12520" s="15">
        <v>6546179</v>
      </c>
      <c r="E12520" s="35" t="s">
        <v>268</v>
      </c>
      <c r="F12520" s="15">
        <v>570250</v>
      </c>
      <c r="G12520" s="15">
        <v>875500</v>
      </c>
      <c r="I12520" s="38" t="s">
        <v>263</v>
      </c>
      <c r="J12520" s="15">
        <v>6.7</v>
      </c>
    </row>
    <row r="12521" spans="1:10" x14ac:dyDescent="0.3">
      <c r="A12521" s="38" t="s">
        <v>263</v>
      </c>
      <c r="B12521" s="15">
        <v>296000</v>
      </c>
      <c r="C12521" s="15">
        <v>2962500</v>
      </c>
      <c r="E12521" s="36" t="s">
        <v>246</v>
      </c>
      <c r="F12521" s="15"/>
      <c r="G12521" s="15">
        <v>0</v>
      </c>
      <c r="I12521" s="35" t="s">
        <v>261</v>
      </c>
      <c r="J12521" s="15"/>
    </row>
    <row r="12522" spans="1:10" x14ac:dyDescent="0.3">
      <c r="A12522" s="35" t="s">
        <v>273</v>
      </c>
      <c r="B12522" s="15"/>
      <c r="C12522" s="15"/>
      <c r="E12522" s="36" t="s">
        <v>248</v>
      </c>
      <c r="F12522" s="15"/>
      <c r="G12522" s="15">
        <v>0</v>
      </c>
      <c r="I12522" s="38" t="s">
        <v>245</v>
      </c>
      <c r="J12522" s="15">
        <v>7.2</v>
      </c>
    </row>
    <row r="12523" spans="1:10" x14ac:dyDescent="0.3">
      <c r="A12523" s="38" t="s">
        <v>245</v>
      </c>
      <c r="B12523" s="15">
        <v>287000</v>
      </c>
      <c r="C12523" s="15">
        <v>3795250</v>
      </c>
      <c r="E12523" s="36" t="s">
        <v>250</v>
      </c>
      <c r="F12523" s="15">
        <v>265000</v>
      </c>
      <c r="G12523" s="15">
        <v>265000</v>
      </c>
      <c r="I12523" s="38" t="s">
        <v>247</v>
      </c>
      <c r="J12523" s="15">
        <v>9</v>
      </c>
    </row>
    <row r="12524" spans="1:10" x14ac:dyDescent="0.3">
      <c r="A12524" s="38" t="s">
        <v>247</v>
      </c>
      <c r="B12524" s="15">
        <v>287500</v>
      </c>
      <c r="C12524" s="15">
        <v>2229750</v>
      </c>
      <c r="E12524" s="37" t="s">
        <v>252</v>
      </c>
      <c r="F12524" s="15"/>
      <c r="G12524" s="15">
        <v>0</v>
      </c>
      <c r="I12524" s="38" t="s">
        <v>249</v>
      </c>
      <c r="J12524" s="15">
        <v>9.1999999999999993</v>
      </c>
    </row>
    <row r="12525" spans="1:10" x14ac:dyDescent="0.3">
      <c r="A12525" s="38" t="s">
        <v>249</v>
      </c>
      <c r="B12525" s="15">
        <v>310000</v>
      </c>
      <c r="C12525" s="15">
        <v>3528950</v>
      </c>
      <c r="E12525" s="37" t="s">
        <v>255</v>
      </c>
      <c r="F12525" s="15">
        <v>265000</v>
      </c>
      <c r="G12525" s="15">
        <v>265000</v>
      </c>
      <c r="I12525" s="38" t="s">
        <v>251</v>
      </c>
      <c r="J12525" s="15">
        <v>11.4</v>
      </c>
    </row>
    <row r="12526" spans="1:10" x14ac:dyDescent="0.3">
      <c r="A12526" s="38" t="s">
        <v>251</v>
      </c>
      <c r="B12526" s="15">
        <v>325000</v>
      </c>
      <c r="C12526" s="15">
        <v>1610500</v>
      </c>
      <c r="E12526" s="37" t="s">
        <v>258</v>
      </c>
      <c r="F12526" s="15"/>
      <c r="G12526" s="15">
        <v>0</v>
      </c>
      <c r="I12526" s="38" t="s">
        <v>254</v>
      </c>
      <c r="J12526" s="15">
        <v>12.8</v>
      </c>
    </row>
    <row r="12527" spans="1:10" x14ac:dyDescent="0.3">
      <c r="A12527" s="38" t="s">
        <v>254</v>
      </c>
      <c r="B12527" s="15">
        <v>315000</v>
      </c>
      <c r="C12527" s="15">
        <v>3655800</v>
      </c>
      <c r="E12527" s="36" t="s">
        <v>253</v>
      </c>
      <c r="F12527" s="15">
        <v>305250</v>
      </c>
      <c r="G12527" s="15">
        <v>610500</v>
      </c>
      <c r="I12527" s="38" t="s">
        <v>257</v>
      </c>
      <c r="J12527" s="15">
        <v>13.4</v>
      </c>
    </row>
    <row r="12528" spans="1:10" x14ac:dyDescent="0.3">
      <c r="A12528" s="38" t="s">
        <v>257</v>
      </c>
      <c r="B12528" s="15">
        <v>304000</v>
      </c>
      <c r="C12528" s="15">
        <v>3987667</v>
      </c>
      <c r="E12528" s="35" t="s">
        <v>269</v>
      </c>
      <c r="F12528" s="15">
        <v>1002400</v>
      </c>
      <c r="G12528" s="15">
        <v>1002400</v>
      </c>
      <c r="I12528" s="38" t="s">
        <v>252</v>
      </c>
      <c r="J12528" s="15">
        <v>13.1</v>
      </c>
    </row>
    <row r="12529" spans="1:10" x14ac:dyDescent="0.3">
      <c r="A12529" s="38" t="s">
        <v>252</v>
      </c>
      <c r="B12529" s="15">
        <v>320500</v>
      </c>
      <c r="C12529" s="15">
        <v>5191975</v>
      </c>
      <c r="E12529" s="36" t="s">
        <v>246</v>
      </c>
      <c r="F12529" s="15">
        <v>154900</v>
      </c>
      <c r="G12529" s="15">
        <v>154900</v>
      </c>
      <c r="I12529" s="38" t="s">
        <v>255</v>
      </c>
      <c r="J12529" s="15">
        <v>12.7</v>
      </c>
    </row>
    <row r="12530" spans="1:10" x14ac:dyDescent="0.3">
      <c r="A12530" s="38" t="s">
        <v>255</v>
      </c>
      <c r="B12530" s="15">
        <v>320000</v>
      </c>
      <c r="C12530" s="15">
        <v>8102650</v>
      </c>
      <c r="E12530" s="36" t="s">
        <v>248</v>
      </c>
      <c r="F12530" s="15"/>
      <c r="G12530" s="15">
        <v>0</v>
      </c>
      <c r="I12530" s="38" t="s">
        <v>258</v>
      </c>
      <c r="J12530" s="15">
        <v>12.3</v>
      </c>
    </row>
    <row r="12531" spans="1:10" x14ac:dyDescent="0.3">
      <c r="A12531" s="38" t="s">
        <v>258</v>
      </c>
      <c r="B12531" s="15">
        <v>324000</v>
      </c>
      <c r="C12531" s="15">
        <v>5912288</v>
      </c>
      <c r="E12531" s="36" t="s">
        <v>250</v>
      </c>
      <c r="F12531" s="15">
        <v>443500</v>
      </c>
      <c r="G12531" s="15">
        <v>443500</v>
      </c>
      <c r="I12531" s="38" t="s">
        <v>260</v>
      </c>
      <c r="J12531" s="15">
        <v>12.8</v>
      </c>
    </row>
    <row r="12532" spans="1:10" x14ac:dyDescent="0.3">
      <c r="A12532" s="38" t="s">
        <v>260</v>
      </c>
      <c r="B12532" s="15">
        <v>333250</v>
      </c>
      <c r="C12532" s="15">
        <v>3997423</v>
      </c>
      <c r="E12532" s="37" t="s">
        <v>252</v>
      </c>
      <c r="F12532" s="15">
        <v>290000</v>
      </c>
      <c r="G12532" s="15">
        <v>290000</v>
      </c>
      <c r="I12532" s="38" t="s">
        <v>262</v>
      </c>
      <c r="J12532" s="15">
        <v>13.2</v>
      </c>
    </row>
    <row r="12533" spans="1:10" x14ac:dyDescent="0.3">
      <c r="A12533" s="38" t="s">
        <v>262</v>
      </c>
      <c r="B12533" s="15">
        <v>324000</v>
      </c>
      <c r="C12533" s="15">
        <v>2864900</v>
      </c>
      <c r="E12533" s="37" t="s">
        <v>255</v>
      </c>
      <c r="F12533" s="15"/>
      <c r="G12533" s="15">
        <v>0</v>
      </c>
      <c r="I12533" s="38" t="s">
        <v>263</v>
      </c>
      <c r="J12533" s="15">
        <v>13.8</v>
      </c>
    </row>
    <row r="12534" spans="1:10" x14ac:dyDescent="0.3">
      <c r="A12534" s="38" t="s">
        <v>263</v>
      </c>
      <c r="B12534" s="15">
        <v>331000</v>
      </c>
      <c r="C12534" s="15">
        <v>3930000</v>
      </c>
      <c r="E12534" s="37" t="s">
        <v>258</v>
      </c>
      <c r="F12534" s="15">
        <v>153500</v>
      </c>
      <c r="G12534" s="15">
        <v>153500</v>
      </c>
      <c r="I12534" s="35" t="s">
        <v>264</v>
      </c>
      <c r="J12534" s="15"/>
    </row>
    <row r="12535" spans="1:10" x14ac:dyDescent="0.3">
      <c r="A12535" s="35" t="s">
        <v>274</v>
      </c>
      <c r="B12535" s="15"/>
      <c r="C12535" s="15"/>
      <c r="E12535" s="36" t="s">
        <v>253</v>
      </c>
      <c r="F12535" s="15">
        <v>404000</v>
      </c>
      <c r="G12535" s="15">
        <v>404000</v>
      </c>
      <c r="I12535" s="38" t="s">
        <v>245</v>
      </c>
      <c r="J12535" s="15">
        <v>12.5</v>
      </c>
    </row>
    <row r="12536" spans="1:10" x14ac:dyDescent="0.3">
      <c r="A12536" s="38" t="s">
        <v>245</v>
      </c>
      <c r="B12536" s="15">
        <v>348000</v>
      </c>
      <c r="C12536" s="15">
        <v>4167700</v>
      </c>
      <c r="E12536" s="35" t="s">
        <v>270</v>
      </c>
      <c r="F12536" s="15">
        <v>1055400</v>
      </c>
      <c r="G12536" s="15">
        <v>1494300</v>
      </c>
      <c r="I12536" s="38" t="s">
        <v>247</v>
      </c>
      <c r="J12536" s="15">
        <v>13.3</v>
      </c>
    </row>
    <row r="12537" spans="1:10" x14ac:dyDescent="0.3">
      <c r="A12537" s="38" t="s">
        <v>247</v>
      </c>
      <c r="B12537" s="15">
        <v>351475</v>
      </c>
      <c r="C12537" s="15">
        <v>2883100</v>
      </c>
      <c r="E12537" s="36" t="s">
        <v>246</v>
      </c>
      <c r="F12537" s="15">
        <v>462500</v>
      </c>
      <c r="G12537" s="15">
        <v>462500</v>
      </c>
      <c r="I12537" s="38" t="s">
        <v>249</v>
      </c>
      <c r="J12537" s="15">
        <v>12.3</v>
      </c>
    </row>
    <row r="12538" spans="1:10" x14ac:dyDescent="0.3">
      <c r="A12538" s="38" t="s">
        <v>249</v>
      </c>
      <c r="B12538" s="15">
        <v>380000</v>
      </c>
      <c r="C12538" s="15">
        <v>4356000</v>
      </c>
      <c r="E12538" s="36" t="s">
        <v>248</v>
      </c>
      <c r="F12538" s="15"/>
      <c r="G12538" s="15">
        <v>0</v>
      </c>
      <c r="I12538" s="38" t="s">
        <v>251</v>
      </c>
      <c r="J12538" s="15">
        <v>11.1</v>
      </c>
    </row>
    <row r="12539" spans="1:10" x14ac:dyDescent="0.3">
      <c r="A12539" s="38" t="s">
        <v>251</v>
      </c>
      <c r="B12539" s="15">
        <v>413000</v>
      </c>
      <c r="C12539" s="15">
        <v>3439000</v>
      </c>
      <c r="E12539" s="36" t="s">
        <v>250</v>
      </c>
      <c r="F12539" s="15">
        <v>356900</v>
      </c>
      <c r="G12539" s="15">
        <v>356900</v>
      </c>
      <c r="I12539" s="38" t="s">
        <v>254</v>
      </c>
      <c r="J12539" s="15">
        <v>10</v>
      </c>
    </row>
    <row r="12540" spans="1:10" x14ac:dyDescent="0.3">
      <c r="A12540" s="38" t="s">
        <v>254</v>
      </c>
      <c r="B12540" s="15">
        <v>368630</v>
      </c>
      <c r="C12540" s="15">
        <v>5097160</v>
      </c>
      <c r="E12540" s="37" t="s">
        <v>252</v>
      </c>
      <c r="F12540" s="15"/>
      <c r="G12540" s="15">
        <v>0</v>
      </c>
      <c r="I12540" s="38" t="s">
        <v>257</v>
      </c>
      <c r="J12540" s="15">
        <v>9.6</v>
      </c>
    </row>
    <row r="12541" spans="1:10" x14ac:dyDescent="0.3">
      <c r="A12541" s="38" t="s">
        <v>257</v>
      </c>
      <c r="B12541" s="15">
        <v>327500</v>
      </c>
      <c r="C12541" s="15">
        <v>5239776</v>
      </c>
      <c r="E12541" s="37" t="s">
        <v>255</v>
      </c>
      <c r="F12541" s="15">
        <v>192000</v>
      </c>
      <c r="G12541" s="15">
        <v>192000</v>
      </c>
      <c r="I12541" s="38" t="s">
        <v>252</v>
      </c>
      <c r="J12541" s="15">
        <v>9.8000000000000007</v>
      </c>
    </row>
    <row r="12542" spans="1:10" x14ac:dyDescent="0.3">
      <c r="A12542" s="38" t="s">
        <v>252</v>
      </c>
      <c r="B12542" s="15">
        <v>353000</v>
      </c>
      <c r="C12542" s="15">
        <v>4834450</v>
      </c>
      <c r="E12542" s="37" t="s">
        <v>258</v>
      </c>
      <c r="F12542" s="15">
        <v>164900</v>
      </c>
      <c r="G12542" s="15">
        <v>164900</v>
      </c>
      <c r="I12542" s="38" t="s">
        <v>255</v>
      </c>
      <c r="J12542" s="15">
        <v>10.7</v>
      </c>
    </row>
    <row r="12543" spans="1:10" x14ac:dyDescent="0.3">
      <c r="A12543" s="38" t="s">
        <v>255</v>
      </c>
      <c r="B12543" s="15">
        <v>336500</v>
      </c>
      <c r="C12543" s="15">
        <v>7428800</v>
      </c>
      <c r="E12543" s="36" t="s">
        <v>253</v>
      </c>
      <c r="F12543" s="15">
        <v>236000</v>
      </c>
      <c r="G12543" s="15">
        <v>674900</v>
      </c>
      <c r="I12543" s="38" t="s">
        <v>258</v>
      </c>
      <c r="J12543" s="15">
        <v>10.1</v>
      </c>
    </row>
    <row r="12544" spans="1:10" x14ac:dyDescent="0.3">
      <c r="A12544" s="38" t="s">
        <v>258</v>
      </c>
      <c r="B12544" s="15">
        <v>362000</v>
      </c>
      <c r="C12544" s="15">
        <v>3087949</v>
      </c>
      <c r="E12544" s="35" t="s">
        <v>271</v>
      </c>
      <c r="F12544" s="15">
        <v>749250</v>
      </c>
      <c r="G12544" s="15">
        <v>1294250</v>
      </c>
      <c r="I12544" s="38" t="s">
        <v>260</v>
      </c>
      <c r="J12544" s="15">
        <v>10.199999999999999</v>
      </c>
    </row>
    <row r="12545" spans="1:10" x14ac:dyDescent="0.3">
      <c r="A12545" s="38" t="s">
        <v>260</v>
      </c>
      <c r="B12545" s="15">
        <v>355000</v>
      </c>
      <c r="C12545" s="15">
        <v>5116899</v>
      </c>
      <c r="E12545" s="36" t="s">
        <v>246</v>
      </c>
      <c r="F12545" s="15">
        <v>242000</v>
      </c>
      <c r="G12545" s="15">
        <v>242000</v>
      </c>
      <c r="I12545" s="38" t="s">
        <v>262</v>
      </c>
      <c r="J12545" s="15">
        <v>9.6999999999999993</v>
      </c>
    </row>
    <row r="12546" spans="1:10" x14ac:dyDescent="0.3">
      <c r="A12546" s="38" t="s">
        <v>262</v>
      </c>
      <c r="B12546" s="15">
        <v>367725</v>
      </c>
      <c r="C12546" s="15">
        <v>5284457</v>
      </c>
      <c r="E12546" s="36" t="s">
        <v>248</v>
      </c>
      <c r="F12546" s="15"/>
      <c r="G12546" s="15">
        <v>0</v>
      </c>
      <c r="I12546" s="38" t="s">
        <v>263</v>
      </c>
      <c r="J12546" s="15">
        <v>9.3000000000000007</v>
      </c>
    </row>
    <row r="12547" spans="1:10" x14ac:dyDescent="0.3">
      <c r="A12547" s="38" t="s">
        <v>263</v>
      </c>
      <c r="B12547" s="15">
        <v>372500</v>
      </c>
      <c r="C12547" s="15">
        <v>1295000</v>
      </c>
      <c r="E12547" s="36" t="s">
        <v>250</v>
      </c>
      <c r="F12547" s="15">
        <v>247500</v>
      </c>
      <c r="G12547" s="15">
        <v>247500</v>
      </c>
      <c r="I12547" s="35" t="s">
        <v>266</v>
      </c>
      <c r="J12547" s="15"/>
    </row>
    <row r="12548" spans="1:10" x14ac:dyDescent="0.3">
      <c r="A12548" s="35" t="s">
        <v>275</v>
      </c>
      <c r="B12548" s="15"/>
      <c r="C12548" s="15"/>
      <c r="E12548" s="37" t="s">
        <v>252</v>
      </c>
      <c r="F12548" s="15"/>
      <c r="G12548" s="15">
        <v>0</v>
      </c>
      <c r="I12548" s="38" t="s">
        <v>245</v>
      </c>
      <c r="J12548" s="15">
        <v>10.199999999999999</v>
      </c>
    </row>
    <row r="12549" spans="1:10" x14ac:dyDescent="0.3">
      <c r="A12549" s="38" t="s">
        <v>245</v>
      </c>
      <c r="B12549" s="15">
        <v>358000</v>
      </c>
      <c r="C12549" s="15">
        <v>3211000</v>
      </c>
      <c r="E12549" s="37" t="s">
        <v>255</v>
      </c>
      <c r="F12549" s="15">
        <v>247500</v>
      </c>
      <c r="G12549" s="15">
        <v>247500</v>
      </c>
      <c r="I12549" s="38" t="s">
        <v>247</v>
      </c>
      <c r="J12549" s="15">
        <v>11.8</v>
      </c>
    </row>
    <row r="12550" spans="1:10" x14ac:dyDescent="0.3">
      <c r="A12550" s="38" t="s">
        <v>247</v>
      </c>
      <c r="B12550" s="15">
        <v>336000</v>
      </c>
      <c r="C12550" s="15">
        <v>2360000</v>
      </c>
      <c r="E12550" s="37" t="s">
        <v>258</v>
      </c>
      <c r="F12550" s="15"/>
      <c r="G12550" s="15">
        <v>0</v>
      </c>
      <c r="I12550" s="38" t="s">
        <v>249</v>
      </c>
      <c r="J12550" s="15">
        <v>10.1</v>
      </c>
    </row>
    <row r="12551" spans="1:10" x14ac:dyDescent="0.3">
      <c r="A12551" s="38" t="s">
        <v>249</v>
      </c>
      <c r="B12551" s="15">
        <v>400000</v>
      </c>
      <c r="C12551" s="15">
        <v>4060500</v>
      </c>
      <c r="E12551" s="36" t="s">
        <v>253</v>
      </c>
      <c r="F12551" s="15">
        <v>259750</v>
      </c>
      <c r="G12551" s="15">
        <v>804750</v>
      </c>
      <c r="I12551" s="38" t="s">
        <v>251</v>
      </c>
      <c r="J12551" s="15">
        <v>8.8000000000000007</v>
      </c>
    </row>
    <row r="12552" spans="1:10" x14ac:dyDescent="0.3">
      <c r="A12552" s="38" t="s">
        <v>251</v>
      </c>
      <c r="B12552" s="15">
        <v>380000</v>
      </c>
      <c r="C12552" s="15">
        <v>4170000</v>
      </c>
      <c r="E12552" s="35" t="s">
        <v>272</v>
      </c>
      <c r="F12552" s="15">
        <v>2446075</v>
      </c>
      <c r="G12552" s="15">
        <v>6309149</v>
      </c>
      <c r="I12552" s="38" t="s">
        <v>254</v>
      </c>
      <c r="J12552" s="15">
        <v>10</v>
      </c>
    </row>
    <row r="12553" spans="1:10" x14ac:dyDescent="0.3">
      <c r="A12553" s="38" t="s">
        <v>254</v>
      </c>
      <c r="B12553" s="15">
        <v>373750</v>
      </c>
      <c r="C12553" s="15">
        <v>6603450</v>
      </c>
      <c r="E12553" s="36" t="s">
        <v>246</v>
      </c>
      <c r="F12553" s="15">
        <v>448900</v>
      </c>
      <c r="G12553" s="15">
        <v>1347800</v>
      </c>
      <c r="I12553" s="38" t="s">
        <v>257</v>
      </c>
      <c r="J12553" s="15">
        <v>10.3</v>
      </c>
    </row>
    <row r="12554" spans="1:10" x14ac:dyDescent="0.3">
      <c r="A12554" s="38" t="s">
        <v>257</v>
      </c>
      <c r="B12554" s="15">
        <v>375000</v>
      </c>
      <c r="C12554" s="15">
        <v>3988500</v>
      </c>
      <c r="E12554" s="36" t="s">
        <v>248</v>
      </c>
      <c r="F12554" s="15">
        <v>670000</v>
      </c>
      <c r="G12554" s="15">
        <v>670000</v>
      </c>
      <c r="I12554" s="38" t="s">
        <v>252</v>
      </c>
      <c r="J12554" s="15">
        <v>10.8</v>
      </c>
    </row>
    <row r="12555" spans="1:10" x14ac:dyDescent="0.3">
      <c r="A12555" s="38" t="s">
        <v>252</v>
      </c>
      <c r="B12555" s="15">
        <v>361000</v>
      </c>
      <c r="C12555" s="15">
        <v>5251416</v>
      </c>
      <c r="E12555" s="36" t="s">
        <v>250</v>
      </c>
      <c r="F12555" s="15">
        <v>589175</v>
      </c>
      <c r="G12555" s="15">
        <v>1360949</v>
      </c>
      <c r="I12555" s="38" t="s">
        <v>255</v>
      </c>
      <c r="J12555" s="15">
        <v>11.3</v>
      </c>
    </row>
    <row r="12556" spans="1:10" x14ac:dyDescent="0.3">
      <c r="A12556" s="38" t="s">
        <v>255</v>
      </c>
      <c r="B12556" s="15">
        <v>380000</v>
      </c>
      <c r="C12556" s="15">
        <v>4993750</v>
      </c>
      <c r="E12556" s="37" t="s">
        <v>252</v>
      </c>
      <c r="F12556" s="15"/>
      <c r="G12556" s="15">
        <v>0</v>
      </c>
      <c r="I12556" s="38" t="s">
        <v>258</v>
      </c>
      <c r="J12556" s="15">
        <v>11.6</v>
      </c>
    </row>
    <row r="12557" spans="1:10" x14ac:dyDescent="0.3">
      <c r="A12557" s="38" t="s">
        <v>258</v>
      </c>
      <c r="B12557" s="15">
        <v>374975</v>
      </c>
      <c r="C12557" s="15">
        <v>2184950</v>
      </c>
      <c r="E12557" s="37" t="s">
        <v>255</v>
      </c>
      <c r="F12557" s="15">
        <v>272400</v>
      </c>
      <c r="G12557" s="15">
        <v>727399</v>
      </c>
      <c r="I12557" s="38" t="s">
        <v>260</v>
      </c>
      <c r="J12557" s="15">
        <v>11.8</v>
      </c>
    </row>
    <row r="12558" spans="1:10" x14ac:dyDescent="0.3">
      <c r="A12558" s="38" t="s">
        <v>260</v>
      </c>
      <c r="B12558" s="15">
        <v>410000</v>
      </c>
      <c r="C12558" s="15">
        <v>4943094</v>
      </c>
      <c r="E12558" s="37" t="s">
        <v>258</v>
      </c>
      <c r="F12558" s="15">
        <v>316775</v>
      </c>
      <c r="G12558" s="15">
        <v>633550</v>
      </c>
      <c r="I12558" s="38" t="s">
        <v>262</v>
      </c>
      <c r="J12558" s="15">
        <v>10.8</v>
      </c>
    </row>
    <row r="12559" spans="1:10" x14ac:dyDescent="0.3">
      <c r="A12559" s="38" t="s">
        <v>262</v>
      </c>
      <c r="B12559" s="15">
        <v>425000</v>
      </c>
      <c r="C12559" s="15">
        <v>2911450</v>
      </c>
      <c r="E12559" s="36" t="s">
        <v>253</v>
      </c>
      <c r="F12559" s="15">
        <v>738000</v>
      </c>
      <c r="G12559" s="15">
        <v>2930400</v>
      </c>
      <c r="I12559" s="38" t="s">
        <v>263</v>
      </c>
      <c r="J12559" s="15">
        <v>9.8000000000000007</v>
      </c>
    </row>
    <row r="12560" spans="1:10" x14ac:dyDescent="0.3">
      <c r="A12560" s="14">
        <v>71</v>
      </c>
      <c r="B12560" s="15">
        <v>48126422</v>
      </c>
      <c r="C12560" s="15">
        <v>112807919</v>
      </c>
      <c r="E12560" s="35" t="s">
        <v>273</v>
      </c>
      <c r="F12560" s="15">
        <v>3014504</v>
      </c>
      <c r="G12560" s="15">
        <v>10137993</v>
      </c>
      <c r="I12560" s="35" t="s">
        <v>267</v>
      </c>
      <c r="J12560" s="15"/>
    </row>
    <row r="12561" spans="1:10" x14ac:dyDescent="0.3">
      <c r="A12561" s="35" t="s">
        <v>259</v>
      </c>
      <c r="B12561" s="15"/>
      <c r="C12561" s="15"/>
      <c r="E12561" s="36" t="s">
        <v>246</v>
      </c>
      <c r="F12561" s="15">
        <v>611000</v>
      </c>
      <c r="G12561" s="15">
        <v>2557400</v>
      </c>
      <c r="I12561" s="38" t="s">
        <v>245</v>
      </c>
      <c r="J12561" s="15">
        <v>9.6</v>
      </c>
    </row>
    <row r="12562" spans="1:10" x14ac:dyDescent="0.3">
      <c r="A12562" s="38" t="s">
        <v>245</v>
      </c>
      <c r="B12562" s="15">
        <v>261500</v>
      </c>
      <c r="C12562" s="15">
        <v>523000</v>
      </c>
      <c r="E12562" s="36" t="s">
        <v>248</v>
      </c>
      <c r="F12562" s="15">
        <v>716154</v>
      </c>
      <c r="G12562" s="15">
        <v>2528794</v>
      </c>
      <c r="I12562" s="38" t="s">
        <v>247</v>
      </c>
      <c r="J12562" s="15">
        <v>9.1</v>
      </c>
    </row>
    <row r="12563" spans="1:10" x14ac:dyDescent="0.3">
      <c r="A12563" s="38" t="s">
        <v>247</v>
      </c>
      <c r="B12563" s="15">
        <v>215000</v>
      </c>
      <c r="C12563" s="15">
        <v>215000</v>
      </c>
      <c r="E12563" s="36" t="s">
        <v>250</v>
      </c>
      <c r="F12563" s="15">
        <v>907750</v>
      </c>
      <c r="G12563" s="15">
        <v>2873499</v>
      </c>
      <c r="I12563" s="38" t="s">
        <v>249</v>
      </c>
      <c r="J12563" s="15">
        <v>8.8000000000000007</v>
      </c>
    </row>
    <row r="12564" spans="1:10" x14ac:dyDescent="0.3">
      <c r="A12564" s="38" t="s">
        <v>249</v>
      </c>
      <c r="B12564" s="15"/>
      <c r="C12564" s="15">
        <v>0</v>
      </c>
      <c r="E12564" s="37" t="s">
        <v>252</v>
      </c>
      <c r="F12564" s="15">
        <v>235000</v>
      </c>
      <c r="G12564" s="15">
        <v>765000</v>
      </c>
      <c r="I12564" s="38" t="s">
        <v>251</v>
      </c>
      <c r="J12564" s="15">
        <v>8.3000000000000007</v>
      </c>
    </row>
    <row r="12565" spans="1:10" x14ac:dyDescent="0.3">
      <c r="A12565" s="38" t="s">
        <v>251</v>
      </c>
      <c r="B12565" s="15">
        <v>310000</v>
      </c>
      <c r="C12565" s="15">
        <v>310000</v>
      </c>
      <c r="E12565" s="37" t="s">
        <v>255</v>
      </c>
      <c r="F12565" s="15">
        <v>325000</v>
      </c>
      <c r="G12565" s="15">
        <v>1412999</v>
      </c>
      <c r="I12565" s="38" t="s">
        <v>254</v>
      </c>
      <c r="J12565" s="15">
        <v>8.5</v>
      </c>
    </row>
    <row r="12566" spans="1:10" x14ac:dyDescent="0.3">
      <c r="A12566" s="38" t="s">
        <v>254</v>
      </c>
      <c r="B12566" s="15">
        <v>244500</v>
      </c>
      <c r="C12566" s="15">
        <v>489000</v>
      </c>
      <c r="E12566" s="37" t="s">
        <v>258</v>
      </c>
      <c r="F12566" s="15">
        <v>347750</v>
      </c>
      <c r="G12566" s="15">
        <v>695500</v>
      </c>
      <c r="I12566" s="38" t="s">
        <v>257</v>
      </c>
      <c r="J12566" s="15">
        <v>8.5</v>
      </c>
    </row>
    <row r="12567" spans="1:10" x14ac:dyDescent="0.3">
      <c r="A12567" s="38" t="s">
        <v>257</v>
      </c>
      <c r="B12567" s="15"/>
      <c r="C12567" s="15">
        <v>0</v>
      </c>
      <c r="E12567" s="36" t="s">
        <v>253</v>
      </c>
      <c r="F12567" s="15">
        <v>779600</v>
      </c>
      <c r="G12567" s="15">
        <v>2178300</v>
      </c>
      <c r="I12567" s="38" t="s">
        <v>252</v>
      </c>
      <c r="J12567" s="15">
        <v>8.1999999999999993</v>
      </c>
    </row>
    <row r="12568" spans="1:10" x14ac:dyDescent="0.3">
      <c r="A12568" s="38" t="s">
        <v>252</v>
      </c>
      <c r="B12568" s="15">
        <v>314400</v>
      </c>
      <c r="C12568" s="15">
        <v>628800</v>
      </c>
      <c r="E12568" s="35" t="s">
        <v>274</v>
      </c>
      <c r="F12568" s="15">
        <v>4217339</v>
      </c>
      <c r="G12568" s="15">
        <v>9869577</v>
      </c>
      <c r="I12568" s="38" t="s">
        <v>255</v>
      </c>
      <c r="J12568" s="15">
        <v>7.7</v>
      </c>
    </row>
    <row r="12569" spans="1:10" x14ac:dyDescent="0.3">
      <c r="A12569" s="38" t="s">
        <v>255</v>
      </c>
      <c r="B12569" s="15">
        <v>265500</v>
      </c>
      <c r="C12569" s="15">
        <v>265500</v>
      </c>
      <c r="E12569" s="36" t="s">
        <v>246</v>
      </c>
      <c r="F12569" s="15">
        <v>862500</v>
      </c>
      <c r="G12569" s="15">
        <v>1913500</v>
      </c>
      <c r="I12569" s="38" t="s">
        <v>258</v>
      </c>
      <c r="J12569" s="15">
        <v>8.9</v>
      </c>
    </row>
    <row r="12570" spans="1:10" x14ac:dyDescent="0.3">
      <c r="A12570" s="38" t="s">
        <v>258</v>
      </c>
      <c r="B12570" s="15">
        <v>258000</v>
      </c>
      <c r="C12570" s="15">
        <v>258000</v>
      </c>
      <c r="E12570" s="36" t="s">
        <v>248</v>
      </c>
      <c r="F12570" s="15">
        <v>971889</v>
      </c>
      <c r="G12570" s="15">
        <v>2228777</v>
      </c>
      <c r="I12570" s="38" t="s">
        <v>260</v>
      </c>
      <c r="J12570" s="15">
        <v>8.4</v>
      </c>
    </row>
    <row r="12571" spans="1:10" x14ac:dyDescent="0.3">
      <c r="A12571" s="38" t="s">
        <v>260</v>
      </c>
      <c r="B12571" s="15">
        <v>211200</v>
      </c>
      <c r="C12571" s="15">
        <v>422400</v>
      </c>
      <c r="E12571" s="36" t="s">
        <v>250</v>
      </c>
      <c r="F12571" s="15">
        <v>921950</v>
      </c>
      <c r="G12571" s="15">
        <v>3330300</v>
      </c>
      <c r="I12571" s="38" t="s">
        <v>262</v>
      </c>
      <c r="J12571" s="15">
        <v>8</v>
      </c>
    </row>
    <row r="12572" spans="1:10" x14ac:dyDescent="0.3">
      <c r="A12572" s="38" t="s">
        <v>262</v>
      </c>
      <c r="B12572" s="15">
        <v>209450</v>
      </c>
      <c r="C12572" s="15">
        <v>418900</v>
      </c>
      <c r="E12572" s="37" t="s">
        <v>252</v>
      </c>
      <c r="F12572" s="15">
        <v>234450</v>
      </c>
      <c r="G12572" s="15">
        <v>947900</v>
      </c>
      <c r="I12572" s="38" t="s">
        <v>263</v>
      </c>
      <c r="J12572" s="15">
        <v>7.8</v>
      </c>
    </row>
    <row r="12573" spans="1:10" x14ac:dyDescent="0.3">
      <c r="A12573" s="38" t="s">
        <v>263</v>
      </c>
      <c r="B12573" s="15"/>
      <c r="C12573" s="15">
        <v>0</v>
      </c>
      <c r="E12573" s="37" t="s">
        <v>255</v>
      </c>
      <c r="F12573" s="15">
        <v>367500</v>
      </c>
      <c r="G12573" s="15">
        <v>1427400</v>
      </c>
      <c r="I12573" s="35" t="s">
        <v>268</v>
      </c>
      <c r="J12573" s="15"/>
    </row>
    <row r="12574" spans="1:10" x14ac:dyDescent="0.3">
      <c r="A12574" s="35" t="s">
        <v>265</v>
      </c>
      <c r="B12574" s="15"/>
      <c r="C12574" s="15"/>
      <c r="E12574" s="37" t="s">
        <v>258</v>
      </c>
      <c r="F12574" s="15">
        <v>320000</v>
      </c>
      <c r="G12574" s="15">
        <v>955000</v>
      </c>
      <c r="I12574" s="38" t="s">
        <v>245</v>
      </c>
      <c r="J12574" s="15">
        <v>7.8</v>
      </c>
    </row>
    <row r="12575" spans="1:10" x14ac:dyDescent="0.3">
      <c r="A12575" s="38" t="s">
        <v>245</v>
      </c>
      <c r="B12575" s="15"/>
      <c r="C12575" s="15">
        <v>0</v>
      </c>
      <c r="E12575" s="36" t="s">
        <v>253</v>
      </c>
      <c r="F12575" s="15">
        <v>1461000</v>
      </c>
      <c r="G12575" s="15">
        <v>2397000</v>
      </c>
      <c r="I12575" s="38" t="s">
        <v>247</v>
      </c>
      <c r="J12575" s="15">
        <v>7.6</v>
      </c>
    </row>
    <row r="12576" spans="1:10" x14ac:dyDescent="0.3">
      <c r="A12576" s="38" t="s">
        <v>247</v>
      </c>
      <c r="B12576" s="15"/>
      <c r="C12576" s="15">
        <v>0</v>
      </c>
      <c r="E12576" s="35" t="s">
        <v>275</v>
      </c>
      <c r="F12576" s="15">
        <v>2961125</v>
      </c>
      <c r="G12576" s="15">
        <v>7036200</v>
      </c>
      <c r="I12576" s="38" t="s">
        <v>249</v>
      </c>
      <c r="J12576" s="15">
        <v>7.5</v>
      </c>
    </row>
    <row r="12577" spans="1:10" x14ac:dyDescent="0.3">
      <c r="A12577" s="38" t="s">
        <v>249</v>
      </c>
      <c r="B12577" s="15">
        <v>359750</v>
      </c>
      <c r="C12577" s="15">
        <v>719500</v>
      </c>
      <c r="E12577" s="36" t="s">
        <v>246</v>
      </c>
      <c r="F12577" s="15">
        <v>240000</v>
      </c>
      <c r="G12577" s="15">
        <v>832000</v>
      </c>
      <c r="I12577" s="38" t="s">
        <v>251</v>
      </c>
      <c r="J12577" s="15">
        <v>8.1999999999999993</v>
      </c>
    </row>
    <row r="12578" spans="1:10" x14ac:dyDescent="0.3">
      <c r="A12578" s="38" t="s">
        <v>251</v>
      </c>
      <c r="B12578" s="15">
        <v>180000</v>
      </c>
      <c r="C12578" s="15">
        <v>180000</v>
      </c>
      <c r="E12578" s="36" t="s">
        <v>248</v>
      </c>
      <c r="F12578" s="15">
        <v>1116450</v>
      </c>
      <c r="G12578" s="15">
        <v>3454850</v>
      </c>
      <c r="I12578" s="38" t="s">
        <v>254</v>
      </c>
      <c r="J12578" s="15">
        <v>7.5</v>
      </c>
    </row>
    <row r="12579" spans="1:10" x14ac:dyDescent="0.3">
      <c r="A12579" s="38" t="s">
        <v>254</v>
      </c>
      <c r="B12579" s="15">
        <v>267500</v>
      </c>
      <c r="C12579" s="15">
        <v>776000</v>
      </c>
      <c r="E12579" s="36" t="s">
        <v>250</v>
      </c>
      <c r="F12579" s="15">
        <v>993250</v>
      </c>
      <c r="G12579" s="15">
        <v>1526500</v>
      </c>
      <c r="I12579" s="38" t="s">
        <v>257</v>
      </c>
      <c r="J12579" s="15">
        <v>7.3</v>
      </c>
    </row>
    <row r="12580" spans="1:10" x14ac:dyDescent="0.3">
      <c r="A12580" s="38" t="s">
        <v>257</v>
      </c>
      <c r="B12580" s="15">
        <v>304650</v>
      </c>
      <c r="C12580" s="15">
        <v>609300</v>
      </c>
      <c r="E12580" s="37" t="s">
        <v>252</v>
      </c>
      <c r="F12580" s="15">
        <v>258500</v>
      </c>
      <c r="G12580" s="15">
        <v>517000</v>
      </c>
      <c r="I12580" s="38" t="s">
        <v>252</v>
      </c>
      <c r="J12580" s="15">
        <v>7</v>
      </c>
    </row>
    <row r="12581" spans="1:10" x14ac:dyDescent="0.3">
      <c r="A12581" s="38" t="s">
        <v>252</v>
      </c>
      <c r="B12581" s="15">
        <v>321750</v>
      </c>
      <c r="C12581" s="15">
        <v>643500</v>
      </c>
      <c r="E12581" s="37" t="s">
        <v>255</v>
      </c>
      <c r="F12581" s="15">
        <v>460000</v>
      </c>
      <c r="G12581" s="15">
        <v>460000</v>
      </c>
      <c r="I12581" s="38" t="s">
        <v>255</v>
      </c>
      <c r="J12581" s="15">
        <v>6.1</v>
      </c>
    </row>
    <row r="12582" spans="1:10" x14ac:dyDescent="0.3">
      <c r="A12582" s="38" t="s">
        <v>255</v>
      </c>
      <c r="B12582" s="15">
        <v>462000</v>
      </c>
      <c r="C12582" s="15">
        <v>924000</v>
      </c>
      <c r="E12582" s="37" t="s">
        <v>258</v>
      </c>
      <c r="F12582" s="15">
        <v>274750</v>
      </c>
      <c r="G12582" s="15">
        <v>549500</v>
      </c>
      <c r="I12582" s="38" t="s">
        <v>258</v>
      </c>
      <c r="J12582" s="15">
        <v>5.8</v>
      </c>
    </row>
    <row r="12583" spans="1:10" x14ac:dyDescent="0.3">
      <c r="A12583" s="38" t="s">
        <v>258</v>
      </c>
      <c r="B12583" s="15">
        <v>220000</v>
      </c>
      <c r="C12583" s="15">
        <v>220000</v>
      </c>
      <c r="E12583" s="36" t="s">
        <v>253</v>
      </c>
      <c r="F12583" s="15">
        <v>611425</v>
      </c>
      <c r="G12583" s="15">
        <v>1222850</v>
      </c>
      <c r="I12583" s="38" t="s">
        <v>260</v>
      </c>
      <c r="J12583" s="15">
        <v>5</v>
      </c>
    </row>
    <row r="12584" spans="1:10" x14ac:dyDescent="0.3">
      <c r="A12584" s="38" t="s">
        <v>260</v>
      </c>
      <c r="B12584" s="15">
        <v>292000</v>
      </c>
      <c r="C12584" s="15">
        <v>584000</v>
      </c>
      <c r="E12584" s="14">
        <v>310</v>
      </c>
      <c r="F12584" s="15">
        <v>75303192</v>
      </c>
      <c r="G12584" s="15">
        <v>1208517839</v>
      </c>
      <c r="I12584" s="38" t="s">
        <v>262</v>
      </c>
      <c r="J12584" s="15">
        <v>5.0999999999999996</v>
      </c>
    </row>
    <row r="12585" spans="1:10" x14ac:dyDescent="0.3">
      <c r="A12585" s="38" t="s">
        <v>262</v>
      </c>
      <c r="B12585" s="15"/>
      <c r="C12585" s="15">
        <v>0</v>
      </c>
      <c r="E12585" s="35" t="s">
        <v>259</v>
      </c>
      <c r="F12585" s="15">
        <v>4524149</v>
      </c>
      <c r="G12585" s="15">
        <v>70873917</v>
      </c>
      <c r="I12585" s="38" t="s">
        <v>263</v>
      </c>
      <c r="J12585" s="15">
        <v>4.5999999999999996</v>
      </c>
    </row>
    <row r="12586" spans="1:10" x14ac:dyDescent="0.3">
      <c r="A12586" s="38" t="s">
        <v>263</v>
      </c>
      <c r="B12586" s="15"/>
      <c r="C12586" s="15">
        <v>0</v>
      </c>
      <c r="E12586" s="36" t="s">
        <v>246</v>
      </c>
      <c r="F12586" s="15">
        <v>1037000</v>
      </c>
      <c r="G12586" s="15">
        <v>11186467</v>
      </c>
      <c r="I12586" s="35" t="s">
        <v>269</v>
      </c>
      <c r="J12586" s="15"/>
    </row>
    <row r="12587" spans="1:10" x14ac:dyDescent="0.3">
      <c r="A12587" s="35" t="s">
        <v>244</v>
      </c>
      <c r="B12587" s="15"/>
      <c r="C12587" s="15"/>
      <c r="E12587" s="36" t="s">
        <v>248</v>
      </c>
      <c r="F12587" s="15">
        <v>1087725</v>
      </c>
      <c r="G12587" s="15">
        <v>24164554</v>
      </c>
      <c r="I12587" s="38" t="s">
        <v>245</v>
      </c>
      <c r="J12587" s="15">
        <v>4.5</v>
      </c>
    </row>
    <row r="12588" spans="1:10" x14ac:dyDescent="0.3">
      <c r="A12588" s="38" t="s">
        <v>245</v>
      </c>
      <c r="B12588" s="15">
        <v>380000</v>
      </c>
      <c r="C12588" s="15">
        <v>380000</v>
      </c>
      <c r="E12588" s="36" t="s">
        <v>250</v>
      </c>
      <c r="F12588" s="15">
        <v>1176199</v>
      </c>
      <c r="G12588" s="15">
        <v>18800300</v>
      </c>
      <c r="I12588" s="38" t="s">
        <v>247</v>
      </c>
      <c r="J12588" s="15">
        <v>4.4000000000000004</v>
      </c>
    </row>
    <row r="12589" spans="1:10" x14ac:dyDescent="0.3">
      <c r="A12589" s="38" t="s">
        <v>247</v>
      </c>
      <c r="B12589" s="15"/>
      <c r="C12589" s="15">
        <v>0</v>
      </c>
      <c r="E12589" s="37" t="s">
        <v>252</v>
      </c>
      <c r="F12589" s="15">
        <v>414750</v>
      </c>
      <c r="G12589" s="15">
        <v>6409071</v>
      </c>
      <c r="I12589" s="38" t="s">
        <v>249</v>
      </c>
      <c r="J12589" s="15">
        <v>4.0999999999999996</v>
      </c>
    </row>
    <row r="12590" spans="1:10" x14ac:dyDescent="0.3">
      <c r="A12590" s="38" t="s">
        <v>249</v>
      </c>
      <c r="B12590" s="15"/>
      <c r="C12590" s="15">
        <v>0</v>
      </c>
      <c r="E12590" s="37" t="s">
        <v>255</v>
      </c>
      <c r="F12590" s="15">
        <v>385999</v>
      </c>
      <c r="G12590" s="15">
        <v>6246809</v>
      </c>
      <c r="I12590" s="38" t="s">
        <v>251</v>
      </c>
      <c r="J12590" s="15">
        <v>3.8</v>
      </c>
    </row>
    <row r="12591" spans="1:10" x14ac:dyDescent="0.3">
      <c r="A12591" s="38" t="s">
        <v>251</v>
      </c>
      <c r="B12591" s="15"/>
      <c r="C12591" s="15">
        <v>0</v>
      </c>
      <c r="E12591" s="37" t="s">
        <v>258</v>
      </c>
      <c r="F12591" s="15">
        <v>375450</v>
      </c>
      <c r="G12591" s="15">
        <v>6144420</v>
      </c>
      <c r="I12591" s="38" t="s">
        <v>254</v>
      </c>
      <c r="J12591" s="15">
        <v>3.7</v>
      </c>
    </row>
    <row r="12592" spans="1:10" x14ac:dyDescent="0.3">
      <c r="A12592" s="38" t="s">
        <v>254</v>
      </c>
      <c r="B12592" s="15">
        <v>347550</v>
      </c>
      <c r="C12592" s="15">
        <v>695100</v>
      </c>
      <c r="E12592" s="36" t="s">
        <v>253</v>
      </c>
      <c r="F12592" s="15">
        <v>1223225</v>
      </c>
      <c r="G12592" s="15">
        <v>16722596</v>
      </c>
      <c r="I12592" s="38" t="s">
        <v>257</v>
      </c>
      <c r="J12592" s="15">
        <v>3.5</v>
      </c>
    </row>
    <row r="12593" spans="1:10" x14ac:dyDescent="0.3">
      <c r="A12593" s="38" t="s">
        <v>257</v>
      </c>
      <c r="B12593" s="15">
        <v>286500</v>
      </c>
      <c r="C12593" s="15">
        <v>897449</v>
      </c>
      <c r="E12593" s="35" t="s">
        <v>265</v>
      </c>
      <c r="F12593" s="15">
        <v>5508370</v>
      </c>
      <c r="G12593" s="15">
        <v>103688741</v>
      </c>
      <c r="I12593" s="38" t="s">
        <v>252</v>
      </c>
      <c r="J12593" s="15">
        <v>3.8</v>
      </c>
    </row>
    <row r="12594" spans="1:10" x14ac:dyDescent="0.3">
      <c r="A12594" s="38" t="s">
        <v>252</v>
      </c>
      <c r="B12594" s="15">
        <v>570000</v>
      </c>
      <c r="C12594" s="15">
        <v>570000</v>
      </c>
      <c r="E12594" s="36" t="s">
        <v>246</v>
      </c>
      <c r="F12594" s="15">
        <v>1242450</v>
      </c>
      <c r="G12594" s="15">
        <v>21319103</v>
      </c>
      <c r="I12594" s="38" t="s">
        <v>255</v>
      </c>
      <c r="J12594" s="15">
        <v>4.0999999999999996</v>
      </c>
    </row>
    <row r="12595" spans="1:10" x14ac:dyDescent="0.3">
      <c r="A12595" s="38" t="s">
        <v>255</v>
      </c>
      <c r="B12595" s="15">
        <v>276875</v>
      </c>
      <c r="C12595" s="15">
        <v>553750</v>
      </c>
      <c r="E12595" s="36" t="s">
        <v>248</v>
      </c>
      <c r="F12595" s="15">
        <v>1320800</v>
      </c>
      <c r="G12595" s="15">
        <v>28391431</v>
      </c>
      <c r="I12595" s="38" t="s">
        <v>258</v>
      </c>
      <c r="J12595" s="15">
        <v>4</v>
      </c>
    </row>
    <row r="12596" spans="1:10" x14ac:dyDescent="0.3">
      <c r="A12596" s="38" t="s">
        <v>258</v>
      </c>
      <c r="B12596" s="15">
        <v>347500</v>
      </c>
      <c r="C12596" s="15">
        <v>347500</v>
      </c>
      <c r="E12596" s="36" t="s">
        <v>250</v>
      </c>
      <c r="F12596" s="15">
        <v>1444070</v>
      </c>
      <c r="G12596" s="15">
        <v>29596037</v>
      </c>
      <c r="I12596" s="38" t="s">
        <v>260</v>
      </c>
      <c r="J12596" s="15">
        <v>3.8</v>
      </c>
    </row>
    <row r="12597" spans="1:10" x14ac:dyDescent="0.3">
      <c r="A12597" s="38" t="s">
        <v>260</v>
      </c>
      <c r="B12597" s="15">
        <v>575900</v>
      </c>
      <c r="C12597" s="15">
        <v>575900</v>
      </c>
      <c r="E12597" s="37" t="s">
        <v>252</v>
      </c>
      <c r="F12597" s="15">
        <v>458895</v>
      </c>
      <c r="G12597" s="15">
        <v>8761490</v>
      </c>
      <c r="I12597" s="38" t="s">
        <v>262</v>
      </c>
      <c r="J12597" s="15">
        <v>3.4</v>
      </c>
    </row>
    <row r="12598" spans="1:10" x14ac:dyDescent="0.3">
      <c r="A12598" s="38" t="s">
        <v>262</v>
      </c>
      <c r="B12598" s="15">
        <v>393500</v>
      </c>
      <c r="C12598" s="15">
        <v>787000</v>
      </c>
      <c r="E12598" s="37" t="s">
        <v>255</v>
      </c>
      <c r="F12598" s="15">
        <v>499000</v>
      </c>
      <c r="G12598" s="15">
        <v>9785447</v>
      </c>
      <c r="I12598" s="38" t="s">
        <v>263</v>
      </c>
      <c r="J12598" s="15">
        <v>3.4</v>
      </c>
    </row>
    <row r="12599" spans="1:10" x14ac:dyDescent="0.3">
      <c r="A12599" s="38" t="s">
        <v>263</v>
      </c>
      <c r="B12599" s="15">
        <v>370000</v>
      </c>
      <c r="C12599" s="15">
        <v>370000</v>
      </c>
      <c r="E12599" s="37" t="s">
        <v>258</v>
      </c>
      <c r="F12599" s="15">
        <v>486175</v>
      </c>
      <c r="G12599" s="15">
        <v>11049100</v>
      </c>
      <c r="I12599" s="35" t="s">
        <v>270</v>
      </c>
      <c r="J12599" s="15"/>
    </row>
    <row r="12600" spans="1:10" x14ac:dyDescent="0.3">
      <c r="A12600" s="35" t="s">
        <v>256</v>
      </c>
      <c r="B12600" s="15"/>
      <c r="C12600" s="15"/>
      <c r="E12600" s="36" t="s">
        <v>253</v>
      </c>
      <c r="F12600" s="15">
        <v>1501050</v>
      </c>
      <c r="G12600" s="15">
        <v>24382170</v>
      </c>
      <c r="I12600" s="38" t="s">
        <v>245</v>
      </c>
      <c r="J12600" s="15">
        <v>3.4</v>
      </c>
    </row>
    <row r="12601" spans="1:10" x14ac:dyDescent="0.3">
      <c r="A12601" s="38" t="s">
        <v>245</v>
      </c>
      <c r="B12601" s="15"/>
      <c r="C12601" s="15">
        <v>0</v>
      </c>
      <c r="E12601" s="35" t="s">
        <v>244</v>
      </c>
      <c r="F12601" s="15">
        <v>6210025</v>
      </c>
      <c r="G12601" s="15">
        <v>120739567</v>
      </c>
      <c r="I12601" s="38" t="s">
        <v>247</v>
      </c>
      <c r="J12601" s="15">
        <v>3.3</v>
      </c>
    </row>
    <row r="12602" spans="1:10" x14ac:dyDescent="0.3">
      <c r="A12602" s="38" t="s">
        <v>247</v>
      </c>
      <c r="B12602" s="15">
        <v>319975</v>
      </c>
      <c r="C12602" s="15">
        <v>639950</v>
      </c>
      <c r="E12602" s="36" t="s">
        <v>246</v>
      </c>
      <c r="F12602" s="15">
        <v>1436425</v>
      </c>
      <c r="G12602" s="15">
        <v>26965048</v>
      </c>
      <c r="I12602" s="38" t="s">
        <v>249</v>
      </c>
      <c r="J12602" s="15">
        <v>3.9</v>
      </c>
    </row>
    <row r="12603" spans="1:10" x14ac:dyDescent="0.3">
      <c r="A12603" s="38" t="s">
        <v>249</v>
      </c>
      <c r="B12603" s="15"/>
      <c r="C12603" s="15">
        <v>0</v>
      </c>
      <c r="E12603" s="36" t="s">
        <v>248</v>
      </c>
      <c r="F12603" s="15">
        <v>1569500</v>
      </c>
      <c r="G12603" s="15">
        <v>35223801</v>
      </c>
      <c r="I12603" s="38" t="s">
        <v>251</v>
      </c>
      <c r="J12603" s="15">
        <v>4.3</v>
      </c>
    </row>
    <row r="12604" spans="1:10" x14ac:dyDescent="0.3">
      <c r="A12604" s="38" t="s">
        <v>251</v>
      </c>
      <c r="B12604" s="15">
        <v>479075</v>
      </c>
      <c r="C12604" s="15">
        <v>1858100</v>
      </c>
      <c r="E12604" s="36" t="s">
        <v>250</v>
      </c>
      <c r="F12604" s="15">
        <v>1621950</v>
      </c>
      <c r="G12604" s="15">
        <v>34843153</v>
      </c>
      <c r="I12604" s="38" t="s">
        <v>254</v>
      </c>
      <c r="J12604" s="15">
        <v>4.3</v>
      </c>
    </row>
    <row r="12605" spans="1:10" x14ac:dyDescent="0.3">
      <c r="A12605" s="38" t="s">
        <v>254</v>
      </c>
      <c r="B12605" s="15"/>
      <c r="C12605" s="15">
        <v>0</v>
      </c>
      <c r="E12605" s="37" t="s">
        <v>252</v>
      </c>
      <c r="F12605" s="15">
        <v>531050</v>
      </c>
      <c r="G12605" s="15">
        <v>10783413</v>
      </c>
      <c r="I12605" s="38" t="s">
        <v>257</v>
      </c>
      <c r="J12605" s="15">
        <v>4.3</v>
      </c>
    </row>
    <row r="12606" spans="1:10" x14ac:dyDescent="0.3">
      <c r="A12606" s="38" t="s">
        <v>257</v>
      </c>
      <c r="B12606" s="15">
        <v>582000</v>
      </c>
      <c r="C12606" s="15">
        <v>582000</v>
      </c>
      <c r="E12606" s="37" t="s">
        <v>255</v>
      </c>
      <c r="F12606" s="15">
        <v>565975</v>
      </c>
      <c r="G12606" s="15">
        <v>13229750</v>
      </c>
      <c r="I12606" s="38" t="s">
        <v>252</v>
      </c>
      <c r="J12606" s="15">
        <v>4.8</v>
      </c>
    </row>
    <row r="12607" spans="1:10" x14ac:dyDescent="0.3">
      <c r="A12607" s="38" t="s">
        <v>252</v>
      </c>
      <c r="B12607" s="15">
        <v>579999</v>
      </c>
      <c r="C12607" s="15">
        <v>579999</v>
      </c>
      <c r="E12607" s="37" t="s">
        <v>258</v>
      </c>
      <c r="F12607" s="15">
        <v>524925</v>
      </c>
      <c r="G12607" s="15">
        <v>10829990</v>
      </c>
      <c r="I12607" s="38" t="s">
        <v>255</v>
      </c>
      <c r="J12607" s="15">
        <v>4.5999999999999996</v>
      </c>
    </row>
    <row r="12608" spans="1:10" x14ac:dyDescent="0.3">
      <c r="A12608" s="38" t="s">
        <v>255</v>
      </c>
      <c r="B12608" s="15"/>
      <c r="C12608" s="15">
        <v>0</v>
      </c>
      <c r="E12608" s="36" t="s">
        <v>253</v>
      </c>
      <c r="F12608" s="15">
        <v>1582150</v>
      </c>
      <c r="G12608" s="15">
        <v>23707565</v>
      </c>
      <c r="I12608" s="38" t="s">
        <v>258</v>
      </c>
      <c r="J12608" s="15">
        <v>4.2</v>
      </c>
    </row>
    <row r="12609" spans="1:10" x14ac:dyDescent="0.3">
      <c r="A12609" s="38" t="s">
        <v>258</v>
      </c>
      <c r="B12609" s="15">
        <v>1400000</v>
      </c>
      <c r="C12609" s="15">
        <v>1400000</v>
      </c>
      <c r="E12609" s="35" t="s">
        <v>256</v>
      </c>
      <c r="F12609" s="15">
        <v>6346775</v>
      </c>
      <c r="G12609" s="15">
        <v>88816541</v>
      </c>
      <c r="I12609" s="38" t="s">
        <v>260</v>
      </c>
      <c r="J12609" s="15">
        <v>3.9</v>
      </c>
    </row>
    <row r="12610" spans="1:10" x14ac:dyDescent="0.3">
      <c r="A12610" s="38" t="s">
        <v>260</v>
      </c>
      <c r="B12610" s="15"/>
      <c r="C12610" s="15">
        <v>0</v>
      </c>
      <c r="E12610" s="36" t="s">
        <v>246</v>
      </c>
      <c r="F12610" s="15">
        <v>1692950</v>
      </c>
      <c r="G12610" s="15">
        <v>23653799</v>
      </c>
      <c r="I12610" s="38" t="s">
        <v>262</v>
      </c>
      <c r="J12610" s="15">
        <v>4.2</v>
      </c>
    </row>
    <row r="12611" spans="1:10" x14ac:dyDescent="0.3">
      <c r="A12611" s="38" t="s">
        <v>262</v>
      </c>
      <c r="B12611" s="15"/>
      <c r="C12611" s="15">
        <v>0</v>
      </c>
      <c r="E12611" s="36" t="s">
        <v>248</v>
      </c>
      <c r="F12611" s="15">
        <v>1645450</v>
      </c>
      <c r="G12611" s="15">
        <v>27205705</v>
      </c>
      <c r="I12611" s="38" t="s">
        <v>263</v>
      </c>
      <c r="J12611" s="15">
        <v>4</v>
      </c>
    </row>
    <row r="12612" spans="1:10" x14ac:dyDescent="0.3">
      <c r="A12612" s="38" t="s">
        <v>263</v>
      </c>
      <c r="B12612" s="15"/>
      <c r="C12612" s="15">
        <v>0</v>
      </c>
      <c r="E12612" s="36" t="s">
        <v>250</v>
      </c>
      <c r="F12612" s="15">
        <v>1648875</v>
      </c>
      <c r="G12612" s="15">
        <v>23963099</v>
      </c>
      <c r="I12612" s="35" t="s">
        <v>271</v>
      </c>
      <c r="J12612" s="15"/>
    </row>
    <row r="12613" spans="1:10" x14ac:dyDescent="0.3">
      <c r="A12613" s="35" t="s">
        <v>261</v>
      </c>
      <c r="B12613" s="15"/>
      <c r="C12613" s="15"/>
      <c r="E12613" s="37" t="s">
        <v>252</v>
      </c>
      <c r="F12613" s="15">
        <v>600625</v>
      </c>
      <c r="G12613" s="15">
        <v>12670049</v>
      </c>
      <c r="I12613" s="38" t="s">
        <v>245</v>
      </c>
      <c r="J12613" s="15">
        <v>3.4</v>
      </c>
    </row>
    <row r="12614" spans="1:10" x14ac:dyDescent="0.3">
      <c r="A12614" s="38" t="s">
        <v>245</v>
      </c>
      <c r="B12614" s="15"/>
      <c r="C12614" s="15">
        <v>0</v>
      </c>
      <c r="E12614" s="37" t="s">
        <v>255</v>
      </c>
      <c r="F12614" s="15">
        <v>472000</v>
      </c>
      <c r="G12614" s="15">
        <v>6836250</v>
      </c>
      <c r="I12614" s="38" t="s">
        <v>247</v>
      </c>
      <c r="J12614" s="15">
        <v>3.2</v>
      </c>
    </row>
    <row r="12615" spans="1:10" x14ac:dyDescent="0.3">
      <c r="A12615" s="38" t="s">
        <v>247</v>
      </c>
      <c r="B12615" s="15"/>
      <c r="C12615" s="15">
        <v>0</v>
      </c>
      <c r="E12615" s="37" t="s">
        <v>258</v>
      </c>
      <c r="F12615" s="15">
        <v>576250</v>
      </c>
      <c r="G12615" s="15">
        <v>4456800</v>
      </c>
      <c r="I12615" s="38" t="s">
        <v>249</v>
      </c>
      <c r="J12615" s="15">
        <v>3</v>
      </c>
    </row>
    <row r="12616" spans="1:10" x14ac:dyDescent="0.3">
      <c r="A12616" s="38" t="s">
        <v>249</v>
      </c>
      <c r="B12616" s="15">
        <v>334500</v>
      </c>
      <c r="C12616" s="15">
        <v>669000</v>
      </c>
      <c r="E12616" s="36" t="s">
        <v>253</v>
      </c>
      <c r="F12616" s="15">
        <v>1359500</v>
      </c>
      <c r="G12616" s="15">
        <v>13993938</v>
      </c>
      <c r="I12616" s="38" t="s">
        <v>251</v>
      </c>
      <c r="J12616" s="15">
        <v>3.1</v>
      </c>
    </row>
    <row r="12617" spans="1:10" x14ac:dyDescent="0.3">
      <c r="A12617" s="38" t="s">
        <v>251</v>
      </c>
      <c r="B12617" s="15">
        <v>379200</v>
      </c>
      <c r="C12617" s="15">
        <v>758400</v>
      </c>
      <c r="E12617" s="35" t="s">
        <v>261</v>
      </c>
      <c r="F12617" s="15">
        <v>6281505</v>
      </c>
      <c r="G12617" s="15">
        <v>53112399</v>
      </c>
      <c r="I12617" s="38" t="s">
        <v>254</v>
      </c>
      <c r="J12617" s="15">
        <v>3.1</v>
      </c>
    </row>
    <row r="12618" spans="1:10" x14ac:dyDescent="0.3">
      <c r="A12618" s="38" t="s">
        <v>254</v>
      </c>
      <c r="B12618" s="15"/>
      <c r="C12618" s="15">
        <v>0</v>
      </c>
      <c r="E12618" s="36" t="s">
        <v>246</v>
      </c>
      <c r="F12618" s="15">
        <v>1718865</v>
      </c>
      <c r="G12618" s="15">
        <v>13398078</v>
      </c>
      <c r="I12618" s="38" t="s">
        <v>257</v>
      </c>
      <c r="J12618" s="15">
        <v>3.2</v>
      </c>
    </row>
    <row r="12619" spans="1:10" x14ac:dyDescent="0.3">
      <c r="A12619" s="38" t="s">
        <v>257</v>
      </c>
      <c r="B12619" s="15">
        <v>557500</v>
      </c>
      <c r="C12619" s="15">
        <v>1115000</v>
      </c>
      <c r="E12619" s="36" t="s">
        <v>248</v>
      </c>
      <c r="F12619" s="15">
        <v>1549450</v>
      </c>
      <c r="G12619" s="15">
        <v>14533227</v>
      </c>
      <c r="I12619" s="38" t="s">
        <v>252</v>
      </c>
      <c r="J12619" s="15">
        <v>3.2</v>
      </c>
    </row>
    <row r="12620" spans="1:10" x14ac:dyDescent="0.3">
      <c r="A12620" s="38" t="s">
        <v>252</v>
      </c>
      <c r="B12620" s="15">
        <v>302573</v>
      </c>
      <c r="C12620" s="15">
        <v>605145</v>
      </c>
      <c r="E12620" s="36" t="s">
        <v>250</v>
      </c>
      <c r="F12620" s="15">
        <v>1453175</v>
      </c>
      <c r="G12620" s="15">
        <v>16358424</v>
      </c>
      <c r="I12620" s="38" t="s">
        <v>255</v>
      </c>
      <c r="J12620" s="15">
        <v>3.2</v>
      </c>
    </row>
    <row r="12621" spans="1:10" x14ac:dyDescent="0.3">
      <c r="A12621" s="38" t="s">
        <v>255</v>
      </c>
      <c r="B12621" s="15"/>
      <c r="C12621" s="15">
        <v>0</v>
      </c>
      <c r="E12621" s="37" t="s">
        <v>252</v>
      </c>
      <c r="F12621" s="15">
        <v>498000</v>
      </c>
      <c r="G12621" s="15">
        <v>2626178</v>
      </c>
      <c r="I12621" s="38" t="s">
        <v>258</v>
      </c>
      <c r="J12621" s="15">
        <v>3.3</v>
      </c>
    </row>
    <row r="12622" spans="1:10" x14ac:dyDescent="0.3">
      <c r="A12622" s="38" t="s">
        <v>258</v>
      </c>
      <c r="B12622" s="15"/>
      <c r="C12622" s="15">
        <v>0</v>
      </c>
      <c r="E12622" s="37" t="s">
        <v>255</v>
      </c>
      <c r="F12622" s="15">
        <v>491225</v>
      </c>
      <c r="G12622" s="15">
        <v>7655861</v>
      </c>
      <c r="I12622" s="38" t="s">
        <v>260</v>
      </c>
      <c r="J12622" s="15">
        <v>3.1</v>
      </c>
    </row>
    <row r="12623" spans="1:10" x14ac:dyDescent="0.3">
      <c r="A12623" s="38" t="s">
        <v>260</v>
      </c>
      <c r="B12623" s="15"/>
      <c r="C12623" s="15">
        <v>0</v>
      </c>
      <c r="E12623" s="37" t="s">
        <v>258</v>
      </c>
      <c r="F12623" s="15">
        <v>463950</v>
      </c>
      <c r="G12623" s="15">
        <v>6076385</v>
      </c>
      <c r="I12623" s="38" t="s">
        <v>262</v>
      </c>
      <c r="J12623" s="15">
        <v>2.7</v>
      </c>
    </row>
    <row r="12624" spans="1:10" x14ac:dyDescent="0.3">
      <c r="A12624" s="38" t="s">
        <v>262</v>
      </c>
      <c r="B12624" s="15"/>
      <c r="C12624" s="15">
        <v>0</v>
      </c>
      <c r="E12624" s="36" t="s">
        <v>253</v>
      </c>
      <c r="F12624" s="15">
        <v>1560015</v>
      </c>
      <c r="G12624" s="15">
        <v>8822670</v>
      </c>
      <c r="I12624" s="38" t="s">
        <v>263</v>
      </c>
      <c r="J12624" s="15">
        <v>2</v>
      </c>
    </row>
    <row r="12625" spans="1:10" x14ac:dyDescent="0.3">
      <c r="A12625" s="38" t="s">
        <v>263</v>
      </c>
      <c r="B12625" s="15"/>
      <c r="C12625" s="15">
        <v>0</v>
      </c>
      <c r="E12625" s="35" t="s">
        <v>264</v>
      </c>
      <c r="F12625" s="15">
        <v>4813276</v>
      </c>
      <c r="G12625" s="15">
        <v>36162471</v>
      </c>
      <c r="I12625" s="35" t="s">
        <v>272</v>
      </c>
      <c r="J12625" s="15"/>
    </row>
    <row r="12626" spans="1:10" x14ac:dyDescent="0.3">
      <c r="A12626" s="35" t="s">
        <v>264</v>
      </c>
      <c r="B12626" s="15"/>
      <c r="C12626" s="15"/>
      <c r="E12626" s="36" t="s">
        <v>246</v>
      </c>
      <c r="F12626" s="15">
        <v>1222900</v>
      </c>
      <c r="G12626" s="15">
        <v>5898850</v>
      </c>
      <c r="I12626" s="38" t="s">
        <v>245</v>
      </c>
      <c r="J12626" s="15">
        <v>1.9</v>
      </c>
    </row>
    <row r="12627" spans="1:10" x14ac:dyDescent="0.3">
      <c r="A12627" s="38" t="s">
        <v>245</v>
      </c>
      <c r="B12627" s="15"/>
      <c r="C12627" s="15">
        <v>0</v>
      </c>
      <c r="E12627" s="36" t="s">
        <v>248</v>
      </c>
      <c r="F12627" s="15">
        <v>1249950</v>
      </c>
      <c r="G12627" s="15">
        <v>9538940</v>
      </c>
      <c r="I12627" s="38" t="s">
        <v>247</v>
      </c>
      <c r="J12627" s="15">
        <v>1.8</v>
      </c>
    </row>
    <row r="12628" spans="1:10" x14ac:dyDescent="0.3">
      <c r="A12628" s="38" t="s">
        <v>247</v>
      </c>
      <c r="B12628" s="15"/>
      <c r="C12628" s="15">
        <v>0</v>
      </c>
      <c r="E12628" s="36" t="s">
        <v>250</v>
      </c>
      <c r="F12628" s="15">
        <v>1217026</v>
      </c>
      <c r="G12628" s="15">
        <v>12036381</v>
      </c>
      <c r="I12628" s="38" t="s">
        <v>249</v>
      </c>
      <c r="J12628" s="15">
        <v>2.1</v>
      </c>
    </row>
    <row r="12629" spans="1:10" x14ac:dyDescent="0.3">
      <c r="A12629" s="38" t="s">
        <v>249</v>
      </c>
      <c r="B12629" s="15">
        <v>285000</v>
      </c>
      <c r="C12629" s="15">
        <v>285000</v>
      </c>
      <c r="E12629" s="37" t="s">
        <v>252</v>
      </c>
      <c r="F12629" s="15">
        <v>383576</v>
      </c>
      <c r="G12629" s="15">
        <v>2646081</v>
      </c>
      <c r="I12629" s="38" t="s">
        <v>251</v>
      </c>
      <c r="J12629" s="15">
        <v>2.2000000000000002</v>
      </c>
    </row>
    <row r="12630" spans="1:10" x14ac:dyDescent="0.3">
      <c r="A12630" s="38" t="s">
        <v>251</v>
      </c>
      <c r="B12630" s="15"/>
      <c r="C12630" s="15">
        <v>0</v>
      </c>
      <c r="E12630" s="37" t="s">
        <v>255</v>
      </c>
      <c r="F12630" s="15">
        <v>373950</v>
      </c>
      <c r="G12630" s="15">
        <v>3747650</v>
      </c>
      <c r="I12630" s="38" t="s">
        <v>254</v>
      </c>
      <c r="J12630" s="15">
        <v>2.1</v>
      </c>
    </row>
    <row r="12631" spans="1:10" x14ac:dyDescent="0.3">
      <c r="A12631" s="38" t="s">
        <v>254</v>
      </c>
      <c r="B12631" s="15"/>
      <c r="C12631" s="15">
        <v>0</v>
      </c>
      <c r="E12631" s="37" t="s">
        <v>258</v>
      </c>
      <c r="F12631" s="15">
        <v>459500</v>
      </c>
      <c r="G12631" s="15">
        <v>5642650</v>
      </c>
      <c r="I12631" s="38" t="s">
        <v>257</v>
      </c>
      <c r="J12631" s="15">
        <v>2</v>
      </c>
    </row>
    <row r="12632" spans="1:10" x14ac:dyDescent="0.3">
      <c r="A12632" s="38" t="s">
        <v>257</v>
      </c>
      <c r="B12632" s="15">
        <v>230000</v>
      </c>
      <c r="C12632" s="15">
        <v>230000</v>
      </c>
      <c r="E12632" s="36" t="s">
        <v>253</v>
      </c>
      <c r="F12632" s="15">
        <v>1123400</v>
      </c>
      <c r="G12632" s="15">
        <v>8688300</v>
      </c>
      <c r="I12632" s="38" t="s">
        <v>252</v>
      </c>
      <c r="J12632" s="15">
        <v>2.4</v>
      </c>
    </row>
    <row r="12633" spans="1:10" x14ac:dyDescent="0.3">
      <c r="A12633" s="38" t="s">
        <v>252</v>
      </c>
      <c r="B12633" s="15">
        <v>315000</v>
      </c>
      <c r="C12633" s="15">
        <v>315000</v>
      </c>
      <c r="E12633" s="35" t="s">
        <v>266</v>
      </c>
      <c r="F12633" s="15">
        <v>4356826</v>
      </c>
      <c r="G12633" s="15">
        <v>36053028</v>
      </c>
      <c r="I12633" s="38" t="s">
        <v>255</v>
      </c>
      <c r="J12633" s="15">
        <v>2.8</v>
      </c>
    </row>
    <row r="12634" spans="1:10" x14ac:dyDescent="0.3">
      <c r="A12634" s="38" t="s">
        <v>255</v>
      </c>
      <c r="B12634" s="15">
        <v>280000</v>
      </c>
      <c r="C12634" s="15">
        <v>280000</v>
      </c>
      <c r="E12634" s="36" t="s">
        <v>246</v>
      </c>
      <c r="F12634" s="15">
        <v>1172101</v>
      </c>
      <c r="G12634" s="15">
        <v>8030426</v>
      </c>
      <c r="I12634" s="38" t="s">
        <v>258</v>
      </c>
      <c r="J12634" s="15">
        <v>2.8</v>
      </c>
    </row>
    <row r="12635" spans="1:10" x14ac:dyDescent="0.3">
      <c r="A12635" s="38" t="s">
        <v>258</v>
      </c>
      <c r="B12635" s="15">
        <v>350000</v>
      </c>
      <c r="C12635" s="15">
        <v>350000</v>
      </c>
      <c r="E12635" s="36" t="s">
        <v>248</v>
      </c>
      <c r="F12635" s="15">
        <v>1068950</v>
      </c>
      <c r="G12635" s="15">
        <v>12473696</v>
      </c>
      <c r="I12635" s="38" t="s">
        <v>260</v>
      </c>
      <c r="J12635" s="15">
        <v>2.4</v>
      </c>
    </row>
    <row r="12636" spans="1:10" x14ac:dyDescent="0.3">
      <c r="A12636" s="38" t="s">
        <v>260</v>
      </c>
      <c r="B12636" s="15">
        <v>330000</v>
      </c>
      <c r="C12636" s="15">
        <v>1129950</v>
      </c>
      <c r="E12636" s="36" t="s">
        <v>250</v>
      </c>
      <c r="F12636" s="15">
        <v>919275</v>
      </c>
      <c r="G12636" s="15">
        <v>5830366</v>
      </c>
      <c r="I12636" s="38" t="s">
        <v>262</v>
      </c>
      <c r="J12636" s="15">
        <v>2.1</v>
      </c>
    </row>
    <row r="12637" spans="1:10" x14ac:dyDescent="0.3">
      <c r="A12637" s="38" t="s">
        <v>262</v>
      </c>
      <c r="B12637" s="15">
        <v>279900</v>
      </c>
      <c r="C12637" s="15">
        <v>279900</v>
      </c>
      <c r="E12637" s="37" t="s">
        <v>252</v>
      </c>
      <c r="F12637" s="15">
        <v>233700</v>
      </c>
      <c r="G12637" s="15">
        <v>2014950</v>
      </c>
      <c r="I12637" s="38" t="s">
        <v>263</v>
      </c>
      <c r="J12637" s="15">
        <v>2.1</v>
      </c>
    </row>
    <row r="12638" spans="1:10" x14ac:dyDescent="0.3">
      <c r="A12638" s="38" t="s">
        <v>263</v>
      </c>
      <c r="B12638" s="15">
        <v>224000</v>
      </c>
      <c r="C12638" s="15">
        <v>448000</v>
      </c>
      <c r="E12638" s="37" t="s">
        <v>255</v>
      </c>
      <c r="F12638" s="15">
        <v>303475</v>
      </c>
      <c r="G12638" s="15">
        <v>1656066</v>
      </c>
      <c r="I12638" s="35" t="s">
        <v>273</v>
      </c>
      <c r="J12638" s="15"/>
    </row>
    <row r="12639" spans="1:10" x14ac:dyDescent="0.3">
      <c r="A12639" s="35" t="s">
        <v>266</v>
      </c>
      <c r="B12639" s="15"/>
      <c r="C12639" s="15"/>
      <c r="E12639" s="37" t="s">
        <v>258</v>
      </c>
      <c r="F12639" s="15">
        <v>382100</v>
      </c>
      <c r="G12639" s="15">
        <v>2159350</v>
      </c>
      <c r="I12639" s="38" t="s">
        <v>245</v>
      </c>
      <c r="J12639" s="15">
        <v>1.9</v>
      </c>
    </row>
    <row r="12640" spans="1:10" x14ac:dyDescent="0.3">
      <c r="A12640" s="38" t="s">
        <v>245</v>
      </c>
      <c r="B12640" s="15"/>
      <c r="C12640" s="15">
        <v>0</v>
      </c>
      <c r="E12640" s="36" t="s">
        <v>253</v>
      </c>
      <c r="F12640" s="15">
        <v>1196500</v>
      </c>
      <c r="G12640" s="15">
        <v>9718540</v>
      </c>
      <c r="I12640" s="38" t="s">
        <v>247</v>
      </c>
      <c r="J12640" s="15">
        <v>1.5</v>
      </c>
    </row>
    <row r="12641" spans="1:10" x14ac:dyDescent="0.3">
      <c r="A12641" s="38" t="s">
        <v>247</v>
      </c>
      <c r="B12641" s="15"/>
      <c r="C12641" s="15">
        <v>0</v>
      </c>
      <c r="E12641" s="35" t="s">
        <v>267</v>
      </c>
      <c r="F12641" s="15">
        <v>3783649</v>
      </c>
      <c r="G12641" s="15">
        <v>40796637</v>
      </c>
      <c r="I12641" s="38" t="s">
        <v>249</v>
      </c>
      <c r="J12641" s="15">
        <v>1.5</v>
      </c>
    </row>
    <row r="12642" spans="1:10" x14ac:dyDescent="0.3">
      <c r="A12642" s="38" t="s">
        <v>249</v>
      </c>
      <c r="B12642" s="15">
        <v>330000</v>
      </c>
      <c r="C12642" s="15">
        <v>330000</v>
      </c>
      <c r="E12642" s="36" t="s">
        <v>246</v>
      </c>
      <c r="F12642" s="15">
        <v>896100</v>
      </c>
      <c r="G12642" s="15">
        <v>8434160</v>
      </c>
      <c r="I12642" s="38" t="s">
        <v>251</v>
      </c>
      <c r="J12642" s="15">
        <v>1.6</v>
      </c>
    </row>
    <row r="12643" spans="1:10" x14ac:dyDescent="0.3">
      <c r="A12643" s="38" t="s">
        <v>251</v>
      </c>
      <c r="B12643" s="15"/>
      <c r="C12643" s="15">
        <v>0</v>
      </c>
      <c r="E12643" s="36" t="s">
        <v>248</v>
      </c>
      <c r="F12643" s="15">
        <v>1056350</v>
      </c>
      <c r="G12643" s="15">
        <v>12596649</v>
      </c>
      <c r="I12643" s="38" t="s">
        <v>254</v>
      </c>
      <c r="J12643" s="15">
        <v>2.2000000000000002</v>
      </c>
    </row>
    <row r="12644" spans="1:10" x14ac:dyDescent="0.3">
      <c r="A12644" s="38" t="s">
        <v>254</v>
      </c>
      <c r="B12644" s="15"/>
      <c r="C12644" s="15">
        <v>0</v>
      </c>
      <c r="E12644" s="36" t="s">
        <v>250</v>
      </c>
      <c r="F12644" s="15">
        <v>944974</v>
      </c>
      <c r="G12644" s="15">
        <v>10711437</v>
      </c>
      <c r="I12644" s="38" t="s">
        <v>257</v>
      </c>
      <c r="J12644" s="15">
        <v>2.6</v>
      </c>
    </row>
    <row r="12645" spans="1:10" x14ac:dyDescent="0.3">
      <c r="A12645" s="38" t="s">
        <v>257</v>
      </c>
      <c r="B12645" s="15"/>
      <c r="C12645" s="15">
        <v>0</v>
      </c>
      <c r="E12645" s="37" t="s">
        <v>252</v>
      </c>
      <c r="F12645" s="15">
        <v>291999</v>
      </c>
      <c r="G12645" s="15">
        <v>3802649</v>
      </c>
      <c r="I12645" s="38" t="s">
        <v>252</v>
      </c>
      <c r="J12645" s="15">
        <v>2.7</v>
      </c>
    </row>
    <row r="12646" spans="1:10" x14ac:dyDescent="0.3">
      <c r="A12646" s="38" t="s">
        <v>252</v>
      </c>
      <c r="B12646" s="15">
        <v>399475</v>
      </c>
      <c r="C12646" s="15">
        <v>798950</v>
      </c>
      <c r="E12646" s="37" t="s">
        <v>255</v>
      </c>
      <c r="F12646" s="15">
        <v>282500</v>
      </c>
      <c r="G12646" s="15">
        <v>1803800</v>
      </c>
      <c r="I12646" s="38" t="s">
        <v>255</v>
      </c>
      <c r="J12646" s="15">
        <v>2.2999999999999998</v>
      </c>
    </row>
    <row r="12647" spans="1:10" x14ac:dyDescent="0.3">
      <c r="A12647" s="38" t="s">
        <v>255</v>
      </c>
      <c r="B12647" s="15">
        <v>561950</v>
      </c>
      <c r="C12647" s="15">
        <v>561950</v>
      </c>
      <c r="E12647" s="37" t="s">
        <v>258</v>
      </c>
      <c r="F12647" s="15">
        <v>370475</v>
      </c>
      <c r="G12647" s="15">
        <v>5104988</v>
      </c>
      <c r="I12647" s="38" t="s">
        <v>258</v>
      </c>
      <c r="J12647" s="15">
        <v>2.2000000000000002</v>
      </c>
    </row>
    <row r="12648" spans="1:10" x14ac:dyDescent="0.3">
      <c r="A12648" s="38" t="s">
        <v>258</v>
      </c>
      <c r="B12648" s="15"/>
      <c r="C12648" s="15">
        <v>0</v>
      </c>
      <c r="E12648" s="36" t="s">
        <v>253</v>
      </c>
      <c r="F12648" s="15">
        <v>886225</v>
      </c>
      <c r="G12648" s="15">
        <v>9054391</v>
      </c>
      <c r="I12648" s="38" t="s">
        <v>260</v>
      </c>
      <c r="J12648" s="15">
        <v>1.7</v>
      </c>
    </row>
    <row r="12649" spans="1:10" x14ac:dyDescent="0.3">
      <c r="A12649" s="38" t="s">
        <v>260</v>
      </c>
      <c r="B12649" s="15"/>
      <c r="C12649" s="15">
        <v>0</v>
      </c>
      <c r="E12649" s="35" t="s">
        <v>268</v>
      </c>
      <c r="F12649" s="15">
        <v>3962248</v>
      </c>
      <c r="G12649" s="15">
        <v>46191324</v>
      </c>
      <c r="I12649" s="38" t="s">
        <v>262</v>
      </c>
      <c r="J12649" s="15">
        <v>1.6</v>
      </c>
    </row>
    <row r="12650" spans="1:10" x14ac:dyDescent="0.3">
      <c r="A12650" s="38" t="s">
        <v>262</v>
      </c>
      <c r="B12650" s="15"/>
      <c r="C12650" s="15">
        <v>0</v>
      </c>
      <c r="E12650" s="36" t="s">
        <v>246</v>
      </c>
      <c r="F12650" s="15">
        <v>997673</v>
      </c>
      <c r="G12650" s="15">
        <v>7237968</v>
      </c>
      <c r="I12650" s="38" t="s">
        <v>263</v>
      </c>
      <c r="J12650" s="15">
        <v>1.3</v>
      </c>
    </row>
    <row r="12651" spans="1:10" x14ac:dyDescent="0.3">
      <c r="A12651" s="38" t="s">
        <v>263</v>
      </c>
      <c r="B12651" s="15">
        <v>440000</v>
      </c>
      <c r="C12651" s="15">
        <v>440000</v>
      </c>
      <c r="E12651" s="36" t="s">
        <v>248</v>
      </c>
      <c r="F12651" s="15">
        <v>930250</v>
      </c>
      <c r="G12651" s="15">
        <v>15360967</v>
      </c>
      <c r="I12651" s="35" t="s">
        <v>274</v>
      </c>
      <c r="J12651" s="15"/>
    </row>
    <row r="12652" spans="1:10" x14ac:dyDescent="0.3">
      <c r="A12652" s="35" t="s">
        <v>267</v>
      </c>
      <c r="B12652" s="15"/>
      <c r="C12652" s="15"/>
      <c r="E12652" s="36" t="s">
        <v>250</v>
      </c>
      <c r="F12652" s="15">
        <v>980075</v>
      </c>
      <c r="G12652" s="15">
        <v>10628739</v>
      </c>
      <c r="I12652" s="38" t="s">
        <v>245</v>
      </c>
      <c r="J12652" s="15">
        <v>1.2</v>
      </c>
    </row>
    <row r="12653" spans="1:10" x14ac:dyDescent="0.3">
      <c r="A12653" s="38" t="s">
        <v>245</v>
      </c>
      <c r="B12653" s="15">
        <v>400000</v>
      </c>
      <c r="C12653" s="15">
        <v>400000</v>
      </c>
      <c r="E12653" s="37" t="s">
        <v>252</v>
      </c>
      <c r="F12653" s="15">
        <v>397000</v>
      </c>
      <c r="G12653" s="15">
        <v>2981550</v>
      </c>
      <c r="I12653" s="38" t="s">
        <v>247</v>
      </c>
      <c r="J12653" s="15">
        <v>1.5</v>
      </c>
    </row>
    <row r="12654" spans="1:10" x14ac:dyDescent="0.3">
      <c r="A12654" s="38" t="s">
        <v>247</v>
      </c>
      <c r="B12654" s="15"/>
      <c r="C12654" s="15">
        <v>0</v>
      </c>
      <c r="E12654" s="37" t="s">
        <v>255</v>
      </c>
      <c r="F12654" s="15">
        <v>280000</v>
      </c>
      <c r="G12654" s="15">
        <v>3240540</v>
      </c>
      <c r="I12654" s="38" t="s">
        <v>249</v>
      </c>
      <c r="J12654" s="15">
        <v>1.5</v>
      </c>
    </row>
    <row r="12655" spans="1:10" x14ac:dyDescent="0.3">
      <c r="A12655" s="38" t="s">
        <v>249</v>
      </c>
      <c r="B12655" s="15"/>
      <c r="C12655" s="15">
        <v>0</v>
      </c>
      <c r="E12655" s="37" t="s">
        <v>258</v>
      </c>
      <c r="F12655" s="15">
        <v>303075</v>
      </c>
      <c r="G12655" s="15">
        <v>4406649</v>
      </c>
      <c r="I12655" s="38" t="s">
        <v>251</v>
      </c>
      <c r="J12655" s="15">
        <v>1.7</v>
      </c>
    </row>
    <row r="12656" spans="1:10" x14ac:dyDescent="0.3">
      <c r="A12656" s="38" t="s">
        <v>251</v>
      </c>
      <c r="B12656" s="15"/>
      <c r="C12656" s="15">
        <v>0</v>
      </c>
      <c r="E12656" s="36" t="s">
        <v>253</v>
      </c>
      <c r="F12656" s="15">
        <v>1054250</v>
      </c>
      <c r="G12656" s="15">
        <v>12963650</v>
      </c>
      <c r="I12656" s="38" t="s">
        <v>254</v>
      </c>
      <c r="J12656" s="15">
        <v>2.2000000000000002</v>
      </c>
    </row>
    <row r="12657" spans="1:10" x14ac:dyDescent="0.3">
      <c r="A12657" s="38" t="s">
        <v>254</v>
      </c>
      <c r="B12657" s="15">
        <v>391800</v>
      </c>
      <c r="C12657" s="15">
        <v>391800</v>
      </c>
      <c r="E12657" s="35" t="s">
        <v>269</v>
      </c>
      <c r="F12657" s="15">
        <v>4528521</v>
      </c>
      <c r="G12657" s="15">
        <v>67954616</v>
      </c>
      <c r="I12657" s="38" t="s">
        <v>257</v>
      </c>
      <c r="J12657" s="15">
        <v>2.1</v>
      </c>
    </row>
    <row r="12658" spans="1:10" x14ac:dyDescent="0.3">
      <c r="A12658" s="38" t="s">
        <v>257</v>
      </c>
      <c r="B12658" s="15">
        <v>172000</v>
      </c>
      <c r="C12658" s="15">
        <v>172000</v>
      </c>
      <c r="E12658" s="36" t="s">
        <v>246</v>
      </c>
      <c r="F12658" s="15">
        <v>1098176</v>
      </c>
      <c r="G12658" s="15">
        <v>13788859</v>
      </c>
      <c r="I12658" s="38" t="s">
        <v>252</v>
      </c>
      <c r="J12658" s="15">
        <v>2</v>
      </c>
    </row>
    <row r="12659" spans="1:10" x14ac:dyDescent="0.3">
      <c r="A12659" s="38" t="s">
        <v>252</v>
      </c>
      <c r="B12659" s="15">
        <v>88200</v>
      </c>
      <c r="C12659" s="15">
        <v>88200</v>
      </c>
      <c r="E12659" s="36" t="s">
        <v>248</v>
      </c>
      <c r="F12659" s="15">
        <v>1064575</v>
      </c>
      <c r="G12659" s="15">
        <v>18553349</v>
      </c>
      <c r="I12659" s="38" t="s">
        <v>255</v>
      </c>
      <c r="J12659" s="15">
        <v>2.1</v>
      </c>
    </row>
    <row r="12660" spans="1:10" x14ac:dyDescent="0.3">
      <c r="A12660" s="38" t="s">
        <v>255</v>
      </c>
      <c r="B12660" s="15"/>
      <c r="C12660" s="15">
        <v>0</v>
      </c>
      <c r="E12660" s="36" t="s">
        <v>250</v>
      </c>
      <c r="F12660" s="15">
        <v>1166320</v>
      </c>
      <c r="G12660" s="15">
        <v>17651006</v>
      </c>
      <c r="I12660" s="38" t="s">
        <v>258</v>
      </c>
      <c r="J12660" s="15">
        <v>1.9</v>
      </c>
    </row>
    <row r="12661" spans="1:10" x14ac:dyDescent="0.3">
      <c r="A12661" s="38" t="s">
        <v>258</v>
      </c>
      <c r="B12661" s="15">
        <v>462950</v>
      </c>
      <c r="C12661" s="15">
        <v>462950</v>
      </c>
      <c r="E12661" s="37" t="s">
        <v>252</v>
      </c>
      <c r="F12661" s="15">
        <v>414870</v>
      </c>
      <c r="G12661" s="15">
        <v>7506719</v>
      </c>
      <c r="I12661" s="38" t="s">
        <v>260</v>
      </c>
      <c r="J12661" s="15">
        <v>2.1</v>
      </c>
    </row>
    <row r="12662" spans="1:10" x14ac:dyDescent="0.3">
      <c r="A12662" s="38" t="s">
        <v>260</v>
      </c>
      <c r="B12662" s="15"/>
      <c r="C12662" s="15">
        <v>0</v>
      </c>
      <c r="E12662" s="37" t="s">
        <v>255</v>
      </c>
      <c r="F12662" s="15">
        <v>386000</v>
      </c>
      <c r="G12662" s="15">
        <v>5268925</v>
      </c>
      <c r="I12662" s="38" t="s">
        <v>262</v>
      </c>
      <c r="J12662" s="15">
        <v>1.9</v>
      </c>
    </row>
    <row r="12663" spans="1:10" x14ac:dyDescent="0.3">
      <c r="A12663" s="38" t="s">
        <v>262</v>
      </c>
      <c r="B12663" s="15">
        <v>150000</v>
      </c>
      <c r="C12663" s="15">
        <v>150000</v>
      </c>
      <c r="E12663" s="37" t="s">
        <v>258</v>
      </c>
      <c r="F12663" s="15">
        <v>365450</v>
      </c>
      <c r="G12663" s="15">
        <v>4875362</v>
      </c>
      <c r="I12663" s="38" t="s">
        <v>263</v>
      </c>
      <c r="J12663" s="15">
        <v>1.9</v>
      </c>
    </row>
    <row r="12664" spans="1:10" x14ac:dyDescent="0.3">
      <c r="A12664" s="38" t="s">
        <v>263</v>
      </c>
      <c r="B12664" s="15">
        <v>168000</v>
      </c>
      <c r="C12664" s="15">
        <v>336000</v>
      </c>
      <c r="E12664" s="36" t="s">
        <v>253</v>
      </c>
      <c r="F12664" s="15">
        <v>1199450</v>
      </c>
      <c r="G12664" s="15">
        <v>17961402</v>
      </c>
      <c r="I12664" s="35" t="s">
        <v>275</v>
      </c>
      <c r="J12664" s="15"/>
    </row>
    <row r="12665" spans="1:10" x14ac:dyDescent="0.3">
      <c r="A12665" s="35" t="s">
        <v>268</v>
      </c>
      <c r="B12665" s="15"/>
      <c r="C12665" s="15"/>
      <c r="E12665" s="35" t="s">
        <v>270</v>
      </c>
      <c r="F12665" s="15">
        <v>4356393</v>
      </c>
      <c r="G12665" s="15">
        <v>69984680</v>
      </c>
      <c r="I12665" s="38" t="s">
        <v>245</v>
      </c>
      <c r="J12665" s="15">
        <v>1.7</v>
      </c>
    </row>
    <row r="12666" spans="1:10" x14ac:dyDescent="0.3">
      <c r="A12666" s="38" t="s">
        <v>245</v>
      </c>
      <c r="B12666" s="15"/>
      <c r="C12666" s="15">
        <v>0</v>
      </c>
      <c r="E12666" s="36" t="s">
        <v>246</v>
      </c>
      <c r="F12666" s="15">
        <v>956904</v>
      </c>
      <c r="G12666" s="15">
        <v>14650040</v>
      </c>
      <c r="I12666" s="38" t="s">
        <v>247</v>
      </c>
      <c r="J12666" s="15">
        <v>1.4</v>
      </c>
    </row>
    <row r="12667" spans="1:10" x14ac:dyDescent="0.3">
      <c r="A12667" s="38" t="s">
        <v>247</v>
      </c>
      <c r="B12667" s="15">
        <v>184950</v>
      </c>
      <c r="C12667" s="15">
        <v>369900</v>
      </c>
      <c r="E12667" s="36" t="s">
        <v>248</v>
      </c>
      <c r="F12667" s="15">
        <v>1261940</v>
      </c>
      <c r="G12667" s="15">
        <v>17020787</v>
      </c>
      <c r="I12667" s="38" t="s">
        <v>249</v>
      </c>
      <c r="J12667" s="15">
        <v>1.2</v>
      </c>
    </row>
    <row r="12668" spans="1:10" x14ac:dyDescent="0.3">
      <c r="A12668" s="38" t="s">
        <v>249</v>
      </c>
      <c r="B12668" s="15">
        <v>245000</v>
      </c>
      <c r="C12668" s="15">
        <v>245000</v>
      </c>
      <c r="E12668" s="36" t="s">
        <v>250</v>
      </c>
      <c r="F12668" s="15">
        <v>1290049</v>
      </c>
      <c r="G12668" s="15">
        <v>20250975</v>
      </c>
      <c r="I12668" s="38" t="s">
        <v>251</v>
      </c>
      <c r="J12668" s="15">
        <v>0.8</v>
      </c>
    </row>
    <row r="12669" spans="1:10" x14ac:dyDescent="0.3">
      <c r="A12669" s="38" t="s">
        <v>251</v>
      </c>
      <c r="B12669" s="15">
        <v>96200</v>
      </c>
      <c r="C12669" s="15">
        <v>96200</v>
      </c>
      <c r="E12669" s="37" t="s">
        <v>252</v>
      </c>
      <c r="F12669" s="15">
        <v>446475</v>
      </c>
      <c r="G12669" s="15">
        <v>9680200</v>
      </c>
      <c r="I12669" s="38" t="s">
        <v>254</v>
      </c>
      <c r="J12669" s="15">
        <v>1.5</v>
      </c>
    </row>
    <row r="12670" spans="1:10" x14ac:dyDescent="0.3">
      <c r="A12670" s="38" t="s">
        <v>254</v>
      </c>
      <c r="B12670" s="15">
        <v>270000</v>
      </c>
      <c r="C12670" s="15">
        <v>270000</v>
      </c>
      <c r="E12670" s="37" t="s">
        <v>255</v>
      </c>
      <c r="F12670" s="15">
        <v>415450</v>
      </c>
      <c r="G12670" s="15">
        <v>6521800</v>
      </c>
      <c r="I12670" s="38" t="s">
        <v>257</v>
      </c>
      <c r="J12670" s="15">
        <v>1.5</v>
      </c>
    </row>
    <row r="12671" spans="1:10" x14ac:dyDescent="0.3">
      <c r="A12671" s="38" t="s">
        <v>257</v>
      </c>
      <c r="B12671" s="15"/>
      <c r="C12671" s="15">
        <v>0</v>
      </c>
      <c r="E12671" s="37" t="s">
        <v>258</v>
      </c>
      <c r="F12671" s="15">
        <v>428124</v>
      </c>
      <c r="G12671" s="15">
        <v>4048975</v>
      </c>
      <c r="I12671" s="38" t="s">
        <v>252</v>
      </c>
      <c r="J12671" s="15">
        <v>1.6</v>
      </c>
    </row>
    <row r="12672" spans="1:10" x14ac:dyDescent="0.3">
      <c r="A12672" s="38" t="s">
        <v>252</v>
      </c>
      <c r="B12672" s="15">
        <v>289900</v>
      </c>
      <c r="C12672" s="15">
        <v>289900</v>
      </c>
      <c r="E12672" s="36" t="s">
        <v>253</v>
      </c>
      <c r="F12672" s="15">
        <v>847500</v>
      </c>
      <c r="G12672" s="15">
        <v>18062878</v>
      </c>
      <c r="I12672" s="38" t="s">
        <v>258</v>
      </c>
      <c r="J12672" s="15">
        <v>1.8</v>
      </c>
    </row>
    <row r="12673" spans="1:10" x14ac:dyDescent="0.3">
      <c r="A12673" s="38" t="s">
        <v>255</v>
      </c>
      <c r="B12673" s="15"/>
      <c r="C12673" s="15">
        <v>0</v>
      </c>
      <c r="E12673" s="35" t="s">
        <v>271</v>
      </c>
      <c r="F12673" s="15">
        <v>2766020</v>
      </c>
      <c r="G12673" s="15">
        <v>66284714</v>
      </c>
      <c r="I12673" s="38" t="s">
        <v>260</v>
      </c>
      <c r="J12673" s="15">
        <v>1.7</v>
      </c>
    </row>
    <row r="12674" spans="1:10" x14ac:dyDescent="0.3">
      <c r="A12674" s="38" t="s">
        <v>258</v>
      </c>
      <c r="B12674" s="15">
        <v>338947</v>
      </c>
      <c r="C12674" s="15">
        <v>677894</v>
      </c>
      <c r="E12674" s="36" t="s">
        <v>246</v>
      </c>
      <c r="F12674" s="15">
        <v>669000</v>
      </c>
      <c r="G12674" s="15">
        <v>10892800</v>
      </c>
      <c r="I12674" s="38" t="s">
        <v>262</v>
      </c>
      <c r="J12674" s="15">
        <v>1.3</v>
      </c>
    </row>
    <row r="12675" spans="1:10" x14ac:dyDescent="0.3">
      <c r="A12675" s="38" t="s">
        <v>260</v>
      </c>
      <c r="B12675" s="15"/>
      <c r="C12675" s="15">
        <v>0</v>
      </c>
      <c r="E12675" s="36" t="s">
        <v>248</v>
      </c>
      <c r="F12675" s="15">
        <v>713520</v>
      </c>
      <c r="G12675" s="15">
        <v>22997563</v>
      </c>
      <c r="I12675" s="14">
        <v>88</v>
      </c>
      <c r="J12675" s="15">
        <v>907.09999999999968</v>
      </c>
    </row>
    <row r="12676" spans="1:10" x14ac:dyDescent="0.3">
      <c r="A12676" s="38" t="s">
        <v>262</v>
      </c>
      <c r="B12676" s="15"/>
      <c r="C12676" s="15">
        <v>0</v>
      </c>
      <c r="E12676" s="36" t="s">
        <v>250</v>
      </c>
      <c r="F12676" s="15">
        <v>681000</v>
      </c>
      <c r="G12676" s="15">
        <v>18981732</v>
      </c>
      <c r="I12676" s="35" t="s">
        <v>244</v>
      </c>
      <c r="J12676" s="15"/>
    </row>
    <row r="12677" spans="1:10" x14ac:dyDescent="0.3">
      <c r="A12677" s="38" t="s">
        <v>263</v>
      </c>
      <c r="B12677" s="15">
        <v>276000</v>
      </c>
      <c r="C12677" s="15">
        <v>276000</v>
      </c>
      <c r="E12677" s="37" t="s">
        <v>252</v>
      </c>
      <c r="F12677" s="15">
        <v>235000</v>
      </c>
      <c r="G12677" s="15">
        <v>8161126</v>
      </c>
      <c r="I12677" s="38" t="s">
        <v>245</v>
      </c>
      <c r="J12677" s="15">
        <v>2.8</v>
      </c>
    </row>
    <row r="12678" spans="1:10" x14ac:dyDescent="0.3">
      <c r="A12678" s="35" t="s">
        <v>269</v>
      </c>
      <c r="B12678" s="15"/>
      <c r="C12678" s="15"/>
      <c r="E12678" s="37" t="s">
        <v>255</v>
      </c>
      <c r="F12678" s="15">
        <v>245000</v>
      </c>
      <c r="G12678" s="15">
        <v>4968157</v>
      </c>
      <c r="I12678" s="38" t="s">
        <v>247</v>
      </c>
      <c r="J12678" s="15">
        <v>3.1</v>
      </c>
    </row>
    <row r="12679" spans="1:10" x14ac:dyDescent="0.3">
      <c r="A12679" s="38" t="s">
        <v>245</v>
      </c>
      <c r="B12679" s="15"/>
      <c r="C12679" s="15">
        <v>0</v>
      </c>
      <c r="E12679" s="37" t="s">
        <v>258</v>
      </c>
      <c r="F12679" s="15">
        <v>201000</v>
      </c>
      <c r="G12679" s="15">
        <v>5852449</v>
      </c>
      <c r="I12679" s="38" t="s">
        <v>249</v>
      </c>
      <c r="J12679" s="15">
        <v>3.3</v>
      </c>
    </row>
    <row r="12680" spans="1:10" x14ac:dyDescent="0.3">
      <c r="A12680" s="38" t="s">
        <v>247</v>
      </c>
      <c r="B12680" s="15">
        <v>130000</v>
      </c>
      <c r="C12680" s="15">
        <v>130000</v>
      </c>
      <c r="E12680" s="36" t="s">
        <v>253</v>
      </c>
      <c r="F12680" s="15">
        <v>702500</v>
      </c>
      <c r="G12680" s="15">
        <v>13412619</v>
      </c>
      <c r="I12680" s="38" t="s">
        <v>251</v>
      </c>
      <c r="J12680" s="15">
        <v>3.7</v>
      </c>
    </row>
    <row r="12681" spans="1:10" x14ac:dyDescent="0.3">
      <c r="A12681" s="38" t="s">
        <v>249</v>
      </c>
      <c r="B12681" s="15"/>
      <c r="C12681" s="15">
        <v>0</v>
      </c>
      <c r="E12681" s="35" t="s">
        <v>272</v>
      </c>
      <c r="F12681" s="15">
        <v>3300085</v>
      </c>
      <c r="G12681" s="15">
        <v>101882608</v>
      </c>
      <c r="I12681" s="38" t="s">
        <v>254</v>
      </c>
      <c r="J12681" s="15">
        <v>4.8</v>
      </c>
    </row>
    <row r="12682" spans="1:10" x14ac:dyDescent="0.3">
      <c r="A12682" s="38" t="s">
        <v>251</v>
      </c>
      <c r="B12682" s="15">
        <v>327500</v>
      </c>
      <c r="C12682" s="15">
        <v>327500</v>
      </c>
      <c r="E12682" s="36" t="s">
        <v>246</v>
      </c>
      <c r="F12682" s="15">
        <v>805000</v>
      </c>
      <c r="G12682" s="15">
        <v>17559842</v>
      </c>
      <c r="I12682" s="38" t="s">
        <v>257</v>
      </c>
      <c r="J12682" s="15">
        <v>5.6</v>
      </c>
    </row>
    <row r="12683" spans="1:10" x14ac:dyDescent="0.3">
      <c r="A12683" s="38" t="s">
        <v>254</v>
      </c>
      <c r="B12683" s="15"/>
      <c r="C12683" s="15">
        <v>0</v>
      </c>
      <c r="E12683" s="36" t="s">
        <v>248</v>
      </c>
      <c r="F12683" s="15">
        <v>841000</v>
      </c>
      <c r="G12683" s="15">
        <v>31003609</v>
      </c>
      <c r="I12683" s="38" t="s">
        <v>252</v>
      </c>
      <c r="J12683" s="15">
        <v>6.2</v>
      </c>
    </row>
    <row r="12684" spans="1:10" x14ac:dyDescent="0.3">
      <c r="A12684" s="38" t="s">
        <v>257</v>
      </c>
      <c r="B12684" s="15"/>
      <c r="C12684" s="15">
        <v>0</v>
      </c>
      <c r="E12684" s="36" t="s">
        <v>250</v>
      </c>
      <c r="F12684" s="15">
        <v>837610</v>
      </c>
      <c r="G12684" s="15">
        <v>29492563</v>
      </c>
      <c r="I12684" s="38" t="s">
        <v>255</v>
      </c>
      <c r="J12684" s="15">
        <v>6.1</v>
      </c>
    </row>
    <row r="12685" spans="1:10" x14ac:dyDescent="0.3">
      <c r="A12685" s="38" t="s">
        <v>252</v>
      </c>
      <c r="B12685" s="15">
        <v>355000</v>
      </c>
      <c r="C12685" s="15">
        <v>710000</v>
      </c>
      <c r="E12685" s="37" t="s">
        <v>252</v>
      </c>
      <c r="F12685" s="15">
        <v>281000</v>
      </c>
      <c r="G12685" s="15">
        <v>11632753</v>
      </c>
      <c r="I12685" s="38" t="s">
        <v>258</v>
      </c>
      <c r="J12685" s="15">
        <v>6.1</v>
      </c>
    </row>
    <row r="12686" spans="1:10" x14ac:dyDescent="0.3">
      <c r="A12686" s="38" t="s">
        <v>255</v>
      </c>
      <c r="B12686" s="15">
        <v>220000</v>
      </c>
      <c r="C12686" s="15">
        <v>220000</v>
      </c>
      <c r="E12686" s="37" t="s">
        <v>255</v>
      </c>
      <c r="F12686" s="15">
        <v>282750</v>
      </c>
      <c r="G12686" s="15">
        <v>9347050</v>
      </c>
      <c r="I12686" s="38" t="s">
        <v>260</v>
      </c>
      <c r="J12686" s="15">
        <v>6.6</v>
      </c>
    </row>
    <row r="12687" spans="1:10" x14ac:dyDescent="0.3">
      <c r="A12687" s="38" t="s">
        <v>258</v>
      </c>
      <c r="B12687" s="15">
        <v>437475</v>
      </c>
      <c r="C12687" s="15">
        <v>874950</v>
      </c>
      <c r="E12687" s="37" t="s">
        <v>258</v>
      </c>
      <c r="F12687" s="15">
        <v>273860</v>
      </c>
      <c r="G12687" s="15">
        <v>8512760</v>
      </c>
      <c r="I12687" s="38" t="s">
        <v>262</v>
      </c>
      <c r="J12687" s="15">
        <v>6.2</v>
      </c>
    </row>
    <row r="12688" spans="1:10" x14ac:dyDescent="0.3">
      <c r="A12688" s="38" t="s">
        <v>260</v>
      </c>
      <c r="B12688" s="15">
        <v>390000</v>
      </c>
      <c r="C12688" s="15">
        <v>390000</v>
      </c>
      <c r="E12688" s="36" t="s">
        <v>253</v>
      </c>
      <c r="F12688" s="15">
        <v>816475</v>
      </c>
      <c r="G12688" s="15">
        <v>23826594</v>
      </c>
      <c r="I12688" s="38" t="s">
        <v>263</v>
      </c>
      <c r="J12688" s="15">
        <v>5.3</v>
      </c>
    </row>
    <row r="12689" spans="1:10" x14ac:dyDescent="0.3">
      <c r="A12689" s="38" t="s">
        <v>262</v>
      </c>
      <c r="B12689" s="15"/>
      <c r="C12689" s="15">
        <v>0</v>
      </c>
      <c r="E12689" s="35" t="s">
        <v>273</v>
      </c>
      <c r="F12689" s="15">
        <v>3579500</v>
      </c>
      <c r="G12689" s="15">
        <v>98282987</v>
      </c>
      <c r="I12689" s="35" t="s">
        <v>256</v>
      </c>
      <c r="J12689" s="15"/>
    </row>
    <row r="12690" spans="1:10" x14ac:dyDescent="0.3">
      <c r="A12690" s="38" t="s">
        <v>263</v>
      </c>
      <c r="B12690" s="15"/>
      <c r="C12690" s="15">
        <v>0</v>
      </c>
      <c r="E12690" s="36" t="s">
        <v>246</v>
      </c>
      <c r="F12690" s="15">
        <v>846000</v>
      </c>
      <c r="G12690" s="15">
        <v>21068998</v>
      </c>
      <c r="I12690" s="38" t="s">
        <v>245</v>
      </c>
      <c r="J12690" s="15">
        <v>5.5</v>
      </c>
    </row>
    <row r="12691" spans="1:10" x14ac:dyDescent="0.3">
      <c r="A12691" s="35" t="s">
        <v>270</v>
      </c>
      <c r="B12691" s="15"/>
      <c r="C12691" s="15"/>
      <c r="E12691" s="36" t="s">
        <v>248</v>
      </c>
      <c r="F12691" s="15">
        <v>925500</v>
      </c>
      <c r="G12691" s="15">
        <v>28299739</v>
      </c>
      <c r="I12691" s="38" t="s">
        <v>247</v>
      </c>
      <c r="J12691" s="15">
        <v>6</v>
      </c>
    </row>
    <row r="12692" spans="1:10" x14ac:dyDescent="0.3">
      <c r="A12692" s="38" t="s">
        <v>245</v>
      </c>
      <c r="B12692" s="15"/>
      <c r="C12692" s="15">
        <v>0</v>
      </c>
      <c r="E12692" s="36" t="s">
        <v>250</v>
      </c>
      <c r="F12692" s="15">
        <v>897000</v>
      </c>
      <c r="G12692" s="15">
        <v>22507373</v>
      </c>
      <c r="I12692" s="38" t="s">
        <v>249</v>
      </c>
      <c r="J12692" s="15">
        <v>6.7</v>
      </c>
    </row>
    <row r="12693" spans="1:10" x14ac:dyDescent="0.3">
      <c r="A12693" s="38" t="s">
        <v>247</v>
      </c>
      <c r="B12693" s="15"/>
      <c r="C12693" s="15">
        <v>0</v>
      </c>
      <c r="E12693" s="37" t="s">
        <v>252</v>
      </c>
      <c r="F12693" s="15">
        <v>290000</v>
      </c>
      <c r="G12693" s="15">
        <v>7300163</v>
      </c>
      <c r="I12693" s="38" t="s">
        <v>251</v>
      </c>
      <c r="J12693" s="15">
        <v>6.9</v>
      </c>
    </row>
    <row r="12694" spans="1:10" x14ac:dyDescent="0.3">
      <c r="A12694" s="38" t="s">
        <v>249</v>
      </c>
      <c r="B12694" s="15">
        <v>475000</v>
      </c>
      <c r="C12694" s="15">
        <v>475000</v>
      </c>
      <c r="E12694" s="37" t="s">
        <v>255</v>
      </c>
      <c r="F12694" s="15">
        <v>295000</v>
      </c>
      <c r="G12694" s="15">
        <v>9577710</v>
      </c>
      <c r="I12694" s="38" t="s">
        <v>254</v>
      </c>
      <c r="J12694" s="15">
        <v>8</v>
      </c>
    </row>
    <row r="12695" spans="1:10" x14ac:dyDescent="0.3">
      <c r="A12695" s="38" t="s">
        <v>251</v>
      </c>
      <c r="B12695" s="15">
        <v>222000</v>
      </c>
      <c r="C12695" s="15">
        <v>222000</v>
      </c>
      <c r="E12695" s="37" t="s">
        <v>258</v>
      </c>
      <c r="F12695" s="15">
        <v>312000</v>
      </c>
      <c r="G12695" s="15">
        <v>5629500</v>
      </c>
      <c r="I12695" s="38" t="s">
        <v>257</v>
      </c>
      <c r="J12695" s="15">
        <v>8.3000000000000007</v>
      </c>
    </row>
    <row r="12696" spans="1:10" x14ac:dyDescent="0.3">
      <c r="A12696" s="38" t="s">
        <v>254</v>
      </c>
      <c r="B12696" s="15">
        <v>471652</v>
      </c>
      <c r="C12696" s="15">
        <v>1231602</v>
      </c>
      <c r="E12696" s="36" t="s">
        <v>253</v>
      </c>
      <c r="F12696" s="15">
        <v>911000</v>
      </c>
      <c r="G12696" s="15">
        <v>26406877</v>
      </c>
      <c r="I12696" s="38" t="s">
        <v>252</v>
      </c>
      <c r="J12696" s="15">
        <v>8.3000000000000007</v>
      </c>
    </row>
    <row r="12697" spans="1:10" x14ac:dyDescent="0.3">
      <c r="A12697" s="38" t="s">
        <v>257</v>
      </c>
      <c r="B12697" s="15">
        <v>314950</v>
      </c>
      <c r="C12697" s="15">
        <v>314950</v>
      </c>
      <c r="E12697" s="35" t="s">
        <v>274</v>
      </c>
      <c r="F12697" s="15">
        <v>3784850</v>
      </c>
      <c r="G12697" s="15">
        <v>102106042</v>
      </c>
      <c r="I12697" s="38" t="s">
        <v>255</v>
      </c>
      <c r="J12697" s="15">
        <v>9.1</v>
      </c>
    </row>
    <row r="12698" spans="1:10" x14ac:dyDescent="0.3">
      <c r="A12698" s="38" t="s">
        <v>252</v>
      </c>
      <c r="B12698" s="15"/>
      <c r="C12698" s="15">
        <v>0</v>
      </c>
      <c r="E12698" s="36" t="s">
        <v>246</v>
      </c>
      <c r="F12698" s="15">
        <v>875500</v>
      </c>
      <c r="G12698" s="15">
        <v>17099592</v>
      </c>
      <c r="I12698" s="38" t="s">
        <v>258</v>
      </c>
      <c r="J12698" s="15">
        <v>9.6999999999999993</v>
      </c>
    </row>
    <row r="12699" spans="1:10" x14ac:dyDescent="0.3">
      <c r="A12699" s="38" t="s">
        <v>255</v>
      </c>
      <c r="B12699" s="15"/>
      <c r="C12699" s="15">
        <v>0</v>
      </c>
      <c r="E12699" s="36" t="s">
        <v>248</v>
      </c>
      <c r="F12699" s="15">
        <v>986475</v>
      </c>
      <c r="G12699" s="15">
        <v>34378280</v>
      </c>
      <c r="I12699" s="38" t="s">
        <v>260</v>
      </c>
      <c r="J12699" s="15">
        <v>10.4</v>
      </c>
    </row>
    <row r="12700" spans="1:10" x14ac:dyDescent="0.3">
      <c r="A12700" s="38" t="s">
        <v>258</v>
      </c>
      <c r="B12700" s="15">
        <v>236500</v>
      </c>
      <c r="C12700" s="15">
        <v>473000</v>
      </c>
      <c r="E12700" s="36" t="s">
        <v>250</v>
      </c>
      <c r="F12700" s="15">
        <v>980975</v>
      </c>
      <c r="G12700" s="15">
        <v>29201966</v>
      </c>
      <c r="I12700" s="38" t="s">
        <v>262</v>
      </c>
      <c r="J12700" s="15">
        <v>9.8000000000000007</v>
      </c>
    </row>
    <row r="12701" spans="1:10" x14ac:dyDescent="0.3">
      <c r="A12701" s="38" t="s">
        <v>260</v>
      </c>
      <c r="B12701" s="15">
        <v>224000</v>
      </c>
      <c r="C12701" s="15">
        <v>224000</v>
      </c>
      <c r="E12701" s="37" t="s">
        <v>252</v>
      </c>
      <c r="F12701" s="15">
        <v>328250</v>
      </c>
      <c r="G12701" s="15">
        <v>11369666</v>
      </c>
      <c r="I12701" s="38" t="s">
        <v>263</v>
      </c>
      <c r="J12701" s="15">
        <v>9.4</v>
      </c>
    </row>
    <row r="12702" spans="1:10" x14ac:dyDescent="0.3">
      <c r="A12702" s="38" t="s">
        <v>262</v>
      </c>
      <c r="B12702" s="15">
        <v>469950</v>
      </c>
      <c r="C12702" s="15">
        <v>469950</v>
      </c>
      <c r="E12702" s="37" t="s">
        <v>255</v>
      </c>
      <c r="F12702" s="15">
        <v>330000</v>
      </c>
      <c r="G12702" s="15">
        <v>10174650</v>
      </c>
      <c r="I12702" s="35" t="s">
        <v>261</v>
      </c>
      <c r="J12702" s="15"/>
    </row>
    <row r="12703" spans="1:10" x14ac:dyDescent="0.3">
      <c r="A12703" s="38" t="s">
        <v>263</v>
      </c>
      <c r="B12703" s="15">
        <v>504500</v>
      </c>
      <c r="C12703" s="15">
        <v>2044000</v>
      </c>
      <c r="E12703" s="37" t="s">
        <v>258</v>
      </c>
      <c r="F12703" s="15">
        <v>322725</v>
      </c>
      <c r="G12703" s="15">
        <v>7657650</v>
      </c>
      <c r="I12703" s="38" t="s">
        <v>245</v>
      </c>
      <c r="J12703" s="15">
        <v>10.1</v>
      </c>
    </row>
    <row r="12704" spans="1:10" x14ac:dyDescent="0.3">
      <c r="A12704" s="35" t="s">
        <v>271</v>
      </c>
      <c r="B12704" s="15"/>
      <c r="C12704" s="15"/>
      <c r="E12704" s="36" t="s">
        <v>253</v>
      </c>
      <c r="F12704" s="15">
        <v>941900</v>
      </c>
      <c r="G12704" s="15">
        <v>21426204</v>
      </c>
      <c r="I12704" s="38" t="s">
        <v>247</v>
      </c>
      <c r="J12704" s="15">
        <v>10.3</v>
      </c>
    </row>
    <row r="12705" spans="1:10" x14ac:dyDescent="0.3">
      <c r="A12705" s="38" t="s">
        <v>245</v>
      </c>
      <c r="B12705" s="15"/>
      <c r="C12705" s="15">
        <v>0</v>
      </c>
      <c r="E12705" s="35" t="s">
        <v>275</v>
      </c>
      <c r="F12705" s="15">
        <v>7201000</v>
      </c>
      <c r="G12705" s="15">
        <v>105587567</v>
      </c>
      <c r="I12705" s="38" t="s">
        <v>249</v>
      </c>
      <c r="J12705" s="15">
        <v>10.3</v>
      </c>
    </row>
    <row r="12706" spans="1:10" x14ac:dyDescent="0.3">
      <c r="A12706" s="38" t="s">
        <v>247</v>
      </c>
      <c r="B12706" s="15">
        <v>324900</v>
      </c>
      <c r="C12706" s="15">
        <v>1096850</v>
      </c>
      <c r="E12706" s="36" t="s">
        <v>246</v>
      </c>
      <c r="F12706" s="15">
        <v>1652750</v>
      </c>
      <c r="G12706" s="15">
        <v>19681048</v>
      </c>
      <c r="I12706" s="38" t="s">
        <v>251</v>
      </c>
      <c r="J12706" s="15">
        <v>11</v>
      </c>
    </row>
    <row r="12707" spans="1:10" x14ac:dyDescent="0.3">
      <c r="A12707" s="38" t="s">
        <v>249</v>
      </c>
      <c r="B12707" s="15">
        <v>280000</v>
      </c>
      <c r="C12707" s="15">
        <v>280000</v>
      </c>
      <c r="E12707" s="36" t="s">
        <v>248</v>
      </c>
      <c r="F12707" s="15">
        <v>2097900</v>
      </c>
      <c r="G12707" s="15">
        <v>34361074</v>
      </c>
      <c r="I12707" s="38" t="s">
        <v>254</v>
      </c>
      <c r="J12707" s="15">
        <v>12.2</v>
      </c>
    </row>
    <row r="12708" spans="1:10" x14ac:dyDescent="0.3">
      <c r="A12708" s="38" t="s">
        <v>251</v>
      </c>
      <c r="B12708" s="15">
        <v>449950</v>
      </c>
      <c r="C12708" s="15">
        <v>899900</v>
      </c>
      <c r="E12708" s="36" t="s">
        <v>250</v>
      </c>
      <c r="F12708" s="15">
        <v>2033650</v>
      </c>
      <c r="G12708" s="15">
        <v>34072730</v>
      </c>
      <c r="I12708" s="38" t="s">
        <v>257</v>
      </c>
      <c r="J12708" s="15">
        <v>11.6</v>
      </c>
    </row>
    <row r="12709" spans="1:10" x14ac:dyDescent="0.3">
      <c r="A12709" s="38" t="s">
        <v>254</v>
      </c>
      <c r="B12709" s="15">
        <v>230000</v>
      </c>
      <c r="C12709" s="15">
        <v>230000</v>
      </c>
      <c r="E12709" s="37" t="s">
        <v>252</v>
      </c>
      <c r="F12709" s="15">
        <v>689000</v>
      </c>
      <c r="G12709" s="15">
        <v>14004650</v>
      </c>
      <c r="I12709" s="38" t="s">
        <v>252</v>
      </c>
      <c r="J12709" s="15">
        <v>12.8</v>
      </c>
    </row>
    <row r="12710" spans="1:10" x14ac:dyDescent="0.3">
      <c r="A12710" s="38" t="s">
        <v>257</v>
      </c>
      <c r="B12710" s="15"/>
      <c r="C12710" s="15">
        <v>0</v>
      </c>
      <c r="E12710" s="37" t="s">
        <v>255</v>
      </c>
      <c r="F12710" s="15">
        <v>709200</v>
      </c>
      <c r="G12710" s="15">
        <v>9972650</v>
      </c>
      <c r="I12710" s="38" t="s">
        <v>255</v>
      </c>
      <c r="J12710" s="15">
        <v>12.8</v>
      </c>
    </row>
    <row r="12711" spans="1:10" x14ac:dyDescent="0.3">
      <c r="A12711" s="38" t="s">
        <v>252</v>
      </c>
      <c r="B12711" s="15">
        <v>410000</v>
      </c>
      <c r="C12711" s="15">
        <v>410000</v>
      </c>
      <c r="E12711" s="37" t="s">
        <v>258</v>
      </c>
      <c r="F12711" s="15">
        <v>635450</v>
      </c>
      <c r="G12711" s="15">
        <v>10095430</v>
      </c>
      <c r="I12711" s="38" t="s">
        <v>258</v>
      </c>
      <c r="J12711" s="15">
        <v>12.3</v>
      </c>
    </row>
    <row r="12712" spans="1:10" x14ac:dyDescent="0.3">
      <c r="A12712" s="38" t="s">
        <v>255</v>
      </c>
      <c r="B12712" s="15"/>
      <c r="C12712" s="15">
        <v>0</v>
      </c>
      <c r="E12712" s="36" t="s">
        <v>253</v>
      </c>
      <c r="F12712" s="15">
        <v>1416700</v>
      </c>
      <c r="G12712" s="15">
        <v>17472715</v>
      </c>
      <c r="I12712" s="38" t="s">
        <v>260</v>
      </c>
      <c r="J12712" s="15">
        <v>11.7</v>
      </c>
    </row>
    <row r="12713" spans="1:10" x14ac:dyDescent="0.3">
      <c r="A12713" s="38" t="s">
        <v>258</v>
      </c>
      <c r="B12713" s="15">
        <v>453250</v>
      </c>
      <c r="C12713" s="15">
        <v>906500</v>
      </c>
      <c r="E12713" s="14">
        <v>320</v>
      </c>
      <c r="F12713" s="15">
        <v>74401568</v>
      </c>
      <c r="G12713" s="15">
        <v>1380180706</v>
      </c>
      <c r="I12713" s="38" t="s">
        <v>262</v>
      </c>
      <c r="J12713" s="15">
        <v>11.2</v>
      </c>
    </row>
    <row r="12714" spans="1:10" x14ac:dyDescent="0.3">
      <c r="A12714" s="38" t="s">
        <v>260</v>
      </c>
      <c r="B12714" s="15">
        <v>390000</v>
      </c>
      <c r="C12714" s="15">
        <v>390000</v>
      </c>
      <c r="E12714" s="35" t="s">
        <v>259</v>
      </c>
      <c r="F12714" s="15">
        <v>4207250</v>
      </c>
      <c r="G12714" s="15">
        <v>93224350</v>
      </c>
      <c r="I12714" s="38" t="s">
        <v>263</v>
      </c>
      <c r="J12714" s="15">
        <v>10.6</v>
      </c>
    </row>
    <row r="12715" spans="1:10" x14ac:dyDescent="0.3">
      <c r="A12715" s="38" t="s">
        <v>262</v>
      </c>
      <c r="B12715" s="15"/>
      <c r="C12715" s="15">
        <v>0</v>
      </c>
      <c r="E12715" s="36" t="s">
        <v>246</v>
      </c>
      <c r="F12715" s="15">
        <v>686950</v>
      </c>
      <c r="G12715" s="15">
        <v>17010598</v>
      </c>
      <c r="I12715" s="35" t="s">
        <v>264</v>
      </c>
      <c r="J12715" s="15"/>
    </row>
    <row r="12716" spans="1:10" x14ac:dyDescent="0.3">
      <c r="A12716" s="38" t="s">
        <v>263</v>
      </c>
      <c r="B12716" s="15"/>
      <c r="C12716" s="15">
        <v>0</v>
      </c>
      <c r="E12716" s="36" t="s">
        <v>248</v>
      </c>
      <c r="F12716" s="15">
        <v>1330650</v>
      </c>
      <c r="G12716" s="15">
        <v>29792405</v>
      </c>
      <c r="I12716" s="38" t="s">
        <v>245</v>
      </c>
      <c r="J12716" s="15">
        <v>9.9</v>
      </c>
    </row>
    <row r="12717" spans="1:10" x14ac:dyDescent="0.3">
      <c r="A12717" s="35" t="s">
        <v>272</v>
      </c>
      <c r="B12717" s="15"/>
      <c r="C12717" s="15"/>
      <c r="E12717" s="36" t="s">
        <v>250</v>
      </c>
      <c r="F12717" s="15">
        <v>1033825</v>
      </c>
      <c r="G12717" s="15">
        <v>26674438</v>
      </c>
      <c r="I12717" s="38" t="s">
        <v>247</v>
      </c>
      <c r="J12717" s="15">
        <v>9.8000000000000007</v>
      </c>
    </row>
    <row r="12718" spans="1:10" x14ac:dyDescent="0.3">
      <c r="A12718" s="38" t="s">
        <v>245</v>
      </c>
      <c r="B12718" s="15">
        <v>469450</v>
      </c>
      <c r="C12718" s="15">
        <v>938900</v>
      </c>
      <c r="E12718" s="37" t="s">
        <v>252</v>
      </c>
      <c r="F12718" s="15">
        <v>226900</v>
      </c>
      <c r="G12718" s="15">
        <v>8970041</v>
      </c>
      <c r="I12718" s="38" t="s">
        <v>249</v>
      </c>
      <c r="J12718" s="15">
        <v>11.3</v>
      </c>
    </row>
    <row r="12719" spans="1:10" x14ac:dyDescent="0.3">
      <c r="A12719" s="38" t="s">
        <v>247</v>
      </c>
      <c r="B12719" s="15">
        <v>449900</v>
      </c>
      <c r="C12719" s="15">
        <v>449900</v>
      </c>
      <c r="E12719" s="37" t="s">
        <v>255</v>
      </c>
      <c r="F12719" s="15">
        <v>224925</v>
      </c>
      <c r="G12719" s="15">
        <v>10342481</v>
      </c>
      <c r="I12719" s="38" t="s">
        <v>251</v>
      </c>
      <c r="J12719" s="15">
        <v>11.2</v>
      </c>
    </row>
    <row r="12720" spans="1:10" x14ac:dyDescent="0.3">
      <c r="A12720" s="38" t="s">
        <v>249</v>
      </c>
      <c r="B12720" s="15">
        <v>450000</v>
      </c>
      <c r="C12720" s="15">
        <v>1350275</v>
      </c>
      <c r="E12720" s="37" t="s">
        <v>258</v>
      </c>
      <c r="F12720" s="15">
        <v>582000</v>
      </c>
      <c r="G12720" s="15">
        <v>7361916</v>
      </c>
      <c r="I12720" s="38" t="s">
        <v>254</v>
      </c>
      <c r="J12720" s="15">
        <v>10.4</v>
      </c>
    </row>
    <row r="12721" spans="1:10" x14ac:dyDescent="0.3">
      <c r="A12721" s="38" t="s">
        <v>251</v>
      </c>
      <c r="B12721" s="15"/>
      <c r="C12721" s="15">
        <v>0</v>
      </c>
      <c r="E12721" s="36" t="s">
        <v>253</v>
      </c>
      <c r="F12721" s="15">
        <v>1155825</v>
      </c>
      <c r="G12721" s="15">
        <v>19746909</v>
      </c>
      <c r="I12721" s="38" t="s">
        <v>257</v>
      </c>
      <c r="J12721" s="15">
        <v>10.5</v>
      </c>
    </row>
    <row r="12722" spans="1:10" x14ac:dyDescent="0.3">
      <c r="A12722" s="38" t="s">
        <v>254</v>
      </c>
      <c r="B12722" s="15">
        <v>411500</v>
      </c>
      <c r="C12722" s="15">
        <v>1357450</v>
      </c>
      <c r="E12722" s="35" t="s">
        <v>265</v>
      </c>
      <c r="F12722" s="15">
        <v>6557123</v>
      </c>
      <c r="G12722" s="15">
        <v>102584794</v>
      </c>
      <c r="I12722" s="38" t="s">
        <v>252</v>
      </c>
      <c r="J12722" s="15">
        <v>10.8</v>
      </c>
    </row>
    <row r="12723" spans="1:10" x14ac:dyDescent="0.3">
      <c r="A12723" s="38" t="s">
        <v>257</v>
      </c>
      <c r="B12723" s="15">
        <v>487500</v>
      </c>
      <c r="C12723" s="15">
        <v>487500</v>
      </c>
      <c r="E12723" s="36" t="s">
        <v>246</v>
      </c>
      <c r="F12723" s="15">
        <v>1069900</v>
      </c>
      <c r="G12723" s="15">
        <v>15935045</v>
      </c>
      <c r="I12723" s="38" t="s">
        <v>255</v>
      </c>
      <c r="J12723" s="15">
        <v>10.3</v>
      </c>
    </row>
    <row r="12724" spans="1:10" x14ac:dyDescent="0.3">
      <c r="A12724" s="38" t="s">
        <v>252</v>
      </c>
      <c r="B12724" s="15">
        <v>362500</v>
      </c>
      <c r="C12724" s="15">
        <v>725000</v>
      </c>
      <c r="E12724" s="36" t="s">
        <v>248</v>
      </c>
      <c r="F12724" s="15">
        <v>2390398</v>
      </c>
      <c r="G12724" s="15">
        <v>24304390</v>
      </c>
      <c r="I12724" s="38" t="s">
        <v>258</v>
      </c>
      <c r="J12724" s="15">
        <v>10.3</v>
      </c>
    </row>
    <row r="12725" spans="1:10" x14ac:dyDescent="0.3">
      <c r="A12725" s="38" t="s">
        <v>255</v>
      </c>
      <c r="B12725" s="15">
        <v>284950</v>
      </c>
      <c r="C12725" s="15">
        <v>284950</v>
      </c>
      <c r="E12725" s="36" t="s">
        <v>250</v>
      </c>
      <c r="F12725" s="15">
        <v>1840925</v>
      </c>
      <c r="G12725" s="15">
        <v>36331767</v>
      </c>
      <c r="I12725" s="38" t="s">
        <v>260</v>
      </c>
      <c r="J12725" s="15">
        <v>9.4</v>
      </c>
    </row>
    <row r="12726" spans="1:10" x14ac:dyDescent="0.3">
      <c r="A12726" s="38" t="s">
        <v>258</v>
      </c>
      <c r="B12726" s="15">
        <v>510000</v>
      </c>
      <c r="C12726" s="15">
        <v>510000</v>
      </c>
      <c r="E12726" s="37" t="s">
        <v>252</v>
      </c>
      <c r="F12726" s="15">
        <v>737475</v>
      </c>
      <c r="G12726" s="15">
        <v>12778812</v>
      </c>
      <c r="I12726" s="38" t="s">
        <v>262</v>
      </c>
      <c r="J12726" s="15">
        <v>9.5</v>
      </c>
    </row>
    <row r="12727" spans="1:10" x14ac:dyDescent="0.3">
      <c r="A12727" s="38" t="s">
        <v>260</v>
      </c>
      <c r="B12727" s="15">
        <v>440000</v>
      </c>
      <c r="C12727" s="15">
        <v>440000</v>
      </c>
      <c r="E12727" s="37" t="s">
        <v>255</v>
      </c>
      <c r="F12727" s="15">
        <v>267000</v>
      </c>
      <c r="G12727" s="15">
        <v>13696405</v>
      </c>
      <c r="I12727" s="38" t="s">
        <v>263</v>
      </c>
      <c r="J12727" s="15">
        <v>9.1</v>
      </c>
    </row>
    <row r="12728" spans="1:10" x14ac:dyDescent="0.3">
      <c r="A12728" s="38" t="s">
        <v>262</v>
      </c>
      <c r="B12728" s="15">
        <v>370000</v>
      </c>
      <c r="C12728" s="15">
        <v>1984500</v>
      </c>
      <c r="E12728" s="37" t="s">
        <v>258</v>
      </c>
      <c r="F12728" s="15">
        <v>836450</v>
      </c>
      <c r="G12728" s="15">
        <v>9856550</v>
      </c>
      <c r="I12728" s="35" t="s">
        <v>266</v>
      </c>
      <c r="J12728" s="15"/>
    </row>
    <row r="12729" spans="1:10" x14ac:dyDescent="0.3">
      <c r="A12729" s="38" t="s">
        <v>263</v>
      </c>
      <c r="B12729" s="15">
        <v>406000</v>
      </c>
      <c r="C12729" s="15">
        <v>1255500</v>
      </c>
      <c r="E12729" s="36" t="s">
        <v>253</v>
      </c>
      <c r="F12729" s="15">
        <v>1255900</v>
      </c>
      <c r="G12729" s="15">
        <v>26013592</v>
      </c>
      <c r="I12729" s="38" t="s">
        <v>245</v>
      </c>
      <c r="J12729" s="15">
        <v>9.3000000000000007</v>
      </c>
    </row>
    <row r="12730" spans="1:10" x14ac:dyDescent="0.3">
      <c r="A12730" s="35" t="s">
        <v>273</v>
      </c>
      <c r="B12730" s="15"/>
      <c r="C12730" s="15"/>
      <c r="E12730" s="35" t="s">
        <v>244</v>
      </c>
      <c r="F12730" s="15">
        <v>5773525</v>
      </c>
      <c r="G12730" s="15">
        <v>91861380</v>
      </c>
      <c r="I12730" s="38" t="s">
        <v>247</v>
      </c>
      <c r="J12730" s="15">
        <v>9.5</v>
      </c>
    </row>
    <row r="12731" spans="1:10" x14ac:dyDescent="0.3">
      <c r="A12731" s="38" t="s">
        <v>245</v>
      </c>
      <c r="B12731" s="15">
        <v>482575</v>
      </c>
      <c r="C12731" s="15">
        <v>965150</v>
      </c>
      <c r="E12731" s="36" t="s">
        <v>246</v>
      </c>
      <c r="F12731" s="15">
        <v>1339725</v>
      </c>
      <c r="G12731" s="15">
        <v>16070868</v>
      </c>
      <c r="I12731" s="38" t="s">
        <v>249</v>
      </c>
      <c r="J12731" s="15">
        <v>8.9</v>
      </c>
    </row>
    <row r="12732" spans="1:10" x14ac:dyDescent="0.3">
      <c r="A12732" s="38" t="s">
        <v>247</v>
      </c>
      <c r="B12732" s="15"/>
      <c r="C12732" s="15">
        <v>0</v>
      </c>
      <c r="E12732" s="36" t="s">
        <v>248</v>
      </c>
      <c r="F12732" s="15">
        <v>1542400</v>
      </c>
      <c r="G12732" s="15">
        <v>27595543</v>
      </c>
      <c r="I12732" s="38" t="s">
        <v>251</v>
      </c>
      <c r="J12732" s="15">
        <v>8.9</v>
      </c>
    </row>
    <row r="12733" spans="1:10" x14ac:dyDescent="0.3">
      <c r="A12733" s="38" t="s">
        <v>249</v>
      </c>
      <c r="B12733" s="15">
        <v>439995</v>
      </c>
      <c r="C12733" s="15">
        <v>3871965</v>
      </c>
      <c r="E12733" s="36" t="s">
        <v>250</v>
      </c>
      <c r="F12733" s="15">
        <v>1980900</v>
      </c>
      <c r="G12733" s="15">
        <v>26714395</v>
      </c>
      <c r="I12733" s="38" t="s">
        <v>254</v>
      </c>
      <c r="J12733" s="15">
        <v>9.4</v>
      </c>
    </row>
    <row r="12734" spans="1:10" x14ac:dyDescent="0.3">
      <c r="A12734" s="38" t="s">
        <v>251</v>
      </c>
      <c r="B12734" s="15">
        <v>409995</v>
      </c>
      <c r="C12734" s="15">
        <v>1584985</v>
      </c>
      <c r="E12734" s="37" t="s">
        <v>252</v>
      </c>
      <c r="F12734" s="15">
        <v>735975</v>
      </c>
      <c r="G12734" s="15">
        <v>8266850</v>
      </c>
      <c r="I12734" s="38" t="s">
        <v>257</v>
      </c>
      <c r="J12734" s="15">
        <v>9</v>
      </c>
    </row>
    <row r="12735" spans="1:10" x14ac:dyDescent="0.3">
      <c r="A12735" s="38" t="s">
        <v>254</v>
      </c>
      <c r="B12735" s="15">
        <v>476373</v>
      </c>
      <c r="C12735" s="15">
        <v>2971735</v>
      </c>
      <c r="E12735" s="37" t="s">
        <v>255</v>
      </c>
      <c r="F12735" s="15">
        <v>948975</v>
      </c>
      <c r="G12735" s="15">
        <v>9700147</v>
      </c>
      <c r="I12735" s="38" t="s">
        <v>252</v>
      </c>
      <c r="J12735" s="15">
        <v>9.1</v>
      </c>
    </row>
    <row r="12736" spans="1:10" x14ac:dyDescent="0.3">
      <c r="A12736" s="38" t="s">
        <v>257</v>
      </c>
      <c r="B12736" s="15">
        <v>460225</v>
      </c>
      <c r="C12736" s="15">
        <v>1905400</v>
      </c>
      <c r="E12736" s="37" t="s">
        <v>258</v>
      </c>
      <c r="F12736" s="15">
        <v>295950</v>
      </c>
      <c r="G12736" s="15">
        <v>8747398</v>
      </c>
      <c r="I12736" s="38" t="s">
        <v>255</v>
      </c>
      <c r="J12736" s="15">
        <v>9.1999999999999993</v>
      </c>
    </row>
    <row r="12737" spans="1:10" x14ac:dyDescent="0.3">
      <c r="A12737" s="38" t="s">
        <v>252</v>
      </c>
      <c r="B12737" s="15">
        <v>554950</v>
      </c>
      <c r="C12737" s="15">
        <v>1621440</v>
      </c>
      <c r="E12737" s="36" t="s">
        <v>253</v>
      </c>
      <c r="F12737" s="15">
        <v>910500</v>
      </c>
      <c r="G12737" s="15">
        <v>21480574</v>
      </c>
      <c r="I12737" s="38" t="s">
        <v>258</v>
      </c>
      <c r="J12737" s="15">
        <v>9.4</v>
      </c>
    </row>
    <row r="12738" spans="1:10" x14ac:dyDescent="0.3">
      <c r="A12738" s="38" t="s">
        <v>255</v>
      </c>
      <c r="B12738" s="15">
        <v>454500</v>
      </c>
      <c r="C12738" s="15">
        <v>454500</v>
      </c>
      <c r="E12738" s="35" t="s">
        <v>256</v>
      </c>
      <c r="F12738" s="15">
        <v>6466400</v>
      </c>
      <c r="G12738" s="15">
        <v>86540585</v>
      </c>
      <c r="I12738" s="38" t="s">
        <v>260</v>
      </c>
      <c r="J12738" s="15">
        <v>9.1</v>
      </c>
    </row>
    <row r="12739" spans="1:10" x14ac:dyDescent="0.3">
      <c r="A12739" s="38" t="s">
        <v>258</v>
      </c>
      <c r="B12739" s="15">
        <v>549950</v>
      </c>
      <c r="C12739" s="15">
        <v>2122079</v>
      </c>
      <c r="E12739" s="36" t="s">
        <v>246</v>
      </c>
      <c r="F12739" s="15">
        <v>973475</v>
      </c>
      <c r="G12739" s="15">
        <v>21426168</v>
      </c>
      <c r="I12739" s="38" t="s">
        <v>262</v>
      </c>
      <c r="J12739" s="15">
        <v>8.3000000000000007</v>
      </c>
    </row>
    <row r="12740" spans="1:10" x14ac:dyDescent="0.3">
      <c r="A12740" s="38" t="s">
        <v>260</v>
      </c>
      <c r="B12740" s="15">
        <v>422995</v>
      </c>
      <c r="C12740" s="15">
        <v>2425945</v>
      </c>
      <c r="E12740" s="36" t="s">
        <v>248</v>
      </c>
      <c r="F12740" s="15">
        <v>1783925</v>
      </c>
      <c r="G12740" s="15">
        <v>25820527</v>
      </c>
      <c r="I12740" s="38" t="s">
        <v>263</v>
      </c>
      <c r="J12740" s="15">
        <v>7.9</v>
      </c>
    </row>
    <row r="12741" spans="1:10" x14ac:dyDescent="0.3">
      <c r="A12741" s="38" t="s">
        <v>262</v>
      </c>
      <c r="B12741" s="15">
        <v>534950</v>
      </c>
      <c r="C12741" s="15">
        <v>534950</v>
      </c>
      <c r="E12741" s="36" t="s">
        <v>250</v>
      </c>
      <c r="F12741" s="15">
        <v>2781075</v>
      </c>
      <c r="G12741" s="15">
        <v>21561700</v>
      </c>
      <c r="I12741" s="35" t="s">
        <v>267</v>
      </c>
      <c r="J12741" s="15"/>
    </row>
    <row r="12742" spans="1:10" x14ac:dyDescent="0.3">
      <c r="A12742" s="38" t="s">
        <v>263</v>
      </c>
      <c r="B12742" s="15">
        <v>469995</v>
      </c>
      <c r="C12742" s="15">
        <v>1394192</v>
      </c>
      <c r="E12742" s="37" t="s">
        <v>252</v>
      </c>
      <c r="F12742" s="15">
        <v>1559400</v>
      </c>
      <c r="G12742" s="15">
        <v>9966150</v>
      </c>
      <c r="I12742" s="38" t="s">
        <v>245</v>
      </c>
      <c r="J12742" s="15">
        <v>7.6</v>
      </c>
    </row>
    <row r="12743" spans="1:10" x14ac:dyDescent="0.3">
      <c r="A12743" s="35" t="s">
        <v>274</v>
      </c>
      <c r="B12743" s="15"/>
      <c r="C12743" s="15"/>
      <c r="E12743" s="37" t="s">
        <v>255</v>
      </c>
      <c r="F12743" s="15">
        <v>906225</v>
      </c>
      <c r="G12743" s="15">
        <v>5848350</v>
      </c>
      <c r="I12743" s="38" t="s">
        <v>247</v>
      </c>
      <c r="J12743" s="15">
        <v>7.4</v>
      </c>
    </row>
    <row r="12744" spans="1:10" x14ac:dyDescent="0.3">
      <c r="A12744" s="38" t="s">
        <v>245</v>
      </c>
      <c r="B12744" s="15">
        <v>407740</v>
      </c>
      <c r="C12744" s="15">
        <v>815480</v>
      </c>
      <c r="E12744" s="37" t="s">
        <v>258</v>
      </c>
      <c r="F12744" s="15">
        <v>315450</v>
      </c>
      <c r="G12744" s="15">
        <v>5747200</v>
      </c>
      <c r="I12744" s="38" t="s">
        <v>249</v>
      </c>
      <c r="J12744" s="15">
        <v>7.8</v>
      </c>
    </row>
    <row r="12745" spans="1:10" x14ac:dyDescent="0.3">
      <c r="A12745" s="38" t="s">
        <v>247</v>
      </c>
      <c r="B12745" s="15">
        <v>496448</v>
      </c>
      <c r="C12745" s="15">
        <v>992895</v>
      </c>
      <c r="E12745" s="36" t="s">
        <v>253</v>
      </c>
      <c r="F12745" s="15">
        <v>927925</v>
      </c>
      <c r="G12745" s="15">
        <v>17732190</v>
      </c>
      <c r="I12745" s="38" t="s">
        <v>251</v>
      </c>
      <c r="J12745" s="15">
        <v>7.9</v>
      </c>
    </row>
    <row r="12746" spans="1:10" x14ac:dyDescent="0.3">
      <c r="A12746" s="38" t="s">
        <v>249</v>
      </c>
      <c r="B12746" s="15">
        <v>484995</v>
      </c>
      <c r="C12746" s="15">
        <v>1414890</v>
      </c>
      <c r="E12746" s="35" t="s">
        <v>261</v>
      </c>
      <c r="F12746" s="15">
        <v>3869602</v>
      </c>
      <c r="G12746" s="15">
        <v>49118393</v>
      </c>
      <c r="I12746" s="38" t="s">
        <v>254</v>
      </c>
      <c r="J12746" s="15">
        <v>8.3000000000000007</v>
      </c>
    </row>
    <row r="12747" spans="1:10" x14ac:dyDescent="0.3">
      <c r="A12747" s="38" t="s">
        <v>251</v>
      </c>
      <c r="B12747" s="15">
        <v>427099</v>
      </c>
      <c r="C12747" s="15">
        <v>854197</v>
      </c>
      <c r="E12747" s="36" t="s">
        <v>246</v>
      </c>
      <c r="F12747" s="15">
        <v>829975</v>
      </c>
      <c r="G12747" s="15">
        <v>9783845</v>
      </c>
      <c r="I12747" s="38" t="s">
        <v>257</v>
      </c>
      <c r="J12747" s="15">
        <v>7.5</v>
      </c>
    </row>
    <row r="12748" spans="1:10" x14ac:dyDescent="0.3">
      <c r="A12748" s="38" t="s">
        <v>254</v>
      </c>
      <c r="B12748" s="15">
        <v>450000</v>
      </c>
      <c r="C12748" s="15">
        <v>2168432</v>
      </c>
      <c r="E12748" s="36" t="s">
        <v>248</v>
      </c>
      <c r="F12748" s="15">
        <v>1260034</v>
      </c>
      <c r="G12748" s="15">
        <v>11802860</v>
      </c>
      <c r="I12748" s="38" t="s">
        <v>252</v>
      </c>
      <c r="J12748" s="15">
        <v>7.6</v>
      </c>
    </row>
    <row r="12749" spans="1:10" x14ac:dyDescent="0.3">
      <c r="A12749" s="38" t="s">
        <v>257</v>
      </c>
      <c r="B12749" s="15">
        <v>541812</v>
      </c>
      <c r="C12749" s="15">
        <v>1083623</v>
      </c>
      <c r="E12749" s="36" t="s">
        <v>250</v>
      </c>
      <c r="F12749" s="15">
        <v>930928</v>
      </c>
      <c r="G12749" s="15">
        <v>14753230</v>
      </c>
      <c r="I12749" s="38" t="s">
        <v>255</v>
      </c>
      <c r="J12749" s="15">
        <v>7.3</v>
      </c>
    </row>
    <row r="12750" spans="1:10" x14ac:dyDescent="0.3">
      <c r="A12750" s="38" t="s">
        <v>252</v>
      </c>
      <c r="B12750" s="15"/>
      <c r="C12750" s="15">
        <v>0</v>
      </c>
      <c r="E12750" s="37" t="s">
        <v>252</v>
      </c>
      <c r="F12750" s="15">
        <v>301000</v>
      </c>
      <c r="G12750" s="15">
        <v>4033857</v>
      </c>
      <c r="I12750" s="38" t="s">
        <v>258</v>
      </c>
      <c r="J12750" s="15">
        <v>7.6</v>
      </c>
    </row>
    <row r="12751" spans="1:10" x14ac:dyDescent="0.3">
      <c r="A12751" s="38" t="s">
        <v>255</v>
      </c>
      <c r="B12751" s="15">
        <v>562500</v>
      </c>
      <c r="C12751" s="15">
        <v>2245750</v>
      </c>
      <c r="E12751" s="37" t="s">
        <v>255</v>
      </c>
      <c r="F12751" s="15">
        <v>327928</v>
      </c>
      <c r="G12751" s="15">
        <v>4027891</v>
      </c>
      <c r="I12751" s="38" t="s">
        <v>260</v>
      </c>
      <c r="J12751" s="15">
        <v>7.5</v>
      </c>
    </row>
    <row r="12752" spans="1:10" x14ac:dyDescent="0.3">
      <c r="A12752" s="38" t="s">
        <v>258</v>
      </c>
      <c r="B12752" s="15">
        <v>380000</v>
      </c>
      <c r="C12752" s="15">
        <v>380000</v>
      </c>
      <c r="E12752" s="37" t="s">
        <v>258</v>
      </c>
      <c r="F12752" s="15">
        <v>302000</v>
      </c>
      <c r="G12752" s="15">
        <v>6691482</v>
      </c>
      <c r="I12752" s="38" t="s">
        <v>262</v>
      </c>
      <c r="J12752" s="15">
        <v>7</v>
      </c>
    </row>
    <row r="12753" spans="1:10" x14ac:dyDescent="0.3">
      <c r="A12753" s="38" t="s">
        <v>260</v>
      </c>
      <c r="B12753" s="15"/>
      <c r="C12753" s="15">
        <v>0</v>
      </c>
      <c r="E12753" s="36" t="s">
        <v>253</v>
      </c>
      <c r="F12753" s="15">
        <v>848665</v>
      </c>
      <c r="G12753" s="15">
        <v>12778458</v>
      </c>
      <c r="I12753" s="38" t="s">
        <v>263</v>
      </c>
      <c r="J12753" s="15">
        <v>6.3</v>
      </c>
    </row>
    <row r="12754" spans="1:10" x14ac:dyDescent="0.3">
      <c r="A12754" s="38" t="s">
        <v>262</v>
      </c>
      <c r="B12754" s="15">
        <v>496704</v>
      </c>
      <c r="C12754" s="15">
        <v>2505004</v>
      </c>
      <c r="E12754" s="35" t="s">
        <v>264</v>
      </c>
      <c r="F12754" s="15">
        <v>4080138</v>
      </c>
      <c r="G12754" s="15">
        <v>47249243</v>
      </c>
      <c r="I12754" s="35" t="s">
        <v>268</v>
      </c>
      <c r="J12754" s="15"/>
    </row>
    <row r="12755" spans="1:10" x14ac:dyDescent="0.3">
      <c r="A12755" s="38" t="s">
        <v>263</v>
      </c>
      <c r="B12755" s="15">
        <v>440028</v>
      </c>
      <c r="C12755" s="15">
        <v>4086095</v>
      </c>
      <c r="E12755" s="36" t="s">
        <v>246</v>
      </c>
      <c r="F12755" s="15">
        <v>844000</v>
      </c>
      <c r="G12755" s="15">
        <v>6786835</v>
      </c>
      <c r="I12755" s="38" t="s">
        <v>245</v>
      </c>
      <c r="J12755" s="15">
        <v>5.7</v>
      </c>
    </row>
    <row r="12756" spans="1:10" x14ac:dyDescent="0.3">
      <c r="A12756" s="35" t="s">
        <v>275</v>
      </c>
      <c r="B12756" s="15"/>
      <c r="C12756" s="15"/>
      <c r="E12756" s="36" t="s">
        <v>248</v>
      </c>
      <c r="F12756" s="15">
        <v>1308803</v>
      </c>
      <c r="G12756" s="15">
        <v>8589091</v>
      </c>
      <c r="I12756" s="38" t="s">
        <v>247</v>
      </c>
      <c r="J12756" s="15">
        <v>5.3</v>
      </c>
    </row>
    <row r="12757" spans="1:10" x14ac:dyDescent="0.3">
      <c r="A12757" s="38" t="s">
        <v>245</v>
      </c>
      <c r="B12757" s="15">
        <v>414364</v>
      </c>
      <c r="C12757" s="15">
        <v>828727</v>
      </c>
      <c r="E12757" s="36" t="s">
        <v>250</v>
      </c>
      <c r="F12757" s="15">
        <v>966800</v>
      </c>
      <c r="G12757" s="15">
        <v>14708007</v>
      </c>
      <c r="I12757" s="38" t="s">
        <v>249</v>
      </c>
      <c r="J12757" s="15">
        <v>4.8</v>
      </c>
    </row>
    <row r="12758" spans="1:10" x14ac:dyDescent="0.3">
      <c r="A12758" s="38" t="s">
        <v>247</v>
      </c>
      <c r="B12758" s="15">
        <v>477000</v>
      </c>
      <c r="C12758" s="15">
        <v>477000</v>
      </c>
      <c r="E12758" s="37" t="s">
        <v>252</v>
      </c>
      <c r="F12758" s="15">
        <v>234475</v>
      </c>
      <c r="G12758" s="15">
        <v>3399390</v>
      </c>
      <c r="I12758" s="38" t="s">
        <v>251</v>
      </c>
      <c r="J12758" s="15">
        <v>5.2</v>
      </c>
    </row>
    <row r="12759" spans="1:10" x14ac:dyDescent="0.3">
      <c r="A12759" s="38" t="s">
        <v>249</v>
      </c>
      <c r="B12759" s="15">
        <v>477483</v>
      </c>
      <c r="C12759" s="15">
        <v>2833142</v>
      </c>
      <c r="E12759" s="37" t="s">
        <v>255</v>
      </c>
      <c r="F12759" s="15">
        <v>482045</v>
      </c>
      <c r="G12759" s="15">
        <v>4257505</v>
      </c>
      <c r="I12759" s="38" t="s">
        <v>254</v>
      </c>
      <c r="J12759" s="15">
        <v>5.0999999999999996</v>
      </c>
    </row>
    <row r="12760" spans="1:10" x14ac:dyDescent="0.3">
      <c r="A12760" s="38" t="s">
        <v>251</v>
      </c>
      <c r="B12760" s="15">
        <v>360000</v>
      </c>
      <c r="C12760" s="15">
        <v>1183000</v>
      </c>
      <c r="E12760" s="37" t="s">
        <v>258</v>
      </c>
      <c r="F12760" s="15">
        <v>250280</v>
      </c>
      <c r="G12760" s="15">
        <v>7051112</v>
      </c>
      <c r="I12760" s="38" t="s">
        <v>257</v>
      </c>
      <c r="J12760" s="15">
        <v>5.7</v>
      </c>
    </row>
    <row r="12761" spans="1:10" x14ac:dyDescent="0.3">
      <c r="A12761" s="38" t="s">
        <v>254</v>
      </c>
      <c r="B12761" s="15">
        <v>487500</v>
      </c>
      <c r="C12761" s="15">
        <v>1518612</v>
      </c>
      <c r="E12761" s="36" t="s">
        <v>253</v>
      </c>
      <c r="F12761" s="15">
        <v>960535</v>
      </c>
      <c r="G12761" s="15">
        <v>17165310</v>
      </c>
      <c r="I12761" s="38" t="s">
        <v>252</v>
      </c>
      <c r="J12761" s="15">
        <v>5.9</v>
      </c>
    </row>
    <row r="12762" spans="1:10" x14ac:dyDescent="0.3">
      <c r="A12762" s="38" t="s">
        <v>257</v>
      </c>
      <c r="B12762" s="15">
        <v>565000</v>
      </c>
      <c r="C12762" s="15">
        <v>1669900</v>
      </c>
      <c r="E12762" s="35" t="s">
        <v>266</v>
      </c>
      <c r="F12762" s="15">
        <v>2872826</v>
      </c>
      <c r="G12762" s="15">
        <v>52054471</v>
      </c>
      <c r="I12762" s="38" t="s">
        <v>255</v>
      </c>
      <c r="J12762" s="15">
        <v>5.5</v>
      </c>
    </row>
    <row r="12763" spans="1:10" x14ac:dyDescent="0.3">
      <c r="A12763" s="38" t="s">
        <v>252</v>
      </c>
      <c r="B12763" s="15">
        <v>487369</v>
      </c>
      <c r="C12763" s="15">
        <v>3470759</v>
      </c>
      <c r="E12763" s="36" t="s">
        <v>246</v>
      </c>
      <c r="F12763" s="15">
        <v>752438</v>
      </c>
      <c r="G12763" s="15">
        <v>13303045</v>
      </c>
      <c r="I12763" s="38" t="s">
        <v>258</v>
      </c>
      <c r="J12763" s="15">
        <v>5</v>
      </c>
    </row>
    <row r="12764" spans="1:10" x14ac:dyDescent="0.3">
      <c r="A12764" s="38" t="s">
        <v>255</v>
      </c>
      <c r="B12764" s="15">
        <v>594952</v>
      </c>
      <c r="C12764" s="15">
        <v>2813962</v>
      </c>
      <c r="E12764" s="36" t="s">
        <v>248</v>
      </c>
      <c r="F12764" s="15">
        <v>754305</v>
      </c>
      <c r="G12764" s="15">
        <v>19751740</v>
      </c>
      <c r="I12764" s="38" t="s">
        <v>260</v>
      </c>
      <c r="J12764" s="15">
        <v>4.5999999999999996</v>
      </c>
    </row>
    <row r="12765" spans="1:10" x14ac:dyDescent="0.3">
      <c r="A12765" s="38" t="s">
        <v>258</v>
      </c>
      <c r="B12765" s="15">
        <v>490260</v>
      </c>
      <c r="C12765" s="15">
        <v>2234173</v>
      </c>
      <c r="E12765" s="36" t="s">
        <v>250</v>
      </c>
      <c r="F12765" s="15">
        <v>726875</v>
      </c>
      <c r="G12765" s="15">
        <v>9813421</v>
      </c>
      <c r="I12765" s="38" t="s">
        <v>262</v>
      </c>
      <c r="J12765" s="15">
        <v>4.2</v>
      </c>
    </row>
    <row r="12766" spans="1:10" x14ac:dyDescent="0.3">
      <c r="A12766" s="38" t="s">
        <v>260</v>
      </c>
      <c r="B12766" s="15">
        <v>573800</v>
      </c>
      <c r="C12766" s="15">
        <v>3827185</v>
      </c>
      <c r="E12766" s="37" t="s">
        <v>252</v>
      </c>
      <c r="F12766" s="15">
        <v>242700</v>
      </c>
      <c r="G12766" s="15">
        <v>4041771</v>
      </c>
      <c r="I12766" s="38" t="s">
        <v>263</v>
      </c>
      <c r="J12766" s="15">
        <v>4.3</v>
      </c>
    </row>
    <row r="12767" spans="1:10" x14ac:dyDescent="0.3">
      <c r="A12767" s="38" t="s">
        <v>262</v>
      </c>
      <c r="B12767" s="15">
        <v>557319</v>
      </c>
      <c r="C12767" s="15">
        <v>2202788</v>
      </c>
      <c r="E12767" s="37" t="s">
        <v>255</v>
      </c>
      <c r="F12767" s="15">
        <v>247950</v>
      </c>
      <c r="G12767" s="15">
        <v>3323200</v>
      </c>
      <c r="I12767" s="35" t="s">
        <v>269</v>
      </c>
      <c r="J12767" s="15"/>
    </row>
    <row r="12768" spans="1:10" x14ac:dyDescent="0.3">
      <c r="A12768" s="14">
        <v>72</v>
      </c>
      <c r="B12768" s="15">
        <v>54399579</v>
      </c>
      <c r="C12768" s="15">
        <v>160970087</v>
      </c>
      <c r="E12768" s="37" t="s">
        <v>258</v>
      </c>
      <c r="F12768" s="15">
        <v>236225</v>
      </c>
      <c r="G12768" s="15">
        <v>2448450</v>
      </c>
      <c r="I12768" s="38" t="s">
        <v>245</v>
      </c>
      <c r="J12768" s="15">
        <v>4.3</v>
      </c>
    </row>
    <row r="12769" spans="1:10" x14ac:dyDescent="0.3">
      <c r="A12769" s="35" t="s">
        <v>259</v>
      </c>
      <c r="B12769" s="15"/>
      <c r="C12769" s="15"/>
      <c r="E12769" s="36" t="s">
        <v>253</v>
      </c>
      <c r="F12769" s="15">
        <v>639208</v>
      </c>
      <c r="G12769" s="15">
        <v>9186265</v>
      </c>
      <c r="I12769" s="38" t="s">
        <v>247</v>
      </c>
      <c r="J12769" s="15">
        <v>4.0999999999999996</v>
      </c>
    </row>
    <row r="12770" spans="1:10" x14ac:dyDescent="0.3">
      <c r="A12770" s="38" t="s">
        <v>245</v>
      </c>
      <c r="B12770" s="15"/>
      <c r="C12770" s="15">
        <v>0</v>
      </c>
      <c r="E12770" s="35" t="s">
        <v>267</v>
      </c>
      <c r="F12770" s="15">
        <v>2372225</v>
      </c>
      <c r="G12770" s="15">
        <v>37386517</v>
      </c>
      <c r="I12770" s="38" t="s">
        <v>249</v>
      </c>
      <c r="J12770" s="15">
        <v>4.3</v>
      </c>
    </row>
    <row r="12771" spans="1:10" x14ac:dyDescent="0.3">
      <c r="A12771" s="38" t="s">
        <v>247</v>
      </c>
      <c r="B12771" s="15">
        <v>189950</v>
      </c>
      <c r="C12771" s="15">
        <v>189950</v>
      </c>
      <c r="E12771" s="36" t="s">
        <v>246</v>
      </c>
      <c r="F12771" s="15">
        <v>582350</v>
      </c>
      <c r="G12771" s="15">
        <v>7082753</v>
      </c>
      <c r="I12771" s="38" t="s">
        <v>251</v>
      </c>
      <c r="J12771" s="15">
        <v>3.9</v>
      </c>
    </row>
    <row r="12772" spans="1:10" x14ac:dyDescent="0.3">
      <c r="A12772" s="38" t="s">
        <v>249</v>
      </c>
      <c r="B12772" s="15"/>
      <c r="C12772" s="15">
        <v>0</v>
      </c>
      <c r="E12772" s="36" t="s">
        <v>248</v>
      </c>
      <c r="F12772" s="15">
        <v>666500</v>
      </c>
      <c r="G12772" s="15">
        <v>14567137</v>
      </c>
      <c r="I12772" s="38" t="s">
        <v>254</v>
      </c>
      <c r="J12772" s="15">
        <v>4.4000000000000004</v>
      </c>
    </row>
    <row r="12773" spans="1:10" x14ac:dyDescent="0.3">
      <c r="A12773" s="38" t="s">
        <v>251</v>
      </c>
      <c r="B12773" s="15"/>
      <c r="C12773" s="15">
        <v>0</v>
      </c>
      <c r="E12773" s="36" t="s">
        <v>250</v>
      </c>
      <c r="F12773" s="15">
        <v>628900</v>
      </c>
      <c r="G12773" s="15">
        <v>7991200</v>
      </c>
      <c r="I12773" s="38" t="s">
        <v>257</v>
      </c>
      <c r="J12773" s="15">
        <v>4.7</v>
      </c>
    </row>
    <row r="12774" spans="1:10" x14ac:dyDescent="0.3">
      <c r="A12774" s="38" t="s">
        <v>254</v>
      </c>
      <c r="B12774" s="15"/>
      <c r="C12774" s="15">
        <v>0</v>
      </c>
      <c r="E12774" s="37" t="s">
        <v>252</v>
      </c>
      <c r="F12774" s="15">
        <v>210000</v>
      </c>
      <c r="G12774" s="15">
        <v>2820200</v>
      </c>
      <c r="I12774" s="38" t="s">
        <v>252</v>
      </c>
      <c r="J12774" s="15">
        <v>5.3</v>
      </c>
    </row>
    <row r="12775" spans="1:10" x14ac:dyDescent="0.3">
      <c r="A12775" s="38" t="s">
        <v>257</v>
      </c>
      <c r="B12775" s="15">
        <v>284750</v>
      </c>
      <c r="C12775" s="15">
        <v>1307000</v>
      </c>
      <c r="E12775" s="37" t="s">
        <v>255</v>
      </c>
      <c r="F12775" s="15">
        <v>225900</v>
      </c>
      <c r="G12775" s="15">
        <v>3247350</v>
      </c>
      <c r="I12775" s="38" t="s">
        <v>255</v>
      </c>
      <c r="J12775" s="15">
        <v>5.7</v>
      </c>
    </row>
    <row r="12776" spans="1:10" x14ac:dyDescent="0.3">
      <c r="A12776" s="38" t="s">
        <v>252</v>
      </c>
      <c r="B12776" s="15">
        <v>278500</v>
      </c>
      <c r="C12776" s="15">
        <v>557000</v>
      </c>
      <c r="E12776" s="37" t="s">
        <v>258</v>
      </c>
      <c r="F12776" s="15">
        <v>193000</v>
      </c>
      <c r="G12776" s="15">
        <v>1923650</v>
      </c>
      <c r="I12776" s="38" t="s">
        <v>258</v>
      </c>
      <c r="J12776" s="15">
        <v>5.0999999999999996</v>
      </c>
    </row>
    <row r="12777" spans="1:10" x14ac:dyDescent="0.3">
      <c r="A12777" s="38" t="s">
        <v>255</v>
      </c>
      <c r="B12777" s="15">
        <v>328000</v>
      </c>
      <c r="C12777" s="15">
        <v>656000</v>
      </c>
      <c r="E12777" s="36" t="s">
        <v>253</v>
      </c>
      <c r="F12777" s="15">
        <v>494475</v>
      </c>
      <c r="G12777" s="15">
        <v>7745427</v>
      </c>
      <c r="I12777" s="38" t="s">
        <v>260</v>
      </c>
      <c r="J12777" s="15">
        <v>5.0999999999999996</v>
      </c>
    </row>
    <row r="12778" spans="1:10" x14ac:dyDescent="0.3">
      <c r="A12778" s="38" t="s">
        <v>258</v>
      </c>
      <c r="B12778" s="15">
        <v>875000</v>
      </c>
      <c r="C12778" s="15">
        <v>875000</v>
      </c>
      <c r="E12778" s="35" t="s">
        <v>268</v>
      </c>
      <c r="F12778" s="15">
        <v>5074345</v>
      </c>
      <c r="G12778" s="15">
        <v>57807266</v>
      </c>
      <c r="I12778" s="38" t="s">
        <v>262</v>
      </c>
      <c r="J12778" s="15">
        <v>4.5999999999999996</v>
      </c>
    </row>
    <row r="12779" spans="1:10" x14ac:dyDescent="0.3">
      <c r="A12779" s="38" t="s">
        <v>260</v>
      </c>
      <c r="B12779" s="15">
        <v>158500</v>
      </c>
      <c r="C12779" s="15">
        <v>158500</v>
      </c>
      <c r="E12779" s="36" t="s">
        <v>246</v>
      </c>
      <c r="F12779" s="15">
        <v>774400</v>
      </c>
      <c r="G12779" s="15">
        <v>8448568</v>
      </c>
      <c r="I12779" s="38" t="s">
        <v>263</v>
      </c>
      <c r="J12779" s="15">
        <v>4.0999999999999996</v>
      </c>
    </row>
    <row r="12780" spans="1:10" x14ac:dyDescent="0.3">
      <c r="A12780" s="38" t="s">
        <v>262</v>
      </c>
      <c r="B12780" s="15">
        <v>269900</v>
      </c>
      <c r="C12780" s="15">
        <v>269900</v>
      </c>
      <c r="E12780" s="36" t="s">
        <v>248</v>
      </c>
      <c r="F12780" s="15">
        <v>1544300</v>
      </c>
      <c r="G12780" s="15">
        <v>15916965</v>
      </c>
      <c r="I12780" s="35" t="s">
        <v>270</v>
      </c>
      <c r="J12780" s="15"/>
    </row>
    <row r="12781" spans="1:10" x14ac:dyDescent="0.3">
      <c r="A12781" s="38" t="s">
        <v>263</v>
      </c>
      <c r="B12781" s="15"/>
      <c r="C12781" s="15">
        <v>0</v>
      </c>
      <c r="E12781" s="36" t="s">
        <v>250</v>
      </c>
      <c r="F12781" s="15">
        <v>1166800</v>
      </c>
      <c r="G12781" s="15">
        <v>14950960</v>
      </c>
      <c r="I12781" s="38" t="s">
        <v>245</v>
      </c>
      <c r="J12781" s="15">
        <v>4.3</v>
      </c>
    </row>
    <row r="12782" spans="1:10" x14ac:dyDescent="0.3">
      <c r="A12782" s="35" t="s">
        <v>265</v>
      </c>
      <c r="B12782" s="15"/>
      <c r="C12782" s="15"/>
      <c r="E12782" s="37" t="s">
        <v>252</v>
      </c>
      <c r="F12782" s="15">
        <v>203350</v>
      </c>
      <c r="G12782" s="15">
        <v>4809325</v>
      </c>
      <c r="I12782" s="38" t="s">
        <v>247</v>
      </c>
      <c r="J12782" s="15">
        <v>4.5</v>
      </c>
    </row>
    <row r="12783" spans="1:10" x14ac:dyDescent="0.3">
      <c r="A12783" s="38" t="s">
        <v>245</v>
      </c>
      <c r="B12783" s="15"/>
      <c r="C12783" s="15">
        <v>0</v>
      </c>
      <c r="E12783" s="37" t="s">
        <v>255</v>
      </c>
      <c r="F12783" s="15">
        <v>728500</v>
      </c>
      <c r="G12783" s="15">
        <v>4579850</v>
      </c>
      <c r="I12783" s="38" t="s">
        <v>249</v>
      </c>
      <c r="J12783" s="15">
        <v>4.5</v>
      </c>
    </row>
    <row r="12784" spans="1:10" x14ac:dyDescent="0.3">
      <c r="A12784" s="38" t="s">
        <v>247</v>
      </c>
      <c r="B12784" s="15">
        <v>329750</v>
      </c>
      <c r="C12784" s="15">
        <v>659500</v>
      </c>
      <c r="E12784" s="37" t="s">
        <v>258</v>
      </c>
      <c r="F12784" s="15">
        <v>234950</v>
      </c>
      <c r="G12784" s="15">
        <v>5561785</v>
      </c>
      <c r="I12784" s="38" t="s">
        <v>251</v>
      </c>
      <c r="J12784" s="15">
        <v>4.5</v>
      </c>
    </row>
    <row r="12785" spans="1:10" x14ac:dyDescent="0.3">
      <c r="A12785" s="38" t="s">
        <v>249</v>
      </c>
      <c r="B12785" s="15">
        <v>289975</v>
      </c>
      <c r="C12785" s="15">
        <v>1157400</v>
      </c>
      <c r="E12785" s="36" t="s">
        <v>253</v>
      </c>
      <c r="F12785" s="15">
        <v>1588845</v>
      </c>
      <c r="G12785" s="15">
        <v>18490773</v>
      </c>
      <c r="I12785" s="38" t="s">
        <v>254</v>
      </c>
      <c r="J12785" s="15">
        <v>5.3</v>
      </c>
    </row>
    <row r="12786" spans="1:10" x14ac:dyDescent="0.3">
      <c r="A12786" s="38" t="s">
        <v>251</v>
      </c>
      <c r="B12786" s="15">
        <v>375189</v>
      </c>
      <c r="C12786" s="15">
        <v>750378</v>
      </c>
      <c r="E12786" s="35" t="s">
        <v>269</v>
      </c>
      <c r="F12786" s="15">
        <v>4289065</v>
      </c>
      <c r="G12786" s="15">
        <v>57551681</v>
      </c>
      <c r="I12786" s="38" t="s">
        <v>257</v>
      </c>
      <c r="J12786" s="15">
        <v>4.8</v>
      </c>
    </row>
    <row r="12787" spans="1:10" x14ac:dyDescent="0.3">
      <c r="A12787" s="38" t="s">
        <v>254</v>
      </c>
      <c r="B12787" s="15">
        <v>360000</v>
      </c>
      <c r="C12787" s="15">
        <v>360000</v>
      </c>
      <c r="E12787" s="36" t="s">
        <v>246</v>
      </c>
      <c r="F12787" s="15">
        <v>679536</v>
      </c>
      <c r="G12787" s="15">
        <v>8957964</v>
      </c>
      <c r="I12787" s="38" t="s">
        <v>252</v>
      </c>
      <c r="J12787" s="15">
        <v>4.8</v>
      </c>
    </row>
    <row r="12788" spans="1:10" x14ac:dyDescent="0.3">
      <c r="A12788" s="38" t="s">
        <v>257</v>
      </c>
      <c r="B12788" s="15">
        <v>377800</v>
      </c>
      <c r="C12788" s="15">
        <v>1225800</v>
      </c>
      <c r="E12788" s="36" t="s">
        <v>248</v>
      </c>
      <c r="F12788" s="15">
        <v>2081698</v>
      </c>
      <c r="G12788" s="15">
        <v>16533948</v>
      </c>
      <c r="I12788" s="38" t="s">
        <v>255</v>
      </c>
      <c r="J12788" s="15">
        <v>4.7</v>
      </c>
    </row>
    <row r="12789" spans="1:10" x14ac:dyDescent="0.3">
      <c r="A12789" s="38" t="s">
        <v>252</v>
      </c>
      <c r="B12789" s="15"/>
      <c r="C12789" s="15">
        <v>0</v>
      </c>
      <c r="E12789" s="36" t="s">
        <v>250</v>
      </c>
      <c r="F12789" s="15">
        <v>823581</v>
      </c>
      <c r="G12789" s="15">
        <v>21395544</v>
      </c>
      <c r="I12789" s="38" t="s">
        <v>258</v>
      </c>
      <c r="J12789" s="15">
        <v>4.8</v>
      </c>
    </row>
    <row r="12790" spans="1:10" x14ac:dyDescent="0.3">
      <c r="A12790" s="38" t="s">
        <v>255</v>
      </c>
      <c r="B12790" s="15">
        <v>475000</v>
      </c>
      <c r="C12790" s="15">
        <v>1553000</v>
      </c>
      <c r="E12790" s="37" t="s">
        <v>252</v>
      </c>
      <c r="F12790" s="15">
        <v>281475</v>
      </c>
      <c r="G12790" s="15">
        <v>8054177</v>
      </c>
      <c r="I12790" s="38" t="s">
        <v>260</v>
      </c>
      <c r="J12790" s="15">
        <v>4.5</v>
      </c>
    </row>
    <row r="12791" spans="1:10" x14ac:dyDescent="0.3">
      <c r="A12791" s="38" t="s">
        <v>258</v>
      </c>
      <c r="B12791" s="15">
        <v>205000</v>
      </c>
      <c r="C12791" s="15">
        <v>410000</v>
      </c>
      <c r="E12791" s="37" t="s">
        <v>255</v>
      </c>
      <c r="F12791" s="15">
        <v>280000</v>
      </c>
      <c r="G12791" s="15">
        <v>6450327</v>
      </c>
      <c r="I12791" s="38" t="s">
        <v>262</v>
      </c>
      <c r="J12791" s="15">
        <v>4.0999999999999996</v>
      </c>
    </row>
    <row r="12792" spans="1:10" x14ac:dyDescent="0.3">
      <c r="A12792" s="38" t="s">
        <v>260</v>
      </c>
      <c r="B12792" s="15"/>
      <c r="C12792" s="15">
        <v>0</v>
      </c>
      <c r="E12792" s="37" t="s">
        <v>258</v>
      </c>
      <c r="F12792" s="15">
        <v>262106</v>
      </c>
      <c r="G12792" s="15">
        <v>6891040</v>
      </c>
      <c r="I12792" s="38" t="s">
        <v>263</v>
      </c>
      <c r="J12792" s="15">
        <v>3.7</v>
      </c>
    </row>
    <row r="12793" spans="1:10" x14ac:dyDescent="0.3">
      <c r="A12793" s="38" t="s">
        <v>262</v>
      </c>
      <c r="B12793" s="15">
        <v>398000</v>
      </c>
      <c r="C12793" s="15">
        <v>398000</v>
      </c>
      <c r="E12793" s="36" t="s">
        <v>253</v>
      </c>
      <c r="F12793" s="15">
        <v>704250</v>
      </c>
      <c r="G12793" s="15">
        <v>10664225</v>
      </c>
      <c r="I12793" s="35" t="s">
        <v>271</v>
      </c>
      <c r="J12793" s="15"/>
    </row>
    <row r="12794" spans="1:10" x14ac:dyDescent="0.3">
      <c r="A12794" s="38" t="s">
        <v>263</v>
      </c>
      <c r="B12794" s="15">
        <v>496000</v>
      </c>
      <c r="C12794" s="15">
        <v>496000</v>
      </c>
      <c r="E12794" s="35" t="s">
        <v>270</v>
      </c>
      <c r="F12794" s="15">
        <v>3624675</v>
      </c>
      <c r="G12794" s="15">
        <v>58511588</v>
      </c>
      <c r="I12794" s="38" t="s">
        <v>245</v>
      </c>
      <c r="J12794" s="15">
        <v>3.6</v>
      </c>
    </row>
    <row r="12795" spans="1:10" x14ac:dyDescent="0.3">
      <c r="A12795" s="35" t="s">
        <v>244</v>
      </c>
      <c r="B12795" s="15"/>
      <c r="C12795" s="15"/>
      <c r="E12795" s="36" t="s">
        <v>246</v>
      </c>
      <c r="F12795" s="15">
        <v>756250</v>
      </c>
      <c r="G12795" s="15">
        <v>9467700</v>
      </c>
      <c r="I12795" s="38" t="s">
        <v>247</v>
      </c>
      <c r="J12795" s="15">
        <v>3.5</v>
      </c>
    </row>
    <row r="12796" spans="1:10" x14ac:dyDescent="0.3">
      <c r="A12796" s="38" t="s">
        <v>245</v>
      </c>
      <c r="B12796" s="15">
        <v>459000</v>
      </c>
      <c r="C12796" s="15">
        <v>459000</v>
      </c>
      <c r="E12796" s="36" t="s">
        <v>248</v>
      </c>
      <c r="F12796" s="15">
        <v>769950</v>
      </c>
      <c r="G12796" s="15">
        <v>17259800</v>
      </c>
      <c r="I12796" s="38" t="s">
        <v>249</v>
      </c>
      <c r="J12796" s="15">
        <v>3.3</v>
      </c>
    </row>
    <row r="12797" spans="1:10" x14ac:dyDescent="0.3">
      <c r="A12797" s="38" t="s">
        <v>247</v>
      </c>
      <c r="B12797" s="15">
        <v>499000</v>
      </c>
      <c r="C12797" s="15">
        <v>499000</v>
      </c>
      <c r="E12797" s="36" t="s">
        <v>250</v>
      </c>
      <c r="F12797" s="15">
        <v>1346000</v>
      </c>
      <c r="G12797" s="15">
        <v>19114100</v>
      </c>
      <c r="I12797" s="38" t="s">
        <v>251</v>
      </c>
      <c r="J12797" s="15">
        <v>3.3</v>
      </c>
    </row>
    <row r="12798" spans="1:10" x14ac:dyDescent="0.3">
      <c r="A12798" s="38" t="s">
        <v>249</v>
      </c>
      <c r="B12798" s="15">
        <v>319950</v>
      </c>
      <c r="C12798" s="15">
        <v>319950</v>
      </c>
      <c r="E12798" s="37" t="s">
        <v>252</v>
      </c>
      <c r="F12798" s="15">
        <v>252500</v>
      </c>
      <c r="G12798" s="15">
        <v>6713250</v>
      </c>
      <c r="I12798" s="38" t="s">
        <v>254</v>
      </c>
      <c r="J12798" s="15">
        <v>3</v>
      </c>
    </row>
    <row r="12799" spans="1:10" x14ac:dyDescent="0.3">
      <c r="A12799" s="38" t="s">
        <v>251</v>
      </c>
      <c r="B12799" s="15"/>
      <c r="C12799" s="15">
        <v>0</v>
      </c>
      <c r="E12799" s="37" t="s">
        <v>255</v>
      </c>
      <c r="F12799" s="15">
        <v>665000</v>
      </c>
      <c r="G12799" s="15">
        <v>5442900</v>
      </c>
      <c r="I12799" s="38" t="s">
        <v>257</v>
      </c>
      <c r="J12799" s="15">
        <v>3.4</v>
      </c>
    </row>
    <row r="12800" spans="1:10" x14ac:dyDescent="0.3">
      <c r="A12800" s="38" t="s">
        <v>254</v>
      </c>
      <c r="B12800" s="15">
        <v>569950</v>
      </c>
      <c r="C12800" s="15">
        <v>569950</v>
      </c>
      <c r="E12800" s="37" t="s">
        <v>258</v>
      </c>
      <c r="F12800" s="15">
        <v>428500</v>
      </c>
      <c r="G12800" s="15">
        <v>6957950</v>
      </c>
      <c r="I12800" s="38" t="s">
        <v>252</v>
      </c>
      <c r="J12800" s="15">
        <v>3.6</v>
      </c>
    </row>
    <row r="12801" spans="1:10" x14ac:dyDescent="0.3">
      <c r="A12801" s="38" t="s">
        <v>257</v>
      </c>
      <c r="B12801" s="15">
        <v>510000</v>
      </c>
      <c r="C12801" s="15">
        <v>510000</v>
      </c>
      <c r="E12801" s="36" t="s">
        <v>253</v>
      </c>
      <c r="F12801" s="15">
        <v>752475</v>
      </c>
      <c r="G12801" s="15">
        <v>12669988</v>
      </c>
      <c r="I12801" s="38" t="s">
        <v>255</v>
      </c>
      <c r="J12801" s="15">
        <v>3</v>
      </c>
    </row>
    <row r="12802" spans="1:10" x14ac:dyDescent="0.3">
      <c r="A12802" s="38" t="s">
        <v>252</v>
      </c>
      <c r="B12802" s="15">
        <v>428000</v>
      </c>
      <c r="C12802" s="15">
        <v>428000</v>
      </c>
      <c r="E12802" s="35" t="s">
        <v>271</v>
      </c>
      <c r="F12802" s="15">
        <v>4025500</v>
      </c>
      <c r="G12802" s="15">
        <v>98435455</v>
      </c>
      <c r="I12802" s="38" t="s">
        <v>258</v>
      </c>
      <c r="J12802" s="15">
        <v>2.8</v>
      </c>
    </row>
    <row r="12803" spans="1:10" x14ac:dyDescent="0.3">
      <c r="A12803" s="38" t="s">
        <v>255</v>
      </c>
      <c r="B12803" s="15">
        <v>373450</v>
      </c>
      <c r="C12803" s="15">
        <v>1395850</v>
      </c>
      <c r="E12803" s="36" t="s">
        <v>246</v>
      </c>
      <c r="F12803" s="15">
        <v>814500</v>
      </c>
      <c r="G12803" s="15">
        <v>17167426</v>
      </c>
      <c r="I12803" s="38" t="s">
        <v>260</v>
      </c>
      <c r="J12803" s="15">
        <v>3</v>
      </c>
    </row>
    <row r="12804" spans="1:10" x14ac:dyDescent="0.3">
      <c r="A12804" s="38" t="s">
        <v>258</v>
      </c>
      <c r="B12804" s="15">
        <v>529500</v>
      </c>
      <c r="C12804" s="15">
        <v>1059000</v>
      </c>
      <c r="E12804" s="36" t="s">
        <v>248</v>
      </c>
      <c r="F12804" s="15">
        <v>895000</v>
      </c>
      <c r="G12804" s="15">
        <v>29712435</v>
      </c>
      <c r="I12804" s="38" t="s">
        <v>262</v>
      </c>
      <c r="J12804" s="15">
        <v>2.8</v>
      </c>
    </row>
    <row r="12805" spans="1:10" x14ac:dyDescent="0.3">
      <c r="A12805" s="38" t="s">
        <v>260</v>
      </c>
      <c r="B12805" s="15"/>
      <c r="C12805" s="15">
        <v>0</v>
      </c>
      <c r="E12805" s="36" t="s">
        <v>250</v>
      </c>
      <c r="F12805" s="15">
        <v>1407000</v>
      </c>
      <c r="G12805" s="15">
        <v>31518573</v>
      </c>
      <c r="I12805" s="38" t="s">
        <v>263</v>
      </c>
      <c r="J12805" s="15">
        <v>2.1</v>
      </c>
    </row>
    <row r="12806" spans="1:10" x14ac:dyDescent="0.3">
      <c r="A12806" s="38" t="s">
        <v>262</v>
      </c>
      <c r="B12806" s="15"/>
      <c r="C12806" s="15">
        <v>0</v>
      </c>
      <c r="E12806" s="37" t="s">
        <v>252</v>
      </c>
      <c r="F12806" s="15">
        <v>290000</v>
      </c>
      <c r="G12806" s="15">
        <v>11491179</v>
      </c>
      <c r="I12806" s="35" t="s">
        <v>272</v>
      </c>
      <c r="J12806" s="15"/>
    </row>
    <row r="12807" spans="1:10" x14ac:dyDescent="0.3">
      <c r="A12807" s="38" t="s">
        <v>263</v>
      </c>
      <c r="B12807" s="15">
        <v>315000</v>
      </c>
      <c r="C12807" s="15">
        <v>315000</v>
      </c>
      <c r="E12807" s="37" t="s">
        <v>255</v>
      </c>
      <c r="F12807" s="15">
        <v>335000</v>
      </c>
      <c r="G12807" s="15">
        <v>9362210</v>
      </c>
      <c r="I12807" s="38" t="s">
        <v>245</v>
      </c>
      <c r="J12807" s="15">
        <v>1.8</v>
      </c>
    </row>
    <row r="12808" spans="1:10" x14ac:dyDescent="0.3">
      <c r="A12808" s="35" t="s">
        <v>256</v>
      </c>
      <c r="B12808" s="15"/>
      <c r="C12808" s="15"/>
      <c r="E12808" s="37" t="s">
        <v>258</v>
      </c>
      <c r="F12808" s="15">
        <v>782000</v>
      </c>
      <c r="G12808" s="15">
        <v>10665184</v>
      </c>
      <c r="I12808" s="38" t="s">
        <v>247</v>
      </c>
      <c r="J12808" s="15">
        <v>1.8</v>
      </c>
    </row>
    <row r="12809" spans="1:10" x14ac:dyDescent="0.3">
      <c r="A12809" s="38" t="s">
        <v>245</v>
      </c>
      <c r="B12809" s="15">
        <v>400000</v>
      </c>
      <c r="C12809" s="15">
        <v>400000</v>
      </c>
      <c r="E12809" s="36" t="s">
        <v>253</v>
      </c>
      <c r="F12809" s="15">
        <v>909000</v>
      </c>
      <c r="G12809" s="15">
        <v>20037021</v>
      </c>
      <c r="I12809" s="38" t="s">
        <v>249</v>
      </c>
      <c r="J12809" s="15">
        <v>1.6</v>
      </c>
    </row>
    <row r="12810" spans="1:10" x14ac:dyDescent="0.3">
      <c r="A12810" s="38" t="s">
        <v>247</v>
      </c>
      <c r="B12810" s="15"/>
      <c r="C12810" s="15">
        <v>0</v>
      </c>
      <c r="E12810" s="35" t="s">
        <v>272</v>
      </c>
      <c r="F12810" s="15">
        <v>5881799</v>
      </c>
      <c r="G12810" s="15">
        <v>109676593</v>
      </c>
      <c r="I12810" s="38" t="s">
        <v>251</v>
      </c>
      <c r="J12810" s="15">
        <v>1.7</v>
      </c>
    </row>
    <row r="12811" spans="1:10" x14ac:dyDescent="0.3">
      <c r="A12811" s="38" t="s">
        <v>249</v>
      </c>
      <c r="B12811" s="15">
        <v>500000</v>
      </c>
      <c r="C12811" s="15">
        <v>500000</v>
      </c>
      <c r="E12811" s="36" t="s">
        <v>246</v>
      </c>
      <c r="F12811" s="15">
        <v>960699</v>
      </c>
      <c r="G12811" s="15">
        <v>14445448</v>
      </c>
      <c r="I12811" s="38" t="s">
        <v>254</v>
      </c>
      <c r="J12811" s="15">
        <v>1.9</v>
      </c>
    </row>
    <row r="12812" spans="1:10" x14ac:dyDescent="0.3">
      <c r="A12812" s="38" t="s">
        <v>251</v>
      </c>
      <c r="B12812" s="15">
        <v>495000</v>
      </c>
      <c r="C12812" s="15">
        <v>1422950</v>
      </c>
      <c r="E12812" s="36" t="s">
        <v>248</v>
      </c>
      <c r="F12812" s="15">
        <v>1485450</v>
      </c>
      <c r="G12812" s="15">
        <v>26544624</v>
      </c>
      <c r="I12812" s="38" t="s">
        <v>257</v>
      </c>
      <c r="J12812" s="15">
        <v>2.2000000000000002</v>
      </c>
    </row>
    <row r="12813" spans="1:10" x14ac:dyDescent="0.3">
      <c r="A12813" s="38" t="s">
        <v>254</v>
      </c>
      <c r="B12813" s="15">
        <v>421000</v>
      </c>
      <c r="C12813" s="15">
        <v>842000</v>
      </c>
      <c r="E12813" s="36" t="s">
        <v>250</v>
      </c>
      <c r="F12813" s="15">
        <v>1685450</v>
      </c>
      <c r="G12813" s="15">
        <v>38129803</v>
      </c>
      <c r="I12813" s="38" t="s">
        <v>252</v>
      </c>
      <c r="J12813" s="15">
        <v>2.5</v>
      </c>
    </row>
    <row r="12814" spans="1:10" x14ac:dyDescent="0.3">
      <c r="A12814" s="38" t="s">
        <v>257</v>
      </c>
      <c r="B12814" s="15">
        <v>663475</v>
      </c>
      <c r="C12814" s="15">
        <v>2456950</v>
      </c>
      <c r="E12814" s="37" t="s">
        <v>252</v>
      </c>
      <c r="F12814" s="15">
        <v>339950</v>
      </c>
      <c r="G12814" s="15">
        <v>13987954</v>
      </c>
      <c r="I12814" s="38" t="s">
        <v>255</v>
      </c>
      <c r="J12814" s="15">
        <v>2.5</v>
      </c>
    </row>
    <row r="12815" spans="1:10" x14ac:dyDescent="0.3">
      <c r="A12815" s="38" t="s">
        <v>252</v>
      </c>
      <c r="B12815" s="15">
        <v>687000</v>
      </c>
      <c r="C12815" s="15">
        <v>687000</v>
      </c>
      <c r="E12815" s="37" t="s">
        <v>255</v>
      </c>
      <c r="F12815" s="15">
        <v>360000</v>
      </c>
      <c r="G12815" s="15">
        <v>10064050</v>
      </c>
      <c r="I12815" s="38" t="s">
        <v>258</v>
      </c>
      <c r="J12815" s="15">
        <v>2.2000000000000002</v>
      </c>
    </row>
    <row r="12816" spans="1:10" x14ac:dyDescent="0.3">
      <c r="A12816" s="38" t="s">
        <v>255</v>
      </c>
      <c r="B12816" s="15">
        <v>385000</v>
      </c>
      <c r="C12816" s="15">
        <v>385000</v>
      </c>
      <c r="E12816" s="37" t="s">
        <v>258</v>
      </c>
      <c r="F12816" s="15">
        <v>985500</v>
      </c>
      <c r="G12816" s="15">
        <v>14077799</v>
      </c>
      <c r="I12816" s="38" t="s">
        <v>260</v>
      </c>
      <c r="J12816" s="15">
        <v>1.7</v>
      </c>
    </row>
    <row r="12817" spans="1:10" x14ac:dyDescent="0.3">
      <c r="A12817" s="38" t="s">
        <v>258</v>
      </c>
      <c r="B12817" s="15">
        <v>857475</v>
      </c>
      <c r="C12817" s="15">
        <v>1714950</v>
      </c>
      <c r="E12817" s="36" t="s">
        <v>253</v>
      </c>
      <c r="F12817" s="15">
        <v>1750200</v>
      </c>
      <c r="G12817" s="15">
        <v>30556718</v>
      </c>
      <c r="I12817" s="38" t="s">
        <v>262</v>
      </c>
      <c r="J12817" s="15">
        <v>1.6</v>
      </c>
    </row>
    <row r="12818" spans="1:10" x14ac:dyDescent="0.3">
      <c r="A12818" s="38" t="s">
        <v>260</v>
      </c>
      <c r="B12818" s="15"/>
      <c r="C12818" s="15">
        <v>0</v>
      </c>
      <c r="E12818" s="35" t="s">
        <v>273</v>
      </c>
      <c r="F12818" s="15">
        <v>4650300</v>
      </c>
      <c r="G12818" s="15">
        <v>134771714</v>
      </c>
      <c r="I12818" s="38" t="s">
        <v>263</v>
      </c>
      <c r="J12818" s="15">
        <v>1.2</v>
      </c>
    </row>
    <row r="12819" spans="1:10" x14ac:dyDescent="0.3">
      <c r="A12819" s="38" t="s">
        <v>262</v>
      </c>
      <c r="B12819" s="15">
        <v>615000</v>
      </c>
      <c r="C12819" s="15">
        <v>615000</v>
      </c>
      <c r="E12819" s="36" t="s">
        <v>246</v>
      </c>
      <c r="F12819" s="15">
        <v>1042625</v>
      </c>
      <c r="G12819" s="15">
        <v>23479497</v>
      </c>
      <c r="I12819" s="35" t="s">
        <v>273</v>
      </c>
      <c r="J12819" s="15"/>
    </row>
    <row r="12820" spans="1:10" x14ac:dyDescent="0.3">
      <c r="A12820" s="38" t="s">
        <v>263</v>
      </c>
      <c r="B12820" s="15">
        <v>488000</v>
      </c>
      <c r="C12820" s="15">
        <v>488000</v>
      </c>
      <c r="E12820" s="36" t="s">
        <v>248</v>
      </c>
      <c r="F12820" s="15">
        <v>1134750</v>
      </c>
      <c r="G12820" s="15">
        <v>39353534</v>
      </c>
      <c r="I12820" s="38" t="s">
        <v>245</v>
      </c>
      <c r="J12820" s="15">
        <v>1.2</v>
      </c>
    </row>
    <row r="12821" spans="1:10" x14ac:dyDescent="0.3">
      <c r="A12821" s="35" t="s">
        <v>261</v>
      </c>
      <c r="B12821" s="15"/>
      <c r="C12821" s="15"/>
      <c r="E12821" s="36" t="s">
        <v>250</v>
      </c>
      <c r="F12821" s="15">
        <v>1149200</v>
      </c>
      <c r="G12821" s="15">
        <v>33163711</v>
      </c>
      <c r="I12821" s="38" t="s">
        <v>247</v>
      </c>
      <c r="J12821" s="15">
        <v>1.1000000000000001</v>
      </c>
    </row>
    <row r="12822" spans="1:10" x14ac:dyDescent="0.3">
      <c r="A12822" s="38" t="s">
        <v>245</v>
      </c>
      <c r="B12822" s="15"/>
      <c r="C12822" s="15">
        <v>0</v>
      </c>
      <c r="E12822" s="37" t="s">
        <v>252</v>
      </c>
      <c r="F12822" s="15">
        <v>364500</v>
      </c>
      <c r="G12822" s="15">
        <v>9584704</v>
      </c>
      <c r="I12822" s="38" t="s">
        <v>249</v>
      </c>
      <c r="J12822" s="15">
        <v>1.3</v>
      </c>
    </row>
    <row r="12823" spans="1:10" x14ac:dyDescent="0.3">
      <c r="A12823" s="38" t="s">
        <v>247</v>
      </c>
      <c r="B12823" s="15"/>
      <c r="C12823" s="15">
        <v>0</v>
      </c>
      <c r="E12823" s="37" t="s">
        <v>255</v>
      </c>
      <c r="F12823" s="15">
        <v>390500</v>
      </c>
      <c r="G12823" s="15">
        <v>7831900</v>
      </c>
      <c r="I12823" s="38" t="s">
        <v>251</v>
      </c>
      <c r="J12823" s="15">
        <v>1.2</v>
      </c>
    </row>
    <row r="12824" spans="1:10" x14ac:dyDescent="0.3">
      <c r="A12824" s="38" t="s">
        <v>249</v>
      </c>
      <c r="B12824" s="15">
        <v>549950</v>
      </c>
      <c r="C12824" s="15">
        <v>549950</v>
      </c>
      <c r="E12824" s="37" t="s">
        <v>258</v>
      </c>
      <c r="F12824" s="15">
        <v>394200</v>
      </c>
      <c r="G12824" s="15">
        <v>15747107</v>
      </c>
      <c r="I12824" s="38" t="s">
        <v>254</v>
      </c>
      <c r="J12824" s="15">
        <v>1.5</v>
      </c>
    </row>
    <row r="12825" spans="1:10" x14ac:dyDescent="0.3">
      <c r="A12825" s="38" t="s">
        <v>251</v>
      </c>
      <c r="B12825" s="15"/>
      <c r="C12825" s="15">
        <v>0</v>
      </c>
      <c r="E12825" s="36" t="s">
        <v>253</v>
      </c>
      <c r="F12825" s="15">
        <v>1323725</v>
      </c>
      <c r="G12825" s="15">
        <v>38774972</v>
      </c>
      <c r="I12825" s="38" t="s">
        <v>257</v>
      </c>
      <c r="J12825" s="15">
        <v>1.9</v>
      </c>
    </row>
    <row r="12826" spans="1:10" x14ac:dyDescent="0.3">
      <c r="A12826" s="38" t="s">
        <v>254</v>
      </c>
      <c r="B12826" s="15">
        <v>320000</v>
      </c>
      <c r="C12826" s="15">
        <v>320000</v>
      </c>
      <c r="E12826" s="35" t="s">
        <v>274</v>
      </c>
      <c r="F12826" s="15">
        <v>5713345</v>
      </c>
      <c r="G12826" s="15">
        <v>153041874</v>
      </c>
      <c r="I12826" s="38" t="s">
        <v>252</v>
      </c>
      <c r="J12826" s="15">
        <v>2.1</v>
      </c>
    </row>
    <row r="12827" spans="1:10" x14ac:dyDescent="0.3">
      <c r="A12827" s="38" t="s">
        <v>257</v>
      </c>
      <c r="B12827" s="15">
        <v>600000</v>
      </c>
      <c r="C12827" s="15">
        <v>600000</v>
      </c>
      <c r="E12827" s="36" t="s">
        <v>246</v>
      </c>
      <c r="F12827" s="15">
        <v>1182250</v>
      </c>
      <c r="G12827" s="15">
        <v>27532235</v>
      </c>
      <c r="I12827" s="38" t="s">
        <v>255</v>
      </c>
      <c r="J12827" s="15">
        <v>2.2000000000000002</v>
      </c>
    </row>
    <row r="12828" spans="1:10" x14ac:dyDescent="0.3">
      <c r="A12828" s="38" t="s">
        <v>252</v>
      </c>
      <c r="B12828" s="15">
        <v>579000</v>
      </c>
      <c r="C12828" s="15">
        <v>579000</v>
      </c>
      <c r="E12828" s="36" t="s">
        <v>248</v>
      </c>
      <c r="F12828" s="15">
        <v>1183782</v>
      </c>
      <c r="G12828" s="15">
        <v>40272843</v>
      </c>
      <c r="I12828" s="38" t="s">
        <v>258</v>
      </c>
      <c r="J12828" s="15">
        <v>2</v>
      </c>
    </row>
    <row r="12829" spans="1:10" x14ac:dyDescent="0.3">
      <c r="A12829" s="38" t="s">
        <v>255</v>
      </c>
      <c r="B12829" s="15">
        <v>550000</v>
      </c>
      <c r="C12829" s="15">
        <v>550000</v>
      </c>
      <c r="E12829" s="36" t="s">
        <v>250</v>
      </c>
      <c r="F12829" s="15">
        <v>2164888</v>
      </c>
      <c r="G12829" s="15">
        <v>40050569</v>
      </c>
      <c r="I12829" s="38" t="s">
        <v>260</v>
      </c>
      <c r="J12829" s="15">
        <v>1.8</v>
      </c>
    </row>
    <row r="12830" spans="1:10" x14ac:dyDescent="0.3">
      <c r="A12830" s="38" t="s">
        <v>258</v>
      </c>
      <c r="B12830" s="15"/>
      <c r="C12830" s="15">
        <v>0</v>
      </c>
      <c r="E12830" s="37" t="s">
        <v>252</v>
      </c>
      <c r="F12830" s="15">
        <v>904888</v>
      </c>
      <c r="G12830" s="15">
        <v>11903913</v>
      </c>
      <c r="I12830" s="38" t="s">
        <v>262</v>
      </c>
      <c r="J12830" s="15">
        <v>1.6</v>
      </c>
    </row>
    <row r="12831" spans="1:10" x14ac:dyDescent="0.3">
      <c r="A12831" s="38" t="s">
        <v>260</v>
      </c>
      <c r="B12831" s="15">
        <v>440000</v>
      </c>
      <c r="C12831" s="15">
        <v>440000</v>
      </c>
      <c r="E12831" s="37" t="s">
        <v>255</v>
      </c>
      <c r="F12831" s="15">
        <v>392000</v>
      </c>
      <c r="G12831" s="15">
        <v>15266109</v>
      </c>
      <c r="I12831" s="38" t="s">
        <v>263</v>
      </c>
      <c r="J12831" s="15">
        <v>1.4</v>
      </c>
    </row>
    <row r="12832" spans="1:10" x14ac:dyDescent="0.3">
      <c r="A12832" s="38" t="s">
        <v>262</v>
      </c>
      <c r="B12832" s="15"/>
      <c r="C12832" s="15">
        <v>0</v>
      </c>
      <c r="E12832" s="37" t="s">
        <v>258</v>
      </c>
      <c r="F12832" s="15">
        <v>868000</v>
      </c>
      <c r="G12832" s="15">
        <v>12880547</v>
      </c>
      <c r="I12832" s="35" t="s">
        <v>274</v>
      </c>
      <c r="J12832" s="15"/>
    </row>
    <row r="12833" spans="1:10" x14ac:dyDescent="0.3">
      <c r="A12833" s="38" t="s">
        <v>263</v>
      </c>
      <c r="B12833" s="15"/>
      <c r="C12833" s="15">
        <v>0</v>
      </c>
      <c r="E12833" s="36" t="s">
        <v>253</v>
      </c>
      <c r="F12833" s="15">
        <v>1182425</v>
      </c>
      <c r="G12833" s="15">
        <v>45186227</v>
      </c>
      <c r="I12833" s="38" t="s">
        <v>245</v>
      </c>
      <c r="J12833" s="15">
        <v>1.3</v>
      </c>
    </row>
    <row r="12834" spans="1:10" x14ac:dyDescent="0.3">
      <c r="A12834" s="35" t="s">
        <v>264</v>
      </c>
      <c r="B12834" s="15"/>
      <c r="C12834" s="15"/>
      <c r="E12834" s="35" t="s">
        <v>275</v>
      </c>
      <c r="F12834" s="15">
        <v>4943450</v>
      </c>
      <c r="G12834" s="15">
        <v>150364802</v>
      </c>
      <c r="I12834" s="38" t="s">
        <v>247</v>
      </c>
      <c r="J12834" s="15">
        <v>1.3</v>
      </c>
    </row>
    <row r="12835" spans="1:10" x14ac:dyDescent="0.3">
      <c r="A12835" s="38" t="s">
        <v>245</v>
      </c>
      <c r="B12835" s="15"/>
      <c r="C12835" s="15">
        <v>0</v>
      </c>
      <c r="E12835" s="36" t="s">
        <v>246</v>
      </c>
      <c r="F12835" s="15">
        <v>1341500</v>
      </c>
      <c r="G12835" s="15">
        <v>30538795</v>
      </c>
      <c r="I12835" s="38" t="s">
        <v>249</v>
      </c>
      <c r="J12835" s="15">
        <v>1.8</v>
      </c>
    </row>
    <row r="12836" spans="1:10" x14ac:dyDescent="0.3">
      <c r="A12836" s="38" t="s">
        <v>247</v>
      </c>
      <c r="B12836" s="15">
        <v>425000</v>
      </c>
      <c r="C12836" s="15">
        <v>850000</v>
      </c>
      <c r="E12836" s="36" t="s">
        <v>248</v>
      </c>
      <c r="F12836" s="15">
        <v>1342000</v>
      </c>
      <c r="G12836" s="15">
        <v>46487282</v>
      </c>
      <c r="I12836" s="38" t="s">
        <v>251</v>
      </c>
      <c r="J12836" s="15">
        <v>2</v>
      </c>
    </row>
    <row r="12837" spans="1:10" x14ac:dyDescent="0.3">
      <c r="A12837" s="38" t="s">
        <v>249</v>
      </c>
      <c r="B12837" s="15"/>
      <c r="C12837" s="15">
        <v>0</v>
      </c>
      <c r="E12837" s="36" t="s">
        <v>250</v>
      </c>
      <c r="F12837" s="15">
        <v>1328950</v>
      </c>
      <c r="G12837" s="15">
        <v>51141125</v>
      </c>
      <c r="I12837" s="38" t="s">
        <v>254</v>
      </c>
      <c r="J12837" s="15">
        <v>2.2999999999999998</v>
      </c>
    </row>
    <row r="12838" spans="1:10" x14ac:dyDescent="0.3">
      <c r="A12838" s="38" t="s">
        <v>251</v>
      </c>
      <c r="B12838" s="15">
        <v>175700</v>
      </c>
      <c r="C12838" s="15">
        <v>175700</v>
      </c>
      <c r="E12838" s="37" t="s">
        <v>252</v>
      </c>
      <c r="F12838" s="15">
        <v>489950</v>
      </c>
      <c r="G12838" s="15">
        <v>17616900</v>
      </c>
      <c r="I12838" s="38" t="s">
        <v>257</v>
      </c>
      <c r="J12838" s="15">
        <v>2.7</v>
      </c>
    </row>
    <row r="12839" spans="1:10" x14ac:dyDescent="0.3">
      <c r="A12839" s="38" t="s">
        <v>254</v>
      </c>
      <c r="B12839" s="15"/>
      <c r="C12839" s="15">
        <v>0</v>
      </c>
      <c r="E12839" s="37" t="s">
        <v>255</v>
      </c>
      <c r="F12839" s="15">
        <v>430000</v>
      </c>
      <c r="G12839" s="15">
        <v>21333100</v>
      </c>
      <c r="I12839" s="38" t="s">
        <v>252</v>
      </c>
      <c r="J12839" s="15">
        <v>2.5</v>
      </c>
    </row>
    <row r="12840" spans="1:10" x14ac:dyDescent="0.3">
      <c r="A12840" s="38" t="s">
        <v>257</v>
      </c>
      <c r="B12840" s="15"/>
      <c r="C12840" s="15">
        <v>0</v>
      </c>
      <c r="E12840" s="37" t="s">
        <v>258</v>
      </c>
      <c r="F12840" s="15">
        <v>409000</v>
      </c>
      <c r="G12840" s="15">
        <v>12191125</v>
      </c>
      <c r="I12840" s="38" t="s">
        <v>255</v>
      </c>
      <c r="J12840" s="15">
        <v>2.6</v>
      </c>
    </row>
    <row r="12841" spans="1:10" x14ac:dyDescent="0.3">
      <c r="A12841" s="38" t="s">
        <v>252</v>
      </c>
      <c r="B12841" s="15">
        <v>315000</v>
      </c>
      <c r="C12841" s="15">
        <v>315000</v>
      </c>
      <c r="E12841" s="36" t="s">
        <v>253</v>
      </c>
      <c r="F12841" s="15">
        <v>931000</v>
      </c>
      <c r="G12841" s="15">
        <v>22197600</v>
      </c>
      <c r="I12841" s="38" t="s">
        <v>258</v>
      </c>
      <c r="J12841" s="15">
        <v>2.6</v>
      </c>
    </row>
    <row r="12842" spans="1:10" x14ac:dyDescent="0.3">
      <c r="A12842" s="38" t="s">
        <v>255</v>
      </c>
      <c r="B12842" s="15">
        <v>385000</v>
      </c>
      <c r="C12842" s="15">
        <v>385000</v>
      </c>
      <c r="E12842" s="14">
        <v>330</v>
      </c>
      <c r="F12842" s="15">
        <v>145371876</v>
      </c>
      <c r="G12842" s="15">
        <v>3705256647</v>
      </c>
      <c r="I12842" s="38" t="s">
        <v>260</v>
      </c>
      <c r="J12842" s="15">
        <v>2.5</v>
      </c>
    </row>
    <row r="12843" spans="1:10" x14ac:dyDescent="0.3">
      <c r="A12843" s="38" t="s">
        <v>258</v>
      </c>
      <c r="B12843" s="15">
        <v>325000</v>
      </c>
      <c r="C12843" s="15">
        <v>650000</v>
      </c>
      <c r="E12843" s="35" t="s">
        <v>259</v>
      </c>
      <c r="F12843" s="15">
        <v>5907225</v>
      </c>
      <c r="G12843" s="15">
        <v>280745824</v>
      </c>
      <c r="I12843" s="38" t="s">
        <v>262</v>
      </c>
      <c r="J12843" s="15">
        <v>2.1</v>
      </c>
    </row>
    <row r="12844" spans="1:10" x14ac:dyDescent="0.3">
      <c r="A12844" s="38" t="s">
        <v>260</v>
      </c>
      <c r="B12844" s="15">
        <v>385000</v>
      </c>
      <c r="C12844" s="15">
        <v>1144950</v>
      </c>
      <c r="E12844" s="36" t="s">
        <v>246</v>
      </c>
      <c r="F12844" s="15">
        <v>1386875</v>
      </c>
      <c r="G12844" s="15">
        <v>46184529</v>
      </c>
      <c r="I12844" s="38" t="s">
        <v>263</v>
      </c>
      <c r="J12844" s="15">
        <v>1.8</v>
      </c>
    </row>
    <row r="12845" spans="1:10" x14ac:dyDescent="0.3">
      <c r="A12845" s="38" t="s">
        <v>262</v>
      </c>
      <c r="B12845" s="15">
        <v>264275</v>
      </c>
      <c r="C12845" s="15">
        <v>528550</v>
      </c>
      <c r="E12845" s="36" t="s">
        <v>248</v>
      </c>
      <c r="F12845" s="15">
        <v>1439600</v>
      </c>
      <c r="G12845" s="15">
        <v>74980320</v>
      </c>
      <c r="I12845" s="35" t="s">
        <v>275</v>
      </c>
      <c r="J12845" s="15"/>
    </row>
    <row r="12846" spans="1:10" x14ac:dyDescent="0.3">
      <c r="A12846" s="38" t="s">
        <v>263</v>
      </c>
      <c r="B12846" s="15"/>
      <c r="C12846" s="15">
        <v>0</v>
      </c>
      <c r="E12846" s="36" t="s">
        <v>250</v>
      </c>
      <c r="F12846" s="15">
        <v>1518925</v>
      </c>
      <c r="G12846" s="15">
        <v>87544195</v>
      </c>
      <c r="I12846" s="38" t="s">
        <v>245</v>
      </c>
      <c r="J12846" s="15">
        <v>1.9</v>
      </c>
    </row>
    <row r="12847" spans="1:10" x14ac:dyDescent="0.3">
      <c r="A12847" s="35" t="s">
        <v>266</v>
      </c>
      <c r="B12847" s="15"/>
      <c r="C12847" s="15"/>
      <c r="E12847" s="37" t="s">
        <v>252</v>
      </c>
      <c r="F12847" s="15">
        <v>501100</v>
      </c>
      <c r="G12847" s="15">
        <v>28010493</v>
      </c>
      <c r="I12847" s="38" t="s">
        <v>247</v>
      </c>
      <c r="J12847" s="15">
        <v>1.8</v>
      </c>
    </row>
    <row r="12848" spans="1:10" x14ac:dyDescent="0.3">
      <c r="A12848" s="38" t="s">
        <v>245</v>
      </c>
      <c r="B12848" s="15"/>
      <c r="C12848" s="15">
        <v>0</v>
      </c>
      <c r="E12848" s="37" t="s">
        <v>255</v>
      </c>
      <c r="F12848" s="15">
        <v>507900</v>
      </c>
      <c r="G12848" s="15">
        <v>28082561</v>
      </c>
      <c r="I12848" s="38" t="s">
        <v>249</v>
      </c>
      <c r="J12848" s="15">
        <v>1.8</v>
      </c>
    </row>
    <row r="12849" spans="1:10" x14ac:dyDescent="0.3">
      <c r="A12849" s="38" t="s">
        <v>247</v>
      </c>
      <c r="B12849" s="15"/>
      <c r="C12849" s="15">
        <v>0</v>
      </c>
      <c r="E12849" s="37" t="s">
        <v>258</v>
      </c>
      <c r="F12849" s="15">
        <v>509925</v>
      </c>
      <c r="G12849" s="15">
        <v>31451141</v>
      </c>
      <c r="I12849" s="38" t="s">
        <v>251</v>
      </c>
      <c r="J12849" s="15">
        <v>1.5</v>
      </c>
    </row>
    <row r="12850" spans="1:10" x14ac:dyDescent="0.3">
      <c r="A12850" s="38" t="s">
        <v>249</v>
      </c>
      <c r="B12850" s="15">
        <v>330000</v>
      </c>
      <c r="C12850" s="15">
        <v>330000</v>
      </c>
      <c r="E12850" s="36" t="s">
        <v>253</v>
      </c>
      <c r="F12850" s="15">
        <v>1561825</v>
      </c>
      <c r="G12850" s="15">
        <v>72036780</v>
      </c>
      <c r="I12850" s="38" t="s">
        <v>254</v>
      </c>
      <c r="J12850" s="15">
        <v>1.9</v>
      </c>
    </row>
    <row r="12851" spans="1:10" x14ac:dyDescent="0.3">
      <c r="A12851" s="38" t="s">
        <v>251</v>
      </c>
      <c r="B12851" s="15"/>
      <c r="C12851" s="15">
        <v>0</v>
      </c>
      <c r="E12851" s="35" t="s">
        <v>265</v>
      </c>
      <c r="F12851" s="15">
        <v>6885380</v>
      </c>
      <c r="G12851" s="15">
        <v>306692800</v>
      </c>
      <c r="I12851" s="38" t="s">
        <v>257</v>
      </c>
      <c r="J12851" s="15">
        <v>1.7</v>
      </c>
    </row>
    <row r="12852" spans="1:10" x14ac:dyDescent="0.3">
      <c r="A12852" s="38" t="s">
        <v>254</v>
      </c>
      <c r="B12852" s="15"/>
      <c r="C12852" s="15">
        <v>0</v>
      </c>
      <c r="E12852" s="36" t="s">
        <v>246</v>
      </c>
      <c r="F12852" s="15">
        <v>1611875</v>
      </c>
      <c r="G12852" s="15">
        <v>54925019</v>
      </c>
      <c r="I12852" s="38" t="s">
        <v>252</v>
      </c>
      <c r="J12852" s="15">
        <v>1.6</v>
      </c>
    </row>
    <row r="12853" spans="1:10" x14ac:dyDescent="0.3">
      <c r="A12853" s="38" t="s">
        <v>257</v>
      </c>
      <c r="B12853" s="15"/>
      <c r="C12853" s="15">
        <v>0</v>
      </c>
      <c r="E12853" s="36" t="s">
        <v>248</v>
      </c>
      <c r="F12853" s="15">
        <v>1690000</v>
      </c>
      <c r="G12853" s="15">
        <v>81159313</v>
      </c>
      <c r="I12853" s="38" t="s">
        <v>258</v>
      </c>
      <c r="J12853" s="15">
        <v>1.6</v>
      </c>
    </row>
    <row r="12854" spans="1:10" x14ac:dyDescent="0.3">
      <c r="A12854" s="38" t="s">
        <v>252</v>
      </c>
      <c r="B12854" s="15">
        <v>350000</v>
      </c>
      <c r="C12854" s="15">
        <v>350000</v>
      </c>
      <c r="E12854" s="36" t="s">
        <v>250</v>
      </c>
      <c r="F12854" s="15">
        <v>1780400</v>
      </c>
      <c r="G12854" s="15">
        <v>90250380</v>
      </c>
      <c r="I12854" s="38" t="s">
        <v>260</v>
      </c>
      <c r="J12854" s="15">
        <v>1.1000000000000001</v>
      </c>
    </row>
    <row r="12855" spans="1:10" x14ac:dyDescent="0.3">
      <c r="A12855" s="38" t="s">
        <v>255</v>
      </c>
      <c r="B12855" s="15">
        <v>390000</v>
      </c>
      <c r="C12855" s="15">
        <v>390000</v>
      </c>
      <c r="E12855" s="37" t="s">
        <v>252</v>
      </c>
      <c r="F12855" s="15">
        <v>577000</v>
      </c>
      <c r="G12855" s="15">
        <v>27383128</v>
      </c>
      <c r="I12855" s="38" t="s">
        <v>262</v>
      </c>
      <c r="J12855" s="15">
        <v>0.8</v>
      </c>
    </row>
    <row r="12856" spans="1:10" x14ac:dyDescent="0.3">
      <c r="A12856" s="38" t="s">
        <v>258</v>
      </c>
      <c r="B12856" s="15"/>
      <c r="C12856" s="15">
        <v>0</v>
      </c>
      <c r="E12856" s="37" t="s">
        <v>255</v>
      </c>
      <c r="F12856" s="15">
        <v>591000</v>
      </c>
      <c r="G12856" s="15">
        <v>30383110</v>
      </c>
      <c r="I12856" s="14">
        <v>89</v>
      </c>
      <c r="J12856" s="15">
        <v>800</v>
      </c>
    </row>
    <row r="12857" spans="1:10" x14ac:dyDescent="0.3">
      <c r="A12857" s="38" t="s">
        <v>260</v>
      </c>
      <c r="B12857" s="15">
        <v>221950</v>
      </c>
      <c r="C12857" s="15">
        <v>443900</v>
      </c>
      <c r="E12857" s="37" t="s">
        <v>258</v>
      </c>
      <c r="F12857" s="15">
        <v>612400</v>
      </c>
      <c r="G12857" s="15">
        <v>32484142</v>
      </c>
      <c r="I12857" s="35" t="s">
        <v>244</v>
      </c>
      <c r="J12857" s="15"/>
    </row>
    <row r="12858" spans="1:10" x14ac:dyDescent="0.3">
      <c r="A12858" s="38" t="s">
        <v>262</v>
      </c>
      <c r="B12858" s="15"/>
      <c r="C12858" s="15">
        <v>0</v>
      </c>
      <c r="E12858" s="36" t="s">
        <v>253</v>
      </c>
      <c r="F12858" s="15">
        <v>1803105</v>
      </c>
      <c r="G12858" s="15">
        <v>80358088</v>
      </c>
      <c r="I12858" s="38" t="s">
        <v>245</v>
      </c>
      <c r="J12858" s="15">
        <v>3.2</v>
      </c>
    </row>
    <row r="12859" spans="1:10" x14ac:dyDescent="0.3">
      <c r="A12859" s="38" t="s">
        <v>263</v>
      </c>
      <c r="B12859" s="15"/>
      <c r="C12859" s="15">
        <v>0</v>
      </c>
      <c r="E12859" s="35" t="s">
        <v>244</v>
      </c>
      <c r="F12859" s="15">
        <v>8023800</v>
      </c>
      <c r="G12859" s="15">
        <v>329266149</v>
      </c>
      <c r="I12859" s="38" t="s">
        <v>247</v>
      </c>
      <c r="J12859" s="15">
        <v>3.3</v>
      </c>
    </row>
    <row r="12860" spans="1:10" x14ac:dyDescent="0.3">
      <c r="A12860" s="35" t="s">
        <v>267</v>
      </c>
      <c r="B12860" s="15"/>
      <c r="C12860" s="15"/>
      <c r="E12860" s="36" t="s">
        <v>246</v>
      </c>
      <c r="F12860" s="15">
        <v>1864875</v>
      </c>
      <c r="G12860" s="15">
        <v>68452585</v>
      </c>
      <c r="I12860" s="38" t="s">
        <v>249</v>
      </c>
      <c r="J12860" s="15">
        <v>4</v>
      </c>
    </row>
    <row r="12861" spans="1:10" x14ac:dyDescent="0.3">
      <c r="A12861" s="38" t="s">
        <v>245</v>
      </c>
      <c r="B12861" s="15"/>
      <c r="C12861" s="15">
        <v>0</v>
      </c>
      <c r="E12861" s="36" t="s">
        <v>248</v>
      </c>
      <c r="F12861" s="15">
        <v>1976575</v>
      </c>
      <c r="G12861" s="15">
        <v>92979676</v>
      </c>
      <c r="I12861" s="38" t="s">
        <v>251</v>
      </c>
      <c r="J12861" s="15">
        <v>3.8</v>
      </c>
    </row>
    <row r="12862" spans="1:10" x14ac:dyDescent="0.3">
      <c r="A12862" s="38" t="s">
        <v>247</v>
      </c>
      <c r="B12862" s="15"/>
      <c r="C12862" s="15">
        <v>0</v>
      </c>
      <c r="E12862" s="36" t="s">
        <v>250</v>
      </c>
      <c r="F12862" s="15">
        <v>2088400</v>
      </c>
      <c r="G12862" s="15">
        <v>99364251</v>
      </c>
      <c r="I12862" s="38" t="s">
        <v>254</v>
      </c>
      <c r="J12862" s="15">
        <v>4.0999999999999996</v>
      </c>
    </row>
    <row r="12863" spans="1:10" x14ac:dyDescent="0.3">
      <c r="A12863" s="38" t="s">
        <v>249</v>
      </c>
      <c r="B12863" s="15"/>
      <c r="C12863" s="15">
        <v>0</v>
      </c>
      <c r="E12863" s="37" t="s">
        <v>252</v>
      </c>
      <c r="F12863" s="15">
        <v>705400</v>
      </c>
      <c r="G12863" s="15">
        <v>36605658</v>
      </c>
      <c r="I12863" s="38" t="s">
        <v>257</v>
      </c>
      <c r="J12863" s="15">
        <v>4.4000000000000004</v>
      </c>
    </row>
    <row r="12864" spans="1:10" x14ac:dyDescent="0.3">
      <c r="A12864" s="38" t="s">
        <v>251</v>
      </c>
      <c r="B12864" s="15">
        <v>228000</v>
      </c>
      <c r="C12864" s="15">
        <v>228000</v>
      </c>
      <c r="E12864" s="37" t="s">
        <v>255</v>
      </c>
      <c r="F12864" s="15">
        <v>710000</v>
      </c>
      <c r="G12864" s="15">
        <v>32072096</v>
      </c>
      <c r="I12864" s="38" t="s">
        <v>252</v>
      </c>
      <c r="J12864" s="15">
        <v>4.5999999999999996</v>
      </c>
    </row>
    <row r="12865" spans="1:10" x14ac:dyDescent="0.3">
      <c r="A12865" s="38" t="s">
        <v>254</v>
      </c>
      <c r="B12865" s="15">
        <v>258000</v>
      </c>
      <c r="C12865" s="15">
        <v>515999</v>
      </c>
      <c r="E12865" s="37" t="s">
        <v>258</v>
      </c>
      <c r="F12865" s="15">
        <v>673000</v>
      </c>
      <c r="G12865" s="15">
        <v>30686497</v>
      </c>
      <c r="I12865" s="38" t="s">
        <v>255</v>
      </c>
      <c r="J12865" s="15">
        <v>4.8</v>
      </c>
    </row>
    <row r="12866" spans="1:10" x14ac:dyDescent="0.3">
      <c r="A12866" s="38" t="s">
        <v>257</v>
      </c>
      <c r="B12866" s="15">
        <v>180000</v>
      </c>
      <c r="C12866" s="15">
        <v>180000</v>
      </c>
      <c r="E12866" s="36" t="s">
        <v>253</v>
      </c>
      <c r="F12866" s="15">
        <v>2093950</v>
      </c>
      <c r="G12866" s="15">
        <v>68469637</v>
      </c>
      <c r="I12866" s="38" t="s">
        <v>258</v>
      </c>
      <c r="J12866" s="15">
        <v>5.2</v>
      </c>
    </row>
    <row r="12867" spans="1:10" x14ac:dyDescent="0.3">
      <c r="A12867" s="38" t="s">
        <v>252</v>
      </c>
      <c r="B12867" s="15">
        <v>442000</v>
      </c>
      <c r="C12867" s="15">
        <v>442000</v>
      </c>
      <c r="E12867" s="35" t="s">
        <v>256</v>
      </c>
      <c r="F12867" s="15">
        <v>8506522</v>
      </c>
      <c r="G12867" s="15">
        <v>279548574</v>
      </c>
      <c r="I12867" s="38" t="s">
        <v>260</v>
      </c>
      <c r="J12867" s="15">
        <v>5.2</v>
      </c>
    </row>
    <row r="12868" spans="1:10" x14ac:dyDescent="0.3">
      <c r="A12868" s="38" t="s">
        <v>255</v>
      </c>
      <c r="B12868" s="15">
        <v>316250</v>
      </c>
      <c r="C12868" s="15">
        <v>632500</v>
      </c>
      <c r="E12868" s="36" t="s">
        <v>246</v>
      </c>
      <c r="F12868" s="15">
        <v>2150120</v>
      </c>
      <c r="G12868" s="15">
        <v>68018522</v>
      </c>
      <c r="I12868" s="38" t="s">
        <v>262</v>
      </c>
      <c r="J12868" s="15">
        <v>5.0999999999999996</v>
      </c>
    </row>
    <row r="12869" spans="1:10" x14ac:dyDescent="0.3">
      <c r="A12869" s="38" t="s">
        <v>258</v>
      </c>
      <c r="B12869" s="15">
        <v>152500</v>
      </c>
      <c r="C12869" s="15">
        <v>663000</v>
      </c>
      <c r="E12869" s="36" t="s">
        <v>248</v>
      </c>
      <c r="F12869" s="15">
        <v>2113525</v>
      </c>
      <c r="G12869" s="15">
        <v>84206964</v>
      </c>
      <c r="I12869" s="38" t="s">
        <v>263</v>
      </c>
      <c r="J12869" s="15">
        <v>5</v>
      </c>
    </row>
    <row r="12870" spans="1:10" x14ac:dyDescent="0.3">
      <c r="A12870" s="38" t="s">
        <v>260</v>
      </c>
      <c r="B12870" s="15"/>
      <c r="C12870" s="15">
        <v>0</v>
      </c>
      <c r="E12870" s="36" t="s">
        <v>250</v>
      </c>
      <c r="F12870" s="15">
        <v>2155268</v>
      </c>
      <c r="G12870" s="15">
        <v>69286384</v>
      </c>
      <c r="I12870" s="35" t="s">
        <v>256</v>
      </c>
      <c r="J12870" s="15"/>
    </row>
    <row r="12871" spans="1:10" x14ac:dyDescent="0.3">
      <c r="A12871" s="38" t="s">
        <v>262</v>
      </c>
      <c r="B12871" s="15">
        <v>283000</v>
      </c>
      <c r="C12871" s="15">
        <v>283000</v>
      </c>
      <c r="E12871" s="37" t="s">
        <v>252</v>
      </c>
      <c r="F12871" s="15">
        <v>741500</v>
      </c>
      <c r="G12871" s="15">
        <v>24997756</v>
      </c>
      <c r="I12871" s="38" t="s">
        <v>245</v>
      </c>
      <c r="J12871" s="15">
        <v>5.6</v>
      </c>
    </row>
    <row r="12872" spans="1:10" x14ac:dyDescent="0.3">
      <c r="A12872" s="38" t="s">
        <v>263</v>
      </c>
      <c r="B12872" s="15">
        <v>231000</v>
      </c>
      <c r="C12872" s="15">
        <v>462000</v>
      </c>
      <c r="E12872" s="37" t="s">
        <v>255</v>
      </c>
      <c r="F12872" s="15">
        <v>705000</v>
      </c>
      <c r="G12872" s="15">
        <v>22019039</v>
      </c>
      <c r="I12872" s="38" t="s">
        <v>247</v>
      </c>
      <c r="J12872" s="15">
        <v>5.7</v>
      </c>
    </row>
    <row r="12873" spans="1:10" x14ac:dyDescent="0.3">
      <c r="A12873" s="35" t="s">
        <v>268</v>
      </c>
      <c r="B12873" s="15"/>
      <c r="C12873" s="15"/>
      <c r="E12873" s="37" t="s">
        <v>258</v>
      </c>
      <c r="F12873" s="15">
        <v>708768</v>
      </c>
      <c r="G12873" s="15">
        <v>22269589</v>
      </c>
      <c r="I12873" s="38" t="s">
        <v>249</v>
      </c>
      <c r="J12873" s="15">
        <v>6.1</v>
      </c>
    </row>
    <row r="12874" spans="1:10" x14ac:dyDescent="0.3">
      <c r="A12874" s="38" t="s">
        <v>245</v>
      </c>
      <c r="B12874" s="15">
        <v>300000</v>
      </c>
      <c r="C12874" s="15">
        <v>300000</v>
      </c>
      <c r="E12874" s="36" t="s">
        <v>253</v>
      </c>
      <c r="F12874" s="15">
        <v>2087609</v>
      </c>
      <c r="G12874" s="15">
        <v>58036704</v>
      </c>
      <c r="I12874" s="38" t="s">
        <v>251</v>
      </c>
      <c r="J12874" s="15">
        <v>6.9</v>
      </c>
    </row>
    <row r="12875" spans="1:10" x14ac:dyDescent="0.3">
      <c r="A12875" s="38" t="s">
        <v>247</v>
      </c>
      <c r="B12875" s="15"/>
      <c r="C12875" s="15">
        <v>0</v>
      </c>
      <c r="E12875" s="35" t="s">
        <v>261</v>
      </c>
      <c r="F12875" s="15">
        <v>9846357</v>
      </c>
      <c r="G12875" s="15">
        <v>170333222</v>
      </c>
      <c r="I12875" s="38" t="s">
        <v>254</v>
      </c>
      <c r="J12875" s="15">
        <v>8</v>
      </c>
    </row>
    <row r="12876" spans="1:10" x14ac:dyDescent="0.3">
      <c r="A12876" s="38" t="s">
        <v>249</v>
      </c>
      <c r="B12876" s="15"/>
      <c r="C12876" s="15">
        <v>0</v>
      </c>
      <c r="E12876" s="36" t="s">
        <v>246</v>
      </c>
      <c r="F12876" s="15">
        <v>2303285</v>
      </c>
      <c r="G12876" s="15">
        <v>52530367</v>
      </c>
      <c r="I12876" s="38" t="s">
        <v>257</v>
      </c>
      <c r="J12876" s="15">
        <v>6.7</v>
      </c>
    </row>
    <row r="12877" spans="1:10" x14ac:dyDescent="0.3">
      <c r="A12877" s="38" t="s">
        <v>251</v>
      </c>
      <c r="B12877" s="15">
        <v>192000</v>
      </c>
      <c r="C12877" s="15">
        <v>192000</v>
      </c>
      <c r="E12877" s="36" t="s">
        <v>248</v>
      </c>
      <c r="F12877" s="15">
        <v>2348917</v>
      </c>
      <c r="G12877" s="15">
        <v>36283311</v>
      </c>
      <c r="I12877" s="38" t="s">
        <v>252</v>
      </c>
      <c r="J12877" s="15">
        <v>7.3</v>
      </c>
    </row>
    <row r="12878" spans="1:10" x14ac:dyDescent="0.3">
      <c r="A12878" s="38" t="s">
        <v>254</v>
      </c>
      <c r="B12878" s="15">
        <v>131000</v>
      </c>
      <c r="C12878" s="15">
        <v>262000</v>
      </c>
      <c r="E12878" s="36" t="s">
        <v>250</v>
      </c>
      <c r="F12878" s="15">
        <v>2494340</v>
      </c>
      <c r="G12878" s="15">
        <v>43458578</v>
      </c>
      <c r="I12878" s="38" t="s">
        <v>255</v>
      </c>
      <c r="J12878" s="15">
        <v>7.4</v>
      </c>
    </row>
    <row r="12879" spans="1:10" x14ac:dyDescent="0.3">
      <c r="A12879" s="38" t="s">
        <v>257</v>
      </c>
      <c r="B12879" s="15">
        <v>283000</v>
      </c>
      <c r="C12879" s="15">
        <v>901400</v>
      </c>
      <c r="E12879" s="37" t="s">
        <v>252</v>
      </c>
      <c r="F12879" s="15">
        <v>619225</v>
      </c>
      <c r="G12879" s="15">
        <v>16753553</v>
      </c>
      <c r="I12879" s="38" t="s">
        <v>258</v>
      </c>
      <c r="J12879" s="15">
        <v>7.8</v>
      </c>
    </row>
    <row r="12880" spans="1:10" x14ac:dyDescent="0.3">
      <c r="A12880" s="38" t="s">
        <v>252</v>
      </c>
      <c r="B12880" s="15"/>
      <c r="C12880" s="15">
        <v>0</v>
      </c>
      <c r="E12880" s="37" t="s">
        <v>255</v>
      </c>
      <c r="F12880" s="15">
        <v>918055</v>
      </c>
      <c r="G12880" s="15">
        <v>12756443</v>
      </c>
      <c r="I12880" s="38" t="s">
        <v>260</v>
      </c>
      <c r="J12880" s="15">
        <v>7.6</v>
      </c>
    </row>
    <row r="12881" spans="1:10" x14ac:dyDescent="0.3">
      <c r="A12881" s="38" t="s">
        <v>255</v>
      </c>
      <c r="B12881" s="15">
        <v>227725</v>
      </c>
      <c r="C12881" s="15">
        <v>455450</v>
      </c>
      <c r="E12881" s="37" t="s">
        <v>258</v>
      </c>
      <c r="F12881" s="15">
        <v>957060</v>
      </c>
      <c r="G12881" s="15">
        <v>13948582</v>
      </c>
      <c r="I12881" s="38" t="s">
        <v>262</v>
      </c>
      <c r="J12881" s="15">
        <v>7.3</v>
      </c>
    </row>
    <row r="12882" spans="1:10" x14ac:dyDescent="0.3">
      <c r="A12882" s="38" t="s">
        <v>258</v>
      </c>
      <c r="B12882" s="15"/>
      <c r="C12882" s="15">
        <v>0</v>
      </c>
      <c r="E12882" s="36" t="s">
        <v>253</v>
      </c>
      <c r="F12882" s="15">
        <v>2699815</v>
      </c>
      <c r="G12882" s="15">
        <v>38060966</v>
      </c>
      <c r="I12882" s="38" t="s">
        <v>263</v>
      </c>
      <c r="J12882" s="15">
        <v>6.8</v>
      </c>
    </row>
    <row r="12883" spans="1:10" x14ac:dyDescent="0.3">
      <c r="A12883" s="38" t="s">
        <v>260</v>
      </c>
      <c r="B12883" s="15">
        <v>200000</v>
      </c>
      <c r="C12883" s="15">
        <v>200000</v>
      </c>
      <c r="E12883" s="35" t="s">
        <v>264</v>
      </c>
      <c r="F12883" s="15">
        <v>8783941</v>
      </c>
      <c r="G12883" s="15">
        <v>122880858</v>
      </c>
      <c r="I12883" s="35" t="s">
        <v>261</v>
      </c>
      <c r="J12883" s="15"/>
    </row>
    <row r="12884" spans="1:10" x14ac:dyDescent="0.3">
      <c r="A12884" s="38" t="s">
        <v>262</v>
      </c>
      <c r="B12884" s="15">
        <v>297475</v>
      </c>
      <c r="C12884" s="15">
        <v>1214950</v>
      </c>
      <c r="E12884" s="36" t="s">
        <v>246</v>
      </c>
      <c r="F12884" s="15">
        <v>2599670</v>
      </c>
      <c r="G12884" s="15">
        <v>18044479</v>
      </c>
      <c r="I12884" s="38" t="s">
        <v>245</v>
      </c>
      <c r="J12884" s="15">
        <v>7.5</v>
      </c>
    </row>
    <row r="12885" spans="1:10" x14ac:dyDescent="0.3">
      <c r="A12885" s="38" t="s">
        <v>263</v>
      </c>
      <c r="B12885" s="15">
        <v>226000</v>
      </c>
      <c r="C12885" s="15">
        <v>452000</v>
      </c>
      <c r="E12885" s="36" t="s">
        <v>248</v>
      </c>
      <c r="F12885" s="15">
        <v>1876955</v>
      </c>
      <c r="G12885" s="15">
        <v>37751915</v>
      </c>
      <c r="I12885" s="38" t="s">
        <v>247</v>
      </c>
      <c r="J12885" s="15">
        <v>7.1</v>
      </c>
    </row>
    <row r="12886" spans="1:10" x14ac:dyDescent="0.3">
      <c r="A12886" s="35" t="s">
        <v>269</v>
      </c>
      <c r="B12886" s="15"/>
      <c r="C12886" s="15"/>
      <c r="E12886" s="36" t="s">
        <v>250</v>
      </c>
      <c r="F12886" s="15">
        <v>2441666</v>
      </c>
      <c r="G12886" s="15">
        <v>32566744</v>
      </c>
      <c r="I12886" s="38" t="s">
        <v>249</v>
      </c>
      <c r="J12886" s="15">
        <v>7.6</v>
      </c>
    </row>
    <row r="12887" spans="1:10" x14ac:dyDescent="0.3">
      <c r="A12887" s="38" t="s">
        <v>245</v>
      </c>
      <c r="B12887" s="15">
        <v>99000</v>
      </c>
      <c r="C12887" s="15">
        <v>99000</v>
      </c>
      <c r="E12887" s="37" t="s">
        <v>252</v>
      </c>
      <c r="F12887" s="15">
        <v>815683</v>
      </c>
      <c r="G12887" s="15">
        <v>13877115</v>
      </c>
      <c r="I12887" s="38" t="s">
        <v>251</v>
      </c>
      <c r="J12887" s="15">
        <v>7.8</v>
      </c>
    </row>
    <row r="12888" spans="1:10" x14ac:dyDescent="0.3">
      <c r="A12888" s="38" t="s">
        <v>247</v>
      </c>
      <c r="B12888" s="15">
        <v>330475</v>
      </c>
      <c r="C12888" s="15">
        <v>660950</v>
      </c>
      <c r="E12888" s="37" t="s">
        <v>255</v>
      </c>
      <c r="F12888" s="15">
        <v>791700</v>
      </c>
      <c r="G12888" s="15">
        <v>11381046</v>
      </c>
      <c r="I12888" s="38" t="s">
        <v>254</v>
      </c>
      <c r="J12888" s="15">
        <v>8.1</v>
      </c>
    </row>
    <row r="12889" spans="1:10" x14ac:dyDescent="0.3">
      <c r="A12889" s="38" t="s">
        <v>249</v>
      </c>
      <c r="B12889" s="15">
        <v>292500</v>
      </c>
      <c r="C12889" s="15">
        <v>585000</v>
      </c>
      <c r="E12889" s="37" t="s">
        <v>258</v>
      </c>
      <c r="F12889" s="15">
        <v>834283</v>
      </c>
      <c r="G12889" s="15">
        <v>7308583</v>
      </c>
      <c r="I12889" s="38" t="s">
        <v>257</v>
      </c>
      <c r="J12889" s="15">
        <v>10.199999999999999</v>
      </c>
    </row>
    <row r="12890" spans="1:10" x14ac:dyDescent="0.3">
      <c r="A12890" s="38" t="s">
        <v>251</v>
      </c>
      <c r="B12890" s="15"/>
      <c r="C12890" s="15">
        <v>0</v>
      </c>
      <c r="E12890" s="36" t="s">
        <v>253</v>
      </c>
      <c r="F12890" s="15">
        <v>1865650</v>
      </c>
      <c r="G12890" s="15">
        <v>34517720</v>
      </c>
      <c r="I12890" s="38" t="s">
        <v>252</v>
      </c>
      <c r="J12890" s="15">
        <v>10.1</v>
      </c>
    </row>
    <row r="12891" spans="1:10" x14ac:dyDescent="0.3">
      <c r="A12891" s="38" t="s">
        <v>254</v>
      </c>
      <c r="B12891" s="15"/>
      <c r="C12891" s="15">
        <v>0</v>
      </c>
      <c r="E12891" s="35" t="s">
        <v>266</v>
      </c>
      <c r="F12891" s="15">
        <v>8701140</v>
      </c>
      <c r="G12891" s="15">
        <v>117542227</v>
      </c>
      <c r="I12891" s="38" t="s">
        <v>255</v>
      </c>
      <c r="J12891" s="15">
        <v>9.1</v>
      </c>
    </row>
    <row r="12892" spans="1:10" x14ac:dyDescent="0.3">
      <c r="A12892" s="38" t="s">
        <v>257</v>
      </c>
      <c r="B12892" s="15">
        <v>124900</v>
      </c>
      <c r="C12892" s="15">
        <v>124900</v>
      </c>
      <c r="E12892" s="36" t="s">
        <v>246</v>
      </c>
      <c r="F12892" s="15">
        <v>1984228</v>
      </c>
      <c r="G12892" s="15">
        <v>25278424</v>
      </c>
      <c r="I12892" s="38" t="s">
        <v>258</v>
      </c>
      <c r="J12892" s="15">
        <v>8.6</v>
      </c>
    </row>
    <row r="12893" spans="1:10" x14ac:dyDescent="0.3">
      <c r="A12893" s="38" t="s">
        <v>252</v>
      </c>
      <c r="B12893" s="15">
        <v>303500</v>
      </c>
      <c r="C12893" s="15">
        <v>1028450</v>
      </c>
      <c r="E12893" s="36" t="s">
        <v>248</v>
      </c>
      <c r="F12893" s="15">
        <v>2301196</v>
      </c>
      <c r="G12893" s="15">
        <v>40404446</v>
      </c>
      <c r="I12893" s="38" t="s">
        <v>260</v>
      </c>
      <c r="J12893" s="15">
        <v>7.2</v>
      </c>
    </row>
    <row r="12894" spans="1:10" x14ac:dyDescent="0.3">
      <c r="A12894" s="38" t="s">
        <v>255</v>
      </c>
      <c r="B12894" s="15">
        <v>260000</v>
      </c>
      <c r="C12894" s="15">
        <v>260000</v>
      </c>
      <c r="E12894" s="36" t="s">
        <v>250</v>
      </c>
      <c r="F12894" s="15">
        <v>2264016</v>
      </c>
      <c r="G12894" s="15">
        <v>25911529</v>
      </c>
      <c r="I12894" s="38" t="s">
        <v>262</v>
      </c>
      <c r="J12894" s="15">
        <v>7.3</v>
      </c>
    </row>
    <row r="12895" spans="1:10" x14ac:dyDescent="0.3">
      <c r="A12895" s="38" t="s">
        <v>258</v>
      </c>
      <c r="B12895" s="15">
        <v>277450</v>
      </c>
      <c r="C12895" s="15">
        <v>554900</v>
      </c>
      <c r="E12895" s="37" t="s">
        <v>252</v>
      </c>
      <c r="F12895" s="15">
        <v>750450</v>
      </c>
      <c r="G12895" s="15">
        <v>9941549</v>
      </c>
      <c r="I12895" s="38" t="s">
        <v>263</v>
      </c>
      <c r="J12895" s="15">
        <v>6.9</v>
      </c>
    </row>
    <row r="12896" spans="1:10" x14ac:dyDescent="0.3">
      <c r="A12896" s="38" t="s">
        <v>260</v>
      </c>
      <c r="B12896" s="15"/>
      <c r="C12896" s="15">
        <v>0</v>
      </c>
      <c r="E12896" s="37" t="s">
        <v>255</v>
      </c>
      <c r="F12896" s="15">
        <v>778216</v>
      </c>
      <c r="G12896" s="15">
        <v>8144416</v>
      </c>
      <c r="I12896" s="35" t="s">
        <v>264</v>
      </c>
      <c r="J12896" s="15"/>
    </row>
    <row r="12897" spans="1:10" x14ac:dyDescent="0.3">
      <c r="A12897" s="38" t="s">
        <v>262</v>
      </c>
      <c r="B12897" s="15">
        <v>278250</v>
      </c>
      <c r="C12897" s="15">
        <v>556500</v>
      </c>
      <c r="E12897" s="37" t="s">
        <v>258</v>
      </c>
      <c r="F12897" s="15">
        <v>735350</v>
      </c>
      <c r="G12897" s="15">
        <v>7825564</v>
      </c>
      <c r="I12897" s="38" t="s">
        <v>245</v>
      </c>
      <c r="J12897" s="15">
        <v>7.1</v>
      </c>
    </row>
    <row r="12898" spans="1:10" x14ac:dyDescent="0.3">
      <c r="A12898" s="38" t="s">
        <v>263</v>
      </c>
      <c r="B12898" s="15">
        <v>370000</v>
      </c>
      <c r="C12898" s="15">
        <v>370000</v>
      </c>
      <c r="E12898" s="36" t="s">
        <v>253</v>
      </c>
      <c r="F12898" s="15">
        <v>2151700</v>
      </c>
      <c r="G12898" s="15">
        <v>25947828</v>
      </c>
      <c r="I12898" s="38" t="s">
        <v>247</v>
      </c>
      <c r="J12898" s="15">
        <v>7.8</v>
      </c>
    </row>
    <row r="12899" spans="1:10" x14ac:dyDescent="0.3">
      <c r="A12899" s="35" t="s">
        <v>270</v>
      </c>
      <c r="B12899" s="15"/>
      <c r="C12899" s="15"/>
      <c r="E12899" s="35" t="s">
        <v>267</v>
      </c>
      <c r="F12899" s="15">
        <v>6830675</v>
      </c>
      <c r="G12899" s="15">
        <v>119277682</v>
      </c>
      <c r="I12899" s="38" t="s">
        <v>249</v>
      </c>
      <c r="J12899" s="15">
        <v>7.9</v>
      </c>
    </row>
    <row r="12900" spans="1:10" x14ac:dyDescent="0.3">
      <c r="A12900" s="38" t="s">
        <v>245</v>
      </c>
      <c r="B12900" s="15"/>
      <c r="C12900" s="15">
        <v>0</v>
      </c>
      <c r="E12900" s="36" t="s">
        <v>246</v>
      </c>
      <c r="F12900" s="15">
        <v>1555800</v>
      </c>
      <c r="G12900" s="15">
        <v>23578771</v>
      </c>
      <c r="I12900" s="38" t="s">
        <v>251</v>
      </c>
      <c r="J12900" s="15">
        <v>8.4</v>
      </c>
    </row>
    <row r="12901" spans="1:10" x14ac:dyDescent="0.3">
      <c r="A12901" s="38" t="s">
        <v>247</v>
      </c>
      <c r="B12901" s="15"/>
      <c r="C12901" s="15">
        <v>0</v>
      </c>
      <c r="E12901" s="36" t="s">
        <v>248</v>
      </c>
      <c r="F12901" s="15">
        <v>2061568</v>
      </c>
      <c r="G12901" s="15">
        <v>34356774</v>
      </c>
      <c r="I12901" s="38" t="s">
        <v>254</v>
      </c>
      <c r="J12901" s="15">
        <v>8.6</v>
      </c>
    </row>
    <row r="12902" spans="1:10" x14ac:dyDescent="0.3">
      <c r="A12902" s="38" t="s">
        <v>249</v>
      </c>
      <c r="B12902" s="15">
        <v>255000</v>
      </c>
      <c r="C12902" s="15">
        <v>255000</v>
      </c>
      <c r="E12902" s="36" t="s">
        <v>250</v>
      </c>
      <c r="F12902" s="15">
        <v>1482732</v>
      </c>
      <c r="G12902" s="15">
        <v>30370456</v>
      </c>
      <c r="I12902" s="38" t="s">
        <v>257</v>
      </c>
      <c r="J12902" s="15">
        <v>8.4</v>
      </c>
    </row>
    <row r="12903" spans="1:10" x14ac:dyDescent="0.3">
      <c r="A12903" s="38" t="s">
        <v>251</v>
      </c>
      <c r="B12903" s="15">
        <v>214000</v>
      </c>
      <c r="C12903" s="15">
        <v>428000</v>
      </c>
      <c r="E12903" s="37" t="s">
        <v>252</v>
      </c>
      <c r="F12903" s="15">
        <v>403700</v>
      </c>
      <c r="G12903" s="15">
        <v>7351652</v>
      </c>
      <c r="I12903" s="38" t="s">
        <v>252</v>
      </c>
      <c r="J12903" s="15">
        <v>8.6999999999999993</v>
      </c>
    </row>
    <row r="12904" spans="1:10" x14ac:dyDescent="0.3">
      <c r="A12904" s="38" t="s">
        <v>254</v>
      </c>
      <c r="B12904" s="15">
        <v>303500</v>
      </c>
      <c r="C12904" s="15">
        <v>1407150</v>
      </c>
      <c r="E12904" s="37" t="s">
        <v>255</v>
      </c>
      <c r="F12904" s="15">
        <v>671000</v>
      </c>
      <c r="G12904" s="15">
        <v>13359140</v>
      </c>
      <c r="I12904" s="38" t="s">
        <v>255</v>
      </c>
      <c r="J12904" s="15">
        <v>8.6</v>
      </c>
    </row>
    <row r="12905" spans="1:10" x14ac:dyDescent="0.3">
      <c r="A12905" s="38" t="s">
        <v>257</v>
      </c>
      <c r="B12905" s="15">
        <v>366000</v>
      </c>
      <c r="C12905" s="15">
        <v>366000</v>
      </c>
      <c r="E12905" s="37" t="s">
        <v>258</v>
      </c>
      <c r="F12905" s="15">
        <v>408032</v>
      </c>
      <c r="G12905" s="15">
        <v>9659664</v>
      </c>
      <c r="I12905" s="38" t="s">
        <v>258</v>
      </c>
      <c r="J12905" s="15">
        <v>8.6</v>
      </c>
    </row>
    <row r="12906" spans="1:10" x14ac:dyDescent="0.3">
      <c r="A12906" s="38" t="s">
        <v>252</v>
      </c>
      <c r="B12906" s="15">
        <v>339350</v>
      </c>
      <c r="C12906" s="15">
        <v>678700</v>
      </c>
      <c r="E12906" s="36" t="s">
        <v>253</v>
      </c>
      <c r="F12906" s="15">
        <v>1730575</v>
      </c>
      <c r="G12906" s="15">
        <v>30971681</v>
      </c>
      <c r="I12906" s="38" t="s">
        <v>260</v>
      </c>
      <c r="J12906" s="15">
        <v>8.6999999999999993</v>
      </c>
    </row>
    <row r="12907" spans="1:10" x14ac:dyDescent="0.3">
      <c r="A12907" s="38" t="s">
        <v>255</v>
      </c>
      <c r="B12907" s="15">
        <v>330000</v>
      </c>
      <c r="C12907" s="15">
        <v>330000</v>
      </c>
      <c r="E12907" s="35" t="s">
        <v>268</v>
      </c>
      <c r="F12907" s="15">
        <v>7628516</v>
      </c>
      <c r="G12907" s="15">
        <v>168711748</v>
      </c>
      <c r="I12907" s="38" t="s">
        <v>262</v>
      </c>
      <c r="J12907" s="15">
        <v>8.8000000000000007</v>
      </c>
    </row>
    <row r="12908" spans="1:10" x14ac:dyDescent="0.3">
      <c r="A12908" s="38" t="s">
        <v>258</v>
      </c>
      <c r="B12908" s="15">
        <v>250000</v>
      </c>
      <c r="C12908" s="15">
        <v>500000</v>
      </c>
      <c r="E12908" s="36" t="s">
        <v>246</v>
      </c>
      <c r="F12908" s="15">
        <v>2072585</v>
      </c>
      <c r="G12908" s="15">
        <v>36906782</v>
      </c>
      <c r="I12908" s="38" t="s">
        <v>263</v>
      </c>
      <c r="J12908" s="15">
        <v>8.9</v>
      </c>
    </row>
    <row r="12909" spans="1:10" x14ac:dyDescent="0.3">
      <c r="A12909" s="38" t="s">
        <v>260</v>
      </c>
      <c r="B12909" s="15">
        <v>275000</v>
      </c>
      <c r="C12909" s="15">
        <v>275000</v>
      </c>
      <c r="E12909" s="36" t="s">
        <v>248</v>
      </c>
      <c r="F12909" s="15">
        <v>1983020</v>
      </c>
      <c r="G12909" s="15">
        <v>41034246</v>
      </c>
      <c r="I12909" s="35" t="s">
        <v>266</v>
      </c>
      <c r="J12909" s="15"/>
    </row>
    <row r="12910" spans="1:10" x14ac:dyDescent="0.3">
      <c r="A12910" s="38" t="s">
        <v>262</v>
      </c>
      <c r="B12910" s="15">
        <v>312250</v>
      </c>
      <c r="C12910" s="15">
        <v>624500</v>
      </c>
      <c r="E12910" s="36" t="s">
        <v>250</v>
      </c>
      <c r="F12910" s="15">
        <v>1702975</v>
      </c>
      <c r="G12910" s="15">
        <v>45764638</v>
      </c>
      <c r="I12910" s="38" t="s">
        <v>245</v>
      </c>
      <c r="J12910" s="15">
        <v>9.4</v>
      </c>
    </row>
    <row r="12911" spans="1:10" x14ac:dyDescent="0.3">
      <c r="A12911" s="38" t="s">
        <v>263</v>
      </c>
      <c r="B12911" s="15">
        <v>218000</v>
      </c>
      <c r="C12911" s="15">
        <v>218000</v>
      </c>
      <c r="E12911" s="37" t="s">
        <v>252</v>
      </c>
      <c r="F12911" s="15">
        <v>443000</v>
      </c>
      <c r="G12911" s="15">
        <v>17003596</v>
      </c>
      <c r="I12911" s="38" t="s">
        <v>247</v>
      </c>
      <c r="J12911" s="15">
        <v>9.6</v>
      </c>
    </row>
    <row r="12912" spans="1:10" x14ac:dyDescent="0.3">
      <c r="A12912" s="35" t="s">
        <v>271</v>
      </c>
      <c r="B12912" s="15"/>
      <c r="C12912" s="15"/>
      <c r="E12912" s="37" t="s">
        <v>255</v>
      </c>
      <c r="F12912" s="15">
        <v>468250</v>
      </c>
      <c r="G12912" s="15">
        <v>14879572</v>
      </c>
      <c r="I12912" s="38" t="s">
        <v>249</v>
      </c>
      <c r="J12912" s="15">
        <v>9.1</v>
      </c>
    </row>
    <row r="12913" spans="1:10" x14ac:dyDescent="0.3">
      <c r="A12913" s="38" t="s">
        <v>245</v>
      </c>
      <c r="B12913" s="15">
        <v>310000</v>
      </c>
      <c r="C12913" s="15">
        <v>935000</v>
      </c>
      <c r="E12913" s="37" t="s">
        <v>258</v>
      </c>
      <c r="F12913" s="15">
        <v>791725</v>
      </c>
      <c r="G12913" s="15">
        <v>13881470</v>
      </c>
      <c r="I12913" s="38" t="s">
        <v>251</v>
      </c>
      <c r="J12913" s="15">
        <v>9.1</v>
      </c>
    </row>
    <row r="12914" spans="1:10" x14ac:dyDescent="0.3">
      <c r="A12914" s="38" t="s">
        <v>247</v>
      </c>
      <c r="B12914" s="15">
        <v>444900</v>
      </c>
      <c r="C12914" s="15">
        <v>444900</v>
      </c>
      <c r="E12914" s="36" t="s">
        <v>253</v>
      </c>
      <c r="F12914" s="15">
        <v>1869936</v>
      </c>
      <c r="G12914" s="15">
        <v>45006082</v>
      </c>
      <c r="I12914" s="38" t="s">
        <v>254</v>
      </c>
      <c r="J12914" s="15">
        <v>9.9</v>
      </c>
    </row>
    <row r="12915" spans="1:10" x14ac:dyDescent="0.3">
      <c r="A12915" s="38" t="s">
        <v>249</v>
      </c>
      <c r="B12915" s="15">
        <v>135000</v>
      </c>
      <c r="C12915" s="15">
        <v>135000</v>
      </c>
      <c r="E12915" s="35" t="s">
        <v>269</v>
      </c>
      <c r="F12915" s="15">
        <v>7601458</v>
      </c>
      <c r="G12915" s="15">
        <v>176300765</v>
      </c>
      <c r="I12915" s="38" t="s">
        <v>257</v>
      </c>
      <c r="J12915" s="15">
        <v>9.4</v>
      </c>
    </row>
    <row r="12916" spans="1:10" x14ac:dyDescent="0.3">
      <c r="A12916" s="38" t="s">
        <v>251</v>
      </c>
      <c r="B12916" s="15">
        <v>412000</v>
      </c>
      <c r="C12916" s="15">
        <v>2932350</v>
      </c>
      <c r="E12916" s="36" t="s">
        <v>246</v>
      </c>
      <c r="F12916" s="15">
        <v>1511731</v>
      </c>
      <c r="G12916" s="15">
        <v>32142194</v>
      </c>
      <c r="I12916" s="38" t="s">
        <v>252</v>
      </c>
      <c r="J12916" s="15">
        <v>9.5</v>
      </c>
    </row>
    <row r="12917" spans="1:10" x14ac:dyDescent="0.3">
      <c r="A12917" s="38" t="s">
        <v>254</v>
      </c>
      <c r="B12917" s="15">
        <v>396000</v>
      </c>
      <c r="C12917" s="15">
        <v>1291000</v>
      </c>
      <c r="E12917" s="36" t="s">
        <v>248</v>
      </c>
      <c r="F12917" s="15">
        <v>2135668</v>
      </c>
      <c r="G12917" s="15">
        <v>55280973</v>
      </c>
      <c r="I12917" s="38" t="s">
        <v>255</v>
      </c>
      <c r="J12917" s="15">
        <v>9.8000000000000007</v>
      </c>
    </row>
    <row r="12918" spans="1:10" x14ac:dyDescent="0.3">
      <c r="A12918" s="38" t="s">
        <v>257</v>
      </c>
      <c r="B12918" s="15">
        <v>234975</v>
      </c>
      <c r="C12918" s="15">
        <v>469950</v>
      </c>
      <c r="E12918" s="36" t="s">
        <v>250</v>
      </c>
      <c r="F12918" s="15">
        <v>2109209</v>
      </c>
      <c r="G12918" s="15">
        <v>48085242</v>
      </c>
      <c r="I12918" s="38" t="s">
        <v>258</v>
      </c>
      <c r="J12918" s="15">
        <v>9.1</v>
      </c>
    </row>
    <row r="12919" spans="1:10" x14ac:dyDescent="0.3">
      <c r="A12919" s="38" t="s">
        <v>252</v>
      </c>
      <c r="B12919" s="15">
        <v>499000</v>
      </c>
      <c r="C12919" s="15">
        <v>1307950</v>
      </c>
      <c r="E12919" s="37" t="s">
        <v>252</v>
      </c>
      <c r="F12919" s="15">
        <v>514500</v>
      </c>
      <c r="G12919" s="15">
        <v>15427309</v>
      </c>
      <c r="I12919" s="38" t="s">
        <v>260</v>
      </c>
      <c r="J12919" s="15">
        <v>8.5</v>
      </c>
    </row>
    <row r="12920" spans="1:10" x14ac:dyDescent="0.3">
      <c r="A12920" s="38" t="s">
        <v>255</v>
      </c>
      <c r="B12920" s="15">
        <v>319000</v>
      </c>
      <c r="C12920" s="15">
        <v>319000</v>
      </c>
      <c r="E12920" s="37" t="s">
        <v>255</v>
      </c>
      <c r="F12920" s="15">
        <v>760751</v>
      </c>
      <c r="G12920" s="15">
        <v>18638097</v>
      </c>
      <c r="I12920" s="38" t="s">
        <v>262</v>
      </c>
      <c r="J12920" s="15">
        <v>8</v>
      </c>
    </row>
    <row r="12921" spans="1:10" x14ac:dyDescent="0.3">
      <c r="A12921" s="38" t="s">
        <v>258</v>
      </c>
      <c r="B12921" s="15">
        <v>357500</v>
      </c>
      <c r="C12921" s="15">
        <v>715000</v>
      </c>
      <c r="E12921" s="37" t="s">
        <v>258</v>
      </c>
      <c r="F12921" s="15">
        <v>833958</v>
      </c>
      <c r="G12921" s="15">
        <v>14019836</v>
      </c>
      <c r="I12921" s="38" t="s">
        <v>263</v>
      </c>
      <c r="J12921" s="15">
        <v>8.3000000000000007</v>
      </c>
    </row>
    <row r="12922" spans="1:10" x14ac:dyDescent="0.3">
      <c r="A12922" s="38" t="s">
        <v>260</v>
      </c>
      <c r="B12922" s="15"/>
      <c r="C12922" s="15">
        <v>0</v>
      </c>
      <c r="E12922" s="36" t="s">
        <v>253</v>
      </c>
      <c r="F12922" s="15">
        <v>1844850</v>
      </c>
      <c r="G12922" s="15">
        <v>40792356</v>
      </c>
      <c r="I12922" s="35" t="s">
        <v>267</v>
      </c>
      <c r="J12922" s="15"/>
    </row>
    <row r="12923" spans="1:10" x14ac:dyDescent="0.3">
      <c r="A12923" s="38" t="s">
        <v>262</v>
      </c>
      <c r="B12923" s="15">
        <v>349950</v>
      </c>
      <c r="C12923" s="15">
        <v>349950</v>
      </c>
      <c r="E12923" s="35" t="s">
        <v>270</v>
      </c>
      <c r="F12923" s="15">
        <v>8572065</v>
      </c>
      <c r="G12923" s="15">
        <v>175196381</v>
      </c>
      <c r="I12923" s="38" t="s">
        <v>245</v>
      </c>
      <c r="J12923" s="15">
        <v>7.8</v>
      </c>
    </row>
    <row r="12924" spans="1:10" x14ac:dyDescent="0.3">
      <c r="A12924" s="38" t="s">
        <v>263</v>
      </c>
      <c r="B12924" s="15">
        <v>305133</v>
      </c>
      <c r="C12924" s="15">
        <v>610265</v>
      </c>
      <c r="E12924" s="36" t="s">
        <v>246</v>
      </c>
      <c r="F12924" s="15">
        <v>2016500</v>
      </c>
      <c r="G12924" s="15">
        <v>31066037</v>
      </c>
      <c r="I12924" s="38" t="s">
        <v>247</v>
      </c>
      <c r="J12924" s="15">
        <v>7.9</v>
      </c>
    </row>
    <row r="12925" spans="1:10" x14ac:dyDescent="0.3">
      <c r="A12925" s="35" t="s">
        <v>272</v>
      </c>
      <c r="B12925" s="15"/>
      <c r="C12925" s="15"/>
      <c r="E12925" s="36" t="s">
        <v>248</v>
      </c>
      <c r="F12925" s="15">
        <v>2349470</v>
      </c>
      <c r="G12925" s="15">
        <v>49169060</v>
      </c>
      <c r="I12925" s="38" t="s">
        <v>249</v>
      </c>
      <c r="J12925" s="15">
        <v>7.8</v>
      </c>
    </row>
    <row r="12926" spans="1:10" x14ac:dyDescent="0.3">
      <c r="A12926" s="38" t="s">
        <v>245</v>
      </c>
      <c r="B12926" s="15">
        <v>313000</v>
      </c>
      <c r="C12926" s="15">
        <v>626000</v>
      </c>
      <c r="E12926" s="36" t="s">
        <v>250</v>
      </c>
      <c r="F12926" s="15">
        <v>2235850</v>
      </c>
      <c r="G12926" s="15">
        <v>43468582</v>
      </c>
      <c r="I12926" s="38" t="s">
        <v>251</v>
      </c>
      <c r="J12926" s="15">
        <v>7.6</v>
      </c>
    </row>
    <row r="12927" spans="1:10" x14ac:dyDescent="0.3">
      <c r="A12927" s="38" t="s">
        <v>247</v>
      </c>
      <c r="B12927" s="15"/>
      <c r="C12927" s="15">
        <v>0</v>
      </c>
      <c r="E12927" s="37" t="s">
        <v>252</v>
      </c>
      <c r="F12927" s="15">
        <v>816850</v>
      </c>
      <c r="G12927" s="15">
        <v>16096192</v>
      </c>
      <c r="I12927" s="38" t="s">
        <v>254</v>
      </c>
      <c r="J12927" s="15">
        <v>7.2</v>
      </c>
    </row>
    <row r="12928" spans="1:10" x14ac:dyDescent="0.3">
      <c r="A12928" s="38" t="s">
        <v>249</v>
      </c>
      <c r="B12928" s="15">
        <v>500000</v>
      </c>
      <c r="C12928" s="15">
        <v>500000</v>
      </c>
      <c r="E12928" s="37" t="s">
        <v>255</v>
      </c>
      <c r="F12928" s="15">
        <v>839000</v>
      </c>
      <c r="G12928" s="15">
        <v>14378734</v>
      </c>
      <c r="I12928" s="38" t="s">
        <v>257</v>
      </c>
      <c r="J12928" s="15">
        <v>6.8</v>
      </c>
    </row>
    <row r="12929" spans="1:10" x14ac:dyDescent="0.3">
      <c r="A12929" s="38" t="s">
        <v>251</v>
      </c>
      <c r="B12929" s="15"/>
      <c r="C12929" s="15">
        <v>0</v>
      </c>
      <c r="E12929" s="37" t="s">
        <v>258</v>
      </c>
      <c r="F12929" s="15">
        <v>580000</v>
      </c>
      <c r="G12929" s="15">
        <v>12993656</v>
      </c>
      <c r="I12929" s="38" t="s">
        <v>252</v>
      </c>
      <c r="J12929" s="15">
        <v>6.5</v>
      </c>
    </row>
    <row r="12930" spans="1:10" x14ac:dyDescent="0.3">
      <c r="A12930" s="38" t="s">
        <v>254</v>
      </c>
      <c r="B12930" s="15">
        <v>324900</v>
      </c>
      <c r="C12930" s="15">
        <v>1641100</v>
      </c>
      <c r="E12930" s="36" t="s">
        <v>253</v>
      </c>
      <c r="F12930" s="15">
        <v>1970245</v>
      </c>
      <c r="G12930" s="15">
        <v>51492702</v>
      </c>
      <c r="I12930" s="38" t="s">
        <v>255</v>
      </c>
      <c r="J12930" s="15">
        <v>7</v>
      </c>
    </row>
    <row r="12931" spans="1:10" x14ac:dyDescent="0.3">
      <c r="A12931" s="38" t="s">
        <v>257</v>
      </c>
      <c r="B12931" s="15">
        <v>300000</v>
      </c>
      <c r="C12931" s="15">
        <v>870000</v>
      </c>
      <c r="E12931" s="35" t="s">
        <v>271</v>
      </c>
      <c r="F12931" s="15">
        <v>9003377</v>
      </c>
      <c r="G12931" s="15">
        <v>238469775</v>
      </c>
      <c r="I12931" s="38" t="s">
        <v>258</v>
      </c>
      <c r="J12931" s="15">
        <v>6.5</v>
      </c>
    </row>
    <row r="12932" spans="1:10" x14ac:dyDescent="0.3">
      <c r="A12932" s="38" t="s">
        <v>252</v>
      </c>
      <c r="B12932" s="15">
        <v>412800</v>
      </c>
      <c r="C12932" s="15">
        <v>1141300</v>
      </c>
      <c r="E12932" s="36" t="s">
        <v>246</v>
      </c>
      <c r="F12932" s="15">
        <v>2038555</v>
      </c>
      <c r="G12932" s="15">
        <v>40889188</v>
      </c>
      <c r="I12932" s="38" t="s">
        <v>260</v>
      </c>
      <c r="J12932" s="15">
        <v>6.4</v>
      </c>
    </row>
    <row r="12933" spans="1:10" x14ac:dyDescent="0.3">
      <c r="A12933" s="38" t="s">
        <v>255</v>
      </c>
      <c r="B12933" s="15">
        <v>302500</v>
      </c>
      <c r="C12933" s="15">
        <v>1100000</v>
      </c>
      <c r="E12933" s="36" t="s">
        <v>248</v>
      </c>
      <c r="F12933" s="15">
        <v>2148500</v>
      </c>
      <c r="G12933" s="15">
        <v>69107857</v>
      </c>
      <c r="I12933" s="38" t="s">
        <v>262</v>
      </c>
      <c r="J12933" s="15">
        <v>6.1</v>
      </c>
    </row>
    <row r="12934" spans="1:10" x14ac:dyDescent="0.3">
      <c r="A12934" s="38" t="s">
        <v>258</v>
      </c>
      <c r="B12934" s="15">
        <v>368750</v>
      </c>
      <c r="C12934" s="15">
        <v>737500</v>
      </c>
      <c r="E12934" s="36" t="s">
        <v>250</v>
      </c>
      <c r="F12934" s="15">
        <v>2547922</v>
      </c>
      <c r="G12934" s="15">
        <v>72664476</v>
      </c>
      <c r="I12934" s="38" t="s">
        <v>263</v>
      </c>
      <c r="J12934" s="15">
        <v>5.9</v>
      </c>
    </row>
    <row r="12935" spans="1:10" x14ac:dyDescent="0.3">
      <c r="A12935" s="38" t="s">
        <v>260</v>
      </c>
      <c r="B12935" s="15"/>
      <c r="C12935" s="15">
        <v>0</v>
      </c>
      <c r="E12935" s="37" t="s">
        <v>252</v>
      </c>
      <c r="F12935" s="15">
        <v>633200</v>
      </c>
      <c r="G12935" s="15">
        <v>29169159</v>
      </c>
      <c r="I12935" s="35" t="s">
        <v>268</v>
      </c>
      <c r="J12935" s="15"/>
    </row>
    <row r="12936" spans="1:10" x14ac:dyDescent="0.3">
      <c r="A12936" s="38" t="s">
        <v>262</v>
      </c>
      <c r="B12936" s="15">
        <v>420000</v>
      </c>
      <c r="C12936" s="15">
        <v>1660000</v>
      </c>
      <c r="E12936" s="37" t="s">
        <v>255</v>
      </c>
      <c r="F12936" s="15">
        <v>920000</v>
      </c>
      <c r="G12936" s="15">
        <v>17441439</v>
      </c>
      <c r="I12936" s="38" t="s">
        <v>245</v>
      </c>
      <c r="J12936" s="15">
        <v>5.5</v>
      </c>
    </row>
    <row r="12937" spans="1:10" x14ac:dyDescent="0.3">
      <c r="A12937" s="38" t="s">
        <v>263</v>
      </c>
      <c r="B12937" s="15">
        <v>309000</v>
      </c>
      <c r="C12937" s="15">
        <v>1016299</v>
      </c>
      <c r="E12937" s="37" t="s">
        <v>258</v>
      </c>
      <c r="F12937" s="15">
        <v>994722</v>
      </c>
      <c r="G12937" s="15">
        <v>26053878</v>
      </c>
      <c r="I12937" s="38" t="s">
        <v>247</v>
      </c>
      <c r="J12937" s="15">
        <v>5</v>
      </c>
    </row>
    <row r="12938" spans="1:10" x14ac:dyDescent="0.3">
      <c r="A12938" s="35" t="s">
        <v>273</v>
      </c>
      <c r="B12938" s="15"/>
      <c r="C12938" s="15"/>
      <c r="E12938" s="36" t="s">
        <v>253</v>
      </c>
      <c r="F12938" s="15">
        <v>2268400</v>
      </c>
      <c r="G12938" s="15">
        <v>55808254</v>
      </c>
      <c r="I12938" s="38" t="s">
        <v>249</v>
      </c>
      <c r="J12938" s="15">
        <v>5.5</v>
      </c>
    </row>
    <row r="12939" spans="1:10" x14ac:dyDescent="0.3">
      <c r="A12939" s="38" t="s">
        <v>245</v>
      </c>
      <c r="B12939" s="15">
        <v>385138</v>
      </c>
      <c r="C12939" s="15">
        <v>1199638</v>
      </c>
      <c r="E12939" s="35" t="s">
        <v>272</v>
      </c>
      <c r="F12939" s="15">
        <v>10504925</v>
      </c>
      <c r="G12939" s="15">
        <v>273712760</v>
      </c>
      <c r="I12939" s="38" t="s">
        <v>251</v>
      </c>
      <c r="J12939" s="15">
        <v>5.5</v>
      </c>
    </row>
    <row r="12940" spans="1:10" x14ac:dyDescent="0.3">
      <c r="A12940" s="38" t="s">
        <v>247</v>
      </c>
      <c r="B12940" s="15">
        <v>345000</v>
      </c>
      <c r="C12940" s="15">
        <v>1065000</v>
      </c>
      <c r="E12940" s="36" t="s">
        <v>246</v>
      </c>
      <c r="F12940" s="15">
        <v>2319375</v>
      </c>
      <c r="G12940" s="15">
        <v>45317787</v>
      </c>
      <c r="I12940" s="38" t="s">
        <v>254</v>
      </c>
      <c r="J12940" s="15">
        <v>5.0999999999999996</v>
      </c>
    </row>
    <row r="12941" spans="1:10" x14ac:dyDescent="0.3">
      <c r="A12941" s="38" t="s">
        <v>249</v>
      </c>
      <c r="B12941" s="15">
        <v>389995</v>
      </c>
      <c r="C12941" s="15">
        <v>3413259</v>
      </c>
      <c r="E12941" s="36" t="s">
        <v>248</v>
      </c>
      <c r="F12941" s="15">
        <v>2723950</v>
      </c>
      <c r="G12941" s="15">
        <v>73637660</v>
      </c>
      <c r="I12941" s="38" t="s">
        <v>257</v>
      </c>
      <c r="J12941" s="15">
        <v>5.3</v>
      </c>
    </row>
    <row r="12942" spans="1:10" x14ac:dyDescent="0.3">
      <c r="A12942" s="38" t="s">
        <v>251</v>
      </c>
      <c r="B12942" s="15">
        <v>422473</v>
      </c>
      <c r="C12942" s="15">
        <v>1694845</v>
      </c>
      <c r="E12942" s="36" t="s">
        <v>250</v>
      </c>
      <c r="F12942" s="15">
        <v>2680875</v>
      </c>
      <c r="G12942" s="15">
        <v>80110901</v>
      </c>
      <c r="I12942" s="38" t="s">
        <v>252</v>
      </c>
      <c r="J12942" s="15">
        <v>5.8</v>
      </c>
    </row>
    <row r="12943" spans="1:10" x14ac:dyDescent="0.3">
      <c r="A12943" s="38" t="s">
        <v>254</v>
      </c>
      <c r="B12943" s="15">
        <v>435000</v>
      </c>
      <c r="C12943" s="15">
        <v>3119745</v>
      </c>
      <c r="E12943" s="37" t="s">
        <v>252</v>
      </c>
      <c r="F12943" s="15">
        <v>677450</v>
      </c>
      <c r="G12943" s="15">
        <v>25139758</v>
      </c>
      <c r="I12943" s="38" t="s">
        <v>255</v>
      </c>
      <c r="J12943" s="15">
        <v>5.6</v>
      </c>
    </row>
    <row r="12944" spans="1:10" x14ac:dyDescent="0.3">
      <c r="A12944" s="38" t="s">
        <v>257</v>
      </c>
      <c r="B12944" s="15">
        <v>430268</v>
      </c>
      <c r="C12944" s="15">
        <v>4220855</v>
      </c>
      <c r="E12944" s="37" t="s">
        <v>255</v>
      </c>
      <c r="F12944" s="15">
        <v>940975</v>
      </c>
      <c r="G12944" s="15">
        <v>25071235</v>
      </c>
      <c r="I12944" s="38" t="s">
        <v>258</v>
      </c>
      <c r="J12944" s="15">
        <v>5</v>
      </c>
    </row>
    <row r="12945" spans="1:10" x14ac:dyDescent="0.3">
      <c r="A12945" s="38" t="s">
        <v>252</v>
      </c>
      <c r="B12945" s="15">
        <v>492995</v>
      </c>
      <c r="C12945" s="15">
        <v>2759507</v>
      </c>
      <c r="E12945" s="37" t="s">
        <v>258</v>
      </c>
      <c r="F12945" s="15">
        <v>1062450</v>
      </c>
      <c r="G12945" s="15">
        <v>29899908</v>
      </c>
      <c r="I12945" s="38" t="s">
        <v>260</v>
      </c>
      <c r="J12945" s="15">
        <v>4.5999999999999996</v>
      </c>
    </row>
    <row r="12946" spans="1:10" x14ac:dyDescent="0.3">
      <c r="A12946" s="38" t="s">
        <v>255</v>
      </c>
      <c r="B12946" s="15">
        <v>436624</v>
      </c>
      <c r="C12946" s="15">
        <v>5508688</v>
      </c>
      <c r="E12946" s="36" t="s">
        <v>253</v>
      </c>
      <c r="F12946" s="15">
        <v>2780725</v>
      </c>
      <c r="G12946" s="15">
        <v>74646412</v>
      </c>
      <c r="I12946" s="38" t="s">
        <v>262</v>
      </c>
      <c r="J12946" s="15">
        <v>4.2</v>
      </c>
    </row>
    <row r="12947" spans="1:10" x14ac:dyDescent="0.3">
      <c r="A12947" s="38" t="s">
        <v>258</v>
      </c>
      <c r="B12947" s="15">
        <v>414995</v>
      </c>
      <c r="C12947" s="15">
        <v>5526683</v>
      </c>
      <c r="E12947" s="35" t="s">
        <v>273</v>
      </c>
      <c r="F12947" s="15">
        <v>11802200</v>
      </c>
      <c r="G12947" s="15">
        <v>324586299</v>
      </c>
      <c r="I12947" s="38" t="s">
        <v>263</v>
      </c>
      <c r="J12947" s="15">
        <v>3.9</v>
      </c>
    </row>
    <row r="12948" spans="1:10" x14ac:dyDescent="0.3">
      <c r="A12948" s="38" t="s">
        <v>260</v>
      </c>
      <c r="B12948" s="15">
        <v>451900</v>
      </c>
      <c r="C12948" s="15">
        <v>1790600</v>
      </c>
      <c r="E12948" s="36" t="s">
        <v>246</v>
      </c>
      <c r="F12948" s="15">
        <v>2581550</v>
      </c>
      <c r="G12948" s="15">
        <v>67001435</v>
      </c>
      <c r="I12948" s="35" t="s">
        <v>269</v>
      </c>
      <c r="J12948" s="15"/>
    </row>
    <row r="12949" spans="1:10" x14ac:dyDescent="0.3">
      <c r="A12949" s="38" t="s">
        <v>262</v>
      </c>
      <c r="B12949" s="15">
        <v>458998</v>
      </c>
      <c r="C12949" s="15">
        <v>2694790</v>
      </c>
      <c r="E12949" s="36" t="s">
        <v>248</v>
      </c>
      <c r="F12949" s="15">
        <v>3009125</v>
      </c>
      <c r="G12949" s="15">
        <v>83010474</v>
      </c>
      <c r="I12949" s="38" t="s">
        <v>245</v>
      </c>
      <c r="J12949" s="15">
        <v>3.8</v>
      </c>
    </row>
    <row r="12950" spans="1:10" x14ac:dyDescent="0.3">
      <c r="A12950" s="38" t="s">
        <v>263</v>
      </c>
      <c r="B12950" s="15">
        <v>490900</v>
      </c>
      <c r="C12950" s="15">
        <v>3350465</v>
      </c>
      <c r="E12950" s="36" t="s">
        <v>250</v>
      </c>
      <c r="F12950" s="15">
        <v>2746950</v>
      </c>
      <c r="G12950" s="15">
        <v>81309147</v>
      </c>
      <c r="I12950" s="38" t="s">
        <v>247</v>
      </c>
      <c r="J12950" s="15">
        <v>3.9</v>
      </c>
    </row>
    <row r="12951" spans="1:10" x14ac:dyDescent="0.3">
      <c r="A12951" s="35" t="s">
        <v>274</v>
      </c>
      <c r="B12951" s="15"/>
      <c r="C12951" s="15"/>
      <c r="E12951" s="37" t="s">
        <v>252</v>
      </c>
      <c r="F12951" s="15">
        <v>1167950</v>
      </c>
      <c r="G12951" s="15">
        <v>27569920</v>
      </c>
      <c r="I12951" s="38" t="s">
        <v>249</v>
      </c>
      <c r="J12951" s="15">
        <v>3.4</v>
      </c>
    </row>
    <row r="12952" spans="1:10" x14ac:dyDescent="0.3">
      <c r="A12952" s="38" t="s">
        <v>245</v>
      </c>
      <c r="B12952" s="15">
        <v>438450</v>
      </c>
      <c r="C12952" s="15">
        <v>1851845</v>
      </c>
      <c r="E12952" s="37" t="s">
        <v>255</v>
      </c>
      <c r="F12952" s="15">
        <v>773000</v>
      </c>
      <c r="G12952" s="15">
        <v>26190608</v>
      </c>
      <c r="I12952" s="38" t="s">
        <v>251</v>
      </c>
      <c r="J12952" s="15">
        <v>3.2</v>
      </c>
    </row>
    <row r="12953" spans="1:10" x14ac:dyDescent="0.3">
      <c r="A12953" s="38" t="s">
        <v>247</v>
      </c>
      <c r="B12953" s="15">
        <v>454495</v>
      </c>
      <c r="C12953" s="15">
        <v>4614862</v>
      </c>
      <c r="E12953" s="37" t="s">
        <v>258</v>
      </c>
      <c r="F12953" s="15">
        <v>806000</v>
      </c>
      <c r="G12953" s="15">
        <v>27548619</v>
      </c>
      <c r="I12953" s="38" t="s">
        <v>254</v>
      </c>
      <c r="J12953" s="15">
        <v>4</v>
      </c>
    </row>
    <row r="12954" spans="1:10" x14ac:dyDescent="0.3">
      <c r="A12954" s="38" t="s">
        <v>249</v>
      </c>
      <c r="B12954" s="15">
        <v>458900</v>
      </c>
      <c r="C12954" s="15">
        <v>4144547</v>
      </c>
      <c r="E12954" s="36" t="s">
        <v>253</v>
      </c>
      <c r="F12954" s="15">
        <v>3464575</v>
      </c>
      <c r="G12954" s="15">
        <v>93265243</v>
      </c>
      <c r="I12954" s="38" t="s">
        <v>257</v>
      </c>
      <c r="J12954" s="15">
        <v>4</v>
      </c>
    </row>
    <row r="12955" spans="1:10" x14ac:dyDescent="0.3">
      <c r="A12955" s="38" t="s">
        <v>251</v>
      </c>
      <c r="B12955" s="15">
        <v>459995</v>
      </c>
      <c r="C12955" s="15">
        <v>3438532</v>
      </c>
      <c r="E12955" s="35" t="s">
        <v>274</v>
      </c>
      <c r="F12955" s="15">
        <v>13654845</v>
      </c>
      <c r="G12955" s="15">
        <v>332791840</v>
      </c>
      <c r="I12955" s="38" t="s">
        <v>252</v>
      </c>
      <c r="J12955" s="15">
        <v>4.2</v>
      </c>
    </row>
    <row r="12956" spans="1:10" x14ac:dyDescent="0.3">
      <c r="A12956" s="38" t="s">
        <v>254</v>
      </c>
      <c r="B12956" s="15">
        <v>467425</v>
      </c>
      <c r="C12956" s="15">
        <v>1911970</v>
      </c>
      <c r="E12956" s="36" t="s">
        <v>246</v>
      </c>
      <c r="F12956" s="15">
        <v>3795200</v>
      </c>
      <c r="G12956" s="15">
        <v>67434591</v>
      </c>
      <c r="I12956" s="38" t="s">
        <v>255</v>
      </c>
      <c r="J12956" s="15">
        <v>4.4000000000000004</v>
      </c>
    </row>
    <row r="12957" spans="1:10" x14ac:dyDescent="0.3">
      <c r="A12957" s="38" t="s">
        <v>257</v>
      </c>
      <c r="B12957" s="15"/>
      <c r="C12957" s="15">
        <v>0</v>
      </c>
      <c r="E12957" s="36" t="s">
        <v>248</v>
      </c>
      <c r="F12957" s="15">
        <v>3588250</v>
      </c>
      <c r="G12957" s="15">
        <v>89622231</v>
      </c>
      <c r="I12957" s="38" t="s">
        <v>258</v>
      </c>
      <c r="J12957" s="15">
        <v>4.8</v>
      </c>
    </row>
    <row r="12958" spans="1:10" x14ac:dyDescent="0.3">
      <c r="A12958" s="38" t="s">
        <v>252</v>
      </c>
      <c r="B12958" s="15">
        <v>490931</v>
      </c>
      <c r="C12958" s="15">
        <v>1653431</v>
      </c>
      <c r="E12958" s="36" t="s">
        <v>250</v>
      </c>
      <c r="F12958" s="15">
        <v>3297445</v>
      </c>
      <c r="G12958" s="15">
        <v>98342918</v>
      </c>
      <c r="I12958" s="38" t="s">
        <v>260</v>
      </c>
      <c r="J12958" s="15">
        <v>4.8</v>
      </c>
    </row>
    <row r="12959" spans="1:10" x14ac:dyDescent="0.3">
      <c r="A12959" s="38" t="s">
        <v>255</v>
      </c>
      <c r="B12959" s="15">
        <v>499900</v>
      </c>
      <c r="C12959" s="15">
        <v>1796400</v>
      </c>
      <c r="E12959" s="37" t="s">
        <v>252</v>
      </c>
      <c r="F12959" s="15">
        <v>1412450</v>
      </c>
      <c r="G12959" s="15">
        <v>36082604</v>
      </c>
      <c r="I12959" s="38" t="s">
        <v>262</v>
      </c>
      <c r="J12959" s="15">
        <v>4.7</v>
      </c>
    </row>
    <row r="12960" spans="1:10" x14ac:dyDescent="0.3">
      <c r="A12960" s="38" t="s">
        <v>258</v>
      </c>
      <c r="B12960" s="15">
        <v>500379</v>
      </c>
      <c r="C12960" s="15">
        <v>3155358</v>
      </c>
      <c r="E12960" s="37" t="s">
        <v>255</v>
      </c>
      <c r="F12960" s="15">
        <v>900000</v>
      </c>
      <c r="G12960" s="15">
        <v>34425282</v>
      </c>
      <c r="I12960" s="38" t="s">
        <v>263</v>
      </c>
      <c r="J12960" s="15">
        <v>4.0999999999999996</v>
      </c>
    </row>
    <row r="12961" spans="1:10" x14ac:dyDescent="0.3">
      <c r="A12961" s="38" t="s">
        <v>260</v>
      </c>
      <c r="B12961" s="15">
        <v>467900</v>
      </c>
      <c r="C12961" s="15">
        <v>2401875</v>
      </c>
      <c r="E12961" s="37" t="s">
        <v>258</v>
      </c>
      <c r="F12961" s="15">
        <v>984995</v>
      </c>
      <c r="G12961" s="15">
        <v>27835032</v>
      </c>
      <c r="I12961" s="35" t="s">
        <v>270</v>
      </c>
      <c r="J12961" s="15"/>
    </row>
    <row r="12962" spans="1:10" x14ac:dyDescent="0.3">
      <c r="A12962" s="38" t="s">
        <v>262</v>
      </c>
      <c r="B12962" s="15">
        <v>444975</v>
      </c>
      <c r="C12962" s="15">
        <v>1758588</v>
      </c>
      <c r="E12962" s="36" t="s">
        <v>253</v>
      </c>
      <c r="F12962" s="15">
        <v>2973950</v>
      </c>
      <c r="G12962" s="15">
        <v>77392100</v>
      </c>
      <c r="I12962" s="38" t="s">
        <v>245</v>
      </c>
      <c r="J12962" s="15">
        <v>4.0999999999999996</v>
      </c>
    </row>
    <row r="12963" spans="1:10" x14ac:dyDescent="0.3">
      <c r="A12963" s="38" t="s">
        <v>263</v>
      </c>
      <c r="B12963" s="15">
        <v>513000</v>
      </c>
      <c r="C12963" s="15">
        <v>513000</v>
      </c>
      <c r="E12963" s="35" t="s">
        <v>275</v>
      </c>
      <c r="F12963" s="15">
        <v>13119450</v>
      </c>
      <c r="G12963" s="15">
        <v>289199743</v>
      </c>
      <c r="I12963" s="38" t="s">
        <v>247</v>
      </c>
      <c r="J12963" s="15">
        <v>4.0999999999999996</v>
      </c>
    </row>
    <row r="12964" spans="1:10" x14ac:dyDescent="0.3">
      <c r="A12964" s="35" t="s">
        <v>275</v>
      </c>
      <c r="B12964" s="15"/>
      <c r="C12964" s="15"/>
      <c r="E12964" s="36" t="s">
        <v>246</v>
      </c>
      <c r="F12964" s="15">
        <v>3431975</v>
      </c>
      <c r="G12964" s="15">
        <v>60636440</v>
      </c>
      <c r="I12964" s="38" t="s">
        <v>249</v>
      </c>
      <c r="J12964" s="15">
        <v>4.3</v>
      </c>
    </row>
    <row r="12965" spans="1:10" x14ac:dyDescent="0.3">
      <c r="A12965" s="38" t="s">
        <v>245</v>
      </c>
      <c r="B12965" s="15">
        <v>505048</v>
      </c>
      <c r="C12965" s="15">
        <v>1987933</v>
      </c>
      <c r="E12965" s="36" t="s">
        <v>248</v>
      </c>
      <c r="F12965" s="15">
        <v>3501725</v>
      </c>
      <c r="G12965" s="15">
        <v>91866841</v>
      </c>
      <c r="I12965" s="38" t="s">
        <v>251</v>
      </c>
      <c r="J12965" s="15">
        <v>4.7</v>
      </c>
    </row>
    <row r="12966" spans="1:10" x14ac:dyDescent="0.3">
      <c r="A12966" s="38" t="s">
        <v>247</v>
      </c>
      <c r="B12966" s="15">
        <v>557102</v>
      </c>
      <c r="C12966" s="15">
        <v>2214203</v>
      </c>
      <c r="E12966" s="36" t="s">
        <v>250</v>
      </c>
      <c r="F12966" s="15">
        <v>3929275</v>
      </c>
      <c r="G12966" s="15">
        <v>82083238</v>
      </c>
      <c r="I12966" s="38" t="s">
        <v>254</v>
      </c>
      <c r="J12966" s="15">
        <v>5.2</v>
      </c>
    </row>
    <row r="12967" spans="1:10" x14ac:dyDescent="0.3">
      <c r="A12967" s="38" t="s">
        <v>249</v>
      </c>
      <c r="B12967" s="15">
        <v>559990</v>
      </c>
      <c r="C12967" s="15">
        <v>1781990</v>
      </c>
      <c r="E12967" s="37" t="s">
        <v>252</v>
      </c>
      <c r="F12967" s="15">
        <v>1380250</v>
      </c>
      <c r="G12967" s="15">
        <v>31695044</v>
      </c>
      <c r="I12967" s="38" t="s">
        <v>257</v>
      </c>
      <c r="J12967" s="15">
        <v>5.2</v>
      </c>
    </row>
    <row r="12968" spans="1:10" x14ac:dyDescent="0.3">
      <c r="A12968" s="38" t="s">
        <v>251</v>
      </c>
      <c r="B12968" s="15">
        <v>458400</v>
      </c>
      <c r="C12968" s="15">
        <v>2801800</v>
      </c>
      <c r="E12968" s="37" t="s">
        <v>255</v>
      </c>
      <c r="F12968" s="15">
        <v>1306000</v>
      </c>
      <c r="G12968" s="15">
        <v>26521792</v>
      </c>
      <c r="I12968" s="38" t="s">
        <v>252</v>
      </c>
      <c r="J12968" s="15">
        <v>4.9000000000000004</v>
      </c>
    </row>
    <row r="12969" spans="1:10" x14ac:dyDescent="0.3">
      <c r="A12969" s="38" t="s">
        <v>254</v>
      </c>
      <c r="B12969" s="15">
        <v>639129</v>
      </c>
      <c r="C12969" s="15">
        <v>2535241</v>
      </c>
      <c r="E12969" s="37" t="s">
        <v>258</v>
      </c>
      <c r="F12969" s="15">
        <v>1243025</v>
      </c>
      <c r="G12969" s="15">
        <v>23866402</v>
      </c>
      <c r="I12969" s="38" t="s">
        <v>255</v>
      </c>
      <c r="J12969" s="15">
        <v>4.9000000000000004</v>
      </c>
    </row>
    <row r="12970" spans="1:10" x14ac:dyDescent="0.3">
      <c r="A12970" s="38" t="s">
        <v>257</v>
      </c>
      <c r="B12970" s="15">
        <v>761865</v>
      </c>
      <c r="C12970" s="15">
        <v>2711811</v>
      </c>
      <c r="E12970" s="36" t="s">
        <v>253</v>
      </c>
      <c r="F12970" s="15">
        <v>2256475</v>
      </c>
      <c r="G12970" s="15">
        <v>54613224</v>
      </c>
      <c r="I12970" s="38" t="s">
        <v>258</v>
      </c>
      <c r="J12970" s="15">
        <v>4.9000000000000004</v>
      </c>
    </row>
    <row r="12971" spans="1:10" x14ac:dyDescent="0.3">
      <c r="A12971" s="38" t="s">
        <v>252</v>
      </c>
      <c r="B12971" s="15">
        <v>667592</v>
      </c>
      <c r="C12971" s="15">
        <v>4147794</v>
      </c>
      <c r="E12971" s="14">
        <v>340</v>
      </c>
      <c r="F12971" s="15">
        <v>64025211</v>
      </c>
      <c r="G12971" s="15">
        <v>325936987</v>
      </c>
      <c r="I12971" s="38" t="s">
        <v>260</v>
      </c>
      <c r="J12971" s="15">
        <v>4.4000000000000004</v>
      </c>
    </row>
    <row r="12972" spans="1:10" x14ac:dyDescent="0.3">
      <c r="A12972" s="38" t="s">
        <v>255</v>
      </c>
      <c r="B12972" s="15">
        <v>585000</v>
      </c>
      <c r="C12972" s="15">
        <v>3986860</v>
      </c>
      <c r="E12972" s="35" t="s">
        <v>259</v>
      </c>
      <c r="F12972" s="15">
        <v>3183575</v>
      </c>
      <c r="G12972" s="15">
        <v>17923561</v>
      </c>
      <c r="I12972" s="38" t="s">
        <v>262</v>
      </c>
      <c r="J12972" s="15">
        <v>4.3</v>
      </c>
    </row>
    <row r="12973" spans="1:10" x14ac:dyDescent="0.3">
      <c r="A12973" s="38" t="s">
        <v>258</v>
      </c>
      <c r="B12973" s="15">
        <v>521922</v>
      </c>
      <c r="C12973" s="15">
        <v>3140793</v>
      </c>
      <c r="E12973" s="36" t="s">
        <v>246</v>
      </c>
      <c r="F12973" s="15">
        <v>798900</v>
      </c>
      <c r="G12973" s="15">
        <v>3387550</v>
      </c>
      <c r="I12973" s="38" t="s">
        <v>263</v>
      </c>
      <c r="J12973" s="15">
        <v>4</v>
      </c>
    </row>
    <row r="12974" spans="1:10" x14ac:dyDescent="0.3">
      <c r="A12974" s="38" t="s">
        <v>260</v>
      </c>
      <c r="B12974" s="15">
        <v>458373</v>
      </c>
      <c r="C12974" s="15">
        <v>1515188</v>
      </c>
      <c r="E12974" s="36" t="s">
        <v>248</v>
      </c>
      <c r="F12974" s="15">
        <v>828900</v>
      </c>
      <c r="G12974" s="15">
        <v>5467000</v>
      </c>
      <c r="I12974" s="35" t="s">
        <v>271</v>
      </c>
      <c r="J12974" s="15"/>
    </row>
    <row r="12975" spans="1:10" x14ac:dyDescent="0.3">
      <c r="A12975" s="38" t="s">
        <v>262</v>
      </c>
      <c r="B12975" s="15">
        <v>360000</v>
      </c>
      <c r="C12975" s="15">
        <v>360000</v>
      </c>
      <c r="E12975" s="36" t="s">
        <v>250</v>
      </c>
      <c r="F12975" s="15">
        <v>739000</v>
      </c>
      <c r="G12975" s="15">
        <v>4961260</v>
      </c>
      <c r="I12975" s="38" t="s">
        <v>245</v>
      </c>
      <c r="J12975" s="15">
        <v>4</v>
      </c>
    </row>
    <row r="12976" spans="1:10" x14ac:dyDescent="0.3">
      <c r="A12976" s="14">
        <v>73</v>
      </c>
      <c r="B12976" s="15">
        <v>28822108</v>
      </c>
      <c r="C12976" s="15">
        <v>44768997</v>
      </c>
      <c r="E12976" s="37" t="s">
        <v>252</v>
      </c>
      <c r="F12976" s="15">
        <v>289000</v>
      </c>
      <c r="G12976" s="15">
        <v>3546360</v>
      </c>
      <c r="I12976" s="38" t="s">
        <v>247</v>
      </c>
      <c r="J12976" s="15">
        <v>3.8</v>
      </c>
    </row>
    <row r="12977" spans="1:10" x14ac:dyDescent="0.3">
      <c r="A12977" s="35" t="s">
        <v>259</v>
      </c>
      <c r="B12977" s="15"/>
      <c r="C12977" s="15"/>
      <c r="E12977" s="37" t="s">
        <v>255</v>
      </c>
      <c r="F12977" s="15">
        <v>210000</v>
      </c>
      <c r="G12977" s="15">
        <v>420000</v>
      </c>
      <c r="I12977" s="38" t="s">
        <v>249</v>
      </c>
      <c r="J12977" s="15">
        <v>3.7</v>
      </c>
    </row>
    <row r="12978" spans="1:10" x14ac:dyDescent="0.3">
      <c r="A12978" s="38" t="s">
        <v>245</v>
      </c>
      <c r="B12978" s="15"/>
      <c r="C12978" s="15">
        <v>0</v>
      </c>
      <c r="E12978" s="37" t="s">
        <v>258</v>
      </c>
      <c r="F12978" s="15">
        <v>240000</v>
      </c>
      <c r="G12978" s="15">
        <v>994900</v>
      </c>
      <c r="I12978" s="38" t="s">
        <v>251</v>
      </c>
      <c r="J12978" s="15">
        <v>3.4</v>
      </c>
    </row>
    <row r="12979" spans="1:10" x14ac:dyDescent="0.3">
      <c r="A12979" s="38" t="s">
        <v>247</v>
      </c>
      <c r="B12979" s="15"/>
      <c r="C12979" s="15">
        <v>0</v>
      </c>
      <c r="E12979" s="36" t="s">
        <v>253</v>
      </c>
      <c r="F12979" s="15">
        <v>816775</v>
      </c>
      <c r="G12979" s="15">
        <v>4107751</v>
      </c>
      <c r="I12979" s="38" t="s">
        <v>254</v>
      </c>
      <c r="J12979" s="15">
        <v>3.4</v>
      </c>
    </row>
    <row r="12980" spans="1:10" x14ac:dyDescent="0.3">
      <c r="A12980" s="38" t="s">
        <v>249</v>
      </c>
      <c r="B12980" s="15"/>
      <c r="C12980" s="15">
        <v>0</v>
      </c>
      <c r="E12980" s="35" t="s">
        <v>265</v>
      </c>
      <c r="F12980" s="15">
        <v>3313967</v>
      </c>
      <c r="G12980" s="15">
        <v>12920161</v>
      </c>
      <c r="I12980" s="38" t="s">
        <v>257</v>
      </c>
      <c r="J12980" s="15">
        <v>3.3</v>
      </c>
    </row>
    <row r="12981" spans="1:10" x14ac:dyDescent="0.3">
      <c r="A12981" s="38" t="s">
        <v>251</v>
      </c>
      <c r="B12981" s="15"/>
      <c r="C12981" s="15">
        <v>0</v>
      </c>
      <c r="E12981" s="36" t="s">
        <v>246</v>
      </c>
      <c r="F12981" s="15">
        <v>537475</v>
      </c>
      <c r="G12981" s="15">
        <v>1684900</v>
      </c>
      <c r="I12981" s="38" t="s">
        <v>252</v>
      </c>
      <c r="J12981" s="15">
        <v>3.5</v>
      </c>
    </row>
    <row r="12982" spans="1:10" x14ac:dyDescent="0.3">
      <c r="A12982" s="38" t="s">
        <v>254</v>
      </c>
      <c r="B12982" s="15">
        <v>225375</v>
      </c>
      <c r="C12982" s="15">
        <v>450750</v>
      </c>
      <c r="E12982" s="36" t="s">
        <v>248</v>
      </c>
      <c r="F12982" s="15">
        <v>908500</v>
      </c>
      <c r="G12982" s="15">
        <v>3706850</v>
      </c>
      <c r="I12982" s="38" t="s">
        <v>255</v>
      </c>
      <c r="J12982" s="15">
        <v>3.3</v>
      </c>
    </row>
    <row r="12983" spans="1:10" x14ac:dyDescent="0.3">
      <c r="A12983" s="38" t="s">
        <v>257</v>
      </c>
      <c r="B12983" s="15"/>
      <c r="C12983" s="15">
        <v>0</v>
      </c>
      <c r="E12983" s="36" t="s">
        <v>250</v>
      </c>
      <c r="F12983" s="15">
        <v>912800</v>
      </c>
      <c r="G12983" s="15">
        <v>3958300</v>
      </c>
      <c r="I12983" s="38" t="s">
        <v>258</v>
      </c>
      <c r="J12983" s="15">
        <v>2.8</v>
      </c>
    </row>
    <row r="12984" spans="1:10" x14ac:dyDescent="0.3">
      <c r="A12984" s="38" t="s">
        <v>252</v>
      </c>
      <c r="B12984" s="15">
        <v>240000</v>
      </c>
      <c r="C12984" s="15">
        <v>240000</v>
      </c>
      <c r="E12984" s="37" t="s">
        <v>252</v>
      </c>
      <c r="F12984" s="15">
        <v>244950</v>
      </c>
      <c r="G12984" s="15">
        <v>620450</v>
      </c>
      <c r="I12984" s="38" t="s">
        <v>260</v>
      </c>
      <c r="J12984" s="15">
        <v>2.7</v>
      </c>
    </row>
    <row r="12985" spans="1:10" x14ac:dyDescent="0.3">
      <c r="A12985" s="38" t="s">
        <v>255</v>
      </c>
      <c r="B12985" s="15"/>
      <c r="C12985" s="15">
        <v>0</v>
      </c>
      <c r="E12985" s="37" t="s">
        <v>255</v>
      </c>
      <c r="F12985" s="15">
        <v>339950</v>
      </c>
      <c r="G12985" s="15">
        <v>1654950</v>
      </c>
      <c r="I12985" s="38" t="s">
        <v>262</v>
      </c>
      <c r="J12985" s="15">
        <v>2.4</v>
      </c>
    </row>
    <row r="12986" spans="1:10" x14ac:dyDescent="0.3">
      <c r="A12986" s="38" t="s">
        <v>258</v>
      </c>
      <c r="B12986" s="15"/>
      <c r="C12986" s="15">
        <v>0</v>
      </c>
      <c r="E12986" s="37" t="s">
        <v>258</v>
      </c>
      <c r="F12986" s="15">
        <v>327900</v>
      </c>
      <c r="G12986" s="15">
        <v>1682900</v>
      </c>
      <c r="I12986" s="38" t="s">
        <v>263</v>
      </c>
      <c r="J12986" s="15">
        <v>1.7</v>
      </c>
    </row>
    <row r="12987" spans="1:10" x14ac:dyDescent="0.3">
      <c r="A12987" s="38" t="s">
        <v>260</v>
      </c>
      <c r="B12987" s="15"/>
      <c r="C12987" s="15">
        <v>0</v>
      </c>
      <c r="E12987" s="36" t="s">
        <v>253</v>
      </c>
      <c r="F12987" s="15">
        <v>955192</v>
      </c>
      <c r="G12987" s="15">
        <v>3570111</v>
      </c>
      <c r="I12987" s="35" t="s">
        <v>272</v>
      </c>
      <c r="J12987" s="15"/>
    </row>
    <row r="12988" spans="1:10" x14ac:dyDescent="0.3">
      <c r="A12988" s="38" t="s">
        <v>262</v>
      </c>
      <c r="B12988" s="15"/>
      <c r="C12988" s="15">
        <v>0</v>
      </c>
      <c r="E12988" s="35" t="s">
        <v>244</v>
      </c>
      <c r="F12988" s="15">
        <v>3000975</v>
      </c>
      <c r="G12988" s="15">
        <v>7117650</v>
      </c>
      <c r="I12988" s="38" t="s">
        <v>245</v>
      </c>
      <c r="J12988" s="15">
        <v>1.9</v>
      </c>
    </row>
    <row r="12989" spans="1:10" x14ac:dyDescent="0.3">
      <c r="A12989" s="38" t="s">
        <v>263</v>
      </c>
      <c r="B12989" s="15"/>
      <c r="C12989" s="15">
        <v>0</v>
      </c>
      <c r="E12989" s="36" t="s">
        <v>246</v>
      </c>
      <c r="F12989" s="15">
        <v>359000</v>
      </c>
      <c r="G12989" s="15">
        <v>359000</v>
      </c>
      <c r="I12989" s="38" t="s">
        <v>247</v>
      </c>
      <c r="J12989" s="15">
        <v>1.7</v>
      </c>
    </row>
    <row r="12990" spans="1:10" x14ac:dyDescent="0.3">
      <c r="A12990" s="35" t="s">
        <v>265</v>
      </c>
      <c r="B12990" s="15"/>
      <c r="C12990" s="15"/>
      <c r="E12990" s="36" t="s">
        <v>248</v>
      </c>
      <c r="F12990" s="15">
        <v>748975</v>
      </c>
      <c r="G12990" s="15">
        <v>2269950</v>
      </c>
      <c r="I12990" s="38" t="s">
        <v>249</v>
      </c>
      <c r="J12990" s="15">
        <v>1.8</v>
      </c>
    </row>
    <row r="12991" spans="1:10" x14ac:dyDescent="0.3">
      <c r="A12991" s="38" t="s">
        <v>245</v>
      </c>
      <c r="B12991" s="15"/>
      <c r="C12991" s="15">
        <v>0</v>
      </c>
      <c r="E12991" s="36" t="s">
        <v>250</v>
      </c>
      <c r="F12991" s="15">
        <v>1274375</v>
      </c>
      <c r="G12991" s="15">
        <v>2911850</v>
      </c>
      <c r="I12991" s="38" t="s">
        <v>251</v>
      </c>
      <c r="J12991" s="15">
        <v>2.2999999999999998</v>
      </c>
    </row>
    <row r="12992" spans="1:10" x14ac:dyDescent="0.3">
      <c r="A12992" s="38" t="s">
        <v>247</v>
      </c>
      <c r="B12992" s="15"/>
      <c r="C12992" s="15">
        <v>0</v>
      </c>
      <c r="E12992" s="37" t="s">
        <v>252</v>
      </c>
      <c r="F12992" s="15">
        <v>556475</v>
      </c>
      <c r="G12992" s="15">
        <v>1112950</v>
      </c>
      <c r="I12992" s="38" t="s">
        <v>254</v>
      </c>
      <c r="J12992" s="15">
        <v>2.2999999999999998</v>
      </c>
    </row>
    <row r="12993" spans="1:10" x14ac:dyDescent="0.3">
      <c r="A12993" s="38" t="s">
        <v>249</v>
      </c>
      <c r="B12993" s="15"/>
      <c r="C12993" s="15">
        <v>0</v>
      </c>
      <c r="E12993" s="37" t="s">
        <v>255</v>
      </c>
      <c r="F12993" s="15">
        <v>438000</v>
      </c>
      <c r="G12993" s="15">
        <v>876000</v>
      </c>
      <c r="I12993" s="38" t="s">
        <v>257</v>
      </c>
      <c r="J12993" s="15">
        <v>2.2000000000000002</v>
      </c>
    </row>
    <row r="12994" spans="1:10" x14ac:dyDescent="0.3">
      <c r="A12994" s="38" t="s">
        <v>251</v>
      </c>
      <c r="B12994" s="15"/>
      <c r="C12994" s="15">
        <v>0</v>
      </c>
      <c r="E12994" s="37" t="s">
        <v>258</v>
      </c>
      <c r="F12994" s="15">
        <v>279900</v>
      </c>
      <c r="G12994" s="15">
        <v>922900</v>
      </c>
      <c r="I12994" s="38" t="s">
        <v>252</v>
      </c>
      <c r="J12994" s="15">
        <v>2.6</v>
      </c>
    </row>
    <row r="12995" spans="1:10" x14ac:dyDescent="0.3">
      <c r="A12995" s="38" t="s">
        <v>254</v>
      </c>
      <c r="B12995" s="15">
        <v>269950</v>
      </c>
      <c r="C12995" s="15">
        <v>900850</v>
      </c>
      <c r="E12995" s="36" t="s">
        <v>253</v>
      </c>
      <c r="F12995" s="15">
        <v>618625</v>
      </c>
      <c r="G12995" s="15">
        <v>1576850</v>
      </c>
      <c r="I12995" s="38" t="s">
        <v>255</v>
      </c>
      <c r="J12995" s="15">
        <v>2.7</v>
      </c>
    </row>
    <row r="12996" spans="1:10" x14ac:dyDescent="0.3">
      <c r="A12996" s="38" t="s">
        <v>257</v>
      </c>
      <c r="B12996" s="15">
        <v>386950</v>
      </c>
      <c r="C12996" s="15">
        <v>386950</v>
      </c>
      <c r="E12996" s="35" t="s">
        <v>256</v>
      </c>
      <c r="F12996" s="15">
        <v>4663510</v>
      </c>
      <c r="G12996" s="15">
        <v>13709022</v>
      </c>
      <c r="I12996" s="38" t="s">
        <v>258</v>
      </c>
      <c r="J12996" s="15">
        <v>2.5</v>
      </c>
    </row>
    <row r="12997" spans="1:10" x14ac:dyDescent="0.3">
      <c r="A12997" s="38" t="s">
        <v>252</v>
      </c>
      <c r="B12997" s="15">
        <v>349950</v>
      </c>
      <c r="C12997" s="15">
        <v>996900</v>
      </c>
      <c r="E12997" s="36" t="s">
        <v>246</v>
      </c>
      <c r="F12997" s="15">
        <v>1184225</v>
      </c>
      <c r="G12997" s="15">
        <v>2737450</v>
      </c>
      <c r="I12997" s="38" t="s">
        <v>260</v>
      </c>
      <c r="J12997" s="15">
        <v>2.1</v>
      </c>
    </row>
    <row r="12998" spans="1:10" x14ac:dyDescent="0.3">
      <c r="A12998" s="38" t="s">
        <v>255</v>
      </c>
      <c r="B12998" s="15">
        <v>306849</v>
      </c>
      <c r="C12998" s="15">
        <v>613697</v>
      </c>
      <c r="E12998" s="36" t="s">
        <v>248</v>
      </c>
      <c r="F12998" s="15">
        <v>1216709</v>
      </c>
      <c r="G12998" s="15">
        <v>3677266</v>
      </c>
      <c r="I12998" s="38" t="s">
        <v>262</v>
      </c>
      <c r="J12998" s="15">
        <v>1.8</v>
      </c>
    </row>
    <row r="12999" spans="1:10" x14ac:dyDescent="0.3">
      <c r="A12999" s="38" t="s">
        <v>258</v>
      </c>
      <c r="B12999" s="15">
        <v>139000</v>
      </c>
      <c r="C12999" s="15">
        <v>139000</v>
      </c>
      <c r="E12999" s="36" t="s">
        <v>250</v>
      </c>
      <c r="F12999" s="15">
        <v>1182950</v>
      </c>
      <c r="G12999" s="15">
        <v>2793788</v>
      </c>
      <c r="I12999" s="38" t="s">
        <v>263</v>
      </c>
      <c r="J12999" s="15">
        <v>1.7</v>
      </c>
    </row>
    <row r="13000" spans="1:10" x14ac:dyDescent="0.3">
      <c r="A13000" s="38" t="s">
        <v>260</v>
      </c>
      <c r="B13000" s="15">
        <v>254950</v>
      </c>
      <c r="C13000" s="15">
        <v>948450</v>
      </c>
      <c r="E13000" s="37" t="s">
        <v>252</v>
      </c>
      <c r="F13000" s="15">
        <v>339975</v>
      </c>
      <c r="G13000" s="15">
        <v>679950</v>
      </c>
      <c r="I13000" s="35" t="s">
        <v>273</v>
      </c>
      <c r="J13000" s="15"/>
    </row>
    <row r="13001" spans="1:10" x14ac:dyDescent="0.3">
      <c r="A13001" s="38" t="s">
        <v>262</v>
      </c>
      <c r="B13001" s="15"/>
      <c r="C13001" s="15">
        <v>0</v>
      </c>
      <c r="E13001" s="37" t="s">
        <v>255</v>
      </c>
      <c r="F13001" s="15">
        <v>399000</v>
      </c>
      <c r="G13001" s="15">
        <v>1225888</v>
      </c>
      <c r="I13001" s="38" t="s">
        <v>245</v>
      </c>
      <c r="J13001" s="15">
        <v>1.4</v>
      </c>
    </row>
    <row r="13002" spans="1:10" x14ac:dyDescent="0.3">
      <c r="A13002" s="38" t="s">
        <v>263</v>
      </c>
      <c r="B13002" s="15">
        <v>274000</v>
      </c>
      <c r="C13002" s="15">
        <v>1067000</v>
      </c>
      <c r="E13002" s="37" t="s">
        <v>258</v>
      </c>
      <c r="F13002" s="15">
        <v>443975</v>
      </c>
      <c r="G13002" s="15">
        <v>887950</v>
      </c>
      <c r="I13002" s="38" t="s">
        <v>247</v>
      </c>
      <c r="J13002" s="15">
        <v>1.3</v>
      </c>
    </row>
    <row r="13003" spans="1:10" x14ac:dyDescent="0.3">
      <c r="A13003" s="35" t="s">
        <v>244</v>
      </c>
      <c r="B13003" s="15"/>
      <c r="C13003" s="15"/>
      <c r="E13003" s="36" t="s">
        <v>253</v>
      </c>
      <c r="F13003" s="15">
        <v>1079626</v>
      </c>
      <c r="G13003" s="15">
        <v>4500518</v>
      </c>
      <c r="I13003" s="38" t="s">
        <v>249</v>
      </c>
      <c r="J13003" s="15">
        <v>1.3</v>
      </c>
    </row>
    <row r="13004" spans="1:10" x14ac:dyDescent="0.3">
      <c r="A13004" s="38" t="s">
        <v>245</v>
      </c>
      <c r="B13004" s="15"/>
      <c r="C13004" s="15">
        <v>0</v>
      </c>
      <c r="E13004" s="35" t="s">
        <v>261</v>
      </c>
      <c r="F13004" s="15">
        <v>3537820</v>
      </c>
      <c r="G13004" s="15">
        <v>8972247</v>
      </c>
      <c r="I13004" s="38" t="s">
        <v>251</v>
      </c>
      <c r="J13004" s="15">
        <v>1.3</v>
      </c>
    </row>
    <row r="13005" spans="1:10" x14ac:dyDescent="0.3">
      <c r="A13005" s="38" t="s">
        <v>247</v>
      </c>
      <c r="B13005" s="15"/>
      <c r="C13005" s="15">
        <v>0</v>
      </c>
      <c r="E13005" s="36" t="s">
        <v>246</v>
      </c>
      <c r="F13005" s="15">
        <v>1155880</v>
      </c>
      <c r="G13005" s="15">
        <v>2968210</v>
      </c>
      <c r="I13005" s="38" t="s">
        <v>254</v>
      </c>
      <c r="J13005" s="15">
        <v>1.6</v>
      </c>
    </row>
    <row r="13006" spans="1:10" x14ac:dyDescent="0.3">
      <c r="A13006" s="38" t="s">
        <v>249</v>
      </c>
      <c r="B13006" s="15">
        <v>309950</v>
      </c>
      <c r="C13006" s="15">
        <v>309950</v>
      </c>
      <c r="E13006" s="36" t="s">
        <v>248</v>
      </c>
      <c r="F13006" s="15">
        <v>1162998</v>
      </c>
      <c r="G13006" s="15">
        <v>3792895</v>
      </c>
      <c r="I13006" s="38" t="s">
        <v>257</v>
      </c>
      <c r="J13006" s="15">
        <v>1.6</v>
      </c>
    </row>
    <row r="13007" spans="1:10" x14ac:dyDescent="0.3">
      <c r="A13007" s="38" t="s">
        <v>251</v>
      </c>
      <c r="B13007" s="15"/>
      <c r="C13007" s="15">
        <v>0</v>
      </c>
      <c r="E13007" s="36" t="s">
        <v>250</v>
      </c>
      <c r="F13007" s="15">
        <v>367475</v>
      </c>
      <c r="G13007" s="15">
        <v>734950</v>
      </c>
      <c r="I13007" s="38" t="s">
        <v>252</v>
      </c>
      <c r="J13007" s="15">
        <v>1.5</v>
      </c>
    </row>
    <row r="13008" spans="1:10" x14ac:dyDescent="0.3">
      <c r="A13008" s="38" t="s">
        <v>254</v>
      </c>
      <c r="B13008" s="15">
        <v>433000</v>
      </c>
      <c r="C13008" s="15">
        <v>433000</v>
      </c>
      <c r="E13008" s="37" t="s">
        <v>252</v>
      </c>
      <c r="F13008" s="15">
        <v>367475</v>
      </c>
      <c r="G13008" s="15">
        <v>734950</v>
      </c>
      <c r="I13008" s="38" t="s">
        <v>255</v>
      </c>
      <c r="J13008" s="15">
        <v>1.5</v>
      </c>
    </row>
    <row r="13009" spans="1:10" x14ac:dyDescent="0.3">
      <c r="A13009" s="38" t="s">
        <v>257</v>
      </c>
      <c r="B13009" s="15">
        <v>314950</v>
      </c>
      <c r="C13009" s="15">
        <v>314950</v>
      </c>
      <c r="E13009" s="37" t="s">
        <v>255</v>
      </c>
      <c r="F13009" s="15"/>
      <c r="G13009" s="15">
        <v>0</v>
      </c>
      <c r="I13009" s="38" t="s">
        <v>258</v>
      </c>
      <c r="J13009" s="15">
        <v>1.6</v>
      </c>
    </row>
    <row r="13010" spans="1:10" x14ac:dyDescent="0.3">
      <c r="A13010" s="38" t="s">
        <v>252</v>
      </c>
      <c r="B13010" s="15">
        <v>437995</v>
      </c>
      <c r="C13010" s="15">
        <v>437995</v>
      </c>
      <c r="E13010" s="37" t="s">
        <v>258</v>
      </c>
      <c r="F13010" s="15"/>
      <c r="G13010" s="15">
        <v>0</v>
      </c>
      <c r="I13010" s="38" t="s">
        <v>260</v>
      </c>
      <c r="J13010" s="15">
        <v>1.4</v>
      </c>
    </row>
    <row r="13011" spans="1:10" x14ac:dyDescent="0.3">
      <c r="A13011" s="38" t="s">
        <v>255</v>
      </c>
      <c r="B13011" s="15">
        <v>317000</v>
      </c>
      <c r="C13011" s="15">
        <v>1002950</v>
      </c>
      <c r="E13011" s="36" t="s">
        <v>253</v>
      </c>
      <c r="F13011" s="15">
        <v>851467</v>
      </c>
      <c r="G13011" s="15">
        <v>1476192</v>
      </c>
      <c r="I13011" s="38" t="s">
        <v>262</v>
      </c>
      <c r="J13011" s="15">
        <v>1.3</v>
      </c>
    </row>
    <row r="13012" spans="1:10" x14ac:dyDescent="0.3">
      <c r="A13012" s="38" t="s">
        <v>258</v>
      </c>
      <c r="B13012" s="15">
        <v>328998</v>
      </c>
      <c r="C13012" s="15">
        <v>657995</v>
      </c>
      <c r="E13012" s="35" t="s">
        <v>264</v>
      </c>
      <c r="F13012" s="15">
        <v>3446320</v>
      </c>
      <c r="G13012" s="15">
        <v>11308075</v>
      </c>
      <c r="I13012" s="38" t="s">
        <v>263</v>
      </c>
      <c r="J13012" s="15">
        <v>0.9</v>
      </c>
    </row>
    <row r="13013" spans="1:10" x14ac:dyDescent="0.3">
      <c r="A13013" s="38" t="s">
        <v>260</v>
      </c>
      <c r="B13013" s="15">
        <v>437995</v>
      </c>
      <c r="C13013" s="15">
        <v>437995</v>
      </c>
      <c r="E13013" s="36" t="s">
        <v>246</v>
      </c>
      <c r="F13013" s="15">
        <v>939925</v>
      </c>
      <c r="G13013" s="15">
        <v>1579850</v>
      </c>
      <c r="I13013" s="35" t="s">
        <v>274</v>
      </c>
      <c r="J13013" s="15"/>
    </row>
    <row r="13014" spans="1:10" x14ac:dyDescent="0.3">
      <c r="A13014" s="38" t="s">
        <v>262</v>
      </c>
      <c r="B13014" s="15"/>
      <c r="C13014" s="15">
        <v>0</v>
      </c>
      <c r="E13014" s="36" t="s">
        <v>248</v>
      </c>
      <c r="F13014" s="15">
        <v>649995</v>
      </c>
      <c r="G13014" s="15">
        <v>1539075</v>
      </c>
      <c r="I13014" s="38" t="s">
        <v>245</v>
      </c>
      <c r="J13014" s="15">
        <v>1.2</v>
      </c>
    </row>
    <row r="13015" spans="1:10" x14ac:dyDescent="0.3">
      <c r="A13015" s="38" t="s">
        <v>263</v>
      </c>
      <c r="B13015" s="15">
        <v>301000</v>
      </c>
      <c r="C13015" s="15">
        <v>301000</v>
      </c>
      <c r="E13015" s="36" t="s">
        <v>250</v>
      </c>
      <c r="F13015" s="15">
        <v>966000</v>
      </c>
      <c r="G13015" s="15">
        <v>5566450</v>
      </c>
      <c r="I13015" s="38" t="s">
        <v>247</v>
      </c>
      <c r="J13015" s="15">
        <v>1</v>
      </c>
    </row>
    <row r="13016" spans="1:10" x14ac:dyDescent="0.3">
      <c r="A13016" s="35" t="s">
        <v>256</v>
      </c>
      <c r="B13016" s="15"/>
      <c r="C13016" s="15"/>
      <c r="E13016" s="37" t="s">
        <v>252</v>
      </c>
      <c r="F13016" s="15">
        <v>334000</v>
      </c>
      <c r="G13016" s="15">
        <v>668000</v>
      </c>
      <c r="I13016" s="38" t="s">
        <v>249</v>
      </c>
      <c r="J13016" s="15">
        <v>1</v>
      </c>
    </row>
    <row r="13017" spans="1:10" x14ac:dyDescent="0.3">
      <c r="A13017" s="38" t="s">
        <v>245</v>
      </c>
      <c r="B13017" s="15"/>
      <c r="C13017" s="15">
        <v>0</v>
      </c>
      <c r="E13017" s="37" t="s">
        <v>255</v>
      </c>
      <c r="F13017" s="15">
        <v>307000</v>
      </c>
      <c r="G13017" s="15">
        <v>879000</v>
      </c>
      <c r="I13017" s="38" t="s">
        <v>251</v>
      </c>
      <c r="J13017" s="15">
        <v>1.2</v>
      </c>
    </row>
    <row r="13018" spans="1:10" x14ac:dyDescent="0.3">
      <c r="A13018" s="38" t="s">
        <v>247</v>
      </c>
      <c r="B13018" s="15">
        <v>309000</v>
      </c>
      <c r="C13018" s="15">
        <v>309000</v>
      </c>
      <c r="E13018" s="37" t="s">
        <v>258</v>
      </c>
      <c r="F13018" s="15">
        <v>325000</v>
      </c>
      <c r="G13018" s="15">
        <v>4019450</v>
      </c>
      <c r="I13018" s="38" t="s">
        <v>254</v>
      </c>
      <c r="J13018" s="15">
        <v>1.5</v>
      </c>
    </row>
    <row r="13019" spans="1:10" x14ac:dyDescent="0.3">
      <c r="A13019" s="38" t="s">
        <v>249</v>
      </c>
      <c r="B13019" s="15">
        <v>326975</v>
      </c>
      <c r="C13019" s="15">
        <v>653950</v>
      </c>
      <c r="E13019" s="36" t="s">
        <v>253</v>
      </c>
      <c r="F13019" s="15">
        <v>890400</v>
      </c>
      <c r="G13019" s="15">
        <v>2622700</v>
      </c>
      <c r="I13019" s="38" t="s">
        <v>257</v>
      </c>
      <c r="J13019" s="15">
        <v>1.7</v>
      </c>
    </row>
    <row r="13020" spans="1:10" x14ac:dyDescent="0.3">
      <c r="A13020" s="38" t="s">
        <v>251</v>
      </c>
      <c r="B13020" s="15">
        <v>449950</v>
      </c>
      <c r="C13020" s="15">
        <v>1274900</v>
      </c>
      <c r="E13020" s="35" t="s">
        <v>266</v>
      </c>
      <c r="F13020" s="15">
        <v>3751665</v>
      </c>
      <c r="G13020" s="15">
        <v>19050909</v>
      </c>
      <c r="I13020" s="38" t="s">
        <v>252</v>
      </c>
      <c r="J13020" s="15">
        <v>1.7</v>
      </c>
    </row>
    <row r="13021" spans="1:10" x14ac:dyDescent="0.3">
      <c r="A13021" s="38" t="s">
        <v>254</v>
      </c>
      <c r="B13021" s="15">
        <v>424975</v>
      </c>
      <c r="C13021" s="15">
        <v>1534325</v>
      </c>
      <c r="E13021" s="36" t="s">
        <v>246</v>
      </c>
      <c r="F13021" s="15">
        <v>869920</v>
      </c>
      <c r="G13021" s="15">
        <v>4108640</v>
      </c>
      <c r="I13021" s="38" t="s">
        <v>255</v>
      </c>
      <c r="J13021" s="15">
        <v>1.9</v>
      </c>
    </row>
    <row r="13022" spans="1:10" x14ac:dyDescent="0.3">
      <c r="A13022" s="38" t="s">
        <v>257</v>
      </c>
      <c r="B13022" s="15"/>
      <c r="C13022" s="15">
        <v>0</v>
      </c>
      <c r="E13022" s="36" t="s">
        <v>248</v>
      </c>
      <c r="F13022" s="15">
        <v>987991</v>
      </c>
      <c r="G13022" s="15">
        <v>4280824</v>
      </c>
      <c r="I13022" s="38" t="s">
        <v>258</v>
      </c>
      <c r="J13022" s="15">
        <v>1.9</v>
      </c>
    </row>
    <row r="13023" spans="1:10" x14ac:dyDescent="0.3">
      <c r="A13023" s="38" t="s">
        <v>252</v>
      </c>
      <c r="B13023" s="15">
        <v>282500</v>
      </c>
      <c r="C13023" s="15">
        <v>282500</v>
      </c>
      <c r="E13023" s="36" t="s">
        <v>250</v>
      </c>
      <c r="F13023" s="15">
        <v>983011</v>
      </c>
      <c r="G13023" s="15">
        <v>5862930</v>
      </c>
      <c r="I13023" s="38" t="s">
        <v>260</v>
      </c>
      <c r="J13023" s="15">
        <v>1.5</v>
      </c>
    </row>
    <row r="13024" spans="1:10" x14ac:dyDescent="0.3">
      <c r="A13024" s="38" t="s">
        <v>255</v>
      </c>
      <c r="B13024" s="15">
        <v>434990</v>
      </c>
      <c r="C13024" s="15">
        <v>1225440</v>
      </c>
      <c r="E13024" s="37" t="s">
        <v>252</v>
      </c>
      <c r="F13024" s="15">
        <v>328581</v>
      </c>
      <c r="G13024" s="15">
        <v>2261609</v>
      </c>
      <c r="I13024" s="38" t="s">
        <v>262</v>
      </c>
      <c r="J13024" s="15">
        <v>1.4</v>
      </c>
    </row>
    <row r="13025" spans="1:10" x14ac:dyDescent="0.3">
      <c r="A13025" s="38" t="s">
        <v>258</v>
      </c>
      <c r="B13025" s="15"/>
      <c r="C13025" s="15">
        <v>0</v>
      </c>
      <c r="E13025" s="37" t="s">
        <v>255</v>
      </c>
      <c r="F13025" s="15">
        <v>322435</v>
      </c>
      <c r="G13025" s="15">
        <v>2467326</v>
      </c>
      <c r="I13025" s="38" t="s">
        <v>263</v>
      </c>
      <c r="J13025" s="15">
        <v>1.2</v>
      </c>
    </row>
    <row r="13026" spans="1:10" x14ac:dyDescent="0.3">
      <c r="A13026" s="38" t="s">
        <v>260</v>
      </c>
      <c r="B13026" s="15"/>
      <c r="C13026" s="15">
        <v>0</v>
      </c>
      <c r="E13026" s="37" t="s">
        <v>258</v>
      </c>
      <c r="F13026" s="15">
        <v>331995</v>
      </c>
      <c r="G13026" s="15">
        <v>1133995</v>
      </c>
      <c r="I13026" s="35" t="s">
        <v>275</v>
      </c>
      <c r="J13026" s="15"/>
    </row>
    <row r="13027" spans="1:10" x14ac:dyDescent="0.3">
      <c r="A13027" s="38" t="s">
        <v>262</v>
      </c>
      <c r="B13027" s="15">
        <v>430000</v>
      </c>
      <c r="C13027" s="15">
        <v>430000</v>
      </c>
      <c r="E13027" s="36" t="s">
        <v>253</v>
      </c>
      <c r="F13027" s="15">
        <v>910743</v>
      </c>
      <c r="G13027" s="15">
        <v>4798515</v>
      </c>
      <c r="I13027" s="38" t="s">
        <v>245</v>
      </c>
      <c r="J13027" s="15">
        <v>1.4</v>
      </c>
    </row>
    <row r="13028" spans="1:10" x14ac:dyDescent="0.3">
      <c r="A13028" s="38" t="s">
        <v>263</v>
      </c>
      <c r="B13028" s="15">
        <v>400000</v>
      </c>
      <c r="C13028" s="15">
        <v>400000</v>
      </c>
      <c r="E13028" s="35" t="s">
        <v>267</v>
      </c>
      <c r="F13028" s="15">
        <v>3097527</v>
      </c>
      <c r="G13028" s="15">
        <v>13102361</v>
      </c>
      <c r="I13028" s="38" t="s">
        <v>247</v>
      </c>
      <c r="J13028" s="15">
        <v>1</v>
      </c>
    </row>
    <row r="13029" spans="1:10" x14ac:dyDescent="0.3">
      <c r="A13029" s="35" t="s">
        <v>261</v>
      </c>
      <c r="B13029" s="15"/>
      <c r="C13029" s="15"/>
      <c r="E13029" s="36" t="s">
        <v>246</v>
      </c>
      <c r="F13029" s="15">
        <v>686650</v>
      </c>
      <c r="G13029" s="15">
        <v>2540380</v>
      </c>
      <c r="I13029" s="38" t="s">
        <v>249</v>
      </c>
      <c r="J13029" s="15">
        <v>0.8</v>
      </c>
    </row>
    <row r="13030" spans="1:10" x14ac:dyDescent="0.3">
      <c r="A13030" s="38" t="s">
        <v>245</v>
      </c>
      <c r="B13030" s="15">
        <v>453500</v>
      </c>
      <c r="C13030" s="15">
        <v>453500</v>
      </c>
      <c r="E13030" s="36" t="s">
        <v>248</v>
      </c>
      <c r="F13030" s="15">
        <v>896466</v>
      </c>
      <c r="G13030" s="15">
        <v>4691253</v>
      </c>
      <c r="I13030" s="38" t="s">
        <v>251</v>
      </c>
      <c r="J13030" s="15">
        <v>0.6</v>
      </c>
    </row>
    <row r="13031" spans="1:10" x14ac:dyDescent="0.3">
      <c r="A13031" s="38" t="s">
        <v>247</v>
      </c>
      <c r="B13031" s="15"/>
      <c r="C13031" s="15">
        <v>0</v>
      </c>
      <c r="E13031" s="36" t="s">
        <v>250</v>
      </c>
      <c r="F13031" s="15">
        <v>746948</v>
      </c>
      <c r="G13031" s="15">
        <v>3505818</v>
      </c>
      <c r="I13031" s="38" t="s">
        <v>254</v>
      </c>
      <c r="J13031" s="15">
        <v>1.2</v>
      </c>
    </row>
    <row r="13032" spans="1:10" x14ac:dyDescent="0.3">
      <c r="A13032" s="38" t="s">
        <v>249</v>
      </c>
      <c r="B13032" s="15">
        <v>437500</v>
      </c>
      <c r="C13032" s="15">
        <v>437500</v>
      </c>
      <c r="E13032" s="37" t="s">
        <v>252</v>
      </c>
      <c r="F13032" s="15">
        <v>254000</v>
      </c>
      <c r="G13032" s="15">
        <v>1245078</v>
      </c>
      <c r="I13032" s="38" t="s">
        <v>257</v>
      </c>
      <c r="J13032" s="15">
        <v>1.1000000000000001</v>
      </c>
    </row>
    <row r="13033" spans="1:10" x14ac:dyDescent="0.3">
      <c r="A13033" s="38" t="s">
        <v>251</v>
      </c>
      <c r="B13033" s="15"/>
      <c r="C13033" s="15">
        <v>0</v>
      </c>
      <c r="E13033" s="37" t="s">
        <v>255</v>
      </c>
      <c r="F13033" s="15">
        <v>225950</v>
      </c>
      <c r="G13033" s="15">
        <v>451900</v>
      </c>
      <c r="I13033" s="38" t="s">
        <v>252</v>
      </c>
      <c r="J13033" s="15">
        <v>1.2</v>
      </c>
    </row>
    <row r="13034" spans="1:10" x14ac:dyDescent="0.3">
      <c r="A13034" s="38" t="s">
        <v>254</v>
      </c>
      <c r="B13034" s="15">
        <v>240000</v>
      </c>
      <c r="C13034" s="15">
        <v>240000</v>
      </c>
      <c r="E13034" s="37" t="s">
        <v>258</v>
      </c>
      <c r="F13034" s="15">
        <v>266998</v>
      </c>
      <c r="G13034" s="15">
        <v>1808840</v>
      </c>
      <c r="I13034" s="38" t="s">
        <v>258</v>
      </c>
      <c r="J13034" s="15">
        <v>1.2</v>
      </c>
    </row>
    <row r="13035" spans="1:10" x14ac:dyDescent="0.3">
      <c r="A13035" s="38" t="s">
        <v>257</v>
      </c>
      <c r="B13035" s="15"/>
      <c r="C13035" s="15">
        <v>0</v>
      </c>
      <c r="E13035" s="36" t="s">
        <v>253</v>
      </c>
      <c r="F13035" s="15">
        <v>767463</v>
      </c>
      <c r="G13035" s="15">
        <v>2364910</v>
      </c>
      <c r="I13035" s="38" t="s">
        <v>260</v>
      </c>
      <c r="J13035" s="15">
        <v>1</v>
      </c>
    </row>
    <row r="13036" spans="1:10" x14ac:dyDescent="0.3">
      <c r="A13036" s="38" t="s">
        <v>252</v>
      </c>
      <c r="B13036" s="15"/>
      <c r="C13036" s="15">
        <v>0</v>
      </c>
      <c r="E13036" s="35" t="s">
        <v>268</v>
      </c>
      <c r="F13036" s="15">
        <v>3214154</v>
      </c>
      <c r="G13036" s="15">
        <v>13350869</v>
      </c>
      <c r="I13036" s="38" t="s">
        <v>262</v>
      </c>
      <c r="J13036" s="15">
        <v>0.6</v>
      </c>
    </row>
    <row r="13037" spans="1:10" x14ac:dyDescent="0.3">
      <c r="A13037" s="38" t="s">
        <v>255</v>
      </c>
      <c r="B13037" s="15"/>
      <c r="C13037" s="15">
        <v>0</v>
      </c>
      <c r="E13037" s="36" t="s">
        <v>246</v>
      </c>
      <c r="F13037" s="15">
        <v>769593</v>
      </c>
      <c r="G13037" s="15">
        <v>3472030</v>
      </c>
      <c r="I13037" s="14">
        <v>94</v>
      </c>
      <c r="J13037" s="15">
        <v>838.80000000000018</v>
      </c>
    </row>
    <row r="13038" spans="1:10" x14ac:dyDescent="0.3">
      <c r="A13038" s="38" t="s">
        <v>258</v>
      </c>
      <c r="B13038" s="15"/>
      <c r="C13038" s="15">
        <v>0</v>
      </c>
      <c r="E13038" s="36" t="s">
        <v>248</v>
      </c>
      <c r="F13038" s="15">
        <v>794638</v>
      </c>
      <c r="G13038" s="15">
        <v>4292119</v>
      </c>
      <c r="I13038" s="35" t="s">
        <v>244</v>
      </c>
      <c r="J13038" s="15"/>
    </row>
    <row r="13039" spans="1:10" x14ac:dyDescent="0.3">
      <c r="A13039" s="38" t="s">
        <v>260</v>
      </c>
      <c r="B13039" s="15"/>
      <c r="C13039" s="15">
        <v>0</v>
      </c>
      <c r="E13039" s="36" t="s">
        <v>250</v>
      </c>
      <c r="F13039" s="15">
        <v>779923</v>
      </c>
      <c r="G13039" s="15">
        <v>2702699</v>
      </c>
      <c r="I13039" s="38" t="s">
        <v>245</v>
      </c>
      <c r="J13039" s="15">
        <v>2.2000000000000002</v>
      </c>
    </row>
    <row r="13040" spans="1:10" x14ac:dyDescent="0.3">
      <c r="A13040" s="38" t="s">
        <v>262</v>
      </c>
      <c r="B13040" s="15"/>
      <c r="C13040" s="15">
        <v>0</v>
      </c>
      <c r="E13040" s="37" t="s">
        <v>252</v>
      </c>
      <c r="F13040" s="15">
        <v>279923</v>
      </c>
      <c r="G13040" s="15">
        <v>1698699</v>
      </c>
      <c r="I13040" s="38" t="s">
        <v>247</v>
      </c>
      <c r="J13040" s="15">
        <v>2.2000000000000002</v>
      </c>
    </row>
    <row r="13041" spans="1:10" x14ac:dyDescent="0.3">
      <c r="A13041" s="38" t="s">
        <v>263</v>
      </c>
      <c r="B13041" s="15">
        <v>430000</v>
      </c>
      <c r="C13041" s="15">
        <v>430000</v>
      </c>
      <c r="E13041" s="37" t="s">
        <v>255</v>
      </c>
      <c r="F13041" s="15">
        <v>240000</v>
      </c>
      <c r="G13041" s="15">
        <v>240000</v>
      </c>
      <c r="I13041" s="38" t="s">
        <v>249</v>
      </c>
      <c r="J13041" s="15">
        <v>2.4</v>
      </c>
    </row>
    <row r="13042" spans="1:10" x14ac:dyDescent="0.3">
      <c r="A13042" s="35" t="s">
        <v>264</v>
      </c>
      <c r="B13042" s="15"/>
      <c r="C13042" s="15"/>
      <c r="E13042" s="37" t="s">
        <v>258</v>
      </c>
      <c r="F13042" s="15">
        <v>260000</v>
      </c>
      <c r="G13042" s="15">
        <v>764000</v>
      </c>
      <c r="I13042" s="38" t="s">
        <v>251</v>
      </c>
      <c r="J13042" s="15">
        <v>3.1</v>
      </c>
    </row>
    <row r="13043" spans="1:10" x14ac:dyDescent="0.3">
      <c r="A13043" s="38" t="s">
        <v>245</v>
      </c>
      <c r="B13043" s="15"/>
      <c r="C13043" s="15">
        <v>0</v>
      </c>
      <c r="E13043" s="36" t="s">
        <v>253</v>
      </c>
      <c r="F13043" s="15">
        <v>870000</v>
      </c>
      <c r="G13043" s="15">
        <v>2884021</v>
      </c>
      <c r="I13043" s="38" t="s">
        <v>254</v>
      </c>
      <c r="J13043" s="15">
        <v>3.4</v>
      </c>
    </row>
    <row r="13044" spans="1:10" x14ac:dyDescent="0.3">
      <c r="A13044" s="38" t="s">
        <v>247</v>
      </c>
      <c r="B13044" s="15"/>
      <c r="C13044" s="15">
        <v>0</v>
      </c>
      <c r="E13044" s="35" t="s">
        <v>269</v>
      </c>
      <c r="F13044" s="15">
        <v>3336537</v>
      </c>
      <c r="G13044" s="15">
        <v>15010103</v>
      </c>
      <c r="I13044" s="38" t="s">
        <v>257</v>
      </c>
      <c r="J13044" s="15">
        <v>2.8</v>
      </c>
    </row>
    <row r="13045" spans="1:10" x14ac:dyDescent="0.3">
      <c r="A13045" s="38" t="s">
        <v>249</v>
      </c>
      <c r="B13045" s="15"/>
      <c r="C13045" s="15">
        <v>0</v>
      </c>
      <c r="E13045" s="36" t="s">
        <v>246</v>
      </c>
      <c r="F13045" s="15">
        <v>794137</v>
      </c>
      <c r="G13045" s="15">
        <v>3149273</v>
      </c>
      <c r="I13045" s="38" t="s">
        <v>252</v>
      </c>
      <c r="J13045" s="15">
        <v>3.4</v>
      </c>
    </row>
    <row r="13046" spans="1:10" x14ac:dyDescent="0.3">
      <c r="A13046" s="38" t="s">
        <v>251</v>
      </c>
      <c r="B13046" s="15">
        <v>167500</v>
      </c>
      <c r="C13046" s="15">
        <v>167500</v>
      </c>
      <c r="E13046" s="36" t="s">
        <v>248</v>
      </c>
      <c r="F13046" s="15">
        <v>804900</v>
      </c>
      <c r="G13046" s="15">
        <v>6417130</v>
      </c>
      <c r="I13046" s="38" t="s">
        <v>255</v>
      </c>
      <c r="J13046" s="15">
        <v>3.8</v>
      </c>
    </row>
    <row r="13047" spans="1:10" x14ac:dyDescent="0.3">
      <c r="A13047" s="38" t="s">
        <v>254</v>
      </c>
      <c r="B13047" s="15"/>
      <c r="C13047" s="15">
        <v>0</v>
      </c>
      <c r="E13047" s="36" t="s">
        <v>250</v>
      </c>
      <c r="F13047" s="15">
        <v>859500</v>
      </c>
      <c r="G13047" s="15">
        <v>3338200</v>
      </c>
      <c r="I13047" s="38" t="s">
        <v>258</v>
      </c>
      <c r="J13047" s="15">
        <v>4.2</v>
      </c>
    </row>
    <row r="13048" spans="1:10" x14ac:dyDescent="0.3">
      <c r="A13048" s="38" t="s">
        <v>257</v>
      </c>
      <c r="B13048" s="15"/>
      <c r="C13048" s="15">
        <v>0</v>
      </c>
      <c r="E13048" s="37" t="s">
        <v>252</v>
      </c>
      <c r="F13048" s="15">
        <v>267000</v>
      </c>
      <c r="G13048" s="15">
        <v>1026000</v>
      </c>
      <c r="I13048" s="38" t="s">
        <v>260</v>
      </c>
      <c r="J13048" s="15">
        <v>4.2</v>
      </c>
    </row>
    <row r="13049" spans="1:10" x14ac:dyDescent="0.3">
      <c r="A13049" s="38" t="s">
        <v>252</v>
      </c>
      <c r="B13049" s="15">
        <v>299000</v>
      </c>
      <c r="C13049" s="15">
        <v>299000</v>
      </c>
      <c r="E13049" s="37" t="s">
        <v>255</v>
      </c>
      <c r="F13049" s="15">
        <v>276000</v>
      </c>
      <c r="G13049" s="15">
        <v>829000</v>
      </c>
      <c r="I13049" s="38" t="s">
        <v>262</v>
      </c>
      <c r="J13049" s="15">
        <v>3.8</v>
      </c>
    </row>
    <row r="13050" spans="1:10" x14ac:dyDescent="0.3">
      <c r="A13050" s="38" t="s">
        <v>255</v>
      </c>
      <c r="B13050" s="15">
        <v>335000</v>
      </c>
      <c r="C13050" s="15">
        <v>836888</v>
      </c>
      <c r="E13050" s="37" t="s">
        <v>258</v>
      </c>
      <c r="F13050" s="15">
        <v>316500</v>
      </c>
      <c r="G13050" s="15">
        <v>1483200</v>
      </c>
      <c r="I13050" s="38" t="s">
        <v>263</v>
      </c>
      <c r="J13050" s="15">
        <v>2.9</v>
      </c>
    </row>
    <row r="13051" spans="1:10" x14ac:dyDescent="0.3">
      <c r="A13051" s="38" t="s">
        <v>258</v>
      </c>
      <c r="B13051" s="15"/>
      <c r="C13051" s="15">
        <v>0</v>
      </c>
      <c r="E13051" s="36" t="s">
        <v>253</v>
      </c>
      <c r="F13051" s="15">
        <v>878000</v>
      </c>
      <c r="G13051" s="15">
        <v>2105500</v>
      </c>
      <c r="I13051" s="35" t="s">
        <v>256</v>
      </c>
      <c r="J13051" s="15"/>
    </row>
    <row r="13052" spans="1:10" x14ac:dyDescent="0.3">
      <c r="A13052" s="38" t="s">
        <v>260</v>
      </c>
      <c r="B13052" s="15"/>
      <c r="C13052" s="15">
        <v>0</v>
      </c>
      <c r="E13052" s="35" t="s">
        <v>270</v>
      </c>
      <c r="F13052" s="15">
        <v>3449858</v>
      </c>
      <c r="G13052" s="15">
        <v>12922925</v>
      </c>
      <c r="I13052" s="38" t="s">
        <v>245</v>
      </c>
      <c r="J13052" s="15">
        <v>3</v>
      </c>
    </row>
    <row r="13053" spans="1:10" x14ac:dyDescent="0.3">
      <c r="A13053" s="38" t="s">
        <v>262</v>
      </c>
      <c r="B13053" s="15">
        <v>289500</v>
      </c>
      <c r="C13053" s="15">
        <v>289500</v>
      </c>
      <c r="E13053" s="36" t="s">
        <v>246</v>
      </c>
      <c r="F13053" s="15">
        <v>748150</v>
      </c>
      <c r="G13053" s="15">
        <v>1828300</v>
      </c>
      <c r="I13053" s="38" t="s">
        <v>247</v>
      </c>
      <c r="J13053" s="15">
        <v>3.2</v>
      </c>
    </row>
    <row r="13054" spans="1:10" x14ac:dyDescent="0.3">
      <c r="A13054" s="38" t="s">
        <v>263</v>
      </c>
      <c r="B13054" s="15">
        <v>264900</v>
      </c>
      <c r="C13054" s="15">
        <v>264900</v>
      </c>
      <c r="E13054" s="36" t="s">
        <v>248</v>
      </c>
      <c r="F13054" s="15">
        <v>761800</v>
      </c>
      <c r="G13054" s="15">
        <v>2795100</v>
      </c>
      <c r="I13054" s="38" t="s">
        <v>249</v>
      </c>
      <c r="J13054" s="15">
        <v>4.3</v>
      </c>
    </row>
    <row r="13055" spans="1:10" x14ac:dyDescent="0.3">
      <c r="A13055" s="35" t="s">
        <v>266</v>
      </c>
      <c r="B13055" s="15"/>
      <c r="C13055" s="15"/>
      <c r="E13055" s="36" t="s">
        <v>250</v>
      </c>
      <c r="F13055" s="15">
        <v>705000</v>
      </c>
      <c r="G13055" s="15">
        <v>2099950</v>
      </c>
      <c r="I13055" s="38" t="s">
        <v>251</v>
      </c>
      <c r="J13055" s="15">
        <v>4.2</v>
      </c>
    </row>
    <row r="13056" spans="1:10" x14ac:dyDescent="0.3">
      <c r="A13056" s="38" t="s">
        <v>245</v>
      </c>
      <c r="B13056" s="15"/>
      <c r="C13056" s="15">
        <v>0</v>
      </c>
      <c r="E13056" s="37" t="s">
        <v>252</v>
      </c>
      <c r="F13056" s="15">
        <v>340000</v>
      </c>
      <c r="G13056" s="15">
        <v>1734950</v>
      </c>
      <c r="I13056" s="38" t="s">
        <v>254</v>
      </c>
      <c r="J13056" s="15">
        <v>5.4</v>
      </c>
    </row>
    <row r="13057" spans="1:10" x14ac:dyDescent="0.3">
      <c r="A13057" s="38" t="s">
        <v>247</v>
      </c>
      <c r="B13057" s="15">
        <v>62000</v>
      </c>
      <c r="C13057" s="15">
        <v>62000</v>
      </c>
      <c r="E13057" s="37" t="s">
        <v>255</v>
      </c>
      <c r="F13057" s="15">
        <v>365000</v>
      </c>
      <c r="G13057" s="15">
        <v>365000</v>
      </c>
      <c r="I13057" s="38" t="s">
        <v>257</v>
      </c>
      <c r="J13057" s="15">
        <v>6.8</v>
      </c>
    </row>
    <row r="13058" spans="1:10" x14ac:dyDescent="0.3">
      <c r="A13058" s="38" t="s">
        <v>249</v>
      </c>
      <c r="B13058" s="15">
        <v>298000</v>
      </c>
      <c r="C13058" s="15">
        <v>298000</v>
      </c>
      <c r="E13058" s="37" t="s">
        <v>258</v>
      </c>
      <c r="F13058" s="15"/>
      <c r="G13058" s="15">
        <v>0</v>
      </c>
      <c r="I13058" s="38" t="s">
        <v>252</v>
      </c>
      <c r="J13058" s="15">
        <v>6.8</v>
      </c>
    </row>
    <row r="13059" spans="1:10" x14ac:dyDescent="0.3">
      <c r="A13059" s="38" t="s">
        <v>251</v>
      </c>
      <c r="B13059" s="15">
        <v>305000</v>
      </c>
      <c r="C13059" s="15">
        <v>305000</v>
      </c>
      <c r="E13059" s="36" t="s">
        <v>253</v>
      </c>
      <c r="F13059" s="15">
        <v>1234908</v>
      </c>
      <c r="G13059" s="15">
        <v>6199575</v>
      </c>
      <c r="I13059" s="38" t="s">
        <v>255</v>
      </c>
      <c r="J13059" s="15">
        <v>8.6</v>
      </c>
    </row>
    <row r="13060" spans="1:10" x14ac:dyDescent="0.3">
      <c r="A13060" s="38" t="s">
        <v>254</v>
      </c>
      <c r="B13060" s="15"/>
      <c r="C13060" s="15">
        <v>0</v>
      </c>
      <c r="E13060" s="35" t="s">
        <v>271</v>
      </c>
      <c r="F13060" s="15">
        <v>4465978</v>
      </c>
      <c r="G13060" s="15">
        <v>21352598</v>
      </c>
      <c r="I13060" s="38" t="s">
        <v>258</v>
      </c>
      <c r="J13060" s="15">
        <v>8.1999999999999993</v>
      </c>
    </row>
    <row r="13061" spans="1:10" x14ac:dyDescent="0.3">
      <c r="A13061" s="38" t="s">
        <v>257</v>
      </c>
      <c r="B13061" s="15">
        <v>245000</v>
      </c>
      <c r="C13061" s="15">
        <v>245000</v>
      </c>
      <c r="E13061" s="36" t="s">
        <v>246</v>
      </c>
      <c r="F13061" s="15">
        <v>1489090</v>
      </c>
      <c r="G13061" s="15">
        <v>6376825</v>
      </c>
      <c r="I13061" s="38" t="s">
        <v>260</v>
      </c>
      <c r="J13061" s="15">
        <v>8.8000000000000007</v>
      </c>
    </row>
    <row r="13062" spans="1:10" x14ac:dyDescent="0.3">
      <c r="A13062" s="38" t="s">
        <v>252</v>
      </c>
      <c r="B13062" s="15"/>
      <c r="C13062" s="15">
        <v>0</v>
      </c>
      <c r="E13062" s="36" t="s">
        <v>248</v>
      </c>
      <c r="F13062" s="15">
        <v>965000</v>
      </c>
      <c r="G13062" s="15">
        <v>5262535</v>
      </c>
      <c r="I13062" s="38" t="s">
        <v>262</v>
      </c>
      <c r="J13062" s="15">
        <v>7.9</v>
      </c>
    </row>
    <row r="13063" spans="1:10" x14ac:dyDescent="0.3">
      <c r="A13063" s="38" t="s">
        <v>255</v>
      </c>
      <c r="B13063" s="15"/>
      <c r="C13063" s="15">
        <v>0</v>
      </c>
      <c r="E13063" s="36" t="s">
        <v>250</v>
      </c>
      <c r="F13063" s="15">
        <v>1069638</v>
      </c>
      <c r="G13063" s="15">
        <v>5933738</v>
      </c>
      <c r="I13063" s="38" t="s">
        <v>263</v>
      </c>
      <c r="J13063" s="15">
        <v>7.1</v>
      </c>
    </row>
    <row r="13064" spans="1:10" x14ac:dyDescent="0.3">
      <c r="A13064" s="38" t="s">
        <v>258</v>
      </c>
      <c r="B13064" s="15"/>
      <c r="C13064" s="15">
        <v>0</v>
      </c>
      <c r="E13064" s="37" t="s">
        <v>252</v>
      </c>
      <c r="F13064" s="15">
        <v>373750</v>
      </c>
      <c r="G13064" s="15">
        <v>2902000</v>
      </c>
      <c r="I13064" s="35" t="s">
        <v>261</v>
      </c>
      <c r="J13064" s="15"/>
    </row>
    <row r="13065" spans="1:10" x14ac:dyDescent="0.3">
      <c r="A13065" s="38" t="s">
        <v>260</v>
      </c>
      <c r="B13065" s="15">
        <v>12900</v>
      </c>
      <c r="C13065" s="15">
        <v>12900</v>
      </c>
      <c r="E13065" s="37" t="s">
        <v>255</v>
      </c>
      <c r="F13065" s="15">
        <v>345000</v>
      </c>
      <c r="G13065" s="15">
        <v>1076000</v>
      </c>
      <c r="I13065" s="38" t="s">
        <v>245</v>
      </c>
      <c r="J13065" s="15">
        <v>7.9</v>
      </c>
    </row>
    <row r="13066" spans="1:10" x14ac:dyDescent="0.3">
      <c r="A13066" s="38" t="s">
        <v>262</v>
      </c>
      <c r="B13066" s="15">
        <v>222500</v>
      </c>
      <c r="C13066" s="15">
        <v>222500</v>
      </c>
      <c r="E13066" s="37" t="s">
        <v>258</v>
      </c>
      <c r="F13066" s="15">
        <v>350888</v>
      </c>
      <c r="G13066" s="15">
        <v>1955738</v>
      </c>
      <c r="I13066" s="38" t="s">
        <v>247</v>
      </c>
      <c r="J13066" s="15">
        <v>8.3000000000000007</v>
      </c>
    </row>
    <row r="13067" spans="1:10" x14ac:dyDescent="0.3">
      <c r="A13067" s="38" t="s">
        <v>263</v>
      </c>
      <c r="B13067" s="15"/>
      <c r="C13067" s="15">
        <v>0</v>
      </c>
      <c r="E13067" s="36" t="s">
        <v>253</v>
      </c>
      <c r="F13067" s="15">
        <v>942250</v>
      </c>
      <c r="G13067" s="15">
        <v>3779500</v>
      </c>
      <c r="I13067" s="38" t="s">
        <v>249</v>
      </c>
      <c r="J13067" s="15">
        <v>10</v>
      </c>
    </row>
    <row r="13068" spans="1:10" x14ac:dyDescent="0.3">
      <c r="A13068" s="35" t="s">
        <v>267</v>
      </c>
      <c r="B13068" s="15"/>
      <c r="C13068" s="15"/>
      <c r="E13068" s="35" t="s">
        <v>272</v>
      </c>
      <c r="F13068" s="15">
        <v>4558650</v>
      </c>
      <c r="G13068" s="15">
        <v>19733455</v>
      </c>
      <c r="I13068" s="38" t="s">
        <v>251</v>
      </c>
      <c r="J13068" s="15">
        <v>10.5</v>
      </c>
    </row>
    <row r="13069" spans="1:10" x14ac:dyDescent="0.3">
      <c r="A13069" s="38" t="s">
        <v>245</v>
      </c>
      <c r="B13069" s="15"/>
      <c r="C13069" s="15">
        <v>0</v>
      </c>
      <c r="E13069" s="36" t="s">
        <v>246</v>
      </c>
      <c r="F13069" s="15">
        <v>1123175</v>
      </c>
      <c r="G13069" s="15">
        <v>5527455</v>
      </c>
      <c r="I13069" s="38" t="s">
        <v>254</v>
      </c>
      <c r="J13069" s="15">
        <v>13.2</v>
      </c>
    </row>
    <row r="13070" spans="1:10" x14ac:dyDescent="0.3">
      <c r="A13070" s="38" t="s">
        <v>247</v>
      </c>
      <c r="B13070" s="15">
        <v>279900</v>
      </c>
      <c r="C13070" s="15">
        <v>279900</v>
      </c>
      <c r="E13070" s="36" t="s">
        <v>248</v>
      </c>
      <c r="F13070" s="15">
        <v>1092500</v>
      </c>
      <c r="G13070" s="15">
        <v>3892000</v>
      </c>
      <c r="I13070" s="38" t="s">
        <v>257</v>
      </c>
      <c r="J13070" s="15">
        <v>12.7</v>
      </c>
    </row>
    <row r="13071" spans="1:10" x14ac:dyDescent="0.3">
      <c r="A13071" s="38" t="s">
        <v>249</v>
      </c>
      <c r="B13071" s="15">
        <v>40000</v>
      </c>
      <c r="C13071" s="15">
        <v>40000</v>
      </c>
      <c r="E13071" s="36" t="s">
        <v>250</v>
      </c>
      <c r="F13071" s="15">
        <v>1242500</v>
      </c>
      <c r="G13071" s="15">
        <v>6556650</v>
      </c>
      <c r="I13071" s="38" t="s">
        <v>252</v>
      </c>
      <c r="J13071" s="15">
        <v>12.8</v>
      </c>
    </row>
    <row r="13072" spans="1:10" x14ac:dyDescent="0.3">
      <c r="A13072" s="38" t="s">
        <v>251</v>
      </c>
      <c r="B13072" s="15"/>
      <c r="C13072" s="15">
        <v>0</v>
      </c>
      <c r="E13072" s="37" t="s">
        <v>252</v>
      </c>
      <c r="F13072" s="15">
        <v>455000</v>
      </c>
      <c r="G13072" s="15">
        <v>910000</v>
      </c>
      <c r="I13072" s="38" t="s">
        <v>255</v>
      </c>
      <c r="J13072" s="15">
        <v>11.9</v>
      </c>
    </row>
    <row r="13073" spans="1:10" x14ac:dyDescent="0.3">
      <c r="A13073" s="38" t="s">
        <v>254</v>
      </c>
      <c r="B13073" s="15">
        <v>279900</v>
      </c>
      <c r="C13073" s="15">
        <v>279900</v>
      </c>
      <c r="E13073" s="37" t="s">
        <v>255</v>
      </c>
      <c r="F13073" s="15">
        <v>422500</v>
      </c>
      <c r="G13073" s="15">
        <v>3453750</v>
      </c>
      <c r="I13073" s="38" t="s">
        <v>258</v>
      </c>
      <c r="J13073" s="15">
        <v>10.9</v>
      </c>
    </row>
    <row r="13074" spans="1:10" x14ac:dyDescent="0.3">
      <c r="A13074" s="38" t="s">
        <v>257</v>
      </c>
      <c r="B13074" s="15">
        <v>90000</v>
      </c>
      <c r="C13074" s="15">
        <v>90000</v>
      </c>
      <c r="E13074" s="37" t="s">
        <v>258</v>
      </c>
      <c r="F13074" s="15">
        <v>365000</v>
      </c>
      <c r="G13074" s="15">
        <v>2192900</v>
      </c>
      <c r="I13074" s="38" t="s">
        <v>260</v>
      </c>
      <c r="J13074" s="15">
        <v>11</v>
      </c>
    </row>
    <row r="13075" spans="1:10" x14ac:dyDescent="0.3">
      <c r="A13075" s="38" t="s">
        <v>252</v>
      </c>
      <c r="B13075" s="15"/>
      <c r="C13075" s="15">
        <v>0</v>
      </c>
      <c r="E13075" s="36" t="s">
        <v>253</v>
      </c>
      <c r="F13075" s="15">
        <v>1100475</v>
      </c>
      <c r="G13075" s="15">
        <v>3757350</v>
      </c>
      <c r="I13075" s="38" t="s">
        <v>262</v>
      </c>
      <c r="J13075" s="15">
        <v>11.6</v>
      </c>
    </row>
    <row r="13076" spans="1:10" x14ac:dyDescent="0.3">
      <c r="A13076" s="38" t="s">
        <v>255</v>
      </c>
      <c r="B13076" s="15"/>
      <c r="C13076" s="15">
        <v>0</v>
      </c>
      <c r="E13076" s="35" t="s">
        <v>273</v>
      </c>
      <c r="F13076" s="15">
        <v>4638000</v>
      </c>
      <c r="G13076" s="15">
        <v>19687829</v>
      </c>
      <c r="I13076" s="38" t="s">
        <v>263</v>
      </c>
      <c r="J13076" s="15">
        <v>11.4</v>
      </c>
    </row>
    <row r="13077" spans="1:10" x14ac:dyDescent="0.3">
      <c r="A13077" s="38" t="s">
        <v>258</v>
      </c>
      <c r="B13077" s="15">
        <v>269950</v>
      </c>
      <c r="C13077" s="15">
        <v>269950</v>
      </c>
      <c r="E13077" s="36" t="s">
        <v>246</v>
      </c>
      <c r="F13077" s="15">
        <v>1043750</v>
      </c>
      <c r="G13077" s="15">
        <v>3409180</v>
      </c>
      <c r="I13077" s="35" t="s">
        <v>264</v>
      </c>
      <c r="J13077" s="15"/>
    </row>
    <row r="13078" spans="1:10" x14ac:dyDescent="0.3">
      <c r="A13078" s="38" t="s">
        <v>260</v>
      </c>
      <c r="B13078" s="15">
        <v>205000</v>
      </c>
      <c r="C13078" s="15">
        <v>205000</v>
      </c>
      <c r="E13078" s="36" t="s">
        <v>248</v>
      </c>
      <c r="F13078" s="15">
        <v>1118500</v>
      </c>
      <c r="G13078" s="15">
        <v>3954000</v>
      </c>
      <c r="I13078" s="38" t="s">
        <v>245</v>
      </c>
      <c r="J13078" s="15">
        <v>11.8</v>
      </c>
    </row>
    <row r="13079" spans="1:10" x14ac:dyDescent="0.3">
      <c r="A13079" s="38" t="s">
        <v>262</v>
      </c>
      <c r="B13079" s="15"/>
      <c r="C13079" s="15">
        <v>0</v>
      </c>
      <c r="E13079" s="36" t="s">
        <v>250</v>
      </c>
      <c r="F13079" s="15">
        <v>1147750</v>
      </c>
      <c r="G13079" s="15">
        <v>6507649</v>
      </c>
      <c r="I13079" s="38" t="s">
        <v>247</v>
      </c>
      <c r="J13079" s="15">
        <v>12.1</v>
      </c>
    </row>
    <row r="13080" spans="1:10" x14ac:dyDescent="0.3">
      <c r="A13080" s="38" t="s">
        <v>263</v>
      </c>
      <c r="B13080" s="15">
        <v>153000</v>
      </c>
      <c r="C13080" s="15">
        <v>153000</v>
      </c>
      <c r="E13080" s="37" t="s">
        <v>252</v>
      </c>
      <c r="F13080" s="15">
        <v>415000</v>
      </c>
      <c r="G13080" s="15">
        <v>3519149</v>
      </c>
      <c r="I13080" s="38" t="s">
        <v>249</v>
      </c>
      <c r="J13080" s="15">
        <v>11.1</v>
      </c>
    </row>
    <row r="13081" spans="1:10" x14ac:dyDescent="0.3">
      <c r="A13081" s="35" t="s">
        <v>268</v>
      </c>
      <c r="B13081" s="15"/>
      <c r="C13081" s="15"/>
      <c r="E13081" s="37" t="s">
        <v>255</v>
      </c>
      <c r="F13081" s="15">
        <v>343750</v>
      </c>
      <c r="G13081" s="15">
        <v>1455500</v>
      </c>
      <c r="I13081" s="38" t="s">
        <v>251</v>
      </c>
      <c r="J13081" s="15">
        <v>12.1</v>
      </c>
    </row>
    <row r="13082" spans="1:10" x14ac:dyDescent="0.3">
      <c r="A13082" s="38" t="s">
        <v>245</v>
      </c>
      <c r="B13082" s="15"/>
      <c r="C13082" s="15">
        <v>0</v>
      </c>
      <c r="E13082" s="37" t="s">
        <v>258</v>
      </c>
      <c r="F13082" s="15">
        <v>389000</v>
      </c>
      <c r="G13082" s="15">
        <v>1533000</v>
      </c>
      <c r="I13082" s="38" t="s">
        <v>254</v>
      </c>
      <c r="J13082" s="15">
        <v>11.1</v>
      </c>
    </row>
    <row r="13083" spans="1:10" x14ac:dyDescent="0.3">
      <c r="A13083" s="38" t="s">
        <v>247</v>
      </c>
      <c r="B13083" s="15"/>
      <c r="C13083" s="15">
        <v>0</v>
      </c>
      <c r="E13083" s="36" t="s">
        <v>253</v>
      </c>
      <c r="F13083" s="15">
        <v>1328000</v>
      </c>
      <c r="G13083" s="15">
        <v>5817000</v>
      </c>
      <c r="I13083" s="38" t="s">
        <v>257</v>
      </c>
      <c r="J13083" s="15">
        <v>11.2</v>
      </c>
    </row>
    <row r="13084" spans="1:10" x14ac:dyDescent="0.3">
      <c r="A13084" s="38" t="s">
        <v>249</v>
      </c>
      <c r="B13084" s="15"/>
      <c r="C13084" s="15">
        <v>0</v>
      </c>
      <c r="E13084" s="35" t="s">
        <v>274</v>
      </c>
      <c r="F13084" s="15">
        <v>6348749</v>
      </c>
      <c r="G13084" s="15">
        <v>59271415</v>
      </c>
      <c r="I13084" s="38" t="s">
        <v>252</v>
      </c>
      <c r="J13084" s="15">
        <v>11.1</v>
      </c>
    </row>
    <row r="13085" spans="1:10" x14ac:dyDescent="0.3">
      <c r="A13085" s="38" t="s">
        <v>251</v>
      </c>
      <c r="B13085" s="15"/>
      <c r="C13085" s="15">
        <v>0</v>
      </c>
      <c r="E13085" s="36" t="s">
        <v>246</v>
      </c>
      <c r="F13085" s="15">
        <v>1252000</v>
      </c>
      <c r="G13085" s="15">
        <v>9940887</v>
      </c>
      <c r="I13085" s="38" t="s">
        <v>255</v>
      </c>
      <c r="J13085" s="15">
        <v>11.7</v>
      </c>
    </row>
    <row r="13086" spans="1:10" x14ac:dyDescent="0.3">
      <c r="A13086" s="38" t="s">
        <v>254</v>
      </c>
      <c r="B13086" s="15"/>
      <c r="C13086" s="15">
        <v>0</v>
      </c>
      <c r="E13086" s="36" t="s">
        <v>248</v>
      </c>
      <c r="F13086" s="15">
        <v>1520500</v>
      </c>
      <c r="G13086" s="15">
        <v>17110110</v>
      </c>
      <c r="I13086" s="38" t="s">
        <v>258</v>
      </c>
      <c r="J13086" s="15">
        <v>10.5</v>
      </c>
    </row>
    <row r="13087" spans="1:10" x14ac:dyDescent="0.3">
      <c r="A13087" s="38" t="s">
        <v>257</v>
      </c>
      <c r="B13087" s="15">
        <v>420000</v>
      </c>
      <c r="C13087" s="15">
        <v>420000</v>
      </c>
      <c r="E13087" s="36" t="s">
        <v>250</v>
      </c>
      <c r="F13087" s="15">
        <v>1814790</v>
      </c>
      <c r="G13087" s="15">
        <v>8957318</v>
      </c>
      <c r="I13087" s="38" t="s">
        <v>260</v>
      </c>
      <c r="J13087" s="15">
        <v>9.5</v>
      </c>
    </row>
    <row r="13088" spans="1:10" x14ac:dyDescent="0.3">
      <c r="A13088" s="38" t="s">
        <v>252</v>
      </c>
      <c r="B13088" s="15"/>
      <c r="C13088" s="15">
        <v>0</v>
      </c>
      <c r="E13088" s="37" t="s">
        <v>252</v>
      </c>
      <c r="F13088" s="15">
        <v>624971</v>
      </c>
      <c r="G13088" s="15">
        <v>3475666</v>
      </c>
      <c r="I13088" s="38" t="s">
        <v>262</v>
      </c>
      <c r="J13088" s="15">
        <v>8</v>
      </c>
    </row>
    <row r="13089" spans="1:10" x14ac:dyDescent="0.3">
      <c r="A13089" s="38" t="s">
        <v>255</v>
      </c>
      <c r="B13089" s="15">
        <v>156000</v>
      </c>
      <c r="C13089" s="15">
        <v>156000</v>
      </c>
      <c r="E13089" s="37" t="s">
        <v>255</v>
      </c>
      <c r="F13089" s="15">
        <v>620220</v>
      </c>
      <c r="G13089" s="15">
        <v>2494704</v>
      </c>
      <c r="I13089" s="38" t="s">
        <v>263</v>
      </c>
      <c r="J13089" s="15">
        <v>7.3</v>
      </c>
    </row>
    <row r="13090" spans="1:10" x14ac:dyDescent="0.3">
      <c r="A13090" s="38" t="s">
        <v>258</v>
      </c>
      <c r="B13090" s="15">
        <v>180000</v>
      </c>
      <c r="C13090" s="15">
        <v>360000</v>
      </c>
      <c r="E13090" s="37" t="s">
        <v>258</v>
      </c>
      <c r="F13090" s="15">
        <v>569599</v>
      </c>
      <c r="G13090" s="15">
        <v>2986948</v>
      </c>
      <c r="I13090" s="35" t="s">
        <v>266</v>
      </c>
      <c r="J13090" s="15"/>
    </row>
    <row r="13091" spans="1:10" x14ac:dyDescent="0.3">
      <c r="A13091" s="38" t="s">
        <v>260</v>
      </c>
      <c r="B13091" s="15">
        <v>190000</v>
      </c>
      <c r="C13091" s="15">
        <v>190000</v>
      </c>
      <c r="E13091" s="36" t="s">
        <v>253</v>
      </c>
      <c r="F13091" s="15">
        <v>1761459</v>
      </c>
      <c r="G13091" s="15">
        <v>23263100</v>
      </c>
      <c r="I13091" s="38" t="s">
        <v>245</v>
      </c>
      <c r="J13091" s="15">
        <v>8.1999999999999993</v>
      </c>
    </row>
    <row r="13092" spans="1:10" x14ac:dyDescent="0.3">
      <c r="A13092" s="38" t="s">
        <v>262</v>
      </c>
      <c r="B13092" s="15"/>
      <c r="C13092" s="15">
        <v>0</v>
      </c>
      <c r="E13092" s="35" t="s">
        <v>275</v>
      </c>
      <c r="F13092" s="15">
        <v>6017926</v>
      </c>
      <c r="G13092" s="15">
        <v>60503807</v>
      </c>
      <c r="I13092" s="38" t="s">
        <v>247</v>
      </c>
      <c r="J13092" s="15">
        <v>7.8</v>
      </c>
    </row>
    <row r="13093" spans="1:10" x14ac:dyDescent="0.3">
      <c r="A13093" s="38" t="s">
        <v>263</v>
      </c>
      <c r="B13093" s="15">
        <v>139000</v>
      </c>
      <c r="C13093" s="15">
        <v>139000</v>
      </c>
      <c r="E13093" s="36" t="s">
        <v>246</v>
      </c>
      <c r="F13093" s="15">
        <v>1722664</v>
      </c>
      <c r="G13093" s="15">
        <v>17411436</v>
      </c>
      <c r="I13093" s="38" t="s">
        <v>249</v>
      </c>
      <c r="J13093" s="15">
        <v>9</v>
      </c>
    </row>
    <row r="13094" spans="1:10" x14ac:dyDescent="0.3">
      <c r="A13094" s="35" t="s">
        <v>269</v>
      </c>
      <c r="B13094" s="15"/>
      <c r="C13094" s="15"/>
      <c r="E13094" s="36" t="s">
        <v>248</v>
      </c>
      <c r="F13094" s="15">
        <v>1723985</v>
      </c>
      <c r="G13094" s="15">
        <v>17170841</v>
      </c>
      <c r="I13094" s="38" t="s">
        <v>251</v>
      </c>
      <c r="J13094" s="15">
        <v>7.5</v>
      </c>
    </row>
    <row r="13095" spans="1:10" x14ac:dyDescent="0.3">
      <c r="A13095" s="38" t="s">
        <v>245</v>
      </c>
      <c r="B13095" s="15">
        <v>239500</v>
      </c>
      <c r="C13095" s="15">
        <v>239500</v>
      </c>
      <c r="E13095" s="36" t="s">
        <v>250</v>
      </c>
      <c r="F13095" s="15">
        <v>1539302</v>
      </c>
      <c r="G13095" s="15">
        <v>16420602</v>
      </c>
      <c r="I13095" s="38" t="s">
        <v>254</v>
      </c>
      <c r="J13095" s="15">
        <v>8.8000000000000007</v>
      </c>
    </row>
    <row r="13096" spans="1:10" x14ac:dyDescent="0.3">
      <c r="A13096" s="38" t="s">
        <v>247</v>
      </c>
      <c r="B13096" s="15"/>
      <c r="C13096" s="15">
        <v>0</v>
      </c>
      <c r="E13096" s="37" t="s">
        <v>252</v>
      </c>
      <c r="F13096" s="15">
        <v>490000</v>
      </c>
      <c r="G13096" s="15">
        <v>5618840</v>
      </c>
      <c r="I13096" s="38" t="s">
        <v>257</v>
      </c>
      <c r="J13096" s="15">
        <v>9.5</v>
      </c>
    </row>
    <row r="13097" spans="1:10" x14ac:dyDescent="0.3">
      <c r="A13097" s="38" t="s">
        <v>249</v>
      </c>
      <c r="B13097" s="15">
        <v>155000</v>
      </c>
      <c r="C13097" s="15">
        <v>155000</v>
      </c>
      <c r="E13097" s="37" t="s">
        <v>255</v>
      </c>
      <c r="F13097" s="15">
        <v>536802</v>
      </c>
      <c r="G13097" s="15">
        <v>4190452</v>
      </c>
      <c r="I13097" s="38" t="s">
        <v>252</v>
      </c>
      <c r="J13097" s="15">
        <v>9.5</v>
      </c>
    </row>
    <row r="13098" spans="1:10" x14ac:dyDescent="0.3">
      <c r="A13098" s="38" t="s">
        <v>251</v>
      </c>
      <c r="B13098" s="15">
        <v>140000</v>
      </c>
      <c r="C13098" s="15">
        <v>140000</v>
      </c>
      <c r="E13098" s="37" t="s">
        <v>258</v>
      </c>
      <c r="F13098" s="15">
        <v>512500</v>
      </c>
      <c r="G13098" s="15">
        <v>6611310</v>
      </c>
      <c r="I13098" s="38" t="s">
        <v>255</v>
      </c>
      <c r="J13098" s="15">
        <v>9.1999999999999993</v>
      </c>
    </row>
    <row r="13099" spans="1:10" x14ac:dyDescent="0.3">
      <c r="A13099" s="38" t="s">
        <v>254</v>
      </c>
      <c r="B13099" s="15">
        <v>282649</v>
      </c>
      <c r="C13099" s="15">
        <v>282649</v>
      </c>
      <c r="E13099" s="36" t="s">
        <v>253</v>
      </c>
      <c r="F13099" s="15">
        <v>1031975</v>
      </c>
      <c r="G13099" s="15">
        <v>9500928</v>
      </c>
      <c r="I13099" s="38" t="s">
        <v>258</v>
      </c>
      <c r="J13099" s="15">
        <v>9</v>
      </c>
    </row>
    <row r="13100" spans="1:10" x14ac:dyDescent="0.3">
      <c r="A13100" s="38" t="s">
        <v>257</v>
      </c>
      <c r="B13100" s="15"/>
      <c r="C13100" s="15">
        <v>0</v>
      </c>
      <c r="E13100" s="14">
        <v>445</v>
      </c>
      <c r="F13100" s="15">
        <v>8591102</v>
      </c>
      <c r="G13100" s="15">
        <v>9689437</v>
      </c>
      <c r="I13100" s="38" t="s">
        <v>260</v>
      </c>
      <c r="J13100" s="15">
        <v>8.3000000000000007</v>
      </c>
    </row>
    <row r="13101" spans="1:10" x14ac:dyDescent="0.3">
      <c r="A13101" s="38" t="s">
        <v>252</v>
      </c>
      <c r="B13101" s="15"/>
      <c r="C13101" s="15">
        <v>0</v>
      </c>
      <c r="E13101" s="35" t="s">
        <v>259</v>
      </c>
      <c r="F13101" s="15">
        <v>326700</v>
      </c>
      <c r="G13101" s="15">
        <v>326700</v>
      </c>
      <c r="I13101" s="38" t="s">
        <v>262</v>
      </c>
      <c r="J13101" s="15">
        <v>7.8</v>
      </c>
    </row>
    <row r="13102" spans="1:10" x14ac:dyDescent="0.3">
      <c r="A13102" s="38" t="s">
        <v>255</v>
      </c>
      <c r="B13102" s="15"/>
      <c r="C13102" s="15">
        <v>0</v>
      </c>
      <c r="E13102" s="36" t="s">
        <v>246</v>
      </c>
      <c r="F13102" s="15"/>
      <c r="G13102" s="15">
        <v>0</v>
      </c>
      <c r="I13102" s="38" t="s">
        <v>263</v>
      </c>
      <c r="J13102" s="15">
        <v>7</v>
      </c>
    </row>
    <row r="13103" spans="1:10" x14ac:dyDescent="0.3">
      <c r="A13103" s="38" t="s">
        <v>258</v>
      </c>
      <c r="B13103" s="15"/>
      <c r="C13103" s="15">
        <v>0</v>
      </c>
      <c r="E13103" s="36" t="s">
        <v>248</v>
      </c>
      <c r="F13103" s="15"/>
      <c r="G13103" s="15">
        <v>0</v>
      </c>
      <c r="I13103" s="35" t="s">
        <v>267</v>
      </c>
      <c r="J13103" s="15"/>
    </row>
    <row r="13104" spans="1:10" x14ac:dyDescent="0.3">
      <c r="A13104" s="38" t="s">
        <v>260</v>
      </c>
      <c r="B13104" s="15"/>
      <c r="C13104" s="15">
        <v>0</v>
      </c>
      <c r="E13104" s="36" t="s">
        <v>250</v>
      </c>
      <c r="F13104" s="15"/>
      <c r="G13104" s="15">
        <v>0</v>
      </c>
      <c r="I13104" s="38" t="s">
        <v>245</v>
      </c>
      <c r="J13104" s="15">
        <v>7.7</v>
      </c>
    </row>
    <row r="13105" spans="1:10" x14ac:dyDescent="0.3">
      <c r="A13105" s="38" t="s">
        <v>262</v>
      </c>
      <c r="B13105" s="15">
        <v>204457</v>
      </c>
      <c r="C13105" s="15">
        <v>408913</v>
      </c>
      <c r="E13105" s="37" t="s">
        <v>252</v>
      </c>
      <c r="F13105" s="15"/>
      <c r="G13105" s="15">
        <v>0</v>
      </c>
      <c r="I13105" s="38" t="s">
        <v>247</v>
      </c>
      <c r="J13105" s="15">
        <v>8</v>
      </c>
    </row>
    <row r="13106" spans="1:10" x14ac:dyDescent="0.3">
      <c r="A13106" s="38" t="s">
        <v>263</v>
      </c>
      <c r="B13106" s="15"/>
      <c r="C13106" s="15">
        <v>0</v>
      </c>
      <c r="E13106" s="37" t="s">
        <v>255</v>
      </c>
      <c r="F13106" s="15"/>
      <c r="G13106" s="15">
        <v>0</v>
      </c>
      <c r="I13106" s="38" t="s">
        <v>249</v>
      </c>
      <c r="J13106" s="15">
        <v>7.3</v>
      </c>
    </row>
    <row r="13107" spans="1:10" x14ac:dyDescent="0.3">
      <c r="A13107" s="35" t="s">
        <v>270</v>
      </c>
      <c r="B13107" s="15"/>
      <c r="C13107" s="15"/>
      <c r="E13107" s="37" t="s">
        <v>258</v>
      </c>
      <c r="F13107" s="15"/>
      <c r="G13107" s="15">
        <v>0</v>
      </c>
      <c r="I13107" s="38" t="s">
        <v>251</v>
      </c>
      <c r="J13107" s="15">
        <v>8.9</v>
      </c>
    </row>
    <row r="13108" spans="1:10" x14ac:dyDescent="0.3">
      <c r="A13108" s="38" t="s">
        <v>245</v>
      </c>
      <c r="B13108" s="15"/>
      <c r="C13108" s="15">
        <v>0</v>
      </c>
      <c r="E13108" s="36" t="s">
        <v>253</v>
      </c>
      <c r="F13108" s="15">
        <v>326700</v>
      </c>
      <c r="G13108" s="15">
        <v>326700</v>
      </c>
      <c r="I13108" s="38" t="s">
        <v>254</v>
      </c>
      <c r="J13108" s="15">
        <v>7.6</v>
      </c>
    </row>
    <row r="13109" spans="1:10" x14ac:dyDescent="0.3">
      <c r="A13109" s="38" t="s">
        <v>247</v>
      </c>
      <c r="B13109" s="15">
        <v>206000</v>
      </c>
      <c r="C13109" s="15">
        <v>664950</v>
      </c>
      <c r="E13109" s="35" t="s">
        <v>265</v>
      </c>
      <c r="F13109" s="15">
        <v>658667</v>
      </c>
      <c r="G13109" s="15">
        <v>658667</v>
      </c>
      <c r="I13109" s="38" t="s">
        <v>257</v>
      </c>
      <c r="J13109" s="15">
        <v>7.7</v>
      </c>
    </row>
    <row r="13110" spans="1:10" x14ac:dyDescent="0.3">
      <c r="A13110" s="38" t="s">
        <v>249</v>
      </c>
      <c r="B13110" s="15">
        <v>105500</v>
      </c>
      <c r="C13110" s="15">
        <v>105500</v>
      </c>
      <c r="E13110" s="36" t="s">
        <v>246</v>
      </c>
      <c r="F13110" s="15"/>
      <c r="G13110" s="15">
        <v>0</v>
      </c>
      <c r="I13110" s="38" t="s">
        <v>252</v>
      </c>
      <c r="J13110" s="15">
        <v>7.9</v>
      </c>
    </row>
    <row r="13111" spans="1:10" x14ac:dyDescent="0.3">
      <c r="A13111" s="38" t="s">
        <v>251</v>
      </c>
      <c r="B13111" s="15">
        <v>217500</v>
      </c>
      <c r="C13111" s="15">
        <v>435000</v>
      </c>
      <c r="E13111" s="36" t="s">
        <v>248</v>
      </c>
      <c r="F13111" s="15"/>
      <c r="G13111" s="15">
        <v>0</v>
      </c>
      <c r="I13111" s="38" t="s">
        <v>255</v>
      </c>
      <c r="J13111" s="15">
        <v>7.4</v>
      </c>
    </row>
    <row r="13112" spans="1:10" x14ac:dyDescent="0.3">
      <c r="A13112" s="38" t="s">
        <v>254</v>
      </c>
      <c r="B13112" s="15"/>
      <c r="C13112" s="15">
        <v>0</v>
      </c>
      <c r="E13112" s="36" t="s">
        <v>250</v>
      </c>
      <c r="F13112" s="15">
        <v>658667</v>
      </c>
      <c r="G13112" s="15">
        <v>658667</v>
      </c>
      <c r="I13112" s="38" t="s">
        <v>258</v>
      </c>
      <c r="J13112" s="15">
        <v>7.5</v>
      </c>
    </row>
    <row r="13113" spans="1:10" x14ac:dyDescent="0.3">
      <c r="A13113" s="38" t="s">
        <v>257</v>
      </c>
      <c r="B13113" s="15">
        <v>214000</v>
      </c>
      <c r="C13113" s="15">
        <v>214000</v>
      </c>
      <c r="E13113" s="37" t="s">
        <v>252</v>
      </c>
      <c r="F13113" s="15"/>
      <c r="G13113" s="15">
        <v>0</v>
      </c>
      <c r="I13113" s="38" t="s">
        <v>260</v>
      </c>
      <c r="J13113" s="15">
        <v>7.1</v>
      </c>
    </row>
    <row r="13114" spans="1:10" x14ac:dyDescent="0.3">
      <c r="A13114" s="38" t="s">
        <v>252</v>
      </c>
      <c r="B13114" s="15">
        <v>330000</v>
      </c>
      <c r="C13114" s="15">
        <v>660000</v>
      </c>
      <c r="E13114" s="37" t="s">
        <v>255</v>
      </c>
      <c r="F13114" s="15">
        <v>658667</v>
      </c>
      <c r="G13114" s="15">
        <v>658667</v>
      </c>
      <c r="I13114" s="38" t="s">
        <v>262</v>
      </c>
      <c r="J13114" s="15">
        <v>6.6</v>
      </c>
    </row>
    <row r="13115" spans="1:10" x14ac:dyDescent="0.3">
      <c r="A13115" s="38" t="s">
        <v>255</v>
      </c>
      <c r="B13115" s="15">
        <v>199500</v>
      </c>
      <c r="C13115" s="15">
        <v>199500</v>
      </c>
      <c r="E13115" s="37" t="s">
        <v>258</v>
      </c>
      <c r="F13115" s="15"/>
      <c r="G13115" s="15">
        <v>0</v>
      </c>
      <c r="I13115" s="38" t="s">
        <v>263</v>
      </c>
      <c r="J13115" s="15">
        <v>6.2</v>
      </c>
    </row>
    <row r="13116" spans="1:10" x14ac:dyDescent="0.3">
      <c r="A13116" s="38" t="s">
        <v>258</v>
      </c>
      <c r="B13116" s="15"/>
      <c r="C13116" s="15">
        <v>0</v>
      </c>
      <c r="E13116" s="36" t="s">
        <v>253</v>
      </c>
      <c r="F13116" s="15"/>
      <c r="G13116" s="15">
        <v>0</v>
      </c>
      <c r="I13116" s="35" t="s">
        <v>268</v>
      </c>
      <c r="J13116" s="15"/>
    </row>
    <row r="13117" spans="1:10" x14ac:dyDescent="0.3">
      <c r="A13117" s="38" t="s">
        <v>260</v>
      </c>
      <c r="B13117" s="15"/>
      <c r="C13117" s="15">
        <v>0</v>
      </c>
      <c r="E13117" s="35" t="s">
        <v>244</v>
      </c>
      <c r="F13117" s="15"/>
      <c r="G13117" s="15">
        <v>0</v>
      </c>
      <c r="I13117" s="38" t="s">
        <v>245</v>
      </c>
      <c r="J13117" s="15">
        <v>6.1</v>
      </c>
    </row>
    <row r="13118" spans="1:10" x14ac:dyDescent="0.3">
      <c r="A13118" s="38" t="s">
        <v>262</v>
      </c>
      <c r="B13118" s="15"/>
      <c r="C13118" s="15">
        <v>0</v>
      </c>
      <c r="E13118" s="36" t="s">
        <v>246</v>
      </c>
      <c r="F13118" s="15"/>
      <c r="G13118" s="15">
        <v>0</v>
      </c>
      <c r="I13118" s="38" t="s">
        <v>247</v>
      </c>
      <c r="J13118" s="15">
        <v>6.1</v>
      </c>
    </row>
    <row r="13119" spans="1:10" x14ac:dyDescent="0.3">
      <c r="A13119" s="38" t="s">
        <v>263</v>
      </c>
      <c r="B13119" s="15">
        <v>290000</v>
      </c>
      <c r="C13119" s="15">
        <v>290000</v>
      </c>
      <c r="E13119" s="36" t="s">
        <v>248</v>
      </c>
      <c r="F13119" s="15"/>
      <c r="G13119" s="15">
        <v>0</v>
      </c>
      <c r="I13119" s="38" t="s">
        <v>249</v>
      </c>
      <c r="J13119" s="15">
        <v>6.1</v>
      </c>
    </row>
    <row r="13120" spans="1:10" x14ac:dyDescent="0.3">
      <c r="A13120" s="35" t="s">
        <v>271</v>
      </c>
      <c r="B13120" s="15"/>
      <c r="C13120" s="15"/>
      <c r="E13120" s="36" t="s">
        <v>250</v>
      </c>
      <c r="F13120" s="15"/>
      <c r="G13120" s="15">
        <v>0</v>
      </c>
      <c r="I13120" s="38" t="s">
        <v>251</v>
      </c>
      <c r="J13120" s="15">
        <v>6.8</v>
      </c>
    </row>
    <row r="13121" spans="1:10" x14ac:dyDescent="0.3">
      <c r="A13121" s="38" t="s">
        <v>245</v>
      </c>
      <c r="B13121" s="15"/>
      <c r="C13121" s="15">
        <v>0</v>
      </c>
      <c r="E13121" s="37" t="s">
        <v>252</v>
      </c>
      <c r="F13121" s="15"/>
      <c r="G13121" s="15">
        <v>0</v>
      </c>
      <c r="I13121" s="38" t="s">
        <v>254</v>
      </c>
      <c r="J13121" s="15">
        <v>6.8</v>
      </c>
    </row>
    <row r="13122" spans="1:10" x14ac:dyDescent="0.3">
      <c r="A13122" s="38" t="s">
        <v>247</v>
      </c>
      <c r="B13122" s="15">
        <v>339950</v>
      </c>
      <c r="C13122" s="15">
        <v>339950</v>
      </c>
      <c r="E13122" s="37" t="s">
        <v>255</v>
      </c>
      <c r="F13122" s="15"/>
      <c r="G13122" s="15">
        <v>0</v>
      </c>
      <c r="I13122" s="38" t="s">
        <v>257</v>
      </c>
      <c r="J13122" s="15">
        <v>6.3</v>
      </c>
    </row>
    <row r="13123" spans="1:10" x14ac:dyDescent="0.3">
      <c r="A13123" s="38" t="s">
        <v>249</v>
      </c>
      <c r="B13123" s="15">
        <v>174950</v>
      </c>
      <c r="C13123" s="15">
        <v>174950</v>
      </c>
      <c r="E13123" s="37" t="s">
        <v>258</v>
      </c>
      <c r="F13123" s="15"/>
      <c r="G13123" s="15">
        <v>0</v>
      </c>
      <c r="I13123" s="38" t="s">
        <v>252</v>
      </c>
      <c r="J13123" s="15">
        <v>5.6</v>
      </c>
    </row>
    <row r="13124" spans="1:10" x14ac:dyDescent="0.3">
      <c r="A13124" s="38" t="s">
        <v>251</v>
      </c>
      <c r="B13124" s="15">
        <v>371000</v>
      </c>
      <c r="C13124" s="15">
        <v>371000</v>
      </c>
      <c r="E13124" s="36" t="s">
        <v>253</v>
      </c>
      <c r="F13124" s="15"/>
      <c r="G13124" s="15">
        <v>0</v>
      </c>
      <c r="I13124" s="38" t="s">
        <v>255</v>
      </c>
      <c r="J13124" s="15">
        <v>5.4</v>
      </c>
    </row>
    <row r="13125" spans="1:10" x14ac:dyDescent="0.3">
      <c r="A13125" s="38" t="s">
        <v>254</v>
      </c>
      <c r="B13125" s="15">
        <v>237000</v>
      </c>
      <c r="C13125" s="15">
        <v>237000</v>
      </c>
      <c r="E13125" s="35" t="s">
        <v>256</v>
      </c>
      <c r="F13125" s="15">
        <v>550000</v>
      </c>
      <c r="G13125" s="15">
        <v>550000</v>
      </c>
      <c r="I13125" s="38" t="s">
        <v>258</v>
      </c>
      <c r="J13125" s="15">
        <v>5.3</v>
      </c>
    </row>
    <row r="13126" spans="1:10" x14ac:dyDescent="0.3">
      <c r="A13126" s="38" t="s">
        <v>257</v>
      </c>
      <c r="B13126" s="15"/>
      <c r="C13126" s="15">
        <v>0</v>
      </c>
      <c r="E13126" s="36" t="s">
        <v>246</v>
      </c>
      <c r="F13126" s="15">
        <v>550000</v>
      </c>
      <c r="G13126" s="15">
        <v>550000</v>
      </c>
      <c r="I13126" s="38" t="s">
        <v>260</v>
      </c>
      <c r="J13126" s="15">
        <v>4.9000000000000004</v>
      </c>
    </row>
    <row r="13127" spans="1:10" x14ac:dyDescent="0.3">
      <c r="A13127" s="38" t="s">
        <v>252</v>
      </c>
      <c r="B13127" s="15">
        <v>302000</v>
      </c>
      <c r="C13127" s="15">
        <v>302000</v>
      </c>
      <c r="E13127" s="36" t="s">
        <v>248</v>
      </c>
      <c r="F13127" s="15"/>
      <c r="G13127" s="15">
        <v>0</v>
      </c>
      <c r="I13127" s="38" t="s">
        <v>262</v>
      </c>
      <c r="J13127" s="15">
        <v>4.4000000000000004</v>
      </c>
    </row>
    <row r="13128" spans="1:10" x14ac:dyDescent="0.3">
      <c r="A13128" s="38" t="s">
        <v>255</v>
      </c>
      <c r="B13128" s="15">
        <v>311000</v>
      </c>
      <c r="C13128" s="15">
        <v>311000</v>
      </c>
      <c r="E13128" s="36" t="s">
        <v>250</v>
      </c>
      <c r="F13128" s="15"/>
      <c r="G13128" s="15">
        <v>0</v>
      </c>
      <c r="I13128" s="38" t="s">
        <v>263</v>
      </c>
      <c r="J13128" s="15">
        <v>3.4</v>
      </c>
    </row>
    <row r="13129" spans="1:10" x14ac:dyDescent="0.3">
      <c r="A13129" s="38" t="s">
        <v>258</v>
      </c>
      <c r="B13129" s="15">
        <v>253750</v>
      </c>
      <c r="C13129" s="15">
        <v>507500</v>
      </c>
      <c r="E13129" s="37" t="s">
        <v>252</v>
      </c>
      <c r="F13129" s="15"/>
      <c r="G13129" s="15">
        <v>0</v>
      </c>
      <c r="I13129" s="35" t="s">
        <v>269</v>
      </c>
      <c r="J13129" s="15"/>
    </row>
    <row r="13130" spans="1:10" x14ac:dyDescent="0.3">
      <c r="A13130" s="38" t="s">
        <v>260</v>
      </c>
      <c r="B13130" s="15">
        <v>200125</v>
      </c>
      <c r="C13130" s="15">
        <v>400250</v>
      </c>
      <c r="E13130" s="37" t="s">
        <v>255</v>
      </c>
      <c r="F13130" s="15"/>
      <c r="G13130" s="15">
        <v>0</v>
      </c>
      <c r="I13130" s="38" t="s">
        <v>245</v>
      </c>
      <c r="J13130" s="15">
        <v>3.4</v>
      </c>
    </row>
    <row r="13131" spans="1:10" x14ac:dyDescent="0.3">
      <c r="A13131" s="38" t="s">
        <v>262</v>
      </c>
      <c r="B13131" s="15"/>
      <c r="C13131" s="15">
        <v>0</v>
      </c>
      <c r="E13131" s="37" t="s">
        <v>258</v>
      </c>
      <c r="F13131" s="15"/>
      <c r="G13131" s="15">
        <v>0</v>
      </c>
      <c r="I13131" s="38" t="s">
        <v>247</v>
      </c>
      <c r="J13131" s="15">
        <v>3.2</v>
      </c>
    </row>
    <row r="13132" spans="1:10" x14ac:dyDescent="0.3">
      <c r="A13132" s="38" t="s">
        <v>263</v>
      </c>
      <c r="B13132" s="15">
        <v>120000</v>
      </c>
      <c r="C13132" s="15">
        <v>240000</v>
      </c>
      <c r="E13132" s="36" t="s">
        <v>253</v>
      </c>
      <c r="F13132" s="15"/>
      <c r="G13132" s="15">
        <v>0</v>
      </c>
      <c r="I13132" s="38" t="s">
        <v>249</v>
      </c>
      <c r="J13132" s="15">
        <v>3.1</v>
      </c>
    </row>
    <row r="13133" spans="1:10" x14ac:dyDescent="0.3">
      <c r="A13133" s="35" t="s">
        <v>272</v>
      </c>
      <c r="B13133" s="15"/>
      <c r="C13133" s="15"/>
      <c r="E13133" s="35" t="s">
        <v>261</v>
      </c>
      <c r="F13133" s="15">
        <v>754900</v>
      </c>
      <c r="G13133" s="15">
        <v>754900</v>
      </c>
      <c r="I13133" s="38" t="s">
        <v>251</v>
      </c>
      <c r="J13133" s="15">
        <v>3.4</v>
      </c>
    </row>
    <row r="13134" spans="1:10" x14ac:dyDescent="0.3">
      <c r="A13134" s="38" t="s">
        <v>245</v>
      </c>
      <c r="B13134" s="15"/>
      <c r="C13134" s="15">
        <v>0</v>
      </c>
      <c r="E13134" s="36" t="s">
        <v>246</v>
      </c>
      <c r="F13134" s="15">
        <v>349900</v>
      </c>
      <c r="G13134" s="15">
        <v>349900</v>
      </c>
      <c r="I13134" s="38" t="s">
        <v>254</v>
      </c>
      <c r="J13134" s="15">
        <v>4.0999999999999996</v>
      </c>
    </row>
    <row r="13135" spans="1:10" x14ac:dyDescent="0.3">
      <c r="A13135" s="38" t="s">
        <v>247</v>
      </c>
      <c r="B13135" s="15"/>
      <c r="C13135" s="15">
        <v>0</v>
      </c>
      <c r="E13135" s="36" t="s">
        <v>248</v>
      </c>
      <c r="F13135" s="15"/>
      <c r="G13135" s="15">
        <v>0</v>
      </c>
      <c r="I13135" s="38" t="s">
        <v>257</v>
      </c>
      <c r="J13135" s="15">
        <v>5.0999999999999996</v>
      </c>
    </row>
    <row r="13136" spans="1:10" x14ac:dyDescent="0.3">
      <c r="A13136" s="38" t="s">
        <v>249</v>
      </c>
      <c r="B13136" s="15"/>
      <c r="C13136" s="15">
        <v>0</v>
      </c>
      <c r="E13136" s="36" t="s">
        <v>250</v>
      </c>
      <c r="F13136" s="15">
        <v>405000</v>
      </c>
      <c r="G13136" s="15">
        <v>405000</v>
      </c>
      <c r="I13136" s="38" t="s">
        <v>252</v>
      </c>
      <c r="J13136" s="15">
        <v>5.4</v>
      </c>
    </row>
    <row r="13137" spans="1:10" x14ac:dyDescent="0.3">
      <c r="A13137" s="38" t="s">
        <v>251</v>
      </c>
      <c r="B13137" s="15"/>
      <c r="C13137" s="15">
        <v>0</v>
      </c>
      <c r="E13137" s="37" t="s">
        <v>252</v>
      </c>
      <c r="F13137" s="15"/>
      <c r="G13137" s="15">
        <v>0</v>
      </c>
      <c r="I13137" s="38" t="s">
        <v>255</v>
      </c>
      <c r="J13137" s="15">
        <v>5.7</v>
      </c>
    </row>
    <row r="13138" spans="1:10" x14ac:dyDescent="0.3">
      <c r="A13138" s="38" t="s">
        <v>254</v>
      </c>
      <c r="B13138" s="15"/>
      <c r="C13138" s="15">
        <v>0</v>
      </c>
      <c r="E13138" s="37" t="s">
        <v>255</v>
      </c>
      <c r="F13138" s="15"/>
      <c r="G13138" s="15">
        <v>0</v>
      </c>
      <c r="I13138" s="38" t="s">
        <v>258</v>
      </c>
      <c r="J13138" s="15">
        <v>5.9</v>
      </c>
    </row>
    <row r="13139" spans="1:10" x14ac:dyDescent="0.3">
      <c r="A13139" s="38" t="s">
        <v>257</v>
      </c>
      <c r="B13139" s="15">
        <v>102000</v>
      </c>
      <c r="C13139" s="15">
        <v>102000</v>
      </c>
      <c r="E13139" s="37" t="s">
        <v>258</v>
      </c>
      <c r="F13139" s="15">
        <v>405000</v>
      </c>
      <c r="G13139" s="15">
        <v>405000</v>
      </c>
      <c r="I13139" s="38" t="s">
        <v>260</v>
      </c>
      <c r="J13139" s="15">
        <v>5.2</v>
      </c>
    </row>
    <row r="13140" spans="1:10" x14ac:dyDescent="0.3">
      <c r="A13140" s="38" t="s">
        <v>252</v>
      </c>
      <c r="B13140" s="15"/>
      <c r="C13140" s="15">
        <v>0</v>
      </c>
      <c r="E13140" s="36" t="s">
        <v>253</v>
      </c>
      <c r="F13140" s="15"/>
      <c r="G13140" s="15">
        <v>0</v>
      </c>
      <c r="I13140" s="38" t="s">
        <v>262</v>
      </c>
      <c r="J13140" s="15">
        <v>4.8</v>
      </c>
    </row>
    <row r="13141" spans="1:10" x14ac:dyDescent="0.3">
      <c r="A13141" s="38" t="s">
        <v>255</v>
      </c>
      <c r="B13141" s="15">
        <v>236500</v>
      </c>
      <c r="C13141" s="15">
        <v>473000</v>
      </c>
      <c r="E13141" s="35" t="s">
        <v>264</v>
      </c>
      <c r="F13141" s="15">
        <v>295000</v>
      </c>
      <c r="G13141" s="15">
        <v>295000</v>
      </c>
      <c r="I13141" s="38" t="s">
        <v>263</v>
      </c>
      <c r="J13141" s="15">
        <v>4.8</v>
      </c>
    </row>
    <row r="13142" spans="1:10" x14ac:dyDescent="0.3">
      <c r="A13142" s="38" t="s">
        <v>258</v>
      </c>
      <c r="B13142" s="15">
        <v>310000</v>
      </c>
      <c r="C13142" s="15">
        <v>310000</v>
      </c>
      <c r="E13142" s="36" t="s">
        <v>246</v>
      </c>
      <c r="F13142" s="15">
        <v>295000</v>
      </c>
      <c r="G13142" s="15">
        <v>295000</v>
      </c>
      <c r="I13142" s="35" t="s">
        <v>270</v>
      </c>
      <c r="J13142" s="15"/>
    </row>
    <row r="13143" spans="1:10" x14ac:dyDescent="0.3">
      <c r="A13143" s="38" t="s">
        <v>260</v>
      </c>
      <c r="B13143" s="15"/>
      <c r="C13143" s="15">
        <v>0</v>
      </c>
      <c r="E13143" s="36" t="s">
        <v>248</v>
      </c>
      <c r="F13143" s="15"/>
      <c r="G13143" s="15">
        <v>0</v>
      </c>
      <c r="I13143" s="38" t="s">
        <v>245</v>
      </c>
      <c r="J13143" s="15">
        <v>4.8</v>
      </c>
    </row>
    <row r="13144" spans="1:10" x14ac:dyDescent="0.3">
      <c r="A13144" s="38" t="s">
        <v>262</v>
      </c>
      <c r="B13144" s="15"/>
      <c r="C13144" s="15">
        <v>0</v>
      </c>
      <c r="E13144" s="36" t="s">
        <v>250</v>
      </c>
      <c r="F13144" s="15"/>
      <c r="G13144" s="15">
        <v>0</v>
      </c>
      <c r="I13144" s="38" t="s">
        <v>247</v>
      </c>
      <c r="J13144" s="15">
        <v>4.2</v>
      </c>
    </row>
    <row r="13145" spans="1:10" x14ac:dyDescent="0.3">
      <c r="A13145" s="38" t="s">
        <v>263</v>
      </c>
      <c r="B13145" s="15"/>
      <c r="C13145" s="15">
        <v>0</v>
      </c>
      <c r="E13145" s="37" t="s">
        <v>252</v>
      </c>
      <c r="F13145" s="15"/>
      <c r="G13145" s="15">
        <v>0</v>
      </c>
      <c r="I13145" s="38" t="s">
        <v>249</v>
      </c>
      <c r="J13145" s="15">
        <v>3.7</v>
      </c>
    </row>
    <row r="13146" spans="1:10" x14ac:dyDescent="0.3">
      <c r="A13146" s="35" t="s">
        <v>273</v>
      </c>
      <c r="B13146" s="15"/>
      <c r="C13146" s="15"/>
      <c r="E13146" s="37" t="s">
        <v>255</v>
      </c>
      <c r="F13146" s="15"/>
      <c r="G13146" s="15">
        <v>0</v>
      </c>
      <c r="I13146" s="38" t="s">
        <v>251</v>
      </c>
      <c r="J13146" s="15">
        <v>3.7</v>
      </c>
    </row>
    <row r="13147" spans="1:10" x14ac:dyDescent="0.3">
      <c r="A13147" s="38" t="s">
        <v>245</v>
      </c>
      <c r="B13147" s="15"/>
      <c r="C13147" s="15">
        <v>0</v>
      </c>
      <c r="E13147" s="37" t="s">
        <v>258</v>
      </c>
      <c r="F13147" s="15"/>
      <c r="G13147" s="15">
        <v>0</v>
      </c>
      <c r="I13147" s="38" t="s">
        <v>254</v>
      </c>
      <c r="J13147" s="15">
        <v>3.8</v>
      </c>
    </row>
    <row r="13148" spans="1:10" x14ac:dyDescent="0.3">
      <c r="A13148" s="38" t="s">
        <v>247</v>
      </c>
      <c r="B13148" s="15">
        <v>309000</v>
      </c>
      <c r="C13148" s="15">
        <v>309000</v>
      </c>
      <c r="E13148" s="36" t="s">
        <v>253</v>
      </c>
      <c r="F13148" s="15"/>
      <c r="G13148" s="15">
        <v>0</v>
      </c>
      <c r="I13148" s="38" t="s">
        <v>257</v>
      </c>
      <c r="J13148" s="15">
        <v>4.2</v>
      </c>
    </row>
    <row r="13149" spans="1:10" x14ac:dyDescent="0.3">
      <c r="A13149" s="38" t="s">
        <v>249</v>
      </c>
      <c r="B13149" s="15"/>
      <c r="C13149" s="15">
        <v>0</v>
      </c>
      <c r="E13149" s="35" t="s">
        <v>266</v>
      </c>
      <c r="F13149" s="15">
        <v>918000</v>
      </c>
      <c r="G13149" s="15">
        <v>918000</v>
      </c>
      <c r="I13149" s="38" t="s">
        <v>252</v>
      </c>
      <c r="J13149" s="15">
        <v>4.7</v>
      </c>
    </row>
    <row r="13150" spans="1:10" x14ac:dyDescent="0.3">
      <c r="A13150" s="38" t="s">
        <v>251</v>
      </c>
      <c r="B13150" s="15">
        <v>377500</v>
      </c>
      <c r="C13150" s="15">
        <v>755000</v>
      </c>
      <c r="E13150" s="36" t="s">
        <v>246</v>
      </c>
      <c r="F13150" s="15"/>
      <c r="G13150" s="15">
        <v>0</v>
      </c>
      <c r="I13150" s="38" t="s">
        <v>255</v>
      </c>
      <c r="J13150" s="15">
        <v>4.0999999999999996</v>
      </c>
    </row>
    <row r="13151" spans="1:10" x14ac:dyDescent="0.3">
      <c r="A13151" s="38" t="s">
        <v>254</v>
      </c>
      <c r="B13151" s="15">
        <v>316000</v>
      </c>
      <c r="C13151" s="15">
        <v>316000</v>
      </c>
      <c r="E13151" s="36" t="s">
        <v>248</v>
      </c>
      <c r="F13151" s="15">
        <v>369000</v>
      </c>
      <c r="G13151" s="15">
        <v>369000</v>
      </c>
      <c r="I13151" s="38" t="s">
        <v>258</v>
      </c>
      <c r="J13151" s="15">
        <v>3.4</v>
      </c>
    </row>
    <row r="13152" spans="1:10" x14ac:dyDescent="0.3">
      <c r="A13152" s="38" t="s">
        <v>257</v>
      </c>
      <c r="B13152" s="15">
        <v>444000</v>
      </c>
      <c r="C13152" s="15">
        <v>1159000</v>
      </c>
      <c r="E13152" s="36" t="s">
        <v>250</v>
      </c>
      <c r="F13152" s="15">
        <v>388000</v>
      </c>
      <c r="G13152" s="15">
        <v>388000</v>
      </c>
      <c r="I13152" s="38" t="s">
        <v>260</v>
      </c>
      <c r="J13152" s="15">
        <v>3.5</v>
      </c>
    </row>
    <row r="13153" spans="1:10" x14ac:dyDescent="0.3">
      <c r="A13153" s="38" t="s">
        <v>252</v>
      </c>
      <c r="B13153" s="15">
        <v>400000</v>
      </c>
      <c r="C13153" s="15">
        <v>400000</v>
      </c>
      <c r="E13153" s="37" t="s">
        <v>252</v>
      </c>
      <c r="F13153" s="15"/>
      <c r="G13153" s="15">
        <v>0</v>
      </c>
      <c r="I13153" s="38" t="s">
        <v>262</v>
      </c>
      <c r="J13153" s="15">
        <v>3</v>
      </c>
    </row>
    <row r="13154" spans="1:10" x14ac:dyDescent="0.3">
      <c r="A13154" s="38" t="s">
        <v>255</v>
      </c>
      <c r="B13154" s="15">
        <v>450000</v>
      </c>
      <c r="C13154" s="15">
        <v>450000</v>
      </c>
      <c r="E13154" s="37" t="s">
        <v>255</v>
      </c>
      <c r="F13154" s="15"/>
      <c r="G13154" s="15">
        <v>0</v>
      </c>
      <c r="I13154" s="38" t="s">
        <v>263</v>
      </c>
      <c r="J13154" s="15">
        <v>2.2999999999999998</v>
      </c>
    </row>
    <row r="13155" spans="1:10" x14ac:dyDescent="0.3">
      <c r="A13155" s="38" t="s">
        <v>258</v>
      </c>
      <c r="B13155" s="15">
        <v>352000</v>
      </c>
      <c r="C13155" s="15">
        <v>352000</v>
      </c>
      <c r="E13155" s="37" t="s">
        <v>258</v>
      </c>
      <c r="F13155" s="15">
        <v>388000</v>
      </c>
      <c r="G13155" s="15">
        <v>388000</v>
      </c>
      <c r="I13155" s="35" t="s">
        <v>271</v>
      </c>
      <c r="J13155" s="15"/>
    </row>
    <row r="13156" spans="1:10" x14ac:dyDescent="0.3">
      <c r="A13156" s="38" t="s">
        <v>260</v>
      </c>
      <c r="B13156" s="15">
        <v>377500</v>
      </c>
      <c r="C13156" s="15">
        <v>755000</v>
      </c>
      <c r="E13156" s="36" t="s">
        <v>253</v>
      </c>
      <c r="F13156" s="15">
        <v>161000</v>
      </c>
      <c r="G13156" s="15">
        <v>161000</v>
      </c>
      <c r="I13156" s="38" t="s">
        <v>245</v>
      </c>
      <c r="J13156" s="15">
        <v>2</v>
      </c>
    </row>
    <row r="13157" spans="1:10" x14ac:dyDescent="0.3">
      <c r="A13157" s="38" t="s">
        <v>262</v>
      </c>
      <c r="B13157" s="15">
        <v>375000</v>
      </c>
      <c r="C13157" s="15">
        <v>1272000</v>
      </c>
      <c r="E13157" s="35" t="s">
        <v>267</v>
      </c>
      <c r="F13157" s="15">
        <v>440000</v>
      </c>
      <c r="G13157" s="15">
        <v>440000</v>
      </c>
      <c r="I13157" s="38" t="s">
        <v>247</v>
      </c>
      <c r="J13157" s="15">
        <v>2.2999999999999998</v>
      </c>
    </row>
    <row r="13158" spans="1:10" x14ac:dyDescent="0.3">
      <c r="A13158" s="38" t="s">
        <v>263</v>
      </c>
      <c r="B13158" s="15">
        <v>483050</v>
      </c>
      <c r="C13158" s="15">
        <v>726100</v>
      </c>
      <c r="E13158" s="36" t="s">
        <v>246</v>
      </c>
      <c r="F13158" s="15"/>
      <c r="G13158" s="15">
        <v>0</v>
      </c>
      <c r="I13158" s="38" t="s">
        <v>249</v>
      </c>
      <c r="J13158" s="15">
        <v>2</v>
      </c>
    </row>
    <row r="13159" spans="1:10" x14ac:dyDescent="0.3">
      <c r="A13159" s="35" t="s">
        <v>274</v>
      </c>
      <c r="B13159" s="15"/>
      <c r="C13159" s="15"/>
      <c r="E13159" s="36" t="s">
        <v>248</v>
      </c>
      <c r="F13159" s="15"/>
      <c r="G13159" s="15">
        <v>0</v>
      </c>
      <c r="I13159" s="38" t="s">
        <v>251</v>
      </c>
      <c r="J13159" s="15">
        <v>2.1</v>
      </c>
    </row>
    <row r="13160" spans="1:10" x14ac:dyDescent="0.3">
      <c r="A13160" s="38" t="s">
        <v>245</v>
      </c>
      <c r="B13160" s="15">
        <v>230925</v>
      </c>
      <c r="C13160" s="15">
        <v>461850</v>
      </c>
      <c r="E13160" s="36" t="s">
        <v>250</v>
      </c>
      <c r="F13160" s="15"/>
      <c r="G13160" s="15">
        <v>0</v>
      </c>
      <c r="I13160" s="38" t="s">
        <v>254</v>
      </c>
      <c r="J13160" s="15">
        <v>2.4</v>
      </c>
    </row>
    <row r="13161" spans="1:10" x14ac:dyDescent="0.3">
      <c r="A13161" s="38" t="s">
        <v>247</v>
      </c>
      <c r="B13161" s="15"/>
      <c r="C13161" s="15">
        <v>0</v>
      </c>
      <c r="E13161" s="37" t="s">
        <v>252</v>
      </c>
      <c r="F13161" s="15"/>
      <c r="G13161" s="15">
        <v>0</v>
      </c>
      <c r="I13161" s="38" t="s">
        <v>257</v>
      </c>
      <c r="J13161" s="15">
        <v>2.2999999999999998</v>
      </c>
    </row>
    <row r="13162" spans="1:10" x14ac:dyDescent="0.3">
      <c r="A13162" s="38" t="s">
        <v>249</v>
      </c>
      <c r="B13162" s="15">
        <v>292000</v>
      </c>
      <c r="C13162" s="15">
        <v>584000</v>
      </c>
      <c r="E13162" s="37" t="s">
        <v>255</v>
      </c>
      <c r="F13162" s="15"/>
      <c r="G13162" s="15">
        <v>0</v>
      </c>
      <c r="I13162" s="38" t="s">
        <v>252</v>
      </c>
      <c r="J13162" s="15">
        <v>2.8</v>
      </c>
    </row>
    <row r="13163" spans="1:10" x14ac:dyDescent="0.3">
      <c r="A13163" s="38" t="s">
        <v>251</v>
      </c>
      <c r="B13163" s="15"/>
      <c r="C13163" s="15">
        <v>0</v>
      </c>
      <c r="E13163" s="37" t="s">
        <v>258</v>
      </c>
      <c r="F13163" s="15"/>
      <c r="G13163" s="15">
        <v>0</v>
      </c>
      <c r="I13163" s="38" t="s">
        <v>255</v>
      </c>
      <c r="J13163" s="15">
        <v>2.6</v>
      </c>
    </row>
    <row r="13164" spans="1:10" x14ac:dyDescent="0.3">
      <c r="A13164" s="38" t="s">
        <v>254</v>
      </c>
      <c r="B13164" s="15">
        <v>260000</v>
      </c>
      <c r="C13164" s="15">
        <v>260000</v>
      </c>
      <c r="E13164" s="36" t="s">
        <v>253</v>
      </c>
      <c r="F13164" s="15">
        <v>440000</v>
      </c>
      <c r="G13164" s="15">
        <v>440000</v>
      </c>
      <c r="I13164" s="38" t="s">
        <v>258</v>
      </c>
      <c r="J13164" s="15">
        <v>2.6</v>
      </c>
    </row>
    <row r="13165" spans="1:10" x14ac:dyDescent="0.3">
      <c r="A13165" s="38" t="s">
        <v>257</v>
      </c>
      <c r="B13165" s="15">
        <v>342500</v>
      </c>
      <c r="C13165" s="15">
        <v>685000</v>
      </c>
      <c r="E13165" s="35" t="s">
        <v>268</v>
      </c>
      <c r="F13165" s="15"/>
      <c r="G13165" s="15">
        <v>0</v>
      </c>
      <c r="I13165" s="38" t="s">
        <v>260</v>
      </c>
      <c r="J13165" s="15">
        <v>2</v>
      </c>
    </row>
    <row r="13166" spans="1:10" x14ac:dyDescent="0.3">
      <c r="A13166" s="38" t="s">
        <v>252</v>
      </c>
      <c r="B13166" s="15"/>
      <c r="C13166" s="15">
        <v>0</v>
      </c>
      <c r="E13166" s="36" t="s">
        <v>246</v>
      </c>
      <c r="F13166" s="15"/>
      <c r="G13166" s="15">
        <v>0</v>
      </c>
      <c r="I13166" s="38" t="s">
        <v>262</v>
      </c>
      <c r="J13166" s="15">
        <v>1.7</v>
      </c>
    </row>
    <row r="13167" spans="1:10" x14ac:dyDescent="0.3">
      <c r="A13167" s="38" t="s">
        <v>255</v>
      </c>
      <c r="B13167" s="15"/>
      <c r="C13167" s="15">
        <v>0</v>
      </c>
      <c r="E13167" s="36" t="s">
        <v>248</v>
      </c>
      <c r="F13167" s="15"/>
      <c r="G13167" s="15">
        <v>0</v>
      </c>
      <c r="I13167" s="38" t="s">
        <v>263</v>
      </c>
      <c r="J13167" s="15">
        <v>1.6</v>
      </c>
    </row>
    <row r="13168" spans="1:10" x14ac:dyDescent="0.3">
      <c r="A13168" s="38" t="s">
        <v>258</v>
      </c>
      <c r="B13168" s="15">
        <v>399900</v>
      </c>
      <c r="C13168" s="15">
        <v>399900</v>
      </c>
      <c r="E13168" s="36" t="s">
        <v>250</v>
      </c>
      <c r="F13168" s="15"/>
      <c r="G13168" s="15">
        <v>0</v>
      </c>
      <c r="I13168" s="35" t="s">
        <v>272</v>
      </c>
      <c r="J13168" s="15"/>
    </row>
    <row r="13169" spans="1:10" x14ac:dyDescent="0.3">
      <c r="A13169" s="38" t="s">
        <v>260</v>
      </c>
      <c r="B13169" s="15"/>
      <c r="C13169" s="15">
        <v>0</v>
      </c>
      <c r="E13169" s="37" t="s">
        <v>252</v>
      </c>
      <c r="F13169" s="15"/>
      <c r="G13169" s="15">
        <v>0</v>
      </c>
      <c r="I13169" s="38" t="s">
        <v>245</v>
      </c>
      <c r="J13169" s="15">
        <v>1.7</v>
      </c>
    </row>
    <row r="13170" spans="1:10" x14ac:dyDescent="0.3">
      <c r="A13170" s="38" t="s">
        <v>262</v>
      </c>
      <c r="B13170" s="15">
        <v>360000</v>
      </c>
      <c r="C13170" s="15">
        <v>1145000</v>
      </c>
      <c r="E13170" s="37" t="s">
        <v>255</v>
      </c>
      <c r="F13170" s="15"/>
      <c r="G13170" s="15">
        <v>0</v>
      </c>
      <c r="I13170" s="38" t="s">
        <v>247</v>
      </c>
      <c r="J13170" s="15">
        <v>1.3</v>
      </c>
    </row>
    <row r="13171" spans="1:10" x14ac:dyDescent="0.3">
      <c r="A13171" s="38" t="s">
        <v>263</v>
      </c>
      <c r="B13171" s="15">
        <v>377000</v>
      </c>
      <c r="C13171" s="15">
        <v>1053000</v>
      </c>
      <c r="E13171" s="37" t="s">
        <v>258</v>
      </c>
      <c r="F13171" s="15"/>
      <c r="G13171" s="15">
        <v>0</v>
      </c>
      <c r="I13171" s="38" t="s">
        <v>249</v>
      </c>
      <c r="J13171" s="15">
        <v>1.2</v>
      </c>
    </row>
    <row r="13172" spans="1:10" x14ac:dyDescent="0.3">
      <c r="A13172" s="35" t="s">
        <v>275</v>
      </c>
      <c r="B13172" s="15"/>
      <c r="C13172" s="15"/>
      <c r="E13172" s="36" t="s">
        <v>253</v>
      </c>
      <c r="F13172" s="15"/>
      <c r="G13172" s="15">
        <v>0</v>
      </c>
      <c r="I13172" s="38" t="s">
        <v>251</v>
      </c>
      <c r="J13172" s="15">
        <v>1.4</v>
      </c>
    </row>
    <row r="13173" spans="1:10" x14ac:dyDescent="0.3">
      <c r="A13173" s="38" t="s">
        <v>245</v>
      </c>
      <c r="B13173" s="15">
        <v>236000</v>
      </c>
      <c r="C13173" s="15">
        <v>236000</v>
      </c>
      <c r="E13173" s="35" t="s">
        <v>269</v>
      </c>
      <c r="F13173" s="15">
        <v>305000</v>
      </c>
      <c r="G13173" s="15">
        <v>305000</v>
      </c>
      <c r="I13173" s="38" t="s">
        <v>254</v>
      </c>
      <c r="J13173" s="15">
        <v>1.9</v>
      </c>
    </row>
    <row r="13174" spans="1:10" x14ac:dyDescent="0.3">
      <c r="A13174" s="38" t="s">
        <v>247</v>
      </c>
      <c r="B13174" s="15"/>
      <c r="C13174" s="15">
        <v>0</v>
      </c>
      <c r="E13174" s="36" t="s">
        <v>246</v>
      </c>
      <c r="F13174" s="15"/>
      <c r="G13174" s="15">
        <v>0</v>
      </c>
      <c r="I13174" s="38" t="s">
        <v>257</v>
      </c>
      <c r="J13174" s="15">
        <v>1.9</v>
      </c>
    </row>
    <row r="13175" spans="1:10" x14ac:dyDescent="0.3">
      <c r="A13175" s="38" t="s">
        <v>249</v>
      </c>
      <c r="B13175" s="15">
        <v>486500</v>
      </c>
      <c r="C13175" s="15">
        <v>973000</v>
      </c>
      <c r="E13175" s="36" t="s">
        <v>248</v>
      </c>
      <c r="F13175" s="15">
        <v>305000</v>
      </c>
      <c r="G13175" s="15">
        <v>305000</v>
      </c>
      <c r="I13175" s="38" t="s">
        <v>252</v>
      </c>
      <c r="J13175" s="15">
        <v>2.1</v>
      </c>
    </row>
    <row r="13176" spans="1:10" x14ac:dyDescent="0.3">
      <c r="A13176" s="38" t="s">
        <v>251</v>
      </c>
      <c r="B13176" s="15"/>
      <c r="C13176" s="15">
        <v>0</v>
      </c>
      <c r="E13176" s="36" t="s">
        <v>250</v>
      </c>
      <c r="F13176" s="15"/>
      <c r="G13176" s="15">
        <v>0</v>
      </c>
      <c r="I13176" s="38" t="s">
        <v>255</v>
      </c>
      <c r="J13176" s="15">
        <v>3.3</v>
      </c>
    </row>
    <row r="13177" spans="1:10" x14ac:dyDescent="0.3">
      <c r="A13177" s="38" t="s">
        <v>254</v>
      </c>
      <c r="B13177" s="15">
        <v>457500</v>
      </c>
      <c r="C13177" s="15">
        <v>915000</v>
      </c>
      <c r="E13177" s="37" t="s">
        <v>252</v>
      </c>
      <c r="F13177" s="15"/>
      <c r="G13177" s="15">
        <v>0</v>
      </c>
      <c r="I13177" s="38" t="s">
        <v>258</v>
      </c>
      <c r="J13177" s="15">
        <v>3</v>
      </c>
    </row>
    <row r="13178" spans="1:10" x14ac:dyDescent="0.3">
      <c r="A13178" s="38" t="s">
        <v>257</v>
      </c>
      <c r="B13178" s="15"/>
      <c r="C13178" s="15">
        <v>0</v>
      </c>
      <c r="E13178" s="37" t="s">
        <v>255</v>
      </c>
      <c r="F13178" s="15"/>
      <c r="G13178" s="15">
        <v>0</v>
      </c>
      <c r="I13178" s="38" t="s">
        <v>260</v>
      </c>
      <c r="J13178" s="15">
        <v>2.6</v>
      </c>
    </row>
    <row r="13179" spans="1:10" x14ac:dyDescent="0.3">
      <c r="A13179" s="38" t="s">
        <v>252</v>
      </c>
      <c r="B13179" s="15"/>
      <c r="C13179" s="15">
        <v>0</v>
      </c>
      <c r="E13179" s="37" t="s">
        <v>258</v>
      </c>
      <c r="F13179" s="15"/>
      <c r="G13179" s="15">
        <v>0</v>
      </c>
      <c r="I13179" s="38" t="s">
        <v>262</v>
      </c>
      <c r="J13179" s="15">
        <v>2.4</v>
      </c>
    </row>
    <row r="13180" spans="1:10" x14ac:dyDescent="0.3">
      <c r="A13180" s="38" t="s">
        <v>255</v>
      </c>
      <c r="B13180" s="15">
        <v>322000</v>
      </c>
      <c r="C13180" s="15">
        <v>322000</v>
      </c>
      <c r="E13180" s="36" t="s">
        <v>253</v>
      </c>
      <c r="F13180" s="15"/>
      <c r="G13180" s="15">
        <v>0</v>
      </c>
      <c r="I13180" s="38" t="s">
        <v>263</v>
      </c>
      <c r="J13180" s="15">
        <v>1.7</v>
      </c>
    </row>
    <row r="13181" spans="1:10" x14ac:dyDescent="0.3">
      <c r="A13181" s="38" t="s">
        <v>258</v>
      </c>
      <c r="B13181" s="15"/>
      <c r="C13181" s="15">
        <v>0</v>
      </c>
      <c r="E13181" s="35" t="s">
        <v>270</v>
      </c>
      <c r="F13181" s="15">
        <v>615875</v>
      </c>
      <c r="G13181" s="15">
        <v>874250</v>
      </c>
      <c r="I13181" s="35" t="s">
        <v>273</v>
      </c>
      <c r="J13181" s="15"/>
    </row>
    <row r="13182" spans="1:10" x14ac:dyDescent="0.3">
      <c r="A13182" s="38" t="s">
        <v>260</v>
      </c>
      <c r="B13182" s="15">
        <v>425000</v>
      </c>
      <c r="C13182" s="15">
        <v>425000</v>
      </c>
      <c r="E13182" s="36" t="s">
        <v>246</v>
      </c>
      <c r="F13182" s="15"/>
      <c r="G13182" s="15">
        <v>0</v>
      </c>
      <c r="I13182" s="38" t="s">
        <v>245</v>
      </c>
      <c r="J13182" s="15">
        <v>1.5</v>
      </c>
    </row>
    <row r="13183" spans="1:10" x14ac:dyDescent="0.3">
      <c r="A13183" s="38" t="s">
        <v>262</v>
      </c>
      <c r="B13183" s="15">
        <v>355000</v>
      </c>
      <c r="C13183" s="15">
        <v>355000</v>
      </c>
      <c r="E13183" s="36" t="s">
        <v>248</v>
      </c>
      <c r="F13183" s="15">
        <v>357500</v>
      </c>
      <c r="G13183" s="15">
        <v>357500</v>
      </c>
      <c r="I13183" s="38" t="s">
        <v>247</v>
      </c>
      <c r="J13183" s="15">
        <v>1</v>
      </c>
    </row>
    <row r="13184" spans="1:10" x14ac:dyDescent="0.3">
      <c r="A13184" s="14">
        <v>74</v>
      </c>
      <c r="B13184" s="15">
        <v>135211680</v>
      </c>
      <c r="C13184" s="15">
        <v>1630651037</v>
      </c>
      <c r="E13184" s="36" t="s">
        <v>250</v>
      </c>
      <c r="F13184" s="15"/>
      <c r="G13184" s="15">
        <v>0</v>
      </c>
      <c r="I13184" s="38" t="s">
        <v>249</v>
      </c>
      <c r="J13184" s="15">
        <v>1</v>
      </c>
    </row>
    <row r="13185" spans="1:10" x14ac:dyDescent="0.3">
      <c r="A13185" s="35" t="s">
        <v>259</v>
      </c>
      <c r="B13185" s="15"/>
      <c r="C13185" s="15"/>
      <c r="E13185" s="37" t="s">
        <v>252</v>
      </c>
      <c r="F13185" s="15"/>
      <c r="G13185" s="15">
        <v>0</v>
      </c>
      <c r="I13185" s="38" t="s">
        <v>251</v>
      </c>
      <c r="J13185" s="15">
        <v>1.7</v>
      </c>
    </row>
    <row r="13186" spans="1:10" x14ac:dyDescent="0.3">
      <c r="A13186" s="38" t="s">
        <v>245</v>
      </c>
      <c r="B13186" s="15">
        <v>656554</v>
      </c>
      <c r="C13186" s="15">
        <v>5497477</v>
      </c>
      <c r="E13186" s="37" t="s">
        <v>255</v>
      </c>
      <c r="F13186" s="15"/>
      <c r="G13186" s="15">
        <v>0</v>
      </c>
      <c r="I13186" s="38" t="s">
        <v>254</v>
      </c>
      <c r="J13186" s="15">
        <v>1.7</v>
      </c>
    </row>
    <row r="13187" spans="1:10" x14ac:dyDescent="0.3">
      <c r="A13187" s="38" t="s">
        <v>247</v>
      </c>
      <c r="B13187" s="15">
        <v>351912</v>
      </c>
      <c r="C13187" s="15">
        <v>2966883</v>
      </c>
      <c r="E13187" s="37" t="s">
        <v>258</v>
      </c>
      <c r="F13187" s="15"/>
      <c r="G13187" s="15">
        <v>0</v>
      </c>
      <c r="I13187" s="38" t="s">
        <v>257</v>
      </c>
      <c r="J13187" s="15">
        <v>1.9</v>
      </c>
    </row>
    <row r="13188" spans="1:10" x14ac:dyDescent="0.3">
      <c r="A13188" s="38" t="s">
        <v>249</v>
      </c>
      <c r="B13188" s="15">
        <v>392250</v>
      </c>
      <c r="C13188" s="15">
        <v>8052394</v>
      </c>
      <c r="E13188" s="36" t="s">
        <v>253</v>
      </c>
      <c r="F13188" s="15">
        <v>258375</v>
      </c>
      <c r="G13188" s="15">
        <v>516750</v>
      </c>
      <c r="I13188" s="38" t="s">
        <v>252</v>
      </c>
      <c r="J13188" s="15">
        <v>2.6</v>
      </c>
    </row>
    <row r="13189" spans="1:10" x14ac:dyDescent="0.3">
      <c r="A13189" s="38" t="s">
        <v>251</v>
      </c>
      <c r="B13189" s="15">
        <v>424793</v>
      </c>
      <c r="C13189" s="15">
        <v>8996055</v>
      </c>
      <c r="E13189" s="35" t="s">
        <v>271</v>
      </c>
      <c r="F13189" s="15">
        <v>854960</v>
      </c>
      <c r="G13189" s="15">
        <v>1259920</v>
      </c>
      <c r="I13189" s="38" t="s">
        <v>255</v>
      </c>
      <c r="J13189" s="15">
        <v>2.9</v>
      </c>
    </row>
    <row r="13190" spans="1:10" x14ac:dyDescent="0.3">
      <c r="A13190" s="38" t="s">
        <v>254</v>
      </c>
      <c r="B13190" s="15">
        <v>661000</v>
      </c>
      <c r="C13190" s="15">
        <v>11163995</v>
      </c>
      <c r="E13190" s="36" t="s">
        <v>246</v>
      </c>
      <c r="F13190" s="15"/>
      <c r="G13190" s="15">
        <v>0</v>
      </c>
      <c r="I13190" s="38" t="s">
        <v>258</v>
      </c>
      <c r="J13190" s="15">
        <v>2.7</v>
      </c>
    </row>
    <row r="13191" spans="1:10" x14ac:dyDescent="0.3">
      <c r="A13191" s="38" t="s">
        <v>257</v>
      </c>
      <c r="B13191" s="15">
        <v>427468</v>
      </c>
      <c r="C13191" s="15">
        <v>9607986</v>
      </c>
      <c r="E13191" s="36" t="s">
        <v>248</v>
      </c>
      <c r="F13191" s="15">
        <v>450000</v>
      </c>
      <c r="G13191" s="15">
        <v>450000</v>
      </c>
      <c r="I13191" s="38" t="s">
        <v>260</v>
      </c>
      <c r="J13191" s="15">
        <v>2.1</v>
      </c>
    </row>
    <row r="13192" spans="1:10" x14ac:dyDescent="0.3">
      <c r="A13192" s="38" t="s">
        <v>252</v>
      </c>
      <c r="B13192" s="15">
        <v>664650</v>
      </c>
      <c r="C13192" s="15">
        <v>9940245</v>
      </c>
      <c r="E13192" s="36" t="s">
        <v>250</v>
      </c>
      <c r="F13192" s="15">
        <v>404960</v>
      </c>
      <c r="G13192" s="15">
        <v>809920</v>
      </c>
      <c r="I13192" s="38" t="s">
        <v>262</v>
      </c>
      <c r="J13192" s="15">
        <v>1.8</v>
      </c>
    </row>
    <row r="13193" spans="1:10" x14ac:dyDescent="0.3">
      <c r="A13193" s="38" t="s">
        <v>255</v>
      </c>
      <c r="B13193" s="15">
        <v>695500</v>
      </c>
      <c r="C13193" s="15">
        <v>11808810</v>
      </c>
      <c r="E13193" s="37" t="s">
        <v>252</v>
      </c>
      <c r="F13193" s="15">
        <v>404960</v>
      </c>
      <c r="G13193" s="15">
        <v>809920</v>
      </c>
      <c r="I13193" s="38" t="s">
        <v>263</v>
      </c>
      <c r="J13193" s="15">
        <v>1.7</v>
      </c>
    </row>
    <row r="13194" spans="1:10" x14ac:dyDescent="0.3">
      <c r="A13194" s="38" t="s">
        <v>258</v>
      </c>
      <c r="B13194" s="15">
        <v>682750</v>
      </c>
      <c r="C13194" s="15">
        <v>9616887</v>
      </c>
      <c r="E13194" s="37" t="s">
        <v>255</v>
      </c>
      <c r="F13194" s="15"/>
      <c r="G13194" s="15">
        <v>0</v>
      </c>
      <c r="I13194" s="35" t="s">
        <v>274</v>
      </c>
      <c r="J13194" s="15"/>
    </row>
    <row r="13195" spans="1:10" x14ac:dyDescent="0.3">
      <c r="A13195" s="38" t="s">
        <v>260</v>
      </c>
      <c r="B13195" s="15">
        <v>678950</v>
      </c>
      <c r="C13195" s="15">
        <v>8869925</v>
      </c>
      <c r="E13195" s="37" t="s">
        <v>258</v>
      </c>
      <c r="F13195" s="15"/>
      <c r="G13195" s="15">
        <v>0</v>
      </c>
      <c r="I13195" s="38" t="s">
        <v>245</v>
      </c>
      <c r="J13195" s="15">
        <v>1.1000000000000001</v>
      </c>
    </row>
    <row r="13196" spans="1:10" x14ac:dyDescent="0.3">
      <c r="A13196" s="38" t="s">
        <v>262</v>
      </c>
      <c r="B13196" s="15">
        <v>705450</v>
      </c>
      <c r="C13196" s="15">
        <v>7991314</v>
      </c>
      <c r="E13196" s="36" t="s">
        <v>253</v>
      </c>
      <c r="F13196" s="15"/>
      <c r="G13196" s="15">
        <v>0</v>
      </c>
      <c r="I13196" s="38" t="s">
        <v>247</v>
      </c>
      <c r="J13196" s="15">
        <v>0.8</v>
      </c>
    </row>
    <row r="13197" spans="1:10" x14ac:dyDescent="0.3">
      <c r="A13197" s="38" t="s">
        <v>263</v>
      </c>
      <c r="B13197" s="15">
        <v>466975</v>
      </c>
      <c r="C13197" s="15">
        <v>5967940</v>
      </c>
      <c r="E13197" s="35" t="s">
        <v>272</v>
      </c>
      <c r="F13197" s="15">
        <v>1717000</v>
      </c>
      <c r="G13197" s="15">
        <v>2152000</v>
      </c>
      <c r="I13197" s="38" t="s">
        <v>249</v>
      </c>
      <c r="J13197" s="15">
        <v>0.8</v>
      </c>
    </row>
    <row r="13198" spans="1:10" x14ac:dyDescent="0.3">
      <c r="A13198" s="35" t="s">
        <v>265</v>
      </c>
      <c r="B13198" s="15"/>
      <c r="C13198" s="15"/>
      <c r="E13198" s="36" t="s">
        <v>246</v>
      </c>
      <c r="F13198" s="15"/>
      <c r="G13198" s="15">
        <v>0</v>
      </c>
      <c r="I13198" s="38" t="s">
        <v>251</v>
      </c>
      <c r="J13198" s="15">
        <v>0.8</v>
      </c>
    </row>
    <row r="13199" spans="1:10" x14ac:dyDescent="0.3">
      <c r="A13199" s="38" t="s">
        <v>245</v>
      </c>
      <c r="B13199" s="15">
        <v>444900</v>
      </c>
      <c r="C13199" s="15">
        <v>6015850</v>
      </c>
      <c r="E13199" s="36" t="s">
        <v>248</v>
      </c>
      <c r="F13199" s="15">
        <v>1075000</v>
      </c>
      <c r="G13199" s="15">
        <v>1510000</v>
      </c>
      <c r="I13199" s="38" t="s">
        <v>254</v>
      </c>
      <c r="J13199" s="15">
        <v>1.5</v>
      </c>
    </row>
    <row r="13200" spans="1:10" x14ac:dyDescent="0.3">
      <c r="A13200" s="38" t="s">
        <v>247</v>
      </c>
      <c r="B13200" s="15">
        <v>471225</v>
      </c>
      <c r="C13200" s="15">
        <v>7367136</v>
      </c>
      <c r="E13200" s="36" t="s">
        <v>250</v>
      </c>
      <c r="F13200" s="15">
        <v>642000</v>
      </c>
      <c r="G13200" s="15">
        <v>642000</v>
      </c>
      <c r="I13200" s="38" t="s">
        <v>257</v>
      </c>
      <c r="J13200" s="15">
        <v>1.4</v>
      </c>
    </row>
    <row r="13201" spans="1:10" x14ac:dyDescent="0.3">
      <c r="A13201" s="38" t="s">
        <v>249</v>
      </c>
      <c r="B13201" s="15">
        <v>469000</v>
      </c>
      <c r="C13201" s="15">
        <v>10835034</v>
      </c>
      <c r="E13201" s="37" t="s">
        <v>252</v>
      </c>
      <c r="F13201" s="15">
        <v>450000</v>
      </c>
      <c r="G13201" s="15">
        <v>450000</v>
      </c>
      <c r="I13201" s="38" t="s">
        <v>252</v>
      </c>
      <c r="J13201" s="15">
        <v>1.5</v>
      </c>
    </row>
    <row r="13202" spans="1:10" x14ac:dyDescent="0.3">
      <c r="A13202" s="38" t="s">
        <v>251</v>
      </c>
      <c r="B13202" s="15">
        <v>716450</v>
      </c>
      <c r="C13202" s="15">
        <v>9744359</v>
      </c>
      <c r="E13202" s="37" t="s">
        <v>255</v>
      </c>
      <c r="F13202" s="15">
        <v>192000</v>
      </c>
      <c r="G13202" s="15">
        <v>192000</v>
      </c>
      <c r="I13202" s="38" t="s">
        <v>255</v>
      </c>
      <c r="J13202" s="15">
        <v>2</v>
      </c>
    </row>
    <row r="13203" spans="1:10" x14ac:dyDescent="0.3">
      <c r="A13203" s="38" t="s">
        <v>254</v>
      </c>
      <c r="B13203" s="15">
        <v>685000</v>
      </c>
      <c r="C13203" s="15">
        <v>10042017</v>
      </c>
      <c r="E13203" s="37" t="s">
        <v>258</v>
      </c>
      <c r="F13203" s="15"/>
      <c r="G13203" s="15">
        <v>0</v>
      </c>
      <c r="I13203" s="38" t="s">
        <v>258</v>
      </c>
      <c r="J13203" s="15">
        <v>2.2999999999999998</v>
      </c>
    </row>
    <row r="13204" spans="1:10" x14ac:dyDescent="0.3">
      <c r="A13204" s="38" t="s">
        <v>257</v>
      </c>
      <c r="B13204" s="15">
        <v>721925</v>
      </c>
      <c r="C13204" s="15">
        <v>11758136</v>
      </c>
      <c r="E13204" s="36" t="s">
        <v>253</v>
      </c>
      <c r="F13204" s="15"/>
      <c r="G13204" s="15">
        <v>0</v>
      </c>
      <c r="I13204" s="38" t="s">
        <v>260</v>
      </c>
      <c r="J13204" s="15">
        <v>2</v>
      </c>
    </row>
    <row r="13205" spans="1:10" x14ac:dyDescent="0.3">
      <c r="A13205" s="38" t="s">
        <v>252</v>
      </c>
      <c r="B13205" s="15">
        <v>775200</v>
      </c>
      <c r="C13205" s="15">
        <v>12370800</v>
      </c>
      <c r="E13205" s="35" t="s">
        <v>273</v>
      </c>
      <c r="F13205" s="15"/>
      <c r="G13205" s="15">
        <v>0</v>
      </c>
      <c r="I13205" s="38" t="s">
        <v>262</v>
      </c>
      <c r="J13205" s="15">
        <v>1.8</v>
      </c>
    </row>
    <row r="13206" spans="1:10" x14ac:dyDescent="0.3">
      <c r="A13206" s="38" t="s">
        <v>255</v>
      </c>
      <c r="B13206" s="15">
        <v>815250</v>
      </c>
      <c r="C13206" s="15">
        <v>13992478</v>
      </c>
      <c r="E13206" s="36" t="s">
        <v>246</v>
      </c>
      <c r="F13206" s="15"/>
      <c r="G13206" s="15">
        <v>0</v>
      </c>
      <c r="I13206" s="38" t="s">
        <v>263</v>
      </c>
      <c r="J13206" s="15">
        <v>1.4</v>
      </c>
    </row>
    <row r="13207" spans="1:10" x14ac:dyDescent="0.3">
      <c r="A13207" s="38" t="s">
        <v>258</v>
      </c>
      <c r="B13207" s="15">
        <v>843725</v>
      </c>
      <c r="C13207" s="15">
        <v>13944235</v>
      </c>
      <c r="E13207" s="36" t="s">
        <v>248</v>
      </c>
      <c r="F13207" s="15"/>
      <c r="G13207" s="15">
        <v>0</v>
      </c>
      <c r="I13207" s="35" t="s">
        <v>275</v>
      </c>
      <c r="J13207" s="15"/>
    </row>
    <row r="13208" spans="1:10" x14ac:dyDescent="0.3">
      <c r="A13208" s="38" t="s">
        <v>260</v>
      </c>
      <c r="B13208" s="15">
        <v>872450</v>
      </c>
      <c r="C13208" s="15">
        <v>13639990</v>
      </c>
      <c r="E13208" s="36" t="s">
        <v>250</v>
      </c>
      <c r="F13208" s="15"/>
      <c r="G13208" s="15">
        <v>0</v>
      </c>
      <c r="I13208" s="38" t="s">
        <v>245</v>
      </c>
      <c r="J13208" s="15">
        <v>1</v>
      </c>
    </row>
    <row r="13209" spans="1:10" x14ac:dyDescent="0.3">
      <c r="A13209" s="38" t="s">
        <v>262</v>
      </c>
      <c r="B13209" s="15">
        <v>794500</v>
      </c>
      <c r="C13209" s="15">
        <v>8988590</v>
      </c>
      <c r="E13209" s="37" t="s">
        <v>252</v>
      </c>
      <c r="F13209" s="15"/>
      <c r="G13209" s="15">
        <v>0</v>
      </c>
      <c r="I13209" s="38" t="s">
        <v>247</v>
      </c>
      <c r="J13209" s="15">
        <v>1</v>
      </c>
    </row>
    <row r="13210" spans="1:10" x14ac:dyDescent="0.3">
      <c r="A13210" s="38" t="s">
        <v>263</v>
      </c>
      <c r="B13210" s="15">
        <v>507875</v>
      </c>
      <c r="C13210" s="15">
        <v>9527354</v>
      </c>
      <c r="E13210" s="37" t="s">
        <v>255</v>
      </c>
      <c r="F13210" s="15"/>
      <c r="G13210" s="15">
        <v>0</v>
      </c>
      <c r="I13210" s="38" t="s">
        <v>249</v>
      </c>
      <c r="J13210" s="15">
        <v>1.2</v>
      </c>
    </row>
    <row r="13211" spans="1:10" x14ac:dyDescent="0.3">
      <c r="A13211" s="35" t="s">
        <v>244</v>
      </c>
      <c r="B13211" s="15"/>
      <c r="C13211" s="15"/>
      <c r="E13211" s="37" t="s">
        <v>258</v>
      </c>
      <c r="F13211" s="15"/>
      <c r="G13211" s="15">
        <v>0</v>
      </c>
      <c r="I13211" s="38" t="s">
        <v>251</v>
      </c>
      <c r="J13211" s="15">
        <v>1.1000000000000001</v>
      </c>
    </row>
    <row r="13212" spans="1:10" x14ac:dyDescent="0.3">
      <c r="A13212" s="38" t="s">
        <v>245</v>
      </c>
      <c r="B13212" s="15">
        <v>494950</v>
      </c>
      <c r="C13212" s="15">
        <v>7044425</v>
      </c>
      <c r="E13212" s="36" t="s">
        <v>253</v>
      </c>
      <c r="F13212" s="15"/>
      <c r="G13212" s="15">
        <v>0</v>
      </c>
      <c r="I13212" s="38" t="s">
        <v>254</v>
      </c>
      <c r="J13212" s="15">
        <v>1.8</v>
      </c>
    </row>
    <row r="13213" spans="1:10" x14ac:dyDescent="0.3">
      <c r="A13213" s="38" t="s">
        <v>247</v>
      </c>
      <c r="B13213" s="15">
        <v>505000</v>
      </c>
      <c r="C13213" s="15">
        <v>7231050</v>
      </c>
      <c r="E13213" s="35" t="s">
        <v>274</v>
      </c>
      <c r="F13213" s="15">
        <v>1155000</v>
      </c>
      <c r="G13213" s="15">
        <v>1155000</v>
      </c>
      <c r="I13213" s="38" t="s">
        <v>257</v>
      </c>
      <c r="J13213" s="15">
        <v>1.3</v>
      </c>
    </row>
    <row r="13214" spans="1:10" x14ac:dyDescent="0.3">
      <c r="A13214" s="38" t="s">
        <v>249</v>
      </c>
      <c r="B13214" s="15">
        <v>1250425</v>
      </c>
      <c r="C13214" s="15">
        <v>11724377</v>
      </c>
      <c r="E13214" s="36" t="s">
        <v>246</v>
      </c>
      <c r="F13214" s="15">
        <v>475000</v>
      </c>
      <c r="G13214" s="15">
        <v>475000</v>
      </c>
      <c r="I13214" s="38" t="s">
        <v>252</v>
      </c>
      <c r="J13214" s="15">
        <v>1.7</v>
      </c>
    </row>
    <row r="13215" spans="1:10" x14ac:dyDescent="0.3">
      <c r="A13215" s="38" t="s">
        <v>251</v>
      </c>
      <c r="B13215" s="15">
        <v>976475</v>
      </c>
      <c r="C13215" s="15">
        <v>11187129</v>
      </c>
      <c r="E13215" s="36" t="s">
        <v>248</v>
      </c>
      <c r="F13215" s="15"/>
      <c r="G13215" s="15">
        <v>0</v>
      </c>
      <c r="I13215" s="38" t="s">
        <v>255</v>
      </c>
      <c r="J13215" s="15">
        <v>2.2000000000000002</v>
      </c>
    </row>
    <row r="13216" spans="1:10" x14ac:dyDescent="0.3">
      <c r="A13216" s="38" t="s">
        <v>254</v>
      </c>
      <c r="B13216" s="15">
        <v>859900</v>
      </c>
      <c r="C13216" s="15">
        <v>8818000</v>
      </c>
      <c r="E13216" s="36" t="s">
        <v>250</v>
      </c>
      <c r="F13216" s="15">
        <v>680000</v>
      </c>
      <c r="G13216" s="15">
        <v>680000</v>
      </c>
      <c r="I13216" s="38" t="s">
        <v>258</v>
      </c>
      <c r="J13216" s="15">
        <v>2.2000000000000002</v>
      </c>
    </row>
    <row r="13217" spans="1:10" x14ac:dyDescent="0.3">
      <c r="A13217" s="38" t="s">
        <v>257</v>
      </c>
      <c r="B13217" s="15">
        <v>889500</v>
      </c>
      <c r="C13217" s="15">
        <v>10415385</v>
      </c>
      <c r="E13217" s="37" t="s">
        <v>252</v>
      </c>
      <c r="F13217" s="15">
        <v>680000</v>
      </c>
      <c r="G13217" s="15">
        <v>680000</v>
      </c>
      <c r="I13217" s="38" t="s">
        <v>260</v>
      </c>
      <c r="J13217" s="15">
        <v>2.1</v>
      </c>
    </row>
    <row r="13218" spans="1:10" x14ac:dyDescent="0.3">
      <c r="A13218" s="38" t="s">
        <v>252</v>
      </c>
      <c r="B13218" s="15">
        <v>1204423</v>
      </c>
      <c r="C13218" s="15">
        <v>11144545</v>
      </c>
      <c r="E13218" s="37" t="s">
        <v>255</v>
      </c>
      <c r="F13218" s="15"/>
      <c r="G13218" s="15"/>
      <c r="I13218" s="38" t="s">
        <v>262</v>
      </c>
      <c r="J13218" s="15">
        <v>1.7</v>
      </c>
    </row>
    <row r="13219" spans="1:10" x14ac:dyDescent="0.3">
      <c r="A13219" s="38" t="s">
        <v>255</v>
      </c>
      <c r="B13219" s="15">
        <v>1190500</v>
      </c>
      <c r="C13219" s="15">
        <v>15207050</v>
      </c>
      <c r="E13219" s="37" t="s">
        <v>258</v>
      </c>
      <c r="F13219" s="15"/>
      <c r="G13219" s="15"/>
      <c r="I13219" s="14">
        <v>95</v>
      </c>
      <c r="J13219" s="15">
        <v>1236.2000000000007</v>
      </c>
    </row>
    <row r="13220" spans="1:10" x14ac:dyDescent="0.3">
      <c r="A13220" s="38" t="s">
        <v>258</v>
      </c>
      <c r="B13220" s="15">
        <v>1147475</v>
      </c>
      <c r="C13220" s="15">
        <v>12389640</v>
      </c>
      <c r="E13220" s="36" t="s">
        <v>253</v>
      </c>
      <c r="F13220" s="15"/>
      <c r="G13220" s="15"/>
      <c r="I13220" s="35" t="s">
        <v>244</v>
      </c>
      <c r="J13220" s="15"/>
    </row>
    <row r="13221" spans="1:10" x14ac:dyDescent="0.3">
      <c r="A13221" s="38" t="s">
        <v>260</v>
      </c>
      <c r="B13221" s="15">
        <v>884900</v>
      </c>
      <c r="C13221" s="15">
        <v>9517100</v>
      </c>
      <c r="E13221" s="35" t="s">
        <v>275</v>
      </c>
      <c r="F13221" s="15"/>
      <c r="G13221" s="15"/>
      <c r="I13221" s="38" t="s">
        <v>245</v>
      </c>
      <c r="J13221" s="15">
        <v>2.2999999999999998</v>
      </c>
    </row>
    <row r="13222" spans="1:10" x14ac:dyDescent="0.3">
      <c r="A13222" s="38" t="s">
        <v>262</v>
      </c>
      <c r="B13222" s="15">
        <v>619850</v>
      </c>
      <c r="C13222" s="15">
        <v>8205289</v>
      </c>
      <c r="E13222" s="36" t="s">
        <v>246</v>
      </c>
      <c r="F13222" s="15"/>
      <c r="G13222" s="15"/>
      <c r="I13222" s="38" t="s">
        <v>247</v>
      </c>
      <c r="J13222" s="15">
        <v>2.7</v>
      </c>
    </row>
    <row r="13223" spans="1:10" x14ac:dyDescent="0.3">
      <c r="A13223" s="38" t="s">
        <v>263</v>
      </c>
      <c r="B13223" s="15">
        <v>564950</v>
      </c>
      <c r="C13223" s="15">
        <v>7914318</v>
      </c>
      <c r="E13223" s="36" t="s">
        <v>248</v>
      </c>
      <c r="F13223" s="15"/>
      <c r="G13223" s="15"/>
      <c r="I13223" s="38" t="s">
        <v>249</v>
      </c>
      <c r="J13223" s="15">
        <v>1.9</v>
      </c>
    </row>
    <row r="13224" spans="1:10" x14ac:dyDescent="0.3">
      <c r="A13224" s="35" t="s">
        <v>256</v>
      </c>
      <c r="B13224" s="15"/>
      <c r="C13224" s="15"/>
      <c r="E13224" s="36" t="s">
        <v>250</v>
      </c>
      <c r="F13224" s="15"/>
      <c r="G13224" s="15"/>
      <c r="I13224" s="38" t="s">
        <v>251</v>
      </c>
      <c r="J13224" s="15">
        <v>3.7</v>
      </c>
    </row>
    <row r="13225" spans="1:10" x14ac:dyDescent="0.3">
      <c r="A13225" s="38" t="s">
        <v>245</v>
      </c>
      <c r="B13225" s="15">
        <v>589250</v>
      </c>
      <c r="C13225" s="15">
        <v>6788456</v>
      </c>
      <c r="E13225" s="37" t="s">
        <v>252</v>
      </c>
      <c r="F13225" s="15"/>
      <c r="G13225" s="15"/>
      <c r="I13225" s="38" t="s">
        <v>254</v>
      </c>
      <c r="J13225" s="15">
        <v>3.8</v>
      </c>
    </row>
    <row r="13226" spans="1:10" x14ac:dyDescent="0.3">
      <c r="A13226" s="38" t="s">
        <v>247</v>
      </c>
      <c r="B13226" s="15">
        <v>570000</v>
      </c>
      <c r="C13226" s="15">
        <v>5722720</v>
      </c>
      <c r="E13226" s="37" t="s">
        <v>255</v>
      </c>
      <c r="F13226" s="15"/>
      <c r="G13226" s="15"/>
      <c r="I13226" s="38" t="s">
        <v>257</v>
      </c>
      <c r="J13226" s="15">
        <v>5</v>
      </c>
    </row>
    <row r="13227" spans="1:10" x14ac:dyDescent="0.3">
      <c r="A13227" s="38" t="s">
        <v>249</v>
      </c>
      <c r="B13227" s="15">
        <v>942250</v>
      </c>
      <c r="C13227" s="15">
        <v>9292350</v>
      </c>
      <c r="E13227" s="37" t="s">
        <v>258</v>
      </c>
      <c r="F13227" s="15"/>
      <c r="G13227" s="15"/>
      <c r="I13227" s="38" t="s">
        <v>252</v>
      </c>
      <c r="J13227" s="15">
        <v>6.4</v>
      </c>
    </row>
    <row r="13228" spans="1:10" x14ac:dyDescent="0.3">
      <c r="A13228" s="38" t="s">
        <v>251</v>
      </c>
      <c r="B13228" s="15">
        <v>976450</v>
      </c>
      <c r="C13228" s="15">
        <v>7800550</v>
      </c>
      <c r="E13228" s="36" t="s">
        <v>253</v>
      </c>
      <c r="F13228" s="15"/>
      <c r="G13228" s="15"/>
      <c r="I13228" s="38" t="s">
        <v>255</v>
      </c>
      <c r="J13228" s="15">
        <v>5</v>
      </c>
    </row>
    <row r="13229" spans="1:10" x14ac:dyDescent="0.3">
      <c r="A13229" s="38" t="s">
        <v>254</v>
      </c>
      <c r="B13229" s="15">
        <v>991950</v>
      </c>
      <c r="C13229" s="15">
        <v>10366600</v>
      </c>
      <c r="E13229" s="14">
        <v>446</v>
      </c>
      <c r="F13229" s="15">
        <v>69444137</v>
      </c>
      <c r="G13229" s="15">
        <v>2198835689</v>
      </c>
      <c r="I13229" s="38" t="s">
        <v>258</v>
      </c>
      <c r="J13229" s="15">
        <v>4.7</v>
      </c>
    </row>
    <row r="13230" spans="1:10" x14ac:dyDescent="0.3">
      <c r="A13230" s="38" t="s">
        <v>257</v>
      </c>
      <c r="B13230" s="15">
        <v>1207500</v>
      </c>
      <c r="C13230" s="15">
        <v>11451690</v>
      </c>
      <c r="E13230" s="35" t="s">
        <v>259</v>
      </c>
      <c r="F13230" s="15">
        <v>3176577</v>
      </c>
      <c r="G13230" s="15">
        <v>53185463</v>
      </c>
      <c r="I13230" s="38" t="s">
        <v>260</v>
      </c>
      <c r="J13230" s="15">
        <v>5.7</v>
      </c>
    </row>
    <row r="13231" spans="1:10" x14ac:dyDescent="0.3">
      <c r="A13231" s="38" t="s">
        <v>252</v>
      </c>
      <c r="B13231" s="15">
        <v>936225</v>
      </c>
      <c r="C13231" s="15">
        <v>14538477</v>
      </c>
      <c r="E13231" s="36" t="s">
        <v>246</v>
      </c>
      <c r="F13231" s="15">
        <v>770850</v>
      </c>
      <c r="G13231" s="15">
        <v>6615995</v>
      </c>
      <c r="I13231" s="38" t="s">
        <v>262</v>
      </c>
      <c r="J13231" s="15">
        <v>5.5</v>
      </c>
    </row>
    <row r="13232" spans="1:10" x14ac:dyDescent="0.3">
      <c r="A13232" s="38" t="s">
        <v>255</v>
      </c>
      <c r="B13232" s="15">
        <v>1348700</v>
      </c>
      <c r="C13232" s="15">
        <v>8190600</v>
      </c>
      <c r="E13232" s="36" t="s">
        <v>248</v>
      </c>
      <c r="F13232" s="15">
        <v>793603</v>
      </c>
      <c r="G13232" s="15">
        <v>20712102</v>
      </c>
      <c r="I13232" s="38" t="s">
        <v>263</v>
      </c>
      <c r="J13232" s="15">
        <v>4.9000000000000004</v>
      </c>
    </row>
    <row r="13233" spans="1:10" x14ac:dyDescent="0.3">
      <c r="A13233" s="38" t="s">
        <v>258</v>
      </c>
      <c r="B13233" s="15">
        <v>783200</v>
      </c>
      <c r="C13233" s="15">
        <v>4654500</v>
      </c>
      <c r="E13233" s="36" t="s">
        <v>250</v>
      </c>
      <c r="F13233" s="15">
        <v>928700</v>
      </c>
      <c r="G13233" s="15">
        <v>16408081</v>
      </c>
      <c r="I13233" s="35" t="s">
        <v>256</v>
      </c>
      <c r="J13233" s="15"/>
    </row>
    <row r="13234" spans="1:10" x14ac:dyDescent="0.3">
      <c r="A13234" s="38" t="s">
        <v>260</v>
      </c>
      <c r="B13234" s="15">
        <v>592975</v>
      </c>
      <c r="C13234" s="15">
        <v>5775675</v>
      </c>
      <c r="E13234" s="37" t="s">
        <v>252</v>
      </c>
      <c r="F13234" s="15">
        <v>295500</v>
      </c>
      <c r="G13234" s="15">
        <v>6699126</v>
      </c>
      <c r="I13234" s="38" t="s">
        <v>245</v>
      </c>
      <c r="J13234" s="15">
        <v>5.0999999999999996</v>
      </c>
    </row>
    <row r="13235" spans="1:10" x14ac:dyDescent="0.3">
      <c r="A13235" s="38" t="s">
        <v>262</v>
      </c>
      <c r="B13235" s="15">
        <v>870500</v>
      </c>
      <c r="C13235" s="15">
        <v>2883100</v>
      </c>
      <c r="E13235" s="37" t="s">
        <v>255</v>
      </c>
      <c r="F13235" s="15">
        <v>415200</v>
      </c>
      <c r="G13235" s="15">
        <v>4629830</v>
      </c>
      <c r="I13235" s="38" t="s">
        <v>247</v>
      </c>
      <c r="J13235" s="15">
        <v>5.7</v>
      </c>
    </row>
    <row r="13236" spans="1:10" x14ac:dyDescent="0.3">
      <c r="A13236" s="38" t="s">
        <v>263</v>
      </c>
      <c r="B13236" s="15">
        <v>573000</v>
      </c>
      <c r="C13236" s="15">
        <v>4537450</v>
      </c>
      <c r="E13236" s="37" t="s">
        <v>258</v>
      </c>
      <c r="F13236" s="15">
        <v>218000</v>
      </c>
      <c r="G13236" s="15">
        <v>5079125</v>
      </c>
      <c r="I13236" s="38" t="s">
        <v>249</v>
      </c>
      <c r="J13236" s="15">
        <v>10.6</v>
      </c>
    </row>
    <row r="13237" spans="1:10" x14ac:dyDescent="0.3">
      <c r="A13237" s="35" t="s">
        <v>261</v>
      </c>
      <c r="B13237" s="15"/>
      <c r="C13237" s="15"/>
      <c r="E13237" s="36" t="s">
        <v>253</v>
      </c>
      <c r="F13237" s="15">
        <v>683424</v>
      </c>
      <c r="G13237" s="15">
        <v>9449285</v>
      </c>
      <c r="I13237" s="38" t="s">
        <v>251</v>
      </c>
      <c r="J13237" s="15">
        <v>9.5</v>
      </c>
    </row>
    <row r="13238" spans="1:10" x14ac:dyDescent="0.3">
      <c r="A13238" s="38" t="s">
        <v>245</v>
      </c>
      <c r="B13238" s="15">
        <v>764975</v>
      </c>
      <c r="C13238" s="15">
        <v>3958450</v>
      </c>
      <c r="E13238" s="35" t="s">
        <v>265</v>
      </c>
      <c r="F13238" s="15">
        <v>4013993</v>
      </c>
      <c r="G13238" s="15">
        <v>79904966</v>
      </c>
      <c r="I13238" s="38" t="s">
        <v>254</v>
      </c>
      <c r="J13238" s="15">
        <v>9.5</v>
      </c>
    </row>
    <row r="13239" spans="1:10" x14ac:dyDescent="0.3">
      <c r="A13239" s="38" t="s">
        <v>247</v>
      </c>
      <c r="B13239" s="15">
        <v>541000</v>
      </c>
      <c r="C13239" s="15">
        <v>4379402</v>
      </c>
      <c r="E13239" s="36" t="s">
        <v>246</v>
      </c>
      <c r="F13239" s="15">
        <v>856130</v>
      </c>
      <c r="G13239" s="15">
        <v>13613218</v>
      </c>
      <c r="I13239" s="38" t="s">
        <v>257</v>
      </c>
      <c r="J13239" s="15">
        <v>10.5</v>
      </c>
    </row>
    <row r="13240" spans="1:10" x14ac:dyDescent="0.3">
      <c r="A13240" s="38" t="s">
        <v>249</v>
      </c>
      <c r="B13240" s="15">
        <v>504950</v>
      </c>
      <c r="C13240" s="15">
        <v>3763875</v>
      </c>
      <c r="E13240" s="36" t="s">
        <v>248</v>
      </c>
      <c r="F13240" s="15">
        <v>782827</v>
      </c>
      <c r="G13240" s="15">
        <v>19904790</v>
      </c>
      <c r="I13240" s="38" t="s">
        <v>252</v>
      </c>
      <c r="J13240" s="15">
        <v>10</v>
      </c>
    </row>
    <row r="13241" spans="1:10" x14ac:dyDescent="0.3">
      <c r="A13241" s="38" t="s">
        <v>251</v>
      </c>
      <c r="B13241" s="15">
        <v>574000</v>
      </c>
      <c r="C13241" s="15">
        <v>4327300</v>
      </c>
      <c r="E13241" s="36" t="s">
        <v>250</v>
      </c>
      <c r="F13241" s="15">
        <v>1222500</v>
      </c>
      <c r="G13241" s="15">
        <v>22199148</v>
      </c>
      <c r="I13241" s="38" t="s">
        <v>255</v>
      </c>
      <c r="J13241" s="15">
        <v>12.1</v>
      </c>
    </row>
    <row r="13242" spans="1:10" x14ac:dyDescent="0.3">
      <c r="A13242" s="38" t="s">
        <v>254</v>
      </c>
      <c r="B13242" s="15">
        <v>498500</v>
      </c>
      <c r="C13242" s="15">
        <v>5342966</v>
      </c>
      <c r="E13242" s="37" t="s">
        <v>252</v>
      </c>
      <c r="F13242" s="15">
        <v>660000</v>
      </c>
      <c r="G13242" s="15">
        <v>4778038</v>
      </c>
      <c r="I13242" s="38" t="s">
        <v>258</v>
      </c>
      <c r="J13242" s="15">
        <v>11.1</v>
      </c>
    </row>
    <row r="13243" spans="1:10" x14ac:dyDescent="0.3">
      <c r="A13243" s="38" t="s">
        <v>257</v>
      </c>
      <c r="B13243" s="15">
        <v>539950</v>
      </c>
      <c r="C13243" s="15">
        <v>7264573</v>
      </c>
      <c r="E13243" s="37" t="s">
        <v>255</v>
      </c>
      <c r="F13243" s="15">
        <v>300000</v>
      </c>
      <c r="G13243" s="15">
        <v>8152315</v>
      </c>
      <c r="I13243" s="38" t="s">
        <v>260</v>
      </c>
      <c r="J13243" s="15">
        <v>10</v>
      </c>
    </row>
    <row r="13244" spans="1:10" x14ac:dyDescent="0.3">
      <c r="A13244" s="38" t="s">
        <v>252</v>
      </c>
      <c r="B13244" s="15">
        <v>863250</v>
      </c>
      <c r="C13244" s="15">
        <v>6310450</v>
      </c>
      <c r="E13244" s="37" t="s">
        <v>258</v>
      </c>
      <c r="F13244" s="15">
        <v>262500</v>
      </c>
      <c r="G13244" s="15">
        <v>9268795</v>
      </c>
      <c r="I13244" s="38" t="s">
        <v>262</v>
      </c>
      <c r="J13244" s="15">
        <v>10.5</v>
      </c>
    </row>
    <row r="13245" spans="1:10" x14ac:dyDescent="0.3">
      <c r="A13245" s="38" t="s">
        <v>255</v>
      </c>
      <c r="B13245" s="15">
        <v>805425</v>
      </c>
      <c r="C13245" s="15">
        <v>5371472</v>
      </c>
      <c r="E13245" s="36" t="s">
        <v>253</v>
      </c>
      <c r="F13245" s="15">
        <v>1152536</v>
      </c>
      <c r="G13245" s="15">
        <v>24187810</v>
      </c>
      <c r="I13245" s="38" t="s">
        <v>263</v>
      </c>
      <c r="J13245" s="15">
        <v>8.4</v>
      </c>
    </row>
    <row r="13246" spans="1:10" x14ac:dyDescent="0.3">
      <c r="A13246" s="38" t="s">
        <v>258</v>
      </c>
      <c r="B13246" s="15">
        <v>827475</v>
      </c>
      <c r="C13246" s="15">
        <v>5258130</v>
      </c>
      <c r="E13246" s="35" t="s">
        <v>244</v>
      </c>
      <c r="F13246" s="15">
        <v>5648340</v>
      </c>
      <c r="G13246" s="15">
        <v>142811088</v>
      </c>
      <c r="I13246" s="35" t="s">
        <v>261</v>
      </c>
      <c r="J13246" s="15"/>
    </row>
    <row r="13247" spans="1:10" x14ac:dyDescent="0.3">
      <c r="A13247" s="38" t="s">
        <v>260</v>
      </c>
      <c r="B13247" s="15">
        <v>863450</v>
      </c>
      <c r="C13247" s="15">
        <v>2225350</v>
      </c>
      <c r="E13247" s="36" t="s">
        <v>246</v>
      </c>
      <c r="F13247" s="15">
        <v>1126975</v>
      </c>
      <c r="G13247" s="15">
        <v>27567862</v>
      </c>
      <c r="I13247" s="38" t="s">
        <v>245</v>
      </c>
      <c r="J13247" s="15">
        <v>11.1</v>
      </c>
    </row>
    <row r="13248" spans="1:10" x14ac:dyDescent="0.3">
      <c r="A13248" s="38" t="s">
        <v>262</v>
      </c>
      <c r="B13248" s="15">
        <v>445375</v>
      </c>
      <c r="C13248" s="15">
        <v>2982350</v>
      </c>
      <c r="E13248" s="36" t="s">
        <v>248</v>
      </c>
      <c r="F13248" s="15">
        <v>1258185</v>
      </c>
      <c r="G13248" s="15">
        <v>44484658</v>
      </c>
      <c r="I13248" s="38" t="s">
        <v>247</v>
      </c>
      <c r="J13248" s="15">
        <v>12.7</v>
      </c>
    </row>
    <row r="13249" spans="1:10" x14ac:dyDescent="0.3">
      <c r="A13249" s="38" t="s">
        <v>263</v>
      </c>
      <c r="B13249" s="15">
        <v>897450</v>
      </c>
      <c r="C13249" s="15">
        <v>3377350</v>
      </c>
      <c r="E13249" s="36" t="s">
        <v>250</v>
      </c>
      <c r="F13249" s="15">
        <v>1499570</v>
      </c>
      <c r="G13249" s="15">
        <v>44293631</v>
      </c>
      <c r="I13249" s="38" t="s">
        <v>249</v>
      </c>
      <c r="J13249" s="15">
        <v>11.5</v>
      </c>
    </row>
    <row r="13250" spans="1:10" x14ac:dyDescent="0.3">
      <c r="A13250" s="35" t="s">
        <v>264</v>
      </c>
      <c r="B13250" s="15"/>
      <c r="C13250" s="15"/>
      <c r="E13250" s="37" t="s">
        <v>252</v>
      </c>
      <c r="F13250" s="15">
        <v>342365</v>
      </c>
      <c r="G13250" s="15">
        <v>15900155</v>
      </c>
      <c r="I13250" s="38" t="s">
        <v>251</v>
      </c>
      <c r="J13250" s="15">
        <v>16.5</v>
      </c>
    </row>
    <row r="13251" spans="1:10" x14ac:dyDescent="0.3">
      <c r="A13251" s="38" t="s">
        <v>245</v>
      </c>
      <c r="B13251" s="15">
        <v>475700</v>
      </c>
      <c r="C13251" s="15">
        <v>3183900</v>
      </c>
      <c r="E13251" s="37" t="s">
        <v>255</v>
      </c>
      <c r="F13251" s="15">
        <v>592375</v>
      </c>
      <c r="G13251" s="15">
        <v>15308602</v>
      </c>
      <c r="I13251" s="38" t="s">
        <v>254</v>
      </c>
      <c r="J13251" s="15">
        <v>20.7</v>
      </c>
    </row>
    <row r="13252" spans="1:10" x14ac:dyDescent="0.3">
      <c r="A13252" s="38" t="s">
        <v>247</v>
      </c>
      <c r="B13252" s="15">
        <v>513950</v>
      </c>
      <c r="C13252" s="15">
        <v>2006855</v>
      </c>
      <c r="E13252" s="37" t="s">
        <v>258</v>
      </c>
      <c r="F13252" s="15">
        <v>564830</v>
      </c>
      <c r="G13252" s="15">
        <v>13084874</v>
      </c>
      <c r="I13252" s="38" t="s">
        <v>257</v>
      </c>
      <c r="J13252" s="15">
        <v>16.2</v>
      </c>
    </row>
    <row r="13253" spans="1:10" x14ac:dyDescent="0.3">
      <c r="A13253" s="38" t="s">
        <v>249</v>
      </c>
      <c r="B13253" s="15">
        <v>797000</v>
      </c>
      <c r="C13253" s="15">
        <v>3297000</v>
      </c>
      <c r="E13253" s="36" t="s">
        <v>253</v>
      </c>
      <c r="F13253" s="15">
        <v>1763610</v>
      </c>
      <c r="G13253" s="15">
        <v>26464937</v>
      </c>
      <c r="I13253" s="38" t="s">
        <v>252</v>
      </c>
      <c r="J13253" s="15">
        <v>15.7</v>
      </c>
    </row>
    <row r="13254" spans="1:10" x14ac:dyDescent="0.3">
      <c r="A13254" s="38" t="s">
        <v>251</v>
      </c>
      <c r="B13254" s="15">
        <v>472607</v>
      </c>
      <c r="C13254" s="15">
        <v>4734183</v>
      </c>
      <c r="E13254" s="35" t="s">
        <v>256</v>
      </c>
      <c r="F13254" s="15">
        <v>4181644</v>
      </c>
      <c r="G13254" s="15">
        <v>137637719</v>
      </c>
      <c r="I13254" s="38" t="s">
        <v>255</v>
      </c>
      <c r="J13254" s="15">
        <v>15.7</v>
      </c>
    </row>
    <row r="13255" spans="1:10" x14ac:dyDescent="0.3">
      <c r="A13255" s="38" t="s">
        <v>254</v>
      </c>
      <c r="B13255" s="15">
        <v>700500</v>
      </c>
      <c r="C13255" s="15">
        <v>3779800</v>
      </c>
      <c r="E13255" s="36" t="s">
        <v>246</v>
      </c>
      <c r="F13255" s="15">
        <v>1119920</v>
      </c>
      <c r="G13255" s="15">
        <v>21332775</v>
      </c>
      <c r="I13255" s="38" t="s">
        <v>258</v>
      </c>
      <c r="J13255" s="15">
        <v>16</v>
      </c>
    </row>
    <row r="13256" spans="1:10" x14ac:dyDescent="0.3">
      <c r="A13256" s="38" t="s">
        <v>257</v>
      </c>
      <c r="B13256" s="15">
        <v>666900</v>
      </c>
      <c r="C13256" s="15">
        <v>6108035</v>
      </c>
      <c r="E13256" s="36" t="s">
        <v>248</v>
      </c>
      <c r="F13256" s="15">
        <v>1153433</v>
      </c>
      <c r="G13256" s="15">
        <v>46561065</v>
      </c>
      <c r="I13256" s="38" t="s">
        <v>260</v>
      </c>
      <c r="J13256" s="15">
        <v>16.5</v>
      </c>
    </row>
    <row r="13257" spans="1:10" x14ac:dyDescent="0.3">
      <c r="A13257" s="38" t="s">
        <v>252</v>
      </c>
      <c r="B13257" s="15">
        <v>493650</v>
      </c>
      <c r="C13257" s="15">
        <v>8416339</v>
      </c>
      <c r="E13257" s="36" t="s">
        <v>250</v>
      </c>
      <c r="F13257" s="15">
        <v>955880</v>
      </c>
      <c r="G13257" s="15">
        <v>30057424</v>
      </c>
      <c r="I13257" s="38" t="s">
        <v>262</v>
      </c>
      <c r="J13257" s="15">
        <v>13.5</v>
      </c>
    </row>
    <row r="13258" spans="1:10" x14ac:dyDescent="0.3">
      <c r="A13258" s="38" t="s">
        <v>255</v>
      </c>
      <c r="B13258" s="15">
        <v>476475</v>
      </c>
      <c r="C13258" s="15">
        <v>3596950</v>
      </c>
      <c r="E13258" s="37" t="s">
        <v>252</v>
      </c>
      <c r="F13258" s="15">
        <v>323880</v>
      </c>
      <c r="G13258" s="15">
        <v>9702844</v>
      </c>
      <c r="I13258" s="38" t="s">
        <v>263</v>
      </c>
      <c r="J13258" s="15">
        <v>11</v>
      </c>
    </row>
    <row r="13259" spans="1:10" x14ac:dyDescent="0.3">
      <c r="A13259" s="38" t="s">
        <v>258</v>
      </c>
      <c r="B13259" s="15">
        <v>474500</v>
      </c>
      <c r="C13259" s="15">
        <v>4649145</v>
      </c>
      <c r="E13259" s="37" t="s">
        <v>255</v>
      </c>
      <c r="F13259" s="15">
        <v>317000</v>
      </c>
      <c r="G13259" s="15">
        <v>10547197</v>
      </c>
      <c r="I13259" s="35" t="s">
        <v>264</v>
      </c>
      <c r="J13259" s="15"/>
    </row>
    <row r="13260" spans="1:10" x14ac:dyDescent="0.3">
      <c r="A13260" s="38" t="s">
        <v>260</v>
      </c>
      <c r="B13260" s="15">
        <v>455500</v>
      </c>
      <c r="C13260" s="15">
        <v>5280450</v>
      </c>
      <c r="E13260" s="37" t="s">
        <v>258</v>
      </c>
      <c r="F13260" s="15">
        <v>315000</v>
      </c>
      <c r="G13260" s="15">
        <v>9807383</v>
      </c>
      <c r="I13260" s="38" t="s">
        <v>245</v>
      </c>
      <c r="J13260" s="15">
        <v>9.1999999999999993</v>
      </c>
    </row>
    <row r="13261" spans="1:10" x14ac:dyDescent="0.3">
      <c r="A13261" s="38" t="s">
        <v>262</v>
      </c>
      <c r="B13261" s="15">
        <v>923000</v>
      </c>
      <c r="C13261" s="15">
        <v>4301849</v>
      </c>
      <c r="E13261" s="36" t="s">
        <v>253</v>
      </c>
      <c r="F13261" s="15">
        <v>952411</v>
      </c>
      <c r="G13261" s="15">
        <v>39686455</v>
      </c>
      <c r="I13261" s="38" t="s">
        <v>247</v>
      </c>
      <c r="J13261" s="15">
        <v>9.6999999999999993</v>
      </c>
    </row>
    <row r="13262" spans="1:10" x14ac:dyDescent="0.3">
      <c r="A13262" s="38" t="s">
        <v>263</v>
      </c>
      <c r="B13262" s="15">
        <v>389500</v>
      </c>
      <c r="C13262" s="15">
        <v>5139400</v>
      </c>
      <c r="E13262" s="35" t="s">
        <v>261</v>
      </c>
      <c r="F13262" s="15">
        <v>3765514</v>
      </c>
      <c r="G13262" s="15">
        <v>101253256</v>
      </c>
      <c r="I13262" s="38" t="s">
        <v>249</v>
      </c>
      <c r="J13262" s="15">
        <v>9.6</v>
      </c>
    </row>
    <row r="13263" spans="1:10" x14ac:dyDescent="0.3">
      <c r="A13263" s="35" t="s">
        <v>266</v>
      </c>
      <c r="B13263" s="15"/>
      <c r="C13263" s="15"/>
      <c r="E13263" s="36" t="s">
        <v>246</v>
      </c>
      <c r="F13263" s="15">
        <v>866944</v>
      </c>
      <c r="G13263" s="15">
        <v>23489138</v>
      </c>
      <c r="I13263" s="38" t="s">
        <v>251</v>
      </c>
      <c r="J13263" s="15">
        <v>9.6</v>
      </c>
    </row>
    <row r="13264" spans="1:10" x14ac:dyDescent="0.3">
      <c r="A13264" s="38" t="s">
        <v>245</v>
      </c>
      <c r="B13264" s="15">
        <v>671650</v>
      </c>
      <c r="C13264" s="15">
        <v>2872177</v>
      </c>
      <c r="E13264" s="36" t="s">
        <v>248</v>
      </c>
      <c r="F13264" s="15">
        <v>970622</v>
      </c>
      <c r="G13264" s="15">
        <v>31517784</v>
      </c>
      <c r="I13264" s="38" t="s">
        <v>254</v>
      </c>
      <c r="J13264" s="15">
        <v>7.6</v>
      </c>
    </row>
    <row r="13265" spans="1:10" x14ac:dyDescent="0.3">
      <c r="A13265" s="38" t="s">
        <v>247</v>
      </c>
      <c r="B13265" s="15">
        <v>414000</v>
      </c>
      <c r="C13265" s="15">
        <v>3496000</v>
      </c>
      <c r="E13265" s="36" t="s">
        <v>250</v>
      </c>
      <c r="F13265" s="15">
        <v>1099674</v>
      </c>
      <c r="G13265" s="15">
        <v>26232145</v>
      </c>
      <c r="I13265" s="38" t="s">
        <v>257</v>
      </c>
      <c r="J13265" s="15">
        <v>8.6999999999999993</v>
      </c>
    </row>
    <row r="13266" spans="1:10" x14ac:dyDescent="0.3">
      <c r="A13266" s="38" t="s">
        <v>249</v>
      </c>
      <c r="B13266" s="15">
        <v>703000</v>
      </c>
      <c r="C13266" s="15">
        <v>6683465</v>
      </c>
      <c r="E13266" s="37" t="s">
        <v>252</v>
      </c>
      <c r="F13266" s="15">
        <v>543049</v>
      </c>
      <c r="G13266" s="15">
        <v>8585114</v>
      </c>
      <c r="I13266" s="38" t="s">
        <v>252</v>
      </c>
      <c r="J13266" s="15">
        <v>10</v>
      </c>
    </row>
    <row r="13267" spans="1:10" x14ac:dyDescent="0.3">
      <c r="A13267" s="38" t="s">
        <v>251</v>
      </c>
      <c r="B13267" s="15">
        <v>520088</v>
      </c>
      <c r="C13267" s="15">
        <v>8596834</v>
      </c>
      <c r="E13267" s="37" t="s">
        <v>255</v>
      </c>
      <c r="F13267" s="15">
        <v>285535</v>
      </c>
      <c r="G13267" s="15">
        <v>10827252</v>
      </c>
      <c r="I13267" s="38" t="s">
        <v>255</v>
      </c>
      <c r="J13267" s="15">
        <v>11.4</v>
      </c>
    </row>
    <row r="13268" spans="1:10" x14ac:dyDescent="0.3">
      <c r="A13268" s="38" t="s">
        <v>254</v>
      </c>
      <c r="B13268" s="15">
        <v>771500</v>
      </c>
      <c r="C13268" s="15">
        <v>4272300</v>
      </c>
      <c r="E13268" s="37" t="s">
        <v>258</v>
      </c>
      <c r="F13268" s="15">
        <v>271090</v>
      </c>
      <c r="G13268" s="15">
        <v>6819779</v>
      </c>
      <c r="I13268" s="38" t="s">
        <v>258</v>
      </c>
      <c r="J13268" s="15">
        <v>10.4</v>
      </c>
    </row>
    <row r="13269" spans="1:10" x14ac:dyDescent="0.3">
      <c r="A13269" s="38" t="s">
        <v>257</v>
      </c>
      <c r="B13269" s="15">
        <v>437000</v>
      </c>
      <c r="C13269" s="15">
        <v>4816200</v>
      </c>
      <c r="E13269" s="36" t="s">
        <v>253</v>
      </c>
      <c r="F13269" s="15">
        <v>828274</v>
      </c>
      <c r="G13269" s="15">
        <v>20014189</v>
      </c>
      <c r="I13269" s="38" t="s">
        <v>260</v>
      </c>
      <c r="J13269" s="15">
        <v>10.4</v>
      </c>
    </row>
    <row r="13270" spans="1:10" x14ac:dyDescent="0.3">
      <c r="A13270" s="38" t="s">
        <v>252</v>
      </c>
      <c r="B13270" s="15">
        <v>605000</v>
      </c>
      <c r="C13270" s="15">
        <v>4173300</v>
      </c>
      <c r="E13270" s="35" t="s">
        <v>264</v>
      </c>
      <c r="F13270" s="15">
        <v>3575645</v>
      </c>
      <c r="G13270" s="15">
        <v>80301626</v>
      </c>
      <c r="I13270" s="38" t="s">
        <v>262</v>
      </c>
      <c r="J13270" s="15">
        <v>10.8</v>
      </c>
    </row>
    <row r="13271" spans="1:10" x14ac:dyDescent="0.3">
      <c r="A13271" s="38" t="s">
        <v>255</v>
      </c>
      <c r="B13271" s="15">
        <v>757734</v>
      </c>
      <c r="C13271" s="15">
        <v>4687545</v>
      </c>
      <c r="E13271" s="36" t="s">
        <v>246</v>
      </c>
      <c r="F13271" s="15">
        <v>831651</v>
      </c>
      <c r="G13271" s="15">
        <v>18303881</v>
      </c>
      <c r="I13271" s="38" t="s">
        <v>263</v>
      </c>
      <c r="J13271" s="15">
        <v>10.4</v>
      </c>
    </row>
    <row r="13272" spans="1:10" x14ac:dyDescent="0.3">
      <c r="A13272" s="38" t="s">
        <v>258</v>
      </c>
      <c r="B13272" s="15">
        <v>389300</v>
      </c>
      <c r="C13272" s="15">
        <v>3651894</v>
      </c>
      <c r="E13272" s="36" t="s">
        <v>248</v>
      </c>
      <c r="F13272" s="15">
        <v>823469</v>
      </c>
      <c r="G13272" s="15">
        <v>24804344</v>
      </c>
      <c r="I13272" s="35" t="s">
        <v>266</v>
      </c>
      <c r="J13272" s="15"/>
    </row>
    <row r="13273" spans="1:10" x14ac:dyDescent="0.3">
      <c r="A13273" s="38" t="s">
        <v>260</v>
      </c>
      <c r="B13273" s="15">
        <v>474975</v>
      </c>
      <c r="C13273" s="15">
        <v>3781450</v>
      </c>
      <c r="E13273" s="36" t="s">
        <v>250</v>
      </c>
      <c r="F13273" s="15">
        <v>1078325</v>
      </c>
      <c r="G13273" s="15">
        <v>22368660</v>
      </c>
      <c r="I13273" s="38" t="s">
        <v>245</v>
      </c>
      <c r="J13273" s="15">
        <v>11.7</v>
      </c>
    </row>
    <row r="13274" spans="1:10" x14ac:dyDescent="0.3">
      <c r="A13274" s="38" t="s">
        <v>262</v>
      </c>
      <c r="B13274" s="15">
        <v>480000</v>
      </c>
      <c r="C13274" s="15">
        <v>5346439</v>
      </c>
      <c r="E13274" s="37" t="s">
        <v>252</v>
      </c>
      <c r="F13274" s="15">
        <v>280000</v>
      </c>
      <c r="G13274" s="15">
        <v>7955695</v>
      </c>
      <c r="I13274" s="38" t="s">
        <v>247</v>
      </c>
      <c r="J13274" s="15">
        <v>12.8</v>
      </c>
    </row>
    <row r="13275" spans="1:10" x14ac:dyDescent="0.3">
      <c r="A13275" s="38" t="s">
        <v>263</v>
      </c>
      <c r="B13275" s="15">
        <v>482498</v>
      </c>
      <c r="C13275" s="15">
        <v>5484269</v>
      </c>
      <c r="E13275" s="37" t="s">
        <v>255</v>
      </c>
      <c r="F13275" s="15">
        <v>538375</v>
      </c>
      <c r="G13275" s="15">
        <v>7993390</v>
      </c>
      <c r="I13275" s="38" t="s">
        <v>249</v>
      </c>
      <c r="J13275" s="15">
        <v>16</v>
      </c>
    </row>
    <row r="13276" spans="1:10" x14ac:dyDescent="0.3">
      <c r="A13276" s="35" t="s">
        <v>267</v>
      </c>
      <c r="B13276" s="15"/>
      <c r="C13276" s="15"/>
      <c r="E13276" s="37" t="s">
        <v>258</v>
      </c>
      <c r="F13276" s="15">
        <v>259950</v>
      </c>
      <c r="G13276" s="15">
        <v>6419575</v>
      </c>
      <c r="I13276" s="38" t="s">
        <v>251</v>
      </c>
      <c r="J13276" s="15">
        <v>14.2</v>
      </c>
    </row>
    <row r="13277" spans="1:10" x14ac:dyDescent="0.3">
      <c r="A13277" s="38" t="s">
        <v>245</v>
      </c>
      <c r="B13277" s="15">
        <v>471623</v>
      </c>
      <c r="C13277" s="15">
        <v>4111272</v>
      </c>
      <c r="E13277" s="36" t="s">
        <v>253</v>
      </c>
      <c r="F13277" s="15">
        <v>842200</v>
      </c>
      <c r="G13277" s="15">
        <v>14824741</v>
      </c>
      <c r="I13277" s="38" t="s">
        <v>254</v>
      </c>
      <c r="J13277" s="15">
        <v>15</v>
      </c>
    </row>
    <row r="13278" spans="1:10" x14ac:dyDescent="0.3">
      <c r="A13278" s="38" t="s">
        <v>247</v>
      </c>
      <c r="B13278" s="15">
        <v>229500</v>
      </c>
      <c r="C13278" s="15">
        <v>2411685</v>
      </c>
      <c r="E13278" s="35" t="s">
        <v>266</v>
      </c>
      <c r="F13278" s="15">
        <v>3781733</v>
      </c>
      <c r="G13278" s="15">
        <v>66141533</v>
      </c>
      <c r="I13278" s="38" t="s">
        <v>257</v>
      </c>
      <c r="J13278" s="15">
        <v>15.9</v>
      </c>
    </row>
    <row r="13279" spans="1:10" x14ac:dyDescent="0.3">
      <c r="A13279" s="38" t="s">
        <v>249</v>
      </c>
      <c r="B13279" s="15">
        <v>541500</v>
      </c>
      <c r="C13279" s="15">
        <v>1541472</v>
      </c>
      <c r="E13279" s="36" t="s">
        <v>246</v>
      </c>
      <c r="F13279" s="15">
        <v>937930</v>
      </c>
      <c r="G13279" s="15">
        <v>14327262</v>
      </c>
      <c r="I13279" s="38" t="s">
        <v>252</v>
      </c>
      <c r="J13279" s="15">
        <v>15.5</v>
      </c>
    </row>
    <row r="13280" spans="1:10" x14ac:dyDescent="0.3">
      <c r="A13280" s="38" t="s">
        <v>251</v>
      </c>
      <c r="B13280" s="15">
        <v>419950</v>
      </c>
      <c r="C13280" s="15">
        <v>3938150</v>
      </c>
      <c r="E13280" s="36" t="s">
        <v>248</v>
      </c>
      <c r="F13280" s="15">
        <v>1142650</v>
      </c>
      <c r="G13280" s="15">
        <v>20648040</v>
      </c>
      <c r="I13280" s="38" t="s">
        <v>255</v>
      </c>
      <c r="J13280" s="15">
        <v>14.8</v>
      </c>
    </row>
    <row r="13281" spans="1:10" x14ac:dyDescent="0.3">
      <c r="A13281" s="38" t="s">
        <v>254</v>
      </c>
      <c r="B13281" s="15">
        <v>754950</v>
      </c>
      <c r="C13281" s="15">
        <v>5320518</v>
      </c>
      <c r="E13281" s="36" t="s">
        <v>250</v>
      </c>
      <c r="F13281" s="15">
        <v>789778</v>
      </c>
      <c r="G13281" s="15">
        <v>16497460</v>
      </c>
      <c r="I13281" s="38" t="s">
        <v>258</v>
      </c>
      <c r="J13281" s="15">
        <v>13.2</v>
      </c>
    </row>
    <row r="13282" spans="1:10" x14ac:dyDescent="0.3">
      <c r="A13282" s="38" t="s">
        <v>257</v>
      </c>
      <c r="B13282" s="15">
        <v>455000</v>
      </c>
      <c r="C13282" s="15">
        <v>5704219</v>
      </c>
      <c r="E13282" s="37" t="s">
        <v>252</v>
      </c>
      <c r="F13282" s="15">
        <v>266000</v>
      </c>
      <c r="G13282" s="15">
        <v>6377325</v>
      </c>
      <c r="I13282" s="38" t="s">
        <v>260</v>
      </c>
      <c r="J13282" s="15">
        <v>12</v>
      </c>
    </row>
    <row r="13283" spans="1:10" x14ac:dyDescent="0.3">
      <c r="A13283" s="38" t="s">
        <v>252</v>
      </c>
      <c r="B13283" s="15">
        <v>395400</v>
      </c>
      <c r="C13283" s="15">
        <v>4914650</v>
      </c>
      <c r="E13283" s="37" t="s">
        <v>255</v>
      </c>
      <c r="F13283" s="15">
        <v>263990</v>
      </c>
      <c r="G13283" s="15">
        <v>5231980</v>
      </c>
      <c r="I13283" s="38" t="s">
        <v>262</v>
      </c>
      <c r="J13283" s="15">
        <v>12.7</v>
      </c>
    </row>
    <row r="13284" spans="1:10" x14ac:dyDescent="0.3">
      <c r="A13284" s="38" t="s">
        <v>255</v>
      </c>
      <c r="B13284" s="15">
        <v>421250</v>
      </c>
      <c r="C13284" s="15">
        <v>5357899</v>
      </c>
      <c r="E13284" s="37" t="s">
        <v>258</v>
      </c>
      <c r="F13284" s="15">
        <v>259788</v>
      </c>
      <c r="G13284" s="15">
        <v>4888155</v>
      </c>
      <c r="I13284" s="38" t="s">
        <v>263</v>
      </c>
      <c r="J13284" s="15">
        <v>11.8</v>
      </c>
    </row>
    <row r="13285" spans="1:10" x14ac:dyDescent="0.3">
      <c r="A13285" s="38" t="s">
        <v>258</v>
      </c>
      <c r="B13285" s="15">
        <v>377475</v>
      </c>
      <c r="C13285" s="15">
        <v>5072800</v>
      </c>
      <c r="E13285" s="36" t="s">
        <v>253</v>
      </c>
      <c r="F13285" s="15">
        <v>911375</v>
      </c>
      <c r="G13285" s="15">
        <v>14668771</v>
      </c>
      <c r="I13285" s="35" t="s">
        <v>267</v>
      </c>
      <c r="J13285" s="15"/>
    </row>
    <row r="13286" spans="1:10" x14ac:dyDescent="0.3">
      <c r="A13286" s="38" t="s">
        <v>260</v>
      </c>
      <c r="B13286" s="15">
        <v>866250</v>
      </c>
      <c r="C13286" s="15">
        <v>4689380</v>
      </c>
      <c r="E13286" s="35" t="s">
        <v>267</v>
      </c>
      <c r="F13286" s="15">
        <v>3412945</v>
      </c>
      <c r="G13286" s="15">
        <v>62937789</v>
      </c>
      <c r="I13286" s="38" t="s">
        <v>245</v>
      </c>
      <c r="J13286" s="15">
        <v>8.5</v>
      </c>
    </row>
    <row r="13287" spans="1:10" x14ac:dyDescent="0.3">
      <c r="A13287" s="38" t="s">
        <v>262</v>
      </c>
      <c r="B13287" s="15">
        <v>549875</v>
      </c>
      <c r="C13287" s="15">
        <v>4189988</v>
      </c>
      <c r="E13287" s="36" t="s">
        <v>246</v>
      </c>
      <c r="F13287" s="15">
        <v>915750</v>
      </c>
      <c r="G13287" s="15">
        <v>10336448</v>
      </c>
      <c r="I13287" s="38" t="s">
        <v>247</v>
      </c>
      <c r="J13287" s="15">
        <v>8.1</v>
      </c>
    </row>
    <row r="13288" spans="1:10" x14ac:dyDescent="0.3">
      <c r="A13288" s="38" t="s">
        <v>263</v>
      </c>
      <c r="B13288" s="15">
        <v>371500</v>
      </c>
      <c r="C13288" s="15">
        <v>3495300</v>
      </c>
      <c r="E13288" s="36" t="s">
        <v>248</v>
      </c>
      <c r="F13288" s="15">
        <v>737950</v>
      </c>
      <c r="G13288" s="15">
        <v>21027054</v>
      </c>
      <c r="I13288" s="38" t="s">
        <v>249</v>
      </c>
      <c r="J13288" s="15">
        <v>9.5</v>
      </c>
    </row>
    <row r="13289" spans="1:10" x14ac:dyDescent="0.3">
      <c r="A13289" s="35" t="s">
        <v>268</v>
      </c>
      <c r="B13289" s="15"/>
      <c r="C13289" s="15"/>
      <c r="E13289" s="36" t="s">
        <v>250</v>
      </c>
      <c r="F13289" s="15">
        <v>880300</v>
      </c>
      <c r="G13289" s="15">
        <v>17421654</v>
      </c>
      <c r="I13289" s="38" t="s">
        <v>251</v>
      </c>
      <c r="J13289" s="15">
        <v>12</v>
      </c>
    </row>
    <row r="13290" spans="1:10" x14ac:dyDescent="0.3">
      <c r="A13290" s="38" t="s">
        <v>245</v>
      </c>
      <c r="B13290" s="15">
        <v>763725</v>
      </c>
      <c r="C13290" s="15">
        <v>4659950</v>
      </c>
      <c r="E13290" s="37" t="s">
        <v>252</v>
      </c>
      <c r="F13290" s="15">
        <v>385900</v>
      </c>
      <c r="G13290" s="15">
        <v>5780328</v>
      </c>
      <c r="I13290" s="38" t="s">
        <v>254</v>
      </c>
      <c r="J13290" s="15">
        <v>12.9</v>
      </c>
    </row>
    <row r="13291" spans="1:10" x14ac:dyDescent="0.3">
      <c r="A13291" s="38" t="s">
        <v>247</v>
      </c>
      <c r="B13291" s="15">
        <v>386950</v>
      </c>
      <c r="C13291" s="15">
        <v>3036150</v>
      </c>
      <c r="E13291" s="37" t="s">
        <v>255</v>
      </c>
      <c r="F13291" s="15">
        <v>259900</v>
      </c>
      <c r="G13291" s="15">
        <v>6673951</v>
      </c>
      <c r="I13291" s="38" t="s">
        <v>257</v>
      </c>
      <c r="J13291" s="15">
        <v>12.6</v>
      </c>
    </row>
    <row r="13292" spans="1:10" x14ac:dyDescent="0.3">
      <c r="A13292" s="38" t="s">
        <v>249</v>
      </c>
      <c r="B13292" s="15">
        <v>431750</v>
      </c>
      <c r="C13292" s="15">
        <v>4659540</v>
      </c>
      <c r="E13292" s="37" t="s">
        <v>258</v>
      </c>
      <c r="F13292" s="15">
        <v>234500</v>
      </c>
      <c r="G13292" s="15">
        <v>4967375</v>
      </c>
      <c r="I13292" s="38" t="s">
        <v>252</v>
      </c>
      <c r="J13292" s="15">
        <v>14.4</v>
      </c>
    </row>
    <row r="13293" spans="1:10" x14ac:dyDescent="0.3">
      <c r="A13293" s="38" t="s">
        <v>251</v>
      </c>
      <c r="B13293" s="15">
        <v>556950</v>
      </c>
      <c r="C13293" s="15">
        <v>4038349</v>
      </c>
      <c r="E13293" s="36" t="s">
        <v>253</v>
      </c>
      <c r="F13293" s="15">
        <v>878945</v>
      </c>
      <c r="G13293" s="15">
        <v>14152633</v>
      </c>
      <c r="I13293" s="38" t="s">
        <v>255</v>
      </c>
      <c r="J13293" s="15">
        <v>16</v>
      </c>
    </row>
    <row r="13294" spans="1:10" x14ac:dyDescent="0.3">
      <c r="A13294" s="38" t="s">
        <v>254</v>
      </c>
      <c r="B13294" s="15">
        <v>679450</v>
      </c>
      <c r="C13294" s="15">
        <v>4776352</v>
      </c>
      <c r="E13294" s="35" t="s">
        <v>268</v>
      </c>
      <c r="F13294" s="15">
        <v>3695150</v>
      </c>
      <c r="G13294" s="15">
        <v>84077322</v>
      </c>
      <c r="I13294" s="38" t="s">
        <v>258</v>
      </c>
      <c r="J13294" s="15">
        <v>15</v>
      </c>
    </row>
    <row r="13295" spans="1:10" x14ac:dyDescent="0.3">
      <c r="A13295" s="38" t="s">
        <v>257</v>
      </c>
      <c r="B13295" s="15">
        <v>472950</v>
      </c>
      <c r="C13295" s="15">
        <v>6270152</v>
      </c>
      <c r="E13295" s="36" t="s">
        <v>246</v>
      </c>
      <c r="F13295" s="15">
        <v>695721</v>
      </c>
      <c r="G13295" s="15">
        <v>16357044</v>
      </c>
      <c r="I13295" s="38" t="s">
        <v>260</v>
      </c>
      <c r="J13295" s="15">
        <v>17.5</v>
      </c>
    </row>
    <row r="13296" spans="1:10" x14ac:dyDescent="0.3">
      <c r="A13296" s="38" t="s">
        <v>252</v>
      </c>
      <c r="B13296" s="15">
        <v>641600</v>
      </c>
      <c r="C13296" s="15">
        <v>5632045</v>
      </c>
      <c r="E13296" s="36" t="s">
        <v>248</v>
      </c>
      <c r="F13296" s="15">
        <v>1162111</v>
      </c>
      <c r="G13296" s="15">
        <v>24461185</v>
      </c>
      <c r="I13296" s="38" t="s">
        <v>262</v>
      </c>
      <c r="J13296" s="15">
        <v>14.7</v>
      </c>
    </row>
    <row r="13297" spans="1:10" x14ac:dyDescent="0.3">
      <c r="A13297" s="38" t="s">
        <v>255</v>
      </c>
      <c r="B13297" s="15">
        <v>699925</v>
      </c>
      <c r="C13297" s="15">
        <v>7992501</v>
      </c>
      <c r="E13297" s="36" t="s">
        <v>250</v>
      </c>
      <c r="F13297" s="15">
        <v>951093</v>
      </c>
      <c r="G13297" s="15">
        <v>24329389</v>
      </c>
      <c r="I13297" s="38" t="s">
        <v>263</v>
      </c>
      <c r="J13297" s="15">
        <v>11.7</v>
      </c>
    </row>
    <row r="13298" spans="1:10" x14ac:dyDescent="0.3">
      <c r="A13298" s="38" t="s">
        <v>258</v>
      </c>
      <c r="B13298" s="15">
        <v>723500</v>
      </c>
      <c r="C13298" s="15">
        <v>3855450</v>
      </c>
      <c r="E13298" s="37" t="s">
        <v>252</v>
      </c>
      <c r="F13298" s="15">
        <v>240000</v>
      </c>
      <c r="G13298" s="15">
        <v>5865327</v>
      </c>
      <c r="I13298" s="35" t="s">
        <v>268</v>
      </c>
      <c r="J13298" s="15"/>
    </row>
    <row r="13299" spans="1:10" x14ac:dyDescent="0.3">
      <c r="A13299" s="38" t="s">
        <v>260</v>
      </c>
      <c r="B13299" s="15">
        <v>460975</v>
      </c>
      <c r="C13299" s="15">
        <v>5588400</v>
      </c>
      <c r="E13299" s="37" t="s">
        <v>255</v>
      </c>
      <c r="F13299" s="15">
        <v>452998</v>
      </c>
      <c r="G13299" s="15">
        <v>9998039</v>
      </c>
      <c r="I13299" s="38" t="s">
        <v>245</v>
      </c>
      <c r="J13299" s="15">
        <v>10.6</v>
      </c>
    </row>
    <row r="13300" spans="1:10" x14ac:dyDescent="0.3">
      <c r="A13300" s="38" t="s">
        <v>262</v>
      </c>
      <c r="B13300" s="15">
        <v>603250</v>
      </c>
      <c r="C13300" s="15">
        <v>4762300</v>
      </c>
      <c r="E13300" s="37" t="s">
        <v>258</v>
      </c>
      <c r="F13300" s="15">
        <v>258095</v>
      </c>
      <c r="G13300" s="15">
        <v>8466023</v>
      </c>
      <c r="I13300" s="38" t="s">
        <v>247</v>
      </c>
      <c r="J13300" s="15">
        <v>11.6</v>
      </c>
    </row>
    <row r="13301" spans="1:10" x14ac:dyDescent="0.3">
      <c r="A13301" s="38" t="s">
        <v>263</v>
      </c>
      <c r="B13301" s="15">
        <v>944900</v>
      </c>
      <c r="C13301" s="15">
        <v>4945196</v>
      </c>
      <c r="E13301" s="36" t="s">
        <v>253</v>
      </c>
      <c r="F13301" s="15">
        <v>886225</v>
      </c>
      <c r="G13301" s="15">
        <v>18929704</v>
      </c>
      <c r="I13301" s="38" t="s">
        <v>249</v>
      </c>
      <c r="J13301" s="15">
        <v>10.7</v>
      </c>
    </row>
    <row r="13302" spans="1:10" x14ac:dyDescent="0.3">
      <c r="A13302" s="35" t="s">
        <v>269</v>
      </c>
      <c r="B13302" s="15"/>
      <c r="C13302" s="15"/>
      <c r="E13302" s="35" t="s">
        <v>269</v>
      </c>
      <c r="F13302" s="15">
        <v>3560013</v>
      </c>
      <c r="G13302" s="15">
        <v>97127442</v>
      </c>
      <c r="I13302" s="38" t="s">
        <v>251</v>
      </c>
      <c r="J13302" s="15">
        <v>10</v>
      </c>
    </row>
    <row r="13303" spans="1:10" x14ac:dyDescent="0.3">
      <c r="A13303" s="38" t="s">
        <v>245</v>
      </c>
      <c r="B13303" s="15">
        <v>647995</v>
      </c>
      <c r="C13303" s="15">
        <v>3790277</v>
      </c>
      <c r="E13303" s="36" t="s">
        <v>246</v>
      </c>
      <c r="F13303" s="15">
        <v>791578</v>
      </c>
      <c r="G13303" s="15">
        <v>18071349</v>
      </c>
      <c r="I13303" s="38" t="s">
        <v>254</v>
      </c>
      <c r="J13303" s="15">
        <v>7.1</v>
      </c>
    </row>
    <row r="13304" spans="1:10" x14ac:dyDescent="0.3">
      <c r="A13304" s="38" t="s">
        <v>247</v>
      </c>
      <c r="B13304" s="15">
        <v>453000</v>
      </c>
      <c r="C13304" s="15">
        <v>4210844</v>
      </c>
      <c r="E13304" s="36" t="s">
        <v>248</v>
      </c>
      <c r="F13304" s="15">
        <v>849423</v>
      </c>
      <c r="G13304" s="15">
        <v>27807253</v>
      </c>
      <c r="I13304" s="38" t="s">
        <v>257</v>
      </c>
      <c r="J13304" s="15">
        <v>7.5</v>
      </c>
    </row>
    <row r="13305" spans="1:10" x14ac:dyDescent="0.3">
      <c r="A13305" s="38" t="s">
        <v>249</v>
      </c>
      <c r="B13305" s="15">
        <v>622000</v>
      </c>
      <c r="C13305" s="15">
        <v>8117252</v>
      </c>
      <c r="E13305" s="36" t="s">
        <v>250</v>
      </c>
      <c r="F13305" s="15">
        <v>1030995</v>
      </c>
      <c r="G13305" s="15">
        <v>29596861</v>
      </c>
      <c r="I13305" s="38" t="s">
        <v>252</v>
      </c>
      <c r="J13305" s="15">
        <v>8.6</v>
      </c>
    </row>
    <row r="13306" spans="1:10" x14ac:dyDescent="0.3">
      <c r="A13306" s="38" t="s">
        <v>251</v>
      </c>
      <c r="B13306" s="15">
        <v>502445</v>
      </c>
      <c r="C13306" s="15">
        <v>6515558</v>
      </c>
      <c r="E13306" s="37" t="s">
        <v>252</v>
      </c>
      <c r="F13306" s="15">
        <v>289995</v>
      </c>
      <c r="G13306" s="15">
        <v>9405874</v>
      </c>
      <c r="I13306" s="38" t="s">
        <v>255</v>
      </c>
      <c r="J13306" s="15">
        <v>7.7</v>
      </c>
    </row>
    <row r="13307" spans="1:10" x14ac:dyDescent="0.3">
      <c r="A13307" s="38" t="s">
        <v>254</v>
      </c>
      <c r="B13307" s="15">
        <v>725250</v>
      </c>
      <c r="C13307" s="15">
        <v>8883407</v>
      </c>
      <c r="E13307" s="37" t="s">
        <v>255</v>
      </c>
      <c r="F13307" s="15">
        <v>290500</v>
      </c>
      <c r="G13307" s="15">
        <v>11893197</v>
      </c>
      <c r="I13307" s="38" t="s">
        <v>258</v>
      </c>
      <c r="J13307" s="15">
        <v>8</v>
      </c>
    </row>
    <row r="13308" spans="1:10" x14ac:dyDescent="0.3">
      <c r="A13308" s="38" t="s">
        <v>257</v>
      </c>
      <c r="B13308" s="15">
        <v>714475</v>
      </c>
      <c r="C13308" s="15">
        <v>8676347</v>
      </c>
      <c r="E13308" s="37" t="s">
        <v>258</v>
      </c>
      <c r="F13308" s="15">
        <v>450500</v>
      </c>
      <c r="G13308" s="15">
        <v>8297790</v>
      </c>
      <c r="I13308" s="38" t="s">
        <v>260</v>
      </c>
      <c r="J13308" s="15">
        <v>10</v>
      </c>
    </row>
    <row r="13309" spans="1:10" x14ac:dyDescent="0.3">
      <c r="A13309" s="38" t="s">
        <v>252</v>
      </c>
      <c r="B13309" s="15">
        <v>826500</v>
      </c>
      <c r="C13309" s="15">
        <v>9102663</v>
      </c>
      <c r="E13309" s="36" t="s">
        <v>253</v>
      </c>
      <c r="F13309" s="15">
        <v>888017</v>
      </c>
      <c r="G13309" s="15">
        <v>21651979</v>
      </c>
      <c r="I13309" s="38" t="s">
        <v>262</v>
      </c>
      <c r="J13309" s="15">
        <v>9</v>
      </c>
    </row>
    <row r="13310" spans="1:10" x14ac:dyDescent="0.3">
      <c r="A13310" s="38" t="s">
        <v>255</v>
      </c>
      <c r="B13310" s="15">
        <v>520310</v>
      </c>
      <c r="C13310" s="15">
        <v>10954529</v>
      </c>
      <c r="E13310" s="35" t="s">
        <v>270</v>
      </c>
      <c r="F13310" s="15">
        <v>4360507</v>
      </c>
      <c r="G13310" s="15">
        <v>106549445</v>
      </c>
      <c r="I13310" s="38" t="s">
        <v>263</v>
      </c>
      <c r="J13310" s="15">
        <v>9.4</v>
      </c>
    </row>
    <row r="13311" spans="1:10" x14ac:dyDescent="0.3">
      <c r="A13311" s="38" t="s">
        <v>258</v>
      </c>
      <c r="B13311" s="15">
        <v>479950</v>
      </c>
      <c r="C13311" s="15">
        <v>12709822</v>
      </c>
      <c r="E13311" s="36" t="s">
        <v>246</v>
      </c>
      <c r="F13311" s="15">
        <v>960349</v>
      </c>
      <c r="G13311" s="15">
        <v>17069085</v>
      </c>
      <c r="I13311" s="35" t="s">
        <v>269</v>
      </c>
      <c r="J13311" s="15"/>
    </row>
    <row r="13312" spans="1:10" x14ac:dyDescent="0.3">
      <c r="A13312" s="38" t="s">
        <v>260</v>
      </c>
      <c r="B13312" s="15">
        <v>768299</v>
      </c>
      <c r="C13312" s="15">
        <v>7569148</v>
      </c>
      <c r="E13312" s="36" t="s">
        <v>248</v>
      </c>
      <c r="F13312" s="15">
        <v>1015553</v>
      </c>
      <c r="G13312" s="15">
        <v>27146428</v>
      </c>
      <c r="I13312" s="38" t="s">
        <v>245</v>
      </c>
      <c r="J13312" s="15">
        <v>6.4</v>
      </c>
    </row>
    <row r="13313" spans="1:10" x14ac:dyDescent="0.3">
      <c r="A13313" s="38" t="s">
        <v>262</v>
      </c>
      <c r="B13313" s="15">
        <v>853848</v>
      </c>
      <c r="C13313" s="15">
        <v>8627315</v>
      </c>
      <c r="E13313" s="36" t="s">
        <v>250</v>
      </c>
      <c r="F13313" s="15">
        <v>1053205</v>
      </c>
      <c r="G13313" s="15">
        <v>31767735</v>
      </c>
      <c r="I13313" s="38" t="s">
        <v>247</v>
      </c>
      <c r="J13313" s="15">
        <v>6.4</v>
      </c>
    </row>
    <row r="13314" spans="1:10" x14ac:dyDescent="0.3">
      <c r="A13314" s="38" t="s">
        <v>263</v>
      </c>
      <c r="B13314" s="15">
        <v>661975</v>
      </c>
      <c r="C13314" s="15">
        <v>6300103</v>
      </c>
      <c r="E13314" s="37" t="s">
        <v>252</v>
      </c>
      <c r="F13314" s="15">
        <v>275400</v>
      </c>
      <c r="G13314" s="15">
        <v>10802380</v>
      </c>
      <c r="I13314" s="38" t="s">
        <v>249</v>
      </c>
      <c r="J13314" s="15">
        <v>10.5</v>
      </c>
    </row>
    <row r="13315" spans="1:10" x14ac:dyDescent="0.3">
      <c r="A13315" s="35" t="s">
        <v>270</v>
      </c>
      <c r="B13315" s="15"/>
      <c r="C13315" s="15"/>
      <c r="E13315" s="37" t="s">
        <v>255</v>
      </c>
      <c r="F13315" s="15">
        <v>404450</v>
      </c>
      <c r="G13315" s="15">
        <v>11213350</v>
      </c>
      <c r="I13315" s="38" t="s">
        <v>251</v>
      </c>
      <c r="J13315" s="15">
        <v>9.1999999999999993</v>
      </c>
    </row>
    <row r="13316" spans="1:10" x14ac:dyDescent="0.3">
      <c r="A13316" s="38" t="s">
        <v>245</v>
      </c>
      <c r="B13316" s="15">
        <v>460375</v>
      </c>
      <c r="C13316" s="15">
        <v>6763070</v>
      </c>
      <c r="E13316" s="37" t="s">
        <v>258</v>
      </c>
      <c r="F13316" s="15">
        <v>373355</v>
      </c>
      <c r="G13316" s="15">
        <v>9752005</v>
      </c>
      <c r="I13316" s="38" t="s">
        <v>254</v>
      </c>
      <c r="J13316" s="15">
        <v>11</v>
      </c>
    </row>
    <row r="13317" spans="1:10" x14ac:dyDescent="0.3">
      <c r="A13317" s="38" t="s">
        <v>247</v>
      </c>
      <c r="B13317" s="15">
        <v>471654</v>
      </c>
      <c r="C13317" s="15">
        <v>4399408</v>
      </c>
      <c r="E13317" s="36" t="s">
        <v>253</v>
      </c>
      <c r="F13317" s="15">
        <v>1331400</v>
      </c>
      <c r="G13317" s="15">
        <v>30566197</v>
      </c>
      <c r="I13317" s="38" t="s">
        <v>257</v>
      </c>
      <c r="J13317" s="15">
        <v>8.6</v>
      </c>
    </row>
    <row r="13318" spans="1:10" x14ac:dyDescent="0.3">
      <c r="A13318" s="38" t="s">
        <v>249</v>
      </c>
      <c r="B13318" s="15">
        <v>767995</v>
      </c>
      <c r="C13318" s="15">
        <v>6822177</v>
      </c>
      <c r="E13318" s="35" t="s">
        <v>271</v>
      </c>
      <c r="F13318" s="15">
        <v>4053100</v>
      </c>
      <c r="G13318" s="15">
        <v>147092920</v>
      </c>
      <c r="I13318" s="38" t="s">
        <v>252</v>
      </c>
      <c r="J13318" s="15">
        <v>10.6</v>
      </c>
    </row>
    <row r="13319" spans="1:10" x14ac:dyDescent="0.3">
      <c r="A13319" s="38" t="s">
        <v>251</v>
      </c>
      <c r="B13319" s="15">
        <v>488830</v>
      </c>
      <c r="C13319" s="15">
        <v>9277895</v>
      </c>
      <c r="E13319" s="36" t="s">
        <v>246</v>
      </c>
      <c r="F13319" s="15">
        <v>926975</v>
      </c>
      <c r="G13319" s="15">
        <v>25385877</v>
      </c>
      <c r="I13319" s="38" t="s">
        <v>255</v>
      </c>
      <c r="J13319" s="15">
        <v>10.6</v>
      </c>
    </row>
    <row r="13320" spans="1:10" x14ac:dyDescent="0.3">
      <c r="A13320" s="38" t="s">
        <v>254</v>
      </c>
      <c r="B13320" s="15">
        <v>452495</v>
      </c>
      <c r="C13320" s="15">
        <v>7375051</v>
      </c>
      <c r="E13320" s="36" t="s">
        <v>248</v>
      </c>
      <c r="F13320" s="15">
        <v>960525</v>
      </c>
      <c r="G13320" s="15">
        <v>39307289</v>
      </c>
      <c r="I13320" s="38" t="s">
        <v>258</v>
      </c>
      <c r="J13320" s="15">
        <v>8.1</v>
      </c>
    </row>
    <row r="13321" spans="1:10" x14ac:dyDescent="0.3">
      <c r="A13321" s="38" t="s">
        <v>257</v>
      </c>
      <c r="B13321" s="15">
        <v>524995</v>
      </c>
      <c r="C13321" s="15">
        <v>9882339</v>
      </c>
      <c r="E13321" s="36" t="s">
        <v>250</v>
      </c>
      <c r="F13321" s="15">
        <v>973250</v>
      </c>
      <c r="G13321" s="15">
        <v>49301911</v>
      </c>
      <c r="I13321" s="38" t="s">
        <v>260</v>
      </c>
      <c r="J13321" s="15">
        <v>8.1999999999999993</v>
      </c>
    </row>
    <row r="13322" spans="1:10" x14ac:dyDescent="0.3">
      <c r="A13322" s="38" t="s">
        <v>252</v>
      </c>
      <c r="B13322" s="15">
        <v>440475</v>
      </c>
      <c r="C13322" s="15">
        <v>7386789</v>
      </c>
      <c r="E13322" s="37" t="s">
        <v>252</v>
      </c>
      <c r="F13322" s="15">
        <v>317000</v>
      </c>
      <c r="G13322" s="15">
        <v>17362194</v>
      </c>
      <c r="I13322" s="38" t="s">
        <v>262</v>
      </c>
      <c r="J13322" s="15">
        <v>8.9</v>
      </c>
    </row>
    <row r="13323" spans="1:10" x14ac:dyDescent="0.3">
      <c r="A13323" s="38" t="s">
        <v>255</v>
      </c>
      <c r="B13323" s="15">
        <v>700000</v>
      </c>
      <c r="C13323" s="15">
        <v>12372516</v>
      </c>
      <c r="E13323" s="37" t="s">
        <v>255</v>
      </c>
      <c r="F13323" s="15">
        <v>335000</v>
      </c>
      <c r="G13323" s="15">
        <v>15086427</v>
      </c>
      <c r="I13323" s="38" t="s">
        <v>263</v>
      </c>
      <c r="J13323" s="15">
        <v>6</v>
      </c>
    </row>
    <row r="13324" spans="1:10" x14ac:dyDescent="0.3">
      <c r="A13324" s="38" t="s">
        <v>258</v>
      </c>
      <c r="B13324" s="15">
        <v>458500</v>
      </c>
      <c r="C13324" s="15">
        <v>8057440</v>
      </c>
      <c r="E13324" s="37" t="s">
        <v>258</v>
      </c>
      <c r="F13324" s="15">
        <v>321250</v>
      </c>
      <c r="G13324" s="15">
        <v>16853290</v>
      </c>
      <c r="I13324" s="35" t="s">
        <v>270</v>
      </c>
      <c r="J13324" s="15"/>
    </row>
    <row r="13325" spans="1:10" x14ac:dyDescent="0.3">
      <c r="A13325" s="38" t="s">
        <v>260</v>
      </c>
      <c r="B13325" s="15">
        <v>719700</v>
      </c>
      <c r="C13325" s="15">
        <v>9132717</v>
      </c>
      <c r="E13325" s="36" t="s">
        <v>253</v>
      </c>
      <c r="F13325" s="15">
        <v>1192350</v>
      </c>
      <c r="G13325" s="15">
        <v>33097843</v>
      </c>
      <c r="I13325" s="38" t="s">
        <v>245</v>
      </c>
      <c r="J13325" s="15">
        <v>5</v>
      </c>
    </row>
    <row r="13326" spans="1:10" x14ac:dyDescent="0.3">
      <c r="A13326" s="38" t="s">
        <v>262</v>
      </c>
      <c r="B13326" s="15">
        <v>445020</v>
      </c>
      <c r="C13326" s="15">
        <v>6142400</v>
      </c>
      <c r="E13326" s="35" t="s">
        <v>272</v>
      </c>
      <c r="F13326" s="15">
        <v>4099985</v>
      </c>
      <c r="G13326" s="15">
        <v>197494505</v>
      </c>
      <c r="I13326" s="38" t="s">
        <v>247</v>
      </c>
      <c r="J13326" s="15">
        <v>4</v>
      </c>
    </row>
    <row r="13327" spans="1:10" x14ac:dyDescent="0.3">
      <c r="A13327" s="38" t="s">
        <v>263</v>
      </c>
      <c r="B13327" s="15">
        <v>781950</v>
      </c>
      <c r="C13327" s="15">
        <v>7260825</v>
      </c>
      <c r="E13327" s="36" t="s">
        <v>246</v>
      </c>
      <c r="F13327" s="15">
        <v>1226135</v>
      </c>
      <c r="G13327" s="15">
        <v>31714894</v>
      </c>
      <c r="I13327" s="38" t="s">
        <v>249</v>
      </c>
      <c r="J13327" s="15">
        <v>4.2</v>
      </c>
    </row>
    <row r="13328" spans="1:10" x14ac:dyDescent="0.3">
      <c r="A13328" s="35" t="s">
        <v>271</v>
      </c>
      <c r="B13328" s="15"/>
      <c r="C13328" s="15"/>
      <c r="E13328" s="36" t="s">
        <v>248</v>
      </c>
      <c r="F13328" s="15">
        <v>920190</v>
      </c>
      <c r="G13328" s="15">
        <v>50730499</v>
      </c>
      <c r="I13328" s="38" t="s">
        <v>251</v>
      </c>
      <c r="J13328" s="15">
        <v>5.0999999999999996</v>
      </c>
    </row>
    <row r="13329" spans="1:10" x14ac:dyDescent="0.3">
      <c r="A13329" s="38" t="s">
        <v>245</v>
      </c>
      <c r="B13329" s="15">
        <v>425000</v>
      </c>
      <c r="C13329" s="15">
        <v>5432194</v>
      </c>
      <c r="E13329" s="36" t="s">
        <v>250</v>
      </c>
      <c r="F13329" s="15">
        <v>1011490</v>
      </c>
      <c r="G13329" s="15">
        <v>55206944</v>
      </c>
      <c r="I13329" s="38" t="s">
        <v>254</v>
      </c>
      <c r="J13329" s="15">
        <v>6.5</v>
      </c>
    </row>
    <row r="13330" spans="1:10" x14ac:dyDescent="0.3">
      <c r="A13330" s="38" t="s">
        <v>247</v>
      </c>
      <c r="B13330" s="15">
        <v>369750</v>
      </c>
      <c r="C13330" s="15">
        <v>6442790</v>
      </c>
      <c r="E13330" s="37" t="s">
        <v>252</v>
      </c>
      <c r="F13330" s="15">
        <v>333495</v>
      </c>
      <c r="G13330" s="15">
        <v>20958888</v>
      </c>
      <c r="I13330" s="38" t="s">
        <v>257</v>
      </c>
      <c r="J13330" s="15">
        <v>6.8</v>
      </c>
    </row>
    <row r="13331" spans="1:10" x14ac:dyDescent="0.3">
      <c r="A13331" s="38" t="s">
        <v>249</v>
      </c>
      <c r="B13331" s="15">
        <v>527822</v>
      </c>
      <c r="C13331" s="15">
        <v>9956246</v>
      </c>
      <c r="E13331" s="37" t="s">
        <v>255</v>
      </c>
      <c r="F13331" s="15">
        <v>343000</v>
      </c>
      <c r="G13331" s="15">
        <v>19254909</v>
      </c>
      <c r="I13331" s="38" t="s">
        <v>252</v>
      </c>
      <c r="J13331" s="15">
        <v>7.4</v>
      </c>
    </row>
    <row r="13332" spans="1:10" x14ac:dyDescent="0.3">
      <c r="A13332" s="38" t="s">
        <v>251</v>
      </c>
      <c r="B13332" s="15">
        <v>1000600</v>
      </c>
      <c r="C13332" s="15">
        <v>10665410</v>
      </c>
      <c r="E13332" s="37" t="s">
        <v>258</v>
      </c>
      <c r="F13332" s="15">
        <v>334995</v>
      </c>
      <c r="G13332" s="15">
        <v>14993147</v>
      </c>
      <c r="I13332" s="38" t="s">
        <v>255</v>
      </c>
      <c r="J13332" s="15">
        <v>4</v>
      </c>
    </row>
    <row r="13333" spans="1:10" x14ac:dyDescent="0.3">
      <c r="A13333" s="38" t="s">
        <v>254</v>
      </c>
      <c r="B13333" s="15">
        <v>499955</v>
      </c>
      <c r="C13333" s="15">
        <v>7219095</v>
      </c>
      <c r="E13333" s="36" t="s">
        <v>253</v>
      </c>
      <c r="F13333" s="15">
        <v>942170</v>
      </c>
      <c r="G13333" s="15">
        <v>59842168</v>
      </c>
      <c r="I13333" s="38" t="s">
        <v>258</v>
      </c>
      <c r="J13333" s="15">
        <v>5.6</v>
      </c>
    </row>
    <row r="13334" spans="1:10" x14ac:dyDescent="0.3">
      <c r="A13334" s="38" t="s">
        <v>257</v>
      </c>
      <c r="B13334" s="15">
        <v>501475</v>
      </c>
      <c r="C13334" s="15">
        <v>13694348</v>
      </c>
      <c r="E13334" s="35" t="s">
        <v>273</v>
      </c>
      <c r="F13334" s="15">
        <v>5731620</v>
      </c>
      <c r="G13334" s="15">
        <v>274295035</v>
      </c>
      <c r="I13334" s="38" t="s">
        <v>260</v>
      </c>
      <c r="J13334" s="15">
        <v>4.0999999999999996</v>
      </c>
    </row>
    <row r="13335" spans="1:10" x14ac:dyDescent="0.3">
      <c r="A13335" s="38" t="s">
        <v>252</v>
      </c>
      <c r="B13335" s="15">
        <v>868000</v>
      </c>
      <c r="C13335" s="15">
        <v>11744514</v>
      </c>
      <c r="E13335" s="36" t="s">
        <v>246</v>
      </c>
      <c r="F13335" s="15">
        <v>1019665</v>
      </c>
      <c r="G13335" s="15">
        <v>57308817</v>
      </c>
      <c r="I13335" s="38" t="s">
        <v>262</v>
      </c>
      <c r="J13335" s="15">
        <v>5</v>
      </c>
    </row>
    <row r="13336" spans="1:10" x14ac:dyDescent="0.3">
      <c r="A13336" s="38" t="s">
        <v>255</v>
      </c>
      <c r="B13336" s="15">
        <v>805425</v>
      </c>
      <c r="C13336" s="15">
        <v>10314400</v>
      </c>
      <c r="E13336" s="36" t="s">
        <v>248</v>
      </c>
      <c r="F13336" s="15">
        <v>1323035</v>
      </c>
      <c r="G13336" s="15">
        <v>75523366</v>
      </c>
      <c r="I13336" s="38" t="s">
        <v>263</v>
      </c>
      <c r="J13336" s="15">
        <v>4.5999999999999996</v>
      </c>
    </row>
    <row r="13337" spans="1:10" x14ac:dyDescent="0.3">
      <c r="A13337" s="38" t="s">
        <v>258</v>
      </c>
      <c r="B13337" s="15">
        <v>597000</v>
      </c>
      <c r="C13337" s="15">
        <v>9245850</v>
      </c>
      <c r="E13337" s="36" t="s">
        <v>250</v>
      </c>
      <c r="F13337" s="15">
        <v>1604000</v>
      </c>
      <c r="G13337" s="15">
        <v>73814316</v>
      </c>
      <c r="I13337" s="35" t="s">
        <v>271</v>
      </c>
      <c r="J13337" s="15"/>
    </row>
    <row r="13338" spans="1:10" x14ac:dyDescent="0.3">
      <c r="A13338" s="38" t="s">
        <v>260</v>
      </c>
      <c r="B13338" s="15">
        <v>804700</v>
      </c>
      <c r="C13338" s="15">
        <v>9556797</v>
      </c>
      <c r="E13338" s="37" t="s">
        <v>252</v>
      </c>
      <c r="F13338" s="15">
        <v>683500</v>
      </c>
      <c r="G13338" s="15">
        <v>20665527</v>
      </c>
      <c r="I13338" s="38" t="s">
        <v>245</v>
      </c>
      <c r="J13338" s="15">
        <v>6.4</v>
      </c>
    </row>
    <row r="13339" spans="1:10" x14ac:dyDescent="0.3">
      <c r="A13339" s="38" t="s">
        <v>262</v>
      </c>
      <c r="B13339" s="15">
        <v>811900</v>
      </c>
      <c r="C13339" s="15">
        <v>8091392</v>
      </c>
      <c r="E13339" s="37" t="s">
        <v>255</v>
      </c>
      <c r="F13339" s="15">
        <v>591000</v>
      </c>
      <c r="G13339" s="15">
        <v>26750340</v>
      </c>
      <c r="I13339" s="38" t="s">
        <v>247</v>
      </c>
      <c r="J13339" s="15">
        <v>4</v>
      </c>
    </row>
    <row r="13340" spans="1:10" x14ac:dyDescent="0.3">
      <c r="A13340" s="38" t="s">
        <v>263</v>
      </c>
      <c r="B13340" s="15">
        <v>535500</v>
      </c>
      <c r="C13340" s="15">
        <v>13371258</v>
      </c>
      <c r="E13340" s="37" t="s">
        <v>258</v>
      </c>
      <c r="F13340" s="15">
        <v>329500</v>
      </c>
      <c r="G13340" s="15">
        <v>26398449</v>
      </c>
      <c r="I13340" s="38" t="s">
        <v>249</v>
      </c>
      <c r="J13340" s="15">
        <v>4.8</v>
      </c>
    </row>
    <row r="13341" spans="1:10" x14ac:dyDescent="0.3">
      <c r="A13341" s="35" t="s">
        <v>272</v>
      </c>
      <c r="B13341" s="15"/>
      <c r="C13341" s="15"/>
      <c r="E13341" s="36" t="s">
        <v>253</v>
      </c>
      <c r="F13341" s="15">
        <v>1784920</v>
      </c>
      <c r="G13341" s="15">
        <v>67648536</v>
      </c>
      <c r="I13341" s="38" t="s">
        <v>251</v>
      </c>
      <c r="J13341" s="15">
        <v>4.9000000000000004</v>
      </c>
    </row>
    <row r="13342" spans="1:10" x14ac:dyDescent="0.3">
      <c r="A13342" s="38" t="s">
        <v>245</v>
      </c>
      <c r="B13342" s="15">
        <v>609000</v>
      </c>
      <c r="C13342" s="15">
        <v>6030095</v>
      </c>
      <c r="E13342" s="35" t="s">
        <v>274</v>
      </c>
      <c r="F13342" s="15">
        <v>6566180</v>
      </c>
      <c r="G13342" s="15">
        <v>290120195</v>
      </c>
      <c r="I13342" s="38" t="s">
        <v>254</v>
      </c>
      <c r="J13342" s="15">
        <v>5.5</v>
      </c>
    </row>
    <row r="13343" spans="1:10" x14ac:dyDescent="0.3">
      <c r="A13343" s="38" t="s">
        <v>247</v>
      </c>
      <c r="B13343" s="15">
        <v>976360</v>
      </c>
      <c r="C13343" s="15">
        <v>6329191</v>
      </c>
      <c r="E13343" s="36" t="s">
        <v>246</v>
      </c>
      <c r="F13343" s="15">
        <v>2258000</v>
      </c>
      <c r="G13343" s="15">
        <v>53965125</v>
      </c>
      <c r="I13343" s="38" t="s">
        <v>257</v>
      </c>
      <c r="J13343" s="15">
        <v>6.5</v>
      </c>
    </row>
    <row r="13344" spans="1:10" x14ac:dyDescent="0.3">
      <c r="A13344" s="38" t="s">
        <v>249</v>
      </c>
      <c r="B13344" s="15">
        <v>981950</v>
      </c>
      <c r="C13344" s="15">
        <v>8651787</v>
      </c>
      <c r="E13344" s="36" t="s">
        <v>248</v>
      </c>
      <c r="F13344" s="15">
        <v>1748490</v>
      </c>
      <c r="G13344" s="15">
        <v>88830635</v>
      </c>
      <c r="I13344" s="38" t="s">
        <v>252</v>
      </c>
      <c r="J13344" s="15">
        <v>5.5</v>
      </c>
    </row>
    <row r="13345" spans="1:10" x14ac:dyDescent="0.3">
      <c r="A13345" s="38" t="s">
        <v>251</v>
      </c>
      <c r="B13345" s="15">
        <v>861000</v>
      </c>
      <c r="C13345" s="15">
        <v>12195300</v>
      </c>
      <c r="E13345" s="36" t="s">
        <v>250</v>
      </c>
      <c r="F13345" s="15">
        <v>1394945</v>
      </c>
      <c r="G13345" s="15">
        <v>89001890</v>
      </c>
      <c r="I13345" s="38" t="s">
        <v>255</v>
      </c>
      <c r="J13345" s="15">
        <v>6.9</v>
      </c>
    </row>
    <row r="13346" spans="1:10" x14ac:dyDescent="0.3">
      <c r="A13346" s="38" t="s">
        <v>254</v>
      </c>
      <c r="B13346" s="15">
        <v>950750</v>
      </c>
      <c r="C13346" s="15">
        <v>16834006</v>
      </c>
      <c r="E13346" s="37" t="s">
        <v>252</v>
      </c>
      <c r="F13346" s="15">
        <v>375000</v>
      </c>
      <c r="G13346" s="15">
        <v>26462886</v>
      </c>
      <c r="I13346" s="38" t="s">
        <v>258</v>
      </c>
      <c r="J13346" s="15">
        <v>5.7</v>
      </c>
    </row>
    <row r="13347" spans="1:10" x14ac:dyDescent="0.3">
      <c r="A13347" s="38" t="s">
        <v>257</v>
      </c>
      <c r="B13347" s="15">
        <v>916625</v>
      </c>
      <c r="C13347" s="15">
        <v>17631817</v>
      </c>
      <c r="E13347" s="37" t="s">
        <v>255</v>
      </c>
      <c r="F13347" s="15">
        <v>379950</v>
      </c>
      <c r="G13347" s="15">
        <v>38316040</v>
      </c>
      <c r="I13347" s="38" t="s">
        <v>260</v>
      </c>
      <c r="J13347" s="15">
        <v>5.7</v>
      </c>
    </row>
    <row r="13348" spans="1:10" x14ac:dyDescent="0.3">
      <c r="A13348" s="38" t="s">
        <v>252</v>
      </c>
      <c r="B13348" s="15">
        <v>1081225</v>
      </c>
      <c r="C13348" s="15">
        <v>13298473</v>
      </c>
      <c r="E13348" s="37" t="s">
        <v>258</v>
      </c>
      <c r="F13348" s="15">
        <v>639995</v>
      </c>
      <c r="G13348" s="15">
        <v>24222964</v>
      </c>
      <c r="I13348" s="38" t="s">
        <v>262</v>
      </c>
      <c r="J13348" s="15">
        <v>3.2</v>
      </c>
    </row>
    <row r="13349" spans="1:10" x14ac:dyDescent="0.3">
      <c r="A13349" s="38" t="s">
        <v>255</v>
      </c>
      <c r="B13349" s="15">
        <v>575000</v>
      </c>
      <c r="C13349" s="15">
        <v>13113408</v>
      </c>
      <c r="E13349" s="36" t="s">
        <v>253</v>
      </c>
      <c r="F13349" s="15">
        <v>1164745</v>
      </c>
      <c r="G13349" s="15">
        <v>58322545</v>
      </c>
      <c r="I13349" s="38" t="s">
        <v>263</v>
      </c>
      <c r="J13349" s="15">
        <v>2.2999999999999998</v>
      </c>
    </row>
    <row r="13350" spans="1:10" x14ac:dyDescent="0.3">
      <c r="A13350" s="38" t="s">
        <v>258</v>
      </c>
      <c r="B13350" s="15">
        <v>839000</v>
      </c>
      <c r="C13350" s="15">
        <v>13335253</v>
      </c>
      <c r="E13350" s="35" t="s">
        <v>275</v>
      </c>
      <c r="F13350" s="15">
        <v>5821191</v>
      </c>
      <c r="G13350" s="15">
        <v>277905385</v>
      </c>
      <c r="I13350" s="35" t="s">
        <v>272</v>
      </c>
      <c r="J13350" s="15"/>
    </row>
    <row r="13351" spans="1:10" x14ac:dyDescent="0.3">
      <c r="A13351" s="38" t="s">
        <v>260</v>
      </c>
      <c r="B13351" s="15">
        <v>639000</v>
      </c>
      <c r="C13351" s="15">
        <v>13763986</v>
      </c>
      <c r="E13351" s="36" t="s">
        <v>246</v>
      </c>
      <c r="F13351" s="15">
        <v>1549868</v>
      </c>
      <c r="G13351" s="15">
        <v>51602002</v>
      </c>
      <c r="I13351" s="38" t="s">
        <v>245</v>
      </c>
      <c r="J13351" s="15">
        <v>1.4</v>
      </c>
    </row>
    <row r="13352" spans="1:10" x14ac:dyDescent="0.3">
      <c r="A13352" s="38" t="s">
        <v>262</v>
      </c>
      <c r="B13352" s="15">
        <v>926800</v>
      </c>
      <c r="C13352" s="15">
        <v>12201625</v>
      </c>
      <c r="E13352" s="36" t="s">
        <v>248</v>
      </c>
      <c r="F13352" s="15">
        <v>1957993</v>
      </c>
      <c r="G13352" s="15">
        <v>86661339</v>
      </c>
      <c r="I13352" s="38" t="s">
        <v>247</v>
      </c>
      <c r="J13352" s="15">
        <v>1.5</v>
      </c>
    </row>
    <row r="13353" spans="1:10" x14ac:dyDescent="0.3">
      <c r="A13353" s="38" t="s">
        <v>263</v>
      </c>
      <c r="B13353" s="15">
        <v>653000</v>
      </c>
      <c r="C13353" s="15">
        <v>14184588</v>
      </c>
      <c r="E13353" s="36" t="s">
        <v>250</v>
      </c>
      <c r="F13353" s="15">
        <v>1529530</v>
      </c>
      <c r="G13353" s="15">
        <v>102263483</v>
      </c>
      <c r="I13353" s="38" t="s">
        <v>249</v>
      </c>
      <c r="J13353" s="15">
        <v>2.1</v>
      </c>
    </row>
    <row r="13354" spans="1:10" x14ac:dyDescent="0.3">
      <c r="A13354" s="35" t="s">
        <v>273</v>
      </c>
      <c r="B13354" s="15"/>
      <c r="C13354" s="15"/>
      <c r="E13354" s="37" t="s">
        <v>252</v>
      </c>
      <c r="F13354" s="15">
        <v>727585</v>
      </c>
      <c r="G13354" s="15">
        <v>41719537</v>
      </c>
      <c r="I13354" s="38" t="s">
        <v>251</v>
      </c>
      <c r="J13354" s="15">
        <v>3</v>
      </c>
    </row>
    <row r="13355" spans="1:10" x14ac:dyDescent="0.3">
      <c r="A13355" s="38" t="s">
        <v>245</v>
      </c>
      <c r="B13355" s="15">
        <v>885925</v>
      </c>
      <c r="C13355" s="15">
        <v>8395390</v>
      </c>
      <c r="E13355" s="37" t="s">
        <v>255</v>
      </c>
      <c r="F13355" s="15">
        <v>384950</v>
      </c>
      <c r="G13355" s="15">
        <v>33316511</v>
      </c>
      <c r="I13355" s="38" t="s">
        <v>254</v>
      </c>
      <c r="J13355" s="15">
        <v>3.1</v>
      </c>
    </row>
    <row r="13356" spans="1:10" x14ac:dyDescent="0.3">
      <c r="A13356" s="38" t="s">
        <v>247</v>
      </c>
      <c r="B13356" s="15">
        <v>944000</v>
      </c>
      <c r="C13356" s="15">
        <v>13255552</v>
      </c>
      <c r="E13356" s="37" t="s">
        <v>258</v>
      </c>
      <c r="F13356" s="15">
        <v>416995</v>
      </c>
      <c r="G13356" s="15">
        <v>27227435</v>
      </c>
      <c r="I13356" s="38" t="s">
        <v>257</v>
      </c>
      <c r="J13356" s="15">
        <v>3.9</v>
      </c>
    </row>
    <row r="13357" spans="1:10" x14ac:dyDescent="0.3">
      <c r="A13357" s="38" t="s">
        <v>249</v>
      </c>
      <c r="B13357" s="15">
        <v>1007500</v>
      </c>
      <c r="C13357" s="15">
        <v>14905791</v>
      </c>
      <c r="E13357" s="36" t="s">
        <v>253</v>
      </c>
      <c r="F13357" s="15">
        <v>783800</v>
      </c>
      <c r="G13357" s="15">
        <v>37378561</v>
      </c>
      <c r="I13357" s="38" t="s">
        <v>252</v>
      </c>
      <c r="J13357" s="15">
        <v>4.0999999999999996</v>
      </c>
    </row>
    <row r="13358" spans="1:10" x14ac:dyDescent="0.3">
      <c r="A13358" s="38" t="s">
        <v>251</v>
      </c>
      <c r="B13358" s="15">
        <v>692750</v>
      </c>
      <c r="C13358" s="15">
        <v>11778931</v>
      </c>
      <c r="E13358" s="14">
        <v>447</v>
      </c>
      <c r="F13358" s="15">
        <v>4119410</v>
      </c>
      <c r="G13358" s="15">
        <v>4288860</v>
      </c>
      <c r="I13358" s="38" t="s">
        <v>255</v>
      </c>
      <c r="J13358" s="15">
        <v>4.3</v>
      </c>
    </row>
    <row r="13359" spans="1:10" x14ac:dyDescent="0.3">
      <c r="A13359" s="38" t="s">
        <v>254</v>
      </c>
      <c r="B13359" s="15">
        <v>1089450</v>
      </c>
      <c r="C13359" s="15">
        <v>19539125</v>
      </c>
      <c r="E13359" s="35" t="s">
        <v>259</v>
      </c>
      <c r="F13359" s="15">
        <v>682400</v>
      </c>
      <c r="G13359" s="15">
        <v>682400</v>
      </c>
      <c r="I13359" s="38" t="s">
        <v>258</v>
      </c>
      <c r="J13359" s="15">
        <v>5.0999999999999996</v>
      </c>
    </row>
    <row r="13360" spans="1:10" x14ac:dyDescent="0.3">
      <c r="A13360" s="38" t="s">
        <v>257</v>
      </c>
      <c r="B13360" s="15">
        <v>1050300</v>
      </c>
      <c r="C13360" s="15">
        <v>18706279</v>
      </c>
      <c r="E13360" s="36" t="s">
        <v>246</v>
      </c>
      <c r="F13360" s="15">
        <v>108800</v>
      </c>
      <c r="G13360" s="15">
        <v>108800</v>
      </c>
      <c r="I13360" s="38" t="s">
        <v>260</v>
      </c>
      <c r="J13360" s="15">
        <v>3.6</v>
      </c>
    </row>
    <row r="13361" spans="1:10" x14ac:dyDescent="0.3">
      <c r="A13361" s="38" t="s">
        <v>252</v>
      </c>
      <c r="B13361" s="15">
        <v>647863</v>
      </c>
      <c r="C13361" s="15">
        <v>16224966</v>
      </c>
      <c r="E13361" s="36" t="s">
        <v>248</v>
      </c>
      <c r="F13361" s="15">
        <v>123650</v>
      </c>
      <c r="G13361" s="15">
        <v>123650</v>
      </c>
      <c r="I13361" s="38" t="s">
        <v>262</v>
      </c>
      <c r="J13361" s="15">
        <v>3.5</v>
      </c>
    </row>
    <row r="13362" spans="1:10" x14ac:dyDescent="0.3">
      <c r="A13362" s="38" t="s">
        <v>255</v>
      </c>
      <c r="B13362" s="15">
        <v>699975</v>
      </c>
      <c r="C13362" s="15">
        <v>17140489</v>
      </c>
      <c r="E13362" s="36" t="s">
        <v>250</v>
      </c>
      <c r="F13362" s="15">
        <v>280000</v>
      </c>
      <c r="G13362" s="15">
        <v>280000</v>
      </c>
      <c r="I13362" s="38" t="s">
        <v>263</v>
      </c>
      <c r="J13362" s="15">
        <v>2.2999999999999998</v>
      </c>
    </row>
    <row r="13363" spans="1:10" x14ac:dyDescent="0.3">
      <c r="A13363" s="38" t="s">
        <v>258</v>
      </c>
      <c r="B13363" s="15">
        <v>1075000</v>
      </c>
      <c r="C13363" s="15">
        <v>13840106</v>
      </c>
      <c r="E13363" s="37" t="s">
        <v>252</v>
      </c>
      <c r="F13363" s="15"/>
      <c r="G13363" s="15">
        <v>0</v>
      </c>
      <c r="I13363" s="35" t="s">
        <v>273</v>
      </c>
      <c r="J13363" s="15"/>
    </row>
    <row r="13364" spans="1:10" x14ac:dyDescent="0.3">
      <c r="A13364" s="38" t="s">
        <v>260</v>
      </c>
      <c r="B13364" s="15">
        <v>697750</v>
      </c>
      <c r="C13364" s="15">
        <v>18886180</v>
      </c>
      <c r="E13364" s="37" t="s">
        <v>255</v>
      </c>
      <c r="F13364" s="15"/>
      <c r="G13364" s="15">
        <v>0</v>
      </c>
      <c r="I13364" s="38" t="s">
        <v>245</v>
      </c>
      <c r="J13364" s="15">
        <v>2.4</v>
      </c>
    </row>
    <row r="13365" spans="1:10" x14ac:dyDescent="0.3">
      <c r="A13365" s="38" t="s">
        <v>262</v>
      </c>
      <c r="B13365" s="15">
        <v>962250</v>
      </c>
      <c r="C13365" s="15">
        <v>13676117</v>
      </c>
      <c r="E13365" s="37" t="s">
        <v>258</v>
      </c>
      <c r="F13365" s="15">
        <v>280000</v>
      </c>
      <c r="G13365" s="15">
        <v>280000</v>
      </c>
      <c r="I13365" s="38" t="s">
        <v>247</v>
      </c>
      <c r="J13365" s="15">
        <v>2</v>
      </c>
    </row>
    <row r="13366" spans="1:10" x14ac:dyDescent="0.3">
      <c r="A13366" s="38" t="s">
        <v>263</v>
      </c>
      <c r="B13366" s="15">
        <v>914900</v>
      </c>
      <c r="C13366" s="15">
        <v>15018458</v>
      </c>
      <c r="E13366" s="36" t="s">
        <v>253</v>
      </c>
      <c r="F13366" s="15">
        <v>169950</v>
      </c>
      <c r="G13366" s="15">
        <v>169950</v>
      </c>
      <c r="I13366" s="38" t="s">
        <v>249</v>
      </c>
      <c r="J13366" s="15">
        <v>1.2</v>
      </c>
    </row>
    <row r="13367" spans="1:10" x14ac:dyDescent="0.3">
      <c r="A13367" s="35" t="s">
        <v>274</v>
      </c>
      <c r="B13367" s="15"/>
      <c r="C13367" s="15"/>
      <c r="E13367" s="35" t="s">
        <v>265</v>
      </c>
      <c r="F13367" s="15">
        <v>420950</v>
      </c>
      <c r="G13367" s="15">
        <v>590400</v>
      </c>
      <c r="I13367" s="38" t="s">
        <v>251</v>
      </c>
      <c r="J13367" s="15">
        <v>4.7</v>
      </c>
    </row>
    <row r="13368" spans="1:10" x14ac:dyDescent="0.3">
      <c r="A13368" s="38" t="s">
        <v>245</v>
      </c>
      <c r="B13368" s="15">
        <v>655000</v>
      </c>
      <c r="C13368" s="15">
        <v>8278609</v>
      </c>
      <c r="E13368" s="36" t="s">
        <v>246</v>
      </c>
      <c r="F13368" s="15">
        <v>169450</v>
      </c>
      <c r="G13368" s="15">
        <v>338900</v>
      </c>
      <c r="I13368" s="38" t="s">
        <v>254</v>
      </c>
      <c r="J13368" s="15">
        <v>5</v>
      </c>
    </row>
    <row r="13369" spans="1:10" x14ac:dyDescent="0.3">
      <c r="A13369" s="38" t="s">
        <v>247</v>
      </c>
      <c r="B13369" s="15">
        <v>744000</v>
      </c>
      <c r="C13369" s="15">
        <v>13046588</v>
      </c>
      <c r="E13369" s="36" t="s">
        <v>248</v>
      </c>
      <c r="F13369" s="15"/>
      <c r="G13369" s="15">
        <v>0</v>
      </c>
      <c r="I13369" s="38" t="s">
        <v>257</v>
      </c>
      <c r="J13369" s="15">
        <v>6.7</v>
      </c>
    </row>
    <row r="13370" spans="1:10" x14ac:dyDescent="0.3">
      <c r="A13370" s="38" t="s">
        <v>249</v>
      </c>
      <c r="B13370" s="15">
        <v>1135975</v>
      </c>
      <c r="C13370" s="15">
        <v>18815111</v>
      </c>
      <c r="E13370" s="36" t="s">
        <v>250</v>
      </c>
      <c r="F13370" s="15"/>
      <c r="G13370" s="15">
        <v>0</v>
      </c>
      <c r="I13370" s="38" t="s">
        <v>252</v>
      </c>
      <c r="J13370" s="15">
        <v>5.7</v>
      </c>
    </row>
    <row r="13371" spans="1:10" x14ac:dyDescent="0.3">
      <c r="A13371" s="38" t="s">
        <v>251</v>
      </c>
      <c r="B13371" s="15">
        <v>1560500</v>
      </c>
      <c r="C13371" s="15">
        <v>14033540</v>
      </c>
      <c r="E13371" s="37" t="s">
        <v>252</v>
      </c>
      <c r="F13371" s="15"/>
      <c r="G13371" s="15">
        <v>0</v>
      </c>
      <c r="I13371" s="38" t="s">
        <v>255</v>
      </c>
      <c r="J13371" s="15">
        <v>5.5</v>
      </c>
    </row>
    <row r="13372" spans="1:10" x14ac:dyDescent="0.3">
      <c r="A13372" s="38" t="s">
        <v>254</v>
      </c>
      <c r="B13372" s="15">
        <v>1267000</v>
      </c>
      <c r="C13372" s="15">
        <v>20336260</v>
      </c>
      <c r="E13372" s="37" t="s">
        <v>255</v>
      </c>
      <c r="F13372" s="15"/>
      <c r="G13372" s="15">
        <v>0</v>
      </c>
      <c r="I13372" s="38" t="s">
        <v>258</v>
      </c>
      <c r="J13372" s="15">
        <v>4.8</v>
      </c>
    </row>
    <row r="13373" spans="1:10" x14ac:dyDescent="0.3">
      <c r="A13373" s="38" t="s">
        <v>257</v>
      </c>
      <c r="B13373" s="15">
        <v>1203000</v>
      </c>
      <c r="C13373" s="15">
        <v>21104140</v>
      </c>
      <c r="E13373" s="37" t="s">
        <v>258</v>
      </c>
      <c r="F13373" s="15"/>
      <c r="G13373" s="15">
        <v>0</v>
      </c>
      <c r="I13373" s="38" t="s">
        <v>260</v>
      </c>
      <c r="J13373" s="15">
        <v>2.9</v>
      </c>
    </row>
    <row r="13374" spans="1:10" x14ac:dyDescent="0.3">
      <c r="A13374" s="38" t="s">
        <v>252</v>
      </c>
      <c r="B13374" s="15">
        <v>1137750</v>
      </c>
      <c r="C13374" s="15">
        <v>20184293</v>
      </c>
      <c r="E13374" s="36" t="s">
        <v>253</v>
      </c>
      <c r="F13374" s="15">
        <v>251500</v>
      </c>
      <c r="G13374" s="15">
        <v>251500</v>
      </c>
      <c r="I13374" s="38" t="s">
        <v>262</v>
      </c>
      <c r="J13374" s="15">
        <v>2.5</v>
      </c>
    </row>
    <row r="13375" spans="1:10" x14ac:dyDescent="0.3">
      <c r="A13375" s="38" t="s">
        <v>255</v>
      </c>
      <c r="B13375" s="15">
        <v>1236825</v>
      </c>
      <c r="C13375" s="15">
        <v>20767043</v>
      </c>
      <c r="E13375" s="35" t="s">
        <v>244</v>
      </c>
      <c r="F13375" s="15"/>
      <c r="G13375" s="15">
        <v>0</v>
      </c>
      <c r="I13375" s="38" t="s">
        <v>263</v>
      </c>
      <c r="J13375" s="15">
        <v>1.2</v>
      </c>
    </row>
    <row r="13376" spans="1:10" x14ac:dyDescent="0.3">
      <c r="A13376" s="38" t="s">
        <v>258</v>
      </c>
      <c r="B13376" s="15">
        <v>811225</v>
      </c>
      <c r="C13376" s="15">
        <v>13951819</v>
      </c>
      <c r="E13376" s="36" t="s">
        <v>246</v>
      </c>
      <c r="F13376" s="15"/>
      <c r="G13376" s="15">
        <v>0</v>
      </c>
      <c r="I13376" s="35" t="s">
        <v>274</v>
      </c>
      <c r="J13376" s="15"/>
    </row>
    <row r="13377" spans="1:10" x14ac:dyDescent="0.3">
      <c r="A13377" s="38" t="s">
        <v>260</v>
      </c>
      <c r="B13377" s="15">
        <v>717975</v>
      </c>
      <c r="C13377" s="15">
        <v>12843515</v>
      </c>
      <c r="E13377" s="36" t="s">
        <v>248</v>
      </c>
      <c r="F13377" s="15"/>
      <c r="G13377" s="15">
        <v>0</v>
      </c>
      <c r="I13377" s="38" t="s">
        <v>245</v>
      </c>
      <c r="J13377" s="15">
        <v>3.4</v>
      </c>
    </row>
    <row r="13378" spans="1:10" x14ac:dyDescent="0.3">
      <c r="A13378" s="38" t="s">
        <v>262</v>
      </c>
      <c r="B13378" s="15">
        <v>689500</v>
      </c>
      <c r="C13378" s="15">
        <v>17919125</v>
      </c>
      <c r="E13378" s="36" t="s">
        <v>250</v>
      </c>
      <c r="F13378" s="15"/>
      <c r="G13378" s="15">
        <v>0</v>
      </c>
      <c r="I13378" s="38" t="s">
        <v>247</v>
      </c>
      <c r="J13378" s="15">
        <v>2.5</v>
      </c>
    </row>
    <row r="13379" spans="1:10" x14ac:dyDescent="0.3">
      <c r="A13379" s="38" t="s">
        <v>263</v>
      </c>
      <c r="B13379" s="15">
        <v>1079240</v>
      </c>
      <c r="C13379" s="15">
        <v>17144037</v>
      </c>
      <c r="E13379" s="37" t="s">
        <v>252</v>
      </c>
      <c r="F13379" s="15"/>
      <c r="G13379" s="15">
        <v>0</v>
      </c>
      <c r="I13379" s="38" t="s">
        <v>249</v>
      </c>
      <c r="J13379" s="15">
        <v>2.2000000000000002</v>
      </c>
    </row>
    <row r="13380" spans="1:10" x14ac:dyDescent="0.3">
      <c r="A13380" s="35" t="s">
        <v>275</v>
      </c>
      <c r="B13380" s="15"/>
      <c r="C13380" s="15"/>
      <c r="E13380" s="37" t="s">
        <v>255</v>
      </c>
      <c r="F13380" s="15"/>
      <c r="G13380" s="15">
        <v>0</v>
      </c>
      <c r="I13380" s="38" t="s">
        <v>251</v>
      </c>
      <c r="J13380" s="15">
        <v>1.7</v>
      </c>
    </row>
    <row r="13381" spans="1:10" x14ac:dyDescent="0.3">
      <c r="A13381" s="38" t="s">
        <v>245</v>
      </c>
      <c r="B13381" s="15">
        <v>642030</v>
      </c>
      <c r="C13381" s="15">
        <v>8603920</v>
      </c>
      <c r="E13381" s="37" t="s">
        <v>258</v>
      </c>
      <c r="F13381" s="15"/>
      <c r="G13381" s="15">
        <v>0</v>
      </c>
      <c r="I13381" s="38" t="s">
        <v>254</v>
      </c>
      <c r="J13381" s="15">
        <v>2.4</v>
      </c>
    </row>
    <row r="13382" spans="1:10" x14ac:dyDescent="0.3">
      <c r="A13382" s="38" t="s">
        <v>247</v>
      </c>
      <c r="B13382" s="15">
        <v>1113975</v>
      </c>
      <c r="C13382" s="15">
        <v>12652248</v>
      </c>
      <c r="E13382" s="36" t="s">
        <v>253</v>
      </c>
      <c r="F13382" s="15"/>
      <c r="G13382" s="15">
        <v>0</v>
      </c>
      <c r="I13382" s="38" t="s">
        <v>257</v>
      </c>
      <c r="J13382" s="15">
        <v>0.6</v>
      </c>
    </row>
    <row r="13383" spans="1:10" x14ac:dyDescent="0.3">
      <c r="A13383" s="38" t="s">
        <v>249</v>
      </c>
      <c r="B13383" s="15">
        <v>833500</v>
      </c>
      <c r="C13383" s="15">
        <v>12731550</v>
      </c>
      <c r="E13383" s="35" t="s">
        <v>256</v>
      </c>
      <c r="F13383" s="15">
        <v>803682</v>
      </c>
      <c r="G13383" s="15">
        <v>803682</v>
      </c>
      <c r="I13383" s="38" t="s">
        <v>252</v>
      </c>
      <c r="J13383" s="15">
        <v>0.9</v>
      </c>
    </row>
    <row r="13384" spans="1:10" x14ac:dyDescent="0.3">
      <c r="A13384" s="38" t="s">
        <v>251</v>
      </c>
      <c r="B13384" s="15">
        <v>814999</v>
      </c>
      <c r="C13384" s="15">
        <v>5228449</v>
      </c>
      <c r="E13384" s="36" t="s">
        <v>246</v>
      </c>
      <c r="F13384" s="15">
        <v>205395</v>
      </c>
      <c r="G13384" s="15">
        <v>205395</v>
      </c>
      <c r="I13384" s="38" t="s">
        <v>255</v>
      </c>
      <c r="J13384" s="15">
        <v>0.6</v>
      </c>
    </row>
    <row r="13385" spans="1:10" x14ac:dyDescent="0.3">
      <c r="A13385" s="38" t="s">
        <v>254</v>
      </c>
      <c r="B13385" s="15">
        <v>1027500</v>
      </c>
      <c r="C13385" s="15">
        <v>7103849</v>
      </c>
      <c r="E13385" s="36" t="s">
        <v>248</v>
      </c>
      <c r="F13385" s="15">
        <v>275567</v>
      </c>
      <c r="G13385" s="15">
        <v>275567</v>
      </c>
      <c r="I13385" s="38" t="s">
        <v>258</v>
      </c>
      <c r="J13385" s="15">
        <v>1.5</v>
      </c>
    </row>
    <row r="13386" spans="1:10" x14ac:dyDescent="0.3">
      <c r="A13386" s="38" t="s">
        <v>257</v>
      </c>
      <c r="B13386" s="15">
        <v>1150000</v>
      </c>
      <c r="C13386" s="15">
        <v>4740450</v>
      </c>
      <c r="E13386" s="36" t="s">
        <v>250</v>
      </c>
      <c r="F13386" s="15">
        <v>322720</v>
      </c>
      <c r="G13386" s="15">
        <v>322720</v>
      </c>
      <c r="I13386" s="38" t="s">
        <v>260</v>
      </c>
      <c r="J13386" s="15">
        <v>2.2000000000000002</v>
      </c>
    </row>
    <row r="13387" spans="1:10" x14ac:dyDescent="0.3">
      <c r="A13387" s="38" t="s">
        <v>252</v>
      </c>
      <c r="B13387" s="15">
        <v>424250</v>
      </c>
      <c r="C13387" s="15">
        <v>5950350</v>
      </c>
      <c r="E13387" s="37" t="s">
        <v>252</v>
      </c>
      <c r="F13387" s="15"/>
      <c r="G13387" s="15">
        <v>0</v>
      </c>
      <c r="I13387" s="38" t="s">
        <v>262</v>
      </c>
      <c r="J13387" s="15">
        <v>1.6</v>
      </c>
    </row>
    <row r="13388" spans="1:10" x14ac:dyDescent="0.3">
      <c r="A13388" s="38" t="s">
        <v>255</v>
      </c>
      <c r="B13388" s="15">
        <v>751650</v>
      </c>
      <c r="C13388" s="15">
        <v>4684950</v>
      </c>
      <c r="E13388" s="37" t="s">
        <v>255</v>
      </c>
      <c r="F13388" s="15">
        <v>322720</v>
      </c>
      <c r="G13388" s="15">
        <v>322720</v>
      </c>
      <c r="I13388" s="38" t="s">
        <v>263</v>
      </c>
      <c r="J13388" s="15">
        <v>0.6</v>
      </c>
    </row>
    <row r="13389" spans="1:10" x14ac:dyDescent="0.3">
      <c r="A13389" s="38" t="s">
        <v>258</v>
      </c>
      <c r="B13389" s="15">
        <v>785675</v>
      </c>
      <c r="C13389" s="15">
        <v>5687950</v>
      </c>
      <c r="E13389" s="37" t="s">
        <v>258</v>
      </c>
      <c r="F13389" s="15"/>
      <c r="G13389" s="15">
        <v>0</v>
      </c>
      <c r="I13389" s="35" t="s">
        <v>275</v>
      </c>
      <c r="J13389" s="15"/>
    </row>
    <row r="13390" spans="1:10" x14ac:dyDescent="0.3">
      <c r="A13390" s="38" t="s">
        <v>260</v>
      </c>
      <c r="B13390" s="15">
        <v>1302000</v>
      </c>
      <c r="C13390" s="15">
        <v>3618191</v>
      </c>
      <c r="E13390" s="36" t="s">
        <v>253</v>
      </c>
      <c r="F13390" s="15"/>
      <c r="G13390" s="15">
        <v>0</v>
      </c>
      <c r="I13390" s="38" t="s">
        <v>245</v>
      </c>
      <c r="J13390" s="15">
        <v>1.7</v>
      </c>
    </row>
    <row r="13391" spans="1:10" x14ac:dyDescent="0.3">
      <c r="A13391" s="38" t="s">
        <v>262</v>
      </c>
      <c r="B13391" s="15">
        <v>427450</v>
      </c>
      <c r="C13391" s="15">
        <v>6836420</v>
      </c>
      <c r="E13391" s="35" t="s">
        <v>261</v>
      </c>
      <c r="F13391" s="15">
        <v>183500</v>
      </c>
      <c r="G13391" s="15">
        <v>183500</v>
      </c>
      <c r="I13391" s="38" t="s">
        <v>247</v>
      </c>
      <c r="J13391" s="15">
        <v>1.5</v>
      </c>
    </row>
    <row r="13392" spans="1:10" x14ac:dyDescent="0.3">
      <c r="A13392" s="14">
        <v>79</v>
      </c>
      <c r="B13392" s="15">
        <v>73531568</v>
      </c>
      <c r="C13392" s="15">
        <v>292412944</v>
      </c>
      <c r="E13392" s="36" t="s">
        <v>246</v>
      </c>
      <c r="F13392" s="15"/>
      <c r="G13392" s="15">
        <v>0</v>
      </c>
      <c r="I13392" s="38" t="s">
        <v>249</v>
      </c>
      <c r="J13392" s="15">
        <v>1.2</v>
      </c>
    </row>
    <row r="13393" spans="1:10" x14ac:dyDescent="0.3">
      <c r="A13393" s="35" t="s">
        <v>243</v>
      </c>
      <c r="B13393" s="15"/>
      <c r="C13393" s="15"/>
      <c r="E13393" s="36" t="s">
        <v>248</v>
      </c>
      <c r="F13393" s="15"/>
      <c r="G13393" s="15">
        <v>0</v>
      </c>
      <c r="I13393" s="38" t="s">
        <v>251</v>
      </c>
      <c r="J13393" s="15">
        <v>2</v>
      </c>
    </row>
    <row r="13394" spans="1:10" x14ac:dyDescent="0.3">
      <c r="A13394" s="38" t="s">
        <v>245</v>
      </c>
      <c r="B13394" s="15">
        <v>174000</v>
      </c>
      <c r="C13394" s="15">
        <v>174000</v>
      </c>
      <c r="E13394" s="36" t="s">
        <v>250</v>
      </c>
      <c r="F13394" s="15"/>
      <c r="G13394" s="15">
        <v>0</v>
      </c>
      <c r="I13394" s="38" t="s">
        <v>254</v>
      </c>
      <c r="J13394" s="15">
        <v>1</v>
      </c>
    </row>
    <row r="13395" spans="1:10" x14ac:dyDescent="0.3">
      <c r="A13395" s="38" t="s">
        <v>247</v>
      </c>
      <c r="B13395" s="15">
        <v>194950</v>
      </c>
      <c r="C13395" s="15">
        <v>975950</v>
      </c>
      <c r="E13395" s="37" t="s">
        <v>252</v>
      </c>
      <c r="F13395" s="15"/>
      <c r="G13395" s="15">
        <v>0</v>
      </c>
      <c r="I13395" s="38" t="s">
        <v>257</v>
      </c>
      <c r="J13395" s="15">
        <v>0.7</v>
      </c>
    </row>
    <row r="13396" spans="1:10" x14ac:dyDescent="0.3">
      <c r="A13396" s="38" t="s">
        <v>249</v>
      </c>
      <c r="B13396" s="15">
        <v>172500</v>
      </c>
      <c r="C13396" s="15">
        <v>497000</v>
      </c>
      <c r="E13396" s="37" t="s">
        <v>255</v>
      </c>
      <c r="F13396" s="15"/>
      <c r="G13396" s="15">
        <v>0</v>
      </c>
      <c r="I13396" s="38" t="s">
        <v>252</v>
      </c>
      <c r="J13396" s="15">
        <v>2</v>
      </c>
    </row>
    <row r="13397" spans="1:10" x14ac:dyDescent="0.3">
      <c r="A13397" s="38" t="s">
        <v>251</v>
      </c>
      <c r="B13397" s="15">
        <v>190500</v>
      </c>
      <c r="C13397" s="15">
        <v>381000</v>
      </c>
      <c r="E13397" s="37" t="s">
        <v>258</v>
      </c>
      <c r="F13397" s="15"/>
      <c r="G13397" s="15">
        <v>0</v>
      </c>
      <c r="I13397" s="38" t="s">
        <v>255</v>
      </c>
      <c r="J13397" s="15">
        <v>2.5</v>
      </c>
    </row>
    <row r="13398" spans="1:10" x14ac:dyDescent="0.3">
      <c r="A13398" s="38" t="s">
        <v>254</v>
      </c>
      <c r="B13398" s="15">
        <v>181350</v>
      </c>
      <c r="C13398" s="15">
        <v>746700</v>
      </c>
      <c r="E13398" s="36" t="s">
        <v>253</v>
      </c>
      <c r="F13398" s="15">
        <v>183500</v>
      </c>
      <c r="G13398" s="15">
        <v>183500</v>
      </c>
      <c r="I13398" s="38" t="s">
        <v>258</v>
      </c>
      <c r="J13398" s="15">
        <v>2.2000000000000002</v>
      </c>
    </row>
    <row r="13399" spans="1:10" x14ac:dyDescent="0.3">
      <c r="A13399" s="38" t="s">
        <v>257</v>
      </c>
      <c r="B13399" s="15">
        <v>170500</v>
      </c>
      <c r="C13399" s="15">
        <v>907500</v>
      </c>
      <c r="E13399" s="35" t="s">
        <v>264</v>
      </c>
      <c r="F13399" s="15"/>
      <c r="G13399" s="15">
        <v>0</v>
      </c>
      <c r="I13399" s="38" t="s">
        <v>260</v>
      </c>
      <c r="J13399" s="15">
        <v>1.2</v>
      </c>
    </row>
    <row r="13400" spans="1:10" x14ac:dyDescent="0.3">
      <c r="A13400" s="38" t="s">
        <v>252</v>
      </c>
      <c r="B13400" s="15">
        <v>216900</v>
      </c>
      <c r="C13400" s="15">
        <v>1270850</v>
      </c>
      <c r="E13400" s="36" t="s">
        <v>246</v>
      </c>
      <c r="F13400" s="15"/>
      <c r="G13400" s="15">
        <v>0</v>
      </c>
      <c r="I13400" s="38" t="s">
        <v>262</v>
      </c>
      <c r="J13400" s="15">
        <v>1.1000000000000001</v>
      </c>
    </row>
    <row r="13401" spans="1:10" x14ac:dyDescent="0.3">
      <c r="A13401" s="38" t="s">
        <v>255</v>
      </c>
      <c r="B13401" s="15">
        <v>199000</v>
      </c>
      <c r="C13401" s="15">
        <v>2050300</v>
      </c>
      <c r="E13401" s="36" t="s">
        <v>248</v>
      </c>
      <c r="F13401" s="15"/>
      <c r="G13401" s="15">
        <v>0</v>
      </c>
      <c r="I13401" s="14">
        <v>99</v>
      </c>
      <c r="J13401" s="15">
        <v>0.7</v>
      </c>
    </row>
    <row r="13402" spans="1:10" x14ac:dyDescent="0.3">
      <c r="A13402" s="38" t="s">
        <v>258</v>
      </c>
      <c r="B13402" s="15">
        <v>179000</v>
      </c>
      <c r="C13402" s="15">
        <v>884499</v>
      </c>
      <c r="E13402" s="36" t="s">
        <v>250</v>
      </c>
      <c r="F13402" s="15"/>
      <c r="G13402" s="15">
        <v>0</v>
      </c>
      <c r="I13402" s="35" t="s">
        <v>275</v>
      </c>
      <c r="J13402" s="15"/>
    </row>
    <row r="13403" spans="1:10" x14ac:dyDescent="0.3">
      <c r="A13403" s="38" t="s">
        <v>260</v>
      </c>
      <c r="B13403" s="15">
        <v>206000</v>
      </c>
      <c r="C13403" s="15">
        <v>639000</v>
      </c>
      <c r="E13403" s="37" t="s">
        <v>252</v>
      </c>
      <c r="F13403" s="15"/>
      <c r="G13403" s="15">
        <v>0</v>
      </c>
      <c r="I13403" s="38" t="s">
        <v>262</v>
      </c>
      <c r="J13403" s="15">
        <v>0.7</v>
      </c>
    </row>
    <row r="13404" spans="1:10" x14ac:dyDescent="0.3">
      <c r="A13404" s="38" t="s">
        <v>262</v>
      </c>
      <c r="B13404" s="15">
        <v>236500</v>
      </c>
      <c r="C13404" s="15">
        <v>473000</v>
      </c>
      <c r="E13404" s="37" t="s">
        <v>255</v>
      </c>
      <c r="F13404" s="15"/>
      <c r="G13404" s="15">
        <v>0</v>
      </c>
      <c r="I13404" s="14">
        <v>100</v>
      </c>
      <c r="J13404" s="15">
        <v>785.0999999999998</v>
      </c>
    </row>
    <row r="13405" spans="1:10" x14ac:dyDescent="0.3">
      <c r="A13405" s="38" t="s">
        <v>263</v>
      </c>
      <c r="B13405" s="15">
        <v>191975</v>
      </c>
      <c r="C13405" s="15">
        <v>1228450</v>
      </c>
      <c r="E13405" s="37" t="s">
        <v>258</v>
      </c>
      <c r="F13405" s="15"/>
      <c r="G13405" s="15">
        <v>0</v>
      </c>
      <c r="I13405" s="35" t="s">
        <v>244</v>
      </c>
      <c r="J13405" s="15"/>
    </row>
    <row r="13406" spans="1:10" x14ac:dyDescent="0.3">
      <c r="A13406" s="35" t="s">
        <v>259</v>
      </c>
      <c r="B13406" s="15"/>
      <c r="C13406" s="15"/>
      <c r="E13406" s="36" t="s">
        <v>253</v>
      </c>
      <c r="F13406" s="15"/>
      <c r="G13406" s="15">
        <v>0</v>
      </c>
      <c r="I13406" s="38" t="s">
        <v>245</v>
      </c>
      <c r="J13406" s="15">
        <v>1.7</v>
      </c>
    </row>
    <row r="13407" spans="1:10" x14ac:dyDescent="0.3">
      <c r="A13407" s="38" t="s">
        <v>245</v>
      </c>
      <c r="B13407" s="15">
        <v>195500</v>
      </c>
      <c r="C13407" s="15">
        <v>807000</v>
      </c>
      <c r="E13407" s="35" t="s">
        <v>266</v>
      </c>
      <c r="F13407" s="15"/>
      <c r="G13407" s="15">
        <v>0</v>
      </c>
      <c r="I13407" s="38" t="s">
        <v>247</v>
      </c>
      <c r="J13407" s="15">
        <v>1.8</v>
      </c>
    </row>
    <row r="13408" spans="1:10" x14ac:dyDescent="0.3">
      <c r="A13408" s="38" t="s">
        <v>247</v>
      </c>
      <c r="B13408" s="15">
        <v>200000</v>
      </c>
      <c r="C13408" s="15">
        <v>1110000</v>
      </c>
      <c r="E13408" s="36" t="s">
        <v>246</v>
      </c>
      <c r="F13408" s="15"/>
      <c r="G13408" s="15">
        <v>0</v>
      </c>
      <c r="I13408" s="38" t="s">
        <v>249</v>
      </c>
      <c r="J13408" s="15">
        <v>2.1</v>
      </c>
    </row>
    <row r="13409" spans="1:10" x14ac:dyDescent="0.3">
      <c r="A13409" s="38" t="s">
        <v>249</v>
      </c>
      <c r="B13409" s="15">
        <v>456600</v>
      </c>
      <c r="C13409" s="15">
        <v>456600</v>
      </c>
      <c r="E13409" s="36" t="s">
        <v>248</v>
      </c>
      <c r="F13409" s="15"/>
      <c r="G13409" s="15">
        <v>0</v>
      </c>
      <c r="I13409" s="38" t="s">
        <v>251</v>
      </c>
      <c r="J13409" s="15">
        <v>2.2000000000000002</v>
      </c>
    </row>
    <row r="13410" spans="1:10" x14ac:dyDescent="0.3">
      <c r="A13410" s="38" t="s">
        <v>251</v>
      </c>
      <c r="B13410" s="15">
        <v>440000</v>
      </c>
      <c r="C13410" s="15">
        <v>1179900</v>
      </c>
      <c r="E13410" s="36" t="s">
        <v>250</v>
      </c>
      <c r="F13410" s="15"/>
      <c r="G13410" s="15">
        <v>0</v>
      </c>
      <c r="I13410" s="38" t="s">
        <v>254</v>
      </c>
      <c r="J13410" s="15">
        <v>2.8</v>
      </c>
    </row>
    <row r="13411" spans="1:10" x14ac:dyDescent="0.3">
      <c r="A13411" s="38" t="s">
        <v>254</v>
      </c>
      <c r="B13411" s="15">
        <v>200000</v>
      </c>
      <c r="C13411" s="15">
        <v>1919150</v>
      </c>
      <c r="E13411" s="37" t="s">
        <v>252</v>
      </c>
      <c r="F13411" s="15"/>
      <c r="G13411" s="15">
        <v>0</v>
      </c>
      <c r="I13411" s="38" t="s">
        <v>257</v>
      </c>
      <c r="J13411" s="15">
        <v>3.3</v>
      </c>
    </row>
    <row r="13412" spans="1:10" x14ac:dyDescent="0.3">
      <c r="A13412" s="38" t="s">
        <v>257</v>
      </c>
      <c r="B13412" s="15">
        <v>188700</v>
      </c>
      <c r="C13412" s="15">
        <v>787400</v>
      </c>
      <c r="E13412" s="37" t="s">
        <v>255</v>
      </c>
      <c r="F13412" s="15"/>
      <c r="G13412" s="15">
        <v>0</v>
      </c>
      <c r="I13412" s="38" t="s">
        <v>252</v>
      </c>
      <c r="J13412" s="15">
        <v>3.6</v>
      </c>
    </row>
    <row r="13413" spans="1:10" x14ac:dyDescent="0.3">
      <c r="A13413" s="38" t="s">
        <v>252</v>
      </c>
      <c r="B13413" s="15">
        <v>199750</v>
      </c>
      <c r="C13413" s="15">
        <v>1517450</v>
      </c>
      <c r="E13413" s="37" t="s">
        <v>258</v>
      </c>
      <c r="F13413" s="15"/>
      <c r="G13413" s="15">
        <v>0</v>
      </c>
      <c r="I13413" s="38" t="s">
        <v>255</v>
      </c>
      <c r="J13413" s="15">
        <v>4</v>
      </c>
    </row>
    <row r="13414" spans="1:10" x14ac:dyDescent="0.3">
      <c r="A13414" s="38" t="s">
        <v>255</v>
      </c>
      <c r="B13414" s="15">
        <v>218500</v>
      </c>
      <c r="C13414" s="15">
        <v>1132950</v>
      </c>
      <c r="E13414" s="36" t="s">
        <v>253</v>
      </c>
      <c r="F13414" s="15"/>
      <c r="G13414" s="15">
        <v>0</v>
      </c>
      <c r="I13414" s="38" t="s">
        <v>258</v>
      </c>
      <c r="J13414" s="15">
        <v>4.2</v>
      </c>
    </row>
    <row r="13415" spans="1:10" x14ac:dyDescent="0.3">
      <c r="A13415" s="38" t="s">
        <v>258</v>
      </c>
      <c r="B13415" s="15">
        <v>219500</v>
      </c>
      <c r="C13415" s="15">
        <v>1529350</v>
      </c>
      <c r="E13415" s="35" t="s">
        <v>267</v>
      </c>
      <c r="F13415" s="15"/>
      <c r="G13415" s="15">
        <v>0</v>
      </c>
      <c r="I13415" s="38" t="s">
        <v>260</v>
      </c>
      <c r="J13415" s="15">
        <v>4.3</v>
      </c>
    </row>
    <row r="13416" spans="1:10" x14ac:dyDescent="0.3">
      <c r="A13416" s="38" t="s">
        <v>260</v>
      </c>
      <c r="B13416" s="15">
        <v>272000</v>
      </c>
      <c r="C13416" s="15">
        <v>1575500</v>
      </c>
      <c r="E13416" s="36" t="s">
        <v>246</v>
      </c>
      <c r="F13416" s="15"/>
      <c r="G13416" s="15">
        <v>0</v>
      </c>
      <c r="I13416" s="38" t="s">
        <v>262</v>
      </c>
      <c r="J13416" s="15">
        <v>3.8</v>
      </c>
    </row>
    <row r="13417" spans="1:10" x14ac:dyDescent="0.3">
      <c r="A13417" s="38" t="s">
        <v>262</v>
      </c>
      <c r="B13417" s="15">
        <v>555000</v>
      </c>
      <c r="C13417" s="15">
        <v>1151500</v>
      </c>
      <c r="E13417" s="36" t="s">
        <v>248</v>
      </c>
      <c r="F13417" s="15"/>
      <c r="G13417" s="15">
        <v>0</v>
      </c>
      <c r="I13417" s="38" t="s">
        <v>263</v>
      </c>
      <c r="J13417" s="15">
        <v>2.6</v>
      </c>
    </row>
    <row r="13418" spans="1:10" x14ac:dyDescent="0.3">
      <c r="A13418" s="38" t="s">
        <v>263</v>
      </c>
      <c r="B13418" s="15">
        <v>200745</v>
      </c>
      <c r="C13418" s="15">
        <v>401490</v>
      </c>
      <c r="E13418" s="36" t="s">
        <v>250</v>
      </c>
      <c r="F13418" s="15"/>
      <c r="G13418" s="15">
        <v>0</v>
      </c>
      <c r="I13418" s="35" t="s">
        <v>256</v>
      </c>
      <c r="J13418" s="15"/>
    </row>
    <row r="13419" spans="1:10" x14ac:dyDescent="0.3">
      <c r="A13419" s="35" t="s">
        <v>265</v>
      </c>
      <c r="B13419" s="15"/>
      <c r="C13419" s="15"/>
      <c r="E13419" s="37" t="s">
        <v>252</v>
      </c>
      <c r="F13419" s="15"/>
      <c r="G13419" s="15">
        <v>0</v>
      </c>
      <c r="I13419" s="38" t="s">
        <v>245</v>
      </c>
      <c r="J13419" s="15">
        <v>2.8</v>
      </c>
    </row>
    <row r="13420" spans="1:10" x14ac:dyDescent="0.3">
      <c r="A13420" s="38" t="s">
        <v>245</v>
      </c>
      <c r="B13420" s="15">
        <v>295000</v>
      </c>
      <c r="C13420" s="15">
        <v>295000</v>
      </c>
      <c r="E13420" s="37" t="s">
        <v>255</v>
      </c>
      <c r="F13420" s="15"/>
      <c r="G13420" s="15">
        <v>0</v>
      </c>
      <c r="I13420" s="38" t="s">
        <v>247</v>
      </c>
      <c r="J13420" s="15">
        <v>2.7</v>
      </c>
    </row>
    <row r="13421" spans="1:10" x14ac:dyDescent="0.3">
      <c r="A13421" s="38" t="s">
        <v>247</v>
      </c>
      <c r="B13421" s="15">
        <v>528000</v>
      </c>
      <c r="C13421" s="15">
        <v>1107500</v>
      </c>
      <c r="E13421" s="37" t="s">
        <v>258</v>
      </c>
      <c r="F13421" s="15"/>
      <c r="G13421" s="15">
        <v>0</v>
      </c>
      <c r="I13421" s="38" t="s">
        <v>249</v>
      </c>
      <c r="J13421" s="15">
        <v>3.2</v>
      </c>
    </row>
    <row r="13422" spans="1:10" x14ac:dyDescent="0.3">
      <c r="A13422" s="38" t="s">
        <v>249</v>
      </c>
      <c r="B13422" s="15">
        <v>450000</v>
      </c>
      <c r="C13422" s="15">
        <v>450000</v>
      </c>
      <c r="E13422" s="36" t="s">
        <v>253</v>
      </c>
      <c r="F13422" s="15"/>
      <c r="G13422" s="15">
        <v>0</v>
      </c>
      <c r="I13422" s="38" t="s">
        <v>251</v>
      </c>
      <c r="J13422" s="15">
        <v>3.6</v>
      </c>
    </row>
    <row r="13423" spans="1:10" x14ac:dyDescent="0.3">
      <c r="A13423" s="38" t="s">
        <v>251</v>
      </c>
      <c r="B13423" s="15">
        <v>499950</v>
      </c>
      <c r="C13423" s="15">
        <v>1493900</v>
      </c>
      <c r="E13423" s="35" t="s">
        <v>268</v>
      </c>
      <c r="F13423" s="15"/>
      <c r="G13423" s="15">
        <v>0</v>
      </c>
      <c r="I13423" s="38" t="s">
        <v>254</v>
      </c>
      <c r="J13423" s="15">
        <v>3.8</v>
      </c>
    </row>
    <row r="13424" spans="1:10" x14ac:dyDescent="0.3">
      <c r="A13424" s="38" t="s">
        <v>254</v>
      </c>
      <c r="B13424" s="15">
        <v>556674</v>
      </c>
      <c r="C13424" s="15">
        <v>1257298</v>
      </c>
      <c r="E13424" s="36" t="s">
        <v>246</v>
      </c>
      <c r="F13424" s="15"/>
      <c r="G13424" s="15">
        <v>0</v>
      </c>
      <c r="I13424" s="38" t="s">
        <v>257</v>
      </c>
      <c r="J13424" s="15">
        <v>4.5999999999999996</v>
      </c>
    </row>
    <row r="13425" spans="1:10" x14ac:dyDescent="0.3">
      <c r="A13425" s="38" t="s">
        <v>257</v>
      </c>
      <c r="B13425" s="15">
        <v>232000</v>
      </c>
      <c r="C13425" s="15">
        <v>1891990</v>
      </c>
      <c r="E13425" s="36" t="s">
        <v>248</v>
      </c>
      <c r="F13425" s="15"/>
      <c r="G13425" s="15">
        <v>0</v>
      </c>
      <c r="I13425" s="38" t="s">
        <v>252</v>
      </c>
      <c r="J13425" s="15">
        <v>4.8</v>
      </c>
    </row>
    <row r="13426" spans="1:10" x14ac:dyDescent="0.3">
      <c r="A13426" s="38" t="s">
        <v>252</v>
      </c>
      <c r="B13426" s="15">
        <v>274950</v>
      </c>
      <c r="C13426" s="15">
        <v>1883850</v>
      </c>
      <c r="E13426" s="36" t="s">
        <v>250</v>
      </c>
      <c r="F13426" s="15"/>
      <c r="G13426" s="15">
        <v>0</v>
      </c>
      <c r="I13426" s="38" t="s">
        <v>255</v>
      </c>
      <c r="J13426" s="15">
        <v>5.0999999999999996</v>
      </c>
    </row>
    <row r="13427" spans="1:10" x14ac:dyDescent="0.3">
      <c r="A13427" s="38" t="s">
        <v>255</v>
      </c>
      <c r="B13427" s="15">
        <v>438750</v>
      </c>
      <c r="C13427" s="15">
        <v>2539500</v>
      </c>
      <c r="E13427" s="37" t="s">
        <v>252</v>
      </c>
      <c r="F13427" s="15"/>
      <c r="G13427" s="15">
        <v>0</v>
      </c>
      <c r="I13427" s="38" t="s">
        <v>258</v>
      </c>
      <c r="J13427" s="15">
        <v>5.4</v>
      </c>
    </row>
    <row r="13428" spans="1:10" x14ac:dyDescent="0.3">
      <c r="A13428" s="38" t="s">
        <v>258</v>
      </c>
      <c r="B13428" s="15">
        <v>532000</v>
      </c>
      <c r="C13428" s="15">
        <v>1885950</v>
      </c>
      <c r="E13428" s="37" t="s">
        <v>255</v>
      </c>
      <c r="F13428" s="15"/>
      <c r="G13428" s="15">
        <v>0</v>
      </c>
      <c r="I13428" s="38" t="s">
        <v>260</v>
      </c>
      <c r="J13428" s="15">
        <v>5</v>
      </c>
    </row>
    <row r="13429" spans="1:10" x14ac:dyDescent="0.3">
      <c r="A13429" s="38" t="s">
        <v>260</v>
      </c>
      <c r="B13429" s="15">
        <v>569000</v>
      </c>
      <c r="C13429" s="15">
        <v>2573450</v>
      </c>
      <c r="E13429" s="37" t="s">
        <v>258</v>
      </c>
      <c r="F13429" s="15"/>
      <c r="G13429" s="15">
        <v>0</v>
      </c>
      <c r="I13429" s="38" t="s">
        <v>262</v>
      </c>
      <c r="J13429" s="15">
        <v>4.7</v>
      </c>
    </row>
    <row r="13430" spans="1:10" x14ac:dyDescent="0.3">
      <c r="A13430" s="38" t="s">
        <v>262</v>
      </c>
      <c r="B13430" s="15">
        <v>964000</v>
      </c>
      <c r="C13430" s="15">
        <v>4023400</v>
      </c>
      <c r="E13430" s="36" t="s">
        <v>253</v>
      </c>
      <c r="F13430" s="15"/>
      <c r="G13430" s="15">
        <v>0</v>
      </c>
      <c r="I13430" s="38" t="s">
        <v>263</v>
      </c>
      <c r="J13430" s="15">
        <v>4.7</v>
      </c>
    </row>
    <row r="13431" spans="1:10" x14ac:dyDescent="0.3">
      <c r="A13431" s="38" t="s">
        <v>263</v>
      </c>
      <c r="B13431" s="15">
        <v>274250</v>
      </c>
      <c r="C13431" s="15">
        <v>1672000</v>
      </c>
      <c r="E13431" s="35" t="s">
        <v>269</v>
      </c>
      <c r="F13431" s="15"/>
      <c r="G13431" s="15">
        <v>0</v>
      </c>
      <c r="I13431" s="35" t="s">
        <v>261</v>
      </c>
      <c r="J13431" s="15"/>
    </row>
    <row r="13432" spans="1:10" x14ac:dyDescent="0.3">
      <c r="A13432" s="35" t="s">
        <v>244</v>
      </c>
      <c r="B13432" s="15"/>
      <c r="C13432" s="15"/>
      <c r="E13432" s="36" t="s">
        <v>246</v>
      </c>
      <c r="F13432" s="15"/>
      <c r="G13432" s="15">
        <v>0</v>
      </c>
      <c r="I13432" s="38" t="s">
        <v>245</v>
      </c>
      <c r="J13432" s="15">
        <v>5.5</v>
      </c>
    </row>
    <row r="13433" spans="1:10" x14ac:dyDescent="0.3">
      <c r="A13433" s="38" t="s">
        <v>245</v>
      </c>
      <c r="B13433" s="15">
        <v>361250</v>
      </c>
      <c r="C13433" s="15">
        <v>1381650</v>
      </c>
      <c r="E13433" s="36" t="s">
        <v>248</v>
      </c>
      <c r="F13433" s="15"/>
      <c r="G13433" s="15">
        <v>0</v>
      </c>
      <c r="I13433" s="38" t="s">
        <v>247</v>
      </c>
      <c r="J13433" s="15">
        <v>6.5</v>
      </c>
    </row>
    <row r="13434" spans="1:10" x14ac:dyDescent="0.3">
      <c r="A13434" s="38" t="s">
        <v>247</v>
      </c>
      <c r="B13434" s="15">
        <v>317500</v>
      </c>
      <c r="C13434" s="15">
        <v>972500</v>
      </c>
      <c r="E13434" s="36" t="s">
        <v>250</v>
      </c>
      <c r="F13434" s="15"/>
      <c r="G13434" s="15">
        <v>0</v>
      </c>
      <c r="I13434" s="38" t="s">
        <v>249</v>
      </c>
      <c r="J13434" s="15">
        <v>7.3</v>
      </c>
    </row>
    <row r="13435" spans="1:10" x14ac:dyDescent="0.3">
      <c r="A13435" s="38" t="s">
        <v>249</v>
      </c>
      <c r="B13435" s="15">
        <v>988250</v>
      </c>
      <c r="C13435" s="15">
        <v>1497500</v>
      </c>
      <c r="E13435" s="37" t="s">
        <v>252</v>
      </c>
      <c r="F13435" s="15"/>
      <c r="G13435" s="15">
        <v>0</v>
      </c>
      <c r="I13435" s="38" t="s">
        <v>251</v>
      </c>
      <c r="J13435" s="15">
        <v>8.1</v>
      </c>
    </row>
    <row r="13436" spans="1:10" x14ac:dyDescent="0.3">
      <c r="A13436" s="38" t="s">
        <v>251</v>
      </c>
      <c r="B13436" s="15">
        <v>659000</v>
      </c>
      <c r="C13436" s="15">
        <v>2245000</v>
      </c>
      <c r="E13436" s="37" t="s">
        <v>255</v>
      </c>
      <c r="F13436" s="15"/>
      <c r="G13436" s="15">
        <v>0</v>
      </c>
      <c r="I13436" s="38" t="s">
        <v>254</v>
      </c>
      <c r="J13436" s="15">
        <v>10.4</v>
      </c>
    </row>
    <row r="13437" spans="1:10" x14ac:dyDescent="0.3">
      <c r="A13437" s="38" t="s">
        <v>254</v>
      </c>
      <c r="B13437" s="15">
        <v>262950</v>
      </c>
      <c r="C13437" s="15">
        <v>2137400</v>
      </c>
      <c r="E13437" s="37" t="s">
        <v>258</v>
      </c>
      <c r="F13437" s="15"/>
      <c r="G13437" s="15">
        <v>0</v>
      </c>
      <c r="I13437" s="38" t="s">
        <v>257</v>
      </c>
      <c r="J13437" s="15">
        <v>11.5</v>
      </c>
    </row>
    <row r="13438" spans="1:10" x14ac:dyDescent="0.3">
      <c r="A13438" s="38" t="s">
        <v>257</v>
      </c>
      <c r="B13438" s="15">
        <v>709000</v>
      </c>
      <c r="C13438" s="15">
        <v>3159500</v>
      </c>
      <c r="E13438" s="36" t="s">
        <v>253</v>
      </c>
      <c r="F13438" s="15"/>
      <c r="G13438" s="15">
        <v>0</v>
      </c>
      <c r="I13438" s="38" t="s">
        <v>252</v>
      </c>
      <c r="J13438" s="15">
        <v>12.8</v>
      </c>
    </row>
    <row r="13439" spans="1:10" x14ac:dyDescent="0.3">
      <c r="A13439" s="38" t="s">
        <v>252</v>
      </c>
      <c r="B13439" s="15">
        <v>317425</v>
      </c>
      <c r="C13439" s="15">
        <v>3374350</v>
      </c>
      <c r="E13439" s="35" t="s">
        <v>270</v>
      </c>
      <c r="F13439" s="15">
        <v>626860</v>
      </c>
      <c r="G13439" s="15">
        <v>626860</v>
      </c>
      <c r="I13439" s="38" t="s">
        <v>255</v>
      </c>
      <c r="J13439" s="15">
        <v>12.5</v>
      </c>
    </row>
    <row r="13440" spans="1:10" x14ac:dyDescent="0.3">
      <c r="A13440" s="38" t="s">
        <v>255</v>
      </c>
      <c r="B13440" s="15">
        <v>345000</v>
      </c>
      <c r="C13440" s="15">
        <v>1676350</v>
      </c>
      <c r="E13440" s="36" t="s">
        <v>246</v>
      </c>
      <c r="F13440" s="15"/>
      <c r="G13440" s="15">
        <v>0</v>
      </c>
      <c r="I13440" s="38" t="s">
        <v>258</v>
      </c>
      <c r="J13440" s="15">
        <v>11.3</v>
      </c>
    </row>
    <row r="13441" spans="1:10" x14ac:dyDescent="0.3">
      <c r="A13441" s="38" t="s">
        <v>258</v>
      </c>
      <c r="B13441" s="15">
        <v>313475</v>
      </c>
      <c r="C13441" s="15">
        <v>1301450</v>
      </c>
      <c r="E13441" s="36" t="s">
        <v>248</v>
      </c>
      <c r="F13441" s="15">
        <v>443860</v>
      </c>
      <c r="G13441" s="15">
        <v>443860</v>
      </c>
      <c r="I13441" s="38" t="s">
        <v>260</v>
      </c>
      <c r="J13441" s="15">
        <v>12.4</v>
      </c>
    </row>
    <row r="13442" spans="1:10" x14ac:dyDescent="0.3">
      <c r="A13442" s="38" t="s">
        <v>260</v>
      </c>
      <c r="B13442" s="15">
        <v>304475</v>
      </c>
      <c r="C13442" s="15">
        <v>1208950</v>
      </c>
      <c r="E13442" s="36" t="s">
        <v>250</v>
      </c>
      <c r="F13442" s="15"/>
      <c r="G13442" s="15">
        <v>0</v>
      </c>
      <c r="I13442" s="38" t="s">
        <v>262</v>
      </c>
      <c r="J13442" s="15">
        <v>11.4</v>
      </c>
    </row>
    <row r="13443" spans="1:10" x14ac:dyDescent="0.3">
      <c r="A13443" s="38" t="s">
        <v>262</v>
      </c>
      <c r="B13443" s="15">
        <v>276500</v>
      </c>
      <c r="C13443" s="15">
        <v>1911490</v>
      </c>
      <c r="E13443" s="37" t="s">
        <v>252</v>
      </c>
      <c r="F13443" s="15"/>
      <c r="G13443" s="15">
        <v>0</v>
      </c>
      <c r="I13443" s="38" t="s">
        <v>263</v>
      </c>
      <c r="J13443" s="15">
        <v>9.6999999999999993</v>
      </c>
    </row>
    <row r="13444" spans="1:10" x14ac:dyDescent="0.3">
      <c r="A13444" s="38" t="s">
        <v>263</v>
      </c>
      <c r="B13444" s="15">
        <v>249000</v>
      </c>
      <c r="C13444" s="15">
        <v>249000</v>
      </c>
      <c r="E13444" s="37" t="s">
        <v>255</v>
      </c>
      <c r="F13444" s="15"/>
      <c r="G13444" s="15">
        <v>0</v>
      </c>
      <c r="I13444" s="35" t="s">
        <v>264</v>
      </c>
      <c r="J13444" s="15"/>
    </row>
    <row r="13445" spans="1:10" x14ac:dyDescent="0.3">
      <c r="A13445" s="35" t="s">
        <v>256</v>
      </c>
      <c r="B13445" s="15"/>
      <c r="C13445" s="15"/>
      <c r="E13445" s="37" t="s">
        <v>258</v>
      </c>
      <c r="F13445" s="15"/>
      <c r="G13445" s="15">
        <v>0</v>
      </c>
      <c r="I13445" s="38" t="s">
        <v>245</v>
      </c>
      <c r="J13445" s="15">
        <v>9.1999999999999993</v>
      </c>
    </row>
    <row r="13446" spans="1:10" x14ac:dyDescent="0.3">
      <c r="A13446" s="38" t="s">
        <v>245</v>
      </c>
      <c r="B13446" s="15">
        <v>264000</v>
      </c>
      <c r="C13446" s="15">
        <v>998000</v>
      </c>
      <c r="E13446" s="36" t="s">
        <v>253</v>
      </c>
      <c r="F13446" s="15">
        <v>183000</v>
      </c>
      <c r="G13446" s="15">
        <v>183000</v>
      </c>
      <c r="I13446" s="38" t="s">
        <v>247</v>
      </c>
      <c r="J13446" s="15">
        <v>9.6</v>
      </c>
    </row>
    <row r="13447" spans="1:10" x14ac:dyDescent="0.3">
      <c r="A13447" s="38" t="s">
        <v>247</v>
      </c>
      <c r="B13447" s="15">
        <v>520000</v>
      </c>
      <c r="C13447" s="15">
        <v>1040000</v>
      </c>
      <c r="E13447" s="35" t="s">
        <v>271</v>
      </c>
      <c r="F13447" s="15">
        <v>126118</v>
      </c>
      <c r="G13447" s="15">
        <v>126118</v>
      </c>
      <c r="I13447" s="38" t="s">
        <v>249</v>
      </c>
      <c r="J13447" s="15">
        <v>9.5</v>
      </c>
    </row>
    <row r="13448" spans="1:10" x14ac:dyDescent="0.3">
      <c r="A13448" s="38" t="s">
        <v>249</v>
      </c>
      <c r="B13448" s="15">
        <v>681000</v>
      </c>
      <c r="C13448" s="15">
        <v>2067000</v>
      </c>
      <c r="E13448" s="36" t="s">
        <v>246</v>
      </c>
      <c r="F13448" s="15"/>
      <c r="G13448" s="15">
        <v>0</v>
      </c>
      <c r="I13448" s="38" t="s">
        <v>251</v>
      </c>
      <c r="J13448" s="15">
        <v>9.4</v>
      </c>
    </row>
    <row r="13449" spans="1:10" x14ac:dyDescent="0.3">
      <c r="A13449" s="38" t="s">
        <v>251</v>
      </c>
      <c r="B13449" s="15">
        <v>329950</v>
      </c>
      <c r="C13449" s="15">
        <v>1728400</v>
      </c>
      <c r="E13449" s="36" t="s">
        <v>248</v>
      </c>
      <c r="F13449" s="15"/>
      <c r="G13449" s="15">
        <v>0</v>
      </c>
      <c r="I13449" s="38" t="s">
        <v>254</v>
      </c>
      <c r="J13449" s="15">
        <v>9.3000000000000007</v>
      </c>
    </row>
    <row r="13450" spans="1:10" x14ac:dyDescent="0.3">
      <c r="A13450" s="38" t="s">
        <v>254</v>
      </c>
      <c r="B13450" s="15">
        <v>286225</v>
      </c>
      <c r="C13450" s="15">
        <v>1808290</v>
      </c>
      <c r="E13450" s="36" t="s">
        <v>250</v>
      </c>
      <c r="F13450" s="15"/>
      <c r="G13450" s="15">
        <v>0</v>
      </c>
      <c r="I13450" s="38" t="s">
        <v>257</v>
      </c>
      <c r="J13450" s="15">
        <v>8.5</v>
      </c>
    </row>
    <row r="13451" spans="1:10" x14ac:dyDescent="0.3">
      <c r="A13451" s="38" t="s">
        <v>257</v>
      </c>
      <c r="B13451" s="15">
        <v>1016500</v>
      </c>
      <c r="C13451" s="15">
        <v>2928950</v>
      </c>
      <c r="E13451" s="37" t="s">
        <v>252</v>
      </c>
      <c r="F13451" s="15"/>
      <c r="G13451" s="15">
        <v>0</v>
      </c>
      <c r="I13451" s="38" t="s">
        <v>252</v>
      </c>
      <c r="J13451" s="15">
        <v>8</v>
      </c>
    </row>
    <row r="13452" spans="1:10" x14ac:dyDescent="0.3">
      <c r="A13452" s="38" t="s">
        <v>252</v>
      </c>
      <c r="B13452" s="15">
        <v>774750</v>
      </c>
      <c r="C13452" s="15">
        <v>2314500</v>
      </c>
      <c r="E13452" s="37" t="s">
        <v>255</v>
      </c>
      <c r="F13452" s="15"/>
      <c r="G13452" s="15">
        <v>0</v>
      </c>
      <c r="I13452" s="38" t="s">
        <v>255</v>
      </c>
      <c r="J13452" s="15">
        <v>8.3000000000000007</v>
      </c>
    </row>
    <row r="13453" spans="1:10" x14ac:dyDescent="0.3">
      <c r="A13453" s="38" t="s">
        <v>255</v>
      </c>
      <c r="B13453" s="15">
        <v>775000</v>
      </c>
      <c r="C13453" s="15">
        <v>775000</v>
      </c>
      <c r="E13453" s="37" t="s">
        <v>258</v>
      </c>
      <c r="F13453" s="15"/>
      <c r="G13453" s="15">
        <v>0</v>
      </c>
      <c r="I13453" s="38" t="s">
        <v>258</v>
      </c>
      <c r="J13453" s="15">
        <v>7.8</v>
      </c>
    </row>
    <row r="13454" spans="1:10" x14ac:dyDescent="0.3">
      <c r="A13454" s="38" t="s">
        <v>258</v>
      </c>
      <c r="B13454" s="15">
        <v>293300</v>
      </c>
      <c r="C13454" s="15">
        <v>988300</v>
      </c>
      <c r="E13454" s="36" t="s">
        <v>253</v>
      </c>
      <c r="F13454" s="15">
        <v>126118</v>
      </c>
      <c r="G13454" s="15">
        <v>126118</v>
      </c>
      <c r="I13454" s="38" t="s">
        <v>260</v>
      </c>
      <c r="J13454" s="15">
        <v>7</v>
      </c>
    </row>
    <row r="13455" spans="1:10" x14ac:dyDescent="0.3">
      <c r="A13455" s="38" t="s">
        <v>260</v>
      </c>
      <c r="B13455" s="15">
        <v>288450</v>
      </c>
      <c r="C13455" s="15">
        <v>842700</v>
      </c>
      <c r="E13455" s="35" t="s">
        <v>272</v>
      </c>
      <c r="F13455" s="15">
        <v>680900</v>
      </c>
      <c r="G13455" s="15">
        <v>680900</v>
      </c>
      <c r="I13455" s="38" t="s">
        <v>262</v>
      </c>
      <c r="J13455" s="15">
        <v>7.3</v>
      </c>
    </row>
    <row r="13456" spans="1:10" x14ac:dyDescent="0.3">
      <c r="A13456" s="38" t="s">
        <v>262</v>
      </c>
      <c r="B13456" s="15">
        <v>430000</v>
      </c>
      <c r="C13456" s="15">
        <v>1302500</v>
      </c>
      <c r="E13456" s="36" t="s">
        <v>246</v>
      </c>
      <c r="F13456" s="15">
        <v>213000</v>
      </c>
      <c r="G13456" s="15">
        <v>213000</v>
      </c>
      <c r="I13456" s="38" t="s">
        <v>263</v>
      </c>
      <c r="J13456" s="15">
        <v>7.1</v>
      </c>
    </row>
    <row r="13457" spans="1:10" x14ac:dyDescent="0.3">
      <c r="A13457" s="38" t="s">
        <v>263</v>
      </c>
      <c r="B13457" s="15">
        <v>317000</v>
      </c>
      <c r="C13457" s="15">
        <v>634000</v>
      </c>
      <c r="E13457" s="36" t="s">
        <v>248</v>
      </c>
      <c r="F13457" s="15"/>
      <c r="G13457" s="15">
        <v>0</v>
      </c>
      <c r="I13457" s="35" t="s">
        <v>266</v>
      </c>
      <c r="J13457" s="15"/>
    </row>
    <row r="13458" spans="1:10" x14ac:dyDescent="0.3">
      <c r="A13458" s="35" t="s">
        <v>261</v>
      </c>
      <c r="B13458" s="15"/>
      <c r="C13458" s="15"/>
      <c r="E13458" s="36" t="s">
        <v>250</v>
      </c>
      <c r="F13458" s="15">
        <v>467900</v>
      </c>
      <c r="G13458" s="15">
        <v>467900</v>
      </c>
      <c r="I13458" s="38" t="s">
        <v>245</v>
      </c>
      <c r="J13458" s="15">
        <v>6.8</v>
      </c>
    </row>
    <row r="13459" spans="1:10" x14ac:dyDescent="0.3">
      <c r="A13459" s="38" t="s">
        <v>245</v>
      </c>
      <c r="B13459" s="15">
        <v>654710</v>
      </c>
      <c r="C13459" s="15">
        <v>1049210</v>
      </c>
      <c r="E13459" s="37" t="s">
        <v>252</v>
      </c>
      <c r="F13459" s="15"/>
      <c r="G13459" s="15">
        <v>0</v>
      </c>
      <c r="I13459" s="38" t="s">
        <v>247</v>
      </c>
      <c r="J13459" s="15">
        <v>7.1</v>
      </c>
    </row>
    <row r="13460" spans="1:10" x14ac:dyDescent="0.3">
      <c r="A13460" s="38" t="s">
        <v>247</v>
      </c>
      <c r="B13460" s="15">
        <v>249500</v>
      </c>
      <c r="C13460" s="15">
        <v>1109500</v>
      </c>
      <c r="E13460" s="37" t="s">
        <v>255</v>
      </c>
      <c r="F13460" s="15">
        <v>225000</v>
      </c>
      <c r="G13460" s="15">
        <v>225000</v>
      </c>
      <c r="I13460" s="38" t="s">
        <v>249</v>
      </c>
      <c r="J13460" s="15">
        <v>8.1999999999999993</v>
      </c>
    </row>
    <row r="13461" spans="1:10" x14ac:dyDescent="0.3">
      <c r="A13461" s="38" t="s">
        <v>249</v>
      </c>
      <c r="B13461" s="15">
        <v>227000</v>
      </c>
      <c r="C13461" s="15">
        <v>727000</v>
      </c>
      <c r="E13461" s="37" t="s">
        <v>258</v>
      </c>
      <c r="F13461" s="15">
        <v>242900</v>
      </c>
      <c r="G13461" s="15">
        <v>242900</v>
      </c>
      <c r="I13461" s="38" t="s">
        <v>251</v>
      </c>
      <c r="J13461" s="15">
        <v>8.1999999999999993</v>
      </c>
    </row>
    <row r="13462" spans="1:10" x14ac:dyDescent="0.3">
      <c r="A13462" s="38" t="s">
        <v>251</v>
      </c>
      <c r="B13462" s="15">
        <v>315000</v>
      </c>
      <c r="C13462" s="15">
        <v>2691500</v>
      </c>
      <c r="E13462" s="36" t="s">
        <v>253</v>
      </c>
      <c r="F13462" s="15"/>
      <c r="G13462" s="15">
        <v>0</v>
      </c>
      <c r="I13462" s="38" t="s">
        <v>254</v>
      </c>
      <c r="J13462" s="15">
        <v>9</v>
      </c>
    </row>
    <row r="13463" spans="1:10" x14ac:dyDescent="0.3">
      <c r="A13463" s="38" t="s">
        <v>254</v>
      </c>
      <c r="B13463" s="15">
        <v>464499</v>
      </c>
      <c r="C13463" s="15">
        <v>1289399</v>
      </c>
      <c r="E13463" s="35" t="s">
        <v>273</v>
      </c>
      <c r="F13463" s="15">
        <v>270000</v>
      </c>
      <c r="G13463" s="15">
        <v>270000</v>
      </c>
      <c r="I13463" s="38" t="s">
        <v>257</v>
      </c>
      <c r="J13463" s="15">
        <v>9.9</v>
      </c>
    </row>
    <row r="13464" spans="1:10" x14ac:dyDescent="0.3">
      <c r="A13464" s="38" t="s">
        <v>257</v>
      </c>
      <c r="B13464" s="15">
        <v>252000</v>
      </c>
      <c r="C13464" s="15">
        <v>871000</v>
      </c>
      <c r="E13464" s="36" t="s">
        <v>246</v>
      </c>
      <c r="F13464" s="15"/>
      <c r="G13464" s="15">
        <v>0</v>
      </c>
      <c r="I13464" s="38" t="s">
        <v>252</v>
      </c>
      <c r="J13464" s="15">
        <v>10.7</v>
      </c>
    </row>
    <row r="13465" spans="1:10" x14ac:dyDescent="0.3">
      <c r="A13465" s="38" t="s">
        <v>252</v>
      </c>
      <c r="B13465" s="15">
        <v>319475</v>
      </c>
      <c r="C13465" s="15">
        <v>1878900</v>
      </c>
      <c r="E13465" s="36" t="s">
        <v>248</v>
      </c>
      <c r="F13465" s="15"/>
      <c r="G13465" s="15">
        <v>0</v>
      </c>
      <c r="I13465" s="38" t="s">
        <v>255</v>
      </c>
      <c r="J13465" s="15">
        <v>10.4</v>
      </c>
    </row>
    <row r="13466" spans="1:10" x14ac:dyDescent="0.3">
      <c r="A13466" s="38" t="s">
        <v>255</v>
      </c>
      <c r="B13466" s="15">
        <v>269750</v>
      </c>
      <c r="C13466" s="15">
        <v>539500</v>
      </c>
      <c r="E13466" s="36" t="s">
        <v>250</v>
      </c>
      <c r="F13466" s="15">
        <v>270000</v>
      </c>
      <c r="G13466" s="15">
        <v>270000</v>
      </c>
      <c r="I13466" s="38" t="s">
        <v>258</v>
      </c>
      <c r="J13466" s="15">
        <v>10.199999999999999</v>
      </c>
    </row>
    <row r="13467" spans="1:10" x14ac:dyDescent="0.3">
      <c r="A13467" s="38" t="s">
        <v>258</v>
      </c>
      <c r="B13467" s="15">
        <v>210000</v>
      </c>
      <c r="C13467" s="15">
        <v>420000</v>
      </c>
      <c r="E13467" s="37" t="s">
        <v>252</v>
      </c>
      <c r="F13467" s="15"/>
      <c r="G13467" s="15">
        <v>0</v>
      </c>
      <c r="I13467" s="38" t="s">
        <v>260</v>
      </c>
      <c r="J13467" s="15">
        <v>10.4</v>
      </c>
    </row>
    <row r="13468" spans="1:10" x14ac:dyDescent="0.3">
      <c r="A13468" s="38" t="s">
        <v>260</v>
      </c>
      <c r="B13468" s="15">
        <v>335000</v>
      </c>
      <c r="C13468" s="15">
        <v>855000</v>
      </c>
      <c r="E13468" s="37" t="s">
        <v>255</v>
      </c>
      <c r="F13468" s="15">
        <v>270000</v>
      </c>
      <c r="G13468" s="15">
        <v>270000</v>
      </c>
      <c r="I13468" s="38" t="s">
        <v>262</v>
      </c>
      <c r="J13468" s="15">
        <v>9.3000000000000007</v>
      </c>
    </row>
    <row r="13469" spans="1:10" x14ac:dyDescent="0.3">
      <c r="A13469" s="38" t="s">
        <v>262</v>
      </c>
      <c r="B13469" s="15">
        <v>314750</v>
      </c>
      <c r="C13469" s="15">
        <v>629500</v>
      </c>
      <c r="E13469" s="37" t="s">
        <v>258</v>
      </c>
      <c r="F13469" s="15"/>
      <c r="G13469" s="15"/>
      <c r="I13469" s="38" t="s">
        <v>263</v>
      </c>
      <c r="J13469" s="15">
        <v>8.4</v>
      </c>
    </row>
    <row r="13470" spans="1:10" x14ac:dyDescent="0.3">
      <c r="A13470" s="38" t="s">
        <v>263</v>
      </c>
      <c r="B13470" s="15">
        <v>223500</v>
      </c>
      <c r="C13470" s="15">
        <v>761000</v>
      </c>
      <c r="E13470" s="36" t="s">
        <v>253</v>
      </c>
      <c r="F13470" s="15"/>
      <c r="G13470" s="15"/>
      <c r="I13470" s="35" t="s">
        <v>267</v>
      </c>
      <c r="J13470" s="15"/>
    </row>
    <row r="13471" spans="1:10" x14ac:dyDescent="0.3">
      <c r="A13471" s="35" t="s">
        <v>264</v>
      </c>
      <c r="B13471" s="15"/>
      <c r="C13471" s="15"/>
      <c r="E13471" s="35" t="s">
        <v>274</v>
      </c>
      <c r="F13471" s="15"/>
      <c r="G13471" s="15"/>
      <c r="I13471" s="38" t="s">
        <v>245</v>
      </c>
      <c r="J13471" s="15">
        <v>8.9</v>
      </c>
    </row>
    <row r="13472" spans="1:10" x14ac:dyDescent="0.3">
      <c r="A13472" s="38" t="s">
        <v>245</v>
      </c>
      <c r="B13472" s="15">
        <v>245000</v>
      </c>
      <c r="C13472" s="15">
        <v>245000</v>
      </c>
      <c r="E13472" s="36" t="s">
        <v>246</v>
      </c>
      <c r="F13472" s="15"/>
      <c r="G13472" s="15"/>
      <c r="I13472" s="38" t="s">
        <v>247</v>
      </c>
      <c r="J13472" s="15">
        <v>9.3000000000000007</v>
      </c>
    </row>
    <row r="13473" spans="1:10" x14ac:dyDescent="0.3">
      <c r="A13473" s="38" t="s">
        <v>247</v>
      </c>
      <c r="B13473" s="15">
        <v>430000</v>
      </c>
      <c r="C13473" s="15">
        <v>430000</v>
      </c>
      <c r="E13473" s="36" t="s">
        <v>248</v>
      </c>
      <c r="F13473" s="15"/>
      <c r="G13473" s="15"/>
      <c r="I13473" s="38" t="s">
        <v>249</v>
      </c>
      <c r="J13473" s="15">
        <v>8.6</v>
      </c>
    </row>
    <row r="13474" spans="1:10" x14ac:dyDescent="0.3">
      <c r="A13474" s="38" t="s">
        <v>249</v>
      </c>
      <c r="B13474" s="15">
        <v>260000</v>
      </c>
      <c r="C13474" s="15">
        <v>917000</v>
      </c>
      <c r="E13474" s="36" t="s">
        <v>250</v>
      </c>
      <c r="F13474" s="15"/>
      <c r="G13474" s="15"/>
      <c r="I13474" s="38" t="s">
        <v>251</v>
      </c>
      <c r="J13474" s="15">
        <v>9.3000000000000007</v>
      </c>
    </row>
    <row r="13475" spans="1:10" x14ac:dyDescent="0.3">
      <c r="A13475" s="38" t="s">
        <v>251</v>
      </c>
      <c r="B13475" s="15">
        <v>257450</v>
      </c>
      <c r="C13475" s="15">
        <v>514900</v>
      </c>
      <c r="E13475" s="37" t="s">
        <v>252</v>
      </c>
      <c r="F13475" s="15"/>
      <c r="G13475" s="15"/>
      <c r="I13475" s="38" t="s">
        <v>254</v>
      </c>
      <c r="J13475" s="15">
        <v>9.5</v>
      </c>
    </row>
    <row r="13476" spans="1:10" x14ac:dyDescent="0.3">
      <c r="A13476" s="38" t="s">
        <v>254</v>
      </c>
      <c r="B13476" s="15">
        <v>197000</v>
      </c>
      <c r="C13476" s="15">
        <v>394000</v>
      </c>
      <c r="E13476" s="37" t="s">
        <v>255</v>
      </c>
      <c r="F13476" s="15"/>
      <c r="G13476" s="15"/>
      <c r="I13476" s="38" t="s">
        <v>257</v>
      </c>
      <c r="J13476" s="15">
        <v>9.3000000000000007</v>
      </c>
    </row>
    <row r="13477" spans="1:10" x14ac:dyDescent="0.3">
      <c r="A13477" s="38" t="s">
        <v>257</v>
      </c>
      <c r="B13477" s="15">
        <v>227500</v>
      </c>
      <c r="C13477" s="15">
        <v>664450</v>
      </c>
      <c r="E13477" s="37" t="s">
        <v>258</v>
      </c>
      <c r="F13477" s="15"/>
      <c r="G13477" s="15"/>
      <c r="I13477" s="38" t="s">
        <v>252</v>
      </c>
      <c r="J13477" s="15">
        <v>9</v>
      </c>
    </row>
    <row r="13478" spans="1:10" x14ac:dyDescent="0.3">
      <c r="A13478" s="38" t="s">
        <v>252</v>
      </c>
      <c r="B13478" s="15">
        <v>185000</v>
      </c>
      <c r="C13478" s="15">
        <v>185000</v>
      </c>
      <c r="E13478" s="36" t="s">
        <v>253</v>
      </c>
      <c r="F13478" s="15"/>
      <c r="G13478" s="15"/>
      <c r="I13478" s="38" t="s">
        <v>255</v>
      </c>
      <c r="J13478" s="15">
        <v>8.8000000000000007</v>
      </c>
    </row>
    <row r="13479" spans="1:10" x14ac:dyDescent="0.3">
      <c r="A13479" s="38" t="s">
        <v>255</v>
      </c>
      <c r="B13479" s="15">
        <v>249000</v>
      </c>
      <c r="C13479" s="15">
        <v>1781255</v>
      </c>
      <c r="E13479" s="35" t="s">
        <v>275</v>
      </c>
      <c r="F13479" s="15">
        <v>325000</v>
      </c>
      <c r="G13479" s="15">
        <v>325000</v>
      </c>
      <c r="I13479" s="38" t="s">
        <v>258</v>
      </c>
      <c r="J13479" s="15">
        <v>8.6</v>
      </c>
    </row>
    <row r="13480" spans="1:10" x14ac:dyDescent="0.3">
      <c r="A13480" s="38" t="s">
        <v>258</v>
      </c>
      <c r="B13480" s="15">
        <v>840000</v>
      </c>
      <c r="C13480" s="15">
        <v>1760000</v>
      </c>
      <c r="E13480" s="36" t="s">
        <v>246</v>
      </c>
      <c r="F13480" s="15"/>
      <c r="G13480" s="15"/>
      <c r="I13480" s="38" t="s">
        <v>260</v>
      </c>
      <c r="J13480" s="15">
        <v>8.6999999999999993</v>
      </c>
    </row>
    <row r="13481" spans="1:10" x14ac:dyDescent="0.3">
      <c r="A13481" s="38" t="s">
        <v>260</v>
      </c>
      <c r="B13481" s="15">
        <v>199975</v>
      </c>
      <c r="C13481" s="15">
        <v>799850</v>
      </c>
      <c r="E13481" s="36" t="s">
        <v>248</v>
      </c>
      <c r="F13481" s="15"/>
      <c r="G13481" s="15"/>
      <c r="I13481" s="38" t="s">
        <v>262</v>
      </c>
      <c r="J13481" s="15">
        <v>8</v>
      </c>
    </row>
    <row r="13482" spans="1:10" x14ac:dyDescent="0.3">
      <c r="A13482" s="38" t="s">
        <v>262</v>
      </c>
      <c r="B13482" s="15">
        <v>290000</v>
      </c>
      <c r="C13482" s="15">
        <v>825000</v>
      </c>
      <c r="E13482" s="36" t="s">
        <v>250</v>
      </c>
      <c r="F13482" s="15"/>
      <c r="G13482" s="15"/>
      <c r="I13482" s="38" t="s">
        <v>263</v>
      </c>
      <c r="J13482" s="15">
        <v>7.5</v>
      </c>
    </row>
    <row r="13483" spans="1:10" x14ac:dyDescent="0.3">
      <c r="A13483" s="38" t="s">
        <v>263</v>
      </c>
      <c r="B13483" s="15">
        <v>276500</v>
      </c>
      <c r="C13483" s="15">
        <v>2304650</v>
      </c>
      <c r="E13483" s="37" t="s">
        <v>252</v>
      </c>
      <c r="F13483" s="15"/>
      <c r="G13483" s="15"/>
      <c r="I13483" s="35" t="s">
        <v>268</v>
      </c>
      <c r="J13483" s="15"/>
    </row>
    <row r="13484" spans="1:10" x14ac:dyDescent="0.3">
      <c r="A13484" s="35" t="s">
        <v>266</v>
      </c>
      <c r="B13484" s="15"/>
      <c r="C13484" s="15"/>
      <c r="E13484" s="37" t="s">
        <v>255</v>
      </c>
      <c r="F13484" s="15"/>
      <c r="G13484" s="15"/>
      <c r="I13484" s="38" t="s">
        <v>245</v>
      </c>
      <c r="J13484" s="15">
        <v>6.9</v>
      </c>
    </row>
    <row r="13485" spans="1:10" x14ac:dyDescent="0.3">
      <c r="A13485" s="38" t="s">
        <v>245</v>
      </c>
      <c r="B13485" s="15">
        <v>465000</v>
      </c>
      <c r="C13485" s="15">
        <v>465000</v>
      </c>
      <c r="E13485" s="37" t="s">
        <v>258</v>
      </c>
      <c r="F13485" s="15"/>
      <c r="G13485" s="15"/>
      <c r="I13485" s="38" t="s">
        <v>247</v>
      </c>
      <c r="J13485" s="15">
        <v>5.2</v>
      </c>
    </row>
    <row r="13486" spans="1:10" x14ac:dyDescent="0.3">
      <c r="A13486" s="38" t="s">
        <v>247</v>
      </c>
      <c r="B13486" s="15">
        <v>264900</v>
      </c>
      <c r="C13486" s="15">
        <v>714900</v>
      </c>
      <c r="E13486" s="36" t="s">
        <v>253</v>
      </c>
      <c r="F13486" s="15">
        <v>325000</v>
      </c>
      <c r="G13486" s="15">
        <v>325000</v>
      </c>
      <c r="I13486" s="38" t="s">
        <v>249</v>
      </c>
      <c r="J13486" s="15">
        <v>5.4</v>
      </c>
    </row>
    <row r="13487" spans="1:10" x14ac:dyDescent="0.3">
      <c r="A13487" s="38" t="s">
        <v>249</v>
      </c>
      <c r="B13487" s="15">
        <v>315000</v>
      </c>
      <c r="C13487" s="15">
        <v>1072950</v>
      </c>
      <c r="E13487" s="14">
        <v>448</v>
      </c>
      <c r="F13487" s="15">
        <v>10929423</v>
      </c>
      <c r="G13487" s="15">
        <v>14352823</v>
      </c>
      <c r="I13487" s="38" t="s">
        <v>251</v>
      </c>
      <c r="J13487" s="15">
        <v>4.7</v>
      </c>
    </row>
    <row r="13488" spans="1:10" x14ac:dyDescent="0.3">
      <c r="A13488" s="38" t="s">
        <v>251</v>
      </c>
      <c r="B13488" s="15">
        <v>385000</v>
      </c>
      <c r="C13488" s="15">
        <v>1712000</v>
      </c>
      <c r="E13488" s="35" t="s">
        <v>259</v>
      </c>
      <c r="F13488" s="15">
        <v>763550</v>
      </c>
      <c r="G13488" s="15">
        <v>763550</v>
      </c>
      <c r="I13488" s="38" t="s">
        <v>254</v>
      </c>
      <c r="J13488" s="15">
        <v>4.7</v>
      </c>
    </row>
    <row r="13489" spans="1:10" x14ac:dyDescent="0.3">
      <c r="A13489" s="38" t="s">
        <v>254</v>
      </c>
      <c r="B13489" s="15">
        <v>188000</v>
      </c>
      <c r="C13489" s="15">
        <v>376000</v>
      </c>
      <c r="E13489" s="36" t="s">
        <v>246</v>
      </c>
      <c r="F13489" s="15">
        <v>145000</v>
      </c>
      <c r="G13489" s="15">
        <v>145000</v>
      </c>
      <c r="I13489" s="38" t="s">
        <v>257</v>
      </c>
      <c r="J13489" s="15">
        <v>4.9000000000000004</v>
      </c>
    </row>
    <row r="13490" spans="1:10" x14ac:dyDescent="0.3">
      <c r="A13490" s="38" t="s">
        <v>257</v>
      </c>
      <c r="B13490" s="15">
        <v>222000</v>
      </c>
      <c r="C13490" s="15">
        <v>1143450</v>
      </c>
      <c r="E13490" s="36" t="s">
        <v>248</v>
      </c>
      <c r="F13490" s="15"/>
      <c r="G13490" s="15">
        <v>0</v>
      </c>
      <c r="I13490" s="38" t="s">
        <v>252</v>
      </c>
      <c r="J13490" s="15">
        <v>4.4000000000000004</v>
      </c>
    </row>
    <row r="13491" spans="1:10" x14ac:dyDescent="0.3">
      <c r="A13491" s="38" t="s">
        <v>252</v>
      </c>
      <c r="B13491" s="15">
        <v>675000</v>
      </c>
      <c r="C13491" s="15">
        <v>675000</v>
      </c>
      <c r="E13491" s="36" t="s">
        <v>250</v>
      </c>
      <c r="F13491" s="15">
        <v>313000</v>
      </c>
      <c r="G13491" s="15">
        <v>313000</v>
      </c>
      <c r="I13491" s="38" t="s">
        <v>255</v>
      </c>
      <c r="J13491" s="15">
        <v>4.3</v>
      </c>
    </row>
    <row r="13492" spans="1:10" x14ac:dyDescent="0.3">
      <c r="A13492" s="38" t="s">
        <v>255</v>
      </c>
      <c r="B13492" s="15">
        <v>246000</v>
      </c>
      <c r="C13492" s="15">
        <v>246000</v>
      </c>
      <c r="E13492" s="37" t="s">
        <v>252</v>
      </c>
      <c r="F13492" s="15"/>
      <c r="G13492" s="15">
        <v>0</v>
      </c>
      <c r="I13492" s="38" t="s">
        <v>258</v>
      </c>
      <c r="J13492" s="15">
        <v>4.3</v>
      </c>
    </row>
    <row r="13493" spans="1:10" x14ac:dyDescent="0.3">
      <c r="A13493" s="38" t="s">
        <v>258</v>
      </c>
      <c r="B13493" s="15">
        <v>261000</v>
      </c>
      <c r="C13493" s="15">
        <v>1318950</v>
      </c>
      <c r="E13493" s="37" t="s">
        <v>255</v>
      </c>
      <c r="F13493" s="15">
        <v>112000</v>
      </c>
      <c r="G13493" s="15">
        <v>112000</v>
      </c>
      <c r="I13493" s="38" t="s">
        <v>260</v>
      </c>
      <c r="J13493" s="15">
        <v>3.7</v>
      </c>
    </row>
    <row r="13494" spans="1:10" x14ac:dyDescent="0.3">
      <c r="A13494" s="38" t="s">
        <v>260</v>
      </c>
      <c r="B13494" s="15">
        <v>226250</v>
      </c>
      <c r="C13494" s="15">
        <v>945700</v>
      </c>
      <c r="E13494" s="37" t="s">
        <v>258</v>
      </c>
      <c r="F13494" s="15">
        <v>201000</v>
      </c>
      <c r="G13494" s="15">
        <v>201000</v>
      </c>
      <c r="I13494" s="38" t="s">
        <v>262</v>
      </c>
      <c r="J13494" s="15">
        <v>3.6</v>
      </c>
    </row>
    <row r="13495" spans="1:10" x14ac:dyDescent="0.3">
      <c r="A13495" s="38" t="s">
        <v>262</v>
      </c>
      <c r="B13495" s="15"/>
      <c r="C13495" s="15">
        <v>0</v>
      </c>
      <c r="E13495" s="36" t="s">
        <v>253</v>
      </c>
      <c r="F13495" s="15">
        <v>305550</v>
      </c>
      <c r="G13495" s="15">
        <v>305550</v>
      </c>
      <c r="I13495" s="38" t="s">
        <v>263</v>
      </c>
      <c r="J13495" s="15">
        <v>3.6</v>
      </c>
    </row>
    <row r="13496" spans="1:10" x14ac:dyDescent="0.3">
      <c r="A13496" s="38" t="s">
        <v>263</v>
      </c>
      <c r="B13496" s="15">
        <v>308925</v>
      </c>
      <c r="C13496" s="15">
        <v>617850</v>
      </c>
      <c r="E13496" s="35" t="s">
        <v>265</v>
      </c>
      <c r="F13496" s="15">
        <v>1218800</v>
      </c>
      <c r="G13496" s="15">
        <v>2072800</v>
      </c>
      <c r="I13496" s="35" t="s">
        <v>269</v>
      </c>
      <c r="J13496" s="15"/>
    </row>
    <row r="13497" spans="1:10" x14ac:dyDescent="0.3">
      <c r="A13497" s="35" t="s">
        <v>267</v>
      </c>
      <c r="B13497" s="15"/>
      <c r="C13497" s="15"/>
      <c r="E13497" s="36" t="s">
        <v>246</v>
      </c>
      <c r="F13497" s="15">
        <v>207000</v>
      </c>
      <c r="G13497" s="15">
        <v>414000</v>
      </c>
      <c r="I13497" s="38" t="s">
        <v>245</v>
      </c>
      <c r="J13497" s="15">
        <v>3.4</v>
      </c>
    </row>
    <row r="13498" spans="1:10" x14ac:dyDescent="0.3">
      <c r="A13498" s="38" t="s">
        <v>245</v>
      </c>
      <c r="B13498" s="15">
        <v>179000</v>
      </c>
      <c r="C13498" s="15">
        <v>882400</v>
      </c>
      <c r="E13498" s="36" t="s">
        <v>248</v>
      </c>
      <c r="F13498" s="15">
        <v>598900</v>
      </c>
      <c r="G13498" s="15">
        <v>598900</v>
      </c>
      <c r="I13498" s="38" t="s">
        <v>247</v>
      </c>
      <c r="J13498" s="15">
        <v>3</v>
      </c>
    </row>
    <row r="13499" spans="1:10" x14ac:dyDescent="0.3">
      <c r="A13499" s="38" t="s">
        <v>247</v>
      </c>
      <c r="B13499" s="15">
        <v>516000</v>
      </c>
      <c r="C13499" s="15">
        <v>798500</v>
      </c>
      <c r="E13499" s="36" t="s">
        <v>250</v>
      </c>
      <c r="F13499" s="15">
        <v>412900</v>
      </c>
      <c r="G13499" s="15">
        <v>1059900</v>
      </c>
      <c r="I13499" s="38" t="s">
        <v>249</v>
      </c>
      <c r="J13499" s="15">
        <v>3</v>
      </c>
    </row>
    <row r="13500" spans="1:10" x14ac:dyDescent="0.3">
      <c r="A13500" s="38" t="s">
        <v>249</v>
      </c>
      <c r="B13500" s="15"/>
      <c r="C13500" s="15">
        <v>0</v>
      </c>
      <c r="E13500" s="37" t="s">
        <v>252</v>
      </c>
      <c r="F13500" s="15">
        <v>169900</v>
      </c>
      <c r="G13500" s="15">
        <v>573900</v>
      </c>
      <c r="I13500" s="38" t="s">
        <v>251</v>
      </c>
      <c r="J13500" s="15">
        <v>3.5</v>
      </c>
    </row>
    <row r="13501" spans="1:10" x14ac:dyDescent="0.3">
      <c r="A13501" s="38" t="s">
        <v>251</v>
      </c>
      <c r="B13501" s="15">
        <v>199950</v>
      </c>
      <c r="C13501" s="15">
        <v>600300</v>
      </c>
      <c r="E13501" s="37" t="s">
        <v>255</v>
      </c>
      <c r="F13501" s="15">
        <v>243000</v>
      </c>
      <c r="G13501" s="15">
        <v>486000</v>
      </c>
      <c r="I13501" s="38" t="s">
        <v>254</v>
      </c>
      <c r="J13501" s="15">
        <v>3.5</v>
      </c>
    </row>
    <row r="13502" spans="1:10" x14ac:dyDescent="0.3">
      <c r="A13502" s="38" t="s">
        <v>254</v>
      </c>
      <c r="B13502" s="15">
        <v>376450</v>
      </c>
      <c r="C13502" s="15">
        <v>752900</v>
      </c>
      <c r="E13502" s="37" t="s">
        <v>258</v>
      </c>
      <c r="F13502" s="15"/>
      <c r="G13502" s="15">
        <v>0</v>
      </c>
      <c r="I13502" s="38" t="s">
        <v>257</v>
      </c>
      <c r="J13502" s="15">
        <v>4.3</v>
      </c>
    </row>
    <row r="13503" spans="1:10" x14ac:dyDescent="0.3">
      <c r="A13503" s="38" t="s">
        <v>257</v>
      </c>
      <c r="B13503" s="15">
        <v>271000</v>
      </c>
      <c r="C13503" s="15">
        <v>271000</v>
      </c>
      <c r="E13503" s="36" t="s">
        <v>253</v>
      </c>
      <c r="F13503" s="15"/>
      <c r="G13503" s="15">
        <v>0</v>
      </c>
      <c r="I13503" s="38" t="s">
        <v>252</v>
      </c>
      <c r="J13503" s="15">
        <v>4.5</v>
      </c>
    </row>
    <row r="13504" spans="1:10" x14ac:dyDescent="0.3">
      <c r="A13504" s="38" t="s">
        <v>252</v>
      </c>
      <c r="B13504" s="15">
        <v>246682</v>
      </c>
      <c r="C13504" s="15">
        <v>987614</v>
      </c>
      <c r="E13504" s="35" t="s">
        <v>244</v>
      </c>
      <c r="F13504" s="15">
        <v>1510150</v>
      </c>
      <c r="G13504" s="15">
        <v>2265300</v>
      </c>
      <c r="I13504" s="38" t="s">
        <v>255</v>
      </c>
      <c r="J13504" s="15">
        <v>4.7</v>
      </c>
    </row>
    <row r="13505" spans="1:10" x14ac:dyDescent="0.3">
      <c r="A13505" s="38" t="s">
        <v>255</v>
      </c>
      <c r="B13505" s="15">
        <v>534250</v>
      </c>
      <c r="C13505" s="15">
        <v>813500</v>
      </c>
      <c r="E13505" s="36" t="s">
        <v>246</v>
      </c>
      <c r="F13505" s="15">
        <v>394000</v>
      </c>
      <c r="G13505" s="15">
        <v>394000</v>
      </c>
      <c r="I13505" s="38" t="s">
        <v>258</v>
      </c>
      <c r="J13505" s="15">
        <v>4.5</v>
      </c>
    </row>
    <row r="13506" spans="1:10" x14ac:dyDescent="0.3">
      <c r="A13506" s="38" t="s">
        <v>258</v>
      </c>
      <c r="B13506" s="15">
        <v>442000</v>
      </c>
      <c r="C13506" s="15">
        <v>1004500</v>
      </c>
      <c r="E13506" s="36" t="s">
        <v>248</v>
      </c>
      <c r="F13506" s="15">
        <v>685150</v>
      </c>
      <c r="G13506" s="15">
        <v>911400</v>
      </c>
      <c r="I13506" s="38" t="s">
        <v>260</v>
      </c>
      <c r="J13506" s="15">
        <v>4.4000000000000004</v>
      </c>
    </row>
    <row r="13507" spans="1:10" x14ac:dyDescent="0.3">
      <c r="A13507" s="38" t="s">
        <v>260</v>
      </c>
      <c r="B13507" s="15">
        <v>187500</v>
      </c>
      <c r="C13507" s="15">
        <v>705000</v>
      </c>
      <c r="E13507" s="36" t="s">
        <v>250</v>
      </c>
      <c r="F13507" s="15">
        <v>431000</v>
      </c>
      <c r="G13507" s="15">
        <v>959900</v>
      </c>
      <c r="I13507" s="38" t="s">
        <v>262</v>
      </c>
      <c r="J13507" s="15">
        <v>3.8</v>
      </c>
    </row>
    <row r="13508" spans="1:10" x14ac:dyDescent="0.3">
      <c r="A13508" s="38" t="s">
        <v>262</v>
      </c>
      <c r="B13508" s="15">
        <v>371225</v>
      </c>
      <c r="C13508" s="15">
        <v>934200</v>
      </c>
      <c r="E13508" s="37" t="s">
        <v>252</v>
      </c>
      <c r="F13508" s="15">
        <v>213000</v>
      </c>
      <c r="G13508" s="15">
        <v>213000</v>
      </c>
      <c r="I13508" s="38" t="s">
        <v>263</v>
      </c>
      <c r="J13508" s="15">
        <v>3.7</v>
      </c>
    </row>
    <row r="13509" spans="1:10" x14ac:dyDescent="0.3">
      <c r="A13509" s="38" t="s">
        <v>263</v>
      </c>
      <c r="B13509" s="15">
        <v>128500</v>
      </c>
      <c r="C13509" s="15">
        <v>257000</v>
      </c>
      <c r="E13509" s="37" t="s">
        <v>255</v>
      </c>
      <c r="F13509" s="15">
        <v>218000</v>
      </c>
      <c r="G13509" s="15">
        <v>746900</v>
      </c>
      <c r="I13509" s="35" t="s">
        <v>270</v>
      </c>
      <c r="J13509" s="15"/>
    </row>
    <row r="13510" spans="1:10" x14ac:dyDescent="0.3">
      <c r="A13510" s="35" t="s">
        <v>268</v>
      </c>
      <c r="B13510" s="15"/>
      <c r="C13510" s="15"/>
      <c r="E13510" s="37" t="s">
        <v>258</v>
      </c>
      <c r="F13510" s="15"/>
      <c r="G13510" s="15">
        <v>0</v>
      </c>
      <c r="I13510" s="38" t="s">
        <v>245</v>
      </c>
      <c r="J13510" s="15">
        <v>3.8</v>
      </c>
    </row>
    <row r="13511" spans="1:10" x14ac:dyDescent="0.3">
      <c r="A13511" s="38" t="s">
        <v>245</v>
      </c>
      <c r="B13511" s="15">
        <v>268800</v>
      </c>
      <c r="C13511" s="15">
        <v>537600</v>
      </c>
      <c r="E13511" s="36" t="s">
        <v>253</v>
      </c>
      <c r="F13511" s="15"/>
      <c r="G13511" s="15">
        <v>0</v>
      </c>
      <c r="I13511" s="38" t="s">
        <v>247</v>
      </c>
      <c r="J13511" s="15">
        <v>3.8</v>
      </c>
    </row>
    <row r="13512" spans="1:10" x14ac:dyDescent="0.3">
      <c r="A13512" s="38" t="s">
        <v>247</v>
      </c>
      <c r="B13512" s="15">
        <v>225000</v>
      </c>
      <c r="C13512" s="15">
        <v>1605750</v>
      </c>
      <c r="E13512" s="35" t="s">
        <v>256</v>
      </c>
      <c r="F13512" s="15">
        <v>821500</v>
      </c>
      <c r="G13512" s="15">
        <v>1012000</v>
      </c>
      <c r="I13512" s="38" t="s">
        <v>249</v>
      </c>
      <c r="J13512" s="15">
        <v>4</v>
      </c>
    </row>
    <row r="13513" spans="1:10" x14ac:dyDescent="0.3">
      <c r="A13513" s="38" t="s">
        <v>249</v>
      </c>
      <c r="B13513" s="15">
        <v>195000</v>
      </c>
      <c r="C13513" s="15">
        <v>951380</v>
      </c>
      <c r="E13513" s="36" t="s">
        <v>246</v>
      </c>
      <c r="F13513" s="15">
        <v>190500</v>
      </c>
      <c r="G13513" s="15">
        <v>381000</v>
      </c>
      <c r="I13513" s="38" t="s">
        <v>251</v>
      </c>
      <c r="J13513" s="15">
        <v>3.8</v>
      </c>
    </row>
    <row r="13514" spans="1:10" x14ac:dyDescent="0.3">
      <c r="A13514" s="38" t="s">
        <v>251</v>
      </c>
      <c r="B13514" s="15">
        <v>146000</v>
      </c>
      <c r="C13514" s="15">
        <v>146000</v>
      </c>
      <c r="E13514" s="36" t="s">
        <v>248</v>
      </c>
      <c r="F13514" s="15">
        <v>198000</v>
      </c>
      <c r="G13514" s="15">
        <v>198000</v>
      </c>
      <c r="I13514" s="38" t="s">
        <v>254</v>
      </c>
      <c r="J13514" s="15">
        <v>4.4000000000000004</v>
      </c>
    </row>
    <row r="13515" spans="1:10" x14ac:dyDescent="0.3">
      <c r="A13515" s="38" t="s">
        <v>254</v>
      </c>
      <c r="B13515" s="15">
        <v>205000</v>
      </c>
      <c r="C13515" s="15">
        <v>888000</v>
      </c>
      <c r="E13515" s="36" t="s">
        <v>250</v>
      </c>
      <c r="F13515" s="15">
        <v>433000</v>
      </c>
      <c r="G13515" s="15">
        <v>433000</v>
      </c>
      <c r="I13515" s="38" t="s">
        <v>257</v>
      </c>
      <c r="J13515" s="15">
        <v>4.7</v>
      </c>
    </row>
    <row r="13516" spans="1:10" x14ac:dyDescent="0.3">
      <c r="A13516" s="38" t="s">
        <v>257</v>
      </c>
      <c r="B13516" s="15">
        <v>160000</v>
      </c>
      <c r="C13516" s="15">
        <v>789500</v>
      </c>
      <c r="E13516" s="37" t="s">
        <v>252</v>
      </c>
      <c r="F13516" s="15">
        <v>245000</v>
      </c>
      <c r="G13516" s="15">
        <v>245000</v>
      </c>
      <c r="I13516" s="38" t="s">
        <v>252</v>
      </c>
      <c r="J13516" s="15">
        <v>4.9000000000000004</v>
      </c>
    </row>
    <row r="13517" spans="1:10" x14ac:dyDescent="0.3">
      <c r="A13517" s="38" t="s">
        <v>252</v>
      </c>
      <c r="B13517" s="15">
        <v>234000</v>
      </c>
      <c r="C13517" s="15">
        <v>631514</v>
      </c>
      <c r="E13517" s="37" t="s">
        <v>255</v>
      </c>
      <c r="F13517" s="15">
        <v>188000</v>
      </c>
      <c r="G13517" s="15">
        <v>188000</v>
      </c>
      <c r="I13517" s="38" t="s">
        <v>255</v>
      </c>
      <c r="J13517" s="15">
        <v>4.8</v>
      </c>
    </row>
    <row r="13518" spans="1:10" x14ac:dyDescent="0.3">
      <c r="A13518" s="38" t="s">
        <v>255</v>
      </c>
      <c r="B13518" s="15">
        <v>210000</v>
      </c>
      <c r="C13518" s="15">
        <v>601900</v>
      </c>
      <c r="E13518" s="37" t="s">
        <v>258</v>
      </c>
      <c r="F13518" s="15"/>
      <c r="G13518" s="15">
        <v>0</v>
      </c>
      <c r="I13518" s="38" t="s">
        <v>258</v>
      </c>
      <c r="J13518" s="15">
        <v>4.3</v>
      </c>
    </row>
    <row r="13519" spans="1:10" x14ac:dyDescent="0.3">
      <c r="A13519" s="38" t="s">
        <v>258</v>
      </c>
      <c r="B13519" s="15">
        <v>495000</v>
      </c>
      <c r="C13519" s="15">
        <v>2001800</v>
      </c>
      <c r="E13519" s="36" t="s">
        <v>253</v>
      </c>
      <c r="F13519" s="15"/>
      <c r="G13519" s="15">
        <v>0</v>
      </c>
      <c r="I13519" s="38" t="s">
        <v>260</v>
      </c>
      <c r="J13519" s="15">
        <v>3.8</v>
      </c>
    </row>
    <row r="13520" spans="1:10" x14ac:dyDescent="0.3">
      <c r="A13520" s="38" t="s">
        <v>260</v>
      </c>
      <c r="B13520" s="15">
        <v>170000</v>
      </c>
      <c r="C13520" s="15">
        <v>170000</v>
      </c>
      <c r="E13520" s="35" t="s">
        <v>261</v>
      </c>
      <c r="F13520" s="15">
        <v>541500</v>
      </c>
      <c r="G13520" s="15">
        <v>541500</v>
      </c>
      <c r="I13520" s="38" t="s">
        <v>262</v>
      </c>
      <c r="J13520" s="15">
        <v>3.6</v>
      </c>
    </row>
    <row r="13521" spans="1:10" x14ac:dyDescent="0.3">
      <c r="A13521" s="38" t="s">
        <v>262</v>
      </c>
      <c r="B13521" s="15">
        <v>215000</v>
      </c>
      <c r="C13521" s="15">
        <v>1044950</v>
      </c>
      <c r="E13521" s="36" t="s">
        <v>246</v>
      </c>
      <c r="F13521" s="15"/>
      <c r="G13521" s="15">
        <v>0</v>
      </c>
      <c r="I13521" s="38" t="s">
        <v>263</v>
      </c>
      <c r="J13521" s="15">
        <v>2.8</v>
      </c>
    </row>
    <row r="13522" spans="1:10" x14ac:dyDescent="0.3">
      <c r="A13522" s="38" t="s">
        <v>263</v>
      </c>
      <c r="B13522" s="15">
        <v>201000</v>
      </c>
      <c r="C13522" s="15">
        <v>402000</v>
      </c>
      <c r="E13522" s="36" t="s">
        <v>248</v>
      </c>
      <c r="F13522" s="15">
        <v>170000</v>
      </c>
      <c r="G13522" s="15">
        <v>170000</v>
      </c>
      <c r="I13522" s="35" t="s">
        <v>271</v>
      </c>
      <c r="J13522" s="15"/>
    </row>
    <row r="13523" spans="1:10" x14ac:dyDescent="0.3">
      <c r="A13523" s="35" t="s">
        <v>269</v>
      </c>
      <c r="B13523" s="15"/>
      <c r="C13523" s="15"/>
      <c r="E13523" s="36" t="s">
        <v>250</v>
      </c>
      <c r="F13523" s="15">
        <v>208000</v>
      </c>
      <c r="G13523" s="15">
        <v>208000</v>
      </c>
      <c r="I13523" s="38" t="s">
        <v>245</v>
      </c>
      <c r="J13523" s="15">
        <v>2.5</v>
      </c>
    </row>
    <row r="13524" spans="1:10" x14ac:dyDescent="0.3">
      <c r="A13524" s="38" t="s">
        <v>245</v>
      </c>
      <c r="B13524" s="15">
        <v>440000</v>
      </c>
      <c r="C13524" s="15">
        <v>440000</v>
      </c>
      <c r="E13524" s="37" t="s">
        <v>252</v>
      </c>
      <c r="F13524" s="15"/>
      <c r="G13524" s="15">
        <v>0</v>
      </c>
      <c r="I13524" s="38" t="s">
        <v>247</v>
      </c>
      <c r="J13524" s="15">
        <v>2.2999999999999998</v>
      </c>
    </row>
    <row r="13525" spans="1:10" x14ac:dyDescent="0.3">
      <c r="A13525" s="38" t="s">
        <v>247</v>
      </c>
      <c r="B13525" s="15">
        <v>145000</v>
      </c>
      <c r="C13525" s="15">
        <v>505000</v>
      </c>
      <c r="E13525" s="37" t="s">
        <v>255</v>
      </c>
      <c r="F13525" s="15">
        <v>208000</v>
      </c>
      <c r="G13525" s="15">
        <v>208000</v>
      </c>
      <c r="I13525" s="38" t="s">
        <v>249</v>
      </c>
      <c r="J13525" s="15">
        <v>2.7</v>
      </c>
    </row>
    <row r="13526" spans="1:10" x14ac:dyDescent="0.3">
      <c r="A13526" s="38" t="s">
        <v>249</v>
      </c>
      <c r="B13526" s="15">
        <v>435700</v>
      </c>
      <c r="C13526" s="15">
        <v>1984450</v>
      </c>
      <c r="E13526" s="37" t="s">
        <v>258</v>
      </c>
      <c r="F13526" s="15"/>
      <c r="G13526" s="15">
        <v>0</v>
      </c>
      <c r="I13526" s="38" t="s">
        <v>251</v>
      </c>
      <c r="J13526" s="15">
        <v>2.8</v>
      </c>
    </row>
    <row r="13527" spans="1:10" x14ac:dyDescent="0.3">
      <c r="A13527" s="38" t="s">
        <v>251</v>
      </c>
      <c r="B13527" s="15">
        <v>207150</v>
      </c>
      <c r="C13527" s="15">
        <v>1249049</v>
      </c>
      <c r="E13527" s="36" t="s">
        <v>253</v>
      </c>
      <c r="F13527" s="15">
        <v>163500</v>
      </c>
      <c r="G13527" s="15">
        <v>163500</v>
      </c>
      <c r="I13527" s="38" t="s">
        <v>254</v>
      </c>
      <c r="J13527" s="15">
        <v>2.9</v>
      </c>
    </row>
    <row r="13528" spans="1:10" x14ac:dyDescent="0.3">
      <c r="A13528" s="38" t="s">
        <v>254</v>
      </c>
      <c r="B13528" s="15">
        <v>960900</v>
      </c>
      <c r="C13528" s="15">
        <v>1413400</v>
      </c>
      <c r="E13528" s="35" t="s">
        <v>264</v>
      </c>
      <c r="F13528" s="15">
        <v>176900</v>
      </c>
      <c r="G13528" s="15">
        <v>176900</v>
      </c>
      <c r="I13528" s="38" t="s">
        <v>257</v>
      </c>
      <c r="J13528" s="15">
        <v>3.3</v>
      </c>
    </row>
    <row r="13529" spans="1:10" x14ac:dyDescent="0.3">
      <c r="A13529" s="38" t="s">
        <v>257</v>
      </c>
      <c r="B13529" s="15">
        <v>341500</v>
      </c>
      <c r="C13529" s="15">
        <v>1292000</v>
      </c>
      <c r="E13529" s="36" t="s">
        <v>246</v>
      </c>
      <c r="F13529" s="15"/>
      <c r="G13529" s="15">
        <v>0</v>
      </c>
      <c r="I13529" s="38" t="s">
        <v>252</v>
      </c>
      <c r="J13529" s="15">
        <v>3.2</v>
      </c>
    </row>
    <row r="13530" spans="1:10" x14ac:dyDescent="0.3">
      <c r="A13530" s="38" t="s">
        <v>252</v>
      </c>
      <c r="B13530" s="15">
        <v>245000</v>
      </c>
      <c r="C13530" s="15">
        <v>2519788</v>
      </c>
      <c r="E13530" s="36" t="s">
        <v>248</v>
      </c>
      <c r="F13530" s="15">
        <v>176900</v>
      </c>
      <c r="G13530" s="15">
        <v>176900</v>
      </c>
      <c r="I13530" s="38" t="s">
        <v>255</v>
      </c>
      <c r="J13530" s="15">
        <v>2.9</v>
      </c>
    </row>
    <row r="13531" spans="1:10" x14ac:dyDescent="0.3">
      <c r="A13531" s="38" t="s">
        <v>255</v>
      </c>
      <c r="B13531" s="15">
        <v>189100</v>
      </c>
      <c r="C13531" s="15">
        <v>378200</v>
      </c>
      <c r="E13531" s="36" t="s">
        <v>250</v>
      </c>
      <c r="F13531" s="15"/>
      <c r="G13531" s="15">
        <v>0</v>
      </c>
      <c r="I13531" s="38" t="s">
        <v>258</v>
      </c>
      <c r="J13531" s="15">
        <v>2.9</v>
      </c>
    </row>
    <row r="13532" spans="1:10" x14ac:dyDescent="0.3">
      <c r="A13532" s="38" t="s">
        <v>258</v>
      </c>
      <c r="B13532" s="15">
        <v>248500</v>
      </c>
      <c r="C13532" s="15">
        <v>1831450</v>
      </c>
      <c r="E13532" s="37" t="s">
        <v>252</v>
      </c>
      <c r="F13532" s="15"/>
      <c r="G13532" s="15">
        <v>0</v>
      </c>
      <c r="I13532" s="38" t="s">
        <v>260</v>
      </c>
      <c r="J13532" s="15">
        <v>2.6</v>
      </c>
    </row>
    <row r="13533" spans="1:10" x14ac:dyDescent="0.3">
      <c r="A13533" s="38" t="s">
        <v>260</v>
      </c>
      <c r="B13533" s="15">
        <v>239500</v>
      </c>
      <c r="C13533" s="15">
        <v>664500</v>
      </c>
      <c r="E13533" s="37" t="s">
        <v>255</v>
      </c>
      <c r="F13533" s="15"/>
      <c r="G13533" s="15">
        <v>0</v>
      </c>
      <c r="I13533" s="38" t="s">
        <v>262</v>
      </c>
      <c r="J13533" s="15">
        <v>2.2999999999999998</v>
      </c>
    </row>
    <row r="13534" spans="1:10" x14ac:dyDescent="0.3">
      <c r="A13534" s="38" t="s">
        <v>262</v>
      </c>
      <c r="B13534" s="15">
        <v>229950</v>
      </c>
      <c r="C13534" s="15">
        <v>1445400</v>
      </c>
      <c r="E13534" s="37" t="s">
        <v>258</v>
      </c>
      <c r="F13534" s="15"/>
      <c r="G13534" s="15">
        <v>0</v>
      </c>
      <c r="I13534" s="38" t="s">
        <v>263</v>
      </c>
      <c r="J13534" s="15">
        <v>2.2000000000000002</v>
      </c>
    </row>
    <row r="13535" spans="1:10" x14ac:dyDescent="0.3">
      <c r="A13535" s="38" t="s">
        <v>263</v>
      </c>
      <c r="B13535" s="15">
        <v>475000</v>
      </c>
      <c r="C13535" s="15">
        <v>930000</v>
      </c>
      <c r="E13535" s="36" t="s">
        <v>253</v>
      </c>
      <c r="F13535" s="15"/>
      <c r="G13535" s="15">
        <v>0</v>
      </c>
      <c r="I13535" s="35" t="s">
        <v>272</v>
      </c>
      <c r="J13535" s="15"/>
    </row>
    <row r="13536" spans="1:10" x14ac:dyDescent="0.3">
      <c r="A13536" s="35" t="s">
        <v>270</v>
      </c>
      <c r="B13536" s="15"/>
      <c r="C13536" s="15"/>
      <c r="E13536" s="35" t="s">
        <v>266</v>
      </c>
      <c r="F13536" s="15">
        <v>175750</v>
      </c>
      <c r="G13536" s="15">
        <v>175750</v>
      </c>
      <c r="I13536" s="38" t="s">
        <v>245</v>
      </c>
      <c r="J13536" s="15">
        <v>2.1</v>
      </c>
    </row>
    <row r="13537" spans="1:10" x14ac:dyDescent="0.3">
      <c r="A13537" s="38" t="s">
        <v>245</v>
      </c>
      <c r="B13537" s="15">
        <v>216250</v>
      </c>
      <c r="C13537" s="15">
        <v>432500</v>
      </c>
      <c r="E13537" s="36" t="s">
        <v>246</v>
      </c>
      <c r="F13537" s="15"/>
      <c r="G13537" s="15">
        <v>0</v>
      </c>
      <c r="I13537" s="38" t="s">
        <v>247</v>
      </c>
      <c r="J13537" s="15">
        <v>2.1</v>
      </c>
    </row>
    <row r="13538" spans="1:10" x14ac:dyDescent="0.3">
      <c r="A13538" s="38" t="s">
        <v>247</v>
      </c>
      <c r="B13538" s="15">
        <v>159900</v>
      </c>
      <c r="C13538" s="15">
        <v>159900</v>
      </c>
      <c r="E13538" s="36" t="s">
        <v>248</v>
      </c>
      <c r="F13538" s="15">
        <v>175750</v>
      </c>
      <c r="G13538" s="15">
        <v>175750</v>
      </c>
      <c r="I13538" s="38" t="s">
        <v>249</v>
      </c>
      <c r="J13538" s="15">
        <v>2.2000000000000002</v>
      </c>
    </row>
    <row r="13539" spans="1:10" x14ac:dyDescent="0.3">
      <c r="A13539" s="38" t="s">
        <v>249</v>
      </c>
      <c r="B13539" s="15">
        <v>225500</v>
      </c>
      <c r="C13539" s="15">
        <v>793000</v>
      </c>
      <c r="E13539" s="36" t="s">
        <v>250</v>
      </c>
      <c r="F13539" s="15"/>
      <c r="G13539" s="15">
        <v>0</v>
      </c>
      <c r="I13539" s="38" t="s">
        <v>251</v>
      </c>
      <c r="J13539" s="15">
        <v>1.9</v>
      </c>
    </row>
    <row r="13540" spans="1:10" x14ac:dyDescent="0.3">
      <c r="A13540" s="38" t="s">
        <v>251</v>
      </c>
      <c r="B13540" s="15">
        <v>240000</v>
      </c>
      <c r="C13540" s="15">
        <v>1140150</v>
      </c>
      <c r="E13540" s="37" t="s">
        <v>252</v>
      </c>
      <c r="F13540" s="15"/>
      <c r="G13540" s="15">
        <v>0</v>
      </c>
      <c r="I13540" s="38" t="s">
        <v>254</v>
      </c>
      <c r="J13540" s="15">
        <v>2.1</v>
      </c>
    </row>
    <row r="13541" spans="1:10" x14ac:dyDescent="0.3">
      <c r="A13541" s="38" t="s">
        <v>254</v>
      </c>
      <c r="B13541" s="15">
        <v>163750</v>
      </c>
      <c r="C13541" s="15">
        <v>987900</v>
      </c>
      <c r="E13541" s="37" t="s">
        <v>255</v>
      </c>
      <c r="F13541" s="15"/>
      <c r="G13541" s="15">
        <v>0</v>
      </c>
      <c r="I13541" s="38" t="s">
        <v>257</v>
      </c>
      <c r="J13541" s="15">
        <v>2.8</v>
      </c>
    </row>
    <row r="13542" spans="1:10" x14ac:dyDescent="0.3">
      <c r="A13542" s="38" t="s">
        <v>257</v>
      </c>
      <c r="B13542" s="15">
        <v>445200</v>
      </c>
      <c r="C13542" s="15">
        <v>1446400</v>
      </c>
      <c r="E13542" s="37" t="s">
        <v>258</v>
      </c>
      <c r="F13542" s="15"/>
      <c r="G13542" s="15">
        <v>0</v>
      </c>
      <c r="I13542" s="38" t="s">
        <v>252</v>
      </c>
      <c r="J13542" s="15">
        <v>2.2999999999999998</v>
      </c>
    </row>
    <row r="13543" spans="1:10" x14ac:dyDescent="0.3">
      <c r="A13543" s="38" t="s">
        <v>252</v>
      </c>
      <c r="B13543" s="15">
        <v>385660</v>
      </c>
      <c r="C13543" s="15">
        <v>673459</v>
      </c>
      <c r="E13543" s="36" t="s">
        <v>253</v>
      </c>
      <c r="F13543" s="15"/>
      <c r="G13543" s="15">
        <v>0</v>
      </c>
      <c r="I13543" s="38" t="s">
        <v>255</v>
      </c>
      <c r="J13543" s="15">
        <v>2.4</v>
      </c>
    </row>
    <row r="13544" spans="1:10" x14ac:dyDescent="0.3">
      <c r="A13544" s="38" t="s">
        <v>255</v>
      </c>
      <c r="B13544" s="15">
        <v>565800</v>
      </c>
      <c r="C13544" s="15">
        <v>1308300</v>
      </c>
      <c r="E13544" s="35" t="s">
        <v>267</v>
      </c>
      <c r="F13544" s="15">
        <v>348000</v>
      </c>
      <c r="G13544" s="15">
        <v>348000</v>
      </c>
      <c r="I13544" s="38" t="s">
        <v>258</v>
      </c>
      <c r="J13544" s="15">
        <v>2.7</v>
      </c>
    </row>
    <row r="13545" spans="1:10" x14ac:dyDescent="0.3">
      <c r="A13545" s="38" t="s">
        <v>258</v>
      </c>
      <c r="B13545" s="15">
        <v>204500</v>
      </c>
      <c r="C13545" s="15">
        <v>774700</v>
      </c>
      <c r="E13545" s="36" t="s">
        <v>246</v>
      </c>
      <c r="F13545" s="15">
        <v>98000</v>
      </c>
      <c r="G13545" s="15">
        <v>98000</v>
      </c>
      <c r="I13545" s="38" t="s">
        <v>260</v>
      </c>
      <c r="J13545" s="15">
        <v>2.1</v>
      </c>
    </row>
    <row r="13546" spans="1:10" x14ac:dyDescent="0.3">
      <c r="A13546" s="38" t="s">
        <v>260</v>
      </c>
      <c r="B13546" s="15">
        <v>596000</v>
      </c>
      <c r="C13546" s="15">
        <v>1084500</v>
      </c>
      <c r="E13546" s="36" t="s">
        <v>248</v>
      </c>
      <c r="F13546" s="15"/>
      <c r="G13546" s="15">
        <v>0</v>
      </c>
      <c r="I13546" s="38" t="s">
        <v>262</v>
      </c>
      <c r="J13546" s="15">
        <v>1.7</v>
      </c>
    </row>
    <row r="13547" spans="1:10" x14ac:dyDescent="0.3">
      <c r="A13547" s="38" t="s">
        <v>262</v>
      </c>
      <c r="B13547" s="15">
        <v>291900</v>
      </c>
      <c r="C13547" s="15">
        <v>1854700</v>
      </c>
      <c r="E13547" s="36" t="s">
        <v>250</v>
      </c>
      <c r="F13547" s="15"/>
      <c r="G13547" s="15">
        <v>0</v>
      </c>
      <c r="I13547" s="38" t="s">
        <v>263</v>
      </c>
      <c r="J13547" s="15">
        <v>1.5</v>
      </c>
    </row>
    <row r="13548" spans="1:10" x14ac:dyDescent="0.3">
      <c r="A13548" s="38" t="s">
        <v>263</v>
      </c>
      <c r="B13548" s="15">
        <v>637000</v>
      </c>
      <c r="C13548" s="15">
        <v>1216500</v>
      </c>
      <c r="E13548" s="37" t="s">
        <v>252</v>
      </c>
      <c r="F13548" s="15"/>
      <c r="G13548" s="15">
        <v>0</v>
      </c>
      <c r="I13548" s="35" t="s">
        <v>273</v>
      </c>
      <c r="J13548" s="15"/>
    </row>
    <row r="13549" spans="1:10" x14ac:dyDescent="0.3">
      <c r="A13549" s="35" t="s">
        <v>271</v>
      </c>
      <c r="B13549" s="15"/>
      <c r="C13549" s="15"/>
      <c r="E13549" s="37" t="s">
        <v>255</v>
      </c>
      <c r="F13549" s="15"/>
      <c r="G13549" s="15">
        <v>0</v>
      </c>
      <c r="I13549" s="38" t="s">
        <v>245</v>
      </c>
      <c r="J13549" s="15">
        <v>1.2</v>
      </c>
    </row>
    <row r="13550" spans="1:10" x14ac:dyDescent="0.3">
      <c r="A13550" s="38" t="s">
        <v>245</v>
      </c>
      <c r="B13550" s="15">
        <v>269000</v>
      </c>
      <c r="C13550" s="15">
        <v>735900</v>
      </c>
      <c r="E13550" s="37" t="s">
        <v>258</v>
      </c>
      <c r="F13550" s="15"/>
      <c r="G13550" s="15">
        <v>0</v>
      </c>
      <c r="I13550" s="38" t="s">
        <v>247</v>
      </c>
      <c r="J13550" s="15">
        <v>1.4</v>
      </c>
    </row>
    <row r="13551" spans="1:10" x14ac:dyDescent="0.3">
      <c r="A13551" s="38" t="s">
        <v>247</v>
      </c>
      <c r="B13551" s="15">
        <v>405000</v>
      </c>
      <c r="C13551" s="15">
        <v>1947625</v>
      </c>
      <c r="E13551" s="36" t="s">
        <v>253</v>
      </c>
      <c r="F13551" s="15">
        <v>250000</v>
      </c>
      <c r="G13551" s="15">
        <v>250000</v>
      </c>
      <c r="I13551" s="38" t="s">
        <v>249</v>
      </c>
      <c r="J13551" s="15">
        <v>1.3</v>
      </c>
    </row>
    <row r="13552" spans="1:10" x14ac:dyDescent="0.3">
      <c r="A13552" s="38" t="s">
        <v>249</v>
      </c>
      <c r="B13552" s="15">
        <v>510500</v>
      </c>
      <c r="C13552" s="15">
        <v>1295838</v>
      </c>
      <c r="E13552" s="35" t="s">
        <v>268</v>
      </c>
      <c r="F13552" s="15">
        <v>459250</v>
      </c>
      <c r="G13552" s="15">
        <v>618500</v>
      </c>
      <c r="I13552" s="38" t="s">
        <v>251</v>
      </c>
      <c r="J13552" s="15">
        <v>1.4</v>
      </c>
    </row>
    <row r="13553" spans="1:10" x14ac:dyDescent="0.3">
      <c r="A13553" s="38" t="s">
        <v>251</v>
      </c>
      <c r="B13553" s="15">
        <v>247500</v>
      </c>
      <c r="C13553" s="15">
        <v>1313125</v>
      </c>
      <c r="E13553" s="36" t="s">
        <v>246</v>
      </c>
      <c r="F13553" s="15"/>
      <c r="G13553" s="15">
        <v>0</v>
      </c>
      <c r="I13553" s="38" t="s">
        <v>254</v>
      </c>
      <c r="J13553" s="15">
        <v>1.4</v>
      </c>
    </row>
    <row r="13554" spans="1:10" x14ac:dyDescent="0.3">
      <c r="A13554" s="38" t="s">
        <v>254</v>
      </c>
      <c r="B13554" s="15">
        <v>494950</v>
      </c>
      <c r="C13554" s="15">
        <v>1364950</v>
      </c>
      <c r="E13554" s="36" t="s">
        <v>248</v>
      </c>
      <c r="F13554" s="15">
        <v>135000</v>
      </c>
      <c r="G13554" s="15">
        <v>135000</v>
      </c>
      <c r="I13554" s="38" t="s">
        <v>257</v>
      </c>
      <c r="J13554" s="15">
        <v>1.6</v>
      </c>
    </row>
    <row r="13555" spans="1:10" x14ac:dyDescent="0.3">
      <c r="A13555" s="38" t="s">
        <v>257</v>
      </c>
      <c r="B13555" s="15">
        <v>244000</v>
      </c>
      <c r="C13555" s="15">
        <v>2766750</v>
      </c>
      <c r="E13555" s="36" t="s">
        <v>250</v>
      </c>
      <c r="F13555" s="15">
        <v>324250</v>
      </c>
      <c r="G13555" s="15">
        <v>483500</v>
      </c>
      <c r="I13555" s="38" t="s">
        <v>252</v>
      </c>
      <c r="J13555" s="15">
        <v>1.8</v>
      </c>
    </row>
    <row r="13556" spans="1:10" x14ac:dyDescent="0.3">
      <c r="A13556" s="38" t="s">
        <v>252</v>
      </c>
      <c r="B13556" s="15">
        <v>677425</v>
      </c>
      <c r="C13556" s="15">
        <v>2084850</v>
      </c>
      <c r="E13556" s="37" t="s">
        <v>252</v>
      </c>
      <c r="F13556" s="15">
        <v>159250</v>
      </c>
      <c r="G13556" s="15">
        <v>318500</v>
      </c>
      <c r="I13556" s="38" t="s">
        <v>255</v>
      </c>
      <c r="J13556" s="15">
        <v>2.2000000000000002</v>
      </c>
    </row>
    <row r="13557" spans="1:10" x14ac:dyDescent="0.3">
      <c r="A13557" s="38" t="s">
        <v>255</v>
      </c>
      <c r="B13557" s="15">
        <v>620000</v>
      </c>
      <c r="C13557" s="15">
        <v>1722950</v>
      </c>
      <c r="E13557" s="37" t="s">
        <v>255</v>
      </c>
      <c r="F13557" s="15"/>
      <c r="G13557" s="15">
        <v>0</v>
      </c>
      <c r="I13557" s="38" t="s">
        <v>258</v>
      </c>
      <c r="J13557" s="15">
        <v>2</v>
      </c>
    </row>
    <row r="13558" spans="1:10" x14ac:dyDescent="0.3">
      <c r="A13558" s="38" t="s">
        <v>258</v>
      </c>
      <c r="B13558" s="15">
        <v>265000</v>
      </c>
      <c r="C13558" s="15">
        <v>2087042</v>
      </c>
      <c r="E13558" s="37" t="s">
        <v>258</v>
      </c>
      <c r="F13558" s="15">
        <v>165000</v>
      </c>
      <c r="G13558" s="15">
        <v>165000</v>
      </c>
      <c r="I13558" s="38" t="s">
        <v>260</v>
      </c>
      <c r="J13558" s="15">
        <v>2</v>
      </c>
    </row>
    <row r="13559" spans="1:10" x14ac:dyDescent="0.3">
      <c r="A13559" s="38" t="s">
        <v>260</v>
      </c>
      <c r="B13559" s="15">
        <v>362500</v>
      </c>
      <c r="C13559" s="15">
        <v>2071000</v>
      </c>
      <c r="E13559" s="36" t="s">
        <v>253</v>
      </c>
      <c r="F13559" s="15"/>
      <c r="G13559" s="15">
        <v>0</v>
      </c>
      <c r="I13559" s="38" t="s">
        <v>262</v>
      </c>
      <c r="J13559" s="15">
        <v>1.6</v>
      </c>
    </row>
    <row r="13560" spans="1:10" x14ac:dyDescent="0.3">
      <c r="A13560" s="38" t="s">
        <v>262</v>
      </c>
      <c r="B13560" s="15">
        <v>290000</v>
      </c>
      <c r="C13560" s="15">
        <v>1262511</v>
      </c>
      <c r="E13560" s="35" t="s">
        <v>269</v>
      </c>
      <c r="F13560" s="15">
        <v>454900</v>
      </c>
      <c r="G13560" s="15">
        <v>454900</v>
      </c>
      <c r="I13560" s="38" t="s">
        <v>263</v>
      </c>
      <c r="J13560" s="15">
        <v>1.1000000000000001</v>
      </c>
    </row>
    <row r="13561" spans="1:10" x14ac:dyDescent="0.3">
      <c r="A13561" s="38" t="s">
        <v>263</v>
      </c>
      <c r="B13561" s="15">
        <v>504000</v>
      </c>
      <c r="C13561" s="15">
        <v>1786561</v>
      </c>
      <c r="E13561" s="36" t="s">
        <v>246</v>
      </c>
      <c r="F13561" s="15">
        <v>165000</v>
      </c>
      <c r="G13561" s="15">
        <v>165000</v>
      </c>
      <c r="I13561" s="35" t="s">
        <v>274</v>
      </c>
      <c r="J13561" s="15"/>
    </row>
    <row r="13562" spans="1:10" x14ac:dyDescent="0.3">
      <c r="A13562" s="35" t="s">
        <v>272</v>
      </c>
      <c r="B13562" s="15"/>
      <c r="C13562" s="15"/>
      <c r="E13562" s="36" t="s">
        <v>248</v>
      </c>
      <c r="F13562" s="15">
        <v>100000</v>
      </c>
      <c r="G13562" s="15">
        <v>100000</v>
      </c>
      <c r="I13562" s="38" t="s">
        <v>245</v>
      </c>
      <c r="J13562" s="15">
        <v>0.9</v>
      </c>
    </row>
    <row r="13563" spans="1:10" x14ac:dyDescent="0.3">
      <c r="A13563" s="38" t="s">
        <v>245</v>
      </c>
      <c r="B13563" s="15">
        <v>307500</v>
      </c>
      <c r="C13563" s="15">
        <v>1433500</v>
      </c>
      <c r="E13563" s="36" t="s">
        <v>250</v>
      </c>
      <c r="F13563" s="15"/>
      <c r="G13563" s="15">
        <v>0</v>
      </c>
      <c r="I13563" s="38" t="s">
        <v>247</v>
      </c>
      <c r="J13563" s="15">
        <v>0.8</v>
      </c>
    </row>
    <row r="13564" spans="1:10" x14ac:dyDescent="0.3">
      <c r="A13564" s="38" t="s">
        <v>247</v>
      </c>
      <c r="B13564" s="15">
        <v>447500</v>
      </c>
      <c r="C13564" s="15">
        <v>1151500</v>
      </c>
      <c r="E13564" s="37" t="s">
        <v>252</v>
      </c>
      <c r="F13564" s="15"/>
      <c r="G13564" s="15">
        <v>0</v>
      </c>
      <c r="I13564" s="38" t="s">
        <v>249</v>
      </c>
      <c r="J13564" s="15">
        <v>1</v>
      </c>
    </row>
    <row r="13565" spans="1:10" x14ac:dyDescent="0.3">
      <c r="A13565" s="38" t="s">
        <v>249</v>
      </c>
      <c r="B13565" s="15">
        <v>246050</v>
      </c>
      <c r="C13565" s="15">
        <v>1255550</v>
      </c>
      <c r="E13565" s="37" t="s">
        <v>255</v>
      </c>
      <c r="F13565" s="15"/>
      <c r="G13565" s="15">
        <v>0</v>
      </c>
      <c r="I13565" s="38" t="s">
        <v>251</v>
      </c>
      <c r="J13565" s="15">
        <v>1</v>
      </c>
    </row>
    <row r="13566" spans="1:10" x14ac:dyDescent="0.3">
      <c r="A13566" s="38" t="s">
        <v>251</v>
      </c>
      <c r="B13566" s="15">
        <v>590000</v>
      </c>
      <c r="C13566" s="15">
        <v>3671350</v>
      </c>
      <c r="E13566" s="37" t="s">
        <v>258</v>
      </c>
      <c r="F13566" s="15"/>
      <c r="G13566" s="15">
        <v>0</v>
      </c>
      <c r="I13566" s="38" t="s">
        <v>254</v>
      </c>
      <c r="J13566" s="15">
        <v>1.2</v>
      </c>
    </row>
    <row r="13567" spans="1:10" x14ac:dyDescent="0.3">
      <c r="A13567" s="38" t="s">
        <v>254</v>
      </c>
      <c r="B13567" s="15">
        <v>307500</v>
      </c>
      <c r="C13567" s="15">
        <v>2445800</v>
      </c>
      <c r="E13567" s="36" t="s">
        <v>253</v>
      </c>
      <c r="F13567" s="15">
        <v>189900</v>
      </c>
      <c r="G13567" s="15">
        <v>189900</v>
      </c>
      <c r="I13567" s="38" t="s">
        <v>257</v>
      </c>
      <c r="J13567" s="15">
        <v>1.6</v>
      </c>
    </row>
    <row r="13568" spans="1:10" x14ac:dyDescent="0.3">
      <c r="A13568" s="38" t="s">
        <v>257</v>
      </c>
      <c r="B13568" s="15">
        <v>312500</v>
      </c>
      <c r="C13568" s="15">
        <v>1954500</v>
      </c>
      <c r="E13568" s="35" t="s">
        <v>270</v>
      </c>
      <c r="F13568" s="15">
        <v>564250</v>
      </c>
      <c r="G13568" s="15">
        <v>839500</v>
      </c>
      <c r="I13568" s="38" t="s">
        <v>252</v>
      </c>
      <c r="J13568" s="15">
        <v>1.7</v>
      </c>
    </row>
    <row r="13569" spans="1:10" x14ac:dyDescent="0.3">
      <c r="A13569" s="38" t="s">
        <v>252</v>
      </c>
      <c r="B13569" s="15">
        <v>339900</v>
      </c>
      <c r="C13569" s="15">
        <v>2676800</v>
      </c>
      <c r="E13569" s="36" t="s">
        <v>246</v>
      </c>
      <c r="F13569" s="15">
        <v>149000</v>
      </c>
      <c r="G13569" s="15">
        <v>149000</v>
      </c>
      <c r="I13569" s="38" t="s">
        <v>255</v>
      </c>
      <c r="J13569" s="15">
        <v>2.5</v>
      </c>
    </row>
    <row r="13570" spans="1:10" x14ac:dyDescent="0.3">
      <c r="A13570" s="38" t="s">
        <v>255</v>
      </c>
      <c r="B13570" s="15">
        <v>538500</v>
      </c>
      <c r="C13570" s="15">
        <v>1617000</v>
      </c>
      <c r="E13570" s="36" t="s">
        <v>248</v>
      </c>
      <c r="F13570" s="15">
        <v>275250</v>
      </c>
      <c r="G13570" s="15">
        <v>550500</v>
      </c>
      <c r="I13570" s="38" t="s">
        <v>258</v>
      </c>
      <c r="J13570" s="15">
        <v>2.7</v>
      </c>
    </row>
    <row r="13571" spans="1:10" x14ac:dyDescent="0.3">
      <c r="A13571" s="38" t="s">
        <v>258</v>
      </c>
      <c r="B13571" s="15">
        <v>472250</v>
      </c>
      <c r="C13571" s="15">
        <v>3329600</v>
      </c>
      <c r="E13571" s="36" t="s">
        <v>250</v>
      </c>
      <c r="F13571" s="15">
        <v>140000</v>
      </c>
      <c r="G13571" s="15">
        <v>140000</v>
      </c>
      <c r="I13571" s="38" t="s">
        <v>260</v>
      </c>
      <c r="J13571" s="15">
        <v>2.5</v>
      </c>
    </row>
    <row r="13572" spans="1:10" x14ac:dyDescent="0.3">
      <c r="A13572" s="38" t="s">
        <v>260</v>
      </c>
      <c r="B13572" s="15">
        <v>434875</v>
      </c>
      <c r="C13572" s="15">
        <v>723850</v>
      </c>
      <c r="E13572" s="37" t="s">
        <v>252</v>
      </c>
      <c r="F13572" s="15">
        <v>140000</v>
      </c>
      <c r="G13572" s="15">
        <v>140000</v>
      </c>
      <c r="I13572" s="38" t="s">
        <v>262</v>
      </c>
      <c r="J13572" s="15">
        <v>2.1</v>
      </c>
    </row>
    <row r="13573" spans="1:10" x14ac:dyDescent="0.3">
      <c r="A13573" s="38" t="s">
        <v>262</v>
      </c>
      <c r="B13573" s="15">
        <v>370000</v>
      </c>
      <c r="C13573" s="15">
        <v>1145900</v>
      </c>
      <c r="E13573" s="37" t="s">
        <v>255</v>
      </c>
      <c r="F13573" s="15"/>
      <c r="G13573" s="15">
        <v>0</v>
      </c>
      <c r="I13573" s="38" t="s">
        <v>263</v>
      </c>
      <c r="J13573" s="15">
        <v>1.8</v>
      </c>
    </row>
    <row r="13574" spans="1:10" x14ac:dyDescent="0.3">
      <c r="A13574" s="38" t="s">
        <v>263</v>
      </c>
      <c r="B13574" s="15">
        <v>592497</v>
      </c>
      <c r="C13574" s="15">
        <v>1293993</v>
      </c>
      <c r="E13574" s="37" t="s">
        <v>258</v>
      </c>
      <c r="F13574" s="15"/>
      <c r="G13574" s="15">
        <v>0</v>
      </c>
      <c r="I13574" s="35" t="s">
        <v>275</v>
      </c>
      <c r="J13574" s="15"/>
    </row>
    <row r="13575" spans="1:10" x14ac:dyDescent="0.3">
      <c r="A13575" s="35" t="s">
        <v>273</v>
      </c>
      <c r="B13575" s="15"/>
      <c r="C13575" s="15"/>
      <c r="E13575" s="36" t="s">
        <v>253</v>
      </c>
      <c r="F13575" s="15"/>
      <c r="G13575" s="15">
        <v>0</v>
      </c>
      <c r="I13575" s="38" t="s">
        <v>245</v>
      </c>
      <c r="J13575" s="15">
        <v>1.4</v>
      </c>
    </row>
    <row r="13576" spans="1:10" x14ac:dyDescent="0.3">
      <c r="A13576" s="38" t="s">
        <v>245</v>
      </c>
      <c r="B13576" s="15">
        <v>578004</v>
      </c>
      <c r="C13576" s="15">
        <v>1662007</v>
      </c>
      <c r="E13576" s="35" t="s">
        <v>271</v>
      </c>
      <c r="F13576" s="15"/>
      <c r="G13576" s="15">
        <v>0</v>
      </c>
      <c r="I13576" s="38" t="s">
        <v>247</v>
      </c>
      <c r="J13576" s="15">
        <v>1.4</v>
      </c>
    </row>
    <row r="13577" spans="1:10" x14ac:dyDescent="0.3">
      <c r="A13577" s="38" t="s">
        <v>247</v>
      </c>
      <c r="B13577" s="15">
        <v>298953</v>
      </c>
      <c r="C13577" s="15">
        <v>1407905</v>
      </c>
      <c r="E13577" s="36" t="s">
        <v>246</v>
      </c>
      <c r="F13577" s="15"/>
      <c r="G13577" s="15">
        <v>0</v>
      </c>
      <c r="I13577" s="38" t="s">
        <v>249</v>
      </c>
      <c r="J13577" s="15">
        <v>1.4</v>
      </c>
    </row>
    <row r="13578" spans="1:10" x14ac:dyDescent="0.3">
      <c r="A13578" s="38" t="s">
        <v>249</v>
      </c>
      <c r="B13578" s="15">
        <v>583199</v>
      </c>
      <c r="C13578" s="15">
        <v>1880199</v>
      </c>
      <c r="E13578" s="36" t="s">
        <v>248</v>
      </c>
      <c r="F13578" s="15"/>
      <c r="G13578" s="15">
        <v>0</v>
      </c>
      <c r="I13578" s="38" t="s">
        <v>251</v>
      </c>
      <c r="J13578" s="15">
        <v>1.5</v>
      </c>
    </row>
    <row r="13579" spans="1:10" x14ac:dyDescent="0.3">
      <c r="A13579" s="38" t="s">
        <v>251</v>
      </c>
      <c r="B13579" s="15">
        <v>766975</v>
      </c>
      <c r="C13579" s="15">
        <v>2712300</v>
      </c>
      <c r="E13579" s="36" t="s">
        <v>250</v>
      </c>
      <c r="F13579" s="15"/>
      <c r="G13579" s="15">
        <v>0</v>
      </c>
      <c r="I13579" s="38" t="s">
        <v>254</v>
      </c>
      <c r="J13579" s="15">
        <v>2</v>
      </c>
    </row>
    <row r="13580" spans="1:10" x14ac:dyDescent="0.3">
      <c r="A13580" s="38" t="s">
        <v>254</v>
      </c>
      <c r="B13580" s="15">
        <v>345000</v>
      </c>
      <c r="C13580" s="15">
        <v>4108000</v>
      </c>
      <c r="E13580" s="37" t="s">
        <v>252</v>
      </c>
      <c r="F13580" s="15"/>
      <c r="G13580" s="15">
        <v>0</v>
      </c>
      <c r="I13580" s="38" t="s">
        <v>257</v>
      </c>
      <c r="J13580" s="15">
        <v>1.7</v>
      </c>
    </row>
    <row r="13581" spans="1:10" x14ac:dyDescent="0.3">
      <c r="A13581" s="38" t="s">
        <v>257</v>
      </c>
      <c r="B13581" s="15">
        <v>372500</v>
      </c>
      <c r="C13581" s="15">
        <v>2240450</v>
      </c>
      <c r="E13581" s="37" t="s">
        <v>255</v>
      </c>
      <c r="F13581" s="15"/>
      <c r="G13581" s="15">
        <v>0</v>
      </c>
      <c r="I13581" s="38" t="s">
        <v>252</v>
      </c>
      <c r="J13581" s="15">
        <v>1.5</v>
      </c>
    </row>
    <row r="13582" spans="1:10" x14ac:dyDescent="0.3">
      <c r="A13582" s="38" t="s">
        <v>252</v>
      </c>
      <c r="B13582" s="15">
        <v>480000</v>
      </c>
      <c r="C13582" s="15">
        <v>2916675</v>
      </c>
      <c r="E13582" s="37" t="s">
        <v>258</v>
      </c>
      <c r="F13582" s="15"/>
      <c r="G13582" s="15">
        <v>0</v>
      </c>
      <c r="I13582" s="38" t="s">
        <v>255</v>
      </c>
      <c r="J13582" s="15">
        <v>1.8</v>
      </c>
    </row>
    <row r="13583" spans="1:10" x14ac:dyDescent="0.3">
      <c r="A13583" s="38" t="s">
        <v>255</v>
      </c>
      <c r="B13583" s="15">
        <v>1005000</v>
      </c>
      <c r="C13583" s="15">
        <v>3004950</v>
      </c>
      <c r="E13583" s="36" t="s">
        <v>253</v>
      </c>
      <c r="F13583" s="15"/>
      <c r="G13583" s="15">
        <v>0</v>
      </c>
      <c r="I13583" s="38" t="s">
        <v>258</v>
      </c>
      <c r="J13583" s="15">
        <v>1.4</v>
      </c>
    </row>
    <row r="13584" spans="1:10" x14ac:dyDescent="0.3">
      <c r="A13584" s="38" t="s">
        <v>258</v>
      </c>
      <c r="B13584" s="15">
        <v>247000</v>
      </c>
      <c r="C13584" s="15">
        <v>798000</v>
      </c>
      <c r="E13584" s="35" t="s">
        <v>272</v>
      </c>
      <c r="F13584" s="15">
        <v>488500</v>
      </c>
      <c r="G13584" s="15">
        <v>488500</v>
      </c>
      <c r="I13584" s="38" t="s">
        <v>260</v>
      </c>
      <c r="J13584" s="15">
        <v>1.1000000000000001</v>
      </c>
    </row>
    <row r="13585" spans="1:10" x14ac:dyDescent="0.3">
      <c r="A13585" s="38" t="s">
        <v>260</v>
      </c>
      <c r="B13585" s="15">
        <v>300000</v>
      </c>
      <c r="C13585" s="15">
        <v>5111265</v>
      </c>
      <c r="E13585" s="36" t="s">
        <v>246</v>
      </c>
      <c r="F13585" s="15"/>
      <c r="G13585" s="15">
        <v>0</v>
      </c>
      <c r="I13585" s="38" t="s">
        <v>262</v>
      </c>
      <c r="J13585" s="15">
        <v>0.6</v>
      </c>
    </row>
    <row r="13586" spans="1:10" x14ac:dyDescent="0.3">
      <c r="A13586" s="38" t="s">
        <v>262</v>
      </c>
      <c r="B13586" s="15">
        <v>504900</v>
      </c>
      <c r="C13586" s="15">
        <v>1184900</v>
      </c>
      <c r="E13586" s="36" t="s">
        <v>248</v>
      </c>
      <c r="F13586" s="15">
        <v>305000</v>
      </c>
      <c r="G13586" s="15">
        <v>305000</v>
      </c>
      <c r="I13586" s="14">
        <v>110</v>
      </c>
      <c r="J13586" s="15">
        <v>755.10000000000014</v>
      </c>
    </row>
    <row r="13587" spans="1:10" x14ac:dyDescent="0.3">
      <c r="A13587" s="38" t="s">
        <v>263</v>
      </c>
      <c r="B13587" s="15">
        <v>934000</v>
      </c>
      <c r="C13587" s="15">
        <v>3373500</v>
      </c>
      <c r="E13587" s="36" t="s">
        <v>250</v>
      </c>
      <c r="F13587" s="15"/>
      <c r="G13587" s="15">
        <v>0</v>
      </c>
      <c r="I13587" s="35" t="s">
        <v>244</v>
      </c>
      <c r="J13587" s="15"/>
    </row>
    <row r="13588" spans="1:10" x14ac:dyDescent="0.3">
      <c r="A13588" s="35" t="s">
        <v>274</v>
      </c>
      <c r="B13588" s="15"/>
      <c r="C13588" s="15"/>
      <c r="E13588" s="37" t="s">
        <v>252</v>
      </c>
      <c r="F13588" s="15"/>
      <c r="G13588" s="15">
        <v>0</v>
      </c>
      <c r="I13588" s="38" t="s">
        <v>245</v>
      </c>
      <c r="J13588" s="15">
        <v>2.1</v>
      </c>
    </row>
    <row r="13589" spans="1:10" x14ac:dyDescent="0.3">
      <c r="A13589" s="38" t="s">
        <v>245</v>
      </c>
      <c r="B13589" s="15">
        <v>232500</v>
      </c>
      <c r="C13589" s="15">
        <v>465000</v>
      </c>
      <c r="E13589" s="37" t="s">
        <v>255</v>
      </c>
      <c r="F13589" s="15"/>
      <c r="G13589" s="15">
        <v>0</v>
      </c>
      <c r="I13589" s="38" t="s">
        <v>247</v>
      </c>
      <c r="J13589" s="15">
        <v>2.2000000000000002</v>
      </c>
    </row>
    <row r="13590" spans="1:10" x14ac:dyDescent="0.3">
      <c r="A13590" s="38" t="s">
        <v>247</v>
      </c>
      <c r="B13590" s="15">
        <v>391200</v>
      </c>
      <c r="C13590" s="15">
        <v>1589900</v>
      </c>
      <c r="E13590" s="37" t="s">
        <v>258</v>
      </c>
      <c r="F13590" s="15"/>
      <c r="G13590" s="15">
        <v>0</v>
      </c>
      <c r="I13590" s="38" t="s">
        <v>249</v>
      </c>
      <c r="J13590" s="15">
        <v>2.4</v>
      </c>
    </row>
    <row r="13591" spans="1:10" x14ac:dyDescent="0.3">
      <c r="A13591" s="38" t="s">
        <v>249</v>
      </c>
      <c r="B13591" s="15">
        <v>550500</v>
      </c>
      <c r="C13591" s="15">
        <v>2303025</v>
      </c>
      <c r="E13591" s="36" t="s">
        <v>253</v>
      </c>
      <c r="F13591" s="15">
        <v>183500</v>
      </c>
      <c r="G13591" s="15">
        <v>183500</v>
      </c>
      <c r="I13591" s="38" t="s">
        <v>251</v>
      </c>
      <c r="J13591" s="15">
        <v>2.2999999999999998</v>
      </c>
    </row>
    <row r="13592" spans="1:10" x14ac:dyDescent="0.3">
      <c r="A13592" s="38" t="s">
        <v>251</v>
      </c>
      <c r="B13592" s="15">
        <v>355000</v>
      </c>
      <c r="C13592" s="15">
        <v>1882300</v>
      </c>
      <c r="E13592" s="35" t="s">
        <v>273</v>
      </c>
      <c r="F13592" s="15">
        <v>1258526</v>
      </c>
      <c r="G13592" s="15">
        <v>1258526</v>
      </c>
      <c r="I13592" s="38" t="s">
        <v>254</v>
      </c>
      <c r="J13592" s="15">
        <v>2.9</v>
      </c>
    </row>
    <row r="13593" spans="1:10" x14ac:dyDescent="0.3">
      <c r="A13593" s="38" t="s">
        <v>254</v>
      </c>
      <c r="B13593" s="15">
        <v>374975</v>
      </c>
      <c r="C13593" s="15">
        <v>3882300</v>
      </c>
      <c r="E13593" s="36" t="s">
        <v>246</v>
      </c>
      <c r="F13593" s="15">
        <v>286526</v>
      </c>
      <c r="G13593" s="15">
        <v>286526</v>
      </c>
      <c r="I13593" s="38" t="s">
        <v>257</v>
      </c>
      <c r="J13593" s="15">
        <v>2.9</v>
      </c>
    </row>
    <row r="13594" spans="1:10" x14ac:dyDescent="0.3">
      <c r="A13594" s="38" t="s">
        <v>257</v>
      </c>
      <c r="B13594" s="15">
        <v>786875</v>
      </c>
      <c r="C13594" s="15">
        <v>5640150</v>
      </c>
      <c r="E13594" s="36" t="s">
        <v>248</v>
      </c>
      <c r="F13594" s="15">
        <v>476000</v>
      </c>
      <c r="G13594" s="15">
        <v>476000</v>
      </c>
      <c r="I13594" s="38" t="s">
        <v>252</v>
      </c>
      <c r="J13594" s="15">
        <v>2.9</v>
      </c>
    </row>
    <row r="13595" spans="1:10" x14ac:dyDescent="0.3">
      <c r="A13595" s="38" t="s">
        <v>252</v>
      </c>
      <c r="B13595" s="15">
        <v>603975</v>
      </c>
      <c r="C13595" s="15">
        <v>2298900</v>
      </c>
      <c r="E13595" s="36" t="s">
        <v>250</v>
      </c>
      <c r="F13595" s="15">
        <v>311000</v>
      </c>
      <c r="G13595" s="15">
        <v>311000</v>
      </c>
      <c r="I13595" s="38" t="s">
        <v>255</v>
      </c>
      <c r="J13595" s="15">
        <v>3.3</v>
      </c>
    </row>
    <row r="13596" spans="1:10" x14ac:dyDescent="0.3">
      <c r="A13596" s="38" t="s">
        <v>255</v>
      </c>
      <c r="B13596" s="15">
        <v>362500</v>
      </c>
      <c r="C13596" s="15">
        <v>3887078</v>
      </c>
      <c r="E13596" s="37" t="s">
        <v>252</v>
      </c>
      <c r="F13596" s="15"/>
      <c r="G13596" s="15">
        <v>0</v>
      </c>
      <c r="I13596" s="38" t="s">
        <v>258</v>
      </c>
      <c r="J13596" s="15">
        <v>3.5</v>
      </c>
    </row>
    <row r="13597" spans="1:10" x14ac:dyDescent="0.3">
      <c r="A13597" s="38" t="s">
        <v>258</v>
      </c>
      <c r="B13597" s="15">
        <v>335000</v>
      </c>
      <c r="C13597" s="15">
        <v>2643000</v>
      </c>
      <c r="E13597" s="37" t="s">
        <v>255</v>
      </c>
      <c r="F13597" s="15">
        <v>311000</v>
      </c>
      <c r="G13597" s="15">
        <v>311000</v>
      </c>
      <c r="I13597" s="38" t="s">
        <v>260</v>
      </c>
      <c r="J13597" s="15">
        <v>3.5</v>
      </c>
    </row>
    <row r="13598" spans="1:10" x14ac:dyDescent="0.3">
      <c r="A13598" s="38" t="s">
        <v>260</v>
      </c>
      <c r="B13598" s="15">
        <v>781000</v>
      </c>
      <c r="C13598" s="15">
        <v>2648000</v>
      </c>
      <c r="E13598" s="37" t="s">
        <v>258</v>
      </c>
      <c r="F13598" s="15"/>
      <c r="G13598" s="15">
        <v>0</v>
      </c>
      <c r="I13598" s="38" t="s">
        <v>262</v>
      </c>
      <c r="J13598" s="15">
        <v>3.2</v>
      </c>
    </row>
    <row r="13599" spans="1:10" x14ac:dyDescent="0.3">
      <c r="A13599" s="38" t="s">
        <v>262</v>
      </c>
      <c r="B13599" s="15">
        <v>693750</v>
      </c>
      <c r="C13599" s="15">
        <v>1847450</v>
      </c>
      <c r="E13599" s="36" t="s">
        <v>253</v>
      </c>
      <c r="F13599" s="15">
        <v>185000</v>
      </c>
      <c r="G13599" s="15">
        <v>185000</v>
      </c>
      <c r="I13599" s="38" t="s">
        <v>263</v>
      </c>
      <c r="J13599" s="15">
        <v>2.9</v>
      </c>
    </row>
    <row r="13600" spans="1:10" x14ac:dyDescent="0.3">
      <c r="A13600" s="38" t="s">
        <v>263</v>
      </c>
      <c r="B13600" s="15">
        <v>400000</v>
      </c>
      <c r="C13600" s="15">
        <v>2077000</v>
      </c>
      <c r="E13600" s="35" t="s">
        <v>274</v>
      </c>
      <c r="F13600" s="15">
        <v>903797</v>
      </c>
      <c r="G13600" s="15">
        <v>903797</v>
      </c>
      <c r="I13600" s="35" t="s">
        <v>256</v>
      </c>
      <c r="J13600" s="15"/>
    </row>
    <row r="13601" spans="1:10" x14ac:dyDescent="0.3">
      <c r="A13601" s="35" t="s">
        <v>275</v>
      </c>
      <c r="B13601" s="15"/>
      <c r="C13601" s="15"/>
      <c r="E13601" s="36" t="s">
        <v>246</v>
      </c>
      <c r="F13601" s="15">
        <v>432000</v>
      </c>
      <c r="G13601" s="15">
        <v>432000</v>
      </c>
      <c r="I13601" s="38" t="s">
        <v>245</v>
      </c>
      <c r="J13601" s="15">
        <v>2.8</v>
      </c>
    </row>
    <row r="13602" spans="1:10" x14ac:dyDescent="0.3">
      <c r="A13602" s="38" t="s">
        <v>245</v>
      </c>
      <c r="B13602" s="15">
        <v>337000</v>
      </c>
      <c r="C13602" s="15">
        <v>674000</v>
      </c>
      <c r="E13602" s="36" t="s">
        <v>248</v>
      </c>
      <c r="F13602" s="15">
        <v>471797</v>
      </c>
      <c r="G13602" s="15">
        <v>471797</v>
      </c>
      <c r="I13602" s="38" t="s">
        <v>247</v>
      </c>
      <c r="J13602" s="15">
        <v>3.1</v>
      </c>
    </row>
    <row r="13603" spans="1:10" x14ac:dyDescent="0.3">
      <c r="A13603" s="38" t="s">
        <v>247</v>
      </c>
      <c r="B13603" s="15"/>
      <c r="C13603" s="15"/>
      <c r="E13603" s="36" t="s">
        <v>250</v>
      </c>
      <c r="F13603" s="15"/>
      <c r="G13603" s="15"/>
      <c r="I13603" s="38" t="s">
        <v>249</v>
      </c>
      <c r="J13603" s="15">
        <v>3.7</v>
      </c>
    </row>
    <row r="13604" spans="1:10" x14ac:dyDescent="0.3">
      <c r="A13604" s="38" t="s">
        <v>249</v>
      </c>
      <c r="B13604" s="15">
        <v>312520</v>
      </c>
      <c r="C13604" s="15">
        <v>2022020</v>
      </c>
      <c r="E13604" s="37" t="s">
        <v>252</v>
      </c>
      <c r="F13604" s="15"/>
      <c r="G13604" s="15"/>
      <c r="I13604" s="38" t="s">
        <v>251</v>
      </c>
      <c r="J13604" s="15">
        <v>4.4000000000000004</v>
      </c>
    </row>
    <row r="13605" spans="1:10" x14ac:dyDescent="0.3">
      <c r="A13605" s="38" t="s">
        <v>251</v>
      </c>
      <c r="B13605" s="15">
        <v>363000</v>
      </c>
      <c r="C13605" s="15">
        <v>2635500</v>
      </c>
      <c r="E13605" s="37" t="s">
        <v>255</v>
      </c>
      <c r="F13605" s="15"/>
      <c r="G13605" s="15"/>
      <c r="I13605" s="38" t="s">
        <v>254</v>
      </c>
      <c r="J13605" s="15">
        <v>5.2</v>
      </c>
    </row>
    <row r="13606" spans="1:10" x14ac:dyDescent="0.3">
      <c r="A13606" s="38" t="s">
        <v>254</v>
      </c>
      <c r="B13606" s="15"/>
      <c r="C13606" s="15"/>
      <c r="E13606" s="37" t="s">
        <v>258</v>
      </c>
      <c r="F13606" s="15"/>
      <c r="G13606" s="15"/>
      <c r="I13606" s="38" t="s">
        <v>257</v>
      </c>
      <c r="J13606" s="15">
        <v>6.2</v>
      </c>
    </row>
    <row r="13607" spans="1:10" x14ac:dyDescent="0.3">
      <c r="A13607" s="38" t="s">
        <v>257</v>
      </c>
      <c r="B13607" s="15">
        <v>414725</v>
      </c>
      <c r="C13607" s="15">
        <v>5205050</v>
      </c>
      <c r="E13607" s="36" t="s">
        <v>253</v>
      </c>
      <c r="F13607" s="15"/>
      <c r="G13607" s="15"/>
      <c r="I13607" s="38" t="s">
        <v>252</v>
      </c>
      <c r="J13607" s="15">
        <v>6.6</v>
      </c>
    </row>
    <row r="13608" spans="1:10" x14ac:dyDescent="0.3">
      <c r="A13608" s="38" t="s">
        <v>252</v>
      </c>
      <c r="B13608" s="15">
        <v>593000</v>
      </c>
      <c r="C13608" s="15">
        <v>4383950</v>
      </c>
      <c r="E13608" s="35" t="s">
        <v>275</v>
      </c>
      <c r="F13608" s="15">
        <v>1244050</v>
      </c>
      <c r="G13608" s="15">
        <v>2433300</v>
      </c>
      <c r="I13608" s="38" t="s">
        <v>255</v>
      </c>
      <c r="J13608" s="15">
        <v>7</v>
      </c>
    </row>
    <row r="13609" spans="1:10" x14ac:dyDescent="0.3">
      <c r="A13609" s="38" t="s">
        <v>255</v>
      </c>
      <c r="B13609" s="15">
        <v>389000</v>
      </c>
      <c r="C13609" s="15">
        <v>3190300</v>
      </c>
      <c r="E13609" s="36" t="s">
        <v>246</v>
      </c>
      <c r="F13609" s="15"/>
      <c r="G13609" s="15"/>
      <c r="I13609" s="38" t="s">
        <v>258</v>
      </c>
      <c r="J13609" s="15">
        <v>7.4</v>
      </c>
    </row>
    <row r="13610" spans="1:10" x14ac:dyDescent="0.3">
      <c r="A13610" s="38" t="s">
        <v>258</v>
      </c>
      <c r="B13610" s="15">
        <v>390000</v>
      </c>
      <c r="C13610" s="15">
        <v>3704050</v>
      </c>
      <c r="E13610" s="36" t="s">
        <v>248</v>
      </c>
      <c r="F13610" s="15">
        <v>260000</v>
      </c>
      <c r="G13610" s="15">
        <v>790000</v>
      </c>
      <c r="I13610" s="38" t="s">
        <v>260</v>
      </c>
      <c r="J13610" s="15">
        <v>7</v>
      </c>
    </row>
    <row r="13611" spans="1:10" x14ac:dyDescent="0.3">
      <c r="A13611" s="38" t="s">
        <v>260</v>
      </c>
      <c r="B13611" s="15">
        <v>367475</v>
      </c>
      <c r="C13611" s="15">
        <v>4522750</v>
      </c>
      <c r="E13611" s="36" t="s">
        <v>250</v>
      </c>
      <c r="F13611" s="15">
        <v>622050</v>
      </c>
      <c r="G13611" s="15">
        <v>919300</v>
      </c>
      <c r="I13611" s="38" t="s">
        <v>262</v>
      </c>
      <c r="J13611" s="15">
        <v>6.6</v>
      </c>
    </row>
    <row r="13612" spans="1:10" x14ac:dyDescent="0.3">
      <c r="A13612" s="38" t="s">
        <v>262</v>
      </c>
      <c r="B13612" s="15">
        <v>363250</v>
      </c>
      <c r="C13612" s="15">
        <v>726500</v>
      </c>
      <c r="E13612" s="37" t="s">
        <v>252</v>
      </c>
      <c r="F13612" s="15">
        <v>324800</v>
      </c>
      <c r="G13612" s="15">
        <v>324800</v>
      </c>
      <c r="I13612" s="38" t="s">
        <v>263</v>
      </c>
      <c r="J13612" s="15">
        <v>5.7</v>
      </c>
    </row>
    <row r="13613" spans="1:10" x14ac:dyDescent="0.3">
      <c r="A13613" s="14">
        <v>80</v>
      </c>
      <c r="B13613" s="15">
        <v>102029239</v>
      </c>
      <c r="C13613" s="15">
        <v>423430576</v>
      </c>
      <c r="E13613" s="37" t="s">
        <v>255</v>
      </c>
      <c r="F13613" s="15">
        <v>297250</v>
      </c>
      <c r="G13613" s="15">
        <v>594500</v>
      </c>
      <c r="I13613" s="35" t="s">
        <v>261</v>
      </c>
      <c r="J13613" s="15"/>
    </row>
    <row r="13614" spans="1:10" x14ac:dyDescent="0.3">
      <c r="A13614" s="35" t="s">
        <v>259</v>
      </c>
      <c r="B13614" s="15"/>
      <c r="C13614" s="15"/>
      <c r="E13614" s="37" t="s">
        <v>258</v>
      </c>
      <c r="F13614" s="15"/>
      <c r="G13614" s="15"/>
      <c r="I13614" s="38" t="s">
        <v>245</v>
      </c>
      <c r="J13614" s="15">
        <v>6.1</v>
      </c>
    </row>
    <row r="13615" spans="1:10" x14ac:dyDescent="0.3">
      <c r="A13615" s="38" t="s">
        <v>245</v>
      </c>
      <c r="B13615" s="15">
        <v>234500</v>
      </c>
      <c r="C13615" s="15">
        <v>969000</v>
      </c>
      <c r="E13615" s="36" t="s">
        <v>253</v>
      </c>
      <c r="F13615" s="15">
        <v>362000</v>
      </c>
      <c r="G13615" s="15">
        <v>724000</v>
      </c>
      <c r="I13615" s="38" t="s">
        <v>247</v>
      </c>
      <c r="J13615" s="15">
        <v>6.8</v>
      </c>
    </row>
    <row r="13616" spans="1:10" x14ac:dyDescent="0.3">
      <c r="A13616" s="38" t="s">
        <v>247</v>
      </c>
      <c r="B13616" s="15">
        <v>220000</v>
      </c>
      <c r="C13616" s="15">
        <v>220000</v>
      </c>
      <c r="E13616" s="14">
        <v>449</v>
      </c>
      <c r="F13616" s="15">
        <v>49772042</v>
      </c>
      <c r="G13616" s="15">
        <v>120854282</v>
      </c>
      <c r="I13616" s="38" t="s">
        <v>249</v>
      </c>
      <c r="J13616" s="15">
        <v>7.8</v>
      </c>
    </row>
    <row r="13617" spans="1:10" x14ac:dyDescent="0.3">
      <c r="A13617" s="38" t="s">
        <v>249</v>
      </c>
      <c r="B13617" s="15">
        <v>231250</v>
      </c>
      <c r="C13617" s="15">
        <v>1888350</v>
      </c>
      <c r="E13617" s="35" t="s">
        <v>259</v>
      </c>
      <c r="F13617" s="15">
        <v>2394099</v>
      </c>
      <c r="G13617" s="15">
        <v>5100947</v>
      </c>
      <c r="I13617" s="38" t="s">
        <v>251</v>
      </c>
      <c r="J13617" s="15">
        <v>8.9</v>
      </c>
    </row>
    <row r="13618" spans="1:10" x14ac:dyDescent="0.3">
      <c r="A13618" s="38" t="s">
        <v>251</v>
      </c>
      <c r="B13618" s="15">
        <v>384000</v>
      </c>
      <c r="C13618" s="15">
        <v>1010950</v>
      </c>
      <c r="E13618" s="36" t="s">
        <v>246</v>
      </c>
      <c r="F13618" s="15">
        <v>317500</v>
      </c>
      <c r="G13618" s="15">
        <v>810950</v>
      </c>
      <c r="I13618" s="38" t="s">
        <v>254</v>
      </c>
      <c r="J13618" s="15">
        <v>9.1999999999999993</v>
      </c>
    </row>
    <row r="13619" spans="1:10" x14ac:dyDescent="0.3">
      <c r="A13619" s="38" t="s">
        <v>254</v>
      </c>
      <c r="B13619" s="15">
        <v>455450</v>
      </c>
      <c r="C13619" s="15">
        <v>989900</v>
      </c>
      <c r="E13619" s="36" t="s">
        <v>248</v>
      </c>
      <c r="F13619" s="15">
        <v>363700</v>
      </c>
      <c r="G13619" s="15">
        <v>1036200</v>
      </c>
      <c r="I13619" s="38" t="s">
        <v>257</v>
      </c>
      <c r="J13619" s="15">
        <v>10.1</v>
      </c>
    </row>
    <row r="13620" spans="1:10" x14ac:dyDescent="0.3">
      <c r="A13620" s="38" t="s">
        <v>257</v>
      </c>
      <c r="B13620" s="15">
        <v>529899</v>
      </c>
      <c r="C13620" s="15">
        <v>1567899</v>
      </c>
      <c r="E13620" s="36" t="s">
        <v>250</v>
      </c>
      <c r="F13620" s="15">
        <v>1101500</v>
      </c>
      <c r="G13620" s="15">
        <v>2197900</v>
      </c>
      <c r="I13620" s="38" t="s">
        <v>252</v>
      </c>
      <c r="J13620" s="15">
        <v>10.6</v>
      </c>
    </row>
    <row r="13621" spans="1:10" x14ac:dyDescent="0.3">
      <c r="A13621" s="38" t="s">
        <v>252</v>
      </c>
      <c r="B13621" s="15">
        <v>232225</v>
      </c>
      <c r="C13621" s="15">
        <v>2051350</v>
      </c>
      <c r="E13621" s="37" t="s">
        <v>252</v>
      </c>
      <c r="F13621" s="15">
        <v>402000</v>
      </c>
      <c r="G13621" s="15">
        <v>804000</v>
      </c>
      <c r="I13621" s="38" t="s">
        <v>255</v>
      </c>
      <c r="J13621" s="15">
        <v>10</v>
      </c>
    </row>
    <row r="13622" spans="1:10" x14ac:dyDescent="0.3">
      <c r="A13622" s="38" t="s">
        <v>255</v>
      </c>
      <c r="B13622" s="15">
        <v>239950</v>
      </c>
      <c r="C13622" s="15">
        <v>1141250</v>
      </c>
      <c r="E13622" s="37" t="s">
        <v>255</v>
      </c>
      <c r="F13622" s="15">
        <v>375000</v>
      </c>
      <c r="G13622" s="15">
        <v>1069400</v>
      </c>
      <c r="I13622" s="38" t="s">
        <v>258</v>
      </c>
      <c r="J13622" s="15">
        <v>9.3000000000000007</v>
      </c>
    </row>
    <row r="13623" spans="1:10" x14ac:dyDescent="0.3">
      <c r="A13623" s="38" t="s">
        <v>258</v>
      </c>
      <c r="B13623" s="15">
        <v>553250</v>
      </c>
      <c r="C13623" s="15">
        <v>1310450</v>
      </c>
      <c r="E13623" s="37" t="s">
        <v>258</v>
      </c>
      <c r="F13623" s="15">
        <v>324500</v>
      </c>
      <c r="G13623" s="15">
        <v>324500</v>
      </c>
      <c r="I13623" s="38" t="s">
        <v>260</v>
      </c>
      <c r="J13623" s="15">
        <v>9.4</v>
      </c>
    </row>
    <row r="13624" spans="1:10" x14ac:dyDescent="0.3">
      <c r="A13624" s="38" t="s">
        <v>260</v>
      </c>
      <c r="B13624" s="15">
        <v>262000</v>
      </c>
      <c r="C13624" s="15">
        <v>866950</v>
      </c>
      <c r="E13624" s="36" t="s">
        <v>253</v>
      </c>
      <c r="F13624" s="15">
        <v>611399</v>
      </c>
      <c r="G13624" s="15">
        <v>1055897</v>
      </c>
      <c r="I13624" s="38" t="s">
        <v>262</v>
      </c>
      <c r="J13624" s="15">
        <v>9.3000000000000007</v>
      </c>
    </row>
    <row r="13625" spans="1:10" x14ac:dyDescent="0.3">
      <c r="A13625" s="38" t="s">
        <v>262</v>
      </c>
      <c r="B13625" s="15">
        <v>297925</v>
      </c>
      <c r="C13625" s="15">
        <v>1804700</v>
      </c>
      <c r="E13625" s="35" t="s">
        <v>265</v>
      </c>
      <c r="F13625" s="15">
        <v>1059222</v>
      </c>
      <c r="G13625" s="15">
        <v>1944947</v>
      </c>
      <c r="I13625" s="38" t="s">
        <v>263</v>
      </c>
      <c r="J13625" s="15">
        <v>8.4</v>
      </c>
    </row>
    <row r="13626" spans="1:10" x14ac:dyDescent="0.3">
      <c r="A13626" s="38" t="s">
        <v>263</v>
      </c>
      <c r="B13626" s="15">
        <v>259950</v>
      </c>
      <c r="C13626" s="15">
        <v>767900</v>
      </c>
      <c r="E13626" s="36" t="s">
        <v>246</v>
      </c>
      <c r="F13626" s="15"/>
      <c r="G13626" s="15">
        <v>0</v>
      </c>
      <c r="I13626" s="35" t="s">
        <v>264</v>
      </c>
      <c r="J13626" s="15"/>
    </row>
    <row r="13627" spans="1:10" x14ac:dyDescent="0.3">
      <c r="A13627" s="35" t="s">
        <v>265</v>
      </c>
      <c r="B13627" s="15"/>
      <c r="C13627" s="15"/>
      <c r="E13627" s="36" t="s">
        <v>248</v>
      </c>
      <c r="F13627" s="15">
        <v>552000</v>
      </c>
      <c r="G13627" s="15">
        <v>552000</v>
      </c>
      <c r="I13627" s="38" t="s">
        <v>245</v>
      </c>
      <c r="J13627" s="15">
        <v>8.6</v>
      </c>
    </row>
    <row r="13628" spans="1:10" x14ac:dyDescent="0.3">
      <c r="A13628" s="38" t="s">
        <v>245</v>
      </c>
      <c r="B13628" s="15">
        <v>415750</v>
      </c>
      <c r="C13628" s="15">
        <v>1145700</v>
      </c>
      <c r="E13628" s="36" t="s">
        <v>250</v>
      </c>
      <c r="F13628" s="15">
        <v>507222</v>
      </c>
      <c r="G13628" s="15">
        <v>1392947</v>
      </c>
      <c r="I13628" s="38" t="s">
        <v>247</v>
      </c>
      <c r="J13628" s="15">
        <v>8.9</v>
      </c>
    </row>
    <row r="13629" spans="1:10" x14ac:dyDescent="0.3">
      <c r="A13629" s="38" t="s">
        <v>247</v>
      </c>
      <c r="B13629" s="15">
        <v>719950</v>
      </c>
      <c r="C13629" s="15">
        <v>1763850</v>
      </c>
      <c r="E13629" s="37" t="s">
        <v>252</v>
      </c>
      <c r="F13629" s="15">
        <v>177225</v>
      </c>
      <c r="G13629" s="15">
        <v>354450</v>
      </c>
      <c r="I13629" s="38" t="s">
        <v>249</v>
      </c>
      <c r="J13629" s="15">
        <v>9.1</v>
      </c>
    </row>
    <row r="13630" spans="1:10" x14ac:dyDescent="0.3">
      <c r="A13630" s="38" t="s">
        <v>249</v>
      </c>
      <c r="B13630" s="15">
        <v>801950</v>
      </c>
      <c r="C13630" s="15">
        <v>1657950</v>
      </c>
      <c r="E13630" s="37" t="s">
        <v>255</v>
      </c>
      <c r="F13630" s="15">
        <v>329997</v>
      </c>
      <c r="G13630" s="15">
        <v>1038497</v>
      </c>
      <c r="I13630" s="38" t="s">
        <v>251</v>
      </c>
      <c r="J13630" s="15">
        <v>9.3000000000000007</v>
      </c>
    </row>
    <row r="13631" spans="1:10" x14ac:dyDescent="0.3">
      <c r="A13631" s="38" t="s">
        <v>251</v>
      </c>
      <c r="B13631" s="15">
        <v>249075</v>
      </c>
      <c r="C13631" s="15">
        <v>1119100</v>
      </c>
      <c r="E13631" s="37" t="s">
        <v>258</v>
      </c>
      <c r="F13631" s="15"/>
      <c r="G13631" s="15">
        <v>0</v>
      </c>
      <c r="I13631" s="38" t="s">
        <v>254</v>
      </c>
      <c r="J13631" s="15">
        <v>9.3000000000000007</v>
      </c>
    </row>
    <row r="13632" spans="1:10" x14ac:dyDescent="0.3">
      <c r="A13632" s="38" t="s">
        <v>254</v>
      </c>
      <c r="B13632" s="15">
        <v>210000</v>
      </c>
      <c r="C13632" s="15">
        <v>1237500</v>
      </c>
      <c r="E13632" s="36" t="s">
        <v>253</v>
      </c>
      <c r="F13632" s="15"/>
      <c r="G13632" s="15">
        <v>0</v>
      </c>
      <c r="I13632" s="38" t="s">
        <v>257</v>
      </c>
      <c r="J13632" s="15">
        <v>8.3000000000000007</v>
      </c>
    </row>
    <row r="13633" spans="1:10" x14ac:dyDescent="0.3">
      <c r="A13633" s="38" t="s">
        <v>257</v>
      </c>
      <c r="B13633" s="15">
        <v>1079225</v>
      </c>
      <c r="C13633" s="15">
        <v>3993300</v>
      </c>
      <c r="E13633" s="35" t="s">
        <v>244</v>
      </c>
      <c r="F13633" s="15">
        <v>3675037</v>
      </c>
      <c r="G13633" s="15">
        <v>9073074</v>
      </c>
      <c r="I13633" s="38" t="s">
        <v>252</v>
      </c>
      <c r="J13633" s="15">
        <v>8.6999999999999993</v>
      </c>
    </row>
    <row r="13634" spans="1:10" x14ac:dyDescent="0.3">
      <c r="A13634" s="38" t="s">
        <v>252</v>
      </c>
      <c r="B13634" s="15">
        <v>314700</v>
      </c>
      <c r="C13634" s="15">
        <v>1492800</v>
      </c>
      <c r="E13634" s="36" t="s">
        <v>246</v>
      </c>
      <c r="F13634" s="15">
        <v>723237</v>
      </c>
      <c r="G13634" s="15">
        <v>1446474</v>
      </c>
      <c r="I13634" s="38" t="s">
        <v>255</v>
      </c>
      <c r="J13634" s="15">
        <v>9.1999999999999993</v>
      </c>
    </row>
    <row r="13635" spans="1:10" x14ac:dyDescent="0.3">
      <c r="A13635" s="38" t="s">
        <v>255</v>
      </c>
      <c r="B13635" s="15">
        <v>1136900</v>
      </c>
      <c r="C13635" s="15">
        <v>3559850</v>
      </c>
      <c r="E13635" s="36" t="s">
        <v>248</v>
      </c>
      <c r="F13635" s="15">
        <v>706500</v>
      </c>
      <c r="G13635" s="15">
        <v>1838900</v>
      </c>
      <c r="I13635" s="38" t="s">
        <v>258</v>
      </c>
      <c r="J13635" s="15">
        <v>9.1</v>
      </c>
    </row>
    <row r="13636" spans="1:10" x14ac:dyDescent="0.3">
      <c r="A13636" s="38" t="s">
        <v>258</v>
      </c>
      <c r="B13636" s="15">
        <v>279475</v>
      </c>
      <c r="C13636" s="15">
        <v>558950</v>
      </c>
      <c r="E13636" s="36" t="s">
        <v>250</v>
      </c>
      <c r="F13636" s="15">
        <v>1302100</v>
      </c>
      <c r="G13636" s="15">
        <v>3892750</v>
      </c>
      <c r="I13636" s="38" t="s">
        <v>260</v>
      </c>
      <c r="J13636" s="15">
        <v>7.9</v>
      </c>
    </row>
    <row r="13637" spans="1:10" x14ac:dyDescent="0.3">
      <c r="A13637" s="38" t="s">
        <v>260</v>
      </c>
      <c r="B13637" s="15">
        <v>640500</v>
      </c>
      <c r="C13637" s="15">
        <v>891000</v>
      </c>
      <c r="E13637" s="37" t="s">
        <v>252</v>
      </c>
      <c r="F13637" s="15">
        <v>538900</v>
      </c>
      <c r="G13637" s="15">
        <v>1606900</v>
      </c>
      <c r="I13637" s="38" t="s">
        <v>262</v>
      </c>
      <c r="J13637" s="15">
        <v>8.3000000000000007</v>
      </c>
    </row>
    <row r="13638" spans="1:10" x14ac:dyDescent="0.3">
      <c r="A13638" s="38" t="s">
        <v>262</v>
      </c>
      <c r="B13638" s="15">
        <v>284000</v>
      </c>
      <c r="C13638" s="15">
        <v>1509900</v>
      </c>
      <c r="E13638" s="37" t="s">
        <v>255</v>
      </c>
      <c r="F13638" s="15">
        <v>444500</v>
      </c>
      <c r="G13638" s="15">
        <v>1648450</v>
      </c>
      <c r="I13638" s="38" t="s">
        <v>263</v>
      </c>
      <c r="J13638" s="15">
        <v>7.2</v>
      </c>
    </row>
    <row r="13639" spans="1:10" x14ac:dyDescent="0.3">
      <c r="A13639" s="38" t="s">
        <v>263</v>
      </c>
      <c r="B13639" s="15">
        <v>309000</v>
      </c>
      <c r="C13639" s="15">
        <v>1969950</v>
      </c>
      <c r="E13639" s="37" t="s">
        <v>258</v>
      </c>
      <c r="F13639" s="15">
        <v>318700</v>
      </c>
      <c r="G13639" s="15">
        <v>637400</v>
      </c>
      <c r="I13639" s="35" t="s">
        <v>266</v>
      </c>
      <c r="J13639" s="15"/>
    </row>
    <row r="13640" spans="1:10" x14ac:dyDescent="0.3">
      <c r="A13640" s="35" t="s">
        <v>244</v>
      </c>
      <c r="B13640" s="15"/>
      <c r="C13640" s="15"/>
      <c r="E13640" s="36" t="s">
        <v>253</v>
      </c>
      <c r="F13640" s="15">
        <v>943200</v>
      </c>
      <c r="G13640" s="15">
        <v>1894950</v>
      </c>
      <c r="I13640" s="38" t="s">
        <v>245</v>
      </c>
      <c r="J13640" s="15">
        <v>7.6</v>
      </c>
    </row>
    <row r="13641" spans="1:10" x14ac:dyDescent="0.3">
      <c r="A13641" s="38" t="s">
        <v>245</v>
      </c>
      <c r="B13641" s="15">
        <v>535000</v>
      </c>
      <c r="C13641" s="15">
        <v>1400000</v>
      </c>
      <c r="E13641" s="35" t="s">
        <v>256</v>
      </c>
      <c r="F13641" s="15">
        <v>4539361</v>
      </c>
      <c r="G13641" s="15">
        <v>11887072</v>
      </c>
      <c r="I13641" s="38" t="s">
        <v>247</v>
      </c>
      <c r="J13641" s="15">
        <v>8</v>
      </c>
    </row>
    <row r="13642" spans="1:10" x14ac:dyDescent="0.3">
      <c r="A13642" s="38" t="s">
        <v>247</v>
      </c>
      <c r="B13642" s="15">
        <v>1087600</v>
      </c>
      <c r="C13642" s="15">
        <v>1418350</v>
      </c>
      <c r="E13642" s="36" t="s">
        <v>246</v>
      </c>
      <c r="F13642" s="15">
        <v>1002400</v>
      </c>
      <c r="G13642" s="15">
        <v>2384800</v>
      </c>
      <c r="I13642" s="38" t="s">
        <v>249</v>
      </c>
      <c r="J13642" s="15">
        <v>8.1999999999999993</v>
      </c>
    </row>
    <row r="13643" spans="1:10" x14ac:dyDescent="0.3">
      <c r="A13643" s="38" t="s">
        <v>249</v>
      </c>
      <c r="B13643" s="15">
        <v>293250</v>
      </c>
      <c r="C13643" s="15">
        <v>1400100</v>
      </c>
      <c r="E13643" s="36" t="s">
        <v>248</v>
      </c>
      <c r="F13643" s="15">
        <v>1304475</v>
      </c>
      <c r="G13643" s="15">
        <v>4097300</v>
      </c>
      <c r="I13643" s="38" t="s">
        <v>251</v>
      </c>
      <c r="J13643" s="15">
        <v>7.6</v>
      </c>
    </row>
    <row r="13644" spans="1:10" x14ac:dyDescent="0.3">
      <c r="A13644" s="38" t="s">
        <v>251</v>
      </c>
      <c r="B13644" s="15">
        <v>326225</v>
      </c>
      <c r="C13644" s="15">
        <v>1331450</v>
      </c>
      <c r="E13644" s="36" t="s">
        <v>250</v>
      </c>
      <c r="F13644" s="15">
        <v>1135375</v>
      </c>
      <c r="G13644" s="15">
        <v>3210750</v>
      </c>
      <c r="I13644" s="38" t="s">
        <v>254</v>
      </c>
      <c r="J13644" s="15">
        <v>7.9</v>
      </c>
    </row>
    <row r="13645" spans="1:10" x14ac:dyDescent="0.3">
      <c r="A13645" s="38" t="s">
        <v>254</v>
      </c>
      <c r="B13645" s="15">
        <v>510000</v>
      </c>
      <c r="C13645" s="15">
        <v>2858000</v>
      </c>
      <c r="E13645" s="37" t="s">
        <v>252</v>
      </c>
      <c r="F13645" s="15">
        <v>337750</v>
      </c>
      <c r="G13645" s="15">
        <v>2063450</v>
      </c>
      <c r="I13645" s="38" t="s">
        <v>257</v>
      </c>
      <c r="J13645" s="15">
        <v>8.6</v>
      </c>
    </row>
    <row r="13646" spans="1:10" x14ac:dyDescent="0.3">
      <c r="A13646" s="38" t="s">
        <v>257</v>
      </c>
      <c r="B13646" s="15">
        <v>644225</v>
      </c>
      <c r="C13646" s="15">
        <v>3238100</v>
      </c>
      <c r="E13646" s="37" t="s">
        <v>255</v>
      </c>
      <c r="F13646" s="15">
        <v>349675</v>
      </c>
      <c r="G13646" s="15">
        <v>699350</v>
      </c>
      <c r="I13646" s="38" t="s">
        <v>252</v>
      </c>
      <c r="J13646" s="15">
        <v>9.6999999999999993</v>
      </c>
    </row>
    <row r="13647" spans="1:10" x14ac:dyDescent="0.3">
      <c r="A13647" s="38" t="s">
        <v>252</v>
      </c>
      <c r="B13647" s="15">
        <v>616900</v>
      </c>
      <c r="C13647" s="15">
        <v>1993700</v>
      </c>
      <c r="E13647" s="37" t="s">
        <v>258</v>
      </c>
      <c r="F13647" s="15">
        <v>447950</v>
      </c>
      <c r="G13647" s="15">
        <v>447950</v>
      </c>
      <c r="I13647" s="38" t="s">
        <v>255</v>
      </c>
      <c r="J13647" s="15">
        <v>10.1</v>
      </c>
    </row>
    <row r="13648" spans="1:10" x14ac:dyDescent="0.3">
      <c r="A13648" s="38" t="s">
        <v>255</v>
      </c>
      <c r="B13648" s="15">
        <v>519925</v>
      </c>
      <c r="C13648" s="15">
        <v>2195250</v>
      </c>
      <c r="E13648" s="36" t="s">
        <v>253</v>
      </c>
      <c r="F13648" s="15">
        <v>1097111</v>
      </c>
      <c r="G13648" s="15">
        <v>2194222</v>
      </c>
      <c r="I13648" s="38" t="s">
        <v>258</v>
      </c>
      <c r="J13648" s="15">
        <v>10.6</v>
      </c>
    </row>
    <row r="13649" spans="1:10" x14ac:dyDescent="0.3">
      <c r="A13649" s="38" t="s">
        <v>258</v>
      </c>
      <c r="B13649" s="15">
        <v>564975</v>
      </c>
      <c r="C13649" s="15">
        <v>3888450</v>
      </c>
      <c r="E13649" s="35" t="s">
        <v>261</v>
      </c>
      <c r="F13649" s="15">
        <v>4301426</v>
      </c>
      <c r="G13649" s="15">
        <v>8992201</v>
      </c>
      <c r="I13649" s="38" t="s">
        <v>260</v>
      </c>
      <c r="J13649" s="15">
        <v>11</v>
      </c>
    </row>
    <row r="13650" spans="1:10" x14ac:dyDescent="0.3">
      <c r="A13650" s="38" t="s">
        <v>260</v>
      </c>
      <c r="B13650" s="15">
        <v>659950</v>
      </c>
      <c r="C13650" s="15">
        <v>2828800</v>
      </c>
      <c r="E13650" s="36" t="s">
        <v>246</v>
      </c>
      <c r="F13650" s="15">
        <v>1339500</v>
      </c>
      <c r="G13650" s="15">
        <v>3180000</v>
      </c>
      <c r="I13650" s="38" t="s">
        <v>262</v>
      </c>
      <c r="J13650" s="15">
        <v>9.6999999999999993</v>
      </c>
    </row>
    <row r="13651" spans="1:10" x14ac:dyDescent="0.3">
      <c r="A13651" s="38" t="s">
        <v>262</v>
      </c>
      <c r="B13651" s="15">
        <v>317475</v>
      </c>
      <c r="C13651" s="15">
        <v>1866550</v>
      </c>
      <c r="E13651" s="36" t="s">
        <v>248</v>
      </c>
      <c r="F13651" s="15">
        <v>1116251</v>
      </c>
      <c r="G13651" s="15">
        <v>2265901</v>
      </c>
      <c r="I13651" s="38" t="s">
        <v>263</v>
      </c>
      <c r="J13651" s="15">
        <v>8.8000000000000007</v>
      </c>
    </row>
    <row r="13652" spans="1:10" x14ac:dyDescent="0.3">
      <c r="A13652" s="38" t="s">
        <v>263</v>
      </c>
      <c r="B13652" s="15">
        <v>528950</v>
      </c>
      <c r="C13652" s="15">
        <v>2491515</v>
      </c>
      <c r="E13652" s="36" t="s">
        <v>250</v>
      </c>
      <c r="F13652" s="15">
        <v>1054675</v>
      </c>
      <c r="G13652" s="15">
        <v>2755300</v>
      </c>
      <c r="I13652" s="35" t="s">
        <v>267</v>
      </c>
      <c r="J13652" s="15"/>
    </row>
    <row r="13653" spans="1:10" x14ac:dyDescent="0.3">
      <c r="A13653" s="35" t="s">
        <v>256</v>
      </c>
      <c r="B13653" s="15"/>
      <c r="C13653" s="15"/>
      <c r="E13653" s="37" t="s">
        <v>252</v>
      </c>
      <c r="F13653" s="15">
        <v>387500</v>
      </c>
      <c r="G13653" s="15">
        <v>775000</v>
      </c>
      <c r="I13653" s="38" t="s">
        <v>245</v>
      </c>
      <c r="J13653" s="15">
        <v>8.9</v>
      </c>
    </row>
    <row r="13654" spans="1:10" x14ac:dyDescent="0.3">
      <c r="A13654" s="38" t="s">
        <v>245</v>
      </c>
      <c r="B13654" s="15">
        <v>266000</v>
      </c>
      <c r="C13654" s="15">
        <v>532000</v>
      </c>
      <c r="E13654" s="37" t="s">
        <v>255</v>
      </c>
      <c r="F13654" s="15">
        <v>345475</v>
      </c>
      <c r="G13654" s="15">
        <v>1336900</v>
      </c>
      <c r="I13654" s="38" t="s">
        <v>247</v>
      </c>
      <c r="J13654" s="15">
        <v>9.3000000000000007</v>
      </c>
    </row>
    <row r="13655" spans="1:10" x14ac:dyDescent="0.3">
      <c r="A13655" s="38" t="s">
        <v>247</v>
      </c>
      <c r="B13655" s="15">
        <v>980500</v>
      </c>
      <c r="C13655" s="15">
        <v>1330500</v>
      </c>
      <c r="E13655" s="37" t="s">
        <v>258</v>
      </c>
      <c r="F13655" s="15">
        <v>321700</v>
      </c>
      <c r="G13655" s="15">
        <v>643400</v>
      </c>
      <c r="I13655" s="38" t="s">
        <v>249</v>
      </c>
      <c r="J13655" s="15">
        <v>9.4</v>
      </c>
    </row>
    <row r="13656" spans="1:10" x14ac:dyDescent="0.3">
      <c r="A13656" s="38" t="s">
        <v>249</v>
      </c>
      <c r="B13656" s="15">
        <v>879725</v>
      </c>
      <c r="C13656" s="15">
        <v>1234450</v>
      </c>
      <c r="E13656" s="36" t="s">
        <v>253</v>
      </c>
      <c r="F13656" s="15">
        <v>791000</v>
      </c>
      <c r="G13656" s="15">
        <v>791000</v>
      </c>
      <c r="I13656" s="38" t="s">
        <v>251</v>
      </c>
      <c r="J13656" s="15">
        <v>10.3</v>
      </c>
    </row>
    <row r="13657" spans="1:10" x14ac:dyDescent="0.3">
      <c r="A13657" s="38" t="s">
        <v>251</v>
      </c>
      <c r="B13657" s="15">
        <v>565350</v>
      </c>
      <c r="C13657" s="15">
        <v>852850</v>
      </c>
      <c r="E13657" s="35" t="s">
        <v>264</v>
      </c>
      <c r="F13657" s="15">
        <v>2976850</v>
      </c>
      <c r="G13657" s="15">
        <v>5405700</v>
      </c>
      <c r="I13657" s="38" t="s">
        <v>254</v>
      </c>
      <c r="J13657" s="15">
        <v>9.6</v>
      </c>
    </row>
    <row r="13658" spans="1:10" x14ac:dyDescent="0.3">
      <c r="A13658" s="38" t="s">
        <v>254</v>
      </c>
      <c r="B13658" s="15">
        <v>641000</v>
      </c>
      <c r="C13658" s="15">
        <v>2206950</v>
      </c>
      <c r="E13658" s="36" t="s">
        <v>246</v>
      </c>
      <c r="F13658" s="15">
        <v>694900</v>
      </c>
      <c r="G13658" s="15">
        <v>1893400</v>
      </c>
      <c r="I13658" s="38" t="s">
        <v>257</v>
      </c>
      <c r="J13658" s="15">
        <v>9</v>
      </c>
    </row>
    <row r="13659" spans="1:10" x14ac:dyDescent="0.3">
      <c r="A13659" s="38" t="s">
        <v>257</v>
      </c>
      <c r="B13659" s="15">
        <v>313000</v>
      </c>
      <c r="C13659" s="15">
        <v>1871000</v>
      </c>
      <c r="E13659" s="36" t="s">
        <v>248</v>
      </c>
      <c r="F13659" s="15">
        <v>1010000</v>
      </c>
      <c r="G13659" s="15">
        <v>2240350</v>
      </c>
      <c r="I13659" s="38" t="s">
        <v>252</v>
      </c>
      <c r="J13659" s="15">
        <v>8.1999999999999993</v>
      </c>
    </row>
    <row r="13660" spans="1:10" x14ac:dyDescent="0.3">
      <c r="A13660" s="38" t="s">
        <v>252</v>
      </c>
      <c r="B13660" s="15">
        <v>290000</v>
      </c>
      <c r="C13660" s="15">
        <v>2456350</v>
      </c>
      <c r="E13660" s="36" t="s">
        <v>250</v>
      </c>
      <c r="F13660" s="15">
        <v>1071950</v>
      </c>
      <c r="G13660" s="15">
        <v>1071950</v>
      </c>
      <c r="I13660" s="38" t="s">
        <v>255</v>
      </c>
      <c r="J13660" s="15">
        <v>7.9</v>
      </c>
    </row>
    <row r="13661" spans="1:10" x14ac:dyDescent="0.3">
      <c r="A13661" s="38" t="s">
        <v>255</v>
      </c>
      <c r="B13661" s="15">
        <v>724975</v>
      </c>
      <c r="C13661" s="15">
        <v>2373950</v>
      </c>
      <c r="E13661" s="37" t="s">
        <v>252</v>
      </c>
      <c r="F13661" s="15">
        <v>389950</v>
      </c>
      <c r="G13661" s="15">
        <v>389950</v>
      </c>
      <c r="I13661" s="38" t="s">
        <v>258</v>
      </c>
      <c r="J13661" s="15">
        <v>6.9</v>
      </c>
    </row>
    <row r="13662" spans="1:10" x14ac:dyDescent="0.3">
      <c r="A13662" s="38" t="s">
        <v>258</v>
      </c>
      <c r="B13662" s="15">
        <v>294500</v>
      </c>
      <c r="C13662" s="15">
        <v>899000</v>
      </c>
      <c r="E13662" s="37" t="s">
        <v>255</v>
      </c>
      <c r="F13662" s="15">
        <v>375000</v>
      </c>
      <c r="G13662" s="15">
        <v>375000</v>
      </c>
      <c r="I13662" s="38" t="s">
        <v>260</v>
      </c>
      <c r="J13662" s="15">
        <v>6.4</v>
      </c>
    </row>
    <row r="13663" spans="1:10" x14ac:dyDescent="0.3">
      <c r="A13663" s="38" t="s">
        <v>260</v>
      </c>
      <c r="B13663" s="15">
        <v>419498</v>
      </c>
      <c r="C13663" s="15">
        <v>838995</v>
      </c>
      <c r="E13663" s="37" t="s">
        <v>258</v>
      </c>
      <c r="F13663" s="15">
        <v>307000</v>
      </c>
      <c r="G13663" s="15">
        <v>307000</v>
      </c>
      <c r="I13663" s="38" t="s">
        <v>262</v>
      </c>
      <c r="J13663" s="15">
        <v>5.9</v>
      </c>
    </row>
    <row r="13664" spans="1:10" x14ac:dyDescent="0.3">
      <c r="A13664" s="38" t="s">
        <v>262</v>
      </c>
      <c r="B13664" s="15">
        <v>722000</v>
      </c>
      <c r="C13664" s="15">
        <v>1456200</v>
      </c>
      <c r="E13664" s="36" t="s">
        <v>253</v>
      </c>
      <c r="F13664" s="15">
        <v>200000</v>
      </c>
      <c r="G13664" s="15">
        <v>200000</v>
      </c>
      <c r="I13664" s="38" t="s">
        <v>263</v>
      </c>
      <c r="J13664" s="15">
        <v>5.6</v>
      </c>
    </row>
    <row r="13665" spans="1:10" x14ac:dyDescent="0.3">
      <c r="A13665" s="38" t="s">
        <v>263</v>
      </c>
      <c r="B13665" s="15">
        <v>307000</v>
      </c>
      <c r="C13665" s="15">
        <v>862000</v>
      </c>
      <c r="E13665" s="35" t="s">
        <v>266</v>
      </c>
      <c r="F13665" s="15">
        <v>3339475</v>
      </c>
      <c r="G13665" s="15">
        <v>4958350</v>
      </c>
      <c r="I13665" s="35" t="s">
        <v>268</v>
      </c>
      <c r="J13665" s="15"/>
    </row>
    <row r="13666" spans="1:10" x14ac:dyDescent="0.3">
      <c r="A13666" s="35" t="s">
        <v>261</v>
      </c>
      <c r="B13666" s="15"/>
      <c r="C13666" s="15"/>
      <c r="E13666" s="36" t="s">
        <v>246</v>
      </c>
      <c r="F13666" s="15">
        <v>633500</v>
      </c>
      <c r="G13666" s="15">
        <v>1606950</v>
      </c>
      <c r="I13666" s="38" t="s">
        <v>245</v>
      </c>
      <c r="J13666" s="15">
        <v>5.0999999999999996</v>
      </c>
    </row>
    <row r="13667" spans="1:10" x14ac:dyDescent="0.3">
      <c r="A13667" s="38" t="s">
        <v>245</v>
      </c>
      <c r="B13667" s="15">
        <v>227500</v>
      </c>
      <c r="C13667" s="15">
        <v>455000</v>
      </c>
      <c r="E13667" s="36" t="s">
        <v>248</v>
      </c>
      <c r="F13667" s="15">
        <v>747150</v>
      </c>
      <c r="G13667" s="15">
        <v>747150</v>
      </c>
      <c r="I13667" s="38" t="s">
        <v>247</v>
      </c>
      <c r="J13667" s="15">
        <v>4.8</v>
      </c>
    </row>
    <row r="13668" spans="1:10" x14ac:dyDescent="0.3">
      <c r="A13668" s="38" t="s">
        <v>247</v>
      </c>
      <c r="B13668" s="15"/>
      <c r="C13668" s="15">
        <v>0</v>
      </c>
      <c r="E13668" s="36" t="s">
        <v>250</v>
      </c>
      <c r="F13668" s="15">
        <v>944950</v>
      </c>
      <c r="G13668" s="15">
        <v>944950</v>
      </c>
      <c r="I13668" s="38" t="s">
        <v>249</v>
      </c>
      <c r="J13668" s="15">
        <v>4.4000000000000004</v>
      </c>
    </row>
    <row r="13669" spans="1:10" x14ac:dyDescent="0.3">
      <c r="A13669" s="38" t="s">
        <v>249</v>
      </c>
      <c r="B13669" s="15">
        <v>340000</v>
      </c>
      <c r="C13669" s="15">
        <v>1265000</v>
      </c>
      <c r="E13669" s="37" t="s">
        <v>252</v>
      </c>
      <c r="F13669" s="15">
        <v>190000</v>
      </c>
      <c r="G13669" s="15">
        <v>190000</v>
      </c>
      <c r="I13669" s="38" t="s">
        <v>251</v>
      </c>
      <c r="J13669" s="15">
        <v>4.3</v>
      </c>
    </row>
    <row r="13670" spans="1:10" x14ac:dyDescent="0.3">
      <c r="A13670" s="38" t="s">
        <v>251</v>
      </c>
      <c r="B13670" s="15"/>
      <c r="C13670" s="15">
        <v>0</v>
      </c>
      <c r="E13670" s="37" t="s">
        <v>255</v>
      </c>
      <c r="F13670" s="15">
        <v>384950</v>
      </c>
      <c r="G13670" s="15">
        <v>384950</v>
      </c>
      <c r="I13670" s="38" t="s">
        <v>254</v>
      </c>
      <c r="J13670" s="15">
        <v>4.4000000000000004</v>
      </c>
    </row>
    <row r="13671" spans="1:10" x14ac:dyDescent="0.3">
      <c r="A13671" s="38" t="s">
        <v>254</v>
      </c>
      <c r="B13671" s="15">
        <v>295000</v>
      </c>
      <c r="C13671" s="15">
        <v>1125000</v>
      </c>
      <c r="E13671" s="37" t="s">
        <v>258</v>
      </c>
      <c r="F13671" s="15">
        <v>370000</v>
      </c>
      <c r="G13671" s="15">
        <v>370000</v>
      </c>
      <c r="I13671" s="38" t="s">
        <v>257</v>
      </c>
      <c r="J13671" s="15">
        <v>3.9</v>
      </c>
    </row>
    <row r="13672" spans="1:10" x14ac:dyDescent="0.3">
      <c r="A13672" s="38" t="s">
        <v>257</v>
      </c>
      <c r="B13672" s="15">
        <v>220000</v>
      </c>
      <c r="C13672" s="15">
        <v>220000</v>
      </c>
      <c r="E13672" s="36" t="s">
        <v>253</v>
      </c>
      <c r="F13672" s="15">
        <v>1013875</v>
      </c>
      <c r="G13672" s="15">
        <v>1659300</v>
      </c>
      <c r="I13672" s="38" t="s">
        <v>252</v>
      </c>
      <c r="J13672" s="15">
        <v>3.9</v>
      </c>
    </row>
    <row r="13673" spans="1:10" x14ac:dyDescent="0.3">
      <c r="A13673" s="38" t="s">
        <v>252</v>
      </c>
      <c r="B13673" s="15">
        <v>271975</v>
      </c>
      <c r="C13673" s="15">
        <v>1123950</v>
      </c>
      <c r="E13673" s="35" t="s">
        <v>267</v>
      </c>
      <c r="F13673" s="15">
        <v>2614800</v>
      </c>
      <c r="G13673" s="15">
        <v>4288650</v>
      </c>
      <c r="I13673" s="38" t="s">
        <v>255</v>
      </c>
      <c r="J13673" s="15">
        <v>3.9</v>
      </c>
    </row>
    <row r="13674" spans="1:10" x14ac:dyDescent="0.3">
      <c r="A13674" s="38" t="s">
        <v>255</v>
      </c>
      <c r="B13674" s="15">
        <v>263750</v>
      </c>
      <c r="C13674" s="15">
        <v>527500</v>
      </c>
      <c r="E13674" s="36" t="s">
        <v>246</v>
      </c>
      <c r="F13674" s="15">
        <v>779900</v>
      </c>
      <c r="G13674" s="15">
        <v>1839800</v>
      </c>
      <c r="I13674" s="38" t="s">
        <v>258</v>
      </c>
      <c r="J13674" s="15">
        <v>4</v>
      </c>
    </row>
    <row r="13675" spans="1:10" x14ac:dyDescent="0.3">
      <c r="A13675" s="38" t="s">
        <v>258</v>
      </c>
      <c r="B13675" s="15">
        <v>526000</v>
      </c>
      <c r="C13675" s="15">
        <v>2046000</v>
      </c>
      <c r="E13675" s="36" t="s">
        <v>248</v>
      </c>
      <c r="F13675" s="15">
        <v>682975</v>
      </c>
      <c r="G13675" s="15">
        <v>1036950</v>
      </c>
      <c r="I13675" s="38" t="s">
        <v>260</v>
      </c>
      <c r="J13675" s="15">
        <v>3.7</v>
      </c>
    </row>
    <row r="13676" spans="1:10" x14ac:dyDescent="0.3">
      <c r="A13676" s="38" t="s">
        <v>260</v>
      </c>
      <c r="B13676" s="15">
        <v>265175</v>
      </c>
      <c r="C13676" s="15">
        <v>796175</v>
      </c>
      <c r="E13676" s="36" t="s">
        <v>250</v>
      </c>
      <c r="F13676" s="15">
        <v>559925</v>
      </c>
      <c r="G13676" s="15">
        <v>819900</v>
      </c>
      <c r="I13676" s="38" t="s">
        <v>262</v>
      </c>
      <c r="J13676" s="15">
        <v>3.6</v>
      </c>
    </row>
    <row r="13677" spans="1:10" x14ac:dyDescent="0.3">
      <c r="A13677" s="38" t="s">
        <v>262</v>
      </c>
      <c r="B13677" s="15">
        <v>222793</v>
      </c>
      <c r="C13677" s="15">
        <v>445585</v>
      </c>
      <c r="E13677" s="37" t="s">
        <v>252</v>
      </c>
      <c r="F13677" s="15">
        <v>299950</v>
      </c>
      <c r="G13677" s="15">
        <v>299950</v>
      </c>
      <c r="I13677" s="38" t="s">
        <v>263</v>
      </c>
      <c r="J13677" s="15">
        <v>3.2</v>
      </c>
    </row>
    <row r="13678" spans="1:10" x14ac:dyDescent="0.3">
      <c r="A13678" s="38" t="s">
        <v>263</v>
      </c>
      <c r="B13678" s="15">
        <v>310000</v>
      </c>
      <c r="C13678" s="15">
        <v>310000</v>
      </c>
      <c r="E13678" s="37" t="s">
        <v>255</v>
      </c>
      <c r="F13678" s="15"/>
      <c r="G13678" s="15">
        <v>0</v>
      </c>
      <c r="I13678" s="35" t="s">
        <v>269</v>
      </c>
      <c r="J13678" s="15"/>
    </row>
    <row r="13679" spans="1:10" x14ac:dyDescent="0.3">
      <c r="A13679" s="35" t="s">
        <v>264</v>
      </c>
      <c r="B13679" s="15"/>
      <c r="C13679" s="15"/>
      <c r="E13679" s="37" t="s">
        <v>258</v>
      </c>
      <c r="F13679" s="15">
        <v>259975</v>
      </c>
      <c r="G13679" s="15">
        <v>519950</v>
      </c>
      <c r="I13679" s="38" t="s">
        <v>245</v>
      </c>
      <c r="J13679" s="15">
        <v>3</v>
      </c>
    </row>
    <row r="13680" spans="1:10" x14ac:dyDescent="0.3">
      <c r="A13680" s="38" t="s">
        <v>245</v>
      </c>
      <c r="B13680" s="15">
        <v>443000</v>
      </c>
      <c r="C13680" s="15">
        <v>1067000</v>
      </c>
      <c r="E13680" s="36" t="s">
        <v>253</v>
      </c>
      <c r="F13680" s="15">
        <v>592000</v>
      </c>
      <c r="G13680" s="15">
        <v>592000</v>
      </c>
      <c r="I13680" s="38" t="s">
        <v>247</v>
      </c>
      <c r="J13680" s="15">
        <v>2.8</v>
      </c>
    </row>
    <row r="13681" spans="1:10" x14ac:dyDescent="0.3">
      <c r="A13681" s="38" t="s">
        <v>247</v>
      </c>
      <c r="B13681" s="15">
        <v>204879</v>
      </c>
      <c r="C13681" s="15">
        <v>409758</v>
      </c>
      <c r="E13681" s="35" t="s">
        <v>268</v>
      </c>
      <c r="F13681" s="15">
        <v>1856245</v>
      </c>
      <c r="G13681" s="15">
        <v>2509240</v>
      </c>
      <c r="I13681" s="38" t="s">
        <v>249</v>
      </c>
      <c r="J13681" s="15">
        <v>2.9</v>
      </c>
    </row>
    <row r="13682" spans="1:10" x14ac:dyDescent="0.3">
      <c r="A13682" s="38" t="s">
        <v>249</v>
      </c>
      <c r="B13682" s="15">
        <v>280000</v>
      </c>
      <c r="C13682" s="15">
        <v>280000</v>
      </c>
      <c r="E13682" s="36" t="s">
        <v>246</v>
      </c>
      <c r="F13682" s="15">
        <v>349500</v>
      </c>
      <c r="G13682" s="15">
        <v>349500</v>
      </c>
      <c r="I13682" s="38" t="s">
        <v>251</v>
      </c>
      <c r="J13682" s="15">
        <v>3.2</v>
      </c>
    </row>
    <row r="13683" spans="1:10" x14ac:dyDescent="0.3">
      <c r="A13683" s="38" t="s">
        <v>251</v>
      </c>
      <c r="B13683" s="15">
        <v>375000</v>
      </c>
      <c r="C13683" s="15">
        <v>1369500</v>
      </c>
      <c r="E13683" s="36" t="s">
        <v>248</v>
      </c>
      <c r="F13683" s="15">
        <v>818495</v>
      </c>
      <c r="G13683" s="15">
        <v>1328990</v>
      </c>
      <c r="I13683" s="38" t="s">
        <v>254</v>
      </c>
      <c r="J13683" s="15">
        <v>3.5</v>
      </c>
    </row>
    <row r="13684" spans="1:10" x14ac:dyDescent="0.3">
      <c r="A13684" s="38" t="s">
        <v>254</v>
      </c>
      <c r="B13684" s="15">
        <v>269000</v>
      </c>
      <c r="C13684" s="15">
        <v>796500</v>
      </c>
      <c r="E13684" s="36" t="s">
        <v>250</v>
      </c>
      <c r="F13684" s="15">
        <v>468250</v>
      </c>
      <c r="G13684" s="15">
        <v>610750</v>
      </c>
      <c r="I13684" s="38" t="s">
        <v>257</v>
      </c>
      <c r="J13684" s="15">
        <v>3.9</v>
      </c>
    </row>
    <row r="13685" spans="1:10" x14ac:dyDescent="0.3">
      <c r="A13685" s="38" t="s">
        <v>257</v>
      </c>
      <c r="B13685" s="15">
        <v>254000</v>
      </c>
      <c r="C13685" s="15">
        <v>1392897</v>
      </c>
      <c r="E13685" s="37" t="s">
        <v>252</v>
      </c>
      <c r="F13685" s="15">
        <v>142500</v>
      </c>
      <c r="G13685" s="15">
        <v>285000</v>
      </c>
      <c r="I13685" s="38" t="s">
        <v>252</v>
      </c>
      <c r="J13685" s="15">
        <v>4</v>
      </c>
    </row>
    <row r="13686" spans="1:10" x14ac:dyDescent="0.3">
      <c r="A13686" s="38" t="s">
        <v>252</v>
      </c>
      <c r="B13686" s="15">
        <v>252500</v>
      </c>
      <c r="C13686" s="15">
        <v>2275450</v>
      </c>
      <c r="E13686" s="37" t="s">
        <v>255</v>
      </c>
      <c r="F13686" s="15"/>
      <c r="G13686" s="15">
        <v>0</v>
      </c>
      <c r="I13686" s="38" t="s">
        <v>255</v>
      </c>
      <c r="J13686" s="15">
        <v>4.7</v>
      </c>
    </row>
    <row r="13687" spans="1:10" x14ac:dyDescent="0.3">
      <c r="A13687" s="38" t="s">
        <v>255</v>
      </c>
      <c r="B13687" s="15">
        <v>626000</v>
      </c>
      <c r="C13687" s="15">
        <v>1495200</v>
      </c>
      <c r="E13687" s="37" t="s">
        <v>258</v>
      </c>
      <c r="F13687" s="15">
        <v>325750</v>
      </c>
      <c r="G13687" s="15">
        <v>325750</v>
      </c>
      <c r="I13687" s="38" t="s">
        <v>258</v>
      </c>
      <c r="J13687" s="15">
        <v>4.7</v>
      </c>
    </row>
    <row r="13688" spans="1:10" x14ac:dyDescent="0.3">
      <c r="A13688" s="38" t="s">
        <v>258</v>
      </c>
      <c r="B13688" s="15">
        <v>250000</v>
      </c>
      <c r="C13688" s="15">
        <v>1920600</v>
      </c>
      <c r="E13688" s="36" t="s">
        <v>253</v>
      </c>
      <c r="F13688" s="15">
        <v>220000</v>
      </c>
      <c r="G13688" s="15">
        <v>220000</v>
      </c>
      <c r="I13688" s="38" t="s">
        <v>260</v>
      </c>
      <c r="J13688" s="15">
        <v>4.5</v>
      </c>
    </row>
    <row r="13689" spans="1:10" x14ac:dyDescent="0.3">
      <c r="A13689" s="38" t="s">
        <v>260</v>
      </c>
      <c r="B13689" s="15">
        <v>451200</v>
      </c>
      <c r="C13689" s="15">
        <v>713700</v>
      </c>
      <c r="E13689" s="35" t="s">
        <v>269</v>
      </c>
      <c r="F13689" s="15">
        <v>3255375</v>
      </c>
      <c r="G13689" s="15">
        <v>9029295</v>
      </c>
      <c r="I13689" s="38" t="s">
        <v>262</v>
      </c>
      <c r="J13689" s="15">
        <v>4</v>
      </c>
    </row>
    <row r="13690" spans="1:10" x14ac:dyDescent="0.3">
      <c r="A13690" s="38" t="s">
        <v>262</v>
      </c>
      <c r="B13690" s="15">
        <v>286500</v>
      </c>
      <c r="C13690" s="15">
        <v>573000</v>
      </c>
      <c r="E13690" s="36" t="s">
        <v>246</v>
      </c>
      <c r="F13690" s="15">
        <v>316800</v>
      </c>
      <c r="G13690" s="15">
        <v>633600</v>
      </c>
      <c r="I13690" s="38" t="s">
        <v>263</v>
      </c>
      <c r="J13690" s="15">
        <v>3.9</v>
      </c>
    </row>
    <row r="13691" spans="1:10" x14ac:dyDescent="0.3">
      <c r="A13691" s="38" t="s">
        <v>263</v>
      </c>
      <c r="B13691" s="15">
        <v>327250</v>
      </c>
      <c r="C13691" s="15">
        <v>654500</v>
      </c>
      <c r="E13691" s="36" t="s">
        <v>248</v>
      </c>
      <c r="F13691" s="15">
        <v>994750</v>
      </c>
      <c r="G13691" s="15">
        <v>2990595</v>
      </c>
      <c r="I13691" s="35" t="s">
        <v>270</v>
      </c>
      <c r="J13691" s="15"/>
    </row>
    <row r="13692" spans="1:10" x14ac:dyDescent="0.3">
      <c r="A13692" s="35" t="s">
        <v>266</v>
      </c>
      <c r="B13692" s="15"/>
      <c r="C13692" s="15"/>
      <c r="E13692" s="36" t="s">
        <v>250</v>
      </c>
      <c r="F13692" s="15">
        <v>915250</v>
      </c>
      <c r="G13692" s="15">
        <v>2180950</v>
      </c>
      <c r="I13692" s="38" t="s">
        <v>245</v>
      </c>
      <c r="J13692" s="15">
        <v>3.5</v>
      </c>
    </row>
    <row r="13693" spans="1:10" x14ac:dyDescent="0.3">
      <c r="A13693" s="38" t="s">
        <v>245</v>
      </c>
      <c r="B13693" s="15">
        <v>479900</v>
      </c>
      <c r="C13693" s="15">
        <v>980400</v>
      </c>
      <c r="E13693" s="37" t="s">
        <v>252</v>
      </c>
      <c r="F13693" s="15">
        <v>217000</v>
      </c>
      <c r="G13693" s="15">
        <v>217000</v>
      </c>
      <c r="I13693" s="38" t="s">
        <v>247</v>
      </c>
      <c r="J13693" s="15">
        <v>3.2</v>
      </c>
    </row>
    <row r="13694" spans="1:10" x14ac:dyDescent="0.3">
      <c r="A13694" s="38" t="s">
        <v>247</v>
      </c>
      <c r="B13694" s="15"/>
      <c r="C13694" s="15">
        <v>0</v>
      </c>
      <c r="E13694" s="37" t="s">
        <v>255</v>
      </c>
      <c r="F13694" s="15">
        <v>363500</v>
      </c>
      <c r="G13694" s="15">
        <v>1294450</v>
      </c>
      <c r="I13694" s="38" t="s">
        <v>249</v>
      </c>
      <c r="J13694" s="15">
        <v>3.1</v>
      </c>
    </row>
    <row r="13695" spans="1:10" x14ac:dyDescent="0.3">
      <c r="A13695" s="38" t="s">
        <v>249</v>
      </c>
      <c r="B13695" s="15"/>
      <c r="C13695" s="15">
        <v>0</v>
      </c>
      <c r="E13695" s="37" t="s">
        <v>258</v>
      </c>
      <c r="F13695" s="15">
        <v>334750</v>
      </c>
      <c r="G13695" s="15">
        <v>669500</v>
      </c>
      <c r="I13695" s="38" t="s">
        <v>251</v>
      </c>
      <c r="J13695" s="15">
        <v>3.1</v>
      </c>
    </row>
    <row r="13696" spans="1:10" x14ac:dyDescent="0.3">
      <c r="A13696" s="38" t="s">
        <v>251</v>
      </c>
      <c r="B13696" s="15">
        <v>260000</v>
      </c>
      <c r="C13696" s="15">
        <v>1272000</v>
      </c>
      <c r="E13696" s="36" t="s">
        <v>253</v>
      </c>
      <c r="F13696" s="15">
        <v>1028575</v>
      </c>
      <c r="G13696" s="15">
        <v>3224150</v>
      </c>
      <c r="I13696" s="38" t="s">
        <v>254</v>
      </c>
      <c r="J13696" s="15">
        <v>3.5</v>
      </c>
    </row>
    <row r="13697" spans="1:10" x14ac:dyDescent="0.3">
      <c r="A13697" s="38" t="s">
        <v>254</v>
      </c>
      <c r="B13697" s="15">
        <v>1751250</v>
      </c>
      <c r="C13697" s="15">
        <v>2724500</v>
      </c>
      <c r="E13697" s="35" t="s">
        <v>270</v>
      </c>
      <c r="F13697" s="15">
        <v>3147877</v>
      </c>
      <c r="G13697" s="15">
        <v>6921879</v>
      </c>
      <c r="I13697" s="38" t="s">
        <v>257</v>
      </c>
      <c r="J13697" s="15">
        <v>3.6</v>
      </c>
    </row>
    <row r="13698" spans="1:10" x14ac:dyDescent="0.3">
      <c r="A13698" s="38" t="s">
        <v>257</v>
      </c>
      <c r="B13698" s="15">
        <v>592500</v>
      </c>
      <c r="C13698" s="15">
        <v>980000</v>
      </c>
      <c r="E13698" s="36" t="s">
        <v>246</v>
      </c>
      <c r="F13698" s="15">
        <v>1005277</v>
      </c>
      <c r="G13698" s="15">
        <v>1634654</v>
      </c>
      <c r="I13698" s="38" t="s">
        <v>252</v>
      </c>
      <c r="J13698" s="15">
        <v>3.7</v>
      </c>
    </row>
    <row r="13699" spans="1:10" x14ac:dyDescent="0.3">
      <c r="A13699" s="38" t="s">
        <v>252</v>
      </c>
      <c r="B13699" s="15">
        <v>233000</v>
      </c>
      <c r="C13699" s="15">
        <v>961000</v>
      </c>
      <c r="E13699" s="36" t="s">
        <v>248</v>
      </c>
      <c r="F13699" s="15">
        <v>879900</v>
      </c>
      <c r="G13699" s="15">
        <v>2000850</v>
      </c>
      <c r="I13699" s="38" t="s">
        <v>255</v>
      </c>
      <c r="J13699" s="15">
        <v>3.9</v>
      </c>
    </row>
    <row r="13700" spans="1:10" x14ac:dyDescent="0.3">
      <c r="A13700" s="38" t="s">
        <v>255</v>
      </c>
      <c r="B13700" s="15">
        <v>750905</v>
      </c>
      <c r="C13700" s="15">
        <v>1294905</v>
      </c>
      <c r="E13700" s="36" t="s">
        <v>250</v>
      </c>
      <c r="F13700" s="15">
        <v>756450</v>
      </c>
      <c r="G13700" s="15">
        <v>2044150</v>
      </c>
      <c r="I13700" s="38" t="s">
        <v>258</v>
      </c>
      <c r="J13700" s="15">
        <v>4</v>
      </c>
    </row>
    <row r="13701" spans="1:10" x14ac:dyDescent="0.3">
      <c r="A13701" s="38" t="s">
        <v>258</v>
      </c>
      <c r="B13701" s="15">
        <v>316000</v>
      </c>
      <c r="C13701" s="15">
        <v>854900</v>
      </c>
      <c r="E13701" s="37" t="s">
        <v>252</v>
      </c>
      <c r="F13701" s="15">
        <v>227450</v>
      </c>
      <c r="G13701" s="15">
        <v>454900</v>
      </c>
      <c r="I13701" s="38" t="s">
        <v>260</v>
      </c>
      <c r="J13701" s="15">
        <v>3.8</v>
      </c>
    </row>
    <row r="13702" spans="1:10" x14ac:dyDescent="0.3">
      <c r="A13702" s="38" t="s">
        <v>260</v>
      </c>
      <c r="B13702" s="15">
        <v>345000</v>
      </c>
      <c r="C13702" s="15">
        <v>345000</v>
      </c>
      <c r="E13702" s="37" t="s">
        <v>255</v>
      </c>
      <c r="F13702" s="15">
        <v>324000</v>
      </c>
      <c r="G13702" s="15">
        <v>1384250</v>
      </c>
      <c r="I13702" s="38" t="s">
        <v>262</v>
      </c>
      <c r="J13702" s="15">
        <v>3.2</v>
      </c>
    </row>
    <row r="13703" spans="1:10" x14ac:dyDescent="0.3">
      <c r="A13703" s="38" t="s">
        <v>262</v>
      </c>
      <c r="B13703" s="15">
        <v>127000</v>
      </c>
      <c r="C13703" s="15">
        <v>614000</v>
      </c>
      <c r="E13703" s="37" t="s">
        <v>258</v>
      </c>
      <c r="F13703" s="15">
        <v>205000</v>
      </c>
      <c r="G13703" s="15">
        <v>205000</v>
      </c>
      <c r="I13703" s="38" t="s">
        <v>263</v>
      </c>
      <c r="J13703" s="15">
        <v>2.6</v>
      </c>
    </row>
    <row r="13704" spans="1:10" x14ac:dyDescent="0.3">
      <c r="A13704" s="38" t="s">
        <v>263</v>
      </c>
      <c r="B13704" s="15">
        <v>450500</v>
      </c>
      <c r="C13704" s="15">
        <v>1059400</v>
      </c>
      <c r="E13704" s="36" t="s">
        <v>253</v>
      </c>
      <c r="F13704" s="15">
        <v>506250</v>
      </c>
      <c r="G13704" s="15">
        <v>1242225</v>
      </c>
      <c r="I13704" s="35" t="s">
        <v>271</v>
      </c>
      <c r="J13704" s="15"/>
    </row>
    <row r="13705" spans="1:10" x14ac:dyDescent="0.3">
      <c r="A13705" s="35" t="s">
        <v>267</v>
      </c>
      <c r="B13705" s="15"/>
      <c r="C13705" s="15"/>
      <c r="E13705" s="35" t="s">
        <v>271</v>
      </c>
      <c r="F13705" s="15">
        <v>3280275</v>
      </c>
      <c r="G13705" s="15">
        <v>8490150</v>
      </c>
      <c r="I13705" s="38" t="s">
        <v>245</v>
      </c>
      <c r="J13705" s="15">
        <v>2.2999999999999998</v>
      </c>
    </row>
    <row r="13706" spans="1:10" x14ac:dyDescent="0.3">
      <c r="A13706" s="38" t="s">
        <v>245</v>
      </c>
      <c r="B13706" s="15">
        <v>209000</v>
      </c>
      <c r="C13706" s="15">
        <v>209000</v>
      </c>
      <c r="E13706" s="36" t="s">
        <v>246</v>
      </c>
      <c r="F13706" s="15">
        <v>952475</v>
      </c>
      <c r="G13706" s="15">
        <v>2424150</v>
      </c>
      <c r="I13706" s="38" t="s">
        <v>247</v>
      </c>
      <c r="J13706" s="15">
        <v>2.1</v>
      </c>
    </row>
    <row r="13707" spans="1:10" x14ac:dyDescent="0.3">
      <c r="A13707" s="38" t="s">
        <v>247</v>
      </c>
      <c r="B13707" s="15">
        <v>570000</v>
      </c>
      <c r="C13707" s="15">
        <v>890000</v>
      </c>
      <c r="E13707" s="36" t="s">
        <v>248</v>
      </c>
      <c r="F13707" s="15">
        <v>987000</v>
      </c>
      <c r="G13707" s="15">
        <v>2879400</v>
      </c>
      <c r="I13707" s="38" t="s">
        <v>249</v>
      </c>
      <c r="J13707" s="15">
        <v>2.2000000000000002</v>
      </c>
    </row>
    <row r="13708" spans="1:10" x14ac:dyDescent="0.3">
      <c r="A13708" s="38" t="s">
        <v>249</v>
      </c>
      <c r="B13708" s="15">
        <v>668995</v>
      </c>
      <c r="C13708" s="15">
        <v>1105595</v>
      </c>
      <c r="E13708" s="36" t="s">
        <v>250</v>
      </c>
      <c r="F13708" s="15">
        <v>696300</v>
      </c>
      <c r="G13708" s="15">
        <v>1908600</v>
      </c>
      <c r="I13708" s="38" t="s">
        <v>251</v>
      </c>
      <c r="J13708" s="15">
        <v>2.5</v>
      </c>
    </row>
    <row r="13709" spans="1:10" x14ac:dyDescent="0.3">
      <c r="A13709" s="38" t="s">
        <v>251</v>
      </c>
      <c r="B13709" s="15">
        <v>610725</v>
      </c>
      <c r="C13709" s="15">
        <v>1221450</v>
      </c>
      <c r="E13709" s="37" t="s">
        <v>252</v>
      </c>
      <c r="F13709" s="15">
        <v>389000</v>
      </c>
      <c r="G13709" s="15">
        <v>778000</v>
      </c>
      <c r="I13709" s="38" t="s">
        <v>254</v>
      </c>
      <c r="J13709" s="15">
        <v>2.5</v>
      </c>
    </row>
    <row r="13710" spans="1:10" x14ac:dyDescent="0.3">
      <c r="A13710" s="38" t="s">
        <v>254</v>
      </c>
      <c r="B13710" s="15">
        <v>435000</v>
      </c>
      <c r="C13710" s="15">
        <v>894900</v>
      </c>
      <c r="E13710" s="37" t="s">
        <v>255</v>
      </c>
      <c r="F13710" s="15"/>
      <c r="G13710" s="15">
        <v>0</v>
      </c>
      <c r="I13710" s="38" t="s">
        <v>257</v>
      </c>
      <c r="J13710" s="15">
        <v>2.9</v>
      </c>
    </row>
    <row r="13711" spans="1:10" x14ac:dyDescent="0.3">
      <c r="A13711" s="38" t="s">
        <v>257</v>
      </c>
      <c r="B13711" s="15">
        <v>505000</v>
      </c>
      <c r="C13711" s="15">
        <v>845000</v>
      </c>
      <c r="E13711" s="37" t="s">
        <v>258</v>
      </c>
      <c r="F13711" s="15">
        <v>307300</v>
      </c>
      <c r="G13711" s="15">
        <v>1130600</v>
      </c>
      <c r="I13711" s="38" t="s">
        <v>252</v>
      </c>
      <c r="J13711" s="15">
        <v>2.9</v>
      </c>
    </row>
    <row r="13712" spans="1:10" x14ac:dyDescent="0.3">
      <c r="A13712" s="38" t="s">
        <v>252</v>
      </c>
      <c r="B13712" s="15">
        <v>440000</v>
      </c>
      <c r="C13712" s="15">
        <v>1644500</v>
      </c>
      <c r="E13712" s="36" t="s">
        <v>253</v>
      </c>
      <c r="F13712" s="15">
        <v>644500</v>
      </c>
      <c r="G13712" s="15">
        <v>1278000</v>
      </c>
      <c r="I13712" s="38" t="s">
        <v>255</v>
      </c>
      <c r="J13712" s="15">
        <v>2.9</v>
      </c>
    </row>
    <row r="13713" spans="1:10" x14ac:dyDescent="0.3">
      <c r="A13713" s="38" t="s">
        <v>255</v>
      </c>
      <c r="B13713" s="15">
        <v>473000</v>
      </c>
      <c r="C13713" s="15">
        <v>601000</v>
      </c>
      <c r="E13713" s="35" t="s">
        <v>272</v>
      </c>
      <c r="F13713" s="15">
        <v>3106175</v>
      </c>
      <c r="G13713" s="15">
        <v>11828480</v>
      </c>
      <c r="I13713" s="38" t="s">
        <v>258</v>
      </c>
      <c r="J13713" s="15">
        <v>2.7</v>
      </c>
    </row>
    <row r="13714" spans="1:10" x14ac:dyDescent="0.3">
      <c r="A13714" s="38" t="s">
        <v>258</v>
      </c>
      <c r="B13714" s="15">
        <v>215000</v>
      </c>
      <c r="C13714" s="15">
        <v>2121288</v>
      </c>
      <c r="E13714" s="36" t="s">
        <v>246</v>
      </c>
      <c r="F13714" s="15">
        <v>387000</v>
      </c>
      <c r="G13714" s="15">
        <v>1127400</v>
      </c>
      <c r="I13714" s="38" t="s">
        <v>260</v>
      </c>
      <c r="J13714" s="15">
        <v>2.2000000000000002</v>
      </c>
    </row>
    <row r="13715" spans="1:10" x14ac:dyDescent="0.3">
      <c r="A13715" s="38" t="s">
        <v>260</v>
      </c>
      <c r="B13715" s="15">
        <v>250500</v>
      </c>
      <c r="C13715" s="15">
        <v>1015000</v>
      </c>
      <c r="E13715" s="36" t="s">
        <v>248</v>
      </c>
      <c r="F13715" s="15">
        <v>977300</v>
      </c>
      <c r="G13715" s="15">
        <v>3935955</v>
      </c>
      <c r="I13715" s="38" t="s">
        <v>262</v>
      </c>
      <c r="J13715" s="15">
        <v>1.9</v>
      </c>
    </row>
    <row r="13716" spans="1:10" x14ac:dyDescent="0.3">
      <c r="A13716" s="38" t="s">
        <v>262</v>
      </c>
      <c r="B13716" s="15">
        <v>285000</v>
      </c>
      <c r="C13716" s="15">
        <v>849500</v>
      </c>
      <c r="E13716" s="36" t="s">
        <v>250</v>
      </c>
      <c r="F13716" s="15">
        <v>974500</v>
      </c>
      <c r="G13716" s="15">
        <v>3872800</v>
      </c>
      <c r="I13716" s="38" t="s">
        <v>263</v>
      </c>
      <c r="J13716" s="15">
        <v>1.7</v>
      </c>
    </row>
    <row r="13717" spans="1:10" x14ac:dyDescent="0.3">
      <c r="A13717" s="38" t="s">
        <v>263</v>
      </c>
      <c r="B13717" s="15">
        <v>195670</v>
      </c>
      <c r="C13717" s="15">
        <v>953340</v>
      </c>
      <c r="E13717" s="37" t="s">
        <v>252</v>
      </c>
      <c r="F13717" s="15">
        <v>312750</v>
      </c>
      <c r="G13717" s="15">
        <v>1258900</v>
      </c>
      <c r="I13717" s="35" t="s">
        <v>272</v>
      </c>
      <c r="J13717" s="15"/>
    </row>
    <row r="13718" spans="1:10" x14ac:dyDescent="0.3">
      <c r="A13718" s="35" t="s">
        <v>268</v>
      </c>
      <c r="B13718" s="15"/>
      <c r="C13718" s="15"/>
      <c r="E13718" s="37" t="s">
        <v>255</v>
      </c>
      <c r="F13718" s="15">
        <v>344000</v>
      </c>
      <c r="G13718" s="15">
        <v>1978400</v>
      </c>
      <c r="I13718" s="38" t="s">
        <v>245</v>
      </c>
      <c r="J13718" s="15">
        <v>1.6</v>
      </c>
    </row>
    <row r="13719" spans="1:10" x14ac:dyDescent="0.3">
      <c r="A13719" s="38" t="s">
        <v>245</v>
      </c>
      <c r="B13719" s="15">
        <v>115000</v>
      </c>
      <c r="C13719" s="15">
        <v>115000</v>
      </c>
      <c r="E13719" s="37" t="s">
        <v>258</v>
      </c>
      <c r="F13719" s="15">
        <v>317750</v>
      </c>
      <c r="G13719" s="15">
        <v>635500</v>
      </c>
      <c r="I13719" s="38" t="s">
        <v>247</v>
      </c>
      <c r="J13719" s="15">
        <v>1.5</v>
      </c>
    </row>
    <row r="13720" spans="1:10" x14ac:dyDescent="0.3">
      <c r="A13720" s="38" t="s">
        <v>247</v>
      </c>
      <c r="B13720" s="15">
        <v>496000</v>
      </c>
      <c r="C13720" s="15">
        <v>496000</v>
      </c>
      <c r="E13720" s="36" t="s">
        <v>253</v>
      </c>
      <c r="F13720" s="15">
        <v>767375</v>
      </c>
      <c r="G13720" s="15">
        <v>2892325</v>
      </c>
      <c r="I13720" s="38" t="s">
        <v>249</v>
      </c>
      <c r="J13720" s="15">
        <v>1.4</v>
      </c>
    </row>
    <row r="13721" spans="1:10" x14ac:dyDescent="0.3">
      <c r="A13721" s="38" t="s">
        <v>249</v>
      </c>
      <c r="B13721" s="15">
        <v>279950</v>
      </c>
      <c r="C13721" s="15">
        <v>279950</v>
      </c>
      <c r="E13721" s="35" t="s">
        <v>273</v>
      </c>
      <c r="F13721" s="15">
        <v>3521075</v>
      </c>
      <c r="G13721" s="15">
        <v>14485698</v>
      </c>
      <c r="I13721" s="38" t="s">
        <v>251</v>
      </c>
      <c r="J13721" s="15">
        <v>1.8</v>
      </c>
    </row>
    <row r="13722" spans="1:10" x14ac:dyDescent="0.3">
      <c r="A13722" s="38" t="s">
        <v>251</v>
      </c>
      <c r="B13722" s="15">
        <v>473544</v>
      </c>
      <c r="C13722" s="15">
        <v>1533637</v>
      </c>
      <c r="E13722" s="36" t="s">
        <v>246</v>
      </c>
      <c r="F13722" s="15">
        <v>992925</v>
      </c>
      <c r="G13722" s="15">
        <v>2884801</v>
      </c>
      <c r="I13722" s="38" t="s">
        <v>254</v>
      </c>
      <c r="J13722" s="15">
        <v>1.9</v>
      </c>
    </row>
    <row r="13723" spans="1:10" x14ac:dyDescent="0.3">
      <c r="A13723" s="38" t="s">
        <v>254</v>
      </c>
      <c r="B13723" s="15">
        <v>256900</v>
      </c>
      <c r="C13723" s="15">
        <v>1234400</v>
      </c>
      <c r="E13723" s="36" t="s">
        <v>248</v>
      </c>
      <c r="F13723" s="15">
        <v>1074825</v>
      </c>
      <c r="G13723" s="15">
        <v>7731100</v>
      </c>
      <c r="I13723" s="38" t="s">
        <v>257</v>
      </c>
      <c r="J13723" s="15">
        <v>2.2000000000000002</v>
      </c>
    </row>
    <row r="13724" spans="1:10" x14ac:dyDescent="0.3">
      <c r="A13724" s="38" t="s">
        <v>257</v>
      </c>
      <c r="B13724" s="15">
        <v>198125</v>
      </c>
      <c r="C13724" s="15">
        <v>1754750</v>
      </c>
      <c r="E13724" s="36" t="s">
        <v>250</v>
      </c>
      <c r="F13724" s="15">
        <v>776425</v>
      </c>
      <c r="G13724" s="15">
        <v>2775897</v>
      </c>
      <c r="I13724" s="38" t="s">
        <v>252</v>
      </c>
      <c r="J13724" s="15">
        <v>2.5</v>
      </c>
    </row>
    <row r="13725" spans="1:10" x14ac:dyDescent="0.3">
      <c r="A13725" s="38" t="s">
        <v>252</v>
      </c>
      <c r="B13725" s="15">
        <v>761250</v>
      </c>
      <c r="C13725" s="15">
        <v>927500</v>
      </c>
      <c r="E13725" s="37" t="s">
        <v>252</v>
      </c>
      <c r="F13725" s="15">
        <v>301925</v>
      </c>
      <c r="G13725" s="15">
        <v>1250897</v>
      </c>
      <c r="I13725" s="38" t="s">
        <v>255</v>
      </c>
      <c r="J13725" s="15">
        <v>2.4</v>
      </c>
    </row>
    <row r="13726" spans="1:10" x14ac:dyDescent="0.3">
      <c r="A13726" s="38" t="s">
        <v>255</v>
      </c>
      <c r="B13726" s="15">
        <v>559700</v>
      </c>
      <c r="C13726" s="15">
        <v>1929900</v>
      </c>
      <c r="E13726" s="37" t="s">
        <v>255</v>
      </c>
      <c r="F13726" s="15">
        <v>231500</v>
      </c>
      <c r="G13726" s="15">
        <v>1039000</v>
      </c>
      <c r="I13726" s="38" t="s">
        <v>258</v>
      </c>
      <c r="J13726" s="15">
        <v>2.4</v>
      </c>
    </row>
    <row r="13727" spans="1:10" x14ac:dyDescent="0.3">
      <c r="A13727" s="38" t="s">
        <v>258</v>
      </c>
      <c r="B13727" s="15">
        <v>582000</v>
      </c>
      <c r="C13727" s="15">
        <v>1857000</v>
      </c>
      <c r="E13727" s="37" t="s">
        <v>258</v>
      </c>
      <c r="F13727" s="15">
        <v>243000</v>
      </c>
      <c r="G13727" s="15">
        <v>486000</v>
      </c>
      <c r="I13727" s="38" t="s">
        <v>260</v>
      </c>
      <c r="J13727" s="15">
        <v>2.1</v>
      </c>
    </row>
    <row r="13728" spans="1:10" x14ac:dyDescent="0.3">
      <c r="A13728" s="38" t="s">
        <v>260</v>
      </c>
      <c r="B13728" s="15">
        <v>250000</v>
      </c>
      <c r="C13728" s="15">
        <v>749950</v>
      </c>
      <c r="E13728" s="36" t="s">
        <v>253</v>
      </c>
      <c r="F13728" s="15">
        <v>676900</v>
      </c>
      <c r="G13728" s="15">
        <v>1093900</v>
      </c>
      <c r="I13728" s="38" t="s">
        <v>262</v>
      </c>
      <c r="J13728" s="15">
        <v>1.7</v>
      </c>
    </row>
    <row r="13729" spans="1:10" x14ac:dyDescent="0.3">
      <c r="A13729" s="38" t="s">
        <v>262</v>
      </c>
      <c r="B13729" s="15">
        <v>368000</v>
      </c>
      <c r="C13729" s="15">
        <v>609500</v>
      </c>
      <c r="E13729" s="35" t="s">
        <v>274</v>
      </c>
      <c r="F13729" s="15">
        <v>3332950</v>
      </c>
      <c r="G13729" s="15">
        <v>8392899</v>
      </c>
      <c r="I13729" s="38" t="s">
        <v>263</v>
      </c>
      <c r="J13729" s="15">
        <v>1.4</v>
      </c>
    </row>
    <row r="13730" spans="1:10" x14ac:dyDescent="0.3">
      <c r="A13730" s="38" t="s">
        <v>263</v>
      </c>
      <c r="B13730" s="15">
        <v>403100</v>
      </c>
      <c r="C13730" s="15">
        <v>1121100</v>
      </c>
      <c r="E13730" s="36" t="s">
        <v>246</v>
      </c>
      <c r="F13730" s="15">
        <v>654450</v>
      </c>
      <c r="G13730" s="15">
        <v>991400</v>
      </c>
      <c r="I13730" s="35" t="s">
        <v>273</v>
      </c>
      <c r="J13730" s="15"/>
    </row>
    <row r="13731" spans="1:10" x14ac:dyDescent="0.3">
      <c r="A13731" s="35" t="s">
        <v>269</v>
      </c>
      <c r="B13731" s="15"/>
      <c r="C13731" s="15"/>
      <c r="E13731" s="36" t="s">
        <v>248</v>
      </c>
      <c r="F13731" s="15">
        <v>612000</v>
      </c>
      <c r="G13731" s="15">
        <v>2107000</v>
      </c>
      <c r="I13731" s="38" t="s">
        <v>245</v>
      </c>
      <c r="J13731" s="15">
        <v>1.3</v>
      </c>
    </row>
    <row r="13732" spans="1:10" x14ac:dyDescent="0.3">
      <c r="A13732" s="38" t="s">
        <v>245</v>
      </c>
      <c r="B13732" s="15">
        <v>200750</v>
      </c>
      <c r="C13732" s="15">
        <v>878500</v>
      </c>
      <c r="E13732" s="36" t="s">
        <v>250</v>
      </c>
      <c r="F13732" s="15">
        <v>1104500</v>
      </c>
      <c r="G13732" s="15">
        <v>2861500</v>
      </c>
      <c r="I13732" s="38" t="s">
        <v>247</v>
      </c>
      <c r="J13732" s="15">
        <v>1.1000000000000001</v>
      </c>
    </row>
    <row r="13733" spans="1:10" x14ac:dyDescent="0.3">
      <c r="A13733" s="38" t="s">
        <v>247</v>
      </c>
      <c r="B13733" s="15">
        <v>248750</v>
      </c>
      <c r="C13733" s="15">
        <v>497500</v>
      </c>
      <c r="E13733" s="37" t="s">
        <v>252</v>
      </c>
      <c r="F13733" s="15">
        <v>483500</v>
      </c>
      <c r="G13733" s="15">
        <v>1885500</v>
      </c>
      <c r="I13733" s="38" t="s">
        <v>249</v>
      </c>
      <c r="J13733" s="15">
        <v>1.1000000000000001</v>
      </c>
    </row>
    <row r="13734" spans="1:10" x14ac:dyDescent="0.3">
      <c r="A13734" s="38" t="s">
        <v>249</v>
      </c>
      <c r="B13734" s="15">
        <v>85001</v>
      </c>
      <c r="C13734" s="15">
        <v>170001</v>
      </c>
      <c r="E13734" s="37" t="s">
        <v>255</v>
      </c>
      <c r="F13734" s="15">
        <v>355000</v>
      </c>
      <c r="G13734" s="15">
        <v>710000</v>
      </c>
      <c r="I13734" s="38" t="s">
        <v>251</v>
      </c>
      <c r="J13734" s="15">
        <v>1.4</v>
      </c>
    </row>
    <row r="13735" spans="1:10" x14ac:dyDescent="0.3">
      <c r="A13735" s="38" t="s">
        <v>251</v>
      </c>
      <c r="B13735" s="15">
        <v>347774</v>
      </c>
      <c r="C13735" s="15">
        <v>1446749</v>
      </c>
      <c r="E13735" s="37" t="s">
        <v>258</v>
      </c>
      <c r="F13735" s="15">
        <v>266000</v>
      </c>
      <c r="G13735" s="15">
        <v>266000</v>
      </c>
      <c r="I13735" s="38" t="s">
        <v>254</v>
      </c>
      <c r="J13735" s="15">
        <v>1.5</v>
      </c>
    </row>
    <row r="13736" spans="1:10" x14ac:dyDescent="0.3">
      <c r="A13736" s="38" t="s">
        <v>254</v>
      </c>
      <c r="B13736" s="15">
        <v>479500</v>
      </c>
      <c r="C13736" s="15">
        <v>3632300</v>
      </c>
      <c r="E13736" s="36" t="s">
        <v>253</v>
      </c>
      <c r="F13736" s="15">
        <v>962000</v>
      </c>
      <c r="G13736" s="15">
        <v>2432999</v>
      </c>
      <c r="I13736" s="38" t="s">
        <v>257</v>
      </c>
      <c r="J13736" s="15">
        <v>2</v>
      </c>
    </row>
    <row r="13737" spans="1:10" x14ac:dyDescent="0.3">
      <c r="A13737" s="38" t="s">
        <v>257</v>
      </c>
      <c r="B13737" s="15">
        <v>476205</v>
      </c>
      <c r="C13737" s="15">
        <v>2755259</v>
      </c>
      <c r="E13737" s="35" t="s">
        <v>275</v>
      </c>
      <c r="F13737" s="15">
        <v>3371800</v>
      </c>
      <c r="G13737" s="15">
        <v>7545700</v>
      </c>
      <c r="I13737" s="38" t="s">
        <v>252</v>
      </c>
      <c r="J13737" s="15">
        <v>2</v>
      </c>
    </row>
    <row r="13738" spans="1:10" x14ac:dyDescent="0.3">
      <c r="A13738" s="38" t="s">
        <v>252</v>
      </c>
      <c r="B13738" s="15">
        <v>302500</v>
      </c>
      <c r="C13738" s="15">
        <v>897500</v>
      </c>
      <c r="E13738" s="36" t="s">
        <v>246</v>
      </c>
      <c r="F13738" s="15">
        <v>187500</v>
      </c>
      <c r="G13738" s="15">
        <v>375000</v>
      </c>
      <c r="I13738" s="38" t="s">
        <v>255</v>
      </c>
      <c r="J13738" s="15">
        <v>2.2000000000000002</v>
      </c>
    </row>
    <row r="13739" spans="1:10" x14ac:dyDescent="0.3">
      <c r="A13739" s="38" t="s">
        <v>255</v>
      </c>
      <c r="B13739" s="15">
        <v>736600</v>
      </c>
      <c r="C13739" s="15">
        <v>1433600</v>
      </c>
      <c r="E13739" s="36" t="s">
        <v>248</v>
      </c>
      <c r="F13739" s="15">
        <v>966400</v>
      </c>
      <c r="G13739" s="15">
        <v>1263900</v>
      </c>
      <c r="I13739" s="38" t="s">
        <v>258</v>
      </c>
      <c r="J13739" s="15">
        <v>1.8</v>
      </c>
    </row>
    <row r="13740" spans="1:10" x14ac:dyDescent="0.3">
      <c r="A13740" s="38" t="s">
        <v>258</v>
      </c>
      <c r="B13740" s="15">
        <v>207000</v>
      </c>
      <c r="C13740" s="15">
        <v>1408500</v>
      </c>
      <c r="E13740" s="36" t="s">
        <v>250</v>
      </c>
      <c r="F13740" s="15">
        <v>1268000</v>
      </c>
      <c r="G13740" s="15">
        <v>4241900</v>
      </c>
      <c r="I13740" s="38" t="s">
        <v>260</v>
      </c>
      <c r="J13740" s="15">
        <v>1.6</v>
      </c>
    </row>
    <row r="13741" spans="1:10" x14ac:dyDescent="0.3">
      <c r="A13741" s="38" t="s">
        <v>260</v>
      </c>
      <c r="B13741" s="15">
        <v>383950</v>
      </c>
      <c r="C13741" s="15">
        <v>542950</v>
      </c>
      <c r="E13741" s="37" t="s">
        <v>252</v>
      </c>
      <c r="F13741" s="15">
        <v>475000</v>
      </c>
      <c r="G13741" s="15">
        <v>1305000</v>
      </c>
      <c r="I13741" s="38" t="s">
        <v>262</v>
      </c>
      <c r="J13741" s="15">
        <v>1.3</v>
      </c>
    </row>
    <row r="13742" spans="1:10" x14ac:dyDescent="0.3">
      <c r="A13742" s="38" t="s">
        <v>262</v>
      </c>
      <c r="B13742" s="15">
        <v>233500</v>
      </c>
      <c r="C13742" s="15">
        <v>467000</v>
      </c>
      <c r="E13742" s="37" t="s">
        <v>255</v>
      </c>
      <c r="F13742" s="15">
        <v>320500</v>
      </c>
      <c r="G13742" s="15">
        <v>1991900</v>
      </c>
      <c r="I13742" s="38" t="s">
        <v>263</v>
      </c>
      <c r="J13742" s="15">
        <v>0.9</v>
      </c>
    </row>
    <row r="13743" spans="1:10" x14ac:dyDescent="0.3">
      <c r="A13743" s="38" t="s">
        <v>263</v>
      </c>
      <c r="B13743" s="15">
        <v>432475</v>
      </c>
      <c r="C13743" s="15">
        <v>1530400</v>
      </c>
      <c r="E13743" s="37" t="s">
        <v>258</v>
      </c>
      <c r="F13743" s="15">
        <v>472500</v>
      </c>
      <c r="G13743" s="15">
        <v>945000</v>
      </c>
      <c r="I13743" s="35" t="s">
        <v>274</v>
      </c>
      <c r="J13743" s="15"/>
    </row>
    <row r="13744" spans="1:10" x14ac:dyDescent="0.3">
      <c r="A13744" s="35" t="s">
        <v>270</v>
      </c>
      <c r="B13744" s="15"/>
      <c r="C13744" s="15"/>
      <c r="E13744" s="36" t="s">
        <v>253</v>
      </c>
      <c r="F13744" s="15">
        <v>949900</v>
      </c>
      <c r="G13744" s="15">
        <v>1664900</v>
      </c>
      <c r="I13744" s="38" t="s">
        <v>245</v>
      </c>
      <c r="J13744" s="15">
        <v>0.7</v>
      </c>
    </row>
    <row r="13745" spans="1:10" x14ac:dyDescent="0.3">
      <c r="A13745" s="38" t="s">
        <v>245</v>
      </c>
      <c r="B13745" s="15">
        <v>557500</v>
      </c>
      <c r="C13745" s="15">
        <v>870000</v>
      </c>
      <c r="E13745" s="14">
        <v>450</v>
      </c>
      <c r="F13745" s="15">
        <v>111207817</v>
      </c>
      <c r="G13745" s="15">
        <v>2303489129</v>
      </c>
      <c r="I13745" s="38" t="s">
        <v>247</v>
      </c>
      <c r="J13745" s="15">
        <v>0.8</v>
      </c>
    </row>
    <row r="13746" spans="1:10" x14ac:dyDescent="0.3">
      <c r="A13746" s="38" t="s">
        <v>247</v>
      </c>
      <c r="B13746" s="15">
        <v>535750</v>
      </c>
      <c r="C13746" s="15">
        <v>2901500</v>
      </c>
      <c r="E13746" s="35" t="s">
        <v>259</v>
      </c>
      <c r="F13746" s="15">
        <v>5838368</v>
      </c>
      <c r="G13746" s="15">
        <v>101655592</v>
      </c>
      <c r="I13746" s="38" t="s">
        <v>249</v>
      </c>
      <c r="J13746" s="15">
        <v>1</v>
      </c>
    </row>
    <row r="13747" spans="1:10" x14ac:dyDescent="0.3">
      <c r="A13747" s="38" t="s">
        <v>249</v>
      </c>
      <c r="B13747" s="15">
        <v>384485</v>
      </c>
      <c r="C13747" s="15">
        <v>650470</v>
      </c>
      <c r="E13747" s="36" t="s">
        <v>246</v>
      </c>
      <c r="F13747" s="15">
        <v>1589350</v>
      </c>
      <c r="G13747" s="15">
        <v>15531965</v>
      </c>
      <c r="I13747" s="38" t="s">
        <v>251</v>
      </c>
      <c r="J13747" s="15">
        <v>1</v>
      </c>
    </row>
    <row r="13748" spans="1:10" x14ac:dyDescent="0.3">
      <c r="A13748" s="38" t="s">
        <v>251</v>
      </c>
      <c r="B13748" s="15">
        <v>524000</v>
      </c>
      <c r="C13748" s="15">
        <v>1763900</v>
      </c>
      <c r="E13748" s="36" t="s">
        <v>248</v>
      </c>
      <c r="F13748" s="15">
        <v>1470600</v>
      </c>
      <c r="G13748" s="15">
        <v>29652334</v>
      </c>
      <c r="I13748" s="38" t="s">
        <v>254</v>
      </c>
      <c r="J13748" s="15">
        <v>1.4</v>
      </c>
    </row>
    <row r="13749" spans="1:10" x14ac:dyDescent="0.3">
      <c r="A13749" s="38" t="s">
        <v>254</v>
      </c>
      <c r="B13749" s="15">
        <v>489000</v>
      </c>
      <c r="C13749" s="15">
        <v>1739400</v>
      </c>
      <c r="E13749" s="36" t="s">
        <v>250</v>
      </c>
      <c r="F13749" s="15">
        <v>1306718</v>
      </c>
      <c r="G13749" s="15">
        <v>28733736</v>
      </c>
      <c r="I13749" s="38" t="s">
        <v>257</v>
      </c>
      <c r="J13749" s="15">
        <v>1.9</v>
      </c>
    </row>
    <row r="13750" spans="1:10" x14ac:dyDescent="0.3">
      <c r="A13750" s="38" t="s">
        <v>257</v>
      </c>
      <c r="B13750" s="15">
        <v>455799</v>
      </c>
      <c r="C13750" s="15">
        <v>1186350</v>
      </c>
      <c r="E13750" s="37" t="s">
        <v>252</v>
      </c>
      <c r="F13750" s="15">
        <v>570200</v>
      </c>
      <c r="G13750" s="15">
        <v>8483947</v>
      </c>
      <c r="I13750" s="38" t="s">
        <v>252</v>
      </c>
      <c r="J13750" s="15">
        <v>2.2999999999999998</v>
      </c>
    </row>
    <row r="13751" spans="1:10" x14ac:dyDescent="0.3">
      <c r="A13751" s="38" t="s">
        <v>252</v>
      </c>
      <c r="B13751" s="15">
        <v>289950</v>
      </c>
      <c r="C13751" s="15">
        <v>2104691</v>
      </c>
      <c r="E13751" s="37" t="s">
        <v>255</v>
      </c>
      <c r="F13751" s="15">
        <v>368900</v>
      </c>
      <c r="G13751" s="15">
        <v>11710999</v>
      </c>
      <c r="I13751" s="38" t="s">
        <v>255</v>
      </c>
      <c r="J13751" s="15">
        <v>2.7</v>
      </c>
    </row>
    <row r="13752" spans="1:10" x14ac:dyDescent="0.3">
      <c r="A13752" s="38" t="s">
        <v>255</v>
      </c>
      <c r="B13752" s="15">
        <v>463000</v>
      </c>
      <c r="C13752" s="15">
        <v>1708000</v>
      </c>
      <c r="E13752" s="37" t="s">
        <v>258</v>
      </c>
      <c r="F13752" s="15">
        <v>367618</v>
      </c>
      <c r="G13752" s="15">
        <v>8538790</v>
      </c>
      <c r="I13752" s="38" t="s">
        <v>258</v>
      </c>
      <c r="J13752" s="15">
        <v>2.7</v>
      </c>
    </row>
    <row r="13753" spans="1:10" x14ac:dyDescent="0.3">
      <c r="A13753" s="38" t="s">
        <v>258</v>
      </c>
      <c r="B13753" s="15">
        <v>762925</v>
      </c>
      <c r="C13753" s="15">
        <v>2362450</v>
      </c>
      <c r="E13753" s="36" t="s">
        <v>253</v>
      </c>
      <c r="F13753" s="15">
        <v>1471700</v>
      </c>
      <c r="G13753" s="15">
        <v>27737557</v>
      </c>
      <c r="I13753" s="38" t="s">
        <v>260</v>
      </c>
      <c r="J13753" s="15">
        <v>2.2999999999999998</v>
      </c>
    </row>
    <row r="13754" spans="1:10" x14ac:dyDescent="0.3">
      <c r="A13754" s="38" t="s">
        <v>260</v>
      </c>
      <c r="B13754" s="15">
        <v>530000</v>
      </c>
      <c r="C13754" s="15">
        <v>1505450</v>
      </c>
      <c r="E13754" s="35" t="s">
        <v>265</v>
      </c>
      <c r="F13754" s="15">
        <v>6572111</v>
      </c>
      <c r="G13754" s="15">
        <v>130628543</v>
      </c>
      <c r="I13754" s="38" t="s">
        <v>262</v>
      </c>
      <c r="J13754" s="15">
        <v>1.7</v>
      </c>
    </row>
    <row r="13755" spans="1:10" x14ac:dyDescent="0.3">
      <c r="A13755" s="38" t="s">
        <v>262</v>
      </c>
      <c r="B13755" s="15">
        <v>311475</v>
      </c>
      <c r="C13755" s="15">
        <v>1147950</v>
      </c>
      <c r="E13755" s="36" t="s">
        <v>246</v>
      </c>
      <c r="F13755" s="15">
        <v>1185321</v>
      </c>
      <c r="G13755" s="15">
        <v>19244865</v>
      </c>
      <c r="I13755" s="38" t="s">
        <v>263</v>
      </c>
      <c r="J13755" s="15">
        <v>1.4</v>
      </c>
    </row>
    <row r="13756" spans="1:10" x14ac:dyDescent="0.3">
      <c r="A13756" s="38" t="s">
        <v>263</v>
      </c>
      <c r="B13756" s="15">
        <v>185000</v>
      </c>
      <c r="C13756" s="15">
        <v>557000</v>
      </c>
      <c r="E13756" s="36" t="s">
        <v>248</v>
      </c>
      <c r="F13756" s="15">
        <v>1385875</v>
      </c>
      <c r="G13756" s="15">
        <v>32588305</v>
      </c>
      <c r="I13756" s="35" t="s">
        <v>275</v>
      </c>
      <c r="J13756" s="15"/>
    </row>
    <row r="13757" spans="1:10" x14ac:dyDescent="0.3">
      <c r="A13757" s="35" t="s">
        <v>271</v>
      </c>
      <c r="B13757" s="15"/>
      <c r="C13757" s="15"/>
      <c r="E13757" s="36" t="s">
        <v>250</v>
      </c>
      <c r="F13757" s="15">
        <v>1992475</v>
      </c>
      <c r="G13757" s="15">
        <v>40875745</v>
      </c>
      <c r="I13757" s="38" t="s">
        <v>245</v>
      </c>
      <c r="J13757" s="15">
        <v>1.3</v>
      </c>
    </row>
    <row r="13758" spans="1:10" x14ac:dyDescent="0.3">
      <c r="A13758" s="38" t="s">
        <v>245</v>
      </c>
      <c r="B13758" s="15">
        <v>294900</v>
      </c>
      <c r="C13758" s="15">
        <v>1372800</v>
      </c>
      <c r="E13758" s="37" t="s">
        <v>252</v>
      </c>
      <c r="F13758" s="15">
        <v>667775</v>
      </c>
      <c r="G13758" s="15">
        <v>10776221</v>
      </c>
      <c r="I13758" s="38" t="s">
        <v>247</v>
      </c>
      <c r="J13758" s="15">
        <v>1.1000000000000001</v>
      </c>
    </row>
    <row r="13759" spans="1:10" x14ac:dyDescent="0.3">
      <c r="A13759" s="38" t="s">
        <v>247</v>
      </c>
      <c r="B13759" s="15">
        <v>472850</v>
      </c>
      <c r="C13759" s="15">
        <v>472850</v>
      </c>
      <c r="E13759" s="37" t="s">
        <v>255</v>
      </c>
      <c r="F13759" s="15">
        <v>713750</v>
      </c>
      <c r="G13759" s="15">
        <v>13246598</v>
      </c>
      <c r="I13759" s="38" t="s">
        <v>249</v>
      </c>
      <c r="J13759" s="15">
        <v>1.2</v>
      </c>
    </row>
    <row r="13760" spans="1:10" x14ac:dyDescent="0.3">
      <c r="A13760" s="38" t="s">
        <v>249</v>
      </c>
      <c r="B13760" s="15">
        <v>469875</v>
      </c>
      <c r="C13760" s="15">
        <v>1314850</v>
      </c>
      <c r="E13760" s="37" t="s">
        <v>258</v>
      </c>
      <c r="F13760" s="15">
        <v>610950</v>
      </c>
      <c r="G13760" s="15">
        <v>16852926</v>
      </c>
      <c r="I13760" s="38" t="s">
        <v>251</v>
      </c>
      <c r="J13760" s="15">
        <v>1.3</v>
      </c>
    </row>
    <row r="13761" spans="1:10" x14ac:dyDescent="0.3">
      <c r="A13761" s="38" t="s">
        <v>251</v>
      </c>
      <c r="B13761" s="15">
        <v>624950</v>
      </c>
      <c r="C13761" s="15">
        <v>1885950</v>
      </c>
      <c r="E13761" s="36" t="s">
        <v>253</v>
      </c>
      <c r="F13761" s="15">
        <v>2008440</v>
      </c>
      <c r="G13761" s="15">
        <v>37919628</v>
      </c>
      <c r="I13761" s="38" t="s">
        <v>254</v>
      </c>
      <c r="J13761" s="15">
        <v>1.8</v>
      </c>
    </row>
    <row r="13762" spans="1:10" x14ac:dyDescent="0.3">
      <c r="A13762" s="38" t="s">
        <v>254</v>
      </c>
      <c r="B13762" s="15">
        <v>1003500</v>
      </c>
      <c r="C13762" s="15">
        <v>3836500</v>
      </c>
      <c r="E13762" s="35" t="s">
        <v>244</v>
      </c>
      <c r="F13762" s="15">
        <v>8768340</v>
      </c>
      <c r="G13762" s="15">
        <v>221747244</v>
      </c>
      <c r="I13762" s="38" t="s">
        <v>257</v>
      </c>
      <c r="J13762" s="15">
        <v>1.7</v>
      </c>
    </row>
    <row r="13763" spans="1:10" x14ac:dyDescent="0.3">
      <c r="A13763" s="38" t="s">
        <v>257</v>
      </c>
      <c r="B13763" s="15">
        <v>446000</v>
      </c>
      <c r="C13763" s="15">
        <v>1520300</v>
      </c>
      <c r="E13763" s="36" t="s">
        <v>246</v>
      </c>
      <c r="F13763" s="15">
        <v>1711644</v>
      </c>
      <c r="G13763" s="15">
        <v>44244349</v>
      </c>
      <c r="I13763" s="38" t="s">
        <v>252</v>
      </c>
      <c r="J13763" s="15">
        <v>1.7</v>
      </c>
    </row>
    <row r="13764" spans="1:10" x14ac:dyDescent="0.3">
      <c r="A13764" s="38" t="s">
        <v>252</v>
      </c>
      <c r="B13764" s="15">
        <v>644945</v>
      </c>
      <c r="C13764" s="15">
        <v>2134940</v>
      </c>
      <c r="E13764" s="36" t="s">
        <v>248</v>
      </c>
      <c r="F13764" s="15">
        <v>2439596</v>
      </c>
      <c r="G13764" s="15">
        <v>61653652</v>
      </c>
      <c r="I13764" s="38" t="s">
        <v>255</v>
      </c>
      <c r="J13764" s="15">
        <v>1.7</v>
      </c>
    </row>
    <row r="13765" spans="1:10" x14ac:dyDescent="0.3">
      <c r="A13765" s="38" t="s">
        <v>255</v>
      </c>
      <c r="B13765" s="15">
        <v>583000</v>
      </c>
      <c r="C13765" s="15">
        <v>583000</v>
      </c>
      <c r="E13765" s="36" t="s">
        <v>250</v>
      </c>
      <c r="F13765" s="15">
        <v>2151254</v>
      </c>
      <c r="G13765" s="15">
        <v>63448156</v>
      </c>
      <c r="I13765" s="38" t="s">
        <v>258</v>
      </c>
      <c r="J13765" s="15">
        <v>1.4</v>
      </c>
    </row>
    <row r="13766" spans="1:10" x14ac:dyDescent="0.3">
      <c r="A13766" s="38" t="s">
        <v>258</v>
      </c>
      <c r="B13766" s="15">
        <v>828370</v>
      </c>
      <c r="C13766" s="15">
        <v>3637220</v>
      </c>
      <c r="E13766" s="37" t="s">
        <v>252</v>
      </c>
      <c r="F13766" s="15">
        <v>761450</v>
      </c>
      <c r="G13766" s="15">
        <v>19541385</v>
      </c>
      <c r="I13766" s="38" t="s">
        <v>260</v>
      </c>
      <c r="J13766" s="15">
        <v>1.2</v>
      </c>
    </row>
    <row r="13767" spans="1:10" x14ac:dyDescent="0.3">
      <c r="A13767" s="38" t="s">
        <v>260</v>
      </c>
      <c r="B13767" s="15">
        <v>568995</v>
      </c>
      <c r="C13767" s="15">
        <v>3339215</v>
      </c>
      <c r="E13767" s="37" t="s">
        <v>255</v>
      </c>
      <c r="F13767" s="15">
        <v>715900</v>
      </c>
      <c r="G13767" s="15">
        <v>20621842</v>
      </c>
      <c r="I13767" s="38" t="s">
        <v>262</v>
      </c>
      <c r="J13767" s="15">
        <v>0.6</v>
      </c>
    </row>
    <row r="13768" spans="1:10" x14ac:dyDescent="0.3">
      <c r="A13768" s="38" t="s">
        <v>262</v>
      </c>
      <c r="B13768" s="15">
        <v>735430</v>
      </c>
      <c r="C13768" s="15">
        <v>4379698</v>
      </c>
      <c r="E13768" s="37" t="s">
        <v>258</v>
      </c>
      <c r="F13768" s="15">
        <v>673904</v>
      </c>
      <c r="G13768" s="15">
        <v>23284929</v>
      </c>
      <c r="I13768" s="14">
        <v>120</v>
      </c>
      <c r="J13768" s="15">
        <v>762.9000000000002</v>
      </c>
    </row>
    <row r="13769" spans="1:10" x14ac:dyDescent="0.3">
      <c r="A13769" s="38" t="s">
        <v>263</v>
      </c>
      <c r="B13769" s="15">
        <v>485945</v>
      </c>
      <c r="C13769" s="15">
        <v>3329279</v>
      </c>
      <c r="E13769" s="36" t="s">
        <v>253</v>
      </c>
      <c r="F13769" s="15">
        <v>2465846</v>
      </c>
      <c r="G13769" s="15">
        <v>52401087</v>
      </c>
      <c r="I13769" s="35" t="s">
        <v>244</v>
      </c>
      <c r="J13769" s="15"/>
    </row>
    <row r="13770" spans="1:10" x14ac:dyDescent="0.3">
      <c r="A13770" s="35" t="s">
        <v>272</v>
      </c>
      <c r="B13770" s="15"/>
      <c r="C13770" s="15"/>
      <c r="E13770" s="35" t="s">
        <v>256</v>
      </c>
      <c r="F13770" s="15">
        <v>7965121</v>
      </c>
      <c r="G13770" s="15">
        <v>188696338</v>
      </c>
      <c r="I13770" s="38" t="s">
        <v>245</v>
      </c>
      <c r="J13770" s="15">
        <v>1.8</v>
      </c>
    </row>
    <row r="13771" spans="1:10" x14ac:dyDescent="0.3">
      <c r="A13771" s="38" t="s">
        <v>245</v>
      </c>
      <c r="B13771" s="15">
        <v>237498</v>
      </c>
      <c r="C13771" s="15">
        <v>1125995</v>
      </c>
      <c r="E13771" s="36" t="s">
        <v>246</v>
      </c>
      <c r="F13771" s="15">
        <v>2046900</v>
      </c>
      <c r="G13771" s="15">
        <v>40721901</v>
      </c>
      <c r="I13771" s="38" t="s">
        <v>247</v>
      </c>
      <c r="J13771" s="15">
        <v>2</v>
      </c>
    </row>
    <row r="13772" spans="1:10" x14ac:dyDescent="0.3">
      <c r="A13772" s="38" t="s">
        <v>247</v>
      </c>
      <c r="B13772" s="15">
        <v>530498</v>
      </c>
      <c r="C13772" s="15">
        <v>3122959</v>
      </c>
      <c r="E13772" s="36" t="s">
        <v>248</v>
      </c>
      <c r="F13772" s="15">
        <v>2915839</v>
      </c>
      <c r="G13772" s="15">
        <v>51563380</v>
      </c>
      <c r="I13772" s="38" t="s">
        <v>249</v>
      </c>
      <c r="J13772" s="15">
        <v>2</v>
      </c>
    </row>
    <row r="13773" spans="1:10" x14ac:dyDescent="0.3">
      <c r="A13773" s="38" t="s">
        <v>249</v>
      </c>
      <c r="B13773" s="15">
        <v>470639</v>
      </c>
      <c r="C13773" s="15">
        <v>4673765</v>
      </c>
      <c r="E13773" s="36" t="s">
        <v>250</v>
      </c>
      <c r="F13773" s="15">
        <v>1503932</v>
      </c>
      <c r="G13773" s="15">
        <v>60490421</v>
      </c>
      <c r="I13773" s="38" t="s">
        <v>251</v>
      </c>
      <c r="J13773" s="15">
        <v>2.5</v>
      </c>
    </row>
    <row r="13774" spans="1:10" x14ac:dyDescent="0.3">
      <c r="A13774" s="38" t="s">
        <v>251</v>
      </c>
      <c r="B13774" s="15">
        <v>1412859</v>
      </c>
      <c r="C13774" s="15">
        <v>6392376</v>
      </c>
      <c r="E13774" s="37" t="s">
        <v>252</v>
      </c>
      <c r="F13774" s="15">
        <v>539557</v>
      </c>
      <c r="G13774" s="15">
        <v>19631901</v>
      </c>
      <c r="I13774" s="38" t="s">
        <v>254</v>
      </c>
      <c r="J13774" s="15">
        <v>2.2999999999999998</v>
      </c>
    </row>
    <row r="13775" spans="1:10" x14ac:dyDescent="0.3">
      <c r="A13775" s="38" t="s">
        <v>254</v>
      </c>
      <c r="B13775" s="15">
        <v>1147303</v>
      </c>
      <c r="C13775" s="15">
        <v>7027703</v>
      </c>
      <c r="E13775" s="37" t="s">
        <v>255</v>
      </c>
      <c r="F13775" s="15">
        <v>519425</v>
      </c>
      <c r="G13775" s="15">
        <v>20539453</v>
      </c>
      <c r="I13775" s="38" t="s">
        <v>257</v>
      </c>
      <c r="J13775" s="15">
        <v>2.7</v>
      </c>
    </row>
    <row r="13776" spans="1:10" x14ac:dyDescent="0.3">
      <c r="A13776" s="38" t="s">
        <v>257</v>
      </c>
      <c r="B13776" s="15">
        <v>659837</v>
      </c>
      <c r="C13776" s="15">
        <v>6344283</v>
      </c>
      <c r="E13776" s="37" t="s">
        <v>258</v>
      </c>
      <c r="F13776" s="15">
        <v>444950</v>
      </c>
      <c r="G13776" s="15">
        <v>20319067</v>
      </c>
      <c r="I13776" s="38" t="s">
        <v>252</v>
      </c>
      <c r="J13776" s="15">
        <v>3.1</v>
      </c>
    </row>
    <row r="13777" spans="1:10" x14ac:dyDescent="0.3">
      <c r="A13777" s="38" t="s">
        <v>252</v>
      </c>
      <c r="B13777" s="15">
        <v>1111150</v>
      </c>
      <c r="C13777" s="15">
        <v>4902345</v>
      </c>
      <c r="E13777" s="36" t="s">
        <v>253</v>
      </c>
      <c r="F13777" s="15">
        <v>1498450</v>
      </c>
      <c r="G13777" s="15">
        <v>35920636</v>
      </c>
      <c r="I13777" s="38" t="s">
        <v>255</v>
      </c>
      <c r="J13777" s="15">
        <v>4</v>
      </c>
    </row>
    <row r="13778" spans="1:10" x14ac:dyDescent="0.3">
      <c r="A13778" s="38" t="s">
        <v>255</v>
      </c>
      <c r="B13778" s="15">
        <v>665495</v>
      </c>
      <c r="C13778" s="15">
        <v>4649210</v>
      </c>
      <c r="E13778" s="35" t="s">
        <v>261</v>
      </c>
      <c r="F13778" s="15">
        <v>6877568</v>
      </c>
      <c r="G13778" s="15">
        <v>121935284</v>
      </c>
      <c r="I13778" s="38" t="s">
        <v>258</v>
      </c>
      <c r="J13778" s="15">
        <v>3.7</v>
      </c>
    </row>
    <row r="13779" spans="1:10" x14ac:dyDescent="0.3">
      <c r="A13779" s="38" t="s">
        <v>258</v>
      </c>
      <c r="B13779" s="15">
        <v>599033</v>
      </c>
      <c r="C13779" s="15">
        <v>5731713</v>
      </c>
      <c r="E13779" s="36" t="s">
        <v>246</v>
      </c>
      <c r="F13779" s="15">
        <v>1761355</v>
      </c>
      <c r="G13779" s="15">
        <v>30796267</v>
      </c>
      <c r="I13779" s="38" t="s">
        <v>260</v>
      </c>
      <c r="J13779" s="15">
        <v>3.1</v>
      </c>
    </row>
    <row r="13780" spans="1:10" x14ac:dyDescent="0.3">
      <c r="A13780" s="38" t="s">
        <v>260</v>
      </c>
      <c r="B13780" s="15">
        <v>377343</v>
      </c>
      <c r="C13780" s="15">
        <v>3706843</v>
      </c>
      <c r="E13780" s="36" t="s">
        <v>248</v>
      </c>
      <c r="F13780" s="15">
        <v>1801890</v>
      </c>
      <c r="G13780" s="15">
        <v>36655069</v>
      </c>
      <c r="I13780" s="38" t="s">
        <v>262</v>
      </c>
      <c r="J13780" s="15">
        <v>2.9</v>
      </c>
    </row>
    <row r="13781" spans="1:10" x14ac:dyDescent="0.3">
      <c r="A13781" s="38" t="s">
        <v>262</v>
      </c>
      <c r="B13781" s="15">
        <v>804250</v>
      </c>
      <c r="C13781" s="15">
        <v>5517992</v>
      </c>
      <c r="E13781" s="36" t="s">
        <v>250</v>
      </c>
      <c r="F13781" s="15">
        <v>1850432</v>
      </c>
      <c r="G13781" s="15">
        <v>31704672</v>
      </c>
      <c r="I13781" s="38" t="s">
        <v>263</v>
      </c>
      <c r="J13781" s="15">
        <v>2.2999999999999998</v>
      </c>
    </row>
    <row r="13782" spans="1:10" x14ac:dyDescent="0.3">
      <c r="A13782" s="38" t="s">
        <v>263</v>
      </c>
      <c r="B13782" s="15">
        <v>910445</v>
      </c>
      <c r="C13782" s="15">
        <v>5320332</v>
      </c>
      <c r="E13782" s="37" t="s">
        <v>252</v>
      </c>
      <c r="F13782" s="15">
        <v>680150</v>
      </c>
      <c r="G13782" s="15">
        <v>10497228</v>
      </c>
      <c r="I13782" s="35" t="s">
        <v>256</v>
      </c>
      <c r="J13782" s="15"/>
    </row>
    <row r="13783" spans="1:10" x14ac:dyDescent="0.3">
      <c r="A13783" s="35" t="s">
        <v>273</v>
      </c>
      <c r="B13783" s="15"/>
      <c r="C13783" s="15"/>
      <c r="E13783" s="37" t="s">
        <v>255</v>
      </c>
      <c r="F13783" s="15">
        <v>477050</v>
      </c>
      <c r="G13783" s="15">
        <v>9610219</v>
      </c>
      <c r="I13783" s="38" t="s">
        <v>245</v>
      </c>
      <c r="J13783" s="15">
        <v>2.2999999999999998</v>
      </c>
    </row>
    <row r="13784" spans="1:10" x14ac:dyDescent="0.3">
      <c r="A13784" s="38" t="s">
        <v>245</v>
      </c>
      <c r="B13784" s="15">
        <v>374910</v>
      </c>
      <c r="C13784" s="15">
        <v>2690036</v>
      </c>
      <c r="E13784" s="37" t="s">
        <v>258</v>
      </c>
      <c r="F13784" s="15">
        <v>693232</v>
      </c>
      <c r="G13784" s="15">
        <v>11597225</v>
      </c>
      <c r="I13784" s="38" t="s">
        <v>247</v>
      </c>
      <c r="J13784" s="15">
        <v>2.6</v>
      </c>
    </row>
    <row r="13785" spans="1:10" x14ac:dyDescent="0.3">
      <c r="A13785" s="38" t="s">
        <v>247</v>
      </c>
      <c r="B13785" s="15">
        <v>616231</v>
      </c>
      <c r="C13785" s="15">
        <v>2902320</v>
      </c>
      <c r="E13785" s="36" t="s">
        <v>253</v>
      </c>
      <c r="F13785" s="15">
        <v>1463891</v>
      </c>
      <c r="G13785" s="15">
        <v>22779276</v>
      </c>
      <c r="I13785" s="38" t="s">
        <v>249</v>
      </c>
      <c r="J13785" s="15">
        <v>3</v>
      </c>
    </row>
    <row r="13786" spans="1:10" x14ac:dyDescent="0.3">
      <c r="A13786" s="38" t="s">
        <v>249</v>
      </c>
      <c r="B13786" s="15">
        <v>1334988</v>
      </c>
      <c r="C13786" s="15">
        <v>6468693</v>
      </c>
      <c r="E13786" s="35" t="s">
        <v>264</v>
      </c>
      <c r="F13786" s="15">
        <v>5484793</v>
      </c>
      <c r="G13786" s="15">
        <v>116403339</v>
      </c>
      <c r="I13786" s="38" t="s">
        <v>251</v>
      </c>
      <c r="J13786" s="15">
        <v>3.1</v>
      </c>
    </row>
    <row r="13787" spans="1:10" x14ac:dyDescent="0.3">
      <c r="A13787" s="38" t="s">
        <v>251</v>
      </c>
      <c r="B13787" s="15">
        <v>1100475</v>
      </c>
      <c r="C13787" s="15">
        <v>3216900</v>
      </c>
      <c r="E13787" s="36" t="s">
        <v>246</v>
      </c>
      <c r="F13787" s="15">
        <v>1444848</v>
      </c>
      <c r="G13787" s="15">
        <v>21189634</v>
      </c>
      <c r="I13787" s="38" t="s">
        <v>254</v>
      </c>
      <c r="J13787" s="15">
        <v>3.3</v>
      </c>
    </row>
    <row r="13788" spans="1:10" x14ac:dyDescent="0.3">
      <c r="A13788" s="38" t="s">
        <v>254</v>
      </c>
      <c r="B13788" s="15">
        <v>335000</v>
      </c>
      <c r="C13788" s="15">
        <v>2752950</v>
      </c>
      <c r="E13788" s="36" t="s">
        <v>248</v>
      </c>
      <c r="F13788" s="15">
        <v>1397168</v>
      </c>
      <c r="G13788" s="15">
        <v>27371986</v>
      </c>
      <c r="I13788" s="38" t="s">
        <v>257</v>
      </c>
      <c r="J13788" s="15">
        <v>3.6</v>
      </c>
    </row>
    <row r="13789" spans="1:10" x14ac:dyDescent="0.3">
      <c r="A13789" s="38" t="s">
        <v>257</v>
      </c>
      <c r="B13789" s="15">
        <v>350000</v>
      </c>
      <c r="C13789" s="15">
        <v>2482400</v>
      </c>
      <c r="E13789" s="36" t="s">
        <v>250</v>
      </c>
      <c r="F13789" s="15">
        <v>1328182</v>
      </c>
      <c r="G13789" s="15">
        <v>35706797</v>
      </c>
      <c r="I13789" s="38" t="s">
        <v>252</v>
      </c>
      <c r="J13789" s="15">
        <v>4.3</v>
      </c>
    </row>
    <row r="13790" spans="1:10" x14ac:dyDescent="0.3">
      <c r="A13790" s="38" t="s">
        <v>252</v>
      </c>
      <c r="B13790" s="15">
        <v>657000</v>
      </c>
      <c r="C13790" s="15">
        <v>3793000</v>
      </c>
      <c r="E13790" s="37" t="s">
        <v>252</v>
      </c>
      <c r="F13790" s="15">
        <v>450150</v>
      </c>
      <c r="G13790" s="15">
        <v>12841262</v>
      </c>
      <c r="I13790" s="38" t="s">
        <v>255</v>
      </c>
      <c r="J13790" s="15">
        <v>5</v>
      </c>
    </row>
    <row r="13791" spans="1:10" x14ac:dyDescent="0.3">
      <c r="A13791" s="38" t="s">
        <v>255</v>
      </c>
      <c r="B13791" s="15">
        <v>1417850</v>
      </c>
      <c r="C13791" s="15">
        <v>6752661</v>
      </c>
      <c r="E13791" s="37" t="s">
        <v>255</v>
      </c>
      <c r="F13791" s="15">
        <v>434901</v>
      </c>
      <c r="G13791" s="15">
        <v>13794235</v>
      </c>
      <c r="I13791" s="38" t="s">
        <v>258</v>
      </c>
      <c r="J13791" s="15">
        <v>5.3</v>
      </c>
    </row>
    <row r="13792" spans="1:10" x14ac:dyDescent="0.3">
      <c r="A13792" s="38" t="s">
        <v>258</v>
      </c>
      <c r="B13792" s="15">
        <v>587500</v>
      </c>
      <c r="C13792" s="15">
        <v>2334600</v>
      </c>
      <c r="E13792" s="37" t="s">
        <v>258</v>
      </c>
      <c r="F13792" s="15">
        <v>443131</v>
      </c>
      <c r="G13792" s="15">
        <v>9071300</v>
      </c>
      <c r="I13792" s="38" t="s">
        <v>260</v>
      </c>
      <c r="J13792" s="15">
        <v>5.6</v>
      </c>
    </row>
    <row r="13793" spans="1:10" x14ac:dyDescent="0.3">
      <c r="A13793" s="38" t="s">
        <v>260</v>
      </c>
      <c r="B13793" s="15">
        <v>431950</v>
      </c>
      <c r="C13793" s="15">
        <v>5548448</v>
      </c>
      <c r="E13793" s="36" t="s">
        <v>253</v>
      </c>
      <c r="F13793" s="15">
        <v>1314595</v>
      </c>
      <c r="G13793" s="15">
        <v>32134922</v>
      </c>
      <c r="I13793" s="38" t="s">
        <v>262</v>
      </c>
      <c r="J13793" s="15">
        <v>5.3</v>
      </c>
    </row>
    <row r="13794" spans="1:10" x14ac:dyDescent="0.3">
      <c r="A13794" s="38" t="s">
        <v>262</v>
      </c>
      <c r="B13794" s="15">
        <v>1294848</v>
      </c>
      <c r="C13794" s="15">
        <v>4956885</v>
      </c>
      <c r="E13794" s="35" t="s">
        <v>266</v>
      </c>
      <c r="F13794" s="15">
        <v>5133118</v>
      </c>
      <c r="G13794" s="15">
        <v>98233249</v>
      </c>
      <c r="I13794" s="38" t="s">
        <v>263</v>
      </c>
      <c r="J13794" s="15">
        <v>4.5999999999999996</v>
      </c>
    </row>
    <row r="13795" spans="1:10" x14ac:dyDescent="0.3">
      <c r="A13795" s="38" t="s">
        <v>263</v>
      </c>
      <c r="B13795" s="15">
        <v>786950</v>
      </c>
      <c r="C13795" s="15">
        <v>5050750</v>
      </c>
      <c r="E13795" s="36" t="s">
        <v>246</v>
      </c>
      <c r="F13795" s="15">
        <v>1317508</v>
      </c>
      <c r="G13795" s="15">
        <v>23653623</v>
      </c>
      <c r="I13795" s="35" t="s">
        <v>261</v>
      </c>
      <c r="J13795" s="15"/>
    </row>
    <row r="13796" spans="1:10" x14ac:dyDescent="0.3">
      <c r="A13796" s="35" t="s">
        <v>274</v>
      </c>
      <c r="B13796" s="15"/>
      <c r="C13796" s="15"/>
      <c r="E13796" s="36" t="s">
        <v>248</v>
      </c>
      <c r="F13796" s="15">
        <v>1310617</v>
      </c>
      <c r="G13796" s="15">
        <v>29497632</v>
      </c>
      <c r="I13796" s="38" t="s">
        <v>245</v>
      </c>
      <c r="J13796" s="15">
        <v>5.3</v>
      </c>
    </row>
    <row r="13797" spans="1:10" x14ac:dyDescent="0.3">
      <c r="A13797" s="38" t="s">
        <v>245</v>
      </c>
      <c r="B13797" s="15">
        <v>817995</v>
      </c>
      <c r="C13797" s="15">
        <v>5580980</v>
      </c>
      <c r="E13797" s="36" t="s">
        <v>250</v>
      </c>
      <c r="F13797" s="15">
        <v>1308573</v>
      </c>
      <c r="G13797" s="15">
        <v>22306574</v>
      </c>
      <c r="I13797" s="38" t="s">
        <v>247</v>
      </c>
      <c r="J13797" s="15">
        <v>5.8</v>
      </c>
    </row>
    <row r="13798" spans="1:10" x14ac:dyDescent="0.3">
      <c r="A13798" s="38" t="s">
        <v>247</v>
      </c>
      <c r="B13798" s="15">
        <v>484973</v>
      </c>
      <c r="C13798" s="15">
        <v>2770785</v>
      </c>
      <c r="E13798" s="37" t="s">
        <v>252</v>
      </c>
      <c r="F13798" s="15">
        <v>444250</v>
      </c>
      <c r="G13798" s="15">
        <v>8173670</v>
      </c>
      <c r="I13798" s="38" t="s">
        <v>249</v>
      </c>
      <c r="J13798" s="15">
        <v>6.3</v>
      </c>
    </row>
    <row r="13799" spans="1:10" x14ac:dyDescent="0.3">
      <c r="A13799" s="38" t="s">
        <v>249</v>
      </c>
      <c r="B13799" s="15">
        <v>809945</v>
      </c>
      <c r="C13799" s="15">
        <v>4679467</v>
      </c>
      <c r="E13799" s="37" t="s">
        <v>255</v>
      </c>
      <c r="F13799" s="15">
        <v>441950</v>
      </c>
      <c r="G13799" s="15">
        <v>8419807</v>
      </c>
      <c r="I13799" s="38" t="s">
        <v>251</v>
      </c>
      <c r="J13799" s="15">
        <v>7.2</v>
      </c>
    </row>
    <row r="13800" spans="1:10" x14ac:dyDescent="0.3">
      <c r="A13800" s="38" t="s">
        <v>251</v>
      </c>
      <c r="B13800" s="15">
        <v>381215</v>
      </c>
      <c r="C13800" s="15">
        <v>4482065</v>
      </c>
      <c r="E13800" s="37" t="s">
        <v>258</v>
      </c>
      <c r="F13800" s="15">
        <v>422373</v>
      </c>
      <c r="G13800" s="15">
        <v>5713097</v>
      </c>
      <c r="I13800" s="38" t="s">
        <v>254</v>
      </c>
      <c r="J13800" s="15">
        <v>8.4</v>
      </c>
    </row>
    <row r="13801" spans="1:10" x14ac:dyDescent="0.3">
      <c r="A13801" s="38" t="s">
        <v>254</v>
      </c>
      <c r="B13801" s="15">
        <v>1529375</v>
      </c>
      <c r="C13801" s="15">
        <v>9012490</v>
      </c>
      <c r="E13801" s="36" t="s">
        <v>253</v>
      </c>
      <c r="F13801" s="15">
        <v>1196420</v>
      </c>
      <c r="G13801" s="15">
        <v>22775420</v>
      </c>
      <c r="I13801" s="38" t="s">
        <v>257</v>
      </c>
      <c r="J13801" s="15">
        <v>9.6</v>
      </c>
    </row>
    <row r="13802" spans="1:10" x14ac:dyDescent="0.3">
      <c r="A13802" s="38" t="s">
        <v>257</v>
      </c>
      <c r="B13802" s="15">
        <v>432505</v>
      </c>
      <c r="C13802" s="15">
        <v>5673729</v>
      </c>
      <c r="E13802" s="35" t="s">
        <v>267</v>
      </c>
      <c r="F13802" s="15">
        <v>5675858</v>
      </c>
      <c r="G13802" s="15">
        <v>83250943</v>
      </c>
      <c r="I13802" s="38" t="s">
        <v>252</v>
      </c>
      <c r="J13802" s="15">
        <v>10.7</v>
      </c>
    </row>
    <row r="13803" spans="1:10" x14ac:dyDescent="0.3">
      <c r="A13803" s="38" t="s">
        <v>252</v>
      </c>
      <c r="B13803" s="15">
        <v>693000</v>
      </c>
      <c r="C13803" s="15">
        <v>4669340</v>
      </c>
      <c r="E13803" s="36" t="s">
        <v>246</v>
      </c>
      <c r="F13803" s="15">
        <v>1357500</v>
      </c>
      <c r="G13803" s="15">
        <v>16079577</v>
      </c>
      <c r="I13803" s="38" t="s">
        <v>255</v>
      </c>
      <c r="J13803" s="15">
        <v>10.4</v>
      </c>
    </row>
    <row r="13804" spans="1:10" x14ac:dyDescent="0.3">
      <c r="A13804" s="38" t="s">
        <v>255</v>
      </c>
      <c r="B13804" s="15">
        <v>955945</v>
      </c>
      <c r="C13804" s="15">
        <v>5192956</v>
      </c>
      <c r="E13804" s="36" t="s">
        <v>248</v>
      </c>
      <c r="F13804" s="15">
        <v>1812590</v>
      </c>
      <c r="G13804" s="15">
        <v>28675310</v>
      </c>
      <c r="I13804" s="38" t="s">
        <v>258</v>
      </c>
      <c r="J13804" s="15">
        <v>9.6</v>
      </c>
    </row>
    <row r="13805" spans="1:10" x14ac:dyDescent="0.3">
      <c r="A13805" s="38" t="s">
        <v>258</v>
      </c>
      <c r="B13805" s="15">
        <v>998138</v>
      </c>
      <c r="C13805" s="15">
        <v>9172852</v>
      </c>
      <c r="E13805" s="36" t="s">
        <v>250</v>
      </c>
      <c r="F13805" s="15">
        <v>1170420</v>
      </c>
      <c r="G13805" s="15">
        <v>20803330</v>
      </c>
      <c r="I13805" s="38" t="s">
        <v>260</v>
      </c>
      <c r="J13805" s="15">
        <v>9.1</v>
      </c>
    </row>
    <row r="13806" spans="1:10" x14ac:dyDescent="0.3">
      <c r="A13806" s="38" t="s">
        <v>260</v>
      </c>
      <c r="B13806" s="15">
        <v>1353474</v>
      </c>
      <c r="C13806" s="15">
        <v>5526238</v>
      </c>
      <c r="E13806" s="37" t="s">
        <v>252</v>
      </c>
      <c r="F13806" s="15">
        <v>402500</v>
      </c>
      <c r="G13806" s="15">
        <v>7399847</v>
      </c>
      <c r="I13806" s="38" t="s">
        <v>262</v>
      </c>
      <c r="J13806" s="15">
        <v>8.6999999999999993</v>
      </c>
    </row>
    <row r="13807" spans="1:10" x14ac:dyDescent="0.3">
      <c r="A13807" s="38" t="s">
        <v>262</v>
      </c>
      <c r="B13807" s="15">
        <v>1074445</v>
      </c>
      <c r="C13807" s="15">
        <v>8560259</v>
      </c>
      <c r="E13807" s="37" t="s">
        <v>255</v>
      </c>
      <c r="F13807" s="15">
        <v>392750</v>
      </c>
      <c r="G13807" s="15">
        <v>7207721</v>
      </c>
      <c r="I13807" s="38" t="s">
        <v>263</v>
      </c>
      <c r="J13807" s="15">
        <v>7.5</v>
      </c>
    </row>
    <row r="13808" spans="1:10" x14ac:dyDescent="0.3">
      <c r="A13808" s="38" t="s">
        <v>263</v>
      </c>
      <c r="B13808" s="15">
        <v>445995</v>
      </c>
      <c r="C13808" s="15">
        <v>4784935</v>
      </c>
      <c r="E13808" s="37" t="s">
        <v>258</v>
      </c>
      <c r="F13808" s="15">
        <v>375170</v>
      </c>
      <c r="G13808" s="15">
        <v>6195762</v>
      </c>
      <c r="I13808" s="35" t="s">
        <v>264</v>
      </c>
      <c r="J13808" s="15"/>
    </row>
    <row r="13809" spans="1:10" x14ac:dyDescent="0.3">
      <c r="A13809" s="35" t="s">
        <v>275</v>
      </c>
      <c r="B13809" s="15"/>
      <c r="C13809" s="15"/>
      <c r="E13809" s="36" t="s">
        <v>253</v>
      </c>
      <c r="F13809" s="15">
        <v>1335348</v>
      </c>
      <c r="G13809" s="15">
        <v>17692726</v>
      </c>
      <c r="I13809" s="38" t="s">
        <v>245</v>
      </c>
      <c r="J13809" s="15">
        <v>7.5</v>
      </c>
    </row>
    <row r="13810" spans="1:10" x14ac:dyDescent="0.3">
      <c r="A13810" s="38" t="s">
        <v>245</v>
      </c>
      <c r="B13810" s="15">
        <v>773245</v>
      </c>
      <c r="C13810" s="15">
        <v>3351495</v>
      </c>
      <c r="E13810" s="35" t="s">
        <v>268</v>
      </c>
      <c r="F13810" s="15">
        <v>5644548</v>
      </c>
      <c r="G13810" s="15">
        <v>84093913</v>
      </c>
      <c r="I13810" s="38" t="s">
        <v>247</v>
      </c>
      <c r="J13810" s="15">
        <v>8.5</v>
      </c>
    </row>
    <row r="13811" spans="1:10" x14ac:dyDescent="0.3">
      <c r="A13811" s="38" t="s">
        <v>247</v>
      </c>
      <c r="B13811" s="15">
        <v>1257549</v>
      </c>
      <c r="C13811" s="15">
        <v>5802520</v>
      </c>
      <c r="E13811" s="36" t="s">
        <v>246</v>
      </c>
      <c r="F13811" s="15">
        <v>1765395</v>
      </c>
      <c r="G13811" s="15">
        <v>17863498</v>
      </c>
      <c r="I13811" s="38" t="s">
        <v>249</v>
      </c>
      <c r="J13811" s="15">
        <v>8.1999999999999993</v>
      </c>
    </row>
    <row r="13812" spans="1:10" x14ac:dyDescent="0.3">
      <c r="A13812" s="38" t="s">
        <v>249</v>
      </c>
      <c r="B13812" s="15">
        <v>849996</v>
      </c>
      <c r="C13812" s="15">
        <v>5453331</v>
      </c>
      <c r="E13812" s="36" t="s">
        <v>248</v>
      </c>
      <c r="F13812" s="15">
        <v>1400258</v>
      </c>
      <c r="G13812" s="15">
        <v>23980197</v>
      </c>
      <c r="I13812" s="38" t="s">
        <v>251</v>
      </c>
      <c r="J13812" s="15">
        <v>8.5</v>
      </c>
    </row>
    <row r="13813" spans="1:10" x14ac:dyDescent="0.3">
      <c r="A13813" s="38" t="s">
        <v>251</v>
      </c>
      <c r="B13813" s="15">
        <v>1509250</v>
      </c>
      <c r="C13813" s="15">
        <v>5477975</v>
      </c>
      <c r="E13813" s="36" t="s">
        <v>250</v>
      </c>
      <c r="F13813" s="15">
        <v>1310650</v>
      </c>
      <c r="G13813" s="15">
        <v>25721784</v>
      </c>
      <c r="I13813" s="38" t="s">
        <v>254</v>
      </c>
      <c r="J13813" s="15">
        <v>9.1999999999999993</v>
      </c>
    </row>
    <row r="13814" spans="1:10" x14ac:dyDescent="0.3">
      <c r="A13814" s="38" t="s">
        <v>254</v>
      </c>
      <c r="B13814" s="15">
        <v>1982995</v>
      </c>
      <c r="C13814" s="15">
        <v>3662945</v>
      </c>
      <c r="E13814" s="37" t="s">
        <v>252</v>
      </c>
      <c r="F13814" s="15">
        <v>553250</v>
      </c>
      <c r="G13814" s="15">
        <v>8075325</v>
      </c>
      <c r="I13814" s="38" t="s">
        <v>257</v>
      </c>
      <c r="J13814" s="15">
        <v>9.1</v>
      </c>
    </row>
    <row r="13815" spans="1:10" x14ac:dyDescent="0.3">
      <c r="A13815" s="38" t="s">
        <v>257</v>
      </c>
      <c r="B13815" s="15">
        <v>814950</v>
      </c>
      <c r="C13815" s="15">
        <v>3775550</v>
      </c>
      <c r="E13815" s="37" t="s">
        <v>255</v>
      </c>
      <c r="F13815" s="15">
        <v>372450</v>
      </c>
      <c r="G13815" s="15">
        <v>8978951</v>
      </c>
      <c r="I13815" s="38" t="s">
        <v>252</v>
      </c>
      <c r="J13815" s="15">
        <v>8.9</v>
      </c>
    </row>
    <row r="13816" spans="1:10" x14ac:dyDescent="0.3">
      <c r="A13816" s="38" t="s">
        <v>252</v>
      </c>
      <c r="B13816" s="15">
        <v>689000</v>
      </c>
      <c r="C13816" s="15">
        <v>3435400</v>
      </c>
      <c r="E13816" s="37" t="s">
        <v>258</v>
      </c>
      <c r="F13816" s="15">
        <v>384950</v>
      </c>
      <c r="G13816" s="15">
        <v>8667508</v>
      </c>
      <c r="I13816" s="38" t="s">
        <v>255</v>
      </c>
      <c r="J13816" s="15">
        <v>9.3000000000000007</v>
      </c>
    </row>
    <row r="13817" spans="1:10" x14ac:dyDescent="0.3">
      <c r="A13817" s="38" t="s">
        <v>255</v>
      </c>
      <c r="B13817" s="15">
        <v>911975</v>
      </c>
      <c r="C13817" s="15">
        <v>5712874</v>
      </c>
      <c r="E13817" s="36" t="s">
        <v>253</v>
      </c>
      <c r="F13817" s="15">
        <v>1168245</v>
      </c>
      <c r="G13817" s="15">
        <v>16528434</v>
      </c>
      <c r="I13817" s="38" t="s">
        <v>258</v>
      </c>
      <c r="J13817" s="15">
        <v>9.1999999999999993</v>
      </c>
    </row>
    <row r="13818" spans="1:10" x14ac:dyDescent="0.3">
      <c r="A13818" s="38" t="s">
        <v>258</v>
      </c>
      <c r="B13818" s="15">
        <v>744700</v>
      </c>
      <c r="C13818" s="15">
        <v>4783130</v>
      </c>
      <c r="E13818" s="35" t="s">
        <v>269</v>
      </c>
      <c r="F13818" s="15">
        <v>5562020</v>
      </c>
      <c r="G13818" s="15">
        <v>78985016</v>
      </c>
      <c r="I13818" s="38" t="s">
        <v>260</v>
      </c>
      <c r="J13818" s="15">
        <v>9.1999999999999993</v>
      </c>
    </row>
    <row r="13819" spans="1:10" x14ac:dyDescent="0.3">
      <c r="A13819" s="38" t="s">
        <v>260</v>
      </c>
      <c r="B13819" s="15">
        <v>1537390</v>
      </c>
      <c r="C13819" s="15">
        <v>2347340</v>
      </c>
      <c r="E13819" s="36" t="s">
        <v>246</v>
      </c>
      <c r="F13819" s="15">
        <v>1352700</v>
      </c>
      <c r="G13819" s="15">
        <v>15326218</v>
      </c>
      <c r="I13819" s="38" t="s">
        <v>262</v>
      </c>
      <c r="J13819" s="15">
        <v>9.1999999999999993</v>
      </c>
    </row>
    <row r="13820" spans="1:10" x14ac:dyDescent="0.3">
      <c r="A13820" s="38" t="s">
        <v>262</v>
      </c>
      <c r="B13820" s="15">
        <v>767500</v>
      </c>
      <c r="C13820" s="15">
        <v>3472000</v>
      </c>
      <c r="E13820" s="36" t="s">
        <v>248</v>
      </c>
      <c r="F13820" s="15">
        <v>1459270</v>
      </c>
      <c r="G13820" s="15">
        <v>23083034</v>
      </c>
      <c r="I13820" s="38" t="s">
        <v>263</v>
      </c>
      <c r="J13820" s="15">
        <v>8.8000000000000007</v>
      </c>
    </row>
    <row r="13821" spans="1:10" x14ac:dyDescent="0.3">
      <c r="A13821" s="14">
        <v>81</v>
      </c>
      <c r="B13821" s="15">
        <v>87629132</v>
      </c>
      <c r="C13821" s="15">
        <v>704618256</v>
      </c>
      <c r="E13821" s="36" t="s">
        <v>250</v>
      </c>
      <c r="F13821" s="15">
        <v>1366900</v>
      </c>
      <c r="G13821" s="15">
        <v>22935003</v>
      </c>
      <c r="I13821" s="35" t="s">
        <v>266</v>
      </c>
      <c r="J13821" s="15"/>
    </row>
    <row r="13822" spans="1:10" x14ac:dyDescent="0.3">
      <c r="A13822" s="35" t="s">
        <v>259</v>
      </c>
      <c r="B13822" s="15"/>
      <c r="C13822" s="15"/>
      <c r="E13822" s="37" t="s">
        <v>252</v>
      </c>
      <c r="F13822" s="15">
        <v>589450</v>
      </c>
      <c r="G13822" s="15">
        <v>8282500</v>
      </c>
      <c r="I13822" s="38" t="s">
        <v>245</v>
      </c>
      <c r="J13822" s="15">
        <v>9.9</v>
      </c>
    </row>
    <row r="13823" spans="1:10" x14ac:dyDescent="0.3">
      <c r="A13823" s="38" t="s">
        <v>245</v>
      </c>
      <c r="B13823" s="15">
        <v>202000</v>
      </c>
      <c r="C13823" s="15">
        <v>1474750</v>
      </c>
      <c r="E13823" s="37" t="s">
        <v>255</v>
      </c>
      <c r="F13823" s="15">
        <v>399950</v>
      </c>
      <c r="G13823" s="15">
        <v>7705549</v>
      </c>
      <c r="I13823" s="38" t="s">
        <v>247</v>
      </c>
      <c r="J13823" s="15">
        <v>10.6</v>
      </c>
    </row>
    <row r="13824" spans="1:10" x14ac:dyDescent="0.3">
      <c r="A13824" s="38" t="s">
        <v>247</v>
      </c>
      <c r="B13824" s="15">
        <v>553199</v>
      </c>
      <c r="C13824" s="15">
        <v>2836708</v>
      </c>
      <c r="E13824" s="37" t="s">
        <v>258</v>
      </c>
      <c r="F13824" s="15">
        <v>377500</v>
      </c>
      <c r="G13824" s="15">
        <v>6946954</v>
      </c>
      <c r="I13824" s="38" t="s">
        <v>249</v>
      </c>
      <c r="J13824" s="15">
        <v>9.6</v>
      </c>
    </row>
    <row r="13825" spans="1:10" x14ac:dyDescent="0.3">
      <c r="A13825" s="38" t="s">
        <v>249</v>
      </c>
      <c r="B13825" s="15">
        <v>431650</v>
      </c>
      <c r="C13825" s="15">
        <v>2542399</v>
      </c>
      <c r="E13825" s="36" t="s">
        <v>253</v>
      </c>
      <c r="F13825" s="15">
        <v>1383150</v>
      </c>
      <c r="G13825" s="15">
        <v>17640761</v>
      </c>
      <c r="I13825" s="38" t="s">
        <v>251</v>
      </c>
      <c r="J13825" s="15">
        <v>8.5</v>
      </c>
    </row>
    <row r="13826" spans="1:10" x14ac:dyDescent="0.3">
      <c r="A13826" s="38" t="s">
        <v>251</v>
      </c>
      <c r="B13826" s="15">
        <v>185000</v>
      </c>
      <c r="C13826" s="15">
        <v>2123150</v>
      </c>
      <c r="E13826" s="35" t="s">
        <v>270</v>
      </c>
      <c r="F13826" s="15">
        <v>5491450</v>
      </c>
      <c r="G13826" s="15">
        <v>88974362</v>
      </c>
      <c r="I13826" s="38" t="s">
        <v>254</v>
      </c>
      <c r="J13826" s="15">
        <v>8.6</v>
      </c>
    </row>
    <row r="13827" spans="1:10" x14ac:dyDescent="0.3">
      <c r="A13827" s="38" t="s">
        <v>254</v>
      </c>
      <c r="B13827" s="15">
        <v>216300</v>
      </c>
      <c r="C13827" s="15">
        <v>3792000</v>
      </c>
      <c r="E13827" s="36" t="s">
        <v>246</v>
      </c>
      <c r="F13827" s="15">
        <v>1338450</v>
      </c>
      <c r="G13827" s="15">
        <v>18249444</v>
      </c>
      <c r="I13827" s="38" t="s">
        <v>257</v>
      </c>
      <c r="J13827" s="15">
        <v>9</v>
      </c>
    </row>
    <row r="13828" spans="1:10" x14ac:dyDescent="0.3">
      <c r="A13828" s="38" t="s">
        <v>257</v>
      </c>
      <c r="B13828" s="15">
        <v>216000</v>
      </c>
      <c r="C13828" s="15">
        <v>2190400</v>
      </c>
      <c r="E13828" s="36" t="s">
        <v>248</v>
      </c>
      <c r="F13828" s="15">
        <v>1228400</v>
      </c>
      <c r="G13828" s="15">
        <v>25393758</v>
      </c>
      <c r="I13828" s="38" t="s">
        <v>252</v>
      </c>
      <c r="J13828" s="15">
        <v>9</v>
      </c>
    </row>
    <row r="13829" spans="1:10" x14ac:dyDescent="0.3">
      <c r="A13829" s="38" t="s">
        <v>252</v>
      </c>
      <c r="B13829" s="15">
        <v>417775</v>
      </c>
      <c r="C13829" s="15">
        <v>3023247</v>
      </c>
      <c r="E13829" s="36" t="s">
        <v>250</v>
      </c>
      <c r="F13829" s="15">
        <v>1502250</v>
      </c>
      <c r="G13829" s="15">
        <v>25568127</v>
      </c>
      <c r="I13829" s="38" t="s">
        <v>255</v>
      </c>
      <c r="J13829" s="15">
        <v>9.3000000000000007</v>
      </c>
    </row>
    <row r="13830" spans="1:10" x14ac:dyDescent="0.3">
      <c r="A13830" s="38" t="s">
        <v>255</v>
      </c>
      <c r="B13830" s="15">
        <v>696500</v>
      </c>
      <c r="C13830" s="15">
        <v>4606350</v>
      </c>
      <c r="E13830" s="37" t="s">
        <v>252</v>
      </c>
      <c r="F13830" s="15">
        <v>424900</v>
      </c>
      <c r="G13830" s="15">
        <v>10642083</v>
      </c>
      <c r="I13830" s="38" t="s">
        <v>258</v>
      </c>
      <c r="J13830" s="15">
        <v>9.3000000000000007</v>
      </c>
    </row>
    <row r="13831" spans="1:10" x14ac:dyDescent="0.3">
      <c r="A13831" s="38" t="s">
        <v>258</v>
      </c>
      <c r="B13831" s="15">
        <v>444950</v>
      </c>
      <c r="C13831" s="15">
        <v>3282250</v>
      </c>
      <c r="E13831" s="37" t="s">
        <v>255</v>
      </c>
      <c r="F13831" s="15">
        <v>653100</v>
      </c>
      <c r="G13831" s="15">
        <v>6820250</v>
      </c>
      <c r="I13831" s="38" t="s">
        <v>260</v>
      </c>
      <c r="J13831" s="15">
        <v>9.9</v>
      </c>
    </row>
    <row r="13832" spans="1:10" x14ac:dyDescent="0.3">
      <c r="A13832" s="38" t="s">
        <v>260</v>
      </c>
      <c r="B13832" s="15">
        <v>429950</v>
      </c>
      <c r="C13832" s="15">
        <v>3626750</v>
      </c>
      <c r="E13832" s="37" t="s">
        <v>258</v>
      </c>
      <c r="F13832" s="15">
        <v>424250</v>
      </c>
      <c r="G13832" s="15">
        <v>8105794</v>
      </c>
      <c r="I13832" s="38" t="s">
        <v>262</v>
      </c>
      <c r="J13832" s="15">
        <v>9.8000000000000007</v>
      </c>
    </row>
    <row r="13833" spans="1:10" x14ac:dyDescent="0.3">
      <c r="A13833" s="38" t="s">
        <v>262</v>
      </c>
      <c r="B13833" s="15">
        <v>453950</v>
      </c>
      <c r="C13833" s="15">
        <v>1788950</v>
      </c>
      <c r="E13833" s="36" t="s">
        <v>253</v>
      </c>
      <c r="F13833" s="15">
        <v>1422350</v>
      </c>
      <c r="G13833" s="15">
        <v>19763033</v>
      </c>
      <c r="I13833" s="38" t="s">
        <v>263</v>
      </c>
      <c r="J13833" s="15">
        <v>9.6</v>
      </c>
    </row>
    <row r="13834" spans="1:10" x14ac:dyDescent="0.3">
      <c r="A13834" s="38" t="s">
        <v>263</v>
      </c>
      <c r="B13834" s="15">
        <v>1111608</v>
      </c>
      <c r="C13834" s="15">
        <v>2382608</v>
      </c>
      <c r="E13834" s="35" t="s">
        <v>271</v>
      </c>
      <c r="F13834" s="15">
        <v>5497140</v>
      </c>
      <c r="G13834" s="15">
        <v>130035127</v>
      </c>
      <c r="I13834" s="35" t="s">
        <v>267</v>
      </c>
      <c r="J13834" s="15"/>
    </row>
    <row r="13835" spans="1:10" x14ac:dyDescent="0.3">
      <c r="A13835" s="35" t="s">
        <v>265</v>
      </c>
      <c r="B13835" s="15"/>
      <c r="C13835" s="15"/>
      <c r="E13835" s="36" t="s">
        <v>246</v>
      </c>
      <c r="F13835" s="15">
        <v>1323900</v>
      </c>
      <c r="G13835" s="15">
        <v>21789774</v>
      </c>
      <c r="I13835" s="38" t="s">
        <v>245</v>
      </c>
      <c r="J13835" s="15">
        <v>10</v>
      </c>
    </row>
    <row r="13836" spans="1:10" x14ac:dyDescent="0.3">
      <c r="A13836" s="38" t="s">
        <v>245</v>
      </c>
      <c r="B13836" s="15">
        <v>189000</v>
      </c>
      <c r="C13836" s="15">
        <v>1360500</v>
      </c>
      <c r="E13836" s="36" t="s">
        <v>248</v>
      </c>
      <c r="F13836" s="15">
        <v>1262650</v>
      </c>
      <c r="G13836" s="15">
        <v>34878060</v>
      </c>
      <c r="I13836" s="38" t="s">
        <v>247</v>
      </c>
      <c r="J13836" s="15">
        <v>9.8000000000000007</v>
      </c>
    </row>
    <row r="13837" spans="1:10" x14ac:dyDescent="0.3">
      <c r="A13837" s="38" t="s">
        <v>247</v>
      </c>
      <c r="B13837" s="15">
        <v>499000</v>
      </c>
      <c r="C13837" s="15">
        <v>1720880</v>
      </c>
      <c r="E13837" s="36" t="s">
        <v>250</v>
      </c>
      <c r="F13837" s="15">
        <v>1587590</v>
      </c>
      <c r="G13837" s="15">
        <v>39080507</v>
      </c>
      <c r="I13837" s="38" t="s">
        <v>249</v>
      </c>
      <c r="J13837" s="15">
        <v>10.6</v>
      </c>
    </row>
    <row r="13838" spans="1:10" x14ac:dyDescent="0.3">
      <c r="A13838" s="38" t="s">
        <v>249</v>
      </c>
      <c r="B13838" s="15">
        <v>614950</v>
      </c>
      <c r="C13838" s="15">
        <v>3792935</v>
      </c>
      <c r="E13838" s="37" t="s">
        <v>252</v>
      </c>
      <c r="F13838" s="15">
        <v>671700</v>
      </c>
      <c r="G13838" s="15">
        <v>15346619</v>
      </c>
      <c r="I13838" s="38" t="s">
        <v>251</v>
      </c>
      <c r="J13838" s="15">
        <v>11.8</v>
      </c>
    </row>
    <row r="13839" spans="1:10" x14ac:dyDescent="0.3">
      <c r="A13839" s="38" t="s">
        <v>251</v>
      </c>
      <c r="B13839" s="15">
        <v>459950</v>
      </c>
      <c r="C13839" s="15">
        <v>4594404</v>
      </c>
      <c r="E13839" s="37" t="s">
        <v>255</v>
      </c>
      <c r="F13839" s="15">
        <v>483995</v>
      </c>
      <c r="G13839" s="15">
        <v>11695408</v>
      </c>
      <c r="I13839" s="38" t="s">
        <v>254</v>
      </c>
      <c r="J13839" s="15">
        <v>11.1</v>
      </c>
    </row>
    <row r="13840" spans="1:10" x14ac:dyDescent="0.3">
      <c r="A13840" s="38" t="s">
        <v>254</v>
      </c>
      <c r="B13840" s="15">
        <v>415475</v>
      </c>
      <c r="C13840" s="15">
        <v>4255250</v>
      </c>
      <c r="E13840" s="37" t="s">
        <v>258</v>
      </c>
      <c r="F13840" s="15">
        <v>431895</v>
      </c>
      <c r="G13840" s="15">
        <v>12038480</v>
      </c>
      <c r="I13840" s="38" t="s">
        <v>257</v>
      </c>
      <c r="J13840" s="15">
        <v>9.1999999999999993</v>
      </c>
    </row>
    <row r="13841" spans="1:10" x14ac:dyDescent="0.3">
      <c r="A13841" s="38" t="s">
        <v>257</v>
      </c>
      <c r="B13841" s="15">
        <v>493900</v>
      </c>
      <c r="C13841" s="15">
        <v>5634570</v>
      </c>
      <c r="E13841" s="36" t="s">
        <v>253</v>
      </c>
      <c r="F13841" s="15">
        <v>1323000</v>
      </c>
      <c r="G13841" s="15">
        <v>34286786</v>
      </c>
      <c r="I13841" s="38" t="s">
        <v>252</v>
      </c>
      <c r="J13841" s="15">
        <v>9</v>
      </c>
    </row>
    <row r="13842" spans="1:10" x14ac:dyDescent="0.3">
      <c r="A13842" s="38" t="s">
        <v>252</v>
      </c>
      <c r="B13842" s="15">
        <v>299000</v>
      </c>
      <c r="C13842" s="15">
        <v>5126985</v>
      </c>
      <c r="E13842" s="35" t="s">
        <v>272</v>
      </c>
      <c r="F13842" s="15">
        <v>7541468</v>
      </c>
      <c r="G13842" s="15">
        <v>178548093</v>
      </c>
      <c r="I13842" s="38" t="s">
        <v>255</v>
      </c>
      <c r="J13842" s="15">
        <v>8.8000000000000007</v>
      </c>
    </row>
    <row r="13843" spans="1:10" x14ac:dyDescent="0.3">
      <c r="A13843" s="38" t="s">
        <v>255</v>
      </c>
      <c r="B13843" s="15">
        <v>299950</v>
      </c>
      <c r="C13843" s="15">
        <v>6716575</v>
      </c>
      <c r="E13843" s="36" t="s">
        <v>246</v>
      </c>
      <c r="F13843" s="15">
        <v>1686970</v>
      </c>
      <c r="G13843" s="15">
        <v>33074581</v>
      </c>
      <c r="I13843" s="38" t="s">
        <v>258</v>
      </c>
      <c r="J13843" s="15">
        <v>9.1</v>
      </c>
    </row>
    <row r="13844" spans="1:10" x14ac:dyDescent="0.3">
      <c r="A13844" s="38" t="s">
        <v>258</v>
      </c>
      <c r="B13844" s="15">
        <v>349950</v>
      </c>
      <c r="C13844" s="15">
        <v>3308850</v>
      </c>
      <c r="E13844" s="36" t="s">
        <v>248</v>
      </c>
      <c r="F13844" s="15">
        <v>1969350</v>
      </c>
      <c r="G13844" s="15">
        <v>46487345</v>
      </c>
      <c r="I13844" s="38" t="s">
        <v>260</v>
      </c>
      <c r="J13844" s="15">
        <v>8.5</v>
      </c>
    </row>
    <row r="13845" spans="1:10" x14ac:dyDescent="0.3">
      <c r="A13845" s="38" t="s">
        <v>260</v>
      </c>
      <c r="B13845" s="15">
        <v>719950</v>
      </c>
      <c r="C13845" s="15">
        <v>5209250</v>
      </c>
      <c r="E13845" s="36" t="s">
        <v>250</v>
      </c>
      <c r="F13845" s="15">
        <v>2099373</v>
      </c>
      <c r="G13845" s="15">
        <v>51693747</v>
      </c>
      <c r="I13845" s="38" t="s">
        <v>262</v>
      </c>
      <c r="J13845" s="15">
        <v>7.8</v>
      </c>
    </row>
    <row r="13846" spans="1:10" x14ac:dyDescent="0.3">
      <c r="A13846" s="38" t="s">
        <v>262</v>
      </c>
      <c r="B13846" s="15">
        <v>265500</v>
      </c>
      <c r="C13846" s="15">
        <v>4570450</v>
      </c>
      <c r="E13846" s="37" t="s">
        <v>252</v>
      </c>
      <c r="F13846" s="15">
        <v>728900</v>
      </c>
      <c r="G13846" s="15">
        <v>19045964</v>
      </c>
      <c r="I13846" s="38" t="s">
        <v>263</v>
      </c>
      <c r="J13846" s="15">
        <v>7.3</v>
      </c>
    </row>
    <row r="13847" spans="1:10" x14ac:dyDescent="0.3">
      <c r="A13847" s="38" t="s">
        <v>263</v>
      </c>
      <c r="B13847" s="15">
        <v>649500</v>
      </c>
      <c r="C13847" s="15">
        <v>4437550</v>
      </c>
      <c r="E13847" s="37" t="s">
        <v>255</v>
      </c>
      <c r="F13847" s="15">
        <v>881973</v>
      </c>
      <c r="G13847" s="15">
        <v>17571609</v>
      </c>
      <c r="I13847" s="35" t="s">
        <v>268</v>
      </c>
      <c r="J13847" s="15"/>
    </row>
    <row r="13848" spans="1:10" x14ac:dyDescent="0.3">
      <c r="A13848" s="35" t="s">
        <v>244</v>
      </c>
      <c r="B13848" s="15"/>
      <c r="C13848" s="15"/>
      <c r="E13848" s="37" t="s">
        <v>258</v>
      </c>
      <c r="F13848" s="15">
        <v>488500</v>
      </c>
      <c r="G13848" s="15">
        <v>15076174</v>
      </c>
      <c r="I13848" s="38" t="s">
        <v>245</v>
      </c>
      <c r="J13848" s="15">
        <v>6.7</v>
      </c>
    </row>
    <row r="13849" spans="1:10" x14ac:dyDescent="0.3">
      <c r="A13849" s="38" t="s">
        <v>245</v>
      </c>
      <c r="B13849" s="15">
        <v>776950</v>
      </c>
      <c r="C13849" s="15">
        <v>4328850</v>
      </c>
      <c r="E13849" s="36" t="s">
        <v>253</v>
      </c>
      <c r="F13849" s="15">
        <v>1785775</v>
      </c>
      <c r="G13849" s="15">
        <v>47292420</v>
      </c>
      <c r="I13849" s="38" t="s">
        <v>247</v>
      </c>
      <c r="J13849" s="15">
        <v>6.2</v>
      </c>
    </row>
    <row r="13850" spans="1:10" x14ac:dyDescent="0.3">
      <c r="A13850" s="38" t="s">
        <v>247</v>
      </c>
      <c r="B13850" s="15">
        <v>539800</v>
      </c>
      <c r="C13850" s="15">
        <v>2008800</v>
      </c>
      <c r="E13850" s="35" t="s">
        <v>273</v>
      </c>
      <c r="F13850" s="15">
        <v>8247281</v>
      </c>
      <c r="G13850" s="15">
        <v>223767397</v>
      </c>
      <c r="I13850" s="38" t="s">
        <v>249</v>
      </c>
      <c r="J13850" s="15">
        <v>5.8</v>
      </c>
    </row>
    <row r="13851" spans="1:10" x14ac:dyDescent="0.3">
      <c r="A13851" s="38" t="s">
        <v>249</v>
      </c>
      <c r="B13851" s="15">
        <v>722450</v>
      </c>
      <c r="C13851" s="15">
        <v>6396364</v>
      </c>
      <c r="E13851" s="36" t="s">
        <v>246</v>
      </c>
      <c r="F13851" s="15">
        <v>1683850</v>
      </c>
      <c r="G13851" s="15">
        <v>40871288</v>
      </c>
      <c r="I13851" s="38" t="s">
        <v>251</v>
      </c>
      <c r="J13851" s="15">
        <v>5</v>
      </c>
    </row>
    <row r="13852" spans="1:10" x14ac:dyDescent="0.3">
      <c r="A13852" s="38" t="s">
        <v>251</v>
      </c>
      <c r="B13852" s="15">
        <v>544650</v>
      </c>
      <c r="C13852" s="15">
        <v>5393900</v>
      </c>
      <c r="E13852" s="36" t="s">
        <v>248</v>
      </c>
      <c r="F13852" s="15">
        <v>2408681</v>
      </c>
      <c r="G13852" s="15">
        <v>54810224</v>
      </c>
      <c r="I13852" s="38" t="s">
        <v>254</v>
      </c>
      <c r="J13852" s="15">
        <v>5</v>
      </c>
    </row>
    <row r="13853" spans="1:10" x14ac:dyDescent="0.3">
      <c r="A13853" s="38" t="s">
        <v>254</v>
      </c>
      <c r="B13853" s="15">
        <v>784400</v>
      </c>
      <c r="C13853" s="15">
        <v>8428200</v>
      </c>
      <c r="E13853" s="36" t="s">
        <v>250</v>
      </c>
      <c r="F13853" s="15">
        <v>2143750</v>
      </c>
      <c r="G13853" s="15">
        <v>67609583</v>
      </c>
      <c r="I13853" s="38" t="s">
        <v>257</v>
      </c>
      <c r="J13853" s="15">
        <v>4.9000000000000004</v>
      </c>
    </row>
    <row r="13854" spans="1:10" x14ac:dyDescent="0.3">
      <c r="A13854" s="38" t="s">
        <v>257</v>
      </c>
      <c r="B13854" s="15">
        <v>847300</v>
      </c>
      <c r="C13854" s="15">
        <v>5202150</v>
      </c>
      <c r="E13854" s="37" t="s">
        <v>252</v>
      </c>
      <c r="F13854" s="15">
        <v>816750</v>
      </c>
      <c r="G13854" s="15">
        <v>20621643</v>
      </c>
      <c r="I13854" s="38" t="s">
        <v>252</v>
      </c>
      <c r="J13854" s="15">
        <v>5.5</v>
      </c>
    </row>
    <row r="13855" spans="1:10" x14ac:dyDescent="0.3">
      <c r="A13855" s="38" t="s">
        <v>252</v>
      </c>
      <c r="B13855" s="15">
        <v>849500</v>
      </c>
      <c r="C13855" s="15">
        <v>8074700</v>
      </c>
      <c r="E13855" s="37" t="s">
        <v>255</v>
      </c>
      <c r="F13855" s="15">
        <v>807500</v>
      </c>
      <c r="G13855" s="15">
        <v>22832131</v>
      </c>
      <c r="I13855" s="38" t="s">
        <v>255</v>
      </c>
      <c r="J13855" s="15">
        <v>5.2</v>
      </c>
    </row>
    <row r="13856" spans="1:10" x14ac:dyDescent="0.3">
      <c r="A13856" s="38" t="s">
        <v>255</v>
      </c>
      <c r="B13856" s="15">
        <v>819900</v>
      </c>
      <c r="C13856" s="15">
        <v>3178850</v>
      </c>
      <c r="E13856" s="37" t="s">
        <v>258</v>
      </c>
      <c r="F13856" s="15">
        <v>519500</v>
      </c>
      <c r="G13856" s="15">
        <v>24155809</v>
      </c>
      <c r="I13856" s="38" t="s">
        <v>258</v>
      </c>
      <c r="J13856" s="15">
        <v>4.7</v>
      </c>
    </row>
    <row r="13857" spans="1:10" x14ac:dyDescent="0.3">
      <c r="A13857" s="38" t="s">
        <v>258</v>
      </c>
      <c r="B13857" s="15">
        <v>300000</v>
      </c>
      <c r="C13857" s="15">
        <v>4854180</v>
      </c>
      <c r="E13857" s="36" t="s">
        <v>253</v>
      </c>
      <c r="F13857" s="15">
        <v>2011000</v>
      </c>
      <c r="G13857" s="15">
        <v>60476302</v>
      </c>
      <c r="I13857" s="38" t="s">
        <v>260</v>
      </c>
      <c r="J13857" s="15">
        <v>4.4000000000000004</v>
      </c>
    </row>
    <row r="13858" spans="1:10" x14ac:dyDescent="0.3">
      <c r="A13858" s="38" t="s">
        <v>260</v>
      </c>
      <c r="B13858" s="15">
        <v>631050</v>
      </c>
      <c r="C13858" s="15">
        <v>4528125</v>
      </c>
      <c r="E13858" s="35" t="s">
        <v>274</v>
      </c>
      <c r="F13858" s="15">
        <v>8722383</v>
      </c>
      <c r="G13858" s="15">
        <v>235674726</v>
      </c>
      <c r="I13858" s="38" t="s">
        <v>262</v>
      </c>
      <c r="J13858" s="15">
        <v>4.3</v>
      </c>
    </row>
    <row r="13859" spans="1:10" x14ac:dyDescent="0.3">
      <c r="A13859" s="38" t="s">
        <v>262</v>
      </c>
      <c r="B13859" s="15">
        <v>783382</v>
      </c>
      <c r="C13859" s="15">
        <v>2989263</v>
      </c>
      <c r="E13859" s="36" t="s">
        <v>246</v>
      </c>
      <c r="F13859" s="15">
        <v>1659525</v>
      </c>
      <c r="G13859" s="15">
        <v>42691814</v>
      </c>
      <c r="I13859" s="38" t="s">
        <v>263</v>
      </c>
      <c r="J13859" s="15">
        <v>3.7</v>
      </c>
    </row>
    <row r="13860" spans="1:10" x14ac:dyDescent="0.3">
      <c r="A13860" s="38" t="s">
        <v>263</v>
      </c>
      <c r="B13860" s="15">
        <v>587900</v>
      </c>
      <c r="C13860" s="15">
        <v>3662100</v>
      </c>
      <c r="E13860" s="36" t="s">
        <v>248</v>
      </c>
      <c r="F13860" s="15">
        <v>2297385</v>
      </c>
      <c r="G13860" s="15">
        <v>66156167</v>
      </c>
      <c r="I13860" s="35" t="s">
        <v>269</v>
      </c>
      <c r="J13860" s="15"/>
    </row>
    <row r="13861" spans="1:10" x14ac:dyDescent="0.3">
      <c r="A13861" s="35" t="s">
        <v>256</v>
      </c>
      <c r="B13861" s="15"/>
      <c r="C13861" s="15"/>
      <c r="E13861" s="36" t="s">
        <v>250</v>
      </c>
      <c r="F13861" s="15">
        <v>2521373</v>
      </c>
      <c r="G13861" s="15">
        <v>68674727</v>
      </c>
      <c r="I13861" s="38" t="s">
        <v>245</v>
      </c>
      <c r="J13861" s="15">
        <v>3.2</v>
      </c>
    </row>
    <row r="13862" spans="1:10" x14ac:dyDescent="0.3">
      <c r="A13862" s="38" t="s">
        <v>245</v>
      </c>
      <c r="B13862" s="15">
        <v>449950</v>
      </c>
      <c r="C13862" s="15">
        <v>1768900</v>
      </c>
      <c r="E13862" s="37" t="s">
        <v>252</v>
      </c>
      <c r="F13862" s="15">
        <v>961903</v>
      </c>
      <c r="G13862" s="15">
        <v>23423989</v>
      </c>
      <c r="I13862" s="38" t="s">
        <v>247</v>
      </c>
      <c r="J13862" s="15">
        <v>3.3</v>
      </c>
    </row>
    <row r="13863" spans="1:10" x14ac:dyDescent="0.3">
      <c r="A13863" s="38" t="s">
        <v>247</v>
      </c>
      <c r="B13863" s="15">
        <v>523500</v>
      </c>
      <c r="C13863" s="15">
        <v>3392300</v>
      </c>
      <c r="E13863" s="37" t="s">
        <v>255</v>
      </c>
      <c r="F13863" s="15">
        <v>617800</v>
      </c>
      <c r="G13863" s="15">
        <v>22987151</v>
      </c>
      <c r="I13863" s="38" t="s">
        <v>249</v>
      </c>
      <c r="J13863" s="15">
        <v>2.8</v>
      </c>
    </row>
    <row r="13864" spans="1:10" x14ac:dyDescent="0.3">
      <c r="A13864" s="38" t="s">
        <v>249</v>
      </c>
      <c r="B13864" s="15">
        <v>276500</v>
      </c>
      <c r="C13864" s="15">
        <v>2668300</v>
      </c>
      <c r="E13864" s="37" t="s">
        <v>258</v>
      </c>
      <c r="F13864" s="15">
        <v>941670</v>
      </c>
      <c r="G13864" s="15">
        <v>22263587</v>
      </c>
      <c r="I13864" s="38" t="s">
        <v>251</v>
      </c>
      <c r="J13864" s="15">
        <v>3</v>
      </c>
    </row>
    <row r="13865" spans="1:10" x14ac:dyDescent="0.3">
      <c r="A13865" s="38" t="s">
        <v>251</v>
      </c>
      <c r="B13865" s="15">
        <v>535250</v>
      </c>
      <c r="C13865" s="15">
        <v>3716047</v>
      </c>
      <c r="E13865" s="36" t="s">
        <v>253</v>
      </c>
      <c r="F13865" s="15">
        <v>2244100</v>
      </c>
      <c r="G13865" s="15">
        <v>58152018</v>
      </c>
      <c r="I13865" s="38" t="s">
        <v>254</v>
      </c>
      <c r="J13865" s="15">
        <v>3.5</v>
      </c>
    </row>
    <row r="13866" spans="1:10" x14ac:dyDescent="0.3">
      <c r="A13866" s="38" t="s">
        <v>254</v>
      </c>
      <c r="B13866" s="15">
        <v>660475</v>
      </c>
      <c r="C13866" s="15">
        <v>3716607</v>
      </c>
      <c r="E13866" s="35" t="s">
        <v>275</v>
      </c>
      <c r="F13866" s="15">
        <v>12186250</v>
      </c>
      <c r="G13866" s="15">
        <v>220859963</v>
      </c>
      <c r="I13866" s="38" t="s">
        <v>257</v>
      </c>
      <c r="J13866" s="15">
        <v>3.9</v>
      </c>
    </row>
    <row r="13867" spans="1:10" x14ac:dyDescent="0.3">
      <c r="A13867" s="38" t="s">
        <v>257</v>
      </c>
      <c r="B13867" s="15">
        <v>544500</v>
      </c>
      <c r="C13867" s="15">
        <v>5269007</v>
      </c>
      <c r="E13867" s="36" t="s">
        <v>246</v>
      </c>
      <c r="F13867" s="15">
        <v>2167975</v>
      </c>
      <c r="G13867" s="15">
        <v>44753110</v>
      </c>
      <c r="I13867" s="38" t="s">
        <v>252</v>
      </c>
      <c r="J13867" s="15">
        <v>4.2</v>
      </c>
    </row>
    <row r="13868" spans="1:10" x14ac:dyDescent="0.3">
      <c r="A13868" s="38" t="s">
        <v>252</v>
      </c>
      <c r="B13868" s="15">
        <v>265000</v>
      </c>
      <c r="C13868" s="15">
        <v>2621500</v>
      </c>
      <c r="E13868" s="36" t="s">
        <v>248</v>
      </c>
      <c r="F13868" s="15">
        <v>5816325</v>
      </c>
      <c r="G13868" s="15">
        <v>62992808</v>
      </c>
      <c r="I13868" s="38" t="s">
        <v>255</v>
      </c>
      <c r="J13868" s="15">
        <v>4.5</v>
      </c>
    </row>
    <row r="13869" spans="1:10" x14ac:dyDescent="0.3">
      <c r="A13869" s="38" t="s">
        <v>255</v>
      </c>
      <c r="B13869" s="15">
        <v>835000</v>
      </c>
      <c r="C13869" s="15">
        <v>3866400</v>
      </c>
      <c r="E13869" s="36" t="s">
        <v>250</v>
      </c>
      <c r="F13869" s="15">
        <v>2717700</v>
      </c>
      <c r="G13869" s="15">
        <v>74110519</v>
      </c>
      <c r="I13869" s="38" t="s">
        <v>258</v>
      </c>
      <c r="J13869" s="15">
        <v>4.3</v>
      </c>
    </row>
    <row r="13870" spans="1:10" x14ac:dyDescent="0.3">
      <c r="A13870" s="38" t="s">
        <v>258</v>
      </c>
      <c r="B13870" s="15">
        <v>339500</v>
      </c>
      <c r="C13870" s="15">
        <v>2497400</v>
      </c>
      <c r="E13870" s="37" t="s">
        <v>252</v>
      </c>
      <c r="F13870" s="15">
        <v>784200</v>
      </c>
      <c r="G13870" s="15">
        <v>26223841</v>
      </c>
      <c r="I13870" s="38" t="s">
        <v>260</v>
      </c>
      <c r="J13870" s="15">
        <v>3.8</v>
      </c>
    </row>
    <row r="13871" spans="1:10" x14ac:dyDescent="0.3">
      <c r="A13871" s="38" t="s">
        <v>260</v>
      </c>
      <c r="B13871" s="15">
        <v>303000</v>
      </c>
      <c r="C13871" s="15">
        <v>1209000</v>
      </c>
      <c r="E13871" s="37" t="s">
        <v>255</v>
      </c>
      <c r="F13871" s="15">
        <v>957500</v>
      </c>
      <c r="G13871" s="15">
        <v>23878700</v>
      </c>
      <c r="I13871" s="38" t="s">
        <v>262</v>
      </c>
      <c r="J13871" s="15">
        <v>3.5</v>
      </c>
    </row>
    <row r="13872" spans="1:10" x14ac:dyDescent="0.3">
      <c r="A13872" s="38" t="s">
        <v>262</v>
      </c>
      <c r="B13872" s="15">
        <v>543238</v>
      </c>
      <c r="C13872" s="15">
        <v>2751800</v>
      </c>
      <c r="E13872" s="37" t="s">
        <v>258</v>
      </c>
      <c r="F13872" s="15">
        <v>976000</v>
      </c>
      <c r="G13872" s="15">
        <v>24007978</v>
      </c>
      <c r="I13872" s="38" t="s">
        <v>263</v>
      </c>
      <c r="J13872" s="15">
        <v>3.2</v>
      </c>
    </row>
    <row r="13873" spans="1:10" x14ac:dyDescent="0.3">
      <c r="A13873" s="38" t="s">
        <v>263</v>
      </c>
      <c r="B13873" s="15">
        <v>451450</v>
      </c>
      <c r="C13873" s="15">
        <v>1385950</v>
      </c>
      <c r="E13873" s="36" t="s">
        <v>253</v>
      </c>
      <c r="F13873" s="15">
        <v>1484250</v>
      </c>
      <c r="G13873" s="15">
        <v>39003526</v>
      </c>
      <c r="I13873" s="35" t="s">
        <v>270</v>
      </c>
      <c r="J13873" s="15"/>
    </row>
    <row r="13874" spans="1:10" x14ac:dyDescent="0.3">
      <c r="A13874" s="35" t="s">
        <v>261</v>
      </c>
      <c r="B13874" s="15"/>
      <c r="C13874" s="15"/>
      <c r="E13874" s="14">
        <v>451</v>
      </c>
      <c r="F13874" s="15">
        <v>123543921</v>
      </c>
      <c r="G13874" s="15">
        <v>1457516028</v>
      </c>
      <c r="I13874" s="38" t="s">
        <v>245</v>
      </c>
      <c r="J13874" s="15">
        <v>3.2</v>
      </c>
    </row>
    <row r="13875" spans="1:10" x14ac:dyDescent="0.3">
      <c r="A13875" s="38" t="s">
        <v>245</v>
      </c>
      <c r="B13875" s="15">
        <v>520050</v>
      </c>
      <c r="C13875" s="15">
        <v>813300</v>
      </c>
      <c r="E13875" s="35" t="s">
        <v>259</v>
      </c>
      <c r="F13875" s="15">
        <v>6316904</v>
      </c>
      <c r="G13875" s="15">
        <v>86771192</v>
      </c>
      <c r="I13875" s="38" t="s">
        <v>247</v>
      </c>
      <c r="J13875" s="15">
        <v>3.1</v>
      </c>
    </row>
    <row r="13876" spans="1:10" x14ac:dyDescent="0.3">
      <c r="A13876" s="38" t="s">
        <v>247</v>
      </c>
      <c r="B13876" s="15">
        <v>199000</v>
      </c>
      <c r="C13876" s="15">
        <v>1009500</v>
      </c>
      <c r="E13876" s="36" t="s">
        <v>246</v>
      </c>
      <c r="F13876" s="15">
        <v>1447253</v>
      </c>
      <c r="G13876" s="15">
        <v>15437504</v>
      </c>
      <c r="I13876" s="38" t="s">
        <v>249</v>
      </c>
      <c r="J13876" s="15">
        <v>3.2</v>
      </c>
    </row>
    <row r="13877" spans="1:10" x14ac:dyDescent="0.3">
      <c r="A13877" s="38" t="s">
        <v>249</v>
      </c>
      <c r="B13877" s="15">
        <v>528000</v>
      </c>
      <c r="C13877" s="15">
        <v>2754500</v>
      </c>
      <c r="E13877" s="36" t="s">
        <v>248</v>
      </c>
      <c r="F13877" s="15">
        <v>1542400</v>
      </c>
      <c r="G13877" s="15">
        <v>22453453</v>
      </c>
      <c r="I13877" s="38" t="s">
        <v>251</v>
      </c>
      <c r="J13877" s="15">
        <v>3</v>
      </c>
    </row>
    <row r="13878" spans="1:10" x14ac:dyDescent="0.3">
      <c r="A13878" s="38" t="s">
        <v>251</v>
      </c>
      <c r="B13878" s="15">
        <v>237500</v>
      </c>
      <c r="C13878" s="15">
        <v>2906800</v>
      </c>
      <c r="E13878" s="36" t="s">
        <v>250</v>
      </c>
      <c r="F13878" s="15">
        <v>1537850</v>
      </c>
      <c r="G13878" s="15">
        <v>24771129</v>
      </c>
      <c r="I13878" s="38" t="s">
        <v>254</v>
      </c>
      <c r="J13878" s="15">
        <v>3.5</v>
      </c>
    </row>
    <row r="13879" spans="1:10" x14ac:dyDescent="0.3">
      <c r="A13879" s="38" t="s">
        <v>254</v>
      </c>
      <c r="B13879" s="15">
        <v>618475</v>
      </c>
      <c r="C13879" s="15">
        <v>3348290</v>
      </c>
      <c r="E13879" s="37" t="s">
        <v>252</v>
      </c>
      <c r="F13879" s="15">
        <v>532500</v>
      </c>
      <c r="G13879" s="15">
        <v>9664984</v>
      </c>
      <c r="I13879" s="38" t="s">
        <v>257</v>
      </c>
      <c r="J13879" s="15">
        <v>4.0999999999999996</v>
      </c>
    </row>
    <row r="13880" spans="1:10" x14ac:dyDescent="0.3">
      <c r="A13880" s="38" t="s">
        <v>257</v>
      </c>
      <c r="B13880" s="15">
        <v>229750</v>
      </c>
      <c r="C13880" s="15">
        <v>1488450</v>
      </c>
      <c r="E13880" s="37" t="s">
        <v>255</v>
      </c>
      <c r="F13880" s="15">
        <v>495100</v>
      </c>
      <c r="G13880" s="15">
        <v>8541845</v>
      </c>
      <c r="I13880" s="38" t="s">
        <v>252</v>
      </c>
      <c r="J13880" s="15">
        <v>3.6</v>
      </c>
    </row>
    <row r="13881" spans="1:10" x14ac:dyDescent="0.3">
      <c r="A13881" s="38" t="s">
        <v>252</v>
      </c>
      <c r="B13881" s="15">
        <v>240000</v>
      </c>
      <c r="C13881" s="15">
        <v>1597500</v>
      </c>
      <c r="E13881" s="37" t="s">
        <v>258</v>
      </c>
      <c r="F13881" s="15">
        <v>510250</v>
      </c>
      <c r="G13881" s="15">
        <v>6564300</v>
      </c>
      <c r="I13881" s="38" t="s">
        <v>255</v>
      </c>
      <c r="J13881" s="15">
        <v>3.4</v>
      </c>
    </row>
    <row r="13882" spans="1:10" x14ac:dyDescent="0.3">
      <c r="A13882" s="38" t="s">
        <v>255</v>
      </c>
      <c r="B13882" s="15">
        <v>532000</v>
      </c>
      <c r="C13882" s="15">
        <v>2730975</v>
      </c>
      <c r="E13882" s="36" t="s">
        <v>253</v>
      </c>
      <c r="F13882" s="15">
        <v>1789401</v>
      </c>
      <c r="G13882" s="15">
        <v>24109106</v>
      </c>
      <c r="I13882" s="38" t="s">
        <v>258</v>
      </c>
      <c r="J13882" s="15">
        <v>4</v>
      </c>
    </row>
    <row r="13883" spans="1:10" x14ac:dyDescent="0.3">
      <c r="A13883" s="38" t="s">
        <v>258</v>
      </c>
      <c r="B13883" s="15">
        <v>704375</v>
      </c>
      <c r="C13883" s="15">
        <v>3477650</v>
      </c>
      <c r="E13883" s="35" t="s">
        <v>265</v>
      </c>
      <c r="F13883" s="15">
        <v>7262905</v>
      </c>
      <c r="G13883" s="15">
        <v>99493505</v>
      </c>
      <c r="I13883" s="38" t="s">
        <v>260</v>
      </c>
      <c r="J13883" s="15">
        <v>4</v>
      </c>
    </row>
    <row r="13884" spans="1:10" x14ac:dyDescent="0.3">
      <c r="A13884" s="38" t="s">
        <v>260</v>
      </c>
      <c r="B13884" s="15">
        <v>449800</v>
      </c>
      <c r="C13884" s="15">
        <v>1677800</v>
      </c>
      <c r="E13884" s="36" t="s">
        <v>246</v>
      </c>
      <c r="F13884" s="15">
        <v>1628085</v>
      </c>
      <c r="G13884" s="15">
        <v>24611847</v>
      </c>
      <c r="I13884" s="38" t="s">
        <v>262</v>
      </c>
      <c r="J13884" s="15">
        <v>3.4</v>
      </c>
    </row>
    <row r="13885" spans="1:10" x14ac:dyDescent="0.3">
      <c r="A13885" s="38" t="s">
        <v>262</v>
      </c>
      <c r="B13885" s="15"/>
      <c r="C13885" s="15">
        <v>0</v>
      </c>
      <c r="E13885" s="36" t="s">
        <v>248</v>
      </c>
      <c r="F13885" s="15">
        <v>1764445</v>
      </c>
      <c r="G13885" s="15">
        <v>23968911</v>
      </c>
      <c r="I13885" s="38" t="s">
        <v>263</v>
      </c>
      <c r="J13885" s="15">
        <v>3</v>
      </c>
    </row>
    <row r="13886" spans="1:10" x14ac:dyDescent="0.3">
      <c r="A13886" s="38" t="s">
        <v>263</v>
      </c>
      <c r="B13886" s="15">
        <v>570892</v>
      </c>
      <c r="C13886" s="15">
        <v>2912784</v>
      </c>
      <c r="E13886" s="36" t="s">
        <v>250</v>
      </c>
      <c r="F13886" s="15">
        <v>1897000</v>
      </c>
      <c r="G13886" s="15">
        <v>27686654</v>
      </c>
      <c r="I13886" s="35" t="s">
        <v>271</v>
      </c>
      <c r="J13886" s="15"/>
    </row>
    <row r="13887" spans="1:10" x14ac:dyDescent="0.3">
      <c r="A13887" s="35" t="s">
        <v>264</v>
      </c>
      <c r="B13887" s="15"/>
      <c r="C13887" s="15"/>
      <c r="E13887" s="37" t="s">
        <v>252</v>
      </c>
      <c r="F13887" s="15">
        <v>622500</v>
      </c>
      <c r="G13887" s="15">
        <v>10117087</v>
      </c>
      <c r="I13887" s="38" t="s">
        <v>245</v>
      </c>
      <c r="J13887" s="15">
        <v>2.9</v>
      </c>
    </row>
    <row r="13888" spans="1:10" x14ac:dyDescent="0.3">
      <c r="A13888" s="38" t="s">
        <v>245</v>
      </c>
      <c r="B13888" s="15">
        <v>307500</v>
      </c>
      <c r="C13888" s="15">
        <v>1206450</v>
      </c>
      <c r="E13888" s="37" t="s">
        <v>255</v>
      </c>
      <c r="F13888" s="15">
        <v>640250</v>
      </c>
      <c r="G13888" s="15">
        <v>10499127</v>
      </c>
      <c r="I13888" s="38" t="s">
        <v>247</v>
      </c>
      <c r="J13888" s="15">
        <v>2.2000000000000002</v>
      </c>
    </row>
    <row r="13889" spans="1:10" x14ac:dyDescent="0.3">
      <c r="A13889" s="38" t="s">
        <v>247</v>
      </c>
      <c r="B13889" s="15">
        <v>200000</v>
      </c>
      <c r="C13889" s="15">
        <v>200000</v>
      </c>
      <c r="E13889" s="37" t="s">
        <v>258</v>
      </c>
      <c r="F13889" s="15">
        <v>634250</v>
      </c>
      <c r="G13889" s="15">
        <v>7070440</v>
      </c>
      <c r="I13889" s="38" t="s">
        <v>249</v>
      </c>
      <c r="J13889" s="15">
        <v>2.2999999999999998</v>
      </c>
    </row>
    <row r="13890" spans="1:10" x14ac:dyDescent="0.3">
      <c r="A13890" s="38" t="s">
        <v>249</v>
      </c>
      <c r="B13890" s="15">
        <v>201500</v>
      </c>
      <c r="C13890" s="15">
        <v>201500</v>
      </c>
      <c r="E13890" s="36" t="s">
        <v>253</v>
      </c>
      <c r="F13890" s="15">
        <v>1973375</v>
      </c>
      <c r="G13890" s="15">
        <v>23226093</v>
      </c>
      <c r="I13890" s="38" t="s">
        <v>251</v>
      </c>
      <c r="J13890" s="15">
        <v>2.5</v>
      </c>
    </row>
    <row r="13891" spans="1:10" x14ac:dyDescent="0.3">
      <c r="A13891" s="38" t="s">
        <v>251</v>
      </c>
      <c r="B13891" s="15">
        <v>463000</v>
      </c>
      <c r="C13891" s="15">
        <v>1884990</v>
      </c>
      <c r="E13891" s="35" t="s">
        <v>244</v>
      </c>
      <c r="F13891" s="15">
        <v>8074245</v>
      </c>
      <c r="G13891" s="15">
        <v>98089980</v>
      </c>
      <c r="I13891" s="38" t="s">
        <v>254</v>
      </c>
      <c r="J13891" s="15">
        <v>2.2000000000000002</v>
      </c>
    </row>
    <row r="13892" spans="1:10" x14ac:dyDescent="0.3">
      <c r="A13892" s="38" t="s">
        <v>254</v>
      </c>
      <c r="B13892" s="15">
        <v>226250</v>
      </c>
      <c r="C13892" s="15">
        <v>1412400</v>
      </c>
      <c r="E13892" s="36" t="s">
        <v>246</v>
      </c>
      <c r="F13892" s="15">
        <v>1931600</v>
      </c>
      <c r="G13892" s="15">
        <v>19369088</v>
      </c>
      <c r="I13892" s="38" t="s">
        <v>257</v>
      </c>
      <c r="J13892" s="15">
        <v>2.2999999999999998</v>
      </c>
    </row>
    <row r="13893" spans="1:10" x14ac:dyDescent="0.3">
      <c r="A13893" s="38" t="s">
        <v>257</v>
      </c>
      <c r="B13893" s="15">
        <v>354975</v>
      </c>
      <c r="C13893" s="15">
        <v>2961250</v>
      </c>
      <c r="E13893" s="36" t="s">
        <v>248</v>
      </c>
      <c r="F13893" s="15">
        <v>2103900</v>
      </c>
      <c r="G13893" s="15">
        <v>31808304</v>
      </c>
      <c r="I13893" s="38" t="s">
        <v>252</v>
      </c>
      <c r="J13893" s="15">
        <v>2.6</v>
      </c>
    </row>
    <row r="13894" spans="1:10" x14ac:dyDescent="0.3">
      <c r="A13894" s="38" t="s">
        <v>252</v>
      </c>
      <c r="B13894" s="15">
        <v>324000</v>
      </c>
      <c r="C13894" s="15">
        <v>1683000</v>
      </c>
      <c r="E13894" s="36" t="s">
        <v>250</v>
      </c>
      <c r="F13894" s="15">
        <v>1941820</v>
      </c>
      <c r="G13894" s="15">
        <v>24591835</v>
      </c>
      <c r="I13894" s="38" t="s">
        <v>255</v>
      </c>
      <c r="J13894" s="15">
        <v>2.5</v>
      </c>
    </row>
    <row r="13895" spans="1:10" x14ac:dyDescent="0.3">
      <c r="A13895" s="38" t="s">
        <v>255</v>
      </c>
      <c r="B13895" s="15">
        <v>225000</v>
      </c>
      <c r="C13895" s="15">
        <v>2394000</v>
      </c>
      <c r="E13895" s="37" t="s">
        <v>252</v>
      </c>
      <c r="F13895" s="15">
        <v>687700</v>
      </c>
      <c r="G13895" s="15">
        <v>7704445</v>
      </c>
      <c r="I13895" s="38" t="s">
        <v>258</v>
      </c>
      <c r="J13895" s="15">
        <v>2.2000000000000002</v>
      </c>
    </row>
    <row r="13896" spans="1:10" x14ac:dyDescent="0.3">
      <c r="A13896" s="38" t="s">
        <v>258</v>
      </c>
      <c r="B13896" s="15">
        <v>655988</v>
      </c>
      <c r="C13896" s="15">
        <v>2061775</v>
      </c>
      <c r="E13896" s="37" t="s">
        <v>255</v>
      </c>
      <c r="F13896" s="15">
        <v>589620</v>
      </c>
      <c r="G13896" s="15">
        <v>6951490</v>
      </c>
      <c r="I13896" s="38" t="s">
        <v>260</v>
      </c>
      <c r="J13896" s="15">
        <v>2</v>
      </c>
    </row>
    <row r="13897" spans="1:10" x14ac:dyDescent="0.3">
      <c r="A13897" s="38" t="s">
        <v>260</v>
      </c>
      <c r="B13897" s="15">
        <v>260000</v>
      </c>
      <c r="C13897" s="15">
        <v>1877225</v>
      </c>
      <c r="E13897" s="37" t="s">
        <v>258</v>
      </c>
      <c r="F13897" s="15">
        <v>664500</v>
      </c>
      <c r="G13897" s="15">
        <v>9935900</v>
      </c>
      <c r="I13897" s="38" t="s">
        <v>262</v>
      </c>
      <c r="J13897" s="15">
        <v>1.9</v>
      </c>
    </row>
    <row r="13898" spans="1:10" x14ac:dyDescent="0.3">
      <c r="A13898" s="38" t="s">
        <v>262</v>
      </c>
      <c r="B13898" s="15">
        <v>215000</v>
      </c>
      <c r="C13898" s="15">
        <v>3106450</v>
      </c>
      <c r="E13898" s="36" t="s">
        <v>253</v>
      </c>
      <c r="F13898" s="15">
        <v>2096925</v>
      </c>
      <c r="G13898" s="15">
        <v>22320753</v>
      </c>
      <c r="I13898" s="38" t="s">
        <v>263</v>
      </c>
      <c r="J13898" s="15">
        <v>1.6</v>
      </c>
    </row>
    <row r="13899" spans="1:10" x14ac:dyDescent="0.3">
      <c r="A13899" s="38" t="s">
        <v>263</v>
      </c>
      <c r="B13899" s="15">
        <v>219975</v>
      </c>
      <c r="C13899" s="15">
        <v>2259700</v>
      </c>
      <c r="E13899" s="35" t="s">
        <v>256</v>
      </c>
      <c r="F13899" s="15">
        <v>8566006</v>
      </c>
      <c r="G13899" s="15">
        <v>75067246</v>
      </c>
      <c r="I13899" s="35" t="s">
        <v>272</v>
      </c>
      <c r="J13899" s="15"/>
    </row>
    <row r="13900" spans="1:10" x14ac:dyDescent="0.3">
      <c r="A13900" s="35" t="s">
        <v>266</v>
      </c>
      <c r="B13900" s="15"/>
      <c r="C13900" s="15"/>
      <c r="E13900" s="36" t="s">
        <v>246</v>
      </c>
      <c r="F13900" s="15">
        <v>2023840</v>
      </c>
      <c r="G13900" s="15">
        <v>19400729</v>
      </c>
      <c r="I13900" s="38" t="s">
        <v>245</v>
      </c>
      <c r="J13900" s="15">
        <v>1.7</v>
      </c>
    </row>
    <row r="13901" spans="1:10" x14ac:dyDescent="0.3">
      <c r="A13901" s="38" t="s">
        <v>245</v>
      </c>
      <c r="B13901" s="15">
        <v>330101</v>
      </c>
      <c r="C13901" s="15">
        <v>1461693</v>
      </c>
      <c r="E13901" s="36" t="s">
        <v>248</v>
      </c>
      <c r="F13901" s="15">
        <v>2181643</v>
      </c>
      <c r="G13901" s="15">
        <v>21448565</v>
      </c>
      <c r="I13901" s="38" t="s">
        <v>247</v>
      </c>
      <c r="J13901" s="15">
        <v>1.6</v>
      </c>
    </row>
    <row r="13902" spans="1:10" x14ac:dyDescent="0.3">
      <c r="A13902" s="38" t="s">
        <v>247</v>
      </c>
      <c r="B13902" s="15">
        <v>533000</v>
      </c>
      <c r="C13902" s="15">
        <v>1854000</v>
      </c>
      <c r="E13902" s="36" t="s">
        <v>250</v>
      </c>
      <c r="F13902" s="15">
        <v>2179100</v>
      </c>
      <c r="G13902" s="15">
        <v>19760850</v>
      </c>
      <c r="I13902" s="38" t="s">
        <v>249</v>
      </c>
      <c r="J13902" s="15">
        <v>1.7</v>
      </c>
    </row>
    <row r="13903" spans="1:10" x14ac:dyDescent="0.3">
      <c r="A13903" s="38" t="s">
        <v>249</v>
      </c>
      <c r="B13903" s="15">
        <v>225000</v>
      </c>
      <c r="C13903" s="15">
        <v>1647500</v>
      </c>
      <c r="E13903" s="37" t="s">
        <v>252</v>
      </c>
      <c r="F13903" s="15">
        <v>707650</v>
      </c>
      <c r="G13903" s="15">
        <v>8153426</v>
      </c>
      <c r="I13903" s="38" t="s">
        <v>251</v>
      </c>
      <c r="J13903" s="15">
        <v>2.1</v>
      </c>
    </row>
    <row r="13904" spans="1:10" x14ac:dyDescent="0.3">
      <c r="A13904" s="38" t="s">
        <v>251</v>
      </c>
      <c r="B13904" s="15">
        <v>471500</v>
      </c>
      <c r="C13904" s="15">
        <v>3546300</v>
      </c>
      <c r="E13904" s="37" t="s">
        <v>255</v>
      </c>
      <c r="F13904" s="15">
        <v>748450</v>
      </c>
      <c r="G13904" s="15">
        <v>7430504</v>
      </c>
      <c r="I13904" s="38" t="s">
        <v>254</v>
      </c>
      <c r="J13904" s="15">
        <v>2</v>
      </c>
    </row>
    <row r="13905" spans="1:10" x14ac:dyDescent="0.3">
      <c r="A13905" s="38" t="s">
        <v>254</v>
      </c>
      <c r="B13905" s="15">
        <v>193875</v>
      </c>
      <c r="C13905" s="15">
        <v>1910700</v>
      </c>
      <c r="E13905" s="37" t="s">
        <v>258</v>
      </c>
      <c r="F13905" s="15">
        <v>723000</v>
      </c>
      <c r="G13905" s="15">
        <v>4176920</v>
      </c>
      <c r="I13905" s="38" t="s">
        <v>257</v>
      </c>
      <c r="J13905" s="15">
        <v>2.2999999999999998</v>
      </c>
    </row>
    <row r="13906" spans="1:10" x14ac:dyDescent="0.3">
      <c r="A13906" s="38" t="s">
        <v>257</v>
      </c>
      <c r="B13906" s="15">
        <v>506245</v>
      </c>
      <c r="C13906" s="15">
        <v>1810440</v>
      </c>
      <c r="E13906" s="36" t="s">
        <v>253</v>
      </c>
      <c r="F13906" s="15">
        <v>2181423</v>
      </c>
      <c r="G13906" s="15">
        <v>14457102</v>
      </c>
      <c r="I13906" s="38" t="s">
        <v>252</v>
      </c>
      <c r="J13906" s="15">
        <v>2.2000000000000002</v>
      </c>
    </row>
    <row r="13907" spans="1:10" x14ac:dyDescent="0.3">
      <c r="A13907" s="38" t="s">
        <v>252</v>
      </c>
      <c r="B13907" s="15">
        <v>229950</v>
      </c>
      <c r="C13907" s="15">
        <v>2255300</v>
      </c>
      <c r="E13907" s="35" t="s">
        <v>261</v>
      </c>
      <c r="F13907" s="15">
        <v>8074960</v>
      </c>
      <c r="G13907" s="15">
        <v>71440260</v>
      </c>
      <c r="I13907" s="38" t="s">
        <v>255</v>
      </c>
      <c r="J13907" s="15">
        <v>2</v>
      </c>
    </row>
    <row r="13908" spans="1:10" x14ac:dyDescent="0.3">
      <c r="A13908" s="38" t="s">
        <v>255</v>
      </c>
      <c r="B13908" s="15">
        <v>545950</v>
      </c>
      <c r="C13908" s="15">
        <v>2579760</v>
      </c>
      <c r="E13908" s="36" t="s">
        <v>246</v>
      </c>
      <c r="F13908" s="15">
        <v>2246100</v>
      </c>
      <c r="G13908" s="15">
        <v>16780654</v>
      </c>
      <c r="I13908" s="38" t="s">
        <v>258</v>
      </c>
      <c r="J13908" s="15">
        <v>2.2999999999999998</v>
      </c>
    </row>
    <row r="13909" spans="1:10" x14ac:dyDescent="0.3">
      <c r="A13909" s="38" t="s">
        <v>258</v>
      </c>
      <c r="B13909" s="15">
        <v>524500</v>
      </c>
      <c r="C13909" s="15">
        <v>1594500</v>
      </c>
      <c r="E13909" s="36" t="s">
        <v>248</v>
      </c>
      <c r="F13909" s="15">
        <v>2100060</v>
      </c>
      <c r="G13909" s="15">
        <v>19063655</v>
      </c>
      <c r="I13909" s="38" t="s">
        <v>260</v>
      </c>
      <c r="J13909" s="15">
        <v>2.2000000000000002</v>
      </c>
    </row>
    <row r="13910" spans="1:10" x14ac:dyDescent="0.3">
      <c r="A13910" s="38" t="s">
        <v>260</v>
      </c>
      <c r="B13910" s="15">
        <v>205000</v>
      </c>
      <c r="C13910" s="15">
        <v>2356350</v>
      </c>
      <c r="E13910" s="36" t="s">
        <v>250</v>
      </c>
      <c r="F13910" s="15">
        <v>2050400</v>
      </c>
      <c r="G13910" s="15">
        <v>27674246</v>
      </c>
      <c r="I13910" s="38" t="s">
        <v>262</v>
      </c>
      <c r="J13910" s="15">
        <v>1.8</v>
      </c>
    </row>
    <row r="13911" spans="1:10" x14ac:dyDescent="0.3">
      <c r="A13911" s="38" t="s">
        <v>262</v>
      </c>
      <c r="B13911" s="15">
        <v>492500</v>
      </c>
      <c r="C13911" s="15">
        <v>2422446</v>
      </c>
      <c r="E13911" s="37" t="s">
        <v>252</v>
      </c>
      <c r="F13911" s="15">
        <v>706175</v>
      </c>
      <c r="G13911" s="15">
        <v>9999897</v>
      </c>
      <c r="I13911" s="38" t="s">
        <v>263</v>
      </c>
      <c r="J13911" s="15">
        <v>1.6</v>
      </c>
    </row>
    <row r="13912" spans="1:10" x14ac:dyDescent="0.3">
      <c r="A13912" s="38" t="s">
        <v>263</v>
      </c>
      <c r="B13912" s="15">
        <v>250500</v>
      </c>
      <c r="C13912" s="15">
        <v>3296976</v>
      </c>
      <c r="E13912" s="37" t="s">
        <v>255</v>
      </c>
      <c r="F13912" s="15">
        <v>662125</v>
      </c>
      <c r="G13912" s="15">
        <v>10406999</v>
      </c>
      <c r="I13912" s="35" t="s">
        <v>273</v>
      </c>
      <c r="J13912" s="15"/>
    </row>
    <row r="13913" spans="1:10" x14ac:dyDescent="0.3">
      <c r="A13913" s="35" t="s">
        <v>267</v>
      </c>
      <c r="B13913" s="15"/>
      <c r="C13913" s="15"/>
      <c r="E13913" s="37" t="s">
        <v>258</v>
      </c>
      <c r="F13913" s="15">
        <v>682100</v>
      </c>
      <c r="G13913" s="15">
        <v>7267350</v>
      </c>
      <c r="I13913" s="38" t="s">
        <v>245</v>
      </c>
      <c r="J13913" s="15">
        <v>1.2</v>
      </c>
    </row>
    <row r="13914" spans="1:10" x14ac:dyDescent="0.3">
      <c r="A13914" s="38" t="s">
        <v>245</v>
      </c>
      <c r="B13914" s="15">
        <v>189475</v>
      </c>
      <c r="C13914" s="15">
        <v>1521395</v>
      </c>
      <c r="E13914" s="36" t="s">
        <v>253</v>
      </c>
      <c r="F13914" s="15">
        <v>1678400</v>
      </c>
      <c r="G13914" s="15">
        <v>7921705</v>
      </c>
      <c r="I13914" s="38" t="s">
        <v>247</v>
      </c>
      <c r="J13914" s="15">
        <v>0.9</v>
      </c>
    </row>
    <row r="13915" spans="1:10" x14ac:dyDescent="0.3">
      <c r="A13915" s="38" t="s">
        <v>247</v>
      </c>
      <c r="B13915" s="15">
        <v>233875</v>
      </c>
      <c r="C13915" s="15">
        <v>467750</v>
      </c>
      <c r="E13915" s="35" t="s">
        <v>264</v>
      </c>
      <c r="F13915" s="15">
        <v>7476576</v>
      </c>
      <c r="G13915" s="15">
        <v>79666673</v>
      </c>
      <c r="I13915" s="38" t="s">
        <v>249</v>
      </c>
      <c r="J13915" s="15">
        <v>1.1000000000000001</v>
      </c>
    </row>
    <row r="13916" spans="1:10" x14ac:dyDescent="0.3">
      <c r="A13916" s="38" t="s">
        <v>249</v>
      </c>
      <c r="B13916" s="15">
        <v>562500</v>
      </c>
      <c r="C13916" s="15">
        <v>840000</v>
      </c>
      <c r="E13916" s="36" t="s">
        <v>246</v>
      </c>
      <c r="F13916" s="15">
        <v>1901375</v>
      </c>
      <c r="G13916" s="15">
        <v>17080461</v>
      </c>
      <c r="I13916" s="38" t="s">
        <v>251</v>
      </c>
      <c r="J13916" s="15">
        <v>0.9</v>
      </c>
    </row>
    <row r="13917" spans="1:10" x14ac:dyDescent="0.3">
      <c r="A13917" s="38" t="s">
        <v>251</v>
      </c>
      <c r="B13917" s="15">
        <v>208389</v>
      </c>
      <c r="C13917" s="15">
        <v>785177</v>
      </c>
      <c r="E13917" s="36" t="s">
        <v>248</v>
      </c>
      <c r="F13917" s="15">
        <v>1696773</v>
      </c>
      <c r="G13917" s="15">
        <v>17472266</v>
      </c>
      <c r="I13917" s="38" t="s">
        <v>254</v>
      </c>
      <c r="J13917" s="15">
        <v>1.2</v>
      </c>
    </row>
    <row r="13918" spans="1:10" x14ac:dyDescent="0.3">
      <c r="A13918" s="38" t="s">
        <v>254</v>
      </c>
      <c r="B13918" s="15">
        <v>379200</v>
      </c>
      <c r="C13918" s="15">
        <v>2095785</v>
      </c>
      <c r="E13918" s="36" t="s">
        <v>250</v>
      </c>
      <c r="F13918" s="15">
        <v>2101200</v>
      </c>
      <c r="G13918" s="15">
        <v>26950126</v>
      </c>
      <c r="I13918" s="38" t="s">
        <v>257</v>
      </c>
      <c r="J13918" s="15">
        <v>1.4</v>
      </c>
    </row>
    <row r="13919" spans="1:10" x14ac:dyDescent="0.3">
      <c r="A13919" s="38" t="s">
        <v>257</v>
      </c>
      <c r="B13919" s="15">
        <v>259900</v>
      </c>
      <c r="C13919" s="15">
        <v>2902180</v>
      </c>
      <c r="E13919" s="37" t="s">
        <v>252</v>
      </c>
      <c r="F13919" s="15">
        <v>736950</v>
      </c>
      <c r="G13919" s="15">
        <v>10069888</v>
      </c>
      <c r="I13919" s="38" t="s">
        <v>252</v>
      </c>
      <c r="J13919" s="15">
        <v>1.5</v>
      </c>
    </row>
    <row r="13920" spans="1:10" x14ac:dyDescent="0.3">
      <c r="A13920" s="38" t="s">
        <v>252</v>
      </c>
      <c r="B13920" s="15">
        <v>355000</v>
      </c>
      <c r="C13920" s="15">
        <v>1770600</v>
      </c>
      <c r="E13920" s="37" t="s">
        <v>255</v>
      </c>
      <c r="F13920" s="15">
        <v>668850</v>
      </c>
      <c r="G13920" s="15">
        <v>9081829</v>
      </c>
      <c r="I13920" s="38" t="s">
        <v>255</v>
      </c>
      <c r="J13920" s="15">
        <v>2</v>
      </c>
    </row>
    <row r="13921" spans="1:10" x14ac:dyDescent="0.3">
      <c r="A13921" s="38" t="s">
        <v>255</v>
      </c>
      <c r="B13921" s="15">
        <v>220000</v>
      </c>
      <c r="C13921" s="15">
        <v>3405192</v>
      </c>
      <c r="E13921" s="37" t="s">
        <v>258</v>
      </c>
      <c r="F13921" s="15">
        <v>695400</v>
      </c>
      <c r="G13921" s="15">
        <v>7798409</v>
      </c>
      <c r="I13921" s="38" t="s">
        <v>258</v>
      </c>
      <c r="J13921" s="15">
        <v>2.1</v>
      </c>
    </row>
    <row r="13922" spans="1:10" x14ac:dyDescent="0.3">
      <c r="A13922" s="38" t="s">
        <v>258</v>
      </c>
      <c r="B13922" s="15">
        <v>168000</v>
      </c>
      <c r="C13922" s="15">
        <v>2192200</v>
      </c>
      <c r="E13922" s="36" t="s">
        <v>253</v>
      </c>
      <c r="F13922" s="15">
        <v>1777228</v>
      </c>
      <c r="G13922" s="15">
        <v>18163820</v>
      </c>
      <c r="I13922" s="38" t="s">
        <v>260</v>
      </c>
      <c r="J13922" s="15">
        <v>1.6</v>
      </c>
    </row>
    <row r="13923" spans="1:10" x14ac:dyDescent="0.3">
      <c r="A13923" s="38" t="s">
        <v>260</v>
      </c>
      <c r="B13923" s="15">
        <v>168500</v>
      </c>
      <c r="C13923" s="15">
        <v>1767900</v>
      </c>
      <c r="E13923" s="35" t="s">
        <v>266</v>
      </c>
      <c r="F13923" s="15">
        <v>6643564</v>
      </c>
      <c r="G13923" s="15">
        <v>49381415</v>
      </c>
      <c r="I13923" s="38" t="s">
        <v>262</v>
      </c>
      <c r="J13923" s="15">
        <v>1.3</v>
      </c>
    </row>
    <row r="13924" spans="1:10" x14ac:dyDescent="0.3">
      <c r="A13924" s="38" t="s">
        <v>262</v>
      </c>
      <c r="B13924" s="15">
        <v>188000</v>
      </c>
      <c r="C13924" s="15">
        <v>3333225</v>
      </c>
      <c r="E13924" s="36" t="s">
        <v>246</v>
      </c>
      <c r="F13924" s="15">
        <v>1590223</v>
      </c>
      <c r="G13924" s="15">
        <v>11588448</v>
      </c>
      <c r="I13924" s="38" t="s">
        <v>263</v>
      </c>
      <c r="J13924" s="15">
        <v>0.9</v>
      </c>
    </row>
    <row r="13925" spans="1:10" x14ac:dyDescent="0.3">
      <c r="A13925" s="38" t="s">
        <v>263</v>
      </c>
      <c r="B13925" s="15">
        <v>408500</v>
      </c>
      <c r="C13925" s="15">
        <v>3862968</v>
      </c>
      <c r="E13925" s="36" t="s">
        <v>248</v>
      </c>
      <c r="F13925" s="15">
        <v>1940675</v>
      </c>
      <c r="G13925" s="15">
        <v>14612470</v>
      </c>
      <c r="I13925" s="35" t="s">
        <v>274</v>
      </c>
      <c r="J13925" s="15"/>
    </row>
    <row r="13926" spans="1:10" x14ac:dyDescent="0.3">
      <c r="A13926" s="35" t="s">
        <v>268</v>
      </c>
      <c r="B13926" s="15"/>
      <c r="C13926" s="15"/>
      <c r="E13926" s="36" t="s">
        <v>250</v>
      </c>
      <c r="F13926" s="15">
        <v>1679081</v>
      </c>
      <c r="G13926" s="15">
        <v>11616440</v>
      </c>
      <c r="I13926" s="38" t="s">
        <v>245</v>
      </c>
      <c r="J13926" s="15">
        <v>0.8</v>
      </c>
    </row>
    <row r="13927" spans="1:10" x14ac:dyDescent="0.3">
      <c r="A13927" s="38" t="s">
        <v>245</v>
      </c>
      <c r="B13927" s="15">
        <v>739995</v>
      </c>
      <c r="C13927" s="15">
        <v>2403489</v>
      </c>
      <c r="E13927" s="37" t="s">
        <v>252</v>
      </c>
      <c r="F13927" s="15">
        <v>365500</v>
      </c>
      <c r="G13927" s="15">
        <v>3419427</v>
      </c>
      <c r="I13927" s="38" t="s">
        <v>247</v>
      </c>
      <c r="J13927" s="15">
        <v>0.7</v>
      </c>
    </row>
    <row r="13928" spans="1:10" x14ac:dyDescent="0.3">
      <c r="A13928" s="38" t="s">
        <v>247</v>
      </c>
      <c r="B13928" s="15">
        <v>465000</v>
      </c>
      <c r="C13928" s="15">
        <v>1221900</v>
      </c>
      <c r="E13928" s="37" t="s">
        <v>255</v>
      </c>
      <c r="F13928" s="15">
        <v>686511</v>
      </c>
      <c r="G13928" s="15">
        <v>5188593</v>
      </c>
      <c r="I13928" s="38" t="s">
        <v>249</v>
      </c>
      <c r="J13928" s="15">
        <v>0.9</v>
      </c>
    </row>
    <row r="13929" spans="1:10" x14ac:dyDescent="0.3">
      <c r="A13929" s="38" t="s">
        <v>249</v>
      </c>
      <c r="B13929" s="15">
        <v>474200</v>
      </c>
      <c r="C13929" s="15">
        <v>2401545</v>
      </c>
      <c r="E13929" s="37" t="s">
        <v>258</v>
      </c>
      <c r="F13929" s="15">
        <v>627070</v>
      </c>
      <c r="G13929" s="15">
        <v>3008420</v>
      </c>
      <c r="I13929" s="38" t="s">
        <v>251</v>
      </c>
      <c r="J13929" s="15">
        <v>1.1000000000000001</v>
      </c>
    </row>
    <row r="13930" spans="1:10" x14ac:dyDescent="0.3">
      <c r="A13930" s="38" t="s">
        <v>251</v>
      </c>
      <c r="B13930" s="15">
        <v>710000</v>
      </c>
      <c r="C13930" s="15">
        <v>3177019</v>
      </c>
      <c r="E13930" s="36" t="s">
        <v>253</v>
      </c>
      <c r="F13930" s="15">
        <v>1433585</v>
      </c>
      <c r="G13930" s="15">
        <v>11564057</v>
      </c>
      <c r="I13930" s="38" t="s">
        <v>254</v>
      </c>
      <c r="J13930" s="15">
        <v>1.8</v>
      </c>
    </row>
    <row r="13931" spans="1:10" x14ac:dyDescent="0.3">
      <c r="A13931" s="38" t="s">
        <v>254</v>
      </c>
      <c r="B13931" s="15">
        <v>432700</v>
      </c>
      <c r="C13931" s="15">
        <v>2041130</v>
      </c>
      <c r="E13931" s="35" t="s">
        <v>267</v>
      </c>
      <c r="F13931" s="15">
        <v>6428525</v>
      </c>
      <c r="G13931" s="15">
        <v>44651569</v>
      </c>
      <c r="I13931" s="38" t="s">
        <v>257</v>
      </c>
      <c r="J13931" s="15">
        <v>2.2000000000000002</v>
      </c>
    </row>
    <row r="13932" spans="1:10" x14ac:dyDescent="0.3">
      <c r="A13932" s="38" t="s">
        <v>257</v>
      </c>
      <c r="B13932" s="15">
        <v>359700</v>
      </c>
      <c r="C13932" s="15">
        <v>1551221</v>
      </c>
      <c r="E13932" s="36" t="s">
        <v>246</v>
      </c>
      <c r="F13932" s="15">
        <v>1616442</v>
      </c>
      <c r="G13932" s="15">
        <v>11062980</v>
      </c>
      <c r="I13932" s="38" t="s">
        <v>252</v>
      </c>
      <c r="J13932" s="15">
        <v>2.2999999999999998</v>
      </c>
    </row>
    <row r="13933" spans="1:10" x14ac:dyDescent="0.3">
      <c r="A13933" s="38" t="s">
        <v>252</v>
      </c>
      <c r="B13933" s="15">
        <v>206500</v>
      </c>
      <c r="C13933" s="15">
        <v>2735850</v>
      </c>
      <c r="E13933" s="36" t="s">
        <v>248</v>
      </c>
      <c r="F13933" s="15">
        <v>1825950</v>
      </c>
      <c r="G13933" s="15">
        <v>13298327</v>
      </c>
      <c r="I13933" s="38" t="s">
        <v>255</v>
      </c>
      <c r="J13933" s="15">
        <v>2.6</v>
      </c>
    </row>
    <row r="13934" spans="1:10" x14ac:dyDescent="0.3">
      <c r="A13934" s="38" t="s">
        <v>255</v>
      </c>
      <c r="B13934" s="15">
        <v>419475</v>
      </c>
      <c r="C13934" s="15">
        <v>4472329</v>
      </c>
      <c r="E13934" s="36" t="s">
        <v>250</v>
      </c>
      <c r="F13934" s="15">
        <v>1399983</v>
      </c>
      <c r="G13934" s="15">
        <v>9981054</v>
      </c>
      <c r="I13934" s="38" t="s">
        <v>258</v>
      </c>
      <c r="J13934" s="15">
        <v>2.2000000000000002</v>
      </c>
    </row>
    <row r="13935" spans="1:10" x14ac:dyDescent="0.3">
      <c r="A13935" s="38" t="s">
        <v>258</v>
      </c>
      <c r="B13935" s="15">
        <v>378750</v>
      </c>
      <c r="C13935" s="15">
        <v>1520900</v>
      </c>
      <c r="E13935" s="37" t="s">
        <v>252</v>
      </c>
      <c r="F13935" s="15">
        <v>444500</v>
      </c>
      <c r="G13935" s="15">
        <v>2843000</v>
      </c>
      <c r="I13935" s="38" t="s">
        <v>260</v>
      </c>
      <c r="J13935" s="15">
        <v>2.4</v>
      </c>
    </row>
    <row r="13936" spans="1:10" x14ac:dyDescent="0.3">
      <c r="A13936" s="38" t="s">
        <v>260</v>
      </c>
      <c r="B13936" s="15">
        <v>306300</v>
      </c>
      <c r="C13936" s="15">
        <v>1799250</v>
      </c>
      <c r="E13936" s="37" t="s">
        <v>255</v>
      </c>
      <c r="F13936" s="15">
        <v>488733</v>
      </c>
      <c r="G13936" s="15">
        <v>3079764</v>
      </c>
      <c r="I13936" s="38" t="s">
        <v>262</v>
      </c>
      <c r="J13936" s="15">
        <v>2.2000000000000002</v>
      </c>
    </row>
    <row r="13937" spans="1:10" x14ac:dyDescent="0.3">
      <c r="A13937" s="38" t="s">
        <v>262</v>
      </c>
      <c r="B13937" s="15">
        <v>197875</v>
      </c>
      <c r="C13937" s="15">
        <v>2885360</v>
      </c>
      <c r="E13937" s="37" t="s">
        <v>258</v>
      </c>
      <c r="F13937" s="15">
        <v>466750</v>
      </c>
      <c r="G13937" s="15">
        <v>4058290</v>
      </c>
      <c r="I13937" s="38" t="s">
        <v>263</v>
      </c>
      <c r="J13937" s="15">
        <v>1.7</v>
      </c>
    </row>
    <row r="13938" spans="1:10" x14ac:dyDescent="0.3">
      <c r="A13938" s="38" t="s">
        <v>263</v>
      </c>
      <c r="B13938" s="15">
        <v>495000</v>
      </c>
      <c r="C13938" s="15">
        <v>2038376</v>
      </c>
      <c r="E13938" s="36" t="s">
        <v>253</v>
      </c>
      <c r="F13938" s="15">
        <v>1586150</v>
      </c>
      <c r="G13938" s="15">
        <v>10309208</v>
      </c>
      <c r="I13938" s="35" t="s">
        <v>275</v>
      </c>
      <c r="J13938" s="15"/>
    </row>
    <row r="13939" spans="1:10" x14ac:dyDescent="0.3">
      <c r="A13939" s="35" t="s">
        <v>269</v>
      </c>
      <c r="B13939" s="15"/>
      <c r="C13939" s="15"/>
      <c r="E13939" s="35" t="s">
        <v>268</v>
      </c>
      <c r="F13939" s="15">
        <v>6204460</v>
      </c>
      <c r="G13939" s="15">
        <v>49928804</v>
      </c>
      <c r="I13939" s="38" t="s">
        <v>245</v>
      </c>
      <c r="J13939" s="15">
        <v>1.8</v>
      </c>
    </row>
    <row r="13940" spans="1:10" x14ac:dyDescent="0.3">
      <c r="A13940" s="38" t="s">
        <v>245</v>
      </c>
      <c r="B13940" s="15">
        <v>338700</v>
      </c>
      <c r="C13940" s="15">
        <v>1103150</v>
      </c>
      <c r="E13940" s="36" t="s">
        <v>246</v>
      </c>
      <c r="F13940" s="15">
        <v>1583650</v>
      </c>
      <c r="G13940" s="15">
        <v>9743811</v>
      </c>
      <c r="I13940" s="38" t="s">
        <v>247</v>
      </c>
      <c r="J13940" s="15">
        <v>1.5</v>
      </c>
    </row>
    <row r="13941" spans="1:10" x14ac:dyDescent="0.3">
      <c r="A13941" s="38" t="s">
        <v>247</v>
      </c>
      <c r="B13941" s="15">
        <v>260795</v>
      </c>
      <c r="C13941" s="15">
        <v>1448090</v>
      </c>
      <c r="E13941" s="36" t="s">
        <v>248</v>
      </c>
      <c r="F13941" s="15">
        <v>1549325</v>
      </c>
      <c r="G13941" s="15">
        <v>12134299</v>
      </c>
      <c r="I13941" s="38" t="s">
        <v>249</v>
      </c>
      <c r="J13941" s="15">
        <v>1.5</v>
      </c>
    </row>
    <row r="13942" spans="1:10" x14ac:dyDescent="0.3">
      <c r="A13942" s="38" t="s">
        <v>249</v>
      </c>
      <c r="B13942" s="15">
        <v>420850</v>
      </c>
      <c r="C13942" s="15">
        <v>3054842</v>
      </c>
      <c r="E13942" s="36" t="s">
        <v>250</v>
      </c>
      <c r="F13942" s="15">
        <v>1625545</v>
      </c>
      <c r="G13942" s="15">
        <v>16062380</v>
      </c>
      <c r="I13942" s="38" t="s">
        <v>251</v>
      </c>
      <c r="J13942" s="15">
        <v>1.4</v>
      </c>
    </row>
    <row r="13943" spans="1:10" x14ac:dyDescent="0.3">
      <c r="A13943" s="38" t="s">
        <v>251</v>
      </c>
      <c r="B13943" s="15">
        <v>205000</v>
      </c>
      <c r="C13943" s="15">
        <v>2628688</v>
      </c>
      <c r="E13943" s="37" t="s">
        <v>252</v>
      </c>
      <c r="F13943" s="15">
        <v>592950</v>
      </c>
      <c r="G13943" s="15">
        <v>6384600</v>
      </c>
      <c r="I13943" s="38" t="s">
        <v>254</v>
      </c>
      <c r="J13943" s="15">
        <v>1.9</v>
      </c>
    </row>
    <row r="13944" spans="1:10" x14ac:dyDescent="0.3">
      <c r="A13944" s="38" t="s">
        <v>254</v>
      </c>
      <c r="B13944" s="15">
        <v>226000</v>
      </c>
      <c r="C13944" s="15">
        <v>3089300</v>
      </c>
      <c r="E13944" s="37" t="s">
        <v>255</v>
      </c>
      <c r="F13944" s="15">
        <v>501620</v>
      </c>
      <c r="G13944" s="15">
        <v>6146930</v>
      </c>
      <c r="I13944" s="38" t="s">
        <v>257</v>
      </c>
      <c r="J13944" s="15">
        <v>2</v>
      </c>
    </row>
    <row r="13945" spans="1:10" x14ac:dyDescent="0.3">
      <c r="A13945" s="38" t="s">
        <v>257</v>
      </c>
      <c r="B13945" s="15">
        <v>319000</v>
      </c>
      <c r="C13945" s="15">
        <v>4761880</v>
      </c>
      <c r="E13945" s="37" t="s">
        <v>258</v>
      </c>
      <c r="F13945" s="15">
        <v>530975</v>
      </c>
      <c r="G13945" s="15">
        <v>3530850</v>
      </c>
      <c r="I13945" s="38" t="s">
        <v>252</v>
      </c>
      <c r="J13945" s="15">
        <v>1.8</v>
      </c>
    </row>
    <row r="13946" spans="1:10" x14ac:dyDescent="0.3">
      <c r="A13946" s="38" t="s">
        <v>252</v>
      </c>
      <c r="B13946" s="15">
        <v>199000</v>
      </c>
      <c r="C13946" s="15">
        <v>4056060</v>
      </c>
      <c r="E13946" s="36" t="s">
        <v>253</v>
      </c>
      <c r="F13946" s="15">
        <v>1445940</v>
      </c>
      <c r="G13946" s="15">
        <v>11988314</v>
      </c>
      <c r="I13946" s="38" t="s">
        <v>255</v>
      </c>
      <c r="J13946" s="15">
        <v>1.9</v>
      </c>
    </row>
    <row r="13947" spans="1:10" x14ac:dyDescent="0.3">
      <c r="A13947" s="38" t="s">
        <v>255</v>
      </c>
      <c r="B13947" s="15">
        <v>429000</v>
      </c>
      <c r="C13947" s="15">
        <v>3172850</v>
      </c>
      <c r="E13947" s="35" t="s">
        <v>269</v>
      </c>
      <c r="F13947" s="15">
        <v>6146435</v>
      </c>
      <c r="G13947" s="15">
        <v>49936589</v>
      </c>
      <c r="I13947" s="38" t="s">
        <v>258</v>
      </c>
      <c r="J13947" s="15">
        <v>1.9</v>
      </c>
    </row>
    <row r="13948" spans="1:10" x14ac:dyDescent="0.3">
      <c r="A13948" s="38" t="s">
        <v>258</v>
      </c>
      <c r="B13948" s="15">
        <v>872475</v>
      </c>
      <c r="C13948" s="15">
        <v>3183199</v>
      </c>
      <c r="E13948" s="36" t="s">
        <v>246</v>
      </c>
      <c r="F13948" s="15">
        <v>1518850</v>
      </c>
      <c r="G13948" s="15">
        <v>8002069</v>
      </c>
      <c r="I13948" s="38" t="s">
        <v>260</v>
      </c>
      <c r="J13948" s="15">
        <v>1.4</v>
      </c>
    </row>
    <row r="13949" spans="1:10" x14ac:dyDescent="0.3">
      <c r="A13949" s="38" t="s">
        <v>260</v>
      </c>
      <c r="B13949" s="15">
        <v>462646</v>
      </c>
      <c r="C13949" s="15">
        <v>4025692</v>
      </c>
      <c r="E13949" s="36" t="s">
        <v>248</v>
      </c>
      <c r="F13949" s="15">
        <v>1501486</v>
      </c>
      <c r="G13949" s="15">
        <v>13323094</v>
      </c>
      <c r="I13949" s="38" t="s">
        <v>262</v>
      </c>
      <c r="J13949" s="15">
        <v>1.3</v>
      </c>
    </row>
    <row r="13950" spans="1:10" x14ac:dyDescent="0.3">
      <c r="A13950" s="38" t="s">
        <v>262</v>
      </c>
      <c r="B13950" s="15">
        <v>560975</v>
      </c>
      <c r="C13950" s="15">
        <v>3855450</v>
      </c>
      <c r="E13950" s="36" t="s">
        <v>250</v>
      </c>
      <c r="F13950" s="15">
        <v>1560724</v>
      </c>
      <c r="G13950" s="15">
        <v>14930400</v>
      </c>
      <c r="I13950" s="14">
        <v>310</v>
      </c>
      <c r="J13950" s="15">
        <v>767.30000000000052</v>
      </c>
    </row>
    <row r="13951" spans="1:10" x14ac:dyDescent="0.3">
      <c r="A13951" s="38" t="s">
        <v>263</v>
      </c>
      <c r="B13951" s="15">
        <v>473400</v>
      </c>
      <c r="C13951" s="15">
        <v>2787300</v>
      </c>
      <c r="E13951" s="37" t="s">
        <v>252</v>
      </c>
      <c r="F13951" s="15">
        <v>556900</v>
      </c>
      <c r="G13951" s="15">
        <v>5759150</v>
      </c>
      <c r="I13951" s="35" t="s">
        <v>244</v>
      </c>
      <c r="J13951" s="15"/>
    </row>
    <row r="13952" spans="1:10" x14ac:dyDescent="0.3">
      <c r="A13952" s="35" t="s">
        <v>270</v>
      </c>
      <c r="B13952" s="15"/>
      <c r="C13952" s="15"/>
      <c r="E13952" s="37" t="s">
        <v>255</v>
      </c>
      <c r="F13952" s="15">
        <v>601625</v>
      </c>
      <c r="G13952" s="15">
        <v>6817351</v>
      </c>
      <c r="I13952" s="38" t="s">
        <v>245</v>
      </c>
      <c r="J13952" s="15">
        <v>2.6</v>
      </c>
    </row>
    <row r="13953" spans="1:10" x14ac:dyDescent="0.3">
      <c r="A13953" s="38" t="s">
        <v>245</v>
      </c>
      <c r="B13953" s="15">
        <v>259950</v>
      </c>
      <c r="C13953" s="15">
        <v>1909650</v>
      </c>
      <c r="E13953" s="37" t="s">
        <v>258</v>
      </c>
      <c r="F13953" s="15">
        <v>402199</v>
      </c>
      <c r="G13953" s="15">
        <v>2353899</v>
      </c>
      <c r="I13953" s="38" t="s">
        <v>247</v>
      </c>
      <c r="J13953" s="15">
        <v>2.8</v>
      </c>
    </row>
    <row r="13954" spans="1:10" x14ac:dyDescent="0.3">
      <c r="A13954" s="38" t="s">
        <v>247</v>
      </c>
      <c r="B13954" s="15">
        <v>396500</v>
      </c>
      <c r="C13954" s="15">
        <v>1384500</v>
      </c>
      <c r="E13954" s="36" t="s">
        <v>253</v>
      </c>
      <c r="F13954" s="15">
        <v>1565375</v>
      </c>
      <c r="G13954" s="15">
        <v>13681026</v>
      </c>
      <c r="I13954" s="38" t="s">
        <v>249</v>
      </c>
      <c r="J13954" s="15">
        <v>3.1</v>
      </c>
    </row>
    <row r="13955" spans="1:10" x14ac:dyDescent="0.3">
      <c r="A13955" s="38" t="s">
        <v>249</v>
      </c>
      <c r="B13955" s="15">
        <v>380399</v>
      </c>
      <c r="C13955" s="15">
        <v>2659749</v>
      </c>
      <c r="E13955" s="35" t="s">
        <v>270</v>
      </c>
      <c r="F13955" s="15">
        <v>6941813</v>
      </c>
      <c r="G13955" s="15">
        <v>60182532</v>
      </c>
      <c r="I13955" s="38" t="s">
        <v>251</v>
      </c>
      <c r="J13955" s="15">
        <v>3.2</v>
      </c>
    </row>
    <row r="13956" spans="1:10" x14ac:dyDescent="0.3">
      <c r="A13956" s="38" t="s">
        <v>251</v>
      </c>
      <c r="B13956" s="15">
        <v>300000</v>
      </c>
      <c r="C13956" s="15">
        <v>2697950</v>
      </c>
      <c r="E13956" s="36" t="s">
        <v>246</v>
      </c>
      <c r="F13956" s="15">
        <v>1537850</v>
      </c>
      <c r="G13956" s="15">
        <v>10269950</v>
      </c>
      <c r="I13956" s="38" t="s">
        <v>254</v>
      </c>
      <c r="J13956" s="15">
        <v>3.5</v>
      </c>
    </row>
    <row r="13957" spans="1:10" x14ac:dyDescent="0.3">
      <c r="A13957" s="38" t="s">
        <v>254</v>
      </c>
      <c r="B13957" s="15">
        <v>445400</v>
      </c>
      <c r="C13957" s="15">
        <v>3186150</v>
      </c>
      <c r="E13957" s="36" t="s">
        <v>248</v>
      </c>
      <c r="F13957" s="15">
        <v>1719264</v>
      </c>
      <c r="G13957" s="15">
        <v>12378115</v>
      </c>
      <c r="I13957" s="38" t="s">
        <v>257</v>
      </c>
      <c r="J13957" s="15">
        <v>3.6</v>
      </c>
    </row>
    <row r="13958" spans="1:10" x14ac:dyDescent="0.3">
      <c r="A13958" s="38" t="s">
        <v>257</v>
      </c>
      <c r="B13958" s="15">
        <v>226750</v>
      </c>
      <c r="C13958" s="15">
        <v>3901028</v>
      </c>
      <c r="E13958" s="36" t="s">
        <v>250</v>
      </c>
      <c r="F13958" s="15">
        <v>1812275</v>
      </c>
      <c r="G13958" s="15">
        <v>18372700</v>
      </c>
      <c r="I13958" s="38" t="s">
        <v>252</v>
      </c>
      <c r="J13958" s="15">
        <v>3.7</v>
      </c>
    </row>
    <row r="13959" spans="1:10" x14ac:dyDescent="0.3">
      <c r="A13959" s="38" t="s">
        <v>252</v>
      </c>
      <c r="B13959" s="15">
        <v>594500</v>
      </c>
      <c r="C13959" s="15">
        <v>2620650</v>
      </c>
      <c r="E13959" s="37" t="s">
        <v>252</v>
      </c>
      <c r="F13959" s="15">
        <v>630850</v>
      </c>
      <c r="G13959" s="15">
        <v>5382763</v>
      </c>
      <c r="I13959" s="38" t="s">
        <v>255</v>
      </c>
      <c r="J13959" s="15">
        <v>3.8</v>
      </c>
    </row>
    <row r="13960" spans="1:10" x14ac:dyDescent="0.3">
      <c r="A13960" s="38" t="s">
        <v>255</v>
      </c>
      <c r="B13960" s="15">
        <v>243850</v>
      </c>
      <c r="C13960" s="15">
        <v>1941148</v>
      </c>
      <c r="E13960" s="37" t="s">
        <v>255</v>
      </c>
      <c r="F13960" s="15">
        <v>499925</v>
      </c>
      <c r="G13960" s="15">
        <v>5532987</v>
      </c>
      <c r="I13960" s="38" t="s">
        <v>258</v>
      </c>
      <c r="J13960" s="15">
        <v>4.0999999999999996</v>
      </c>
    </row>
    <row r="13961" spans="1:10" x14ac:dyDescent="0.3">
      <c r="A13961" s="38" t="s">
        <v>258</v>
      </c>
      <c r="B13961" s="15">
        <v>236000</v>
      </c>
      <c r="C13961" s="15">
        <v>4299750</v>
      </c>
      <c r="E13961" s="37" t="s">
        <v>258</v>
      </c>
      <c r="F13961" s="15">
        <v>681500</v>
      </c>
      <c r="G13961" s="15">
        <v>7456950</v>
      </c>
      <c r="I13961" s="38" t="s">
        <v>260</v>
      </c>
      <c r="J13961" s="15">
        <v>4</v>
      </c>
    </row>
    <row r="13962" spans="1:10" x14ac:dyDescent="0.3">
      <c r="A13962" s="38" t="s">
        <v>260</v>
      </c>
      <c r="B13962" s="15">
        <v>221750</v>
      </c>
      <c r="C13962" s="15">
        <v>3485349</v>
      </c>
      <c r="E13962" s="36" t="s">
        <v>253</v>
      </c>
      <c r="F13962" s="15">
        <v>1872424</v>
      </c>
      <c r="G13962" s="15">
        <v>19161767</v>
      </c>
      <c r="I13962" s="38" t="s">
        <v>262</v>
      </c>
      <c r="J13962" s="15">
        <v>3.7</v>
      </c>
    </row>
    <row r="13963" spans="1:10" x14ac:dyDescent="0.3">
      <c r="A13963" s="38" t="s">
        <v>262</v>
      </c>
      <c r="B13963" s="15">
        <v>285000</v>
      </c>
      <c r="C13963" s="15">
        <v>1107000</v>
      </c>
      <c r="E13963" s="35" t="s">
        <v>271</v>
      </c>
      <c r="F13963" s="15">
        <v>7371144</v>
      </c>
      <c r="G13963" s="15">
        <v>72680002</v>
      </c>
      <c r="I13963" s="38" t="s">
        <v>263</v>
      </c>
      <c r="J13963" s="15">
        <v>3.2</v>
      </c>
    </row>
    <row r="13964" spans="1:10" x14ac:dyDescent="0.3">
      <c r="A13964" s="38" t="s">
        <v>263</v>
      </c>
      <c r="B13964" s="15">
        <v>210175</v>
      </c>
      <c r="C13964" s="15">
        <v>2237800</v>
      </c>
      <c r="E13964" s="36" t="s">
        <v>246</v>
      </c>
      <c r="F13964" s="15">
        <v>1848350</v>
      </c>
      <c r="G13964" s="15">
        <v>13165875</v>
      </c>
      <c r="I13964" s="35" t="s">
        <v>256</v>
      </c>
      <c r="J13964" s="15"/>
    </row>
    <row r="13965" spans="1:10" x14ac:dyDescent="0.3">
      <c r="A13965" s="35" t="s">
        <v>271</v>
      </c>
      <c r="B13965" s="15"/>
      <c r="C13965" s="15"/>
      <c r="E13965" s="36" t="s">
        <v>248</v>
      </c>
      <c r="F13965" s="15">
        <v>1743750</v>
      </c>
      <c r="G13965" s="15">
        <v>18860049</v>
      </c>
      <c r="I13965" s="38" t="s">
        <v>245</v>
      </c>
      <c r="J13965" s="15">
        <v>3.5</v>
      </c>
    </row>
    <row r="13966" spans="1:10" x14ac:dyDescent="0.3">
      <c r="A13966" s="38" t="s">
        <v>245</v>
      </c>
      <c r="B13966" s="15">
        <v>253750</v>
      </c>
      <c r="C13966" s="15">
        <v>3014900</v>
      </c>
      <c r="E13966" s="36" t="s">
        <v>250</v>
      </c>
      <c r="F13966" s="15">
        <v>1961794</v>
      </c>
      <c r="G13966" s="15">
        <v>22246465</v>
      </c>
      <c r="I13966" s="38" t="s">
        <v>247</v>
      </c>
      <c r="J13966" s="15">
        <v>3.8</v>
      </c>
    </row>
    <row r="13967" spans="1:10" x14ac:dyDescent="0.3">
      <c r="A13967" s="38" t="s">
        <v>247</v>
      </c>
      <c r="B13967" s="15">
        <v>258000</v>
      </c>
      <c r="C13967" s="15">
        <v>2616400</v>
      </c>
      <c r="E13967" s="37" t="s">
        <v>252</v>
      </c>
      <c r="F13967" s="15">
        <v>595999</v>
      </c>
      <c r="G13967" s="15">
        <v>8825368</v>
      </c>
      <c r="I13967" s="38" t="s">
        <v>249</v>
      </c>
      <c r="J13967" s="15">
        <v>4</v>
      </c>
    </row>
    <row r="13968" spans="1:10" x14ac:dyDescent="0.3">
      <c r="A13968" s="38" t="s">
        <v>249</v>
      </c>
      <c r="B13968" s="15">
        <v>213750</v>
      </c>
      <c r="C13968" s="15">
        <v>3588027</v>
      </c>
      <c r="E13968" s="37" t="s">
        <v>255</v>
      </c>
      <c r="F13968" s="15">
        <v>742850</v>
      </c>
      <c r="G13968" s="15">
        <v>6865449</v>
      </c>
      <c r="I13968" s="38" t="s">
        <v>251</v>
      </c>
      <c r="J13968" s="15">
        <v>4.3</v>
      </c>
    </row>
    <row r="13969" spans="1:10" x14ac:dyDescent="0.3">
      <c r="A13969" s="38" t="s">
        <v>251</v>
      </c>
      <c r="B13969" s="15">
        <v>430000</v>
      </c>
      <c r="C13969" s="15">
        <v>4143300</v>
      </c>
      <c r="E13969" s="37" t="s">
        <v>258</v>
      </c>
      <c r="F13969" s="15">
        <v>622945</v>
      </c>
      <c r="G13969" s="15">
        <v>6555648</v>
      </c>
      <c r="I13969" s="38" t="s">
        <v>254</v>
      </c>
      <c r="J13969" s="15">
        <v>4.8</v>
      </c>
    </row>
    <row r="13970" spans="1:10" x14ac:dyDescent="0.3">
      <c r="A13970" s="38" t="s">
        <v>254</v>
      </c>
      <c r="B13970" s="15">
        <v>415135</v>
      </c>
      <c r="C13970" s="15">
        <v>6872167</v>
      </c>
      <c r="E13970" s="36" t="s">
        <v>253</v>
      </c>
      <c r="F13970" s="15">
        <v>1817250</v>
      </c>
      <c r="G13970" s="15">
        <v>18407613</v>
      </c>
      <c r="I13970" s="38" t="s">
        <v>257</v>
      </c>
      <c r="J13970" s="15">
        <v>5.3</v>
      </c>
    </row>
    <row r="13971" spans="1:10" x14ac:dyDescent="0.3">
      <c r="A13971" s="38" t="s">
        <v>257</v>
      </c>
      <c r="B13971" s="15">
        <v>540450</v>
      </c>
      <c r="C13971" s="15">
        <v>4797145</v>
      </c>
      <c r="E13971" s="35" t="s">
        <v>272</v>
      </c>
      <c r="F13971" s="15">
        <v>8099062</v>
      </c>
      <c r="G13971" s="15">
        <v>120859645</v>
      </c>
      <c r="I13971" s="38" t="s">
        <v>252</v>
      </c>
      <c r="J13971" s="15">
        <v>5.7</v>
      </c>
    </row>
    <row r="13972" spans="1:10" x14ac:dyDescent="0.3">
      <c r="A13972" s="38" t="s">
        <v>252</v>
      </c>
      <c r="B13972" s="15">
        <v>544975</v>
      </c>
      <c r="C13972" s="15">
        <v>4841299</v>
      </c>
      <c r="E13972" s="36" t="s">
        <v>246</v>
      </c>
      <c r="F13972" s="15">
        <v>1776877</v>
      </c>
      <c r="G13972" s="15">
        <v>21194470</v>
      </c>
      <c r="I13972" s="38" t="s">
        <v>255</v>
      </c>
      <c r="J13972" s="15">
        <v>6.6</v>
      </c>
    </row>
    <row r="13973" spans="1:10" x14ac:dyDescent="0.3">
      <c r="A13973" s="38" t="s">
        <v>255</v>
      </c>
      <c r="B13973" s="15">
        <v>897950</v>
      </c>
      <c r="C13973" s="15">
        <v>4281960</v>
      </c>
      <c r="E13973" s="36" t="s">
        <v>248</v>
      </c>
      <c r="F13973" s="15">
        <v>2041375</v>
      </c>
      <c r="G13973" s="15">
        <v>31986355</v>
      </c>
      <c r="I13973" s="38" t="s">
        <v>258</v>
      </c>
      <c r="J13973" s="15">
        <v>6.7</v>
      </c>
    </row>
    <row r="13974" spans="1:10" x14ac:dyDescent="0.3">
      <c r="A13974" s="38" t="s">
        <v>258</v>
      </c>
      <c r="B13974" s="15">
        <v>252500</v>
      </c>
      <c r="C13974" s="15">
        <v>4903059</v>
      </c>
      <c r="E13974" s="36" t="s">
        <v>250</v>
      </c>
      <c r="F13974" s="15">
        <v>2102635</v>
      </c>
      <c r="G13974" s="15">
        <v>36856737</v>
      </c>
      <c r="I13974" s="38" t="s">
        <v>260</v>
      </c>
      <c r="J13974" s="15">
        <v>6.7</v>
      </c>
    </row>
    <row r="13975" spans="1:10" x14ac:dyDescent="0.3">
      <c r="A13975" s="38" t="s">
        <v>260</v>
      </c>
      <c r="B13975" s="15">
        <v>464950</v>
      </c>
      <c r="C13975" s="15">
        <v>3233250</v>
      </c>
      <c r="E13975" s="37" t="s">
        <v>252</v>
      </c>
      <c r="F13975" s="15">
        <v>707035</v>
      </c>
      <c r="G13975" s="15">
        <v>13453034</v>
      </c>
      <c r="I13975" s="38" t="s">
        <v>262</v>
      </c>
      <c r="J13975" s="15">
        <v>6.5</v>
      </c>
    </row>
    <row r="13976" spans="1:10" x14ac:dyDescent="0.3">
      <c r="A13976" s="38" t="s">
        <v>262</v>
      </c>
      <c r="B13976" s="15">
        <v>259500</v>
      </c>
      <c r="C13976" s="15">
        <v>4396665</v>
      </c>
      <c r="E13976" s="37" t="s">
        <v>255</v>
      </c>
      <c r="F13976" s="15">
        <v>682650</v>
      </c>
      <c r="G13976" s="15">
        <v>12743648</v>
      </c>
      <c r="I13976" s="38" t="s">
        <v>263</v>
      </c>
      <c r="J13976" s="15">
        <v>5.8</v>
      </c>
    </row>
    <row r="13977" spans="1:10" x14ac:dyDescent="0.3">
      <c r="A13977" s="38" t="s">
        <v>263</v>
      </c>
      <c r="B13977" s="15">
        <v>663967</v>
      </c>
      <c r="C13977" s="15">
        <v>3658048</v>
      </c>
      <c r="E13977" s="37" t="s">
        <v>258</v>
      </c>
      <c r="F13977" s="15">
        <v>712950</v>
      </c>
      <c r="G13977" s="15">
        <v>10660055</v>
      </c>
      <c r="I13977" s="35" t="s">
        <v>261</v>
      </c>
      <c r="J13977" s="15"/>
    </row>
    <row r="13978" spans="1:10" x14ac:dyDescent="0.3">
      <c r="A13978" s="35" t="s">
        <v>272</v>
      </c>
      <c r="B13978" s="15"/>
      <c r="C13978" s="15"/>
      <c r="E13978" s="36" t="s">
        <v>253</v>
      </c>
      <c r="F13978" s="15">
        <v>2178175</v>
      </c>
      <c r="G13978" s="15">
        <v>30822083</v>
      </c>
      <c r="I13978" s="38" t="s">
        <v>245</v>
      </c>
      <c r="J13978" s="15">
        <v>6.3</v>
      </c>
    </row>
    <row r="13979" spans="1:10" x14ac:dyDescent="0.3">
      <c r="A13979" s="38" t="s">
        <v>245</v>
      </c>
      <c r="B13979" s="15">
        <v>755450</v>
      </c>
      <c r="C13979" s="15">
        <v>5151971</v>
      </c>
      <c r="E13979" s="35" t="s">
        <v>273</v>
      </c>
      <c r="F13979" s="15">
        <v>9326819</v>
      </c>
      <c r="G13979" s="15">
        <v>146073219</v>
      </c>
      <c r="I13979" s="38" t="s">
        <v>247</v>
      </c>
      <c r="J13979" s="15">
        <v>7.2</v>
      </c>
    </row>
    <row r="13980" spans="1:10" x14ac:dyDescent="0.3">
      <c r="A13980" s="38" t="s">
        <v>247</v>
      </c>
      <c r="B13980" s="15">
        <v>785650</v>
      </c>
      <c r="C13980" s="15">
        <v>2367040</v>
      </c>
      <c r="E13980" s="36" t="s">
        <v>246</v>
      </c>
      <c r="F13980" s="15">
        <v>2199482</v>
      </c>
      <c r="G13980" s="15">
        <v>26878749</v>
      </c>
      <c r="I13980" s="38" t="s">
        <v>249</v>
      </c>
      <c r="J13980" s="15">
        <v>7.9</v>
      </c>
    </row>
    <row r="13981" spans="1:10" x14ac:dyDescent="0.3">
      <c r="A13981" s="38" t="s">
        <v>249</v>
      </c>
      <c r="B13981" s="15">
        <v>741614</v>
      </c>
      <c r="C13981" s="15">
        <v>5851775</v>
      </c>
      <c r="E13981" s="36" t="s">
        <v>248</v>
      </c>
      <c r="F13981" s="15">
        <v>2295462</v>
      </c>
      <c r="G13981" s="15">
        <v>39097656</v>
      </c>
      <c r="I13981" s="38" t="s">
        <v>251</v>
      </c>
      <c r="J13981" s="15">
        <v>8.8000000000000007</v>
      </c>
    </row>
    <row r="13982" spans="1:10" x14ac:dyDescent="0.3">
      <c r="A13982" s="38" t="s">
        <v>251</v>
      </c>
      <c r="B13982" s="15">
        <v>576000</v>
      </c>
      <c r="C13982" s="15">
        <v>7059520</v>
      </c>
      <c r="E13982" s="36" t="s">
        <v>250</v>
      </c>
      <c r="F13982" s="15">
        <v>2367600</v>
      </c>
      <c r="G13982" s="15">
        <v>41706505</v>
      </c>
      <c r="I13982" s="38" t="s">
        <v>254</v>
      </c>
      <c r="J13982" s="15">
        <v>9.5</v>
      </c>
    </row>
    <row r="13983" spans="1:10" x14ac:dyDescent="0.3">
      <c r="A13983" s="38" t="s">
        <v>254</v>
      </c>
      <c r="B13983" s="15">
        <v>787024</v>
      </c>
      <c r="C13983" s="15">
        <v>7343701</v>
      </c>
      <c r="E13983" s="37" t="s">
        <v>252</v>
      </c>
      <c r="F13983" s="15">
        <v>850000</v>
      </c>
      <c r="G13983" s="15">
        <v>15704865</v>
      </c>
      <c r="I13983" s="38" t="s">
        <v>257</v>
      </c>
      <c r="J13983" s="15">
        <v>10.199999999999999</v>
      </c>
    </row>
    <row r="13984" spans="1:10" x14ac:dyDescent="0.3">
      <c r="A13984" s="38" t="s">
        <v>257</v>
      </c>
      <c r="B13984" s="15">
        <v>696297</v>
      </c>
      <c r="C13984" s="15">
        <v>8696254</v>
      </c>
      <c r="E13984" s="37" t="s">
        <v>255</v>
      </c>
      <c r="F13984" s="15">
        <v>772950</v>
      </c>
      <c r="G13984" s="15">
        <v>13686461</v>
      </c>
      <c r="I13984" s="38" t="s">
        <v>252</v>
      </c>
      <c r="J13984" s="15">
        <v>10.9</v>
      </c>
    </row>
    <row r="13985" spans="1:10" x14ac:dyDescent="0.3">
      <c r="A13985" s="38" t="s">
        <v>252</v>
      </c>
      <c r="B13985" s="15">
        <v>1007499</v>
      </c>
      <c r="C13985" s="15">
        <v>6956835</v>
      </c>
      <c r="E13985" s="37" t="s">
        <v>258</v>
      </c>
      <c r="F13985" s="15">
        <v>744650</v>
      </c>
      <c r="G13985" s="15">
        <v>12315179</v>
      </c>
      <c r="I13985" s="38" t="s">
        <v>255</v>
      </c>
      <c r="J13985" s="15">
        <v>11</v>
      </c>
    </row>
    <row r="13986" spans="1:10" x14ac:dyDescent="0.3">
      <c r="A13986" s="38" t="s">
        <v>255</v>
      </c>
      <c r="B13986" s="15">
        <v>615000</v>
      </c>
      <c r="C13986" s="15">
        <v>4889831</v>
      </c>
      <c r="E13986" s="36" t="s">
        <v>253</v>
      </c>
      <c r="F13986" s="15">
        <v>2464275</v>
      </c>
      <c r="G13986" s="15">
        <v>38390309</v>
      </c>
      <c r="I13986" s="38" t="s">
        <v>258</v>
      </c>
      <c r="J13986" s="15">
        <v>10.5</v>
      </c>
    </row>
    <row r="13987" spans="1:10" x14ac:dyDescent="0.3">
      <c r="A13987" s="38" t="s">
        <v>258</v>
      </c>
      <c r="B13987" s="15">
        <v>735000</v>
      </c>
      <c r="C13987" s="15">
        <v>9198250</v>
      </c>
      <c r="E13987" s="35" t="s">
        <v>274</v>
      </c>
      <c r="F13987" s="15">
        <v>10169316</v>
      </c>
      <c r="G13987" s="15">
        <v>185379142</v>
      </c>
      <c r="I13987" s="38" t="s">
        <v>260</v>
      </c>
      <c r="J13987" s="15">
        <v>9.6999999999999993</v>
      </c>
    </row>
    <row r="13988" spans="1:10" x14ac:dyDescent="0.3">
      <c r="A13988" s="38" t="s">
        <v>260</v>
      </c>
      <c r="B13988" s="15">
        <v>275000</v>
      </c>
      <c r="C13988" s="15">
        <v>4757751</v>
      </c>
      <c r="E13988" s="36" t="s">
        <v>246</v>
      </c>
      <c r="F13988" s="15">
        <v>2580436</v>
      </c>
      <c r="G13988" s="15">
        <v>38695695</v>
      </c>
      <c r="I13988" s="38" t="s">
        <v>262</v>
      </c>
      <c r="J13988" s="15">
        <v>9.8000000000000007</v>
      </c>
    </row>
    <row r="13989" spans="1:10" x14ac:dyDescent="0.3">
      <c r="A13989" s="38" t="s">
        <v>262</v>
      </c>
      <c r="B13989" s="15">
        <v>443000</v>
      </c>
      <c r="C13989" s="15">
        <v>5344870</v>
      </c>
      <c r="E13989" s="36" t="s">
        <v>248</v>
      </c>
      <c r="F13989" s="15">
        <v>2234375</v>
      </c>
      <c r="G13989" s="15">
        <v>45390699</v>
      </c>
      <c r="I13989" s="38" t="s">
        <v>263</v>
      </c>
      <c r="J13989" s="15">
        <v>8.6999999999999993</v>
      </c>
    </row>
    <row r="13990" spans="1:10" x14ac:dyDescent="0.3">
      <c r="A13990" s="38" t="s">
        <v>263</v>
      </c>
      <c r="B13990" s="15">
        <v>634975</v>
      </c>
      <c r="C13990" s="15">
        <v>7858883</v>
      </c>
      <c r="E13990" s="36" t="s">
        <v>250</v>
      </c>
      <c r="F13990" s="15">
        <v>2659335</v>
      </c>
      <c r="G13990" s="15">
        <v>56014800</v>
      </c>
      <c r="I13990" s="35" t="s">
        <v>264</v>
      </c>
      <c r="J13990" s="15"/>
    </row>
    <row r="13991" spans="1:10" x14ac:dyDescent="0.3">
      <c r="A13991" s="35" t="s">
        <v>273</v>
      </c>
      <c r="B13991" s="15"/>
      <c r="C13991" s="15"/>
      <c r="E13991" s="37" t="s">
        <v>252</v>
      </c>
      <c r="F13991" s="15">
        <v>918910</v>
      </c>
      <c r="G13991" s="15">
        <v>15291565</v>
      </c>
      <c r="I13991" s="38" t="s">
        <v>245</v>
      </c>
      <c r="J13991" s="15">
        <v>9.1999999999999993</v>
      </c>
    </row>
    <row r="13992" spans="1:10" x14ac:dyDescent="0.3">
      <c r="A13992" s="38" t="s">
        <v>245</v>
      </c>
      <c r="B13992" s="15">
        <v>294225</v>
      </c>
      <c r="C13992" s="15">
        <v>3823645</v>
      </c>
      <c r="E13992" s="37" t="s">
        <v>255</v>
      </c>
      <c r="F13992" s="15">
        <v>881475</v>
      </c>
      <c r="G13992" s="15">
        <v>23321715</v>
      </c>
      <c r="I13992" s="38" t="s">
        <v>247</v>
      </c>
      <c r="J13992" s="15">
        <v>9.5</v>
      </c>
    </row>
    <row r="13993" spans="1:10" x14ac:dyDescent="0.3">
      <c r="A13993" s="38" t="s">
        <v>247</v>
      </c>
      <c r="B13993" s="15">
        <v>541000</v>
      </c>
      <c r="C13993" s="15">
        <v>3985391</v>
      </c>
      <c r="E13993" s="37" t="s">
        <v>258</v>
      </c>
      <c r="F13993" s="15">
        <v>858950</v>
      </c>
      <c r="G13993" s="15">
        <v>17401520</v>
      </c>
      <c r="I13993" s="38" t="s">
        <v>249</v>
      </c>
      <c r="J13993" s="15">
        <v>10.199999999999999</v>
      </c>
    </row>
    <row r="13994" spans="1:10" x14ac:dyDescent="0.3">
      <c r="A13994" s="38" t="s">
        <v>249</v>
      </c>
      <c r="B13994" s="15">
        <v>317000</v>
      </c>
      <c r="C13994" s="15">
        <v>6148373</v>
      </c>
      <c r="E13994" s="36" t="s">
        <v>253</v>
      </c>
      <c r="F13994" s="15">
        <v>2695170</v>
      </c>
      <c r="G13994" s="15">
        <v>45277948</v>
      </c>
      <c r="I13994" s="38" t="s">
        <v>251</v>
      </c>
      <c r="J13994" s="15">
        <v>10.5</v>
      </c>
    </row>
    <row r="13995" spans="1:10" x14ac:dyDescent="0.3">
      <c r="A13995" s="38" t="s">
        <v>251</v>
      </c>
      <c r="B13995" s="15">
        <v>274000</v>
      </c>
      <c r="C13995" s="15">
        <v>4012500</v>
      </c>
      <c r="E13995" s="35" t="s">
        <v>275</v>
      </c>
      <c r="F13995" s="15">
        <v>10441187</v>
      </c>
      <c r="G13995" s="15">
        <v>167914255</v>
      </c>
      <c r="I13995" s="38" t="s">
        <v>254</v>
      </c>
      <c r="J13995" s="15">
        <v>10.4</v>
      </c>
    </row>
    <row r="13996" spans="1:10" x14ac:dyDescent="0.3">
      <c r="A13996" s="38" t="s">
        <v>254</v>
      </c>
      <c r="B13996" s="15">
        <v>314233</v>
      </c>
      <c r="C13996" s="15">
        <v>3618614</v>
      </c>
      <c r="E13996" s="36" t="s">
        <v>246</v>
      </c>
      <c r="F13996" s="15">
        <v>2641300</v>
      </c>
      <c r="G13996" s="15">
        <v>35959127</v>
      </c>
      <c r="I13996" s="38" t="s">
        <v>257</v>
      </c>
      <c r="J13996" s="15">
        <v>10.7</v>
      </c>
    </row>
    <row r="13997" spans="1:10" x14ac:dyDescent="0.3">
      <c r="A13997" s="38" t="s">
        <v>257</v>
      </c>
      <c r="B13997" s="15">
        <v>277450</v>
      </c>
      <c r="C13997" s="15">
        <v>3408907</v>
      </c>
      <c r="E13997" s="36" t="s">
        <v>248</v>
      </c>
      <c r="F13997" s="15">
        <v>2922402</v>
      </c>
      <c r="G13997" s="15">
        <v>49793187</v>
      </c>
      <c r="I13997" s="38" t="s">
        <v>252</v>
      </c>
      <c r="J13997" s="15">
        <v>10.7</v>
      </c>
    </row>
    <row r="13998" spans="1:10" x14ac:dyDescent="0.3">
      <c r="A13998" s="38" t="s">
        <v>252</v>
      </c>
      <c r="B13998" s="15">
        <v>660000</v>
      </c>
      <c r="C13998" s="15">
        <v>6202260</v>
      </c>
      <c r="E13998" s="36" t="s">
        <v>250</v>
      </c>
      <c r="F13998" s="15">
        <v>2972787</v>
      </c>
      <c r="G13998" s="15">
        <v>57183782</v>
      </c>
      <c r="I13998" s="38" t="s">
        <v>255</v>
      </c>
      <c r="J13998" s="15">
        <v>10</v>
      </c>
    </row>
    <row r="13999" spans="1:10" x14ac:dyDescent="0.3">
      <c r="A13999" s="38" t="s">
        <v>255</v>
      </c>
      <c r="B13999" s="15">
        <v>310000</v>
      </c>
      <c r="C13999" s="15">
        <v>9466146</v>
      </c>
      <c r="E13999" s="37" t="s">
        <v>252</v>
      </c>
      <c r="F13999" s="15">
        <v>904475</v>
      </c>
      <c r="G13999" s="15">
        <v>20001280</v>
      </c>
      <c r="I13999" s="38" t="s">
        <v>258</v>
      </c>
      <c r="J13999" s="15">
        <v>9.5</v>
      </c>
    </row>
    <row r="14000" spans="1:10" x14ac:dyDescent="0.3">
      <c r="A14000" s="38" t="s">
        <v>258</v>
      </c>
      <c r="B14000" s="15">
        <v>544250</v>
      </c>
      <c r="C14000" s="15">
        <v>6944594</v>
      </c>
      <c r="E14000" s="37" t="s">
        <v>255</v>
      </c>
      <c r="F14000" s="15">
        <v>1013592</v>
      </c>
      <c r="G14000" s="15">
        <v>18533005</v>
      </c>
      <c r="I14000" s="38" t="s">
        <v>260</v>
      </c>
      <c r="J14000" s="15">
        <v>8.4</v>
      </c>
    </row>
    <row r="14001" spans="1:10" x14ac:dyDescent="0.3">
      <c r="A14001" s="38" t="s">
        <v>260</v>
      </c>
      <c r="B14001" s="15">
        <v>341500</v>
      </c>
      <c r="C14001" s="15">
        <v>3551950</v>
      </c>
      <c r="E14001" s="37" t="s">
        <v>258</v>
      </c>
      <c r="F14001" s="15">
        <v>1054720</v>
      </c>
      <c r="G14001" s="15">
        <v>18649497</v>
      </c>
      <c r="I14001" s="38" t="s">
        <v>262</v>
      </c>
      <c r="J14001" s="15">
        <v>8.6</v>
      </c>
    </row>
    <row r="14002" spans="1:10" x14ac:dyDescent="0.3">
      <c r="A14002" s="38" t="s">
        <v>262</v>
      </c>
      <c r="B14002" s="15">
        <v>315000</v>
      </c>
      <c r="C14002" s="15">
        <v>6276425</v>
      </c>
      <c r="E14002" s="36" t="s">
        <v>253</v>
      </c>
      <c r="F14002" s="15">
        <v>1904698</v>
      </c>
      <c r="G14002" s="15">
        <v>24978159</v>
      </c>
      <c r="I14002" s="38" t="s">
        <v>263</v>
      </c>
      <c r="J14002" s="15">
        <v>8</v>
      </c>
    </row>
    <row r="14003" spans="1:10" x14ac:dyDescent="0.3">
      <c r="A14003" s="38" t="s">
        <v>263</v>
      </c>
      <c r="B14003" s="15">
        <v>889975</v>
      </c>
      <c r="C14003" s="15">
        <v>4848850</v>
      </c>
      <c r="E14003" s="14">
        <v>452</v>
      </c>
      <c r="F14003" s="15">
        <v>61800951</v>
      </c>
      <c r="G14003" s="15">
        <v>629504253</v>
      </c>
      <c r="I14003" s="35" t="s">
        <v>266</v>
      </c>
      <c r="J14003" s="15"/>
    </row>
    <row r="14004" spans="1:10" x14ac:dyDescent="0.3">
      <c r="A14004" s="35" t="s">
        <v>274</v>
      </c>
      <c r="B14004" s="15"/>
      <c r="C14004" s="15"/>
      <c r="E14004" s="35" t="s">
        <v>259</v>
      </c>
      <c r="F14004" s="15">
        <v>4069029</v>
      </c>
      <c r="G14004" s="15">
        <v>35367284</v>
      </c>
      <c r="I14004" s="38" t="s">
        <v>245</v>
      </c>
      <c r="J14004" s="15">
        <v>7.6</v>
      </c>
    </row>
    <row r="14005" spans="1:10" x14ac:dyDescent="0.3">
      <c r="A14005" s="38" t="s">
        <v>245</v>
      </c>
      <c r="B14005" s="15">
        <v>658350</v>
      </c>
      <c r="C14005" s="15">
        <v>1622650</v>
      </c>
      <c r="E14005" s="36" t="s">
        <v>246</v>
      </c>
      <c r="F14005" s="15">
        <v>628950</v>
      </c>
      <c r="G14005" s="15">
        <v>5787250</v>
      </c>
      <c r="I14005" s="38" t="s">
        <v>247</v>
      </c>
      <c r="J14005" s="15">
        <v>8.6</v>
      </c>
    </row>
    <row r="14006" spans="1:10" x14ac:dyDescent="0.3">
      <c r="A14006" s="38" t="s">
        <v>247</v>
      </c>
      <c r="B14006" s="15">
        <v>497000</v>
      </c>
      <c r="C14006" s="15">
        <v>3976950</v>
      </c>
      <c r="E14006" s="36" t="s">
        <v>248</v>
      </c>
      <c r="F14006" s="15">
        <v>1060650</v>
      </c>
      <c r="G14006" s="15">
        <v>10473394</v>
      </c>
      <c r="I14006" s="38" t="s">
        <v>249</v>
      </c>
      <c r="J14006" s="15">
        <v>8.3000000000000007</v>
      </c>
    </row>
    <row r="14007" spans="1:10" x14ac:dyDescent="0.3">
      <c r="A14007" s="38" t="s">
        <v>249</v>
      </c>
      <c r="B14007" s="15">
        <v>635581</v>
      </c>
      <c r="C14007" s="15">
        <v>5857102</v>
      </c>
      <c r="E14007" s="36" t="s">
        <v>250</v>
      </c>
      <c r="F14007" s="15">
        <v>1183593</v>
      </c>
      <c r="G14007" s="15">
        <v>10411853</v>
      </c>
      <c r="I14007" s="38" t="s">
        <v>251</v>
      </c>
      <c r="J14007" s="15">
        <v>8.3000000000000007</v>
      </c>
    </row>
    <row r="14008" spans="1:10" x14ac:dyDescent="0.3">
      <c r="A14008" s="38" t="s">
        <v>251</v>
      </c>
      <c r="B14008" s="15">
        <v>399500</v>
      </c>
      <c r="C14008" s="15">
        <v>5610500</v>
      </c>
      <c r="E14008" s="37" t="s">
        <v>252</v>
      </c>
      <c r="F14008" s="15">
        <v>411370</v>
      </c>
      <c r="G14008" s="15">
        <v>4044740</v>
      </c>
      <c r="I14008" s="38" t="s">
        <v>254</v>
      </c>
      <c r="J14008" s="15">
        <v>8.6999999999999993</v>
      </c>
    </row>
    <row r="14009" spans="1:10" x14ac:dyDescent="0.3">
      <c r="A14009" s="38" t="s">
        <v>254</v>
      </c>
      <c r="B14009" s="15">
        <v>641300</v>
      </c>
      <c r="C14009" s="15">
        <v>6169480</v>
      </c>
      <c r="E14009" s="37" t="s">
        <v>255</v>
      </c>
      <c r="F14009" s="15">
        <v>393735</v>
      </c>
      <c r="G14009" s="15">
        <v>3738238</v>
      </c>
      <c r="I14009" s="38" t="s">
        <v>257</v>
      </c>
      <c r="J14009" s="15">
        <v>9.1999999999999993</v>
      </c>
    </row>
    <row r="14010" spans="1:10" x14ac:dyDescent="0.3">
      <c r="A14010" s="38" t="s">
        <v>257</v>
      </c>
      <c r="B14010" s="15">
        <v>778750</v>
      </c>
      <c r="C14010" s="15">
        <v>9725290</v>
      </c>
      <c r="E14010" s="37" t="s">
        <v>258</v>
      </c>
      <c r="F14010" s="15">
        <v>378488</v>
      </c>
      <c r="G14010" s="15">
        <v>2628875</v>
      </c>
      <c r="I14010" s="38" t="s">
        <v>252</v>
      </c>
      <c r="J14010" s="15">
        <v>9.6999999999999993</v>
      </c>
    </row>
    <row r="14011" spans="1:10" x14ac:dyDescent="0.3">
      <c r="A14011" s="38" t="s">
        <v>252</v>
      </c>
      <c r="B14011" s="15">
        <v>665000</v>
      </c>
      <c r="C14011" s="15">
        <v>5511820</v>
      </c>
      <c r="E14011" s="36" t="s">
        <v>253</v>
      </c>
      <c r="F14011" s="15">
        <v>1195836</v>
      </c>
      <c r="G14011" s="15">
        <v>8694787</v>
      </c>
      <c r="I14011" s="38" t="s">
        <v>255</v>
      </c>
      <c r="J14011" s="15">
        <v>10.1</v>
      </c>
    </row>
    <row r="14012" spans="1:10" x14ac:dyDescent="0.3">
      <c r="A14012" s="38" t="s">
        <v>255</v>
      </c>
      <c r="B14012" s="15">
        <v>350000</v>
      </c>
      <c r="C14012" s="15">
        <v>4812684</v>
      </c>
      <c r="E14012" s="35" t="s">
        <v>265</v>
      </c>
      <c r="F14012" s="15">
        <v>4322244</v>
      </c>
      <c r="G14012" s="15">
        <v>42674188</v>
      </c>
      <c r="I14012" s="38" t="s">
        <v>258</v>
      </c>
      <c r="J14012" s="15">
        <v>9.9</v>
      </c>
    </row>
    <row r="14013" spans="1:10" x14ac:dyDescent="0.3">
      <c r="A14013" s="38" t="s">
        <v>258</v>
      </c>
      <c r="B14013" s="15">
        <v>650450</v>
      </c>
      <c r="C14013" s="15">
        <v>8392368</v>
      </c>
      <c r="E14013" s="36" t="s">
        <v>246</v>
      </c>
      <c r="F14013" s="15">
        <v>1209946</v>
      </c>
      <c r="G14013" s="15">
        <v>9916511</v>
      </c>
      <c r="I14013" s="38" t="s">
        <v>260</v>
      </c>
      <c r="J14013" s="15">
        <v>10.3</v>
      </c>
    </row>
    <row r="14014" spans="1:10" x14ac:dyDescent="0.3">
      <c r="A14014" s="38" t="s">
        <v>260</v>
      </c>
      <c r="B14014" s="15">
        <v>603500</v>
      </c>
      <c r="C14014" s="15">
        <v>8420250</v>
      </c>
      <c r="E14014" s="36" t="s">
        <v>248</v>
      </c>
      <c r="F14014" s="15">
        <v>1353548</v>
      </c>
      <c r="G14014" s="15">
        <v>13429288</v>
      </c>
      <c r="I14014" s="38" t="s">
        <v>262</v>
      </c>
      <c r="J14014" s="15">
        <v>9.6999999999999993</v>
      </c>
    </row>
    <row r="14015" spans="1:10" x14ac:dyDescent="0.3">
      <c r="A14015" s="38" t="s">
        <v>262</v>
      </c>
      <c r="B14015" s="15">
        <v>704500</v>
      </c>
      <c r="C14015" s="15">
        <v>5900450</v>
      </c>
      <c r="E14015" s="36" t="s">
        <v>250</v>
      </c>
      <c r="F14015" s="15">
        <v>891100</v>
      </c>
      <c r="G14015" s="15">
        <v>11143050</v>
      </c>
      <c r="I14015" s="38" t="s">
        <v>263</v>
      </c>
      <c r="J14015" s="15">
        <v>9.1999999999999993</v>
      </c>
    </row>
    <row r="14016" spans="1:10" x14ac:dyDescent="0.3">
      <c r="A14016" s="38" t="s">
        <v>263</v>
      </c>
      <c r="B14016" s="15">
        <v>618500</v>
      </c>
      <c r="C14016" s="15">
        <v>3202090</v>
      </c>
      <c r="E14016" s="37" t="s">
        <v>252</v>
      </c>
      <c r="F14016" s="15">
        <v>417450</v>
      </c>
      <c r="G14016" s="15">
        <v>4635350</v>
      </c>
      <c r="I14016" s="35" t="s">
        <v>267</v>
      </c>
      <c r="J14016" s="15"/>
    </row>
    <row r="14017" spans="1:10" x14ac:dyDescent="0.3">
      <c r="A14017" s="35" t="s">
        <v>275</v>
      </c>
      <c r="B14017" s="15"/>
      <c r="C14017" s="15"/>
      <c r="E14017" s="37" t="s">
        <v>255</v>
      </c>
      <c r="F14017" s="15">
        <v>218450</v>
      </c>
      <c r="G14017" s="15">
        <v>3851300</v>
      </c>
      <c r="I14017" s="38" t="s">
        <v>245</v>
      </c>
      <c r="J14017" s="15">
        <v>8.9</v>
      </c>
    </row>
    <row r="14018" spans="1:10" x14ac:dyDescent="0.3">
      <c r="A14018" s="38" t="s">
        <v>245</v>
      </c>
      <c r="B14018" s="15">
        <v>314975</v>
      </c>
      <c r="C14018" s="15">
        <v>1833950</v>
      </c>
      <c r="E14018" s="37" t="s">
        <v>258</v>
      </c>
      <c r="F14018" s="15">
        <v>255200</v>
      </c>
      <c r="G14018" s="15">
        <v>2656400</v>
      </c>
      <c r="I14018" s="38" t="s">
        <v>247</v>
      </c>
      <c r="J14018" s="15">
        <v>8.6</v>
      </c>
    </row>
    <row r="14019" spans="1:10" x14ac:dyDescent="0.3">
      <c r="A14019" s="38" t="s">
        <v>247</v>
      </c>
      <c r="B14019" s="15">
        <v>680000</v>
      </c>
      <c r="C14019" s="15">
        <v>680000</v>
      </c>
      <c r="E14019" s="36" t="s">
        <v>253</v>
      </c>
      <c r="F14019" s="15">
        <v>867650</v>
      </c>
      <c r="G14019" s="15">
        <v>8185339</v>
      </c>
      <c r="I14019" s="38" t="s">
        <v>249</v>
      </c>
      <c r="J14019" s="15">
        <v>8.8000000000000007</v>
      </c>
    </row>
    <row r="14020" spans="1:10" x14ac:dyDescent="0.3">
      <c r="A14020" s="38" t="s">
        <v>249</v>
      </c>
      <c r="B14020" s="15">
        <v>1181345</v>
      </c>
      <c r="C14020" s="15">
        <v>7622710</v>
      </c>
      <c r="E14020" s="35" t="s">
        <v>244</v>
      </c>
      <c r="F14020" s="15">
        <v>4582395</v>
      </c>
      <c r="G14020" s="15">
        <v>47298191</v>
      </c>
      <c r="I14020" s="38" t="s">
        <v>251</v>
      </c>
      <c r="J14020" s="15">
        <v>9.1999999999999993</v>
      </c>
    </row>
    <row r="14021" spans="1:10" x14ac:dyDescent="0.3">
      <c r="A14021" s="38" t="s">
        <v>251</v>
      </c>
      <c r="B14021" s="15">
        <v>727750</v>
      </c>
      <c r="C14021" s="15">
        <v>4032196</v>
      </c>
      <c r="E14021" s="36" t="s">
        <v>246</v>
      </c>
      <c r="F14021" s="15">
        <v>1126250</v>
      </c>
      <c r="G14021" s="15">
        <v>8089748</v>
      </c>
      <c r="I14021" s="38" t="s">
        <v>254</v>
      </c>
      <c r="J14021" s="15">
        <v>8.8000000000000007</v>
      </c>
    </row>
    <row r="14022" spans="1:10" x14ac:dyDescent="0.3">
      <c r="A14022" s="38" t="s">
        <v>254</v>
      </c>
      <c r="B14022" s="15">
        <v>1083000</v>
      </c>
      <c r="C14022" s="15">
        <v>12747393</v>
      </c>
      <c r="E14022" s="36" t="s">
        <v>248</v>
      </c>
      <c r="F14022" s="15">
        <v>1357895</v>
      </c>
      <c r="G14022" s="15">
        <v>16593735</v>
      </c>
      <c r="I14022" s="38" t="s">
        <v>257</v>
      </c>
      <c r="J14022" s="15">
        <v>8.8000000000000007</v>
      </c>
    </row>
    <row r="14023" spans="1:10" x14ac:dyDescent="0.3">
      <c r="A14023" s="38" t="s">
        <v>257</v>
      </c>
      <c r="B14023" s="15">
        <v>749835</v>
      </c>
      <c r="C14023" s="15">
        <v>8629154</v>
      </c>
      <c r="E14023" s="36" t="s">
        <v>250</v>
      </c>
      <c r="F14023" s="15">
        <v>950450</v>
      </c>
      <c r="G14023" s="15">
        <v>13955500</v>
      </c>
      <c r="I14023" s="38" t="s">
        <v>252</v>
      </c>
      <c r="J14023" s="15">
        <v>8.1999999999999993</v>
      </c>
    </row>
    <row r="14024" spans="1:10" x14ac:dyDescent="0.3">
      <c r="A14024" s="38" t="s">
        <v>252</v>
      </c>
      <c r="B14024" s="15">
        <v>385000</v>
      </c>
      <c r="C14024" s="15">
        <v>8817702</v>
      </c>
      <c r="E14024" s="37" t="s">
        <v>252</v>
      </c>
      <c r="F14024" s="15">
        <v>317500</v>
      </c>
      <c r="G14024" s="15">
        <v>5668550</v>
      </c>
      <c r="I14024" s="38" t="s">
        <v>255</v>
      </c>
      <c r="J14024" s="15">
        <v>7.9</v>
      </c>
    </row>
    <row r="14025" spans="1:10" x14ac:dyDescent="0.3">
      <c r="A14025" s="38" t="s">
        <v>255</v>
      </c>
      <c r="B14025" s="15">
        <v>857500</v>
      </c>
      <c r="C14025" s="15">
        <v>7817250</v>
      </c>
      <c r="E14025" s="37" t="s">
        <v>255</v>
      </c>
      <c r="F14025" s="15">
        <v>300000</v>
      </c>
      <c r="G14025" s="15">
        <v>3915850</v>
      </c>
      <c r="I14025" s="38" t="s">
        <v>258</v>
      </c>
      <c r="J14025" s="15">
        <v>7.5</v>
      </c>
    </row>
    <row r="14026" spans="1:10" x14ac:dyDescent="0.3">
      <c r="A14026" s="38" t="s">
        <v>258</v>
      </c>
      <c r="B14026" s="15">
        <v>724000</v>
      </c>
      <c r="C14026" s="15">
        <v>7500239</v>
      </c>
      <c r="E14026" s="37" t="s">
        <v>258</v>
      </c>
      <c r="F14026" s="15">
        <v>332950</v>
      </c>
      <c r="G14026" s="15">
        <v>4371100</v>
      </c>
      <c r="I14026" s="38" t="s">
        <v>260</v>
      </c>
      <c r="J14026" s="15">
        <v>7.2</v>
      </c>
    </row>
    <row r="14027" spans="1:10" x14ac:dyDescent="0.3">
      <c r="A14027" s="38" t="s">
        <v>260</v>
      </c>
      <c r="B14027" s="15">
        <v>400000</v>
      </c>
      <c r="C14027" s="15">
        <v>9542271</v>
      </c>
      <c r="E14027" s="36" t="s">
        <v>253</v>
      </c>
      <c r="F14027" s="15">
        <v>1147800</v>
      </c>
      <c r="G14027" s="15">
        <v>8659208</v>
      </c>
      <c r="I14027" s="38" t="s">
        <v>262</v>
      </c>
      <c r="J14027" s="15">
        <v>6.5</v>
      </c>
    </row>
    <row r="14028" spans="1:10" x14ac:dyDescent="0.3">
      <c r="A14028" s="38" t="s">
        <v>262</v>
      </c>
      <c r="B14028" s="15">
        <v>381475</v>
      </c>
      <c r="C14028" s="15">
        <v>5284527</v>
      </c>
      <c r="E14028" s="35" t="s">
        <v>256</v>
      </c>
      <c r="F14028" s="15">
        <v>3990225</v>
      </c>
      <c r="G14028" s="15">
        <v>35451743</v>
      </c>
      <c r="I14028" s="38" t="s">
        <v>263</v>
      </c>
      <c r="J14028" s="15">
        <v>6.4</v>
      </c>
    </row>
    <row r="14029" spans="1:10" x14ac:dyDescent="0.3">
      <c r="A14029" s="14">
        <v>82</v>
      </c>
      <c r="B14029" s="15">
        <v>35586650</v>
      </c>
      <c r="C14029" s="15">
        <v>50419553</v>
      </c>
      <c r="E14029" s="36" t="s">
        <v>246</v>
      </c>
      <c r="F14029" s="15">
        <v>858450</v>
      </c>
      <c r="G14029" s="15">
        <v>8725400</v>
      </c>
      <c r="I14029" s="35" t="s">
        <v>268</v>
      </c>
      <c r="J14029" s="15"/>
    </row>
    <row r="14030" spans="1:10" x14ac:dyDescent="0.3">
      <c r="A14030" s="35" t="s">
        <v>259</v>
      </c>
      <c r="B14030" s="15"/>
      <c r="C14030" s="15"/>
      <c r="E14030" s="36" t="s">
        <v>248</v>
      </c>
      <c r="F14030" s="15">
        <v>1390075</v>
      </c>
      <c r="G14030" s="15">
        <v>12122570</v>
      </c>
      <c r="I14030" s="38" t="s">
        <v>245</v>
      </c>
      <c r="J14030" s="15">
        <v>6</v>
      </c>
    </row>
    <row r="14031" spans="1:10" x14ac:dyDescent="0.3">
      <c r="A14031" s="38" t="s">
        <v>245</v>
      </c>
      <c r="B14031" s="15"/>
      <c r="C14031" s="15">
        <v>0</v>
      </c>
      <c r="E14031" s="36" t="s">
        <v>250</v>
      </c>
      <c r="F14031" s="15">
        <v>763300</v>
      </c>
      <c r="G14031" s="15">
        <v>8789791</v>
      </c>
      <c r="I14031" s="38" t="s">
        <v>247</v>
      </c>
      <c r="J14031" s="15">
        <v>5.6</v>
      </c>
    </row>
    <row r="14032" spans="1:10" x14ac:dyDescent="0.3">
      <c r="A14032" s="38" t="s">
        <v>247</v>
      </c>
      <c r="B14032" s="15">
        <v>120000</v>
      </c>
      <c r="C14032" s="15">
        <v>120000</v>
      </c>
      <c r="E14032" s="37" t="s">
        <v>252</v>
      </c>
      <c r="F14032" s="15">
        <v>249950</v>
      </c>
      <c r="G14032" s="15">
        <v>3157550</v>
      </c>
      <c r="I14032" s="38" t="s">
        <v>249</v>
      </c>
      <c r="J14032" s="15">
        <v>5.2</v>
      </c>
    </row>
    <row r="14033" spans="1:10" x14ac:dyDescent="0.3">
      <c r="A14033" s="38" t="s">
        <v>249</v>
      </c>
      <c r="B14033" s="15"/>
      <c r="C14033" s="15">
        <v>0</v>
      </c>
      <c r="E14033" s="37" t="s">
        <v>255</v>
      </c>
      <c r="F14033" s="15">
        <v>249900</v>
      </c>
      <c r="G14033" s="15">
        <v>3547841</v>
      </c>
      <c r="I14033" s="38" t="s">
        <v>251</v>
      </c>
      <c r="J14033" s="15">
        <v>5.0999999999999996</v>
      </c>
    </row>
    <row r="14034" spans="1:10" x14ac:dyDescent="0.3">
      <c r="A14034" s="38" t="s">
        <v>251</v>
      </c>
      <c r="B14034" s="15"/>
      <c r="C14034" s="15">
        <v>0</v>
      </c>
      <c r="E14034" s="37" t="s">
        <v>258</v>
      </c>
      <c r="F14034" s="15">
        <v>263450</v>
      </c>
      <c r="G14034" s="15">
        <v>2084400</v>
      </c>
      <c r="I14034" s="38" t="s">
        <v>254</v>
      </c>
      <c r="J14034" s="15">
        <v>4.9000000000000004</v>
      </c>
    </row>
    <row r="14035" spans="1:10" x14ac:dyDescent="0.3">
      <c r="A14035" s="38" t="s">
        <v>254</v>
      </c>
      <c r="B14035" s="15">
        <v>174900</v>
      </c>
      <c r="C14035" s="15">
        <v>174900</v>
      </c>
      <c r="E14035" s="36" t="s">
        <v>253</v>
      </c>
      <c r="F14035" s="15">
        <v>978400</v>
      </c>
      <c r="G14035" s="15">
        <v>5813982</v>
      </c>
      <c r="I14035" s="38" t="s">
        <v>257</v>
      </c>
      <c r="J14035" s="15">
        <v>4.5</v>
      </c>
    </row>
    <row r="14036" spans="1:10" x14ac:dyDescent="0.3">
      <c r="A14036" s="38" t="s">
        <v>257</v>
      </c>
      <c r="B14036" s="15">
        <v>144000</v>
      </c>
      <c r="C14036" s="15">
        <v>144000</v>
      </c>
      <c r="E14036" s="35" t="s">
        <v>261</v>
      </c>
      <c r="F14036" s="15">
        <v>3427400</v>
      </c>
      <c r="G14036" s="15">
        <v>29502728</v>
      </c>
      <c r="I14036" s="38" t="s">
        <v>252</v>
      </c>
      <c r="J14036" s="15">
        <v>4.7</v>
      </c>
    </row>
    <row r="14037" spans="1:10" x14ac:dyDescent="0.3">
      <c r="A14037" s="38" t="s">
        <v>252</v>
      </c>
      <c r="B14037" s="15">
        <v>592000</v>
      </c>
      <c r="C14037" s="15">
        <v>756000</v>
      </c>
      <c r="E14037" s="36" t="s">
        <v>246</v>
      </c>
      <c r="F14037" s="15">
        <v>731500</v>
      </c>
      <c r="G14037" s="15">
        <v>4363840</v>
      </c>
      <c r="I14037" s="38" t="s">
        <v>255</v>
      </c>
      <c r="J14037" s="15">
        <v>4.7</v>
      </c>
    </row>
    <row r="14038" spans="1:10" x14ac:dyDescent="0.3">
      <c r="A14038" s="38" t="s">
        <v>255</v>
      </c>
      <c r="B14038" s="15"/>
      <c r="C14038" s="15">
        <v>0</v>
      </c>
      <c r="E14038" s="36" t="s">
        <v>248</v>
      </c>
      <c r="F14038" s="15">
        <v>962350</v>
      </c>
      <c r="G14038" s="15">
        <v>7762400</v>
      </c>
      <c r="I14038" s="38" t="s">
        <v>258</v>
      </c>
      <c r="J14038" s="15">
        <v>4.5</v>
      </c>
    </row>
    <row r="14039" spans="1:10" x14ac:dyDescent="0.3">
      <c r="A14039" s="38" t="s">
        <v>258</v>
      </c>
      <c r="B14039" s="15">
        <v>154250</v>
      </c>
      <c r="C14039" s="15">
        <v>308500</v>
      </c>
      <c r="E14039" s="36" t="s">
        <v>250</v>
      </c>
      <c r="F14039" s="15">
        <v>997325</v>
      </c>
      <c r="G14039" s="15">
        <v>10818556</v>
      </c>
      <c r="I14039" s="38" t="s">
        <v>260</v>
      </c>
      <c r="J14039" s="15">
        <v>4.3</v>
      </c>
    </row>
    <row r="14040" spans="1:10" x14ac:dyDescent="0.3">
      <c r="A14040" s="38" t="s">
        <v>260</v>
      </c>
      <c r="B14040" s="15"/>
      <c r="C14040" s="15">
        <v>0</v>
      </c>
      <c r="E14040" s="37" t="s">
        <v>252</v>
      </c>
      <c r="F14040" s="15">
        <v>273425</v>
      </c>
      <c r="G14040" s="15">
        <v>3325250</v>
      </c>
      <c r="I14040" s="38" t="s">
        <v>262</v>
      </c>
      <c r="J14040" s="15">
        <v>3.9</v>
      </c>
    </row>
    <row r="14041" spans="1:10" x14ac:dyDescent="0.3">
      <c r="A14041" s="38" t="s">
        <v>262</v>
      </c>
      <c r="B14041" s="15">
        <v>151000</v>
      </c>
      <c r="C14041" s="15">
        <v>151000</v>
      </c>
      <c r="E14041" s="37" t="s">
        <v>255</v>
      </c>
      <c r="F14041" s="15">
        <v>474000</v>
      </c>
      <c r="G14041" s="15">
        <v>3004860</v>
      </c>
      <c r="I14041" s="38" t="s">
        <v>263</v>
      </c>
      <c r="J14041" s="15">
        <v>3.7</v>
      </c>
    </row>
    <row r="14042" spans="1:10" x14ac:dyDescent="0.3">
      <c r="A14042" s="38" t="s">
        <v>263</v>
      </c>
      <c r="B14042" s="15"/>
      <c r="C14042" s="15">
        <v>0</v>
      </c>
      <c r="E14042" s="37" t="s">
        <v>258</v>
      </c>
      <c r="F14042" s="15">
        <v>249900</v>
      </c>
      <c r="G14042" s="15">
        <v>4488446</v>
      </c>
      <c r="I14042" s="35" t="s">
        <v>269</v>
      </c>
      <c r="J14042" s="15"/>
    </row>
    <row r="14043" spans="1:10" x14ac:dyDescent="0.3">
      <c r="A14043" s="35" t="s">
        <v>265</v>
      </c>
      <c r="B14043" s="15"/>
      <c r="C14043" s="15"/>
      <c r="E14043" s="36" t="s">
        <v>253</v>
      </c>
      <c r="F14043" s="15">
        <v>736225</v>
      </c>
      <c r="G14043" s="15">
        <v>6557932</v>
      </c>
      <c r="I14043" s="38" t="s">
        <v>245</v>
      </c>
      <c r="J14043" s="15">
        <v>3.2</v>
      </c>
    </row>
    <row r="14044" spans="1:10" x14ac:dyDescent="0.3">
      <c r="A14044" s="38" t="s">
        <v>245</v>
      </c>
      <c r="B14044" s="15">
        <v>135000</v>
      </c>
      <c r="C14044" s="15">
        <v>135000</v>
      </c>
      <c r="E14044" s="35" t="s">
        <v>264</v>
      </c>
      <c r="F14044" s="15">
        <v>3149550</v>
      </c>
      <c r="G14044" s="15">
        <v>32853823</v>
      </c>
      <c r="I14044" s="38" t="s">
        <v>247</v>
      </c>
      <c r="J14044" s="15">
        <v>3.1</v>
      </c>
    </row>
    <row r="14045" spans="1:10" x14ac:dyDescent="0.3">
      <c r="A14045" s="38" t="s">
        <v>247</v>
      </c>
      <c r="B14045" s="15">
        <v>129950</v>
      </c>
      <c r="C14045" s="15">
        <v>129950</v>
      </c>
      <c r="E14045" s="36" t="s">
        <v>246</v>
      </c>
      <c r="F14045" s="15">
        <v>682725</v>
      </c>
      <c r="G14045" s="15">
        <v>8521602</v>
      </c>
      <c r="I14045" s="38" t="s">
        <v>249</v>
      </c>
      <c r="J14045" s="15">
        <v>2.8</v>
      </c>
    </row>
    <row r="14046" spans="1:10" x14ac:dyDescent="0.3">
      <c r="A14046" s="38" t="s">
        <v>249</v>
      </c>
      <c r="B14046" s="15">
        <v>331975</v>
      </c>
      <c r="C14046" s="15">
        <v>508950</v>
      </c>
      <c r="E14046" s="36" t="s">
        <v>248</v>
      </c>
      <c r="F14046" s="15">
        <v>644725</v>
      </c>
      <c r="G14046" s="15">
        <v>7160250</v>
      </c>
      <c r="I14046" s="38" t="s">
        <v>251</v>
      </c>
      <c r="J14046" s="15">
        <v>2.8</v>
      </c>
    </row>
    <row r="14047" spans="1:10" x14ac:dyDescent="0.3">
      <c r="A14047" s="38" t="s">
        <v>251</v>
      </c>
      <c r="B14047" s="15">
        <v>186000</v>
      </c>
      <c r="C14047" s="15">
        <v>372000</v>
      </c>
      <c r="E14047" s="36" t="s">
        <v>250</v>
      </c>
      <c r="F14047" s="15">
        <v>829150</v>
      </c>
      <c r="G14047" s="15">
        <v>10900349</v>
      </c>
      <c r="I14047" s="38" t="s">
        <v>254</v>
      </c>
      <c r="J14047" s="15">
        <v>2.6</v>
      </c>
    </row>
    <row r="14048" spans="1:10" x14ac:dyDescent="0.3">
      <c r="A14048" s="38" t="s">
        <v>254</v>
      </c>
      <c r="B14048" s="15">
        <v>164000</v>
      </c>
      <c r="C14048" s="15">
        <v>164000</v>
      </c>
      <c r="E14048" s="37" t="s">
        <v>252</v>
      </c>
      <c r="F14048" s="15">
        <v>271750</v>
      </c>
      <c r="G14048" s="15">
        <v>2445200</v>
      </c>
      <c r="I14048" s="38" t="s">
        <v>257</v>
      </c>
      <c r="J14048" s="15">
        <v>2.8</v>
      </c>
    </row>
    <row r="14049" spans="1:10" x14ac:dyDescent="0.3">
      <c r="A14049" s="38" t="s">
        <v>257</v>
      </c>
      <c r="B14049" s="15"/>
      <c r="C14049" s="15">
        <v>0</v>
      </c>
      <c r="E14049" s="37" t="s">
        <v>255</v>
      </c>
      <c r="F14049" s="15">
        <v>299900</v>
      </c>
      <c r="G14049" s="15">
        <v>4793800</v>
      </c>
      <c r="I14049" s="38" t="s">
        <v>252</v>
      </c>
      <c r="J14049" s="15">
        <v>3.1</v>
      </c>
    </row>
    <row r="14050" spans="1:10" x14ac:dyDescent="0.3">
      <c r="A14050" s="38" t="s">
        <v>252</v>
      </c>
      <c r="B14050" s="15">
        <v>243000</v>
      </c>
      <c r="C14050" s="15">
        <v>243000</v>
      </c>
      <c r="E14050" s="37" t="s">
        <v>258</v>
      </c>
      <c r="F14050" s="15">
        <v>257500</v>
      </c>
      <c r="G14050" s="15">
        <v>3661349</v>
      </c>
      <c r="I14050" s="38" t="s">
        <v>255</v>
      </c>
      <c r="J14050" s="15">
        <v>3.3</v>
      </c>
    </row>
    <row r="14051" spans="1:10" x14ac:dyDescent="0.3">
      <c r="A14051" s="38" t="s">
        <v>255</v>
      </c>
      <c r="B14051" s="15"/>
      <c r="C14051" s="15">
        <v>0</v>
      </c>
      <c r="E14051" s="36" t="s">
        <v>253</v>
      </c>
      <c r="F14051" s="15">
        <v>992950</v>
      </c>
      <c r="G14051" s="15">
        <v>6271622</v>
      </c>
      <c r="I14051" s="38" t="s">
        <v>258</v>
      </c>
      <c r="J14051" s="15">
        <v>3.4</v>
      </c>
    </row>
    <row r="14052" spans="1:10" x14ac:dyDescent="0.3">
      <c r="A14052" s="38" t="s">
        <v>258</v>
      </c>
      <c r="B14052" s="15"/>
      <c r="C14052" s="15">
        <v>0</v>
      </c>
      <c r="E14052" s="35" t="s">
        <v>266</v>
      </c>
      <c r="F14052" s="15">
        <v>4252738</v>
      </c>
      <c r="G14052" s="15">
        <v>35745297</v>
      </c>
      <c r="I14052" s="38" t="s">
        <v>260</v>
      </c>
      <c r="J14052" s="15">
        <v>3.4</v>
      </c>
    </row>
    <row r="14053" spans="1:10" x14ac:dyDescent="0.3">
      <c r="A14053" s="38" t="s">
        <v>260</v>
      </c>
      <c r="B14053" s="15">
        <v>280000</v>
      </c>
      <c r="C14053" s="15">
        <v>280000</v>
      </c>
      <c r="E14053" s="36" t="s">
        <v>246</v>
      </c>
      <c r="F14053" s="15">
        <v>843275</v>
      </c>
      <c r="G14053" s="15">
        <v>5050611</v>
      </c>
      <c r="I14053" s="38" t="s">
        <v>262</v>
      </c>
      <c r="J14053" s="15">
        <v>3.1</v>
      </c>
    </row>
    <row r="14054" spans="1:10" x14ac:dyDescent="0.3">
      <c r="A14054" s="38" t="s">
        <v>262</v>
      </c>
      <c r="B14054" s="15">
        <v>282500</v>
      </c>
      <c r="C14054" s="15">
        <v>282500</v>
      </c>
      <c r="E14054" s="36" t="s">
        <v>248</v>
      </c>
      <c r="F14054" s="15">
        <v>763175</v>
      </c>
      <c r="G14054" s="15">
        <v>10236862</v>
      </c>
      <c r="I14054" s="38" t="s">
        <v>263</v>
      </c>
      <c r="J14054" s="15">
        <v>2.8</v>
      </c>
    </row>
    <row r="14055" spans="1:10" x14ac:dyDescent="0.3">
      <c r="A14055" s="38" t="s">
        <v>263</v>
      </c>
      <c r="B14055" s="15">
        <v>355000</v>
      </c>
      <c r="C14055" s="15">
        <v>935000</v>
      </c>
      <c r="E14055" s="36" t="s">
        <v>250</v>
      </c>
      <c r="F14055" s="15">
        <v>1787868</v>
      </c>
      <c r="G14055" s="15">
        <v>12966868</v>
      </c>
      <c r="I14055" s="35" t="s">
        <v>270</v>
      </c>
      <c r="J14055" s="15"/>
    </row>
    <row r="14056" spans="1:10" x14ac:dyDescent="0.3">
      <c r="A14056" s="35" t="s">
        <v>244</v>
      </c>
      <c r="B14056" s="15"/>
      <c r="C14056" s="15"/>
      <c r="E14056" s="37" t="s">
        <v>252</v>
      </c>
      <c r="F14056" s="15">
        <v>548472</v>
      </c>
      <c r="G14056" s="15">
        <v>4403247</v>
      </c>
      <c r="I14056" s="38" t="s">
        <v>245</v>
      </c>
      <c r="J14056" s="15">
        <v>2.7</v>
      </c>
    </row>
    <row r="14057" spans="1:10" x14ac:dyDescent="0.3">
      <c r="A14057" s="38" t="s">
        <v>245</v>
      </c>
      <c r="B14057" s="15"/>
      <c r="C14057" s="15">
        <v>0</v>
      </c>
      <c r="E14057" s="37" t="s">
        <v>255</v>
      </c>
      <c r="F14057" s="15">
        <v>514975</v>
      </c>
      <c r="G14057" s="15">
        <v>3717550</v>
      </c>
      <c r="I14057" s="38" t="s">
        <v>247</v>
      </c>
      <c r="J14057" s="15">
        <v>2.8</v>
      </c>
    </row>
    <row r="14058" spans="1:10" x14ac:dyDescent="0.3">
      <c r="A14058" s="38" t="s">
        <v>247</v>
      </c>
      <c r="B14058" s="15"/>
      <c r="C14058" s="15">
        <v>0</v>
      </c>
      <c r="E14058" s="37" t="s">
        <v>258</v>
      </c>
      <c r="F14058" s="15">
        <v>724421</v>
      </c>
      <c r="G14058" s="15">
        <v>4846071</v>
      </c>
      <c r="I14058" s="38" t="s">
        <v>249</v>
      </c>
      <c r="J14058" s="15">
        <v>2.8</v>
      </c>
    </row>
    <row r="14059" spans="1:10" x14ac:dyDescent="0.3">
      <c r="A14059" s="38" t="s">
        <v>249</v>
      </c>
      <c r="B14059" s="15">
        <v>295000</v>
      </c>
      <c r="C14059" s="15">
        <v>295000</v>
      </c>
      <c r="E14059" s="36" t="s">
        <v>253</v>
      </c>
      <c r="F14059" s="15">
        <v>858420</v>
      </c>
      <c r="G14059" s="15">
        <v>7490956</v>
      </c>
      <c r="I14059" s="38" t="s">
        <v>251</v>
      </c>
      <c r="J14059" s="15">
        <v>3.1</v>
      </c>
    </row>
    <row r="14060" spans="1:10" x14ac:dyDescent="0.3">
      <c r="A14060" s="38" t="s">
        <v>251</v>
      </c>
      <c r="B14060" s="15"/>
      <c r="C14060" s="15">
        <v>0</v>
      </c>
      <c r="E14060" s="35" t="s">
        <v>267</v>
      </c>
      <c r="F14060" s="15">
        <v>2817665</v>
      </c>
      <c r="G14060" s="15">
        <v>25801246</v>
      </c>
      <c r="I14060" s="38" t="s">
        <v>254</v>
      </c>
      <c r="J14060" s="15">
        <v>3.1</v>
      </c>
    </row>
    <row r="14061" spans="1:10" x14ac:dyDescent="0.3">
      <c r="A14061" s="38" t="s">
        <v>254</v>
      </c>
      <c r="B14061" s="15"/>
      <c r="C14061" s="15">
        <v>0</v>
      </c>
      <c r="E14061" s="36" t="s">
        <v>246</v>
      </c>
      <c r="F14061" s="15">
        <v>714125</v>
      </c>
      <c r="G14061" s="15">
        <v>3802806</v>
      </c>
      <c r="I14061" s="38" t="s">
        <v>257</v>
      </c>
      <c r="J14061" s="15">
        <v>3.1</v>
      </c>
    </row>
    <row r="14062" spans="1:10" x14ac:dyDescent="0.3">
      <c r="A14062" s="38" t="s">
        <v>257</v>
      </c>
      <c r="B14062" s="15"/>
      <c r="C14062" s="15">
        <v>0</v>
      </c>
      <c r="E14062" s="36" t="s">
        <v>248</v>
      </c>
      <c r="F14062" s="15">
        <v>679890</v>
      </c>
      <c r="G14062" s="15">
        <v>8742870</v>
      </c>
      <c r="I14062" s="38" t="s">
        <v>252</v>
      </c>
      <c r="J14062" s="15">
        <v>3.4</v>
      </c>
    </row>
    <row r="14063" spans="1:10" x14ac:dyDescent="0.3">
      <c r="A14063" s="38" t="s">
        <v>252</v>
      </c>
      <c r="B14063" s="15"/>
      <c r="C14063" s="15">
        <v>0</v>
      </c>
      <c r="E14063" s="36" t="s">
        <v>250</v>
      </c>
      <c r="F14063" s="15">
        <v>720975</v>
      </c>
      <c r="G14063" s="15">
        <v>7643530</v>
      </c>
      <c r="I14063" s="38" t="s">
        <v>255</v>
      </c>
      <c r="J14063" s="15">
        <v>3.6</v>
      </c>
    </row>
    <row r="14064" spans="1:10" x14ac:dyDescent="0.3">
      <c r="A14064" s="38" t="s">
        <v>255</v>
      </c>
      <c r="B14064" s="15"/>
      <c r="C14064" s="15">
        <v>0</v>
      </c>
      <c r="E14064" s="37" t="s">
        <v>252</v>
      </c>
      <c r="F14064" s="15">
        <v>222000</v>
      </c>
      <c r="G14064" s="15">
        <v>1372950</v>
      </c>
      <c r="I14064" s="38" t="s">
        <v>258</v>
      </c>
      <c r="J14064" s="15">
        <v>3.5</v>
      </c>
    </row>
    <row r="14065" spans="1:10" x14ac:dyDescent="0.3">
      <c r="A14065" s="38" t="s">
        <v>258</v>
      </c>
      <c r="B14065" s="15">
        <v>330000</v>
      </c>
      <c r="C14065" s="15">
        <v>330000</v>
      </c>
      <c r="E14065" s="37" t="s">
        <v>255</v>
      </c>
      <c r="F14065" s="15">
        <v>236500</v>
      </c>
      <c r="G14065" s="15">
        <v>3182730</v>
      </c>
      <c r="I14065" s="38" t="s">
        <v>260</v>
      </c>
      <c r="J14065" s="15">
        <v>3.3</v>
      </c>
    </row>
    <row r="14066" spans="1:10" x14ac:dyDescent="0.3">
      <c r="A14066" s="38" t="s">
        <v>260</v>
      </c>
      <c r="B14066" s="15"/>
      <c r="C14066" s="15">
        <v>0</v>
      </c>
      <c r="E14066" s="37" t="s">
        <v>258</v>
      </c>
      <c r="F14066" s="15">
        <v>262475</v>
      </c>
      <c r="G14066" s="15">
        <v>3087850</v>
      </c>
      <c r="I14066" s="38" t="s">
        <v>262</v>
      </c>
      <c r="J14066" s="15">
        <v>3.1</v>
      </c>
    </row>
    <row r="14067" spans="1:10" x14ac:dyDescent="0.3">
      <c r="A14067" s="38" t="s">
        <v>262</v>
      </c>
      <c r="B14067" s="15">
        <v>355000</v>
      </c>
      <c r="C14067" s="15">
        <v>355000</v>
      </c>
      <c r="E14067" s="36" t="s">
        <v>253</v>
      </c>
      <c r="F14067" s="15">
        <v>702675</v>
      </c>
      <c r="G14067" s="15">
        <v>5612040</v>
      </c>
      <c r="I14067" s="38" t="s">
        <v>263</v>
      </c>
      <c r="J14067" s="15">
        <v>2.9</v>
      </c>
    </row>
    <row r="14068" spans="1:10" x14ac:dyDescent="0.3">
      <c r="A14068" s="38" t="s">
        <v>263</v>
      </c>
      <c r="B14068" s="15"/>
      <c r="C14068" s="15">
        <v>0</v>
      </c>
      <c r="E14068" s="35" t="s">
        <v>268</v>
      </c>
      <c r="F14068" s="15">
        <v>3181655</v>
      </c>
      <c r="G14068" s="15">
        <v>23250333</v>
      </c>
      <c r="I14068" s="35" t="s">
        <v>271</v>
      </c>
      <c r="J14068" s="15"/>
    </row>
    <row r="14069" spans="1:10" x14ac:dyDescent="0.3">
      <c r="A14069" s="35" t="s">
        <v>256</v>
      </c>
      <c r="B14069" s="15"/>
      <c r="C14069" s="15"/>
      <c r="E14069" s="36" t="s">
        <v>246</v>
      </c>
      <c r="F14069" s="15">
        <v>619256</v>
      </c>
      <c r="G14069" s="15">
        <v>4181756</v>
      </c>
      <c r="I14069" s="38" t="s">
        <v>245</v>
      </c>
      <c r="J14069" s="15">
        <v>2.7</v>
      </c>
    </row>
    <row r="14070" spans="1:10" x14ac:dyDescent="0.3">
      <c r="A14070" s="38" t="s">
        <v>245</v>
      </c>
      <c r="B14070" s="15">
        <v>239000</v>
      </c>
      <c r="C14070" s="15">
        <v>239000</v>
      </c>
      <c r="E14070" s="36" t="s">
        <v>248</v>
      </c>
      <c r="F14070" s="15">
        <v>1007549</v>
      </c>
      <c r="G14070" s="15">
        <v>5640699</v>
      </c>
      <c r="I14070" s="38" t="s">
        <v>247</v>
      </c>
      <c r="J14070" s="15">
        <v>2.5</v>
      </c>
    </row>
    <row r="14071" spans="1:10" x14ac:dyDescent="0.3">
      <c r="A14071" s="38" t="s">
        <v>247</v>
      </c>
      <c r="B14071" s="15">
        <v>354950</v>
      </c>
      <c r="C14071" s="15">
        <v>354950</v>
      </c>
      <c r="E14071" s="36" t="s">
        <v>250</v>
      </c>
      <c r="F14071" s="15">
        <v>674950</v>
      </c>
      <c r="G14071" s="15">
        <v>6852405</v>
      </c>
      <c r="I14071" s="38" t="s">
        <v>249</v>
      </c>
      <c r="J14071" s="15">
        <v>2.7</v>
      </c>
    </row>
    <row r="14072" spans="1:10" x14ac:dyDescent="0.3">
      <c r="A14072" s="38" t="s">
        <v>249</v>
      </c>
      <c r="B14072" s="15">
        <v>239900</v>
      </c>
      <c r="C14072" s="15">
        <v>239900</v>
      </c>
      <c r="E14072" s="37" t="s">
        <v>252</v>
      </c>
      <c r="F14072" s="15">
        <v>274950</v>
      </c>
      <c r="G14072" s="15">
        <v>3258655</v>
      </c>
      <c r="I14072" s="38" t="s">
        <v>251</v>
      </c>
      <c r="J14072" s="15">
        <v>2.5</v>
      </c>
    </row>
    <row r="14073" spans="1:10" x14ac:dyDescent="0.3">
      <c r="A14073" s="38" t="s">
        <v>251</v>
      </c>
      <c r="B14073" s="15"/>
      <c r="C14073" s="15">
        <v>0</v>
      </c>
      <c r="E14073" s="37" t="s">
        <v>255</v>
      </c>
      <c r="F14073" s="15">
        <v>191000</v>
      </c>
      <c r="G14073" s="15">
        <v>1380800</v>
      </c>
      <c r="I14073" s="38" t="s">
        <v>254</v>
      </c>
      <c r="J14073" s="15">
        <v>2.7</v>
      </c>
    </row>
    <row r="14074" spans="1:10" x14ac:dyDescent="0.3">
      <c r="A14074" s="38" t="s">
        <v>254</v>
      </c>
      <c r="B14074" s="15"/>
      <c r="C14074" s="15">
        <v>0</v>
      </c>
      <c r="E14074" s="37" t="s">
        <v>258</v>
      </c>
      <c r="F14074" s="15">
        <v>209000</v>
      </c>
      <c r="G14074" s="15">
        <v>2212950</v>
      </c>
      <c r="I14074" s="38" t="s">
        <v>257</v>
      </c>
      <c r="J14074" s="15">
        <v>2.4</v>
      </c>
    </row>
    <row r="14075" spans="1:10" x14ac:dyDescent="0.3">
      <c r="A14075" s="38" t="s">
        <v>257</v>
      </c>
      <c r="B14075" s="15">
        <v>280000</v>
      </c>
      <c r="C14075" s="15">
        <v>280000</v>
      </c>
      <c r="E14075" s="36" t="s">
        <v>253</v>
      </c>
      <c r="F14075" s="15">
        <v>879900</v>
      </c>
      <c r="G14075" s="15">
        <v>6575473</v>
      </c>
      <c r="I14075" s="38" t="s">
        <v>252</v>
      </c>
      <c r="J14075" s="15">
        <v>2.5</v>
      </c>
    </row>
    <row r="14076" spans="1:10" x14ac:dyDescent="0.3">
      <c r="A14076" s="38" t="s">
        <v>252</v>
      </c>
      <c r="B14076" s="15"/>
      <c r="C14076" s="15">
        <v>0</v>
      </c>
      <c r="E14076" s="35" t="s">
        <v>269</v>
      </c>
      <c r="F14076" s="15">
        <v>3588044</v>
      </c>
      <c r="G14076" s="15">
        <v>24639662</v>
      </c>
      <c r="I14076" s="38" t="s">
        <v>255</v>
      </c>
      <c r="J14076" s="15">
        <v>2.4</v>
      </c>
    </row>
    <row r="14077" spans="1:10" x14ac:dyDescent="0.3">
      <c r="A14077" s="38" t="s">
        <v>255</v>
      </c>
      <c r="B14077" s="15"/>
      <c r="C14077" s="15">
        <v>0</v>
      </c>
      <c r="E14077" s="36" t="s">
        <v>246</v>
      </c>
      <c r="F14077" s="15">
        <v>773000</v>
      </c>
      <c r="G14077" s="15">
        <v>2465500</v>
      </c>
      <c r="I14077" s="38" t="s">
        <v>258</v>
      </c>
      <c r="J14077" s="15">
        <v>2.2999999999999998</v>
      </c>
    </row>
    <row r="14078" spans="1:10" x14ac:dyDescent="0.3">
      <c r="A14078" s="38" t="s">
        <v>258</v>
      </c>
      <c r="B14078" s="15"/>
      <c r="C14078" s="15">
        <v>0</v>
      </c>
      <c r="E14078" s="36" t="s">
        <v>248</v>
      </c>
      <c r="F14078" s="15">
        <v>745950</v>
      </c>
      <c r="G14078" s="15">
        <v>6830524</v>
      </c>
      <c r="I14078" s="38" t="s">
        <v>260</v>
      </c>
      <c r="J14078" s="15">
        <v>2.2999999999999998</v>
      </c>
    </row>
    <row r="14079" spans="1:10" x14ac:dyDescent="0.3">
      <c r="A14079" s="38" t="s">
        <v>260</v>
      </c>
      <c r="B14079" s="15"/>
      <c r="C14079" s="15">
        <v>0</v>
      </c>
      <c r="E14079" s="36" t="s">
        <v>250</v>
      </c>
      <c r="F14079" s="15">
        <v>1289950</v>
      </c>
      <c r="G14079" s="15">
        <v>8404549</v>
      </c>
      <c r="I14079" s="38" t="s">
        <v>262</v>
      </c>
      <c r="J14079" s="15">
        <v>2</v>
      </c>
    </row>
    <row r="14080" spans="1:10" x14ac:dyDescent="0.3">
      <c r="A14080" s="38" t="s">
        <v>262</v>
      </c>
      <c r="B14080" s="15">
        <v>327500</v>
      </c>
      <c r="C14080" s="15">
        <v>655000</v>
      </c>
      <c r="E14080" s="37" t="s">
        <v>252</v>
      </c>
      <c r="F14080" s="15">
        <v>208950</v>
      </c>
      <c r="G14080" s="15">
        <v>3190199</v>
      </c>
      <c r="I14080" s="38" t="s">
        <v>263</v>
      </c>
      <c r="J14080" s="15">
        <v>1.8</v>
      </c>
    </row>
    <row r="14081" spans="1:10" x14ac:dyDescent="0.3">
      <c r="A14081" s="38" t="s">
        <v>263</v>
      </c>
      <c r="B14081" s="15"/>
      <c r="C14081" s="15">
        <v>0</v>
      </c>
      <c r="E14081" s="37" t="s">
        <v>255</v>
      </c>
      <c r="F14081" s="15">
        <v>624000</v>
      </c>
      <c r="G14081" s="15">
        <v>4184850</v>
      </c>
      <c r="I14081" s="35" t="s">
        <v>272</v>
      </c>
      <c r="J14081" s="15"/>
    </row>
    <row r="14082" spans="1:10" x14ac:dyDescent="0.3">
      <c r="A14082" s="35" t="s">
        <v>261</v>
      </c>
      <c r="B14082" s="15"/>
      <c r="C14082" s="15"/>
      <c r="E14082" s="37" t="s">
        <v>258</v>
      </c>
      <c r="F14082" s="15">
        <v>457000</v>
      </c>
      <c r="G14082" s="15">
        <v>1029500</v>
      </c>
      <c r="I14082" s="38" t="s">
        <v>245</v>
      </c>
      <c r="J14082" s="15">
        <v>1.6</v>
      </c>
    </row>
    <row r="14083" spans="1:10" x14ac:dyDescent="0.3">
      <c r="A14083" s="38" t="s">
        <v>245</v>
      </c>
      <c r="B14083" s="15">
        <v>188000</v>
      </c>
      <c r="C14083" s="15">
        <v>188000</v>
      </c>
      <c r="E14083" s="36" t="s">
        <v>253</v>
      </c>
      <c r="F14083" s="15">
        <v>779144</v>
      </c>
      <c r="G14083" s="15">
        <v>6939089</v>
      </c>
      <c r="I14083" s="38" t="s">
        <v>247</v>
      </c>
      <c r="J14083" s="15">
        <v>1.6</v>
      </c>
    </row>
    <row r="14084" spans="1:10" x14ac:dyDescent="0.3">
      <c r="A14084" s="38" t="s">
        <v>247</v>
      </c>
      <c r="B14084" s="15"/>
      <c r="C14084" s="15">
        <v>0</v>
      </c>
      <c r="E14084" s="35" t="s">
        <v>270</v>
      </c>
      <c r="F14084" s="15">
        <v>2857307</v>
      </c>
      <c r="G14084" s="15">
        <v>30713381</v>
      </c>
      <c r="I14084" s="38" t="s">
        <v>249</v>
      </c>
      <c r="J14084" s="15">
        <v>1.3</v>
      </c>
    </row>
    <row r="14085" spans="1:10" x14ac:dyDescent="0.3">
      <c r="A14085" s="38" t="s">
        <v>249</v>
      </c>
      <c r="B14085" s="15"/>
      <c r="C14085" s="15">
        <v>0</v>
      </c>
      <c r="E14085" s="36" t="s">
        <v>246</v>
      </c>
      <c r="F14085" s="15">
        <v>643900</v>
      </c>
      <c r="G14085" s="15">
        <v>4227787</v>
      </c>
      <c r="I14085" s="38" t="s">
        <v>251</v>
      </c>
      <c r="J14085" s="15">
        <v>1.9</v>
      </c>
    </row>
    <row r="14086" spans="1:10" x14ac:dyDescent="0.3">
      <c r="A14086" s="38" t="s">
        <v>251</v>
      </c>
      <c r="B14086" s="15"/>
      <c r="C14086" s="15">
        <v>0</v>
      </c>
      <c r="E14086" s="36" t="s">
        <v>248</v>
      </c>
      <c r="F14086" s="15">
        <v>665000</v>
      </c>
      <c r="G14086" s="15">
        <v>5131101</v>
      </c>
      <c r="I14086" s="38" t="s">
        <v>254</v>
      </c>
      <c r="J14086" s="15">
        <v>1.9</v>
      </c>
    </row>
    <row r="14087" spans="1:10" x14ac:dyDescent="0.3">
      <c r="A14087" s="38" t="s">
        <v>254</v>
      </c>
      <c r="B14087" s="15">
        <v>200000</v>
      </c>
      <c r="C14087" s="15">
        <v>200000</v>
      </c>
      <c r="E14087" s="36" t="s">
        <v>250</v>
      </c>
      <c r="F14087" s="15">
        <v>689203</v>
      </c>
      <c r="G14087" s="15">
        <v>12466076</v>
      </c>
      <c r="I14087" s="38" t="s">
        <v>257</v>
      </c>
      <c r="J14087" s="15">
        <v>2.1</v>
      </c>
    </row>
    <row r="14088" spans="1:10" x14ac:dyDescent="0.3">
      <c r="A14088" s="38" t="s">
        <v>257</v>
      </c>
      <c r="B14088" s="15"/>
      <c r="C14088" s="15">
        <v>0</v>
      </c>
      <c r="E14088" s="37" t="s">
        <v>252</v>
      </c>
      <c r="F14088" s="15">
        <v>227900</v>
      </c>
      <c r="G14088" s="15">
        <v>3759870</v>
      </c>
      <c r="I14088" s="38" t="s">
        <v>252</v>
      </c>
      <c r="J14088" s="15">
        <v>2.2000000000000002</v>
      </c>
    </row>
    <row r="14089" spans="1:10" x14ac:dyDescent="0.3">
      <c r="A14089" s="38" t="s">
        <v>252</v>
      </c>
      <c r="B14089" s="15"/>
      <c r="C14089" s="15">
        <v>0</v>
      </c>
      <c r="E14089" s="37" t="s">
        <v>255</v>
      </c>
      <c r="F14089" s="15">
        <v>231353</v>
      </c>
      <c r="G14089" s="15">
        <v>3278306</v>
      </c>
      <c r="I14089" s="38" t="s">
        <v>255</v>
      </c>
      <c r="J14089" s="15">
        <v>2.2000000000000002</v>
      </c>
    </row>
    <row r="14090" spans="1:10" x14ac:dyDescent="0.3">
      <c r="A14090" s="38" t="s">
        <v>255</v>
      </c>
      <c r="B14090" s="15">
        <v>249950</v>
      </c>
      <c r="C14090" s="15">
        <v>249950</v>
      </c>
      <c r="E14090" s="37" t="s">
        <v>258</v>
      </c>
      <c r="F14090" s="15">
        <v>229950</v>
      </c>
      <c r="G14090" s="15">
        <v>5427900</v>
      </c>
      <c r="I14090" s="38" t="s">
        <v>258</v>
      </c>
      <c r="J14090" s="15">
        <v>2.1</v>
      </c>
    </row>
    <row r="14091" spans="1:10" x14ac:dyDescent="0.3">
      <c r="A14091" s="38" t="s">
        <v>258</v>
      </c>
      <c r="B14091" s="15">
        <v>235000</v>
      </c>
      <c r="C14091" s="15">
        <v>235000</v>
      </c>
      <c r="E14091" s="36" t="s">
        <v>253</v>
      </c>
      <c r="F14091" s="15">
        <v>859204</v>
      </c>
      <c r="G14091" s="15">
        <v>8888417</v>
      </c>
      <c r="I14091" s="38" t="s">
        <v>260</v>
      </c>
      <c r="J14091" s="15">
        <v>2</v>
      </c>
    </row>
    <row r="14092" spans="1:10" x14ac:dyDescent="0.3">
      <c r="A14092" s="38" t="s">
        <v>260</v>
      </c>
      <c r="B14092" s="15"/>
      <c r="C14092" s="15">
        <v>0</v>
      </c>
      <c r="E14092" s="35" t="s">
        <v>271</v>
      </c>
      <c r="F14092" s="15">
        <v>3677400</v>
      </c>
      <c r="G14092" s="15">
        <v>39968325</v>
      </c>
      <c r="I14092" s="38" t="s">
        <v>262</v>
      </c>
      <c r="J14092" s="15">
        <v>1.7</v>
      </c>
    </row>
    <row r="14093" spans="1:10" x14ac:dyDescent="0.3">
      <c r="A14093" s="38" t="s">
        <v>262</v>
      </c>
      <c r="B14093" s="15"/>
      <c r="C14093" s="15">
        <v>0</v>
      </c>
      <c r="E14093" s="36" t="s">
        <v>246</v>
      </c>
      <c r="F14093" s="15">
        <v>742250</v>
      </c>
      <c r="G14093" s="15">
        <v>5834600</v>
      </c>
      <c r="I14093" s="38" t="s">
        <v>263</v>
      </c>
      <c r="J14093" s="15">
        <v>1.4</v>
      </c>
    </row>
    <row r="14094" spans="1:10" x14ac:dyDescent="0.3">
      <c r="A14094" s="38" t="s">
        <v>263</v>
      </c>
      <c r="B14094" s="15"/>
      <c r="C14094" s="15">
        <v>0</v>
      </c>
      <c r="E14094" s="36" t="s">
        <v>248</v>
      </c>
      <c r="F14094" s="15">
        <v>1179400</v>
      </c>
      <c r="G14094" s="15">
        <v>11160040</v>
      </c>
      <c r="I14094" s="35" t="s">
        <v>273</v>
      </c>
      <c r="J14094" s="15"/>
    </row>
    <row r="14095" spans="1:10" x14ac:dyDescent="0.3">
      <c r="A14095" s="35" t="s">
        <v>264</v>
      </c>
      <c r="B14095" s="15"/>
      <c r="C14095" s="15"/>
      <c r="E14095" s="36" t="s">
        <v>250</v>
      </c>
      <c r="F14095" s="15">
        <v>838250</v>
      </c>
      <c r="G14095" s="15">
        <v>13102440</v>
      </c>
      <c r="I14095" s="38" t="s">
        <v>245</v>
      </c>
      <c r="J14095" s="15">
        <v>1.2</v>
      </c>
    </row>
    <row r="14096" spans="1:10" x14ac:dyDescent="0.3">
      <c r="A14096" s="38" t="s">
        <v>245</v>
      </c>
      <c r="B14096" s="15">
        <v>168975</v>
      </c>
      <c r="C14096" s="15">
        <v>337950</v>
      </c>
      <c r="E14096" s="37" t="s">
        <v>252</v>
      </c>
      <c r="F14096" s="15">
        <v>284500</v>
      </c>
      <c r="G14096" s="15">
        <v>4821345</v>
      </c>
      <c r="I14096" s="38" t="s">
        <v>247</v>
      </c>
      <c r="J14096" s="15">
        <v>0.9</v>
      </c>
    </row>
    <row r="14097" spans="1:10" x14ac:dyDescent="0.3">
      <c r="A14097" s="38" t="s">
        <v>247</v>
      </c>
      <c r="B14097" s="15"/>
      <c r="C14097" s="15">
        <v>0</v>
      </c>
      <c r="E14097" s="37" t="s">
        <v>255</v>
      </c>
      <c r="F14097" s="15">
        <v>305750</v>
      </c>
      <c r="G14097" s="15">
        <v>3424000</v>
      </c>
      <c r="I14097" s="38" t="s">
        <v>249</v>
      </c>
      <c r="J14097" s="15">
        <v>0.9</v>
      </c>
    </row>
    <row r="14098" spans="1:10" x14ac:dyDescent="0.3">
      <c r="A14098" s="38" t="s">
        <v>249</v>
      </c>
      <c r="B14098" s="15"/>
      <c r="C14098" s="15">
        <v>0</v>
      </c>
      <c r="E14098" s="37" t="s">
        <v>258</v>
      </c>
      <c r="F14098" s="15">
        <v>248000</v>
      </c>
      <c r="G14098" s="15">
        <v>4857095</v>
      </c>
      <c r="I14098" s="38" t="s">
        <v>251</v>
      </c>
      <c r="J14098" s="15">
        <v>1.1000000000000001</v>
      </c>
    </row>
    <row r="14099" spans="1:10" x14ac:dyDescent="0.3">
      <c r="A14099" s="38" t="s">
        <v>251</v>
      </c>
      <c r="B14099" s="15">
        <v>215000</v>
      </c>
      <c r="C14099" s="15">
        <v>215000</v>
      </c>
      <c r="E14099" s="36" t="s">
        <v>253</v>
      </c>
      <c r="F14099" s="15">
        <v>917500</v>
      </c>
      <c r="G14099" s="15">
        <v>9871245</v>
      </c>
      <c r="I14099" s="38" t="s">
        <v>254</v>
      </c>
      <c r="J14099" s="15">
        <v>1.2</v>
      </c>
    </row>
    <row r="14100" spans="1:10" x14ac:dyDescent="0.3">
      <c r="A14100" s="38" t="s">
        <v>254</v>
      </c>
      <c r="B14100" s="15"/>
      <c r="C14100" s="15">
        <v>0</v>
      </c>
      <c r="E14100" s="35" t="s">
        <v>272</v>
      </c>
      <c r="F14100" s="15">
        <v>3619174</v>
      </c>
      <c r="G14100" s="15">
        <v>52641183</v>
      </c>
      <c r="I14100" s="38" t="s">
        <v>257</v>
      </c>
      <c r="J14100" s="15">
        <v>1.3</v>
      </c>
    </row>
    <row r="14101" spans="1:10" x14ac:dyDescent="0.3">
      <c r="A14101" s="38" t="s">
        <v>257</v>
      </c>
      <c r="B14101" s="15"/>
      <c r="C14101" s="15">
        <v>0</v>
      </c>
      <c r="E14101" s="36" t="s">
        <v>246</v>
      </c>
      <c r="F14101" s="15">
        <v>802000</v>
      </c>
      <c r="G14101" s="15">
        <v>7886215</v>
      </c>
      <c r="I14101" s="38" t="s">
        <v>252</v>
      </c>
      <c r="J14101" s="15">
        <v>1.6</v>
      </c>
    </row>
    <row r="14102" spans="1:10" x14ac:dyDescent="0.3">
      <c r="A14102" s="38" t="s">
        <v>252</v>
      </c>
      <c r="B14102" s="15"/>
      <c r="C14102" s="15">
        <v>0</v>
      </c>
      <c r="E14102" s="36" t="s">
        <v>248</v>
      </c>
      <c r="F14102" s="15">
        <v>979000</v>
      </c>
      <c r="G14102" s="15">
        <v>17979999</v>
      </c>
      <c r="I14102" s="38" t="s">
        <v>255</v>
      </c>
      <c r="J14102" s="15">
        <v>1.6</v>
      </c>
    </row>
    <row r="14103" spans="1:10" x14ac:dyDescent="0.3">
      <c r="A14103" s="38" t="s">
        <v>255</v>
      </c>
      <c r="B14103" s="15"/>
      <c r="C14103" s="15">
        <v>0</v>
      </c>
      <c r="E14103" s="36" t="s">
        <v>250</v>
      </c>
      <c r="F14103" s="15">
        <v>1077574</v>
      </c>
      <c r="G14103" s="15">
        <v>15716690</v>
      </c>
      <c r="I14103" s="38" t="s">
        <v>258</v>
      </c>
      <c r="J14103" s="15">
        <v>1.7</v>
      </c>
    </row>
    <row r="14104" spans="1:10" x14ac:dyDescent="0.3">
      <c r="A14104" s="38" t="s">
        <v>258</v>
      </c>
      <c r="B14104" s="15"/>
      <c r="C14104" s="15">
        <v>0</v>
      </c>
      <c r="E14104" s="37" t="s">
        <v>252</v>
      </c>
      <c r="F14104" s="15">
        <v>284124</v>
      </c>
      <c r="G14104" s="15">
        <v>4090940</v>
      </c>
      <c r="I14104" s="38" t="s">
        <v>260</v>
      </c>
      <c r="J14104" s="15">
        <v>1.3</v>
      </c>
    </row>
    <row r="14105" spans="1:10" x14ac:dyDescent="0.3">
      <c r="A14105" s="38" t="s">
        <v>260</v>
      </c>
      <c r="B14105" s="15">
        <v>180000</v>
      </c>
      <c r="C14105" s="15">
        <v>180000</v>
      </c>
      <c r="E14105" s="37" t="s">
        <v>255</v>
      </c>
      <c r="F14105" s="15">
        <v>300000</v>
      </c>
      <c r="G14105" s="15">
        <v>5699800</v>
      </c>
      <c r="I14105" s="38" t="s">
        <v>262</v>
      </c>
      <c r="J14105" s="15">
        <v>1</v>
      </c>
    </row>
    <row r="14106" spans="1:10" x14ac:dyDescent="0.3">
      <c r="A14106" s="38" t="s">
        <v>262</v>
      </c>
      <c r="B14106" s="15"/>
      <c r="C14106" s="15">
        <v>0</v>
      </c>
      <c r="E14106" s="37" t="s">
        <v>258</v>
      </c>
      <c r="F14106" s="15">
        <v>493450</v>
      </c>
      <c r="G14106" s="15">
        <v>5925950</v>
      </c>
      <c r="I14106" s="38" t="s">
        <v>263</v>
      </c>
      <c r="J14106" s="15">
        <v>0.7</v>
      </c>
    </row>
    <row r="14107" spans="1:10" x14ac:dyDescent="0.3">
      <c r="A14107" s="38" t="s">
        <v>263</v>
      </c>
      <c r="B14107" s="15"/>
      <c r="C14107" s="15">
        <v>0</v>
      </c>
      <c r="E14107" s="36" t="s">
        <v>253</v>
      </c>
      <c r="F14107" s="15">
        <v>760600</v>
      </c>
      <c r="G14107" s="15">
        <v>11058279</v>
      </c>
      <c r="I14107" s="35" t="s">
        <v>274</v>
      </c>
      <c r="J14107" s="15"/>
    </row>
    <row r="14108" spans="1:10" x14ac:dyDescent="0.3">
      <c r="A14108" s="35" t="s">
        <v>266</v>
      </c>
      <c r="B14108" s="15"/>
      <c r="C14108" s="15"/>
      <c r="E14108" s="35" t="s">
        <v>273</v>
      </c>
      <c r="F14108" s="15">
        <v>3703925</v>
      </c>
      <c r="G14108" s="15">
        <v>59330098</v>
      </c>
      <c r="I14108" s="38" t="s">
        <v>245</v>
      </c>
      <c r="J14108" s="15">
        <v>0.6</v>
      </c>
    </row>
    <row r="14109" spans="1:10" x14ac:dyDescent="0.3">
      <c r="A14109" s="38" t="s">
        <v>245</v>
      </c>
      <c r="B14109" s="15"/>
      <c r="C14109" s="15">
        <v>0</v>
      </c>
      <c r="E14109" s="36" t="s">
        <v>246</v>
      </c>
      <c r="F14109" s="15">
        <v>963000</v>
      </c>
      <c r="G14109" s="15">
        <v>8842074</v>
      </c>
      <c r="I14109" s="38" t="s">
        <v>247</v>
      </c>
      <c r="J14109" s="15">
        <v>0.7</v>
      </c>
    </row>
    <row r="14110" spans="1:10" x14ac:dyDescent="0.3">
      <c r="A14110" s="38" t="s">
        <v>247</v>
      </c>
      <c r="B14110" s="15"/>
      <c r="C14110" s="15">
        <v>0</v>
      </c>
      <c r="E14110" s="36" t="s">
        <v>248</v>
      </c>
      <c r="F14110" s="15">
        <v>932450</v>
      </c>
      <c r="G14110" s="15">
        <v>14106375</v>
      </c>
      <c r="I14110" s="38" t="s">
        <v>249</v>
      </c>
      <c r="J14110" s="15">
        <v>0.8</v>
      </c>
    </row>
    <row r="14111" spans="1:10" x14ac:dyDescent="0.3">
      <c r="A14111" s="38" t="s">
        <v>249</v>
      </c>
      <c r="B14111" s="15"/>
      <c r="C14111" s="15">
        <v>0</v>
      </c>
      <c r="E14111" s="36" t="s">
        <v>250</v>
      </c>
      <c r="F14111" s="15">
        <v>915142</v>
      </c>
      <c r="G14111" s="15">
        <v>20216753</v>
      </c>
      <c r="I14111" s="38" t="s">
        <v>251</v>
      </c>
      <c r="J14111" s="15">
        <v>1</v>
      </c>
    </row>
    <row r="14112" spans="1:10" x14ac:dyDescent="0.3">
      <c r="A14112" s="38" t="s">
        <v>251</v>
      </c>
      <c r="B14112" s="15"/>
      <c r="C14112" s="15">
        <v>0</v>
      </c>
      <c r="E14112" s="37" t="s">
        <v>252</v>
      </c>
      <c r="F14112" s="15">
        <v>311500</v>
      </c>
      <c r="G14112" s="15">
        <v>7082270</v>
      </c>
      <c r="I14112" s="38" t="s">
        <v>254</v>
      </c>
      <c r="J14112" s="15">
        <v>1.2</v>
      </c>
    </row>
    <row r="14113" spans="1:10" x14ac:dyDescent="0.3">
      <c r="A14113" s="38" t="s">
        <v>254</v>
      </c>
      <c r="B14113" s="15"/>
      <c r="C14113" s="15">
        <v>0</v>
      </c>
      <c r="E14113" s="37" t="s">
        <v>255</v>
      </c>
      <c r="F14113" s="15">
        <v>345642</v>
      </c>
      <c r="G14113" s="15">
        <v>9825083</v>
      </c>
      <c r="I14113" s="38" t="s">
        <v>257</v>
      </c>
      <c r="J14113" s="15">
        <v>1.8</v>
      </c>
    </row>
    <row r="14114" spans="1:10" x14ac:dyDescent="0.3">
      <c r="A14114" s="38" t="s">
        <v>257</v>
      </c>
      <c r="B14114" s="15">
        <v>179900</v>
      </c>
      <c r="C14114" s="15">
        <v>179900</v>
      </c>
      <c r="E14114" s="37" t="s">
        <v>258</v>
      </c>
      <c r="F14114" s="15">
        <v>258000</v>
      </c>
      <c r="G14114" s="15">
        <v>3309400</v>
      </c>
      <c r="I14114" s="38" t="s">
        <v>252</v>
      </c>
      <c r="J14114" s="15">
        <v>2.2000000000000002</v>
      </c>
    </row>
    <row r="14115" spans="1:10" x14ac:dyDescent="0.3">
      <c r="A14115" s="38" t="s">
        <v>252</v>
      </c>
      <c r="B14115" s="15"/>
      <c r="C14115" s="15">
        <v>0</v>
      </c>
      <c r="E14115" s="36" t="s">
        <v>253</v>
      </c>
      <c r="F14115" s="15">
        <v>893333</v>
      </c>
      <c r="G14115" s="15">
        <v>16164896</v>
      </c>
      <c r="I14115" s="38" t="s">
        <v>255</v>
      </c>
      <c r="J14115" s="15">
        <v>2.4</v>
      </c>
    </row>
    <row r="14116" spans="1:10" x14ac:dyDescent="0.3">
      <c r="A14116" s="38" t="s">
        <v>255</v>
      </c>
      <c r="B14116" s="15"/>
      <c r="C14116" s="15">
        <v>0</v>
      </c>
      <c r="E14116" s="35" t="s">
        <v>274</v>
      </c>
      <c r="F14116" s="15">
        <v>5818050</v>
      </c>
      <c r="G14116" s="15">
        <v>53714200</v>
      </c>
      <c r="I14116" s="38" t="s">
        <v>258</v>
      </c>
      <c r="J14116" s="15">
        <v>2.2000000000000002</v>
      </c>
    </row>
    <row r="14117" spans="1:10" x14ac:dyDescent="0.3">
      <c r="A14117" s="38" t="s">
        <v>258</v>
      </c>
      <c r="B14117" s="15"/>
      <c r="C14117" s="15">
        <v>0</v>
      </c>
      <c r="E14117" s="36" t="s">
        <v>246</v>
      </c>
      <c r="F14117" s="15">
        <v>1731250</v>
      </c>
      <c r="G14117" s="15">
        <v>9851566</v>
      </c>
      <c r="I14117" s="38" t="s">
        <v>260</v>
      </c>
      <c r="J14117" s="15">
        <v>2.2999999999999998</v>
      </c>
    </row>
    <row r="14118" spans="1:10" x14ac:dyDescent="0.3">
      <c r="A14118" s="38" t="s">
        <v>260</v>
      </c>
      <c r="B14118" s="15"/>
      <c r="C14118" s="15">
        <v>0</v>
      </c>
      <c r="E14118" s="36" t="s">
        <v>248</v>
      </c>
      <c r="F14118" s="15">
        <v>1719750</v>
      </c>
      <c r="G14118" s="15">
        <v>17112333</v>
      </c>
      <c r="I14118" s="38" t="s">
        <v>262</v>
      </c>
      <c r="J14118" s="15">
        <v>2</v>
      </c>
    </row>
    <row r="14119" spans="1:10" x14ac:dyDescent="0.3">
      <c r="A14119" s="38" t="s">
        <v>262</v>
      </c>
      <c r="B14119" s="15"/>
      <c r="C14119" s="15">
        <v>0</v>
      </c>
      <c r="E14119" s="36" t="s">
        <v>250</v>
      </c>
      <c r="F14119" s="15">
        <v>986750</v>
      </c>
      <c r="G14119" s="15">
        <v>12841750</v>
      </c>
      <c r="I14119" s="38" t="s">
        <v>263</v>
      </c>
      <c r="J14119" s="15">
        <v>1.4</v>
      </c>
    </row>
    <row r="14120" spans="1:10" x14ac:dyDescent="0.3">
      <c r="A14120" s="38" t="s">
        <v>263</v>
      </c>
      <c r="B14120" s="15"/>
      <c r="C14120" s="15">
        <v>0</v>
      </c>
      <c r="E14120" s="37" t="s">
        <v>252</v>
      </c>
      <c r="F14120" s="15">
        <v>412000</v>
      </c>
      <c r="G14120" s="15">
        <v>4627300</v>
      </c>
      <c r="I14120" s="35" t="s">
        <v>275</v>
      </c>
      <c r="J14120" s="15"/>
    </row>
    <row r="14121" spans="1:10" x14ac:dyDescent="0.3">
      <c r="A14121" s="35" t="s">
        <v>267</v>
      </c>
      <c r="B14121" s="15"/>
      <c r="C14121" s="15"/>
      <c r="E14121" s="37" t="s">
        <v>255</v>
      </c>
      <c r="F14121" s="15">
        <v>297750</v>
      </c>
      <c r="G14121" s="15">
        <v>3199500</v>
      </c>
      <c r="I14121" s="38" t="s">
        <v>245</v>
      </c>
      <c r="J14121" s="15">
        <v>1.2</v>
      </c>
    </row>
    <row r="14122" spans="1:10" x14ac:dyDescent="0.3">
      <c r="A14122" s="38" t="s">
        <v>245</v>
      </c>
      <c r="B14122" s="15">
        <v>159500</v>
      </c>
      <c r="C14122" s="15">
        <v>319000</v>
      </c>
      <c r="E14122" s="37" t="s">
        <v>258</v>
      </c>
      <c r="F14122" s="15">
        <v>277000</v>
      </c>
      <c r="G14122" s="15">
        <v>5014950</v>
      </c>
      <c r="I14122" s="38" t="s">
        <v>247</v>
      </c>
      <c r="J14122" s="15">
        <v>1.1000000000000001</v>
      </c>
    </row>
    <row r="14123" spans="1:10" x14ac:dyDescent="0.3">
      <c r="A14123" s="38" t="s">
        <v>247</v>
      </c>
      <c r="B14123" s="15">
        <v>160000</v>
      </c>
      <c r="C14123" s="15">
        <v>160000</v>
      </c>
      <c r="E14123" s="36" t="s">
        <v>253</v>
      </c>
      <c r="F14123" s="15">
        <v>1380300</v>
      </c>
      <c r="G14123" s="15">
        <v>13908551</v>
      </c>
      <c r="I14123" s="38" t="s">
        <v>249</v>
      </c>
      <c r="J14123" s="15">
        <v>1.2</v>
      </c>
    </row>
    <row r="14124" spans="1:10" x14ac:dyDescent="0.3">
      <c r="A14124" s="38" t="s">
        <v>249</v>
      </c>
      <c r="B14124" s="15"/>
      <c r="C14124" s="15">
        <v>0</v>
      </c>
      <c r="E14124" s="35" t="s">
        <v>275</v>
      </c>
      <c r="F14124" s="15">
        <v>4744150</v>
      </c>
      <c r="G14124" s="15">
        <v>60552571</v>
      </c>
      <c r="I14124" s="38" t="s">
        <v>251</v>
      </c>
      <c r="J14124" s="15">
        <v>1.1000000000000001</v>
      </c>
    </row>
    <row r="14125" spans="1:10" x14ac:dyDescent="0.3">
      <c r="A14125" s="38" t="s">
        <v>251</v>
      </c>
      <c r="B14125" s="15">
        <v>170000</v>
      </c>
      <c r="C14125" s="15">
        <v>170000</v>
      </c>
      <c r="E14125" s="36" t="s">
        <v>246</v>
      </c>
      <c r="F14125" s="15">
        <v>980500</v>
      </c>
      <c r="G14125" s="15">
        <v>9835800</v>
      </c>
      <c r="I14125" s="38" t="s">
        <v>254</v>
      </c>
      <c r="J14125" s="15">
        <v>1.7</v>
      </c>
    </row>
    <row r="14126" spans="1:10" x14ac:dyDescent="0.3">
      <c r="A14126" s="38" t="s">
        <v>254</v>
      </c>
      <c r="B14126" s="15"/>
      <c r="C14126" s="15">
        <v>0</v>
      </c>
      <c r="E14126" s="36" t="s">
        <v>248</v>
      </c>
      <c r="F14126" s="15">
        <v>988200</v>
      </c>
      <c r="G14126" s="15">
        <v>16110701</v>
      </c>
      <c r="I14126" s="38" t="s">
        <v>257</v>
      </c>
      <c r="J14126" s="15">
        <v>1.7</v>
      </c>
    </row>
    <row r="14127" spans="1:10" x14ac:dyDescent="0.3">
      <c r="A14127" s="38" t="s">
        <v>257</v>
      </c>
      <c r="B14127" s="15"/>
      <c r="C14127" s="15">
        <v>0</v>
      </c>
      <c r="E14127" s="36" t="s">
        <v>250</v>
      </c>
      <c r="F14127" s="15">
        <v>2105450</v>
      </c>
      <c r="G14127" s="15">
        <v>26162700</v>
      </c>
      <c r="I14127" s="38" t="s">
        <v>252</v>
      </c>
      <c r="J14127" s="15">
        <v>1.5</v>
      </c>
    </row>
    <row r="14128" spans="1:10" x14ac:dyDescent="0.3">
      <c r="A14128" s="38" t="s">
        <v>252</v>
      </c>
      <c r="B14128" s="15">
        <v>140000</v>
      </c>
      <c r="C14128" s="15">
        <v>140000</v>
      </c>
      <c r="E14128" s="37" t="s">
        <v>252</v>
      </c>
      <c r="F14128" s="15">
        <v>400000</v>
      </c>
      <c r="G14128" s="15">
        <v>7558750</v>
      </c>
      <c r="I14128" s="38" t="s">
        <v>255</v>
      </c>
      <c r="J14128" s="15">
        <v>1.6</v>
      </c>
    </row>
    <row r="14129" spans="1:10" x14ac:dyDescent="0.3">
      <c r="A14129" s="38" t="s">
        <v>255</v>
      </c>
      <c r="B14129" s="15">
        <v>63000</v>
      </c>
      <c r="C14129" s="15">
        <v>63000</v>
      </c>
      <c r="E14129" s="37" t="s">
        <v>255</v>
      </c>
      <c r="F14129" s="15">
        <v>835450</v>
      </c>
      <c r="G14129" s="15">
        <v>9244300</v>
      </c>
      <c r="I14129" s="38" t="s">
        <v>258</v>
      </c>
      <c r="J14129" s="15">
        <v>1.6</v>
      </c>
    </row>
    <row r="14130" spans="1:10" x14ac:dyDescent="0.3">
      <c r="A14130" s="38" t="s">
        <v>258</v>
      </c>
      <c r="B14130" s="15"/>
      <c r="C14130" s="15">
        <v>0</v>
      </c>
      <c r="E14130" s="37" t="s">
        <v>258</v>
      </c>
      <c r="F14130" s="15">
        <v>870000</v>
      </c>
      <c r="G14130" s="15">
        <v>9359650</v>
      </c>
      <c r="I14130" s="38" t="s">
        <v>260</v>
      </c>
      <c r="J14130" s="15">
        <v>1.2</v>
      </c>
    </row>
    <row r="14131" spans="1:10" x14ac:dyDescent="0.3">
      <c r="A14131" s="38" t="s">
        <v>260</v>
      </c>
      <c r="B14131" s="15"/>
      <c r="C14131" s="15">
        <v>0</v>
      </c>
      <c r="E14131" s="36" t="s">
        <v>253</v>
      </c>
      <c r="F14131" s="15">
        <v>670000</v>
      </c>
      <c r="G14131" s="15">
        <v>8443370</v>
      </c>
      <c r="I14131" s="38" t="s">
        <v>262</v>
      </c>
      <c r="J14131" s="15">
        <v>1</v>
      </c>
    </row>
    <row r="14132" spans="1:10" x14ac:dyDescent="0.3">
      <c r="A14132" s="38" t="s">
        <v>262</v>
      </c>
      <c r="B14132" s="15">
        <v>175500</v>
      </c>
      <c r="C14132" s="15">
        <v>351000</v>
      </c>
      <c r="E14132" s="14">
        <v>453</v>
      </c>
      <c r="F14132" s="15">
        <v>42712500</v>
      </c>
      <c r="G14132" s="15">
        <v>268305485</v>
      </c>
      <c r="I14132" s="14">
        <v>320</v>
      </c>
      <c r="J14132" s="15">
        <v>720.3</v>
      </c>
    </row>
    <row r="14133" spans="1:10" x14ac:dyDescent="0.3">
      <c r="A14133" s="38" t="s">
        <v>263</v>
      </c>
      <c r="B14133" s="15"/>
      <c r="C14133" s="15">
        <v>0</v>
      </c>
      <c r="E14133" s="35" t="s">
        <v>259</v>
      </c>
      <c r="F14133" s="15">
        <v>1999450</v>
      </c>
      <c r="G14133" s="15">
        <v>10397568</v>
      </c>
      <c r="I14133" s="35" t="s">
        <v>244</v>
      </c>
      <c r="J14133" s="15"/>
    </row>
    <row r="14134" spans="1:10" x14ac:dyDescent="0.3">
      <c r="A14134" s="35" t="s">
        <v>268</v>
      </c>
      <c r="B14134" s="15"/>
      <c r="C14134" s="15"/>
      <c r="E14134" s="36" t="s">
        <v>246</v>
      </c>
      <c r="F14134" s="15">
        <v>435550</v>
      </c>
      <c r="G14134" s="15">
        <v>1073325</v>
      </c>
      <c r="I14134" s="38" t="s">
        <v>245</v>
      </c>
      <c r="J14134" s="15">
        <v>2</v>
      </c>
    </row>
    <row r="14135" spans="1:10" x14ac:dyDescent="0.3">
      <c r="A14135" s="38" t="s">
        <v>245</v>
      </c>
      <c r="B14135" s="15"/>
      <c r="C14135" s="15">
        <v>0</v>
      </c>
      <c r="E14135" s="36" t="s">
        <v>248</v>
      </c>
      <c r="F14135" s="15">
        <v>545000</v>
      </c>
      <c r="G14135" s="15">
        <v>3391550</v>
      </c>
      <c r="I14135" s="38" t="s">
        <v>247</v>
      </c>
      <c r="J14135" s="15">
        <v>2.2000000000000002</v>
      </c>
    </row>
    <row r="14136" spans="1:10" x14ac:dyDescent="0.3">
      <c r="A14136" s="38" t="s">
        <v>247</v>
      </c>
      <c r="B14136" s="15">
        <v>311000</v>
      </c>
      <c r="C14136" s="15">
        <v>311000</v>
      </c>
      <c r="E14136" s="36" t="s">
        <v>250</v>
      </c>
      <c r="F14136" s="15">
        <v>455400</v>
      </c>
      <c r="G14136" s="15">
        <v>2917093</v>
      </c>
      <c r="I14136" s="38" t="s">
        <v>249</v>
      </c>
      <c r="J14136" s="15">
        <v>2.2999999999999998</v>
      </c>
    </row>
    <row r="14137" spans="1:10" x14ac:dyDescent="0.3">
      <c r="A14137" s="38" t="s">
        <v>249</v>
      </c>
      <c r="B14137" s="15">
        <v>128000</v>
      </c>
      <c r="C14137" s="15">
        <v>128000</v>
      </c>
      <c r="E14137" s="37" t="s">
        <v>252</v>
      </c>
      <c r="F14137" s="15">
        <v>159900</v>
      </c>
      <c r="G14137" s="15">
        <v>737096</v>
      </c>
      <c r="I14137" s="38" t="s">
        <v>251</v>
      </c>
      <c r="J14137" s="15">
        <v>2.5</v>
      </c>
    </row>
    <row r="14138" spans="1:10" x14ac:dyDescent="0.3">
      <c r="A14138" s="38" t="s">
        <v>251</v>
      </c>
      <c r="B14138" s="15">
        <v>102500</v>
      </c>
      <c r="C14138" s="15">
        <v>102500</v>
      </c>
      <c r="E14138" s="37" t="s">
        <v>255</v>
      </c>
      <c r="F14138" s="15">
        <v>170500</v>
      </c>
      <c r="G14138" s="15">
        <v>1505097</v>
      </c>
      <c r="I14138" s="38" t="s">
        <v>254</v>
      </c>
      <c r="J14138" s="15">
        <v>2.6</v>
      </c>
    </row>
    <row r="14139" spans="1:10" x14ac:dyDescent="0.3">
      <c r="A14139" s="38" t="s">
        <v>254</v>
      </c>
      <c r="B14139" s="15">
        <v>129900</v>
      </c>
      <c r="C14139" s="15">
        <v>129900</v>
      </c>
      <c r="E14139" s="37" t="s">
        <v>258</v>
      </c>
      <c r="F14139" s="15">
        <v>125000</v>
      </c>
      <c r="G14139" s="15">
        <v>674900</v>
      </c>
      <c r="I14139" s="38" t="s">
        <v>257</v>
      </c>
      <c r="J14139" s="15">
        <v>2.7</v>
      </c>
    </row>
    <row r="14140" spans="1:10" x14ac:dyDescent="0.3">
      <c r="A14140" s="38" t="s">
        <v>257</v>
      </c>
      <c r="B14140" s="15"/>
      <c r="C14140" s="15">
        <v>0</v>
      </c>
      <c r="E14140" s="36" t="s">
        <v>253</v>
      </c>
      <c r="F14140" s="15">
        <v>563500</v>
      </c>
      <c r="G14140" s="15">
        <v>3015600</v>
      </c>
      <c r="I14140" s="38" t="s">
        <v>252</v>
      </c>
      <c r="J14140" s="15">
        <v>3</v>
      </c>
    </row>
    <row r="14141" spans="1:10" x14ac:dyDescent="0.3">
      <c r="A14141" s="38" t="s">
        <v>252</v>
      </c>
      <c r="B14141" s="15">
        <v>285000</v>
      </c>
      <c r="C14141" s="15">
        <v>400000</v>
      </c>
      <c r="E14141" s="35" t="s">
        <v>265</v>
      </c>
      <c r="F14141" s="15">
        <v>2602049</v>
      </c>
      <c r="G14141" s="15">
        <v>14455778</v>
      </c>
      <c r="I14141" s="38" t="s">
        <v>255</v>
      </c>
      <c r="J14141" s="15">
        <v>3.3</v>
      </c>
    </row>
    <row r="14142" spans="1:10" x14ac:dyDescent="0.3">
      <c r="A14142" s="38" t="s">
        <v>255</v>
      </c>
      <c r="B14142" s="15">
        <v>159500</v>
      </c>
      <c r="C14142" s="15">
        <v>319000</v>
      </c>
      <c r="E14142" s="36" t="s">
        <v>246</v>
      </c>
      <c r="F14142" s="15">
        <v>570499</v>
      </c>
      <c r="G14142" s="15">
        <v>2604799</v>
      </c>
      <c r="I14142" s="38" t="s">
        <v>258</v>
      </c>
      <c r="J14142" s="15">
        <v>3.7</v>
      </c>
    </row>
    <row r="14143" spans="1:10" x14ac:dyDescent="0.3">
      <c r="A14143" s="38" t="s">
        <v>258</v>
      </c>
      <c r="B14143" s="15"/>
      <c r="C14143" s="15">
        <v>0</v>
      </c>
      <c r="E14143" s="36" t="s">
        <v>248</v>
      </c>
      <c r="F14143" s="15">
        <v>446350</v>
      </c>
      <c r="G14143" s="15">
        <v>2597100</v>
      </c>
      <c r="I14143" s="38" t="s">
        <v>260</v>
      </c>
      <c r="J14143" s="15">
        <v>3.5</v>
      </c>
    </row>
    <row r="14144" spans="1:10" x14ac:dyDescent="0.3">
      <c r="A14144" s="38" t="s">
        <v>260</v>
      </c>
      <c r="B14144" s="15"/>
      <c r="C14144" s="15">
        <v>0</v>
      </c>
      <c r="E14144" s="36" t="s">
        <v>250</v>
      </c>
      <c r="F14144" s="15">
        <v>809500</v>
      </c>
      <c r="G14144" s="15">
        <v>4924600</v>
      </c>
      <c r="I14144" s="38" t="s">
        <v>262</v>
      </c>
      <c r="J14144" s="15">
        <v>3.6</v>
      </c>
    </row>
    <row r="14145" spans="1:10" x14ac:dyDescent="0.3">
      <c r="A14145" s="38" t="s">
        <v>262</v>
      </c>
      <c r="B14145" s="15">
        <v>260000</v>
      </c>
      <c r="C14145" s="15">
        <v>260000</v>
      </c>
      <c r="E14145" s="37" t="s">
        <v>252</v>
      </c>
      <c r="F14145" s="15">
        <v>235000</v>
      </c>
      <c r="G14145" s="15">
        <v>2087600</v>
      </c>
      <c r="I14145" s="38" t="s">
        <v>263</v>
      </c>
      <c r="J14145" s="15">
        <v>3.1</v>
      </c>
    </row>
    <row r="14146" spans="1:10" x14ac:dyDescent="0.3">
      <c r="A14146" s="38" t="s">
        <v>263</v>
      </c>
      <c r="B14146" s="15">
        <v>65000</v>
      </c>
      <c r="C14146" s="15">
        <v>65000</v>
      </c>
      <c r="E14146" s="37" t="s">
        <v>255</v>
      </c>
      <c r="F14146" s="15">
        <v>274500</v>
      </c>
      <c r="G14146" s="15">
        <v>999000</v>
      </c>
      <c r="I14146" s="35" t="s">
        <v>256</v>
      </c>
      <c r="J14146" s="15"/>
    </row>
    <row r="14147" spans="1:10" x14ac:dyDescent="0.3">
      <c r="A14147" s="35" t="s">
        <v>269</v>
      </c>
      <c r="B14147" s="15"/>
      <c r="C14147" s="15"/>
      <c r="E14147" s="37" t="s">
        <v>258</v>
      </c>
      <c r="F14147" s="15">
        <v>300000</v>
      </c>
      <c r="G14147" s="15">
        <v>1838000</v>
      </c>
      <c r="I14147" s="38" t="s">
        <v>245</v>
      </c>
      <c r="J14147" s="15">
        <v>3.5</v>
      </c>
    </row>
    <row r="14148" spans="1:10" x14ac:dyDescent="0.3">
      <c r="A14148" s="38" t="s">
        <v>245</v>
      </c>
      <c r="B14148" s="15">
        <v>227500</v>
      </c>
      <c r="C14148" s="15">
        <v>227500</v>
      </c>
      <c r="E14148" s="36" t="s">
        <v>253</v>
      </c>
      <c r="F14148" s="15">
        <v>775700</v>
      </c>
      <c r="G14148" s="15">
        <v>4329279</v>
      </c>
      <c r="I14148" s="38" t="s">
        <v>247</v>
      </c>
      <c r="J14148" s="15">
        <v>3.6</v>
      </c>
    </row>
    <row r="14149" spans="1:10" x14ac:dyDescent="0.3">
      <c r="A14149" s="38" t="s">
        <v>247</v>
      </c>
      <c r="B14149" s="15">
        <v>338950</v>
      </c>
      <c r="C14149" s="15">
        <v>338950</v>
      </c>
      <c r="E14149" s="35" t="s">
        <v>244</v>
      </c>
      <c r="F14149" s="15">
        <v>2651714</v>
      </c>
      <c r="G14149" s="15">
        <v>18891717</v>
      </c>
      <c r="I14149" s="38" t="s">
        <v>249</v>
      </c>
      <c r="J14149" s="15">
        <v>3.8</v>
      </c>
    </row>
    <row r="14150" spans="1:10" x14ac:dyDescent="0.3">
      <c r="A14150" s="38" t="s">
        <v>249</v>
      </c>
      <c r="B14150" s="15"/>
      <c r="C14150" s="15">
        <v>0</v>
      </c>
      <c r="E14150" s="36" t="s">
        <v>246</v>
      </c>
      <c r="F14150" s="15">
        <v>578000</v>
      </c>
      <c r="G14150" s="15">
        <v>2874550</v>
      </c>
      <c r="I14150" s="38" t="s">
        <v>251</v>
      </c>
      <c r="J14150" s="15">
        <v>4.5</v>
      </c>
    </row>
    <row r="14151" spans="1:10" x14ac:dyDescent="0.3">
      <c r="A14151" s="38" t="s">
        <v>251</v>
      </c>
      <c r="B14151" s="15"/>
      <c r="C14151" s="15">
        <v>0</v>
      </c>
      <c r="E14151" s="36" t="s">
        <v>248</v>
      </c>
      <c r="F14151" s="15">
        <v>654650</v>
      </c>
      <c r="G14151" s="15">
        <v>6098157</v>
      </c>
      <c r="I14151" s="38" t="s">
        <v>254</v>
      </c>
      <c r="J14151" s="15">
        <v>5</v>
      </c>
    </row>
    <row r="14152" spans="1:10" x14ac:dyDescent="0.3">
      <c r="A14152" s="38" t="s">
        <v>254</v>
      </c>
      <c r="B14152" s="15"/>
      <c r="C14152" s="15">
        <v>0</v>
      </c>
      <c r="E14152" s="36" t="s">
        <v>250</v>
      </c>
      <c r="F14152" s="15">
        <v>705500</v>
      </c>
      <c r="G14152" s="15">
        <v>5307863</v>
      </c>
      <c r="I14152" s="38" t="s">
        <v>257</v>
      </c>
      <c r="J14152" s="15">
        <v>5.8</v>
      </c>
    </row>
    <row r="14153" spans="1:10" x14ac:dyDescent="0.3">
      <c r="A14153" s="38" t="s">
        <v>257</v>
      </c>
      <c r="B14153" s="15"/>
      <c r="C14153" s="15">
        <v>0</v>
      </c>
      <c r="E14153" s="37" t="s">
        <v>252</v>
      </c>
      <c r="F14153" s="15">
        <v>270000</v>
      </c>
      <c r="G14153" s="15">
        <v>1725999</v>
      </c>
      <c r="I14153" s="38" t="s">
        <v>252</v>
      </c>
      <c r="J14153" s="15">
        <v>5.9</v>
      </c>
    </row>
    <row r="14154" spans="1:10" x14ac:dyDescent="0.3">
      <c r="A14154" s="38" t="s">
        <v>252</v>
      </c>
      <c r="B14154" s="15"/>
      <c r="C14154" s="15">
        <v>0</v>
      </c>
      <c r="E14154" s="37" t="s">
        <v>255</v>
      </c>
      <c r="F14154" s="15">
        <v>257500</v>
      </c>
      <c r="G14154" s="15">
        <v>2013699</v>
      </c>
      <c r="I14154" s="38" t="s">
        <v>255</v>
      </c>
      <c r="J14154" s="15">
        <v>6.2</v>
      </c>
    </row>
    <row r="14155" spans="1:10" x14ac:dyDescent="0.3">
      <c r="A14155" s="38" t="s">
        <v>255</v>
      </c>
      <c r="B14155" s="15"/>
      <c r="C14155" s="15">
        <v>0</v>
      </c>
      <c r="E14155" s="37" t="s">
        <v>258</v>
      </c>
      <c r="F14155" s="15">
        <v>178000</v>
      </c>
      <c r="G14155" s="15">
        <v>1568165</v>
      </c>
      <c r="I14155" s="38" t="s">
        <v>258</v>
      </c>
      <c r="J14155" s="15">
        <v>6.5</v>
      </c>
    </row>
    <row r="14156" spans="1:10" x14ac:dyDescent="0.3">
      <c r="A14156" s="38" t="s">
        <v>258</v>
      </c>
      <c r="B14156" s="15">
        <v>437000</v>
      </c>
      <c r="C14156" s="15">
        <v>437000</v>
      </c>
      <c r="E14156" s="36" t="s">
        <v>253</v>
      </c>
      <c r="F14156" s="15">
        <v>713564</v>
      </c>
      <c r="G14156" s="15">
        <v>4611147</v>
      </c>
      <c r="I14156" s="38" t="s">
        <v>260</v>
      </c>
      <c r="J14156" s="15">
        <v>6.3</v>
      </c>
    </row>
    <row r="14157" spans="1:10" x14ac:dyDescent="0.3">
      <c r="A14157" s="38" t="s">
        <v>260</v>
      </c>
      <c r="B14157" s="15"/>
      <c r="C14157" s="15">
        <v>0</v>
      </c>
      <c r="E14157" s="35" t="s">
        <v>256</v>
      </c>
      <c r="F14157" s="15">
        <v>3470500</v>
      </c>
      <c r="G14157" s="15">
        <v>19260896</v>
      </c>
      <c r="I14157" s="38" t="s">
        <v>262</v>
      </c>
      <c r="J14157" s="15">
        <v>6.1</v>
      </c>
    </row>
    <row r="14158" spans="1:10" x14ac:dyDescent="0.3">
      <c r="A14158" s="38" t="s">
        <v>262</v>
      </c>
      <c r="B14158" s="15">
        <v>396500</v>
      </c>
      <c r="C14158" s="15">
        <v>396500</v>
      </c>
      <c r="E14158" s="36" t="s">
        <v>246</v>
      </c>
      <c r="F14158" s="15">
        <v>797250</v>
      </c>
      <c r="G14158" s="15">
        <v>5516600</v>
      </c>
      <c r="I14158" s="38" t="s">
        <v>263</v>
      </c>
      <c r="J14158" s="15">
        <v>5.0999999999999996</v>
      </c>
    </row>
    <row r="14159" spans="1:10" x14ac:dyDescent="0.3">
      <c r="A14159" s="38" t="s">
        <v>263</v>
      </c>
      <c r="B14159" s="15"/>
      <c r="C14159" s="15">
        <v>0</v>
      </c>
      <c r="E14159" s="36" t="s">
        <v>248</v>
      </c>
      <c r="F14159" s="15">
        <v>777450</v>
      </c>
      <c r="G14159" s="15">
        <v>6253340</v>
      </c>
      <c r="I14159" s="35" t="s">
        <v>261</v>
      </c>
      <c r="J14159" s="15"/>
    </row>
    <row r="14160" spans="1:10" x14ac:dyDescent="0.3">
      <c r="A14160" s="35" t="s">
        <v>270</v>
      </c>
      <c r="B14160" s="15"/>
      <c r="C14160" s="15"/>
      <c r="E14160" s="36" t="s">
        <v>250</v>
      </c>
      <c r="F14160" s="15">
        <v>1069000</v>
      </c>
      <c r="G14160" s="15">
        <v>3167906</v>
      </c>
      <c r="I14160" s="38" t="s">
        <v>245</v>
      </c>
      <c r="J14160" s="15">
        <v>6</v>
      </c>
    </row>
    <row r="14161" spans="1:10" x14ac:dyDescent="0.3">
      <c r="A14161" s="38" t="s">
        <v>245</v>
      </c>
      <c r="B14161" s="15"/>
      <c r="C14161" s="15">
        <v>0</v>
      </c>
      <c r="E14161" s="37" t="s">
        <v>252</v>
      </c>
      <c r="F14161" s="15">
        <v>290000</v>
      </c>
      <c r="G14161" s="15">
        <v>1360000</v>
      </c>
      <c r="I14161" s="38" t="s">
        <v>247</v>
      </c>
      <c r="J14161" s="15">
        <v>6.6</v>
      </c>
    </row>
    <row r="14162" spans="1:10" x14ac:dyDescent="0.3">
      <c r="A14162" s="38" t="s">
        <v>247</v>
      </c>
      <c r="B14162" s="15"/>
      <c r="C14162" s="15">
        <v>0</v>
      </c>
      <c r="E14162" s="37" t="s">
        <v>255</v>
      </c>
      <c r="F14162" s="15">
        <v>489000</v>
      </c>
      <c r="G14162" s="15">
        <v>489000</v>
      </c>
      <c r="I14162" s="38" t="s">
        <v>249</v>
      </c>
      <c r="J14162" s="15">
        <v>6.9</v>
      </c>
    </row>
    <row r="14163" spans="1:10" x14ac:dyDescent="0.3">
      <c r="A14163" s="38" t="s">
        <v>249</v>
      </c>
      <c r="B14163" s="15"/>
      <c r="C14163" s="15">
        <v>0</v>
      </c>
      <c r="E14163" s="37" t="s">
        <v>258</v>
      </c>
      <c r="F14163" s="15">
        <v>290000</v>
      </c>
      <c r="G14163" s="15">
        <v>1318906</v>
      </c>
      <c r="I14163" s="38" t="s">
        <v>251</v>
      </c>
      <c r="J14163" s="15">
        <v>7.7</v>
      </c>
    </row>
    <row r="14164" spans="1:10" x14ac:dyDescent="0.3">
      <c r="A14164" s="38" t="s">
        <v>251</v>
      </c>
      <c r="B14164" s="15">
        <v>73500</v>
      </c>
      <c r="C14164" s="15">
        <v>73500</v>
      </c>
      <c r="E14164" s="36" t="s">
        <v>253</v>
      </c>
      <c r="F14164" s="15">
        <v>826800</v>
      </c>
      <c r="G14164" s="15">
        <v>4323050</v>
      </c>
      <c r="I14164" s="38" t="s">
        <v>254</v>
      </c>
      <c r="J14164" s="15">
        <v>9.1999999999999993</v>
      </c>
    </row>
    <row r="14165" spans="1:10" x14ac:dyDescent="0.3">
      <c r="A14165" s="38" t="s">
        <v>254</v>
      </c>
      <c r="B14165" s="15"/>
      <c r="C14165" s="15">
        <v>0</v>
      </c>
      <c r="E14165" s="35" t="s">
        <v>261</v>
      </c>
      <c r="F14165" s="15">
        <v>2683599</v>
      </c>
      <c r="G14165" s="15">
        <v>14374199</v>
      </c>
      <c r="I14165" s="38" t="s">
        <v>257</v>
      </c>
      <c r="J14165" s="15">
        <v>10.1</v>
      </c>
    </row>
    <row r="14166" spans="1:10" x14ac:dyDescent="0.3">
      <c r="A14166" s="38" t="s">
        <v>257</v>
      </c>
      <c r="B14166" s="15">
        <v>103000</v>
      </c>
      <c r="C14166" s="15">
        <v>365450</v>
      </c>
      <c r="E14166" s="36" t="s">
        <v>246</v>
      </c>
      <c r="F14166" s="15">
        <v>427949</v>
      </c>
      <c r="G14166" s="15">
        <v>2934899</v>
      </c>
      <c r="I14166" s="38" t="s">
        <v>252</v>
      </c>
      <c r="J14166" s="15">
        <v>10.5</v>
      </c>
    </row>
    <row r="14167" spans="1:10" x14ac:dyDescent="0.3">
      <c r="A14167" s="38" t="s">
        <v>252</v>
      </c>
      <c r="B14167" s="15">
        <v>245000</v>
      </c>
      <c r="C14167" s="15">
        <v>490000</v>
      </c>
      <c r="E14167" s="36" t="s">
        <v>248</v>
      </c>
      <c r="F14167" s="15">
        <v>897950</v>
      </c>
      <c r="G14167" s="15">
        <v>4140200</v>
      </c>
      <c r="I14167" s="38" t="s">
        <v>255</v>
      </c>
      <c r="J14167" s="15">
        <v>10</v>
      </c>
    </row>
    <row r="14168" spans="1:10" x14ac:dyDescent="0.3">
      <c r="A14168" s="38" t="s">
        <v>255</v>
      </c>
      <c r="B14168" s="15">
        <v>69300</v>
      </c>
      <c r="C14168" s="15">
        <v>69300</v>
      </c>
      <c r="E14168" s="36" t="s">
        <v>250</v>
      </c>
      <c r="F14168" s="15">
        <v>696000</v>
      </c>
      <c r="G14168" s="15">
        <v>3246800</v>
      </c>
      <c r="I14168" s="38" t="s">
        <v>258</v>
      </c>
      <c r="J14168" s="15">
        <v>10</v>
      </c>
    </row>
    <row r="14169" spans="1:10" x14ac:dyDescent="0.3">
      <c r="A14169" s="38" t="s">
        <v>258</v>
      </c>
      <c r="B14169" s="15">
        <v>140000</v>
      </c>
      <c r="C14169" s="15">
        <v>140000</v>
      </c>
      <c r="E14169" s="37" t="s">
        <v>252</v>
      </c>
      <c r="F14169" s="15">
        <v>336500</v>
      </c>
      <c r="G14169" s="15">
        <v>1409000</v>
      </c>
      <c r="I14169" s="38" t="s">
        <v>260</v>
      </c>
      <c r="J14169" s="15">
        <v>10</v>
      </c>
    </row>
    <row r="14170" spans="1:10" x14ac:dyDescent="0.3">
      <c r="A14170" s="38" t="s">
        <v>260</v>
      </c>
      <c r="B14170" s="15">
        <v>295000</v>
      </c>
      <c r="C14170" s="15">
        <v>295000</v>
      </c>
      <c r="E14170" s="37" t="s">
        <v>255</v>
      </c>
      <c r="F14170" s="15">
        <v>199000</v>
      </c>
      <c r="G14170" s="15">
        <v>1516800</v>
      </c>
      <c r="I14170" s="38" t="s">
        <v>262</v>
      </c>
      <c r="J14170" s="15">
        <v>9.4</v>
      </c>
    </row>
    <row r="14171" spans="1:10" x14ac:dyDescent="0.3">
      <c r="A14171" s="38" t="s">
        <v>262</v>
      </c>
      <c r="B14171" s="15"/>
      <c r="C14171" s="15">
        <v>0</v>
      </c>
      <c r="E14171" s="37" t="s">
        <v>258</v>
      </c>
      <c r="F14171" s="15">
        <v>160500</v>
      </c>
      <c r="G14171" s="15">
        <v>321000</v>
      </c>
      <c r="I14171" s="38" t="s">
        <v>263</v>
      </c>
      <c r="J14171" s="15">
        <v>8</v>
      </c>
    </row>
    <row r="14172" spans="1:10" x14ac:dyDescent="0.3">
      <c r="A14172" s="38" t="s">
        <v>263</v>
      </c>
      <c r="B14172" s="15"/>
      <c r="C14172" s="15">
        <v>0</v>
      </c>
      <c r="E14172" s="36" t="s">
        <v>253</v>
      </c>
      <c r="F14172" s="15">
        <v>661700</v>
      </c>
      <c r="G14172" s="15">
        <v>4052300</v>
      </c>
      <c r="I14172" s="35" t="s">
        <v>264</v>
      </c>
      <c r="J14172" s="15"/>
    </row>
    <row r="14173" spans="1:10" x14ac:dyDescent="0.3">
      <c r="A14173" s="35" t="s">
        <v>271</v>
      </c>
      <c r="B14173" s="15"/>
      <c r="C14173" s="15"/>
      <c r="E14173" s="35" t="s">
        <v>264</v>
      </c>
      <c r="F14173" s="15">
        <v>2718050</v>
      </c>
      <c r="G14173" s="15">
        <v>9937649</v>
      </c>
      <c r="I14173" s="38" t="s">
        <v>245</v>
      </c>
      <c r="J14173" s="15">
        <v>9.6999999999999993</v>
      </c>
    </row>
    <row r="14174" spans="1:10" x14ac:dyDescent="0.3">
      <c r="A14174" s="38" t="s">
        <v>245</v>
      </c>
      <c r="B14174" s="15"/>
      <c r="C14174" s="15">
        <v>0</v>
      </c>
      <c r="E14174" s="36" t="s">
        <v>246</v>
      </c>
      <c r="F14174" s="15">
        <v>763950</v>
      </c>
      <c r="G14174" s="15">
        <v>1674850</v>
      </c>
      <c r="I14174" s="38" t="s">
        <v>247</v>
      </c>
      <c r="J14174" s="15">
        <v>9.6</v>
      </c>
    </row>
    <row r="14175" spans="1:10" x14ac:dyDescent="0.3">
      <c r="A14175" s="38" t="s">
        <v>247</v>
      </c>
      <c r="B14175" s="15"/>
      <c r="C14175" s="15">
        <v>0</v>
      </c>
      <c r="E14175" s="36" t="s">
        <v>248</v>
      </c>
      <c r="F14175" s="15">
        <v>688400</v>
      </c>
      <c r="G14175" s="15">
        <v>3263200</v>
      </c>
      <c r="I14175" s="38" t="s">
        <v>249</v>
      </c>
      <c r="J14175" s="15">
        <v>9.9</v>
      </c>
    </row>
    <row r="14176" spans="1:10" x14ac:dyDescent="0.3">
      <c r="A14176" s="38" t="s">
        <v>249</v>
      </c>
      <c r="B14176" s="15"/>
      <c r="C14176" s="15">
        <v>0</v>
      </c>
      <c r="E14176" s="36" t="s">
        <v>250</v>
      </c>
      <c r="F14176" s="15">
        <v>678400</v>
      </c>
      <c r="G14176" s="15">
        <v>1753399</v>
      </c>
      <c r="I14176" s="38" t="s">
        <v>251</v>
      </c>
      <c r="J14176" s="15">
        <v>10.9</v>
      </c>
    </row>
    <row r="14177" spans="1:10" x14ac:dyDescent="0.3">
      <c r="A14177" s="38" t="s">
        <v>251</v>
      </c>
      <c r="B14177" s="15">
        <v>131000</v>
      </c>
      <c r="C14177" s="15">
        <v>131000</v>
      </c>
      <c r="E14177" s="37" t="s">
        <v>252</v>
      </c>
      <c r="F14177" s="15">
        <v>251900</v>
      </c>
      <c r="G14177" s="15">
        <v>251900</v>
      </c>
      <c r="I14177" s="38" t="s">
        <v>254</v>
      </c>
      <c r="J14177" s="15">
        <v>11</v>
      </c>
    </row>
    <row r="14178" spans="1:10" x14ac:dyDescent="0.3">
      <c r="A14178" s="38" t="s">
        <v>254</v>
      </c>
      <c r="B14178" s="15">
        <v>130000</v>
      </c>
      <c r="C14178" s="15">
        <v>130000</v>
      </c>
      <c r="E14178" s="37" t="s">
        <v>255</v>
      </c>
      <c r="F14178" s="15">
        <v>166500</v>
      </c>
      <c r="G14178" s="15">
        <v>415500</v>
      </c>
      <c r="I14178" s="38" t="s">
        <v>257</v>
      </c>
      <c r="J14178" s="15">
        <v>10.3</v>
      </c>
    </row>
    <row r="14179" spans="1:10" x14ac:dyDescent="0.3">
      <c r="A14179" s="38" t="s">
        <v>257</v>
      </c>
      <c r="B14179" s="15">
        <v>149900</v>
      </c>
      <c r="C14179" s="15">
        <v>149900</v>
      </c>
      <c r="E14179" s="37" t="s">
        <v>258</v>
      </c>
      <c r="F14179" s="15">
        <v>260000</v>
      </c>
      <c r="G14179" s="15">
        <v>1085999</v>
      </c>
      <c r="I14179" s="38" t="s">
        <v>252</v>
      </c>
      <c r="J14179" s="15">
        <v>9.8000000000000007</v>
      </c>
    </row>
    <row r="14180" spans="1:10" x14ac:dyDescent="0.3">
      <c r="A14180" s="38" t="s">
        <v>252</v>
      </c>
      <c r="B14180" s="15">
        <v>313000</v>
      </c>
      <c r="C14180" s="15">
        <v>313000</v>
      </c>
      <c r="E14180" s="36" t="s">
        <v>253</v>
      </c>
      <c r="F14180" s="15">
        <v>587300</v>
      </c>
      <c r="G14180" s="15">
        <v>3246200</v>
      </c>
      <c r="I14180" s="38" t="s">
        <v>255</v>
      </c>
      <c r="J14180" s="15">
        <v>9.9</v>
      </c>
    </row>
    <row r="14181" spans="1:10" x14ac:dyDescent="0.3">
      <c r="A14181" s="38" t="s">
        <v>255</v>
      </c>
      <c r="B14181" s="15">
        <v>544950</v>
      </c>
      <c r="C14181" s="15">
        <v>544950</v>
      </c>
      <c r="E14181" s="35" t="s">
        <v>266</v>
      </c>
      <c r="F14181" s="15">
        <v>2561869</v>
      </c>
      <c r="G14181" s="15">
        <v>9679819</v>
      </c>
      <c r="I14181" s="38" t="s">
        <v>258</v>
      </c>
      <c r="J14181" s="15">
        <v>9.8000000000000007</v>
      </c>
    </row>
    <row r="14182" spans="1:10" x14ac:dyDescent="0.3">
      <c r="A14182" s="38" t="s">
        <v>258</v>
      </c>
      <c r="B14182" s="15"/>
      <c r="C14182" s="15">
        <v>0</v>
      </c>
      <c r="E14182" s="36" t="s">
        <v>246</v>
      </c>
      <c r="F14182" s="15">
        <v>614689</v>
      </c>
      <c r="G14182" s="15">
        <v>2310839</v>
      </c>
      <c r="I14182" s="38" t="s">
        <v>260</v>
      </c>
      <c r="J14182" s="15">
        <v>8.6</v>
      </c>
    </row>
    <row r="14183" spans="1:10" x14ac:dyDescent="0.3">
      <c r="A14183" s="38" t="s">
        <v>260</v>
      </c>
      <c r="B14183" s="15">
        <v>259995</v>
      </c>
      <c r="C14183" s="15">
        <v>259995</v>
      </c>
      <c r="E14183" s="36" t="s">
        <v>248</v>
      </c>
      <c r="F14183" s="15">
        <v>725750</v>
      </c>
      <c r="G14183" s="15">
        <v>3241100</v>
      </c>
      <c r="I14183" s="38" t="s">
        <v>262</v>
      </c>
      <c r="J14183" s="15">
        <v>8.1999999999999993</v>
      </c>
    </row>
    <row r="14184" spans="1:10" x14ac:dyDescent="0.3">
      <c r="A14184" s="38" t="s">
        <v>262</v>
      </c>
      <c r="B14184" s="15">
        <v>168000</v>
      </c>
      <c r="C14184" s="15">
        <v>168000</v>
      </c>
      <c r="E14184" s="36" t="s">
        <v>250</v>
      </c>
      <c r="F14184" s="15">
        <v>574430</v>
      </c>
      <c r="G14184" s="15">
        <v>2591880</v>
      </c>
      <c r="I14184" s="38" t="s">
        <v>263</v>
      </c>
      <c r="J14184" s="15">
        <v>7.1</v>
      </c>
    </row>
    <row r="14185" spans="1:10" x14ac:dyDescent="0.3">
      <c r="A14185" s="38" t="s">
        <v>263</v>
      </c>
      <c r="B14185" s="15">
        <v>265000</v>
      </c>
      <c r="C14185" s="15">
        <v>782600</v>
      </c>
      <c r="E14185" s="37" t="s">
        <v>252</v>
      </c>
      <c r="F14185" s="15">
        <v>158450</v>
      </c>
      <c r="G14185" s="15">
        <v>1013900</v>
      </c>
      <c r="I14185" s="35" t="s">
        <v>266</v>
      </c>
      <c r="J14185" s="15"/>
    </row>
    <row r="14186" spans="1:10" x14ac:dyDescent="0.3">
      <c r="A14186" s="35" t="s">
        <v>272</v>
      </c>
      <c r="B14186" s="15"/>
      <c r="C14186" s="15"/>
      <c r="E14186" s="37" t="s">
        <v>255</v>
      </c>
      <c r="F14186" s="15">
        <v>213000</v>
      </c>
      <c r="G14186" s="15">
        <v>705000</v>
      </c>
      <c r="I14186" s="38" t="s">
        <v>245</v>
      </c>
      <c r="J14186" s="15">
        <v>7.3</v>
      </c>
    </row>
    <row r="14187" spans="1:10" x14ac:dyDescent="0.3">
      <c r="A14187" s="38" t="s">
        <v>245</v>
      </c>
      <c r="B14187" s="15">
        <v>200000</v>
      </c>
      <c r="C14187" s="15">
        <v>200000</v>
      </c>
      <c r="E14187" s="37" t="s">
        <v>258</v>
      </c>
      <c r="F14187" s="15">
        <v>202980</v>
      </c>
      <c r="G14187" s="15">
        <v>872980</v>
      </c>
      <c r="I14187" s="38" t="s">
        <v>247</v>
      </c>
      <c r="J14187" s="15">
        <v>7.5</v>
      </c>
    </row>
    <row r="14188" spans="1:10" x14ac:dyDescent="0.3">
      <c r="A14188" s="38" t="s">
        <v>247</v>
      </c>
      <c r="B14188" s="15"/>
      <c r="C14188" s="15">
        <v>0</v>
      </c>
      <c r="E14188" s="36" t="s">
        <v>253</v>
      </c>
      <c r="F14188" s="15">
        <v>647000</v>
      </c>
      <c r="G14188" s="15">
        <v>1536000</v>
      </c>
      <c r="I14188" s="38" t="s">
        <v>249</v>
      </c>
      <c r="J14188" s="15">
        <v>8.1999999999999993</v>
      </c>
    </row>
    <row r="14189" spans="1:10" x14ac:dyDescent="0.3">
      <c r="A14189" s="38" t="s">
        <v>249</v>
      </c>
      <c r="B14189" s="15">
        <v>171000</v>
      </c>
      <c r="C14189" s="15">
        <v>171000</v>
      </c>
      <c r="E14189" s="35" t="s">
        <v>267</v>
      </c>
      <c r="F14189" s="15">
        <v>2325792</v>
      </c>
      <c r="G14189" s="15">
        <v>7175574</v>
      </c>
      <c r="I14189" s="38" t="s">
        <v>251</v>
      </c>
      <c r="J14189" s="15">
        <v>7.3</v>
      </c>
    </row>
    <row r="14190" spans="1:10" x14ac:dyDescent="0.3">
      <c r="A14190" s="38" t="s">
        <v>251</v>
      </c>
      <c r="B14190" s="15">
        <v>434400</v>
      </c>
      <c r="C14190" s="15">
        <v>434400</v>
      </c>
      <c r="E14190" s="36" t="s">
        <v>246</v>
      </c>
      <c r="F14190" s="15">
        <v>664990</v>
      </c>
      <c r="G14190" s="15">
        <v>1760140</v>
      </c>
      <c r="I14190" s="38" t="s">
        <v>254</v>
      </c>
      <c r="J14190" s="15">
        <v>7.7</v>
      </c>
    </row>
    <row r="14191" spans="1:10" x14ac:dyDescent="0.3">
      <c r="A14191" s="38" t="s">
        <v>254</v>
      </c>
      <c r="B14191" s="15">
        <v>356421</v>
      </c>
      <c r="C14191" s="15">
        <v>571841</v>
      </c>
      <c r="E14191" s="36" t="s">
        <v>248</v>
      </c>
      <c r="F14191" s="15">
        <v>704502</v>
      </c>
      <c r="G14191" s="15">
        <v>3060504</v>
      </c>
      <c r="I14191" s="38" t="s">
        <v>257</v>
      </c>
      <c r="J14191" s="15">
        <v>7.7</v>
      </c>
    </row>
    <row r="14192" spans="1:10" x14ac:dyDescent="0.3">
      <c r="A14192" s="38" t="s">
        <v>257</v>
      </c>
      <c r="B14192" s="15">
        <v>230000</v>
      </c>
      <c r="C14192" s="15">
        <v>230000</v>
      </c>
      <c r="E14192" s="36" t="s">
        <v>250</v>
      </c>
      <c r="F14192" s="15">
        <v>439800</v>
      </c>
      <c r="G14192" s="15">
        <v>1730930</v>
      </c>
      <c r="I14192" s="38" t="s">
        <v>252</v>
      </c>
      <c r="J14192" s="15">
        <v>8.5</v>
      </c>
    </row>
    <row r="14193" spans="1:10" x14ac:dyDescent="0.3">
      <c r="A14193" s="38" t="s">
        <v>252</v>
      </c>
      <c r="B14193" s="15">
        <v>190000</v>
      </c>
      <c r="C14193" s="15">
        <v>546000</v>
      </c>
      <c r="E14193" s="37" t="s">
        <v>252</v>
      </c>
      <c r="F14193" s="15">
        <v>169950</v>
      </c>
      <c r="G14193" s="15">
        <v>685830</v>
      </c>
      <c r="I14193" s="38" t="s">
        <v>255</v>
      </c>
      <c r="J14193" s="15">
        <v>8.6</v>
      </c>
    </row>
    <row r="14194" spans="1:10" x14ac:dyDescent="0.3">
      <c r="A14194" s="38" t="s">
        <v>255</v>
      </c>
      <c r="B14194" s="15">
        <v>185000</v>
      </c>
      <c r="C14194" s="15">
        <v>185000</v>
      </c>
      <c r="E14194" s="37" t="s">
        <v>255</v>
      </c>
      <c r="F14194" s="15">
        <v>119950</v>
      </c>
      <c r="G14194" s="15">
        <v>239900</v>
      </c>
      <c r="I14194" s="38" t="s">
        <v>258</v>
      </c>
      <c r="J14194" s="15">
        <v>8.5</v>
      </c>
    </row>
    <row r="14195" spans="1:10" x14ac:dyDescent="0.3">
      <c r="A14195" s="38" t="s">
        <v>258</v>
      </c>
      <c r="B14195" s="15">
        <v>263500</v>
      </c>
      <c r="C14195" s="15">
        <v>263500</v>
      </c>
      <c r="E14195" s="37" t="s">
        <v>258</v>
      </c>
      <c r="F14195" s="15">
        <v>149900</v>
      </c>
      <c r="G14195" s="15">
        <v>805200</v>
      </c>
      <c r="I14195" s="38" t="s">
        <v>260</v>
      </c>
      <c r="J14195" s="15">
        <v>8.4</v>
      </c>
    </row>
    <row r="14196" spans="1:10" x14ac:dyDescent="0.3">
      <c r="A14196" s="38" t="s">
        <v>260</v>
      </c>
      <c r="B14196" s="15">
        <v>269901</v>
      </c>
      <c r="C14196" s="15">
        <v>269901</v>
      </c>
      <c r="E14196" s="36" t="s">
        <v>253</v>
      </c>
      <c r="F14196" s="15">
        <v>516500</v>
      </c>
      <c r="G14196" s="15">
        <v>624000</v>
      </c>
      <c r="I14196" s="38" t="s">
        <v>262</v>
      </c>
      <c r="J14196" s="15">
        <v>8</v>
      </c>
    </row>
    <row r="14197" spans="1:10" x14ac:dyDescent="0.3">
      <c r="A14197" s="38" t="s">
        <v>262</v>
      </c>
      <c r="B14197" s="15">
        <v>175250</v>
      </c>
      <c r="C14197" s="15">
        <v>175250</v>
      </c>
      <c r="E14197" s="35" t="s">
        <v>268</v>
      </c>
      <c r="F14197" s="15">
        <v>1981265</v>
      </c>
      <c r="G14197" s="15">
        <v>9739395</v>
      </c>
      <c r="I14197" s="38" t="s">
        <v>263</v>
      </c>
      <c r="J14197" s="15">
        <v>7.8</v>
      </c>
    </row>
    <row r="14198" spans="1:10" x14ac:dyDescent="0.3">
      <c r="A14198" s="38" t="s">
        <v>263</v>
      </c>
      <c r="B14198" s="15">
        <v>549500</v>
      </c>
      <c r="C14198" s="15">
        <v>549500</v>
      </c>
      <c r="E14198" s="36" t="s">
        <v>246</v>
      </c>
      <c r="F14198" s="15">
        <v>229000</v>
      </c>
      <c r="G14198" s="15">
        <v>797400</v>
      </c>
      <c r="I14198" s="35" t="s">
        <v>267</v>
      </c>
      <c r="J14198" s="15"/>
    </row>
    <row r="14199" spans="1:10" x14ac:dyDescent="0.3">
      <c r="A14199" s="35" t="s">
        <v>273</v>
      </c>
      <c r="B14199" s="15"/>
      <c r="C14199" s="15"/>
      <c r="E14199" s="36" t="s">
        <v>248</v>
      </c>
      <c r="F14199" s="15">
        <v>484190</v>
      </c>
      <c r="G14199" s="15">
        <v>2882078</v>
      </c>
      <c r="I14199" s="38" t="s">
        <v>245</v>
      </c>
      <c r="J14199" s="15">
        <v>7.9</v>
      </c>
    </row>
    <row r="14200" spans="1:10" x14ac:dyDescent="0.3">
      <c r="A14200" s="38" t="s">
        <v>245</v>
      </c>
      <c r="B14200" s="15">
        <v>224950</v>
      </c>
      <c r="C14200" s="15">
        <v>1201400</v>
      </c>
      <c r="E14200" s="36" t="s">
        <v>250</v>
      </c>
      <c r="F14200" s="15">
        <v>553375</v>
      </c>
      <c r="G14200" s="15">
        <v>3845757</v>
      </c>
      <c r="I14200" s="38" t="s">
        <v>247</v>
      </c>
      <c r="J14200" s="15">
        <v>7.6</v>
      </c>
    </row>
    <row r="14201" spans="1:10" x14ac:dyDescent="0.3">
      <c r="A14201" s="38" t="s">
        <v>247</v>
      </c>
      <c r="B14201" s="15">
        <v>599000</v>
      </c>
      <c r="C14201" s="15">
        <v>599000</v>
      </c>
      <c r="E14201" s="37" t="s">
        <v>252</v>
      </c>
      <c r="F14201" s="15">
        <v>193375</v>
      </c>
      <c r="G14201" s="15">
        <v>721750</v>
      </c>
      <c r="I14201" s="38" t="s">
        <v>249</v>
      </c>
      <c r="J14201" s="15">
        <v>7.5</v>
      </c>
    </row>
    <row r="14202" spans="1:10" x14ac:dyDescent="0.3">
      <c r="A14202" s="38" t="s">
        <v>249</v>
      </c>
      <c r="B14202" s="15">
        <v>270450</v>
      </c>
      <c r="C14202" s="15">
        <v>270450</v>
      </c>
      <c r="E14202" s="37" t="s">
        <v>255</v>
      </c>
      <c r="F14202" s="15">
        <v>230000</v>
      </c>
      <c r="G14202" s="15">
        <v>2007207</v>
      </c>
      <c r="I14202" s="38" t="s">
        <v>251</v>
      </c>
      <c r="J14202" s="15">
        <v>7.4</v>
      </c>
    </row>
    <row r="14203" spans="1:10" x14ac:dyDescent="0.3">
      <c r="A14203" s="38" t="s">
        <v>251</v>
      </c>
      <c r="B14203" s="15"/>
      <c r="C14203" s="15">
        <v>0</v>
      </c>
      <c r="E14203" s="37" t="s">
        <v>258</v>
      </c>
      <c r="F14203" s="15">
        <v>130000</v>
      </c>
      <c r="G14203" s="15">
        <v>1116800</v>
      </c>
      <c r="I14203" s="38" t="s">
        <v>254</v>
      </c>
      <c r="J14203" s="15">
        <v>7.4</v>
      </c>
    </row>
    <row r="14204" spans="1:10" x14ac:dyDescent="0.3">
      <c r="A14204" s="38" t="s">
        <v>254</v>
      </c>
      <c r="B14204" s="15">
        <v>620000</v>
      </c>
      <c r="C14204" s="15">
        <v>620000</v>
      </c>
      <c r="E14204" s="36" t="s">
        <v>253</v>
      </c>
      <c r="F14204" s="15">
        <v>714700</v>
      </c>
      <c r="G14204" s="15">
        <v>2214160</v>
      </c>
      <c r="I14204" s="38" t="s">
        <v>257</v>
      </c>
      <c r="J14204" s="15">
        <v>7.3</v>
      </c>
    </row>
    <row r="14205" spans="1:10" x14ac:dyDescent="0.3">
      <c r="A14205" s="38" t="s">
        <v>257</v>
      </c>
      <c r="B14205" s="15">
        <v>203000</v>
      </c>
      <c r="C14205" s="15">
        <v>406000</v>
      </c>
      <c r="E14205" s="35" t="s">
        <v>269</v>
      </c>
      <c r="F14205" s="15">
        <v>2369625</v>
      </c>
      <c r="G14205" s="15">
        <v>10173610</v>
      </c>
      <c r="I14205" s="38" t="s">
        <v>252</v>
      </c>
      <c r="J14205" s="15">
        <v>7.3</v>
      </c>
    </row>
    <row r="14206" spans="1:10" x14ac:dyDescent="0.3">
      <c r="A14206" s="38" t="s">
        <v>252</v>
      </c>
      <c r="B14206" s="15">
        <v>260000</v>
      </c>
      <c r="C14206" s="15">
        <v>520000</v>
      </c>
      <c r="E14206" s="36" t="s">
        <v>246</v>
      </c>
      <c r="F14206" s="15">
        <v>410500</v>
      </c>
      <c r="G14206" s="15">
        <v>1121300</v>
      </c>
      <c r="I14206" s="38" t="s">
        <v>255</v>
      </c>
      <c r="J14206" s="15">
        <v>7.4</v>
      </c>
    </row>
    <row r="14207" spans="1:10" x14ac:dyDescent="0.3">
      <c r="A14207" s="38" t="s">
        <v>255</v>
      </c>
      <c r="B14207" s="15">
        <v>667500</v>
      </c>
      <c r="C14207" s="15">
        <v>965000</v>
      </c>
      <c r="E14207" s="36" t="s">
        <v>248</v>
      </c>
      <c r="F14207" s="15">
        <v>590475</v>
      </c>
      <c r="G14207" s="15">
        <v>3246850</v>
      </c>
      <c r="I14207" s="38" t="s">
        <v>258</v>
      </c>
      <c r="J14207" s="15">
        <v>6.7</v>
      </c>
    </row>
    <row r="14208" spans="1:10" x14ac:dyDescent="0.3">
      <c r="A14208" s="38" t="s">
        <v>258</v>
      </c>
      <c r="B14208" s="15">
        <v>405000</v>
      </c>
      <c r="C14208" s="15">
        <v>405000</v>
      </c>
      <c r="E14208" s="36" t="s">
        <v>250</v>
      </c>
      <c r="F14208" s="15">
        <v>830900</v>
      </c>
      <c r="G14208" s="15">
        <v>2587800</v>
      </c>
      <c r="I14208" s="38" t="s">
        <v>260</v>
      </c>
      <c r="J14208" s="15">
        <v>6.7</v>
      </c>
    </row>
    <row r="14209" spans="1:10" x14ac:dyDescent="0.3">
      <c r="A14209" s="38" t="s">
        <v>260</v>
      </c>
      <c r="B14209" s="15">
        <v>252475</v>
      </c>
      <c r="C14209" s="15">
        <v>1187484</v>
      </c>
      <c r="E14209" s="37" t="s">
        <v>252</v>
      </c>
      <c r="F14209" s="15">
        <v>175000</v>
      </c>
      <c r="G14209" s="15">
        <v>522900</v>
      </c>
      <c r="I14209" s="38" t="s">
        <v>262</v>
      </c>
      <c r="J14209" s="15">
        <v>6.5</v>
      </c>
    </row>
    <row r="14210" spans="1:10" x14ac:dyDescent="0.3">
      <c r="A14210" s="38" t="s">
        <v>262</v>
      </c>
      <c r="B14210" s="15">
        <v>550000</v>
      </c>
      <c r="C14210" s="15">
        <v>550000</v>
      </c>
      <c r="E14210" s="37" t="s">
        <v>255</v>
      </c>
      <c r="F14210" s="15">
        <v>129900</v>
      </c>
      <c r="G14210" s="15">
        <v>1012900</v>
      </c>
      <c r="I14210" s="38" t="s">
        <v>263</v>
      </c>
      <c r="J14210" s="15">
        <v>5.8</v>
      </c>
    </row>
    <row r="14211" spans="1:10" x14ac:dyDescent="0.3">
      <c r="A14211" s="38" t="s">
        <v>263</v>
      </c>
      <c r="B14211" s="15">
        <v>419995</v>
      </c>
      <c r="C14211" s="15">
        <v>419995</v>
      </c>
      <c r="E14211" s="37" t="s">
        <v>258</v>
      </c>
      <c r="F14211" s="15">
        <v>526000</v>
      </c>
      <c r="G14211" s="15">
        <v>1052000</v>
      </c>
      <c r="I14211" s="35" t="s">
        <v>268</v>
      </c>
      <c r="J14211" s="15"/>
    </row>
    <row r="14212" spans="1:10" x14ac:dyDescent="0.3">
      <c r="A14212" s="35" t="s">
        <v>274</v>
      </c>
      <c r="B14212" s="15"/>
      <c r="C14212" s="15"/>
      <c r="E14212" s="36" t="s">
        <v>253</v>
      </c>
      <c r="F14212" s="15">
        <v>537750</v>
      </c>
      <c r="G14212" s="15">
        <v>3217660</v>
      </c>
      <c r="I14212" s="38" t="s">
        <v>245</v>
      </c>
      <c r="J14212" s="15">
        <v>4.9000000000000004</v>
      </c>
    </row>
    <row r="14213" spans="1:10" x14ac:dyDescent="0.3">
      <c r="A14213" s="38" t="s">
        <v>245</v>
      </c>
      <c r="B14213" s="15">
        <v>290100</v>
      </c>
      <c r="C14213" s="15">
        <v>290100</v>
      </c>
      <c r="E14213" s="35" t="s">
        <v>270</v>
      </c>
      <c r="F14213" s="15">
        <v>2198088</v>
      </c>
      <c r="G14213" s="15">
        <v>15790004</v>
      </c>
      <c r="I14213" s="38" t="s">
        <v>247</v>
      </c>
      <c r="J14213" s="15">
        <v>4.7</v>
      </c>
    </row>
    <row r="14214" spans="1:10" x14ac:dyDescent="0.3">
      <c r="A14214" s="38" t="s">
        <v>247</v>
      </c>
      <c r="B14214" s="15">
        <v>343250</v>
      </c>
      <c r="C14214" s="15">
        <v>686500</v>
      </c>
      <c r="E14214" s="36" t="s">
        <v>246</v>
      </c>
      <c r="F14214" s="15">
        <v>442110</v>
      </c>
      <c r="G14214" s="15">
        <v>3322108</v>
      </c>
      <c r="I14214" s="38" t="s">
        <v>249</v>
      </c>
      <c r="J14214" s="15">
        <v>4.4000000000000004</v>
      </c>
    </row>
    <row r="14215" spans="1:10" x14ac:dyDescent="0.3">
      <c r="A14215" s="38" t="s">
        <v>249</v>
      </c>
      <c r="B14215" s="15">
        <v>882995</v>
      </c>
      <c r="C14215" s="15">
        <v>882995</v>
      </c>
      <c r="E14215" s="36" t="s">
        <v>248</v>
      </c>
      <c r="F14215" s="15">
        <v>634803</v>
      </c>
      <c r="G14215" s="15">
        <v>5414056</v>
      </c>
      <c r="I14215" s="38" t="s">
        <v>251</v>
      </c>
      <c r="J14215" s="15">
        <v>4.3</v>
      </c>
    </row>
    <row r="14216" spans="1:10" x14ac:dyDescent="0.3">
      <c r="A14216" s="38" t="s">
        <v>251</v>
      </c>
      <c r="B14216" s="15">
        <v>674995</v>
      </c>
      <c r="C14216" s="15">
        <v>674995</v>
      </c>
      <c r="E14216" s="36" t="s">
        <v>250</v>
      </c>
      <c r="F14216" s="15">
        <v>543675</v>
      </c>
      <c r="G14216" s="15">
        <v>3262850</v>
      </c>
      <c r="I14216" s="38" t="s">
        <v>254</v>
      </c>
      <c r="J14216" s="15">
        <v>4.0999999999999996</v>
      </c>
    </row>
    <row r="14217" spans="1:10" x14ac:dyDescent="0.3">
      <c r="A14217" s="38" t="s">
        <v>254</v>
      </c>
      <c r="B14217" s="15">
        <v>631195</v>
      </c>
      <c r="C14217" s="15">
        <v>1036095</v>
      </c>
      <c r="E14217" s="37" t="s">
        <v>252</v>
      </c>
      <c r="F14217" s="15">
        <v>171975</v>
      </c>
      <c r="G14217" s="15">
        <v>1186750</v>
      </c>
      <c r="I14217" s="38" t="s">
        <v>257</v>
      </c>
      <c r="J14217" s="15">
        <v>4.2</v>
      </c>
    </row>
    <row r="14218" spans="1:10" x14ac:dyDescent="0.3">
      <c r="A14218" s="38" t="s">
        <v>257</v>
      </c>
      <c r="B14218" s="15">
        <v>717780</v>
      </c>
      <c r="C14218" s="15">
        <v>1770560</v>
      </c>
      <c r="E14218" s="37" t="s">
        <v>255</v>
      </c>
      <c r="F14218" s="15">
        <v>139950</v>
      </c>
      <c r="G14218" s="15">
        <v>709900</v>
      </c>
      <c r="I14218" s="38" t="s">
        <v>252</v>
      </c>
      <c r="J14218" s="15">
        <v>4.0999999999999996</v>
      </c>
    </row>
    <row r="14219" spans="1:10" x14ac:dyDescent="0.3">
      <c r="A14219" s="38" t="s">
        <v>252</v>
      </c>
      <c r="B14219" s="15">
        <v>669825</v>
      </c>
      <c r="C14219" s="15">
        <v>1339650</v>
      </c>
      <c r="E14219" s="37" t="s">
        <v>258</v>
      </c>
      <c r="F14219" s="15">
        <v>231750</v>
      </c>
      <c r="G14219" s="15">
        <v>1366200</v>
      </c>
      <c r="I14219" s="38" t="s">
        <v>255</v>
      </c>
      <c r="J14219" s="15">
        <v>4.3</v>
      </c>
    </row>
    <row r="14220" spans="1:10" x14ac:dyDescent="0.3">
      <c r="A14220" s="38" t="s">
        <v>255</v>
      </c>
      <c r="B14220" s="15">
        <v>801045</v>
      </c>
      <c r="C14220" s="15">
        <v>1262089</v>
      </c>
      <c r="E14220" s="36" t="s">
        <v>253</v>
      </c>
      <c r="F14220" s="15">
        <v>577500</v>
      </c>
      <c r="G14220" s="15">
        <v>3790990</v>
      </c>
      <c r="I14220" s="38" t="s">
        <v>258</v>
      </c>
      <c r="J14220" s="15">
        <v>4</v>
      </c>
    </row>
    <row r="14221" spans="1:10" x14ac:dyDescent="0.3">
      <c r="A14221" s="38" t="s">
        <v>258</v>
      </c>
      <c r="B14221" s="15">
        <v>377500</v>
      </c>
      <c r="C14221" s="15">
        <v>377500</v>
      </c>
      <c r="E14221" s="35" t="s">
        <v>271</v>
      </c>
      <c r="F14221" s="15">
        <v>2439723</v>
      </c>
      <c r="G14221" s="15">
        <v>16314264</v>
      </c>
      <c r="I14221" s="38" t="s">
        <v>260</v>
      </c>
      <c r="J14221" s="15">
        <v>3.6</v>
      </c>
    </row>
    <row r="14222" spans="1:10" x14ac:dyDescent="0.3">
      <c r="A14222" s="38" t="s">
        <v>260</v>
      </c>
      <c r="B14222" s="15">
        <v>323725</v>
      </c>
      <c r="C14222" s="15">
        <v>647450</v>
      </c>
      <c r="E14222" s="36" t="s">
        <v>246</v>
      </c>
      <c r="F14222" s="15">
        <v>529350</v>
      </c>
      <c r="G14222" s="15">
        <v>3213000</v>
      </c>
      <c r="I14222" s="38" t="s">
        <v>262</v>
      </c>
      <c r="J14222" s="15">
        <v>3.2</v>
      </c>
    </row>
    <row r="14223" spans="1:10" x14ac:dyDescent="0.3">
      <c r="A14223" s="38" t="s">
        <v>262</v>
      </c>
      <c r="B14223" s="15">
        <v>465900</v>
      </c>
      <c r="C14223" s="15">
        <v>465900</v>
      </c>
      <c r="E14223" s="36" t="s">
        <v>248</v>
      </c>
      <c r="F14223" s="15">
        <v>625033</v>
      </c>
      <c r="G14223" s="15">
        <v>4013099</v>
      </c>
      <c r="I14223" s="38" t="s">
        <v>263</v>
      </c>
      <c r="J14223" s="15">
        <v>3.1</v>
      </c>
    </row>
    <row r="14224" spans="1:10" x14ac:dyDescent="0.3">
      <c r="A14224" s="38" t="s">
        <v>263</v>
      </c>
      <c r="B14224" s="15">
        <v>939850</v>
      </c>
      <c r="C14224" s="15">
        <v>939850</v>
      </c>
      <c r="E14224" s="36" t="s">
        <v>250</v>
      </c>
      <c r="F14224" s="15">
        <v>612140</v>
      </c>
      <c r="G14224" s="15">
        <v>3919765</v>
      </c>
      <c r="I14224" s="35" t="s">
        <v>269</v>
      </c>
      <c r="J14224" s="15"/>
    </row>
    <row r="14225" spans="1:10" x14ac:dyDescent="0.3">
      <c r="A14225" s="35" t="s">
        <v>275</v>
      </c>
      <c r="B14225" s="15"/>
      <c r="C14225" s="15"/>
      <c r="E14225" s="37" t="s">
        <v>252</v>
      </c>
      <c r="F14225" s="15">
        <v>208715</v>
      </c>
      <c r="G14225" s="15">
        <v>1840515</v>
      </c>
      <c r="I14225" s="38" t="s">
        <v>245</v>
      </c>
      <c r="J14225" s="15">
        <v>2.9</v>
      </c>
    </row>
    <row r="14226" spans="1:10" x14ac:dyDescent="0.3">
      <c r="A14226" s="38" t="s">
        <v>245</v>
      </c>
      <c r="B14226" s="15">
        <v>780900</v>
      </c>
      <c r="C14226" s="15">
        <v>1377850</v>
      </c>
      <c r="E14226" s="37" t="s">
        <v>255</v>
      </c>
      <c r="F14226" s="15">
        <v>205000</v>
      </c>
      <c r="G14226" s="15">
        <v>1094900</v>
      </c>
      <c r="I14226" s="38" t="s">
        <v>247</v>
      </c>
      <c r="J14226" s="15">
        <v>2.8</v>
      </c>
    </row>
    <row r="14227" spans="1:10" x14ac:dyDescent="0.3">
      <c r="A14227" s="38" t="s">
        <v>247</v>
      </c>
      <c r="B14227" s="15"/>
      <c r="C14227" s="15">
        <v>0</v>
      </c>
      <c r="E14227" s="37" t="s">
        <v>258</v>
      </c>
      <c r="F14227" s="15">
        <v>198425</v>
      </c>
      <c r="G14227" s="15">
        <v>984350</v>
      </c>
      <c r="I14227" s="38" t="s">
        <v>249</v>
      </c>
      <c r="J14227" s="15">
        <v>2.7</v>
      </c>
    </row>
    <row r="14228" spans="1:10" x14ac:dyDescent="0.3">
      <c r="A14228" s="38" t="s">
        <v>249</v>
      </c>
      <c r="B14228" s="15">
        <v>975000</v>
      </c>
      <c r="C14228" s="15">
        <v>975000</v>
      </c>
      <c r="E14228" s="36" t="s">
        <v>253</v>
      </c>
      <c r="F14228" s="15">
        <v>673200</v>
      </c>
      <c r="G14228" s="15">
        <v>5168400</v>
      </c>
      <c r="I14228" s="38" t="s">
        <v>251</v>
      </c>
      <c r="J14228" s="15">
        <v>2.5</v>
      </c>
    </row>
    <row r="14229" spans="1:10" x14ac:dyDescent="0.3">
      <c r="A14229" s="38" t="s">
        <v>251</v>
      </c>
      <c r="B14229" s="15">
        <v>1050003</v>
      </c>
      <c r="C14229" s="15">
        <v>1050003</v>
      </c>
      <c r="E14229" s="35" t="s">
        <v>272</v>
      </c>
      <c r="F14229" s="15">
        <v>2604242</v>
      </c>
      <c r="G14229" s="15">
        <v>18692639</v>
      </c>
      <c r="I14229" s="38" t="s">
        <v>254</v>
      </c>
      <c r="J14229" s="15">
        <v>2.7</v>
      </c>
    </row>
    <row r="14230" spans="1:10" x14ac:dyDescent="0.3">
      <c r="A14230" s="38" t="s">
        <v>254</v>
      </c>
      <c r="B14230" s="15">
        <v>540000</v>
      </c>
      <c r="C14230" s="15">
        <v>1425000</v>
      </c>
      <c r="E14230" s="36" t="s">
        <v>246</v>
      </c>
      <c r="F14230" s="15">
        <v>436450</v>
      </c>
      <c r="G14230" s="15">
        <v>1664900</v>
      </c>
      <c r="I14230" s="38" t="s">
        <v>257</v>
      </c>
      <c r="J14230" s="15">
        <v>3</v>
      </c>
    </row>
    <row r="14231" spans="1:10" x14ac:dyDescent="0.3">
      <c r="A14231" s="38" t="s">
        <v>257</v>
      </c>
      <c r="B14231" s="15">
        <v>983000</v>
      </c>
      <c r="C14231" s="15">
        <v>2280000</v>
      </c>
      <c r="E14231" s="36" t="s">
        <v>248</v>
      </c>
      <c r="F14231" s="15">
        <v>731439</v>
      </c>
      <c r="G14231" s="15">
        <v>4089877</v>
      </c>
      <c r="I14231" s="38" t="s">
        <v>252</v>
      </c>
      <c r="J14231" s="15">
        <v>3.1</v>
      </c>
    </row>
    <row r="14232" spans="1:10" x14ac:dyDescent="0.3">
      <c r="A14232" s="38" t="s">
        <v>252</v>
      </c>
      <c r="B14232" s="15">
        <v>395500</v>
      </c>
      <c r="C14232" s="15">
        <v>791000</v>
      </c>
      <c r="E14232" s="36" t="s">
        <v>250</v>
      </c>
      <c r="F14232" s="15">
        <v>704350</v>
      </c>
      <c r="G14232" s="15">
        <v>6456697</v>
      </c>
      <c r="I14232" s="38" t="s">
        <v>255</v>
      </c>
      <c r="J14232" s="15">
        <v>3.2</v>
      </c>
    </row>
    <row r="14233" spans="1:10" x14ac:dyDescent="0.3">
      <c r="A14233" s="38" t="s">
        <v>255</v>
      </c>
      <c r="B14233" s="15">
        <v>424950</v>
      </c>
      <c r="C14233" s="15">
        <v>1195650</v>
      </c>
      <c r="E14233" s="37" t="s">
        <v>252</v>
      </c>
      <c r="F14233" s="15">
        <v>239900</v>
      </c>
      <c r="G14233" s="15">
        <v>2475400</v>
      </c>
      <c r="I14233" s="38" t="s">
        <v>258</v>
      </c>
      <c r="J14233" s="15">
        <v>3.3</v>
      </c>
    </row>
    <row r="14234" spans="1:10" x14ac:dyDescent="0.3">
      <c r="A14234" s="38" t="s">
        <v>258</v>
      </c>
      <c r="B14234" s="15">
        <v>730000</v>
      </c>
      <c r="C14234" s="15">
        <v>1088000</v>
      </c>
      <c r="E14234" s="37" t="s">
        <v>255</v>
      </c>
      <c r="F14234" s="15">
        <v>217450</v>
      </c>
      <c r="G14234" s="15">
        <v>859900</v>
      </c>
      <c r="I14234" s="38" t="s">
        <v>260</v>
      </c>
      <c r="J14234" s="15">
        <v>3.2</v>
      </c>
    </row>
    <row r="14235" spans="1:10" x14ac:dyDescent="0.3">
      <c r="A14235" s="38" t="s">
        <v>260</v>
      </c>
      <c r="B14235" s="15">
        <v>1013550</v>
      </c>
      <c r="C14235" s="15">
        <v>1652150</v>
      </c>
      <c r="E14235" s="37" t="s">
        <v>258</v>
      </c>
      <c r="F14235" s="15">
        <v>247000</v>
      </c>
      <c r="G14235" s="15">
        <v>3121397</v>
      </c>
      <c r="I14235" s="38" t="s">
        <v>262</v>
      </c>
      <c r="J14235" s="15">
        <v>3</v>
      </c>
    </row>
    <row r="14236" spans="1:10" x14ac:dyDescent="0.3">
      <c r="A14236" s="38" t="s">
        <v>262</v>
      </c>
      <c r="B14236" s="15"/>
      <c r="C14236" s="15"/>
      <c r="E14236" s="36" t="s">
        <v>253</v>
      </c>
      <c r="F14236" s="15">
        <v>732003</v>
      </c>
      <c r="G14236" s="15">
        <v>6481165</v>
      </c>
      <c r="I14236" s="38" t="s">
        <v>263</v>
      </c>
      <c r="J14236" s="15">
        <v>2.6</v>
      </c>
    </row>
    <row r="14237" spans="1:10" x14ac:dyDescent="0.3">
      <c r="A14237" s="14">
        <v>83</v>
      </c>
      <c r="B14237" s="15">
        <v>93588460</v>
      </c>
      <c r="C14237" s="15">
        <v>458287093</v>
      </c>
      <c r="E14237" s="35" t="s">
        <v>273</v>
      </c>
      <c r="F14237" s="15">
        <v>3199695</v>
      </c>
      <c r="G14237" s="15">
        <v>29403999</v>
      </c>
      <c r="I14237" s="35" t="s">
        <v>270</v>
      </c>
      <c r="J14237" s="15"/>
    </row>
    <row r="14238" spans="1:10" x14ac:dyDescent="0.3">
      <c r="A14238" s="35" t="s">
        <v>259</v>
      </c>
      <c r="B14238" s="15"/>
      <c r="C14238" s="15"/>
      <c r="E14238" s="36" t="s">
        <v>246</v>
      </c>
      <c r="F14238" s="15">
        <v>764672</v>
      </c>
      <c r="G14238" s="15">
        <v>3872187</v>
      </c>
      <c r="I14238" s="38" t="s">
        <v>245</v>
      </c>
      <c r="J14238" s="15">
        <v>2.4</v>
      </c>
    </row>
    <row r="14239" spans="1:10" x14ac:dyDescent="0.3">
      <c r="A14239" s="38" t="s">
        <v>245</v>
      </c>
      <c r="B14239" s="15">
        <v>547000</v>
      </c>
      <c r="C14239" s="15">
        <v>1364900</v>
      </c>
      <c r="E14239" s="36" t="s">
        <v>248</v>
      </c>
      <c r="F14239" s="15">
        <v>777500</v>
      </c>
      <c r="G14239" s="15">
        <v>6581884</v>
      </c>
      <c r="I14239" s="38" t="s">
        <v>247</v>
      </c>
      <c r="J14239" s="15">
        <v>2.6</v>
      </c>
    </row>
    <row r="14240" spans="1:10" x14ac:dyDescent="0.3">
      <c r="A14240" s="38" t="s">
        <v>247</v>
      </c>
      <c r="B14240" s="15">
        <v>184500</v>
      </c>
      <c r="C14240" s="15">
        <v>839000</v>
      </c>
      <c r="E14240" s="36" t="s">
        <v>250</v>
      </c>
      <c r="F14240" s="15">
        <v>826353</v>
      </c>
      <c r="G14240" s="15">
        <v>10769415</v>
      </c>
      <c r="I14240" s="38" t="s">
        <v>249</v>
      </c>
      <c r="J14240" s="15">
        <v>2.2999999999999998</v>
      </c>
    </row>
    <row r="14241" spans="1:10" x14ac:dyDescent="0.3">
      <c r="A14241" s="38" t="s">
        <v>249</v>
      </c>
      <c r="B14241" s="15">
        <v>347000</v>
      </c>
      <c r="C14241" s="15">
        <v>1458000</v>
      </c>
      <c r="E14241" s="37" t="s">
        <v>252</v>
      </c>
      <c r="F14241" s="15">
        <v>281913</v>
      </c>
      <c r="G14241" s="15">
        <v>2742225</v>
      </c>
      <c r="I14241" s="38" t="s">
        <v>251</v>
      </c>
      <c r="J14241" s="15">
        <v>2.6</v>
      </c>
    </row>
    <row r="14242" spans="1:10" x14ac:dyDescent="0.3">
      <c r="A14242" s="38" t="s">
        <v>251</v>
      </c>
      <c r="B14242" s="15">
        <v>420925</v>
      </c>
      <c r="C14242" s="15">
        <v>2974075</v>
      </c>
      <c r="E14242" s="37" t="s">
        <v>255</v>
      </c>
      <c r="F14242" s="15">
        <v>249450</v>
      </c>
      <c r="G14242" s="15">
        <v>1736900</v>
      </c>
      <c r="I14242" s="38" t="s">
        <v>254</v>
      </c>
      <c r="J14242" s="15">
        <v>3.1</v>
      </c>
    </row>
    <row r="14243" spans="1:10" x14ac:dyDescent="0.3">
      <c r="A14243" s="38" t="s">
        <v>254</v>
      </c>
      <c r="B14243" s="15">
        <v>385000</v>
      </c>
      <c r="C14243" s="15">
        <v>3085250</v>
      </c>
      <c r="E14243" s="37" t="s">
        <v>258</v>
      </c>
      <c r="F14243" s="15">
        <v>294990</v>
      </c>
      <c r="G14243" s="15">
        <v>6290290</v>
      </c>
      <c r="I14243" s="38" t="s">
        <v>257</v>
      </c>
      <c r="J14243" s="15">
        <v>3.3</v>
      </c>
    </row>
    <row r="14244" spans="1:10" x14ac:dyDescent="0.3">
      <c r="A14244" s="38" t="s">
        <v>257</v>
      </c>
      <c r="B14244" s="15">
        <v>399950</v>
      </c>
      <c r="C14244" s="15">
        <v>2507200</v>
      </c>
      <c r="E14244" s="36" t="s">
        <v>253</v>
      </c>
      <c r="F14244" s="15">
        <v>831170</v>
      </c>
      <c r="G14244" s="15">
        <v>8180513</v>
      </c>
      <c r="I14244" s="38" t="s">
        <v>252</v>
      </c>
      <c r="J14244" s="15">
        <v>3.6</v>
      </c>
    </row>
    <row r="14245" spans="1:10" x14ac:dyDescent="0.3">
      <c r="A14245" s="38" t="s">
        <v>252</v>
      </c>
      <c r="B14245" s="15">
        <v>205000</v>
      </c>
      <c r="C14245" s="15">
        <v>1039950</v>
      </c>
      <c r="E14245" s="35" t="s">
        <v>274</v>
      </c>
      <c r="F14245" s="15">
        <v>3564110</v>
      </c>
      <c r="G14245" s="15">
        <v>35807235</v>
      </c>
      <c r="I14245" s="38" t="s">
        <v>255</v>
      </c>
      <c r="J14245" s="15">
        <v>3.5</v>
      </c>
    </row>
    <row r="14246" spans="1:10" x14ac:dyDescent="0.3">
      <c r="A14246" s="38" t="s">
        <v>255</v>
      </c>
      <c r="B14246" s="15">
        <v>738000</v>
      </c>
      <c r="C14246" s="15">
        <v>1797500</v>
      </c>
      <c r="E14246" s="36" t="s">
        <v>246</v>
      </c>
      <c r="F14246" s="15">
        <v>788950</v>
      </c>
      <c r="G14246" s="15">
        <v>5294005</v>
      </c>
      <c r="I14246" s="38" t="s">
        <v>258</v>
      </c>
      <c r="J14246" s="15">
        <v>3.6</v>
      </c>
    </row>
    <row r="14247" spans="1:10" x14ac:dyDescent="0.3">
      <c r="A14247" s="38" t="s">
        <v>258</v>
      </c>
      <c r="B14247" s="15">
        <v>1036970</v>
      </c>
      <c r="C14247" s="15">
        <v>3880890</v>
      </c>
      <c r="E14247" s="36" t="s">
        <v>248</v>
      </c>
      <c r="F14247" s="15">
        <v>964860</v>
      </c>
      <c r="G14247" s="15">
        <v>9268910</v>
      </c>
      <c r="I14247" s="38" t="s">
        <v>260</v>
      </c>
      <c r="J14247" s="15">
        <v>3.1</v>
      </c>
    </row>
    <row r="14248" spans="1:10" x14ac:dyDescent="0.3">
      <c r="A14248" s="38" t="s">
        <v>260</v>
      </c>
      <c r="B14248" s="15">
        <v>506825</v>
      </c>
      <c r="C14248" s="15">
        <v>746750</v>
      </c>
      <c r="E14248" s="36" t="s">
        <v>250</v>
      </c>
      <c r="F14248" s="15">
        <v>863470</v>
      </c>
      <c r="G14248" s="15">
        <v>10725360</v>
      </c>
      <c r="I14248" s="38" t="s">
        <v>262</v>
      </c>
      <c r="J14248" s="15">
        <v>2.8</v>
      </c>
    </row>
    <row r="14249" spans="1:10" x14ac:dyDescent="0.3">
      <c r="A14249" s="38" t="s">
        <v>262</v>
      </c>
      <c r="B14249" s="15">
        <v>610925</v>
      </c>
      <c r="C14249" s="15">
        <v>4593788</v>
      </c>
      <c r="E14249" s="37" t="s">
        <v>252</v>
      </c>
      <c r="F14249" s="15">
        <v>281500</v>
      </c>
      <c r="G14249" s="15">
        <v>4751400</v>
      </c>
      <c r="I14249" s="38" t="s">
        <v>263</v>
      </c>
      <c r="J14249" s="15">
        <v>2.1</v>
      </c>
    </row>
    <row r="14250" spans="1:10" x14ac:dyDescent="0.3">
      <c r="A14250" s="38" t="s">
        <v>263</v>
      </c>
      <c r="B14250" s="15">
        <v>220750</v>
      </c>
      <c r="C14250" s="15">
        <v>2124000</v>
      </c>
      <c r="E14250" s="37" t="s">
        <v>255</v>
      </c>
      <c r="F14250" s="15">
        <v>284000</v>
      </c>
      <c r="G14250" s="15">
        <v>3878170</v>
      </c>
      <c r="I14250" s="35" t="s">
        <v>271</v>
      </c>
      <c r="J14250" s="15"/>
    </row>
    <row r="14251" spans="1:10" x14ac:dyDescent="0.3">
      <c r="A14251" s="35" t="s">
        <v>265</v>
      </c>
      <c r="B14251" s="15"/>
      <c r="C14251" s="15"/>
      <c r="E14251" s="37" t="s">
        <v>258</v>
      </c>
      <c r="F14251" s="15">
        <v>297970</v>
      </c>
      <c r="G14251" s="15">
        <v>2095790</v>
      </c>
      <c r="I14251" s="38" t="s">
        <v>245</v>
      </c>
      <c r="J14251" s="15">
        <v>2</v>
      </c>
    </row>
    <row r="14252" spans="1:10" x14ac:dyDescent="0.3">
      <c r="A14252" s="38" t="s">
        <v>245</v>
      </c>
      <c r="B14252" s="15">
        <v>696728</v>
      </c>
      <c r="C14252" s="15">
        <v>1653228</v>
      </c>
      <c r="E14252" s="36" t="s">
        <v>253</v>
      </c>
      <c r="F14252" s="15">
        <v>946830</v>
      </c>
      <c r="G14252" s="15">
        <v>10518960</v>
      </c>
      <c r="I14252" s="38" t="s">
        <v>247</v>
      </c>
      <c r="J14252" s="15">
        <v>1.8</v>
      </c>
    </row>
    <row r="14253" spans="1:10" x14ac:dyDescent="0.3">
      <c r="A14253" s="38" t="s">
        <v>247</v>
      </c>
      <c r="B14253" s="15">
        <v>662450</v>
      </c>
      <c r="C14253" s="15">
        <v>1133950</v>
      </c>
      <c r="E14253" s="35" t="s">
        <v>275</v>
      </c>
      <c r="F14253" s="15">
        <v>3342729</v>
      </c>
      <c r="G14253" s="15">
        <v>28211139</v>
      </c>
      <c r="I14253" s="38" t="s">
        <v>249</v>
      </c>
      <c r="J14253" s="15">
        <v>1.8</v>
      </c>
    </row>
    <row r="14254" spans="1:10" x14ac:dyDescent="0.3">
      <c r="A14254" s="38" t="s">
        <v>249</v>
      </c>
      <c r="B14254" s="15">
        <v>527475</v>
      </c>
      <c r="C14254" s="15">
        <v>2718700</v>
      </c>
      <c r="E14254" s="36" t="s">
        <v>246</v>
      </c>
      <c r="F14254" s="15">
        <v>915950</v>
      </c>
      <c r="G14254" s="15">
        <v>3162450</v>
      </c>
      <c r="I14254" s="38" t="s">
        <v>251</v>
      </c>
      <c r="J14254" s="15">
        <v>1.9</v>
      </c>
    </row>
    <row r="14255" spans="1:10" x14ac:dyDescent="0.3">
      <c r="A14255" s="38" t="s">
        <v>251</v>
      </c>
      <c r="B14255" s="15">
        <v>949950</v>
      </c>
      <c r="C14255" s="15">
        <v>3290550</v>
      </c>
      <c r="E14255" s="36" t="s">
        <v>248</v>
      </c>
      <c r="F14255" s="15">
        <v>913991</v>
      </c>
      <c r="G14255" s="15">
        <v>8490921</v>
      </c>
      <c r="I14255" s="38" t="s">
        <v>254</v>
      </c>
      <c r="J14255" s="15">
        <v>2.2000000000000002</v>
      </c>
    </row>
    <row r="14256" spans="1:10" x14ac:dyDescent="0.3">
      <c r="A14256" s="38" t="s">
        <v>254</v>
      </c>
      <c r="B14256" s="15">
        <v>857950</v>
      </c>
      <c r="C14256" s="15">
        <v>2839300</v>
      </c>
      <c r="E14256" s="36" t="s">
        <v>250</v>
      </c>
      <c r="F14256" s="15">
        <v>900788</v>
      </c>
      <c r="G14256" s="15">
        <v>10879178</v>
      </c>
      <c r="I14256" s="38" t="s">
        <v>257</v>
      </c>
      <c r="J14256" s="15">
        <v>1.9</v>
      </c>
    </row>
    <row r="14257" spans="1:10" x14ac:dyDescent="0.3">
      <c r="A14257" s="38" t="s">
        <v>257</v>
      </c>
      <c r="B14257" s="15">
        <v>856527</v>
      </c>
      <c r="C14257" s="15">
        <v>3711303</v>
      </c>
      <c r="E14257" s="37" t="s">
        <v>252</v>
      </c>
      <c r="F14257" s="15">
        <v>296788</v>
      </c>
      <c r="G14257" s="15">
        <v>3739825</v>
      </c>
      <c r="I14257" s="38" t="s">
        <v>252</v>
      </c>
      <c r="J14257" s="15">
        <v>2</v>
      </c>
    </row>
    <row r="14258" spans="1:10" x14ac:dyDescent="0.3">
      <c r="A14258" s="38" t="s">
        <v>252</v>
      </c>
      <c r="B14258" s="15">
        <v>299000</v>
      </c>
      <c r="C14258" s="15">
        <v>2336950</v>
      </c>
      <c r="E14258" s="37" t="s">
        <v>255</v>
      </c>
      <c r="F14258" s="15">
        <v>309000</v>
      </c>
      <c r="G14258" s="15">
        <v>4553245</v>
      </c>
      <c r="I14258" s="38" t="s">
        <v>255</v>
      </c>
      <c r="J14258" s="15">
        <v>2.1</v>
      </c>
    </row>
    <row r="14259" spans="1:10" x14ac:dyDescent="0.3">
      <c r="A14259" s="38" t="s">
        <v>255</v>
      </c>
      <c r="B14259" s="15">
        <v>470650</v>
      </c>
      <c r="C14259" s="15">
        <v>2939149</v>
      </c>
      <c r="E14259" s="37" t="s">
        <v>258</v>
      </c>
      <c r="F14259" s="15">
        <v>295000</v>
      </c>
      <c r="G14259" s="15">
        <v>2586108</v>
      </c>
      <c r="I14259" s="38" t="s">
        <v>258</v>
      </c>
      <c r="J14259" s="15">
        <v>1.9</v>
      </c>
    </row>
    <row r="14260" spans="1:10" x14ac:dyDescent="0.3">
      <c r="A14260" s="38" t="s">
        <v>258</v>
      </c>
      <c r="B14260" s="15">
        <v>579725</v>
      </c>
      <c r="C14260" s="15">
        <v>2464900</v>
      </c>
      <c r="E14260" s="36" t="s">
        <v>253</v>
      </c>
      <c r="F14260" s="15">
        <v>612000</v>
      </c>
      <c r="G14260" s="15">
        <v>5678590</v>
      </c>
      <c r="I14260" s="38" t="s">
        <v>260</v>
      </c>
      <c r="J14260" s="15">
        <v>1.8</v>
      </c>
    </row>
    <row r="14261" spans="1:10" x14ac:dyDescent="0.3">
      <c r="A14261" s="38" t="s">
        <v>260</v>
      </c>
      <c r="B14261" s="15">
        <v>926200</v>
      </c>
      <c r="C14261" s="15">
        <v>3763300</v>
      </c>
      <c r="E14261" s="14">
        <v>454</v>
      </c>
      <c r="F14261" s="15">
        <v>16837578</v>
      </c>
      <c r="G14261" s="15">
        <v>20791523</v>
      </c>
      <c r="I14261" s="38" t="s">
        <v>262</v>
      </c>
      <c r="J14261" s="15">
        <v>1.5</v>
      </c>
    </row>
    <row r="14262" spans="1:10" x14ac:dyDescent="0.3">
      <c r="A14262" s="38" t="s">
        <v>262</v>
      </c>
      <c r="B14262" s="15">
        <v>475000</v>
      </c>
      <c r="C14262" s="15">
        <v>2630793</v>
      </c>
      <c r="E14262" s="35" t="s">
        <v>259</v>
      </c>
      <c r="F14262" s="15">
        <v>1052085</v>
      </c>
      <c r="G14262" s="15">
        <v>1228585</v>
      </c>
      <c r="I14262" s="38" t="s">
        <v>263</v>
      </c>
      <c r="J14262" s="15">
        <v>1.3</v>
      </c>
    </row>
    <row r="14263" spans="1:10" x14ac:dyDescent="0.3">
      <c r="A14263" s="38" t="s">
        <v>263</v>
      </c>
      <c r="B14263" s="15">
        <v>238200</v>
      </c>
      <c r="C14263" s="15">
        <v>949850</v>
      </c>
      <c r="E14263" s="36" t="s">
        <v>246</v>
      </c>
      <c r="F14263" s="15"/>
      <c r="G14263" s="15">
        <v>0</v>
      </c>
      <c r="I14263" s="35" t="s">
        <v>272</v>
      </c>
      <c r="J14263" s="15"/>
    </row>
    <row r="14264" spans="1:10" x14ac:dyDescent="0.3">
      <c r="A14264" s="35" t="s">
        <v>244</v>
      </c>
      <c r="B14264" s="15"/>
      <c r="C14264" s="15"/>
      <c r="E14264" s="36" t="s">
        <v>248</v>
      </c>
      <c r="F14264" s="15"/>
      <c r="G14264" s="15">
        <v>0</v>
      </c>
      <c r="I14264" s="38" t="s">
        <v>245</v>
      </c>
      <c r="J14264" s="15">
        <v>1.3</v>
      </c>
    </row>
    <row r="14265" spans="1:10" x14ac:dyDescent="0.3">
      <c r="A14265" s="38" t="s">
        <v>245</v>
      </c>
      <c r="B14265" s="15">
        <v>268000</v>
      </c>
      <c r="C14265" s="15">
        <v>2036000</v>
      </c>
      <c r="E14265" s="36" t="s">
        <v>250</v>
      </c>
      <c r="F14265" s="15">
        <v>577800</v>
      </c>
      <c r="G14265" s="15">
        <v>754300</v>
      </c>
      <c r="I14265" s="38" t="s">
        <v>247</v>
      </c>
      <c r="J14265" s="15">
        <v>1.2</v>
      </c>
    </row>
    <row r="14266" spans="1:10" x14ac:dyDescent="0.3">
      <c r="A14266" s="38" t="s">
        <v>247</v>
      </c>
      <c r="B14266" s="15">
        <v>190975</v>
      </c>
      <c r="C14266" s="15">
        <v>1215450</v>
      </c>
      <c r="E14266" s="37" t="s">
        <v>252</v>
      </c>
      <c r="F14266" s="15">
        <v>161400</v>
      </c>
      <c r="G14266" s="15">
        <v>161400</v>
      </c>
      <c r="I14266" s="38" t="s">
        <v>249</v>
      </c>
      <c r="J14266" s="15">
        <v>1.5</v>
      </c>
    </row>
    <row r="14267" spans="1:10" x14ac:dyDescent="0.3">
      <c r="A14267" s="38" t="s">
        <v>249</v>
      </c>
      <c r="B14267" s="15">
        <v>608900</v>
      </c>
      <c r="C14267" s="15">
        <v>4328300</v>
      </c>
      <c r="E14267" s="37" t="s">
        <v>255</v>
      </c>
      <c r="F14267" s="15">
        <v>176500</v>
      </c>
      <c r="G14267" s="15">
        <v>353000</v>
      </c>
      <c r="I14267" s="38" t="s">
        <v>251</v>
      </c>
      <c r="J14267" s="15">
        <v>1.7</v>
      </c>
    </row>
    <row r="14268" spans="1:10" x14ac:dyDescent="0.3">
      <c r="A14268" s="38" t="s">
        <v>251</v>
      </c>
      <c r="B14268" s="15">
        <v>1043175</v>
      </c>
      <c r="C14268" s="15">
        <v>5105100</v>
      </c>
      <c r="E14268" s="37" t="s">
        <v>258</v>
      </c>
      <c r="F14268" s="15">
        <v>239900</v>
      </c>
      <c r="G14268" s="15">
        <v>239900</v>
      </c>
      <c r="I14268" s="38" t="s">
        <v>254</v>
      </c>
      <c r="J14268" s="15">
        <v>1.8</v>
      </c>
    </row>
    <row r="14269" spans="1:10" x14ac:dyDescent="0.3">
      <c r="A14269" s="38" t="s">
        <v>254</v>
      </c>
      <c r="B14269" s="15">
        <v>511925</v>
      </c>
      <c r="C14269" s="15">
        <v>4153050</v>
      </c>
      <c r="E14269" s="36" t="s">
        <v>253</v>
      </c>
      <c r="F14269" s="15">
        <v>474285</v>
      </c>
      <c r="G14269" s="15">
        <v>474285</v>
      </c>
      <c r="I14269" s="38" t="s">
        <v>257</v>
      </c>
      <c r="J14269" s="15">
        <v>2.2000000000000002</v>
      </c>
    </row>
    <row r="14270" spans="1:10" x14ac:dyDescent="0.3">
      <c r="A14270" s="38" t="s">
        <v>257</v>
      </c>
      <c r="B14270" s="15">
        <v>1073950</v>
      </c>
      <c r="C14270" s="15">
        <v>5890350</v>
      </c>
      <c r="E14270" s="35" t="s">
        <v>265</v>
      </c>
      <c r="F14270" s="15">
        <v>1398899</v>
      </c>
      <c r="G14270" s="15">
        <v>1398899</v>
      </c>
      <c r="I14270" s="38" t="s">
        <v>252</v>
      </c>
      <c r="J14270" s="15">
        <v>2.1</v>
      </c>
    </row>
    <row r="14271" spans="1:10" x14ac:dyDescent="0.3">
      <c r="A14271" s="38" t="s">
        <v>252</v>
      </c>
      <c r="B14271" s="15">
        <v>276000</v>
      </c>
      <c r="C14271" s="15">
        <v>4376850</v>
      </c>
      <c r="E14271" s="36" t="s">
        <v>246</v>
      </c>
      <c r="F14271" s="15"/>
      <c r="G14271" s="15">
        <v>0</v>
      </c>
      <c r="I14271" s="38" t="s">
        <v>255</v>
      </c>
      <c r="J14271" s="15">
        <v>2.2999999999999998</v>
      </c>
    </row>
    <row r="14272" spans="1:10" x14ac:dyDescent="0.3">
      <c r="A14272" s="38" t="s">
        <v>255</v>
      </c>
      <c r="B14272" s="15">
        <v>566750</v>
      </c>
      <c r="C14272" s="15">
        <v>5952050</v>
      </c>
      <c r="E14272" s="36" t="s">
        <v>248</v>
      </c>
      <c r="F14272" s="15">
        <v>717899</v>
      </c>
      <c r="G14272" s="15">
        <v>717899</v>
      </c>
      <c r="I14272" s="38" t="s">
        <v>258</v>
      </c>
      <c r="J14272" s="15">
        <v>2.5</v>
      </c>
    </row>
    <row r="14273" spans="1:10" x14ac:dyDescent="0.3">
      <c r="A14273" s="38" t="s">
        <v>258</v>
      </c>
      <c r="B14273" s="15">
        <v>577715</v>
      </c>
      <c r="C14273" s="15">
        <v>4868125</v>
      </c>
      <c r="E14273" s="36" t="s">
        <v>250</v>
      </c>
      <c r="F14273" s="15">
        <v>681000</v>
      </c>
      <c r="G14273" s="15">
        <v>681000</v>
      </c>
      <c r="I14273" s="38" t="s">
        <v>260</v>
      </c>
      <c r="J14273" s="15">
        <v>2</v>
      </c>
    </row>
    <row r="14274" spans="1:10" x14ac:dyDescent="0.3">
      <c r="A14274" s="38" t="s">
        <v>260</v>
      </c>
      <c r="B14274" s="15">
        <v>588475</v>
      </c>
      <c r="C14274" s="15">
        <v>5108499</v>
      </c>
      <c r="E14274" s="37" t="s">
        <v>252</v>
      </c>
      <c r="F14274" s="15">
        <v>282000</v>
      </c>
      <c r="G14274" s="15">
        <v>282000</v>
      </c>
      <c r="I14274" s="38" t="s">
        <v>262</v>
      </c>
      <c r="J14274" s="15">
        <v>1.7</v>
      </c>
    </row>
    <row r="14275" spans="1:10" x14ac:dyDescent="0.3">
      <c r="A14275" s="38" t="s">
        <v>262</v>
      </c>
      <c r="B14275" s="15">
        <v>255750</v>
      </c>
      <c r="C14275" s="15">
        <v>2542950</v>
      </c>
      <c r="E14275" s="37" t="s">
        <v>255</v>
      </c>
      <c r="F14275" s="15">
        <v>399000</v>
      </c>
      <c r="G14275" s="15">
        <v>399000</v>
      </c>
      <c r="I14275" s="38" t="s">
        <v>263</v>
      </c>
      <c r="J14275" s="15">
        <v>1.2</v>
      </c>
    </row>
    <row r="14276" spans="1:10" x14ac:dyDescent="0.3">
      <c r="A14276" s="38" t="s">
        <v>263</v>
      </c>
      <c r="B14276" s="15">
        <v>1119950</v>
      </c>
      <c r="C14276" s="15">
        <v>4349052</v>
      </c>
      <c r="E14276" s="37" t="s">
        <v>258</v>
      </c>
      <c r="F14276" s="15"/>
      <c r="G14276" s="15">
        <v>0</v>
      </c>
      <c r="I14276" s="35" t="s">
        <v>273</v>
      </c>
      <c r="J14276" s="15"/>
    </row>
    <row r="14277" spans="1:10" x14ac:dyDescent="0.3">
      <c r="A14277" s="35" t="s">
        <v>256</v>
      </c>
      <c r="B14277" s="15"/>
      <c r="C14277" s="15"/>
      <c r="E14277" s="36" t="s">
        <v>253</v>
      </c>
      <c r="F14277" s="15"/>
      <c r="G14277" s="15">
        <v>0</v>
      </c>
      <c r="I14277" s="38" t="s">
        <v>245</v>
      </c>
      <c r="J14277" s="15">
        <v>1.1000000000000001</v>
      </c>
    </row>
    <row r="14278" spans="1:10" x14ac:dyDescent="0.3">
      <c r="A14278" s="38" t="s">
        <v>245</v>
      </c>
      <c r="B14278" s="15">
        <v>353225</v>
      </c>
      <c r="C14278" s="15">
        <v>1372350</v>
      </c>
      <c r="E14278" s="35" t="s">
        <v>244</v>
      </c>
      <c r="F14278" s="15">
        <v>1754625</v>
      </c>
      <c r="G14278" s="15">
        <v>2249250</v>
      </c>
      <c r="I14278" s="38" t="s">
        <v>247</v>
      </c>
      <c r="J14278" s="15">
        <v>1</v>
      </c>
    </row>
    <row r="14279" spans="1:10" x14ac:dyDescent="0.3">
      <c r="A14279" s="38" t="s">
        <v>247</v>
      </c>
      <c r="B14279" s="15">
        <v>616889</v>
      </c>
      <c r="C14279" s="15">
        <v>2692477</v>
      </c>
      <c r="E14279" s="36" t="s">
        <v>246</v>
      </c>
      <c r="F14279" s="15">
        <v>563125</v>
      </c>
      <c r="G14279" s="15">
        <v>736250</v>
      </c>
      <c r="I14279" s="38" t="s">
        <v>249</v>
      </c>
      <c r="J14279" s="15">
        <v>1.1000000000000001</v>
      </c>
    </row>
    <row r="14280" spans="1:10" x14ac:dyDescent="0.3">
      <c r="A14280" s="38" t="s">
        <v>249</v>
      </c>
      <c r="B14280" s="15">
        <v>619900</v>
      </c>
      <c r="C14280" s="15">
        <v>3300400</v>
      </c>
      <c r="E14280" s="36" t="s">
        <v>248</v>
      </c>
      <c r="F14280" s="15">
        <v>430000</v>
      </c>
      <c r="G14280" s="15">
        <v>430000</v>
      </c>
      <c r="I14280" s="38" t="s">
        <v>251</v>
      </c>
      <c r="J14280" s="15">
        <v>1.3</v>
      </c>
    </row>
    <row r="14281" spans="1:10" x14ac:dyDescent="0.3">
      <c r="A14281" s="38" t="s">
        <v>251</v>
      </c>
      <c r="B14281" s="15">
        <v>512250</v>
      </c>
      <c r="C14281" s="15">
        <v>1253900</v>
      </c>
      <c r="E14281" s="36" t="s">
        <v>250</v>
      </c>
      <c r="F14281" s="15">
        <v>761500</v>
      </c>
      <c r="G14281" s="15">
        <v>1083000</v>
      </c>
      <c r="I14281" s="38" t="s">
        <v>254</v>
      </c>
      <c r="J14281" s="15">
        <v>1.5</v>
      </c>
    </row>
    <row r="14282" spans="1:10" x14ac:dyDescent="0.3">
      <c r="A14282" s="38" t="s">
        <v>254</v>
      </c>
      <c r="B14282" s="15">
        <v>505500</v>
      </c>
      <c r="C14282" s="15">
        <v>3514700</v>
      </c>
      <c r="E14282" s="37" t="s">
        <v>252</v>
      </c>
      <c r="F14282" s="15"/>
      <c r="G14282" s="15">
        <v>0</v>
      </c>
      <c r="I14282" s="38" t="s">
        <v>257</v>
      </c>
      <c r="J14282" s="15">
        <v>1.6</v>
      </c>
    </row>
    <row r="14283" spans="1:10" x14ac:dyDescent="0.3">
      <c r="A14283" s="38" t="s">
        <v>257</v>
      </c>
      <c r="B14283" s="15">
        <v>282500</v>
      </c>
      <c r="C14283" s="15">
        <v>2054100</v>
      </c>
      <c r="E14283" s="37" t="s">
        <v>255</v>
      </c>
      <c r="F14283" s="15">
        <v>321500</v>
      </c>
      <c r="G14283" s="15">
        <v>643000</v>
      </c>
      <c r="I14283" s="38" t="s">
        <v>252</v>
      </c>
      <c r="J14283" s="15">
        <v>1.9</v>
      </c>
    </row>
    <row r="14284" spans="1:10" x14ac:dyDescent="0.3">
      <c r="A14284" s="38" t="s">
        <v>252</v>
      </c>
      <c r="B14284" s="15">
        <v>300000</v>
      </c>
      <c r="C14284" s="15">
        <v>1605950</v>
      </c>
      <c r="E14284" s="37" t="s">
        <v>258</v>
      </c>
      <c r="F14284" s="15">
        <v>440000</v>
      </c>
      <c r="G14284" s="15">
        <v>440000</v>
      </c>
      <c r="I14284" s="38" t="s">
        <v>255</v>
      </c>
      <c r="J14284" s="15">
        <v>1.9</v>
      </c>
    </row>
    <row r="14285" spans="1:10" x14ac:dyDescent="0.3">
      <c r="A14285" s="38" t="s">
        <v>255</v>
      </c>
      <c r="B14285" s="15">
        <v>325000</v>
      </c>
      <c r="C14285" s="15">
        <v>2972700</v>
      </c>
      <c r="E14285" s="36" t="s">
        <v>253</v>
      </c>
      <c r="F14285" s="15"/>
      <c r="G14285" s="15">
        <v>0</v>
      </c>
      <c r="I14285" s="38" t="s">
        <v>258</v>
      </c>
      <c r="J14285" s="15">
        <v>2.1</v>
      </c>
    </row>
    <row r="14286" spans="1:10" x14ac:dyDescent="0.3">
      <c r="A14286" s="38" t="s">
        <v>258</v>
      </c>
      <c r="B14286" s="15">
        <v>870320</v>
      </c>
      <c r="C14286" s="15">
        <v>2713670</v>
      </c>
      <c r="E14286" s="35" t="s">
        <v>256</v>
      </c>
      <c r="F14286" s="15">
        <v>791900</v>
      </c>
      <c r="G14286" s="15">
        <v>791900</v>
      </c>
      <c r="I14286" s="38" t="s">
        <v>260</v>
      </c>
      <c r="J14286" s="15">
        <v>1.7</v>
      </c>
    </row>
    <row r="14287" spans="1:10" x14ac:dyDescent="0.3">
      <c r="A14287" s="38" t="s">
        <v>260</v>
      </c>
      <c r="B14287" s="15">
        <v>295000</v>
      </c>
      <c r="C14287" s="15">
        <v>2764450</v>
      </c>
      <c r="E14287" s="36" t="s">
        <v>246</v>
      </c>
      <c r="F14287" s="15">
        <v>295000</v>
      </c>
      <c r="G14287" s="15">
        <v>295000</v>
      </c>
      <c r="I14287" s="38" t="s">
        <v>262</v>
      </c>
      <c r="J14287" s="15">
        <v>1.4</v>
      </c>
    </row>
    <row r="14288" spans="1:10" x14ac:dyDescent="0.3">
      <c r="A14288" s="38" t="s">
        <v>262</v>
      </c>
      <c r="B14288" s="15">
        <v>282425</v>
      </c>
      <c r="C14288" s="15">
        <v>1133850</v>
      </c>
      <c r="E14288" s="36" t="s">
        <v>248</v>
      </c>
      <c r="F14288" s="15"/>
      <c r="G14288" s="15">
        <v>0</v>
      </c>
      <c r="I14288" s="38" t="s">
        <v>263</v>
      </c>
      <c r="J14288" s="15">
        <v>1.1000000000000001</v>
      </c>
    </row>
    <row r="14289" spans="1:10" x14ac:dyDescent="0.3">
      <c r="A14289" s="38" t="s">
        <v>263</v>
      </c>
      <c r="B14289" s="15">
        <v>308200</v>
      </c>
      <c r="C14289" s="15">
        <v>308200</v>
      </c>
      <c r="E14289" s="36" t="s">
        <v>250</v>
      </c>
      <c r="F14289" s="15">
        <v>275000</v>
      </c>
      <c r="G14289" s="15">
        <v>275000</v>
      </c>
      <c r="I14289" s="35" t="s">
        <v>274</v>
      </c>
      <c r="J14289" s="15"/>
    </row>
    <row r="14290" spans="1:10" x14ac:dyDescent="0.3">
      <c r="A14290" s="35" t="s">
        <v>261</v>
      </c>
      <c r="B14290" s="15"/>
      <c r="C14290" s="15"/>
      <c r="E14290" s="37" t="s">
        <v>252</v>
      </c>
      <c r="F14290" s="15"/>
      <c r="G14290" s="15">
        <v>0</v>
      </c>
      <c r="I14290" s="38" t="s">
        <v>245</v>
      </c>
      <c r="J14290" s="15">
        <v>0.8</v>
      </c>
    </row>
    <row r="14291" spans="1:10" x14ac:dyDescent="0.3">
      <c r="A14291" s="38" t="s">
        <v>245</v>
      </c>
      <c r="B14291" s="15">
        <v>564000</v>
      </c>
      <c r="C14291" s="15">
        <v>1904000</v>
      </c>
      <c r="E14291" s="37" t="s">
        <v>255</v>
      </c>
      <c r="F14291" s="15">
        <v>275000</v>
      </c>
      <c r="G14291" s="15">
        <v>275000</v>
      </c>
      <c r="I14291" s="38" t="s">
        <v>247</v>
      </c>
      <c r="J14291" s="15">
        <v>0.8</v>
      </c>
    </row>
    <row r="14292" spans="1:10" x14ac:dyDescent="0.3">
      <c r="A14292" s="38" t="s">
        <v>247</v>
      </c>
      <c r="B14292" s="15">
        <v>640400</v>
      </c>
      <c r="C14292" s="15">
        <v>1753600</v>
      </c>
      <c r="E14292" s="37" t="s">
        <v>258</v>
      </c>
      <c r="F14292" s="15"/>
      <c r="G14292" s="15">
        <v>0</v>
      </c>
      <c r="I14292" s="38" t="s">
        <v>249</v>
      </c>
      <c r="J14292" s="15">
        <v>1</v>
      </c>
    </row>
    <row r="14293" spans="1:10" x14ac:dyDescent="0.3">
      <c r="A14293" s="38" t="s">
        <v>249</v>
      </c>
      <c r="B14293" s="15">
        <v>271000</v>
      </c>
      <c r="C14293" s="15">
        <v>3458100</v>
      </c>
      <c r="E14293" s="36" t="s">
        <v>253</v>
      </c>
      <c r="F14293" s="15">
        <v>221900</v>
      </c>
      <c r="G14293" s="15">
        <v>221900</v>
      </c>
      <c r="I14293" s="38" t="s">
        <v>251</v>
      </c>
      <c r="J14293" s="15">
        <v>1.3</v>
      </c>
    </row>
    <row r="14294" spans="1:10" x14ac:dyDescent="0.3">
      <c r="A14294" s="38" t="s">
        <v>251</v>
      </c>
      <c r="B14294" s="15">
        <v>287500</v>
      </c>
      <c r="C14294" s="15">
        <v>1401500</v>
      </c>
      <c r="E14294" s="35" t="s">
        <v>261</v>
      </c>
      <c r="F14294" s="15">
        <v>865000</v>
      </c>
      <c r="G14294" s="15">
        <v>1120000</v>
      </c>
      <c r="I14294" s="38" t="s">
        <v>254</v>
      </c>
      <c r="J14294" s="15">
        <v>1.7</v>
      </c>
    </row>
    <row r="14295" spans="1:10" x14ac:dyDescent="0.3">
      <c r="A14295" s="38" t="s">
        <v>254</v>
      </c>
      <c r="B14295" s="15">
        <v>244975</v>
      </c>
      <c r="C14295" s="15">
        <v>1568400</v>
      </c>
      <c r="E14295" s="36" t="s">
        <v>246</v>
      </c>
      <c r="F14295" s="15"/>
      <c r="G14295" s="15">
        <v>0</v>
      </c>
      <c r="I14295" s="38" t="s">
        <v>257</v>
      </c>
      <c r="J14295" s="15">
        <v>2</v>
      </c>
    </row>
    <row r="14296" spans="1:10" x14ac:dyDescent="0.3">
      <c r="A14296" s="38" t="s">
        <v>257</v>
      </c>
      <c r="B14296" s="15">
        <v>689950</v>
      </c>
      <c r="C14296" s="15">
        <v>1870850</v>
      </c>
      <c r="E14296" s="36" t="s">
        <v>248</v>
      </c>
      <c r="F14296" s="15">
        <v>215000</v>
      </c>
      <c r="G14296" s="15">
        <v>215000</v>
      </c>
      <c r="I14296" s="38" t="s">
        <v>252</v>
      </c>
      <c r="J14296" s="15">
        <v>2.2999999999999998</v>
      </c>
    </row>
    <row r="14297" spans="1:10" x14ac:dyDescent="0.3">
      <c r="A14297" s="38" t="s">
        <v>252</v>
      </c>
      <c r="B14297" s="15">
        <v>722236</v>
      </c>
      <c r="C14297" s="15">
        <v>2165686</v>
      </c>
      <c r="E14297" s="36" t="s">
        <v>250</v>
      </c>
      <c r="F14297" s="15"/>
      <c r="G14297" s="15">
        <v>0</v>
      </c>
      <c r="I14297" s="38" t="s">
        <v>255</v>
      </c>
      <c r="J14297" s="15">
        <v>2.7</v>
      </c>
    </row>
    <row r="14298" spans="1:10" x14ac:dyDescent="0.3">
      <c r="A14298" s="38" t="s">
        <v>255</v>
      </c>
      <c r="B14298" s="15">
        <v>234950</v>
      </c>
      <c r="C14298" s="15">
        <v>1202800</v>
      </c>
      <c r="E14298" s="37" t="s">
        <v>252</v>
      </c>
      <c r="F14298" s="15"/>
      <c r="G14298" s="15">
        <v>0</v>
      </c>
      <c r="I14298" s="38" t="s">
        <v>258</v>
      </c>
      <c r="J14298" s="15">
        <v>2.9</v>
      </c>
    </row>
    <row r="14299" spans="1:10" x14ac:dyDescent="0.3">
      <c r="A14299" s="38" t="s">
        <v>258</v>
      </c>
      <c r="B14299" s="15">
        <v>229975</v>
      </c>
      <c r="C14299" s="15">
        <v>1054950</v>
      </c>
      <c r="E14299" s="37" t="s">
        <v>255</v>
      </c>
      <c r="F14299" s="15"/>
      <c r="G14299" s="15">
        <v>0</v>
      </c>
      <c r="I14299" s="38" t="s">
        <v>260</v>
      </c>
      <c r="J14299" s="15">
        <v>2.8</v>
      </c>
    </row>
    <row r="14300" spans="1:10" x14ac:dyDescent="0.3">
      <c r="A14300" s="38" t="s">
        <v>260</v>
      </c>
      <c r="B14300" s="15">
        <v>654950</v>
      </c>
      <c r="C14300" s="15">
        <v>1899850</v>
      </c>
      <c r="E14300" s="37" t="s">
        <v>258</v>
      </c>
      <c r="F14300" s="15"/>
      <c r="G14300" s="15">
        <v>0</v>
      </c>
      <c r="I14300" s="38" t="s">
        <v>262</v>
      </c>
      <c r="J14300" s="15">
        <v>2.2999999999999998</v>
      </c>
    </row>
    <row r="14301" spans="1:10" x14ac:dyDescent="0.3">
      <c r="A14301" s="38" t="s">
        <v>262</v>
      </c>
      <c r="B14301" s="15">
        <v>226675</v>
      </c>
      <c r="C14301" s="15">
        <v>1058300</v>
      </c>
      <c r="E14301" s="36" t="s">
        <v>253</v>
      </c>
      <c r="F14301" s="15">
        <v>650000</v>
      </c>
      <c r="G14301" s="15">
        <v>905000</v>
      </c>
      <c r="I14301" s="38" t="s">
        <v>263</v>
      </c>
      <c r="J14301" s="15">
        <v>1.7</v>
      </c>
    </row>
    <row r="14302" spans="1:10" x14ac:dyDescent="0.3">
      <c r="A14302" s="38" t="s">
        <v>263</v>
      </c>
      <c r="B14302" s="15">
        <v>240475</v>
      </c>
      <c r="C14302" s="15">
        <v>1671450</v>
      </c>
      <c r="E14302" s="35" t="s">
        <v>264</v>
      </c>
      <c r="F14302" s="15">
        <v>599200</v>
      </c>
      <c r="G14302" s="15">
        <v>599200</v>
      </c>
      <c r="I14302" s="35" t="s">
        <v>275</v>
      </c>
      <c r="J14302" s="15"/>
    </row>
    <row r="14303" spans="1:10" x14ac:dyDescent="0.3">
      <c r="A14303" s="35" t="s">
        <v>264</v>
      </c>
      <c r="B14303" s="15"/>
      <c r="C14303" s="15"/>
      <c r="E14303" s="36" t="s">
        <v>246</v>
      </c>
      <c r="F14303" s="15"/>
      <c r="G14303" s="15">
        <v>0</v>
      </c>
      <c r="I14303" s="38" t="s">
        <v>245</v>
      </c>
      <c r="J14303" s="15">
        <v>1.5</v>
      </c>
    </row>
    <row r="14304" spans="1:10" x14ac:dyDescent="0.3">
      <c r="A14304" s="38" t="s">
        <v>245</v>
      </c>
      <c r="B14304" s="15">
        <v>475000</v>
      </c>
      <c r="C14304" s="15">
        <v>1599850</v>
      </c>
      <c r="E14304" s="36" t="s">
        <v>248</v>
      </c>
      <c r="F14304" s="15">
        <v>189500</v>
      </c>
      <c r="G14304" s="15">
        <v>189500</v>
      </c>
      <c r="I14304" s="38" t="s">
        <v>247</v>
      </c>
      <c r="J14304" s="15">
        <v>1.5</v>
      </c>
    </row>
    <row r="14305" spans="1:10" x14ac:dyDescent="0.3">
      <c r="A14305" s="38" t="s">
        <v>247</v>
      </c>
      <c r="B14305" s="15">
        <v>444950</v>
      </c>
      <c r="C14305" s="15">
        <v>912850</v>
      </c>
      <c r="E14305" s="36" t="s">
        <v>250</v>
      </c>
      <c r="F14305" s="15"/>
      <c r="G14305" s="15">
        <v>0</v>
      </c>
      <c r="I14305" s="38" t="s">
        <v>249</v>
      </c>
      <c r="J14305" s="15">
        <v>1.6</v>
      </c>
    </row>
    <row r="14306" spans="1:10" x14ac:dyDescent="0.3">
      <c r="A14306" s="38" t="s">
        <v>249</v>
      </c>
      <c r="B14306" s="15">
        <v>222450</v>
      </c>
      <c r="C14306" s="15">
        <v>1508800</v>
      </c>
      <c r="E14306" s="37" t="s">
        <v>252</v>
      </c>
      <c r="F14306" s="15"/>
      <c r="G14306" s="15">
        <v>0</v>
      </c>
      <c r="I14306" s="38" t="s">
        <v>251</v>
      </c>
      <c r="J14306" s="15">
        <v>1.9</v>
      </c>
    </row>
    <row r="14307" spans="1:10" x14ac:dyDescent="0.3">
      <c r="A14307" s="38" t="s">
        <v>251</v>
      </c>
      <c r="B14307" s="15">
        <v>735000</v>
      </c>
      <c r="C14307" s="15">
        <v>1422050</v>
      </c>
      <c r="E14307" s="37" t="s">
        <v>255</v>
      </c>
      <c r="F14307" s="15"/>
      <c r="G14307" s="15">
        <v>0</v>
      </c>
      <c r="I14307" s="38" t="s">
        <v>254</v>
      </c>
      <c r="J14307" s="15">
        <v>2.2999999999999998</v>
      </c>
    </row>
    <row r="14308" spans="1:10" x14ac:dyDescent="0.3">
      <c r="A14308" s="38" t="s">
        <v>254</v>
      </c>
      <c r="B14308" s="15">
        <v>209000</v>
      </c>
      <c r="C14308" s="15">
        <v>1119000</v>
      </c>
      <c r="E14308" s="37" t="s">
        <v>258</v>
      </c>
      <c r="F14308" s="15"/>
      <c r="G14308" s="15">
        <v>0</v>
      </c>
      <c r="I14308" s="38" t="s">
        <v>257</v>
      </c>
      <c r="J14308" s="15">
        <v>2.2000000000000002</v>
      </c>
    </row>
    <row r="14309" spans="1:10" x14ac:dyDescent="0.3">
      <c r="A14309" s="38" t="s">
        <v>257</v>
      </c>
      <c r="B14309" s="15">
        <v>228500</v>
      </c>
      <c r="C14309" s="15">
        <v>457000</v>
      </c>
      <c r="E14309" s="36" t="s">
        <v>253</v>
      </c>
      <c r="F14309" s="15">
        <v>409700</v>
      </c>
      <c r="G14309" s="15">
        <v>409700</v>
      </c>
      <c r="I14309" s="38" t="s">
        <v>252</v>
      </c>
      <c r="J14309" s="15">
        <v>2</v>
      </c>
    </row>
    <row r="14310" spans="1:10" x14ac:dyDescent="0.3">
      <c r="A14310" s="38" t="s">
        <v>252</v>
      </c>
      <c r="B14310" s="15">
        <v>396750</v>
      </c>
      <c r="C14310" s="15">
        <v>1211400</v>
      </c>
      <c r="E14310" s="35" t="s">
        <v>266</v>
      </c>
      <c r="F14310" s="15">
        <v>320000</v>
      </c>
      <c r="G14310" s="15">
        <v>320000</v>
      </c>
      <c r="I14310" s="38" t="s">
        <v>255</v>
      </c>
      <c r="J14310" s="15">
        <v>2.1</v>
      </c>
    </row>
    <row r="14311" spans="1:10" x14ac:dyDescent="0.3">
      <c r="A14311" s="38" t="s">
        <v>255</v>
      </c>
      <c r="B14311" s="15">
        <v>414975</v>
      </c>
      <c r="C14311" s="15">
        <v>2205850</v>
      </c>
      <c r="E14311" s="36" t="s">
        <v>246</v>
      </c>
      <c r="F14311" s="15"/>
      <c r="G14311" s="15">
        <v>0</v>
      </c>
      <c r="I14311" s="38" t="s">
        <v>258</v>
      </c>
      <c r="J14311" s="15">
        <v>2</v>
      </c>
    </row>
    <row r="14312" spans="1:10" x14ac:dyDescent="0.3">
      <c r="A14312" s="38" t="s">
        <v>258</v>
      </c>
      <c r="B14312" s="15">
        <v>232000</v>
      </c>
      <c r="C14312" s="15">
        <v>1686750</v>
      </c>
      <c r="E14312" s="36" t="s">
        <v>248</v>
      </c>
      <c r="F14312" s="15">
        <v>320000</v>
      </c>
      <c r="G14312" s="15">
        <v>320000</v>
      </c>
      <c r="I14312" s="38" t="s">
        <v>260</v>
      </c>
      <c r="J14312" s="15">
        <v>1.9</v>
      </c>
    </row>
    <row r="14313" spans="1:10" x14ac:dyDescent="0.3">
      <c r="A14313" s="38" t="s">
        <v>260</v>
      </c>
      <c r="B14313" s="15">
        <v>206250</v>
      </c>
      <c r="C14313" s="15">
        <v>412500</v>
      </c>
      <c r="E14313" s="36" t="s">
        <v>250</v>
      </c>
      <c r="F14313" s="15"/>
      <c r="G14313" s="15">
        <v>0</v>
      </c>
      <c r="I14313" s="38" t="s">
        <v>262</v>
      </c>
      <c r="J14313" s="15">
        <v>1.7</v>
      </c>
    </row>
    <row r="14314" spans="1:10" x14ac:dyDescent="0.3">
      <c r="A14314" s="38" t="s">
        <v>262</v>
      </c>
      <c r="B14314" s="15">
        <v>279450</v>
      </c>
      <c r="C14314" s="15">
        <v>1616850</v>
      </c>
      <c r="E14314" s="37" t="s">
        <v>252</v>
      </c>
      <c r="F14314" s="15"/>
      <c r="G14314" s="15">
        <v>0</v>
      </c>
      <c r="I14314" s="14">
        <v>330</v>
      </c>
      <c r="J14314" s="15">
        <v>730.49999999999955</v>
      </c>
    </row>
    <row r="14315" spans="1:10" x14ac:dyDescent="0.3">
      <c r="A14315" s="38" t="s">
        <v>263</v>
      </c>
      <c r="B14315" s="15">
        <v>323900</v>
      </c>
      <c r="C14315" s="15">
        <v>2208250</v>
      </c>
      <c r="E14315" s="37" t="s">
        <v>255</v>
      </c>
      <c r="F14315" s="15"/>
      <c r="G14315" s="15">
        <v>0</v>
      </c>
      <c r="I14315" s="35" t="s">
        <v>244</v>
      </c>
      <c r="J14315" s="15"/>
    </row>
    <row r="14316" spans="1:10" x14ac:dyDescent="0.3">
      <c r="A14316" s="35" t="s">
        <v>266</v>
      </c>
      <c r="B14316" s="15"/>
      <c r="C14316" s="15"/>
      <c r="E14316" s="37" t="s">
        <v>258</v>
      </c>
      <c r="F14316" s="15"/>
      <c r="G14316" s="15">
        <v>0</v>
      </c>
      <c r="I14316" s="38" t="s">
        <v>245</v>
      </c>
      <c r="J14316" s="15">
        <v>2.2999999999999998</v>
      </c>
    </row>
    <row r="14317" spans="1:10" x14ac:dyDescent="0.3">
      <c r="A14317" s="38" t="s">
        <v>245</v>
      </c>
      <c r="B14317" s="15">
        <v>163500</v>
      </c>
      <c r="C14317" s="15">
        <v>327000</v>
      </c>
      <c r="E14317" s="36" t="s">
        <v>253</v>
      </c>
      <c r="F14317" s="15"/>
      <c r="G14317" s="15">
        <v>0</v>
      </c>
      <c r="I14317" s="38" t="s">
        <v>247</v>
      </c>
      <c r="J14317" s="15">
        <v>2.2000000000000002</v>
      </c>
    </row>
    <row r="14318" spans="1:10" x14ac:dyDescent="0.3">
      <c r="A14318" s="38" t="s">
        <v>247</v>
      </c>
      <c r="B14318" s="15">
        <v>237000</v>
      </c>
      <c r="C14318" s="15">
        <v>2552500</v>
      </c>
      <c r="E14318" s="35" t="s">
        <v>267</v>
      </c>
      <c r="F14318" s="15">
        <v>357000</v>
      </c>
      <c r="G14318" s="15">
        <v>357000</v>
      </c>
      <c r="I14318" s="38" t="s">
        <v>249</v>
      </c>
      <c r="J14318" s="15">
        <v>2.1</v>
      </c>
    </row>
    <row r="14319" spans="1:10" x14ac:dyDescent="0.3">
      <c r="A14319" s="38" t="s">
        <v>249</v>
      </c>
      <c r="B14319" s="15">
        <v>189900</v>
      </c>
      <c r="C14319" s="15">
        <v>1615450</v>
      </c>
      <c r="E14319" s="36" t="s">
        <v>246</v>
      </c>
      <c r="F14319" s="15">
        <v>170000</v>
      </c>
      <c r="G14319" s="15">
        <v>170000</v>
      </c>
      <c r="I14319" s="38" t="s">
        <v>251</v>
      </c>
      <c r="J14319" s="15">
        <v>2.5</v>
      </c>
    </row>
    <row r="14320" spans="1:10" x14ac:dyDescent="0.3">
      <c r="A14320" s="38" t="s">
        <v>251</v>
      </c>
      <c r="B14320" s="15">
        <v>658000</v>
      </c>
      <c r="C14320" s="15">
        <v>2284950</v>
      </c>
      <c r="E14320" s="36" t="s">
        <v>248</v>
      </c>
      <c r="F14320" s="15"/>
      <c r="G14320" s="15">
        <v>0</v>
      </c>
      <c r="I14320" s="38" t="s">
        <v>254</v>
      </c>
      <c r="J14320" s="15">
        <v>2.9</v>
      </c>
    </row>
    <row r="14321" spans="1:10" x14ac:dyDescent="0.3">
      <c r="A14321" s="38" t="s">
        <v>254</v>
      </c>
      <c r="B14321" s="15">
        <v>752000</v>
      </c>
      <c r="C14321" s="15">
        <v>3050990</v>
      </c>
      <c r="E14321" s="36" t="s">
        <v>250</v>
      </c>
      <c r="F14321" s="15"/>
      <c r="G14321" s="15">
        <v>0</v>
      </c>
      <c r="I14321" s="38" t="s">
        <v>257</v>
      </c>
      <c r="J14321" s="15">
        <v>3.3</v>
      </c>
    </row>
    <row r="14322" spans="1:10" x14ac:dyDescent="0.3">
      <c r="A14322" s="38" t="s">
        <v>257</v>
      </c>
      <c r="B14322" s="15">
        <v>440500</v>
      </c>
      <c r="C14322" s="15">
        <v>684000</v>
      </c>
      <c r="E14322" s="37" t="s">
        <v>252</v>
      </c>
      <c r="F14322" s="15"/>
      <c r="G14322" s="15">
        <v>0</v>
      </c>
      <c r="I14322" s="38" t="s">
        <v>252</v>
      </c>
      <c r="J14322" s="15">
        <v>3.7</v>
      </c>
    </row>
    <row r="14323" spans="1:10" x14ac:dyDescent="0.3">
      <c r="A14323" s="38" t="s">
        <v>252</v>
      </c>
      <c r="B14323" s="15">
        <v>269850</v>
      </c>
      <c r="C14323" s="15">
        <v>1625020</v>
      </c>
      <c r="E14323" s="37" t="s">
        <v>255</v>
      </c>
      <c r="F14323" s="15"/>
      <c r="G14323" s="15">
        <v>0</v>
      </c>
      <c r="I14323" s="38" t="s">
        <v>255</v>
      </c>
      <c r="J14323" s="15">
        <v>3.8</v>
      </c>
    </row>
    <row r="14324" spans="1:10" x14ac:dyDescent="0.3">
      <c r="A14324" s="38" t="s">
        <v>255</v>
      </c>
      <c r="B14324" s="15">
        <v>660450</v>
      </c>
      <c r="C14324" s="15">
        <v>835400</v>
      </c>
      <c r="E14324" s="37" t="s">
        <v>258</v>
      </c>
      <c r="F14324" s="15"/>
      <c r="G14324" s="15">
        <v>0</v>
      </c>
      <c r="I14324" s="38" t="s">
        <v>258</v>
      </c>
      <c r="J14324" s="15">
        <v>4.2</v>
      </c>
    </row>
    <row r="14325" spans="1:10" x14ac:dyDescent="0.3">
      <c r="A14325" s="38" t="s">
        <v>258</v>
      </c>
      <c r="B14325" s="15">
        <v>227500</v>
      </c>
      <c r="C14325" s="15">
        <v>1135500</v>
      </c>
      <c r="E14325" s="36" t="s">
        <v>253</v>
      </c>
      <c r="F14325" s="15">
        <v>187000</v>
      </c>
      <c r="G14325" s="15">
        <v>187000</v>
      </c>
      <c r="I14325" s="38" t="s">
        <v>260</v>
      </c>
      <c r="J14325" s="15">
        <v>4.3</v>
      </c>
    </row>
    <row r="14326" spans="1:10" x14ac:dyDescent="0.3">
      <c r="A14326" s="38" t="s">
        <v>260</v>
      </c>
      <c r="B14326" s="15">
        <v>799000</v>
      </c>
      <c r="C14326" s="15">
        <v>1834980</v>
      </c>
      <c r="E14326" s="35" t="s">
        <v>268</v>
      </c>
      <c r="F14326" s="15">
        <v>1442450</v>
      </c>
      <c r="G14326" s="15">
        <v>2016200</v>
      </c>
      <c r="I14326" s="38" t="s">
        <v>262</v>
      </c>
      <c r="J14326" s="15">
        <v>3.9</v>
      </c>
    </row>
    <row r="14327" spans="1:10" x14ac:dyDescent="0.3">
      <c r="A14327" s="38" t="s">
        <v>262</v>
      </c>
      <c r="B14327" s="15">
        <v>192500</v>
      </c>
      <c r="C14327" s="15">
        <v>787450</v>
      </c>
      <c r="E14327" s="36" t="s">
        <v>246</v>
      </c>
      <c r="F14327" s="15">
        <v>390800</v>
      </c>
      <c r="G14327" s="15">
        <v>390800</v>
      </c>
      <c r="I14327" s="38" t="s">
        <v>263</v>
      </c>
      <c r="J14327" s="15">
        <v>3.3</v>
      </c>
    </row>
    <row r="14328" spans="1:10" x14ac:dyDescent="0.3">
      <c r="A14328" s="38" t="s">
        <v>263</v>
      </c>
      <c r="B14328" s="15">
        <v>287450</v>
      </c>
      <c r="C14328" s="15">
        <v>574900</v>
      </c>
      <c r="E14328" s="36" t="s">
        <v>248</v>
      </c>
      <c r="F14328" s="15"/>
      <c r="G14328" s="15">
        <v>0</v>
      </c>
      <c r="I14328" s="35" t="s">
        <v>256</v>
      </c>
      <c r="J14328" s="15"/>
    </row>
    <row r="14329" spans="1:10" x14ac:dyDescent="0.3">
      <c r="A14329" s="35" t="s">
        <v>267</v>
      </c>
      <c r="B14329" s="15"/>
      <c r="C14329" s="15"/>
      <c r="E14329" s="36" t="s">
        <v>250</v>
      </c>
      <c r="F14329" s="15">
        <v>539250</v>
      </c>
      <c r="G14329" s="15">
        <v>800500</v>
      </c>
      <c r="I14329" s="38" t="s">
        <v>245</v>
      </c>
      <c r="J14329" s="15">
        <v>3.4</v>
      </c>
    </row>
    <row r="14330" spans="1:10" x14ac:dyDescent="0.3">
      <c r="A14330" s="38" t="s">
        <v>245</v>
      </c>
      <c r="B14330" s="15">
        <v>410900</v>
      </c>
      <c r="C14330" s="15">
        <v>410900</v>
      </c>
      <c r="E14330" s="37" t="s">
        <v>252</v>
      </c>
      <c r="F14330" s="15">
        <v>261250</v>
      </c>
      <c r="G14330" s="15">
        <v>522500</v>
      </c>
      <c r="I14330" s="38" t="s">
        <v>247</v>
      </c>
      <c r="J14330" s="15">
        <v>3.4</v>
      </c>
    </row>
    <row r="14331" spans="1:10" x14ac:dyDescent="0.3">
      <c r="A14331" s="38" t="s">
        <v>247</v>
      </c>
      <c r="B14331" s="15">
        <v>499000</v>
      </c>
      <c r="C14331" s="15">
        <v>1036000</v>
      </c>
      <c r="E14331" s="37" t="s">
        <v>255</v>
      </c>
      <c r="F14331" s="15">
        <v>278000</v>
      </c>
      <c r="G14331" s="15">
        <v>278000</v>
      </c>
      <c r="I14331" s="38" t="s">
        <v>249</v>
      </c>
      <c r="J14331" s="15">
        <v>4.0999999999999996</v>
      </c>
    </row>
    <row r="14332" spans="1:10" x14ac:dyDescent="0.3">
      <c r="A14332" s="38" t="s">
        <v>249</v>
      </c>
      <c r="B14332" s="15">
        <v>501950</v>
      </c>
      <c r="C14332" s="15">
        <v>1521950</v>
      </c>
      <c r="E14332" s="37" t="s">
        <v>258</v>
      </c>
      <c r="F14332" s="15"/>
      <c r="G14332" s="15">
        <v>0</v>
      </c>
      <c r="I14332" s="38" t="s">
        <v>251</v>
      </c>
      <c r="J14332" s="15">
        <v>4.7</v>
      </c>
    </row>
    <row r="14333" spans="1:10" x14ac:dyDescent="0.3">
      <c r="A14333" s="38" t="s">
        <v>251</v>
      </c>
      <c r="B14333" s="15">
        <v>230000</v>
      </c>
      <c r="C14333" s="15">
        <v>915000</v>
      </c>
      <c r="E14333" s="36" t="s">
        <v>253</v>
      </c>
      <c r="F14333" s="15">
        <v>512400</v>
      </c>
      <c r="G14333" s="15">
        <v>824900</v>
      </c>
      <c r="I14333" s="38" t="s">
        <v>254</v>
      </c>
      <c r="J14333" s="15">
        <v>5.5</v>
      </c>
    </row>
    <row r="14334" spans="1:10" x14ac:dyDescent="0.3">
      <c r="A14334" s="38" t="s">
        <v>254</v>
      </c>
      <c r="B14334" s="15">
        <v>240000</v>
      </c>
      <c r="C14334" s="15">
        <v>1247000</v>
      </c>
      <c r="E14334" s="35" t="s">
        <v>269</v>
      </c>
      <c r="F14334" s="15">
        <v>634034</v>
      </c>
      <c r="G14334" s="15">
        <v>949769</v>
      </c>
      <c r="I14334" s="38" t="s">
        <v>257</v>
      </c>
      <c r="J14334" s="15">
        <v>6</v>
      </c>
    </row>
    <row r="14335" spans="1:10" x14ac:dyDescent="0.3">
      <c r="A14335" s="38" t="s">
        <v>257</v>
      </c>
      <c r="B14335" s="15">
        <v>365000</v>
      </c>
      <c r="C14335" s="15">
        <v>1694050</v>
      </c>
      <c r="E14335" s="36" t="s">
        <v>246</v>
      </c>
      <c r="F14335" s="15"/>
      <c r="G14335" s="15">
        <v>0</v>
      </c>
      <c r="I14335" s="38" t="s">
        <v>252</v>
      </c>
      <c r="J14335" s="15">
        <v>6.6</v>
      </c>
    </row>
    <row r="14336" spans="1:10" x14ac:dyDescent="0.3">
      <c r="A14336" s="38" t="s">
        <v>252</v>
      </c>
      <c r="B14336" s="15">
        <v>558500</v>
      </c>
      <c r="C14336" s="15">
        <v>1009000</v>
      </c>
      <c r="E14336" s="36" t="s">
        <v>248</v>
      </c>
      <c r="F14336" s="15">
        <v>315735</v>
      </c>
      <c r="G14336" s="15">
        <v>631470</v>
      </c>
      <c r="I14336" s="38" t="s">
        <v>255</v>
      </c>
      <c r="J14336" s="15">
        <v>7.1</v>
      </c>
    </row>
    <row r="14337" spans="1:10" x14ac:dyDescent="0.3">
      <c r="A14337" s="38" t="s">
        <v>255</v>
      </c>
      <c r="B14337" s="15">
        <v>147900</v>
      </c>
      <c r="C14337" s="15">
        <v>910925</v>
      </c>
      <c r="E14337" s="36" t="s">
        <v>250</v>
      </c>
      <c r="F14337" s="15">
        <v>270000</v>
      </c>
      <c r="G14337" s="15">
        <v>270000</v>
      </c>
      <c r="I14337" s="38" t="s">
        <v>258</v>
      </c>
      <c r="J14337" s="15">
        <v>7</v>
      </c>
    </row>
    <row r="14338" spans="1:10" x14ac:dyDescent="0.3">
      <c r="A14338" s="38" t="s">
        <v>258</v>
      </c>
      <c r="B14338" s="15">
        <v>168750</v>
      </c>
      <c r="C14338" s="15">
        <v>757500</v>
      </c>
      <c r="E14338" s="37" t="s">
        <v>252</v>
      </c>
      <c r="F14338" s="15">
        <v>270000</v>
      </c>
      <c r="G14338" s="15">
        <v>270000</v>
      </c>
      <c r="I14338" s="38" t="s">
        <v>260</v>
      </c>
      <c r="J14338" s="15">
        <v>6.9</v>
      </c>
    </row>
    <row r="14339" spans="1:10" x14ac:dyDescent="0.3">
      <c r="A14339" s="38" t="s">
        <v>260</v>
      </c>
      <c r="B14339" s="15">
        <v>484000</v>
      </c>
      <c r="C14339" s="15">
        <v>1569500</v>
      </c>
      <c r="E14339" s="37" t="s">
        <v>255</v>
      </c>
      <c r="F14339" s="15"/>
      <c r="G14339" s="15">
        <v>0</v>
      </c>
      <c r="I14339" s="38" t="s">
        <v>262</v>
      </c>
      <c r="J14339" s="15">
        <v>6.5</v>
      </c>
    </row>
    <row r="14340" spans="1:10" x14ac:dyDescent="0.3">
      <c r="A14340" s="38" t="s">
        <v>262</v>
      </c>
      <c r="B14340" s="15">
        <v>255000</v>
      </c>
      <c r="C14340" s="15">
        <v>1168104</v>
      </c>
      <c r="E14340" s="37" t="s">
        <v>258</v>
      </c>
      <c r="F14340" s="15"/>
      <c r="G14340" s="15">
        <v>0</v>
      </c>
      <c r="I14340" s="38" t="s">
        <v>263</v>
      </c>
      <c r="J14340" s="15">
        <v>5.9</v>
      </c>
    </row>
    <row r="14341" spans="1:10" x14ac:dyDescent="0.3">
      <c r="A14341" s="38" t="s">
        <v>263</v>
      </c>
      <c r="B14341" s="15">
        <v>85000</v>
      </c>
      <c r="C14341" s="15">
        <v>469950</v>
      </c>
      <c r="E14341" s="36" t="s">
        <v>253</v>
      </c>
      <c r="F14341" s="15">
        <v>48299</v>
      </c>
      <c r="G14341" s="15">
        <v>48299</v>
      </c>
      <c r="I14341" s="35" t="s">
        <v>261</v>
      </c>
      <c r="J14341" s="15"/>
    </row>
    <row r="14342" spans="1:10" x14ac:dyDescent="0.3">
      <c r="A14342" s="35" t="s">
        <v>268</v>
      </c>
      <c r="B14342" s="15"/>
      <c r="C14342" s="15"/>
      <c r="E14342" s="35" t="s">
        <v>270</v>
      </c>
      <c r="F14342" s="15">
        <v>956160</v>
      </c>
      <c r="G14342" s="15">
        <v>1085870</v>
      </c>
      <c r="I14342" s="38" t="s">
        <v>245</v>
      </c>
      <c r="J14342" s="15">
        <v>6.4</v>
      </c>
    </row>
    <row r="14343" spans="1:10" x14ac:dyDescent="0.3">
      <c r="A14343" s="38" t="s">
        <v>245</v>
      </c>
      <c r="B14343" s="15">
        <v>165750</v>
      </c>
      <c r="C14343" s="15">
        <v>1170450</v>
      </c>
      <c r="E14343" s="36" t="s">
        <v>246</v>
      </c>
      <c r="F14343" s="15"/>
      <c r="G14343" s="15">
        <v>0</v>
      </c>
      <c r="I14343" s="38" t="s">
        <v>247</v>
      </c>
      <c r="J14343" s="15">
        <v>6.8</v>
      </c>
    </row>
    <row r="14344" spans="1:10" x14ac:dyDescent="0.3">
      <c r="A14344" s="38" t="s">
        <v>247</v>
      </c>
      <c r="B14344" s="15">
        <v>305500</v>
      </c>
      <c r="C14344" s="15">
        <v>997500</v>
      </c>
      <c r="E14344" s="36" t="s">
        <v>248</v>
      </c>
      <c r="F14344" s="15"/>
      <c r="G14344" s="15">
        <v>0</v>
      </c>
      <c r="I14344" s="38" t="s">
        <v>249</v>
      </c>
      <c r="J14344" s="15">
        <v>7.3</v>
      </c>
    </row>
    <row r="14345" spans="1:10" x14ac:dyDescent="0.3">
      <c r="A14345" s="38" t="s">
        <v>249</v>
      </c>
      <c r="B14345" s="15">
        <v>146200</v>
      </c>
      <c r="C14345" s="15">
        <v>1165150</v>
      </c>
      <c r="E14345" s="36" t="s">
        <v>250</v>
      </c>
      <c r="F14345" s="15">
        <v>650450</v>
      </c>
      <c r="G14345" s="15">
        <v>650450</v>
      </c>
      <c r="I14345" s="38" t="s">
        <v>251</v>
      </c>
      <c r="J14345" s="15">
        <v>7.9</v>
      </c>
    </row>
    <row r="14346" spans="1:10" x14ac:dyDescent="0.3">
      <c r="A14346" s="38" t="s">
        <v>251</v>
      </c>
      <c r="B14346" s="15">
        <v>119000</v>
      </c>
      <c r="C14346" s="15">
        <v>949349</v>
      </c>
      <c r="E14346" s="37" t="s">
        <v>252</v>
      </c>
      <c r="F14346" s="15">
        <v>189500</v>
      </c>
      <c r="G14346" s="15">
        <v>189500</v>
      </c>
      <c r="I14346" s="38" t="s">
        <v>254</v>
      </c>
      <c r="J14346" s="15">
        <v>8.5</v>
      </c>
    </row>
    <row r="14347" spans="1:10" x14ac:dyDescent="0.3">
      <c r="A14347" s="38" t="s">
        <v>254</v>
      </c>
      <c r="B14347" s="15">
        <v>493750</v>
      </c>
      <c r="C14347" s="15">
        <v>2331250</v>
      </c>
      <c r="E14347" s="37" t="s">
        <v>255</v>
      </c>
      <c r="F14347" s="15">
        <v>280950</v>
      </c>
      <c r="G14347" s="15">
        <v>280950</v>
      </c>
      <c r="I14347" s="38" t="s">
        <v>257</v>
      </c>
      <c r="J14347" s="15">
        <v>9.3000000000000007</v>
      </c>
    </row>
    <row r="14348" spans="1:10" x14ac:dyDescent="0.3">
      <c r="A14348" s="38" t="s">
        <v>257</v>
      </c>
      <c r="B14348" s="15">
        <v>179900</v>
      </c>
      <c r="C14348" s="15">
        <v>1502900</v>
      </c>
      <c r="E14348" s="37" t="s">
        <v>258</v>
      </c>
      <c r="F14348" s="15">
        <v>180000</v>
      </c>
      <c r="G14348" s="15">
        <v>180000</v>
      </c>
      <c r="I14348" s="38" t="s">
        <v>252</v>
      </c>
      <c r="J14348" s="15">
        <v>9.5</v>
      </c>
    </row>
    <row r="14349" spans="1:10" x14ac:dyDescent="0.3">
      <c r="A14349" s="38" t="s">
        <v>252</v>
      </c>
      <c r="B14349" s="15">
        <v>189000</v>
      </c>
      <c r="C14349" s="15">
        <v>1527600</v>
      </c>
      <c r="E14349" s="36" t="s">
        <v>253</v>
      </c>
      <c r="F14349" s="15">
        <v>305710</v>
      </c>
      <c r="G14349" s="15">
        <v>435420</v>
      </c>
      <c r="I14349" s="38" t="s">
        <v>255</v>
      </c>
      <c r="J14349" s="15">
        <v>9.6999999999999993</v>
      </c>
    </row>
    <row r="14350" spans="1:10" x14ac:dyDescent="0.3">
      <c r="A14350" s="38" t="s">
        <v>255</v>
      </c>
      <c r="B14350" s="15">
        <v>177500</v>
      </c>
      <c r="C14350" s="15">
        <v>1703500</v>
      </c>
      <c r="E14350" s="35" t="s">
        <v>271</v>
      </c>
      <c r="F14350" s="15">
        <v>1375525</v>
      </c>
      <c r="G14350" s="15">
        <v>2177550</v>
      </c>
      <c r="I14350" s="38" t="s">
        <v>258</v>
      </c>
      <c r="J14350" s="15">
        <v>9.3000000000000007</v>
      </c>
    </row>
    <row r="14351" spans="1:10" x14ac:dyDescent="0.3">
      <c r="A14351" s="38" t="s">
        <v>258</v>
      </c>
      <c r="B14351" s="15">
        <v>235086</v>
      </c>
      <c r="C14351" s="15">
        <v>235086</v>
      </c>
      <c r="E14351" s="36" t="s">
        <v>246</v>
      </c>
      <c r="F14351" s="15">
        <v>575500</v>
      </c>
      <c r="G14351" s="15">
        <v>807500</v>
      </c>
      <c r="I14351" s="38" t="s">
        <v>260</v>
      </c>
      <c r="J14351" s="15">
        <v>9.1999999999999993</v>
      </c>
    </row>
    <row r="14352" spans="1:10" x14ac:dyDescent="0.3">
      <c r="A14352" s="38" t="s">
        <v>260</v>
      </c>
      <c r="B14352" s="15">
        <v>373250</v>
      </c>
      <c r="C14352" s="15">
        <v>1769994</v>
      </c>
      <c r="E14352" s="36" t="s">
        <v>248</v>
      </c>
      <c r="F14352" s="15">
        <v>211825</v>
      </c>
      <c r="G14352" s="15">
        <v>423650</v>
      </c>
      <c r="I14352" s="38" t="s">
        <v>262</v>
      </c>
      <c r="J14352" s="15">
        <v>9</v>
      </c>
    </row>
    <row r="14353" spans="1:10" x14ac:dyDescent="0.3">
      <c r="A14353" s="38" t="s">
        <v>262</v>
      </c>
      <c r="B14353" s="15">
        <v>306500</v>
      </c>
      <c r="C14353" s="15">
        <v>1760919</v>
      </c>
      <c r="E14353" s="36" t="s">
        <v>250</v>
      </c>
      <c r="F14353" s="15">
        <v>358200</v>
      </c>
      <c r="G14353" s="15">
        <v>716400</v>
      </c>
      <c r="I14353" s="38" t="s">
        <v>263</v>
      </c>
      <c r="J14353" s="15">
        <v>7.9</v>
      </c>
    </row>
    <row r="14354" spans="1:10" x14ac:dyDescent="0.3">
      <c r="A14354" s="38" t="s">
        <v>263</v>
      </c>
      <c r="B14354" s="15">
        <v>595000</v>
      </c>
      <c r="C14354" s="15">
        <v>1113020</v>
      </c>
      <c r="E14354" s="37" t="s">
        <v>252</v>
      </c>
      <c r="F14354" s="15"/>
      <c r="G14354" s="15">
        <v>0</v>
      </c>
      <c r="I14354" s="35" t="s">
        <v>264</v>
      </c>
      <c r="J14354" s="15"/>
    </row>
    <row r="14355" spans="1:10" x14ac:dyDescent="0.3">
      <c r="A14355" s="35" t="s">
        <v>269</v>
      </c>
      <c r="B14355" s="15"/>
      <c r="C14355" s="15"/>
      <c r="E14355" s="37" t="s">
        <v>255</v>
      </c>
      <c r="F14355" s="15"/>
      <c r="G14355" s="15">
        <v>0</v>
      </c>
      <c r="I14355" s="38" t="s">
        <v>245</v>
      </c>
      <c r="J14355" s="15">
        <v>8.6999999999999993</v>
      </c>
    </row>
    <row r="14356" spans="1:10" x14ac:dyDescent="0.3">
      <c r="A14356" s="38" t="s">
        <v>245</v>
      </c>
      <c r="B14356" s="15">
        <v>160450</v>
      </c>
      <c r="C14356" s="15">
        <v>320900</v>
      </c>
      <c r="E14356" s="37" t="s">
        <v>258</v>
      </c>
      <c r="F14356" s="15">
        <v>358200</v>
      </c>
      <c r="G14356" s="15">
        <v>716400</v>
      </c>
      <c r="I14356" s="38" t="s">
        <v>247</v>
      </c>
      <c r="J14356" s="15">
        <v>9.1</v>
      </c>
    </row>
    <row r="14357" spans="1:10" x14ac:dyDescent="0.3">
      <c r="A14357" s="38" t="s">
        <v>247</v>
      </c>
      <c r="B14357" s="15">
        <v>319950</v>
      </c>
      <c r="C14357" s="15">
        <v>773550</v>
      </c>
      <c r="E14357" s="36" t="s">
        <v>253</v>
      </c>
      <c r="F14357" s="15">
        <v>230000</v>
      </c>
      <c r="G14357" s="15">
        <v>230000</v>
      </c>
      <c r="I14357" s="38" t="s">
        <v>249</v>
      </c>
      <c r="J14357" s="15">
        <v>9.1999999999999993</v>
      </c>
    </row>
    <row r="14358" spans="1:10" x14ac:dyDescent="0.3">
      <c r="A14358" s="38" t="s">
        <v>249</v>
      </c>
      <c r="B14358" s="15">
        <v>181000</v>
      </c>
      <c r="C14358" s="15">
        <v>1440745</v>
      </c>
      <c r="E14358" s="35" t="s">
        <v>272</v>
      </c>
      <c r="F14358" s="15">
        <v>1594500</v>
      </c>
      <c r="G14358" s="15">
        <v>1594500</v>
      </c>
      <c r="I14358" s="38" t="s">
        <v>251</v>
      </c>
      <c r="J14358" s="15">
        <v>8.5</v>
      </c>
    </row>
    <row r="14359" spans="1:10" x14ac:dyDescent="0.3">
      <c r="A14359" s="38" t="s">
        <v>251</v>
      </c>
      <c r="B14359" s="15">
        <v>566000</v>
      </c>
      <c r="C14359" s="15">
        <v>1488900</v>
      </c>
      <c r="E14359" s="36" t="s">
        <v>246</v>
      </c>
      <c r="F14359" s="15"/>
      <c r="G14359" s="15">
        <v>0</v>
      </c>
      <c r="I14359" s="38" t="s">
        <v>254</v>
      </c>
      <c r="J14359" s="15">
        <v>8.4</v>
      </c>
    </row>
    <row r="14360" spans="1:10" x14ac:dyDescent="0.3">
      <c r="A14360" s="38" t="s">
        <v>254</v>
      </c>
      <c r="B14360" s="15">
        <v>225250</v>
      </c>
      <c r="C14360" s="15">
        <v>1276950</v>
      </c>
      <c r="E14360" s="36" t="s">
        <v>248</v>
      </c>
      <c r="F14360" s="15">
        <v>357500</v>
      </c>
      <c r="G14360" s="15">
        <v>357500</v>
      </c>
      <c r="I14360" s="38" t="s">
        <v>257</v>
      </c>
      <c r="J14360" s="15">
        <v>8.4</v>
      </c>
    </row>
    <row r="14361" spans="1:10" x14ac:dyDescent="0.3">
      <c r="A14361" s="38" t="s">
        <v>257</v>
      </c>
      <c r="B14361" s="15">
        <v>230000</v>
      </c>
      <c r="C14361" s="15">
        <v>3210700</v>
      </c>
      <c r="E14361" s="36" t="s">
        <v>250</v>
      </c>
      <c r="F14361" s="15">
        <v>360000</v>
      </c>
      <c r="G14361" s="15">
        <v>360000</v>
      </c>
      <c r="I14361" s="38" t="s">
        <v>252</v>
      </c>
      <c r="J14361" s="15">
        <v>8</v>
      </c>
    </row>
    <row r="14362" spans="1:10" x14ac:dyDescent="0.3">
      <c r="A14362" s="38" t="s">
        <v>252</v>
      </c>
      <c r="B14362" s="15">
        <v>491000</v>
      </c>
      <c r="C14362" s="15">
        <v>2288950</v>
      </c>
      <c r="E14362" s="37" t="s">
        <v>252</v>
      </c>
      <c r="F14362" s="15"/>
      <c r="G14362" s="15">
        <v>0</v>
      </c>
      <c r="I14362" s="38" t="s">
        <v>255</v>
      </c>
      <c r="J14362" s="15">
        <v>8.5</v>
      </c>
    </row>
    <row r="14363" spans="1:10" x14ac:dyDescent="0.3">
      <c r="A14363" s="38" t="s">
        <v>255</v>
      </c>
      <c r="B14363" s="15">
        <v>530450</v>
      </c>
      <c r="C14363" s="15">
        <v>2927250</v>
      </c>
      <c r="E14363" s="37" t="s">
        <v>255</v>
      </c>
      <c r="F14363" s="15">
        <v>275000</v>
      </c>
      <c r="G14363" s="15">
        <v>275000</v>
      </c>
      <c r="I14363" s="38" t="s">
        <v>258</v>
      </c>
      <c r="J14363" s="15">
        <v>8.4</v>
      </c>
    </row>
    <row r="14364" spans="1:10" x14ac:dyDescent="0.3">
      <c r="A14364" s="38" t="s">
        <v>258</v>
      </c>
      <c r="B14364" s="15">
        <v>459950</v>
      </c>
      <c r="C14364" s="15">
        <v>2184800</v>
      </c>
      <c r="E14364" s="37" t="s">
        <v>258</v>
      </c>
      <c r="F14364" s="15">
        <v>85000</v>
      </c>
      <c r="G14364" s="15">
        <v>85000</v>
      </c>
      <c r="I14364" s="38" t="s">
        <v>260</v>
      </c>
      <c r="J14364" s="15">
        <v>7.9</v>
      </c>
    </row>
    <row r="14365" spans="1:10" x14ac:dyDescent="0.3">
      <c r="A14365" s="38" t="s">
        <v>260</v>
      </c>
      <c r="B14365" s="15">
        <v>317200</v>
      </c>
      <c r="C14365" s="15">
        <v>2864650</v>
      </c>
      <c r="E14365" s="36" t="s">
        <v>253</v>
      </c>
      <c r="F14365" s="15">
        <v>877000</v>
      </c>
      <c r="G14365" s="15">
        <v>877000</v>
      </c>
      <c r="I14365" s="38" t="s">
        <v>262</v>
      </c>
      <c r="J14365" s="15">
        <v>7.9</v>
      </c>
    </row>
    <row r="14366" spans="1:10" x14ac:dyDescent="0.3">
      <c r="A14366" s="38" t="s">
        <v>262</v>
      </c>
      <c r="B14366" s="15">
        <v>267475</v>
      </c>
      <c r="C14366" s="15">
        <v>2205900</v>
      </c>
      <c r="E14366" s="35" t="s">
        <v>273</v>
      </c>
      <c r="F14366" s="15">
        <v>1560700</v>
      </c>
      <c r="G14366" s="15">
        <v>1822400</v>
      </c>
      <c r="I14366" s="38" t="s">
        <v>263</v>
      </c>
      <c r="J14366" s="15">
        <v>7.5</v>
      </c>
    </row>
    <row r="14367" spans="1:10" x14ac:dyDescent="0.3">
      <c r="A14367" s="38" t="s">
        <v>263</v>
      </c>
      <c r="B14367" s="15">
        <v>583225</v>
      </c>
      <c r="C14367" s="15">
        <v>1341450</v>
      </c>
      <c r="E14367" s="36" t="s">
        <v>246</v>
      </c>
      <c r="F14367" s="15">
        <v>135000</v>
      </c>
      <c r="G14367" s="15">
        <v>135000</v>
      </c>
      <c r="I14367" s="35" t="s">
        <v>266</v>
      </c>
      <c r="J14367" s="15"/>
    </row>
    <row r="14368" spans="1:10" x14ac:dyDescent="0.3">
      <c r="A14368" s="35" t="s">
        <v>270</v>
      </c>
      <c r="B14368" s="15"/>
      <c r="C14368" s="15"/>
      <c r="E14368" s="36" t="s">
        <v>248</v>
      </c>
      <c r="F14368" s="15"/>
      <c r="G14368" s="15">
        <v>0</v>
      </c>
      <c r="I14368" s="38" t="s">
        <v>245</v>
      </c>
      <c r="J14368" s="15">
        <v>7.3</v>
      </c>
    </row>
    <row r="14369" spans="1:10" x14ac:dyDescent="0.3">
      <c r="A14369" s="38" t="s">
        <v>245</v>
      </c>
      <c r="B14369" s="15">
        <v>320000</v>
      </c>
      <c r="C14369" s="15">
        <v>2130498</v>
      </c>
      <c r="E14369" s="36" t="s">
        <v>250</v>
      </c>
      <c r="F14369" s="15">
        <v>950000</v>
      </c>
      <c r="G14369" s="15">
        <v>950000</v>
      </c>
      <c r="I14369" s="38" t="s">
        <v>247</v>
      </c>
      <c r="J14369" s="15">
        <v>7.7</v>
      </c>
    </row>
    <row r="14370" spans="1:10" x14ac:dyDescent="0.3">
      <c r="A14370" s="38" t="s">
        <v>247</v>
      </c>
      <c r="B14370" s="15">
        <v>237500</v>
      </c>
      <c r="C14370" s="15">
        <v>1145900</v>
      </c>
      <c r="E14370" s="37" t="s">
        <v>252</v>
      </c>
      <c r="F14370" s="15">
        <v>550000</v>
      </c>
      <c r="G14370" s="15">
        <v>550000</v>
      </c>
      <c r="I14370" s="38" t="s">
        <v>249</v>
      </c>
      <c r="J14370" s="15">
        <v>7.8</v>
      </c>
    </row>
    <row r="14371" spans="1:10" x14ac:dyDescent="0.3">
      <c r="A14371" s="38" t="s">
        <v>249</v>
      </c>
      <c r="B14371" s="15">
        <v>392500</v>
      </c>
      <c r="C14371" s="15">
        <v>887500</v>
      </c>
      <c r="E14371" s="37" t="s">
        <v>255</v>
      </c>
      <c r="F14371" s="15"/>
      <c r="G14371" s="15">
        <v>0</v>
      </c>
      <c r="I14371" s="38" t="s">
        <v>251</v>
      </c>
      <c r="J14371" s="15">
        <v>7.6</v>
      </c>
    </row>
    <row r="14372" spans="1:10" x14ac:dyDescent="0.3">
      <c r="A14372" s="38" t="s">
        <v>251</v>
      </c>
      <c r="B14372" s="15">
        <v>601500</v>
      </c>
      <c r="C14372" s="15">
        <v>878000</v>
      </c>
      <c r="E14372" s="37" t="s">
        <v>258</v>
      </c>
      <c r="F14372" s="15">
        <v>400000</v>
      </c>
      <c r="G14372" s="15">
        <v>400000</v>
      </c>
      <c r="I14372" s="38" t="s">
        <v>254</v>
      </c>
      <c r="J14372" s="15">
        <v>8.1999999999999993</v>
      </c>
    </row>
    <row r="14373" spans="1:10" x14ac:dyDescent="0.3">
      <c r="A14373" s="38" t="s">
        <v>254</v>
      </c>
      <c r="B14373" s="15">
        <v>411300</v>
      </c>
      <c r="C14373" s="15">
        <v>3375050</v>
      </c>
      <c r="E14373" s="36" t="s">
        <v>253</v>
      </c>
      <c r="F14373" s="15">
        <v>475700</v>
      </c>
      <c r="G14373" s="15">
        <v>737400</v>
      </c>
      <c r="I14373" s="38" t="s">
        <v>257</v>
      </c>
      <c r="J14373" s="15">
        <v>8.5</v>
      </c>
    </row>
    <row r="14374" spans="1:10" x14ac:dyDescent="0.3">
      <c r="A14374" s="38" t="s">
        <v>257</v>
      </c>
      <c r="B14374" s="15">
        <v>370000</v>
      </c>
      <c r="C14374" s="15">
        <v>2225000</v>
      </c>
      <c r="E14374" s="35" t="s">
        <v>274</v>
      </c>
      <c r="F14374" s="15">
        <v>1252000</v>
      </c>
      <c r="G14374" s="15">
        <v>2196900</v>
      </c>
      <c r="I14374" s="38" t="s">
        <v>252</v>
      </c>
      <c r="J14374" s="15">
        <v>9.1999999999999993</v>
      </c>
    </row>
    <row r="14375" spans="1:10" x14ac:dyDescent="0.3">
      <c r="A14375" s="38" t="s">
        <v>252</v>
      </c>
      <c r="B14375" s="15">
        <v>349070</v>
      </c>
      <c r="C14375" s="15">
        <v>2022932</v>
      </c>
      <c r="E14375" s="36" t="s">
        <v>246</v>
      </c>
      <c r="F14375" s="15">
        <v>175000</v>
      </c>
      <c r="G14375" s="15">
        <v>175000</v>
      </c>
      <c r="I14375" s="38" t="s">
        <v>255</v>
      </c>
      <c r="J14375" s="15">
        <v>9.4</v>
      </c>
    </row>
    <row r="14376" spans="1:10" x14ac:dyDescent="0.3">
      <c r="A14376" s="38" t="s">
        <v>255</v>
      </c>
      <c r="B14376" s="15">
        <v>543000</v>
      </c>
      <c r="C14376" s="15">
        <v>3823850</v>
      </c>
      <c r="E14376" s="36" t="s">
        <v>248</v>
      </c>
      <c r="F14376" s="15">
        <v>340000</v>
      </c>
      <c r="G14376" s="15">
        <v>340000</v>
      </c>
      <c r="I14376" s="38" t="s">
        <v>258</v>
      </c>
      <c r="J14376" s="15">
        <v>9.6999999999999993</v>
      </c>
    </row>
    <row r="14377" spans="1:10" x14ac:dyDescent="0.3">
      <c r="A14377" s="38" t="s">
        <v>258</v>
      </c>
      <c r="B14377" s="15">
        <v>264900</v>
      </c>
      <c r="C14377" s="15">
        <v>1733800</v>
      </c>
      <c r="E14377" s="36" t="s">
        <v>250</v>
      </c>
      <c r="F14377" s="15">
        <v>337000</v>
      </c>
      <c r="G14377" s="15">
        <v>337000</v>
      </c>
      <c r="I14377" s="38" t="s">
        <v>260</v>
      </c>
      <c r="J14377" s="15">
        <v>9.8000000000000007</v>
      </c>
    </row>
    <row r="14378" spans="1:10" x14ac:dyDescent="0.3">
      <c r="A14378" s="38" t="s">
        <v>260</v>
      </c>
      <c r="B14378" s="15">
        <v>185099</v>
      </c>
      <c r="C14378" s="15">
        <v>1989148</v>
      </c>
      <c r="E14378" s="37" t="s">
        <v>252</v>
      </c>
      <c r="F14378" s="15"/>
      <c r="G14378" s="15">
        <v>0</v>
      </c>
      <c r="I14378" s="38" t="s">
        <v>262</v>
      </c>
      <c r="J14378" s="15">
        <v>10.199999999999999</v>
      </c>
    </row>
    <row r="14379" spans="1:10" x14ac:dyDescent="0.3">
      <c r="A14379" s="38" t="s">
        <v>262</v>
      </c>
      <c r="B14379" s="15">
        <v>521500</v>
      </c>
      <c r="C14379" s="15">
        <v>2443900</v>
      </c>
      <c r="E14379" s="37" t="s">
        <v>255</v>
      </c>
      <c r="F14379" s="15">
        <v>337000</v>
      </c>
      <c r="G14379" s="15">
        <v>337000</v>
      </c>
      <c r="I14379" s="38" t="s">
        <v>263</v>
      </c>
      <c r="J14379" s="15">
        <v>9.8000000000000007</v>
      </c>
    </row>
    <row r="14380" spans="1:10" x14ac:dyDescent="0.3">
      <c r="A14380" s="38" t="s">
        <v>263</v>
      </c>
      <c r="B14380" s="15">
        <v>184000</v>
      </c>
      <c r="C14380" s="15">
        <v>1855199</v>
      </c>
      <c r="E14380" s="37" t="s">
        <v>258</v>
      </c>
      <c r="F14380" s="15"/>
      <c r="G14380" s="15">
        <v>0</v>
      </c>
      <c r="I14380" s="35" t="s">
        <v>267</v>
      </c>
      <c r="J14380" s="15"/>
    </row>
    <row r="14381" spans="1:10" x14ac:dyDescent="0.3">
      <c r="A14381" s="35" t="s">
        <v>271</v>
      </c>
      <c r="B14381" s="15"/>
      <c r="C14381" s="15"/>
      <c r="E14381" s="36" t="s">
        <v>253</v>
      </c>
      <c r="F14381" s="15">
        <v>400000</v>
      </c>
      <c r="G14381" s="15">
        <v>1344900</v>
      </c>
      <c r="I14381" s="38" t="s">
        <v>245</v>
      </c>
      <c r="J14381" s="15">
        <v>8.5</v>
      </c>
    </row>
    <row r="14382" spans="1:10" x14ac:dyDescent="0.3">
      <c r="A14382" s="38" t="s">
        <v>245</v>
      </c>
      <c r="B14382" s="15">
        <v>249000</v>
      </c>
      <c r="C14382" s="15">
        <v>695000</v>
      </c>
      <c r="E14382" s="35" t="s">
        <v>275</v>
      </c>
      <c r="F14382" s="15">
        <v>883500</v>
      </c>
      <c r="G14382" s="15">
        <v>883500</v>
      </c>
      <c r="I14382" s="38" t="s">
        <v>247</v>
      </c>
      <c r="J14382" s="15">
        <v>8.4</v>
      </c>
    </row>
    <row r="14383" spans="1:10" x14ac:dyDescent="0.3">
      <c r="A14383" s="38" t="s">
        <v>247</v>
      </c>
      <c r="B14383" s="15">
        <v>175000</v>
      </c>
      <c r="C14383" s="15">
        <v>1053300</v>
      </c>
      <c r="E14383" s="36" t="s">
        <v>246</v>
      </c>
      <c r="F14383" s="15">
        <v>579000</v>
      </c>
      <c r="G14383" s="15">
        <v>579000</v>
      </c>
      <c r="I14383" s="38" t="s">
        <v>249</v>
      </c>
      <c r="J14383" s="15">
        <v>8.1</v>
      </c>
    </row>
    <row r="14384" spans="1:10" x14ac:dyDescent="0.3">
      <c r="A14384" s="38" t="s">
        <v>249</v>
      </c>
      <c r="B14384" s="15">
        <v>533850</v>
      </c>
      <c r="C14384" s="15">
        <v>2473850</v>
      </c>
      <c r="E14384" s="36" t="s">
        <v>248</v>
      </c>
      <c r="F14384" s="15"/>
      <c r="G14384" s="15"/>
      <c r="I14384" s="38" t="s">
        <v>251</v>
      </c>
      <c r="J14384" s="15">
        <v>8.1</v>
      </c>
    </row>
    <row r="14385" spans="1:10" x14ac:dyDescent="0.3">
      <c r="A14385" s="38" t="s">
        <v>251</v>
      </c>
      <c r="B14385" s="15">
        <v>445945</v>
      </c>
      <c r="C14385" s="15">
        <v>3290745</v>
      </c>
      <c r="E14385" s="36" t="s">
        <v>250</v>
      </c>
      <c r="F14385" s="15">
        <v>304500</v>
      </c>
      <c r="G14385" s="15">
        <v>304500</v>
      </c>
      <c r="I14385" s="38" t="s">
        <v>254</v>
      </c>
      <c r="J14385" s="15">
        <v>7.7</v>
      </c>
    </row>
    <row r="14386" spans="1:10" x14ac:dyDescent="0.3">
      <c r="A14386" s="38" t="s">
        <v>254</v>
      </c>
      <c r="B14386" s="15">
        <v>445250</v>
      </c>
      <c r="C14386" s="15">
        <v>2164400</v>
      </c>
      <c r="E14386" s="37" t="s">
        <v>252</v>
      </c>
      <c r="F14386" s="15"/>
      <c r="G14386" s="15"/>
      <c r="I14386" s="38" t="s">
        <v>257</v>
      </c>
      <c r="J14386" s="15">
        <v>7.8</v>
      </c>
    </row>
    <row r="14387" spans="1:10" x14ac:dyDescent="0.3">
      <c r="A14387" s="38" t="s">
        <v>257</v>
      </c>
      <c r="B14387" s="15">
        <v>502250</v>
      </c>
      <c r="C14387" s="15">
        <v>2448450</v>
      </c>
      <c r="E14387" s="37" t="s">
        <v>255</v>
      </c>
      <c r="F14387" s="15">
        <v>304500</v>
      </c>
      <c r="G14387" s="15">
        <v>304500</v>
      </c>
      <c r="I14387" s="38" t="s">
        <v>252</v>
      </c>
      <c r="J14387" s="15">
        <v>7.6</v>
      </c>
    </row>
    <row r="14388" spans="1:10" x14ac:dyDescent="0.3">
      <c r="A14388" s="38" t="s">
        <v>252</v>
      </c>
      <c r="B14388" s="15">
        <v>280000</v>
      </c>
      <c r="C14388" s="15">
        <v>2044232</v>
      </c>
      <c r="E14388" s="37" t="s">
        <v>258</v>
      </c>
      <c r="F14388" s="15"/>
      <c r="G14388" s="15"/>
      <c r="I14388" s="38" t="s">
        <v>255</v>
      </c>
      <c r="J14388" s="15">
        <v>7.1</v>
      </c>
    </row>
    <row r="14389" spans="1:10" x14ac:dyDescent="0.3">
      <c r="A14389" s="38" t="s">
        <v>255</v>
      </c>
      <c r="B14389" s="15">
        <v>929250</v>
      </c>
      <c r="C14389" s="15">
        <v>2950500</v>
      </c>
      <c r="E14389" s="36" t="s">
        <v>253</v>
      </c>
      <c r="F14389" s="15"/>
      <c r="G14389" s="15"/>
      <c r="I14389" s="38" t="s">
        <v>258</v>
      </c>
      <c r="J14389" s="15">
        <v>6.8</v>
      </c>
    </row>
    <row r="14390" spans="1:10" x14ac:dyDescent="0.3">
      <c r="A14390" s="38" t="s">
        <v>258</v>
      </c>
      <c r="B14390" s="15">
        <v>530450</v>
      </c>
      <c r="C14390" s="15">
        <v>2683569</v>
      </c>
      <c r="E14390" s="14" t="s">
        <v>276</v>
      </c>
      <c r="F14390" s="15">
        <v>6858844149</v>
      </c>
      <c r="G14390" s="15">
        <v>67302297919</v>
      </c>
      <c r="I14390" s="38" t="s">
        <v>260</v>
      </c>
      <c r="J14390" s="15">
        <v>6.4</v>
      </c>
    </row>
    <row r="14391" spans="1:10" x14ac:dyDescent="0.3">
      <c r="A14391" s="38" t="s">
        <v>260</v>
      </c>
      <c r="B14391" s="15">
        <v>544150</v>
      </c>
      <c r="C14391" s="15">
        <v>2758450</v>
      </c>
      <c r="I14391" s="38" t="s">
        <v>262</v>
      </c>
      <c r="J14391" s="15">
        <v>6.2</v>
      </c>
    </row>
    <row r="14392" spans="1:10" x14ac:dyDescent="0.3">
      <c r="A14392" s="38" t="s">
        <v>262</v>
      </c>
      <c r="B14392" s="15">
        <v>242000</v>
      </c>
      <c r="C14392" s="15">
        <v>952000</v>
      </c>
      <c r="I14392" s="38" t="s">
        <v>263</v>
      </c>
      <c r="J14392" s="15">
        <v>6</v>
      </c>
    </row>
    <row r="14393" spans="1:10" x14ac:dyDescent="0.3">
      <c r="A14393" s="38" t="s">
        <v>263</v>
      </c>
      <c r="B14393" s="15">
        <v>275000</v>
      </c>
      <c r="C14393" s="15">
        <v>2219121</v>
      </c>
      <c r="I14393" s="35" t="s">
        <v>268</v>
      </c>
      <c r="J14393" s="15"/>
    </row>
    <row r="14394" spans="1:10" x14ac:dyDescent="0.3">
      <c r="A14394" s="35" t="s">
        <v>272</v>
      </c>
      <c r="B14394" s="15"/>
      <c r="C14394" s="15"/>
      <c r="I14394" s="38" t="s">
        <v>245</v>
      </c>
      <c r="J14394" s="15">
        <v>5.8</v>
      </c>
    </row>
    <row r="14395" spans="1:10" x14ac:dyDescent="0.3">
      <c r="A14395" s="38" t="s">
        <v>245</v>
      </c>
      <c r="B14395" s="15">
        <v>287925</v>
      </c>
      <c r="C14395" s="15">
        <v>1145850</v>
      </c>
      <c r="I14395" s="38" t="s">
        <v>247</v>
      </c>
      <c r="J14395" s="15">
        <v>5.0999999999999996</v>
      </c>
    </row>
    <row r="14396" spans="1:10" x14ac:dyDescent="0.3">
      <c r="A14396" s="38" t="s">
        <v>247</v>
      </c>
      <c r="B14396" s="15">
        <v>285000</v>
      </c>
      <c r="C14396" s="15">
        <v>2519900</v>
      </c>
      <c r="I14396" s="38" t="s">
        <v>249</v>
      </c>
      <c r="J14396" s="15">
        <v>4.5999999999999996</v>
      </c>
    </row>
    <row r="14397" spans="1:10" x14ac:dyDescent="0.3">
      <c r="A14397" s="38" t="s">
        <v>249</v>
      </c>
      <c r="B14397" s="15">
        <v>293250</v>
      </c>
      <c r="C14397" s="15">
        <v>2256200</v>
      </c>
      <c r="I14397" s="38" t="s">
        <v>251</v>
      </c>
      <c r="J14397" s="15">
        <v>4.5</v>
      </c>
    </row>
    <row r="14398" spans="1:10" x14ac:dyDescent="0.3">
      <c r="A14398" s="38" t="s">
        <v>251</v>
      </c>
      <c r="B14398" s="15">
        <v>526500</v>
      </c>
      <c r="C14398" s="15">
        <v>3101950</v>
      </c>
      <c r="I14398" s="38" t="s">
        <v>254</v>
      </c>
      <c r="J14398" s="15">
        <v>4.5999999999999996</v>
      </c>
    </row>
    <row r="14399" spans="1:10" x14ac:dyDescent="0.3">
      <c r="A14399" s="38" t="s">
        <v>254</v>
      </c>
      <c r="B14399" s="15">
        <v>295000</v>
      </c>
      <c r="C14399" s="15">
        <v>3391000</v>
      </c>
      <c r="I14399" s="38" t="s">
        <v>257</v>
      </c>
      <c r="J14399" s="15">
        <v>4.4000000000000004</v>
      </c>
    </row>
    <row r="14400" spans="1:10" x14ac:dyDescent="0.3">
      <c r="A14400" s="38" t="s">
        <v>257</v>
      </c>
      <c r="B14400" s="15">
        <v>539599</v>
      </c>
      <c r="C14400" s="15">
        <v>6950988</v>
      </c>
      <c r="I14400" s="38" t="s">
        <v>252</v>
      </c>
      <c r="J14400" s="15">
        <v>4.2</v>
      </c>
    </row>
    <row r="14401" spans="1:10" x14ac:dyDescent="0.3">
      <c r="A14401" s="38" t="s">
        <v>252</v>
      </c>
      <c r="B14401" s="15">
        <v>580275</v>
      </c>
      <c r="C14401" s="15">
        <v>3689101</v>
      </c>
      <c r="I14401" s="38" t="s">
        <v>255</v>
      </c>
      <c r="J14401" s="15">
        <v>4.4000000000000004</v>
      </c>
    </row>
    <row r="14402" spans="1:10" x14ac:dyDescent="0.3">
      <c r="A14402" s="38" t="s">
        <v>255</v>
      </c>
      <c r="B14402" s="15">
        <v>785000</v>
      </c>
      <c r="C14402" s="15">
        <v>4000400</v>
      </c>
      <c r="I14402" s="38" t="s">
        <v>258</v>
      </c>
      <c r="J14402" s="15">
        <v>4.2</v>
      </c>
    </row>
    <row r="14403" spans="1:10" x14ac:dyDescent="0.3">
      <c r="A14403" s="38" t="s">
        <v>258</v>
      </c>
      <c r="B14403" s="15">
        <v>749450</v>
      </c>
      <c r="C14403" s="15">
        <v>3170200</v>
      </c>
      <c r="I14403" s="38" t="s">
        <v>260</v>
      </c>
      <c r="J14403" s="15">
        <v>3.7</v>
      </c>
    </row>
    <row r="14404" spans="1:10" x14ac:dyDescent="0.3">
      <c r="A14404" s="38" t="s">
        <v>260</v>
      </c>
      <c r="B14404" s="15">
        <v>1067349</v>
      </c>
      <c r="C14404" s="15">
        <v>3556149</v>
      </c>
      <c r="I14404" s="38" t="s">
        <v>262</v>
      </c>
      <c r="J14404" s="15">
        <v>3.5</v>
      </c>
    </row>
    <row r="14405" spans="1:10" x14ac:dyDescent="0.3">
      <c r="A14405" s="38" t="s">
        <v>262</v>
      </c>
      <c r="B14405" s="15">
        <v>484270</v>
      </c>
      <c r="C14405" s="15">
        <v>3072770</v>
      </c>
      <c r="I14405" s="38" t="s">
        <v>263</v>
      </c>
      <c r="J14405" s="15">
        <v>3.3</v>
      </c>
    </row>
    <row r="14406" spans="1:10" x14ac:dyDescent="0.3">
      <c r="A14406" s="38" t="s">
        <v>263</v>
      </c>
      <c r="B14406" s="15">
        <v>245000</v>
      </c>
      <c r="C14406" s="15">
        <v>2590400</v>
      </c>
      <c r="I14406" s="35" t="s">
        <v>269</v>
      </c>
      <c r="J14406" s="15"/>
    </row>
    <row r="14407" spans="1:10" x14ac:dyDescent="0.3">
      <c r="A14407" s="35" t="s">
        <v>273</v>
      </c>
      <c r="B14407" s="15"/>
      <c r="C14407" s="15"/>
      <c r="I14407" s="38" t="s">
        <v>245</v>
      </c>
      <c r="J14407" s="15">
        <v>2.9</v>
      </c>
    </row>
    <row r="14408" spans="1:10" x14ac:dyDescent="0.3">
      <c r="A14408" s="38" t="s">
        <v>245</v>
      </c>
      <c r="B14408" s="15">
        <v>1112118</v>
      </c>
      <c r="C14408" s="15">
        <v>1966393</v>
      </c>
      <c r="I14408" s="38" t="s">
        <v>247</v>
      </c>
      <c r="J14408" s="15">
        <v>2.9</v>
      </c>
    </row>
    <row r="14409" spans="1:10" x14ac:dyDescent="0.3">
      <c r="A14409" s="38" t="s">
        <v>247</v>
      </c>
      <c r="B14409" s="15">
        <v>1122755</v>
      </c>
      <c r="C14409" s="15">
        <v>2662155</v>
      </c>
      <c r="I14409" s="38" t="s">
        <v>249</v>
      </c>
      <c r="J14409" s="15">
        <v>2.8</v>
      </c>
    </row>
    <row r="14410" spans="1:10" x14ac:dyDescent="0.3">
      <c r="A14410" s="38" t="s">
        <v>249</v>
      </c>
      <c r="B14410" s="15">
        <v>554000</v>
      </c>
      <c r="C14410" s="15">
        <v>2155500</v>
      </c>
      <c r="I14410" s="38" t="s">
        <v>251</v>
      </c>
      <c r="J14410" s="15">
        <v>2.9</v>
      </c>
    </row>
    <row r="14411" spans="1:10" x14ac:dyDescent="0.3">
      <c r="A14411" s="38" t="s">
        <v>251</v>
      </c>
      <c r="B14411" s="15">
        <v>887710</v>
      </c>
      <c r="C14411" s="15">
        <v>3589110</v>
      </c>
      <c r="I14411" s="38" t="s">
        <v>254</v>
      </c>
      <c r="J14411" s="15">
        <v>3.2</v>
      </c>
    </row>
    <row r="14412" spans="1:10" x14ac:dyDescent="0.3">
      <c r="A14412" s="38" t="s">
        <v>254</v>
      </c>
      <c r="B14412" s="15">
        <v>276675</v>
      </c>
      <c r="C14412" s="15">
        <v>2545200</v>
      </c>
      <c r="I14412" s="38" t="s">
        <v>257</v>
      </c>
      <c r="J14412" s="15">
        <v>3.2</v>
      </c>
    </row>
    <row r="14413" spans="1:10" x14ac:dyDescent="0.3">
      <c r="A14413" s="38" t="s">
        <v>257</v>
      </c>
      <c r="B14413" s="15">
        <v>1129190</v>
      </c>
      <c r="C14413" s="15">
        <v>6820994</v>
      </c>
      <c r="I14413" s="38" t="s">
        <v>252</v>
      </c>
      <c r="J14413" s="15">
        <v>3.2</v>
      </c>
    </row>
    <row r="14414" spans="1:10" x14ac:dyDescent="0.3">
      <c r="A14414" s="38" t="s">
        <v>252</v>
      </c>
      <c r="B14414" s="15">
        <v>1231000</v>
      </c>
      <c r="C14414" s="15">
        <v>5467878</v>
      </c>
      <c r="I14414" s="38" t="s">
        <v>255</v>
      </c>
      <c r="J14414" s="15">
        <v>3.5</v>
      </c>
    </row>
    <row r="14415" spans="1:10" x14ac:dyDescent="0.3">
      <c r="A14415" s="38" t="s">
        <v>255</v>
      </c>
      <c r="B14415" s="15">
        <v>720500</v>
      </c>
      <c r="C14415" s="15">
        <v>4951944</v>
      </c>
      <c r="I14415" s="38" t="s">
        <v>258</v>
      </c>
      <c r="J14415" s="15">
        <v>3.5</v>
      </c>
    </row>
    <row r="14416" spans="1:10" x14ac:dyDescent="0.3">
      <c r="A14416" s="38" t="s">
        <v>258</v>
      </c>
      <c r="B14416" s="15">
        <v>897189</v>
      </c>
      <c r="C14416" s="15">
        <v>3157499</v>
      </c>
      <c r="I14416" s="38" t="s">
        <v>260</v>
      </c>
      <c r="J14416" s="15">
        <v>3.4</v>
      </c>
    </row>
    <row r="14417" spans="1:10" x14ac:dyDescent="0.3">
      <c r="A14417" s="38" t="s">
        <v>260</v>
      </c>
      <c r="B14417" s="15">
        <v>312500</v>
      </c>
      <c r="C14417" s="15">
        <v>3645288</v>
      </c>
      <c r="I14417" s="38" t="s">
        <v>262</v>
      </c>
      <c r="J14417" s="15">
        <v>3</v>
      </c>
    </row>
    <row r="14418" spans="1:10" x14ac:dyDescent="0.3">
      <c r="A14418" s="38" t="s">
        <v>262</v>
      </c>
      <c r="B14418" s="15">
        <v>553475</v>
      </c>
      <c r="C14418" s="15">
        <v>3358400</v>
      </c>
      <c r="I14418" s="38" t="s">
        <v>263</v>
      </c>
      <c r="J14418" s="15">
        <v>2.9</v>
      </c>
    </row>
    <row r="14419" spans="1:10" x14ac:dyDescent="0.3">
      <c r="A14419" s="38" t="s">
        <v>263</v>
      </c>
      <c r="B14419" s="15">
        <v>918395</v>
      </c>
      <c r="C14419" s="15">
        <v>3906295</v>
      </c>
      <c r="I14419" s="35" t="s">
        <v>270</v>
      </c>
      <c r="J14419" s="15"/>
    </row>
    <row r="14420" spans="1:10" x14ac:dyDescent="0.3">
      <c r="A14420" s="35" t="s">
        <v>274</v>
      </c>
      <c r="B14420" s="15"/>
      <c r="C14420" s="15"/>
      <c r="I14420" s="38" t="s">
        <v>245</v>
      </c>
      <c r="J14420" s="15">
        <v>2.8</v>
      </c>
    </row>
    <row r="14421" spans="1:10" x14ac:dyDescent="0.3">
      <c r="A14421" s="38" t="s">
        <v>245</v>
      </c>
      <c r="B14421" s="15">
        <v>274600</v>
      </c>
      <c r="C14421" s="15">
        <v>2260600</v>
      </c>
      <c r="I14421" s="38" t="s">
        <v>247</v>
      </c>
      <c r="J14421" s="15">
        <v>2.7</v>
      </c>
    </row>
    <row r="14422" spans="1:10" x14ac:dyDescent="0.3">
      <c r="A14422" s="38" t="s">
        <v>247</v>
      </c>
      <c r="B14422" s="15">
        <v>879685</v>
      </c>
      <c r="C14422" s="15">
        <v>3986930</v>
      </c>
      <c r="I14422" s="38" t="s">
        <v>249</v>
      </c>
      <c r="J14422" s="15">
        <v>2.9</v>
      </c>
    </row>
    <row r="14423" spans="1:10" x14ac:dyDescent="0.3">
      <c r="A14423" s="38" t="s">
        <v>249</v>
      </c>
      <c r="B14423" s="15">
        <v>1319917</v>
      </c>
      <c r="C14423" s="15">
        <v>3047384</v>
      </c>
      <c r="I14423" s="38" t="s">
        <v>251</v>
      </c>
      <c r="J14423" s="15">
        <v>3.3</v>
      </c>
    </row>
    <row r="14424" spans="1:10" x14ac:dyDescent="0.3">
      <c r="A14424" s="38" t="s">
        <v>251</v>
      </c>
      <c r="B14424" s="15">
        <v>1244585</v>
      </c>
      <c r="C14424" s="15">
        <v>4518720</v>
      </c>
      <c r="I14424" s="38" t="s">
        <v>254</v>
      </c>
      <c r="J14424" s="15">
        <v>3.4</v>
      </c>
    </row>
    <row r="14425" spans="1:10" x14ac:dyDescent="0.3">
      <c r="A14425" s="38" t="s">
        <v>254</v>
      </c>
      <c r="B14425" s="15">
        <v>340000</v>
      </c>
      <c r="C14425" s="15">
        <v>3753577</v>
      </c>
      <c r="I14425" s="38" t="s">
        <v>257</v>
      </c>
      <c r="J14425" s="15">
        <v>3.4</v>
      </c>
    </row>
    <row r="14426" spans="1:10" x14ac:dyDescent="0.3">
      <c r="A14426" s="38" t="s">
        <v>257</v>
      </c>
      <c r="B14426" s="15">
        <v>743100</v>
      </c>
      <c r="C14426" s="15">
        <v>4179025</v>
      </c>
      <c r="I14426" s="38" t="s">
        <v>252</v>
      </c>
      <c r="J14426" s="15">
        <v>3.9</v>
      </c>
    </row>
    <row r="14427" spans="1:10" x14ac:dyDescent="0.3">
      <c r="A14427" s="38" t="s">
        <v>252</v>
      </c>
      <c r="B14427" s="15">
        <v>880000</v>
      </c>
      <c r="C14427" s="15">
        <v>3563950</v>
      </c>
      <c r="I14427" s="38" t="s">
        <v>255</v>
      </c>
      <c r="J14427" s="15">
        <v>3.8</v>
      </c>
    </row>
    <row r="14428" spans="1:10" x14ac:dyDescent="0.3">
      <c r="A14428" s="38" t="s">
        <v>255</v>
      </c>
      <c r="B14428" s="15">
        <v>330000</v>
      </c>
      <c r="C14428" s="15">
        <v>5582000</v>
      </c>
      <c r="I14428" s="38" t="s">
        <v>258</v>
      </c>
      <c r="J14428" s="15">
        <v>3.7</v>
      </c>
    </row>
    <row r="14429" spans="1:10" x14ac:dyDescent="0.3">
      <c r="A14429" s="38" t="s">
        <v>258</v>
      </c>
      <c r="B14429" s="15">
        <v>1253999</v>
      </c>
      <c r="C14429" s="15">
        <v>2057999</v>
      </c>
      <c r="I14429" s="38" t="s">
        <v>260</v>
      </c>
      <c r="J14429" s="15">
        <v>3.5</v>
      </c>
    </row>
    <row r="14430" spans="1:10" x14ac:dyDescent="0.3">
      <c r="A14430" s="38" t="s">
        <v>260</v>
      </c>
      <c r="B14430" s="15">
        <v>369975</v>
      </c>
      <c r="C14430" s="15">
        <v>4394349</v>
      </c>
      <c r="I14430" s="38" t="s">
        <v>262</v>
      </c>
      <c r="J14430" s="15">
        <v>3.3</v>
      </c>
    </row>
    <row r="14431" spans="1:10" x14ac:dyDescent="0.3">
      <c r="A14431" s="38" t="s">
        <v>262</v>
      </c>
      <c r="B14431" s="15">
        <v>974239</v>
      </c>
      <c r="C14431" s="15">
        <v>2842889</v>
      </c>
      <c r="I14431" s="38" t="s">
        <v>263</v>
      </c>
      <c r="J14431" s="15">
        <v>2.9</v>
      </c>
    </row>
    <row r="14432" spans="1:10" x14ac:dyDescent="0.3">
      <c r="A14432" s="38" t="s">
        <v>263</v>
      </c>
      <c r="B14432" s="15">
        <v>516000</v>
      </c>
      <c r="C14432" s="15">
        <v>2104000</v>
      </c>
      <c r="I14432" s="35" t="s">
        <v>271</v>
      </c>
      <c r="J14432" s="15"/>
    </row>
    <row r="14433" spans="1:10" x14ac:dyDescent="0.3">
      <c r="A14433" s="35" t="s">
        <v>275</v>
      </c>
      <c r="B14433" s="15"/>
      <c r="C14433" s="15"/>
      <c r="I14433" s="38" t="s">
        <v>245</v>
      </c>
      <c r="J14433" s="15">
        <v>2.8</v>
      </c>
    </row>
    <row r="14434" spans="1:10" x14ac:dyDescent="0.3">
      <c r="A14434" s="38" t="s">
        <v>245</v>
      </c>
      <c r="B14434" s="15">
        <v>355000</v>
      </c>
      <c r="C14434" s="15">
        <v>2374900</v>
      </c>
      <c r="I14434" s="38" t="s">
        <v>247</v>
      </c>
      <c r="J14434" s="15">
        <v>2.5</v>
      </c>
    </row>
    <row r="14435" spans="1:10" x14ac:dyDescent="0.3">
      <c r="A14435" s="38" t="s">
        <v>247</v>
      </c>
      <c r="B14435" s="15">
        <v>629000</v>
      </c>
      <c r="C14435" s="15">
        <v>1606000</v>
      </c>
      <c r="I14435" s="38" t="s">
        <v>249</v>
      </c>
      <c r="J14435" s="15">
        <v>2.2999999999999998</v>
      </c>
    </row>
    <row r="14436" spans="1:10" x14ac:dyDescent="0.3">
      <c r="A14436" s="38" t="s">
        <v>249</v>
      </c>
      <c r="B14436" s="15">
        <v>709500</v>
      </c>
      <c r="C14436" s="15">
        <v>4574950</v>
      </c>
      <c r="I14436" s="38" t="s">
        <v>251</v>
      </c>
      <c r="J14436" s="15">
        <v>2.4</v>
      </c>
    </row>
    <row r="14437" spans="1:10" x14ac:dyDescent="0.3">
      <c r="A14437" s="38" t="s">
        <v>251</v>
      </c>
      <c r="B14437" s="15">
        <v>1145000</v>
      </c>
      <c r="C14437" s="15">
        <v>4461900</v>
      </c>
      <c r="I14437" s="38" t="s">
        <v>254</v>
      </c>
      <c r="J14437" s="15">
        <v>2.4</v>
      </c>
    </row>
    <row r="14438" spans="1:10" x14ac:dyDescent="0.3">
      <c r="A14438" s="38" t="s">
        <v>254</v>
      </c>
      <c r="B14438" s="15">
        <v>872250</v>
      </c>
      <c r="C14438" s="15">
        <v>4965750</v>
      </c>
      <c r="I14438" s="38" t="s">
        <v>257</v>
      </c>
      <c r="J14438" s="15">
        <v>2.4</v>
      </c>
    </row>
    <row r="14439" spans="1:10" x14ac:dyDescent="0.3">
      <c r="A14439" s="38" t="s">
        <v>257</v>
      </c>
      <c r="B14439" s="15">
        <v>1223650</v>
      </c>
      <c r="C14439" s="15">
        <v>5050895</v>
      </c>
      <c r="I14439" s="38" t="s">
        <v>252</v>
      </c>
      <c r="J14439" s="15">
        <v>2.4</v>
      </c>
    </row>
    <row r="14440" spans="1:10" x14ac:dyDescent="0.3">
      <c r="A14440" s="38" t="s">
        <v>252</v>
      </c>
      <c r="B14440" s="15">
        <v>760000</v>
      </c>
      <c r="C14440" s="15">
        <v>4822250</v>
      </c>
      <c r="I14440" s="38" t="s">
        <v>255</v>
      </c>
      <c r="J14440" s="15">
        <v>2.4</v>
      </c>
    </row>
    <row r="14441" spans="1:10" x14ac:dyDescent="0.3">
      <c r="A14441" s="38" t="s">
        <v>255</v>
      </c>
      <c r="B14441" s="15">
        <v>411000</v>
      </c>
      <c r="C14441" s="15">
        <v>5739000</v>
      </c>
      <c r="I14441" s="38" t="s">
        <v>258</v>
      </c>
      <c r="J14441" s="15">
        <v>2.1</v>
      </c>
    </row>
    <row r="14442" spans="1:10" x14ac:dyDescent="0.3">
      <c r="A14442" s="38" t="s">
        <v>258</v>
      </c>
      <c r="B14442" s="15">
        <v>1049000</v>
      </c>
      <c r="C14442" s="15">
        <v>5240200</v>
      </c>
      <c r="I14442" s="38" t="s">
        <v>260</v>
      </c>
      <c r="J14442" s="15">
        <v>2</v>
      </c>
    </row>
    <row r="14443" spans="1:10" x14ac:dyDescent="0.3">
      <c r="A14443" s="38" t="s">
        <v>260</v>
      </c>
      <c r="B14443" s="15">
        <v>381000</v>
      </c>
      <c r="C14443" s="15">
        <v>2351950</v>
      </c>
      <c r="I14443" s="38" t="s">
        <v>262</v>
      </c>
      <c r="J14443" s="15">
        <v>1.7</v>
      </c>
    </row>
    <row r="14444" spans="1:10" x14ac:dyDescent="0.3">
      <c r="A14444" s="38" t="s">
        <v>262</v>
      </c>
      <c r="B14444" s="15">
        <v>427500</v>
      </c>
      <c r="C14444" s="15">
        <v>2496000</v>
      </c>
      <c r="I14444" s="38" t="s">
        <v>263</v>
      </c>
      <c r="J14444" s="15">
        <v>1.5</v>
      </c>
    </row>
    <row r="14445" spans="1:10" x14ac:dyDescent="0.3">
      <c r="A14445" s="14">
        <v>84</v>
      </c>
      <c r="B14445" s="15">
        <v>28538795</v>
      </c>
      <c r="C14445" s="15">
        <v>33305295</v>
      </c>
      <c r="I14445" s="35" t="s">
        <v>272</v>
      </c>
      <c r="J14445" s="15"/>
    </row>
    <row r="14446" spans="1:10" x14ac:dyDescent="0.3">
      <c r="A14446" s="35" t="s">
        <v>259</v>
      </c>
      <c r="B14446" s="15"/>
      <c r="C14446" s="15"/>
      <c r="I14446" s="38" t="s">
        <v>245</v>
      </c>
      <c r="J14446" s="15">
        <v>1.4</v>
      </c>
    </row>
    <row r="14447" spans="1:10" x14ac:dyDescent="0.3">
      <c r="A14447" s="38" t="s">
        <v>245</v>
      </c>
      <c r="B14447" s="15"/>
      <c r="C14447" s="15">
        <v>0</v>
      </c>
      <c r="I14447" s="38" t="s">
        <v>247</v>
      </c>
      <c r="J14447" s="15">
        <v>1.4</v>
      </c>
    </row>
    <row r="14448" spans="1:10" x14ac:dyDescent="0.3">
      <c r="A14448" s="38" t="s">
        <v>247</v>
      </c>
      <c r="B14448" s="15"/>
      <c r="C14448" s="15">
        <v>0</v>
      </c>
      <c r="I14448" s="38" t="s">
        <v>249</v>
      </c>
      <c r="J14448" s="15">
        <v>1.4</v>
      </c>
    </row>
    <row r="14449" spans="1:10" x14ac:dyDescent="0.3">
      <c r="A14449" s="38" t="s">
        <v>249</v>
      </c>
      <c r="B14449" s="15">
        <v>360000</v>
      </c>
      <c r="C14449" s="15">
        <v>360000</v>
      </c>
      <c r="I14449" s="38" t="s">
        <v>251</v>
      </c>
      <c r="J14449" s="15">
        <v>1.6</v>
      </c>
    </row>
    <row r="14450" spans="1:10" x14ac:dyDescent="0.3">
      <c r="A14450" s="38" t="s">
        <v>251</v>
      </c>
      <c r="B14450" s="15">
        <v>168500</v>
      </c>
      <c r="C14450" s="15">
        <v>168500</v>
      </c>
      <c r="I14450" s="38" t="s">
        <v>254</v>
      </c>
      <c r="J14450" s="15">
        <v>1.7</v>
      </c>
    </row>
    <row r="14451" spans="1:10" x14ac:dyDescent="0.3">
      <c r="A14451" s="38" t="s">
        <v>254</v>
      </c>
      <c r="B14451" s="15">
        <v>469950</v>
      </c>
      <c r="C14451" s="15">
        <v>469950</v>
      </c>
      <c r="I14451" s="38" t="s">
        <v>257</v>
      </c>
      <c r="J14451" s="15">
        <v>1.9</v>
      </c>
    </row>
    <row r="14452" spans="1:10" x14ac:dyDescent="0.3">
      <c r="A14452" s="38" t="s">
        <v>257</v>
      </c>
      <c r="B14452" s="15">
        <v>239000</v>
      </c>
      <c r="C14452" s="15">
        <v>239000</v>
      </c>
      <c r="I14452" s="38" t="s">
        <v>252</v>
      </c>
      <c r="J14452" s="15">
        <v>2.4</v>
      </c>
    </row>
    <row r="14453" spans="1:10" x14ac:dyDescent="0.3">
      <c r="A14453" s="38" t="s">
        <v>252</v>
      </c>
      <c r="B14453" s="15">
        <v>369950</v>
      </c>
      <c r="C14453" s="15">
        <v>369950</v>
      </c>
      <c r="I14453" s="38" t="s">
        <v>255</v>
      </c>
      <c r="J14453" s="15">
        <v>2.2999999999999998</v>
      </c>
    </row>
    <row r="14454" spans="1:10" x14ac:dyDescent="0.3">
      <c r="A14454" s="38" t="s">
        <v>255</v>
      </c>
      <c r="B14454" s="15"/>
      <c r="C14454" s="15">
        <v>0</v>
      </c>
      <c r="I14454" s="38" t="s">
        <v>258</v>
      </c>
      <c r="J14454" s="15">
        <v>2.2000000000000002</v>
      </c>
    </row>
    <row r="14455" spans="1:10" x14ac:dyDescent="0.3">
      <c r="A14455" s="38" t="s">
        <v>258</v>
      </c>
      <c r="B14455" s="15">
        <v>243500</v>
      </c>
      <c r="C14455" s="15">
        <v>487000</v>
      </c>
      <c r="I14455" s="38" t="s">
        <v>260</v>
      </c>
      <c r="J14455" s="15">
        <v>2</v>
      </c>
    </row>
    <row r="14456" spans="1:10" x14ac:dyDescent="0.3">
      <c r="A14456" s="38" t="s">
        <v>260</v>
      </c>
      <c r="B14456" s="15">
        <v>155000</v>
      </c>
      <c r="C14456" s="15">
        <v>155000</v>
      </c>
      <c r="I14456" s="38" t="s">
        <v>262</v>
      </c>
      <c r="J14456" s="15">
        <v>1.8</v>
      </c>
    </row>
    <row r="14457" spans="1:10" x14ac:dyDescent="0.3">
      <c r="A14457" s="38" t="s">
        <v>262</v>
      </c>
      <c r="B14457" s="15">
        <v>301700</v>
      </c>
      <c r="C14457" s="15">
        <v>301700</v>
      </c>
      <c r="I14457" s="38" t="s">
        <v>263</v>
      </c>
      <c r="J14457" s="15">
        <v>1.4</v>
      </c>
    </row>
    <row r="14458" spans="1:10" x14ac:dyDescent="0.3">
      <c r="A14458" s="38" t="s">
        <v>263</v>
      </c>
      <c r="B14458" s="15">
        <v>188000</v>
      </c>
      <c r="C14458" s="15">
        <v>188000</v>
      </c>
      <c r="I14458" s="35" t="s">
        <v>273</v>
      </c>
      <c r="J14458" s="15"/>
    </row>
    <row r="14459" spans="1:10" x14ac:dyDescent="0.3">
      <c r="A14459" s="35" t="s">
        <v>265</v>
      </c>
      <c r="B14459" s="15"/>
      <c r="C14459" s="15"/>
      <c r="I14459" s="38" t="s">
        <v>245</v>
      </c>
      <c r="J14459" s="15">
        <v>1.2</v>
      </c>
    </row>
    <row r="14460" spans="1:10" x14ac:dyDescent="0.3">
      <c r="A14460" s="38" t="s">
        <v>245</v>
      </c>
      <c r="B14460" s="15">
        <v>185000</v>
      </c>
      <c r="C14460" s="15">
        <v>185000</v>
      </c>
      <c r="I14460" s="38" t="s">
        <v>247</v>
      </c>
      <c r="J14460" s="15">
        <v>1.1000000000000001</v>
      </c>
    </row>
    <row r="14461" spans="1:10" x14ac:dyDescent="0.3">
      <c r="A14461" s="38" t="s">
        <v>247</v>
      </c>
      <c r="B14461" s="15">
        <v>145000</v>
      </c>
      <c r="C14461" s="15">
        <v>145000</v>
      </c>
      <c r="I14461" s="38" t="s">
        <v>249</v>
      </c>
      <c r="J14461" s="15">
        <v>1.1000000000000001</v>
      </c>
    </row>
    <row r="14462" spans="1:10" x14ac:dyDescent="0.3">
      <c r="A14462" s="38" t="s">
        <v>249</v>
      </c>
      <c r="B14462" s="15">
        <v>402000</v>
      </c>
      <c r="C14462" s="15">
        <v>402000</v>
      </c>
      <c r="I14462" s="38" t="s">
        <v>251</v>
      </c>
      <c r="J14462" s="15">
        <v>1.2</v>
      </c>
    </row>
    <row r="14463" spans="1:10" x14ac:dyDescent="0.3">
      <c r="A14463" s="38" t="s">
        <v>251</v>
      </c>
      <c r="B14463" s="15">
        <v>502450</v>
      </c>
      <c r="C14463" s="15">
        <v>502450</v>
      </c>
      <c r="I14463" s="38" t="s">
        <v>254</v>
      </c>
      <c r="J14463" s="15">
        <v>1.1000000000000001</v>
      </c>
    </row>
    <row r="14464" spans="1:10" x14ac:dyDescent="0.3">
      <c r="A14464" s="38" t="s">
        <v>254</v>
      </c>
      <c r="B14464" s="15">
        <v>428750</v>
      </c>
      <c r="C14464" s="15">
        <v>669500</v>
      </c>
      <c r="I14464" s="38" t="s">
        <v>257</v>
      </c>
      <c r="J14464" s="15">
        <v>1.5</v>
      </c>
    </row>
    <row r="14465" spans="1:10" x14ac:dyDescent="0.3">
      <c r="A14465" s="38" t="s">
        <v>257</v>
      </c>
      <c r="B14465" s="15"/>
      <c r="C14465" s="15">
        <v>0</v>
      </c>
      <c r="I14465" s="38" t="s">
        <v>252</v>
      </c>
      <c r="J14465" s="15">
        <v>1.7</v>
      </c>
    </row>
    <row r="14466" spans="1:10" x14ac:dyDescent="0.3">
      <c r="A14466" s="38" t="s">
        <v>252</v>
      </c>
      <c r="B14466" s="15">
        <v>329500</v>
      </c>
      <c r="C14466" s="15">
        <v>329500</v>
      </c>
      <c r="I14466" s="38" t="s">
        <v>255</v>
      </c>
      <c r="J14466" s="15">
        <v>1.6</v>
      </c>
    </row>
    <row r="14467" spans="1:10" x14ac:dyDescent="0.3">
      <c r="A14467" s="38" t="s">
        <v>255</v>
      </c>
      <c r="B14467" s="15"/>
      <c r="C14467" s="15">
        <v>0</v>
      </c>
      <c r="I14467" s="38" t="s">
        <v>258</v>
      </c>
      <c r="J14467" s="15">
        <v>1.8</v>
      </c>
    </row>
    <row r="14468" spans="1:10" x14ac:dyDescent="0.3">
      <c r="A14468" s="38" t="s">
        <v>258</v>
      </c>
      <c r="B14468" s="15">
        <v>457950</v>
      </c>
      <c r="C14468" s="15">
        <v>457950</v>
      </c>
      <c r="I14468" s="38" t="s">
        <v>260</v>
      </c>
      <c r="J14468" s="15">
        <v>1.6</v>
      </c>
    </row>
    <row r="14469" spans="1:10" x14ac:dyDescent="0.3">
      <c r="A14469" s="38" t="s">
        <v>260</v>
      </c>
      <c r="B14469" s="15"/>
      <c r="C14469" s="15">
        <v>0</v>
      </c>
      <c r="I14469" s="38" t="s">
        <v>262</v>
      </c>
      <c r="J14469" s="15">
        <v>1.2</v>
      </c>
    </row>
    <row r="14470" spans="1:10" x14ac:dyDescent="0.3">
      <c r="A14470" s="38" t="s">
        <v>262</v>
      </c>
      <c r="B14470" s="15"/>
      <c r="C14470" s="15">
        <v>0</v>
      </c>
      <c r="I14470" s="38" t="s">
        <v>263</v>
      </c>
      <c r="J14470" s="15">
        <v>0.9</v>
      </c>
    </row>
    <row r="14471" spans="1:10" x14ac:dyDescent="0.3">
      <c r="A14471" s="38" t="s">
        <v>263</v>
      </c>
      <c r="B14471" s="15"/>
      <c r="C14471" s="15">
        <v>0</v>
      </c>
      <c r="I14471" s="35" t="s">
        <v>274</v>
      </c>
      <c r="J14471" s="15"/>
    </row>
    <row r="14472" spans="1:10" x14ac:dyDescent="0.3">
      <c r="A14472" s="35" t="s">
        <v>244</v>
      </c>
      <c r="B14472" s="15"/>
      <c r="C14472" s="15"/>
      <c r="I14472" s="38" t="s">
        <v>245</v>
      </c>
      <c r="J14472" s="15">
        <v>0.7</v>
      </c>
    </row>
    <row r="14473" spans="1:10" x14ac:dyDescent="0.3">
      <c r="A14473" s="38" t="s">
        <v>245</v>
      </c>
      <c r="B14473" s="15">
        <v>600000</v>
      </c>
      <c r="C14473" s="15">
        <v>600000</v>
      </c>
      <c r="I14473" s="38" t="s">
        <v>247</v>
      </c>
      <c r="J14473" s="15">
        <v>0.8</v>
      </c>
    </row>
    <row r="14474" spans="1:10" x14ac:dyDescent="0.3">
      <c r="A14474" s="38" t="s">
        <v>247</v>
      </c>
      <c r="B14474" s="15">
        <v>247500</v>
      </c>
      <c r="C14474" s="15">
        <v>247500</v>
      </c>
      <c r="I14474" s="38" t="s">
        <v>249</v>
      </c>
      <c r="J14474" s="15">
        <v>0.9</v>
      </c>
    </row>
    <row r="14475" spans="1:10" x14ac:dyDescent="0.3">
      <c r="A14475" s="38" t="s">
        <v>249</v>
      </c>
      <c r="B14475" s="15">
        <v>280000</v>
      </c>
      <c r="C14475" s="15">
        <v>560000</v>
      </c>
      <c r="I14475" s="38" t="s">
        <v>251</v>
      </c>
      <c r="J14475" s="15">
        <v>1.1000000000000001</v>
      </c>
    </row>
    <row r="14476" spans="1:10" x14ac:dyDescent="0.3">
      <c r="A14476" s="38" t="s">
        <v>251</v>
      </c>
      <c r="B14476" s="15">
        <v>310000</v>
      </c>
      <c r="C14476" s="15">
        <v>310000</v>
      </c>
      <c r="I14476" s="38" t="s">
        <v>254</v>
      </c>
      <c r="J14476" s="15">
        <v>1.5</v>
      </c>
    </row>
    <row r="14477" spans="1:10" x14ac:dyDescent="0.3">
      <c r="A14477" s="38" t="s">
        <v>254</v>
      </c>
      <c r="B14477" s="15"/>
      <c r="C14477" s="15">
        <v>0</v>
      </c>
      <c r="I14477" s="38" t="s">
        <v>257</v>
      </c>
      <c r="J14477" s="15">
        <v>1.8</v>
      </c>
    </row>
    <row r="14478" spans="1:10" x14ac:dyDescent="0.3">
      <c r="A14478" s="38" t="s">
        <v>257</v>
      </c>
      <c r="B14478" s="15">
        <v>576000</v>
      </c>
      <c r="C14478" s="15">
        <v>1152000</v>
      </c>
      <c r="I14478" s="38" t="s">
        <v>252</v>
      </c>
      <c r="J14478" s="15">
        <v>1.8</v>
      </c>
    </row>
    <row r="14479" spans="1:10" x14ac:dyDescent="0.3">
      <c r="A14479" s="38" t="s">
        <v>252</v>
      </c>
      <c r="B14479" s="15">
        <v>674950</v>
      </c>
      <c r="C14479" s="15">
        <v>674950</v>
      </c>
      <c r="I14479" s="38" t="s">
        <v>255</v>
      </c>
      <c r="J14479" s="15">
        <v>2.2999999999999998</v>
      </c>
    </row>
    <row r="14480" spans="1:10" x14ac:dyDescent="0.3">
      <c r="A14480" s="38" t="s">
        <v>255</v>
      </c>
      <c r="B14480" s="15">
        <v>545000</v>
      </c>
      <c r="C14480" s="15">
        <v>545000</v>
      </c>
      <c r="I14480" s="38" t="s">
        <v>258</v>
      </c>
      <c r="J14480" s="15">
        <v>2.2000000000000002</v>
      </c>
    </row>
    <row r="14481" spans="1:10" x14ac:dyDescent="0.3">
      <c r="A14481" s="38" t="s">
        <v>258</v>
      </c>
      <c r="B14481" s="15"/>
      <c r="C14481" s="15">
        <v>0</v>
      </c>
      <c r="I14481" s="38" t="s">
        <v>260</v>
      </c>
      <c r="J14481" s="15">
        <v>2.4</v>
      </c>
    </row>
    <row r="14482" spans="1:10" x14ac:dyDescent="0.3">
      <c r="A14482" s="38" t="s">
        <v>260</v>
      </c>
      <c r="B14482" s="15"/>
      <c r="C14482" s="15">
        <v>0</v>
      </c>
      <c r="I14482" s="38" t="s">
        <v>262</v>
      </c>
      <c r="J14482" s="15">
        <v>2.2000000000000002</v>
      </c>
    </row>
    <row r="14483" spans="1:10" x14ac:dyDescent="0.3">
      <c r="A14483" s="38" t="s">
        <v>262</v>
      </c>
      <c r="B14483" s="15"/>
      <c r="C14483" s="15">
        <v>0</v>
      </c>
      <c r="I14483" s="38" t="s">
        <v>263</v>
      </c>
      <c r="J14483" s="15">
        <v>1.5</v>
      </c>
    </row>
    <row r="14484" spans="1:10" x14ac:dyDescent="0.3">
      <c r="A14484" s="38" t="s">
        <v>263</v>
      </c>
      <c r="B14484" s="15"/>
      <c r="C14484" s="15">
        <v>0</v>
      </c>
      <c r="I14484" s="35" t="s">
        <v>275</v>
      </c>
      <c r="J14484" s="15"/>
    </row>
    <row r="14485" spans="1:10" x14ac:dyDescent="0.3">
      <c r="A14485" s="35" t="s">
        <v>256</v>
      </c>
      <c r="B14485" s="15"/>
      <c r="C14485" s="15"/>
      <c r="I14485" s="38" t="s">
        <v>245</v>
      </c>
      <c r="J14485" s="15">
        <v>1.4</v>
      </c>
    </row>
    <row r="14486" spans="1:10" x14ac:dyDescent="0.3">
      <c r="A14486" s="38" t="s">
        <v>245</v>
      </c>
      <c r="B14486" s="15"/>
      <c r="C14486" s="15">
        <v>0</v>
      </c>
      <c r="I14486" s="38" t="s">
        <v>247</v>
      </c>
      <c r="J14486" s="15">
        <v>1.4</v>
      </c>
    </row>
    <row r="14487" spans="1:10" x14ac:dyDescent="0.3">
      <c r="A14487" s="38" t="s">
        <v>247</v>
      </c>
      <c r="B14487" s="15"/>
      <c r="C14487" s="15">
        <v>0</v>
      </c>
      <c r="I14487" s="38" t="s">
        <v>249</v>
      </c>
      <c r="J14487" s="15">
        <v>1.3</v>
      </c>
    </row>
    <row r="14488" spans="1:10" x14ac:dyDescent="0.3">
      <c r="A14488" s="38" t="s">
        <v>249</v>
      </c>
      <c r="B14488" s="15"/>
      <c r="C14488" s="15">
        <v>0</v>
      </c>
      <c r="I14488" s="38" t="s">
        <v>251</v>
      </c>
      <c r="J14488" s="15">
        <v>1.2</v>
      </c>
    </row>
    <row r="14489" spans="1:10" x14ac:dyDescent="0.3">
      <c r="A14489" s="38" t="s">
        <v>251</v>
      </c>
      <c r="B14489" s="15">
        <v>374225</v>
      </c>
      <c r="C14489" s="15">
        <v>748450</v>
      </c>
      <c r="I14489" s="38" t="s">
        <v>254</v>
      </c>
      <c r="J14489" s="15">
        <v>1.8</v>
      </c>
    </row>
    <row r="14490" spans="1:10" x14ac:dyDescent="0.3">
      <c r="A14490" s="38" t="s">
        <v>254</v>
      </c>
      <c r="B14490" s="15">
        <v>789500</v>
      </c>
      <c r="C14490" s="15">
        <v>789500</v>
      </c>
      <c r="I14490" s="38" t="s">
        <v>257</v>
      </c>
      <c r="J14490" s="15">
        <v>2</v>
      </c>
    </row>
    <row r="14491" spans="1:10" x14ac:dyDescent="0.3">
      <c r="A14491" s="38" t="s">
        <v>257</v>
      </c>
      <c r="B14491" s="15">
        <v>219950</v>
      </c>
      <c r="C14491" s="15">
        <v>219950</v>
      </c>
      <c r="I14491" s="38" t="s">
        <v>252</v>
      </c>
      <c r="J14491" s="15">
        <v>1.9</v>
      </c>
    </row>
    <row r="14492" spans="1:10" x14ac:dyDescent="0.3">
      <c r="A14492" s="38" t="s">
        <v>252</v>
      </c>
      <c r="B14492" s="15">
        <v>402450</v>
      </c>
      <c r="C14492" s="15">
        <v>402450</v>
      </c>
      <c r="I14492" s="38" t="s">
        <v>255</v>
      </c>
      <c r="J14492" s="15">
        <v>2</v>
      </c>
    </row>
    <row r="14493" spans="1:10" x14ac:dyDescent="0.3">
      <c r="A14493" s="38" t="s">
        <v>255</v>
      </c>
      <c r="B14493" s="15">
        <v>418000</v>
      </c>
      <c r="C14493" s="15">
        <v>418000</v>
      </c>
      <c r="I14493" s="38" t="s">
        <v>258</v>
      </c>
      <c r="J14493" s="15">
        <v>1.6</v>
      </c>
    </row>
    <row r="14494" spans="1:10" x14ac:dyDescent="0.3">
      <c r="A14494" s="38" t="s">
        <v>258</v>
      </c>
      <c r="B14494" s="15"/>
      <c r="C14494" s="15">
        <v>0</v>
      </c>
      <c r="I14494" s="38" t="s">
        <v>260</v>
      </c>
      <c r="J14494" s="15">
        <v>1.3</v>
      </c>
    </row>
    <row r="14495" spans="1:10" x14ac:dyDescent="0.3">
      <c r="A14495" s="38" t="s">
        <v>260</v>
      </c>
      <c r="B14495" s="15"/>
      <c r="C14495" s="15">
        <v>0</v>
      </c>
      <c r="I14495" s="38" t="s">
        <v>262</v>
      </c>
      <c r="J14495" s="15">
        <v>0.9</v>
      </c>
    </row>
    <row r="14496" spans="1:10" x14ac:dyDescent="0.3">
      <c r="A14496" s="38" t="s">
        <v>262</v>
      </c>
      <c r="B14496" s="15"/>
      <c r="C14496" s="15">
        <v>0</v>
      </c>
      <c r="I14496" s="14">
        <v>340</v>
      </c>
      <c r="J14496" s="15">
        <v>668.3</v>
      </c>
    </row>
    <row r="14497" spans="1:10" x14ac:dyDescent="0.3">
      <c r="A14497" s="38" t="s">
        <v>263</v>
      </c>
      <c r="B14497" s="15"/>
      <c r="C14497" s="15">
        <v>0</v>
      </c>
      <c r="I14497" s="35" t="s">
        <v>244</v>
      </c>
      <c r="J14497" s="15"/>
    </row>
    <row r="14498" spans="1:10" x14ac:dyDescent="0.3">
      <c r="A14498" s="35" t="s">
        <v>261</v>
      </c>
      <c r="B14498" s="15"/>
      <c r="C14498" s="15"/>
      <c r="I14498" s="38" t="s">
        <v>245</v>
      </c>
      <c r="J14498" s="15">
        <v>1.4</v>
      </c>
    </row>
    <row r="14499" spans="1:10" x14ac:dyDescent="0.3">
      <c r="A14499" s="38" t="s">
        <v>245</v>
      </c>
      <c r="B14499" s="15">
        <v>239500</v>
      </c>
      <c r="C14499" s="15">
        <v>239500</v>
      </c>
      <c r="I14499" s="38" t="s">
        <v>247</v>
      </c>
      <c r="J14499" s="15">
        <v>1.4</v>
      </c>
    </row>
    <row r="14500" spans="1:10" x14ac:dyDescent="0.3">
      <c r="A14500" s="38" t="s">
        <v>247</v>
      </c>
      <c r="B14500" s="15"/>
      <c r="C14500" s="15">
        <v>0</v>
      </c>
      <c r="I14500" s="38" t="s">
        <v>249</v>
      </c>
      <c r="J14500" s="15">
        <v>1.6</v>
      </c>
    </row>
    <row r="14501" spans="1:10" x14ac:dyDescent="0.3">
      <c r="A14501" s="38" t="s">
        <v>249</v>
      </c>
      <c r="B14501" s="15">
        <v>405000</v>
      </c>
      <c r="C14501" s="15">
        <v>405000</v>
      </c>
      <c r="I14501" s="38" t="s">
        <v>251</v>
      </c>
      <c r="J14501" s="15">
        <v>1.9</v>
      </c>
    </row>
    <row r="14502" spans="1:10" x14ac:dyDescent="0.3">
      <c r="A14502" s="38" t="s">
        <v>251</v>
      </c>
      <c r="B14502" s="15"/>
      <c r="C14502" s="15">
        <v>0</v>
      </c>
      <c r="I14502" s="38" t="s">
        <v>254</v>
      </c>
      <c r="J14502" s="15">
        <v>2.2000000000000002</v>
      </c>
    </row>
    <row r="14503" spans="1:10" x14ac:dyDescent="0.3">
      <c r="A14503" s="38" t="s">
        <v>254</v>
      </c>
      <c r="B14503" s="15"/>
      <c r="C14503" s="15">
        <v>0</v>
      </c>
      <c r="I14503" s="38" t="s">
        <v>257</v>
      </c>
      <c r="J14503" s="15">
        <v>2.2000000000000002</v>
      </c>
    </row>
    <row r="14504" spans="1:10" x14ac:dyDescent="0.3">
      <c r="A14504" s="38" t="s">
        <v>257</v>
      </c>
      <c r="B14504" s="15"/>
      <c r="C14504" s="15">
        <v>0</v>
      </c>
      <c r="I14504" s="38" t="s">
        <v>252</v>
      </c>
      <c r="J14504" s="15">
        <v>2.4</v>
      </c>
    </row>
    <row r="14505" spans="1:10" x14ac:dyDescent="0.3">
      <c r="A14505" s="38" t="s">
        <v>252</v>
      </c>
      <c r="B14505" s="15"/>
      <c r="C14505" s="15">
        <v>0</v>
      </c>
      <c r="I14505" s="38" t="s">
        <v>255</v>
      </c>
      <c r="J14505" s="15">
        <v>2.7</v>
      </c>
    </row>
    <row r="14506" spans="1:10" x14ac:dyDescent="0.3">
      <c r="A14506" s="38" t="s">
        <v>255</v>
      </c>
      <c r="B14506" s="15"/>
      <c r="C14506" s="15">
        <v>0</v>
      </c>
      <c r="I14506" s="38" t="s">
        <v>258</v>
      </c>
      <c r="J14506" s="15">
        <v>2.8</v>
      </c>
    </row>
    <row r="14507" spans="1:10" x14ac:dyDescent="0.3">
      <c r="A14507" s="38" t="s">
        <v>258</v>
      </c>
      <c r="B14507" s="15"/>
      <c r="C14507" s="15">
        <v>0</v>
      </c>
      <c r="I14507" s="38" t="s">
        <v>260</v>
      </c>
      <c r="J14507" s="15">
        <v>3</v>
      </c>
    </row>
    <row r="14508" spans="1:10" x14ac:dyDescent="0.3">
      <c r="A14508" s="38" t="s">
        <v>260</v>
      </c>
      <c r="B14508" s="15"/>
      <c r="C14508" s="15">
        <v>0</v>
      </c>
      <c r="I14508" s="38" t="s">
        <v>262</v>
      </c>
      <c r="J14508" s="15">
        <v>2.8</v>
      </c>
    </row>
    <row r="14509" spans="1:10" x14ac:dyDescent="0.3">
      <c r="A14509" s="38" t="s">
        <v>262</v>
      </c>
      <c r="B14509" s="15"/>
      <c r="C14509" s="15">
        <v>0</v>
      </c>
      <c r="I14509" s="38" t="s">
        <v>263</v>
      </c>
      <c r="J14509" s="15">
        <v>2.4</v>
      </c>
    </row>
    <row r="14510" spans="1:10" x14ac:dyDescent="0.3">
      <c r="A14510" s="38" t="s">
        <v>263</v>
      </c>
      <c r="B14510" s="15"/>
      <c r="C14510" s="15">
        <v>0</v>
      </c>
      <c r="I14510" s="35" t="s">
        <v>256</v>
      </c>
      <c r="J14510" s="15"/>
    </row>
    <row r="14511" spans="1:10" x14ac:dyDescent="0.3">
      <c r="A14511" s="35" t="s">
        <v>264</v>
      </c>
      <c r="B14511" s="15"/>
      <c r="C14511" s="15"/>
      <c r="I14511" s="38" t="s">
        <v>245</v>
      </c>
      <c r="J14511" s="15">
        <v>2.1</v>
      </c>
    </row>
    <row r="14512" spans="1:10" x14ac:dyDescent="0.3">
      <c r="A14512" s="38" t="s">
        <v>245</v>
      </c>
      <c r="B14512" s="15"/>
      <c r="C14512" s="15">
        <v>0</v>
      </c>
      <c r="I14512" s="38" t="s">
        <v>247</v>
      </c>
      <c r="J14512" s="15">
        <v>2.6</v>
      </c>
    </row>
    <row r="14513" spans="1:10" x14ac:dyDescent="0.3">
      <c r="A14513" s="38" t="s">
        <v>247</v>
      </c>
      <c r="B14513" s="15">
        <v>208900</v>
      </c>
      <c r="C14513" s="15">
        <v>208900</v>
      </c>
      <c r="I14513" s="38" t="s">
        <v>249</v>
      </c>
      <c r="J14513" s="15">
        <v>3.2</v>
      </c>
    </row>
    <row r="14514" spans="1:10" x14ac:dyDescent="0.3">
      <c r="A14514" s="38" t="s">
        <v>249</v>
      </c>
      <c r="B14514" s="15"/>
      <c r="C14514" s="15">
        <v>0</v>
      </c>
      <c r="I14514" s="38" t="s">
        <v>251</v>
      </c>
      <c r="J14514" s="15">
        <v>3.4</v>
      </c>
    </row>
    <row r="14515" spans="1:10" x14ac:dyDescent="0.3">
      <c r="A14515" s="38" t="s">
        <v>251</v>
      </c>
      <c r="B14515" s="15"/>
      <c r="C14515" s="15">
        <v>0</v>
      </c>
      <c r="I14515" s="38" t="s">
        <v>254</v>
      </c>
      <c r="J14515" s="15">
        <v>4.0999999999999996</v>
      </c>
    </row>
    <row r="14516" spans="1:10" x14ac:dyDescent="0.3">
      <c r="A14516" s="38" t="s">
        <v>254</v>
      </c>
      <c r="B14516" s="15">
        <v>135000</v>
      </c>
      <c r="C14516" s="15">
        <v>135000</v>
      </c>
      <c r="I14516" s="38" t="s">
        <v>257</v>
      </c>
      <c r="J14516" s="15">
        <v>4.9000000000000004</v>
      </c>
    </row>
    <row r="14517" spans="1:10" x14ac:dyDescent="0.3">
      <c r="A14517" s="38" t="s">
        <v>257</v>
      </c>
      <c r="B14517" s="15">
        <v>275000</v>
      </c>
      <c r="C14517" s="15">
        <v>275000</v>
      </c>
      <c r="I14517" s="38" t="s">
        <v>252</v>
      </c>
      <c r="J14517" s="15">
        <v>5.2</v>
      </c>
    </row>
    <row r="14518" spans="1:10" x14ac:dyDescent="0.3">
      <c r="A14518" s="38" t="s">
        <v>252</v>
      </c>
      <c r="B14518" s="15"/>
      <c r="C14518" s="15">
        <v>0</v>
      </c>
      <c r="I14518" s="38" t="s">
        <v>255</v>
      </c>
      <c r="J14518" s="15">
        <v>5.8</v>
      </c>
    </row>
    <row r="14519" spans="1:10" x14ac:dyDescent="0.3">
      <c r="A14519" s="38" t="s">
        <v>255</v>
      </c>
      <c r="B14519" s="15"/>
      <c r="C14519" s="15">
        <v>0</v>
      </c>
      <c r="I14519" s="38" t="s">
        <v>258</v>
      </c>
      <c r="J14519" s="15">
        <v>6.6</v>
      </c>
    </row>
    <row r="14520" spans="1:10" x14ac:dyDescent="0.3">
      <c r="A14520" s="38" t="s">
        <v>258</v>
      </c>
      <c r="B14520" s="15">
        <v>404000</v>
      </c>
      <c r="C14520" s="15">
        <v>404000</v>
      </c>
      <c r="I14520" s="38" t="s">
        <v>260</v>
      </c>
      <c r="J14520" s="15">
        <v>6.2</v>
      </c>
    </row>
    <row r="14521" spans="1:10" x14ac:dyDescent="0.3">
      <c r="A14521" s="38" t="s">
        <v>260</v>
      </c>
      <c r="B14521" s="15">
        <v>197000</v>
      </c>
      <c r="C14521" s="15">
        <v>197000</v>
      </c>
      <c r="I14521" s="38" t="s">
        <v>262</v>
      </c>
      <c r="J14521" s="15">
        <v>6</v>
      </c>
    </row>
    <row r="14522" spans="1:10" x14ac:dyDescent="0.3">
      <c r="A14522" s="38" t="s">
        <v>262</v>
      </c>
      <c r="B14522" s="15"/>
      <c r="C14522" s="15">
        <v>0</v>
      </c>
      <c r="I14522" s="38" t="s">
        <v>263</v>
      </c>
      <c r="J14522" s="15">
        <v>5.2</v>
      </c>
    </row>
    <row r="14523" spans="1:10" x14ac:dyDescent="0.3">
      <c r="A14523" s="38" t="s">
        <v>263</v>
      </c>
      <c r="B14523" s="15">
        <v>205000</v>
      </c>
      <c r="C14523" s="15">
        <v>205000</v>
      </c>
      <c r="I14523" s="35" t="s">
        <v>261</v>
      </c>
      <c r="J14523" s="15"/>
    </row>
    <row r="14524" spans="1:10" x14ac:dyDescent="0.3">
      <c r="A14524" s="35" t="s">
        <v>266</v>
      </c>
      <c r="B14524" s="15"/>
      <c r="C14524" s="15"/>
      <c r="I14524" s="38" t="s">
        <v>245</v>
      </c>
      <c r="J14524" s="15">
        <v>5.8</v>
      </c>
    </row>
    <row r="14525" spans="1:10" x14ac:dyDescent="0.3">
      <c r="A14525" s="38" t="s">
        <v>245</v>
      </c>
      <c r="B14525" s="15"/>
      <c r="C14525" s="15">
        <v>0</v>
      </c>
      <c r="I14525" s="38" t="s">
        <v>247</v>
      </c>
      <c r="J14525" s="15">
        <v>6.1</v>
      </c>
    </row>
    <row r="14526" spans="1:10" x14ac:dyDescent="0.3">
      <c r="A14526" s="38" t="s">
        <v>247</v>
      </c>
      <c r="B14526" s="15"/>
      <c r="C14526" s="15">
        <v>0</v>
      </c>
      <c r="I14526" s="38" t="s">
        <v>249</v>
      </c>
      <c r="J14526" s="15">
        <v>6.9</v>
      </c>
    </row>
    <row r="14527" spans="1:10" x14ac:dyDescent="0.3">
      <c r="A14527" s="38" t="s">
        <v>249</v>
      </c>
      <c r="B14527" s="15"/>
      <c r="C14527" s="15">
        <v>0</v>
      </c>
      <c r="I14527" s="38" t="s">
        <v>251</v>
      </c>
      <c r="J14527" s="15">
        <v>7.5</v>
      </c>
    </row>
    <row r="14528" spans="1:10" x14ac:dyDescent="0.3">
      <c r="A14528" s="38" t="s">
        <v>251</v>
      </c>
      <c r="B14528" s="15">
        <v>245000</v>
      </c>
      <c r="C14528" s="15">
        <v>245000</v>
      </c>
      <c r="I14528" s="38" t="s">
        <v>254</v>
      </c>
      <c r="J14528" s="15">
        <v>8.8000000000000007</v>
      </c>
    </row>
    <row r="14529" spans="1:10" x14ac:dyDescent="0.3">
      <c r="A14529" s="38" t="s">
        <v>254</v>
      </c>
      <c r="B14529" s="15">
        <v>275000</v>
      </c>
      <c r="C14529" s="15">
        <v>275000</v>
      </c>
      <c r="I14529" s="38" t="s">
        <v>257</v>
      </c>
      <c r="J14529" s="15">
        <v>9.1999999999999993</v>
      </c>
    </row>
    <row r="14530" spans="1:10" x14ac:dyDescent="0.3">
      <c r="A14530" s="38" t="s">
        <v>257</v>
      </c>
      <c r="B14530" s="15">
        <v>130000</v>
      </c>
      <c r="C14530" s="15">
        <v>130000</v>
      </c>
      <c r="I14530" s="38" t="s">
        <v>252</v>
      </c>
      <c r="J14530" s="15">
        <v>9.4</v>
      </c>
    </row>
    <row r="14531" spans="1:10" x14ac:dyDescent="0.3">
      <c r="A14531" s="38" t="s">
        <v>252</v>
      </c>
      <c r="B14531" s="15"/>
      <c r="C14531" s="15">
        <v>0</v>
      </c>
      <c r="I14531" s="38" t="s">
        <v>255</v>
      </c>
      <c r="J14531" s="15">
        <v>10.4</v>
      </c>
    </row>
    <row r="14532" spans="1:10" x14ac:dyDescent="0.3">
      <c r="A14532" s="38" t="s">
        <v>255</v>
      </c>
      <c r="B14532" s="15"/>
      <c r="C14532" s="15">
        <v>0</v>
      </c>
      <c r="I14532" s="38" t="s">
        <v>258</v>
      </c>
      <c r="J14532" s="15">
        <v>9.4</v>
      </c>
    </row>
    <row r="14533" spans="1:10" x14ac:dyDescent="0.3">
      <c r="A14533" s="38" t="s">
        <v>258</v>
      </c>
      <c r="B14533" s="15">
        <v>567480</v>
      </c>
      <c r="C14533" s="15">
        <v>567480</v>
      </c>
      <c r="I14533" s="38" t="s">
        <v>260</v>
      </c>
      <c r="J14533" s="15">
        <v>9.1999999999999993</v>
      </c>
    </row>
    <row r="14534" spans="1:10" x14ac:dyDescent="0.3">
      <c r="A14534" s="38" t="s">
        <v>260</v>
      </c>
      <c r="B14534" s="15"/>
      <c r="C14534" s="15">
        <v>0</v>
      </c>
      <c r="I14534" s="38" t="s">
        <v>262</v>
      </c>
      <c r="J14534" s="15">
        <v>9</v>
      </c>
    </row>
    <row r="14535" spans="1:10" x14ac:dyDescent="0.3">
      <c r="A14535" s="38" t="s">
        <v>262</v>
      </c>
      <c r="B14535" s="15">
        <v>214000</v>
      </c>
      <c r="C14535" s="15">
        <v>214000</v>
      </c>
      <c r="I14535" s="38" t="s">
        <v>263</v>
      </c>
      <c r="J14535" s="15">
        <v>8.3000000000000007</v>
      </c>
    </row>
    <row r="14536" spans="1:10" x14ac:dyDescent="0.3">
      <c r="A14536" s="38" t="s">
        <v>263</v>
      </c>
      <c r="B14536" s="15"/>
      <c r="C14536" s="15">
        <v>0</v>
      </c>
      <c r="I14536" s="35" t="s">
        <v>264</v>
      </c>
      <c r="J14536" s="15"/>
    </row>
    <row r="14537" spans="1:10" x14ac:dyDescent="0.3">
      <c r="A14537" s="35" t="s">
        <v>267</v>
      </c>
      <c r="B14537" s="15"/>
      <c r="C14537" s="15"/>
      <c r="I14537" s="38" t="s">
        <v>245</v>
      </c>
      <c r="J14537" s="15">
        <v>8.9</v>
      </c>
    </row>
    <row r="14538" spans="1:10" x14ac:dyDescent="0.3">
      <c r="A14538" s="38" t="s">
        <v>245</v>
      </c>
      <c r="B14538" s="15">
        <v>375000</v>
      </c>
      <c r="C14538" s="15">
        <v>375000</v>
      </c>
      <c r="I14538" s="38" t="s">
        <v>247</v>
      </c>
      <c r="J14538" s="15">
        <v>9</v>
      </c>
    </row>
    <row r="14539" spans="1:10" x14ac:dyDescent="0.3">
      <c r="A14539" s="38" t="s">
        <v>247</v>
      </c>
      <c r="B14539" s="15"/>
      <c r="C14539" s="15">
        <v>0</v>
      </c>
      <c r="I14539" s="38" t="s">
        <v>249</v>
      </c>
      <c r="J14539" s="15">
        <v>9.5</v>
      </c>
    </row>
    <row r="14540" spans="1:10" x14ac:dyDescent="0.3">
      <c r="A14540" s="38" t="s">
        <v>249</v>
      </c>
      <c r="B14540" s="15"/>
      <c r="C14540" s="15">
        <v>0</v>
      </c>
      <c r="I14540" s="38" t="s">
        <v>251</v>
      </c>
      <c r="J14540" s="15">
        <v>9.5</v>
      </c>
    </row>
    <row r="14541" spans="1:10" x14ac:dyDescent="0.3">
      <c r="A14541" s="38" t="s">
        <v>251</v>
      </c>
      <c r="B14541" s="15"/>
      <c r="C14541" s="15">
        <v>0</v>
      </c>
      <c r="I14541" s="38" t="s">
        <v>254</v>
      </c>
      <c r="J14541" s="15">
        <v>9.6999999999999993</v>
      </c>
    </row>
    <row r="14542" spans="1:10" x14ac:dyDescent="0.3">
      <c r="A14542" s="38" t="s">
        <v>254</v>
      </c>
      <c r="B14542" s="15">
        <v>432000</v>
      </c>
      <c r="C14542" s="15">
        <v>432000</v>
      </c>
      <c r="I14542" s="38" t="s">
        <v>257</v>
      </c>
      <c r="J14542" s="15">
        <v>9.9</v>
      </c>
    </row>
    <row r="14543" spans="1:10" x14ac:dyDescent="0.3">
      <c r="A14543" s="38" t="s">
        <v>257</v>
      </c>
      <c r="B14543" s="15"/>
      <c r="C14543" s="15">
        <v>0</v>
      </c>
      <c r="I14543" s="38" t="s">
        <v>252</v>
      </c>
      <c r="J14543" s="15">
        <v>10</v>
      </c>
    </row>
    <row r="14544" spans="1:10" x14ac:dyDescent="0.3">
      <c r="A14544" s="38" t="s">
        <v>252</v>
      </c>
      <c r="B14544" s="15"/>
      <c r="C14544" s="15">
        <v>0</v>
      </c>
      <c r="I14544" s="38" t="s">
        <v>255</v>
      </c>
      <c r="J14544" s="15">
        <v>9.1999999999999993</v>
      </c>
    </row>
    <row r="14545" spans="1:10" x14ac:dyDescent="0.3">
      <c r="A14545" s="38" t="s">
        <v>255</v>
      </c>
      <c r="B14545" s="15">
        <v>148000</v>
      </c>
      <c r="C14545" s="15">
        <v>148000</v>
      </c>
      <c r="I14545" s="38" t="s">
        <v>258</v>
      </c>
      <c r="J14545" s="15">
        <v>9.1</v>
      </c>
    </row>
    <row r="14546" spans="1:10" x14ac:dyDescent="0.3">
      <c r="A14546" s="38" t="s">
        <v>258</v>
      </c>
      <c r="B14546" s="15"/>
      <c r="C14546" s="15">
        <v>0</v>
      </c>
      <c r="I14546" s="38" t="s">
        <v>260</v>
      </c>
      <c r="J14546" s="15">
        <v>8.4</v>
      </c>
    </row>
    <row r="14547" spans="1:10" x14ac:dyDescent="0.3">
      <c r="A14547" s="38" t="s">
        <v>260</v>
      </c>
      <c r="B14547" s="15"/>
      <c r="C14547" s="15">
        <v>0</v>
      </c>
      <c r="I14547" s="38" t="s">
        <v>262</v>
      </c>
      <c r="J14547" s="15">
        <v>7.7</v>
      </c>
    </row>
    <row r="14548" spans="1:10" x14ac:dyDescent="0.3">
      <c r="A14548" s="38" t="s">
        <v>262</v>
      </c>
      <c r="B14548" s="15"/>
      <c r="C14548" s="15">
        <v>0</v>
      </c>
      <c r="I14548" s="38" t="s">
        <v>263</v>
      </c>
      <c r="J14548" s="15">
        <v>6.7</v>
      </c>
    </row>
    <row r="14549" spans="1:10" x14ac:dyDescent="0.3">
      <c r="A14549" s="38" t="s">
        <v>263</v>
      </c>
      <c r="B14549" s="15"/>
      <c r="C14549" s="15">
        <v>0</v>
      </c>
      <c r="I14549" s="35" t="s">
        <v>266</v>
      </c>
      <c r="J14549" s="15"/>
    </row>
    <row r="14550" spans="1:10" x14ac:dyDescent="0.3">
      <c r="A14550" s="35" t="s">
        <v>268</v>
      </c>
      <c r="B14550" s="15"/>
      <c r="C14550" s="15"/>
      <c r="I14550" s="38" t="s">
        <v>245</v>
      </c>
      <c r="J14550" s="15">
        <v>7.9</v>
      </c>
    </row>
    <row r="14551" spans="1:10" x14ac:dyDescent="0.3">
      <c r="A14551" s="38" t="s">
        <v>245</v>
      </c>
      <c r="B14551" s="15"/>
      <c r="C14551" s="15">
        <v>0</v>
      </c>
      <c r="I14551" s="38" t="s">
        <v>247</v>
      </c>
      <c r="J14551" s="15">
        <v>7.8</v>
      </c>
    </row>
    <row r="14552" spans="1:10" x14ac:dyDescent="0.3">
      <c r="A14552" s="38" t="s">
        <v>247</v>
      </c>
      <c r="B14552" s="15"/>
      <c r="C14552" s="15">
        <v>0</v>
      </c>
      <c r="I14552" s="38" t="s">
        <v>249</v>
      </c>
      <c r="J14552" s="15">
        <v>8.1999999999999993</v>
      </c>
    </row>
    <row r="14553" spans="1:10" x14ac:dyDescent="0.3">
      <c r="A14553" s="38" t="s">
        <v>249</v>
      </c>
      <c r="B14553" s="15">
        <v>114950</v>
      </c>
      <c r="C14553" s="15">
        <v>114950</v>
      </c>
      <c r="I14553" s="38" t="s">
        <v>251</v>
      </c>
      <c r="J14553" s="15">
        <v>6.9</v>
      </c>
    </row>
    <row r="14554" spans="1:10" x14ac:dyDescent="0.3">
      <c r="A14554" s="38" t="s">
        <v>251</v>
      </c>
      <c r="B14554" s="15"/>
      <c r="C14554" s="15">
        <v>0</v>
      </c>
      <c r="I14554" s="38" t="s">
        <v>254</v>
      </c>
      <c r="J14554" s="15">
        <v>7.6</v>
      </c>
    </row>
    <row r="14555" spans="1:10" x14ac:dyDescent="0.3">
      <c r="A14555" s="38" t="s">
        <v>254</v>
      </c>
      <c r="B14555" s="15"/>
      <c r="C14555" s="15">
        <v>0</v>
      </c>
      <c r="I14555" s="38" t="s">
        <v>257</v>
      </c>
      <c r="J14555" s="15">
        <v>7.6</v>
      </c>
    </row>
    <row r="14556" spans="1:10" x14ac:dyDescent="0.3">
      <c r="A14556" s="38" t="s">
        <v>257</v>
      </c>
      <c r="B14556" s="15">
        <v>169950</v>
      </c>
      <c r="C14556" s="15">
        <v>169950</v>
      </c>
      <c r="I14556" s="38" t="s">
        <v>252</v>
      </c>
      <c r="J14556" s="15">
        <v>8.4</v>
      </c>
    </row>
    <row r="14557" spans="1:10" x14ac:dyDescent="0.3">
      <c r="A14557" s="38" t="s">
        <v>252</v>
      </c>
      <c r="B14557" s="15">
        <v>190500</v>
      </c>
      <c r="C14557" s="15">
        <v>381000</v>
      </c>
      <c r="I14557" s="38" t="s">
        <v>255</v>
      </c>
      <c r="J14557" s="15">
        <v>9</v>
      </c>
    </row>
    <row r="14558" spans="1:10" x14ac:dyDescent="0.3">
      <c r="A14558" s="38" t="s">
        <v>255</v>
      </c>
      <c r="B14558" s="15"/>
      <c r="C14558" s="15">
        <v>0</v>
      </c>
      <c r="I14558" s="38" t="s">
        <v>258</v>
      </c>
      <c r="J14558" s="15">
        <v>9.5</v>
      </c>
    </row>
    <row r="14559" spans="1:10" x14ac:dyDescent="0.3">
      <c r="A14559" s="38" t="s">
        <v>258</v>
      </c>
      <c r="B14559" s="15"/>
      <c r="C14559" s="15">
        <v>0</v>
      </c>
      <c r="I14559" s="38" t="s">
        <v>260</v>
      </c>
      <c r="J14559" s="15">
        <v>9.5</v>
      </c>
    </row>
    <row r="14560" spans="1:10" x14ac:dyDescent="0.3">
      <c r="A14560" s="38" t="s">
        <v>260</v>
      </c>
      <c r="B14560" s="15"/>
      <c r="C14560" s="15">
        <v>0</v>
      </c>
      <c r="I14560" s="38" t="s">
        <v>262</v>
      </c>
      <c r="J14560" s="15">
        <v>8.8000000000000007</v>
      </c>
    </row>
    <row r="14561" spans="1:10" x14ac:dyDescent="0.3">
      <c r="A14561" s="38" t="s">
        <v>262</v>
      </c>
      <c r="B14561" s="15"/>
      <c r="C14561" s="15">
        <v>0</v>
      </c>
      <c r="I14561" s="38" t="s">
        <v>263</v>
      </c>
      <c r="J14561" s="15">
        <v>8.1999999999999993</v>
      </c>
    </row>
    <row r="14562" spans="1:10" x14ac:dyDescent="0.3">
      <c r="A14562" s="38" t="s">
        <v>263</v>
      </c>
      <c r="B14562" s="15"/>
      <c r="C14562" s="15">
        <v>0</v>
      </c>
      <c r="I14562" s="35" t="s">
        <v>267</v>
      </c>
      <c r="J14562" s="15"/>
    </row>
    <row r="14563" spans="1:10" x14ac:dyDescent="0.3">
      <c r="A14563" s="35" t="s">
        <v>269</v>
      </c>
      <c r="B14563" s="15"/>
      <c r="C14563" s="15"/>
      <c r="I14563" s="38" t="s">
        <v>245</v>
      </c>
      <c r="J14563" s="15">
        <v>7.1</v>
      </c>
    </row>
    <row r="14564" spans="1:10" x14ac:dyDescent="0.3">
      <c r="A14564" s="38" t="s">
        <v>245</v>
      </c>
      <c r="B14564" s="15">
        <v>209900</v>
      </c>
      <c r="C14564" s="15">
        <v>209900</v>
      </c>
      <c r="I14564" s="38" t="s">
        <v>247</v>
      </c>
      <c r="J14564" s="15">
        <v>7.2</v>
      </c>
    </row>
    <row r="14565" spans="1:10" x14ac:dyDescent="0.3">
      <c r="A14565" s="38" t="s">
        <v>247</v>
      </c>
      <c r="B14565" s="15">
        <v>464950</v>
      </c>
      <c r="C14565" s="15">
        <v>464950</v>
      </c>
      <c r="I14565" s="38" t="s">
        <v>249</v>
      </c>
      <c r="J14565" s="15">
        <v>6.3</v>
      </c>
    </row>
    <row r="14566" spans="1:10" x14ac:dyDescent="0.3">
      <c r="A14566" s="38" t="s">
        <v>249</v>
      </c>
      <c r="B14566" s="15"/>
      <c r="C14566" s="15">
        <v>0</v>
      </c>
      <c r="I14566" s="38" t="s">
        <v>251</v>
      </c>
      <c r="J14566" s="15">
        <v>7.3</v>
      </c>
    </row>
    <row r="14567" spans="1:10" x14ac:dyDescent="0.3">
      <c r="A14567" s="38" t="s">
        <v>251</v>
      </c>
      <c r="B14567" s="15"/>
      <c r="C14567" s="15">
        <v>0</v>
      </c>
      <c r="I14567" s="38" t="s">
        <v>254</v>
      </c>
      <c r="J14567" s="15">
        <v>7</v>
      </c>
    </row>
    <row r="14568" spans="1:10" x14ac:dyDescent="0.3">
      <c r="A14568" s="38" t="s">
        <v>254</v>
      </c>
      <c r="B14568" s="15">
        <v>247000</v>
      </c>
      <c r="C14568" s="15">
        <v>247000</v>
      </c>
      <c r="I14568" s="38" t="s">
        <v>257</v>
      </c>
      <c r="J14568" s="15">
        <v>7.2</v>
      </c>
    </row>
    <row r="14569" spans="1:10" x14ac:dyDescent="0.3">
      <c r="A14569" s="38" t="s">
        <v>257</v>
      </c>
      <c r="B14569" s="15"/>
      <c r="C14569" s="15">
        <v>0</v>
      </c>
      <c r="I14569" s="38" t="s">
        <v>252</v>
      </c>
      <c r="J14569" s="15">
        <v>7.1</v>
      </c>
    </row>
    <row r="14570" spans="1:10" x14ac:dyDescent="0.3">
      <c r="A14570" s="38" t="s">
        <v>252</v>
      </c>
      <c r="B14570" s="15"/>
      <c r="C14570" s="15">
        <v>0</v>
      </c>
      <c r="I14570" s="38" t="s">
        <v>255</v>
      </c>
      <c r="J14570" s="15">
        <v>6.8</v>
      </c>
    </row>
    <row r="14571" spans="1:10" x14ac:dyDescent="0.3">
      <c r="A14571" s="38" t="s">
        <v>255</v>
      </c>
      <c r="B14571" s="15"/>
      <c r="C14571" s="15">
        <v>0</v>
      </c>
      <c r="I14571" s="38" t="s">
        <v>258</v>
      </c>
      <c r="J14571" s="15">
        <v>6</v>
      </c>
    </row>
    <row r="14572" spans="1:10" x14ac:dyDescent="0.3">
      <c r="A14572" s="38" t="s">
        <v>258</v>
      </c>
      <c r="B14572" s="15"/>
      <c r="C14572" s="15">
        <v>0</v>
      </c>
      <c r="I14572" s="38" t="s">
        <v>260</v>
      </c>
      <c r="J14572" s="15">
        <v>5.9</v>
      </c>
    </row>
    <row r="14573" spans="1:10" x14ac:dyDescent="0.3">
      <c r="A14573" s="38" t="s">
        <v>260</v>
      </c>
      <c r="B14573" s="15">
        <v>322000</v>
      </c>
      <c r="C14573" s="15">
        <v>322000</v>
      </c>
      <c r="I14573" s="38" t="s">
        <v>262</v>
      </c>
      <c r="J14573" s="15">
        <v>6.1</v>
      </c>
    </row>
    <row r="14574" spans="1:10" x14ac:dyDescent="0.3">
      <c r="A14574" s="38" t="s">
        <v>262</v>
      </c>
      <c r="B14574" s="15">
        <v>252000</v>
      </c>
      <c r="C14574" s="15">
        <v>252000</v>
      </c>
      <c r="I14574" s="38" t="s">
        <v>263</v>
      </c>
      <c r="J14574" s="15">
        <v>5.3</v>
      </c>
    </row>
    <row r="14575" spans="1:10" x14ac:dyDescent="0.3">
      <c r="A14575" s="38" t="s">
        <v>263</v>
      </c>
      <c r="B14575" s="15"/>
      <c r="C14575" s="15">
        <v>0</v>
      </c>
      <c r="I14575" s="35" t="s">
        <v>268</v>
      </c>
      <c r="J14575" s="15"/>
    </row>
    <row r="14576" spans="1:10" x14ac:dyDescent="0.3">
      <c r="A14576" s="35" t="s">
        <v>270</v>
      </c>
      <c r="B14576" s="15"/>
      <c r="C14576" s="15"/>
      <c r="I14576" s="38" t="s">
        <v>245</v>
      </c>
      <c r="J14576" s="15">
        <v>4.9000000000000004</v>
      </c>
    </row>
    <row r="14577" spans="1:10" x14ac:dyDescent="0.3">
      <c r="A14577" s="38" t="s">
        <v>245</v>
      </c>
      <c r="B14577" s="15"/>
      <c r="C14577" s="15">
        <v>0</v>
      </c>
      <c r="I14577" s="38" t="s">
        <v>247</v>
      </c>
      <c r="J14577" s="15">
        <v>4.2</v>
      </c>
    </row>
    <row r="14578" spans="1:10" x14ac:dyDescent="0.3">
      <c r="A14578" s="38" t="s">
        <v>247</v>
      </c>
      <c r="B14578" s="15">
        <v>165500</v>
      </c>
      <c r="C14578" s="15">
        <v>165500</v>
      </c>
      <c r="I14578" s="38" t="s">
        <v>249</v>
      </c>
      <c r="J14578" s="15">
        <v>4.0999999999999996</v>
      </c>
    </row>
    <row r="14579" spans="1:10" x14ac:dyDescent="0.3">
      <c r="A14579" s="38" t="s">
        <v>249</v>
      </c>
      <c r="B14579" s="15"/>
      <c r="C14579" s="15">
        <v>0</v>
      </c>
      <c r="I14579" s="38" t="s">
        <v>251</v>
      </c>
      <c r="J14579" s="15">
        <v>4</v>
      </c>
    </row>
    <row r="14580" spans="1:10" x14ac:dyDescent="0.3">
      <c r="A14580" s="38" t="s">
        <v>251</v>
      </c>
      <c r="B14580" s="15">
        <v>212500</v>
      </c>
      <c r="C14580" s="15">
        <v>212500</v>
      </c>
      <c r="I14580" s="38" t="s">
        <v>254</v>
      </c>
      <c r="J14580" s="15">
        <v>3.9</v>
      </c>
    </row>
    <row r="14581" spans="1:10" x14ac:dyDescent="0.3">
      <c r="A14581" s="38" t="s">
        <v>254</v>
      </c>
      <c r="B14581" s="15"/>
      <c r="C14581" s="15">
        <v>0</v>
      </c>
      <c r="I14581" s="38" t="s">
        <v>257</v>
      </c>
      <c r="J14581" s="15">
        <v>3.7</v>
      </c>
    </row>
    <row r="14582" spans="1:10" x14ac:dyDescent="0.3">
      <c r="A14582" s="38" t="s">
        <v>257</v>
      </c>
      <c r="B14582" s="15">
        <v>239000</v>
      </c>
      <c r="C14582" s="15">
        <v>239000</v>
      </c>
      <c r="I14582" s="38" t="s">
        <v>252</v>
      </c>
      <c r="J14582" s="15">
        <v>3.6</v>
      </c>
    </row>
    <row r="14583" spans="1:10" x14ac:dyDescent="0.3">
      <c r="A14583" s="38" t="s">
        <v>252</v>
      </c>
      <c r="B14583" s="15"/>
      <c r="C14583" s="15">
        <v>0</v>
      </c>
      <c r="I14583" s="38" t="s">
        <v>255</v>
      </c>
      <c r="J14583" s="15">
        <v>4</v>
      </c>
    </row>
    <row r="14584" spans="1:10" x14ac:dyDescent="0.3">
      <c r="A14584" s="38" t="s">
        <v>255</v>
      </c>
      <c r="B14584" s="15">
        <v>212000</v>
      </c>
      <c r="C14584" s="15">
        <v>212000</v>
      </c>
      <c r="I14584" s="38" t="s">
        <v>258</v>
      </c>
      <c r="J14584" s="15">
        <v>3.6</v>
      </c>
    </row>
    <row r="14585" spans="1:10" x14ac:dyDescent="0.3">
      <c r="A14585" s="38" t="s">
        <v>258</v>
      </c>
      <c r="B14585" s="15"/>
      <c r="C14585" s="15">
        <v>0</v>
      </c>
      <c r="I14585" s="38" t="s">
        <v>260</v>
      </c>
      <c r="J14585" s="15">
        <v>3.2</v>
      </c>
    </row>
    <row r="14586" spans="1:10" x14ac:dyDescent="0.3">
      <c r="A14586" s="38" t="s">
        <v>260</v>
      </c>
      <c r="B14586" s="15"/>
      <c r="C14586" s="15">
        <v>0</v>
      </c>
      <c r="I14586" s="38" t="s">
        <v>262</v>
      </c>
      <c r="J14586" s="15">
        <v>2.8</v>
      </c>
    </row>
    <row r="14587" spans="1:10" x14ac:dyDescent="0.3">
      <c r="A14587" s="38" t="s">
        <v>262</v>
      </c>
      <c r="B14587" s="15">
        <v>185000</v>
      </c>
      <c r="C14587" s="15">
        <v>185000</v>
      </c>
      <c r="I14587" s="38" t="s">
        <v>263</v>
      </c>
      <c r="J14587" s="15">
        <v>2.4</v>
      </c>
    </row>
    <row r="14588" spans="1:10" x14ac:dyDescent="0.3">
      <c r="A14588" s="38" t="s">
        <v>263</v>
      </c>
      <c r="B14588" s="15"/>
      <c r="C14588" s="15">
        <v>0</v>
      </c>
      <c r="I14588" s="35" t="s">
        <v>269</v>
      </c>
      <c r="J14588" s="15"/>
    </row>
    <row r="14589" spans="1:10" x14ac:dyDescent="0.3">
      <c r="A14589" s="35" t="s">
        <v>271</v>
      </c>
      <c r="B14589" s="15"/>
      <c r="C14589" s="15"/>
      <c r="I14589" s="38" t="s">
        <v>245</v>
      </c>
      <c r="J14589" s="15">
        <v>2.2999999999999998</v>
      </c>
    </row>
    <row r="14590" spans="1:10" x14ac:dyDescent="0.3">
      <c r="A14590" s="38" t="s">
        <v>245</v>
      </c>
      <c r="B14590" s="15"/>
      <c r="C14590" s="15">
        <v>0</v>
      </c>
      <c r="I14590" s="38" t="s">
        <v>247</v>
      </c>
      <c r="J14590" s="15">
        <v>2.2999999999999998</v>
      </c>
    </row>
    <row r="14591" spans="1:10" x14ac:dyDescent="0.3">
      <c r="A14591" s="38" t="s">
        <v>247</v>
      </c>
      <c r="B14591" s="15"/>
      <c r="C14591" s="15">
        <v>0</v>
      </c>
      <c r="I14591" s="38" t="s">
        <v>249</v>
      </c>
      <c r="J14591" s="15">
        <v>2.4</v>
      </c>
    </row>
    <row r="14592" spans="1:10" x14ac:dyDescent="0.3">
      <c r="A14592" s="38" t="s">
        <v>249</v>
      </c>
      <c r="B14592" s="15"/>
      <c r="C14592" s="15">
        <v>0</v>
      </c>
      <c r="I14592" s="38" t="s">
        <v>251</v>
      </c>
      <c r="J14592" s="15">
        <v>2.5</v>
      </c>
    </row>
    <row r="14593" spans="1:10" x14ac:dyDescent="0.3">
      <c r="A14593" s="38" t="s">
        <v>251</v>
      </c>
      <c r="B14593" s="15"/>
      <c r="C14593" s="15">
        <v>0</v>
      </c>
      <c r="I14593" s="38" t="s">
        <v>254</v>
      </c>
      <c r="J14593" s="15">
        <v>2.4</v>
      </c>
    </row>
    <row r="14594" spans="1:10" x14ac:dyDescent="0.3">
      <c r="A14594" s="38" t="s">
        <v>254</v>
      </c>
      <c r="B14594" s="15"/>
      <c r="C14594" s="15">
        <v>0</v>
      </c>
      <c r="I14594" s="38" t="s">
        <v>257</v>
      </c>
      <c r="J14594" s="15">
        <v>2.7</v>
      </c>
    </row>
    <row r="14595" spans="1:10" x14ac:dyDescent="0.3">
      <c r="A14595" s="38" t="s">
        <v>257</v>
      </c>
      <c r="B14595" s="15">
        <v>461250</v>
      </c>
      <c r="C14595" s="15">
        <v>689500</v>
      </c>
      <c r="I14595" s="38" t="s">
        <v>252</v>
      </c>
      <c r="J14595" s="15">
        <v>3</v>
      </c>
    </row>
    <row r="14596" spans="1:10" x14ac:dyDescent="0.3">
      <c r="A14596" s="38" t="s">
        <v>252</v>
      </c>
      <c r="B14596" s="15"/>
      <c r="C14596" s="15">
        <v>0</v>
      </c>
      <c r="I14596" s="38" t="s">
        <v>255</v>
      </c>
      <c r="J14596" s="15">
        <v>3</v>
      </c>
    </row>
    <row r="14597" spans="1:10" x14ac:dyDescent="0.3">
      <c r="A14597" s="38" t="s">
        <v>255</v>
      </c>
      <c r="B14597" s="15"/>
      <c r="C14597" s="15">
        <v>0</v>
      </c>
      <c r="I14597" s="38" t="s">
        <v>258</v>
      </c>
      <c r="J14597" s="15">
        <v>3.1</v>
      </c>
    </row>
    <row r="14598" spans="1:10" x14ac:dyDescent="0.3">
      <c r="A14598" s="38" t="s">
        <v>258</v>
      </c>
      <c r="B14598" s="15">
        <v>569000</v>
      </c>
      <c r="C14598" s="15">
        <v>569000</v>
      </c>
      <c r="I14598" s="38" t="s">
        <v>260</v>
      </c>
      <c r="J14598" s="15">
        <v>2.9</v>
      </c>
    </row>
    <row r="14599" spans="1:10" x14ac:dyDescent="0.3">
      <c r="A14599" s="38" t="s">
        <v>260</v>
      </c>
      <c r="B14599" s="15"/>
      <c r="C14599" s="15">
        <v>0</v>
      </c>
      <c r="I14599" s="38" t="s">
        <v>262</v>
      </c>
      <c r="J14599" s="15">
        <v>2.8</v>
      </c>
    </row>
    <row r="14600" spans="1:10" x14ac:dyDescent="0.3">
      <c r="A14600" s="38" t="s">
        <v>262</v>
      </c>
      <c r="B14600" s="15"/>
      <c r="C14600" s="15">
        <v>0</v>
      </c>
      <c r="I14600" s="38" t="s">
        <v>263</v>
      </c>
      <c r="J14600" s="15">
        <v>2.5</v>
      </c>
    </row>
    <row r="14601" spans="1:10" x14ac:dyDescent="0.3">
      <c r="A14601" s="38" t="s">
        <v>263</v>
      </c>
      <c r="B14601" s="15">
        <v>224700</v>
      </c>
      <c r="C14601" s="15">
        <v>449400</v>
      </c>
      <c r="I14601" s="35" t="s">
        <v>270</v>
      </c>
      <c r="J14601" s="15"/>
    </row>
    <row r="14602" spans="1:10" x14ac:dyDescent="0.3">
      <c r="A14602" s="35" t="s">
        <v>272</v>
      </c>
      <c r="B14602" s="15"/>
      <c r="C14602" s="15"/>
      <c r="I14602" s="38" t="s">
        <v>245</v>
      </c>
      <c r="J14602" s="15">
        <v>2.6</v>
      </c>
    </row>
    <row r="14603" spans="1:10" x14ac:dyDescent="0.3">
      <c r="A14603" s="38" t="s">
        <v>245</v>
      </c>
      <c r="B14603" s="15">
        <v>223000</v>
      </c>
      <c r="C14603" s="15">
        <v>446000</v>
      </c>
      <c r="I14603" s="38" t="s">
        <v>247</v>
      </c>
      <c r="J14603" s="15">
        <v>2.8</v>
      </c>
    </row>
    <row r="14604" spans="1:10" x14ac:dyDescent="0.3">
      <c r="A14604" s="38" t="s">
        <v>247</v>
      </c>
      <c r="B14604" s="15">
        <v>185750</v>
      </c>
      <c r="C14604" s="15">
        <v>371500</v>
      </c>
      <c r="I14604" s="38" t="s">
        <v>249</v>
      </c>
      <c r="J14604" s="15">
        <v>2.5</v>
      </c>
    </row>
    <row r="14605" spans="1:10" x14ac:dyDescent="0.3">
      <c r="A14605" s="38" t="s">
        <v>249</v>
      </c>
      <c r="B14605" s="15">
        <v>480625</v>
      </c>
      <c r="C14605" s="15">
        <v>480625</v>
      </c>
      <c r="I14605" s="38" t="s">
        <v>251</v>
      </c>
      <c r="J14605" s="15">
        <v>2.7</v>
      </c>
    </row>
    <row r="14606" spans="1:10" x14ac:dyDescent="0.3">
      <c r="A14606" s="38" t="s">
        <v>251</v>
      </c>
      <c r="B14606" s="15">
        <v>315300</v>
      </c>
      <c r="C14606" s="15">
        <v>315300</v>
      </c>
      <c r="I14606" s="38" t="s">
        <v>254</v>
      </c>
      <c r="J14606" s="15">
        <v>2.6</v>
      </c>
    </row>
    <row r="14607" spans="1:10" x14ac:dyDescent="0.3">
      <c r="A14607" s="38" t="s">
        <v>254</v>
      </c>
      <c r="B14607" s="15">
        <v>323990</v>
      </c>
      <c r="C14607" s="15">
        <v>323990</v>
      </c>
      <c r="I14607" s="38" t="s">
        <v>257</v>
      </c>
      <c r="J14607" s="15">
        <v>2.8</v>
      </c>
    </row>
    <row r="14608" spans="1:10" x14ac:dyDescent="0.3">
      <c r="A14608" s="38" t="s">
        <v>257</v>
      </c>
      <c r="B14608" s="15">
        <v>360000</v>
      </c>
      <c r="C14608" s="15">
        <v>720000</v>
      </c>
      <c r="I14608" s="38" t="s">
        <v>252</v>
      </c>
      <c r="J14608" s="15">
        <v>3.1</v>
      </c>
    </row>
    <row r="14609" spans="1:10" x14ac:dyDescent="0.3">
      <c r="A14609" s="38" t="s">
        <v>252</v>
      </c>
      <c r="B14609" s="15">
        <v>239975</v>
      </c>
      <c r="C14609" s="15">
        <v>479950</v>
      </c>
      <c r="I14609" s="38" t="s">
        <v>255</v>
      </c>
      <c r="J14609" s="15">
        <v>3.3</v>
      </c>
    </row>
    <row r="14610" spans="1:10" x14ac:dyDescent="0.3">
      <c r="A14610" s="38" t="s">
        <v>255</v>
      </c>
      <c r="B14610" s="15">
        <v>210000</v>
      </c>
      <c r="C14610" s="15">
        <v>420000</v>
      </c>
      <c r="I14610" s="38" t="s">
        <v>258</v>
      </c>
      <c r="J14610" s="15">
        <v>3.6</v>
      </c>
    </row>
    <row r="14611" spans="1:10" x14ac:dyDescent="0.3">
      <c r="A14611" s="38" t="s">
        <v>258</v>
      </c>
      <c r="B14611" s="15">
        <v>245475</v>
      </c>
      <c r="C14611" s="15">
        <v>490950</v>
      </c>
      <c r="I14611" s="38" t="s">
        <v>260</v>
      </c>
      <c r="J14611" s="15">
        <v>3.1</v>
      </c>
    </row>
    <row r="14612" spans="1:10" x14ac:dyDescent="0.3">
      <c r="A14612" s="38" t="s">
        <v>260</v>
      </c>
      <c r="B14612" s="15"/>
      <c r="C14612" s="15">
        <v>0</v>
      </c>
      <c r="I14612" s="38" t="s">
        <v>262</v>
      </c>
      <c r="J14612" s="15">
        <v>2.5</v>
      </c>
    </row>
    <row r="14613" spans="1:10" x14ac:dyDescent="0.3">
      <c r="A14613" s="38" t="s">
        <v>262</v>
      </c>
      <c r="B14613" s="15"/>
      <c r="C14613" s="15">
        <v>0</v>
      </c>
      <c r="I14613" s="38" t="s">
        <v>263</v>
      </c>
      <c r="J14613" s="15">
        <v>2</v>
      </c>
    </row>
    <row r="14614" spans="1:10" x14ac:dyDescent="0.3">
      <c r="A14614" s="38" t="s">
        <v>263</v>
      </c>
      <c r="B14614" s="15"/>
      <c r="C14614" s="15">
        <v>0</v>
      </c>
      <c r="I14614" s="35" t="s">
        <v>271</v>
      </c>
      <c r="J14614" s="15"/>
    </row>
    <row r="14615" spans="1:10" x14ac:dyDescent="0.3">
      <c r="A14615" s="35" t="s">
        <v>273</v>
      </c>
      <c r="B14615" s="15"/>
      <c r="C14615" s="15"/>
      <c r="I14615" s="38" t="s">
        <v>245</v>
      </c>
      <c r="J14615" s="15">
        <v>2</v>
      </c>
    </row>
    <row r="14616" spans="1:10" x14ac:dyDescent="0.3">
      <c r="A14616" s="38" t="s">
        <v>245</v>
      </c>
      <c r="B14616" s="15"/>
      <c r="C14616" s="15">
        <v>0</v>
      </c>
      <c r="I14616" s="38" t="s">
        <v>247</v>
      </c>
      <c r="J14616" s="15">
        <v>1.7</v>
      </c>
    </row>
    <row r="14617" spans="1:10" x14ac:dyDescent="0.3">
      <c r="A14617" s="38" t="s">
        <v>247</v>
      </c>
      <c r="B14617" s="15"/>
      <c r="C14617" s="15">
        <v>0</v>
      </c>
      <c r="I14617" s="38" t="s">
        <v>249</v>
      </c>
      <c r="J14617" s="15">
        <v>1.7</v>
      </c>
    </row>
    <row r="14618" spans="1:10" x14ac:dyDescent="0.3">
      <c r="A14618" s="38" t="s">
        <v>249</v>
      </c>
      <c r="B14618" s="15"/>
      <c r="C14618" s="15">
        <v>0</v>
      </c>
      <c r="I14618" s="38" t="s">
        <v>251</v>
      </c>
      <c r="J14618" s="15">
        <v>1.7</v>
      </c>
    </row>
    <row r="14619" spans="1:10" x14ac:dyDescent="0.3">
      <c r="A14619" s="38" t="s">
        <v>251</v>
      </c>
      <c r="B14619" s="15"/>
      <c r="C14619" s="15">
        <v>0</v>
      </c>
      <c r="I14619" s="38" t="s">
        <v>254</v>
      </c>
      <c r="J14619" s="15">
        <v>1.8</v>
      </c>
    </row>
    <row r="14620" spans="1:10" x14ac:dyDescent="0.3">
      <c r="A14620" s="38" t="s">
        <v>254</v>
      </c>
      <c r="B14620" s="15"/>
      <c r="C14620" s="15">
        <v>0</v>
      </c>
      <c r="I14620" s="38" t="s">
        <v>257</v>
      </c>
      <c r="J14620" s="15">
        <v>1.9</v>
      </c>
    </row>
    <row r="14621" spans="1:10" x14ac:dyDescent="0.3">
      <c r="A14621" s="38" t="s">
        <v>257</v>
      </c>
      <c r="B14621" s="15">
        <v>673250</v>
      </c>
      <c r="C14621" s="15">
        <v>981500</v>
      </c>
      <c r="I14621" s="38" t="s">
        <v>252</v>
      </c>
      <c r="J14621" s="15">
        <v>2</v>
      </c>
    </row>
    <row r="14622" spans="1:10" x14ac:dyDescent="0.3">
      <c r="A14622" s="38" t="s">
        <v>252</v>
      </c>
      <c r="B14622" s="15"/>
      <c r="C14622" s="15">
        <v>0</v>
      </c>
      <c r="I14622" s="38" t="s">
        <v>255</v>
      </c>
      <c r="J14622" s="15">
        <v>1.8</v>
      </c>
    </row>
    <row r="14623" spans="1:10" x14ac:dyDescent="0.3">
      <c r="A14623" s="38" t="s">
        <v>255</v>
      </c>
      <c r="B14623" s="15">
        <v>315000</v>
      </c>
      <c r="C14623" s="15">
        <v>315000</v>
      </c>
      <c r="I14623" s="38" t="s">
        <v>258</v>
      </c>
      <c r="J14623" s="15">
        <v>1.7</v>
      </c>
    </row>
    <row r="14624" spans="1:10" x14ac:dyDescent="0.3">
      <c r="A14624" s="38" t="s">
        <v>258</v>
      </c>
      <c r="B14624" s="15">
        <v>300000</v>
      </c>
      <c r="C14624" s="15">
        <v>300000</v>
      </c>
      <c r="I14624" s="38" t="s">
        <v>260</v>
      </c>
      <c r="J14624" s="15">
        <v>1.9</v>
      </c>
    </row>
    <row r="14625" spans="1:10" x14ac:dyDescent="0.3">
      <c r="A14625" s="38" t="s">
        <v>260</v>
      </c>
      <c r="B14625" s="15">
        <v>265500</v>
      </c>
      <c r="C14625" s="15">
        <v>531000</v>
      </c>
      <c r="I14625" s="38" t="s">
        <v>262</v>
      </c>
      <c r="J14625" s="15">
        <v>1.6</v>
      </c>
    </row>
    <row r="14626" spans="1:10" x14ac:dyDescent="0.3">
      <c r="A14626" s="38" t="s">
        <v>262</v>
      </c>
      <c r="B14626" s="15"/>
      <c r="C14626" s="15">
        <v>0</v>
      </c>
      <c r="I14626" s="38" t="s">
        <v>263</v>
      </c>
      <c r="J14626" s="15">
        <v>1.1000000000000001</v>
      </c>
    </row>
    <row r="14627" spans="1:10" x14ac:dyDescent="0.3">
      <c r="A14627" s="38" t="s">
        <v>263</v>
      </c>
      <c r="B14627" s="15"/>
      <c r="C14627" s="15">
        <v>0</v>
      </c>
      <c r="I14627" s="35" t="s">
        <v>272</v>
      </c>
      <c r="J14627" s="15"/>
    </row>
    <row r="14628" spans="1:10" x14ac:dyDescent="0.3">
      <c r="A14628" s="35" t="s">
        <v>274</v>
      </c>
      <c r="B14628" s="15"/>
      <c r="C14628" s="15"/>
      <c r="I14628" s="38" t="s">
        <v>245</v>
      </c>
      <c r="J14628" s="15">
        <v>1.1000000000000001</v>
      </c>
    </row>
    <row r="14629" spans="1:10" x14ac:dyDescent="0.3">
      <c r="A14629" s="38" t="s">
        <v>245</v>
      </c>
      <c r="B14629" s="15">
        <v>249900</v>
      </c>
      <c r="C14629" s="15">
        <v>249900</v>
      </c>
      <c r="I14629" s="38" t="s">
        <v>247</v>
      </c>
      <c r="J14629" s="15">
        <v>1.1000000000000001</v>
      </c>
    </row>
    <row r="14630" spans="1:10" x14ac:dyDescent="0.3">
      <c r="A14630" s="38" t="s">
        <v>247</v>
      </c>
      <c r="B14630" s="15">
        <v>395000</v>
      </c>
      <c r="C14630" s="15">
        <v>395000</v>
      </c>
      <c r="I14630" s="38" t="s">
        <v>249</v>
      </c>
      <c r="J14630" s="15">
        <v>1.2</v>
      </c>
    </row>
    <row r="14631" spans="1:10" x14ac:dyDescent="0.3">
      <c r="A14631" s="38" t="s">
        <v>249</v>
      </c>
      <c r="B14631" s="15"/>
      <c r="C14631" s="15">
        <v>0</v>
      </c>
      <c r="I14631" s="38" t="s">
        <v>251</v>
      </c>
      <c r="J14631" s="15">
        <v>1.3</v>
      </c>
    </row>
    <row r="14632" spans="1:10" x14ac:dyDescent="0.3">
      <c r="A14632" s="38" t="s">
        <v>251</v>
      </c>
      <c r="B14632" s="15">
        <v>320000</v>
      </c>
      <c r="C14632" s="15">
        <v>320000</v>
      </c>
      <c r="I14632" s="38" t="s">
        <v>254</v>
      </c>
      <c r="J14632" s="15">
        <v>1.4</v>
      </c>
    </row>
    <row r="14633" spans="1:10" x14ac:dyDescent="0.3">
      <c r="A14633" s="38" t="s">
        <v>254</v>
      </c>
      <c r="B14633" s="15"/>
      <c r="C14633" s="15">
        <v>0</v>
      </c>
      <c r="I14633" s="38" t="s">
        <v>257</v>
      </c>
      <c r="J14633" s="15">
        <v>1.5</v>
      </c>
    </row>
    <row r="14634" spans="1:10" x14ac:dyDescent="0.3">
      <c r="A14634" s="38" t="s">
        <v>257</v>
      </c>
      <c r="B14634" s="15">
        <v>582000</v>
      </c>
      <c r="C14634" s="15">
        <v>582000</v>
      </c>
      <c r="I14634" s="38" t="s">
        <v>252</v>
      </c>
      <c r="J14634" s="15">
        <v>1.7</v>
      </c>
    </row>
    <row r="14635" spans="1:10" x14ac:dyDescent="0.3">
      <c r="A14635" s="38" t="s">
        <v>252</v>
      </c>
      <c r="B14635" s="15">
        <v>370625</v>
      </c>
      <c r="C14635" s="15">
        <v>741250</v>
      </c>
      <c r="I14635" s="38" t="s">
        <v>255</v>
      </c>
      <c r="J14635" s="15">
        <v>1.8</v>
      </c>
    </row>
    <row r="14636" spans="1:10" x14ac:dyDescent="0.3">
      <c r="A14636" s="38" t="s">
        <v>255</v>
      </c>
      <c r="B14636" s="15">
        <v>297000</v>
      </c>
      <c r="C14636" s="15">
        <v>297000</v>
      </c>
      <c r="I14636" s="38" t="s">
        <v>258</v>
      </c>
      <c r="J14636" s="15">
        <v>2.2000000000000002</v>
      </c>
    </row>
    <row r="14637" spans="1:10" x14ac:dyDescent="0.3">
      <c r="A14637" s="38" t="s">
        <v>258</v>
      </c>
      <c r="B14637" s="15">
        <v>705000</v>
      </c>
      <c r="C14637" s="15">
        <v>705000</v>
      </c>
      <c r="I14637" s="38" t="s">
        <v>260</v>
      </c>
      <c r="J14637" s="15">
        <v>1.8</v>
      </c>
    </row>
    <row r="14638" spans="1:10" x14ac:dyDescent="0.3">
      <c r="A14638" s="38" t="s">
        <v>260</v>
      </c>
      <c r="B14638" s="15"/>
      <c r="C14638" s="15">
        <v>0</v>
      </c>
      <c r="I14638" s="38" t="s">
        <v>262</v>
      </c>
      <c r="J14638" s="15">
        <v>1.4</v>
      </c>
    </row>
    <row r="14639" spans="1:10" x14ac:dyDescent="0.3">
      <c r="A14639" s="38" t="s">
        <v>262</v>
      </c>
      <c r="B14639" s="15"/>
      <c r="C14639" s="15">
        <v>0</v>
      </c>
      <c r="I14639" s="38" t="s">
        <v>263</v>
      </c>
      <c r="J14639" s="15">
        <v>1</v>
      </c>
    </row>
    <row r="14640" spans="1:10" x14ac:dyDescent="0.3">
      <c r="A14640" s="38" t="s">
        <v>263</v>
      </c>
      <c r="B14640" s="15"/>
      <c r="C14640" s="15">
        <v>0</v>
      </c>
      <c r="I14640" s="35" t="s">
        <v>273</v>
      </c>
      <c r="J14640" s="15"/>
    </row>
    <row r="14641" spans="1:10" x14ac:dyDescent="0.3">
      <c r="A14641" s="35" t="s">
        <v>275</v>
      </c>
      <c r="B14641" s="15"/>
      <c r="C14641" s="15"/>
      <c r="I14641" s="38" t="s">
        <v>245</v>
      </c>
      <c r="J14641" s="15">
        <v>0.7</v>
      </c>
    </row>
    <row r="14642" spans="1:10" x14ac:dyDescent="0.3">
      <c r="A14642" s="38" t="s">
        <v>245</v>
      </c>
      <c r="B14642" s="15"/>
      <c r="C14642" s="15">
        <v>0</v>
      </c>
      <c r="I14642" s="38" t="s">
        <v>247</v>
      </c>
      <c r="J14642" s="15">
        <v>0.5</v>
      </c>
    </row>
    <row r="14643" spans="1:10" x14ac:dyDescent="0.3">
      <c r="A14643" s="38" t="s">
        <v>247</v>
      </c>
      <c r="B14643" s="15">
        <v>450000</v>
      </c>
      <c r="C14643" s="15">
        <v>450000</v>
      </c>
      <c r="I14643" s="38" t="s">
        <v>249</v>
      </c>
      <c r="J14643" s="15">
        <v>0.6</v>
      </c>
    </row>
    <row r="14644" spans="1:10" x14ac:dyDescent="0.3">
      <c r="A14644" s="38" t="s">
        <v>249</v>
      </c>
      <c r="B14644" s="15"/>
      <c r="C14644" s="15">
        <v>0</v>
      </c>
      <c r="I14644" s="38" t="s">
        <v>251</v>
      </c>
      <c r="J14644" s="15">
        <v>0.7</v>
      </c>
    </row>
    <row r="14645" spans="1:10" x14ac:dyDescent="0.3">
      <c r="A14645" s="38" t="s">
        <v>251</v>
      </c>
      <c r="B14645" s="15"/>
      <c r="C14645" s="15">
        <v>0</v>
      </c>
      <c r="I14645" s="38" t="s">
        <v>254</v>
      </c>
      <c r="J14645" s="15">
        <v>0.8</v>
      </c>
    </row>
    <row r="14646" spans="1:10" x14ac:dyDescent="0.3">
      <c r="A14646" s="38" t="s">
        <v>254</v>
      </c>
      <c r="B14646" s="15">
        <v>290000</v>
      </c>
      <c r="C14646" s="15">
        <v>290000</v>
      </c>
      <c r="I14646" s="38" t="s">
        <v>257</v>
      </c>
      <c r="J14646" s="15">
        <v>1.2</v>
      </c>
    </row>
    <row r="14647" spans="1:10" x14ac:dyDescent="0.3">
      <c r="A14647" s="38" t="s">
        <v>257</v>
      </c>
      <c r="B14647" s="15">
        <v>305000</v>
      </c>
      <c r="C14647" s="15">
        <v>305000</v>
      </c>
      <c r="I14647" s="38" t="s">
        <v>252</v>
      </c>
      <c r="J14647" s="15">
        <v>1.4</v>
      </c>
    </row>
    <row r="14648" spans="1:10" x14ac:dyDescent="0.3">
      <c r="A14648" s="38" t="s">
        <v>252</v>
      </c>
      <c r="B14648" s="15">
        <v>366500</v>
      </c>
      <c r="C14648" s="15">
        <v>366500</v>
      </c>
      <c r="I14648" s="38" t="s">
        <v>255</v>
      </c>
      <c r="J14648" s="15">
        <v>1.3</v>
      </c>
    </row>
    <row r="14649" spans="1:10" x14ac:dyDescent="0.3">
      <c r="A14649" s="38" t="s">
        <v>255</v>
      </c>
      <c r="B14649" s="15"/>
      <c r="C14649" s="15">
        <v>0</v>
      </c>
      <c r="I14649" s="38" t="s">
        <v>258</v>
      </c>
      <c r="J14649" s="15">
        <v>1.4</v>
      </c>
    </row>
    <row r="14650" spans="1:10" x14ac:dyDescent="0.3">
      <c r="A14650" s="38" t="s">
        <v>258</v>
      </c>
      <c r="B14650" s="15"/>
      <c r="C14650" s="15">
        <v>0</v>
      </c>
      <c r="I14650" s="38" t="s">
        <v>260</v>
      </c>
      <c r="J14650" s="15">
        <v>0.9</v>
      </c>
    </row>
    <row r="14651" spans="1:10" x14ac:dyDescent="0.3">
      <c r="A14651" s="38" t="s">
        <v>260</v>
      </c>
      <c r="B14651" s="15">
        <v>665000</v>
      </c>
      <c r="C14651" s="15">
        <v>665000</v>
      </c>
      <c r="I14651" s="38" t="s">
        <v>262</v>
      </c>
      <c r="J14651" s="15">
        <v>0.7</v>
      </c>
    </row>
    <row r="14652" spans="1:10" x14ac:dyDescent="0.3">
      <c r="A14652" s="38" t="s">
        <v>262</v>
      </c>
      <c r="B14652" s="15">
        <v>325000</v>
      </c>
      <c r="C14652" s="15">
        <v>325000</v>
      </c>
      <c r="I14652" s="38" t="s">
        <v>263</v>
      </c>
      <c r="J14652" s="15">
        <v>0.5</v>
      </c>
    </row>
    <row r="14653" spans="1:10" x14ac:dyDescent="0.3">
      <c r="A14653" s="14">
        <v>85</v>
      </c>
      <c r="B14653" s="15">
        <v>86702016</v>
      </c>
      <c r="C14653" s="15">
        <v>378399704</v>
      </c>
      <c r="I14653" s="35" t="s">
        <v>274</v>
      </c>
      <c r="J14653" s="15"/>
    </row>
    <row r="14654" spans="1:10" x14ac:dyDescent="0.3">
      <c r="A14654" s="35" t="s">
        <v>259</v>
      </c>
      <c r="B14654" s="15"/>
      <c r="C14654" s="15"/>
      <c r="I14654" s="38" t="s">
        <v>245</v>
      </c>
      <c r="J14654" s="15">
        <v>0.5</v>
      </c>
    </row>
    <row r="14655" spans="1:10" x14ac:dyDescent="0.3">
      <c r="A14655" s="38" t="s">
        <v>245</v>
      </c>
      <c r="B14655" s="15">
        <v>253240</v>
      </c>
      <c r="C14655" s="15">
        <v>1578420</v>
      </c>
      <c r="I14655" s="38" t="s">
        <v>247</v>
      </c>
      <c r="J14655" s="15">
        <v>0.6</v>
      </c>
    </row>
    <row r="14656" spans="1:10" x14ac:dyDescent="0.3">
      <c r="A14656" s="38" t="s">
        <v>247</v>
      </c>
      <c r="B14656" s="15">
        <v>224500</v>
      </c>
      <c r="C14656" s="15">
        <v>652000</v>
      </c>
      <c r="I14656" s="38" t="s">
        <v>249</v>
      </c>
      <c r="J14656" s="15">
        <v>0.8</v>
      </c>
    </row>
    <row r="14657" spans="1:10" x14ac:dyDescent="0.3">
      <c r="A14657" s="38" t="s">
        <v>249</v>
      </c>
      <c r="B14657" s="15">
        <v>189000</v>
      </c>
      <c r="C14657" s="15">
        <v>1010450</v>
      </c>
      <c r="I14657" s="38" t="s">
        <v>251</v>
      </c>
      <c r="J14657" s="15">
        <v>1.1000000000000001</v>
      </c>
    </row>
    <row r="14658" spans="1:10" x14ac:dyDescent="0.3">
      <c r="A14658" s="38" t="s">
        <v>251</v>
      </c>
      <c r="B14658" s="15">
        <v>359950</v>
      </c>
      <c r="C14658" s="15">
        <v>1442550</v>
      </c>
      <c r="I14658" s="38" t="s">
        <v>254</v>
      </c>
      <c r="J14658" s="15">
        <v>1.8</v>
      </c>
    </row>
    <row r="14659" spans="1:10" x14ac:dyDescent="0.3">
      <c r="A14659" s="38" t="s">
        <v>254</v>
      </c>
      <c r="B14659" s="15">
        <v>301225</v>
      </c>
      <c r="C14659" s="15">
        <v>1180300</v>
      </c>
      <c r="I14659" s="38" t="s">
        <v>257</v>
      </c>
      <c r="J14659" s="15">
        <v>2.1</v>
      </c>
    </row>
    <row r="14660" spans="1:10" x14ac:dyDescent="0.3">
      <c r="A14660" s="38" t="s">
        <v>257</v>
      </c>
      <c r="B14660" s="15">
        <v>409750</v>
      </c>
      <c r="C14660" s="15">
        <v>1548400</v>
      </c>
      <c r="I14660" s="38" t="s">
        <v>252</v>
      </c>
      <c r="J14660" s="15">
        <v>2.2999999999999998</v>
      </c>
    </row>
    <row r="14661" spans="1:10" x14ac:dyDescent="0.3">
      <c r="A14661" s="38" t="s">
        <v>252</v>
      </c>
      <c r="B14661" s="15">
        <v>451975</v>
      </c>
      <c r="C14661" s="15">
        <v>1685900</v>
      </c>
      <c r="I14661" s="38" t="s">
        <v>255</v>
      </c>
      <c r="J14661" s="15">
        <v>2.7</v>
      </c>
    </row>
    <row r="14662" spans="1:10" x14ac:dyDescent="0.3">
      <c r="A14662" s="38" t="s">
        <v>255</v>
      </c>
      <c r="B14662" s="15">
        <v>466500</v>
      </c>
      <c r="C14662" s="15">
        <v>1840180</v>
      </c>
      <c r="I14662" s="38" t="s">
        <v>258</v>
      </c>
      <c r="J14662" s="15">
        <v>3.3</v>
      </c>
    </row>
    <row r="14663" spans="1:10" x14ac:dyDescent="0.3">
      <c r="A14663" s="38" t="s">
        <v>258</v>
      </c>
      <c r="B14663" s="15">
        <v>690900</v>
      </c>
      <c r="C14663" s="15">
        <v>3316600</v>
      </c>
      <c r="I14663" s="38" t="s">
        <v>260</v>
      </c>
      <c r="J14663" s="15">
        <v>2.8</v>
      </c>
    </row>
    <row r="14664" spans="1:10" x14ac:dyDescent="0.3">
      <c r="A14664" s="38" t="s">
        <v>260</v>
      </c>
      <c r="B14664" s="15">
        <v>446425</v>
      </c>
      <c r="C14664" s="15">
        <v>4352850</v>
      </c>
      <c r="I14664" s="38" t="s">
        <v>262</v>
      </c>
      <c r="J14664" s="15">
        <v>2.2000000000000002</v>
      </c>
    </row>
    <row r="14665" spans="1:10" x14ac:dyDescent="0.3">
      <c r="A14665" s="38" t="s">
        <v>262</v>
      </c>
      <c r="B14665" s="15">
        <v>494750</v>
      </c>
      <c r="C14665" s="15">
        <v>4953494</v>
      </c>
      <c r="I14665" s="38" t="s">
        <v>263</v>
      </c>
      <c r="J14665" s="15">
        <v>1.8</v>
      </c>
    </row>
    <row r="14666" spans="1:10" x14ac:dyDescent="0.3">
      <c r="A14666" s="38" t="s">
        <v>263</v>
      </c>
      <c r="B14666" s="15">
        <v>250250</v>
      </c>
      <c r="C14666" s="15">
        <v>5145900</v>
      </c>
      <c r="I14666" s="35" t="s">
        <v>275</v>
      </c>
      <c r="J14666" s="15"/>
    </row>
    <row r="14667" spans="1:10" x14ac:dyDescent="0.3">
      <c r="A14667" s="35" t="s">
        <v>265</v>
      </c>
      <c r="B14667" s="15"/>
      <c r="C14667" s="15"/>
      <c r="I14667" s="38" t="s">
        <v>245</v>
      </c>
      <c r="J14667" s="15">
        <v>1.8</v>
      </c>
    </row>
    <row r="14668" spans="1:10" x14ac:dyDescent="0.3">
      <c r="A14668" s="38" t="s">
        <v>245</v>
      </c>
      <c r="B14668" s="15">
        <v>270250</v>
      </c>
      <c r="C14668" s="15">
        <v>2970766</v>
      </c>
      <c r="I14668" s="38" t="s">
        <v>247</v>
      </c>
      <c r="J14668" s="15">
        <v>1.6</v>
      </c>
    </row>
    <row r="14669" spans="1:10" x14ac:dyDescent="0.3">
      <c r="A14669" s="38" t="s">
        <v>247</v>
      </c>
      <c r="B14669" s="15">
        <v>448308</v>
      </c>
      <c r="C14669" s="15">
        <v>6380265</v>
      </c>
      <c r="I14669" s="38" t="s">
        <v>249</v>
      </c>
      <c r="J14669" s="15">
        <v>1.8</v>
      </c>
    </row>
    <row r="14670" spans="1:10" x14ac:dyDescent="0.3">
      <c r="A14670" s="38" t="s">
        <v>249</v>
      </c>
      <c r="B14670" s="15">
        <v>613450</v>
      </c>
      <c r="C14670" s="15">
        <v>6614050</v>
      </c>
      <c r="I14670" s="38" t="s">
        <v>251</v>
      </c>
      <c r="J14670" s="15">
        <v>1.8</v>
      </c>
    </row>
    <row r="14671" spans="1:10" x14ac:dyDescent="0.3">
      <c r="A14671" s="38" t="s">
        <v>251</v>
      </c>
      <c r="B14671" s="15">
        <v>472900</v>
      </c>
      <c r="C14671" s="15">
        <v>5357405</v>
      </c>
      <c r="I14671" s="38" t="s">
        <v>254</v>
      </c>
      <c r="J14671" s="15">
        <v>2</v>
      </c>
    </row>
    <row r="14672" spans="1:10" x14ac:dyDescent="0.3">
      <c r="A14672" s="38" t="s">
        <v>254</v>
      </c>
      <c r="B14672" s="15">
        <v>758002</v>
      </c>
      <c r="C14672" s="15">
        <v>4837452</v>
      </c>
      <c r="I14672" s="38" t="s">
        <v>257</v>
      </c>
      <c r="J14672" s="15">
        <v>2</v>
      </c>
    </row>
    <row r="14673" spans="1:10" x14ac:dyDescent="0.3">
      <c r="A14673" s="38" t="s">
        <v>257</v>
      </c>
      <c r="B14673" s="15">
        <v>657000</v>
      </c>
      <c r="C14673" s="15">
        <v>5593470</v>
      </c>
      <c r="I14673" s="38" t="s">
        <v>252</v>
      </c>
      <c r="J14673" s="15">
        <v>2</v>
      </c>
    </row>
    <row r="14674" spans="1:10" x14ac:dyDescent="0.3">
      <c r="A14674" s="38" t="s">
        <v>252</v>
      </c>
      <c r="B14674" s="15">
        <v>644925</v>
      </c>
      <c r="C14674" s="15">
        <v>3328145</v>
      </c>
      <c r="I14674" s="38" t="s">
        <v>255</v>
      </c>
      <c r="J14674" s="15">
        <v>1.7</v>
      </c>
    </row>
    <row r="14675" spans="1:10" x14ac:dyDescent="0.3">
      <c r="A14675" s="38" t="s">
        <v>255</v>
      </c>
      <c r="B14675" s="15">
        <v>555000</v>
      </c>
      <c r="C14675" s="15">
        <v>4277995</v>
      </c>
      <c r="I14675" s="38" t="s">
        <v>258</v>
      </c>
      <c r="J14675" s="15">
        <v>1.6</v>
      </c>
    </row>
    <row r="14676" spans="1:10" x14ac:dyDescent="0.3">
      <c r="A14676" s="38" t="s">
        <v>258</v>
      </c>
      <c r="B14676" s="15">
        <v>638271</v>
      </c>
      <c r="C14676" s="15">
        <v>4167441</v>
      </c>
      <c r="I14676" s="38" t="s">
        <v>260</v>
      </c>
      <c r="J14676" s="15">
        <v>1.5</v>
      </c>
    </row>
    <row r="14677" spans="1:10" x14ac:dyDescent="0.3">
      <c r="A14677" s="38" t="s">
        <v>260</v>
      </c>
      <c r="B14677" s="15">
        <v>581475</v>
      </c>
      <c r="C14677" s="15">
        <v>4834209</v>
      </c>
      <c r="I14677" s="38" t="s">
        <v>262</v>
      </c>
      <c r="J14677" s="15">
        <v>1.1000000000000001</v>
      </c>
    </row>
    <row r="14678" spans="1:10" x14ac:dyDescent="0.3">
      <c r="A14678" s="38" t="s">
        <v>262</v>
      </c>
      <c r="B14678" s="15">
        <v>380833</v>
      </c>
      <c r="C14678" s="15">
        <v>2424665</v>
      </c>
      <c r="I14678" s="14" t="s">
        <v>276</v>
      </c>
      <c r="J14678" s="15">
        <v>75402.000000000509</v>
      </c>
    </row>
    <row r="14679" spans="1:10" x14ac:dyDescent="0.3">
      <c r="A14679" s="38" t="s">
        <v>263</v>
      </c>
      <c r="B14679" s="15">
        <v>369000</v>
      </c>
      <c r="C14679" s="15">
        <v>4095890</v>
      </c>
    </row>
    <row r="14680" spans="1:10" x14ac:dyDescent="0.3">
      <c r="A14680" s="35" t="s">
        <v>244</v>
      </c>
      <c r="B14680" s="15"/>
      <c r="C14680" s="15"/>
    </row>
    <row r="14681" spans="1:10" x14ac:dyDescent="0.3">
      <c r="A14681" s="38" t="s">
        <v>245</v>
      </c>
      <c r="B14681" s="15">
        <v>385000</v>
      </c>
      <c r="C14681" s="15">
        <v>1902000</v>
      </c>
    </row>
    <row r="14682" spans="1:10" x14ac:dyDescent="0.3">
      <c r="A14682" s="38" t="s">
        <v>247</v>
      </c>
      <c r="B14682" s="15">
        <v>279230</v>
      </c>
      <c r="C14682" s="15">
        <v>279230</v>
      </c>
    </row>
    <row r="14683" spans="1:10" x14ac:dyDescent="0.3">
      <c r="A14683" s="38" t="s">
        <v>249</v>
      </c>
      <c r="B14683" s="15">
        <v>290000</v>
      </c>
      <c r="C14683" s="15">
        <v>2306725</v>
      </c>
    </row>
    <row r="14684" spans="1:10" x14ac:dyDescent="0.3">
      <c r="A14684" s="38" t="s">
        <v>251</v>
      </c>
      <c r="B14684" s="15">
        <v>413475</v>
      </c>
      <c r="C14684" s="15">
        <v>4207110</v>
      </c>
    </row>
    <row r="14685" spans="1:10" x14ac:dyDescent="0.3">
      <c r="A14685" s="38" t="s">
        <v>254</v>
      </c>
      <c r="B14685" s="15">
        <v>524950</v>
      </c>
      <c r="C14685" s="15">
        <v>3185782</v>
      </c>
    </row>
    <row r="14686" spans="1:10" x14ac:dyDescent="0.3">
      <c r="A14686" s="38" t="s">
        <v>257</v>
      </c>
      <c r="B14686" s="15">
        <v>509950</v>
      </c>
      <c r="C14686" s="15">
        <v>3123200</v>
      </c>
    </row>
    <row r="14687" spans="1:10" x14ac:dyDescent="0.3">
      <c r="A14687" s="38" t="s">
        <v>252</v>
      </c>
      <c r="B14687" s="15">
        <v>655500</v>
      </c>
      <c r="C14687" s="15">
        <v>2658450</v>
      </c>
    </row>
    <row r="14688" spans="1:10" x14ac:dyDescent="0.3">
      <c r="A14688" s="38" t="s">
        <v>255</v>
      </c>
      <c r="B14688" s="15">
        <v>939850</v>
      </c>
      <c r="C14688" s="15">
        <v>2519750</v>
      </c>
    </row>
    <row r="14689" spans="1:3" x14ac:dyDescent="0.3">
      <c r="A14689" s="38" t="s">
        <v>258</v>
      </c>
      <c r="B14689" s="15">
        <v>330000</v>
      </c>
      <c r="C14689" s="15">
        <v>2107400</v>
      </c>
    </row>
    <row r="14690" spans="1:3" x14ac:dyDescent="0.3">
      <c r="A14690" s="38" t="s">
        <v>260</v>
      </c>
      <c r="B14690" s="15">
        <v>908434</v>
      </c>
      <c r="C14690" s="15">
        <v>908434</v>
      </c>
    </row>
    <row r="14691" spans="1:3" x14ac:dyDescent="0.3">
      <c r="A14691" s="38" t="s">
        <v>262</v>
      </c>
      <c r="B14691" s="15">
        <v>929000</v>
      </c>
      <c r="C14691" s="15">
        <v>1248000</v>
      </c>
    </row>
    <row r="14692" spans="1:3" x14ac:dyDescent="0.3">
      <c r="A14692" s="38" t="s">
        <v>263</v>
      </c>
      <c r="B14692" s="15">
        <v>285000</v>
      </c>
      <c r="C14692" s="15">
        <v>833000</v>
      </c>
    </row>
    <row r="14693" spans="1:3" x14ac:dyDescent="0.3">
      <c r="A14693" s="35" t="s">
        <v>256</v>
      </c>
      <c r="B14693" s="15"/>
      <c r="C14693" s="15"/>
    </row>
    <row r="14694" spans="1:3" x14ac:dyDescent="0.3">
      <c r="A14694" s="38" t="s">
        <v>245</v>
      </c>
      <c r="B14694" s="15">
        <v>1122450</v>
      </c>
      <c r="C14694" s="15">
        <v>1902450</v>
      </c>
    </row>
    <row r="14695" spans="1:3" x14ac:dyDescent="0.3">
      <c r="A14695" s="38" t="s">
        <v>247</v>
      </c>
      <c r="B14695" s="15">
        <v>394500</v>
      </c>
      <c r="C14695" s="15">
        <v>1255000</v>
      </c>
    </row>
    <row r="14696" spans="1:3" x14ac:dyDescent="0.3">
      <c r="A14696" s="38" t="s">
        <v>249</v>
      </c>
      <c r="B14696" s="15">
        <v>1314500</v>
      </c>
      <c r="C14696" s="15">
        <v>3479900</v>
      </c>
    </row>
    <row r="14697" spans="1:3" x14ac:dyDescent="0.3">
      <c r="A14697" s="38" t="s">
        <v>251</v>
      </c>
      <c r="B14697" s="15">
        <v>392225</v>
      </c>
      <c r="C14697" s="15">
        <v>2503400</v>
      </c>
    </row>
    <row r="14698" spans="1:3" x14ac:dyDescent="0.3">
      <c r="A14698" s="38" t="s">
        <v>254</v>
      </c>
      <c r="B14698" s="15">
        <v>415000</v>
      </c>
      <c r="C14698" s="15">
        <v>1725000</v>
      </c>
    </row>
    <row r="14699" spans="1:3" x14ac:dyDescent="0.3">
      <c r="A14699" s="38" t="s">
        <v>257</v>
      </c>
      <c r="B14699" s="15">
        <v>436750</v>
      </c>
      <c r="C14699" s="15">
        <v>2369790</v>
      </c>
    </row>
    <row r="14700" spans="1:3" x14ac:dyDescent="0.3">
      <c r="A14700" s="38" t="s">
        <v>252</v>
      </c>
      <c r="B14700" s="15">
        <v>287950</v>
      </c>
      <c r="C14700" s="15">
        <v>1510208</v>
      </c>
    </row>
    <row r="14701" spans="1:3" x14ac:dyDescent="0.3">
      <c r="A14701" s="38" t="s">
        <v>255</v>
      </c>
      <c r="B14701" s="15">
        <v>713900</v>
      </c>
      <c r="C14701" s="15">
        <v>2552350</v>
      </c>
    </row>
    <row r="14702" spans="1:3" x14ac:dyDescent="0.3">
      <c r="A14702" s="38" t="s">
        <v>258</v>
      </c>
      <c r="B14702" s="15">
        <v>626750</v>
      </c>
      <c r="C14702" s="15">
        <v>1630400</v>
      </c>
    </row>
    <row r="14703" spans="1:3" x14ac:dyDescent="0.3">
      <c r="A14703" s="38" t="s">
        <v>260</v>
      </c>
      <c r="B14703" s="15">
        <v>238500</v>
      </c>
      <c r="C14703" s="15">
        <v>977250</v>
      </c>
    </row>
    <row r="14704" spans="1:3" x14ac:dyDescent="0.3">
      <c r="A14704" s="38" t="s">
        <v>262</v>
      </c>
      <c r="B14704" s="15">
        <v>758950</v>
      </c>
      <c r="C14704" s="15">
        <v>2178950</v>
      </c>
    </row>
    <row r="14705" spans="1:3" x14ac:dyDescent="0.3">
      <c r="A14705" s="38" t="s">
        <v>263</v>
      </c>
      <c r="B14705" s="15">
        <v>306000</v>
      </c>
      <c r="C14705" s="15">
        <v>2051450</v>
      </c>
    </row>
    <row r="14706" spans="1:3" x14ac:dyDescent="0.3">
      <c r="A14706" s="35" t="s">
        <v>261</v>
      </c>
      <c r="B14706" s="15"/>
      <c r="C14706" s="15"/>
    </row>
    <row r="14707" spans="1:3" x14ac:dyDescent="0.3">
      <c r="A14707" s="38" t="s">
        <v>245</v>
      </c>
      <c r="B14707" s="15">
        <v>218250</v>
      </c>
      <c r="C14707" s="15">
        <v>436500</v>
      </c>
    </row>
    <row r="14708" spans="1:3" x14ac:dyDescent="0.3">
      <c r="A14708" s="38" t="s">
        <v>247</v>
      </c>
      <c r="B14708" s="15">
        <v>623450</v>
      </c>
      <c r="C14708" s="15">
        <v>1893400</v>
      </c>
    </row>
    <row r="14709" spans="1:3" x14ac:dyDescent="0.3">
      <c r="A14709" s="38" t="s">
        <v>249</v>
      </c>
      <c r="B14709" s="15">
        <v>691925</v>
      </c>
      <c r="C14709" s="15">
        <v>918900</v>
      </c>
    </row>
    <row r="14710" spans="1:3" x14ac:dyDescent="0.3">
      <c r="A14710" s="38" t="s">
        <v>251</v>
      </c>
      <c r="B14710" s="15">
        <v>529500</v>
      </c>
      <c r="C14710" s="15">
        <v>1706950</v>
      </c>
    </row>
    <row r="14711" spans="1:3" x14ac:dyDescent="0.3">
      <c r="A14711" s="38" t="s">
        <v>254</v>
      </c>
      <c r="B14711" s="15">
        <v>271750</v>
      </c>
      <c r="C14711" s="15">
        <v>1277500</v>
      </c>
    </row>
    <row r="14712" spans="1:3" x14ac:dyDescent="0.3">
      <c r="A14712" s="38" t="s">
        <v>257</v>
      </c>
      <c r="B14712" s="15">
        <v>299000</v>
      </c>
      <c r="C14712" s="15">
        <v>598000</v>
      </c>
    </row>
    <row r="14713" spans="1:3" x14ac:dyDescent="0.3">
      <c r="A14713" s="38" t="s">
        <v>252</v>
      </c>
      <c r="B14713" s="15">
        <v>284500</v>
      </c>
      <c r="C14713" s="15">
        <v>569000</v>
      </c>
    </row>
    <row r="14714" spans="1:3" x14ac:dyDescent="0.3">
      <c r="A14714" s="38" t="s">
        <v>255</v>
      </c>
      <c r="B14714" s="15">
        <v>552250</v>
      </c>
      <c r="C14714" s="15">
        <v>2705000</v>
      </c>
    </row>
    <row r="14715" spans="1:3" x14ac:dyDescent="0.3">
      <c r="A14715" s="38" t="s">
        <v>258</v>
      </c>
      <c r="B14715" s="15">
        <v>399900</v>
      </c>
      <c r="C14715" s="15">
        <v>1090900</v>
      </c>
    </row>
    <row r="14716" spans="1:3" x14ac:dyDescent="0.3">
      <c r="A14716" s="38" t="s">
        <v>260</v>
      </c>
      <c r="B14716" s="15">
        <v>502000</v>
      </c>
      <c r="C14716" s="15">
        <v>502000</v>
      </c>
    </row>
    <row r="14717" spans="1:3" x14ac:dyDescent="0.3">
      <c r="A14717" s="38" t="s">
        <v>262</v>
      </c>
      <c r="B14717" s="15">
        <v>227750</v>
      </c>
      <c r="C14717" s="15">
        <v>1030500</v>
      </c>
    </row>
    <row r="14718" spans="1:3" x14ac:dyDescent="0.3">
      <c r="A14718" s="38" t="s">
        <v>263</v>
      </c>
      <c r="B14718" s="15">
        <v>215750</v>
      </c>
      <c r="C14718" s="15">
        <v>869330</v>
      </c>
    </row>
    <row r="14719" spans="1:3" x14ac:dyDescent="0.3">
      <c r="A14719" s="35" t="s">
        <v>264</v>
      </c>
      <c r="B14719" s="15"/>
      <c r="C14719" s="15"/>
    </row>
    <row r="14720" spans="1:3" x14ac:dyDescent="0.3">
      <c r="A14720" s="38" t="s">
        <v>245</v>
      </c>
      <c r="B14720" s="15"/>
      <c r="C14720" s="15">
        <v>0</v>
      </c>
    </row>
    <row r="14721" spans="1:3" x14ac:dyDescent="0.3">
      <c r="A14721" s="38" t="s">
        <v>247</v>
      </c>
      <c r="B14721" s="15">
        <v>429000</v>
      </c>
      <c r="C14721" s="15">
        <v>429000</v>
      </c>
    </row>
    <row r="14722" spans="1:3" x14ac:dyDescent="0.3">
      <c r="A14722" s="38" t="s">
        <v>249</v>
      </c>
      <c r="B14722" s="15">
        <v>555000</v>
      </c>
      <c r="C14722" s="15">
        <v>1144900</v>
      </c>
    </row>
    <row r="14723" spans="1:3" x14ac:dyDescent="0.3">
      <c r="A14723" s="38" t="s">
        <v>251</v>
      </c>
      <c r="B14723" s="15">
        <v>489000</v>
      </c>
      <c r="C14723" s="15">
        <v>489000</v>
      </c>
    </row>
    <row r="14724" spans="1:3" x14ac:dyDescent="0.3">
      <c r="A14724" s="38" t="s">
        <v>254</v>
      </c>
      <c r="B14724" s="15">
        <v>215000</v>
      </c>
      <c r="C14724" s="15">
        <v>1402900</v>
      </c>
    </row>
    <row r="14725" spans="1:3" x14ac:dyDescent="0.3">
      <c r="A14725" s="38" t="s">
        <v>257</v>
      </c>
      <c r="B14725" s="15">
        <v>387000</v>
      </c>
      <c r="C14725" s="15">
        <v>1001000</v>
      </c>
    </row>
    <row r="14726" spans="1:3" x14ac:dyDescent="0.3">
      <c r="A14726" s="38" t="s">
        <v>252</v>
      </c>
      <c r="B14726" s="15">
        <v>337500</v>
      </c>
      <c r="C14726" s="15">
        <v>2661395</v>
      </c>
    </row>
    <row r="14727" spans="1:3" x14ac:dyDescent="0.3">
      <c r="A14727" s="38" t="s">
        <v>255</v>
      </c>
      <c r="B14727" s="15">
        <v>235000</v>
      </c>
      <c r="C14727" s="15">
        <v>235000</v>
      </c>
    </row>
    <row r="14728" spans="1:3" x14ac:dyDescent="0.3">
      <c r="A14728" s="38" t="s">
        <v>258</v>
      </c>
      <c r="B14728" s="15"/>
      <c r="C14728" s="15">
        <v>0</v>
      </c>
    </row>
    <row r="14729" spans="1:3" x14ac:dyDescent="0.3">
      <c r="A14729" s="38" t="s">
        <v>260</v>
      </c>
      <c r="B14729" s="15">
        <v>194000</v>
      </c>
      <c r="C14729" s="15">
        <v>1867600</v>
      </c>
    </row>
    <row r="14730" spans="1:3" x14ac:dyDescent="0.3">
      <c r="A14730" s="38" t="s">
        <v>262</v>
      </c>
      <c r="B14730" s="15">
        <v>370000</v>
      </c>
      <c r="C14730" s="15">
        <v>1066000</v>
      </c>
    </row>
    <row r="14731" spans="1:3" x14ac:dyDescent="0.3">
      <c r="A14731" s="38" t="s">
        <v>263</v>
      </c>
      <c r="B14731" s="15">
        <v>367000</v>
      </c>
      <c r="C14731" s="15">
        <v>906700</v>
      </c>
    </row>
    <row r="14732" spans="1:3" x14ac:dyDescent="0.3">
      <c r="A14732" s="35" t="s">
        <v>266</v>
      </c>
      <c r="B14732" s="15"/>
      <c r="C14732" s="15"/>
    </row>
    <row r="14733" spans="1:3" x14ac:dyDescent="0.3">
      <c r="A14733" s="38" t="s">
        <v>245</v>
      </c>
      <c r="B14733" s="15">
        <v>289000</v>
      </c>
      <c r="C14733" s="15">
        <v>1108000</v>
      </c>
    </row>
    <row r="14734" spans="1:3" x14ac:dyDescent="0.3">
      <c r="A14734" s="38" t="s">
        <v>247</v>
      </c>
      <c r="B14734" s="15">
        <v>219500</v>
      </c>
      <c r="C14734" s="15">
        <v>439000</v>
      </c>
    </row>
    <row r="14735" spans="1:3" x14ac:dyDescent="0.3">
      <c r="A14735" s="38" t="s">
        <v>249</v>
      </c>
      <c r="B14735" s="15">
        <v>531000</v>
      </c>
      <c r="C14735" s="15">
        <v>2551875</v>
      </c>
    </row>
    <row r="14736" spans="1:3" x14ac:dyDescent="0.3">
      <c r="A14736" s="38" t="s">
        <v>251</v>
      </c>
      <c r="B14736" s="15">
        <v>265450</v>
      </c>
      <c r="C14736" s="15">
        <v>1663900</v>
      </c>
    </row>
    <row r="14737" spans="1:3" x14ac:dyDescent="0.3">
      <c r="A14737" s="38" t="s">
        <v>254</v>
      </c>
      <c r="B14737" s="15">
        <v>281225</v>
      </c>
      <c r="C14737" s="15">
        <v>1745350</v>
      </c>
    </row>
    <row r="14738" spans="1:3" x14ac:dyDescent="0.3">
      <c r="A14738" s="38" t="s">
        <v>257</v>
      </c>
      <c r="B14738" s="15">
        <v>185000</v>
      </c>
      <c r="C14738" s="15">
        <v>185000</v>
      </c>
    </row>
    <row r="14739" spans="1:3" x14ac:dyDescent="0.3">
      <c r="A14739" s="38" t="s">
        <v>252</v>
      </c>
      <c r="B14739" s="15">
        <v>285000</v>
      </c>
      <c r="C14739" s="15">
        <v>285000</v>
      </c>
    </row>
    <row r="14740" spans="1:3" x14ac:dyDescent="0.3">
      <c r="A14740" s="38" t="s">
        <v>255</v>
      </c>
      <c r="B14740" s="15">
        <v>334950</v>
      </c>
      <c r="C14740" s="15">
        <v>1462950</v>
      </c>
    </row>
    <row r="14741" spans="1:3" x14ac:dyDescent="0.3">
      <c r="A14741" s="38" t="s">
        <v>258</v>
      </c>
      <c r="B14741" s="15">
        <v>189900</v>
      </c>
      <c r="C14741" s="15">
        <v>189900</v>
      </c>
    </row>
    <row r="14742" spans="1:3" x14ac:dyDescent="0.3">
      <c r="A14742" s="38" t="s">
        <v>260</v>
      </c>
      <c r="B14742" s="15">
        <v>225000</v>
      </c>
      <c r="C14742" s="15">
        <v>629000</v>
      </c>
    </row>
    <row r="14743" spans="1:3" x14ac:dyDescent="0.3">
      <c r="A14743" s="38" t="s">
        <v>262</v>
      </c>
      <c r="B14743" s="15">
        <v>590000</v>
      </c>
      <c r="C14743" s="15">
        <v>590000</v>
      </c>
    </row>
    <row r="14744" spans="1:3" x14ac:dyDescent="0.3">
      <c r="A14744" s="38" t="s">
        <v>263</v>
      </c>
      <c r="B14744" s="15">
        <v>235000</v>
      </c>
      <c r="C14744" s="15">
        <v>719435</v>
      </c>
    </row>
    <row r="14745" spans="1:3" x14ac:dyDescent="0.3">
      <c r="A14745" s="35" t="s">
        <v>267</v>
      </c>
      <c r="B14745" s="15"/>
      <c r="C14745" s="15"/>
    </row>
    <row r="14746" spans="1:3" x14ac:dyDescent="0.3">
      <c r="A14746" s="38" t="s">
        <v>245</v>
      </c>
      <c r="B14746" s="15">
        <v>207000</v>
      </c>
      <c r="C14746" s="15">
        <v>701900</v>
      </c>
    </row>
    <row r="14747" spans="1:3" x14ac:dyDescent="0.3">
      <c r="A14747" s="38" t="s">
        <v>247</v>
      </c>
      <c r="B14747" s="15">
        <v>204430</v>
      </c>
      <c r="C14747" s="15">
        <v>856760</v>
      </c>
    </row>
    <row r="14748" spans="1:3" x14ac:dyDescent="0.3">
      <c r="A14748" s="38" t="s">
        <v>249</v>
      </c>
      <c r="B14748" s="15">
        <v>426900</v>
      </c>
      <c r="C14748" s="15">
        <v>426900</v>
      </c>
    </row>
    <row r="14749" spans="1:3" x14ac:dyDescent="0.3">
      <c r="A14749" s="38" t="s">
        <v>251</v>
      </c>
      <c r="B14749" s="15">
        <v>205500</v>
      </c>
      <c r="C14749" s="15">
        <v>1729900</v>
      </c>
    </row>
    <row r="14750" spans="1:3" x14ac:dyDescent="0.3">
      <c r="A14750" s="38" t="s">
        <v>254</v>
      </c>
      <c r="B14750" s="15">
        <v>207000</v>
      </c>
      <c r="C14750" s="15">
        <v>789000</v>
      </c>
    </row>
    <row r="14751" spans="1:3" x14ac:dyDescent="0.3">
      <c r="A14751" s="38" t="s">
        <v>257</v>
      </c>
      <c r="B14751" s="15">
        <v>423000</v>
      </c>
      <c r="C14751" s="15">
        <v>2288900</v>
      </c>
    </row>
    <row r="14752" spans="1:3" x14ac:dyDescent="0.3">
      <c r="A14752" s="38" t="s">
        <v>252</v>
      </c>
      <c r="B14752" s="15">
        <v>212000</v>
      </c>
      <c r="C14752" s="15">
        <v>1500500</v>
      </c>
    </row>
    <row r="14753" spans="1:3" x14ac:dyDescent="0.3">
      <c r="A14753" s="38" t="s">
        <v>255</v>
      </c>
      <c r="B14753" s="15">
        <v>619900</v>
      </c>
      <c r="C14753" s="15">
        <v>1926300</v>
      </c>
    </row>
    <row r="14754" spans="1:3" x14ac:dyDescent="0.3">
      <c r="A14754" s="38" t="s">
        <v>258</v>
      </c>
      <c r="B14754" s="15">
        <v>320000</v>
      </c>
      <c r="C14754" s="15">
        <v>846500</v>
      </c>
    </row>
    <row r="14755" spans="1:3" x14ac:dyDescent="0.3">
      <c r="A14755" s="38" t="s">
        <v>260</v>
      </c>
      <c r="B14755" s="15">
        <v>197500</v>
      </c>
      <c r="C14755" s="15">
        <v>760000</v>
      </c>
    </row>
    <row r="14756" spans="1:3" x14ac:dyDescent="0.3">
      <c r="A14756" s="38" t="s">
        <v>262</v>
      </c>
      <c r="B14756" s="15">
        <v>414140</v>
      </c>
      <c r="C14756" s="15">
        <v>2164940</v>
      </c>
    </row>
    <row r="14757" spans="1:3" x14ac:dyDescent="0.3">
      <c r="A14757" s="38" t="s">
        <v>263</v>
      </c>
      <c r="B14757" s="15">
        <v>205500</v>
      </c>
      <c r="C14757" s="15">
        <v>1297950</v>
      </c>
    </row>
    <row r="14758" spans="1:3" x14ac:dyDescent="0.3">
      <c r="A14758" s="35" t="s">
        <v>268</v>
      </c>
      <c r="B14758" s="15"/>
      <c r="C14758" s="15"/>
    </row>
    <row r="14759" spans="1:3" x14ac:dyDescent="0.3">
      <c r="A14759" s="38" t="s">
        <v>245</v>
      </c>
      <c r="B14759" s="15">
        <v>212000</v>
      </c>
      <c r="C14759" s="15">
        <v>212000</v>
      </c>
    </row>
    <row r="14760" spans="1:3" x14ac:dyDescent="0.3">
      <c r="A14760" s="38" t="s">
        <v>247</v>
      </c>
      <c r="B14760" s="15">
        <v>160500</v>
      </c>
      <c r="C14760" s="15">
        <v>1500257</v>
      </c>
    </row>
    <row r="14761" spans="1:3" x14ac:dyDescent="0.3">
      <c r="A14761" s="38" t="s">
        <v>249</v>
      </c>
      <c r="B14761" s="15">
        <v>255800</v>
      </c>
      <c r="C14761" s="15">
        <v>705800</v>
      </c>
    </row>
    <row r="14762" spans="1:3" x14ac:dyDescent="0.3">
      <c r="A14762" s="38" t="s">
        <v>251</v>
      </c>
      <c r="B14762" s="15">
        <v>193250</v>
      </c>
      <c r="C14762" s="15">
        <v>731950</v>
      </c>
    </row>
    <row r="14763" spans="1:3" x14ac:dyDescent="0.3">
      <c r="A14763" s="38" t="s">
        <v>254</v>
      </c>
      <c r="B14763" s="15">
        <v>118000</v>
      </c>
      <c r="C14763" s="15">
        <v>655000</v>
      </c>
    </row>
    <row r="14764" spans="1:3" x14ac:dyDescent="0.3">
      <c r="A14764" s="38" t="s">
        <v>257</v>
      </c>
      <c r="B14764" s="15">
        <v>326799</v>
      </c>
      <c r="C14764" s="15">
        <v>1509749</v>
      </c>
    </row>
    <row r="14765" spans="1:3" x14ac:dyDescent="0.3">
      <c r="A14765" s="38" t="s">
        <v>252</v>
      </c>
      <c r="B14765" s="15">
        <v>763250</v>
      </c>
      <c r="C14765" s="15">
        <v>1681700</v>
      </c>
    </row>
    <row r="14766" spans="1:3" x14ac:dyDescent="0.3">
      <c r="A14766" s="38" t="s">
        <v>255</v>
      </c>
      <c r="B14766" s="15">
        <v>406000</v>
      </c>
      <c r="C14766" s="15">
        <v>1176500</v>
      </c>
    </row>
    <row r="14767" spans="1:3" x14ac:dyDescent="0.3">
      <c r="A14767" s="38" t="s">
        <v>258</v>
      </c>
      <c r="B14767" s="15">
        <v>295000</v>
      </c>
      <c r="C14767" s="15">
        <v>590000</v>
      </c>
    </row>
    <row r="14768" spans="1:3" x14ac:dyDescent="0.3">
      <c r="A14768" s="38" t="s">
        <v>260</v>
      </c>
      <c r="B14768" s="15">
        <v>212000</v>
      </c>
      <c r="C14768" s="15">
        <v>1541850</v>
      </c>
    </row>
    <row r="14769" spans="1:3" x14ac:dyDescent="0.3">
      <c r="A14769" s="38" t="s">
        <v>262</v>
      </c>
      <c r="B14769" s="15">
        <v>244500</v>
      </c>
      <c r="C14769" s="15">
        <v>1070950</v>
      </c>
    </row>
    <row r="14770" spans="1:3" x14ac:dyDescent="0.3">
      <c r="A14770" s="38" t="s">
        <v>263</v>
      </c>
      <c r="B14770" s="15">
        <v>160000</v>
      </c>
      <c r="C14770" s="15">
        <v>469500</v>
      </c>
    </row>
    <row r="14771" spans="1:3" x14ac:dyDescent="0.3">
      <c r="A14771" s="35" t="s">
        <v>269</v>
      </c>
      <c r="B14771" s="15"/>
      <c r="C14771" s="15"/>
    </row>
    <row r="14772" spans="1:3" x14ac:dyDescent="0.3">
      <c r="A14772" s="38" t="s">
        <v>245</v>
      </c>
      <c r="B14772" s="15">
        <v>157250</v>
      </c>
      <c r="C14772" s="15">
        <v>1146001</v>
      </c>
    </row>
    <row r="14773" spans="1:3" x14ac:dyDescent="0.3">
      <c r="A14773" s="38" t="s">
        <v>247</v>
      </c>
      <c r="B14773" s="15">
        <v>209950</v>
      </c>
      <c r="C14773" s="15">
        <v>850758</v>
      </c>
    </row>
    <row r="14774" spans="1:3" x14ac:dyDescent="0.3">
      <c r="A14774" s="38" t="s">
        <v>249</v>
      </c>
      <c r="B14774" s="15">
        <v>241000</v>
      </c>
      <c r="C14774" s="15">
        <v>934500</v>
      </c>
    </row>
    <row r="14775" spans="1:3" x14ac:dyDescent="0.3">
      <c r="A14775" s="38" t="s">
        <v>251</v>
      </c>
      <c r="B14775" s="15">
        <v>179900</v>
      </c>
      <c r="C14775" s="15">
        <v>589900</v>
      </c>
    </row>
    <row r="14776" spans="1:3" x14ac:dyDescent="0.3">
      <c r="A14776" s="38" t="s">
        <v>254</v>
      </c>
      <c r="B14776" s="15">
        <v>162500</v>
      </c>
      <c r="C14776" s="15">
        <v>660000</v>
      </c>
    </row>
    <row r="14777" spans="1:3" x14ac:dyDescent="0.3">
      <c r="A14777" s="38" t="s">
        <v>257</v>
      </c>
      <c r="B14777" s="15">
        <v>221750</v>
      </c>
      <c r="C14777" s="15">
        <v>2601301</v>
      </c>
    </row>
    <row r="14778" spans="1:3" x14ac:dyDescent="0.3">
      <c r="A14778" s="38" t="s">
        <v>252</v>
      </c>
      <c r="B14778" s="15">
        <v>315000</v>
      </c>
      <c r="C14778" s="15">
        <v>611900</v>
      </c>
    </row>
    <row r="14779" spans="1:3" x14ac:dyDescent="0.3">
      <c r="A14779" s="38" t="s">
        <v>255</v>
      </c>
      <c r="B14779" s="15">
        <v>232950</v>
      </c>
      <c r="C14779" s="15">
        <v>752950</v>
      </c>
    </row>
    <row r="14780" spans="1:3" x14ac:dyDescent="0.3">
      <c r="A14780" s="38" t="s">
        <v>258</v>
      </c>
      <c r="B14780" s="15">
        <v>656430</v>
      </c>
      <c r="C14780" s="15">
        <v>2122430</v>
      </c>
    </row>
    <row r="14781" spans="1:3" x14ac:dyDescent="0.3">
      <c r="A14781" s="38" t="s">
        <v>260</v>
      </c>
      <c r="B14781" s="15">
        <v>385000</v>
      </c>
      <c r="C14781" s="15">
        <v>385000</v>
      </c>
    </row>
    <row r="14782" spans="1:3" x14ac:dyDescent="0.3">
      <c r="A14782" s="38" t="s">
        <v>262</v>
      </c>
      <c r="B14782" s="15">
        <v>182450</v>
      </c>
      <c r="C14782" s="15">
        <v>364900</v>
      </c>
    </row>
    <row r="14783" spans="1:3" x14ac:dyDescent="0.3">
      <c r="A14783" s="38" t="s">
        <v>263</v>
      </c>
      <c r="B14783" s="15">
        <v>237500</v>
      </c>
      <c r="C14783" s="15">
        <v>1056500</v>
      </c>
    </row>
    <row r="14784" spans="1:3" x14ac:dyDescent="0.3">
      <c r="A14784" s="35" t="s">
        <v>270</v>
      </c>
      <c r="B14784" s="15"/>
      <c r="C14784" s="15"/>
    </row>
    <row r="14785" spans="1:3" x14ac:dyDescent="0.3">
      <c r="A14785" s="38" t="s">
        <v>245</v>
      </c>
      <c r="B14785" s="15">
        <v>516755</v>
      </c>
      <c r="C14785" s="15">
        <v>516755</v>
      </c>
    </row>
    <row r="14786" spans="1:3" x14ac:dyDescent="0.3">
      <c r="A14786" s="38" t="s">
        <v>247</v>
      </c>
      <c r="B14786" s="15">
        <v>220225</v>
      </c>
      <c r="C14786" s="15">
        <v>879850</v>
      </c>
    </row>
    <row r="14787" spans="1:3" x14ac:dyDescent="0.3">
      <c r="A14787" s="38" t="s">
        <v>249</v>
      </c>
      <c r="B14787" s="15">
        <v>230000</v>
      </c>
      <c r="C14787" s="15">
        <v>927950</v>
      </c>
    </row>
    <row r="14788" spans="1:3" x14ac:dyDescent="0.3">
      <c r="A14788" s="38" t="s">
        <v>251</v>
      </c>
      <c r="B14788" s="15">
        <v>273475</v>
      </c>
      <c r="C14788" s="15">
        <v>1092950</v>
      </c>
    </row>
    <row r="14789" spans="1:3" x14ac:dyDescent="0.3">
      <c r="A14789" s="38" t="s">
        <v>254</v>
      </c>
      <c r="B14789" s="15">
        <v>464500</v>
      </c>
      <c r="C14789" s="15">
        <v>3368450</v>
      </c>
    </row>
    <row r="14790" spans="1:3" x14ac:dyDescent="0.3">
      <c r="A14790" s="38" t="s">
        <v>257</v>
      </c>
      <c r="B14790" s="15">
        <v>811550</v>
      </c>
      <c r="C14790" s="15">
        <v>3124550</v>
      </c>
    </row>
    <row r="14791" spans="1:3" x14ac:dyDescent="0.3">
      <c r="A14791" s="38" t="s">
        <v>252</v>
      </c>
      <c r="B14791" s="15">
        <v>746475</v>
      </c>
      <c r="C14791" s="15">
        <v>3099150</v>
      </c>
    </row>
    <row r="14792" spans="1:3" x14ac:dyDescent="0.3">
      <c r="A14792" s="38" t="s">
        <v>255</v>
      </c>
      <c r="B14792" s="15">
        <v>517500</v>
      </c>
      <c r="C14792" s="15">
        <v>2419380</v>
      </c>
    </row>
    <row r="14793" spans="1:3" x14ac:dyDescent="0.3">
      <c r="A14793" s="38" t="s">
        <v>258</v>
      </c>
      <c r="B14793" s="15">
        <v>466888</v>
      </c>
      <c r="C14793" s="15">
        <v>2241275</v>
      </c>
    </row>
    <row r="14794" spans="1:3" x14ac:dyDescent="0.3">
      <c r="A14794" s="38" t="s">
        <v>260</v>
      </c>
      <c r="B14794" s="15">
        <v>266000</v>
      </c>
      <c r="C14794" s="15">
        <v>1557950</v>
      </c>
    </row>
    <row r="14795" spans="1:3" x14ac:dyDescent="0.3">
      <c r="A14795" s="38" t="s">
        <v>262</v>
      </c>
      <c r="B14795" s="15">
        <v>409950</v>
      </c>
      <c r="C14795" s="15">
        <v>1403050</v>
      </c>
    </row>
    <row r="14796" spans="1:3" x14ac:dyDescent="0.3">
      <c r="A14796" s="38" t="s">
        <v>263</v>
      </c>
      <c r="B14796" s="15">
        <v>250000</v>
      </c>
      <c r="C14796" s="15">
        <v>250000</v>
      </c>
    </row>
    <row r="14797" spans="1:3" x14ac:dyDescent="0.3">
      <c r="A14797" s="35" t="s">
        <v>271</v>
      </c>
      <c r="B14797" s="15"/>
      <c r="C14797" s="15"/>
    </row>
    <row r="14798" spans="1:3" x14ac:dyDescent="0.3">
      <c r="A14798" s="38" t="s">
        <v>245</v>
      </c>
      <c r="B14798" s="15">
        <v>441200</v>
      </c>
      <c r="C14798" s="15">
        <v>2171550</v>
      </c>
    </row>
    <row r="14799" spans="1:3" x14ac:dyDescent="0.3">
      <c r="A14799" s="38" t="s">
        <v>247</v>
      </c>
      <c r="B14799" s="15">
        <v>846500</v>
      </c>
      <c r="C14799" s="15">
        <v>1159000</v>
      </c>
    </row>
    <row r="14800" spans="1:3" x14ac:dyDescent="0.3">
      <c r="A14800" s="38" t="s">
        <v>249</v>
      </c>
      <c r="B14800" s="15">
        <v>609900</v>
      </c>
      <c r="C14800" s="15">
        <v>1140900</v>
      </c>
    </row>
    <row r="14801" spans="1:3" x14ac:dyDescent="0.3">
      <c r="A14801" s="38" t="s">
        <v>251</v>
      </c>
      <c r="B14801" s="15">
        <v>264000</v>
      </c>
      <c r="C14801" s="15">
        <v>1871900</v>
      </c>
    </row>
    <row r="14802" spans="1:3" x14ac:dyDescent="0.3">
      <c r="A14802" s="38" t="s">
        <v>254</v>
      </c>
      <c r="B14802" s="15">
        <v>461288</v>
      </c>
      <c r="C14802" s="15">
        <v>1228225</v>
      </c>
    </row>
    <row r="14803" spans="1:3" x14ac:dyDescent="0.3">
      <c r="A14803" s="38" t="s">
        <v>257</v>
      </c>
      <c r="B14803" s="15">
        <v>900925</v>
      </c>
      <c r="C14803" s="15">
        <v>3491350</v>
      </c>
    </row>
    <row r="14804" spans="1:3" x14ac:dyDescent="0.3">
      <c r="A14804" s="38" t="s">
        <v>252</v>
      </c>
      <c r="B14804" s="15">
        <v>705000</v>
      </c>
      <c r="C14804" s="15">
        <v>1320000</v>
      </c>
    </row>
    <row r="14805" spans="1:3" x14ac:dyDescent="0.3">
      <c r="A14805" s="38" t="s">
        <v>255</v>
      </c>
      <c r="B14805" s="15">
        <v>564500</v>
      </c>
      <c r="C14805" s="15">
        <v>1417725</v>
      </c>
    </row>
    <row r="14806" spans="1:3" x14ac:dyDescent="0.3">
      <c r="A14806" s="38" t="s">
        <v>258</v>
      </c>
      <c r="B14806" s="15">
        <v>520500</v>
      </c>
      <c r="C14806" s="15">
        <v>2106400</v>
      </c>
    </row>
    <row r="14807" spans="1:3" x14ac:dyDescent="0.3">
      <c r="A14807" s="38" t="s">
        <v>260</v>
      </c>
      <c r="B14807" s="15">
        <v>565000</v>
      </c>
      <c r="C14807" s="15">
        <v>1458200</v>
      </c>
    </row>
    <row r="14808" spans="1:3" x14ac:dyDescent="0.3">
      <c r="A14808" s="38" t="s">
        <v>262</v>
      </c>
      <c r="B14808" s="15">
        <v>290775</v>
      </c>
      <c r="C14808" s="15">
        <v>581550</v>
      </c>
    </row>
    <row r="14809" spans="1:3" x14ac:dyDescent="0.3">
      <c r="A14809" s="38" t="s">
        <v>263</v>
      </c>
      <c r="B14809" s="15">
        <v>658590</v>
      </c>
      <c r="C14809" s="15">
        <v>3071040</v>
      </c>
    </row>
    <row r="14810" spans="1:3" x14ac:dyDescent="0.3">
      <c r="A14810" s="35" t="s">
        <v>272</v>
      </c>
      <c r="B14810" s="15"/>
      <c r="C14810" s="15"/>
    </row>
    <row r="14811" spans="1:3" x14ac:dyDescent="0.3">
      <c r="A14811" s="38" t="s">
        <v>245</v>
      </c>
      <c r="B14811" s="15">
        <v>631450</v>
      </c>
      <c r="C14811" s="15">
        <v>1572850</v>
      </c>
    </row>
    <row r="14812" spans="1:3" x14ac:dyDescent="0.3">
      <c r="A14812" s="38" t="s">
        <v>247</v>
      </c>
      <c r="B14812" s="15">
        <v>282263</v>
      </c>
      <c r="C14812" s="15">
        <v>1789525</v>
      </c>
    </row>
    <row r="14813" spans="1:3" x14ac:dyDescent="0.3">
      <c r="A14813" s="38" t="s">
        <v>249</v>
      </c>
      <c r="B14813" s="15">
        <v>617500</v>
      </c>
      <c r="C14813" s="15">
        <v>1529500</v>
      </c>
    </row>
    <row r="14814" spans="1:3" x14ac:dyDescent="0.3">
      <c r="A14814" s="38" t="s">
        <v>251</v>
      </c>
      <c r="B14814" s="15">
        <v>289950</v>
      </c>
      <c r="C14814" s="15">
        <v>1783850</v>
      </c>
    </row>
    <row r="14815" spans="1:3" x14ac:dyDescent="0.3">
      <c r="A14815" s="38" t="s">
        <v>254</v>
      </c>
      <c r="B14815" s="15">
        <v>272882</v>
      </c>
      <c r="C14815" s="15">
        <v>1720263</v>
      </c>
    </row>
    <row r="14816" spans="1:3" x14ac:dyDescent="0.3">
      <c r="A14816" s="38" t="s">
        <v>257</v>
      </c>
      <c r="B14816" s="15">
        <v>1031474</v>
      </c>
      <c r="C14816" s="15">
        <v>4247149</v>
      </c>
    </row>
    <row r="14817" spans="1:3" x14ac:dyDescent="0.3">
      <c r="A14817" s="38" t="s">
        <v>252</v>
      </c>
      <c r="B14817" s="15">
        <v>653975</v>
      </c>
      <c r="C14817" s="15">
        <v>3264900</v>
      </c>
    </row>
    <row r="14818" spans="1:3" x14ac:dyDescent="0.3">
      <c r="A14818" s="38" t="s">
        <v>255</v>
      </c>
      <c r="B14818" s="15">
        <v>988150</v>
      </c>
      <c r="C14818" s="15">
        <v>3405500</v>
      </c>
    </row>
    <row r="14819" spans="1:3" x14ac:dyDescent="0.3">
      <c r="A14819" s="38" t="s">
        <v>258</v>
      </c>
      <c r="B14819" s="15">
        <v>293450</v>
      </c>
      <c r="C14819" s="15">
        <v>1811160</v>
      </c>
    </row>
    <row r="14820" spans="1:3" x14ac:dyDescent="0.3">
      <c r="A14820" s="38" t="s">
        <v>260</v>
      </c>
      <c r="B14820" s="15">
        <v>301900</v>
      </c>
      <c r="C14820" s="15">
        <v>1238299</v>
      </c>
    </row>
    <row r="14821" spans="1:3" x14ac:dyDescent="0.3">
      <c r="A14821" s="38" t="s">
        <v>262</v>
      </c>
      <c r="B14821" s="15">
        <v>268000</v>
      </c>
      <c r="C14821" s="15">
        <v>2961650</v>
      </c>
    </row>
    <row r="14822" spans="1:3" x14ac:dyDescent="0.3">
      <c r="A14822" s="38" t="s">
        <v>263</v>
      </c>
      <c r="B14822" s="15">
        <v>299000</v>
      </c>
      <c r="C14822" s="15">
        <v>1542950</v>
      </c>
    </row>
    <row r="14823" spans="1:3" x14ac:dyDescent="0.3">
      <c r="A14823" s="35" t="s">
        <v>273</v>
      </c>
      <c r="B14823" s="15"/>
      <c r="C14823" s="15"/>
    </row>
    <row r="14824" spans="1:3" x14ac:dyDescent="0.3">
      <c r="A14824" s="38" t="s">
        <v>245</v>
      </c>
      <c r="B14824" s="15">
        <v>581475</v>
      </c>
      <c r="C14824" s="15">
        <v>943950</v>
      </c>
    </row>
    <row r="14825" spans="1:3" x14ac:dyDescent="0.3">
      <c r="A14825" s="38" t="s">
        <v>247</v>
      </c>
      <c r="B14825" s="15">
        <v>304000</v>
      </c>
      <c r="C14825" s="15">
        <v>2528749</v>
      </c>
    </row>
    <row r="14826" spans="1:3" x14ac:dyDescent="0.3">
      <c r="A14826" s="38" t="s">
        <v>249</v>
      </c>
      <c r="B14826" s="15">
        <v>306475</v>
      </c>
      <c r="C14826" s="15">
        <v>2330713</v>
      </c>
    </row>
    <row r="14827" spans="1:3" x14ac:dyDescent="0.3">
      <c r="A14827" s="38" t="s">
        <v>251</v>
      </c>
      <c r="B14827" s="15">
        <v>332500</v>
      </c>
      <c r="C14827" s="15">
        <v>2214000</v>
      </c>
    </row>
    <row r="14828" spans="1:3" x14ac:dyDescent="0.3">
      <c r="A14828" s="38" t="s">
        <v>254</v>
      </c>
      <c r="B14828" s="15">
        <v>1018275</v>
      </c>
      <c r="C14828" s="15">
        <v>1396075</v>
      </c>
    </row>
    <row r="14829" spans="1:3" x14ac:dyDescent="0.3">
      <c r="A14829" s="38" t="s">
        <v>257</v>
      </c>
      <c r="B14829" s="15">
        <v>810000</v>
      </c>
      <c r="C14829" s="15">
        <v>4200295</v>
      </c>
    </row>
    <row r="14830" spans="1:3" x14ac:dyDescent="0.3">
      <c r="A14830" s="38" t="s">
        <v>252</v>
      </c>
      <c r="B14830" s="15">
        <v>1067500</v>
      </c>
      <c r="C14830" s="15">
        <v>1435000</v>
      </c>
    </row>
    <row r="14831" spans="1:3" x14ac:dyDescent="0.3">
      <c r="A14831" s="38" t="s">
        <v>255</v>
      </c>
      <c r="B14831" s="15">
        <v>302000</v>
      </c>
      <c r="C14831" s="15">
        <v>3812623</v>
      </c>
    </row>
    <row r="14832" spans="1:3" x14ac:dyDescent="0.3">
      <c r="A14832" s="38" t="s">
        <v>258</v>
      </c>
      <c r="B14832" s="15">
        <v>676950</v>
      </c>
      <c r="C14832" s="15">
        <v>2935900</v>
      </c>
    </row>
    <row r="14833" spans="1:3" x14ac:dyDescent="0.3">
      <c r="A14833" s="38" t="s">
        <v>260</v>
      </c>
      <c r="B14833" s="15">
        <v>325000</v>
      </c>
      <c r="C14833" s="15">
        <v>3855449</v>
      </c>
    </row>
    <row r="14834" spans="1:3" x14ac:dyDescent="0.3">
      <c r="A14834" s="38" t="s">
        <v>262</v>
      </c>
      <c r="B14834" s="15">
        <v>305000</v>
      </c>
      <c r="C14834" s="15">
        <v>1242000</v>
      </c>
    </row>
    <row r="14835" spans="1:3" x14ac:dyDescent="0.3">
      <c r="A14835" s="38" t="s">
        <v>263</v>
      </c>
      <c r="B14835" s="15">
        <v>608900</v>
      </c>
      <c r="C14835" s="15">
        <v>1292900</v>
      </c>
    </row>
    <row r="14836" spans="1:3" x14ac:dyDescent="0.3">
      <c r="A14836" s="35" t="s">
        <v>274</v>
      </c>
      <c r="B14836" s="15"/>
      <c r="C14836" s="15"/>
    </row>
    <row r="14837" spans="1:3" x14ac:dyDescent="0.3">
      <c r="A14837" s="38" t="s">
        <v>245</v>
      </c>
      <c r="B14837" s="15">
        <v>278500</v>
      </c>
      <c r="C14837" s="15">
        <v>2297950</v>
      </c>
    </row>
    <row r="14838" spans="1:3" x14ac:dyDescent="0.3">
      <c r="A14838" s="38" t="s">
        <v>247</v>
      </c>
      <c r="B14838" s="15">
        <v>665500</v>
      </c>
      <c r="C14838" s="15">
        <v>3188000</v>
      </c>
    </row>
    <row r="14839" spans="1:3" x14ac:dyDescent="0.3">
      <c r="A14839" s="38" t="s">
        <v>249</v>
      </c>
      <c r="B14839" s="15">
        <v>312000</v>
      </c>
      <c r="C14839" s="15">
        <v>2964500</v>
      </c>
    </row>
    <row r="14840" spans="1:3" x14ac:dyDescent="0.3">
      <c r="A14840" s="38" t="s">
        <v>251</v>
      </c>
      <c r="B14840" s="15">
        <v>397000</v>
      </c>
      <c r="C14840" s="15">
        <v>3390200</v>
      </c>
    </row>
    <row r="14841" spans="1:3" x14ac:dyDescent="0.3">
      <c r="A14841" s="38" t="s">
        <v>254</v>
      </c>
      <c r="B14841" s="15">
        <v>370000</v>
      </c>
      <c r="C14841" s="15">
        <v>1735000</v>
      </c>
    </row>
    <row r="14842" spans="1:3" x14ac:dyDescent="0.3">
      <c r="A14842" s="38" t="s">
        <v>257</v>
      </c>
      <c r="B14842" s="15">
        <v>696000</v>
      </c>
      <c r="C14842" s="15">
        <v>4806950</v>
      </c>
    </row>
    <row r="14843" spans="1:3" x14ac:dyDescent="0.3">
      <c r="A14843" s="38" t="s">
        <v>252</v>
      </c>
      <c r="B14843" s="15">
        <v>1142000</v>
      </c>
      <c r="C14843" s="15">
        <v>3465900</v>
      </c>
    </row>
    <row r="14844" spans="1:3" x14ac:dyDescent="0.3">
      <c r="A14844" s="38" t="s">
        <v>255</v>
      </c>
      <c r="B14844" s="15">
        <v>683750</v>
      </c>
      <c r="C14844" s="15">
        <v>2745900</v>
      </c>
    </row>
    <row r="14845" spans="1:3" x14ac:dyDescent="0.3">
      <c r="A14845" s="38" t="s">
        <v>258</v>
      </c>
      <c r="B14845" s="15">
        <v>358000</v>
      </c>
      <c r="C14845" s="15">
        <v>5274500</v>
      </c>
    </row>
    <row r="14846" spans="1:3" x14ac:dyDescent="0.3">
      <c r="A14846" s="38" t="s">
        <v>260</v>
      </c>
      <c r="B14846" s="15">
        <v>852000</v>
      </c>
      <c r="C14846" s="15">
        <v>2966250</v>
      </c>
    </row>
    <row r="14847" spans="1:3" x14ac:dyDescent="0.3">
      <c r="A14847" s="38" t="s">
        <v>262</v>
      </c>
      <c r="B14847" s="15">
        <v>350000</v>
      </c>
      <c r="C14847" s="15">
        <v>1874844</v>
      </c>
    </row>
    <row r="14848" spans="1:3" x14ac:dyDescent="0.3">
      <c r="A14848" s="38" t="s">
        <v>263</v>
      </c>
      <c r="B14848" s="15">
        <v>837428</v>
      </c>
      <c r="C14848" s="15">
        <v>2263855</v>
      </c>
    </row>
    <row r="14849" spans="1:3" x14ac:dyDescent="0.3">
      <c r="A14849" s="35" t="s">
        <v>275</v>
      </c>
      <c r="B14849" s="15"/>
      <c r="C14849" s="15"/>
    </row>
    <row r="14850" spans="1:3" x14ac:dyDescent="0.3">
      <c r="A14850" s="38" t="s">
        <v>245</v>
      </c>
      <c r="B14850" s="15">
        <v>718000</v>
      </c>
      <c r="C14850" s="15">
        <v>1645000</v>
      </c>
    </row>
    <row r="14851" spans="1:3" x14ac:dyDescent="0.3">
      <c r="A14851" s="38" t="s">
        <v>247</v>
      </c>
      <c r="B14851" s="15">
        <v>487000</v>
      </c>
      <c r="C14851" s="15">
        <v>1981500</v>
      </c>
    </row>
    <row r="14852" spans="1:3" x14ac:dyDescent="0.3">
      <c r="A14852" s="38" t="s">
        <v>249</v>
      </c>
      <c r="B14852" s="15">
        <v>1102934</v>
      </c>
      <c r="C14852" s="15">
        <v>3110867</v>
      </c>
    </row>
    <row r="14853" spans="1:3" x14ac:dyDescent="0.3">
      <c r="A14853" s="38" t="s">
        <v>251</v>
      </c>
      <c r="B14853" s="15">
        <v>1024720</v>
      </c>
      <c r="C14853" s="15">
        <v>3228940</v>
      </c>
    </row>
    <row r="14854" spans="1:3" x14ac:dyDescent="0.3">
      <c r="A14854" s="38" t="s">
        <v>254</v>
      </c>
      <c r="B14854" s="15">
        <v>898664</v>
      </c>
      <c r="C14854" s="15">
        <v>2869332</v>
      </c>
    </row>
    <row r="14855" spans="1:3" x14ac:dyDescent="0.3">
      <c r="A14855" s="38" t="s">
        <v>257</v>
      </c>
      <c r="B14855" s="15">
        <v>1115066</v>
      </c>
      <c r="C14855" s="15">
        <v>2758066</v>
      </c>
    </row>
    <row r="14856" spans="1:3" x14ac:dyDescent="0.3">
      <c r="A14856" s="38" t="s">
        <v>252</v>
      </c>
      <c r="B14856" s="15">
        <v>971710</v>
      </c>
      <c r="C14856" s="15">
        <v>5096320</v>
      </c>
    </row>
    <row r="14857" spans="1:3" x14ac:dyDescent="0.3">
      <c r="A14857" s="38" t="s">
        <v>255</v>
      </c>
      <c r="B14857" s="15">
        <v>353000</v>
      </c>
      <c r="C14857" s="15">
        <v>4108400</v>
      </c>
    </row>
    <row r="14858" spans="1:3" x14ac:dyDescent="0.3">
      <c r="A14858" s="38" t="s">
        <v>258</v>
      </c>
      <c r="B14858" s="15">
        <v>394975</v>
      </c>
      <c r="C14858" s="15">
        <v>4409350</v>
      </c>
    </row>
    <row r="14859" spans="1:3" x14ac:dyDescent="0.3">
      <c r="A14859" s="38" t="s">
        <v>260</v>
      </c>
      <c r="B14859" s="15">
        <v>495000</v>
      </c>
      <c r="C14859" s="15">
        <v>3422300</v>
      </c>
    </row>
    <row r="14860" spans="1:3" x14ac:dyDescent="0.3">
      <c r="A14860" s="38" t="s">
        <v>262</v>
      </c>
      <c r="B14860" s="15">
        <v>1046262</v>
      </c>
      <c r="C14860" s="15">
        <v>3255523</v>
      </c>
    </row>
    <row r="14861" spans="1:3" x14ac:dyDescent="0.3">
      <c r="A14861" s="14">
        <v>86</v>
      </c>
      <c r="B14861" s="15">
        <v>52006106</v>
      </c>
      <c r="C14861" s="15">
        <v>1185544221</v>
      </c>
    </row>
    <row r="14862" spans="1:3" x14ac:dyDescent="0.3">
      <c r="A14862" s="35" t="s">
        <v>259</v>
      </c>
      <c r="B14862" s="15"/>
      <c r="C14862" s="15"/>
    </row>
    <row r="14863" spans="1:3" x14ac:dyDescent="0.3">
      <c r="A14863" s="38" t="s">
        <v>245</v>
      </c>
      <c r="B14863" s="15">
        <v>199779</v>
      </c>
      <c r="C14863" s="15">
        <v>2477032</v>
      </c>
    </row>
    <row r="14864" spans="1:3" x14ac:dyDescent="0.3">
      <c r="A14864" s="38" t="s">
        <v>247</v>
      </c>
      <c r="B14864" s="15">
        <v>191975</v>
      </c>
      <c r="C14864" s="15">
        <v>2647010</v>
      </c>
    </row>
    <row r="14865" spans="1:3" x14ac:dyDescent="0.3">
      <c r="A14865" s="38" t="s">
        <v>249</v>
      </c>
      <c r="B14865" s="15">
        <v>185000</v>
      </c>
      <c r="C14865" s="15">
        <v>5008286</v>
      </c>
    </row>
    <row r="14866" spans="1:3" x14ac:dyDescent="0.3">
      <c r="A14866" s="38" t="s">
        <v>251</v>
      </c>
      <c r="B14866" s="15">
        <v>218050</v>
      </c>
      <c r="C14866" s="15">
        <v>6802070</v>
      </c>
    </row>
    <row r="14867" spans="1:3" x14ac:dyDescent="0.3">
      <c r="A14867" s="38" t="s">
        <v>254</v>
      </c>
      <c r="B14867" s="15">
        <v>195000</v>
      </c>
      <c r="C14867" s="15">
        <v>6291700</v>
      </c>
    </row>
    <row r="14868" spans="1:3" x14ac:dyDescent="0.3">
      <c r="A14868" s="38" t="s">
        <v>257</v>
      </c>
      <c r="B14868" s="15">
        <v>218000</v>
      </c>
      <c r="C14868" s="15">
        <v>6804401</v>
      </c>
    </row>
    <row r="14869" spans="1:3" x14ac:dyDescent="0.3">
      <c r="A14869" s="38" t="s">
        <v>252</v>
      </c>
      <c r="B14869" s="15">
        <v>220500</v>
      </c>
      <c r="C14869" s="15">
        <v>6072457</v>
      </c>
    </row>
    <row r="14870" spans="1:3" x14ac:dyDescent="0.3">
      <c r="A14870" s="38" t="s">
        <v>255</v>
      </c>
      <c r="B14870" s="15">
        <v>229500</v>
      </c>
      <c r="C14870" s="15">
        <v>6585200</v>
      </c>
    </row>
    <row r="14871" spans="1:3" x14ac:dyDescent="0.3">
      <c r="A14871" s="38" t="s">
        <v>258</v>
      </c>
      <c r="B14871" s="15">
        <v>219950</v>
      </c>
      <c r="C14871" s="15">
        <v>5578450</v>
      </c>
    </row>
    <row r="14872" spans="1:3" x14ac:dyDescent="0.3">
      <c r="A14872" s="38" t="s">
        <v>260</v>
      </c>
      <c r="B14872" s="15">
        <v>195000</v>
      </c>
      <c r="C14872" s="15">
        <v>4057244</v>
      </c>
    </row>
    <row r="14873" spans="1:3" x14ac:dyDescent="0.3">
      <c r="A14873" s="38" t="s">
        <v>262</v>
      </c>
      <c r="B14873" s="15">
        <v>212100</v>
      </c>
      <c r="C14873" s="15">
        <v>4660534</v>
      </c>
    </row>
    <row r="14874" spans="1:3" x14ac:dyDescent="0.3">
      <c r="A14874" s="38" t="s">
        <v>263</v>
      </c>
      <c r="B14874" s="15">
        <v>226975</v>
      </c>
      <c r="C14874" s="15">
        <v>4125865</v>
      </c>
    </row>
    <row r="14875" spans="1:3" x14ac:dyDescent="0.3">
      <c r="A14875" s="35" t="s">
        <v>265</v>
      </c>
      <c r="B14875" s="15"/>
      <c r="C14875" s="15"/>
    </row>
    <row r="14876" spans="1:3" x14ac:dyDescent="0.3">
      <c r="A14876" s="38" t="s">
        <v>245</v>
      </c>
      <c r="B14876" s="15">
        <v>194950</v>
      </c>
      <c r="C14876" s="15">
        <v>2795650</v>
      </c>
    </row>
    <row r="14877" spans="1:3" x14ac:dyDescent="0.3">
      <c r="A14877" s="38" t="s">
        <v>247</v>
      </c>
      <c r="B14877" s="15">
        <v>227225</v>
      </c>
      <c r="C14877" s="15">
        <v>3761399</v>
      </c>
    </row>
    <row r="14878" spans="1:3" x14ac:dyDescent="0.3">
      <c r="A14878" s="38" t="s">
        <v>249</v>
      </c>
      <c r="B14878" s="15">
        <v>235000</v>
      </c>
      <c r="C14878" s="15">
        <v>6682299</v>
      </c>
    </row>
    <row r="14879" spans="1:3" x14ac:dyDescent="0.3">
      <c r="A14879" s="38" t="s">
        <v>251</v>
      </c>
      <c r="B14879" s="15">
        <v>236450</v>
      </c>
      <c r="C14879" s="15">
        <v>6870959</v>
      </c>
    </row>
    <row r="14880" spans="1:3" x14ac:dyDescent="0.3">
      <c r="A14880" s="38" t="s">
        <v>254</v>
      </c>
      <c r="B14880" s="15">
        <v>250000</v>
      </c>
      <c r="C14880" s="15">
        <v>6459650</v>
      </c>
    </row>
    <row r="14881" spans="1:3" x14ac:dyDescent="0.3">
      <c r="A14881" s="38" t="s">
        <v>257</v>
      </c>
      <c r="B14881" s="15">
        <v>229000</v>
      </c>
      <c r="C14881" s="15">
        <v>6732049</v>
      </c>
    </row>
    <row r="14882" spans="1:3" x14ac:dyDescent="0.3">
      <c r="A14882" s="38" t="s">
        <v>252</v>
      </c>
      <c r="B14882" s="15">
        <v>258000</v>
      </c>
      <c r="C14882" s="15">
        <v>9224400</v>
      </c>
    </row>
    <row r="14883" spans="1:3" x14ac:dyDescent="0.3">
      <c r="A14883" s="38" t="s">
        <v>255</v>
      </c>
      <c r="B14883" s="15">
        <v>237500</v>
      </c>
      <c r="C14883" s="15">
        <v>8456999</v>
      </c>
    </row>
    <row r="14884" spans="1:3" x14ac:dyDescent="0.3">
      <c r="A14884" s="38" t="s">
        <v>258</v>
      </c>
      <c r="B14884" s="15">
        <v>260725</v>
      </c>
      <c r="C14884" s="15">
        <v>7299890</v>
      </c>
    </row>
    <row r="14885" spans="1:3" x14ac:dyDescent="0.3">
      <c r="A14885" s="38" t="s">
        <v>260</v>
      </c>
      <c r="B14885" s="15">
        <v>278450</v>
      </c>
      <c r="C14885" s="15">
        <v>9185840</v>
      </c>
    </row>
    <row r="14886" spans="1:3" x14ac:dyDescent="0.3">
      <c r="A14886" s="38" t="s">
        <v>262</v>
      </c>
      <c r="B14886" s="15">
        <v>279975</v>
      </c>
      <c r="C14886" s="15">
        <v>6191090</v>
      </c>
    </row>
    <row r="14887" spans="1:3" x14ac:dyDescent="0.3">
      <c r="A14887" s="38" t="s">
        <v>263</v>
      </c>
      <c r="B14887" s="15">
        <v>257975</v>
      </c>
      <c r="C14887" s="15">
        <v>6162504</v>
      </c>
    </row>
    <row r="14888" spans="1:3" x14ac:dyDescent="0.3">
      <c r="A14888" s="35" t="s">
        <v>244</v>
      </c>
      <c r="B14888" s="15"/>
      <c r="C14888" s="15"/>
    </row>
    <row r="14889" spans="1:3" x14ac:dyDescent="0.3">
      <c r="A14889" s="38" t="s">
        <v>245</v>
      </c>
      <c r="B14889" s="15">
        <v>260000</v>
      </c>
      <c r="C14889" s="15">
        <v>5821525</v>
      </c>
    </row>
    <row r="14890" spans="1:3" x14ac:dyDescent="0.3">
      <c r="A14890" s="38" t="s">
        <v>247</v>
      </c>
      <c r="B14890" s="15">
        <v>255000</v>
      </c>
      <c r="C14890" s="15">
        <v>4782200</v>
      </c>
    </row>
    <row r="14891" spans="1:3" x14ac:dyDescent="0.3">
      <c r="A14891" s="38" t="s">
        <v>249</v>
      </c>
      <c r="B14891" s="15">
        <v>280450</v>
      </c>
      <c r="C14891" s="15">
        <v>6867027</v>
      </c>
    </row>
    <row r="14892" spans="1:3" x14ac:dyDescent="0.3">
      <c r="A14892" s="38" t="s">
        <v>251</v>
      </c>
      <c r="B14892" s="15">
        <v>277500</v>
      </c>
      <c r="C14892" s="15">
        <v>6562329</v>
      </c>
    </row>
    <row r="14893" spans="1:3" x14ac:dyDescent="0.3">
      <c r="A14893" s="38" t="s">
        <v>254</v>
      </c>
      <c r="B14893" s="15">
        <v>279950</v>
      </c>
      <c r="C14893" s="15">
        <v>6343100</v>
      </c>
    </row>
    <row r="14894" spans="1:3" x14ac:dyDescent="0.3">
      <c r="A14894" s="38" t="s">
        <v>257</v>
      </c>
      <c r="B14894" s="15">
        <v>305500</v>
      </c>
      <c r="C14894" s="15">
        <v>6989275</v>
      </c>
    </row>
    <row r="14895" spans="1:3" x14ac:dyDescent="0.3">
      <c r="A14895" s="38" t="s">
        <v>252</v>
      </c>
      <c r="B14895" s="15">
        <v>265000</v>
      </c>
      <c r="C14895" s="15">
        <v>9190650</v>
      </c>
    </row>
    <row r="14896" spans="1:3" x14ac:dyDescent="0.3">
      <c r="A14896" s="38" t="s">
        <v>255</v>
      </c>
      <c r="B14896" s="15">
        <v>296000</v>
      </c>
      <c r="C14896" s="15">
        <v>8679350</v>
      </c>
    </row>
    <row r="14897" spans="1:3" x14ac:dyDescent="0.3">
      <c r="A14897" s="38" t="s">
        <v>258</v>
      </c>
      <c r="B14897" s="15">
        <v>262500</v>
      </c>
      <c r="C14897" s="15">
        <v>7879605</v>
      </c>
    </row>
    <row r="14898" spans="1:3" x14ac:dyDescent="0.3">
      <c r="A14898" s="38" t="s">
        <v>260</v>
      </c>
      <c r="B14898" s="15">
        <v>284950</v>
      </c>
      <c r="C14898" s="15">
        <v>5433200</v>
      </c>
    </row>
    <row r="14899" spans="1:3" x14ac:dyDescent="0.3">
      <c r="A14899" s="38" t="s">
        <v>262</v>
      </c>
      <c r="B14899" s="15">
        <v>308625</v>
      </c>
      <c r="C14899" s="15">
        <v>5691839</v>
      </c>
    </row>
    <row r="14900" spans="1:3" x14ac:dyDescent="0.3">
      <c r="A14900" s="38" t="s">
        <v>263</v>
      </c>
      <c r="B14900" s="15">
        <v>278950</v>
      </c>
      <c r="C14900" s="15">
        <v>5955768</v>
      </c>
    </row>
    <row r="14901" spans="1:3" x14ac:dyDescent="0.3">
      <c r="A14901" s="35" t="s">
        <v>256</v>
      </c>
      <c r="B14901" s="15"/>
      <c r="C14901" s="15"/>
    </row>
    <row r="14902" spans="1:3" x14ac:dyDescent="0.3">
      <c r="A14902" s="38" t="s">
        <v>245</v>
      </c>
      <c r="B14902" s="15">
        <v>307250</v>
      </c>
      <c r="C14902" s="15">
        <v>5818256</v>
      </c>
    </row>
    <row r="14903" spans="1:3" x14ac:dyDescent="0.3">
      <c r="A14903" s="38" t="s">
        <v>247</v>
      </c>
      <c r="B14903" s="15">
        <v>323000</v>
      </c>
      <c r="C14903" s="15">
        <v>3499850</v>
      </c>
    </row>
    <row r="14904" spans="1:3" x14ac:dyDescent="0.3">
      <c r="A14904" s="38" t="s">
        <v>249</v>
      </c>
      <c r="B14904" s="15">
        <v>302250</v>
      </c>
      <c r="C14904" s="15">
        <v>6659350</v>
      </c>
    </row>
    <row r="14905" spans="1:3" x14ac:dyDescent="0.3">
      <c r="A14905" s="38" t="s">
        <v>251</v>
      </c>
      <c r="B14905" s="15">
        <v>284500</v>
      </c>
      <c r="C14905" s="15">
        <v>4846700</v>
      </c>
    </row>
    <row r="14906" spans="1:3" x14ac:dyDescent="0.3">
      <c r="A14906" s="38" t="s">
        <v>254</v>
      </c>
      <c r="B14906" s="15">
        <v>298950</v>
      </c>
      <c r="C14906" s="15">
        <v>7439100</v>
      </c>
    </row>
    <row r="14907" spans="1:3" x14ac:dyDescent="0.3">
      <c r="A14907" s="38" t="s">
        <v>257</v>
      </c>
      <c r="B14907" s="15">
        <v>278000</v>
      </c>
      <c r="C14907" s="15">
        <v>7937800</v>
      </c>
    </row>
    <row r="14908" spans="1:3" x14ac:dyDescent="0.3">
      <c r="A14908" s="38" t="s">
        <v>252</v>
      </c>
      <c r="B14908" s="15">
        <v>285000</v>
      </c>
      <c r="C14908" s="15">
        <v>9814227</v>
      </c>
    </row>
    <row r="14909" spans="1:3" x14ac:dyDescent="0.3">
      <c r="A14909" s="38" t="s">
        <v>255</v>
      </c>
      <c r="B14909" s="15">
        <v>285000</v>
      </c>
      <c r="C14909" s="15">
        <v>4611000</v>
      </c>
    </row>
    <row r="14910" spans="1:3" x14ac:dyDescent="0.3">
      <c r="A14910" s="38" t="s">
        <v>258</v>
      </c>
      <c r="B14910" s="15">
        <v>236475</v>
      </c>
      <c r="C14910" s="15">
        <v>1429450</v>
      </c>
    </row>
    <row r="14911" spans="1:3" x14ac:dyDescent="0.3">
      <c r="A14911" s="38" t="s">
        <v>260</v>
      </c>
      <c r="B14911" s="15">
        <v>313500</v>
      </c>
      <c r="C14911" s="15">
        <v>4145500</v>
      </c>
    </row>
    <row r="14912" spans="1:3" x14ac:dyDescent="0.3">
      <c r="A14912" s="38" t="s">
        <v>262</v>
      </c>
      <c r="B14912" s="15">
        <v>297500</v>
      </c>
      <c r="C14912" s="15">
        <v>1733100</v>
      </c>
    </row>
    <row r="14913" spans="1:3" x14ac:dyDescent="0.3">
      <c r="A14913" s="38" t="s">
        <v>263</v>
      </c>
      <c r="B14913" s="15">
        <v>288000</v>
      </c>
      <c r="C14913" s="15">
        <v>2297500</v>
      </c>
    </row>
    <row r="14914" spans="1:3" x14ac:dyDescent="0.3">
      <c r="A14914" s="35" t="s">
        <v>261</v>
      </c>
      <c r="B14914" s="15"/>
      <c r="C14914" s="15"/>
    </row>
    <row r="14915" spans="1:3" x14ac:dyDescent="0.3">
      <c r="A14915" s="38" t="s">
        <v>245</v>
      </c>
      <c r="B14915" s="15">
        <v>279225</v>
      </c>
      <c r="C14915" s="15">
        <v>2986950</v>
      </c>
    </row>
    <row r="14916" spans="1:3" x14ac:dyDescent="0.3">
      <c r="A14916" s="38" t="s">
        <v>247</v>
      </c>
      <c r="B14916" s="15">
        <v>280000</v>
      </c>
      <c r="C14916" s="15">
        <v>3040850</v>
      </c>
    </row>
    <row r="14917" spans="1:3" x14ac:dyDescent="0.3">
      <c r="A14917" s="38" t="s">
        <v>249</v>
      </c>
      <c r="B14917" s="15">
        <v>229950</v>
      </c>
      <c r="C14917" s="15">
        <v>1703400</v>
      </c>
    </row>
    <row r="14918" spans="1:3" x14ac:dyDescent="0.3">
      <c r="A14918" s="38" t="s">
        <v>251</v>
      </c>
      <c r="B14918" s="15">
        <v>292500</v>
      </c>
      <c r="C14918" s="15">
        <v>1981000</v>
      </c>
    </row>
    <row r="14919" spans="1:3" x14ac:dyDescent="0.3">
      <c r="A14919" s="38" t="s">
        <v>254</v>
      </c>
      <c r="B14919" s="15">
        <v>253500</v>
      </c>
      <c r="C14919" s="15">
        <v>4553966</v>
      </c>
    </row>
    <row r="14920" spans="1:3" x14ac:dyDescent="0.3">
      <c r="A14920" s="38" t="s">
        <v>257</v>
      </c>
      <c r="B14920" s="15">
        <v>269950</v>
      </c>
      <c r="C14920" s="15">
        <v>4731123</v>
      </c>
    </row>
    <row r="14921" spans="1:3" x14ac:dyDescent="0.3">
      <c r="A14921" s="38" t="s">
        <v>252</v>
      </c>
      <c r="B14921" s="15">
        <v>268250</v>
      </c>
      <c r="C14921" s="15">
        <v>4499450</v>
      </c>
    </row>
    <row r="14922" spans="1:3" x14ac:dyDescent="0.3">
      <c r="A14922" s="38" t="s">
        <v>255</v>
      </c>
      <c r="B14922" s="15">
        <v>267475</v>
      </c>
      <c r="C14922" s="15">
        <v>3898072</v>
      </c>
    </row>
    <row r="14923" spans="1:3" x14ac:dyDescent="0.3">
      <c r="A14923" s="38" t="s">
        <v>258</v>
      </c>
      <c r="B14923" s="15">
        <v>290000</v>
      </c>
      <c r="C14923" s="15">
        <v>3013180</v>
      </c>
    </row>
    <row r="14924" spans="1:3" x14ac:dyDescent="0.3">
      <c r="A14924" s="38" t="s">
        <v>260</v>
      </c>
      <c r="B14924" s="15">
        <v>269450</v>
      </c>
      <c r="C14924" s="15">
        <v>1631350</v>
      </c>
    </row>
    <row r="14925" spans="1:3" x14ac:dyDescent="0.3">
      <c r="A14925" s="38" t="s">
        <v>262</v>
      </c>
      <c r="B14925" s="15">
        <v>230375</v>
      </c>
      <c r="C14925" s="15">
        <v>1872350</v>
      </c>
    </row>
    <row r="14926" spans="1:3" x14ac:dyDescent="0.3">
      <c r="A14926" s="38" t="s">
        <v>263</v>
      </c>
      <c r="B14926" s="15">
        <v>234975</v>
      </c>
      <c r="C14926" s="15">
        <v>2322400</v>
      </c>
    </row>
    <row r="14927" spans="1:3" x14ac:dyDescent="0.3">
      <c r="A14927" s="35" t="s">
        <v>264</v>
      </c>
      <c r="B14927" s="15"/>
      <c r="C14927" s="15"/>
    </row>
    <row r="14928" spans="1:3" x14ac:dyDescent="0.3">
      <c r="A14928" s="38" t="s">
        <v>245</v>
      </c>
      <c r="B14928" s="15">
        <v>222000</v>
      </c>
      <c r="C14928" s="15">
        <v>2676500</v>
      </c>
    </row>
    <row r="14929" spans="1:3" x14ac:dyDescent="0.3">
      <c r="A14929" s="38" t="s">
        <v>247</v>
      </c>
      <c r="B14929" s="15">
        <v>247000</v>
      </c>
      <c r="C14929" s="15">
        <v>1228955</v>
      </c>
    </row>
    <row r="14930" spans="1:3" x14ac:dyDescent="0.3">
      <c r="A14930" s="38" t="s">
        <v>249</v>
      </c>
      <c r="B14930" s="15">
        <v>257000</v>
      </c>
      <c r="C14930" s="15">
        <v>2263000</v>
      </c>
    </row>
    <row r="14931" spans="1:3" x14ac:dyDescent="0.3">
      <c r="A14931" s="38" t="s">
        <v>251</v>
      </c>
      <c r="B14931" s="15">
        <v>218157</v>
      </c>
      <c r="C14931" s="15">
        <v>3203713</v>
      </c>
    </row>
    <row r="14932" spans="1:3" x14ac:dyDescent="0.3">
      <c r="A14932" s="38" t="s">
        <v>254</v>
      </c>
      <c r="B14932" s="15">
        <v>232500</v>
      </c>
      <c r="C14932" s="15">
        <v>2460900</v>
      </c>
    </row>
    <row r="14933" spans="1:3" x14ac:dyDescent="0.3">
      <c r="A14933" s="38" t="s">
        <v>257</v>
      </c>
      <c r="B14933" s="15">
        <v>246900</v>
      </c>
      <c r="C14933" s="15">
        <v>3641700</v>
      </c>
    </row>
    <row r="14934" spans="1:3" x14ac:dyDescent="0.3">
      <c r="A14934" s="38" t="s">
        <v>252</v>
      </c>
      <c r="B14934" s="15">
        <v>253000</v>
      </c>
      <c r="C14934" s="15">
        <v>6855089</v>
      </c>
    </row>
    <row r="14935" spans="1:3" x14ac:dyDescent="0.3">
      <c r="A14935" s="38" t="s">
        <v>255</v>
      </c>
      <c r="B14935" s="15">
        <v>229475</v>
      </c>
      <c r="C14935" s="15">
        <v>2479950</v>
      </c>
    </row>
    <row r="14936" spans="1:3" x14ac:dyDescent="0.3">
      <c r="A14936" s="38" t="s">
        <v>258</v>
      </c>
      <c r="B14936" s="15">
        <v>245000</v>
      </c>
      <c r="C14936" s="15">
        <v>3825245</v>
      </c>
    </row>
    <row r="14937" spans="1:3" x14ac:dyDescent="0.3">
      <c r="A14937" s="38" t="s">
        <v>260</v>
      </c>
      <c r="B14937" s="15">
        <v>240500</v>
      </c>
      <c r="C14937" s="15">
        <v>3143428</v>
      </c>
    </row>
    <row r="14938" spans="1:3" x14ac:dyDescent="0.3">
      <c r="A14938" s="38" t="s">
        <v>262</v>
      </c>
      <c r="B14938" s="15">
        <v>257000</v>
      </c>
      <c r="C14938" s="15">
        <v>3449849</v>
      </c>
    </row>
    <row r="14939" spans="1:3" x14ac:dyDescent="0.3">
      <c r="A14939" s="38" t="s">
        <v>263</v>
      </c>
      <c r="B14939" s="15">
        <v>169500</v>
      </c>
      <c r="C14939" s="15">
        <v>2426950</v>
      </c>
    </row>
    <row r="14940" spans="1:3" x14ac:dyDescent="0.3">
      <c r="A14940" s="35" t="s">
        <v>266</v>
      </c>
      <c r="B14940" s="15"/>
      <c r="C14940" s="15"/>
    </row>
    <row r="14941" spans="1:3" x14ac:dyDescent="0.3">
      <c r="A14941" s="38" t="s">
        <v>245</v>
      </c>
      <c r="B14941" s="15">
        <v>224750</v>
      </c>
      <c r="C14941" s="15">
        <v>1938150</v>
      </c>
    </row>
    <row r="14942" spans="1:3" x14ac:dyDescent="0.3">
      <c r="A14942" s="38" t="s">
        <v>247</v>
      </c>
      <c r="B14942" s="15">
        <v>245000</v>
      </c>
      <c r="C14942" s="15">
        <v>2860000</v>
      </c>
    </row>
    <row r="14943" spans="1:3" x14ac:dyDescent="0.3">
      <c r="A14943" s="38" t="s">
        <v>249</v>
      </c>
      <c r="B14943" s="15">
        <v>259000</v>
      </c>
      <c r="C14943" s="15">
        <v>4475815</v>
      </c>
    </row>
    <row r="14944" spans="1:3" x14ac:dyDescent="0.3">
      <c r="A14944" s="38" t="s">
        <v>251</v>
      </c>
      <c r="B14944" s="15">
        <v>279038</v>
      </c>
      <c r="C14944" s="15">
        <v>6964834</v>
      </c>
    </row>
    <row r="14945" spans="1:3" x14ac:dyDescent="0.3">
      <c r="A14945" s="38" t="s">
        <v>254</v>
      </c>
      <c r="B14945" s="15">
        <v>250000</v>
      </c>
      <c r="C14945" s="15">
        <v>2630300</v>
      </c>
    </row>
    <row r="14946" spans="1:3" x14ac:dyDescent="0.3">
      <c r="A14946" s="38" t="s">
        <v>257</v>
      </c>
      <c r="B14946" s="15">
        <v>252000</v>
      </c>
      <c r="C14946" s="15">
        <v>3009700</v>
      </c>
    </row>
    <row r="14947" spans="1:3" x14ac:dyDescent="0.3">
      <c r="A14947" s="38" t="s">
        <v>252</v>
      </c>
      <c r="B14947" s="15">
        <v>291500</v>
      </c>
      <c r="C14947" s="15">
        <v>2254850</v>
      </c>
    </row>
    <row r="14948" spans="1:3" x14ac:dyDescent="0.3">
      <c r="A14948" s="38" t="s">
        <v>255</v>
      </c>
      <c r="B14948" s="15">
        <v>273909</v>
      </c>
      <c r="C14948" s="15">
        <v>3012820</v>
      </c>
    </row>
    <row r="14949" spans="1:3" x14ac:dyDescent="0.3">
      <c r="A14949" s="38" t="s">
        <v>258</v>
      </c>
      <c r="B14949" s="15">
        <v>222000</v>
      </c>
      <c r="C14949" s="15">
        <v>2653594</v>
      </c>
    </row>
    <row r="14950" spans="1:3" x14ac:dyDescent="0.3">
      <c r="A14950" s="38" t="s">
        <v>260</v>
      </c>
      <c r="B14950" s="15">
        <v>240000</v>
      </c>
      <c r="C14950" s="15">
        <v>2422500</v>
      </c>
    </row>
    <row r="14951" spans="1:3" x14ac:dyDescent="0.3">
      <c r="A14951" s="38" t="s">
        <v>262</v>
      </c>
      <c r="B14951" s="15">
        <v>240000</v>
      </c>
      <c r="C14951" s="15">
        <v>4101489</v>
      </c>
    </row>
    <row r="14952" spans="1:3" x14ac:dyDescent="0.3">
      <c r="A14952" s="38" t="s">
        <v>263</v>
      </c>
      <c r="B14952" s="15">
        <v>282023</v>
      </c>
      <c r="C14952" s="15">
        <v>4563369</v>
      </c>
    </row>
    <row r="14953" spans="1:3" x14ac:dyDescent="0.3">
      <c r="A14953" s="35" t="s">
        <v>267</v>
      </c>
      <c r="B14953" s="15"/>
      <c r="C14953" s="15"/>
    </row>
    <row r="14954" spans="1:3" x14ac:dyDescent="0.3">
      <c r="A14954" s="38" t="s">
        <v>245</v>
      </c>
      <c r="B14954" s="15">
        <v>257123</v>
      </c>
      <c r="C14954" s="15">
        <v>2788872</v>
      </c>
    </row>
    <row r="14955" spans="1:3" x14ac:dyDescent="0.3">
      <c r="A14955" s="38" t="s">
        <v>247</v>
      </c>
      <c r="B14955" s="15">
        <v>229500</v>
      </c>
      <c r="C14955" s="15">
        <v>2411685</v>
      </c>
    </row>
    <row r="14956" spans="1:3" x14ac:dyDescent="0.3">
      <c r="A14956" s="38" t="s">
        <v>249</v>
      </c>
      <c r="B14956" s="15">
        <v>161000</v>
      </c>
      <c r="C14956" s="15">
        <v>728972</v>
      </c>
    </row>
    <row r="14957" spans="1:3" x14ac:dyDescent="0.3">
      <c r="A14957" s="38" t="s">
        <v>251</v>
      </c>
      <c r="B14957" s="15">
        <v>224950</v>
      </c>
      <c r="C14957" s="15">
        <v>3305400</v>
      </c>
    </row>
    <row r="14958" spans="1:3" x14ac:dyDescent="0.3">
      <c r="A14958" s="38" t="s">
        <v>254</v>
      </c>
      <c r="B14958" s="15">
        <v>252450</v>
      </c>
      <c r="C14958" s="15">
        <v>4695518</v>
      </c>
    </row>
    <row r="14959" spans="1:3" x14ac:dyDescent="0.3">
      <c r="A14959" s="38" t="s">
        <v>257</v>
      </c>
      <c r="B14959" s="15">
        <v>245000</v>
      </c>
      <c r="C14959" s="15">
        <v>4210669</v>
      </c>
    </row>
    <row r="14960" spans="1:3" x14ac:dyDescent="0.3">
      <c r="A14960" s="38" t="s">
        <v>252</v>
      </c>
      <c r="B14960" s="15">
        <v>227900</v>
      </c>
      <c r="C14960" s="15">
        <v>4277250</v>
      </c>
    </row>
    <row r="14961" spans="1:3" x14ac:dyDescent="0.3">
      <c r="A14961" s="38" t="s">
        <v>255</v>
      </c>
      <c r="B14961" s="15">
        <v>210000</v>
      </c>
      <c r="C14961" s="15">
        <v>3560499</v>
      </c>
    </row>
    <row r="14962" spans="1:3" x14ac:dyDescent="0.3">
      <c r="A14962" s="38" t="s">
        <v>258</v>
      </c>
      <c r="B14962" s="15">
        <v>177475</v>
      </c>
      <c r="C14962" s="15">
        <v>2046900</v>
      </c>
    </row>
    <row r="14963" spans="1:3" x14ac:dyDescent="0.3">
      <c r="A14963" s="38" t="s">
        <v>260</v>
      </c>
      <c r="B14963" s="15">
        <v>188250</v>
      </c>
      <c r="C14963" s="15">
        <v>2723930</v>
      </c>
    </row>
    <row r="14964" spans="1:3" x14ac:dyDescent="0.3">
      <c r="A14964" s="38" t="s">
        <v>262</v>
      </c>
      <c r="B14964" s="15">
        <v>171250</v>
      </c>
      <c r="C14964" s="15">
        <v>2918127</v>
      </c>
    </row>
    <row r="14965" spans="1:3" x14ac:dyDescent="0.3">
      <c r="A14965" s="38" t="s">
        <v>263</v>
      </c>
      <c r="B14965" s="15">
        <v>182000</v>
      </c>
      <c r="C14965" s="15">
        <v>1788900</v>
      </c>
    </row>
    <row r="14966" spans="1:3" x14ac:dyDescent="0.3">
      <c r="A14966" s="35" t="s">
        <v>268</v>
      </c>
      <c r="B14966" s="15"/>
      <c r="C14966" s="15"/>
    </row>
    <row r="14967" spans="1:3" x14ac:dyDescent="0.3">
      <c r="A14967" s="38" t="s">
        <v>245</v>
      </c>
      <c r="B14967" s="15">
        <v>203725</v>
      </c>
      <c r="C14967" s="15">
        <v>2883450</v>
      </c>
    </row>
    <row r="14968" spans="1:3" x14ac:dyDescent="0.3">
      <c r="A14968" s="38" t="s">
        <v>247</v>
      </c>
      <c r="B14968" s="15">
        <v>207000</v>
      </c>
      <c r="C14968" s="15">
        <v>2085350</v>
      </c>
    </row>
    <row r="14969" spans="1:3" x14ac:dyDescent="0.3">
      <c r="A14969" s="38" t="s">
        <v>249</v>
      </c>
      <c r="B14969" s="15">
        <v>171750</v>
      </c>
      <c r="C14969" s="15">
        <v>3696540</v>
      </c>
    </row>
    <row r="14970" spans="1:3" x14ac:dyDescent="0.3">
      <c r="A14970" s="38" t="s">
        <v>251</v>
      </c>
      <c r="B14970" s="15">
        <v>199950</v>
      </c>
      <c r="C14970" s="15">
        <v>3094849</v>
      </c>
    </row>
    <row r="14971" spans="1:3" x14ac:dyDescent="0.3">
      <c r="A14971" s="38" t="s">
        <v>254</v>
      </c>
      <c r="B14971" s="15">
        <v>192000</v>
      </c>
      <c r="C14971" s="15">
        <v>2785802</v>
      </c>
    </row>
    <row r="14972" spans="1:3" x14ac:dyDescent="0.3">
      <c r="A14972" s="38" t="s">
        <v>257</v>
      </c>
      <c r="B14972" s="15">
        <v>229950</v>
      </c>
      <c r="C14972" s="15">
        <v>4444252</v>
      </c>
    </row>
    <row r="14973" spans="1:3" x14ac:dyDescent="0.3">
      <c r="A14973" s="38" t="s">
        <v>252</v>
      </c>
      <c r="B14973" s="15">
        <v>218900</v>
      </c>
      <c r="C14973" s="15">
        <v>3591545</v>
      </c>
    </row>
    <row r="14974" spans="1:3" x14ac:dyDescent="0.3">
      <c r="A14974" s="38" t="s">
        <v>255</v>
      </c>
      <c r="B14974" s="15">
        <v>239950</v>
      </c>
      <c r="C14974" s="15">
        <v>5775601</v>
      </c>
    </row>
    <row r="14975" spans="1:3" x14ac:dyDescent="0.3">
      <c r="A14975" s="38" t="s">
        <v>258</v>
      </c>
      <c r="B14975" s="15">
        <v>193000</v>
      </c>
      <c r="C14975" s="15">
        <v>2766450</v>
      </c>
    </row>
    <row r="14976" spans="1:3" x14ac:dyDescent="0.3">
      <c r="A14976" s="38" t="s">
        <v>260</v>
      </c>
      <c r="B14976" s="15">
        <v>228475</v>
      </c>
      <c r="C14976" s="15">
        <v>3679900</v>
      </c>
    </row>
    <row r="14977" spans="1:3" x14ac:dyDescent="0.3">
      <c r="A14977" s="38" t="s">
        <v>262</v>
      </c>
      <c r="B14977" s="15">
        <v>210000</v>
      </c>
      <c r="C14977" s="15">
        <v>3360400</v>
      </c>
    </row>
    <row r="14978" spans="1:3" x14ac:dyDescent="0.3">
      <c r="A14978" s="38" t="s">
        <v>263</v>
      </c>
      <c r="B14978" s="15">
        <v>248500</v>
      </c>
      <c r="C14978" s="15">
        <v>2076350</v>
      </c>
    </row>
    <row r="14979" spans="1:3" x14ac:dyDescent="0.3">
      <c r="A14979" s="35" t="s">
        <v>269</v>
      </c>
      <c r="B14979" s="15"/>
      <c r="C14979" s="15"/>
    </row>
    <row r="14980" spans="1:3" x14ac:dyDescent="0.3">
      <c r="A14980" s="38" t="s">
        <v>245</v>
      </c>
      <c r="B14980" s="15">
        <v>210995</v>
      </c>
      <c r="C14980" s="15">
        <v>2570977</v>
      </c>
    </row>
    <row r="14981" spans="1:3" x14ac:dyDescent="0.3">
      <c r="A14981" s="38" t="s">
        <v>247</v>
      </c>
      <c r="B14981" s="15">
        <v>247000</v>
      </c>
      <c r="C14981" s="15">
        <v>2790844</v>
      </c>
    </row>
    <row r="14982" spans="1:3" x14ac:dyDescent="0.3">
      <c r="A14982" s="38" t="s">
        <v>249</v>
      </c>
      <c r="B14982" s="15">
        <v>208000</v>
      </c>
      <c r="C14982" s="15">
        <v>5017505</v>
      </c>
    </row>
    <row r="14983" spans="1:3" x14ac:dyDescent="0.3">
      <c r="A14983" s="38" t="s">
        <v>251</v>
      </c>
      <c r="B14983" s="15">
        <v>252445</v>
      </c>
      <c r="C14983" s="15">
        <v>5340558</v>
      </c>
    </row>
    <row r="14984" spans="1:3" x14ac:dyDescent="0.3">
      <c r="A14984" s="38" t="s">
        <v>254</v>
      </c>
      <c r="B14984" s="15">
        <v>250000</v>
      </c>
      <c r="C14984" s="15">
        <v>7168307</v>
      </c>
    </row>
    <row r="14985" spans="1:3" x14ac:dyDescent="0.3">
      <c r="A14985" s="38" t="s">
        <v>257</v>
      </c>
      <c r="B14985" s="15">
        <v>236475</v>
      </c>
      <c r="C14985" s="15">
        <v>5748540</v>
      </c>
    </row>
    <row r="14986" spans="1:3" x14ac:dyDescent="0.3">
      <c r="A14986" s="38" t="s">
        <v>252</v>
      </c>
      <c r="B14986" s="15">
        <v>282500</v>
      </c>
      <c r="C14986" s="15">
        <v>6768463</v>
      </c>
    </row>
    <row r="14987" spans="1:3" x14ac:dyDescent="0.3">
      <c r="A14987" s="38" t="s">
        <v>255</v>
      </c>
      <c r="B14987" s="15">
        <v>285310</v>
      </c>
      <c r="C14987" s="15">
        <v>8489529</v>
      </c>
    </row>
    <row r="14988" spans="1:3" x14ac:dyDescent="0.3">
      <c r="A14988" s="38" t="s">
        <v>258</v>
      </c>
      <c r="B14988" s="15">
        <v>249950</v>
      </c>
      <c r="C14988" s="15">
        <v>9347301</v>
      </c>
    </row>
    <row r="14989" spans="1:3" x14ac:dyDescent="0.3">
      <c r="A14989" s="38" t="s">
        <v>260</v>
      </c>
      <c r="B14989" s="15">
        <v>256636</v>
      </c>
      <c r="C14989" s="15">
        <v>5502823</v>
      </c>
    </row>
    <row r="14990" spans="1:3" x14ac:dyDescent="0.3">
      <c r="A14990" s="38" t="s">
        <v>262</v>
      </c>
      <c r="B14990" s="15">
        <v>276873</v>
      </c>
      <c r="C14990" s="15">
        <v>5969465</v>
      </c>
    </row>
    <row r="14991" spans="1:3" x14ac:dyDescent="0.3">
      <c r="A14991" s="38" t="s">
        <v>263</v>
      </c>
      <c r="B14991" s="15">
        <v>257000</v>
      </c>
      <c r="C14991" s="15">
        <v>4837844</v>
      </c>
    </row>
    <row r="14992" spans="1:3" x14ac:dyDescent="0.3">
      <c r="A14992" s="35" t="s">
        <v>270</v>
      </c>
      <c r="B14992" s="15"/>
      <c r="C14992" s="15"/>
    </row>
    <row r="14993" spans="1:3" x14ac:dyDescent="0.3">
      <c r="A14993" s="38" t="s">
        <v>245</v>
      </c>
      <c r="B14993" s="15">
        <v>231375</v>
      </c>
      <c r="C14993" s="15">
        <v>4067960</v>
      </c>
    </row>
    <row r="14994" spans="1:3" x14ac:dyDescent="0.3">
      <c r="A14994" s="38" t="s">
        <v>247</v>
      </c>
      <c r="B14994" s="15">
        <v>274248</v>
      </c>
      <c r="C14994" s="15">
        <v>3044984</v>
      </c>
    </row>
    <row r="14995" spans="1:3" x14ac:dyDescent="0.3">
      <c r="A14995" s="38" t="s">
        <v>249</v>
      </c>
      <c r="B14995" s="15">
        <v>279995</v>
      </c>
      <c r="C14995" s="15">
        <v>4757789</v>
      </c>
    </row>
    <row r="14996" spans="1:3" x14ac:dyDescent="0.3">
      <c r="A14996" s="38" t="s">
        <v>251</v>
      </c>
      <c r="B14996" s="15">
        <v>281330</v>
      </c>
      <c r="C14996" s="15">
        <v>7615895</v>
      </c>
    </row>
    <row r="14997" spans="1:3" x14ac:dyDescent="0.3">
      <c r="A14997" s="38" t="s">
        <v>254</v>
      </c>
      <c r="B14997" s="15">
        <v>272495</v>
      </c>
      <c r="C14997" s="15">
        <v>5601251</v>
      </c>
    </row>
    <row r="14998" spans="1:3" x14ac:dyDescent="0.3">
      <c r="A14998" s="38" t="s">
        <v>257</v>
      </c>
      <c r="B14998" s="15">
        <v>284995</v>
      </c>
      <c r="C14998" s="15">
        <v>8452886</v>
      </c>
    </row>
    <row r="14999" spans="1:3" x14ac:dyDescent="0.3">
      <c r="A14999" s="38" t="s">
        <v>252</v>
      </c>
      <c r="B14999" s="15">
        <v>225475</v>
      </c>
      <c r="C14999" s="15">
        <v>6479289</v>
      </c>
    </row>
    <row r="15000" spans="1:3" x14ac:dyDescent="0.3">
      <c r="A15000" s="38" t="s">
        <v>255</v>
      </c>
      <c r="B15000" s="15">
        <v>267000</v>
      </c>
      <c r="C15000" s="15">
        <v>9101816</v>
      </c>
    </row>
    <row r="15001" spans="1:3" x14ac:dyDescent="0.3">
      <c r="A15001" s="38" t="s">
        <v>258</v>
      </c>
      <c r="B15001" s="15">
        <v>228500</v>
      </c>
      <c r="C15001" s="15">
        <v>6333040</v>
      </c>
    </row>
    <row r="15002" spans="1:3" x14ac:dyDescent="0.3">
      <c r="A15002" s="38" t="s">
        <v>260</v>
      </c>
      <c r="B15002" s="15">
        <v>251250</v>
      </c>
      <c r="C15002" s="15">
        <v>6969767</v>
      </c>
    </row>
    <row r="15003" spans="1:3" x14ac:dyDescent="0.3">
      <c r="A15003" s="38" t="s">
        <v>262</v>
      </c>
      <c r="B15003" s="15">
        <v>271045</v>
      </c>
      <c r="C15003" s="15">
        <v>5407450</v>
      </c>
    </row>
    <row r="15004" spans="1:3" x14ac:dyDescent="0.3">
      <c r="A15004" s="38" t="s">
        <v>263</v>
      </c>
      <c r="B15004" s="15">
        <v>264950</v>
      </c>
      <c r="C15004" s="15">
        <v>5134125</v>
      </c>
    </row>
    <row r="15005" spans="1:3" x14ac:dyDescent="0.3">
      <c r="A15005" s="35" t="s">
        <v>271</v>
      </c>
      <c r="B15005" s="15"/>
      <c r="C15005" s="15"/>
    </row>
    <row r="15006" spans="1:3" x14ac:dyDescent="0.3">
      <c r="A15006" s="38" t="s">
        <v>245</v>
      </c>
      <c r="B15006" s="15">
        <v>244000</v>
      </c>
      <c r="C15006" s="15">
        <v>4398244</v>
      </c>
    </row>
    <row r="15007" spans="1:3" x14ac:dyDescent="0.3">
      <c r="A15007" s="38" t="s">
        <v>247</v>
      </c>
      <c r="B15007" s="15">
        <v>229000</v>
      </c>
      <c r="C15007" s="15">
        <v>5277890</v>
      </c>
    </row>
    <row r="15008" spans="1:3" x14ac:dyDescent="0.3">
      <c r="A15008" s="38" t="s">
        <v>249</v>
      </c>
      <c r="B15008" s="15">
        <v>282822</v>
      </c>
      <c r="C15008" s="15">
        <v>6740796</v>
      </c>
    </row>
    <row r="15009" spans="1:3" x14ac:dyDescent="0.3">
      <c r="A15009" s="38" t="s">
        <v>251</v>
      </c>
      <c r="B15009" s="15">
        <v>264000</v>
      </c>
      <c r="C15009" s="15">
        <v>6656710</v>
      </c>
    </row>
    <row r="15010" spans="1:3" x14ac:dyDescent="0.3">
      <c r="A15010" s="38" t="s">
        <v>254</v>
      </c>
      <c r="B15010" s="15">
        <v>265000</v>
      </c>
      <c r="C15010" s="15">
        <v>6464190</v>
      </c>
    </row>
    <row r="15011" spans="1:3" x14ac:dyDescent="0.3">
      <c r="A15011" s="38" t="s">
        <v>257</v>
      </c>
      <c r="B15011" s="15">
        <v>270000</v>
      </c>
      <c r="C15011" s="15">
        <v>11622048</v>
      </c>
    </row>
    <row r="15012" spans="1:3" x14ac:dyDescent="0.3">
      <c r="A15012" s="38" t="s">
        <v>252</v>
      </c>
      <c r="B15012" s="15">
        <v>250000</v>
      </c>
      <c r="C15012" s="15">
        <v>8010514</v>
      </c>
    </row>
    <row r="15013" spans="1:3" x14ac:dyDescent="0.3">
      <c r="A15013" s="38" t="s">
        <v>255</v>
      </c>
      <c r="B15013" s="15">
        <v>269975</v>
      </c>
      <c r="C15013" s="15">
        <v>8135450</v>
      </c>
    </row>
    <row r="15014" spans="1:3" x14ac:dyDescent="0.3">
      <c r="A15014" s="38" t="s">
        <v>258</v>
      </c>
      <c r="B15014" s="15">
        <v>277500</v>
      </c>
      <c r="C15014" s="15">
        <v>6009400</v>
      </c>
    </row>
    <row r="15015" spans="1:3" x14ac:dyDescent="0.3">
      <c r="A15015" s="38" t="s">
        <v>260</v>
      </c>
      <c r="B15015" s="15">
        <v>253500</v>
      </c>
      <c r="C15015" s="15">
        <v>7363263</v>
      </c>
    </row>
    <row r="15016" spans="1:3" x14ac:dyDescent="0.3">
      <c r="A15016" s="38" t="s">
        <v>262</v>
      </c>
      <c r="B15016" s="15">
        <v>264950</v>
      </c>
      <c r="C15016" s="15">
        <v>6297592</v>
      </c>
    </row>
    <row r="15017" spans="1:3" x14ac:dyDescent="0.3">
      <c r="A15017" s="38" t="s">
        <v>263</v>
      </c>
      <c r="B15017" s="15">
        <v>269000</v>
      </c>
      <c r="C15017" s="15">
        <v>8802758</v>
      </c>
    </row>
    <row r="15018" spans="1:3" x14ac:dyDescent="0.3">
      <c r="A15018" s="35" t="s">
        <v>272</v>
      </c>
      <c r="B15018" s="15"/>
      <c r="C15018" s="15"/>
    </row>
    <row r="15019" spans="1:3" x14ac:dyDescent="0.3">
      <c r="A15019" s="38" t="s">
        <v>245</v>
      </c>
      <c r="B15019" s="15">
        <v>299000</v>
      </c>
      <c r="C15019" s="15">
        <v>4552095</v>
      </c>
    </row>
    <row r="15020" spans="1:3" x14ac:dyDescent="0.3">
      <c r="A15020" s="38" t="s">
        <v>247</v>
      </c>
      <c r="B15020" s="15">
        <v>328500</v>
      </c>
      <c r="C15020" s="15">
        <v>5313471</v>
      </c>
    </row>
    <row r="15021" spans="1:3" x14ac:dyDescent="0.3">
      <c r="A15021" s="38" t="s">
        <v>249</v>
      </c>
      <c r="B15021" s="15">
        <v>279500</v>
      </c>
      <c r="C15021" s="15">
        <v>6019290</v>
      </c>
    </row>
    <row r="15022" spans="1:3" x14ac:dyDescent="0.3">
      <c r="A15022" s="38" t="s">
        <v>251</v>
      </c>
      <c r="B15022" s="15">
        <v>271000</v>
      </c>
      <c r="C15022" s="15">
        <v>7917700</v>
      </c>
    </row>
    <row r="15023" spans="1:3" x14ac:dyDescent="0.3">
      <c r="A15023" s="38" t="s">
        <v>254</v>
      </c>
      <c r="B15023" s="15">
        <v>282250</v>
      </c>
      <c r="C15023" s="15">
        <v>10912450</v>
      </c>
    </row>
    <row r="15024" spans="1:3" x14ac:dyDescent="0.3">
      <c r="A15024" s="38" t="s">
        <v>257</v>
      </c>
      <c r="B15024" s="15">
        <v>321625</v>
      </c>
      <c r="C15024" s="15">
        <v>11919298</v>
      </c>
    </row>
    <row r="15025" spans="1:3" x14ac:dyDescent="0.3">
      <c r="A15025" s="38" t="s">
        <v>252</v>
      </c>
      <c r="B15025" s="15">
        <v>309950</v>
      </c>
      <c r="C15025" s="15">
        <v>8236575</v>
      </c>
    </row>
    <row r="15026" spans="1:3" x14ac:dyDescent="0.3">
      <c r="A15026" s="38" t="s">
        <v>255</v>
      </c>
      <c r="B15026" s="15">
        <v>295000</v>
      </c>
      <c r="C15026" s="15">
        <v>8453708</v>
      </c>
    </row>
    <row r="15027" spans="1:3" x14ac:dyDescent="0.3">
      <c r="A15027" s="38" t="s">
        <v>258</v>
      </c>
      <c r="B15027" s="15">
        <v>289000</v>
      </c>
      <c r="C15027" s="15">
        <v>9058953</v>
      </c>
    </row>
    <row r="15028" spans="1:3" x14ac:dyDescent="0.3">
      <c r="A15028" s="38" t="s">
        <v>260</v>
      </c>
      <c r="B15028" s="15">
        <v>302000</v>
      </c>
      <c r="C15028" s="15">
        <v>7960486</v>
      </c>
    </row>
    <row r="15029" spans="1:3" x14ac:dyDescent="0.3">
      <c r="A15029" s="38" t="s">
        <v>262</v>
      </c>
      <c r="B15029" s="15">
        <v>305000</v>
      </c>
      <c r="C15029" s="15">
        <v>9186525</v>
      </c>
    </row>
    <row r="15030" spans="1:3" x14ac:dyDescent="0.3">
      <c r="A15030" s="38" t="s">
        <v>263</v>
      </c>
      <c r="B15030" s="15">
        <v>328000</v>
      </c>
      <c r="C15030" s="15">
        <v>9016850</v>
      </c>
    </row>
    <row r="15031" spans="1:3" x14ac:dyDescent="0.3">
      <c r="A15031" s="35" t="s">
        <v>273</v>
      </c>
      <c r="B15031" s="15"/>
      <c r="C15031" s="15"/>
    </row>
    <row r="15032" spans="1:3" x14ac:dyDescent="0.3">
      <c r="A15032" s="38" t="s">
        <v>245</v>
      </c>
      <c r="B15032" s="15">
        <v>270975</v>
      </c>
      <c r="C15032" s="15">
        <v>4617940</v>
      </c>
    </row>
    <row r="15033" spans="1:3" x14ac:dyDescent="0.3">
      <c r="A15033" s="38" t="s">
        <v>247</v>
      </c>
      <c r="B15033" s="15">
        <v>311000</v>
      </c>
      <c r="C15033" s="15">
        <v>9133500</v>
      </c>
    </row>
    <row r="15034" spans="1:3" x14ac:dyDescent="0.3">
      <c r="A15034" s="38" t="s">
        <v>249</v>
      </c>
      <c r="B15034" s="15">
        <v>335000</v>
      </c>
      <c r="C15034" s="15">
        <v>9183516</v>
      </c>
    </row>
    <row r="15035" spans="1:3" x14ac:dyDescent="0.3">
      <c r="A15035" s="38" t="s">
        <v>251</v>
      </c>
      <c r="B15035" s="15">
        <v>306000</v>
      </c>
      <c r="C15035" s="15">
        <v>7833604</v>
      </c>
    </row>
    <row r="15036" spans="1:3" x14ac:dyDescent="0.3">
      <c r="A15036" s="38" t="s">
        <v>254</v>
      </c>
      <c r="B15036" s="15">
        <v>365000</v>
      </c>
      <c r="C15036" s="15">
        <v>11991555</v>
      </c>
    </row>
    <row r="15037" spans="1:3" x14ac:dyDescent="0.3">
      <c r="A15037" s="38" t="s">
        <v>257</v>
      </c>
      <c r="B15037" s="15">
        <v>334050</v>
      </c>
      <c r="C15037" s="15">
        <v>14150282</v>
      </c>
    </row>
    <row r="15038" spans="1:3" x14ac:dyDescent="0.3">
      <c r="A15038" s="38" t="s">
        <v>252</v>
      </c>
      <c r="B15038" s="15">
        <v>342388</v>
      </c>
      <c r="C15038" s="15">
        <v>13127116</v>
      </c>
    </row>
    <row r="15039" spans="1:3" x14ac:dyDescent="0.3">
      <c r="A15039" s="38" t="s">
        <v>255</v>
      </c>
      <c r="B15039" s="15">
        <v>365000</v>
      </c>
      <c r="C15039" s="15">
        <v>11558739</v>
      </c>
    </row>
    <row r="15040" spans="1:3" x14ac:dyDescent="0.3">
      <c r="A15040" s="38" t="s">
        <v>258</v>
      </c>
      <c r="B15040" s="15">
        <v>330000</v>
      </c>
      <c r="C15040" s="15">
        <v>10225106</v>
      </c>
    </row>
    <row r="15041" spans="1:3" x14ac:dyDescent="0.3">
      <c r="A15041" s="38" t="s">
        <v>260</v>
      </c>
      <c r="B15041" s="15">
        <v>357750</v>
      </c>
      <c r="C15041" s="15">
        <v>13954901</v>
      </c>
    </row>
    <row r="15042" spans="1:3" x14ac:dyDescent="0.3">
      <c r="A15042" s="38" t="s">
        <v>262</v>
      </c>
      <c r="B15042" s="15">
        <v>318000</v>
      </c>
      <c r="C15042" s="15">
        <v>9258930</v>
      </c>
    </row>
    <row r="15043" spans="1:3" x14ac:dyDescent="0.3">
      <c r="A15043" s="38" t="s">
        <v>263</v>
      </c>
      <c r="B15043" s="15">
        <v>354900</v>
      </c>
      <c r="C15043" s="15">
        <v>9093714</v>
      </c>
    </row>
    <row r="15044" spans="1:3" x14ac:dyDescent="0.3">
      <c r="A15044" s="35" t="s">
        <v>274</v>
      </c>
      <c r="B15044" s="15"/>
      <c r="C15044" s="15"/>
    </row>
    <row r="15045" spans="1:3" x14ac:dyDescent="0.3">
      <c r="A15045" s="38" t="s">
        <v>245</v>
      </c>
      <c r="B15045" s="15">
        <v>325000</v>
      </c>
      <c r="C15045" s="15">
        <v>6484709</v>
      </c>
    </row>
    <row r="15046" spans="1:3" x14ac:dyDescent="0.3">
      <c r="A15046" s="38" t="s">
        <v>247</v>
      </c>
      <c r="B15046" s="15">
        <v>324000</v>
      </c>
      <c r="C15046" s="15">
        <v>7148524</v>
      </c>
    </row>
    <row r="15047" spans="1:3" x14ac:dyDescent="0.3">
      <c r="A15047" s="38" t="s">
        <v>249</v>
      </c>
      <c r="B15047" s="15">
        <v>355500</v>
      </c>
      <c r="C15047" s="15">
        <v>12806311</v>
      </c>
    </row>
    <row r="15048" spans="1:3" x14ac:dyDescent="0.3">
      <c r="A15048" s="38" t="s">
        <v>251</v>
      </c>
      <c r="B15048" s="15">
        <v>359500</v>
      </c>
      <c r="C15048" s="15">
        <v>10443090</v>
      </c>
    </row>
    <row r="15049" spans="1:3" x14ac:dyDescent="0.3">
      <c r="A15049" s="38" t="s">
        <v>254</v>
      </c>
      <c r="B15049" s="15">
        <v>360000</v>
      </c>
      <c r="C15049" s="15">
        <v>13117410</v>
      </c>
    </row>
    <row r="15050" spans="1:3" x14ac:dyDescent="0.3">
      <c r="A15050" s="38" t="s">
        <v>257</v>
      </c>
      <c r="B15050" s="15">
        <v>358000</v>
      </c>
      <c r="C15050" s="15">
        <v>13690890</v>
      </c>
    </row>
    <row r="15051" spans="1:3" x14ac:dyDescent="0.3">
      <c r="A15051" s="38" t="s">
        <v>252</v>
      </c>
      <c r="B15051" s="15">
        <v>421750</v>
      </c>
      <c r="C15051" s="15">
        <v>16020393</v>
      </c>
    </row>
    <row r="15052" spans="1:3" x14ac:dyDescent="0.3">
      <c r="A15052" s="38" t="s">
        <v>255</v>
      </c>
      <c r="B15052" s="15">
        <v>410000</v>
      </c>
      <c r="C15052" s="15">
        <v>12721243</v>
      </c>
    </row>
    <row r="15053" spans="1:3" x14ac:dyDescent="0.3">
      <c r="A15053" s="38" t="s">
        <v>258</v>
      </c>
      <c r="B15053" s="15">
        <v>399975</v>
      </c>
      <c r="C15053" s="15">
        <v>10114469</v>
      </c>
    </row>
    <row r="15054" spans="1:3" x14ac:dyDescent="0.3">
      <c r="A15054" s="38" t="s">
        <v>260</v>
      </c>
      <c r="B15054" s="15">
        <v>354000</v>
      </c>
      <c r="C15054" s="15">
        <v>9936165</v>
      </c>
    </row>
    <row r="15055" spans="1:3" x14ac:dyDescent="0.3">
      <c r="A15055" s="38" t="s">
        <v>262</v>
      </c>
      <c r="B15055" s="15">
        <v>344000</v>
      </c>
      <c r="C15055" s="15">
        <v>12549175</v>
      </c>
    </row>
    <row r="15056" spans="1:3" x14ac:dyDescent="0.3">
      <c r="A15056" s="38" t="s">
        <v>263</v>
      </c>
      <c r="B15056" s="15">
        <v>364000</v>
      </c>
      <c r="C15056" s="15">
        <v>11561997</v>
      </c>
    </row>
    <row r="15057" spans="1:3" x14ac:dyDescent="0.3">
      <c r="A15057" s="35" t="s">
        <v>275</v>
      </c>
      <c r="B15057" s="15"/>
      <c r="C15057" s="15"/>
    </row>
    <row r="15058" spans="1:3" x14ac:dyDescent="0.3">
      <c r="A15058" s="38" t="s">
        <v>245</v>
      </c>
      <c r="B15058" s="15">
        <v>350000</v>
      </c>
      <c r="C15058" s="15">
        <v>7222440</v>
      </c>
    </row>
    <row r="15059" spans="1:3" x14ac:dyDescent="0.3">
      <c r="A15059" s="38" t="s">
        <v>247</v>
      </c>
      <c r="B15059" s="15">
        <v>380000</v>
      </c>
      <c r="C15059" s="15">
        <v>8635049</v>
      </c>
    </row>
    <row r="15060" spans="1:3" x14ac:dyDescent="0.3">
      <c r="A15060" s="38" t="s">
        <v>249</v>
      </c>
      <c r="B15060" s="15">
        <v>413500</v>
      </c>
      <c r="C15060" s="15">
        <v>8911750</v>
      </c>
    </row>
    <row r="15061" spans="1:3" x14ac:dyDescent="0.3">
      <c r="A15061" s="38" t="s">
        <v>251</v>
      </c>
      <c r="B15061" s="15">
        <v>355000</v>
      </c>
      <c r="C15061" s="15">
        <v>10262230</v>
      </c>
    </row>
    <row r="15062" spans="1:3" x14ac:dyDescent="0.3">
      <c r="A15062" s="38" t="s">
        <v>254</v>
      </c>
      <c r="B15062" s="15">
        <v>395000</v>
      </c>
      <c r="C15062" s="15">
        <v>15288771</v>
      </c>
    </row>
    <row r="15063" spans="1:3" x14ac:dyDescent="0.3">
      <c r="A15063" s="38" t="s">
        <v>257</v>
      </c>
      <c r="B15063" s="15">
        <v>385000</v>
      </c>
      <c r="C15063" s="15">
        <v>13191403</v>
      </c>
    </row>
    <row r="15064" spans="1:3" x14ac:dyDescent="0.3">
      <c r="A15064" s="38" t="s">
        <v>252</v>
      </c>
      <c r="B15064" s="15">
        <v>418500</v>
      </c>
      <c r="C15064" s="15">
        <v>17356517</v>
      </c>
    </row>
    <row r="15065" spans="1:3" x14ac:dyDescent="0.3">
      <c r="A15065" s="38" t="s">
        <v>255</v>
      </c>
      <c r="B15065" s="15">
        <v>425000</v>
      </c>
      <c r="C15065" s="15">
        <v>15414808</v>
      </c>
    </row>
    <row r="15066" spans="1:3" x14ac:dyDescent="0.3">
      <c r="A15066" s="38" t="s">
        <v>258</v>
      </c>
      <c r="B15066" s="15">
        <v>390000</v>
      </c>
      <c r="C15066" s="15">
        <v>9180985</v>
      </c>
    </row>
    <row r="15067" spans="1:3" x14ac:dyDescent="0.3">
      <c r="A15067" s="38" t="s">
        <v>260</v>
      </c>
      <c r="B15067" s="15">
        <v>395000</v>
      </c>
      <c r="C15067" s="15">
        <v>12930949</v>
      </c>
    </row>
    <row r="15068" spans="1:3" x14ac:dyDescent="0.3">
      <c r="A15068" s="38" t="s">
        <v>262</v>
      </c>
      <c r="B15068" s="15">
        <v>412975</v>
      </c>
      <c r="C15068" s="15">
        <v>7746695</v>
      </c>
    </row>
    <row r="15069" spans="1:3" x14ac:dyDescent="0.3">
      <c r="A15069" s="14">
        <v>87</v>
      </c>
      <c r="B15069" s="15">
        <v>69243860</v>
      </c>
      <c r="C15069" s="15">
        <v>632112701</v>
      </c>
    </row>
    <row r="15070" spans="1:3" x14ac:dyDescent="0.3">
      <c r="A15070" s="35" t="s">
        <v>259</v>
      </c>
      <c r="B15070" s="15"/>
      <c r="C15070" s="15"/>
    </row>
    <row r="15071" spans="1:3" x14ac:dyDescent="0.3">
      <c r="A15071" s="38" t="s">
        <v>245</v>
      </c>
      <c r="B15071" s="15">
        <v>190000</v>
      </c>
      <c r="C15071" s="15">
        <v>3601058</v>
      </c>
    </row>
    <row r="15072" spans="1:3" x14ac:dyDescent="0.3">
      <c r="A15072" s="38" t="s">
        <v>247</v>
      </c>
      <c r="B15072" s="15">
        <v>424800</v>
      </c>
      <c r="C15072" s="15">
        <v>3133874</v>
      </c>
    </row>
    <row r="15073" spans="1:3" x14ac:dyDescent="0.3">
      <c r="A15073" s="38" t="s">
        <v>249</v>
      </c>
      <c r="B15073" s="15">
        <v>385855</v>
      </c>
      <c r="C15073" s="15">
        <v>6099337</v>
      </c>
    </row>
    <row r="15074" spans="1:3" x14ac:dyDescent="0.3">
      <c r="A15074" s="38" t="s">
        <v>251</v>
      </c>
      <c r="B15074" s="15">
        <v>387425</v>
      </c>
      <c r="C15074" s="15">
        <v>5912982</v>
      </c>
    </row>
    <row r="15075" spans="1:3" x14ac:dyDescent="0.3">
      <c r="A15075" s="38" t="s">
        <v>254</v>
      </c>
      <c r="B15075" s="15">
        <v>405450</v>
      </c>
      <c r="C15075" s="15">
        <v>2896555</v>
      </c>
    </row>
    <row r="15076" spans="1:3" x14ac:dyDescent="0.3">
      <c r="A15076" s="38" t="s">
        <v>257</v>
      </c>
      <c r="B15076" s="15">
        <v>383950</v>
      </c>
      <c r="C15076" s="15">
        <v>4194754</v>
      </c>
    </row>
    <row r="15077" spans="1:3" x14ac:dyDescent="0.3">
      <c r="A15077" s="38" t="s">
        <v>252</v>
      </c>
      <c r="B15077" s="15">
        <v>395800</v>
      </c>
      <c r="C15077" s="15">
        <v>3743182</v>
      </c>
    </row>
    <row r="15078" spans="1:3" x14ac:dyDescent="0.3">
      <c r="A15078" s="38" t="s">
        <v>255</v>
      </c>
      <c r="B15078" s="15">
        <v>413250</v>
      </c>
      <c r="C15078" s="15">
        <v>6189900</v>
      </c>
    </row>
    <row r="15079" spans="1:3" x14ac:dyDescent="0.3">
      <c r="A15079" s="38" t="s">
        <v>258</v>
      </c>
      <c r="B15079" s="15">
        <v>193975</v>
      </c>
      <c r="C15079" s="15">
        <v>3944650</v>
      </c>
    </row>
    <row r="15080" spans="1:3" x14ac:dyDescent="0.3">
      <c r="A15080" s="38" t="s">
        <v>260</v>
      </c>
      <c r="B15080" s="15">
        <v>233760</v>
      </c>
      <c r="C15080" s="15">
        <v>3037745</v>
      </c>
    </row>
    <row r="15081" spans="1:3" x14ac:dyDescent="0.3">
      <c r="A15081" s="38" t="s">
        <v>262</v>
      </c>
      <c r="B15081" s="15">
        <v>204975</v>
      </c>
      <c r="C15081" s="15">
        <v>2164975</v>
      </c>
    </row>
    <row r="15082" spans="1:3" x14ac:dyDescent="0.3">
      <c r="A15082" s="38" t="s">
        <v>263</v>
      </c>
      <c r="B15082" s="15">
        <v>229225</v>
      </c>
      <c r="C15082" s="15">
        <v>4541948</v>
      </c>
    </row>
    <row r="15083" spans="1:3" x14ac:dyDescent="0.3">
      <c r="A15083" s="35" t="s">
        <v>265</v>
      </c>
      <c r="B15083" s="15"/>
      <c r="C15083" s="15"/>
    </row>
    <row r="15084" spans="1:3" x14ac:dyDescent="0.3">
      <c r="A15084" s="38" t="s">
        <v>245</v>
      </c>
      <c r="B15084" s="15">
        <v>221500</v>
      </c>
      <c r="C15084" s="15">
        <v>2158300</v>
      </c>
    </row>
    <row r="15085" spans="1:3" x14ac:dyDescent="0.3">
      <c r="A15085" s="38" t="s">
        <v>247</v>
      </c>
      <c r="B15085" s="15">
        <v>532950</v>
      </c>
      <c r="C15085" s="15">
        <v>2196445</v>
      </c>
    </row>
    <row r="15086" spans="1:3" x14ac:dyDescent="0.3">
      <c r="A15086" s="38" t="s">
        <v>249</v>
      </c>
      <c r="B15086" s="15">
        <v>244000</v>
      </c>
      <c r="C15086" s="15">
        <v>6691484</v>
      </c>
    </row>
    <row r="15087" spans="1:3" x14ac:dyDescent="0.3">
      <c r="A15087" s="38" t="s">
        <v>251</v>
      </c>
      <c r="B15087" s="15">
        <v>472000</v>
      </c>
      <c r="C15087" s="15">
        <v>5623670</v>
      </c>
    </row>
    <row r="15088" spans="1:3" x14ac:dyDescent="0.3">
      <c r="A15088" s="38" t="s">
        <v>254</v>
      </c>
      <c r="B15088" s="15">
        <v>431500</v>
      </c>
      <c r="C15088" s="15">
        <v>7238360</v>
      </c>
    </row>
    <row r="15089" spans="1:3" x14ac:dyDescent="0.3">
      <c r="A15089" s="38" t="s">
        <v>257</v>
      </c>
      <c r="B15089" s="15">
        <v>455000</v>
      </c>
      <c r="C15089" s="15">
        <v>5369722</v>
      </c>
    </row>
    <row r="15090" spans="1:3" x14ac:dyDescent="0.3">
      <c r="A15090" s="38" t="s">
        <v>252</v>
      </c>
      <c r="B15090" s="15">
        <v>459175</v>
      </c>
      <c r="C15090" s="15">
        <v>6696485</v>
      </c>
    </row>
    <row r="15091" spans="1:3" x14ac:dyDescent="0.3">
      <c r="A15091" s="38" t="s">
        <v>255</v>
      </c>
      <c r="B15091" s="15">
        <v>266434</v>
      </c>
      <c r="C15091" s="15">
        <v>11547345</v>
      </c>
    </row>
    <row r="15092" spans="1:3" x14ac:dyDescent="0.3">
      <c r="A15092" s="38" t="s">
        <v>258</v>
      </c>
      <c r="B15092" s="15">
        <v>270449</v>
      </c>
      <c r="C15092" s="15">
        <v>6340789</v>
      </c>
    </row>
    <row r="15093" spans="1:3" x14ac:dyDescent="0.3">
      <c r="A15093" s="38" t="s">
        <v>260</v>
      </c>
      <c r="B15093" s="15">
        <v>257000</v>
      </c>
      <c r="C15093" s="15">
        <v>6480645</v>
      </c>
    </row>
    <row r="15094" spans="1:3" x14ac:dyDescent="0.3">
      <c r="A15094" s="38" t="s">
        <v>262</v>
      </c>
      <c r="B15094" s="15">
        <v>583526</v>
      </c>
      <c r="C15094" s="15">
        <v>5470078</v>
      </c>
    </row>
    <row r="15095" spans="1:3" x14ac:dyDescent="0.3">
      <c r="A15095" s="38" t="s">
        <v>263</v>
      </c>
      <c r="B15095" s="15">
        <v>568225</v>
      </c>
      <c r="C15095" s="15">
        <v>7467215</v>
      </c>
    </row>
    <row r="15096" spans="1:3" x14ac:dyDescent="0.3">
      <c r="A15096" s="35" t="s">
        <v>244</v>
      </c>
      <c r="B15096" s="15"/>
      <c r="C15096" s="15"/>
    </row>
    <row r="15097" spans="1:3" x14ac:dyDescent="0.3">
      <c r="A15097" s="38" t="s">
        <v>245</v>
      </c>
      <c r="B15097" s="15">
        <v>268475</v>
      </c>
      <c r="C15097" s="15">
        <v>2779977</v>
      </c>
    </row>
    <row r="15098" spans="1:3" x14ac:dyDescent="0.3">
      <c r="A15098" s="38" t="s">
        <v>247</v>
      </c>
      <c r="B15098" s="15">
        <v>273000</v>
      </c>
      <c r="C15098" s="15">
        <v>3066480</v>
      </c>
    </row>
    <row r="15099" spans="1:3" x14ac:dyDescent="0.3">
      <c r="A15099" s="38" t="s">
        <v>249</v>
      </c>
      <c r="B15099" s="15">
        <v>575205</v>
      </c>
      <c r="C15099" s="15">
        <v>7973479</v>
      </c>
    </row>
    <row r="15100" spans="1:3" x14ac:dyDescent="0.3">
      <c r="A15100" s="38" t="s">
        <v>251</v>
      </c>
      <c r="B15100" s="15">
        <v>533000</v>
      </c>
      <c r="C15100" s="15">
        <v>4189500</v>
      </c>
    </row>
    <row r="15101" spans="1:3" x14ac:dyDescent="0.3">
      <c r="A15101" s="38" t="s">
        <v>254</v>
      </c>
      <c r="B15101" s="15">
        <v>252500</v>
      </c>
      <c r="C15101" s="15">
        <v>3314350</v>
      </c>
    </row>
    <row r="15102" spans="1:3" x14ac:dyDescent="0.3">
      <c r="A15102" s="38" t="s">
        <v>257</v>
      </c>
      <c r="B15102" s="15">
        <v>629100</v>
      </c>
      <c r="C15102" s="15">
        <v>6187550</v>
      </c>
    </row>
    <row r="15103" spans="1:3" x14ac:dyDescent="0.3">
      <c r="A15103" s="38" t="s">
        <v>252</v>
      </c>
      <c r="B15103" s="15">
        <v>506200</v>
      </c>
      <c r="C15103" s="15">
        <v>4458610</v>
      </c>
    </row>
    <row r="15104" spans="1:3" x14ac:dyDescent="0.3">
      <c r="A15104" s="38" t="s">
        <v>255</v>
      </c>
      <c r="B15104" s="15">
        <v>266000</v>
      </c>
      <c r="C15104" s="15">
        <v>5059916</v>
      </c>
    </row>
    <row r="15105" spans="1:3" x14ac:dyDescent="0.3">
      <c r="A15105" s="38" t="s">
        <v>258</v>
      </c>
      <c r="B15105" s="15">
        <v>541700</v>
      </c>
      <c r="C15105" s="15">
        <v>5105600</v>
      </c>
    </row>
    <row r="15106" spans="1:3" x14ac:dyDescent="0.3">
      <c r="A15106" s="38" t="s">
        <v>260</v>
      </c>
      <c r="B15106" s="15">
        <v>300500</v>
      </c>
      <c r="C15106" s="15">
        <v>3021350</v>
      </c>
    </row>
    <row r="15107" spans="1:3" x14ac:dyDescent="0.3">
      <c r="A15107" s="38" t="s">
        <v>262</v>
      </c>
      <c r="B15107" s="15">
        <v>293000</v>
      </c>
      <c r="C15107" s="15">
        <v>1984750</v>
      </c>
    </row>
    <row r="15108" spans="1:3" x14ac:dyDescent="0.3">
      <c r="A15108" s="38" t="s">
        <v>263</v>
      </c>
      <c r="B15108" s="15">
        <v>239250</v>
      </c>
      <c r="C15108" s="15">
        <v>3014750</v>
      </c>
    </row>
    <row r="15109" spans="1:3" x14ac:dyDescent="0.3">
      <c r="A15109" s="35" t="s">
        <v>256</v>
      </c>
      <c r="B15109" s="15"/>
      <c r="C15109" s="15"/>
    </row>
    <row r="15110" spans="1:3" x14ac:dyDescent="0.3">
      <c r="A15110" s="38" t="s">
        <v>245</v>
      </c>
      <c r="B15110" s="15">
        <v>298000</v>
      </c>
      <c r="C15110" s="15">
        <v>1812000</v>
      </c>
    </row>
    <row r="15111" spans="1:3" x14ac:dyDescent="0.3">
      <c r="A15111" s="38" t="s">
        <v>247</v>
      </c>
      <c r="B15111" s="15">
        <v>269450</v>
      </c>
      <c r="C15111" s="15">
        <v>3291700</v>
      </c>
    </row>
    <row r="15112" spans="1:3" x14ac:dyDescent="0.3">
      <c r="A15112" s="38" t="s">
        <v>249</v>
      </c>
      <c r="B15112" s="15">
        <v>532750</v>
      </c>
      <c r="C15112" s="15">
        <v>3587600</v>
      </c>
    </row>
    <row r="15113" spans="1:3" x14ac:dyDescent="0.3">
      <c r="A15113" s="38" t="s">
        <v>251</v>
      </c>
      <c r="B15113" s="15">
        <v>589500</v>
      </c>
      <c r="C15113" s="15">
        <v>3981950</v>
      </c>
    </row>
    <row r="15114" spans="1:3" x14ac:dyDescent="0.3">
      <c r="A15114" s="38" t="s">
        <v>254</v>
      </c>
      <c r="B15114" s="15">
        <v>528250</v>
      </c>
      <c r="C15114" s="15">
        <v>4083100</v>
      </c>
    </row>
    <row r="15115" spans="1:3" x14ac:dyDescent="0.3">
      <c r="A15115" s="38" t="s">
        <v>257</v>
      </c>
      <c r="B15115" s="15">
        <v>362250</v>
      </c>
      <c r="C15115" s="15">
        <v>2402445</v>
      </c>
    </row>
    <row r="15116" spans="1:3" x14ac:dyDescent="0.3">
      <c r="A15116" s="38" t="s">
        <v>252</v>
      </c>
      <c r="B15116" s="15">
        <v>256750</v>
      </c>
      <c r="C15116" s="15">
        <v>1091838</v>
      </c>
    </row>
    <row r="15117" spans="1:3" x14ac:dyDescent="0.3">
      <c r="A15117" s="38" t="s">
        <v>255</v>
      </c>
      <c r="B15117" s="15">
        <v>549190</v>
      </c>
      <c r="C15117" s="15">
        <v>2817790</v>
      </c>
    </row>
    <row r="15118" spans="1:3" x14ac:dyDescent="0.3">
      <c r="A15118" s="38" t="s">
        <v>258</v>
      </c>
      <c r="B15118" s="15">
        <v>517950</v>
      </c>
      <c r="C15118" s="15">
        <v>1001450</v>
      </c>
    </row>
    <row r="15119" spans="1:3" x14ac:dyDescent="0.3">
      <c r="A15119" s="38" t="s">
        <v>260</v>
      </c>
      <c r="B15119" s="15">
        <v>225000</v>
      </c>
      <c r="C15119" s="15">
        <v>1126500</v>
      </c>
    </row>
    <row r="15120" spans="1:3" x14ac:dyDescent="0.3">
      <c r="A15120" s="38" t="s">
        <v>262</v>
      </c>
      <c r="B15120" s="15">
        <v>519900</v>
      </c>
      <c r="C15120" s="15">
        <v>1033400</v>
      </c>
    </row>
    <row r="15121" spans="1:3" x14ac:dyDescent="0.3">
      <c r="A15121" s="38" t="s">
        <v>263</v>
      </c>
      <c r="B15121" s="15">
        <v>284750</v>
      </c>
      <c r="C15121" s="15">
        <v>1736900</v>
      </c>
    </row>
    <row r="15122" spans="1:3" x14ac:dyDescent="0.3">
      <c r="A15122" s="35" t="s">
        <v>261</v>
      </c>
      <c r="B15122" s="15"/>
      <c r="C15122" s="15"/>
    </row>
    <row r="15123" spans="1:3" x14ac:dyDescent="0.3">
      <c r="A15123" s="38" t="s">
        <v>245</v>
      </c>
      <c r="B15123" s="15">
        <v>234000</v>
      </c>
      <c r="C15123" s="15">
        <v>1420000</v>
      </c>
    </row>
    <row r="15124" spans="1:3" x14ac:dyDescent="0.3">
      <c r="A15124" s="38" t="s">
        <v>247</v>
      </c>
      <c r="B15124" s="15">
        <v>239760</v>
      </c>
      <c r="C15124" s="15">
        <v>479520</v>
      </c>
    </row>
    <row r="15125" spans="1:3" x14ac:dyDescent="0.3">
      <c r="A15125" s="38" t="s">
        <v>249</v>
      </c>
      <c r="B15125" s="15">
        <v>235000</v>
      </c>
      <c r="C15125" s="15">
        <v>1907700</v>
      </c>
    </row>
    <row r="15126" spans="1:3" x14ac:dyDescent="0.3">
      <c r="A15126" s="38" t="s">
        <v>251</v>
      </c>
      <c r="B15126" s="15">
        <v>260000</v>
      </c>
      <c r="C15126" s="15">
        <v>1374900</v>
      </c>
    </row>
    <row r="15127" spans="1:3" x14ac:dyDescent="0.3">
      <c r="A15127" s="38" t="s">
        <v>254</v>
      </c>
      <c r="B15127" s="15">
        <v>250000</v>
      </c>
      <c r="C15127" s="15">
        <v>2259050</v>
      </c>
    </row>
    <row r="15128" spans="1:3" x14ac:dyDescent="0.3">
      <c r="A15128" s="38" t="s">
        <v>257</v>
      </c>
      <c r="B15128" s="15">
        <v>242500</v>
      </c>
      <c r="C15128" s="15">
        <v>729500</v>
      </c>
    </row>
    <row r="15129" spans="1:3" x14ac:dyDescent="0.3">
      <c r="A15129" s="38" t="s">
        <v>252</v>
      </c>
      <c r="B15129" s="15">
        <v>264000</v>
      </c>
      <c r="C15129" s="15">
        <v>2222180</v>
      </c>
    </row>
    <row r="15130" spans="1:3" x14ac:dyDescent="0.3">
      <c r="A15130" s="38" t="s">
        <v>255</v>
      </c>
      <c r="B15130" s="15">
        <v>229000</v>
      </c>
      <c r="C15130" s="15">
        <v>709500</v>
      </c>
    </row>
    <row r="15131" spans="1:3" x14ac:dyDescent="0.3">
      <c r="A15131" s="38" t="s">
        <v>258</v>
      </c>
      <c r="B15131" s="15">
        <v>482710</v>
      </c>
      <c r="C15131" s="15">
        <v>3130638</v>
      </c>
    </row>
    <row r="15132" spans="1:3" x14ac:dyDescent="0.3">
      <c r="A15132" s="38" t="s">
        <v>260</v>
      </c>
      <c r="B15132" s="15">
        <v>276175</v>
      </c>
      <c r="C15132" s="15">
        <v>2219850</v>
      </c>
    </row>
    <row r="15133" spans="1:3" x14ac:dyDescent="0.3">
      <c r="A15133" s="38" t="s">
        <v>262</v>
      </c>
      <c r="B15133" s="15">
        <v>440870</v>
      </c>
      <c r="C15133" s="15">
        <v>955870</v>
      </c>
    </row>
    <row r="15134" spans="1:3" x14ac:dyDescent="0.3">
      <c r="A15134" s="38" t="s">
        <v>263</v>
      </c>
      <c r="B15134" s="15">
        <v>235975</v>
      </c>
      <c r="C15134" s="15">
        <v>949345</v>
      </c>
    </row>
    <row r="15135" spans="1:3" x14ac:dyDescent="0.3">
      <c r="A15135" s="35" t="s">
        <v>264</v>
      </c>
      <c r="B15135" s="15"/>
      <c r="C15135" s="15"/>
    </row>
    <row r="15136" spans="1:3" x14ac:dyDescent="0.3">
      <c r="A15136" s="38" t="s">
        <v>245</v>
      </c>
      <c r="B15136" s="15">
        <v>243750</v>
      </c>
      <c r="C15136" s="15">
        <v>1373400</v>
      </c>
    </row>
    <row r="15137" spans="1:3" x14ac:dyDescent="0.3">
      <c r="A15137" s="38" t="s">
        <v>247</v>
      </c>
      <c r="B15137" s="15">
        <v>231263</v>
      </c>
      <c r="C15137" s="15">
        <v>918025</v>
      </c>
    </row>
    <row r="15138" spans="1:3" x14ac:dyDescent="0.3">
      <c r="A15138" s="38" t="s">
        <v>249</v>
      </c>
      <c r="B15138" s="15">
        <v>204500</v>
      </c>
      <c r="C15138" s="15">
        <v>1642300</v>
      </c>
    </row>
    <row r="15139" spans="1:3" x14ac:dyDescent="0.3">
      <c r="A15139" s="38" t="s">
        <v>251</v>
      </c>
      <c r="B15139" s="15">
        <v>503764</v>
      </c>
      <c r="C15139" s="15">
        <v>2290377</v>
      </c>
    </row>
    <row r="15140" spans="1:3" x14ac:dyDescent="0.3">
      <c r="A15140" s="38" t="s">
        <v>254</v>
      </c>
      <c r="B15140" s="15">
        <v>215000</v>
      </c>
      <c r="C15140" s="15">
        <v>1737950</v>
      </c>
    </row>
    <row r="15141" spans="1:3" x14ac:dyDescent="0.3">
      <c r="A15141" s="38" t="s">
        <v>257</v>
      </c>
      <c r="B15141" s="15">
        <v>244450</v>
      </c>
      <c r="C15141" s="15">
        <v>1988850</v>
      </c>
    </row>
    <row r="15142" spans="1:3" x14ac:dyDescent="0.3">
      <c r="A15142" s="38" t="s">
        <v>252</v>
      </c>
      <c r="B15142" s="15">
        <v>429900</v>
      </c>
      <c r="C15142" s="15">
        <v>1376800</v>
      </c>
    </row>
    <row r="15143" spans="1:3" x14ac:dyDescent="0.3">
      <c r="A15143" s="38" t="s">
        <v>255</v>
      </c>
      <c r="B15143" s="15">
        <v>216500</v>
      </c>
      <c r="C15143" s="15">
        <v>1702900</v>
      </c>
    </row>
    <row r="15144" spans="1:3" x14ac:dyDescent="0.3">
      <c r="A15144" s="38" t="s">
        <v>258</v>
      </c>
      <c r="B15144" s="15">
        <v>509700</v>
      </c>
      <c r="C15144" s="15">
        <v>2073900</v>
      </c>
    </row>
    <row r="15145" spans="1:3" x14ac:dyDescent="0.3">
      <c r="A15145" s="38" t="s">
        <v>260</v>
      </c>
      <c r="B15145" s="15">
        <v>207500</v>
      </c>
      <c r="C15145" s="15">
        <v>1735400</v>
      </c>
    </row>
    <row r="15146" spans="1:3" x14ac:dyDescent="0.3">
      <c r="A15146" s="38" t="s">
        <v>262</v>
      </c>
      <c r="B15146" s="15">
        <v>441000</v>
      </c>
      <c r="C15146" s="15">
        <v>2494550</v>
      </c>
    </row>
    <row r="15147" spans="1:3" x14ac:dyDescent="0.3">
      <c r="A15147" s="38" t="s">
        <v>263</v>
      </c>
      <c r="B15147" s="15">
        <v>207350</v>
      </c>
      <c r="C15147" s="15">
        <v>1579500</v>
      </c>
    </row>
    <row r="15148" spans="1:3" x14ac:dyDescent="0.3">
      <c r="A15148" s="35" t="s">
        <v>266</v>
      </c>
      <c r="B15148" s="15"/>
      <c r="C15148" s="15"/>
    </row>
    <row r="15149" spans="1:3" x14ac:dyDescent="0.3">
      <c r="A15149" s="38" t="s">
        <v>245</v>
      </c>
      <c r="B15149" s="15">
        <v>208750</v>
      </c>
      <c r="C15149" s="15">
        <v>1270949</v>
      </c>
    </row>
    <row r="15150" spans="1:3" x14ac:dyDescent="0.3">
      <c r="A15150" s="38" t="s">
        <v>247</v>
      </c>
      <c r="B15150" s="15">
        <v>212500</v>
      </c>
      <c r="C15150" s="15">
        <v>2029300</v>
      </c>
    </row>
    <row r="15151" spans="1:3" x14ac:dyDescent="0.3">
      <c r="A15151" s="38" t="s">
        <v>249</v>
      </c>
      <c r="B15151" s="15">
        <v>230000</v>
      </c>
      <c r="C15151" s="15">
        <v>1522500</v>
      </c>
    </row>
    <row r="15152" spans="1:3" x14ac:dyDescent="0.3">
      <c r="A15152" s="38" t="s">
        <v>251</v>
      </c>
      <c r="B15152" s="15">
        <v>408500</v>
      </c>
      <c r="C15152" s="15">
        <v>1656500</v>
      </c>
    </row>
    <row r="15153" spans="1:3" x14ac:dyDescent="0.3">
      <c r="A15153" s="38" t="s">
        <v>254</v>
      </c>
      <c r="B15153" s="15">
        <v>211500</v>
      </c>
      <c r="C15153" s="15">
        <v>2046450</v>
      </c>
    </row>
    <row r="15154" spans="1:3" x14ac:dyDescent="0.3">
      <c r="A15154" s="38" t="s">
        <v>257</v>
      </c>
      <c r="B15154" s="15">
        <v>473250</v>
      </c>
      <c r="C15154" s="15">
        <v>2026500</v>
      </c>
    </row>
    <row r="15155" spans="1:3" x14ac:dyDescent="0.3">
      <c r="A15155" s="38" t="s">
        <v>252</v>
      </c>
      <c r="B15155" s="15">
        <v>194950</v>
      </c>
      <c r="C15155" s="15">
        <v>1488450</v>
      </c>
    </row>
    <row r="15156" spans="1:3" x14ac:dyDescent="0.3">
      <c r="A15156" s="38" t="s">
        <v>255</v>
      </c>
      <c r="B15156" s="15">
        <v>462500</v>
      </c>
      <c r="C15156" s="15">
        <v>1478000</v>
      </c>
    </row>
    <row r="15157" spans="1:3" x14ac:dyDescent="0.3">
      <c r="A15157" s="38" t="s">
        <v>258</v>
      </c>
      <c r="B15157" s="15">
        <v>210000</v>
      </c>
      <c r="C15157" s="15">
        <v>1334900</v>
      </c>
    </row>
    <row r="15158" spans="1:3" x14ac:dyDescent="0.3">
      <c r="A15158" s="38" t="s">
        <v>260</v>
      </c>
      <c r="B15158" s="15">
        <v>400500</v>
      </c>
      <c r="C15158" s="15">
        <v>1838000</v>
      </c>
    </row>
    <row r="15159" spans="1:3" x14ac:dyDescent="0.3">
      <c r="A15159" s="38" t="s">
        <v>262</v>
      </c>
      <c r="B15159" s="15">
        <v>210750</v>
      </c>
      <c r="C15159" s="15">
        <v>1306400</v>
      </c>
    </row>
    <row r="15160" spans="1:3" x14ac:dyDescent="0.3">
      <c r="A15160" s="38" t="s">
        <v>263</v>
      </c>
      <c r="B15160" s="15">
        <v>349975</v>
      </c>
      <c r="C15160" s="15">
        <v>1410450</v>
      </c>
    </row>
    <row r="15161" spans="1:3" x14ac:dyDescent="0.3">
      <c r="A15161" s="35" t="s">
        <v>267</v>
      </c>
      <c r="B15161" s="15"/>
      <c r="C15161" s="15"/>
    </row>
    <row r="15162" spans="1:3" x14ac:dyDescent="0.3">
      <c r="A15162" s="38" t="s">
        <v>245</v>
      </c>
      <c r="B15162" s="15">
        <v>188500</v>
      </c>
      <c r="C15162" s="15">
        <v>1422000</v>
      </c>
    </row>
    <row r="15163" spans="1:3" x14ac:dyDescent="0.3">
      <c r="A15163" s="38" t="s">
        <v>247</v>
      </c>
      <c r="B15163" s="15">
        <v>200475</v>
      </c>
      <c r="C15163" s="15">
        <v>1205700</v>
      </c>
    </row>
    <row r="15164" spans="1:3" x14ac:dyDescent="0.3">
      <c r="A15164" s="38" t="s">
        <v>249</v>
      </c>
      <c r="B15164" s="15">
        <v>396352</v>
      </c>
      <c r="C15164" s="15">
        <v>1243103</v>
      </c>
    </row>
    <row r="15165" spans="1:3" x14ac:dyDescent="0.3">
      <c r="A15165" s="38" t="s">
        <v>251</v>
      </c>
      <c r="B15165" s="15">
        <v>190000</v>
      </c>
      <c r="C15165" s="15">
        <v>2576845</v>
      </c>
    </row>
    <row r="15166" spans="1:3" x14ac:dyDescent="0.3">
      <c r="A15166" s="38" t="s">
        <v>254</v>
      </c>
      <c r="B15166" s="15">
        <v>388750</v>
      </c>
      <c r="C15166" s="15">
        <v>1442395</v>
      </c>
    </row>
    <row r="15167" spans="1:3" x14ac:dyDescent="0.3">
      <c r="A15167" s="38" t="s">
        <v>257</v>
      </c>
      <c r="B15167" s="15">
        <v>177660</v>
      </c>
      <c r="C15167" s="15">
        <v>1791120</v>
      </c>
    </row>
    <row r="15168" spans="1:3" x14ac:dyDescent="0.3">
      <c r="A15168" s="38" t="s">
        <v>252</v>
      </c>
      <c r="B15168" s="15">
        <v>169975</v>
      </c>
      <c r="C15168" s="15">
        <v>1732015</v>
      </c>
    </row>
    <row r="15169" spans="1:3" x14ac:dyDescent="0.3">
      <c r="A15169" s="38" t="s">
        <v>255</v>
      </c>
      <c r="B15169" s="15">
        <v>184000</v>
      </c>
      <c r="C15169" s="15">
        <v>2210171</v>
      </c>
    </row>
    <row r="15170" spans="1:3" x14ac:dyDescent="0.3">
      <c r="A15170" s="38" t="s">
        <v>258</v>
      </c>
      <c r="B15170" s="15">
        <v>427450</v>
      </c>
      <c r="C15170" s="15">
        <v>1516213</v>
      </c>
    </row>
    <row r="15171" spans="1:3" x14ac:dyDescent="0.3">
      <c r="A15171" s="38" t="s">
        <v>260</v>
      </c>
      <c r="B15171" s="15">
        <v>233450</v>
      </c>
      <c r="C15171" s="15">
        <v>1698700</v>
      </c>
    </row>
    <row r="15172" spans="1:3" x14ac:dyDescent="0.3">
      <c r="A15172" s="38" t="s">
        <v>262</v>
      </c>
      <c r="B15172" s="15">
        <v>280000</v>
      </c>
      <c r="C15172" s="15">
        <v>1274445</v>
      </c>
    </row>
    <row r="15173" spans="1:3" x14ac:dyDescent="0.3">
      <c r="A15173" s="38" t="s">
        <v>263</v>
      </c>
      <c r="B15173" s="15">
        <v>175000</v>
      </c>
      <c r="C15173" s="15">
        <v>1629900</v>
      </c>
    </row>
    <row r="15174" spans="1:3" x14ac:dyDescent="0.3">
      <c r="A15174" s="35" t="s">
        <v>268</v>
      </c>
      <c r="B15174" s="15"/>
      <c r="C15174" s="15"/>
    </row>
    <row r="15175" spans="1:3" x14ac:dyDescent="0.3">
      <c r="A15175" s="38" t="s">
        <v>245</v>
      </c>
      <c r="B15175" s="15">
        <v>396925</v>
      </c>
      <c r="C15175" s="15">
        <v>944900</v>
      </c>
    </row>
    <row r="15176" spans="1:3" x14ac:dyDescent="0.3">
      <c r="A15176" s="38" t="s">
        <v>247</v>
      </c>
      <c r="B15176" s="15">
        <v>185400</v>
      </c>
      <c r="C15176" s="15">
        <v>1841729</v>
      </c>
    </row>
    <row r="15177" spans="1:3" x14ac:dyDescent="0.3">
      <c r="A15177" s="38" t="s">
        <v>249</v>
      </c>
      <c r="B15177" s="15">
        <v>150000</v>
      </c>
      <c r="C15177" s="15">
        <v>1981375</v>
      </c>
    </row>
    <row r="15178" spans="1:3" x14ac:dyDescent="0.3">
      <c r="A15178" s="38" t="s">
        <v>251</v>
      </c>
      <c r="B15178" s="15">
        <v>204975</v>
      </c>
      <c r="C15178" s="15">
        <v>1602009</v>
      </c>
    </row>
    <row r="15179" spans="1:3" x14ac:dyDescent="0.3">
      <c r="A15179" s="38" t="s">
        <v>254</v>
      </c>
      <c r="B15179" s="15">
        <v>345688</v>
      </c>
      <c r="C15179" s="15">
        <v>2284424</v>
      </c>
    </row>
    <row r="15180" spans="1:3" x14ac:dyDescent="0.3">
      <c r="A15180" s="38" t="s">
        <v>257</v>
      </c>
      <c r="B15180" s="15">
        <v>228889</v>
      </c>
      <c r="C15180" s="15">
        <v>1895527</v>
      </c>
    </row>
    <row r="15181" spans="1:3" x14ac:dyDescent="0.3">
      <c r="A15181" s="38" t="s">
        <v>252</v>
      </c>
      <c r="B15181" s="15">
        <v>417900</v>
      </c>
      <c r="C15181" s="15">
        <v>2132420</v>
      </c>
    </row>
    <row r="15182" spans="1:3" x14ac:dyDescent="0.3">
      <c r="A15182" s="38" t="s">
        <v>255</v>
      </c>
      <c r="B15182" s="15">
        <v>351616</v>
      </c>
      <c r="C15182" s="15">
        <v>2663896</v>
      </c>
    </row>
    <row r="15183" spans="1:3" x14ac:dyDescent="0.3">
      <c r="A15183" s="38" t="s">
        <v>258</v>
      </c>
      <c r="B15183" s="15">
        <v>406000</v>
      </c>
      <c r="C15183" s="15">
        <v>1514400</v>
      </c>
    </row>
    <row r="15184" spans="1:3" x14ac:dyDescent="0.3">
      <c r="A15184" s="38" t="s">
        <v>260</v>
      </c>
      <c r="B15184" s="15">
        <v>358450</v>
      </c>
      <c r="C15184" s="15">
        <v>2213509</v>
      </c>
    </row>
    <row r="15185" spans="1:3" x14ac:dyDescent="0.3">
      <c r="A15185" s="38" t="s">
        <v>262</v>
      </c>
      <c r="B15185" s="15">
        <v>194500</v>
      </c>
      <c r="C15185" s="15">
        <v>2384350</v>
      </c>
    </row>
    <row r="15186" spans="1:3" x14ac:dyDescent="0.3">
      <c r="A15186" s="38" t="s">
        <v>263</v>
      </c>
      <c r="B15186" s="15">
        <v>201300</v>
      </c>
      <c r="C15186" s="15">
        <v>2857064</v>
      </c>
    </row>
    <row r="15187" spans="1:3" x14ac:dyDescent="0.3">
      <c r="A15187" s="35" t="s">
        <v>269</v>
      </c>
      <c r="B15187" s="15"/>
      <c r="C15187" s="15"/>
    </row>
    <row r="15188" spans="1:3" x14ac:dyDescent="0.3">
      <c r="A15188" s="38" t="s">
        <v>245</v>
      </c>
      <c r="B15188" s="15">
        <v>392723</v>
      </c>
      <c r="C15188" s="15">
        <v>995395</v>
      </c>
    </row>
    <row r="15189" spans="1:3" x14ac:dyDescent="0.3">
      <c r="A15189" s="38" t="s">
        <v>247</v>
      </c>
      <c r="B15189" s="15">
        <v>237475</v>
      </c>
      <c r="C15189" s="15">
        <v>2551222</v>
      </c>
    </row>
    <row r="15190" spans="1:3" x14ac:dyDescent="0.3">
      <c r="A15190" s="38" t="s">
        <v>249</v>
      </c>
      <c r="B15190" s="15">
        <v>434248</v>
      </c>
      <c r="C15190" s="15">
        <v>1762078</v>
      </c>
    </row>
    <row r="15191" spans="1:3" x14ac:dyDescent="0.3">
      <c r="A15191" s="38" t="s">
        <v>251</v>
      </c>
      <c r="B15191" s="15">
        <v>172700</v>
      </c>
      <c r="C15191" s="15">
        <v>1794139</v>
      </c>
    </row>
    <row r="15192" spans="1:3" x14ac:dyDescent="0.3">
      <c r="A15192" s="38" t="s">
        <v>254</v>
      </c>
      <c r="B15192" s="15">
        <v>530083</v>
      </c>
      <c r="C15192" s="15">
        <v>4117271</v>
      </c>
    </row>
    <row r="15193" spans="1:3" x14ac:dyDescent="0.3">
      <c r="A15193" s="38" t="s">
        <v>257</v>
      </c>
      <c r="B15193" s="15">
        <v>263565</v>
      </c>
      <c r="C15193" s="15">
        <v>3675776</v>
      </c>
    </row>
    <row r="15194" spans="1:3" x14ac:dyDescent="0.3">
      <c r="A15194" s="38" t="s">
        <v>252</v>
      </c>
      <c r="B15194" s="15">
        <v>397000</v>
      </c>
      <c r="C15194" s="15">
        <v>2199332</v>
      </c>
    </row>
    <row r="15195" spans="1:3" x14ac:dyDescent="0.3">
      <c r="A15195" s="38" t="s">
        <v>255</v>
      </c>
      <c r="B15195" s="15">
        <v>551073</v>
      </c>
      <c r="C15195" s="15">
        <v>4885755</v>
      </c>
    </row>
    <row r="15196" spans="1:3" x14ac:dyDescent="0.3">
      <c r="A15196" s="38" t="s">
        <v>258</v>
      </c>
      <c r="B15196" s="15">
        <v>333000</v>
      </c>
      <c r="C15196" s="15">
        <v>2487428</v>
      </c>
    </row>
    <row r="15197" spans="1:3" x14ac:dyDescent="0.3">
      <c r="A15197" s="38" t="s">
        <v>260</v>
      </c>
      <c r="B15197" s="15">
        <v>421000</v>
      </c>
      <c r="C15197" s="15">
        <v>3515660</v>
      </c>
    </row>
    <row r="15198" spans="1:3" x14ac:dyDescent="0.3">
      <c r="A15198" s="38" t="s">
        <v>262</v>
      </c>
      <c r="B15198" s="15">
        <v>389100</v>
      </c>
      <c r="C15198" s="15">
        <v>3458926</v>
      </c>
    </row>
    <row r="15199" spans="1:3" x14ac:dyDescent="0.3">
      <c r="A15199" s="38" t="s">
        <v>263</v>
      </c>
      <c r="B15199" s="15">
        <v>368750</v>
      </c>
      <c r="C15199" s="15">
        <v>3885315</v>
      </c>
    </row>
    <row r="15200" spans="1:3" x14ac:dyDescent="0.3">
      <c r="A15200" s="35" t="s">
        <v>270</v>
      </c>
      <c r="B15200" s="15"/>
      <c r="C15200" s="15"/>
    </row>
    <row r="15201" spans="1:3" x14ac:dyDescent="0.3">
      <c r="A15201" s="38" t="s">
        <v>245</v>
      </c>
      <c r="B15201" s="15">
        <v>189900</v>
      </c>
      <c r="C15201" s="15">
        <v>704700</v>
      </c>
    </row>
    <row r="15202" spans="1:3" x14ac:dyDescent="0.3">
      <c r="A15202" s="38" t="s">
        <v>247</v>
      </c>
      <c r="B15202" s="15">
        <v>431225</v>
      </c>
      <c r="C15202" s="15">
        <v>1717445</v>
      </c>
    </row>
    <row r="15203" spans="1:3" x14ac:dyDescent="0.3">
      <c r="A15203" s="38" t="s">
        <v>249</v>
      </c>
      <c r="B15203" s="15">
        <v>253998</v>
      </c>
      <c r="C15203" s="15">
        <v>3405120</v>
      </c>
    </row>
    <row r="15204" spans="1:3" x14ac:dyDescent="0.3">
      <c r="A15204" s="38" t="s">
        <v>251</v>
      </c>
      <c r="B15204" s="15">
        <v>222950</v>
      </c>
      <c r="C15204" s="15">
        <v>1356890</v>
      </c>
    </row>
    <row r="15205" spans="1:3" x14ac:dyDescent="0.3">
      <c r="A15205" s="38" t="s">
        <v>254</v>
      </c>
      <c r="B15205" s="15">
        <v>435100</v>
      </c>
      <c r="C15205" s="15">
        <v>2782655</v>
      </c>
    </row>
    <row r="15206" spans="1:3" x14ac:dyDescent="0.3">
      <c r="A15206" s="38" t="s">
        <v>257</v>
      </c>
      <c r="B15206" s="15">
        <v>250000</v>
      </c>
      <c r="C15206" s="15">
        <v>4858279</v>
      </c>
    </row>
    <row r="15207" spans="1:3" x14ac:dyDescent="0.3">
      <c r="A15207" s="38" t="s">
        <v>252</v>
      </c>
      <c r="B15207" s="15">
        <v>245000</v>
      </c>
      <c r="C15207" s="15">
        <v>2118870</v>
      </c>
    </row>
    <row r="15208" spans="1:3" x14ac:dyDescent="0.3">
      <c r="A15208" s="38" t="s">
        <v>255</v>
      </c>
      <c r="B15208" s="15">
        <v>266076</v>
      </c>
      <c r="C15208" s="15">
        <v>2072742</v>
      </c>
    </row>
    <row r="15209" spans="1:3" x14ac:dyDescent="0.3">
      <c r="A15209" s="38" t="s">
        <v>258</v>
      </c>
      <c r="B15209" s="15">
        <v>269995</v>
      </c>
      <c r="C15209" s="15">
        <v>3568995</v>
      </c>
    </row>
    <row r="15210" spans="1:3" x14ac:dyDescent="0.3">
      <c r="A15210" s="38" t="s">
        <v>260</v>
      </c>
      <c r="B15210" s="15">
        <v>344075</v>
      </c>
      <c r="C15210" s="15">
        <v>2935500</v>
      </c>
    </row>
    <row r="15211" spans="1:3" x14ac:dyDescent="0.3">
      <c r="A15211" s="38" t="s">
        <v>262</v>
      </c>
      <c r="B15211" s="15">
        <v>254995</v>
      </c>
      <c r="C15211" s="15">
        <v>3095811</v>
      </c>
    </row>
    <row r="15212" spans="1:3" x14ac:dyDescent="0.3">
      <c r="A15212" s="38" t="s">
        <v>263</v>
      </c>
      <c r="B15212" s="15">
        <v>450510</v>
      </c>
      <c r="C15212" s="15">
        <v>3403740</v>
      </c>
    </row>
    <row r="15213" spans="1:3" x14ac:dyDescent="0.3">
      <c r="A15213" s="35" t="s">
        <v>271</v>
      </c>
      <c r="B15213" s="15"/>
      <c r="C15213" s="15"/>
    </row>
    <row r="15214" spans="1:3" x14ac:dyDescent="0.3">
      <c r="A15214" s="38" t="s">
        <v>245</v>
      </c>
      <c r="B15214" s="15">
        <v>282920</v>
      </c>
      <c r="C15214" s="15">
        <v>2654005</v>
      </c>
    </row>
    <row r="15215" spans="1:3" x14ac:dyDescent="0.3">
      <c r="A15215" s="38" t="s">
        <v>247</v>
      </c>
      <c r="B15215" s="15">
        <v>542486</v>
      </c>
      <c r="C15215" s="15">
        <v>3295981</v>
      </c>
    </row>
    <row r="15216" spans="1:3" x14ac:dyDescent="0.3">
      <c r="A15216" s="38" t="s">
        <v>249</v>
      </c>
      <c r="B15216" s="15">
        <v>266075</v>
      </c>
      <c r="C15216" s="15">
        <v>4485490</v>
      </c>
    </row>
    <row r="15217" spans="1:3" x14ac:dyDescent="0.3">
      <c r="A15217" s="38" t="s">
        <v>251</v>
      </c>
      <c r="B15217" s="15">
        <v>595443</v>
      </c>
      <c r="C15217" s="15">
        <v>4117415</v>
      </c>
    </row>
    <row r="15218" spans="1:3" x14ac:dyDescent="0.3">
      <c r="A15218" s="38" t="s">
        <v>254</v>
      </c>
      <c r="B15218" s="15">
        <v>576493</v>
      </c>
      <c r="C15218" s="15">
        <v>4795460</v>
      </c>
    </row>
    <row r="15219" spans="1:3" x14ac:dyDescent="0.3">
      <c r="A15219" s="38" t="s">
        <v>257</v>
      </c>
      <c r="B15219" s="15">
        <v>564727</v>
      </c>
      <c r="C15219" s="15">
        <v>5272551</v>
      </c>
    </row>
    <row r="15220" spans="1:3" x14ac:dyDescent="0.3">
      <c r="A15220" s="38" t="s">
        <v>252</v>
      </c>
      <c r="B15220" s="15">
        <v>279998</v>
      </c>
      <c r="C15220" s="15">
        <v>4457173</v>
      </c>
    </row>
    <row r="15221" spans="1:3" x14ac:dyDescent="0.3">
      <c r="A15221" s="38" t="s">
        <v>255</v>
      </c>
      <c r="B15221" s="15">
        <v>283995</v>
      </c>
      <c r="C15221" s="15">
        <v>2475444</v>
      </c>
    </row>
    <row r="15222" spans="1:3" x14ac:dyDescent="0.3">
      <c r="A15222" s="38" t="s">
        <v>258</v>
      </c>
      <c r="B15222" s="15">
        <v>255000</v>
      </c>
      <c r="C15222" s="15">
        <v>4224180</v>
      </c>
    </row>
    <row r="15223" spans="1:3" x14ac:dyDescent="0.3">
      <c r="A15223" s="38" t="s">
        <v>260</v>
      </c>
      <c r="B15223" s="15">
        <v>571998</v>
      </c>
      <c r="C15223" s="15">
        <v>5740164</v>
      </c>
    </row>
    <row r="15224" spans="1:3" x14ac:dyDescent="0.3">
      <c r="A15224" s="38" t="s">
        <v>262</v>
      </c>
      <c r="B15224" s="15">
        <v>527700</v>
      </c>
      <c r="C15224" s="15">
        <v>3462880</v>
      </c>
    </row>
    <row r="15225" spans="1:3" x14ac:dyDescent="0.3">
      <c r="A15225" s="38" t="s">
        <v>263</v>
      </c>
      <c r="B15225" s="15">
        <v>474850</v>
      </c>
      <c r="C15225" s="15">
        <v>3817233</v>
      </c>
    </row>
    <row r="15226" spans="1:3" x14ac:dyDescent="0.3">
      <c r="A15226" s="35" t="s">
        <v>272</v>
      </c>
      <c r="B15226" s="15"/>
      <c r="C15226" s="15"/>
    </row>
    <row r="15227" spans="1:3" x14ac:dyDescent="0.3">
      <c r="A15227" s="38" t="s">
        <v>245</v>
      </c>
      <c r="B15227" s="15">
        <v>266250</v>
      </c>
      <c r="C15227" s="15">
        <v>2622723</v>
      </c>
    </row>
    <row r="15228" spans="1:3" x14ac:dyDescent="0.3">
      <c r="A15228" s="38" t="s">
        <v>247</v>
      </c>
      <c r="B15228" s="15">
        <v>275000</v>
      </c>
      <c r="C15228" s="15">
        <v>3437315</v>
      </c>
    </row>
    <row r="15229" spans="1:3" x14ac:dyDescent="0.3">
      <c r="A15229" s="38" t="s">
        <v>249</v>
      </c>
      <c r="B15229" s="15">
        <v>264900</v>
      </c>
      <c r="C15229" s="15">
        <v>7784497</v>
      </c>
    </row>
    <row r="15230" spans="1:3" x14ac:dyDescent="0.3">
      <c r="A15230" s="38" t="s">
        <v>251</v>
      </c>
      <c r="B15230" s="15">
        <v>284500</v>
      </c>
      <c r="C15230" s="15">
        <v>6237110</v>
      </c>
    </row>
    <row r="15231" spans="1:3" x14ac:dyDescent="0.3">
      <c r="A15231" s="38" t="s">
        <v>254</v>
      </c>
      <c r="B15231" s="15">
        <v>275328</v>
      </c>
      <c r="C15231" s="15">
        <v>4342670</v>
      </c>
    </row>
    <row r="15232" spans="1:3" x14ac:dyDescent="0.3">
      <c r="A15232" s="38" t="s">
        <v>257</v>
      </c>
      <c r="B15232" s="15">
        <v>265000</v>
      </c>
      <c r="C15232" s="15">
        <v>7409945</v>
      </c>
    </row>
    <row r="15233" spans="1:3" x14ac:dyDescent="0.3">
      <c r="A15233" s="38" t="s">
        <v>252</v>
      </c>
      <c r="B15233" s="15">
        <v>277000</v>
      </c>
      <c r="C15233" s="15">
        <v>2725038</v>
      </c>
    </row>
    <row r="15234" spans="1:3" x14ac:dyDescent="0.3">
      <c r="A15234" s="38" t="s">
        <v>255</v>
      </c>
      <c r="B15234" s="15">
        <v>293990</v>
      </c>
      <c r="C15234" s="15">
        <v>4913630</v>
      </c>
    </row>
    <row r="15235" spans="1:3" x14ac:dyDescent="0.3">
      <c r="A15235" s="38" t="s">
        <v>258</v>
      </c>
      <c r="B15235" s="15">
        <v>306000</v>
      </c>
      <c r="C15235" s="15">
        <v>4551739</v>
      </c>
    </row>
    <row r="15236" spans="1:3" x14ac:dyDescent="0.3">
      <c r="A15236" s="38" t="s">
        <v>260</v>
      </c>
      <c r="B15236" s="15">
        <v>279000</v>
      </c>
      <c r="C15236" s="15">
        <v>2840856</v>
      </c>
    </row>
    <row r="15237" spans="1:3" x14ac:dyDescent="0.3">
      <c r="A15237" s="38" t="s">
        <v>262</v>
      </c>
      <c r="B15237" s="15">
        <v>493200</v>
      </c>
      <c r="C15237" s="15">
        <v>4561316</v>
      </c>
    </row>
    <row r="15238" spans="1:3" x14ac:dyDescent="0.3">
      <c r="A15238" s="38" t="s">
        <v>263</v>
      </c>
      <c r="B15238" s="15">
        <v>567500</v>
      </c>
      <c r="C15238" s="15">
        <v>4036223</v>
      </c>
    </row>
    <row r="15239" spans="1:3" x14ac:dyDescent="0.3">
      <c r="A15239" s="35" t="s">
        <v>273</v>
      </c>
      <c r="B15239" s="15"/>
      <c r="C15239" s="15"/>
    </row>
    <row r="15240" spans="1:3" x14ac:dyDescent="0.3">
      <c r="A15240" s="38" t="s">
        <v>245</v>
      </c>
      <c r="B15240" s="15">
        <v>274950</v>
      </c>
      <c r="C15240" s="15">
        <v>2289703</v>
      </c>
    </row>
    <row r="15241" spans="1:3" x14ac:dyDescent="0.3">
      <c r="A15241" s="38" t="s">
        <v>247</v>
      </c>
      <c r="B15241" s="15">
        <v>576500</v>
      </c>
      <c r="C15241" s="15">
        <v>2894287</v>
      </c>
    </row>
    <row r="15242" spans="1:3" x14ac:dyDescent="0.3">
      <c r="A15242" s="38" t="s">
        <v>249</v>
      </c>
      <c r="B15242" s="15">
        <v>318000</v>
      </c>
      <c r="C15242" s="15">
        <v>3970590</v>
      </c>
    </row>
    <row r="15243" spans="1:3" x14ac:dyDescent="0.3">
      <c r="A15243" s="38" t="s">
        <v>251</v>
      </c>
      <c r="B15243" s="15">
        <v>585000</v>
      </c>
      <c r="C15243" s="15">
        <v>3656890</v>
      </c>
    </row>
    <row r="15244" spans="1:3" x14ac:dyDescent="0.3">
      <c r="A15244" s="38" t="s">
        <v>254</v>
      </c>
      <c r="B15244" s="15">
        <v>318500</v>
      </c>
      <c r="C15244" s="15">
        <v>5731937</v>
      </c>
    </row>
    <row r="15245" spans="1:3" x14ac:dyDescent="0.3">
      <c r="A15245" s="38" t="s">
        <v>257</v>
      </c>
      <c r="B15245" s="15">
        <v>334950</v>
      </c>
      <c r="C15245" s="15">
        <v>7464540</v>
      </c>
    </row>
    <row r="15246" spans="1:3" x14ac:dyDescent="0.3">
      <c r="A15246" s="38" t="s">
        <v>252</v>
      </c>
      <c r="B15246" s="15">
        <v>855000</v>
      </c>
      <c r="C15246" s="15">
        <v>3183193</v>
      </c>
    </row>
    <row r="15247" spans="1:3" x14ac:dyDescent="0.3">
      <c r="A15247" s="38" t="s">
        <v>255</v>
      </c>
      <c r="B15247" s="15">
        <v>647000</v>
      </c>
      <c r="C15247" s="15">
        <v>7318350</v>
      </c>
    </row>
    <row r="15248" spans="1:3" x14ac:dyDescent="0.3">
      <c r="A15248" s="38" t="s">
        <v>258</v>
      </c>
      <c r="B15248" s="15">
        <v>604000</v>
      </c>
      <c r="C15248" s="15">
        <v>7106884</v>
      </c>
    </row>
    <row r="15249" spans="1:3" x14ac:dyDescent="0.3">
      <c r="A15249" s="38" t="s">
        <v>260</v>
      </c>
      <c r="B15249" s="15">
        <v>281975</v>
      </c>
      <c r="C15249" s="15">
        <v>4714320</v>
      </c>
    </row>
    <row r="15250" spans="1:3" x14ac:dyDescent="0.3">
      <c r="A15250" s="38" t="s">
        <v>262</v>
      </c>
      <c r="B15250" s="15">
        <v>645000</v>
      </c>
      <c r="C15250" s="15">
        <v>3196950</v>
      </c>
    </row>
    <row r="15251" spans="1:3" x14ac:dyDescent="0.3">
      <c r="A15251" s="38" t="s">
        <v>263</v>
      </c>
      <c r="B15251" s="15">
        <v>559750</v>
      </c>
      <c r="C15251" s="15">
        <v>4610865</v>
      </c>
    </row>
    <row r="15252" spans="1:3" x14ac:dyDescent="0.3">
      <c r="A15252" s="35" t="s">
        <v>274</v>
      </c>
      <c r="B15252" s="15"/>
      <c r="C15252" s="15"/>
    </row>
    <row r="15253" spans="1:3" x14ac:dyDescent="0.3">
      <c r="A15253" s="38" t="s">
        <v>245</v>
      </c>
      <c r="B15253" s="15">
        <v>316500</v>
      </c>
      <c r="C15253" s="15">
        <v>2201950</v>
      </c>
    </row>
    <row r="15254" spans="1:3" x14ac:dyDescent="0.3">
      <c r="A15254" s="38" t="s">
        <v>247</v>
      </c>
      <c r="B15254" s="15">
        <v>327000</v>
      </c>
      <c r="C15254" s="15">
        <v>2394520</v>
      </c>
    </row>
    <row r="15255" spans="1:3" x14ac:dyDescent="0.3">
      <c r="A15255" s="38" t="s">
        <v>249</v>
      </c>
      <c r="B15255" s="15">
        <v>594000</v>
      </c>
      <c r="C15255" s="15">
        <v>2368446</v>
      </c>
    </row>
    <row r="15256" spans="1:3" x14ac:dyDescent="0.3">
      <c r="A15256" s="38" t="s">
        <v>251</v>
      </c>
      <c r="B15256" s="15">
        <v>332500</v>
      </c>
      <c r="C15256" s="15">
        <v>4094390</v>
      </c>
    </row>
    <row r="15257" spans="1:3" x14ac:dyDescent="0.3">
      <c r="A15257" s="38" t="s">
        <v>254</v>
      </c>
      <c r="B15257" s="15">
        <v>665500</v>
      </c>
      <c r="C15257" s="15">
        <v>8703240</v>
      </c>
    </row>
    <row r="15258" spans="1:3" x14ac:dyDescent="0.3">
      <c r="A15258" s="38" t="s">
        <v>257</v>
      </c>
      <c r="B15258" s="15">
        <v>342500</v>
      </c>
      <c r="C15258" s="15">
        <v>8330440</v>
      </c>
    </row>
    <row r="15259" spans="1:3" x14ac:dyDescent="0.3">
      <c r="A15259" s="38" t="s">
        <v>252</v>
      </c>
      <c r="B15259" s="15">
        <v>599000</v>
      </c>
      <c r="C15259" s="15">
        <v>2184000</v>
      </c>
    </row>
    <row r="15260" spans="1:3" x14ac:dyDescent="0.3">
      <c r="A15260" s="38" t="s">
        <v>255</v>
      </c>
      <c r="B15260" s="15">
        <v>665000</v>
      </c>
      <c r="C15260" s="15">
        <v>5831380</v>
      </c>
    </row>
    <row r="15261" spans="1:3" x14ac:dyDescent="0.3">
      <c r="A15261" s="38" t="s">
        <v>258</v>
      </c>
      <c r="B15261" s="15">
        <v>858950</v>
      </c>
      <c r="C15261" s="15">
        <v>4341900</v>
      </c>
    </row>
    <row r="15262" spans="1:3" x14ac:dyDescent="0.3">
      <c r="A15262" s="38" t="s">
        <v>260</v>
      </c>
      <c r="B15262" s="15">
        <v>329000</v>
      </c>
      <c r="C15262" s="15">
        <v>4345790</v>
      </c>
    </row>
    <row r="15263" spans="1:3" x14ac:dyDescent="0.3">
      <c r="A15263" s="38" t="s">
        <v>262</v>
      </c>
      <c r="B15263" s="15">
        <v>342500</v>
      </c>
      <c r="C15263" s="15">
        <v>4257950</v>
      </c>
    </row>
    <row r="15264" spans="1:3" x14ac:dyDescent="0.3">
      <c r="A15264" s="38" t="s">
        <v>263</v>
      </c>
      <c r="B15264" s="15">
        <v>344000</v>
      </c>
      <c r="C15264" s="15">
        <v>1744000</v>
      </c>
    </row>
    <row r="15265" spans="1:3" x14ac:dyDescent="0.3">
      <c r="A15265" s="35" t="s">
        <v>275</v>
      </c>
      <c r="B15265" s="15"/>
      <c r="C15265" s="15"/>
    </row>
    <row r="15266" spans="1:3" x14ac:dyDescent="0.3">
      <c r="A15266" s="38" t="s">
        <v>245</v>
      </c>
      <c r="B15266" s="15">
        <v>330975</v>
      </c>
      <c r="C15266" s="15">
        <v>2787450</v>
      </c>
    </row>
    <row r="15267" spans="1:3" x14ac:dyDescent="0.3">
      <c r="A15267" s="38" t="s">
        <v>247</v>
      </c>
      <c r="B15267" s="15">
        <v>346000</v>
      </c>
      <c r="C15267" s="15">
        <v>2827290</v>
      </c>
    </row>
    <row r="15268" spans="1:3" x14ac:dyDescent="0.3">
      <c r="A15268" s="38" t="s">
        <v>249</v>
      </c>
      <c r="B15268" s="15">
        <v>340000</v>
      </c>
      <c r="C15268" s="15">
        <v>4377940</v>
      </c>
    </row>
    <row r="15269" spans="1:3" x14ac:dyDescent="0.3">
      <c r="A15269" s="38" t="s">
        <v>251</v>
      </c>
      <c r="B15269" s="15">
        <v>316950</v>
      </c>
      <c r="C15269" s="15">
        <v>3030000</v>
      </c>
    </row>
    <row r="15270" spans="1:3" x14ac:dyDescent="0.3">
      <c r="A15270" s="38" t="s">
        <v>254</v>
      </c>
      <c r="B15270" s="15">
        <v>351000</v>
      </c>
      <c r="C15270" s="15">
        <v>5664420</v>
      </c>
    </row>
    <row r="15271" spans="1:3" x14ac:dyDescent="0.3">
      <c r="A15271" s="38" t="s">
        <v>257</v>
      </c>
      <c r="B15271" s="15">
        <v>761750</v>
      </c>
      <c r="C15271" s="15">
        <v>5551390</v>
      </c>
    </row>
    <row r="15272" spans="1:3" x14ac:dyDescent="0.3">
      <c r="A15272" s="38" t="s">
        <v>252</v>
      </c>
      <c r="B15272" s="15">
        <v>728500</v>
      </c>
      <c r="C15272" s="15">
        <v>5012447</v>
      </c>
    </row>
    <row r="15273" spans="1:3" x14ac:dyDescent="0.3">
      <c r="A15273" s="38" t="s">
        <v>255</v>
      </c>
      <c r="B15273" s="15">
        <v>371500</v>
      </c>
      <c r="C15273" s="15">
        <v>5277990</v>
      </c>
    </row>
    <row r="15274" spans="1:3" x14ac:dyDescent="0.3">
      <c r="A15274" s="38" t="s">
        <v>258</v>
      </c>
      <c r="B15274" s="15">
        <v>762475</v>
      </c>
      <c r="C15274" s="15">
        <v>5728840</v>
      </c>
    </row>
    <row r="15275" spans="1:3" x14ac:dyDescent="0.3">
      <c r="A15275" s="38" t="s">
        <v>260</v>
      </c>
      <c r="B15275" s="15">
        <v>397000</v>
      </c>
      <c r="C15275" s="15">
        <v>4851790</v>
      </c>
    </row>
    <row r="15276" spans="1:3" x14ac:dyDescent="0.3">
      <c r="A15276" s="38" t="s">
        <v>262</v>
      </c>
      <c r="B15276" s="15">
        <v>353750</v>
      </c>
      <c r="C15276" s="15">
        <v>4853450</v>
      </c>
    </row>
    <row r="15277" spans="1:3" x14ac:dyDescent="0.3">
      <c r="A15277" s="14">
        <v>88</v>
      </c>
      <c r="B15277" s="15">
        <v>103219989</v>
      </c>
      <c r="C15277" s="15">
        <v>2473908210</v>
      </c>
    </row>
    <row r="15278" spans="1:3" x14ac:dyDescent="0.3">
      <c r="A15278" s="35" t="s">
        <v>259</v>
      </c>
      <c r="B15278" s="15"/>
      <c r="C15278" s="15"/>
    </row>
    <row r="15279" spans="1:3" x14ac:dyDescent="0.3">
      <c r="A15279" s="38" t="s">
        <v>245</v>
      </c>
      <c r="B15279" s="15">
        <v>417498</v>
      </c>
      <c r="C15279" s="15">
        <v>11632418</v>
      </c>
    </row>
    <row r="15280" spans="1:3" x14ac:dyDescent="0.3">
      <c r="A15280" s="38" t="s">
        <v>247</v>
      </c>
      <c r="B15280" s="15">
        <v>405175</v>
      </c>
      <c r="C15280" s="15">
        <v>10433826</v>
      </c>
    </row>
    <row r="15281" spans="1:3" x14ac:dyDescent="0.3">
      <c r="A15281" s="38" t="s">
        <v>249</v>
      </c>
      <c r="B15281" s="15">
        <v>448950</v>
      </c>
      <c r="C15281" s="15">
        <v>11416770</v>
      </c>
    </row>
    <row r="15282" spans="1:3" x14ac:dyDescent="0.3">
      <c r="A15282" s="38" t="s">
        <v>251</v>
      </c>
      <c r="B15282" s="15">
        <v>432500</v>
      </c>
      <c r="C15282" s="15">
        <v>15478385</v>
      </c>
    </row>
    <row r="15283" spans="1:3" x14ac:dyDescent="0.3">
      <c r="A15283" s="38" t="s">
        <v>254</v>
      </c>
      <c r="B15283" s="15">
        <v>428287</v>
      </c>
      <c r="C15283" s="15">
        <v>12152213</v>
      </c>
    </row>
    <row r="15284" spans="1:3" x14ac:dyDescent="0.3">
      <c r="A15284" s="38" t="s">
        <v>257</v>
      </c>
      <c r="B15284" s="15">
        <v>489225</v>
      </c>
      <c r="C15284" s="15">
        <v>15586901</v>
      </c>
    </row>
    <row r="15285" spans="1:3" x14ac:dyDescent="0.3">
      <c r="A15285" s="38" t="s">
        <v>252</v>
      </c>
      <c r="B15285" s="15">
        <v>438950</v>
      </c>
      <c r="C15285" s="15">
        <v>14096431</v>
      </c>
    </row>
    <row r="15286" spans="1:3" x14ac:dyDescent="0.3">
      <c r="A15286" s="38" t="s">
        <v>255</v>
      </c>
      <c r="B15286" s="15">
        <v>421000</v>
      </c>
      <c r="C15286" s="15">
        <v>11958288</v>
      </c>
    </row>
    <row r="15287" spans="1:3" x14ac:dyDescent="0.3">
      <c r="A15287" s="38" t="s">
        <v>258</v>
      </c>
      <c r="B15287" s="15">
        <v>451601</v>
      </c>
      <c r="C15287" s="15">
        <v>7701506</v>
      </c>
    </row>
    <row r="15288" spans="1:3" x14ac:dyDescent="0.3">
      <c r="A15288" s="38" t="s">
        <v>260</v>
      </c>
      <c r="B15288" s="15">
        <v>450425</v>
      </c>
      <c r="C15288" s="15">
        <v>14035371</v>
      </c>
    </row>
    <row r="15289" spans="1:3" x14ac:dyDescent="0.3">
      <c r="A15289" s="38" t="s">
        <v>262</v>
      </c>
      <c r="B15289" s="15">
        <v>461975</v>
      </c>
      <c r="C15289" s="15">
        <v>8659392</v>
      </c>
    </row>
    <row r="15290" spans="1:3" x14ac:dyDescent="0.3">
      <c r="A15290" s="38" t="s">
        <v>263</v>
      </c>
      <c r="B15290" s="15">
        <v>455950</v>
      </c>
      <c r="C15290" s="15">
        <v>15872992</v>
      </c>
    </row>
    <row r="15291" spans="1:3" x14ac:dyDescent="0.3">
      <c r="A15291" s="35" t="s">
        <v>265</v>
      </c>
      <c r="B15291" s="15"/>
      <c r="C15291" s="15"/>
    </row>
    <row r="15292" spans="1:3" x14ac:dyDescent="0.3">
      <c r="A15292" s="38" t="s">
        <v>245</v>
      </c>
      <c r="B15292" s="15">
        <v>480150</v>
      </c>
      <c r="C15292" s="15">
        <v>12158589</v>
      </c>
    </row>
    <row r="15293" spans="1:3" x14ac:dyDescent="0.3">
      <c r="A15293" s="38" t="s">
        <v>247</v>
      </c>
      <c r="B15293" s="15">
        <v>478625</v>
      </c>
      <c r="C15293" s="15">
        <v>17352250</v>
      </c>
    </row>
    <row r="15294" spans="1:3" x14ac:dyDescent="0.3">
      <c r="A15294" s="38" t="s">
        <v>249</v>
      </c>
      <c r="B15294" s="15">
        <v>478742</v>
      </c>
      <c r="C15294" s="15">
        <v>22278072</v>
      </c>
    </row>
    <row r="15295" spans="1:3" x14ac:dyDescent="0.3">
      <c r="A15295" s="38" t="s">
        <v>251</v>
      </c>
      <c r="B15295" s="15">
        <v>503057</v>
      </c>
      <c r="C15295" s="15">
        <v>22545763</v>
      </c>
    </row>
    <row r="15296" spans="1:3" x14ac:dyDescent="0.3">
      <c r="A15296" s="38" t="s">
        <v>254</v>
      </c>
      <c r="B15296" s="15">
        <v>550295</v>
      </c>
      <c r="C15296" s="15">
        <v>22575442</v>
      </c>
    </row>
    <row r="15297" spans="1:3" x14ac:dyDescent="0.3">
      <c r="A15297" s="38" t="s">
        <v>257</v>
      </c>
      <c r="B15297" s="15">
        <v>519605</v>
      </c>
      <c r="C15297" s="15">
        <v>21117333</v>
      </c>
    </row>
    <row r="15298" spans="1:3" x14ac:dyDescent="0.3">
      <c r="A15298" s="38" t="s">
        <v>252</v>
      </c>
      <c r="B15298" s="15">
        <v>551006</v>
      </c>
      <c r="C15298" s="15">
        <v>21468978</v>
      </c>
    </row>
    <row r="15299" spans="1:3" x14ac:dyDescent="0.3">
      <c r="A15299" s="38" t="s">
        <v>255</v>
      </c>
      <c r="B15299" s="15">
        <v>562950</v>
      </c>
      <c r="C15299" s="15">
        <v>22135696</v>
      </c>
    </row>
    <row r="15300" spans="1:3" x14ac:dyDescent="0.3">
      <c r="A15300" s="38" t="s">
        <v>258</v>
      </c>
      <c r="B15300" s="15">
        <v>545950</v>
      </c>
      <c r="C15300" s="15">
        <v>21472267</v>
      </c>
    </row>
    <row r="15301" spans="1:3" x14ac:dyDescent="0.3">
      <c r="A15301" s="38" t="s">
        <v>260</v>
      </c>
      <c r="B15301" s="15">
        <v>506175</v>
      </c>
      <c r="C15301" s="15">
        <v>14473131</v>
      </c>
    </row>
    <row r="15302" spans="1:3" x14ac:dyDescent="0.3">
      <c r="A15302" s="38" t="s">
        <v>262</v>
      </c>
      <c r="B15302" s="15">
        <v>545925</v>
      </c>
      <c r="C15302" s="15">
        <v>17780693</v>
      </c>
    </row>
    <row r="15303" spans="1:3" x14ac:dyDescent="0.3">
      <c r="A15303" s="38" t="s">
        <v>263</v>
      </c>
      <c r="B15303" s="15">
        <v>567000</v>
      </c>
      <c r="C15303" s="15">
        <v>19328500</v>
      </c>
    </row>
    <row r="15304" spans="1:3" x14ac:dyDescent="0.3">
      <c r="A15304" s="35" t="s">
        <v>244</v>
      </c>
      <c r="B15304" s="15"/>
      <c r="C15304" s="15"/>
    </row>
    <row r="15305" spans="1:3" x14ac:dyDescent="0.3">
      <c r="A15305" s="38" t="s">
        <v>245</v>
      </c>
      <c r="B15305" s="15">
        <v>585510</v>
      </c>
      <c r="C15305" s="15">
        <v>16364141</v>
      </c>
    </row>
    <row r="15306" spans="1:3" x14ac:dyDescent="0.3">
      <c r="A15306" s="38" t="s">
        <v>247</v>
      </c>
      <c r="B15306" s="15">
        <v>570500</v>
      </c>
      <c r="C15306" s="15">
        <v>15116512</v>
      </c>
    </row>
    <row r="15307" spans="1:3" x14ac:dyDescent="0.3">
      <c r="A15307" s="38" t="s">
        <v>249</v>
      </c>
      <c r="B15307" s="15">
        <v>587378</v>
      </c>
      <c r="C15307" s="15">
        <v>20552295</v>
      </c>
    </row>
    <row r="15308" spans="1:3" x14ac:dyDescent="0.3">
      <c r="A15308" s="38" t="s">
        <v>251</v>
      </c>
      <c r="B15308" s="15">
        <v>584658</v>
      </c>
      <c r="C15308" s="15">
        <v>15582488</v>
      </c>
    </row>
    <row r="15309" spans="1:3" x14ac:dyDescent="0.3">
      <c r="A15309" s="38" t="s">
        <v>254</v>
      </c>
      <c r="B15309" s="15">
        <v>599540</v>
      </c>
      <c r="C15309" s="15">
        <v>17262825</v>
      </c>
    </row>
    <row r="15310" spans="1:3" x14ac:dyDescent="0.3">
      <c r="A15310" s="38" t="s">
        <v>257</v>
      </c>
      <c r="B15310" s="15">
        <v>652000</v>
      </c>
      <c r="C15310" s="15">
        <v>25497353</v>
      </c>
    </row>
    <row r="15311" spans="1:3" x14ac:dyDescent="0.3">
      <c r="A15311" s="38" t="s">
        <v>252</v>
      </c>
      <c r="B15311" s="15">
        <v>569338</v>
      </c>
      <c r="C15311" s="15">
        <v>14255860</v>
      </c>
    </row>
    <row r="15312" spans="1:3" x14ac:dyDescent="0.3">
      <c r="A15312" s="38" t="s">
        <v>255</v>
      </c>
      <c r="B15312" s="15">
        <v>588975</v>
      </c>
      <c r="C15312" s="15">
        <v>23353569</v>
      </c>
    </row>
    <row r="15313" spans="1:3" x14ac:dyDescent="0.3">
      <c r="A15313" s="38" t="s">
        <v>258</v>
      </c>
      <c r="B15313" s="15">
        <v>624075</v>
      </c>
      <c r="C15313" s="15">
        <v>16832844</v>
      </c>
    </row>
    <row r="15314" spans="1:3" x14ac:dyDescent="0.3">
      <c r="A15314" s="38" t="s">
        <v>260</v>
      </c>
      <c r="B15314" s="15">
        <v>567200</v>
      </c>
      <c r="C15314" s="15">
        <v>11606346</v>
      </c>
    </row>
    <row r="15315" spans="1:3" x14ac:dyDescent="0.3">
      <c r="A15315" s="38" t="s">
        <v>262</v>
      </c>
      <c r="B15315" s="15">
        <v>598000</v>
      </c>
      <c r="C15315" s="15">
        <v>10303440</v>
      </c>
    </row>
    <row r="15316" spans="1:3" x14ac:dyDescent="0.3">
      <c r="A15316" s="38" t="s">
        <v>263</v>
      </c>
      <c r="B15316" s="15">
        <v>613500</v>
      </c>
      <c r="C15316" s="15">
        <v>11698479</v>
      </c>
    </row>
    <row r="15317" spans="1:3" x14ac:dyDescent="0.3">
      <c r="A15317" s="35" t="s">
        <v>256</v>
      </c>
      <c r="B15317" s="15"/>
      <c r="C15317" s="15"/>
    </row>
    <row r="15318" spans="1:3" x14ac:dyDescent="0.3">
      <c r="A15318" s="38" t="s">
        <v>245</v>
      </c>
      <c r="B15318" s="15">
        <v>587500</v>
      </c>
      <c r="C15318" s="15">
        <v>8312450</v>
      </c>
    </row>
    <row r="15319" spans="1:3" x14ac:dyDescent="0.3">
      <c r="A15319" s="38" t="s">
        <v>247</v>
      </c>
      <c r="B15319" s="15">
        <v>652625</v>
      </c>
      <c r="C15319" s="15">
        <v>14281996</v>
      </c>
    </row>
    <row r="15320" spans="1:3" x14ac:dyDescent="0.3">
      <c r="A15320" s="38" t="s">
        <v>249</v>
      </c>
      <c r="B15320" s="15">
        <v>610900</v>
      </c>
      <c r="C15320" s="15">
        <v>12539957</v>
      </c>
    </row>
    <row r="15321" spans="1:3" x14ac:dyDescent="0.3">
      <c r="A15321" s="38" t="s">
        <v>251</v>
      </c>
      <c r="B15321" s="15">
        <v>601750</v>
      </c>
      <c r="C15321" s="15">
        <v>10815773</v>
      </c>
    </row>
    <row r="15322" spans="1:3" x14ac:dyDescent="0.3">
      <c r="A15322" s="38" t="s">
        <v>254</v>
      </c>
      <c r="B15322" s="15">
        <v>583725</v>
      </c>
      <c r="C15322" s="15">
        <v>8220300</v>
      </c>
    </row>
    <row r="15323" spans="1:3" x14ac:dyDescent="0.3">
      <c r="A15323" s="38" t="s">
        <v>257</v>
      </c>
      <c r="B15323" s="15">
        <v>616500</v>
      </c>
      <c r="C15323" s="15">
        <v>14421145</v>
      </c>
    </row>
    <row r="15324" spans="1:3" x14ac:dyDescent="0.3">
      <c r="A15324" s="38" t="s">
        <v>252</v>
      </c>
      <c r="B15324" s="15">
        <v>553138</v>
      </c>
      <c r="C15324" s="15">
        <v>10255350</v>
      </c>
    </row>
    <row r="15325" spans="1:3" x14ac:dyDescent="0.3">
      <c r="A15325" s="38" t="s">
        <v>255</v>
      </c>
      <c r="B15325" s="15">
        <v>573000</v>
      </c>
      <c r="C15325" s="15">
        <v>11882134</v>
      </c>
    </row>
    <row r="15326" spans="1:3" x14ac:dyDescent="0.3">
      <c r="A15326" s="38" t="s">
        <v>258</v>
      </c>
      <c r="B15326" s="15">
        <v>579993</v>
      </c>
      <c r="C15326" s="15">
        <v>5890639</v>
      </c>
    </row>
    <row r="15327" spans="1:3" x14ac:dyDescent="0.3">
      <c r="A15327" s="38" t="s">
        <v>260</v>
      </c>
      <c r="B15327" s="15">
        <v>622700</v>
      </c>
      <c r="C15327" s="15">
        <v>5963250</v>
      </c>
    </row>
    <row r="15328" spans="1:3" x14ac:dyDescent="0.3">
      <c r="A15328" s="38" t="s">
        <v>262</v>
      </c>
      <c r="B15328" s="15">
        <v>587225</v>
      </c>
      <c r="C15328" s="15">
        <v>4818400</v>
      </c>
    </row>
    <row r="15329" spans="1:3" x14ac:dyDescent="0.3">
      <c r="A15329" s="38" t="s">
        <v>263</v>
      </c>
      <c r="B15329" s="15">
        <v>621925</v>
      </c>
      <c r="C15329" s="15">
        <v>6189856</v>
      </c>
    </row>
    <row r="15330" spans="1:3" x14ac:dyDescent="0.3">
      <c r="A15330" s="35" t="s">
        <v>261</v>
      </c>
      <c r="B15330" s="15"/>
      <c r="C15330" s="15"/>
    </row>
    <row r="15331" spans="1:3" x14ac:dyDescent="0.3">
      <c r="A15331" s="38" t="s">
        <v>245</v>
      </c>
      <c r="B15331" s="15">
        <v>529452</v>
      </c>
      <c r="C15331" s="15">
        <v>5282846</v>
      </c>
    </row>
    <row r="15332" spans="1:3" x14ac:dyDescent="0.3">
      <c r="A15332" s="38" t="s">
        <v>247</v>
      </c>
      <c r="B15332" s="15">
        <v>554950</v>
      </c>
      <c r="C15332" s="15">
        <v>7178438</v>
      </c>
    </row>
    <row r="15333" spans="1:3" x14ac:dyDescent="0.3">
      <c r="A15333" s="38" t="s">
        <v>249</v>
      </c>
      <c r="B15333" s="15">
        <v>590000</v>
      </c>
      <c r="C15333" s="15">
        <v>7862700</v>
      </c>
    </row>
    <row r="15334" spans="1:3" x14ac:dyDescent="0.3">
      <c r="A15334" s="38" t="s">
        <v>251</v>
      </c>
      <c r="B15334" s="15">
        <v>531690</v>
      </c>
      <c r="C15334" s="15">
        <v>10723366</v>
      </c>
    </row>
    <row r="15335" spans="1:3" x14ac:dyDescent="0.3">
      <c r="A15335" s="38" t="s">
        <v>254</v>
      </c>
      <c r="B15335" s="15">
        <v>586950</v>
      </c>
      <c r="C15335" s="15">
        <v>7184559</v>
      </c>
    </row>
    <row r="15336" spans="1:3" x14ac:dyDescent="0.3">
      <c r="A15336" s="38" t="s">
        <v>257</v>
      </c>
      <c r="B15336" s="15">
        <v>544000</v>
      </c>
      <c r="C15336" s="15">
        <v>7091163</v>
      </c>
    </row>
    <row r="15337" spans="1:3" x14ac:dyDescent="0.3">
      <c r="A15337" s="38" t="s">
        <v>252</v>
      </c>
      <c r="B15337" s="15">
        <v>690500</v>
      </c>
      <c r="C15337" s="15">
        <v>6291300</v>
      </c>
    </row>
    <row r="15338" spans="1:3" x14ac:dyDescent="0.3">
      <c r="A15338" s="38" t="s">
        <v>255</v>
      </c>
      <c r="B15338" s="15">
        <v>533363</v>
      </c>
      <c r="C15338" s="15">
        <v>7054380</v>
      </c>
    </row>
    <row r="15339" spans="1:3" x14ac:dyDescent="0.3">
      <c r="A15339" s="38" t="s">
        <v>258</v>
      </c>
      <c r="B15339" s="15">
        <v>516425</v>
      </c>
      <c r="C15339" s="15">
        <v>8681921</v>
      </c>
    </row>
    <row r="15340" spans="1:3" x14ac:dyDescent="0.3">
      <c r="A15340" s="38" t="s">
        <v>260</v>
      </c>
      <c r="B15340" s="15">
        <v>542500</v>
      </c>
      <c r="C15340" s="15">
        <v>5278060</v>
      </c>
    </row>
    <row r="15341" spans="1:3" x14ac:dyDescent="0.3">
      <c r="A15341" s="38" t="s">
        <v>262</v>
      </c>
      <c r="B15341" s="15">
        <v>520425</v>
      </c>
      <c r="C15341" s="15">
        <v>3316250</v>
      </c>
    </row>
    <row r="15342" spans="1:3" x14ac:dyDescent="0.3">
      <c r="A15342" s="38" t="s">
        <v>263</v>
      </c>
      <c r="B15342" s="15">
        <v>522000</v>
      </c>
      <c r="C15342" s="15">
        <v>4940075</v>
      </c>
    </row>
    <row r="15343" spans="1:3" x14ac:dyDescent="0.3">
      <c r="A15343" s="35" t="s">
        <v>264</v>
      </c>
      <c r="B15343" s="15"/>
      <c r="C15343" s="15"/>
    </row>
    <row r="15344" spans="1:3" x14ac:dyDescent="0.3">
      <c r="A15344" s="38" t="s">
        <v>245</v>
      </c>
      <c r="B15344" s="15">
        <v>477500</v>
      </c>
      <c r="C15344" s="15">
        <v>4261447</v>
      </c>
    </row>
    <row r="15345" spans="1:3" x14ac:dyDescent="0.3">
      <c r="A15345" s="38" t="s">
        <v>247</v>
      </c>
      <c r="B15345" s="15">
        <v>471250</v>
      </c>
      <c r="C15345" s="15">
        <v>4453900</v>
      </c>
    </row>
    <row r="15346" spans="1:3" x14ac:dyDescent="0.3">
      <c r="A15346" s="38" t="s">
        <v>249</v>
      </c>
      <c r="B15346" s="15">
        <v>536500</v>
      </c>
      <c r="C15346" s="15">
        <v>7187900</v>
      </c>
    </row>
    <row r="15347" spans="1:3" x14ac:dyDescent="0.3">
      <c r="A15347" s="38" t="s">
        <v>251</v>
      </c>
      <c r="B15347" s="15">
        <v>495298</v>
      </c>
      <c r="C15347" s="15">
        <v>4328895</v>
      </c>
    </row>
    <row r="15348" spans="1:3" x14ac:dyDescent="0.3">
      <c r="A15348" s="38" t="s">
        <v>254</v>
      </c>
      <c r="B15348" s="15">
        <v>482000</v>
      </c>
      <c r="C15348" s="15">
        <v>7595299</v>
      </c>
    </row>
    <row r="15349" spans="1:3" x14ac:dyDescent="0.3">
      <c r="A15349" s="38" t="s">
        <v>257</v>
      </c>
      <c r="B15349" s="15">
        <v>500250</v>
      </c>
      <c r="C15349" s="15">
        <v>8747325</v>
      </c>
    </row>
    <row r="15350" spans="1:3" x14ac:dyDescent="0.3">
      <c r="A15350" s="38" t="s">
        <v>252</v>
      </c>
      <c r="B15350" s="15">
        <v>493500</v>
      </c>
      <c r="C15350" s="15">
        <v>9391600</v>
      </c>
    </row>
    <row r="15351" spans="1:3" x14ac:dyDescent="0.3">
      <c r="A15351" s="38" t="s">
        <v>255</v>
      </c>
      <c r="B15351" s="15">
        <v>507500</v>
      </c>
      <c r="C15351" s="15">
        <v>8189848</v>
      </c>
    </row>
    <row r="15352" spans="1:3" x14ac:dyDescent="0.3">
      <c r="A15352" s="38" t="s">
        <v>258</v>
      </c>
      <c r="B15352" s="15">
        <v>509950</v>
      </c>
      <c r="C15352" s="15">
        <v>8936109</v>
      </c>
    </row>
    <row r="15353" spans="1:3" x14ac:dyDescent="0.3">
      <c r="A15353" s="38" t="s">
        <v>260</v>
      </c>
      <c r="B15353" s="15">
        <v>509000</v>
      </c>
      <c r="C15353" s="15">
        <v>6728585</v>
      </c>
    </row>
    <row r="15354" spans="1:3" x14ac:dyDescent="0.3">
      <c r="A15354" s="38" t="s">
        <v>262</v>
      </c>
      <c r="B15354" s="15">
        <v>457475</v>
      </c>
      <c r="C15354" s="15">
        <v>6688749</v>
      </c>
    </row>
    <row r="15355" spans="1:3" x14ac:dyDescent="0.3">
      <c r="A15355" s="38" t="s">
        <v>263</v>
      </c>
      <c r="B15355" s="15">
        <v>508225</v>
      </c>
      <c r="C15355" s="15">
        <v>5828892</v>
      </c>
    </row>
    <row r="15356" spans="1:3" x14ac:dyDescent="0.3">
      <c r="A15356" s="35" t="s">
        <v>266</v>
      </c>
      <c r="B15356" s="15"/>
      <c r="C15356" s="15"/>
    </row>
    <row r="15357" spans="1:3" x14ac:dyDescent="0.3">
      <c r="A15357" s="38" t="s">
        <v>245</v>
      </c>
      <c r="B15357" s="15">
        <v>498950</v>
      </c>
      <c r="C15357" s="15">
        <v>2832600</v>
      </c>
    </row>
    <row r="15358" spans="1:3" x14ac:dyDescent="0.3">
      <c r="A15358" s="38" t="s">
        <v>247</v>
      </c>
      <c r="B15358" s="15">
        <v>445500</v>
      </c>
      <c r="C15358" s="15">
        <v>5174180</v>
      </c>
    </row>
    <row r="15359" spans="1:3" x14ac:dyDescent="0.3">
      <c r="A15359" s="38" t="s">
        <v>249</v>
      </c>
      <c r="B15359" s="15">
        <v>494925</v>
      </c>
      <c r="C15359" s="15">
        <v>4955400</v>
      </c>
    </row>
    <row r="15360" spans="1:3" x14ac:dyDescent="0.3">
      <c r="A15360" s="38" t="s">
        <v>251</v>
      </c>
      <c r="B15360" s="15">
        <v>479700</v>
      </c>
      <c r="C15360" s="15">
        <v>9662719</v>
      </c>
    </row>
    <row r="15361" spans="1:3" x14ac:dyDescent="0.3">
      <c r="A15361" s="38" t="s">
        <v>254</v>
      </c>
      <c r="B15361" s="15">
        <v>493000</v>
      </c>
      <c r="C15361" s="15">
        <v>6786287</v>
      </c>
    </row>
    <row r="15362" spans="1:3" x14ac:dyDescent="0.3">
      <c r="A15362" s="38" t="s">
        <v>257</v>
      </c>
      <c r="B15362" s="15">
        <v>462950</v>
      </c>
      <c r="C15362" s="15">
        <v>4609530</v>
      </c>
    </row>
    <row r="15363" spans="1:3" x14ac:dyDescent="0.3">
      <c r="A15363" s="38" t="s">
        <v>252</v>
      </c>
      <c r="B15363" s="15">
        <v>455500</v>
      </c>
      <c r="C15363" s="15">
        <v>6440458</v>
      </c>
    </row>
    <row r="15364" spans="1:3" x14ac:dyDescent="0.3">
      <c r="A15364" s="38" t="s">
        <v>255</v>
      </c>
      <c r="B15364" s="15">
        <v>514498</v>
      </c>
      <c r="C15364" s="15">
        <v>7521445</v>
      </c>
    </row>
    <row r="15365" spans="1:3" x14ac:dyDescent="0.3">
      <c r="A15365" s="38" t="s">
        <v>258</v>
      </c>
      <c r="B15365" s="15">
        <v>436000</v>
      </c>
      <c r="C15365" s="15">
        <v>5936136</v>
      </c>
    </row>
    <row r="15366" spans="1:3" x14ac:dyDescent="0.3">
      <c r="A15366" s="38" t="s">
        <v>260</v>
      </c>
      <c r="B15366" s="15">
        <v>392900</v>
      </c>
      <c r="C15366" s="15">
        <v>5357795</v>
      </c>
    </row>
    <row r="15367" spans="1:3" x14ac:dyDescent="0.3">
      <c r="A15367" s="38" t="s">
        <v>262</v>
      </c>
      <c r="B15367" s="15">
        <v>403450</v>
      </c>
      <c r="C15367" s="15">
        <v>4199012</v>
      </c>
    </row>
    <row r="15368" spans="1:3" x14ac:dyDescent="0.3">
      <c r="A15368" s="38" t="s">
        <v>263</v>
      </c>
      <c r="B15368" s="15">
        <v>445500</v>
      </c>
      <c r="C15368" s="15">
        <v>4960054</v>
      </c>
    </row>
    <row r="15369" spans="1:3" x14ac:dyDescent="0.3">
      <c r="A15369" s="35" t="s">
        <v>267</v>
      </c>
      <c r="B15369" s="15"/>
      <c r="C15369" s="15"/>
    </row>
    <row r="15370" spans="1:3" x14ac:dyDescent="0.3">
      <c r="A15370" s="38" t="s">
        <v>245</v>
      </c>
      <c r="B15370" s="15">
        <v>445950</v>
      </c>
      <c r="C15370" s="15">
        <v>3467240</v>
      </c>
    </row>
    <row r="15371" spans="1:3" x14ac:dyDescent="0.3">
      <c r="A15371" s="38" t="s">
        <v>247</v>
      </c>
      <c r="B15371" s="15">
        <v>343635</v>
      </c>
      <c r="C15371" s="15">
        <v>3769260</v>
      </c>
    </row>
    <row r="15372" spans="1:3" x14ac:dyDescent="0.3">
      <c r="A15372" s="38" t="s">
        <v>249</v>
      </c>
      <c r="B15372" s="15">
        <v>427500</v>
      </c>
      <c r="C15372" s="15">
        <v>6847950</v>
      </c>
    </row>
    <row r="15373" spans="1:3" x14ac:dyDescent="0.3">
      <c r="A15373" s="38" t="s">
        <v>251</v>
      </c>
      <c r="B15373" s="15">
        <v>385325</v>
      </c>
      <c r="C15373" s="15">
        <v>5385232</v>
      </c>
    </row>
    <row r="15374" spans="1:3" x14ac:dyDescent="0.3">
      <c r="A15374" s="38" t="s">
        <v>254</v>
      </c>
      <c r="B15374" s="15">
        <v>407000</v>
      </c>
      <c r="C15374" s="15">
        <v>4402590</v>
      </c>
    </row>
    <row r="15375" spans="1:3" x14ac:dyDescent="0.3">
      <c r="A15375" s="38" t="s">
        <v>257</v>
      </c>
      <c r="B15375" s="15">
        <v>473395</v>
      </c>
      <c r="C15375" s="15">
        <v>8481861</v>
      </c>
    </row>
    <row r="15376" spans="1:3" x14ac:dyDescent="0.3">
      <c r="A15376" s="38" t="s">
        <v>252</v>
      </c>
      <c r="B15376" s="15">
        <v>368250</v>
      </c>
      <c r="C15376" s="15">
        <v>6019680</v>
      </c>
    </row>
    <row r="15377" spans="1:3" x14ac:dyDescent="0.3">
      <c r="A15377" s="38" t="s">
        <v>255</v>
      </c>
      <c r="B15377" s="15">
        <v>373400</v>
      </c>
      <c r="C15377" s="15">
        <v>6977530</v>
      </c>
    </row>
    <row r="15378" spans="1:3" x14ac:dyDescent="0.3">
      <c r="A15378" s="38" t="s">
        <v>258</v>
      </c>
      <c r="B15378" s="15">
        <v>413750</v>
      </c>
      <c r="C15378" s="15">
        <v>7079781</v>
      </c>
    </row>
    <row r="15379" spans="1:3" x14ac:dyDescent="0.3">
      <c r="A15379" s="38" t="s">
        <v>260</v>
      </c>
      <c r="B15379" s="15">
        <v>416500</v>
      </c>
      <c r="C15379" s="15">
        <v>8390214</v>
      </c>
    </row>
    <row r="15380" spans="1:3" x14ac:dyDescent="0.3">
      <c r="A15380" s="38" t="s">
        <v>262</v>
      </c>
      <c r="B15380" s="15">
        <v>399950</v>
      </c>
      <c r="C15380" s="15">
        <v>5328731</v>
      </c>
    </row>
    <row r="15381" spans="1:3" x14ac:dyDescent="0.3">
      <c r="A15381" s="38" t="s">
        <v>263</v>
      </c>
      <c r="B15381" s="15">
        <v>394060</v>
      </c>
      <c r="C15381" s="15">
        <v>7430274</v>
      </c>
    </row>
    <row r="15382" spans="1:3" x14ac:dyDescent="0.3">
      <c r="A15382" s="35" t="s">
        <v>268</v>
      </c>
      <c r="B15382" s="15"/>
      <c r="C15382" s="15"/>
    </row>
    <row r="15383" spans="1:3" x14ac:dyDescent="0.3">
      <c r="A15383" s="38" t="s">
        <v>245</v>
      </c>
      <c r="B15383" s="15">
        <v>391950</v>
      </c>
      <c r="C15383" s="15">
        <v>6048306</v>
      </c>
    </row>
    <row r="15384" spans="1:3" x14ac:dyDescent="0.3">
      <c r="A15384" s="38" t="s">
        <v>247</v>
      </c>
      <c r="B15384" s="15">
        <v>412475</v>
      </c>
      <c r="C15384" s="15">
        <v>4641513</v>
      </c>
    </row>
    <row r="15385" spans="1:3" x14ac:dyDescent="0.3">
      <c r="A15385" s="38" t="s">
        <v>249</v>
      </c>
      <c r="B15385" s="15">
        <v>446000</v>
      </c>
      <c r="C15385" s="15">
        <v>7703446</v>
      </c>
    </row>
    <row r="15386" spans="1:3" x14ac:dyDescent="0.3">
      <c r="A15386" s="38" t="s">
        <v>251</v>
      </c>
      <c r="B15386" s="15">
        <v>408450</v>
      </c>
      <c r="C15386" s="15">
        <v>6246911</v>
      </c>
    </row>
    <row r="15387" spans="1:3" x14ac:dyDescent="0.3">
      <c r="A15387" s="38" t="s">
        <v>254</v>
      </c>
      <c r="B15387" s="15">
        <v>432500</v>
      </c>
      <c r="C15387" s="15">
        <v>7148650</v>
      </c>
    </row>
    <row r="15388" spans="1:3" x14ac:dyDescent="0.3">
      <c r="A15388" s="38" t="s">
        <v>257</v>
      </c>
      <c r="B15388" s="15">
        <v>412425</v>
      </c>
      <c r="C15388" s="15">
        <v>9298992</v>
      </c>
    </row>
    <row r="15389" spans="1:3" x14ac:dyDescent="0.3">
      <c r="A15389" s="38" t="s">
        <v>252</v>
      </c>
      <c r="B15389" s="15">
        <v>399000</v>
      </c>
      <c r="C15389" s="15">
        <v>5362361</v>
      </c>
    </row>
    <row r="15390" spans="1:3" x14ac:dyDescent="0.3">
      <c r="A15390" s="38" t="s">
        <v>255</v>
      </c>
      <c r="B15390" s="15">
        <v>436090</v>
      </c>
      <c r="C15390" s="15">
        <v>7148244</v>
      </c>
    </row>
    <row r="15391" spans="1:3" x14ac:dyDescent="0.3">
      <c r="A15391" s="38" t="s">
        <v>258</v>
      </c>
      <c r="B15391" s="15">
        <v>431500</v>
      </c>
      <c r="C15391" s="15">
        <v>8748268</v>
      </c>
    </row>
    <row r="15392" spans="1:3" x14ac:dyDescent="0.3">
      <c r="A15392" s="38" t="s">
        <v>260</v>
      </c>
      <c r="B15392" s="15">
        <v>428475</v>
      </c>
      <c r="C15392" s="15">
        <v>8017165</v>
      </c>
    </row>
    <row r="15393" spans="1:3" x14ac:dyDescent="0.3">
      <c r="A15393" s="38" t="s">
        <v>262</v>
      </c>
      <c r="B15393" s="15">
        <v>412720</v>
      </c>
      <c r="C15393" s="15">
        <v>5386730</v>
      </c>
    </row>
    <row r="15394" spans="1:3" x14ac:dyDescent="0.3">
      <c r="A15394" s="38" t="s">
        <v>263</v>
      </c>
      <c r="B15394" s="15">
        <v>495940</v>
      </c>
      <c r="C15394" s="15">
        <v>6624469</v>
      </c>
    </row>
    <row r="15395" spans="1:3" x14ac:dyDescent="0.3">
      <c r="A15395" s="35" t="s">
        <v>269</v>
      </c>
      <c r="B15395" s="15"/>
      <c r="C15395" s="15"/>
    </row>
    <row r="15396" spans="1:3" x14ac:dyDescent="0.3">
      <c r="A15396" s="38" t="s">
        <v>245</v>
      </c>
      <c r="B15396" s="15">
        <v>442600</v>
      </c>
      <c r="C15396" s="15">
        <v>4323880</v>
      </c>
    </row>
    <row r="15397" spans="1:3" x14ac:dyDescent="0.3">
      <c r="A15397" s="38" t="s">
        <v>247</v>
      </c>
      <c r="B15397" s="15">
        <v>449450</v>
      </c>
      <c r="C15397" s="15">
        <v>6743880</v>
      </c>
    </row>
    <row r="15398" spans="1:3" x14ac:dyDescent="0.3">
      <c r="A15398" s="38" t="s">
        <v>249</v>
      </c>
      <c r="B15398" s="15">
        <v>385000</v>
      </c>
      <c r="C15398" s="15">
        <v>7503287</v>
      </c>
    </row>
    <row r="15399" spans="1:3" x14ac:dyDescent="0.3">
      <c r="A15399" s="38" t="s">
        <v>251</v>
      </c>
      <c r="B15399" s="15">
        <v>444125</v>
      </c>
      <c r="C15399" s="15">
        <v>8147809</v>
      </c>
    </row>
    <row r="15400" spans="1:3" x14ac:dyDescent="0.3">
      <c r="A15400" s="38" t="s">
        <v>254</v>
      </c>
      <c r="B15400" s="15">
        <v>437400</v>
      </c>
      <c r="C15400" s="15">
        <v>9265100</v>
      </c>
    </row>
    <row r="15401" spans="1:3" x14ac:dyDescent="0.3">
      <c r="A15401" s="38" t="s">
        <v>257</v>
      </c>
      <c r="B15401" s="15">
        <v>436775</v>
      </c>
      <c r="C15401" s="15">
        <v>8550269</v>
      </c>
    </row>
    <row r="15402" spans="1:3" x14ac:dyDescent="0.3">
      <c r="A15402" s="38" t="s">
        <v>252</v>
      </c>
      <c r="B15402" s="15">
        <v>496675</v>
      </c>
      <c r="C15402" s="15">
        <v>10786698</v>
      </c>
    </row>
    <row r="15403" spans="1:3" x14ac:dyDescent="0.3">
      <c r="A15403" s="38" t="s">
        <v>255</v>
      </c>
      <c r="B15403" s="15">
        <v>460850</v>
      </c>
      <c r="C15403" s="15">
        <v>10309608</v>
      </c>
    </row>
    <row r="15404" spans="1:3" x14ac:dyDescent="0.3">
      <c r="A15404" s="38" t="s">
        <v>258</v>
      </c>
      <c r="B15404" s="15">
        <v>431500</v>
      </c>
      <c r="C15404" s="15">
        <v>6871131</v>
      </c>
    </row>
    <row r="15405" spans="1:3" x14ac:dyDescent="0.3">
      <c r="A15405" s="38" t="s">
        <v>260</v>
      </c>
      <c r="B15405" s="15">
        <v>483475</v>
      </c>
      <c r="C15405" s="15">
        <v>11289517</v>
      </c>
    </row>
    <row r="15406" spans="1:3" x14ac:dyDescent="0.3">
      <c r="A15406" s="38" t="s">
        <v>262</v>
      </c>
      <c r="B15406" s="15">
        <v>487950</v>
      </c>
      <c r="C15406" s="15">
        <v>9932324</v>
      </c>
    </row>
    <row r="15407" spans="1:3" x14ac:dyDescent="0.3">
      <c r="A15407" s="38" t="s">
        <v>263</v>
      </c>
      <c r="B15407" s="15">
        <v>451500</v>
      </c>
      <c r="C15407" s="15">
        <v>8361374</v>
      </c>
    </row>
    <row r="15408" spans="1:3" x14ac:dyDescent="0.3">
      <c r="A15408" s="35" t="s">
        <v>270</v>
      </c>
      <c r="B15408" s="15"/>
      <c r="C15408" s="15"/>
    </row>
    <row r="15409" spans="1:3" x14ac:dyDescent="0.3">
      <c r="A15409" s="38" t="s">
        <v>245</v>
      </c>
      <c r="B15409" s="15">
        <v>466750</v>
      </c>
      <c r="C15409" s="15">
        <v>6695271</v>
      </c>
    </row>
    <row r="15410" spans="1:3" x14ac:dyDescent="0.3">
      <c r="A15410" s="38" t="s">
        <v>247</v>
      </c>
      <c r="B15410" s="15">
        <v>472425</v>
      </c>
      <c r="C15410" s="15">
        <v>6682160</v>
      </c>
    </row>
    <row r="15411" spans="1:3" x14ac:dyDescent="0.3">
      <c r="A15411" s="38" t="s">
        <v>249</v>
      </c>
      <c r="B15411" s="15">
        <v>499500</v>
      </c>
      <c r="C15411" s="15">
        <v>9068475</v>
      </c>
    </row>
    <row r="15412" spans="1:3" x14ac:dyDescent="0.3">
      <c r="A15412" s="38" t="s">
        <v>251</v>
      </c>
      <c r="B15412" s="15">
        <v>496950</v>
      </c>
      <c r="C15412" s="15">
        <v>10068863</v>
      </c>
    </row>
    <row r="15413" spans="1:3" x14ac:dyDescent="0.3">
      <c r="A15413" s="38" t="s">
        <v>254</v>
      </c>
      <c r="B15413" s="15">
        <v>496995</v>
      </c>
      <c r="C15413" s="15">
        <v>9580434</v>
      </c>
    </row>
    <row r="15414" spans="1:3" x14ac:dyDescent="0.3">
      <c r="A15414" s="38" t="s">
        <v>257</v>
      </c>
      <c r="B15414" s="15">
        <v>494945</v>
      </c>
      <c r="C15414" s="15">
        <v>13027616</v>
      </c>
    </row>
    <row r="15415" spans="1:3" x14ac:dyDescent="0.3">
      <c r="A15415" s="38" t="s">
        <v>252</v>
      </c>
      <c r="B15415" s="15">
        <v>490448</v>
      </c>
      <c r="C15415" s="15">
        <v>11287723</v>
      </c>
    </row>
    <row r="15416" spans="1:3" x14ac:dyDescent="0.3">
      <c r="A15416" s="38" t="s">
        <v>255</v>
      </c>
      <c r="B15416" s="15">
        <v>511100</v>
      </c>
      <c r="C15416" s="15">
        <v>14961887</v>
      </c>
    </row>
    <row r="15417" spans="1:3" x14ac:dyDescent="0.3">
      <c r="A15417" s="38" t="s">
        <v>258</v>
      </c>
      <c r="B15417" s="15">
        <v>522225</v>
      </c>
      <c r="C15417" s="15">
        <v>11347379</v>
      </c>
    </row>
    <row r="15418" spans="1:3" x14ac:dyDescent="0.3">
      <c r="A15418" s="38" t="s">
        <v>260</v>
      </c>
      <c r="B15418" s="15">
        <v>481950</v>
      </c>
      <c r="C15418" s="15">
        <v>12165979</v>
      </c>
    </row>
    <row r="15419" spans="1:3" x14ac:dyDescent="0.3">
      <c r="A15419" s="38" t="s">
        <v>262</v>
      </c>
      <c r="B15419" s="15">
        <v>491900</v>
      </c>
      <c r="C15419" s="15">
        <v>8449562</v>
      </c>
    </row>
    <row r="15420" spans="1:3" x14ac:dyDescent="0.3">
      <c r="A15420" s="38" t="s">
        <v>263</v>
      </c>
      <c r="B15420" s="15">
        <v>495925</v>
      </c>
      <c r="C15420" s="15">
        <v>10668370</v>
      </c>
    </row>
    <row r="15421" spans="1:3" x14ac:dyDescent="0.3">
      <c r="A15421" s="35" t="s">
        <v>271</v>
      </c>
      <c r="B15421" s="15"/>
      <c r="C15421" s="15"/>
    </row>
    <row r="15422" spans="1:3" x14ac:dyDescent="0.3">
      <c r="A15422" s="38" t="s">
        <v>245</v>
      </c>
      <c r="B15422" s="15">
        <v>484000</v>
      </c>
      <c r="C15422" s="15">
        <v>7902420</v>
      </c>
    </row>
    <row r="15423" spans="1:3" x14ac:dyDescent="0.3">
      <c r="A15423" s="38" t="s">
        <v>247</v>
      </c>
      <c r="B15423" s="15">
        <v>509900</v>
      </c>
      <c r="C15423" s="15">
        <v>10755664</v>
      </c>
    </row>
    <row r="15424" spans="1:3" x14ac:dyDescent="0.3">
      <c r="A15424" s="38" t="s">
        <v>249</v>
      </c>
      <c r="B15424" s="15">
        <v>545745</v>
      </c>
      <c r="C15424" s="15">
        <v>14905378</v>
      </c>
    </row>
    <row r="15425" spans="1:3" x14ac:dyDescent="0.3">
      <c r="A15425" s="38" t="s">
        <v>251</v>
      </c>
      <c r="B15425" s="15">
        <v>536500</v>
      </c>
      <c r="C15425" s="15">
        <v>15487725</v>
      </c>
    </row>
    <row r="15426" spans="1:3" x14ac:dyDescent="0.3">
      <c r="A15426" s="38" t="s">
        <v>254</v>
      </c>
      <c r="B15426" s="15">
        <v>533785</v>
      </c>
      <c r="C15426" s="15">
        <v>16689340</v>
      </c>
    </row>
    <row r="15427" spans="1:3" x14ac:dyDescent="0.3">
      <c r="A15427" s="38" t="s">
        <v>257</v>
      </c>
      <c r="B15427" s="15">
        <v>540000</v>
      </c>
      <c r="C15427" s="15">
        <v>19302962</v>
      </c>
    </row>
    <row r="15428" spans="1:3" x14ac:dyDescent="0.3">
      <c r="A15428" s="38" t="s">
        <v>252</v>
      </c>
      <c r="B15428" s="15">
        <v>509423</v>
      </c>
      <c r="C15428" s="15">
        <v>17746120</v>
      </c>
    </row>
    <row r="15429" spans="1:3" x14ac:dyDescent="0.3">
      <c r="A15429" s="38" t="s">
        <v>255</v>
      </c>
      <c r="B15429" s="15">
        <v>498525</v>
      </c>
      <c r="C15429" s="15">
        <v>16650572</v>
      </c>
    </row>
    <row r="15430" spans="1:3" x14ac:dyDescent="0.3">
      <c r="A15430" s="38" t="s">
        <v>258</v>
      </c>
      <c r="B15430" s="15">
        <v>537700</v>
      </c>
      <c r="C15430" s="15">
        <v>22719625</v>
      </c>
    </row>
    <row r="15431" spans="1:3" x14ac:dyDescent="0.3">
      <c r="A15431" s="38" t="s">
        <v>260</v>
      </c>
      <c r="B15431" s="15">
        <v>521950</v>
      </c>
      <c r="C15431" s="15">
        <v>16295099</v>
      </c>
    </row>
    <row r="15432" spans="1:3" x14ac:dyDescent="0.3">
      <c r="A15432" s="38" t="s">
        <v>262</v>
      </c>
      <c r="B15432" s="15">
        <v>554500</v>
      </c>
      <c r="C15432" s="15">
        <v>13671903</v>
      </c>
    </row>
    <row r="15433" spans="1:3" x14ac:dyDescent="0.3">
      <c r="A15433" s="38" t="s">
        <v>263</v>
      </c>
      <c r="B15433" s="15">
        <v>535800</v>
      </c>
      <c r="C15433" s="15">
        <v>17608018</v>
      </c>
    </row>
    <row r="15434" spans="1:3" x14ac:dyDescent="0.3">
      <c r="A15434" s="35" t="s">
        <v>272</v>
      </c>
      <c r="B15434" s="15"/>
      <c r="C15434" s="15"/>
    </row>
    <row r="15435" spans="1:3" x14ac:dyDescent="0.3">
      <c r="A15435" s="38" t="s">
        <v>245</v>
      </c>
      <c r="B15435" s="15">
        <v>553380</v>
      </c>
      <c r="C15435" s="15">
        <v>13730943</v>
      </c>
    </row>
    <row r="15436" spans="1:3" x14ac:dyDescent="0.3">
      <c r="A15436" s="38" t="s">
        <v>247</v>
      </c>
      <c r="B15436" s="15">
        <v>549195</v>
      </c>
      <c r="C15436" s="15">
        <v>13822535</v>
      </c>
    </row>
    <row r="15437" spans="1:3" x14ac:dyDescent="0.3">
      <c r="A15437" s="38" t="s">
        <v>249</v>
      </c>
      <c r="B15437" s="15">
        <v>593995</v>
      </c>
      <c r="C15437" s="15">
        <v>23297421</v>
      </c>
    </row>
    <row r="15438" spans="1:3" x14ac:dyDescent="0.3">
      <c r="A15438" s="38" t="s">
        <v>251</v>
      </c>
      <c r="B15438" s="15">
        <v>554950</v>
      </c>
      <c r="C15438" s="15">
        <v>20097318</v>
      </c>
    </row>
    <row r="15439" spans="1:3" x14ac:dyDescent="0.3">
      <c r="A15439" s="38" t="s">
        <v>254</v>
      </c>
      <c r="B15439" s="15">
        <v>572650</v>
      </c>
      <c r="C15439" s="15">
        <v>21481349</v>
      </c>
    </row>
    <row r="15440" spans="1:3" x14ac:dyDescent="0.3">
      <c r="A15440" s="38" t="s">
        <v>257</v>
      </c>
      <c r="B15440" s="15">
        <v>603500</v>
      </c>
      <c r="C15440" s="15">
        <v>23280092</v>
      </c>
    </row>
    <row r="15441" spans="1:3" x14ac:dyDescent="0.3">
      <c r="A15441" s="38" t="s">
        <v>252</v>
      </c>
      <c r="B15441" s="15">
        <v>603433</v>
      </c>
      <c r="C15441" s="15">
        <v>24001146</v>
      </c>
    </row>
    <row r="15442" spans="1:3" x14ac:dyDescent="0.3">
      <c r="A15442" s="38" t="s">
        <v>255</v>
      </c>
      <c r="B15442" s="15">
        <v>592198</v>
      </c>
      <c r="C15442" s="15">
        <v>16800430</v>
      </c>
    </row>
    <row r="15443" spans="1:3" x14ac:dyDescent="0.3">
      <c r="A15443" s="38" t="s">
        <v>258</v>
      </c>
      <c r="B15443" s="15">
        <v>629450</v>
      </c>
      <c r="C15443" s="15">
        <v>29537667</v>
      </c>
    </row>
    <row r="15444" spans="1:3" x14ac:dyDescent="0.3">
      <c r="A15444" s="38" t="s">
        <v>260</v>
      </c>
      <c r="B15444" s="15">
        <v>609000</v>
      </c>
      <c r="C15444" s="15">
        <v>18280065</v>
      </c>
    </row>
    <row r="15445" spans="1:3" x14ac:dyDescent="0.3">
      <c r="A15445" s="38" t="s">
        <v>262</v>
      </c>
      <c r="B15445" s="15">
        <v>593428</v>
      </c>
      <c r="C15445" s="15">
        <v>18150251</v>
      </c>
    </row>
    <row r="15446" spans="1:3" x14ac:dyDescent="0.3">
      <c r="A15446" s="38" t="s">
        <v>263</v>
      </c>
      <c r="B15446" s="15">
        <v>582002</v>
      </c>
      <c r="C15446" s="15">
        <v>20262903</v>
      </c>
    </row>
    <row r="15447" spans="1:3" x14ac:dyDescent="0.3">
      <c r="A15447" s="35" t="s">
        <v>273</v>
      </c>
      <c r="B15447" s="15"/>
      <c r="C15447" s="15"/>
    </row>
    <row r="15448" spans="1:3" x14ac:dyDescent="0.3">
      <c r="A15448" s="38" t="s">
        <v>245</v>
      </c>
      <c r="B15448" s="15">
        <v>585385</v>
      </c>
      <c r="C15448" s="15">
        <v>18262393</v>
      </c>
    </row>
    <row r="15449" spans="1:3" x14ac:dyDescent="0.3">
      <c r="A15449" s="38" t="s">
        <v>247</v>
      </c>
      <c r="B15449" s="15">
        <v>612253</v>
      </c>
      <c r="C15449" s="15">
        <v>15120453</v>
      </c>
    </row>
    <row r="15450" spans="1:3" x14ac:dyDescent="0.3">
      <c r="A15450" s="38" t="s">
        <v>249</v>
      </c>
      <c r="B15450" s="15">
        <v>616574</v>
      </c>
      <c r="C15450" s="15">
        <v>21444500</v>
      </c>
    </row>
    <row r="15451" spans="1:3" x14ac:dyDescent="0.3">
      <c r="A15451" s="38" t="s">
        <v>251</v>
      </c>
      <c r="B15451" s="15">
        <v>609650</v>
      </c>
      <c r="C15451" s="15">
        <v>18258459</v>
      </c>
    </row>
    <row r="15452" spans="1:3" x14ac:dyDescent="0.3">
      <c r="A15452" s="38" t="s">
        <v>254</v>
      </c>
      <c r="B15452" s="15">
        <v>622950</v>
      </c>
      <c r="C15452" s="15">
        <v>23099476</v>
      </c>
    </row>
    <row r="15453" spans="1:3" x14ac:dyDescent="0.3">
      <c r="A15453" s="38" t="s">
        <v>257</v>
      </c>
      <c r="B15453" s="15">
        <v>643250</v>
      </c>
      <c r="C15453" s="15">
        <v>25255295</v>
      </c>
    </row>
    <row r="15454" spans="1:3" x14ac:dyDescent="0.3">
      <c r="A15454" s="38" t="s">
        <v>252</v>
      </c>
      <c r="B15454" s="15">
        <v>680950</v>
      </c>
      <c r="C15454" s="15">
        <v>19798852</v>
      </c>
    </row>
    <row r="15455" spans="1:3" x14ac:dyDescent="0.3">
      <c r="A15455" s="38" t="s">
        <v>255</v>
      </c>
      <c r="B15455" s="15">
        <v>655793</v>
      </c>
      <c r="C15455" s="15">
        <v>23105233</v>
      </c>
    </row>
    <row r="15456" spans="1:3" x14ac:dyDescent="0.3">
      <c r="A15456" s="38" t="s">
        <v>258</v>
      </c>
      <c r="B15456" s="15">
        <v>709900</v>
      </c>
      <c r="C15456" s="15">
        <v>23197918</v>
      </c>
    </row>
    <row r="15457" spans="1:3" x14ac:dyDescent="0.3">
      <c r="A15457" s="38" t="s">
        <v>260</v>
      </c>
      <c r="B15457" s="15">
        <v>653500</v>
      </c>
      <c r="C15457" s="15">
        <v>22450339</v>
      </c>
    </row>
    <row r="15458" spans="1:3" x14ac:dyDescent="0.3">
      <c r="A15458" s="38" t="s">
        <v>262</v>
      </c>
      <c r="B15458" s="15">
        <v>648475</v>
      </c>
      <c r="C15458" s="15">
        <v>21142356</v>
      </c>
    </row>
    <row r="15459" spans="1:3" x14ac:dyDescent="0.3">
      <c r="A15459" s="38" t="s">
        <v>263</v>
      </c>
      <c r="B15459" s="15">
        <v>667080</v>
      </c>
      <c r="C15459" s="15">
        <v>13473262</v>
      </c>
    </row>
    <row r="15460" spans="1:3" x14ac:dyDescent="0.3">
      <c r="A15460" s="35" t="s">
        <v>274</v>
      </c>
      <c r="B15460" s="15"/>
      <c r="C15460" s="15"/>
    </row>
    <row r="15461" spans="1:3" x14ac:dyDescent="0.3">
      <c r="A15461" s="38" t="s">
        <v>245</v>
      </c>
      <c r="B15461" s="15">
        <v>649665</v>
      </c>
      <c r="C15461" s="15">
        <v>13351363</v>
      </c>
    </row>
    <row r="15462" spans="1:3" x14ac:dyDescent="0.3">
      <c r="A15462" s="38" t="s">
        <v>247</v>
      </c>
      <c r="B15462" s="15">
        <v>633625</v>
      </c>
      <c r="C15462" s="15">
        <v>12973565</v>
      </c>
    </row>
    <row r="15463" spans="1:3" x14ac:dyDescent="0.3">
      <c r="A15463" s="38" t="s">
        <v>249</v>
      </c>
      <c r="B15463" s="15">
        <v>702230</v>
      </c>
      <c r="C15463" s="15">
        <v>18569583</v>
      </c>
    </row>
    <row r="15464" spans="1:3" x14ac:dyDescent="0.3">
      <c r="A15464" s="38" t="s">
        <v>251</v>
      </c>
      <c r="B15464" s="15">
        <v>729950</v>
      </c>
      <c r="C15464" s="15">
        <v>15115674</v>
      </c>
    </row>
    <row r="15465" spans="1:3" x14ac:dyDescent="0.3">
      <c r="A15465" s="38" t="s">
        <v>254</v>
      </c>
      <c r="B15465" s="15">
        <v>750200</v>
      </c>
      <c r="C15465" s="15">
        <v>19939725</v>
      </c>
    </row>
    <row r="15466" spans="1:3" x14ac:dyDescent="0.3">
      <c r="A15466" s="38" t="s">
        <v>257</v>
      </c>
      <c r="B15466" s="15">
        <v>734950</v>
      </c>
      <c r="C15466" s="15">
        <v>25843332</v>
      </c>
    </row>
    <row r="15467" spans="1:3" x14ac:dyDescent="0.3">
      <c r="A15467" s="38" t="s">
        <v>252</v>
      </c>
      <c r="B15467" s="15">
        <v>712500</v>
      </c>
      <c r="C15467" s="15">
        <v>27978440</v>
      </c>
    </row>
    <row r="15468" spans="1:3" x14ac:dyDescent="0.3">
      <c r="A15468" s="38" t="s">
        <v>255</v>
      </c>
      <c r="B15468" s="15">
        <v>695275</v>
      </c>
      <c r="C15468" s="15">
        <v>27397611</v>
      </c>
    </row>
    <row r="15469" spans="1:3" x14ac:dyDescent="0.3">
      <c r="A15469" s="38" t="s">
        <v>258</v>
      </c>
      <c r="B15469" s="15">
        <v>759250</v>
      </c>
      <c r="C15469" s="15">
        <v>25814584</v>
      </c>
    </row>
    <row r="15470" spans="1:3" x14ac:dyDescent="0.3">
      <c r="A15470" s="38" t="s">
        <v>260</v>
      </c>
      <c r="B15470" s="15">
        <v>727900</v>
      </c>
      <c r="C15470" s="15">
        <v>18625176</v>
      </c>
    </row>
    <row r="15471" spans="1:3" x14ac:dyDescent="0.3">
      <c r="A15471" s="38" t="s">
        <v>262</v>
      </c>
      <c r="B15471" s="15">
        <v>779950</v>
      </c>
      <c r="C15471" s="15">
        <v>20823985</v>
      </c>
    </row>
    <row r="15472" spans="1:3" x14ac:dyDescent="0.3">
      <c r="A15472" s="38" t="s">
        <v>263</v>
      </c>
      <c r="B15472" s="15">
        <v>688500</v>
      </c>
      <c r="C15472" s="15">
        <v>21679547</v>
      </c>
    </row>
    <row r="15473" spans="1:3" x14ac:dyDescent="0.3">
      <c r="A15473" s="35" t="s">
        <v>275</v>
      </c>
      <c r="B15473" s="15"/>
      <c r="C15473" s="15"/>
    </row>
    <row r="15474" spans="1:3" x14ac:dyDescent="0.3">
      <c r="A15474" s="38" t="s">
        <v>245</v>
      </c>
      <c r="B15474" s="15">
        <v>689950</v>
      </c>
      <c r="C15474" s="15">
        <v>11035225</v>
      </c>
    </row>
    <row r="15475" spans="1:3" x14ac:dyDescent="0.3">
      <c r="A15475" s="38" t="s">
        <v>247</v>
      </c>
      <c r="B15475" s="15">
        <v>705000</v>
      </c>
      <c r="C15475" s="15">
        <v>13582581</v>
      </c>
    </row>
    <row r="15476" spans="1:3" x14ac:dyDescent="0.3">
      <c r="A15476" s="38" t="s">
        <v>249</v>
      </c>
      <c r="B15476" s="15">
        <v>724950</v>
      </c>
      <c r="C15476" s="15">
        <v>19422725</v>
      </c>
    </row>
    <row r="15477" spans="1:3" x14ac:dyDescent="0.3">
      <c r="A15477" s="38" t="s">
        <v>251</v>
      </c>
      <c r="B15477" s="15">
        <v>776700</v>
      </c>
      <c r="C15477" s="15">
        <v>21658313</v>
      </c>
    </row>
    <row r="15478" spans="1:3" x14ac:dyDescent="0.3">
      <c r="A15478" s="38" t="s">
        <v>254</v>
      </c>
      <c r="B15478" s="15">
        <v>781500</v>
      </c>
      <c r="C15478" s="15">
        <v>22894792</v>
      </c>
    </row>
    <row r="15479" spans="1:3" x14ac:dyDescent="0.3">
      <c r="A15479" s="38" t="s">
        <v>257</v>
      </c>
      <c r="B15479" s="15">
        <v>754000</v>
      </c>
      <c r="C15479" s="15">
        <v>33180897</v>
      </c>
    </row>
    <row r="15480" spans="1:3" x14ac:dyDescent="0.3">
      <c r="A15480" s="38" t="s">
        <v>252</v>
      </c>
      <c r="B15480" s="15">
        <v>757500</v>
      </c>
      <c r="C15480" s="15">
        <v>26374867</v>
      </c>
    </row>
    <row r="15481" spans="1:3" x14ac:dyDescent="0.3">
      <c r="A15481" s="38" t="s">
        <v>255</v>
      </c>
      <c r="B15481" s="15">
        <v>814000</v>
      </c>
      <c r="C15481" s="15">
        <v>27476583</v>
      </c>
    </row>
    <row r="15482" spans="1:3" x14ac:dyDescent="0.3">
      <c r="A15482" s="38" t="s">
        <v>258</v>
      </c>
      <c r="B15482" s="15">
        <v>739725</v>
      </c>
      <c r="C15482" s="15">
        <v>22179866</v>
      </c>
    </row>
    <row r="15483" spans="1:3" x14ac:dyDescent="0.3">
      <c r="A15483" s="38" t="s">
        <v>260</v>
      </c>
      <c r="B15483" s="15">
        <v>782000</v>
      </c>
      <c r="C15483" s="15">
        <v>22608810</v>
      </c>
    </row>
    <row r="15484" spans="1:3" x14ac:dyDescent="0.3">
      <c r="A15484" s="38" t="s">
        <v>262</v>
      </c>
      <c r="B15484" s="15">
        <v>739000</v>
      </c>
      <c r="C15484" s="15">
        <v>18863658</v>
      </c>
    </row>
    <row r="15485" spans="1:3" x14ac:dyDescent="0.3">
      <c r="A15485" s="14">
        <v>89</v>
      </c>
      <c r="B15485" s="15">
        <v>142701486</v>
      </c>
      <c r="C15485" s="15">
        <v>2167924372</v>
      </c>
    </row>
    <row r="15486" spans="1:3" x14ac:dyDescent="0.3">
      <c r="A15486" s="35" t="s">
        <v>259</v>
      </c>
      <c r="B15486" s="15"/>
      <c r="C15486" s="15"/>
    </row>
    <row r="15487" spans="1:3" x14ac:dyDescent="0.3">
      <c r="A15487" s="38" t="s">
        <v>245</v>
      </c>
      <c r="B15487" s="15">
        <v>688827</v>
      </c>
      <c r="C15487" s="15">
        <v>3913522</v>
      </c>
    </row>
    <row r="15488" spans="1:3" x14ac:dyDescent="0.3">
      <c r="A15488" s="38" t="s">
        <v>247</v>
      </c>
      <c r="B15488" s="15">
        <v>707335</v>
      </c>
      <c r="C15488" s="15">
        <v>3929542</v>
      </c>
    </row>
    <row r="15489" spans="1:3" x14ac:dyDescent="0.3">
      <c r="A15489" s="38" t="s">
        <v>249</v>
      </c>
      <c r="B15489" s="15">
        <v>379000</v>
      </c>
      <c r="C15489" s="15">
        <v>6489795</v>
      </c>
    </row>
    <row r="15490" spans="1:3" x14ac:dyDescent="0.3">
      <c r="A15490" s="38" t="s">
        <v>251</v>
      </c>
      <c r="B15490" s="15">
        <v>749650</v>
      </c>
      <c r="C15490" s="15">
        <v>10905439</v>
      </c>
    </row>
    <row r="15491" spans="1:3" x14ac:dyDescent="0.3">
      <c r="A15491" s="38" t="s">
        <v>254</v>
      </c>
      <c r="B15491" s="15">
        <v>393345</v>
      </c>
      <c r="C15491" s="15">
        <v>5349495</v>
      </c>
    </row>
    <row r="15492" spans="1:3" x14ac:dyDescent="0.3">
      <c r="A15492" s="38" t="s">
        <v>257</v>
      </c>
      <c r="B15492" s="15">
        <v>596500</v>
      </c>
      <c r="C15492" s="15">
        <v>10888675</v>
      </c>
    </row>
    <row r="15493" spans="1:3" x14ac:dyDescent="0.3">
      <c r="A15493" s="38" t="s">
        <v>252</v>
      </c>
      <c r="B15493" s="15">
        <v>697907</v>
      </c>
      <c r="C15493" s="15">
        <v>10657000</v>
      </c>
    </row>
    <row r="15494" spans="1:3" x14ac:dyDescent="0.3">
      <c r="A15494" s="38" t="s">
        <v>255</v>
      </c>
      <c r="B15494" s="15">
        <v>721425</v>
      </c>
      <c r="C15494" s="15">
        <v>5848850</v>
      </c>
    </row>
    <row r="15495" spans="1:3" x14ac:dyDescent="0.3">
      <c r="A15495" s="38" t="s">
        <v>258</v>
      </c>
      <c r="B15495" s="15">
        <v>758571</v>
      </c>
      <c r="C15495" s="15">
        <v>6794651</v>
      </c>
    </row>
    <row r="15496" spans="1:3" x14ac:dyDescent="0.3">
      <c r="A15496" s="38" t="s">
        <v>260</v>
      </c>
      <c r="B15496" s="15">
        <v>734025</v>
      </c>
      <c r="C15496" s="15">
        <v>7756700</v>
      </c>
    </row>
    <row r="15497" spans="1:3" x14ac:dyDescent="0.3">
      <c r="A15497" s="38" t="s">
        <v>262</v>
      </c>
      <c r="B15497" s="15">
        <v>699075</v>
      </c>
      <c r="C15497" s="15">
        <v>5794500</v>
      </c>
    </row>
    <row r="15498" spans="1:3" x14ac:dyDescent="0.3">
      <c r="A15498" s="38" t="s">
        <v>263</v>
      </c>
      <c r="B15498" s="15">
        <v>415500</v>
      </c>
      <c r="C15498" s="15">
        <v>6961851</v>
      </c>
    </row>
    <row r="15499" spans="1:3" x14ac:dyDescent="0.3">
      <c r="A15499" s="35" t="s">
        <v>265</v>
      </c>
      <c r="B15499" s="15"/>
      <c r="C15499" s="15"/>
    </row>
    <row r="15500" spans="1:3" x14ac:dyDescent="0.3">
      <c r="A15500" s="38" t="s">
        <v>245</v>
      </c>
      <c r="B15500" s="15">
        <v>617811</v>
      </c>
      <c r="C15500" s="15">
        <v>4240427</v>
      </c>
    </row>
    <row r="15501" spans="1:3" x14ac:dyDescent="0.3">
      <c r="A15501" s="38" t="s">
        <v>247</v>
      </c>
      <c r="B15501" s="15">
        <v>404950</v>
      </c>
      <c r="C15501" s="15">
        <v>4296082</v>
      </c>
    </row>
    <row r="15502" spans="1:3" x14ac:dyDescent="0.3">
      <c r="A15502" s="38" t="s">
        <v>249</v>
      </c>
      <c r="B15502" s="15">
        <v>875475</v>
      </c>
      <c r="C15502" s="15">
        <v>7146835</v>
      </c>
    </row>
    <row r="15503" spans="1:3" x14ac:dyDescent="0.3">
      <c r="A15503" s="38" t="s">
        <v>251</v>
      </c>
      <c r="B15503" s="15">
        <v>467900</v>
      </c>
      <c r="C15503" s="15">
        <v>4855150</v>
      </c>
    </row>
    <row r="15504" spans="1:3" x14ac:dyDescent="0.3">
      <c r="A15504" s="38" t="s">
        <v>254</v>
      </c>
      <c r="B15504" s="15">
        <v>748925</v>
      </c>
      <c r="C15504" s="15">
        <v>9033248</v>
      </c>
    </row>
    <row r="15505" spans="1:3" x14ac:dyDescent="0.3">
      <c r="A15505" s="38" t="s">
        <v>257</v>
      </c>
      <c r="B15505" s="15">
        <v>746230</v>
      </c>
      <c r="C15505" s="15">
        <v>14518917</v>
      </c>
    </row>
    <row r="15506" spans="1:3" x14ac:dyDescent="0.3">
      <c r="A15506" s="38" t="s">
        <v>252</v>
      </c>
      <c r="B15506" s="15">
        <v>721480</v>
      </c>
      <c r="C15506" s="15">
        <v>14366474</v>
      </c>
    </row>
    <row r="15507" spans="1:3" x14ac:dyDescent="0.3">
      <c r="A15507" s="38" t="s">
        <v>255</v>
      </c>
      <c r="B15507" s="15">
        <v>742707</v>
      </c>
      <c r="C15507" s="15">
        <v>21941724</v>
      </c>
    </row>
    <row r="15508" spans="1:3" x14ac:dyDescent="0.3">
      <c r="A15508" s="38" t="s">
        <v>258</v>
      </c>
      <c r="B15508" s="15">
        <v>756245</v>
      </c>
      <c r="C15508" s="15">
        <v>16179564</v>
      </c>
    </row>
    <row r="15509" spans="1:3" x14ac:dyDescent="0.3">
      <c r="A15509" s="38" t="s">
        <v>260</v>
      </c>
      <c r="B15509" s="15">
        <v>757400</v>
      </c>
      <c r="C15509" s="15">
        <v>17417804</v>
      </c>
    </row>
    <row r="15510" spans="1:3" x14ac:dyDescent="0.3">
      <c r="A15510" s="38" t="s">
        <v>262</v>
      </c>
      <c r="B15510" s="15">
        <v>729450</v>
      </c>
      <c r="C15510" s="15">
        <v>17360644</v>
      </c>
    </row>
    <row r="15511" spans="1:3" x14ac:dyDescent="0.3">
      <c r="A15511" s="38" t="s">
        <v>263</v>
      </c>
      <c r="B15511" s="15">
        <v>763450</v>
      </c>
      <c r="C15511" s="15">
        <v>16255150</v>
      </c>
    </row>
    <row r="15512" spans="1:3" x14ac:dyDescent="0.3">
      <c r="A15512" s="35" t="s">
        <v>244</v>
      </c>
      <c r="B15512" s="15"/>
      <c r="C15512" s="15"/>
    </row>
    <row r="15513" spans="1:3" x14ac:dyDescent="0.3">
      <c r="A15513" s="38" t="s">
        <v>245</v>
      </c>
      <c r="B15513" s="15">
        <v>767950</v>
      </c>
      <c r="C15513" s="15">
        <v>12667147</v>
      </c>
    </row>
    <row r="15514" spans="1:3" x14ac:dyDescent="0.3">
      <c r="A15514" s="38" t="s">
        <v>247</v>
      </c>
      <c r="B15514" s="15">
        <v>730047</v>
      </c>
      <c r="C15514" s="15">
        <v>17036904</v>
      </c>
    </row>
    <row r="15515" spans="1:3" x14ac:dyDescent="0.3">
      <c r="A15515" s="38" t="s">
        <v>249</v>
      </c>
      <c r="B15515" s="15">
        <v>783175</v>
      </c>
      <c r="C15515" s="15">
        <v>17310151</v>
      </c>
    </row>
    <row r="15516" spans="1:3" x14ac:dyDescent="0.3">
      <c r="A15516" s="38" t="s">
        <v>251</v>
      </c>
      <c r="B15516" s="15">
        <v>759290</v>
      </c>
      <c r="C15516" s="15">
        <v>15912427</v>
      </c>
    </row>
    <row r="15517" spans="1:3" x14ac:dyDescent="0.3">
      <c r="A15517" s="38" t="s">
        <v>254</v>
      </c>
      <c r="B15517" s="15">
        <v>805345</v>
      </c>
      <c r="C15517" s="15">
        <v>20339346</v>
      </c>
    </row>
    <row r="15518" spans="1:3" x14ac:dyDescent="0.3">
      <c r="A15518" s="38" t="s">
        <v>257</v>
      </c>
      <c r="B15518" s="15">
        <v>793625</v>
      </c>
      <c r="C15518" s="15">
        <v>25662117</v>
      </c>
    </row>
    <row r="15519" spans="1:3" x14ac:dyDescent="0.3">
      <c r="A15519" s="38" t="s">
        <v>252</v>
      </c>
      <c r="B15519" s="15">
        <v>836870</v>
      </c>
      <c r="C15519" s="15">
        <v>16099674</v>
      </c>
    </row>
    <row r="15520" spans="1:3" x14ac:dyDescent="0.3">
      <c r="A15520" s="38" t="s">
        <v>255</v>
      </c>
      <c r="B15520" s="15">
        <v>802900</v>
      </c>
      <c r="C15520" s="15">
        <v>17107978</v>
      </c>
    </row>
    <row r="15521" spans="1:3" x14ac:dyDescent="0.3">
      <c r="A15521" s="38" t="s">
        <v>258</v>
      </c>
      <c r="B15521" s="15">
        <v>782818</v>
      </c>
      <c r="C15521" s="15">
        <v>14483586</v>
      </c>
    </row>
    <row r="15522" spans="1:3" x14ac:dyDescent="0.3">
      <c r="A15522" s="38" t="s">
        <v>260</v>
      </c>
      <c r="B15522" s="15">
        <v>901330</v>
      </c>
      <c r="C15522" s="15">
        <v>15956277</v>
      </c>
    </row>
    <row r="15523" spans="1:3" x14ac:dyDescent="0.3">
      <c r="A15523" s="38" t="s">
        <v>262</v>
      </c>
      <c r="B15523" s="15">
        <v>857325</v>
      </c>
      <c r="C15523" s="15">
        <v>12539208</v>
      </c>
    </row>
    <row r="15524" spans="1:3" x14ac:dyDescent="0.3">
      <c r="A15524" s="38" t="s">
        <v>263</v>
      </c>
      <c r="B15524" s="15">
        <v>828085</v>
      </c>
      <c r="C15524" s="15">
        <v>15423985</v>
      </c>
    </row>
    <row r="15525" spans="1:3" x14ac:dyDescent="0.3">
      <c r="A15525" s="35" t="s">
        <v>256</v>
      </c>
      <c r="B15525" s="15"/>
      <c r="C15525" s="15"/>
    </row>
    <row r="15526" spans="1:3" x14ac:dyDescent="0.3">
      <c r="A15526" s="38" t="s">
        <v>245</v>
      </c>
      <c r="B15526" s="15">
        <v>775850</v>
      </c>
      <c r="C15526" s="15">
        <v>8824038</v>
      </c>
    </row>
    <row r="15527" spans="1:3" x14ac:dyDescent="0.3">
      <c r="A15527" s="38" t="s">
        <v>247</v>
      </c>
      <c r="B15527" s="15">
        <v>826225</v>
      </c>
      <c r="C15527" s="15">
        <v>12319980</v>
      </c>
    </row>
    <row r="15528" spans="1:3" x14ac:dyDescent="0.3">
      <c r="A15528" s="38" t="s">
        <v>249</v>
      </c>
      <c r="B15528" s="15">
        <v>760700</v>
      </c>
      <c r="C15528" s="15">
        <v>13034096</v>
      </c>
    </row>
    <row r="15529" spans="1:3" x14ac:dyDescent="0.3">
      <c r="A15529" s="38" t="s">
        <v>251</v>
      </c>
      <c r="B15529" s="15">
        <v>854300</v>
      </c>
      <c r="C15529" s="15">
        <v>14543506</v>
      </c>
    </row>
    <row r="15530" spans="1:3" x14ac:dyDescent="0.3">
      <c r="A15530" s="38" t="s">
        <v>254</v>
      </c>
      <c r="B15530" s="15">
        <v>829175</v>
      </c>
      <c r="C15530" s="15">
        <v>17292762</v>
      </c>
    </row>
    <row r="15531" spans="1:3" x14ac:dyDescent="0.3">
      <c r="A15531" s="38" t="s">
        <v>257</v>
      </c>
      <c r="B15531" s="15">
        <v>783800</v>
      </c>
      <c r="C15531" s="15">
        <v>12905428</v>
      </c>
    </row>
    <row r="15532" spans="1:3" x14ac:dyDescent="0.3">
      <c r="A15532" s="38" t="s">
        <v>252</v>
      </c>
      <c r="B15532" s="15">
        <v>826320</v>
      </c>
      <c r="C15532" s="15">
        <v>16043449</v>
      </c>
    </row>
    <row r="15533" spans="1:3" x14ac:dyDescent="0.3">
      <c r="A15533" s="38" t="s">
        <v>255</v>
      </c>
      <c r="B15533" s="15">
        <v>858650</v>
      </c>
      <c r="C15533" s="15">
        <v>12195052</v>
      </c>
    </row>
    <row r="15534" spans="1:3" x14ac:dyDescent="0.3">
      <c r="A15534" s="38" t="s">
        <v>258</v>
      </c>
      <c r="B15534" s="15">
        <v>807260</v>
      </c>
      <c r="C15534" s="15">
        <v>8328961</v>
      </c>
    </row>
    <row r="15535" spans="1:3" x14ac:dyDescent="0.3">
      <c r="A15535" s="38" t="s">
        <v>260</v>
      </c>
      <c r="B15535" s="15">
        <v>902425</v>
      </c>
      <c r="C15535" s="15">
        <v>7729532</v>
      </c>
    </row>
    <row r="15536" spans="1:3" x14ac:dyDescent="0.3">
      <c r="A15536" s="38" t="s">
        <v>262</v>
      </c>
      <c r="B15536" s="15">
        <v>826681</v>
      </c>
      <c r="C15536" s="15">
        <v>12054516</v>
      </c>
    </row>
    <row r="15537" spans="1:3" x14ac:dyDescent="0.3">
      <c r="A15537" s="38" t="s">
        <v>263</v>
      </c>
      <c r="B15537" s="15">
        <v>779725</v>
      </c>
      <c r="C15537" s="15">
        <v>11498346</v>
      </c>
    </row>
    <row r="15538" spans="1:3" x14ac:dyDescent="0.3">
      <c r="A15538" s="35" t="s">
        <v>261</v>
      </c>
      <c r="B15538" s="15"/>
      <c r="C15538" s="15"/>
    </row>
    <row r="15539" spans="1:3" x14ac:dyDescent="0.3">
      <c r="A15539" s="38" t="s">
        <v>245</v>
      </c>
      <c r="B15539" s="15">
        <v>876750</v>
      </c>
      <c r="C15539" s="15">
        <v>8385908</v>
      </c>
    </row>
    <row r="15540" spans="1:3" x14ac:dyDescent="0.3">
      <c r="A15540" s="38" t="s">
        <v>247</v>
      </c>
      <c r="B15540" s="15">
        <v>880457</v>
      </c>
      <c r="C15540" s="15">
        <v>11189142</v>
      </c>
    </row>
    <row r="15541" spans="1:3" x14ac:dyDescent="0.3">
      <c r="A15541" s="38" t="s">
        <v>249</v>
      </c>
      <c r="B15541" s="15">
        <v>766950</v>
      </c>
      <c r="C15541" s="15">
        <v>16335157</v>
      </c>
    </row>
    <row r="15542" spans="1:3" x14ac:dyDescent="0.3">
      <c r="A15542" s="38" t="s">
        <v>251</v>
      </c>
      <c r="B15542" s="15">
        <v>821175</v>
      </c>
      <c r="C15542" s="15">
        <v>12478319</v>
      </c>
    </row>
    <row r="15543" spans="1:3" x14ac:dyDescent="0.3">
      <c r="A15543" s="38" t="s">
        <v>254</v>
      </c>
      <c r="B15543" s="15">
        <v>768310</v>
      </c>
      <c r="C15543" s="15">
        <v>10885750</v>
      </c>
    </row>
    <row r="15544" spans="1:3" x14ac:dyDescent="0.3">
      <c r="A15544" s="38" t="s">
        <v>257</v>
      </c>
      <c r="B15544" s="15">
        <v>750000</v>
      </c>
      <c r="C15544" s="15">
        <v>9457664</v>
      </c>
    </row>
    <row r="15545" spans="1:3" x14ac:dyDescent="0.3">
      <c r="A15545" s="38" t="s">
        <v>252</v>
      </c>
      <c r="B15545" s="15">
        <v>735817</v>
      </c>
      <c r="C15545" s="15">
        <v>11246934</v>
      </c>
    </row>
    <row r="15546" spans="1:3" x14ac:dyDescent="0.3">
      <c r="A15546" s="38" t="s">
        <v>255</v>
      </c>
      <c r="B15546" s="15">
        <v>783450</v>
      </c>
      <c r="C15546" s="15">
        <v>7653496</v>
      </c>
    </row>
    <row r="15547" spans="1:3" x14ac:dyDescent="0.3">
      <c r="A15547" s="38" t="s">
        <v>258</v>
      </c>
      <c r="B15547" s="15">
        <v>720660</v>
      </c>
      <c r="C15547" s="15">
        <v>10927891</v>
      </c>
    </row>
    <row r="15548" spans="1:3" x14ac:dyDescent="0.3">
      <c r="A15548" s="38" t="s">
        <v>260</v>
      </c>
      <c r="B15548" s="15">
        <v>735725</v>
      </c>
      <c r="C15548" s="15">
        <v>8633445</v>
      </c>
    </row>
    <row r="15549" spans="1:3" x14ac:dyDescent="0.3">
      <c r="A15549" s="38" t="s">
        <v>262</v>
      </c>
      <c r="B15549" s="15">
        <v>747150</v>
      </c>
      <c r="C15549" s="15">
        <v>6116126</v>
      </c>
    </row>
    <row r="15550" spans="1:3" x14ac:dyDescent="0.3">
      <c r="A15550" s="38" t="s">
        <v>263</v>
      </c>
      <c r="B15550" s="15">
        <v>673017</v>
      </c>
      <c r="C15550" s="15">
        <v>6586505</v>
      </c>
    </row>
    <row r="15551" spans="1:3" x14ac:dyDescent="0.3">
      <c r="A15551" s="35" t="s">
        <v>264</v>
      </c>
      <c r="B15551" s="15"/>
      <c r="C15551" s="15"/>
    </row>
    <row r="15552" spans="1:3" x14ac:dyDescent="0.3">
      <c r="A15552" s="38" t="s">
        <v>245</v>
      </c>
      <c r="B15552" s="15">
        <v>709710</v>
      </c>
      <c r="C15552" s="15">
        <v>4873460</v>
      </c>
    </row>
    <row r="15553" spans="1:3" x14ac:dyDescent="0.3">
      <c r="A15553" s="38" t="s">
        <v>247</v>
      </c>
      <c r="B15553" s="15">
        <v>703225</v>
      </c>
      <c r="C15553" s="15">
        <v>7372867</v>
      </c>
    </row>
    <row r="15554" spans="1:3" x14ac:dyDescent="0.3">
      <c r="A15554" s="38" t="s">
        <v>249</v>
      </c>
      <c r="B15554" s="15">
        <v>674950</v>
      </c>
      <c r="C15554" s="15">
        <v>7279015</v>
      </c>
    </row>
    <row r="15555" spans="1:3" x14ac:dyDescent="0.3">
      <c r="A15555" s="38" t="s">
        <v>251</v>
      </c>
      <c r="B15555" s="15">
        <v>695894</v>
      </c>
      <c r="C15555" s="15">
        <v>6388838</v>
      </c>
    </row>
    <row r="15556" spans="1:3" x14ac:dyDescent="0.3">
      <c r="A15556" s="38" t="s">
        <v>254</v>
      </c>
      <c r="B15556" s="15">
        <v>725000</v>
      </c>
      <c r="C15556" s="15">
        <v>8463870</v>
      </c>
    </row>
    <row r="15557" spans="1:3" x14ac:dyDescent="0.3">
      <c r="A15557" s="38" t="s">
        <v>257</v>
      </c>
      <c r="B15557" s="15">
        <v>695450</v>
      </c>
      <c r="C15557" s="15">
        <v>7395366</v>
      </c>
    </row>
    <row r="15558" spans="1:3" x14ac:dyDescent="0.3">
      <c r="A15558" s="38" t="s">
        <v>252</v>
      </c>
      <c r="B15558" s="15">
        <v>686800</v>
      </c>
      <c r="C15558" s="15">
        <v>9876800</v>
      </c>
    </row>
    <row r="15559" spans="1:3" x14ac:dyDescent="0.3">
      <c r="A15559" s="38" t="s">
        <v>255</v>
      </c>
      <c r="B15559" s="15">
        <v>661650</v>
      </c>
      <c r="C15559" s="15">
        <v>6742401</v>
      </c>
    </row>
    <row r="15560" spans="1:3" x14ac:dyDescent="0.3">
      <c r="A15560" s="38" t="s">
        <v>258</v>
      </c>
      <c r="B15560" s="15">
        <v>671775</v>
      </c>
      <c r="C15560" s="15">
        <v>7813032</v>
      </c>
    </row>
    <row r="15561" spans="1:3" x14ac:dyDescent="0.3">
      <c r="A15561" s="38" t="s">
        <v>260</v>
      </c>
      <c r="B15561" s="15">
        <v>646810</v>
      </c>
      <c r="C15561" s="15">
        <v>11337423</v>
      </c>
    </row>
    <row r="15562" spans="1:3" x14ac:dyDescent="0.3">
      <c r="A15562" s="38" t="s">
        <v>262</v>
      </c>
      <c r="B15562" s="15">
        <v>693239</v>
      </c>
      <c r="C15562" s="15">
        <v>7200915</v>
      </c>
    </row>
    <row r="15563" spans="1:3" x14ac:dyDescent="0.3">
      <c r="A15563" s="38" t="s">
        <v>263</v>
      </c>
      <c r="B15563" s="15">
        <v>640025</v>
      </c>
      <c r="C15563" s="15">
        <v>6107272</v>
      </c>
    </row>
    <row r="15564" spans="1:3" x14ac:dyDescent="0.3">
      <c r="A15564" s="35" t="s">
        <v>266</v>
      </c>
      <c r="B15564" s="15"/>
      <c r="C15564" s="15"/>
    </row>
    <row r="15565" spans="1:3" x14ac:dyDescent="0.3">
      <c r="A15565" s="38" t="s">
        <v>245</v>
      </c>
      <c r="B15565" s="15">
        <v>626925</v>
      </c>
      <c r="C15565" s="15">
        <v>6311595</v>
      </c>
    </row>
    <row r="15566" spans="1:3" x14ac:dyDescent="0.3">
      <c r="A15566" s="38" t="s">
        <v>247</v>
      </c>
      <c r="B15566" s="15">
        <v>638500</v>
      </c>
      <c r="C15566" s="15">
        <v>3719041</v>
      </c>
    </row>
    <row r="15567" spans="1:3" x14ac:dyDescent="0.3">
      <c r="A15567" s="38" t="s">
        <v>249</v>
      </c>
      <c r="B15567" s="15">
        <v>650950</v>
      </c>
      <c r="C15567" s="15">
        <v>9913310</v>
      </c>
    </row>
    <row r="15568" spans="1:3" x14ac:dyDescent="0.3">
      <c r="A15568" s="38" t="s">
        <v>251</v>
      </c>
      <c r="B15568" s="15">
        <v>659025</v>
      </c>
      <c r="C15568" s="15">
        <v>9199683</v>
      </c>
    </row>
    <row r="15569" spans="1:3" x14ac:dyDescent="0.3">
      <c r="A15569" s="38" t="s">
        <v>254</v>
      </c>
      <c r="B15569" s="15">
        <v>658350</v>
      </c>
      <c r="C15569" s="15">
        <v>7807426</v>
      </c>
    </row>
    <row r="15570" spans="1:3" x14ac:dyDescent="0.3">
      <c r="A15570" s="38" t="s">
        <v>257</v>
      </c>
      <c r="B15570" s="15">
        <v>683450</v>
      </c>
      <c r="C15570" s="15">
        <v>10356891</v>
      </c>
    </row>
    <row r="15571" spans="1:3" x14ac:dyDescent="0.3">
      <c r="A15571" s="38" t="s">
        <v>252</v>
      </c>
      <c r="B15571" s="15">
        <v>686950</v>
      </c>
      <c r="C15571" s="15">
        <v>5635696</v>
      </c>
    </row>
    <row r="15572" spans="1:3" x14ac:dyDescent="0.3">
      <c r="A15572" s="38" t="s">
        <v>255</v>
      </c>
      <c r="B15572" s="15">
        <v>684314</v>
      </c>
      <c r="C15572" s="15">
        <v>7378993</v>
      </c>
    </row>
    <row r="15573" spans="1:3" x14ac:dyDescent="0.3">
      <c r="A15573" s="38" t="s">
        <v>258</v>
      </c>
      <c r="B15573" s="15">
        <v>707945</v>
      </c>
      <c r="C15573" s="15">
        <v>10211585</v>
      </c>
    </row>
    <row r="15574" spans="1:3" x14ac:dyDescent="0.3">
      <c r="A15574" s="38" t="s">
        <v>260</v>
      </c>
      <c r="B15574" s="15">
        <v>604950</v>
      </c>
      <c r="C15574" s="15">
        <v>8939150</v>
      </c>
    </row>
    <row r="15575" spans="1:3" x14ac:dyDescent="0.3">
      <c r="A15575" s="38" t="s">
        <v>262</v>
      </c>
      <c r="B15575" s="15">
        <v>607200</v>
      </c>
      <c r="C15575" s="15">
        <v>8040103</v>
      </c>
    </row>
    <row r="15576" spans="1:3" x14ac:dyDescent="0.3">
      <c r="A15576" s="38" t="s">
        <v>263</v>
      </c>
      <c r="B15576" s="15">
        <v>671519</v>
      </c>
      <c r="C15576" s="15">
        <v>10051458</v>
      </c>
    </row>
    <row r="15577" spans="1:3" x14ac:dyDescent="0.3">
      <c r="A15577" s="35" t="s">
        <v>267</v>
      </c>
      <c r="B15577" s="15"/>
      <c r="C15577" s="15"/>
    </row>
    <row r="15578" spans="1:3" x14ac:dyDescent="0.3">
      <c r="A15578" s="38" t="s">
        <v>245</v>
      </c>
      <c r="B15578" s="15">
        <v>674269</v>
      </c>
      <c r="C15578" s="15">
        <v>6149680</v>
      </c>
    </row>
    <row r="15579" spans="1:3" x14ac:dyDescent="0.3">
      <c r="A15579" s="38" t="s">
        <v>247</v>
      </c>
      <c r="B15579" s="15">
        <v>583757</v>
      </c>
      <c r="C15579" s="15">
        <v>6387292</v>
      </c>
    </row>
    <row r="15580" spans="1:3" x14ac:dyDescent="0.3">
      <c r="A15580" s="38" t="s">
        <v>249</v>
      </c>
      <c r="B15580" s="15">
        <v>628824</v>
      </c>
      <c r="C15580" s="15">
        <v>11065514</v>
      </c>
    </row>
    <row r="15581" spans="1:3" x14ac:dyDescent="0.3">
      <c r="A15581" s="38" t="s">
        <v>251</v>
      </c>
      <c r="B15581" s="15">
        <v>596000</v>
      </c>
      <c r="C15581" s="15">
        <v>9136151</v>
      </c>
    </row>
    <row r="15582" spans="1:3" x14ac:dyDescent="0.3">
      <c r="A15582" s="38" t="s">
        <v>254</v>
      </c>
      <c r="B15582" s="15">
        <v>608965</v>
      </c>
      <c r="C15582" s="15">
        <v>11221985</v>
      </c>
    </row>
    <row r="15583" spans="1:3" x14ac:dyDescent="0.3">
      <c r="A15583" s="38" t="s">
        <v>257</v>
      </c>
      <c r="B15583" s="15">
        <v>606450</v>
      </c>
      <c r="C15583" s="15">
        <v>11434676</v>
      </c>
    </row>
    <row r="15584" spans="1:3" x14ac:dyDescent="0.3">
      <c r="A15584" s="38" t="s">
        <v>252</v>
      </c>
      <c r="B15584" s="15">
        <v>689311</v>
      </c>
      <c r="C15584" s="15">
        <v>8876280</v>
      </c>
    </row>
    <row r="15585" spans="1:3" x14ac:dyDescent="0.3">
      <c r="A15585" s="38" t="s">
        <v>255</v>
      </c>
      <c r="B15585" s="15">
        <v>598200</v>
      </c>
      <c r="C15585" s="15">
        <v>8689355</v>
      </c>
    </row>
    <row r="15586" spans="1:3" x14ac:dyDescent="0.3">
      <c r="A15586" s="38" t="s">
        <v>258</v>
      </c>
      <c r="B15586" s="15">
        <v>671846</v>
      </c>
      <c r="C15586" s="15">
        <v>6513862</v>
      </c>
    </row>
    <row r="15587" spans="1:3" x14ac:dyDescent="0.3">
      <c r="A15587" s="38" t="s">
        <v>260</v>
      </c>
      <c r="B15587" s="15">
        <v>629495</v>
      </c>
      <c r="C15587" s="15">
        <v>6111287</v>
      </c>
    </row>
    <row r="15588" spans="1:3" x14ac:dyDescent="0.3">
      <c r="A15588" s="38" t="s">
        <v>262</v>
      </c>
      <c r="B15588" s="15">
        <v>604357</v>
      </c>
      <c r="C15588" s="15">
        <v>7489008</v>
      </c>
    </row>
    <row r="15589" spans="1:3" x14ac:dyDescent="0.3">
      <c r="A15589" s="38" t="s">
        <v>263</v>
      </c>
      <c r="B15589" s="15">
        <v>586400</v>
      </c>
      <c r="C15589" s="15">
        <v>5430029</v>
      </c>
    </row>
    <row r="15590" spans="1:3" x14ac:dyDescent="0.3">
      <c r="A15590" s="35" t="s">
        <v>268</v>
      </c>
      <c r="B15590" s="15"/>
      <c r="C15590" s="15"/>
    </row>
    <row r="15591" spans="1:3" x14ac:dyDescent="0.3">
      <c r="A15591" s="38" t="s">
        <v>245</v>
      </c>
      <c r="B15591" s="15">
        <v>575975</v>
      </c>
      <c r="C15591" s="15">
        <v>3068405</v>
      </c>
    </row>
    <row r="15592" spans="1:3" x14ac:dyDescent="0.3">
      <c r="A15592" s="38" t="s">
        <v>247</v>
      </c>
      <c r="B15592" s="15">
        <v>529950</v>
      </c>
      <c r="C15592" s="15">
        <v>5239443</v>
      </c>
    </row>
    <row r="15593" spans="1:3" x14ac:dyDescent="0.3">
      <c r="A15593" s="38" t="s">
        <v>249</v>
      </c>
      <c r="B15593" s="15">
        <v>591575</v>
      </c>
      <c r="C15593" s="15">
        <v>7393133</v>
      </c>
    </row>
    <row r="15594" spans="1:3" x14ac:dyDescent="0.3">
      <c r="A15594" s="38" t="s">
        <v>251</v>
      </c>
      <c r="B15594" s="15">
        <v>571490</v>
      </c>
      <c r="C15594" s="15">
        <v>4915787</v>
      </c>
    </row>
    <row r="15595" spans="1:3" x14ac:dyDescent="0.3">
      <c r="A15595" s="38" t="s">
        <v>254</v>
      </c>
      <c r="B15595" s="15">
        <v>630448</v>
      </c>
      <c r="C15595" s="15">
        <v>7933587</v>
      </c>
    </row>
    <row r="15596" spans="1:3" x14ac:dyDescent="0.3">
      <c r="A15596" s="38" t="s">
        <v>257</v>
      </c>
      <c r="B15596" s="15">
        <v>539000</v>
      </c>
      <c r="C15596" s="15">
        <v>7002201</v>
      </c>
    </row>
    <row r="15597" spans="1:3" x14ac:dyDescent="0.3">
      <c r="A15597" s="38" t="s">
        <v>252</v>
      </c>
      <c r="B15597" s="15">
        <v>534821</v>
      </c>
      <c r="C15597" s="15">
        <v>5905782</v>
      </c>
    </row>
    <row r="15598" spans="1:3" x14ac:dyDescent="0.3">
      <c r="A15598" s="38" t="s">
        <v>255</v>
      </c>
      <c r="B15598" s="15">
        <v>552875</v>
      </c>
      <c r="C15598" s="15">
        <v>4517953</v>
      </c>
    </row>
    <row r="15599" spans="1:3" x14ac:dyDescent="0.3">
      <c r="A15599" s="38" t="s">
        <v>258</v>
      </c>
      <c r="B15599" s="15">
        <v>394890</v>
      </c>
      <c r="C15599" s="15">
        <v>5847470</v>
      </c>
    </row>
    <row r="15600" spans="1:3" x14ac:dyDescent="0.3">
      <c r="A15600" s="38" t="s">
        <v>260</v>
      </c>
      <c r="B15600" s="15">
        <v>530000</v>
      </c>
      <c r="C15600" s="15">
        <v>7830088</v>
      </c>
    </row>
    <row r="15601" spans="1:3" x14ac:dyDescent="0.3">
      <c r="A15601" s="38" t="s">
        <v>262</v>
      </c>
      <c r="B15601" s="15">
        <v>630553</v>
      </c>
      <c r="C15601" s="15">
        <v>6240661</v>
      </c>
    </row>
    <row r="15602" spans="1:3" x14ac:dyDescent="0.3">
      <c r="A15602" s="38" t="s">
        <v>263</v>
      </c>
      <c r="B15602" s="15">
        <v>561840</v>
      </c>
      <c r="C15602" s="15">
        <v>5901631</v>
      </c>
    </row>
    <row r="15603" spans="1:3" x14ac:dyDescent="0.3">
      <c r="A15603" s="35" t="s">
        <v>269</v>
      </c>
      <c r="B15603" s="15"/>
      <c r="C15603" s="15"/>
    </row>
    <row r="15604" spans="1:3" x14ac:dyDescent="0.3">
      <c r="A15604" s="38" t="s">
        <v>245</v>
      </c>
      <c r="B15604" s="15">
        <v>600640</v>
      </c>
      <c r="C15604" s="15">
        <v>5051170</v>
      </c>
    </row>
    <row r="15605" spans="1:3" x14ac:dyDescent="0.3">
      <c r="A15605" s="38" t="s">
        <v>247</v>
      </c>
      <c r="B15605" s="15">
        <v>549000</v>
      </c>
      <c r="C15605" s="15">
        <v>6044112</v>
      </c>
    </row>
    <row r="15606" spans="1:3" x14ac:dyDescent="0.3">
      <c r="A15606" s="38" t="s">
        <v>249</v>
      </c>
      <c r="B15606" s="15">
        <v>588995</v>
      </c>
      <c r="C15606" s="15">
        <v>7030044</v>
      </c>
    </row>
    <row r="15607" spans="1:3" x14ac:dyDescent="0.3">
      <c r="A15607" s="38" t="s">
        <v>251</v>
      </c>
      <c r="B15607" s="15">
        <v>572550</v>
      </c>
      <c r="C15607" s="15">
        <v>6077690</v>
      </c>
    </row>
    <row r="15608" spans="1:3" x14ac:dyDescent="0.3">
      <c r="A15608" s="38" t="s">
        <v>254</v>
      </c>
      <c r="B15608" s="15">
        <v>420000</v>
      </c>
      <c r="C15608" s="15">
        <v>8344616</v>
      </c>
    </row>
    <row r="15609" spans="1:3" x14ac:dyDescent="0.3">
      <c r="A15609" s="38" t="s">
        <v>257</v>
      </c>
      <c r="B15609" s="15">
        <v>630450</v>
      </c>
      <c r="C15609" s="15">
        <v>6425172</v>
      </c>
    </row>
    <row r="15610" spans="1:3" x14ac:dyDescent="0.3">
      <c r="A15610" s="38" t="s">
        <v>252</v>
      </c>
      <c r="B15610" s="15">
        <v>680700</v>
      </c>
      <c r="C15610" s="15">
        <v>10679912</v>
      </c>
    </row>
    <row r="15611" spans="1:3" x14ac:dyDescent="0.3">
      <c r="A15611" s="38" t="s">
        <v>255</v>
      </c>
      <c r="B15611" s="15">
        <v>661900</v>
      </c>
      <c r="C15611" s="15">
        <v>6851959</v>
      </c>
    </row>
    <row r="15612" spans="1:3" x14ac:dyDescent="0.3">
      <c r="A15612" s="38" t="s">
        <v>258</v>
      </c>
      <c r="B15612" s="15">
        <v>583500</v>
      </c>
      <c r="C15612" s="15">
        <v>4786445</v>
      </c>
    </row>
    <row r="15613" spans="1:3" x14ac:dyDescent="0.3">
      <c r="A15613" s="38" t="s">
        <v>260</v>
      </c>
      <c r="B15613" s="15">
        <v>592000</v>
      </c>
      <c r="C15613" s="15">
        <v>5685995</v>
      </c>
    </row>
    <row r="15614" spans="1:3" x14ac:dyDescent="0.3">
      <c r="A15614" s="38" t="s">
        <v>262</v>
      </c>
      <c r="B15614" s="15">
        <v>644350</v>
      </c>
      <c r="C15614" s="15">
        <v>3266799</v>
      </c>
    </row>
    <row r="15615" spans="1:3" x14ac:dyDescent="0.3">
      <c r="A15615" s="38" t="s">
        <v>263</v>
      </c>
      <c r="B15615" s="15">
        <v>641250</v>
      </c>
      <c r="C15615" s="15">
        <v>2988900</v>
      </c>
    </row>
    <row r="15616" spans="1:3" x14ac:dyDescent="0.3">
      <c r="A15616" s="35" t="s">
        <v>270</v>
      </c>
      <c r="B15616" s="15"/>
      <c r="C15616" s="15"/>
    </row>
    <row r="15617" spans="1:3" x14ac:dyDescent="0.3">
      <c r="A15617" s="38" t="s">
        <v>245</v>
      </c>
      <c r="B15617" s="15">
        <v>671150</v>
      </c>
      <c r="C15617" s="15">
        <v>6510979</v>
      </c>
    </row>
    <row r="15618" spans="1:3" x14ac:dyDescent="0.3">
      <c r="A15618" s="38" t="s">
        <v>247</v>
      </c>
      <c r="B15618" s="15">
        <v>638749</v>
      </c>
      <c r="C15618" s="15">
        <v>3511199</v>
      </c>
    </row>
    <row r="15619" spans="1:3" x14ac:dyDescent="0.3">
      <c r="A15619" s="38" t="s">
        <v>249</v>
      </c>
      <c r="B15619" s="15">
        <v>677150</v>
      </c>
      <c r="C15619" s="15">
        <v>5178325</v>
      </c>
    </row>
    <row r="15620" spans="1:3" x14ac:dyDescent="0.3">
      <c r="A15620" s="38" t="s">
        <v>251</v>
      </c>
      <c r="B15620" s="15">
        <v>428675</v>
      </c>
      <c r="C15620" s="15">
        <v>6286600</v>
      </c>
    </row>
    <row r="15621" spans="1:3" x14ac:dyDescent="0.3">
      <c r="A15621" s="38" t="s">
        <v>254</v>
      </c>
      <c r="B15621" s="15">
        <v>738925</v>
      </c>
      <c r="C15621" s="15">
        <v>6889049</v>
      </c>
    </row>
    <row r="15622" spans="1:3" x14ac:dyDescent="0.3">
      <c r="A15622" s="38" t="s">
        <v>257</v>
      </c>
      <c r="B15622" s="15">
        <v>489950</v>
      </c>
      <c r="C15622" s="15">
        <v>4625466</v>
      </c>
    </row>
    <row r="15623" spans="1:3" x14ac:dyDescent="0.3">
      <c r="A15623" s="38" t="s">
        <v>252</v>
      </c>
      <c r="B15623" s="15">
        <v>646750</v>
      </c>
      <c r="C15623" s="15">
        <v>9094786</v>
      </c>
    </row>
    <row r="15624" spans="1:3" x14ac:dyDescent="0.3">
      <c r="A15624" s="38" t="s">
        <v>255</v>
      </c>
      <c r="B15624" s="15">
        <v>683925</v>
      </c>
      <c r="C15624" s="15">
        <v>10144790</v>
      </c>
    </row>
    <row r="15625" spans="1:3" x14ac:dyDescent="0.3">
      <c r="A15625" s="38" t="s">
        <v>258</v>
      </c>
      <c r="B15625" s="15">
        <v>676000</v>
      </c>
      <c r="C15625" s="15">
        <v>7514189</v>
      </c>
    </row>
    <row r="15626" spans="1:3" x14ac:dyDescent="0.3">
      <c r="A15626" s="38" t="s">
        <v>260</v>
      </c>
      <c r="B15626" s="15">
        <v>713975</v>
      </c>
      <c r="C15626" s="15">
        <v>6343860</v>
      </c>
    </row>
    <row r="15627" spans="1:3" x14ac:dyDescent="0.3">
      <c r="A15627" s="38" t="s">
        <v>262</v>
      </c>
      <c r="B15627" s="15">
        <v>729500</v>
      </c>
      <c r="C15627" s="15">
        <v>4472502</v>
      </c>
    </row>
    <row r="15628" spans="1:3" x14ac:dyDescent="0.3">
      <c r="A15628" s="38" t="s">
        <v>263</v>
      </c>
      <c r="B15628" s="15">
        <v>987000</v>
      </c>
      <c r="C15628" s="15">
        <v>7003253</v>
      </c>
    </row>
    <row r="15629" spans="1:3" x14ac:dyDescent="0.3">
      <c r="A15629" s="35" t="s">
        <v>271</v>
      </c>
      <c r="B15629" s="15"/>
      <c r="C15629" s="15"/>
    </row>
    <row r="15630" spans="1:3" x14ac:dyDescent="0.3">
      <c r="A15630" s="38" t="s">
        <v>245</v>
      </c>
      <c r="B15630" s="15">
        <v>550000</v>
      </c>
      <c r="C15630" s="15">
        <v>5348312</v>
      </c>
    </row>
    <row r="15631" spans="1:3" x14ac:dyDescent="0.3">
      <c r="A15631" s="38" t="s">
        <v>247</v>
      </c>
      <c r="B15631" s="15">
        <v>634250</v>
      </c>
      <c r="C15631" s="15">
        <v>4745980</v>
      </c>
    </row>
    <row r="15632" spans="1:3" x14ac:dyDescent="0.3">
      <c r="A15632" s="38" t="s">
        <v>249</v>
      </c>
      <c r="B15632" s="15">
        <v>710925</v>
      </c>
      <c r="C15632" s="15">
        <v>8047020</v>
      </c>
    </row>
    <row r="15633" spans="1:3" x14ac:dyDescent="0.3">
      <c r="A15633" s="38" t="s">
        <v>251</v>
      </c>
      <c r="B15633" s="15">
        <v>680995</v>
      </c>
      <c r="C15633" s="15">
        <v>7718910</v>
      </c>
    </row>
    <row r="15634" spans="1:3" x14ac:dyDescent="0.3">
      <c r="A15634" s="38" t="s">
        <v>254</v>
      </c>
      <c r="B15634" s="15">
        <v>709943</v>
      </c>
      <c r="C15634" s="15">
        <v>8195895</v>
      </c>
    </row>
    <row r="15635" spans="1:3" x14ac:dyDescent="0.3">
      <c r="A15635" s="38" t="s">
        <v>257</v>
      </c>
      <c r="B15635" s="15">
        <v>710700</v>
      </c>
      <c r="C15635" s="15">
        <v>13054707</v>
      </c>
    </row>
    <row r="15636" spans="1:3" x14ac:dyDescent="0.3">
      <c r="A15636" s="38" t="s">
        <v>252</v>
      </c>
      <c r="B15636" s="15">
        <v>727972</v>
      </c>
      <c r="C15636" s="15">
        <v>12306786</v>
      </c>
    </row>
    <row r="15637" spans="1:3" x14ac:dyDescent="0.3">
      <c r="A15637" s="38" t="s">
        <v>255</v>
      </c>
      <c r="B15637" s="15">
        <v>700210</v>
      </c>
      <c r="C15637" s="15">
        <v>8029865</v>
      </c>
    </row>
    <row r="15638" spans="1:3" x14ac:dyDescent="0.3">
      <c r="A15638" s="38" t="s">
        <v>258</v>
      </c>
      <c r="B15638" s="15">
        <v>810390</v>
      </c>
      <c r="C15638" s="15">
        <v>8886840</v>
      </c>
    </row>
    <row r="15639" spans="1:3" x14ac:dyDescent="0.3">
      <c r="A15639" s="38" t="s">
        <v>260</v>
      </c>
      <c r="B15639" s="15">
        <v>748496</v>
      </c>
      <c r="C15639" s="15">
        <v>10989340</v>
      </c>
    </row>
    <row r="15640" spans="1:3" x14ac:dyDescent="0.3">
      <c r="A15640" s="38" t="s">
        <v>262</v>
      </c>
      <c r="B15640" s="15">
        <v>742300</v>
      </c>
      <c r="C15640" s="15">
        <v>5172560</v>
      </c>
    </row>
    <row r="15641" spans="1:3" x14ac:dyDescent="0.3">
      <c r="A15641" s="38" t="s">
        <v>263</v>
      </c>
      <c r="B15641" s="15">
        <v>735000</v>
      </c>
      <c r="C15641" s="15">
        <v>9134875</v>
      </c>
    </row>
    <row r="15642" spans="1:3" x14ac:dyDescent="0.3">
      <c r="A15642" s="35" t="s">
        <v>272</v>
      </c>
      <c r="B15642" s="15"/>
      <c r="C15642" s="15"/>
    </row>
    <row r="15643" spans="1:3" x14ac:dyDescent="0.3">
      <c r="A15643" s="38" t="s">
        <v>245</v>
      </c>
      <c r="B15643" s="15">
        <v>734075</v>
      </c>
      <c r="C15643" s="15">
        <v>5610550</v>
      </c>
    </row>
    <row r="15644" spans="1:3" x14ac:dyDescent="0.3">
      <c r="A15644" s="38" t="s">
        <v>247</v>
      </c>
      <c r="B15644" s="15">
        <v>688440</v>
      </c>
      <c r="C15644" s="15">
        <v>6499350</v>
      </c>
    </row>
    <row r="15645" spans="1:3" x14ac:dyDescent="0.3">
      <c r="A15645" s="38" t="s">
        <v>249</v>
      </c>
      <c r="B15645" s="15">
        <v>759450</v>
      </c>
      <c r="C15645" s="15">
        <v>10228602</v>
      </c>
    </row>
    <row r="15646" spans="1:3" x14ac:dyDescent="0.3">
      <c r="A15646" s="38" t="s">
        <v>251</v>
      </c>
      <c r="B15646" s="15">
        <v>705950</v>
      </c>
      <c r="C15646" s="15">
        <v>9504845</v>
      </c>
    </row>
    <row r="15647" spans="1:3" x14ac:dyDescent="0.3">
      <c r="A15647" s="38" t="s">
        <v>254</v>
      </c>
      <c r="B15647" s="15">
        <v>742150</v>
      </c>
      <c r="C15647" s="15">
        <v>10949250</v>
      </c>
    </row>
    <row r="15648" spans="1:3" x14ac:dyDescent="0.3">
      <c r="A15648" s="38" t="s">
        <v>257</v>
      </c>
      <c r="B15648" s="15">
        <v>793400</v>
      </c>
      <c r="C15648" s="15">
        <v>15934818</v>
      </c>
    </row>
    <row r="15649" spans="1:3" x14ac:dyDescent="0.3">
      <c r="A15649" s="38" t="s">
        <v>252</v>
      </c>
      <c r="B15649" s="15">
        <v>806475</v>
      </c>
      <c r="C15649" s="15">
        <v>13457640</v>
      </c>
    </row>
    <row r="15650" spans="1:3" x14ac:dyDescent="0.3">
      <c r="A15650" s="38" t="s">
        <v>255</v>
      </c>
      <c r="B15650" s="15">
        <v>796950</v>
      </c>
      <c r="C15650" s="15">
        <v>12534141</v>
      </c>
    </row>
    <row r="15651" spans="1:3" x14ac:dyDescent="0.3">
      <c r="A15651" s="38" t="s">
        <v>258</v>
      </c>
      <c r="B15651" s="15">
        <v>804475</v>
      </c>
      <c r="C15651" s="15">
        <v>11642500</v>
      </c>
    </row>
    <row r="15652" spans="1:3" x14ac:dyDescent="0.3">
      <c r="A15652" s="38" t="s">
        <v>260</v>
      </c>
      <c r="B15652" s="15">
        <v>786495</v>
      </c>
      <c r="C15652" s="15">
        <v>12958059</v>
      </c>
    </row>
    <row r="15653" spans="1:3" x14ac:dyDescent="0.3">
      <c r="A15653" s="38" t="s">
        <v>262</v>
      </c>
      <c r="B15653" s="15">
        <v>797725</v>
      </c>
      <c r="C15653" s="15">
        <v>12367374</v>
      </c>
    </row>
    <row r="15654" spans="1:3" x14ac:dyDescent="0.3">
      <c r="A15654" s="38" t="s">
        <v>263</v>
      </c>
      <c r="B15654" s="15">
        <v>823000</v>
      </c>
      <c r="C15654" s="15">
        <v>11262719</v>
      </c>
    </row>
    <row r="15655" spans="1:3" x14ac:dyDescent="0.3">
      <c r="A15655" s="35" t="s">
        <v>273</v>
      </c>
      <c r="B15655" s="15"/>
      <c r="C15655" s="15"/>
    </row>
    <row r="15656" spans="1:3" x14ac:dyDescent="0.3">
      <c r="A15656" s="38" t="s">
        <v>245</v>
      </c>
      <c r="B15656" s="15">
        <v>746275</v>
      </c>
      <c r="C15656" s="15">
        <v>6378070</v>
      </c>
    </row>
    <row r="15657" spans="1:3" x14ac:dyDescent="0.3">
      <c r="A15657" s="38" t="s">
        <v>247</v>
      </c>
      <c r="B15657" s="15">
        <v>846950</v>
      </c>
      <c r="C15657" s="15">
        <v>7087288</v>
      </c>
    </row>
    <row r="15658" spans="1:3" x14ac:dyDescent="0.3">
      <c r="A15658" s="38" t="s">
        <v>249</v>
      </c>
      <c r="B15658" s="15">
        <v>904688</v>
      </c>
      <c r="C15658" s="15">
        <v>18838718</v>
      </c>
    </row>
    <row r="15659" spans="1:3" x14ac:dyDescent="0.3">
      <c r="A15659" s="38" t="s">
        <v>251</v>
      </c>
      <c r="B15659" s="15">
        <v>846750</v>
      </c>
      <c r="C15659" s="15">
        <v>15252759</v>
      </c>
    </row>
    <row r="15660" spans="1:3" x14ac:dyDescent="0.3">
      <c r="A15660" s="38" t="s">
        <v>254</v>
      </c>
      <c r="B15660" s="15">
        <v>904113</v>
      </c>
      <c r="C15660" s="15">
        <v>18055885</v>
      </c>
    </row>
    <row r="15661" spans="1:3" x14ac:dyDescent="0.3">
      <c r="A15661" s="38" t="s">
        <v>257</v>
      </c>
      <c r="B15661" s="15">
        <v>948650</v>
      </c>
      <c r="C15661" s="15">
        <v>23556682</v>
      </c>
    </row>
    <row r="15662" spans="1:3" x14ac:dyDescent="0.3">
      <c r="A15662" s="38" t="s">
        <v>252</v>
      </c>
      <c r="B15662" s="15">
        <v>877583</v>
      </c>
      <c r="C15662" s="15">
        <v>19487667</v>
      </c>
    </row>
    <row r="15663" spans="1:3" x14ac:dyDescent="0.3">
      <c r="A15663" s="38" t="s">
        <v>255</v>
      </c>
      <c r="B15663" s="15">
        <v>889500</v>
      </c>
      <c r="C15663" s="15">
        <v>24514234</v>
      </c>
    </row>
    <row r="15664" spans="1:3" x14ac:dyDescent="0.3">
      <c r="A15664" s="38" t="s">
        <v>258</v>
      </c>
      <c r="B15664" s="15">
        <v>904545</v>
      </c>
      <c r="C15664" s="15">
        <v>20747235</v>
      </c>
    </row>
    <row r="15665" spans="1:3" x14ac:dyDescent="0.3">
      <c r="A15665" s="38" t="s">
        <v>260</v>
      </c>
      <c r="B15665" s="15">
        <v>920200</v>
      </c>
      <c r="C15665" s="15">
        <v>14938950</v>
      </c>
    </row>
    <row r="15666" spans="1:3" x14ac:dyDescent="0.3">
      <c r="A15666" s="38" t="s">
        <v>262</v>
      </c>
      <c r="B15666" s="15">
        <v>938557</v>
      </c>
      <c r="C15666" s="15">
        <v>15995927</v>
      </c>
    </row>
    <row r="15667" spans="1:3" x14ac:dyDescent="0.3">
      <c r="A15667" s="38" t="s">
        <v>263</v>
      </c>
      <c r="B15667" s="15">
        <v>953515</v>
      </c>
      <c r="C15667" s="15">
        <v>16206710</v>
      </c>
    </row>
    <row r="15668" spans="1:3" x14ac:dyDescent="0.3">
      <c r="A15668" s="35" t="s">
        <v>274</v>
      </c>
      <c r="B15668" s="15"/>
      <c r="C15668" s="15"/>
    </row>
    <row r="15669" spans="1:3" x14ac:dyDescent="0.3">
      <c r="A15669" s="38" t="s">
        <v>245</v>
      </c>
      <c r="B15669" s="15">
        <v>910425</v>
      </c>
      <c r="C15669" s="15">
        <v>15349404</v>
      </c>
    </row>
    <row r="15670" spans="1:3" x14ac:dyDescent="0.3">
      <c r="A15670" s="38" t="s">
        <v>247</v>
      </c>
      <c r="B15670" s="15">
        <v>1031215</v>
      </c>
      <c r="C15670" s="15">
        <v>15373750</v>
      </c>
    </row>
    <row r="15671" spans="1:3" x14ac:dyDescent="0.3">
      <c r="A15671" s="38" t="s">
        <v>249</v>
      </c>
      <c r="B15671" s="15">
        <v>1040380</v>
      </c>
      <c r="C15671" s="15">
        <v>24225669</v>
      </c>
    </row>
    <row r="15672" spans="1:3" x14ac:dyDescent="0.3">
      <c r="A15672" s="38" t="s">
        <v>251</v>
      </c>
      <c r="B15672" s="15">
        <v>1012998</v>
      </c>
      <c r="C15672" s="15">
        <v>22480799</v>
      </c>
    </row>
    <row r="15673" spans="1:3" x14ac:dyDescent="0.3">
      <c r="A15673" s="38" t="s">
        <v>254</v>
      </c>
      <c r="B15673" s="15">
        <v>1026495</v>
      </c>
      <c r="C15673" s="15">
        <v>25914352</v>
      </c>
    </row>
    <row r="15674" spans="1:3" x14ac:dyDescent="0.3">
      <c r="A15674" s="38" t="s">
        <v>257</v>
      </c>
      <c r="B15674" s="15">
        <v>1006810</v>
      </c>
      <c r="C15674" s="15">
        <v>40221463</v>
      </c>
    </row>
    <row r="15675" spans="1:3" x14ac:dyDescent="0.3">
      <c r="A15675" s="38" t="s">
        <v>252</v>
      </c>
      <c r="B15675" s="15">
        <v>1039495</v>
      </c>
      <c r="C15675" s="15">
        <v>19647694</v>
      </c>
    </row>
    <row r="15676" spans="1:3" x14ac:dyDescent="0.3">
      <c r="A15676" s="38" t="s">
        <v>255</v>
      </c>
      <c r="B15676" s="15">
        <v>1009000</v>
      </c>
      <c r="C15676" s="15">
        <v>24471995</v>
      </c>
    </row>
    <row r="15677" spans="1:3" x14ac:dyDescent="0.3">
      <c r="A15677" s="38" t="s">
        <v>258</v>
      </c>
      <c r="B15677" s="15">
        <v>1079995</v>
      </c>
      <c r="C15677" s="15">
        <v>23834829</v>
      </c>
    </row>
    <row r="15678" spans="1:3" x14ac:dyDescent="0.3">
      <c r="A15678" s="38" t="s">
        <v>260</v>
      </c>
      <c r="B15678" s="15">
        <v>965750</v>
      </c>
      <c r="C15678" s="15">
        <v>22851020</v>
      </c>
    </row>
    <row r="15679" spans="1:3" x14ac:dyDescent="0.3">
      <c r="A15679" s="38" t="s">
        <v>262</v>
      </c>
      <c r="B15679" s="15">
        <v>992950</v>
      </c>
      <c r="C15679" s="15">
        <v>16681165</v>
      </c>
    </row>
    <row r="15680" spans="1:3" x14ac:dyDescent="0.3">
      <c r="A15680" s="38" t="s">
        <v>263</v>
      </c>
      <c r="B15680" s="15">
        <v>1032141</v>
      </c>
      <c r="C15680" s="15">
        <v>16455409</v>
      </c>
    </row>
    <row r="15681" spans="1:3" x14ac:dyDescent="0.3">
      <c r="A15681" s="35" t="s">
        <v>275</v>
      </c>
      <c r="B15681" s="15"/>
      <c r="C15681" s="15"/>
    </row>
    <row r="15682" spans="1:3" x14ac:dyDescent="0.3">
      <c r="A15682" s="38" t="s">
        <v>245</v>
      </c>
      <c r="B15682" s="15">
        <v>1045949</v>
      </c>
      <c r="C15682" s="15">
        <v>14625106</v>
      </c>
    </row>
    <row r="15683" spans="1:3" x14ac:dyDescent="0.3">
      <c r="A15683" s="38" t="s">
        <v>247</v>
      </c>
      <c r="B15683" s="15">
        <v>1023650</v>
      </c>
      <c r="C15683" s="15">
        <v>13989190</v>
      </c>
    </row>
    <row r="15684" spans="1:3" x14ac:dyDescent="0.3">
      <c r="A15684" s="38" t="s">
        <v>249</v>
      </c>
      <c r="B15684" s="15">
        <v>1083870</v>
      </c>
      <c r="C15684" s="15">
        <v>23978980</v>
      </c>
    </row>
    <row r="15685" spans="1:3" x14ac:dyDescent="0.3">
      <c r="A15685" s="38" t="s">
        <v>251</v>
      </c>
      <c r="B15685" s="15">
        <v>1087448</v>
      </c>
      <c r="C15685" s="15">
        <v>23178678</v>
      </c>
    </row>
    <row r="15686" spans="1:3" x14ac:dyDescent="0.3">
      <c r="A15686" s="38" t="s">
        <v>254</v>
      </c>
      <c r="B15686" s="15">
        <v>1140995</v>
      </c>
      <c r="C15686" s="15">
        <v>20579799</v>
      </c>
    </row>
    <row r="15687" spans="1:3" x14ac:dyDescent="0.3">
      <c r="A15687" s="38" t="s">
        <v>257</v>
      </c>
      <c r="B15687" s="15">
        <v>1087493</v>
      </c>
      <c r="C15687" s="15">
        <v>28060828</v>
      </c>
    </row>
    <row r="15688" spans="1:3" x14ac:dyDescent="0.3">
      <c r="A15688" s="38" t="s">
        <v>252</v>
      </c>
      <c r="B15688" s="15">
        <v>1130900</v>
      </c>
      <c r="C15688" s="15">
        <v>33367785</v>
      </c>
    </row>
    <row r="15689" spans="1:3" x14ac:dyDescent="0.3">
      <c r="A15689" s="38" t="s">
        <v>255</v>
      </c>
      <c r="B15689" s="15">
        <v>1102995</v>
      </c>
      <c r="C15689" s="15">
        <v>33376468</v>
      </c>
    </row>
    <row r="15690" spans="1:3" x14ac:dyDescent="0.3">
      <c r="A15690" s="38" t="s">
        <v>258</v>
      </c>
      <c r="B15690" s="15">
        <v>1132245</v>
      </c>
      <c r="C15690" s="15">
        <v>26654229</v>
      </c>
    </row>
    <row r="15691" spans="1:3" x14ac:dyDescent="0.3">
      <c r="A15691" s="38" t="s">
        <v>260</v>
      </c>
      <c r="B15691" s="15">
        <v>1101949</v>
      </c>
      <c r="C15691" s="15">
        <v>22231243</v>
      </c>
    </row>
    <row r="15692" spans="1:3" x14ac:dyDescent="0.3">
      <c r="A15692" s="38" t="s">
        <v>262</v>
      </c>
      <c r="B15692" s="15">
        <v>1169750</v>
      </c>
      <c r="C15692" s="15">
        <v>15101350</v>
      </c>
    </row>
    <row r="15693" spans="1:3" x14ac:dyDescent="0.3">
      <c r="A15693" s="14">
        <v>94</v>
      </c>
      <c r="B15693" s="15">
        <v>62257202</v>
      </c>
      <c r="C15693" s="15">
        <v>1621078100</v>
      </c>
    </row>
    <row r="15694" spans="1:3" x14ac:dyDescent="0.3">
      <c r="A15694" s="35" t="s">
        <v>243</v>
      </c>
      <c r="B15694" s="15"/>
      <c r="C15694" s="15"/>
    </row>
    <row r="15695" spans="1:3" x14ac:dyDescent="0.3">
      <c r="A15695" s="38" t="s">
        <v>245</v>
      </c>
      <c r="B15695" s="15">
        <v>189950</v>
      </c>
      <c r="C15695" s="15">
        <v>6989555</v>
      </c>
    </row>
    <row r="15696" spans="1:3" x14ac:dyDescent="0.3">
      <c r="A15696" s="38" t="s">
        <v>247</v>
      </c>
      <c r="B15696" s="15">
        <v>248500</v>
      </c>
      <c r="C15696" s="15">
        <v>9550004</v>
      </c>
    </row>
    <row r="15697" spans="1:3" x14ac:dyDescent="0.3">
      <c r="A15697" s="38" t="s">
        <v>249</v>
      </c>
      <c r="B15697" s="15">
        <v>205000</v>
      </c>
      <c r="C15697" s="15">
        <v>9574250</v>
      </c>
    </row>
    <row r="15698" spans="1:3" x14ac:dyDescent="0.3">
      <c r="A15698" s="38" t="s">
        <v>251</v>
      </c>
      <c r="B15698" s="15">
        <v>254950</v>
      </c>
      <c r="C15698" s="15">
        <v>13171087</v>
      </c>
    </row>
    <row r="15699" spans="1:3" x14ac:dyDescent="0.3">
      <c r="A15699" s="38" t="s">
        <v>254</v>
      </c>
      <c r="B15699" s="15">
        <v>239650</v>
      </c>
      <c r="C15699" s="15">
        <v>14641290</v>
      </c>
    </row>
    <row r="15700" spans="1:3" x14ac:dyDescent="0.3">
      <c r="A15700" s="38" t="s">
        <v>257</v>
      </c>
      <c r="B15700" s="15">
        <v>236950</v>
      </c>
      <c r="C15700" s="15">
        <v>12872767</v>
      </c>
    </row>
    <row r="15701" spans="1:3" x14ac:dyDescent="0.3">
      <c r="A15701" s="38" t="s">
        <v>252</v>
      </c>
      <c r="B15701" s="15">
        <v>237475</v>
      </c>
      <c r="C15701" s="15">
        <v>8121322</v>
      </c>
    </row>
    <row r="15702" spans="1:3" x14ac:dyDescent="0.3">
      <c r="A15702" s="38" t="s">
        <v>255</v>
      </c>
      <c r="B15702" s="15">
        <v>239950</v>
      </c>
      <c r="C15702" s="15">
        <v>9466555</v>
      </c>
    </row>
    <row r="15703" spans="1:3" x14ac:dyDescent="0.3">
      <c r="A15703" s="38" t="s">
        <v>258</v>
      </c>
      <c r="B15703" s="15">
        <v>222750</v>
      </c>
      <c r="C15703" s="15">
        <v>7938301</v>
      </c>
    </row>
    <row r="15704" spans="1:3" x14ac:dyDescent="0.3">
      <c r="A15704" s="38" t="s">
        <v>260</v>
      </c>
      <c r="B15704" s="15">
        <v>202500</v>
      </c>
      <c r="C15704" s="15">
        <v>8889340</v>
      </c>
    </row>
    <row r="15705" spans="1:3" x14ac:dyDescent="0.3">
      <c r="A15705" s="38" t="s">
        <v>262</v>
      </c>
      <c r="B15705" s="15">
        <v>183500</v>
      </c>
      <c r="C15705" s="15">
        <v>2727350</v>
      </c>
    </row>
    <row r="15706" spans="1:3" x14ac:dyDescent="0.3">
      <c r="A15706" s="38" t="s">
        <v>263</v>
      </c>
      <c r="B15706" s="15">
        <v>214950</v>
      </c>
      <c r="C15706" s="15">
        <v>6894601</v>
      </c>
    </row>
    <row r="15707" spans="1:3" x14ac:dyDescent="0.3">
      <c r="A15707" s="35" t="s">
        <v>259</v>
      </c>
      <c r="B15707" s="15"/>
      <c r="C15707" s="15"/>
    </row>
    <row r="15708" spans="1:3" x14ac:dyDescent="0.3">
      <c r="A15708" s="38" t="s">
        <v>245</v>
      </c>
      <c r="B15708" s="15">
        <v>201900</v>
      </c>
      <c r="C15708" s="15">
        <v>6488119</v>
      </c>
    </row>
    <row r="15709" spans="1:3" x14ac:dyDescent="0.3">
      <c r="A15709" s="38" t="s">
        <v>247</v>
      </c>
      <c r="B15709" s="15">
        <v>230000</v>
      </c>
      <c r="C15709" s="15">
        <v>6690250</v>
      </c>
    </row>
    <row r="15710" spans="1:3" x14ac:dyDescent="0.3">
      <c r="A15710" s="38" t="s">
        <v>249</v>
      </c>
      <c r="B15710" s="15">
        <v>252450</v>
      </c>
      <c r="C15710" s="15">
        <v>9276603</v>
      </c>
    </row>
    <row r="15711" spans="1:3" x14ac:dyDescent="0.3">
      <c r="A15711" s="38" t="s">
        <v>251</v>
      </c>
      <c r="B15711" s="15">
        <v>249000</v>
      </c>
      <c r="C15711" s="15">
        <v>7351873</v>
      </c>
    </row>
    <row r="15712" spans="1:3" x14ac:dyDescent="0.3">
      <c r="A15712" s="38" t="s">
        <v>254</v>
      </c>
      <c r="B15712" s="15">
        <v>254975</v>
      </c>
      <c r="C15712" s="15">
        <v>12007200</v>
      </c>
    </row>
    <row r="15713" spans="1:3" x14ac:dyDescent="0.3">
      <c r="A15713" s="38" t="s">
        <v>257</v>
      </c>
      <c r="B15713" s="15">
        <v>273000</v>
      </c>
      <c r="C15713" s="15">
        <v>12719044</v>
      </c>
    </row>
    <row r="15714" spans="1:3" x14ac:dyDescent="0.3">
      <c r="A15714" s="38" t="s">
        <v>252</v>
      </c>
      <c r="B15714" s="15">
        <v>234500</v>
      </c>
      <c r="C15714" s="15">
        <v>12227540</v>
      </c>
    </row>
    <row r="15715" spans="1:3" x14ac:dyDescent="0.3">
      <c r="A15715" s="38" t="s">
        <v>255</v>
      </c>
      <c r="B15715" s="15">
        <v>242500</v>
      </c>
      <c r="C15715" s="15">
        <v>11701900</v>
      </c>
    </row>
    <row r="15716" spans="1:3" x14ac:dyDescent="0.3">
      <c r="A15716" s="38" t="s">
        <v>258</v>
      </c>
      <c r="B15716" s="15">
        <v>275250</v>
      </c>
      <c r="C15716" s="15">
        <v>9084958</v>
      </c>
    </row>
    <row r="15717" spans="1:3" x14ac:dyDescent="0.3">
      <c r="A15717" s="38" t="s">
        <v>260</v>
      </c>
      <c r="B15717" s="15">
        <v>257850</v>
      </c>
      <c r="C15717" s="15">
        <v>12272935</v>
      </c>
    </row>
    <row r="15718" spans="1:3" x14ac:dyDescent="0.3">
      <c r="A15718" s="38" t="s">
        <v>262</v>
      </c>
      <c r="B15718" s="15">
        <v>245000</v>
      </c>
      <c r="C15718" s="15">
        <v>11139025</v>
      </c>
    </row>
    <row r="15719" spans="1:3" x14ac:dyDescent="0.3">
      <c r="A15719" s="38" t="s">
        <v>263</v>
      </c>
      <c r="B15719" s="15">
        <v>278950</v>
      </c>
      <c r="C15719" s="15">
        <v>11086650</v>
      </c>
    </row>
    <row r="15720" spans="1:3" x14ac:dyDescent="0.3">
      <c r="A15720" s="35" t="s">
        <v>265</v>
      </c>
      <c r="B15720" s="15"/>
      <c r="C15720" s="15"/>
    </row>
    <row r="15721" spans="1:3" x14ac:dyDescent="0.3">
      <c r="A15721" s="38" t="s">
        <v>245</v>
      </c>
      <c r="B15721" s="15">
        <v>232750</v>
      </c>
      <c r="C15721" s="15">
        <v>4251940</v>
      </c>
    </row>
    <row r="15722" spans="1:3" x14ac:dyDescent="0.3">
      <c r="A15722" s="38" t="s">
        <v>247</v>
      </c>
      <c r="B15722" s="15">
        <v>255000</v>
      </c>
      <c r="C15722" s="15">
        <v>5936801</v>
      </c>
    </row>
    <row r="15723" spans="1:3" x14ac:dyDescent="0.3">
      <c r="A15723" s="38" t="s">
        <v>249</v>
      </c>
      <c r="B15723" s="15">
        <v>298950</v>
      </c>
      <c r="C15723" s="15">
        <v>9608105</v>
      </c>
    </row>
    <row r="15724" spans="1:3" x14ac:dyDescent="0.3">
      <c r="A15724" s="38" t="s">
        <v>251</v>
      </c>
      <c r="B15724" s="15">
        <v>292650</v>
      </c>
      <c r="C15724" s="15">
        <v>11599995</v>
      </c>
    </row>
    <row r="15725" spans="1:3" x14ac:dyDescent="0.3">
      <c r="A15725" s="38" t="s">
        <v>254</v>
      </c>
      <c r="B15725" s="15">
        <v>305000</v>
      </c>
      <c r="C15725" s="15">
        <v>8122179</v>
      </c>
    </row>
    <row r="15726" spans="1:3" x14ac:dyDescent="0.3">
      <c r="A15726" s="38" t="s">
        <v>257</v>
      </c>
      <c r="B15726" s="15">
        <v>321000</v>
      </c>
      <c r="C15726" s="15">
        <v>12259049</v>
      </c>
    </row>
    <row r="15727" spans="1:3" x14ac:dyDescent="0.3">
      <c r="A15727" s="38" t="s">
        <v>252</v>
      </c>
      <c r="B15727" s="15">
        <v>313250</v>
      </c>
      <c r="C15727" s="15">
        <v>11492400</v>
      </c>
    </row>
    <row r="15728" spans="1:3" x14ac:dyDescent="0.3">
      <c r="A15728" s="38" t="s">
        <v>255</v>
      </c>
      <c r="B15728" s="15">
        <v>324975</v>
      </c>
      <c r="C15728" s="15">
        <v>17234406</v>
      </c>
    </row>
    <row r="15729" spans="1:3" x14ac:dyDescent="0.3">
      <c r="A15729" s="38" t="s">
        <v>258</v>
      </c>
      <c r="B15729" s="15">
        <v>272000</v>
      </c>
      <c r="C15729" s="15">
        <v>14445450</v>
      </c>
    </row>
    <row r="15730" spans="1:3" x14ac:dyDescent="0.3">
      <c r="A15730" s="38" t="s">
        <v>260</v>
      </c>
      <c r="B15730" s="15">
        <v>322750</v>
      </c>
      <c r="C15730" s="15">
        <v>11238600</v>
      </c>
    </row>
    <row r="15731" spans="1:3" x14ac:dyDescent="0.3">
      <c r="A15731" s="38" t="s">
        <v>262</v>
      </c>
      <c r="B15731" s="15">
        <v>295000</v>
      </c>
      <c r="C15731" s="15">
        <v>11970550</v>
      </c>
    </row>
    <row r="15732" spans="1:3" x14ac:dyDescent="0.3">
      <c r="A15732" s="38" t="s">
        <v>263</v>
      </c>
      <c r="B15732" s="15">
        <v>293500</v>
      </c>
      <c r="C15732" s="15">
        <v>8064250</v>
      </c>
    </row>
    <row r="15733" spans="1:3" x14ac:dyDescent="0.3">
      <c r="A15733" s="35" t="s">
        <v>244</v>
      </c>
      <c r="B15733" s="15"/>
      <c r="C15733" s="15"/>
    </row>
    <row r="15734" spans="1:3" x14ac:dyDescent="0.3">
      <c r="A15734" s="38" t="s">
        <v>245</v>
      </c>
      <c r="B15734" s="15">
        <v>274500</v>
      </c>
      <c r="C15734" s="15">
        <v>6672850</v>
      </c>
    </row>
    <row r="15735" spans="1:3" x14ac:dyDescent="0.3">
      <c r="A15735" s="38" t="s">
        <v>247</v>
      </c>
      <c r="B15735" s="15">
        <v>310000</v>
      </c>
      <c r="C15735" s="15">
        <v>10185005</v>
      </c>
    </row>
    <row r="15736" spans="1:3" x14ac:dyDescent="0.3">
      <c r="A15736" s="38" t="s">
        <v>249</v>
      </c>
      <c r="B15736" s="15">
        <v>322900</v>
      </c>
      <c r="C15736" s="15">
        <v>11539171</v>
      </c>
    </row>
    <row r="15737" spans="1:3" x14ac:dyDescent="0.3">
      <c r="A15737" s="38" t="s">
        <v>251</v>
      </c>
      <c r="B15737" s="15">
        <v>283975</v>
      </c>
      <c r="C15737" s="15">
        <v>8103050</v>
      </c>
    </row>
    <row r="15738" spans="1:3" x14ac:dyDescent="0.3">
      <c r="A15738" s="38" t="s">
        <v>254</v>
      </c>
      <c r="B15738" s="15">
        <v>293900</v>
      </c>
      <c r="C15738" s="15">
        <v>10451400</v>
      </c>
    </row>
    <row r="15739" spans="1:3" x14ac:dyDescent="0.3">
      <c r="A15739" s="38" t="s">
        <v>257</v>
      </c>
      <c r="B15739" s="15">
        <v>342900</v>
      </c>
      <c r="C15739" s="15">
        <v>14751850</v>
      </c>
    </row>
    <row r="15740" spans="1:3" x14ac:dyDescent="0.3">
      <c r="A15740" s="38" t="s">
        <v>252</v>
      </c>
      <c r="B15740" s="15">
        <v>305975</v>
      </c>
      <c r="C15740" s="15">
        <v>16504720</v>
      </c>
    </row>
    <row r="15741" spans="1:3" x14ac:dyDescent="0.3">
      <c r="A15741" s="38" t="s">
        <v>255</v>
      </c>
      <c r="B15741" s="15">
        <v>353500</v>
      </c>
      <c r="C15741" s="15">
        <v>11880650</v>
      </c>
    </row>
    <row r="15742" spans="1:3" x14ac:dyDescent="0.3">
      <c r="A15742" s="38" t="s">
        <v>258</v>
      </c>
      <c r="B15742" s="15">
        <v>350000</v>
      </c>
      <c r="C15742" s="15">
        <v>8586660</v>
      </c>
    </row>
    <row r="15743" spans="1:3" x14ac:dyDescent="0.3">
      <c r="A15743" s="38" t="s">
        <v>260</v>
      </c>
      <c r="B15743" s="15">
        <v>367000</v>
      </c>
      <c r="C15743" s="15">
        <v>7777500</v>
      </c>
    </row>
    <row r="15744" spans="1:3" x14ac:dyDescent="0.3">
      <c r="A15744" s="38" t="s">
        <v>262</v>
      </c>
      <c r="B15744" s="15">
        <v>303250</v>
      </c>
      <c r="C15744" s="15">
        <v>10743659</v>
      </c>
    </row>
    <row r="15745" spans="1:3" x14ac:dyDescent="0.3">
      <c r="A15745" s="38" t="s">
        <v>263</v>
      </c>
      <c r="B15745" s="15">
        <v>382475</v>
      </c>
      <c r="C15745" s="15">
        <v>9944490</v>
      </c>
    </row>
    <row r="15746" spans="1:3" x14ac:dyDescent="0.3">
      <c r="A15746" s="35" t="s">
        <v>256</v>
      </c>
      <c r="B15746" s="15"/>
      <c r="C15746" s="15"/>
    </row>
    <row r="15747" spans="1:3" x14ac:dyDescent="0.3">
      <c r="A15747" s="38" t="s">
        <v>245</v>
      </c>
      <c r="B15747" s="15">
        <v>314250</v>
      </c>
      <c r="C15747" s="15">
        <v>7116700</v>
      </c>
    </row>
    <row r="15748" spans="1:3" x14ac:dyDescent="0.3">
      <c r="A15748" s="38" t="s">
        <v>247</v>
      </c>
      <c r="B15748" s="15">
        <v>279950</v>
      </c>
      <c r="C15748" s="15">
        <v>4783450</v>
      </c>
    </row>
    <row r="15749" spans="1:3" x14ac:dyDescent="0.3">
      <c r="A15749" s="38" t="s">
        <v>249</v>
      </c>
      <c r="B15749" s="15">
        <v>317500</v>
      </c>
      <c r="C15749" s="15">
        <v>12125300</v>
      </c>
    </row>
    <row r="15750" spans="1:3" x14ac:dyDescent="0.3">
      <c r="A15750" s="38" t="s">
        <v>251</v>
      </c>
      <c r="B15750" s="15">
        <v>345000</v>
      </c>
      <c r="C15750" s="15">
        <v>4132850</v>
      </c>
    </row>
    <row r="15751" spans="1:3" x14ac:dyDescent="0.3">
      <c r="A15751" s="38" t="s">
        <v>254</v>
      </c>
      <c r="B15751" s="15">
        <v>299250</v>
      </c>
      <c r="C15751" s="15">
        <v>9879100</v>
      </c>
    </row>
    <row r="15752" spans="1:3" x14ac:dyDescent="0.3">
      <c r="A15752" s="38" t="s">
        <v>257</v>
      </c>
      <c r="B15752" s="15">
        <v>385000</v>
      </c>
      <c r="C15752" s="15">
        <v>9488350</v>
      </c>
    </row>
    <row r="15753" spans="1:3" x14ac:dyDescent="0.3">
      <c r="A15753" s="38" t="s">
        <v>252</v>
      </c>
      <c r="B15753" s="15">
        <v>349950</v>
      </c>
      <c r="C15753" s="15">
        <v>7554999</v>
      </c>
    </row>
    <row r="15754" spans="1:3" x14ac:dyDescent="0.3">
      <c r="A15754" s="38" t="s">
        <v>255</v>
      </c>
      <c r="B15754" s="15">
        <v>368975</v>
      </c>
      <c r="C15754" s="15">
        <v>8562400</v>
      </c>
    </row>
    <row r="15755" spans="1:3" x14ac:dyDescent="0.3">
      <c r="A15755" s="38" t="s">
        <v>258</v>
      </c>
      <c r="B15755" s="15">
        <v>448950</v>
      </c>
      <c r="C15755" s="15">
        <v>5034360</v>
      </c>
    </row>
    <row r="15756" spans="1:3" x14ac:dyDescent="0.3">
      <c r="A15756" s="38" t="s">
        <v>260</v>
      </c>
      <c r="B15756" s="15">
        <v>346200</v>
      </c>
      <c r="C15756" s="15">
        <v>8346000</v>
      </c>
    </row>
    <row r="15757" spans="1:3" x14ac:dyDescent="0.3">
      <c r="A15757" s="38" t="s">
        <v>262</v>
      </c>
      <c r="B15757" s="15">
        <v>383000</v>
      </c>
      <c r="C15757" s="15">
        <v>7004350</v>
      </c>
    </row>
    <row r="15758" spans="1:3" x14ac:dyDescent="0.3">
      <c r="A15758" s="38" t="s">
        <v>263</v>
      </c>
      <c r="B15758" s="15">
        <v>300500</v>
      </c>
      <c r="C15758" s="15">
        <v>5612300</v>
      </c>
    </row>
    <row r="15759" spans="1:3" x14ac:dyDescent="0.3">
      <c r="A15759" s="35" t="s">
        <v>261</v>
      </c>
      <c r="B15759" s="15"/>
      <c r="C15759" s="15"/>
    </row>
    <row r="15760" spans="1:3" x14ac:dyDescent="0.3">
      <c r="A15760" s="38" t="s">
        <v>245</v>
      </c>
      <c r="B15760" s="15">
        <v>294975</v>
      </c>
      <c r="C15760" s="15">
        <v>4381800</v>
      </c>
    </row>
    <row r="15761" spans="1:3" x14ac:dyDescent="0.3">
      <c r="A15761" s="38" t="s">
        <v>247</v>
      </c>
      <c r="B15761" s="15">
        <v>330500</v>
      </c>
      <c r="C15761" s="15">
        <v>5529044</v>
      </c>
    </row>
    <row r="15762" spans="1:3" x14ac:dyDescent="0.3">
      <c r="A15762" s="38" t="s">
        <v>249</v>
      </c>
      <c r="B15762" s="15">
        <v>293500</v>
      </c>
      <c r="C15762" s="15">
        <v>3693450</v>
      </c>
    </row>
    <row r="15763" spans="1:3" x14ac:dyDescent="0.3">
      <c r="A15763" s="38" t="s">
        <v>251</v>
      </c>
      <c r="B15763" s="15">
        <v>337000</v>
      </c>
      <c r="C15763" s="15">
        <v>6356250</v>
      </c>
    </row>
    <row r="15764" spans="1:3" x14ac:dyDescent="0.3">
      <c r="A15764" s="38" t="s">
        <v>254</v>
      </c>
      <c r="B15764" s="15">
        <v>317500</v>
      </c>
      <c r="C15764" s="15">
        <v>3675150</v>
      </c>
    </row>
    <row r="15765" spans="1:3" x14ac:dyDescent="0.3">
      <c r="A15765" s="38" t="s">
        <v>257</v>
      </c>
      <c r="B15765" s="15">
        <v>290000</v>
      </c>
      <c r="C15765" s="15">
        <v>4479700</v>
      </c>
    </row>
    <row r="15766" spans="1:3" x14ac:dyDescent="0.3">
      <c r="A15766" s="38" t="s">
        <v>252</v>
      </c>
      <c r="B15766" s="15">
        <v>327500</v>
      </c>
      <c r="C15766" s="15">
        <v>4878392</v>
      </c>
    </row>
    <row r="15767" spans="1:3" x14ac:dyDescent="0.3">
      <c r="A15767" s="38" t="s">
        <v>255</v>
      </c>
      <c r="B15767" s="15">
        <v>281000</v>
      </c>
      <c r="C15767" s="15">
        <v>4610200</v>
      </c>
    </row>
    <row r="15768" spans="1:3" x14ac:dyDescent="0.3">
      <c r="A15768" s="38" t="s">
        <v>258</v>
      </c>
      <c r="B15768" s="15">
        <v>287450</v>
      </c>
      <c r="C15768" s="15">
        <v>6613519</v>
      </c>
    </row>
    <row r="15769" spans="1:3" x14ac:dyDescent="0.3">
      <c r="A15769" s="38" t="s">
        <v>260</v>
      </c>
      <c r="B15769" s="15">
        <v>386500</v>
      </c>
      <c r="C15769" s="15">
        <v>6626955</v>
      </c>
    </row>
    <row r="15770" spans="1:3" x14ac:dyDescent="0.3">
      <c r="A15770" s="38" t="s">
        <v>262</v>
      </c>
      <c r="B15770" s="15">
        <v>303500</v>
      </c>
      <c r="C15770" s="15">
        <v>3165850</v>
      </c>
    </row>
    <row r="15771" spans="1:3" x14ac:dyDescent="0.3">
      <c r="A15771" s="38" t="s">
        <v>263</v>
      </c>
      <c r="B15771" s="15">
        <v>342000</v>
      </c>
      <c r="C15771" s="15">
        <v>3655400</v>
      </c>
    </row>
    <row r="15772" spans="1:3" x14ac:dyDescent="0.3">
      <c r="A15772" s="35" t="s">
        <v>264</v>
      </c>
      <c r="B15772" s="15"/>
      <c r="C15772" s="15"/>
    </row>
    <row r="15773" spans="1:3" x14ac:dyDescent="0.3">
      <c r="A15773" s="38" t="s">
        <v>245</v>
      </c>
      <c r="B15773" s="15">
        <v>263500</v>
      </c>
      <c r="C15773" s="15">
        <v>527000</v>
      </c>
    </row>
    <row r="15774" spans="1:3" x14ac:dyDescent="0.3">
      <c r="A15774" s="38" t="s">
        <v>247</v>
      </c>
      <c r="B15774" s="15">
        <v>275000</v>
      </c>
      <c r="C15774" s="15">
        <v>3821500</v>
      </c>
    </row>
    <row r="15775" spans="1:3" x14ac:dyDescent="0.3">
      <c r="A15775" s="38" t="s">
        <v>249</v>
      </c>
      <c r="B15775" s="15">
        <v>332500</v>
      </c>
      <c r="C15775" s="15">
        <v>6238800</v>
      </c>
    </row>
    <row r="15776" spans="1:3" x14ac:dyDescent="0.3">
      <c r="A15776" s="38" t="s">
        <v>251</v>
      </c>
      <c r="B15776" s="15">
        <v>300000</v>
      </c>
      <c r="C15776" s="15">
        <v>3615500</v>
      </c>
    </row>
    <row r="15777" spans="1:3" x14ac:dyDescent="0.3">
      <c r="A15777" s="38" t="s">
        <v>254</v>
      </c>
      <c r="B15777" s="15">
        <v>330000</v>
      </c>
      <c r="C15777" s="15">
        <v>4836500</v>
      </c>
    </row>
    <row r="15778" spans="1:3" x14ac:dyDescent="0.3">
      <c r="A15778" s="38" t="s">
        <v>257</v>
      </c>
      <c r="B15778" s="15">
        <v>309000</v>
      </c>
      <c r="C15778" s="15">
        <v>6078500</v>
      </c>
    </row>
    <row r="15779" spans="1:3" x14ac:dyDescent="0.3">
      <c r="A15779" s="38" t="s">
        <v>252</v>
      </c>
      <c r="B15779" s="15">
        <v>247000</v>
      </c>
      <c r="C15779" s="15">
        <v>6094100</v>
      </c>
    </row>
    <row r="15780" spans="1:3" x14ac:dyDescent="0.3">
      <c r="A15780" s="38" t="s">
        <v>255</v>
      </c>
      <c r="B15780" s="15">
        <v>299950</v>
      </c>
      <c r="C15780" s="15">
        <v>7560271</v>
      </c>
    </row>
    <row r="15781" spans="1:3" x14ac:dyDescent="0.3">
      <c r="A15781" s="38" t="s">
        <v>258</v>
      </c>
      <c r="B15781" s="15">
        <v>231000</v>
      </c>
      <c r="C15781" s="15">
        <v>2820850</v>
      </c>
    </row>
    <row r="15782" spans="1:3" x14ac:dyDescent="0.3">
      <c r="A15782" s="38" t="s">
        <v>260</v>
      </c>
      <c r="B15782" s="15">
        <v>301000</v>
      </c>
      <c r="C15782" s="15">
        <v>7019750</v>
      </c>
    </row>
    <row r="15783" spans="1:3" x14ac:dyDescent="0.3">
      <c r="A15783" s="38" t="s">
        <v>262</v>
      </c>
      <c r="B15783" s="15">
        <v>240000</v>
      </c>
      <c r="C15783" s="15">
        <v>4514440</v>
      </c>
    </row>
    <row r="15784" spans="1:3" x14ac:dyDescent="0.3">
      <c r="A15784" s="38" t="s">
        <v>263</v>
      </c>
      <c r="B15784" s="15">
        <v>225000</v>
      </c>
      <c r="C15784" s="15">
        <v>5267850</v>
      </c>
    </row>
    <row r="15785" spans="1:3" x14ac:dyDescent="0.3">
      <c r="A15785" s="35" t="s">
        <v>266</v>
      </c>
      <c r="B15785" s="15"/>
      <c r="C15785" s="15"/>
    </row>
    <row r="15786" spans="1:3" x14ac:dyDescent="0.3">
      <c r="A15786" s="38" t="s">
        <v>245</v>
      </c>
      <c r="B15786" s="15">
        <v>285000</v>
      </c>
      <c r="C15786" s="15">
        <v>2238700</v>
      </c>
    </row>
    <row r="15787" spans="1:3" x14ac:dyDescent="0.3">
      <c r="A15787" s="38" t="s">
        <v>247</v>
      </c>
      <c r="B15787" s="15">
        <v>232000</v>
      </c>
      <c r="C15787" s="15">
        <v>2227150</v>
      </c>
    </row>
    <row r="15788" spans="1:3" x14ac:dyDescent="0.3">
      <c r="A15788" s="38" t="s">
        <v>249</v>
      </c>
      <c r="B15788" s="15">
        <v>217900</v>
      </c>
      <c r="C15788" s="15">
        <v>5485250</v>
      </c>
    </row>
    <row r="15789" spans="1:3" x14ac:dyDescent="0.3">
      <c r="A15789" s="38" t="s">
        <v>251</v>
      </c>
      <c r="B15789" s="15">
        <v>290000</v>
      </c>
      <c r="C15789" s="15">
        <v>4736250</v>
      </c>
    </row>
    <row r="15790" spans="1:3" x14ac:dyDescent="0.3">
      <c r="A15790" s="38" t="s">
        <v>254</v>
      </c>
      <c r="B15790" s="15">
        <v>299950</v>
      </c>
      <c r="C15790" s="15">
        <v>5946400</v>
      </c>
    </row>
    <row r="15791" spans="1:3" x14ac:dyDescent="0.3">
      <c r="A15791" s="38" t="s">
        <v>257</v>
      </c>
      <c r="B15791" s="15">
        <v>223200</v>
      </c>
      <c r="C15791" s="15">
        <v>7046626</v>
      </c>
    </row>
    <row r="15792" spans="1:3" x14ac:dyDescent="0.3">
      <c r="A15792" s="38" t="s">
        <v>252</v>
      </c>
      <c r="B15792" s="15">
        <v>303000</v>
      </c>
      <c r="C15792" s="15">
        <v>4248450</v>
      </c>
    </row>
    <row r="15793" spans="1:3" x14ac:dyDescent="0.3">
      <c r="A15793" s="38" t="s">
        <v>255</v>
      </c>
      <c r="B15793" s="15">
        <v>247000</v>
      </c>
      <c r="C15793" s="15">
        <v>3807500</v>
      </c>
    </row>
    <row r="15794" spans="1:3" x14ac:dyDescent="0.3">
      <c r="A15794" s="38" t="s">
        <v>258</v>
      </c>
      <c r="B15794" s="15">
        <v>250000</v>
      </c>
      <c r="C15794" s="15">
        <v>5283100</v>
      </c>
    </row>
    <row r="15795" spans="1:3" x14ac:dyDescent="0.3">
      <c r="A15795" s="38" t="s">
        <v>260</v>
      </c>
      <c r="B15795" s="15">
        <v>286033</v>
      </c>
      <c r="C15795" s="15">
        <v>3766733</v>
      </c>
    </row>
    <row r="15796" spans="1:3" x14ac:dyDescent="0.3">
      <c r="A15796" s="38" t="s">
        <v>262</v>
      </c>
      <c r="B15796" s="15">
        <v>209000</v>
      </c>
      <c r="C15796" s="15">
        <v>2960750</v>
      </c>
    </row>
    <row r="15797" spans="1:3" x14ac:dyDescent="0.3">
      <c r="A15797" s="38" t="s">
        <v>263</v>
      </c>
      <c r="B15797" s="15">
        <v>351900</v>
      </c>
      <c r="C15797" s="15">
        <v>5222060</v>
      </c>
    </row>
    <row r="15798" spans="1:3" x14ac:dyDescent="0.3">
      <c r="A15798" s="35" t="s">
        <v>267</v>
      </c>
      <c r="B15798" s="15"/>
      <c r="C15798" s="15"/>
    </row>
    <row r="15799" spans="1:3" x14ac:dyDescent="0.3">
      <c r="A15799" s="38" t="s">
        <v>245</v>
      </c>
      <c r="B15799" s="15">
        <v>173335</v>
      </c>
      <c r="C15799" s="15">
        <v>2411235</v>
      </c>
    </row>
    <row r="15800" spans="1:3" x14ac:dyDescent="0.3">
      <c r="A15800" s="38" t="s">
        <v>247</v>
      </c>
      <c r="B15800" s="15">
        <v>235695</v>
      </c>
      <c r="C15800" s="15">
        <v>1836290</v>
      </c>
    </row>
    <row r="15801" spans="1:3" x14ac:dyDescent="0.3">
      <c r="A15801" s="38" t="s">
        <v>249</v>
      </c>
      <c r="B15801" s="15">
        <v>214000</v>
      </c>
      <c r="C15801" s="15">
        <v>3366200</v>
      </c>
    </row>
    <row r="15802" spans="1:3" x14ac:dyDescent="0.3">
      <c r="A15802" s="38" t="s">
        <v>251</v>
      </c>
      <c r="B15802" s="15">
        <v>304950</v>
      </c>
      <c r="C15802" s="15">
        <v>5119068</v>
      </c>
    </row>
    <row r="15803" spans="1:3" x14ac:dyDescent="0.3">
      <c r="A15803" s="38" t="s">
        <v>254</v>
      </c>
      <c r="B15803" s="15">
        <v>238000</v>
      </c>
      <c r="C15803" s="15">
        <v>5543200</v>
      </c>
    </row>
    <row r="15804" spans="1:3" x14ac:dyDescent="0.3">
      <c r="A15804" s="38" t="s">
        <v>257</v>
      </c>
      <c r="B15804" s="15">
        <v>222500</v>
      </c>
      <c r="C15804" s="15">
        <v>8563298</v>
      </c>
    </row>
    <row r="15805" spans="1:3" x14ac:dyDescent="0.3">
      <c r="A15805" s="38" t="s">
        <v>252</v>
      </c>
      <c r="B15805" s="15">
        <v>215000</v>
      </c>
      <c r="C15805" s="15">
        <v>3047850</v>
      </c>
    </row>
    <row r="15806" spans="1:3" x14ac:dyDescent="0.3">
      <c r="A15806" s="38" t="s">
        <v>255</v>
      </c>
      <c r="B15806" s="15">
        <v>240000</v>
      </c>
      <c r="C15806" s="15">
        <v>3279240</v>
      </c>
    </row>
    <row r="15807" spans="1:3" x14ac:dyDescent="0.3">
      <c r="A15807" s="38" t="s">
        <v>258</v>
      </c>
      <c r="B15807" s="15">
        <v>259950</v>
      </c>
      <c r="C15807" s="15">
        <v>4330650</v>
      </c>
    </row>
    <row r="15808" spans="1:3" x14ac:dyDescent="0.3">
      <c r="A15808" s="38" t="s">
        <v>260</v>
      </c>
      <c r="B15808" s="15">
        <v>273750</v>
      </c>
      <c r="C15808" s="15">
        <v>2758750</v>
      </c>
    </row>
    <row r="15809" spans="1:3" x14ac:dyDescent="0.3">
      <c r="A15809" s="38" t="s">
        <v>262</v>
      </c>
      <c r="B15809" s="15">
        <v>245000</v>
      </c>
      <c r="C15809" s="15">
        <v>4860527</v>
      </c>
    </row>
    <row r="15810" spans="1:3" x14ac:dyDescent="0.3">
      <c r="A15810" s="38" t="s">
        <v>263</v>
      </c>
      <c r="B15810" s="15">
        <v>249950</v>
      </c>
      <c r="C15810" s="15">
        <v>4338700</v>
      </c>
    </row>
    <row r="15811" spans="1:3" x14ac:dyDescent="0.3">
      <c r="A15811" s="35" t="s">
        <v>268</v>
      </c>
      <c r="B15811" s="15"/>
      <c r="C15811" s="15"/>
    </row>
    <row r="15812" spans="1:3" x14ac:dyDescent="0.3">
      <c r="A15812" s="38" t="s">
        <v>245</v>
      </c>
      <c r="B15812" s="15">
        <v>184400</v>
      </c>
      <c r="C15812" s="15">
        <v>2867151</v>
      </c>
    </row>
    <row r="15813" spans="1:3" x14ac:dyDescent="0.3">
      <c r="A15813" s="38" t="s">
        <v>247</v>
      </c>
      <c r="B15813" s="15">
        <v>198000</v>
      </c>
      <c r="C15813" s="15">
        <v>2678200</v>
      </c>
    </row>
    <row r="15814" spans="1:3" x14ac:dyDescent="0.3">
      <c r="A15814" s="38" t="s">
        <v>249</v>
      </c>
      <c r="B15814" s="15">
        <v>217000</v>
      </c>
      <c r="C15814" s="15">
        <v>4769085</v>
      </c>
    </row>
    <row r="15815" spans="1:3" x14ac:dyDescent="0.3">
      <c r="A15815" s="38" t="s">
        <v>251</v>
      </c>
      <c r="B15815" s="15">
        <v>310000</v>
      </c>
      <c r="C15815" s="15">
        <v>4195599</v>
      </c>
    </row>
    <row r="15816" spans="1:3" x14ac:dyDescent="0.3">
      <c r="A15816" s="38" t="s">
        <v>254</v>
      </c>
      <c r="B15816" s="15">
        <v>177828</v>
      </c>
      <c r="C15816" s="15">
        <v>4177678</v>
      </c>
    </row>
    <row r="15817" spans="1:3" x14ac:dyDescent="0.3">
      <c r="A15817" s="38" t="s">
        <v>257</v>
      </c>
      <c r="B15817" s="15">
        <v>230500</v>
      </c>
      <c r="C15817" s="15">
        <v>3832500</v>
      </c>
    </row>
    <row r="15818" spans="1:3" x14ac:dyDescent="0.3">
      <c r="A15818" s="38" t="s">
        <v>252</v>
      </c>
      <c r="B15818" s="15">
        <v>309000</v>
      </c>
      <c r="C15818" s="15">
        <v>6285600</v>
      </c>
    </row>
    <row r="15819" spans="1:3" x14ac:dyDescent="0.3">
      <c r="A15819" s="38" t="s">
        <v>255</v>
      </c>
      <c r="B15819" s="15">
        <v>249000</v>
      </c>
      <c r="C15819" s="15">
        <v>6856248</v>
      </c>
    </row>
    <row r="15820" spans="1:3" x14ac:dyDescent="0.3">
      <c r="A15820" s="38" t="s">
        <v>258</v>
      </c>
      <c r="B15820" s="15">
        <v>243250</v>
      </c>
      <c r="C15820" s="15">
        <v>4673371</v>
      </c>
    </row>
    <row r="15821" spans="1:3" x14ac:dyDescent="0.3">
      <c r="A15821" s="38" t="s">
        <v>260</v>
      </c>
      <c r="B15821" s="15">
        <v>315000</v>
      </c>
      <c r="C15821" s="15">
        <v>7192545</v>
      </c>
    </row>
    <row r="15822" spans="1:3" x14ac:dyDescent="0.3">
      <c r="A15822" s="38" t="s">
        <v>262</v>
      </c>
      <c r="B15822" s="15">
        <v>236875</v>
      </c>
      <c r="C15822" s="15">
        <v>3733450</v>
      </c>
    </row>
    <row r="15823" spans="1:3" x14ac:dyDescent="0.3">
      <c r="A15823" s="38" t="s">
        <v>263</v>
      </c>
      <c r="B15823" s="15">
        <v>258000</v>
      </c>
      <c r="C15823" s="15">
        <v>4725250</v>
      </c>
    </row>
    <row r="15824" spans="1:3" x14ac:dyDescent="0.3">
      <c r="A15824" s="35" t="s">
        <v>269</v>
      </c>
      <c r="B15824" s="15"/>
      <c r="C15824" s="15"/>
    </row>
    <row r="15825" spans="1:3" x14ac:dyDescent="0.3">
      <c r="A15825" s="38" t="s">
        <v>245</v>
      </c>
      <c r="B15825" s="15">
        <v>222500</v>
      </c>
      <c r="C15825" s="15">
        <v>3286898</v>
      </c>
    </row>
    <row r="15826" spans="1:3" x14ac:dyDescent="0.3">
      <c r="A15826" s="38" t="s">
        <v>247</v>
      </c>
      <c r="B15826" s="15">
        <v>315000</v>
      </c>
      <c r="C15826" s="15">
        <v>3602400</v>
      </c>
    </row>
    <row r="15827" spans="1:3" x14ac:dyDescent="0.3">
      <c r="A15827" s="38" t="s">
        <v>249</v>
      </c>
      <c r="B15827" s="15">
        <v>260000</v>
      </c>
      <c r="C15827" s="15">
        <v>6594040</v>
      </c>
    </row>
    <row r="15828" spans="1:3" x14ac:dyDescent="0.3">
      <c r="A15828" s="38" t="s">
        <v>251</v>
      </c>
      <c r="B15828" s="15">
        <v>285000</v>
      </c>
      <c r="C15828" s="15">
        <v>5456301</v>
      </c>
    </row>
    <row r="15829" spans="1:3" x14ac:dyDescent="0.3">
      <c r="A15829" s="38" t="s">
        <v>254</v>
      </c>
      <c r="B15829" s="15">
        <v>257500</v>
      </c>
      <c r="C15829" s="15">
        <v>6580520</v>
      </c>
    </row>
    <row r="15830" spans="1:3" x14ac:dyDescent="0.3">
      <c r="A15830" s="38" t="s">
        <v>257</v>
      </c>
      <c r="B15830" s="15">
        <v>187500</v>
      </c>
      <c r="C15830" s="15">
        <v>4268435</v>
      </c>
    </row>
    <row r="15831" spans="1:3" x14ac:dyDescent="0.3">
      <c r="A15831" s="38" t="s">
        <v>252</v>
      </c>
      <c r="B15831" s="15">
        <v>281000</v>
      </c>
      <c r="C15831" s="15">
        <v>8840935</v>
      </c>
    </row>
    <row r="15832" spans="1:3" x14ac:dyDescent="0.3">
      <c r="A15832" s="38" t="s">
        <v>255</v>
      </c>
      <c r="B15832" s="15">
        <v>240000</v>
      </c>
      <c r="C15832" s="15">
        <v>6009445</v>
      </c>
    </row>
    <row r="15833" spans="1:3" x14ac:dyDescent="0.3">
      <c r="A15833" s="38" t="s">
        <v>258</v>
      </c>
      <c r="B15833" s="15">
        <v>250000</v>
      </c>
      <c r="C15833" s="15">
        <v>4748848</v>
      </c>
    </row>
    <row r="15834" spans="1:3" x14ac:dyDescent="0.3">
      <c r="A15834" s="38" t="s">
        <v>260</v>
      </c>
      <c r="B15834" s="15">
        <v>296498</v>
      </c>
      <c r="C15834" s="15">
        <v>4719950</v>
      </c>
    </row>
    <row r="15835" spans="1:3" x14ac:dyDescent="0.3">
      <c r="A15835" s="38" t="s">
        <v>262</v>
      </c>
      <c r="B15835" s="15">
        <v>234743</v>
      </c>
      <c r="C15835" s="15">
        <v>3307535</v>
      </c>
    </row>
    <row r="15836" spans="1:3" x14ac:dyDescent="0.3">
      <c r="A15836" s="38" t="s">
        <v>263</v>
      </c>
      <c r="B15836" s="15">
        <v>209875</v>
      </c>
      <c r="C15836" s="15">
        <v>5178985</v>
      </c>
    </row>
    <row r="15837" spans="1:3" x14ac:dyDescent="0.3">
      <c r="A15837" s="35" t="s">
        <v>270</v>
      </c>
      <c r="B15837" s="15"/>
      <c r="C15837" s="15"/>
    </row>
    <row r="15838" spans="1:3" x14ac:dyDescent="0.3">
      <c r="A15838" s="38" t="s">
        <v>245</v>
      </c>
      <c r="B15838" s="15">
        <v>288268</v>
      </c>
      <c r="C15838" s="15">
        <v>3552255</v>
      </c>
    </row>
    <row r="15839" spans="1:3" x14ac:dyDescent="0.3">
      <c r="A15839" s="38" t="s">
        <v>247</v>
      </c>
      <c r="B15839" s="15">
        <v>294975</v>
      </c>
      <c r="C15839" s="15">
        <v>4426440</v>
      </c>
    </row>
    <row r="15840" spans="1:3" x14ac:dyDescent="0.3">
      <c r="A15840" s="38" t="s">
        <v>249</v>
      </c>
      <c r="B15840" s="15">
        <v>299995</v>
      </c>
      <c r="C15840" s="15">
        <v>8103228</v>
      </c>
    </row>
    <row r="15841" spans="1:3" x14ac:dyDescent="0.3">
      <c r="A15841" s="38" t="s">
        <v>251</v>
      </c>
      <c r="B15841" s="15">
        <v>260000</v>
      </c>
      <c r="C15841" s="15">
        <v>8032494</v>
      </c>
    </row>
    <row r="15842" spans="1:3" x14ac:dyDescent="0.3">
      <c r="A15842" s="38" t="s">
        <v>254</v>
      </c>
      <c r="B15842" s="15">
        <v>287500</v>
      </c>
      <c r="C15842" s="15">
        <v>6562597</v>
      </c>
    </row>
    <row r="15843" spans="1:3" x14ac:dyDescent="0.3">
      <c r="A15843" s="38" t="s">
        <v>257</v>
      </c>
      <c r="B15843" s="15">
        <v>304998</v>
      </c>
      <c r="C15843" s="15">
        <v>9825465</v>
      </c>
    </row>
    <row r="15844" spans="1:3" x14ac:dyDescent="0.3">
      <c r="A15844" s="38" t="s">
        <v>252</v>
      </c>
      <c r="B15844" s="15">
        <v>325000</v>
      </c>
      <c r="C15844" s="15">
        <v>9832169</v>
      </c>
    </row>
    <row r="15845" spans="1:3" x14ac:dyDescent="0.3">
      <c r="A15845" s="38" t="s">
        <v>255</v>
      </c>
      <c r="B15845" s="15">
        <v>337500</v>
      </c>
      <c r="C15845" s="15">
        <v>11712345</v>
      </c>
    </row>
    <row r="15846" spans="1:3" x14ac:dyDescent="0.3">
      <c r="A15846" s="38" t="s">
        <v>258</v>
      </c>
      <c r="B15846" s="15">
        <v>345000</v>
      </c>
      <c r="C15846" s="15">
        <v>8488627</v>
      </c>
    </row>
    <row r="15847" spans="1:3" x14ac:dyDescent="0.3">
      <c r="A15847" s="38" t="s">
        <v>260</v>
      </c>
      <c r="B15847" s="15">
        <v>295184</v>
      </c>
      <c r="C15847" s="15">
        <v>7407201</v>
      </c>
    </row>
    <row r="15848" spans="1:3" x14ac:dyDescent="0.3">
      <c r="A15848" s="38" t="s">
        <v>262</v>
      </c>
      <c r="B15848" s="15">
        <v>280000</v>
      </c>
      <c r="C15848" s="15">
        <v>9636450</v>
      </c>
    </row>
    <row r="15849" spans="1:3" x14ac:dyDescent="0.3">
      <c r="A15849" s="38" t="s">
        <v>263</v>
      </c>
      <c r="B15849" s="15">
        <v>268000</v>
      </c>
      <c r="C15849" s="15">
        <v>7817495</v>
      </c>
    </row>
    <row r="15850" spans="1:3" x14ac:dyDescent="0.3">
      <c r="A15850" s="35" t="s">
        <v>271</v>
      </c>
      <c r="B15850" s="15"/>
      <c r="C15850" s="15"/>
    </row>
    <row r="15851" spans="1:3" x14ac:dyDescent="0.3">
      <c r="A15851" s="38" t="s">
        <v>245</v>
      </c>
      <c r="B15851" s="15">
        <v>234900</v>
      </c>
      <c r="C15851" s="15">
        <v>3108392</v>
      </c>
    </row>
    <row r="15852" spans="1:3" x14ac:dyDescent="0.3">
      <c r="A15852" s="38" t="s">
        <v>247</v>
      </c>
      <c r="B15852" s="15">
        <v>210000</v>
      </c>
      <c r="C15852" s="15">
        <v>4160276</v>
      </c>
    </row>
    <row r="15853" spans="1:3" x14ac:dyDescent="0.3">
      <c r="A15853" s="38" t="s">
        <v>249</v>
      </c>
      <c r="B15853" s="15">
        <v>298500</v>
      </c>
      <c r="C15853" s="15">
        <v>7635840</v>
      </c>
    </row>
    <row r="15854" spans="1:3" x14ac:dyDescent="0.3">
      <c r="A15854" s="38" t="s">
        <v>251</v>
      </c>
      <c r="B15854" s="15">
        <v>337500</v>
      </c>
      <c r="C15854" s="15">
        <v>8790800</v>
      </c>
    </row>
    <row r="15855" spans="1:3" x14ac:dyDescent="0.3">
      <c r="A15855" s="38" t="s">
        <v>254</v>
      </c>
      <c r="B15855" s="15">
        <v>349950</v>
      </c>
      <c r="C15855" s="15">
        <v>14096112</v>
      </c>
    </row>
    <row r="15856" spans="1:3" x14ac:dyDescent="0.3">
      <c r="A15856" s="38" t="s">
        <v>257</v>
      </c>
      <c r="B15856" s="15">
        <v>287000</v>
      </c>
      <c r="C15856" s="15">
        <v>9967033</v>
      </c>
    </row>
    <row r="15857" spans="1:3" x14ac:dyDescent="0.3">
      <c r="A15857" s="38" t="s">
        <v>252</v>
      </c>
      <c r="B15857" s="15">
        <v>344000</v>
      </c>
      <c r="C15857" s="15">
        <v>11010507</v>
      </c>
    </row>
    <row r="15858" spans="1:3" x14ac:dyDescent="0.3">
      <c r="A15858" s="38" t="s">
        <v>255</v>
      </c>
      <c r="B15858" s="15">
        <v>279000</v>
      </c>
      <c r="C15858" s="15">
        <v>10688548</v>
      </c>
    </row>
    <row r="15859" spans="1:3" x14ac:dyDescent="0.3">
      <c r="A15859" s="38" t="s">
        <v>258</v>
      </c>
      <c r="B15859" s="15">
        <v>380000</v>
      </c>
      <c r="C15859" s="15">
        <v>10036657</v>
      </c>
    </row>
    <row r="15860" spans="1:3" x14ac:dyDescent="0.3">
      <c r="A15860" s="38" t="s">
        <v>260</v>
      </c>
      <c r="B15860" s="15">
        <v>334962</v>
      </c>
      <c r="C15860" s="15">
        <v>9492574</v>
      </c>
    </row>
    <row r="15861" spans="1:3" x14ac:dyDescent="0.3">
      <c r="A15861" s="38" t="s">
        <v>262</v>
      </c>
      <c r="B15861" s="15">
        <v>271625</v>
      </c>
      <c r="C15861" s="15">
        <v>6500760</v>
      </c>
    </row>
    <row r="15862" spans="1:3" x14ac:dyDescent="0.3">
      <c r="A15862" s="38" t="s">
        <v>263</v>
      </c>
      <c r="B15862" s="15">
        <v>324975</v>
      </c>
      <c r="C15862" s="15">
        <v>6250050</v>
      </c>
    </row>
    <row r="15863" spans="1:3" x14ac:dyDescent="0.3">
      <c r="A15863" s="35" t="s">
        <v>272</v>
      </c>
      <c r="B15863" s="15"/>
      <c r="C15863" s="15"/>
    </row>
    <row r="15864" spans="1:3" x14ac:dyDescent="0.3">
      <c r="A15864" s="38" t="s">
        <v>245</v>
      </c>
      <c r="B15864" s="15">
        <v>275000</v>
      </c>
      <c r="C15864" s="15">
        <v>3074276</v>
      </c>
    </row>
    <row r="15865" spans="1:3" x14ac:dyDescent="0.3">
      <c r="A15865" s="38" t="s">
        <v>247</v>
      </c>
      <c r="B15865" s="15">
        <v>355000</v>
      </c>
      <c r="C15865" s="15">
        <v>7185300</v>
      </c>
    </row>
    <row r="15866" spans="1:3" x14ac:dyDescent="0.3">
      <c r="A15866" s="38" t="s">
        <v>249</v>
      </c>
      <c r="B15866" s="15">
        <v>359950</v>
      </c>
      <c r="C15866" s="15">
        <v>9025657</v>
      </c>
    </row>
    <row r="15867" spans="1:3" x14ac:dyDescent="0.3">
      <c r="A15867" s="38" t="s">
        <v>251</v>
      </c>
      <c r="B15867" s="15">
        <v>390000</v>
      </c>
      <c r="C15867" s="15">
        <v>9002720</v>
      </c>
    </row>
    <row r="15868" spans="1:3" x14ac:dyDescent="0.3">
      <c r="A15868" s="38" t="s">
        <v>254</v>
      </c>
      <c r="B15868" s="15">
        <v>382000</v>
      </c>
      <c r="C15868" s="15">
        <v>12134856</v>
      </c>
    </row>
    <row r="15869" spans="1:3" x14ac:dyDescent="0.3">
      <c r="A15869" s="38" t="s">
        <v>257</v>
      </c>
      <c r="B15869" s="15">
        <v>315000</v>
      </c>
      <c r="C15869" s="15">
        <v>11953026</v>
      </c>
    </row>
    <row r="15870" spans="1:3" x14ac:dyDescent="0.3">
      <c r="A15870" s="38" t="s">
        <v>252</v>
      </c>
      <c r="B15870" s="15">
        <v>285000</v>
      </c>
      <c r="C15870" s="15">
        <v>6609804</v>
      </c>
    </row>
    <row r="15871" spans="1:3" x14ac:dyDescent="0.3">
      <c r="A15871" s="38" t="s">
        <v>255</v>
      </c>
      <c r="B15871" s="15">
        <v>289975</v>
      </c>
      <c r="C15871" s="15">
        <v>7756425</v>
      </c>
    </row>
    <row r="15872" spans="1:3" x14ac:dyDescent="0.3">
      <c r="A15872" s="38" t="s">
        <v>258</v>
      </c>
      <c r="B15872" s="15">
        <v>375000</v>
      </c>
      <c r="C15872" s="15">
        <v>10817950</v>
      </c>
    </row>
    <row r="15873" spans="1:3" x14ac:dyDescent="0.3">
      <c r="A15873" s="38" t="s">
        <v>260</v>
      </c>
      <c r="B15873" s="15">
        <v>389500</v>
      </c>
      <c r="C15873" s="15">
        <v>9574265</v>
      </c>
    </row>
    <row r="15874" spans="1:3" x14ac:dyDescent="0.3">
      <c r="A15874" s="38" t="s">
        <v>262</v>
      </c>
      <c r="B15874" s="15">
        <v>375000</v>
      </c>
      <c r="C15874" s="15">
        <v>11719190</v>
      </c>
    </row>
    <row r="15875" spans="1:3" x14ac:dyDescent="0.3">
      <c r="A15875" s="38" t="s">
        <v>263</v>
      </c>
      <c r="B15875" s="15">
        <v>353500</v>
      </c>
      <c r="C15875" s="15">
        <v>11390050</v>
      </c>
    </row>
    <row r="15876" spans="1:3" x14ac:dyDescent="0.3">
      <c r="A15876" s="35" t="s">
        <v>273</v>
      </c>
      <c r="B15876" s="15"/>
      <c r="C15876" s="15"/>
    </row>
    <row r="15877" spans="1:3" x14ac:dyDescent="0.3">
      <c r="A15877" s="38" t="s">
        <v>245</v>
      </c>
      <c r="B15877" s="15">
        <v>347013</v>
      </c>
      <c r="C15877" s="15">
        <v>9018125</v>
      </c>
    </row>
    <row r="15878" spans="1:3" x14ac:dyDescent="0.3">
      <c r="A15878" s="38" t="s">
        <v>247</v>
      </c>
      <c r="B15878" s="15">
        <v>335000</v>
      </c>
      <c r="C15878" s="15">
        <v>5360850</v>
      </c>
    </row>
    <row r="15879" spans="1:3" x14ac:dyDescent="0.3">
      <c r="A15879" s="38" t="s">
        <v>249</v>
      </c>
      <c r="B15879" s="15">
        <v>383500</v>
      </c>
      <c r="C15879" s="15">
        <v>10957725</v>
      </c>
    </row>
    <row r="15880" spans="1:3" x14ac:dyDescent="0.3">
      <c r="A15880" s="38" t="s">
        <v>251</v>
      </c>
      <c r="B15880" s="15">
        <v>329500</v>
      </c>
      <c r="C15880" s="15">
        <v>9404600</v>
      </c>
    </row>
    <row r="15881" spans="1:3" x14ac:dyDescent="0.3">
      <c r="A15881" s="38" t="s">
        <v>254</v>
      </c>
      <c r="B15881" s="15">
        <v>416000</v>
      </c>
      <c r="C15881" s="15">
        <v>15384785</v>
      </c>
    </row>
    <row r="15882" spans="1:3" x14ac:dyDescent="0.3">
      <c r="A15882" s="38" t="s">
        <v>257</v>
      </c>
      <c r="B15882" s="15">
        <v>394400</v>
      </c>
      <c r="C15882" s="15">
        <v>13786960</v>
      </c>
    </row>
    <row r="15883" spans="1:3" x14ac:dyDescent="0.3">
      <c r="A15883" s="38" t="s">
        <v>252</v>
      </c>
      <c r="B15883" s="15">
        <v>415000</v>
      </c>
      <c r="C15883" s="15">
        <v>11855200</v>
      </c>
    </row>
    <row r="15884" spans="1:3" x14ac:dyDescent="0.3">
      <c r="A15884" s="38" t="s">
        <v>255</v>
      </c>
      <c r="B15884" s="15">
        <v>417500</v>
      </c>
      <c r="C15884" s="15">
        <v>10284350</v>
      </c>
    </row>
    <row r="15885" spans="1:3" x14ac:dyDescent="0.3">
      <c r="A15885" s="38" t="s">
        <v>258</v>
      </c>
      <c r="B15885" s="15">
        <v>348000</v>
      </c>
      <c r="C15885" s="15">
        <v>14211199</v>
      </c>
    </row>
    <row r="15886" spans="1:3" x14ac:dyDescent="0.3">
      <c r="A15886" s="38" t="s">
        <v>260</v>
      </c>
      <c r="B15886" s="15">
        <v>409950</v>
      </c>
      <c r="C15886" s="15">
        <v>12914000</v>
      </c>
    </row>
    <row r="15887" spans="1:3" x14ac:dyDescent="0.3">
      <c r="A15887" s="38" t="s">
        <v>262</v>
      </c>
      <c r="B15887" s="15">
        <v>450000</v>
      </c>
      <c r="C15887" s="15">
        <v>15478150</v>
      </c>
    </row>
    <row r="15888" spans="1:3" x14ac:dyDescent="0.3">
      <c r="A15888" s="38" t="s">
        <v>263</v>
      </c>
      <c r="B15888" s="15">
        <v>419500</v>
      </c>
      <c r="C15888" s="15">
        <v>9953900</v>
      </c>
    </row>
    <row r="15889" spans="1:3" x14ac:dyDescent="0.3">
      <c r="A15889" s="35" t="s">
        <v>274</v>
      </c>
      <c r="B15889" s="15"/>
      <c r="C15889" s="15"/>
    </row>
    <row r="15890" spans="1:3" x14ac:dyDescent="0.3">
      <c r="A15890" s="38" t="s">
        <v>245</v>
      </c>
      <c r="B15890" s="15">
        <v>443500</v>
      </c>
      <c r="C15890" s="15">
        <v>6157138</v>
      </c>
    </row>
    <row r="15891" spans="1:3" x14ac:dyDescent="0.3">
      <c r="A15891" s="38" t="s">
        <v>247</v>
      </c>
      <c r="B15891" s="15">
        <v>447500</v>
      </c>
      <c r="C15891" s="15">
        <v>16426600</v>
      </c>
    </row>
    <row r="15892" spans="1:3" x14ac:dyDescent="0.3">
      <c r="A15892" s="38" t="s">
        <v>249</v>
      </c>
      <c r="B15892" s="15">
        <v>455000</v>
      </c>
      <c r="C15892" s="15">
        <v>13526932</v>
      </c>
    </row>
    <row r="15893" spans="1:3" x14ac:dyDescent="0.3">
      <c r="A15893" s="38" t="s">
        <v>251</v>
      </c>
      <c r="B15893" s="15">
        <v>460000</v>
      </c>
      <c r="C15893" s="15">
        <v>9986747</v>
      </c>
    </row>
    <row r="15894" spans="1:3" x14ac:dyDescent="0.3">
      <c r="A15894" s="38" t="s">
        <v>254</v>
      </c>
      <c r="B15894" s="15">
        <v>464500</v>
      </c>
      <c r="C15894" s="15">
        <v>13508350</v>
      </c>
    </row>
    <row r="15895" spans="1:3" x14ac:dyDescent="0.3">
      <c r="A15895" s="38" t="s">
        <v>257</v>
      </c>
      <c r="B15895" s="15">
        <v>367900</v>
      </c>
      <c r="C15895" s="15">
        <v>10554860</v>
      </c>
    </row>
    <row r="15896" spans="1:3" x14ac:dyDescent="0.3">
      <c r="A15896" s="38" t="s">
        <v>252</v>
      </c>
      <c r="B15896" s="15">
        <v>442000</v>
      </c>
      <c r="C15896" s="15">
        <v>16693849</v>
      </c>
    </row>
    <row r="15897" spans="1:3" x14ac:dyDescent="0.3">
      <c r="A15897" s="38" t="s">
        <v>255</v>
      </c>
      <c r="B15897" s="15">
        <v>387750</v>
      </c>
      <c r="C15897" s="15">
        <v>14651650</v>
      </c>
    </row>
    <row r="15898" spans="1:3" x14ac:dyDescent="0.3">
      <c r="A15898" s="38" t="s">
        <v>258</v>
      </c>
      <c r="B15898" s="15">
        <v>425000</v>
      </c>
      <c r="C15898" s="15">
        <v>9528303</v>
      </c>
    </row>
    <row r="15899" spans="1:3" x14ac:dyDescent="0.3">
      <c r="A15899" s="38" t="s">
        <v>260</v>
      </c>
      <c r="B15899" s="15">
        <v>367000</v>
      </c>
      <c r="C15899" s="15">
        <v>10596000</v>
      </c>
    </row>
    <row r="15900" spans="1:3" x14ac:dyDescent="0.3">
      <c r="A15900" s="38" t="s">
        <v>262</v>
      </c>
      <c r="B15900" s="15">
        <v>397500</v>
      </c>
      <c r="C15900" s="15">
        <v>12771949</v>
      </c>
    </row>
    <row r="15901" spans="1:3" x14ac:dyDescent="0.3">
      <c r="A15901" s="38" t="s">
        <v>263</v>
      </c>
      <c r="B15901" s="15">
        <v>372000</v>
      </c>
      <c r="C15901" s="15">
        <v>5739350</v>
      </c>
    </row>
    <row r="15902" spans="1:3" x14ac:dyDescent="0.3">
      <c r="A15902" s="35" t="s">
        <v>275</v>
      </c>
      <c r="B15902" s="15"/>
      <c r="C15902" s="15"/>
    </row>
    <row r="15903" spans="1:3" x14ac:dyDescent="0.3">
      <c r="A15903" s="38" t="s">
        <v>245</v>
      </c>
      <c r="B15903" s="15">
        <v>356000</v>
      </c>
      <c r="C15903" s="15">
        <v>4214050</v>
      </c>
    </row>
    <row r="15904" spans="1:3" x14ac:dyDescent="0.3">
      <c r="A15904" s="38" t="s">
        <v>247</v>
      </c>
      <c r="B15904" s="15">
        <v>364750</v>
      </c>
      <c r="C15904" s="15">
        <v>9948850</v>
      </c>
    </row>
    <row r="15905" spans="1:3" x14ac:dyDescent="0.3">
      <c r="A15905" s="38" t="s">
        <v>249</v>
      </c>
      <c r="B15905" s="15">
        <v>454950</v>
      </c>
      <c r="C15905" s="15">
        <v>10888438</v>
      </c>
    </row>
    <row r="15906" spans="1:3" x14ac:dyDescent="0.3">
      <c r="A15906" s="38" t="s">
        <v>251</v>
      </c>
      <c r="B15906" s="15">
        <v>435000</v>
      </c>
      <c r="C15906" s="15">
        <v>10500220</v>
      </c>
    </row>
    <row r="15907" spans="1:3" x14ac:dyDescent="0.3">
      <c r="A15907" s="38" t="s">
        <v>254</v>
      </c>
      <c r="B15907" s="15">
        <v>449950</v>
      </c>
      <c r="C15907" s="15">
        <v>12387299</v>
      </c>
    </row>
    <row r="15908" spans="1:3" x14ac:dyDescent="0.3">
      <c r="A15908" s="38" t="s">
        <v>257</v>
      </c>
      <c r="B15908" s="15">
        <v>425000</v>
      </c>
      <c r="C15908" s="15">
        <v>14393300</v>
      </c>
    </row>
    <row r="15909" spans="1:3" x14ac:dyDescent="0.3">
      <c r="A15909" s="38" t="s">
        <v>252</v>
      </c>
      <c r="B15909" s="15">
        <v>457600</v>
      </c>
      <c r="C15909" s="15">
        <v>17341193</v>
      </c>
    </row>
    <row r="15910" spans="1:3" x14ac:dyDescent="0.3">
      <c r="A15910" s="38" t="s">
        <v>255</v>
      </c>
      <c r="B15910" s="15">
        <v>455000</v>
      </c>
      <c r="C15910" s="15">
        <v>9495169</v>
      </c>
    </row>
    <row r="15911" spans="1:3" x14ac:dyDescent="0.3">
      <c r="A15911" s="38" t="s">
        <v>258</v>
      </c>
      <c r="B15911" s="15">
        <v>505000</v>
      </c>
      <c r="C15911" s="15">
        <v>8173850</v>
      </c>
    </row>
    <row r="15912" spans="1:3" x14ac:dyDescent="0.3">
      <c r="A15912" s="38" t="s">
        <v>260</v>
      </c>
      <c r="B15912" s="15">
        <v>440000</v>
      </c>
      <c r="C15912" s="15">
        <v>12377400</v>
      </c>
    </row>
    <row r="15913" spans="1:3" x14ac:dyDescent="0.3">
      <c r="A15913" s="38" t="s">
        <v>262</v>
      </c>
      <c r="B15913" s="15">
        <v>427000</v>
      </c>
      <c r="C15913" s="15">
        <v>12275800</v>
      </c>
    </row>
    <row r="15914" spans="1:3" x14ac:dyDescent="0.3">
      <c r="A15914" s="14">
        <v>95</v>
      </c>
      <c r="B15914" s="15">
        <v>78429419</v>
      </c>
      <c r="C15914" s="15">
        <v>200950419</v>
      </c>
    </row>
    <row r="15915" spans="1:3" x14ac:dyDescent="0.3">
      <c r="A15915" s="35" t="s">
        <v>243</v>
      </c>
      <c r="B15915" s="15"/>
      <c r="C15915" s="15"/>
    </row>
    <row r="15916" spans="1:3" x14ac:dyDescent="0.3">
      <c r="A15916" s="38" t="s">
        <v>245</v>
      </c>
      <c r="B15916" s="15">
        <v>285000</v>
      </c>
      <c r="C15916" s="15">
        <v>285000</v>
      </c>
    </row>
    <row r="15917" spans="1:3" x14ac:dyDescent="0.3">
      <c r="A15917" s="38" t="s">
        <v>247</v>
      </c>
      <c r="B15917" s="15"/>
      <c r="C15917" s="15"/>
    </row>
    <row r="15918" spans="1:3" x14ac:dyDescent="0.3">
      <c r="A15918" s="38" t="s">
        <v>249</v>
      </c>
      <c r="B15918" s="15"/>
      <c r="C15918" s="15"/>
    </row>
    <row r="15919" spans="1:3" x14ac:dyDescent="0.3">
      <c r="A15919" s="38" t="s">
        <v>251</v>
      </c>
      <c r="B15919" s="15">
        <v>400200</v>
      </c>
      <c r="C15919" s="15">
        <v>800400</v>
      </c>
    </row>
    <row r="15920" spans="1:3" x14ac:dyDescent="0.3">
      <c r="A15920" s="38" t="s">
        <v>254</v>
      </c>
      <c r="B15920" s="15">
        <v>376000</v>
      </c>
      <c r="C15920" s="15">
        <v>1401000</v>
      </c>
    </row>
    <row r="15921" spans="1:3" x14ac:dyDescent="0.3">
      <c r="A15921" s="38" t="s">
        <v>257</v>
      </c>
      <c r="B15921" s="15">
        <v>332500</v>
      </c>
      <c r="C15921" s="15">
        <v>665000</v>
      </c>
    </row>
    <row r="15922" spans="1:3" x14ac:dyDescent="0.3">
      <c r="A15922" s="38" t="s">
        <v>252</v>
      </c>
      <c r="B15922" s="15">
        <v>296000</v>
      </c>
      <c r="C15922" s="15">
        <v>296000</v>
      </c>
    </row>
    <row r="15923" spans="1:3" x14ac:dyDescent="0.3">
      <c r="A15923" s="38" t="s">
        <v>255</v>
      </c>
      <c r="B15923" s="15">
        <v>310000</v>
      </c>
      <c r="C15923" s="15">
        <v>986000</v>
      </c>
    </row>
    <row r="15924" spans="1:3" x14ac:dyDescent="0.3">
      <c r="A15924" s="38" t="s">
        <v>258</v>
      </c>
      <c r="B15924" s="15">
        <v>320000</v>
      </c>
      <c r="C15924" s="15">
        <v>1667940</v>
      </c>
    </row>
    <row r="15925" spans="1:3" x14ac:dyDescent="0.3">
      <c r="A15925" s="38" t="s">
        <v>260</v>
      </c>
      <c r="B15925" s="15">
        <v>236822</v>
      </c>
      <c r="C15925" s="15">
        <v>725772</v>
      </c>
    </row>
    <row r="15926" spans="1:3" x14ac:dyDescent="0.3">
      <c r="A15926" s="38" t="s">
        <v>262</v>
      </c>
      <c r="B15926" s="15">
        <v>390000</v>
      </c>
      <c r="C15926" s="15">
        <v>1325000</v>
      </c>
    </row>
    <row r="15927" spans="1:3" x14ac:dyDescent="0.3">
      <c r="A15927" s="38" t="s">
        <v>263</v>
      </c>
      <c r="B15927" s="15">
        <v>1100000</v>
      </c>
      <c r="C15927" s="15">
        <v>1100000</v>
      </c>
    </row>
    <row r="15928" spans="1:3" x14ac:dyDescent="0.3">
      <c r="A15928" s="35" t="s">
        <v>259</v>
      </c>
      <c r="B15928" s="15"/>
      <c r="C15928" s="15"/>
    </row>
    <row r="15929" spans="1:3" x14ac:dyDescent="0.3">
      <c r="A15929" s="38" t="s">
        <v>245</v>
      </c>
      <c r="B15929" s="15">
        <v>319000</v>
      </c>
      <c r="C15929" s="15">
        <v>1241500</v>
      </c>
    </row>
    <row r="15930" spans="1:3" x14ac:dyDescent="0.3">
      <c r="A15930" s="38" t="s">
        <v>247</v>
      </c>
      <c r="B15930" s="15">
        <v>173809</v>
      </c>
      <c r="C15930" s="15">
        <v>347617</v>
      </c>
    </row>
    <row r="15931" spans="1:3" x14ac:dyDescent="0.3">
      <c r="A15931" s="38" t="s">
        <v>249</v>
      </c>
      <c r="B15931" s="15">
        <v>241250</v>
      </c>
      <c r="C15931" s="15">
        <v>482500</v>
      </c>
    </row>
    <row r="15932" spans="1:3" x14ac:dyDescent="0.3">
      <c r="A15932" s="38" t="s">
        <v>251</v>
      </c>
      <c r="B15932" s="15">
        <v>335500</v>
      </c>
      <c r="C15932" s="15">
        <v>1365500</v>
      </c>
    </row>
    <row r="15933" spans="1:3" x14ac:dyDescent="0.3">
      <c r="A15933" s="38" t="s">
        <v>254</v>
      </c>
      <c r="B15933" s="15">
        <v>607475</v>
      </c>
      <c r="C15933" s="15">
        <v>1214950</v>
      </c>
    </row>
    <row r="15934" spans="1:3" x14ac:dyDescent="0.3">
      <c r="A15934" s="38" t="s">
        <v>257</v>
      </c>
      <c r="B15934" s="15">
        <v>222950</v>
      </c>
      <c r="C15934" s="15">
        <v>691450</v>
      </c>
    </row>
    <row r="15935" spans="1:3" x14ac:dyDescent="0.3">
      <c r="A15935" s="38" t="s">
        <v>252</v>
      </c>
      <c r="B15935" s="15">
        <v>325000</v>
      </c>
      <c r="C15935" s="15">
        <v>930000</v>
      </c>
    </row>
    <row r="15936" spans="1:3" x14ac:dyDescent="0.3">
      <c r="A15936" s="38" t="s">
        <v>255</v>
      </c>
      <c r="B15936" s="15">
        <v>475000</v>
      </c>
      <c r="C15936" s="15">
        <v>475000</v>
      </c>
    </row>
    <row r="15937" spans="1:3" x14ac:dyDescent="0.3">
      <c r="A15937" s="38" t="s">
        <v>258</v>
      </c>
      <c r="B15937" s="15">
        <v>423000</v>
      </c>
      <c r="C15937" s="15">
        <v>1927000</v>
      </c>
    </row>
    <row r="15938" spans="1:3" x14ac:dyDescent="0.3">
      <c r="A15938" s="38" t="s">
        <v>260</v>
      </c>
      <c r="B15938" s="15">
        <v>304975</v>
      </c>
      <c r="C15938" s="15">
        <v>1219449</v>
      </c>
    </row>
    <row r="15939" spans="1:3" x14ac:dyDescent="0.3">
      <c r="A15939" s="38" t="s">
        <v>262</v>
      </c>
      <c r="B15939" s="15">
        <v>227000</v>
      </c>
      <c r="C15939" s="15">
        <v>966670</v>
      </c>
    </row>
    <row r="15940" spans="1:3" x14ac:dyDescent="0.3">
      <c r="A15940" s="38" t="s">
        <v>263</v>
      </c>
      <c r="B15940" s="15">
        <v>390000</v>
      </c>
      <c r="C15940" s="15">
        <v>1855450</v>
      </c>
    </row>
    <row r="15941" spans="1:3" x14ac:dyDescent="0.3">
      <c r="A15941" s="35" t="s">
        <v>265</v>
      </c>
      <c r="B15941" s="15"/>
      <c r="C15941" s="15"/>
    </row>
    <row r="15942" spans="1:3" x14ac:dyDescent="0.3">
      <c r="A15942" s="38" t="s">
        <v>245</v>
      </c>
      <c r="B15942" s="15"/>
      <c r="C15942" s="15"/>
    </row>
    <row r="15943" spans="1:3" x14ac:dyDescent="0.3">
      <c r="A15943" s="38" t="s">
        <v>247</v>
      </c>
      <c r="B15943" s="15">
        <v>284950</v>
      </c>
      <c r="C15943" s="15">
        <v>569900</v>
      </c>
    </row>
    <row r="15944" spans="1:3" x14ac:dyDescent="0.3">
      <c r="A15944" s="38" t="s">
        <v>249</v>
      </c>
      <c r="B15944" s="15">
        <v>247500</v>
      </c>
      <c r="C15944" s="15">
        <v>247500</v>
      </c>
    </row>
    <row r="15945" spans="1:3" x14ac:dyDescent="0.3">
      <c r="A15945" s="38" t="s">
        <v>251</v>
      </c>
      <c r="B15945" s="15">
        <v>905000</v>
      </c>
      <c r="C15945" s="15">
        <v>2060000</v>
      </c>
    </row>
    <row r="15946" spans="1:3" x14ac:dyDescent="0.3">
      <c r="A15946" s="38" t="s">
        <v>254</v>
      </c>
      <c r="B15946" s="15">
        <v>595000</v>
      </c>
      <c r="C15946" s="15">
        <v>2387000</v>
      </c>
    </row>
    <row r="15947" spans="1:3" x14ac:dyDescent="0.3">
      <c r="A15947" s="38" t="s">
        <v>257</v>
      </c>
      <c r="B15947" s="15">
        <v>345000</v>
      </c>
      <c r="C15947" s="15">
        <v>3423000</v>
      </c>
    </row>
    <row r="15948" spans="1:3" x14ac:dyDescent="0.3">
      <c r="A15948" s="38" t="s">
        <v>252</v>
      </c>
      <c r="B15948" s="15">
        <v>278500</v>
      </c>
      <c r="C15948" s="15">
        <v>1073717</v>
      </c>
    </row>
    <row r="15949" spans="1:3" x14ac:dyDescent="0.3">
      <c r="A15949" s="38" t="s">
        <v>255</v>
      </c>
      <c r="B15949" s="15">
        <v>301000</v>
      </c>
      <c r="C15949" s="15">
        <v>2022000</v>
      </c>
    </row>
    <row r="15950" spans="1:3" x14ac:dyDescent="0.3">
      <c r="A15950" s="38" t="s">
        <v>258</v>
      </c>
      <c r="B15950" s="15">
        <v>363250</v>
      </c>
      <c r="C15950" s="15">
        <v>726500</v>
      </c>
    </row>
    <row r="15951" spans="1:3" x14ac:dyDescent="0.3">
      <c r="A15951" s="38" t="s">
        <v>260</v>
      </c>
      <c r="B15951" s="15">
        <v>275000</v>
      </c>
      <c r="C15951" s="15">
        <v>1552950</v>
      </c>
    </row>
    <row r="15952" spans="1:3" x14ac:dyDescent="0.3">
      <c r="A15952" s="38" t="s">
        <v>262</v>
      </c>
      <c r="B15952" s="15">
        <v>458250</v>
      </c>
      <c r="C15952" s="15">
        <v>1867000</v>
      </c>
    </row>
    <row r="15953" spans="1:3" x14ac:dyDescent="0.3">
      <c r="A15953" s="38" t="s">
        <v>263</v>
      </c>
      <c r="B15953" s="15">
        <v>339500</v>
      </c>
      <c r="C15953" s="15">
        <v>1458450</v>
      </c>
    </row>
    <row r="15954" spans="1:3" x14ac:dyDescent="0.3">
      <c r="A15954" s="35" t="s">
        <v>244</v>
      </c>
      <c r="B15954" s="15"/>
      <c r="C15954" s="15"/>
    </row>
    <row r="15955" spans="1:3" x14ac:dyDescent="0.3">
      <c r="A15955" s="38" t="s">
        <v>245</v>
      </c>
      <c r="B15955" s="15"/>
      <c r="C15955" s="15"/>
    </row>
    <row r="15956" spans="1:3" x14ac:dyDescent="0.3">
      <c r="A15956" s="38" t="s">
        <v>247</v>
      </c>
      <c r="B15956" s="15">
        <v>562500</v>
      </c>
      <c r="C15956" s="15">
        <v>1125000</v>
      </c>
    </row>
    <row r="15957" spans="1:3" x14ac:dyDescent="0.3">
      <c r="A15957" s="38" t="s">
        <v>249</v>
      </c>
      <c r="B15957" s="15">
        <v>347000</v>
      </c>
      <c r="C15957" s="15">
        <v>1074000</v>
      </c>
    </row>
    <row r="15958" spans="1:3" x14ac:dyDescent="0.3">
      <c r="A15958" s="38" t="s">
        <v>251</v>
      </c>
      <c r="B15958" s="15">
        <v>570000</v>
      </c>
      <c r="C15958" s="15">
        <v>1600950</v>
      </c>
    </row>
    <row r="15959" spans="1:3" x14ac:dyDescent="0.3">
      <c r="A15959" s="38" t="s">
        <v>254</v>
      </c>
      <c r="B15959" s="15">
        <v>535000</v>
      </c>
      <c r="C15959" s="15">
        <v>1522000</v>
      </c>
    </row>
    <row r="15960" spans="1:3" x14ac:dyDescent="0.3">
      <c r="A15960" s="38" t="s">
        <v>257</v>
      </c>
      <c r="B15960" s="15">
        <v>472500</v>
      </c>
      <c r="C15960" s="15">
        <v>945000</v>
      </c>
    </row>
    <row r="15961" spans="1:3" x14ac:dyDescent="0.3">
      <c r="A15961" s="38" t="s">
        <v>252</v>
      </c>
      <c r="B15961" s="15">
        <v>372250</v>
      </c>
      <c r="C15961" s="15">
        <v>744500</v>
      </c>
    </row>
    <row r="15962" spans="1:3" x14ac:dyDescent="0.3">
      <c r="A15962" s="38" t="s">
        <v>255</v>
      </c>
      <c r="B15962" s="15">
        <v>530000</v>
      </c>
      <c r="C15962" s="15">
        <v>1997000</v>
      </c>
    </row>
    <row r="15963" spans="1:3" x14ac:dyDescent="0.3">
      <c r="A15963" s="38" t="s">
        <v>258</v>
      </c>
      <c r="B15963" s="15">
        <v>423500</v>
      </c>
      <c r="C15963" s="15">
        <v>847000</v>
      </c>
    </row>
    <row r="15964" spans="1:3" x14ac:dyDescent="0.3">
      <c r="A15964" s="38" t="s">
        <v>260</v>
      </c>
      <c r="B15964" s="15">
        <v>487500</v>
      </c>
      <c r="C15964" s="15">
        <v>975000</v>
      </c>
    </row>
    <row r="15965" spans="1:3" x14ac:dyDescent="0.3">
      <c r="A15965" s="38" t="s">
        <v>262</v>
      </c>
      <c r="B15965" s="15">
        <v>492500</v>
      </c>
      <c r="C15965" s="15">
        <v>985000</v>
      </c>
    </row>
    <row r="15966" spans="1:3" x14ac:dyDescent="0.3">
      <c r="A15966" s="38" t="s">
        <v>263</v>
      </c>
      <c r="B15966" s="15"/>
      <c r="C15966" s="15"/>
    </row>
    <row r="15967" spans="1:3" x14ac:dyDescent="0.3">
      <c r="A15967" s="35" t="s">
        <v>256</v>
      </c>
      <c r="B15967" s="15"/>
      <c r="C15967" s="15"/>
    </row>
    <row r="15968" spans="1:3" x14ac:dyDescent="0.3">
      <c r="A15968" s="38" t="s">
        <v>245</v>
      </c>
      <c r="B15968" s="15">
        <v>595000</v>
      </c>
      <c r="C15968" s="15">
        <v>595000</v>
      </c>
    </row>
    <row r="15969" spans="1:3" x14ac:dyDescent="0.3">
      <c r="A15969" s="38" t="s">
        <v>247</v>
      </c>
      <c r="B15969" s="15">
        <v>299000</v>
      </c>
      <c r="C15969" s="15">
        <v>299000</v>
      </c>
    </row>
    <row r="15970" spans="1:3" x14ac:dyDescent="0.3">
      <c r="A15970" s="38" t="s">
        <v>249</v>
      </c>
      <c r="B15970" s="15">
        <v>666200</v>
      </c>
      <c r="C15970" s="15">
        <v>666200</v>
      </c>
    </row>
    <row r="15971" spans="1:3" x14ac:dyDescent="0.3">
      <c r="A15971" s="38" t="s">
        <v>251</v>
      </c>
      <c r="B15971" s="15">
        <v>309500</v>
      </c>
      <c r="C15971" s="15">
        <v>309500</v>
      </c>
    </row>
    <row r="15972" spans="1:3" x14ac:dyDescent="0.3">
      <c r="A15972" s="38" t="s">
        <v>254</v>
      </c>
      <c r="B15972" s="15">
        <v>477000</v>
      </c>
      <c r="C15972" s="15">
        <v>477000</v>
      </c>
    </row>
    <row r="15973" spans="1:3" x14ac:dyDescent="0.3">
      <c r="A15973" s="38" t="s">
        <v>257</v>
      </c>
      <c r="B15973" s="15">
        <v>608250</v>
      </c>
      <c r="C15973" s="15">
        <v>1698199</v>
      </c>
    </row>
    <row r="15974" spans="1:3" x14ac:dyDescent="0.3">
      <c r="A15974" s="38" t="s">
        <v>252</v>
      </c>
      <c r="B15974" s="15">
        <v>672375</v>
      </c>
      <c r="C15974" s="15">
        <v>1344750</v>
      </c>
    </row>
    <row r="15975" spans="1:3" x14ac:dyDescent="0.3">
      <c r="A15975" s="38" t="s">
        <v>255</v>
      </c>
      <c r="B15975" s="15">
        <v>800375</v>
      </c>
      <c r="C15975" s="15">
        <v>3080750</v>
      </c>
    </row>
    <row r="15976" spans="1:3" x14ac:dyDescent="0.3">
      <c r="A15976" s="38" t="s">
        <v>258</v>
      </c>
      <c r="B15976" s="15">
        <v>312500</v>
      </c>
      <c r="C15976" s="15">
        <v>625000</v>
      </c>
    </row>
    <row r="15977" spans="1:3" x14ac:dyDescent="0.3">
      <c r="A15977" s="38" t="s">
        <v>260</v>
      </c>
      <c r="B15977" s="15">
        <v>1550000</v>
      </c>
      <c r="C15977" s="15">
        <v>1550000</v>
      </c>
    </row>
    <row r="15978" spans="1:3" x14ac:dyDescent="0.3">
      <c r="A15978" s="38" t="s">
        <v>262</v>
      </c>
      <c r="B15978" s="15">
        <v>369000</v>
      </c>
      <c r="C15978" s="15">
        <v>369000</v>
      </c>
    </row>
    <row r="15979" spans="1:3" x14ac:dyDescent="0.3">
      <c r="A15979" s="38" t="s">
        <v>263</v>
      </c>
      <c r="B15979" s="15">
        <v>970000</v>
      </c>
      <c r="C15979" s="15">
        <v>1940000</v>
      </c>
    </row>
    <row r="15980" spans="1:3" x14ac:dyDescent="0.3">
      <c r="A15980" s="35" t="s">
        <v>261</v>
      </c>
      <c r="B15980" s="15"/>
      <c r="C15980" s="15"/>
    </row>
    <row r="15981" spans="1:3" x14ac:dyDescent="0.3">
      <c r="A15981" s="38" t="s">
        <v>245</v>
      </c>
      <c r="B15981" s="15"/>
      <c r="C15981" s="15"/>
    </row>
    <row r="15982" spans="1:3" x14ac:dyDescent="0.3">
      <c r="A15982" s="38" t="s">
        <v>247</v>
      </c>
      <c r="B15982" s="15"/>
      <c r="C15982" s="15"/>
    </row>
    <row r="15983" spans="1:3" x14ac:dyDescent="0.3">
      <c r="A15983" s="38" t="s">
        <v>249</v>
      </c>
      <c r="B15983" s="15">
        <v>350000</v>
      </c>
      <c r="C15983" s="15">
        <v>1067500</v>
      </c>
    </row>
    <row r="15984" spans="1:3" x14ac:dyDescent="0.3">
      <c r="A15984" s="38" t="s">
        <v>251</v>
      </c>
      <c r="B15984" s="15"/>
      <c r="C15984" s="15"/>
    </row>
    <row r="15985" spans="1:3" x14ac:dyDescent="0.3">
      <c r="A15985" s="38" t="s">
        <v>254</v>
      </c>
      <c r="B15985" s="15">
        <v>384500</v>
      </c>
      <c r="C15985" s="15">
        <v>769000</v>
      </c>
    </row>
    <row r="15986" spans="1:3" x14ac:dyDescent="0.3">
      <c r="A15986" s="38" t="s">
        <v>257</v>
      </c>
      <c r="B15986" s="15">
        <v>629950</v>
      </c>
      <c r="C15986" s="15">
        <v>1810950</v>
      </c>
    </row>
    <row r="15987" spans="1:3" x14ac:dyDescent="0.3">
      <c r="A15987" s="38" t="s">
        <v>252</v>
      </c>
      <c r="B15987" s="15">
        <v>550000</v>
      </c>
      <c r="C15987" s="15">
        <v>1620000</v>
      </c>
    </row>
    <row r="15988" spans="1:3" x14ac:dyDescent="0.3">
      <c r="A15988" s="38" t="s">
        <v>255</v>
      </c>
      <c r="B15988" s="15">
        <v>300000</v>
      </c>
      <c r="C15988" s="15">
        <v>799950</v>
      </c>
    </row>
    <row r="15989" spans="1:3" x14ac:dyDescent="0.3">
      <c r="A15989" s="38" t="s">
        <v>258</v>
      </c>
      <c r="B15989" s="15">
        <v>239950</v>
      </c>
      <c r="C15989" s="15">
        <v>239950</v>
      </c>
    </row>
    <row r="15990" spans="1:3" x14ac:dyDescent="0.3">
      <c r="A15990" s="38" t="s">
        <v>260</v>
      </c>
      <c r="B15990" s="15">
        <v>470000</v>
      </c>
      <c r="C15990" s="15">
        <v>470000</v>
      </c>
    </row>
    <row r="15991" spans="1:3" x14ac:dyDescent="0.3">
      <c r="A15991" s="38" t="s">
        <v>262</v>
      </c>
      <c r="B15991" s="15">
        <v>500000</v>
      </c>
      <c r="C15991" s="15">
        <v>1629000</v>
      </c>
    </row>
    <row r="15992" spans="1:3" x14ac:dyDescent="0.3">
      <c r="A15992" s="38" t="s">
        <v>263</v>
      </c>
      <c r="B15992" s="15">
        <v>270000</v>
      </c>
      <c r="C15992" s="15">
        <v>270000</v>
      </c>
    </row>
    <row r="15993" spans="1:3" x14ac:dyDescent="0.3">
      <c r="A15993" s="35" t="s">
        <v>264</v>
      </c>
      <c r="B15993" s="15"/>
      <c r="C15993" s="15"/>
    </row>
    <row r="15994" spans="1:3" x14ac:dyDescent="0.3">
      <c r="A15994" s="38" t="s">
        <v>245</v>
      </c>
      <c r="B15994" s="15">
        <v>279000</v>
      </c>
      <c r="C15994" s="15">
        <v>279000</v>
      </c>
    </row>
    <row r="15995" spans="1:3" x14ac:dyDescent="0.3">
      <c r="A15995" s="38" t="s">
        <v>247</v>
      </c>
      <c r="B15995" s="15">
        <v>427000</v>
      </c>
      <c r="C15995" s="15">
        <v>2302000</v>
      </c>
    </row>
    <row r="15996" spans="1:3" x14ac:dyDescent="0.3">
      <c r="A15996" s="38" t="s">
        <v>249</v>
      </c>
      <c r="B15996" s="15">
        <v>235000</v>
      </c>
      <c r="C15996" s="15">
        <v>708000</v>
      </c>
    </row>
    <row r="15997" spans="1:3" x14ac:dyDescent="0.3">
      <c r="A15997" s="38" t="s">
        <v>251</v>
      </c>
      <c r="B15997" s="15">
        <v>205000</v>
      </c>
      <c r="C15997" s="15">
        <v>205000</v>
      </c>
    </row>
    <row r="15998" spans="1:3" x14ac:dyDescent="0.3">
      <c r="A15998" s="38" t="s">
        <v>254</v>
      </c>
      <c r="B15998" s="15">
        <v>660000</v>
      </c>
      <c r="C15998" s="15">
        <v>660000</v>
      </c>
    </row>
    <row r="15999" spans="1:3" x14ac:dyDescent="0.3">
      <c r="A15999" s="38" t="s">
        <v>257</v>
      </c>
      <c r="B15999" s="15">
        <v>900000</v>
      </c>
      <c r="C15999" s="15">
        <v>2218000</v>
      </c>
    </row>
    <row r="16000" spans="1:3" x14ac:dyDescent="0.3">
      <c r="A16000" s="38" t="s">
        <v>252</v>
      </c>
      <c r="B16000" s="15">
        <v>399000</v>
      </c>
      <c r="C16000" s="15">
        <v>1281500</v>
      </c>
    </row>
    <row r="16001" spans="1:3" x14ac:dyDescent="0.3">
      <c r="A16001" s="38" t="s">
        <v>255</v>
      </c>
      <c r="B16001" s="15">
        <v>568750</v>
      </c>
      <c r="C16001" s="15">
        <v>1137500</v>
      </c>
    </row>
    <row r="16002" spans="1:3" x14ac:dyDescent="0.3">
      <c r="A16002" s="38" t="s">
        <v>258</v>
      </c>
      <c r="B16002" s="15"/>
      <c r="C16002" s="15"/>
    </row>
    <row r="16003" spans="1:3" x14ac:dyDescent="0.3">
      <c r="A16003" s="38" t="s">
        <v>260</v>
      </c>
      <c r="B16003" s="15"/>
      <c r="C16003" s="15"/>
    </row>
    <row r="16004" spans="1:3" x14ac:dyDescent="0.3">
      <c r="A16004" s="38" t="s">
        <v>262</v>
      </c>
      <c r="B16004" s="15">
        <v>159000</v>
      </c>
      <c r="C16004" s="15">
        <v>159000</v>
      </c>
    </row>
    <row r="16005" spans="1:3" x14ac:dyDescent="0.3">
      <c r="A16005" s="38" t="s">
        <v>263</v>
      </c>
      <c r="B16005" s="15"/>
      <c r="C16005" s="15"/>
    </row>
    <row r="16006" spans="1:3" x14ac:dyDescent="0.3">
      <c r="A16006" s="35" t="s">
        <v>266</v>
      </c>
      <c r="B16006" s="15"/>
      <c r="C16006" s="15"/>
    </row>
    <row r="16007" spans="1:3" x14ac:dyDescent="0.3">
      <c r="A16007" s="38" t="s">
        <v>245</v>
      </c>
      <c r="B16007" s="15">
        <v>409000</v>
      </c>
      <c r="C16007" s="15">
        <v>1146000</v>
      </c>
    </row>
    <row r="16008" spans="1:3" x14ac:dyDescent="0.3">
      <c r="A16008" s="38" t="s">
        <v>247</v>
      </c>
      <c r="B16008" s="15"/>
      <c r="C16008" s="15"/>
    </row>
    <row r="16009" spans="1:3" x14ac:dyDescent="0.3">
      <c r="A16009" s="38" t="s">
        <v>249</v>
      </c>
      <c r="B16009" s="15">
        <v>308750</v>
      </c>
      <c r="C16009" s="15">
        <v>617500</v>
      </c>
    </row>
    <row r="16010" spans="1:3" x14ac:dyDescent="0.3">
      <c r="A16010" s="38" t="s">
        <v>251</v>
      </c>
      <c r="B16010" s="15">
        <v>251475</v>
      </c>
      <c r="C16010" s="15">
        <v>502950</v>
      </c>
    </row>
    <row r="16011" spans="1:3" x14ac:dyDescent="0.3">
      <c r="A16011" s="38" t="s">
        <v>254</v>
      </c>
      <c r="B16011" s="15"/>
      <c r="C16011" s="15"/>
    </row>
    <row r="16012" spans="1:3" x14ac:dyDescent="0.3">
      <c r="A16012" s="38" t="s">
        <v>257</v>
      </c>
      <c r="B16012" s="15">
        <v>549750</v>
      </c>
      <c r="C16012" s="15">
        <v>1984500</v>
      </c>
    </row>
    <row r="16013" spans="1:3" x14ac:dyDescent="0.3">
      <c r="A16013" s="38" t="s">
        <v>252</v>
      </c>
      <c r="B16013" s="15">
        <v>310000</v>
      </c>
      <c r="C16013" s="15">
        <v>620000</v>
      </c>
    </row>
    <row r="16014" spans="1:3" x14ac:dyDescent="0.3">
      <c r="A16014" s="38" t="s">
        <v>255</v>
      </c>
      <c r="B16014" s="15"/>
      <c r="C16014" s="15"/>
    </row>
    <row r="16015" spans="1:3" x14ac:dyDescent="0.3">
      <c r="A16015" s="38" t="s">
        <v>258</v>
      </c>
      <c r="B16015" s="15">
        <v>287500</v>
      </c>
      <c r="C16015" s="15">
        <v>575000</v>
      </c>
    </row>
    <row r="16016" spans="1:3" x14ac:dyDescent="0.3">
      <c r="A16016" s="38" t="s">
        <v>260</v>
      </c>
      <c r="B16016" s="15"/>
      <c r="C16016" s="15"/>
    </row>
    <row r="16017" spans="1:3" x14ac:dyDescent="0.3">
      <c r="A16017" s="38" t="s">
        <v>262</v>
      </c>
      <c r="B16017" s="15"/>
      <c r="C16017" s="15"/>
    </row>
    <row r="16018" spans="1:3" x14ac:dyDescent="0.3">
      <c r="A16018" s="38" t="s">
        <v>263</v>
      </c>
      <c r="B16018" s="15">
        <v>354000</v>
      </c>
      <c r="C16018" s="15">
        <v>354000</v>
      </c>
    </row>
    <row r="16019" spans="1:3" x14ac:dyDescent="0.3">
      <c r="A16019" s="35" t="s">
        <v>267</v>
      </c>
      <c r="B16019" s="15"/>
      <c r="C16019" s="15"/>
    </row>
    <row r="16020" spans="1:3" x14ac:dyDescent="0.3">
      <c r="A16020" s="38" t="s">
        <v>245</v>
      </c>
      <c r="B16020" s="15">
        <v>145000</v>
      </c>
      <c r="C16020" s="15">
        <v>145000</v>
      </c>
    </row>
    <row r="16021" spans="1:3" x14ac:dyDescent="0.3">
      <c r="A16021" s="38" t="s">
        <v>247</v>
      </c>
      <c r="B16021" s="15">
        <v>295000</v>
      </c>
      <c r="C16021" s="15">
        <v>1149900</v>
      </c>
    </row>
    <row r="16022" spans="1:3" x14ac:dyDescent="0.3">
      <c r="A16022" s="38" t="s">
        <v>249</v>
      </c>
      <c r="B16022" s="15">
        <v>266000</v>
      </c>
      <c r="C16022" s="15">
        <v>266000</v>
      </c>
    </row>
    <row r="16023" spans="1:3" x14ac:dyDescent="0.3">
      <c r="A16023" s="38" t="s">
        <v>251</v>
      </c>
      <c r="B16023" s="15">
        <v>431450</v>
      </c>
      <c r="C16023" s="15">
        <v>862900</v>
      </c>
    </row>
    <row r="16024" spans="1:3" x14ac:dyDescent="0.3">
      <c r="A16024" s="38" t="s">
        <v>254</v>
      </c>
      <c r="B16024" s="15">
        <v>290000</v>
      </c>
      <c r="C16024" s="15">
        <v>290000</v>
      </c>
    </row>
    <row r="16025" spans="1:3" x14ac:dyDescent="0.3">
      <c r="A16025" s="38" t="s">
        <v>257</v>
      </c>
      <c r="B16025" s="15">
        <v>375000</v>
      </c>
      <c r="C16025" s="15">
        <v>375000</v>
      </c>
    </row>
    <row r="16026" spans="1:3" x14ac:dyDescent="0.3">
      <c r="A16026" s="38" t="s">
        <v>252</v>
      </c>
      <c r="B16026" s="15">
        <v>730000</v>
      </c>
      <c r="C16026" s="15">
        <v>2240000</v>
      </c>
    </row>
    <row r="16027" spans="1:3" x14ac:dyDescent="0.3">
      <c r="A16027" s="38" t="s">
        <v>255</v>
      </c>
      <c r="B16027" s="15">
        <v>383500</v>
      </c>
      <c r="C16027" s="15">
        <v>383500</v>
      </c>
    </row>
    <row r="16028" spans="1:3" x14ac:dyDescent="0.3">
      <c r="A16028" s="38" t="s">
        <v>258</v>
      </c>
      <c r="B16028" s="15"/>
      <c r="C16028" s="15"/>
    </row>
    <row r="16029" spans="1:3" x14ac:dyDescent="0.3">
      <c r="A16029" s="38" t="s">
        <v>260</v>
      </c>
      <c r="B16029" s="15">
        <v>457625</v>
      </c>
      <c r="C16029" s="15">
        <v>915250</v>
      </c>
    </row>
    <row r="16030" spans="1:3" x14ac:dyDescent="0.3">
      <c r="A16030" s="38" t="s">
        <v>262</v>
      </c>
      <c r="B16030" s="15">
        <v>490000</v>
      </c>
      <c r="C16030" s="15">
        <v>490000</v>
      </c>
    </row>
    <row r="16031" spans="1:3" x14ac:dyDescent="0.3">
      <c r="A16031" s="38" t="s">
        <v>263</v>
      </c>
      <c r="B16031" s="15">
        <v>295000</v>
      </c>
      <c r="C16031" s="15">
        <v>590000</v>
      </c>
    </row>
    <row r="16032" spans="1:3" x14ac:dyDescent="0.3">
      <c r="A16032" s="35" t="s">
        <v>268</v>
      </c>
      <c r="B16032" s="15"/>
      <c r="C16032" s="15"/>
    </row>
    <row r="16033" spans="1:3" x14ac:dyDescent="0.3">
      <c r="A16033" s="38" t="s">
        <v>245</v>
      </c>
      <c r="B16033" s="15">
        <v>100000</v>
      </c>
      <c r="C16033" s="15">
        <v>100000</v>
      </c>
    </row>
    <row r="16034" spans="1:3" x14ac:dyDescent="0.3">
      <c r="A16034" s="38" t="s">
        <v>247</v>
      </c>
      <c r="B16034" s="15"/>
      <c r="C16034" s="15"/>
    </row>
    <row r="16035" spans="1:3" x14ac:dyDescent="0.3">
      <c r="A16035" s="38" t="s">
        <v>249</v>
      </c>
      <c r="B16035" s="15">
        <v>455000</v>
      </c>
      <c r="C16035" s="15">
        <v>910000</v>
      </c>
    </row>
    <row r="16036" spans="1:3" x14ac:dyDescent="0.3">
      <c r="A16036" s="38" t="s">
        <v>251</v>
      </c>
      <c r="B16036" s="15">
        <v>350000</v>
      </c>
      <c r="C16036" s="15">
        <v>350000</v>
      </c>
    </row>
    <row r="16037" spans="1:3" x14ac:dyDescent="0.3">
      <c r="A16037" s="38" t="s">
        <v>254</v>
      </c>
      <c r="B16037" s="15">
        <v>280750</v>
      </c>
      <c r="C16037" s="15">
        <v>561500</v>
      </c>
    </row>
    <row r="16038" spans="1:3" x14ac:dyDescent="0.3">
      <c r="A16038" s="38" t="s">
        <v>257</v>
      </c>
      <c r="B16038" s="15">
        <v>350000</v>
      </c>
      <c r="C16038" s="15">
        <v>700000</v>
      </c>
    </row>
    <row r="16039" spans="1:3" x14ac:dyDescent="0.3">
      <c r="A16039" s="38" t="s">
        <v>252</v>
      </c>
      <c r="B16039" s="15">
        <v>215000</v>
      </c>
      <c r="C16039" s="15">
        <v>430000</v>
      </c>
    </row>
    <row r="16040" spans="1:3" x14ac:dyDescent="0.3">
      <c r="A16040" s="38" t="s">
        <v>255</v>
      </c>
      <c r="B16040" s="15">
        <v>262500</v>
      </c>
      <c r="C16040" s="15">
        <v>525000</v>
      </c>
    </row>
    <row r="16041" spans="1:3" x14ac:dyDescent="0.3">
      <c r="A16041" s="38" t="s">
        <v>258</v>
      </c>
      <c r="B16041" s="15">
        <v>200000</v>
      </c>
      <c r="C16041" s="15">
        <v>200000</v>
      </c>
    </row>
    <row r="16042" spans="1:3" x14ac:dyDescent="0.3">
      <c r="A16042" s="38" t="s">
        <v>260</v>
      </c>
      <c r="B16042" s="15">
        <v>303500</v>
      </c>
      <c r="C16042" s="15">
        <v>711000</v>
      </c>
    </row>
    <row r="16043" spans="1:3" x14ac:dyDescent="0.3">
      <c r="A16043" s="38" t="s">
        <v>262</v>
      </c>
      <c r="B16043" s="15">
        <v>345000</v>
      </c>
      <c r="C16043" s="15">
        <v>690000</v>
      </c>
    </row>
    <row r="16044" spans="1:3" x14ac:dyDescent="0.3">
      <c r="A16044" s="38" t="s">
        <v>263</v>
      </c>
      <c r="B16044" s="15">
        <v>570000</v>
      </c>
      <c r="C16044" s="15">
        <v>1140000</v>
      </c>
    </row>
    <row r="16045" spans="1:3" x14ac:dyDescent="0.3">
      <c r="A16045" s="35" t="s">
        <v>269</v>
      </c>
      <c r="B16045" s="15"/>
      <c r="C16045" s="15"/>
    </row>
    <row r="16046" spans="1:3" x14ac:dyDescent="0.3">
      <c r="A16046" s="38" t="s">
        <v>245</v>
      </c>
      <c r="B16046" s="15">
        <v>190000</v>
      </c>
      <c r="C16046" s="15">
        <v>190000</v>
      </c>
    </row>
    <row r="16047" spans="1:3" x14ac:dyDescent="0.3">
      <c r="A16047" s="38" t="s">
        <v>247</v>
      </c>
      <c r="B16047" s="15">
        <v>312500</v>
      </c>
      <c r="C16047" s="15">
        <v>625000</v>
      </c>
    </row>
    <row r="16048" spans="1:3" x14ac:dyDescent="0.3">
      <c r="A16048" s="38" t="s">
        <v>249</v>
      </c>
      <c r="B16048" s="15">
        <v>420000</v>
      </c>
      <c r="C16048" s="15">
        <v>420000</v>
      </c>
    </row>
    <row r="16049" spans="1:3" x14ac:dyDescent="0.3">
      <c r="A16049" s="38" t="s">
        <v>251</v>
      </c>
      <c r="B16049" s="15">
        <v>542500</v>
      </c>
      <c r="C16049" s="15">
        <v>1900000</v>
      </c>
    </row>
    <row r="16050" spans="1:3" x14ac:dyDescent="0.3">
      <c r="A16050" s="38" t="s">
        <v>254</v>
      </c>
      <c r="B16050" s="15">
        <v>676000</v>
      </c>
      <c r="C16050" s="15">
        <v>676000</v>
      </c>
    </row>
    <row r="16051" spans="1:3" x14ac:dyDescent="0.3">
      <c r="A16051" s="38" t="s">
        <v>257</v>
      </c>
      <c r="B16051" s="15">
        <v>417500</v>
      </c>
      <c r="C16051" s="15">
        <v>1267500</v>
      </c>
    </row>
    <row r="16052" spans="1:3" x14ac:dyDescent="0.3">
      <c r="A16052" s="38" t="s">
        <v>252</v>
      </c>
      <c r="B16052" s="15">
        <v>417000</v>
      </c>
      <c r="C16052" s="15">
        <v>2026000</v>
      </c>
    </row>
    <row r="16053" spans="1:3" x14ac:dyDescent="0.3">
      <c r="A16053" s="38" t="s">
        <v>255</v>
      </c>
      <c r="B16053" s="15">
        <v>308727</v>
      </c>
      <c r="C16053" s="15">
        <v>903727</v>
      </c>
    </row>
    <row r="16054" spans="1:3" x14ac:dyDescent="0.3">
      <c r="A16054" s="38" t="s">
        <v>258</v>
      </c>
      <c r="B16054" s="15">
        <v>630000</v>
      </c>
      <c r="C16054" s="15">
        <v>630000</v>
      </c>
    </row>
    <row r="16055" spans="1:3" x14ac:dyDescent="0.3">
      <c r="A16055" s="38" t="s">
        <v>260</v>
      </c>
      <c r="B16055" s="15">
        <v>438875</v>
      </c>
      <c r="C16055" s="15">
        <v>877750</v>
      </c>
    </row>
    <row r="16056" spans="1:3" x14ac:dyDescent="0.3">
      <c r="A16056" s="38" t="s">
        <v>262</v>
      </c>
      <c r="B16056" s="15">
        <v>338750</v>
      </c>
      <c r="C16056" s="15">
        <v>1164250</v>
      </c>
    </row>
    <row r="16057" spans="1:3" x14ac:dyDescent="0.3">
      <c r="A16057" s="38" t="s">
        <v>263</v>
      </c>
      <c r="B16057" s="15">
        <v>422000</v>
      </c>
      <c r="C16057" s="15">
        <v>1222250</v>
      </c>
    </row>
    <row r="16058" spans="1:3" x14ac:dyDescent="0.3">
      <c r="A16058" s="35" t="s">
        <v>270</v>
      </c>
      <c r="B16058" s="15"/>
      <c r="C16058" s="15"/>
    </row>
    <row r="16059" spans="1:3" x14ac:dyDescent="0.3">
      <c r="A16059" s="38" t="s">
        <v>245</v>
      </c>
      <c r="B16059" s="15">
        <v>375000</v>
      </c>
      <c r="C16059" s="15">
        <v>375000</v>
      </c>
    </row>
    <row r="16060" spans="1:3" x14ac:dyDescent="0.3">
      <c r="A16060" s="38" t="s">
        <v>247</v>
      </c>
      <c r="B16060" s="15">
        <v>592500</v>
      </c>
      <c r="C16060" s="15">
        <v>2854000</v>
      </c>
    </row>
    <row r="16061" spans="1:3" x14ac:dyDescent="0.3">
      <c r="A16061" s="38" t="s">
        <v>249</v>
      </c>
      <c r="B16061" s="15">
        <v>358998</v>
      </c>
      <c r="C16061" s="15">
        <v>717995</v>
      </c>
    </row>
    <row r="16062" spans="1:3" x14ac:dyDescent="0.3">
      <c r="A16062" s="38" t="s">
        <v>251</v>
      </c>
      <c r="B16062" s="15">
        <v>329950</v>
      </c>
      <c r="C16062" s="15">
        <v>1209945</v>
      </c>
    </row>
    <row r="16063" spans="1:3" x14ac:dyDescent="0.3">
      <c r="A16063" s="38" t="s">
        <v>254</v>
      </c>
      <c r="B16063" s="15">
        <v>410000</v>
      </c>
      <c r="C16063" s="15">
        <v>1041000</v>
      </c>
    </row>
    <row r="16064" spans="1:3" x14ac:dyDescent="0.3">
      <c r="A16064" s="38" t="s">
        <v>257</v>
      </c>
      <c r="B16064" s="15">
        <v>470000</v>
      </c>
      <c r="C16064" s="15">
        <v>1452550</v>
      </c>
    </row>
    <row r="16065" spans="1:3" x14ac:dyDescent="0.3">
      <c r="A16065" s="38" t="s">
        <v>252</v>
      </c>
      <c r="B16065" s="15">
        <v>285000</v>
      </c>
      <c r="C16065" s="15">
        <v>854000</v>
      </c>
    </row>
    <row r="16066" spans="1:3" x14ac:dyDescent="0.3">
      <c r="A16066" s="38" t="s">
        <v>255</v>
      </c>
      <c r="B16066" s="15">
        <v>366000</v>
      </c>
      <c r="C16066" s="15">
        <v>732000</v>
      </c>
    </row>
    <row r="16067" spans="1:3" x14ac:dyDescent="0.3">
      <c r="A16067" s="38" t="s">
        <v>258</v>
      </c>
      <c r="B16067" s="15">
        <v>344975</v>
      </c>
      <c r="C16067" s="15">
        <v>1527900</v>
      </c>
    </row>
    <row r="16068" spans="1:3" x14ac:dyDescent="0.3">
      <c r="A16068" s="38" t="s">
        <v>260</v>
      </c>
      <c r="B16068" s="15">
        <v>323000</v>
      </c>
      <c r="C16068" s="15">
        <v>1881005</v>
      </c>
    </row>
    <row r="16069" spans="1:3" x14ac:dyDescent="0.3">
      <c r="A16069" s="38" t="s">
        <v>262</v>
      </c>
      <c r="B16069" s="15">
        <v>425650</v>
      </c>
      <c r="C16069" s="15">
        <v>851300</v>
      </c>
    </row>
    <row r="16070" spans="1:3" x14ac:dyDescent="0.3">
      <c r="A16070" s="38" t="s">
        <v>263</v>
      </c>
      <c r="B16070" s="15"/>
      <c r="C16070" s="15"/>
    </row>
    <row r="16071" spans="1:3" x14ac:dyDescent="0.3">
      <c r="A16071" s="35" t="s">
        <v>271</v>
      </c>
      <c r="B16071" s="15"/>
      <c r="C16071" s="15"/>
    </row>
    <row r="16072" spans="1:3" x14ac:dyDescent="0.3">
      <c r="A16072" s="38" t="s">
        <v>245</v>
      </c>
      <c r="B16072" s="15">
        <v>297500</v>
      </c>
      <c r="C16072" s="15">
        <v>595000</v>
      </c>
    </row>
    <row r="16073" spans="1:3" x14ac:dyDescent="0.3">
      <c r="A16073" s="38" t="s">
        <v>247</v>
      </c>
      <c r="B16073" s="15"/>
      <c r="C16073" s="15"/>
    </row>
    <row r="16074" spans="1:3" x14ac:dyDescent="0.3">
      <c r="A16074" s="38" t="s">
        <v>249</v>
      </c>
      <c r="B16074" s="15">
        <v>480000</v>
      </c>
      <c r="C16074" s="15">
        <v>1908500</v>
      </c>
    </row>
    <row r="16075" spans="1:3" x14ac:dyDescent="0.3">
      <c r="A16075" s="38" t="s">
        <v>251</v>
      </c>
      <c r="B16075" s="15">
        <v>407000</v>
      </c>
      <c r="C16075" s="15">
        <v>1957000</v>
      </c>
    </row>
    <row r="16076" spans="1:3" x14ac:dyDescent="0.3">
      <c r="A16076" s="38" t="s">
        <v>254</v>
      </c>
      <c r="B16076" s="15">
        <v>313625</v>
      </c>
      <c r="C16076" s="15">
        <v>627250</v>
      </c>
    </row>
    <row r="16077" spans="1:3" x14ac:dyDescent="0.3">
      <c r="A16077" s="38" t="s">
        <v>257</v>
      </c>
      <c r="B16077" s="15">
        <v>350000</v>
      </c>
      <c r="C16077" s="15">
        <v>1250000</v>
      </c>
    </row>
    <row r="16078" spans="1:3" x14ac:dyDescent="0.3">
      <c r="A16078" s="38" t="s">
        <v>252</v>
      </c>
      <c r="B16078" s="15">
        <v>375000</v>
      </c>
      <c r="C16078" s="15">
        <v>2629400</v>
      </c>
    </row>
    <row r="16079" spans="1:3" x14ac:dyDescent="0.3">
      <c r="A16079" s="38" t="s">
        <v>255</v>
      </c>
      <c r="B16079" s="15">
        <v>424990</v>
      </c>
      <c r="C16079" s="15">
        <v>2220870</v>
      </c>
    </row>
    <row r="16080" spans="1:3" x14ac:dyDescent="0.3">
      <c r="A16080" s="38" t="s">
        <v>258</v>
      </c>
      <c r="B16080" s="15">
        <v>298725</v>
      </c>
      <c r="C16080" s="15">
        <v>1233950</v>
      </c>
    </row>
    <row r="16081" spans="1:3" x14ac:dyDescent="0.3">
      <c r="A16081" s="38" t="s">
        <v>260</v>
      </c>
      <c r="B16081" s="15">
        <v>400000</v>
      </c>
      <c r="C16081" s="15">
        <v>1204990</v>
      </c>
    </row>
    <row r="16082" spans="1:3" x14ac:dyDescent="0.3">
      <c r="A16082" s="38" t="s">
        <v>262</v>
      </c>
      <c r="B16082" s="15">
        <v>497500</v>
      </c>
      <c r="C16082" s="15">
        <v>995000</v>
      </c>
    </row>
    <row r="16083" spans="1:3" x14ac:dyDescent="0.3">
      <c r="A16083" s="38" t="s">
        <v>263</v>
      </c>
      <c r="B16083" s="15">
        <v>479000</v>
      </c>
      <c r="C16083" s="15">
        <v>1938000</v>
      </c>
    </row>
    <row r="16084" spans="1:3" x14ac:dyDescent="0.3">
      <c r="A16084" s="35" t="s">
        <v>272</v>
      </c>
      <c r="B16084" s="15"/>
      <c r="C16084" s="15"/>
    </row>
    <row r="16085" spans="1:3" x14ac:dyDescent="0.3">
      <c r="A16085" s="38" t="s">
        <v>245</v>
      </c>
      <c r="B16085" s="15">
        <v>426250</v>
      </c>
      <c r="C16085" s="15">
        <v>852500</v>
      </c>
    </row>
    <row r="16086" spans="1:3" x14ac:dyDescent="0.3">
      <c r="A16086" s="38" t="s">
        <v>247</v>
      </c>
      <c r="B16086" s="15">
        <v>420000</v>
      </c>
      <c r="C16086" s="15">
        <v>1275000</v>
      </c>
    </row>
    <row r="16087" spans="1:3" x14ac:dyDescent="0.3">
      <c r="A16087" s="38" t="s">
        <v>249</v>
      </c>
      <c r="B16087" s="15">
        <v>406000</v>
      </c>
      <c r="C16087" s="15">
        <v>812000</v>
      </c>
    </row>
    <row r="16088" spans="1:3" x14ac:dyDescent="0.3">
      <c r="A16088" s="38" t="s">
        <v>251</v>
      </c>
      <c r="B16088" s="15">
        <v>534000</v>
      </c>
      <c r="C16088" s="15">
        <v>2446500</v>
      </c>
    </row>
    <row r="16089" spans="1:3" x14ac:dyDescent="0.3">
      <c r="A16089" s="38" t="s">
        <v>254</v>
      </c>
      <c r="B16089" s="15">
        <v>389000</v>
      </c>
      <c r="C16089" s="15">
        <v>389000</v>
      </c>
    </row>
    <row r="16090" spans="1:3" x14ac:dyDescent="0.3">
      <c r="A16090" s="38" t="s">
        <v>257</v>
      </c>
      <c r="B16090" s="15">
        <v>359999</v>
      </c>
      <c r="C16090" s="15">
        <v>1817499</v>
      </c>
    </row>
    <row r="16091" spans="1:3" x14ac:dyDescent="0.3">
      <c r="A16091" s="38" t="s">
        <v>252</v>
      </c>
      <c r="B16091" s="15">
        <v>480000</v>
      </c>
      <c r="C16091" s="15">
        <v>1655000</v>
      </c>
    </row>
    <row r="16092" spans="1:3" x14ac:dyDescent="0.3">
      <c r="A16092" s="38" t="s">
        <v>255</v>
      </c>
      <c r="B16092" s="15">
        <v>585000</v>
      </c>
      <c r="C16092" s="15">
        <v>1170000</v>
      </c>
    </row>
    <row r="16093" spans="1:3" x14ac:dyDescent="0.3">
      <c r="A16093" s="38" t="s">
        <v>258</v>
      </c>
      <c r="B16093" s="15">
        <v>355000</v>
      </c>
      <c r="C16093" s="15">
        <v>1072000</v>
      </c>
    </row>
    <row r="16094" spans="1:3" x14ac:dyDescent="0.3">
      <c r="A16094" s="38" t="s">
        <v>260</v>
      </c>
      <c r="B16094" s="15">
        <v>687000</v>
      </c>
      <c r="C16094" s="15">
        <v>687000</v>
      </c>
    </row>
    <row r="16095" spans="1:3" x14ac:dyDescent="0.3">
      <c r="A16095" s="38" t="s">
        <v>262</v>
      </c>
      <c r="B16095" s="15">
        <v>675000</v>
      </c>
      <c r="C16095" s="15">
        <v>675000</v>
      </c>
    </row>
    <row r="16096" spans="1:3" x14ac:dyDescent="0.3">
      <c r="A16096" s="38" t="s">
        <v>263</v>
      </c>
      <c r="B16096" s="15">
        <v>425000</v>
      </c>
      <c r="C16096" s="15">
        <v>1575000</v>
      </c>
    </row>
    <row r="16097" spans="1:3" x14ac:dyDescent="0.3">
      <c r="A16097" s="35" t="s">
        <v>273</v>
      </c>
      <c r="B16097" s="15"/>
      <c r="C16097" s="15"/>
    </row>
    <row r="16098" spans="1:3" x14ac:dyDescent="0.3">
      <c r="A16098" s="38" t="s">
        <v>245</v>
      </c>
      <c r="B16098" s="15">
        <v>480000</v>
      </c>
      <c r="C16098" s="15">
        <v>960000</v>
      </c>
    </row>
    <row r="16099" spans="1:3" x14ac:dyDescent="0.3">
      <c r="A16099" s="38" t="s">
        <v>247</v>
      </c>
      <c r="B16099" s="15">
        <v>371000</v>
      </c>
      <c r="C16099" s="15">
        <v>371000</v>
      </c>
    </row>
    <row r="16100" spans="1:3" x14ac:dyDescent="0.3">
      <c r="A16100" s="38" t="s">
        <v>249</v>
      </c>
      <c r="B16100" s="15">
        <v>349999</v>
      </c>
      <c r="C16100" s="15">
        <v>349999</v>
      </c>
    </row>
    <row r="16101" spans="1:3" x14ac:dyDescent="0.3">
      <c r="A16101" s="38" t="s">
        <v>251</v>
      </c>
      <c r="B16101" s="15">
        <v>1196375</v>
      </c>
      <c r="C16101" s="15">
        <v>2392750</v>
      </c>
    </row>
    <row r="16102" spans="1:3" x14ac:dyDescent="0.3">
      <c r="A16102" s="38" t="s">
        <v>254</v>
      </c>
      <c r="B16102" s="15">
        <v>267475</v>
      </c>
      <c r="C16102" s="15">
        <v>534950</v>
      </c>
    </row>
    <row r="16103" spans="1:3" x14ac:dyDescent="0.3">
      <c r="A16103" s="38" t="s">
        <v>257</v>
      </c>
      <c r="B16103" s="15">
        <v>489975</v>
      </c>
      <c r="C16103" s="15">
        <v>979950</v>
      </c>
    </row>
    <row r="16104" spans="1:3" x14ac:dyDescent="0.3">
      <c r="A16104" s="38" t="s">
        <v>252</v>
      </c>
      <c r="B16104" s="15">
        <v>582500</v>
      </c>
      <c r="C16104" s="15">
        <v>2400000</v>
      </c>
    </row>
    <row r="16105" spans="1:3" x14ac:dyDescent="0.3">
      <c r="A16105" s="38" t="s">
        <v>255</v>
      </c>
      <c r="B16105" s="15">
        <v>501975</v>
      </c>
      <c r="C16105" s="15">
        <v>1003950</v>
      </c>
    </row>
    <row r="16106" spans="1:3" x14ac:dyDescent="0.3">
      <c r="A16106" s="38" t="s">
        <v>258</v>
      </c>
      <c r="B16106" s="15">
        <v>570325</v>
      </c>
      <c r="C16106" s="15">
        <v>570325</v>
      </c>
    </row>
    <row r="16107" spans="1:3" x14ac:dyDescent="0.3">
      <c r="A16107" s="38" t="s">
        <v>260</v>
      </c>
      <c r="B16107" s="15">
        <v>565000</v>
      </c>
      <c r="C16107" s="15">
        <v>1651500</v>
      </c>
    </row>
    <row r="16108" spans="1:3" x14ac:dyDescent="0.3">
      <c r="A16108" s="38" t="s">
        <v>262</v>
      </c>
      <c r="B16108" s="15">
        <v>569950</v>
      </c>
      <c r="C16108" s="15">
        <v>1624950</v>
      </c>
    </row>
    <row r="16109" spans="1:3" x14ac:dyDescent="0.3">
      <c r="A16109" s="38" t="s">
        <v>263</v>
      </c>
      <c r="B16109" s="15"/>
      <c r="C16109" s="15"/>
    </row>
    <row r="16110" spans="1:3" x14ac:dyDescent="0.3">
      <c r="A16110" s="35" t="s">
        <v>274</v>
      </c>
      <c r="B16110" s="15"/>
      <c r="C16110" s="15"/>
    </row>
    <row r="16111" spans="1:3" x14ac:dyDescent="0.3">
      <c r="A16111" s="38" t="s">
        <v>245</v>
      </c>
      <c r="B16111" s="15">
        <v>375000</v>
      </c>
      <c r="C16111" s="15">
        <v>750000</v>
      </c>
    </row>
    <row r="16112" spans="1:3" x14ac:dyDescent="0.3">
      <c r="A16112" s="38" t="s">
        <v>247</v>
      </c>
      <c r="B16112" s="15">
        <v>300000</v>
      </c>
      <c r="C16112" s="15">
        <v>300000</v>
      </c>
    </row>
    <row r="16113" spans="1:3" x14ac:dyDescent="0.3">
      <c r="A16113" s="38" t="s">
        <v>249</v>
      </c>
      <c r="B16113" s="15">
        <v>386750</v>
      </c>
      <c r="C16113" s="15">
        <v>773500</v>
      </c>
    </row>
    <row r="16114" spans="1:3" x14ac:dyDescent="0.3">
      <c r="A16114" s="38" t="s">
        <v>251</v>
      </c>
      <c r="B16114" s="15">
        <v>474475</v>
      </c>
      <c r="C16114" s="15">
        <v>948950</v>
      </c>
    </row>
    <row r="16115" spans="1:3" x14ac:dyDescent="0.3">
      <c r="A16115" s="38" t="s">
        <v>254</v>
      </c>
      <c r="B16115" s="15">
        <v>490000</v>
      </c>
      <c r="C16115" s="15">
        <v>980000</v>
      </c>
    </row>
    <row r="16116" spans="1:3" x14ac:dyDescent="0.3">
      <c r="A16116" s="38" t="s">
        <v>257</v>
      </c>
      <c r="B16116" s="15">
        <v>533750</v>
      </c>
      <c r="C16116" s="15">
        <v>2374500</v>
      </c>
    </row>
    <row r="16117" spans="1:3" x14ac:dyDescent="0.3">
      <c r="A16117" s="38" t="s">
        <v>252</v>
      </c>
      <c r="B16117" s="15">
        <v>580000</v>
      </c>
      <c r="C16117" s="15">
        <v>1452000</v>
      </c>
    </row>
    <row r="16118" spans="1:3" x14ac:dyDescent="0.3">
      <c r="A16118" s="38" t="s">
        <v>255</v>
      </c>
      <c r="B16118" s="15">
        <v>635000</v>
      </c>
      <c r="C16118" s="15">
        <v>2130000</v>
      </c>
    </row>
    <row r="16119" spans="1:3" x14ac:dyDescent="0.3">
      <c r="A16119" s="38" t="s">
        <v>258</v>
      </c>
      <c r="B16119" s="15">
        <v>852000</v>
      </c>
      <c r="C16119" s="15">
        <v>3929000</v>
      </c>
    </row>
    <row r="16120" spans="1:3" x14ac:dyDescent="0.3">
      <c r="A16120" s="38" t="s">
        <v>260</v>
      </c>
      <c r="B16120" s="15">
        <v>492500</v>
      </c>
      <c r="C16120" s="15">
        <v>2085000</v>
      </c>
    </row>
    <row r="16121" spans="1:3" x14ac:dyDescent="0.3">
      <c r="A16121" s="38" t="s">
        <v>262</v>
      </c>
      <c r="B16121" s="15"/>
      <c r="C16121" s="15"/>
    </row>
    <row r="16122" spans="1:3" x14ac:dyDescent="0.3">
      <c r="A16122" s="38" t="s">
        <v>263</v>
      </c>
      <c r="B16122" s="15">
        <v>545000</v>
      </c>
      <c r="C16122" s="15">
        <v>1737500</v>
      </c>
    </row>
    <row r="16123" spans="1:3" x14ac:dyDescent="0.3">
      <c r="A16123" s="35" t="s">
        <v>275</v>
      </c>
      <c r="B16123" s="15"/>
      <c r="C16123" s="15"/>
    </row>
    <row r="16124" spans="1:3" x14ac:dyDescent="0.3">
      <c r="A16124" s="38" t="s">
        <v>245</v>
      </c>
      <c r="B16124" s="15">
        <v>366500</v>
      </c>
      <c r="C16124" s="15">
        <v>733000</v>
      </c>
    </row>
    <row r="16125" spans="1:3" x14ac:dyDescent="0.3">
      <c r="A16125" s="38" t="s">
        <v>247</v>
      </c>
      <c r="B16125" s="15"/>
      <c r="C16125" s="15"/>
    </row>
    <row r="16126" spans="1:3" x14ac:dyDescent="0.3">
      <c r="A16126" s="38" t="s">
        <v>249</v>
      </c>
      <c r="B16126" s="15">
        <v>465000</v>
      </c>
      <c r="C16126" s="15">
        <v>465000</v>
      </c>
    </row>
    <row r="16127" spans="1:3" x14ac:dyDescent="0.3">
      <c r="A16127" s="38" t="s">
        <v>251</v>
      </c>
      <c r="B16127" s="15">
        <v>472500</v>
      </c>
      <c r="C16127" s="15">
        <v>945000</v>
      </c>
    </row>
    <row r="16128" spans="1:3" x14ac:dyDescent="0.3">
      <c r="A16128" s="38" t="s">
        <v>254</v>
      </c>
      <c r="B16128" s="15">
        <v>839000</v>
      </c>
      <c r="C16128" s="15">
        <v>839000</v>
      </c>
    </row>
    <row r="16129" spans="1:3" x14ac:dyDescent="0.3">
      <c r="A16129" s="38" t="s">
        <v>257</v>
      </c>
      <c r="B16129" s="15">
        <v>575000</v>
      </c>
      <c r="C16129" s="15">
        <v>2620500</v>
      </c>
    </row>
    <row r="16130" spans="1:3" x14ac:dyDescent="0.3">
      <c r="A16130" s="38" t="s">
        <v>252</v>
      </c>
      <c r="B16130" s="15">
        <v>570000</v>
      </c>
      <c r="C16130" s="15">
        <v>2845000</v>
      </c>
    </row>
    <row r="16131" spans="1:3" x14ac:dyDescent="0.3">
      <c r="A16131" s="38" t="s">
        <v>255</v>
      </c>
      <c r="B16131" s="15"/>
      <c r="C16131" s="15"/>
    </row>
    <row r="16132" spans="1:3" x14ac:dyDescent="0.3">
      <c r="A16132" s="38" t="s">
        <v>258</v>
      </c>
      <c r="B16132" s="15">
        <v>614750</v>
      </c>
      <c r="C16132" s="15">
        <v>1229500</v>
      </c>
    </row>
    <row r="16133" spans="1:3" x14ac:dyDescent="0.3">
      <c r="A16133" s="38" t="s">
        <v>260</v>
      </c>
      <c r="B16133" s="15">
        <v>499275</v>
      </c>
      <c r="C16133" s="15">
        <v>2082550</v>
      </c>
    </row>
    <row r="16134" spans="1:3" x14ac:dyDescent="0.3">
      <c r="A16134" s="38" t="s">
        <v>262</v>
      </c>
      <c r="B16134" s="15">
        <v>463500</v>
      </c>
      <c r="C16134" s="15">
        <v>927000</v>
      </c>
    </row>
    <row r="16135" spans="1:3" x14ac:dyDescent="0.3">
      <c r="A16135" s="14">
        <v>99</v>
      </c>
      <c r="B16135" s="15">
        <v>147258229</v>
      </c>
      <c r="C16135" s="15">
        <v>3188341322</v>
      </c>
    </row>
    <row r="16136" spans="1:3" x14ac:dyDescent="0.3">
      <c r="A16136" s="35" t="s">
        <v>259</v>
      </c>
      <c r="B16136" s="15"/>
      <c r="C16136" s="15"/>
    </row>
    <row r="16137" spans="1:3" x14ac:dyDescent="0.3">
      <c r="A16137" s="38" t="s">
        <v>245</v>
      </c>
      <c r="B16137" s="15">
        <v>567480</v>
      </c>
      <c r="C16137" s="15">
        <v>7804354</v>
      </c>
    </row>
    <row r="16138" spans="1:3" x14ac:dyDescent="0.3">
      <c r="A16138" s="38" t="s">
        <v>247</v>
      </c>
      <c r="B16138" s="15">
        <v>360675</v>
      </c>
      <c r="C16138" s="15">
        <v>12505462</v>
      </c>
    </row>
    <row r="16139" spans="1:3" x14ac:dyDescent="0.3">
      <c r="A16139" s="38" t="s">
        <v>249</v>
      </c>
      <c r="B16139" s="15">
        <v>565425</v>
      </c>
      <c r="C16139" s="15">
        <v>13629549</v>
      </c>
    </row>
    <row r="16140" spans="1:3" x14ac:dyDescent="0.3">
      <c r="A16140" s="38" t="s">
        <v>251</v>
      </c>
      <c r="B16140" s="15">
        <v>601412</v>
      </c>
      <c r="C16140" s="15">
        <v>18899349</v>
      </c>
    </row>
    <row r="16141" spans="1:3" x14ac:dyDescent="0.3">
      <c r="A16141" s="38" t="s">
        <v>254</v>
      </c>
      <c r="B16141" s="15">
        <v>1004352</v>
      </c>
      <c r="C16141" s="15">
        <v>17029527</v>
      </c>
    </row>
    <row r="16142" spans="1:3" x14ac:dyDescent="0.3">
      <c r="A16142" s="38" t="s">
        <v>257</v>
      </c>
      <c r="B16142" s="15">
        <v>785957</v>
      </c>
      <c r="C16142" s="15">
        <v>18121110</v>
      </c>
    </row>
    <row r="16143" spans="1:3" x14ac:dyDescent="0.3">
      <c r="A16143" s="38" t="s">
        <v>252</v>
      </c>
      <c r="B16143" s="15">
        <v>1045095</v>
      </c>
      <c r="C16143" s="15">
        <v>20578058</v>
      </c>
    </row>
    <row r="16144" spans="1:3" x14ac:dyDescent="0.3">
      <c r="A16144" s="38" t="s">
        <v>255</v>
      </c>
      <c r="B16144" s="15">
        <v>592700</v>
      </c>
      <c r="C16144" s="15">
        <v>19562265</v>
      </c>
    </row>
    <row r="16145" spans="1:3" x14ac:dyDescent="0.3">
      <c r="A16145" s="38" t="s">
        <v>258</v>
      </c>
      <c r="B16145" s="15">
        <v>849850</v>
      </c>
      <c r="C16145" s="15">
        <v>14200020</v>
      </c>
    </row>
    <row r="16146" spans="1:3" x14ac:dyDescent="0.3">
      <c r="A16146" s="38" t="s">
        <v>260</v>
      </c>
      <c r="B16146" s="15">
        <v>883125</v>
      </c>
      <c r="C16146" s="15">
        <v>14998647</v>
      </c>
    </row>
    <row r="16147" spans="1:3" x14ac:dyDescent="0.3">
      <c r="A16147" s="38" t="s">
        <v>262</v>
      </c>
      <c r="B16147" s="15">
        <v>640450</v>
      </c>
      <c r="C16147" s="15">
        <v>14631863</v>
      </c>
    </row>
    <row r="16148" spans="1:3" x14ac:dyDescent="0.3">
      <c r="A16148" s="38" t="s">
        <v>263</v>
      </c>
      <c r="B16148" s="15">
        <v>846950</v>
      </c>
      <c r="C16148" s="15">
        <v>17230836</v>
      </c>
    </row>
    <row r="16149" spans="1:3" x14ac:dyDescent="0.3">
      <c r="A16149" s="35" t="s">
        <v>265</v>
      </c>
      <c r="B16149" s="15"/>
      <c r="C16149" s="15"/>
    </row>
    <row r="16150" spans="1:3" x14ac:dyDescent="0.3">
      <c r="A16150" s="38" t="s">
        <v>245</v>
      </c>
      <c r="B16150" s="15">
        <v>605830</v>
      </c>
      <c r="C16150" s="15">
        <v>9616952</v>
      </c>
    </row>
    <row r="16151" spans="1:3" x14ac:dyDescent="0.3">
      <c r="A16151" s="38" t="s">
        <v>247</v>
      </c>
      <c r="B16151" s="15">
        <v>630720</v>
      </c>
      <c r="C16151" s="15">
        <v>11666810</v>
      </c>
    </row>
    <row r="16152" spans="1:3" x14ac:dyDescent="0.3">
      <c r="A16152" s="38" t="s">
        <v>249</v>
      </c>
      <c r="B16152" s="15">
        <v>787223</v>
      </c>
      <c r="C16152" s="15">
        <v>19762437</v>
      </c>
    </row>
    <row r="16153" spans="1:3" x14ac:dyDescent="0.3">
      <c r="A16153" s="38" t="s">
        <v>251</v>
      </c>
      <c r="B16153" s="15">
        <v>620300</v>
      </c>
      <c r="C16153" s="15">
        <v>14160467</v>
      </c>
    </row>
    <row r="16154" spans="1:3" x14ac:dyDescent="0.3">
      <c r="A16154" s="38" t="s">
        <v>254</v>
      </c>
      <c r="B16154" s="15">
        <v>774575</v>
      </c>
      <c r="C16154" s="15">
        <v>19686383</v>
      </c>
    </row>
    <row r="16155" spans="1:3" x14ac:dyDescent="0.3">
      <c r="A16155" s="38" t="s">
        <v>257</v>
      </c>
      <c r="B16155" s="15">
        <v>647675</v>
      </c>
      <c r="C16155" s="15">
        <v>21342763</v>
      </c>
    </row>
    <row r="16156" spans="1:3" x14ac:dyDescent="0.3">
      <c r="A16156" s="38" t="s">
        <v>252</v>
      </c>
      <c r="B16156" s="15">
        <v>640225</v>
      </c>
      <c r="C16156" s="15">
        <v>16349488</v>
      </c>
    </row>
    <row r="16157" spans="1:3" x14ac:dyDescent="0.3">
      <c r="A16157" s="38" t="s">
        <v>255</v>
      </c>
      <c r="B16157" s="15">
        <v>688100</v>
      </c>
      <c r="C16157" s="15">
        <v>22830195</v>
      </c>
    </row>
    <row r="16158" spans="1:3" x14ac:dyDescent="0.3">
      <c r="A16158" s="38" t="s">
        <v>258</v>
      </c>
      <c r="B16158" s="15">
        <v>722208</v>
      </c>
      <c r="C16158" s="15">
        <v>19041914</v>
      </c>
    </row>
    <row r="16159" spans="1:3" x14ac:dyDescent="0.3">
      <c r="A16159" s="38" t="s">
        <v>260</v>
      </c>
      <c r="B16159" s="15">
        <v>865150</v>
      </c>
      <c r="C16159" s="15">
        <v>19010016</v>
      </c>
    </row>
    <row r="16160" spans="1:3" x14ac:dyDescent="0.3">
      <c r="A16160" s="38" t="s">
        <v>262</v>
      </c>
      <c r="B16160" s="15">
        <v>717000</v>
      </c>
      <c r="C16160" s="15">
        <v>13287815</v>
      </c>
    </row>
    <row r="16161" spans="1:3" x14ac:dyDescent="0.3">
      <c r="A16161" s="38" t="s">
        <v>263</v>
      </c>
      <c r="B16161" s="15">
        <v>754150</v>
      </c>
      <c r="C16161" s="15">
        <v>13385708</v>
      </c>
    </row>
    <row r="16162" spans="1:3" x14ac:dyDescent="0.3">
      <c r="A16162" s="35" t="s">
        <v>244</v>
      </c>
      <c r="B16162" s="15"/>
      <c r="C16162" s="15"/>
    </row>
    <row r="16163" spans="1:3" x14ac:dyDescent="0.3">
      <c r="A16163" s="38" t="s">
        <v>245</v>
      </c>
      <c r="B16163" s="15">
        <v>1417645</v>
      </c>
      <c r="C16163" s="15">
        <v>14091336</v>
      </c>
    </row>
    <row r="16164" spans="1:3" x14ac:dyDescent="0.3">
      <c r="A16164" s="38" t="s">
        <v>247</v>
      </c>
      <c r="B16164" s="15">
        <v>789475</v>
      </c>
      <c r="C16164" s="15">
        <v>17912317</v>
      </c>
    </row>
    <row r="16165" spans="1:3" x14ac:dyDescent="0.3">
      <c r="A16165" s="38" t="s">
        <v>249</v>
      </c>
      <c r="B16165" s="15">
        <v>930250</v>
      </c>
      <c r="C16165" s="15">
        <v>19146345</v>
      </c>
    </row>
    <row r="16166" spans="1:3" x14ac:dyDescent="0.3">
      <c r="A16166" s="38" t="s">
        <v>251</v>
      </c>
      <c r="B16166" s="15">
        <v>1028100</v>
      </c>
      <c r="C16166" s="15">
        <v>20914878</v>
      </c>
    </row>
    <row r="16167" spans="1:3" x14ac:dyDescent="0.3">
      <c r="A16167" s="38" t="s">
        <v>254</v>
      </c>
      <c r="B16167" s="15">
        <v>1063650</v>
      </c>
      <c r="C16167" s="15">
        <v>19650415</v>
      </c>
    </row>
    <row r="16168" spans="1:3" x14ac:dyDescent="0.3">
      <c r="A16168" s="38" t="s">
        <v>257</v>
      </c>
      <c r="B16168" s="15">
        <v>1007975</v>
      </c>
      <c r="C16168" s="15">
        <v>26366409</v>
      </c>
    </row>
    <row r="16169" spans="1:3" x14ac:dyDescent="0.3">
      <c r="A16169" s="38" t="s">
        <v>252</v>
      </c>
      <c r="B16169" s="15">
        <v>1205400</v>
      </c>
      <c r="C16169" s="15">
        <v>21346388</v>
      </c>
    </row>
    <row r="16170" spans="1:3" x14ac:dyDescent="0.3">
      <c r="A16170" s="38" t="s">
        <v>255</v>
      </c>
      <c r="B16170" s="15">
        <v>899650</v>
      </c>
      <c r="C16170" s="15">
        <v>25517141</v>
      </c>
    </row>
    <row r="16171" spans="1:3" x14ac:dyDescent="0.3">
      <c r="A16171" s="38" t="s">
        <v>258</v>
      </c>
      <c r="B16171" s="15">
        <v>1226500</v>
      </c>
      <c r="C16171" s="15">
        <v>19291935</v>
      </c>
    </row>
    <row r="16172" spans="1:3" x14ac:dyDescent="0.3">
      <c r="A16172" s="38" t="s">
        <v>260</v>
      </c>
      <c r="B16172" s="15">
        <v>892475</v>
      </c>
      <c r="C16172" s="15">
        <v>20636746</v>
      </c>
    </row>
    <row r="16173" spans="1:3" x14ac:dyDescent="0.3">
      <c r="A16173" s="38" t="s">
        <v>262</v>
      </c>
      <c r="B16173" s="15">
        <v>1099778</v>
      </c>
      <c r="C16173" s="15">
        <v>17272963</v>
      </c>
    </row>
    <row r="16174" spans="1:3" x14ac:dyDescent="0.3">
      <c r="A16174" s="38" t="s">
        <v>263</v>
      </c>
      <c r="B16174" s="15">
        <v>994680</v>
      </c>
      <c r="C16174" s="15">
        <v>22150664</v>
      </c>
    </row>
    <row r="16175" spans="1:3" x14ac:dyDescent="0.3">
      <c r="A16175" s="35" t="s">
        <v>256</v>
      </c>
      <c r="B16175" s="15"/>
      <c r="C16175" s="15"/>
    </row>
    <row r="16176" spans="1:3" x14ac:dyDescent="0.3">
      <c r="A16176" s="38" t="s">
        <v>245</v>
      </c>
      <c r="B16176" s="15">
        <v>524975</v>
      </c>
      <c r="C16176" s="15">
        <v>13560399</v>
      </c>
    </row>
    <row r="16177" spans="1:3" x14ac:dyDescent="0.3">
      <c r="A16177" s="38" t="s">
        <v>247</v>
      </c>
      <c r="B16177" s="15">
        <v>1193800</v>
      </c>
      <c r="C16177" s="15">
        <v>15460071</v>
      </c>
    </row>
    <row r="16178" spans="1:3" x14ac:dyDescent="0.3">
      <c r="A16178" s="38" t="s">
        <v>249</v>
      </c>
      <c r="B16178" s="15">
        <v>810100</v>
      </c>
      <c r="C16178" s="15">
        <v>22200937</v>
      </c>
    </row>
    <row r="16179" spans="1:3" x14ac:dyDescent="0.3">
      <c r="A16179" s="38" t="s">
        <v>251</v>
      </c>
      <c r="B16179" s="15">
        <v>925900</v>
      </c>
      <c r="C16179" s="15">
        <v>17567529</v>
      </c>
    </row>
    <row r="16180" spans="1:3" x14ac:dyDescent="0.3">
      <c r="A16180" s="38" t="s">
        <v>254</v>
      </c>
      <c r="B16180" s="15">
        <v>798378</v>
      </c>
      <c r="C16180" s="15">
        <v>16557789</v>
      </c>
    </row>
    <row r="16181" spans="1:3" x14ac:dyDescent="0.3">
      <c r="A16181" s="38" t="s">
        <v>257</v>
      </c>
      <c r="B16181" s="15">
        <v>931600</v>
      </c>
      <c r="C16181" s="15">
        <v>18573990</v>
      </c>
    </row>
    <row r="16182" spans="1:3" x14ac:dyDescent="0.3">
      <c r="A16182" s="38" t="s">
        <v>252</v>
      </c>
      <c r="B16182" s="15">
        <v>815400</v>
      </c>
      <c r="C16182" s="15">
        <v>17363707</v>
      </c>
    </row>
    <row r="16183" spans="1:3" x14ac:dyDescent="0.3">
      <c r="A16183" s="38" t="s">
        <v>255</v>
      </c>
      <c r="B16183" s="15">
        <v>784875</v>
      </c>
      <c r="C16183" s="15">
        <v>17482408</v>
      </c>
    </row>
    <row r="16184" spans="1:3" x14ac:dyDescent="0.3">
      <c r="A16184" s="38" t="s">
        <v>258</v>
      </c>
      <c r="B16184" s="15">
        <v>737427</v>
      </c>
      <c r="C16184" s="15">
        <v>13948933</v>
      </c>
    </row>
    <row r="16185" spans="1:3" x14ac:dyDescent="0.3">
      <c r="A16185" s="38" t="s">
        <v>260</v>
      </c>
      <c r="B16185" s="15">
        <v>915242</v>
      </c>
      <c r="C16185" s="15">
        <v>13753018</v>
      </c>
    </row>
    <row r="16186" spans="1:3" x14ac:dyDescent="0.3">
      <c r="A16186" s="38" t="s">
        <v>262</v>
      </c>
      <c r="B16186" s="15">
        <v>855041</v>
      </c>
      <c r="C16186" s="15">
        <v>12888625</v>
      </c>
    </row>
    <row r="16187" spans="1:3" x14ac:dyDescent="0.3">
      <c r="A16187" s="38" t="s">
        <v>263</v>
      </c>
      <c r="B16187" s="15">
        <v>754450</v>
      </c>
      <c r="C16187" s="15">
        <v>14774462</v>
      </c>
    </row>
    <row r="16188" spans="1:3" x14ac:dyDescent="0.3">
      <c r="A16188" s="35" t="s">
        <v>261</v>
      </c>
      <c r="B16188" s="15"/>
      <c r="C16188" s="15"/>
    </row>
    <row r="16189" spans="1:3" x14ac:dyDescent="0.3">
      <c r="A16189" s="38" t="s">
        <v>245</v>
      </c>
      <c r="B16189" s="15">
        <v>504493</v>
      </c>
      <c r="C16189" s="15">
        <v>10880439</v>
      </c>
    </row>
    <row r="16190" spans="1:3" x14ac:dyDescent="0.3">
      <c r="A16190" s="38" t="s">
        <v>247</v>
      </c>
      <c r="B16190" s="15">
        <v>812975</v>
      </c>
      <c r="C16190" s="15">
        <v>10272908</v>
      </c>
    </row>
    <row r="16191" spans="1:3" x14ac:dyDescent="0.3">
      <c r="A16191" s="38" t="s">
        <v>249</v>
      </c>
      <c r="B16191" s="15">
        <v>961500</v>
      </c>
      <c r="C16191" s="15">
        <v>12873661</v>
      </c>
    </row>
    <row r="16192" spans="1:3" x14ac:dyDescent="0.3">
      <c r="A16192" s="38" t="s">
        <v>251</v>
      </c>
      <c r="B16192" s="15">
        <v>918875</v>
      </c>
      <c r="C16192" s="15">
        <v>15397499</v>
      </c>
    </row>
    <row r="16193" spans="1:3" x14ac:dyDescent="0.3">
      <c r="A16193" s="38" t="s">
        <v>254</v>
      </c>
      <c r="B16193" s="15">
        <v>788500</v>
      </c>
      <c r="C16193" s="15">
        <v>10977391</v>
      </c>
    </row>
    <row r="16194" spans="1:3" x14ac:dyDescent="0.3">
      <c r="A16194" s="38" t="s">
        <v>257</v>
      </c>
      <c r="B16194" s="15">
        <v>1065404</v>
      </c>
      <c r="C16194" s="15">
        <v>15888998</v>
      </c>
    </row>
    <row r="16195" spans="1:3" x14ac:dyDescent="0.3">
      <c r="A16195" s="38" t="s">
        <v>252</v>
      </c>
      <c r="B16195" s="15">
        <v>724705</v>
      </c>
      <c r="C16195" s="15">
        <v>18328645</v>
      </c>
    </row>
    <row r="16196" spans="1:3" x14ac:dyDescent="0.3">
      <c r="A16196" s="38" t="s">
        <v>255</v>
      </c>
      <c r="B16196" s="15">
        <v>734000</v>
      </c>
      <c r="C16196" s="15">
        <v>16666675</v>
      </c>
    </row>
    <row r="16197" spans="1:3" x14ac:dyDescent="0.3">
      <c r="A16197" s="38" t="s">
        <v>258</v>
      </c>
      <c r="B16197" s="15">
        <v>716220</v>
      </c>
      <c r="C16197" s="15">
        <v>15425086</v>
      </c>
    </row>
    <row r="16198" spans="1:3" x14ac:dyDescent="0.3">
      <c r="A16198" s="38" t="s">
        <v>260</v>
      </c>
      <c r="B16198" s="15">
        <v>756971</v>
      </c>
      <c r="C16198" s="15">
        <v>8587771</v>
      </c>
    </row>
    <row r="16199" spans="1:3" x14ac:dyDescent="0.3">
      <c r="A16199" s="38" t="s">
        <v>262</v>
      </c>
      <c r="B16199" s="15">
        <v>1222000</v>
      </c>
      <c r="C16199" s="15">
        <v>7709262</v>
      </c>
    </row>
    <row r="16200" spans="1:3" x14ac:dyDescent="0.3">
      <c r="A16200" s="38" t="s">
        <v>263</v>
      </c>
      <c r="B16200" s="15">
        <v>711000</v>
      </c>
      <c r="C16200" s="15">
        <v>9956282</v>
      </c>
    </row>
    <row r="16201" spans="1:3" x14ac:dyDescent="0.3">
      <c r="A16201" s="35" t="s">
        <v>264</v>
      </c>
      <c r="B16201" s="15"/>
      <c r="C16201" s="15"/>
    </row>
    <row r="16202" spans="1:3" x14ac:dyDescent="0.3">
      <c r="A16202" s="38" t="s">
        <v>245</v>
      </c>
      <c r="B16202" s="15">
        <v>444750</v>
      </c>
      <c r="C16202" s="15">
        <v>3730480</v>
      </c>
    </row>
    <row r="16203" spans="1:3" x14ac:dyDescent="0.3">
      <c r="A16203" s="38" t="s">
        <v>247</v>
      </c>
      <c r="B16203" s="15">
        <v>774450</v>
      </c>
      <c r="C16203" s="15">
        <v>8606285</v>
      </c>
    </row>
    <row r="16204" spans="1:3" x14ac:dyDescent="0.3">
      <c r="A16204" s="38" t="s">
        <v>249</v>
      </c>
      <c r="B16204" s="15">
        <v>642975</v>
      </c>
      <c r="C16204" s="15">
        <v>10963670</v>
      </c>
    </row>
    <row r="16205" spans="1:3" x14ac:dyDescent="0.3">
      <c r="A16205" s="38" t="s">
        <v>251</v>
      </c>
      <c r="B16205" s="15">
        <v>639950</v>
      </c>
      <c r="C16205" s="15">
        <v>10478840</v>
      </c>
    </row>
    <row r="16206" spans="1:3" x14ac:dyDescent="0.3">
      <c r="A16206" s="38" t="s">
        <v>254</v>
      </c>
      <c r="B16206" s="15">
        <v>807100</v>
      </c>
      <c r="C16206" s="15">
        <v>9628298</v>
      </c>
    </row>
    <row r="16207" spans="1:3" x14ac:dyDescent="0.3">
      <c r="A16207" s="38" t="s">
        <v>257</v>
      </c>
      <c r="B16207" s="15">
        <v>865150</v>
      </c>
      <c r="C16207" s="15">
        <v>13459871</v>
      </c>
    </row>
    <row r="16208" spans="1:3" x14ac:dyDescent="0.3">
      <c r="A16208" s="38" t="s">
        <v>252</v>
      </c>
      <c r="B16208" s="15">
        <v>656574</v>
      </c>
      <c r="C16208" s="15">
        <v>13725085</v>
      </c>
    </row>
    <row r="16209" spans="1:3" x14ac:dyDescent="0.3">
      <c r="A16209" s="38" t="s">
        <v>255</v>
      </c>
      <c r="B16209" s="15">
        <v>759265</v>
      </c>
      <c r="C16209" s="15">
        <v>10770593</v>
      </c>
    </row>
    <row r="16210" spans="1:3" x14ac:dyDescent="0.3">
      <c r="A16210" s="38" t="s">
        <v>258</v>
      </c>
      <c r="B16210" s="15">
        <v>640042</v>
      </c>
      <c r="C16210" s="15">
        <v>14428951</v>
      </c>
    </row>
    <row r="16211" spans="1:3" x14ac:dyDescent="0.3">
      <c r="A16211" s="38" t="s">
        <v>260</v>
      </c>
      <c r="B16211" s="15">
        <v>716800</v>
      </c>
      <c r="C16211" s="15">
        <v>10486985</v>
      </c>
    </row>
    <row r="16212" spans="1:3" x14ac:dyDescent="0.3">
      <c r="A16212" s="38" t="s">
        <v>262</v>
      </c>
      <c r="B16212" s="15">
        <v>607950</v>
      </c>
      <c r="C16212" s="15">
        <v>12601317</v>
      </c>
    </row>
    <row r="16213" spans="1:3" x14ac:dyDescent="0.3">
      <c r="A16213" s="38" t="s">
        <v>263</v>
      </c>
      <c r="B16213" s="15">
        <v>614341</v>
      </c>
      <c r="C16213" s="15">
        <v>13921236</v>
      </c>
    </row>
    <row r="16214" spans="1:3" x14ac:dyDescent="0.3">
      <c r="A16214" s="35" t="s">
        <v>266</v>
      </c>
      <c r="B16214" s="15"/>
      <c r="C16214" s="15"/>
    </row>
    <row r="16215" spans="1:3" x14ac:dyDescent="0.3">
      <c r="A16215" s="38" t="s">
        <v>245</v>
      </c>
      <c r="B16215" s="15">
        <v>623872</v>
      </c>
      <c r="C16215" s="15">
        <v>6957599</v>
      </c>
    </row>
    <row r="16216" spans="1:3" x14ac:dyDescent="0.3">
      <c r="A16216" s="38" t="s">
        <v>247</v>
      </c>
      <c r="B16216" s="15">
        <v>369575</v>
      </c>
      <c r="C16216" s="15">
        <v>6002123</v>
      </c>
    </row>
    <row r="16217" spans="1:3" x14ac:dyDescent="0.3">
      <c r="A16217" s="38" t="s">
        <v>249</v>
      </c>
      <c r="B16217" s="15">
        <v>610600</v>
      </c>
      <c r="C16217" s="15">
        <v>9954321</v>
      </c>
    </row>
    <row r="16218" spans="1:3" x14ac:dyDescent="0.3">
      <c r="A16218" s="38" t="s">
        <v>251</v>
      </c>
      <c r="B16218" s="15">
        <v>608190</v>
      </c>
      <c r="C16218" s="15">
        <v>11275734</v>
      </c>
    </row>
    <row r="16219" spans="1:3" x14ac:dyDescent="0.3">
      <c r="A16219" s="38" t="s">
        <v>254</v>
      </c>
      <c r="B16219" s="15">
        <v>842262</v>
      </c>
      <c r="C16219" s="15">
        <v>10543599</v>
      </c>
    </row>
    <row r="16220" spans="1:3" x14ac:dyDescent="0.3">
      <c r="A16220" s="38" t="s">
        <v>257</v>
      </c>
      <c r="B16220" s="15">
        <v>798200</v>
      </c>
      <c r="C16220" s="15">
        <v>13933218</v>
      </c>
    </row>
    <row r="16221" spans="1:3" x14ac:dyDescent="0.3">
      <c r="A16221" s="38" t="s">
        <v>252</v>
      </c>
      <c r="B16221" s="15">
        <v>650000</v>
      </c>
      <c r="C16221" s="15">
        <v>7297102</v>
      </c>
    </row>
    <row r="16222" spans="1:3" x14ac:dyDescent="0.3">
      <c r="A16222" s="38" t="s">
        <v>255</v>
      </c>
      <c r="B16222" s="15">
        <v>633564</v>
      </c>
      <c r="C16222" s="15">
        <v>11643077</v>
      </c>
    </row>
    <row r="16223" spans="1:3" x14ac:dyDescent="0.3">
      <c r="A16223" s="38" t="s">
        <v>258</v>
      </c>
      <c r="B16223" s="15">
        <v>806047</v>
      </c>
      <c r="C16223" s="15">
        <v>8095433</v>
      </c>
    </row>
    <row r="16224" spans="1:3" x14ac:dyDescent="0.3">
      <c r="A16224" s="38" t="s">
        <v>260</v>
      </c>
      <c r="B16224" s="15">
        <v>578300</v>
      </c>
      <c r="C16224" s="15">
        <v>10516326</v>
      </c>
    </row>
    <row r="16225" spans="1:3" x14ac:dyDescent="0.3">
      <c r="A16225" s="38" t="s">
        <v>262</v>
      </c>
      <c r="B16225" s="15">
        <v>581639</v>
      </c>
      <c r="C16225" s="15">
        <v>8657339</v>
      </c>
    </row>
    <row r="16226" spans="1:3" x14ac:dyDescent="0.3">
      <c r="A16226" s="38" t="s">
        <v>263</v>
      </c>
      <c r="B16226" s="15">
        <v>811012</v>
      </c>
      <c r="C16226" s="15">
        <v>13454077</v>
      </c>
    </row>
    <row r="16227" spans="1:3" x14ac:dyDescent="0.3">
      <c r="A16227" s="35" t="s">
        <v>267</v>
      </c>
      <c r="B16227" s="15"/>
      <c r="C16227" s="15"/>
    </row>
    <row r="16228" spans="1:3" x14ac:dyDescent="0.3">
      <c r="A16228" s="38" t="s">
        <v>245</v>
      </c>
      <c r="B16228" s="15">
        <v>600354</v>
      </c>
      <c r="C16228" s="15">
        <v>5639677</v>
      </c>
    </row>
    <row r="16229" spans="1:3" x14ac:dyDescent="0.3">
      <c r="A16229" s="38" t="s">
        <v>247</v>
      </c>
      <c r="B16229" s="15">
        <v>596816</v>
      </c>
      <c r="C16229" s="15">
        <v>6667194</v>
      </c>
    </row>
    <row r="16230" spans="1:3" x14ac:dyDescent="0.3">
      <c r="A16230" s="38" t="s">
        <v>249</v>
      </c>
      <c r="B16230" s="15">
        <v>695425</v>
      </c>
      <c r="C16230" s="15">
        <v>12792408</v>
      </c>
    </row>
    <row r="16231" spans="1:3" x14ac:dyDescent="0.3">
      <c r="A16231" s="38" t="s">
        <v>251</v>
      </c>
      <c r="B16231" s="15">
        <v>632745</v>
      </c>
      <c r="C16231" s="15">
        <v>13345986</v>
      </c>
    </row>
    <row r="16232" spans="1:3" x14ac:dyDescent="0.3">
      <c r="A16232" s="38" t="s">
        <v>254</v>
      </c>
      <c r="B16232" s="15">
        <v>514946</v>
      </c>
      <c r="C16232" s="15">
        <v>12047161</v>
      </c>
    </row>
    <row r="16233" spans="1:3" x14ac:dyDescent="0.3">
      <c r="A16233" s="38" t="s">
        <v>257</v>
      </c>
      <c r="B16233" s="15">
        <v>564950</v>
      </c>
      <c r="C16233" s="15">
        <v>13480069</v>
      </c>
    </row>
    <row r="16234" spans="1:3" x14ac:dyDescent="0.3">
      <c r="A16234" s="38" t="s">
        <v>252</v>
      </c>
      <c r="B16234" s="15">
        <v>531170</v>
      </c>
      <c r="C16234" s="15">
        <v>9835260</v>
      </c>
    </row>
    <row r="16235" spans="1:3" x14ac:dyDescent="0.3">
      <c r="A16235" s="38" t="s">
        <v>255</v>
      </c>
      <c r="B16235" s="15">
        <v>662000</v>
      </c>
      <c r="C16235" s="15">
        <v>13475053</v>
      </c>
    </row>
    <row r="16236" spans="1:3" x14ac:dyDescent="0.3">
      <c r="A16236" s="38" t="s">
        <v>258</v>
      </c>
      <c r="B16236" s="15">
        <v>464735</v>
      </c>
      <c r="C16236" s="15">
        <v>11911096</v>
      </c>
    </row>
    <row r="16237" spans="1:3" x14ac:dyDescent="0.3">
      <c r="A16237" s="38" t="s">
        <v>260</v>
      </c>
      <c r="B16237" s="15">
        <v>535031</v>
      </c>
      <c r="C16237" s="15">
        <v>10124440</v>
      </c>
    </row>
    <row r="16238" spans="1:3" x14ac:dyDescent="0.3">
      <c r="A16238" s="38" t="s">
        <v>262</v>
      </c>
      <c r="B16238" s="15">
        <v>581453</v>
      </c>
      <c r="C16238" s="15">
        <v>10044907</v>
      </c>
    </row>
    <row r="16239" spans="1:3" x14ac:dyDescent="0.3">
      <c r="A16239" s="38" t="s">
        <v>263</v>
      </c>
      <c r="B16239" s="15">
        <v>364950</v>
      </c>
      <c r="C16239" s="15">
        <v>13681814</v>
      </c>
    </row>
    <row r="16240" spans="1:3" x14ac:dyDescent="0.3">
      <c r="A16240" s="35" t="s">
        <v>268</v>
      </c>
      <c r="B16240" s="15"/>
      <c r="C16240" s="15"/>
    </row>
    <row r="16241" spans="1:3" x14ac:dyDescent="0.3">
      <c r="A16241" s="38" t="s">
        <v>245</v>
      </c>
      <c r="B16241" s="15">
        <v>669622</v>
      </c>
      <c r="C16241" s="15">
        <v>7101831</v>
      </c>
    </row>
    <row r="16242" spans="1:3" x14ac:dyDescent="0.3">
      <c r="A16242" s="38" t="s">
        <v>247</v>
      </c>
      <c r="B16242" s="15">
        <v>626092</v>
      </c>
      <c r="C16242" s="15">
        <v>7944857</v>
      </c>
    </row>
    <row r="16243" spans="1:3" x14ac:dyDescent="0.3">
      <c r="A16243" s="38" t="s">
        <v>249</v>
      </c>
      <c r="B16243" s="15">
        <v>551910</v>
      </c>
      <c r="C16243" s="15">
        <v>9035018</v>
      </c>
    </row>
    <row r="16244" spans="1:3" x14ac:dyDescent="0.3">
      <c r="A16244" s="38" t="s">
        <v>251</v>
      </c>
      <c r="B16244" s="15">
        <v>628965</v>
      </c>
      <c r="C16244" s="15">
        <v>10346971</v>
      </c>
    </row>
    <row r="16245" spans="1:3" x14ac:dyDescent="0.3">
      <c r="A16245" s="38" t="s">
        <v>254</v>
      </c>
      <c r="B16245" s="15">
        <v>369950</v>
      </c>
      <c r="C16245" s="15">
        <v>11951130</v>
      </c>
    </row>
    <row r="16246" spans="1:3" x14ac:dyDescent="0.3">
      <c r="A16246" s="38" t="s">
        <v>257</v>
      </c>
      <c r="B16246" s="15">
        <v>569605</v>
      </c>
      <c r="C16246" s="15">
        <v>12020041</v>
      </c>
    </row>
    <row r="16247" spans="1:3" x14ac:dyDescent="0.3">
      <c r="A16247" s="38" t="s">
        <v>252</v>
      </c>
      <c r="B16247" s="15">
        <v>626217</v>
      </c>
      <c r="C16247" s="15">
        <v>9171726</v>
      </c>
    </row>
    <row r="16248" spans="1:3" x14ac:dyDescent="0.3">
      <c r="A16248" s="38" t="s">
        <v>255</v>
      </c>
      <c r="B16248" s="15">
        <v>576900</v>
      </c>
      <c r="C16248" s="15">
        <v>11978316</v>
      </c>
    </row>
    <row r="16249" spans="1:3" x14ac:dyDescent="0.3">
      <c r="A16249" s="38" t="s">
        <v>258</v>
      </c>
      <c r="B16249" s="15">
        <v>507425</v>
      </c>
      <c r="C16249" s="15">
        <v>10001115</v>
      </c>
    </row>
    <row r="16250" spans="1:3" x14ac:dyDescent="0.3">
      <c r="A16250" s="38" t="s">
        <v>260</v>
      </c>
      <c r="B16250" s="15">
        <v>612965</v>
      </c>
      <c r="C16250" s="15">
        <v>11285716</v>
      </c>
    </row>
    <row r="16251" spans="1:3" x14ac:dyDescent="0.3">
      <c r="A16251" s="38" t="s">
        <v>262</v>
      </c>
      <c r="B16251" s="15">
        <v>351870</v>
      </c>
      <c r="C16251" s="15">
        <v>8290577</v>
      </c>
    </row>
    <row r="16252" spans="1:3" x14ac:dyDescent="0.3">
      <c r="A16252" s="38" t="s">
        <v>263</v>
      </c>
      <c r="B16252" s="15">
        <v>538995</v>
      </c>
      <c r="C16252" s="15">
        <v>12584655</v>
      </c>
    </row>
    <row r="16253" spans="1:3" x14ac:dyDescent="0.3">
      <c r="A16253" s="35" t="s">
        <v>269</v>
      </c>
      <c r="B16253" s="15"/>
      <c r="C16253" s="15"/>
    </row>
    <row r="16254" spans="1:3" x14ac:dyDescent="0.3">
      <c r="A16254" s="38" t="s">
        <v>245</v>
      </c>
      <c r="B16254" s="15">
        <v>533725</v>
      </c>
      <c r="C16254" s="15">
        <v>10882564</v>
      </c>
    </row>
    <row r="16255" spans="1:3" x14ac:dyDescent="0.3">
      <c r="A16255" s="38" t="s">
        <v>247</v>
      </c>
      <c r="B16255" s="15">
        <v>586723</v>
      </c>
      <c r="C16255" s="15">
        <v>12144175</v>
      </c>
    </row>
    <row r="16256" spans="1:3" x14ac:dyDescent="0.3">
      <c r="A16256" s="38" t="s">
        <v>249</v>
      </c>
      <c r="B16256" s="15">
        <v>534838</v>
      </c>
      <c r="C16256" s="15">
        <v>14812863</v>
      </c>
    </row>
    <row r="16257" spans="1:3" x14ac:dyDescent="0.3">
      <c r="A16257" s="38" t="s">
        <v>251</v>
      </c>
      <c r="B16257" s="15">
        <v>501190</v>
      </c>
      <c r="C16257" s="15">
        <v>12748367</v>
      </c>
    </row>
    <row r="16258" spans="1:3" x14ac:dyDescent="0.3">
      <c r="A16258" s="38" t="s">
        <v>254</v>
      </c>
      <c r="B16258" s="15">
        <v>587500</v>
      </c>
      <c r="C16258" s="15">
        <v>16308253</v>
      </c>
    </row>
    <row r="16259" spans="1:3" x14ac:dyDescent="0.3">
      <c r="A16259" s="38" t="s">
        <v>257</v>
      </c>
      <c r="B16259" s="15">
        <v>594000</v>
      </c>
      <c r="C16259" s="15">
        <v>15512508</v>
      </c>
    </row>
    <row r="16260" spans="1:3" x14ac:dyDescent="0.3">
      <c r="A16260" s="38" t="s">
        <v>252</v>
      </c>
      <c r="B16260" s="15">
        <v>582725</v>
      </c>
      <c r="C16260" s="15">
        <v>15988270</v>
      </c>
    </row>
    <row r="16261" spans="1:3" x14ac:dyDescent="0.3">
      <c r="A16261" s="38" t="s">
        <v>255</v>
      </c>
      <c r="B16261" s="15">
        <v>856200</v>
      </c>
      <c r="C16261" s="15">
        <v>15940292</v>
      </c>
    </row>
    <row r="16262" spans="1:3" x14ac:dyDescent="0.3">
      <c r="A16262" s="38" t="s">
        <v>258</v>
      </c>
      <c r="B16262" s="15">
        <v>605720</v>
      </c>
      <c r="C16262" s="15">
        <v>15085888</v>
      </c>
    </row>
    <row r="16263" spans="1:3" x14ac:dyDescent="0.3">
      <c r="A16263" s="38" t="s">
        <v>260</v>
      </c>
      <c r="B16263" s="15">
        <v>718920</v>
      </c>
      <c r="C16263" s="15">
        <v>16432498</v>
      </c>
    </row>
    <row r="16264" spans="1:3" x14ac:dyDescent="0.3">
      <c r="A16264" s="38" t="s">
        <v>262</v>
      </c>
      <c r="B16264" s="15">
        <v>562998</v>
      </c>
      <c r="C16264" s="15">
        <v>13127133</v>
      </c>
    </row>
    <row r="16265" spans="1:3" x14ac:dyDescent="0.3">
      <c r="A16265" s="38" t="s">
        <v>263</v>
      </c>
      <c r="B16265" s="15">
        <v>640025</v>
      </c>
      <c r="C16265" s="15">
        <v>15839797</v>
      </c>
    </row>
    <row r="16266" spans="1:3" x14ac:dyDescent="0.3">
      <c r="A16266" s="35" t="s">
        <v>270</v>
      </c>
      <c r="B16266" s="15"/>
      <c r="C16266" s="15"/>
    </row>
    <row r="16267" spans="1:3" x14ac:dyDescent="0.3">
      <c r="A16267" s="38" t="s">
        <v>245</v>
      </c>
      <c r="B16267" s="15">
        <v>550900</v>
      </c>
      <c r="C16267" s="15">
        <v>13403300</v>
      </c>
    </row>
    <row r="16268" spans="1:3" x14ac:dyDescent="0.3">
      <c r="A16268" s="38" t="s">
        <v>247</v>
      </c>
      <c r="B16268" s="15">
        <v>991850</v>
      </c>
      <c r="C16268" s="15">
        <v>10979386</v>
      </c>
    </row>
    <row r="16269" spans="1:3" x14ac:dyDescent="0.3">
      <c r="A16269" s="38" t="s">
        <v>249</v>
      </c>
      <c r="B16269" s="15">
        <v>705940</v>
      </c>
      <c r="C16269" s="15">
        <v>12628275</v>
      </c>
    </row>
    <row r="16270" spans="1:3" x14ac:dyDescent="0.3">
      <c r="A16270" s="38" t="s">
        <v>251</v>
      </c>
      <c r="B16270" s="15">
        <v>823175</v>
      </c>
      <c r="C16270" s="15">
        <v>13042345</v>
      </c>
    </row>
    <row r="16271" spans="1:3" x14ac:dyDescent="0.3">
      <c r="A16271" s="38" t="s">
        <v>254</v>
      </c>
      <c r="B16271" s="15">
        <v>704695</v>
      </c>
      <c r="C16271" s="15">
        <v>11813910</v>
      </c>
    </row>
    <row r="16272" spans="1:3" x14ac:dyDescent="0.3">
      <c r="A16272" s="38" t="s">
        <v>257</v>
      </c>
      <c r="B16272" s="15">
        <v>911375</v>
      </c>
      <c r="C16272" s="15">
        <v>13363767</v>
      </c>
    </row>
    <row r="16273" spans="1:3" x14ac:dyDescent="0.3">
      <c r="A16273" s="38" t="s">
        <v>252</v>
      </c>
      <c r="B16273" s="15">
        <v>602500</v>
      </c>
      <c r="C16273" s="15">
        <v>16344574</v>
      </c>
    </row>
    <row r="16274" spans="1:3" x14ac:dyDescent="0.3">
      <c r="A16274" s="38" t="s">
        <v>255</v>
      </c>
      <c r="B16274" s="15">
        <v>427400</v>
      </c>
      <c r="C16274" s="15">
        <v>18528408</v>
      </c>
    </row>
    <row r="16275" spans="1:3" x14ac:dyDescent="0.3">
      <c r="A16275" s="38" t="s">
        <v>258</v>
      </c>
      <c r="B16275" s="15">
        <v>676538</v>
      </c>
      <c r="C16275" s="15">
        <v>13944612</v>
      </c>
    </row>
    <row r="16276" spans="1:3" x14ac:dyDescent="0.3">
      <c r="A16276" s="38" t="s">
        <v>260</v>
      </c>
      <c r="B16276" s="15">
        <v>644113</v>
      </c>
      <c r="C16276" s="15">
        <v>11537995</v>
      </c>
    </row>
    <row r="16277" spans="1:3" x14ac:dyDescent="0.3">
      <c r="A16277" s="38" t="s">
        <v>262</v>
      </c>
      <c r="B16277" s="15">
        <v>643500</v>
      </c>
      <c r="C16277" s="15">
        <v>11735355</v>
      </c>
    </row>
    <row r="16278" spans="1:3" x14ac:dyDescent="0.3">
      <c r="A16278" s="38" t="s">
        <v>263</v>
      </c>
      <c r="B16278" s="15">
        <v>644500</v>
      </c>
      <c r="C16278" s="15">
        <v>12808171</v>
      </c>
    </row>
    <row r="16279" spans="1:3" x14ac:dyDescent="0.3">
      <c r="A16279" s="35" t="s">
        <v>271</v>
      </c>
      <c r="B16279" s="15"/>
      <c r="C16279" s="15"/>
    </row>
    <row r="16280" spans="1:3" x14ac:dyDescent="0.3">
      <c r="A16280" s="38" t="s">
        <v>245</v>
      </c>
      <c r="B16280" s="15">
        <v>527500</v>
      </c>
      <c r="C16280" s="15">
        <v>8388139</v>
      </c>
    </row>
    <row r="16281" spans="1:3" x14ac:dyDescent="0.3">
      <c r="A16281" s="38" t="s">
        <v>247</v>
      </c>
      <c r="B16281" s="15">
        <v>714900</v>
      </c>
      <c r="C16281" s="15">
        <v>10439750</v>
      </c>
    </row>
    <row r="16282" spans="1:3" x14ac:dyDescent="0.3">
      <c r="A16282" s="38" t="s">
        <v>249</v>
      </c>
      <c r="B16282" s="15">
        <v>678950</v>
      </c>
      <c r="C16282" s="15">
        <v>12908351</v>
      </c>
    </row>
    <row r="16283" spans="1:3" x14ac:dyDescent="0.3">
      <c r="A16283" s="38" t="s">
        <v>251</v>
      </c>
      <c r="B16283" s="15">
        <v>768000</v>
      </c>
      <c r="C16283" s="15">
        <v>17450905</v>
      </c>
    </row>
    <row r="16284" spans="1:3" x14ac:dyDescent="0.3">
      <c r="A16284" s="38" t="s">
        <v>254</v>
      </c>
      <c r="B16284" s="15">
        <v>889731</v>
      </c>
      <c r="C16284" s="15">
        <v>16205078</v>
      </c>
    </row>
    <row r="16285" spans="1:3" x14ac:dyDescent="0.3">
      <c r="A16285" s="38" t="s">
        <v>257</v>
      </c>
      <c r="B16285" s="15">
        <v>646900</v>
      </c>
      <c r="C16285" s="15">
        <v>18245376</v>
      </c>
    </row>
    <row r="16286" spans="1:3" x14ac:dyDescent="0.3">
      <c r="A16286" s="38" t="s">
        <v>252</v>
      </c>
      <c r="B16286" s="15">
        <v>991975</v>
      </c>
      <c r="C16286" s="15">
        <v>18110746</v>
      </c>
    </row>
    <row r="16287" spans="1:3" x14ac:dyDescent="0.3">
      <c r="A16287" s="38" t="s">
        <v>255</v>
      </c>
      <c r="B16287" s="15">
        <v>740980</v>
      </c>
      <c r="C16287" s="15">
        <v>19576629</v>
      </c>
    </row>
    <row r="16288" spans="1:3" x14ac:dyDescent="0.3">
      <c r="A16288" s="38" t="s">
        <v>258</v>
      </c>
      <c r="B16288" s="15">
        <v>692975</v>
      </c>
      <c r="C16288" s="15">
        <v>16538703</v>
      </c>
    </row>
    <row r="16289" spans="1:3" x14ac:dyDescent="0.3">
      <c r="A16289" s="38" t="s">
        <v>260</v>
      </c>
      <c r="B16289" s="15">
        <v>708400</v>
      </c>
      <c r="C16289" s="15">
        <v>19480899</v>
      </c>
    </row>
    <row r="16290" spans="1:3" x14ac:dyDescent="0.3">
      <c r="A16290" s="38" t="s">
        <v>262</v>
      </c>
      <c r="B16290" s="15">
        <v>740500</v>
      </c>
      <c r="C16290" s="15">
        <v>14776600</v>
      </c>
    </row>
    <row r="16291" spans="1:3" x14ac:dyDescent="0.3">
      <c r="A16291" s="38" t="s">
        <v>263</v>
      </c>
      <c r="B16291" s="15">
        <v>764730</v>
      </c>
      <c r="C16291" s="15">
        <v>18303674</v>
      </c>
    </row>
    <row r="16292" spans="1:3" x14ac:dyDescent="0.3">
      <c r="A16292" s="35" t="s">
        <v>272</v>
      </c>
      <c r="B16292" s="15"/>
      <c r="C16292" s="15"/>
    </row>
    <row r="16293" spans="1:3" x14ac:dyDescent="0.3">
      <c r="A16293" s="38" t="s">
        <v>245</v>
      </c>
      <c r="B16293" s="15">
        <v>676700</v>
      </c>
      <c r="C16293" s="15">
        <v>13773630</v>
      </c>
    </row>
    <row r="16294" spans="1:3" x14ac:dyDescent="0.3">
      <c r="A16294" s="38" t="s">
        <v>247</v>
      </c>
      <c r="B16294" s="15">
        <v>717875</v>
      </c>
      <c r="C16294" s="15">
        <v>14857794</v>
      </c>
    </row>
    <row r="16295" spans="1:3" x14ac:dyDescent="0.3">
      <c r="A16295" s="38" t="s">
        <v>249</v>
      </c>
      <c r="B16295" s="15">
        <v>728750</v>
      </c>
      <c r="C16295" s="15">
        <v>23018604</v>
      </c>
    </row>
    <row r="16296" spans="1:3" x14ac:dyDescent="0.3">
      <c r="A16296" s="38" t="s">
        <v>251</v>
      </c>
      <c r="B16296" s="15">
        <v>854995</v>
      </c>
      <c r="C16296" s="15">
        <v>28229053</v>
      </c>
    </row>
    <row r="16297" spans="1:3" x14ac:dyDescent="0.3">
      <c r="A16297" s="38" t="s">
        <v>254</v>
      </c>
      <c r="B16297" s="15">
        <v>930400</v>
      </c>
      <c r="C16297" s="15">
        <v>24839739</v>
      </c>
    </row>
    <row r="16298" spans="1:3" x14ac:dyDescent="0.3">
      <c r="A16298" s="38" t="s">
        <v>257</v>
      </c>
      <c r="B16298" s="15">
        <v>736545</v>
      </c>
      <c r="C16298" s="15">
        <v>24079276</v>
      </c>
    </row>
    <row r="16299" spans="1:3" x14ac:dyDescent="0.3">
      <c r="A16299" s="38" t="s">
        <v>252</v>
      </c>
      <c r="B16299" s="15">
        <v>789425</v>
      </c>
      <c r="C16299" s="15">
        <v>21714273</v>
      </c>
    </row>
    <row r="16300" spans="1:3" x14ac:dyDescent="0.3">
      <c r="A16300" s="38" t="s">
        <v>255</v>
      </c>
      <c r="B16300" s="15">
        <v>761125</v>
      </c>
      <c r="C16300" s="15">
        <v>25853300</v>
      </c>
    </row>
    <row r="16301" spans="1:3" x14ac:dyDescent="0.3">
      <c r="A16301" s="38" t="s">
        <v>258</v>
      </c>
      <c r="B16301" s="15">
        <v>1154100</v>
      </c>
      <c r="C16301" s="15">
        <v>30294664</v>
      </c>
    </row>
    <row r="16302" spans="1:3" x14ac:dyDescent="0.3">
      <c r="A16302" s="38" t="s">
        <v>260</v>
      </c>
      <c r="B16302" s="15">
        <v>737650</v>
      </c>
      <c r="C16302" s="15">
        <v>20290474</v>
      </c>
    </row>
    <row r="16303" spans="1:3" x14ac:dyDescent="0.3">
      <c r="A16303" s="38" t="s">
        <v>262</v>
      </c>
      <c r="B16303" s="15">
        <v>668000</v>
      </c>
      <c r="C16303" s="15">
        <v>21277794</v>
      </c>
    </row>
    <row r="16304" spans="1:3" x14ac:dyDescent="0.3">
      <c r="A16304" s="38" t="s">
        <v>263</v>
      </c>
      <c r="B16304" s="15">
        <v>730500</v>
      </c>
      <c r="C16304" s="15">
        <v>22447111</v>
      </c>
    </row>
    <row r="16305" spans="1:3" x14ac:dyDescent="0.3">
      <c r="A16305" s="35" t="s">
        <v>273</v>
      </c>
      <c r="B16305" s="15"/>
      <c r="C16305" s="15"/>
    </row>
    <row r="16306" spans="1:3" x14ac:dyDescent="0.3">
      <c r="A16306" s="38" t="s">
        <v>245</v>
      </c>
      <c r="B16306" s="15">
        <v>758375</v>
      </c>
      <c r="C16306" s="15">
        <v>18358825</v>
      </c>
    </row>
    <row r="16307" spans="1:3" x14ac:dyDescent="0.3">
      <c r="A16307" s="38" t="s">
        <v>247</v>
      </c>
      <c r="B16307" s="15">
        <v>840000</v>
      </c>
      <c r="C16307" s="15">
        <v>22029608</v>
      </c>
    </row>
    <row r="16308" spans="1:3" x14ac:dyDescent="0.3">
      <c r="A16308" s="38" t="s">
        <v>249</v>
      </c>
      <c r="B16308" s="15">
        <v>1179400</v>
      </c>
      <c r="C16308" s="15">
        <v>24472909</v>
      </c>
    </row>
    <row r="16309" spans="1:3" x14ac:dyDescent="0.3">
      <c r="A16309" s="38" t="s">
        <v>251</v>
      </c>
      <c r="B16309" s="15">
        <v>1238700</v>
      </c>
      <c r="C16309" s="15">
        <v>21123992</v>
      </c>
    </row>
    <row r="16310" spans="1:3" x14ac:dyDescent="0.3">
      <c r="A16310" s="38" t="s">
        <v>254</v>
      </c>
      <c r="B16310" s="15">
        <v>798250</v>
      </c>
      <c r="C16310" s="15">
        <v>27508053</v>
      </c>
    </row>
    <row r="16311" spans="1:3" x14ac:dyDescent="0.3">
      <c r="A16311" s="38" t="s">
        <v>257</v>
      </c>
      <c r="B16311" s="15">
        <v>839750</v>
      </c>
      <c r="C16311" s="15">
        <v>29251349</v>
      </c>
    </row>
    <row r="16312" spans="1:3" x14ac:dyDescent="0.3">
      <c r="A16312" s="38" t="s">
        <v>252</v>
      </c>
      <c r="B16312" s="15">
        <v>944695</v>
      </c>
      <c r="C16312" s="15">
        <v>34168337</v>
      </c>
    </row>
    <row r="16313" spans="1:3" x14ac:dyDescent="0.3">
      <c r="A16313" s="38" t="s">
        <v>255</v>
      </c>
      <c r="B16313" s="15">
        <v>848700</v>
      </c>
      <c r="C16313" s="15">
        <v>31896810</v>
      </c>
    </row>
    <row r="16314" spans="1:3" x14ac:dyDescent="0.3">
      <c r="A16314" s="38" t="s">
        <v>258</v>
      </c>
      <c r="B16314" s="15">
        <v>1105425</v>
      </c>
      <c r="C16314" s="15">
        <v>28557045</v>
      </c>
    </row>
    <row r="16315" spans="1:3" x14ac:dyDescent="0.3">
      <c r="A16315" s="38" t="s">
        <v>260</v>
      </c>
      <c r="B16315" s="15">
        <v>811638</v>
      </c>
      <c r="C16315" s="15">
        <v>29107665</v>
      </c>
    </row>
    <row r="16316" spans="1:3" x14ac:dyDescent="0.3">
      <c r="A16316" s="38" t="s">
        <v>262</v>
      </c>
      <c r="B16316" s="15">
        <v>891730</v>
      </c>
      <c r="C16316" s="15">
        <v>24091958</v>
      </c>
    </row>
    <row r="16317" spans="1:3" x14ac:dyDescent="0.3">
      <c r="A16317" s="38" t="s">
        <v>263</v>
      </c>
      <c r="B16317" s="15">
        <v>934500</v>
      </c>
      <c r="C16317" s="15">
        <v>25574335</v>
      </c>
    </row>
    <row r="16318" spans="1:3" x14ac:dyDescent="0.3">
      <c r="A16318" s="35" t="s">
        <v>274</v>
      </c>
      <c r="B16318" s="15"/>
      <c r="C16318" s="15"/>
    </row>
    <row r="16319" spans="1:3" x14ac:dyDescent="0.3">
      <c r="A16319" s="38" t="s">
        <v>245</v>
      </c>
      <c r="B16319" s="15">
        <v>937000</v>
      </c>
      <c r="C16319" s="15">
        <v>17637245</v>
      </c>
    </row>
    <row r="16320" spans="1:3" x14ac:dyDescent="0.3">
      <c r="A16320" s="38" t="s">
        <v>247</v>
      </c>
      <c r="B16320" s="15">
        <v>933875</v>
      </c>
      <c r="C16320" s="15">
        <v>18328032</v>
      </c>
    </row>
    <row r="16321" spans="1:3" x14ac:dyDescent="0.3">
      <c r="A16321" s="38" t="s">
        <v>249</v>
      </c>
      <c r="B16321" s="15">
        <v>940500</v>
      </c>
      <c r="C16321" s="15">
        <v>31477895</v>
      </c>
    </row>
    <row r="16322" spans="1:3" x14ac:dyDescent="0.3">
      <c r="A16322" s="38" t="s">
        <v>251</v>
      </c>
      <c r="B16322" s="15">
        <v>974900</v>
      </c>
      <c r="C16322" s="15">
        <v>27729390</v>
      </c>
    </row>
    <row r="16323" spans="1:3" x14ac:dyDescent="0.3">
      <c r="A16323" s="38" t="s">
        <v>254</v>
      </c>
      <c r="B16323" s="15">
        <v>1069450</v>
      </c>
      <c r="C16323" s="15">
        <v>30292594</v>
      </c>
    </row>
    <row r="16324" spans="1:3" x14ac:dyDescent="0.3">
      <c r="A16324" s="38" t="s">
        <v>257</v>
      </c>
      <c r="B16324" s="15">
        <v>939000</v>
      </c>
      <c r="C16324" s="15">
        <v>28021845</v>
      </c>
    </row>
    <row r="16325" spans="1:3" x14ac:dyDescent="0.3">
      <c r="A16325" s="38" t="s">
        <v>252</v>
      </c>
      <c r="B16325" s="15">
        <v>939500</v>
      </c>
      <c r="C16325" s="15">
        <v>31614964</v>
      </c>
    </row>
    <row r="16326" spans="1:3" x14ac:dyDescent="0.3">
      <c r="A16326" s="38" t="s">
        <v>255</v>
      </c>
      <c r="B16326" s="15">
        <v>936850</v>
      </c>
      <c r="C16326" s="15">
        <v>31850766</v>
      </c>
    </row>
    <row r="16327" spans="1:3" x14ac:dyDescent="0.3">
      <c r="A16327" s="38" t="s">
        <v>258</v>
      </c>
      <c r="B16327" s="15">
        <v>1167200</v>
      </c>
      <c r="C16327" s="15">
        <v>27970632</v>
      </c>
    </row>
    <row r="16328" spans="1:3" x14ac:dyDescent="0.3">
      <c r="A16328" s="38" t="s">
        <v>260</v>
      </c>
      <c r="B16328" s="15">
        <v>935950</v>
      </c>
      <c r="C16328" s="15">
        <v>23015732</v>
      </c>
    </row>
    <row r="16329" spans="1:3" x14ac:dyDescent="0.3">
      <c r="A16329" s="38" t="s">
        <v>262</v>
      </c>
      <c r="B16329" s="15">
        <v>959475</v>
      </c>
      <c r="C16329" s="15">
        <v>24341375</v>
      </c>
    </row>
    <row r="16330" spans="1:3" x14ac:dyDescent="0.3">
      <c r="A16330" s="38" t="s">
        <v>263</v>
      </c>
      <c r="B16330" s="15">
        <v>1040700</v>
      </c>
      <c r="C16330" s="15">
        <v>20630865</v>
      </c>
    </row>
    <row r="16331" spans="1:3" x14ac:dyDescent="0.3">
      <c r="A16331" s="35" t="s">
        <v>275</v>
      </c>
      <c r="B16331" s="15"/>
      <c r="C16331" s="15"/>
    </row>
    <row r="16332" spans="1:3" x14ac:dyDescent="0.3">
      <c r="A16332" s="38" t="s">
        <v>245</v>
      </c>
      <c r="B16332" s="15">
        <v>936000</v>
      </c>
      <c r="C16332" s="15">
        <v>18932911</v>
      </c>
    </row>
    <row r="16333" spans="1:3" x14ac:dyDescent="0.3">
      <c r="A16333" s="38" t="s">
        <v>247</v>
      </c>
      <c r="B16333" s="15">
        <v>618400</v>
      </c>
      <c r="C16333" s="15">
        <v>17427586</v>
      </c>
    </row>
    <row r="16334" spans="1:3" x14ac:dyDescent="0.3">
      <c r="A16334" s="38" t="s">
        <v>249</v>
      </c>
      <c r="B16334" s="15">
        <v>971450</v>
      </c>
      <c r="C16334" s="15">
        <v>20757549</v>
      </c>
    </row>
    <row r="16335" spans="1:3" x14ac:dyDescent="0.3">
      <c r="A16335" s="38" t="s">
        <v>251</v>
      </c>
      <c r="B16335" s="15">
        <v>1497425</v>
      </c>
      <c r="C16335" s="15">
        <v>26005317</v>
      </c>
    </row>
    <row r="16336" spans="1:3" x14ac:dyDescent="0.3">
      <c r="A16336" s="38" t="s">
        <v>254</v>
      </c>
      <c r="B16336" s="15">
        <v>955450</v>
      </c>
      <c r="C16336" s="15">
        <v>26235394</v>
      </c>
    </row>
    <row r="16337" spans="1:3" x14ac:dyDescent="0.3">
      <c r="A16337" s="38" t="s">
        <v>257</v>
      </c>
      <c r="B16337" s="15">
        <v>660000</v>
      </c>
      <c r="C16337" s="15">
        <v>27512269</v>
      </c>
    </row>
    <row r="16338" spans="1:3" x14ac:dyDescent="0.3">
      <c r="A16338" s="38" t="s">
        <v>252</v>
      </c>
      <c r="B16338" s="15">
        <v>1009300</v>
      </c>
      <c r="C16338" s="15">
        <v>31004215</v>
      </c>
    </row>
    <row r="16339" spans="1:3" x14ac:dyDescent="0.3">
      <c r="A16339" s="38" t="s">
        <v>255</v>
      </c>
      <c r="B16339" s="15">
        <v>1048000</v>
      </c>
      <c r="C16339" s="15">
        <v>29394195</v>
      </c>
    </row>
    <row r="16340" spans="1:3" x14ac:dyDescent="0.3">
      <c r="A16340" s="38" t="s">
        <v>258</v>
      </c>
      <c r="B16340" s="15">
        <v>1051750</v>
      </c>
      <c r="C16340" s="15">
        <v>28342438</v>
      </c>
    </row>
    <row r="16341" spans="1:3" x14ac:dyDescent="0.3">
      <c r="A16341" s="38" t="s">
        <v>260</v>
      </c>
      <c r="B16341" s="15">
        <v>1107500</v>
      </c>
      <c r="C16341" s="15">
        <v>30871697</v>
      </c>
    </row>
    <row r="16342" spans="1:3" x14ac:dyDescent="0.3">
      <c r="A16342" s="38" t="s">
        <v>262</v>
      </c>
      <c r="B16342" s="15">
        <v>1281000</v>
      </c>
      <c r="C16342" s="15">
        <v>20137675</v>
      </c>
    </row>
    <row r="16343" spans="1:3" x14ac:dyDescent="0.3">
      <c r="A16343" s="14">
        <v>100</v>
      </c>
      <c r="B16343" s="15">
        <v>116052546</v>
      </c>
      <c r="C16343" s="15">
        <v>2531398692</v>
      </c>
    </row>
    <row r="16344" spans="1:3" x14ac:dyDescent="0.3">
      <c r="A16344" s="35" t="s">
        <v>259</v>
      </c>
      <c r="B16344" s="15"/>
      <c r="C16344" s="15"/>
    </row>
    <row r="16345" spans="1:3" x14ac:dyDescent="0.3">
      <c r="A16345" s="38" t="s">
        <v>245</v>
      </c>
      <c r="B16345" s="15">
        <v>474950</v>
      </c>
      <c r="C16345" s="15">
        <v>6090099</v>
      </c>
    </row>
    <row r="16346" spans="1:3" x14ac:dyDescent="0.3">
      <c r="A16346" s="38" t="s">
        <v>247</v>
      </c>
      <c r="B16346" s="15">
        <v>454450</v>
      </c>
      <c r="C16346" s="15">
        <v>10432900</v>
      </c>
    </row>
    <row r="16347" spans="1:3" x14ac:dyDescent="0.3">
      <c r="A16347" s="38" t="s">
        <v>249</v>
      </c>
      <c r="B16347" s="15">
        <v>473426</v>
      </c>
      <c r="C16347" s="15">
        <v>16649854</v>
      </c>
    </row>
    <row r="16348" spans="1:3" x14ac:dyDescent="0.3">
      <c r="A16348" s="38" t="s">
        <v>251</v>
      </c>
      <c r="B16348" s="15">
        <v>480050</v>
      </c>
      <c r="C16348" s="15">
        <v>14433115</v>
      </c>
    </row>
    <row r="16349" spans="1:3" x14ac:dyDescent="0.3">
      <c r="A16349" s="38" t="s">
        <v>254</v>
      </c>
      <c r="B16349" s="15">
        <v>478000</v>
      </c>
      <c r="C16349" s="15">
        <v>15495900</v>
      </c>
    </row>
    <row r="16350" spans="1:3" x14ac:dyDescent="0.3">
      <c r="A16350" s="38" t="s">
        <v>257</v>
      </c>
      <c r="B16350" s="15">
        <v>478800</v>
      </c>
      <c r="C16350" s="15">
        <v>19076747</v>
      </c>
    </row>
    <row r="16351" spans="1:3" x14ac:dyDescent="0.3">
      <c r="A16351" s="38" t="s">
        <v>252</v>
      </c>
      <c r="B16351" s="15">
        <v>461000</v>
      </c>
      <c r="C16351" s="15">
        <v>14187134</v>
      </c>
    </row>
    <row r="16352" spans="1:3" x14ac:dyDescent="0.3">
      <c r="A16352" s="38" t="s">
        <v>255</v>
      </c>
      <c r="B16352" s="15">
        <v>471950</v>
      </c>
      <c r="C16352" s="15">
        <v>12725715</v>
      </c>
    </row>
    <row r="16353" spans="1:3" x14ac:dyDescent="0.3">
      <c r="A16353" s="38" t="s">
        <v>258</v>
      </c>
      <c r="B16353" s="15">
        <v>427600</v>
      </c>
      <c r="C16353" s="15">
        <v>13650388</v>
      </c>
    </row>
    <row r="16354" spans="1:3" x14ac:dyDescent="0.3">
      <c r="A16354" s="38" t="s">
        <v>260</v>
      </c>
      <c r="B16354" s="15">
        <v>500200</v>
      </c>
      <c r="C16354" s="15">
        <v>15450646</v>
      </c>
    </row>
    <row r="16355" spans="1:3" x14ac:dyDescent="0.3">
      <c r="A16355" s="38" t="s">
        <v>262</v>
      </c>
      <c r="B16355" s="15">
        <v>549950</v>
      </c>
      <c r="C16355" s="15">
        <v>11261224</v>
      </c>
    </row>
    <row r="16356" spans="1:3" x14ac:dyDescent="0.3">
      <c r="A16356" s="38" t="s">
        <v>263</v>
      </c>
      <c r="B16356" s="15">
        <v>492975</v>
      </c>
      <c r="C16356" s="15">
        <v>16776509</v>
      </c>
    </row>
    <row r="16357" spans="1:3" x14ac:dyDescent="0.3">
      <c r="A16357" s="35" t="s">
        <v>265</v>
      </c>
      <c r="B16357" s="15"/>
      <c r="C16357" s="15"/>
    </row>
    <row r="16358" spans="1:3" x14ac:dyDescent="0.3">
      <c r="A16358" s="38" t="s">
        <v>245</v>
      </c>
      <c r="B16358" s="15">
        <v>504350</v>
      </c>
      <c r="C16358" s="15">
        <v>8661269</v>
      </c>
    </row>
    <row r="16359" spans="1:3" x14ac:dyDescent="0.3">
      <c r="A16359" s="38" t="s">
        <v>247</v>
      </c>
      <c r="B16359" s="15">
        <v>504000</v>
      </c>
      <c r="C16359" s="15">
        <v>7581000</v>
      </c>
    </row>
    <row r="16360" spans="1:3" x14ac:dyDescent="0.3">
      <c r="A16360" s="38" t="s">
        <v>249</v>
      </c>
      <c r="B16360" s="15">
        <v>523300</v>
      </c>
      <c r="C16360" s="15">
        <v>13563558</v>
      </c>
    </row>
    <row r="16361" spans="1:3" x14ac:dyDescent="0.3">
      <c r="A16361" s="38" t="s">
        <v>251</v>
      </c>
      <c r="B16361" s="15">
        <v>522450</v>
      </c>
      <c r="C16361" s="15">
        <v>16392990</v>
      </c>
    </row>
    <row r="16362" spans="1:3" x14ac:dyDescent="0.3">
      <c r="A16362" s="38" t="s">
        <v>254</v>
      </c>
      <c r="B16362" s="15">
        <v>566700</v>
      </c>
      <c r="C16362" s="15">
        <v>17706645</v>
      </c>
    </row>
    <row r="16363" spans="1:3" x14ac:dyDescent="0.3">
      <c r="A16363" s="38" t="s">
        <v>257</v>
      </c>
      <c r="B16363" s="15">
        <v>486500</v>
      </c>
      <c r="C16363" s="15">
        <v>15269235</v>
      </c>
    </row>
    <row r="16364" spans="1:3" x14ac:dyDescent="0.3">
      <c r="A16364" s="38" t="s">
        <v>252</v>
      </c>
      <c r="B16364" s="15">
        <v>605499</v>
      </c>
      <c r="C16364" s="15">
        <v>17499649</v>
      </c>
    </row>
    <row r="16365" spans="1:3" x14ac:dyDescent="0.3">
      <c r="A16365" s="38" t="s">
        <v>255</v>
      </c>
      <c r="B16365" s="15">
        <v>589725</v>
      </c>
      <c r="C16365" s="15">
        <v>15740650</v>
      </c>
    </row>
    <row r="16366" spans="1:3" x14ac:dyDescent="0.3">
      <c r="A16366" s="38" t="s">
        <v>258</v>
      </c>
      <c r="B16366" s="15">
        <v>576000</v>
      </c>
      <c r="C16366" s="15">
        <v>18213865</v>
      </c>
    </row>
    <row r="16367" spans="1:3" x14ac:dyDescent="0.3">
      <c r="A16367" s="38" t="s">
        <v>260</v>
      </c>
      <c r="B16367" s="15">
        <v>624093</v>
      </c>
      <c r="C16367" s="15">
        <v>13515335</v>
      </c>
    </row>
    <row r="16368" spans="1:3" x14ac:dyDescent="0.3">
      <c r="A16368" s="38" t="s">
        <v>262</v>
      </c>
      <c r="B16368" s="15">
        <v>600875</v>
      </c>
      <c r="C16368" s="15">
        <v>14149173</v>
      </c>
    </row>
    <row r="16369" spans="1:3" x14ac:dyDescent="0.3">
      <c r="A16369" s="38" t="s">
        <v>263</v>
      </c>
      <c r="B16369" s="15">
        <v>613975</v>
      </c>
      <c r="C16369" s="15">
        <v>12246950</v>
      </c>
    </row>
    <row r="16370" spans="1:3" x14ac:dyDescent="0.3">
      <c r="A16370" s="35" t="s">
        <v>244</v>
      </c>
      <c r="B16370" s="15"/>
      <c r="C16370" s="15"/>
    </row>
    <row r="16371" spans="1:3" x14ac:dyDescent="0.3">
      <c r="A16371" s="38" t="s">
        <v>245</v>
      </c>
      <c r="B16371" s="15">
        <v>614438</v>
      </c>
      <c r="C16371" s="15">
        <v>9068596</v>
      </c>
    </row>
    <row r="16372" spans="1:3" x14ac:dyDescent="0.3">
      <c r="A16372" s="38" t="s">
        <v>247</v>
      </c>
      <c r="B16372" s="15">
        <v>592500</v>
      </c>
      <c r="C16372" s="15">
        <v>8376975</v>
      </c>
    </row>
    <row r="16373" spans="1:3" x14ac:dyDescent="0.3">
      <c r="A16373" s="38" t="s">
        <v>249</v>
      </c>
      <c r="B16373" s="15">
        <v>565250</v>
      </c>
      <c r="C16373" s="15">
        <v>15021674</v>
      </c>
    </row>
    <row r="16374" spans="1:3" x14ac:dyDescent="0.3">
      <c r="A16374" s="38" t="s">
        <v>251</v>
      </c>
      <c r="B16374" s="15">
        <v>632475</v>
      </c>
      <c r="C16374" s="15">
        <v>13166840</v>
      </c>
    </row>
    <row r="16375" spans="1:3" x14ac:dyDescent="0.3">
      <c r="A16375" s="38" t="s">
        <v>254</v>
      </c>
      <c r="B16375" s="15">
        <v>618500</v>
      </c>
      <c r="C16375" s="15">
        <v>14536086</v>
      </c>
    </row>
    <row r="16376" spans="1:3" x14ac:dyDescent="0.3">
      <c r="A16376" s="38" t="s">
        <v>257</v>
      </c>
      <c r="B16376" s="15">
        <v>618000</v>
      </c>
      <c r="C16376" s="15">
        <v>16695500</v>
      </c>
    </row>
    <row r="16377" spans="1:3" x14ac:dyDescent="0.3">
      <c r="A16377" s="38" t="s">
        <v>252</v>
      </c>
      <c r="B16377" s="15">
        <v>659850</v>
      </c>
      <c r="C16377" s="15">
        <v>13516347</v>
      </c>
    </row>
    <row r="16378" spans="1:3" x14ac:dyDescent="0.3">
      <c r="A16378" s="38" t="s">
        <v>255</v>
      </c>
      <c r="B16378" s="15">
        <v>674700</v>
      </c>
      <c r="C16378" s="15">
        <v>18045339</v>
      </c>
    </row>
    <row r="16379" spans="1:3" x14ac:dyDescent="0.3">
      <c r="A16379" s="38" t="s">
        <v>258</v>
      </c>
      <c r="B16379" s="15">
        <v>603975</v>
      </c>
      <c r="C16379" s="15">
        <v>14887519</v>
      </c>
    </row>
    <row r="16380" spans="1:3" x14ac:dyDescent="0.3">
      <c r="A16380" s="38" t="s">
        <v>260</v>
      </c>
      <c r="B16380" s="15">
        <v>708750</v>
      </c>
      <c r="C16380" s="15">
        <v>12478051</v>
      </c>
    </row>
    <row r="16381" spans="1:3" x14ac:dyDescent="0.3">
      <c r="A16381" s="38" t="s">
        <v>262</v>
      </c>
      <c r="B16381" s="15">
        <v>713000</v>
      </c>
      <c r="C16381" s="15">
        <v>14670607</v>
      </c>
    </row>
    <row r="16382" spans="1:3" x14ac:dyDescent="0.3">
      <c r="A16382" s="38" t="s">
        <v>263</v>
      </c>
      <c r="B16382" s="15">
        <v>659975</v>
      </c>
      <c r="C16382" s="15">
        <v>16012271</v>
      </c>
    </row>
    <row r="16383" spans="1:3" x14ac:dyDescent="0.3">
      <c r="A16383" s="35" t="s">
        <v>256</v>
      </c>
      <c r="B16383" s="15"/>
      <c r="C16383" s="15"/>
    </row>
    <row r="16384" spans="1:3" x14ac:dyDescent="0.3">
      <c r="A16384" s="38" t="s">
        <v>245</v>
      </c>
      <c r="B16384" s="15">
        <v>629450</v>
      </c>
      <c r="C16384" s="15">
        <v>11486505</v>
      </c>
    </row>
    <row r="16385" spans="1:3" x14ac:dyDescent="0.3">
      <c r="A16385" s="38" t="s">
        <v>247</v>
      </c>
      <c r="B16385" s="15">
        <v>687575</v>
      </c>
      <c r="C16385" s="15">
        <v>13810006</v>
      </c>
    </row>
    <row r="16386" spans="1:3" x14ac:dyDescent="0.3">
      <c r="A16386" s="38" t="s">
        <v>249</v>
      </c>
      <c r="B16386" s="15">
        <v>611950</v>
      </c>
      <c r="C16386" s="15">
        <v>15372077</v>
      </c>
    </row>
    <row r="16387" spans="1:3" x14ac:dyDescent="0.3">
      <c r="A16387" s="38" t="s">
        <v>251</v>
      </c>
      <c r="B16387" s="15">
        <v>644975</v>
      </c>
      <c r="C16387" s="15">
        <v>14277170</v>
      </c>
    </row>
    <row r="16388" spans="1:3" x14ac:dyDescent="0.3">
      <c r="A16388" s="38" t="s">
        <v>254</v>
      </c>
      <c r="B16388" s="15">
        <v>681500</v>
      </c>
      <c r="C16388" s="15">
        <v>16708553</v>
      </c>
    </row>
    <row r="16389" spans="1:3" x14ac:dyDescent="0.3">
      <c r="A16389" s="38" t="s">
        <v>257</v>
      </c>
      <c r="B16389" s="15">
        <v>655000</v>
      </c>
      <c r="C16389" s="15">
        <v>16969565</v>
      </c>
    </row>
    <row r="16390" spans="1:3" x14ac:dyDescent="0.3">
      <c r="A16390" s="38" t="s">
        <v>252</v>
      </c>
      <c r="B16390" s="15">
        <v>752950</v>
      </c>
      <c r="C16390" s="15">
        <v>15334168</v>
      </c>
    </row>
    <row r="16391" spans="1:3" x14ac:dyDescent="0.3">
      <c r="A16391" s="38" t="s">
        <v>255</v>
      </c>
      <c r="B16391" s="15">
        <v>702500</v>
      </c>
      <c r="C16391" s="15">
        <v>17615201</v>
      </c>
    </row>
    <row r="16392" spans="1:3" x14ac:dyDescent="0.3">
      <c r="A16392" s="38" t="s">
        <v>258</v>
      </c>
      <c r="B16392" s="15">
        <v>665500</v>
      </c>
      <c r="C16392" s="15">
        <v>9252900</v>
      </c>
    </row>
    <row r="16393" spans="1:3" x14ac:dyDescent="0.3">
      <c r="A16393" s="38" t="s">
        <v>260</v>
      </c>
      <c r="B16393" s="15">
        <v>634975</v>
      </c>
      <c r="C16393" s="15">
        <v>7532427</v>
      </c>
    </row>
    <row r="16394" spans="1:3" x14ac:dyDescent="0.3">
      <c r="A16394" s="38" t="s">
        <v>262</v>
      </c>
      <c r="B16394" s="15">
        <v>679500</v>
      </c>
      <c r="C16394" s="15">
        <v>8136400</v>
      </c>
    </row>
    <row r="16395" spans="1:3" x14ac:dyDescent="0.3">
      <c r="A16395" s="38" t="s">
        <v>263</v>
      </c>
      <c r="B16395" s="15">
        <v>625000</v>
      </c>
      <c r="C16395" s="15">
        <v>7832900</v>
      </c>
    </row>
    <row r="16396" spans="1:3" x14ac:dyDescent="0.3">
      <c r="A16396" s="35" t="s">
        <v>261</v>
      </c>
      <c r="B16396" s="15"/>
      <c r="C16396" s="15"/>
    </row>
    <row r="16397" spans="1:3" x14ac:dyDescent="0.3">
      <c r="A16397" s="38" t="s">
        <v>245</v>
      </c>
      <c r="B16397" s="15">
        <v>699950</v>
      </c>
      <c r="C16397" s="15">
        <v>3662400</v>
      </c>
    </row>
    <row r="16398" spans="1:3" x14ac:dyDescent="0.3">
      <c r="A16398" s="38" t="s">
        <v>247</v>
      </c>
      <c r="B16398" s="15">
        <v>292500</v>
      </c>
      <c r="C16398" s="15">
        <v>2602750</v>
      </c>
    </row>
    <row r="16399" spans="1:3" x14ac:dyDescent="0.3">
      <c r="A16399" s="38" t="s">
        <v>249</v>
      </c>
      <c r="B16399" s="15">
        <v>664900</v>
      </c>
      <c r="C16399" s="15">
        <v>7538540</v>
      </c>
    </row>
    <row r="16400" spans="1:3" x14ac:dyDescent="0.3">
      <c r="A16400" s="38" t="s">
        <v>251</v>
      </c>
      <c r="B16400" s="15">
        <v>330750</v>
      </c>
      <c r="C16400" s="15">
        <v>5424999</v>
      </c>
    </row>
    <row r="16401" spans="1:3" x14ac:dyDescent="0.3">
      <c r="A16401" s="38" t="s">
        <v>254</v>
      </c>
      <c r="B16401" s="15">
        <v>349950</v>
      </c>
      <c r="C16401" s="15">
        <v>8249345</v>
      </c>
    </row>
    <row r="16402" spans="1:3" x14ac:dyDescent="0.3">
      <c r="A16402" s="38" t="s">
        <v>257</v>
      </c>
      <c r="B16402" s="15">
        <v>272750</v>
      </c>
      <c r="C16402" s="15">
        <v>3145200</v>
      </c>
    </row>
    <row r="16403" spans="1:3" x14ac:dyDescent="0.3">
      <c r="A16403" s="38" t="s">
        <v>252</v>
      </c>
      <c r="B16403" s="15">
        <v>626500</v>
      </c>
      <c r="C16403" s="15">
        <v>4299800</v>
      </c>
    </row>
    <row r="16404" spans="1:3" x14ac:dyDescent="0.3">
      <c r="A16404" s="38" t="s">
        <v>255</v>
      </c>
      <c r="B16404" s="15">
        <v>595081</v>
      </c>
      <c r="C16404" s="15">
        <v>8942866</v>
      </c>
    </row>
    <row r="16405" spans="1:3" x14ac:dyDescent="0.3">
      <c r="A16405" s="38" t="s">
        <v>258</v>
      </c>
      <c r="B16405" s="15">
        <v>507000</v>
      </c>
      <c r="C16405" s="15">
        <v>6096118</v>
      </c>
    </row>
    <row r="16406" spans="1:3" x14ac:dyDescent="0.3">
      <c r="A16406" s="38" t="s">
        <v>260</v>
      </c>
      <c r="B16406" s="15">
        <v>581500</v>
      </c>
      <c r="C16406" s="15">
        <v>7147070</v>
      </c>
    </row>
    <row r="16407" spans="1:3" x14ac:dyDescent="0.3">
      <c r="A16407" s="38" t="s">
        <v>262</v>
      </c>
      <c r="B16407" s="15">
        <v>584950</v>
      </c>
      <c r="C16407" s="15">
        <v>6548397</v>
      </c>
    </row>
    <row r="16408" spans="1:3" x14ac:dyDescent="0.3">
      <c r="A16408" s="38" t="s">
        <v>263</v>
      </c>
      <c r="B16408" s="15">
        <v>568275</v>
      </c>
      <c r="C16408" s="15">
        <v>6256989</v>
      </c>
    </row>
    <row r="16409" spans="1:3" x14ac:dyDescent="0.3">
      <c r="A16409" s="35" t="s">
        <v>264</v>
      </c>
      <c r="B16409" s="15"/>
      <c r="C16409" s="15"/>
    </row>
    <row r="16410" spans="1:3" x14ac:dyDescent="0.3">
      <c r="A16410" s="38" t="s">
        <v>245</v>
      </c>
      <c r="B16410" s="15">
        <v>514225</v>
      </c>
      <c r="C16410" s="15">
        <v>3594950</v>
      </c>
    </row>
    <row r="16411" spans="1:3" x14ac:dyDescent="0.3">
      <c r="A16411" s="38" t="s">
        <v>247</v>
      </c>
      <c r="B16411" s="15">
        <v>603425</v>
      </c>
      <c r="C16411" s="15">
        <v>2928850</v>
      </c>
    </row>
    <row r="16412" spans="1:3" x14ac:dyDescent="0.3">
      <c r="A16412" s="38" t="s">
        <v>249</v>
      </c>
      <c r="B16412" s="15">
        <v>506000</v>
      </c>
      <c r="C16412" s="15">
        <v>3068900</v>
      </c>
    </row>
    <row r="16413" spans="1:3" x14ac:dyDescent="0.3">
      <c r="A16413" s="38" t="s">
        <v>251</v>
      </c>
      <c r="B16413" s="15">
        <v>516000</v>
      </c>
      <c r="C16413" s="15">
        <v>5152211</v>
      </c>
    </row>
    <row r="16414" spans="1:3" x14ac:dyDescent="0.3">
      <c r="A16414" s="38" t="s">
        <v>254</v>
      </c>
      <c r="B16414" s="15">
        <v>572000</v>
      </c>
      <c r="C16414" s="15">
        <v>5269400</v>
      </c>
    </row>
    <row r="16415" spans="1:3" x14ac:dyDescent="0.3">
      <c r="A16415" s="38" t="s">
        <v>257</v>
      </c>
      <c r="B16415" s="15">
        <v>582900</v>
      </c>
      <c r="C16415" s="15">
        <v>9707223</v>
      </c>
    </row>
    <row r="16416" spans="1:3" x14ac:dyDescent="0.3">
      <c r="A16416" s="38" t="s">
        <v>252</v>
      </c>
      <c r="B16416" s="15">
        <v>546186</v>
      </c>
      <c r="C16416" s="15">
        <v>7100464</v>
      </c>
    </row>
    <row r="16417" spans="1:3" x14ac:dyDescent="0.3">
      <c r="A16417" s="38" t="s">
        <v>255</v>
      </c>
      <c r="B16417" s="15">
        <v>517500</v>
      </c>
      <c r="C16417" s="15">
        <v>6860344</v>
      </c>
    </row>
    <row r="16418" spans="1:3" x14ac:dyDescent="0.3">
      <c r="A16418" s="38" t="s">
        <v>258</v>
      </c>
      <c r="B16418" s="15">
        <v>500250</v>
      </c>
      <c r="C16418" s="15">
        <v>7169772</v>
      </c>
    </row>
    <row r="16419" spans="1:3" x14ac:dyDescent="0.3">
      <c r="A16419" s="38" t="s">
        <v>260</v>
      </c>
      <c r="B16419" s="15">
        <v>561950</v>
      </c>
      <c r="C16419" s="15">
        <v>7597750</v>
      </c>
    </row>
    <row r="16420" spans="1:3" x14ac:dyDescent="0.3">
      <c r="A16420" s="38" t="s">
        <v>262</v>
      </c>
      <c r="B16420" s="15">
        <v>571750</v>
      </c>
      <c r="C16420" s="15">
        <v>7865800</v>
      </c>
    </row>
    <row r="16421" spans="1:3" x14ac:dyDescent="0.3">
      <c r="A16421" s="38" t="s">
        <v>263</v>
      </c>
      <c r="B16421" s="15">
        <v>507000</v>
      </c>
      <c r="C16421" s="15">
        <v>4653746</v>
      </c>
    </row>
    <row r="16422" spans="1:3" x14ac:dyDescent="0.3">
      <c r="A16422" s="35" t="s">
        <v>266</v>
      </c>
      <c r="B16422" s="15"/>
      <c r="C16422" s="15"/>
    </row>
    <row r="16423" spans="1:3" x14ac:dyDescent="0.3">
      <c r="A16423" s="38" t="s">
        <v>245</v>
      </c>
      <c r="B16423" s="15">
        <v>568725</v>
      </c>
      <c r="C16423" s="15">
        <v>2775901</v>
      </c>
    </row>
    <row r="16424" spans="1:3" x14ac:dyDescent="0.3">
      <c r="A16424" s="38" t="s">
        <v>247</v>
      </c>
      <c r="B16424" s="15">
        <v>532250</v>
      </c>
      <c r="C16424" s="15">
        <v>4416400</v>
      </c>
    </row>
    <row r="16425" spans="1:3" x14ac:dyDescent="0.3">
      <c r="A16425" s="38" t="s">
        <v>249</v>
      </c>
      <c r="B16425" s="15">
        <v>472400</v>
      </c>
      <c r="C16425" s="15">
        <v>5558557</v>
      </c>
    </row>
    <row r="16426" spans="1:3" x14ac:dyDescent="0.3">
      <c r="A16426" s="38" t="s">
        <v>251</v>
      </c>
      <c r="B16426" s="15">
        <v>536950</v>
      </c>
      <c r="C16426" s="15">
        <v>5331900</v>
      </c>
    </row>
    <row r="16427" spans="1:3" x14ac:dyDescent="0.3">
      <c r="A16427" s="38" t="s">
        <v>254</v>
      </c>
      <c r="B16427" s="15">
        <v>530329</v>
      </c>
      <c r="C16427" s="15">
        <v>9016262</v>
      </c>
    </row>
    <row r="16428" spans="1:3" x14ac:dyDescent="0.3">
      <c r="A16428" s="38" t="s">
        <v>257</v>
      </c>
      <c r="B16428" s="15">
        <v>536266</v>
      </c>
      <c r="C16428" s="15">
        <v>6297951</v>
      </c>
    </row>
    <row r="16429" spans="1:3" x14ac:dyDescent="0.3">
      <c r="A16429" s="38" t="s">
        <v>252</v>
      </c>
      <c r="B16429" s="15">
        <v>600128</v>
      </c>
      <c r="C16429" s="15">
        <v>5350605</v>
      </c>
    </row>
    <row r="16430" spans="1:3" x14ac:dyDescent="0.3">
      <c r="A16430" s="38" t="s">
        <v>255</v>
      </c>
      <c r="B16430" s="15">
        <v>592700</v>
      </c>
      <c r="C16430" s="15">
        <v>3559250</v>
      </c>
    </row>
    <row r="16431" spans="1:3" x14ac:dyDescent="0.3">
      <c r="A16431" s="38" t="s">
        <v>258</v>
      </c>
      <c r="B16431" s="15">
        <v>436500</v>
      </c>
      <c r="C16431" s="15">
        <v>4333375</v>
      </c>
    </row>
    <row r="16432" spans="1:3" x14ac:dyDescent="0.3">
      <c r="A16432" s="38" t="s">
        <v>260</v>
      </c>
      <c r="B16432" s="15">
        <v>419950</v>
      </c>
      <c r="C16432" s="15">
        <v>6164135</v>
      </c>
    </row>
    <row r="16433" spans="1:3" x14ac:dyDescent="0.3">
      <c r="A16433" s="38" t="s">
        <v>262</v>
      </c>
      <c r="B16433" s="15">
        <v>521725</v>
      </c>
      <c r="C16433" s="15">
        <v>2900900</v>
      </c>
    </row>
    <row r="16434" spans="1:3" x14ac:dyDescent="0.3">
      <c r="A16434" s="38" t="s">
        <v>263</v>
      </c>
      <c r="B16434" s="15">
        <v>485000</v>
      </c>
      <c r="C16434" s="15">
        <v>5286699</v>
      </c>
    </row>
    <row r="16435" spans="1:3" x14ac:dyDescent="0.3">
      <c r="A16435" s="35" t="s">
        <v>267</v>
      </c>
      <c r="B16435" s="15"/>
      <c r="C16435" s="15"/>
    </row>
    <row r="16436" spans="1:3" x14ac:dyDescent="0.3">
      <c r="A16436" s="38" t="s">
        <v>245</v>
      </c>
      <c r="B16436" s="15">
        <v>423750</v>
      </c>
      <c r="C16436" s="15">
        <v>3957200</v>
      </c>
    </row>
    <row r="16437" spans="1:3" x14ac:dyDescent="0.3">
      <c r="A16437" s="38" t="s">
        <v>247</v>
      </c>
      <c r="B16437" s="15">
        <v>420500</v>
      </c>
      <c r="C16437" s="15">
        <v>3785500</v>
      </c>
    </row>
    <row r="16438" spans="1:3" x14ac:dyDescent="0.3">
      <c r="A16438" s="38" t="s">
        <v>249</v>
      </c>
      <c r="B16438" s="15">
        <v>493975</v>
      </c>
      <c r="C16438" s="15">
        <v>7018329</v>
      </c>
    </row>
    <row r="16439" spans="1:3" x14ac:dyDescent="0.3">
      <c r="A16439" s="38" t="s">
        <v>251</v>
      </c>
      <c r="B16439" s="15">
        <v>518208</v>
      </c>
      <c r="C16439" s="15">
        <v>6911780</v>
      </c>
    </row>
    <row r="16440" spans="1:3" x14ac:dyDescent="0.3">
      <c r="A16440" s="38" t="s">
        <v>254</v>
      </c>
      <c r="B16440" s="15">
        <v>412500</v>
      </c>
      <c r="C16440" s="15">
        <v>6477050</v>
      </c>
    </row>
    <row r="16441" spans="1:3" x14ac:dyDescent="0.3">
      <c r="A16441" s="38" t="s">
        <v>257</v>
      </c>
      <c r="B16441" s="15">
        <v>365650</v>
      </c>
      <c r="C16441" s="15">
        <v>4847551</v>
      </c>
    </row>
    <row r="16442" spans="1:3" x14ac:dyDescent="0.3">
      <c r="A16442" s="38" t="s">
        <v>252</v>
      </c>
      <c r="B16442" s="15">
        <v>415825</v>
      </c>
      <c r="C16442" s="15">
        <v>5900080</v>
      </c>
    </row>
    <row r="16443" spans="1:3" x14ac:dyDescent="0.3">
      <c r="A16443" s="38" t="s">
        <v>255</v>
      </c>
      <c r="B16443" s="15">
        <v>455000</v>
      </c>
      <c r="C16443" s="15">
        <v>6871201</v>
      </c>
    </row>
    <row r="16444" spans="1:3" x14ac:dyDescent="0.3">
      <c r="A16444" s="38" t="s">
        <v>258</v>
      </c>
      <c r="B16444" s="15">
        <v>390000</v>
      </c>
      <c r="C16444" s="15">
        <v>5401340</v>
      </c>
    </row>
    <row r="16445" spans="1:3" x14ac:dyDescent="0.3">
      <c r="A16445" s="38" t="s">
        <v>260</v>
      </c>
      <c r="B16445" s="15">
        <v>433000</v>
      </c>
      <c r="C16445" s="15">
        <v>5956677</v>
      </c>
    </row>
    <row r="16446" spans="1:3" x14ac:dyDescent="0.3">
      <c r="A16446" s="38" t="s">
        <v>262</v>
      </c>
      <c r="B16446" s="15">
        <v>359250</v>
      </c>
      <c r="C16446" s="15">
        <v>3424700</v>
      </c>
    </row>
    <row r="16447" spans="1:3" x14ac:dyDescent="0.3">
      <c r="A16447" s="38" t="s">
        <v>263</v>
      </c>
      <c r="B16447" s="15">
        <v>426000</v>
      </c>
      <c r="C16447" s="15">
        <v>8031516</v>
      </c>
    </row>
    <row r="16448" spans="1:3" x14ac:dyDescent="0.3">
      <c r="A16448" s="35" t="s">
        <v>268</v>
      </c>
      <c r="B16448" s="15"/>
      <c r="C16448" s="15"/>
    </row>
    <row r="16449" spans="1:3" x14ac:dyDescent="0.3">
      <c r="A16449" s="38" t="s">
        <v>245</v>
      </c>
      <c r="B16449" s="15">
        <v>427450</v>
      </c>
      <c r="C16449" s="15">
        <v>6469467</v>
      </c>
    </row>
    <row r="16450" spans="1:3" x14ac:dyDescent="0.3">
      <c r="A16450" s="38" t="s">
        <v>247</v>
      </c>
      <c r="B16450" s="15">
        <v>411000</v>
      </c>
      <c r="C16450" s="15">
        <v>5775645</v>
      </c>
    </row>
    <row r="16451" spans="1:3" x14ac:dyDescent="0.3">
      <c r="A16451" s="38" t="s">
        <v>249</v>
      </c>
      <c r="B16451" s="15">
        <v>388075</v>
      </c>
      <c r="C16451" s="15">
        <v>7414101</v>
      </c>
    </row>
    <row r="16452" spans="1:3" x14ac:dyDescent="0.3">
      <c r="A16452" s="38" t="s">
        <v>251</v>
      </c>
      <c r="B16452" s="15">
        <v>500973</v>
      </c>
      <c r="C16452" s="15">
        <v>8492238</v>
      </c>
    </row>
    <row r="16453" spans="1:3" x14ac:dyDescent="0.3">
      <c r="A16453" s="38" t="s">
        <v>254</v>
      </c>
      <c r="B16453" s="15">
        <v>443000</v>
      </c>
      <c r="C16453" s="15">
        <v>8334738</v>
      </c>
    </row>
    <row r="16454" spans="1:3" x14ac:dyDescent="0.3">
      <c r="A16454" s="38" t="s">
        <v>257</v>
      </c>
      <c r="B16454" s="15">
        <v>462500</v>
      </c>
      <c r="C16454" s="15">
        <v>5665294</v>
      </c>
    </row>
    <row r="16455" spans="1:3" x14ac:dyDescent="0.3">
      <c r="A16455" s="38" t="s">
        <v>252</v>
      </c>
      <c r="B16455" s="15">
        <v>416495</v>
      </c>
      <c r="C16455" s="15">
        <v>10241409</v>
      </c>
    </row>
    <row r="16456" spans="1:3" x14ac:dyDescent="0.3">
      <c r="A16456" s="38" t="s">
        <v>255</v>
      </c>
      <c r="B16456" s="15">
        <v>390725</v>
      </c>
      <c r="C16456" s="15">
        <v>7710235</v>
      </c>
    </row>
    <row r="16457" spans="1:3" x14ac:dyDescent="0.3">
      <c r="A16457" s="38" t="s">
        <v>258</v>
      </c>
      <c r="B16457" s="15">
        <v>493450</v>
      </c>
      <c r="C16457" s="15">
        <v>7620271</v>
      </c>
    </row>
    <row r="16458" spans="1:3" x14ac:dyDescent="0.3">
      <c r="A16458" s="38" t="s">
        <v>260</v>
      </c>
      <c r="B16458" s="15">
        <v>508954</v>
      </c>
      <c r="C16458" s="15">
        <v>8035715</v>
      </c>
    </row>
    <row r="16459" spans="1:3" x14ac:dyDescent="0.3">
      <c r="A16459" s="38" t="s">
        <v>262</v>
      </c>
      <c r="B16459" s="15">
        <v>497013</v>
      </c>
      <c r="C16459" s="15">
        <v>7186476</v>
      </c>
    </row>
    <row r="16460" spans="1:3" x14ac:dyDescent="0.3">
      <c r="A16460" s="38" t="s">
        <v>263</v>
      </c>
      <c r="B16460" s="15">
        <v>523400</v>
      </c>
      <c r="C16460" s="15">
        <v>8121432</v>
      </c>
    </row>
    <row r="16461" spans="1:3" x14ac:dyDescent="0.3">
      <c r="A16461" s="35" t="s">
        <v>269</v>
      </c>
      <c r="B16461" s="15"/>
      <c r="C16461" s="15"/>
    </row>
    <row r="16462" spans="1:3" x14ac:dyDescent="0.3">
      <c r="A16462" s="38" t="s">
        <v>245</v>
      </c>
      <c r="B16462" s="15">
        <v>493785</v>
      </c>
      <c r="C16462" s="15">
        <v>7774395</v>
      </c>
    </row>
    <row r="16463" spans="1:3" x14ac:dyDescent="0.3">
      <c r="A16463" s="38" t="s">
        <v>247</v>
      </c>
      <c r="B16463" s="15">
        <v>530110</v>
      </c>
      <c r="C16463" s="15">
        <v>5552331</v>
      </c>
    </row>
    <row r="16464" spans="1:3" x14ac:dyDescent="0.3">
      <c r="A16464" s="38" t="s">
        <v>249</v>
      </c>
      <c r="B16464" s="15">
        <v>589625</v>
      </c>
      <c r="C16464" s="15">
        <v>9717739</v>
      </c>
    </row>
    <row r="16465" spans="1:3" x14ac:dyDescent="0.3">
      <c r="A16465" s="38" t="s">
        <v>251</v>
      </c>
      <c r="B16465" s="15">
        <v>497000</v>
      </c>
      <c r="C16465" s="15">
        <v>7648185</v>
      </c>
    </row>
    <row r="16466" spans="1:3" x14ac:dyDescent="0.3">
      <c r="A16466" s="38" t="s">
        <v>254</v>
      </c>
      <c r="B16466" s="15">
        <v>494240</v>
      </c>
      <c r="C16466" s="15">
        <v>11460918</v>
      </c>
    </row>
    <row r="16467" spans="1:3" x14ac:dyDescent="0.3">
      <c r="A16467" s="38" t="s">
        <v>257</v>
      </c>
      <c r="B16467" s="15">
        <v>512750</v>
      </c>
      <c r="C16467" s="15">
        <v>13904103</v>
      </c>
    </row>
    <row r="16468" spans="1:3" x14ac:dyDescent="0.3">
      <c r="A16468" s="38" t="s">
        <v>252</v>
      </c>
      <c r="B16468" s="15">
        <v>619456</v>
      </c>
      <c r="C16468" s="15">
        <v>13396607</v>
      </c>
    </row>
    <row r="16469" spans="1:3" x14ac:dyDescent="0.3">
      <c r="A16469" s="38" t="s">
        <v>255</v>
      </c>
      <c r="B16469" s="15">
        <v>555000</v>
      </c>
      <c r="C16469" s="15">
        <v>13934537</v>
      </c>
    </row>
    <row r="16470" spans="1:3" x14ac:dyDescent="0.3">
      <c r="A16470" s="38" t="s">
        <v>258</v>
      </c>
      <c r="B16470" s="15">
        <v>604400</v>
      </c>
      <c r="C16470" s="15">
        <v>12458943</v>
      </c>
    </row>
    <row r="16471" spans="1:3" x14ac:dyDescent="0.3">
      <c r="A16471" s="38" t="s">
        <v>260</v>
      </c>
      <c r="B16471" s="15">
        <v>658825</v>
      </c>
      <c r="C16471" s="15">
        <v>11724014</v>
      </c>
    </row>
    <row r="16472" spans="1:3" x14ac:dyDescent="0.3">
      <c r="A16472" s="38" t="s">
        <v>262</v>
      </c>
      <c r="B16472" s="15">
        <v>541645</v>
      </c>
      <c r="C16472" s="15">
        <v>12599402</v>
      </c>
    </row>
    <row r="16473" spans="1:3" x14ac:dyDescent="0.3">
      <c r="A16473" s="38" t="s">
        <v>263</v>
      </c>
      <c r="B16473" s="15">
        <v>579270</v>
      </c>
      <c r="C16473" s="15">
        <v>10840631</v>
      </c>
    </row>
    <row r="16474" spans="1:3" x14ac:dyDescent="0.3">
      <c r="A16474" s="35" t="s">
        <v>270</v>
      </c>
      <c r="B16474" s="15"/>
      <c r="C16474" s="15"/>
    </row>
    <row r="16475" spans="1:3" x14ac:dyDescent="0.3">
      <c r="A16475" s="38" t="s">
        <v>245</v>
      </c>
      <c r="B16475" s="15">
        <v>622498</v>
      </c>
      <c r="C16475" s="15">
        <v>4906613</v>
      </c>
    </row>
    <row r="16476" spans="1:3" x14ac:dyDescent="0.3">
      <c r="A16476" s="38" t="s">
        <v>247</v>
      </c>
      <c r="B16476" s="15">
        <v>500235</v>
      </c>
      <c r="C16476" s="15">
        <v>6717241</v>
      </c>
    </row>
    <row r="16477" spans="1:3" x14ac:dyDescent="0.3">
      <c r="A16477" s="38" t="s">
        <v>249</v>
      </c>
      <c r="B16477" s="15">
        <v>512500</v>
      </c>
      <c r="C16477" s="15">
        <v>9145003</v>
      </c>
    </row>
    <row r="16478" spans="1:3" x14ac:dyDescent="0.3">
      <c r="A16478" s="38" t="s">
        <v>251</v>
      </c>
      <c r="B16478" s="15">
        <v>605450</v>
      </c>
      <c r="C16478" s="15">
        <v>10379763</v>
      </c>
    </row>
    <row r="16479" spans="1:3" x14ac:dyDescent="0.3">
      <c r="A16479" s="38" t="s">
        <v>254</v>
      </c>
      <c r="B16479" s="15">
        <v>604900</v>
      </c>
      <c r="C16479" s="15">
        <v>13050590</v>
      </c>
    </row>
    <row r="16480" spans="1:3" x14ac:dyDescent="0.3">
      <c r="A16480" s="38" t="s">
        <v>257</v>
      </c>
      <c r="B16480" s="15">
        <v>565450</v>
      </c>
      <c r="C16480" s="15">
        <v>12082692</v>
      </c>
    </row>
    <row r="16481" spans="1:3" x14ac:dyDescent="0.3">
      <c r="A16481" s="38" t="s">
        <v>252</v>
      </c>
      <c r="B16481" s="15">
        <v>567200</v>
      </c>
      <c r="C16481" s="15">
        <v>14770072</v>
      </c>
    </row>
    <row r="16482" spans="1:3" x14ac:dyDescent="0.3">
      <c r="A16482" s="38" t="s">
        <v>255</v>
      </c>
      <c r="B16482" s="15">
        <v>544000</v>
      </c>
      <c r="C16482" s="15">
        <v>13243999</v>
      </c>
    </row>
    <row r="16483" spans="1:3" x14ac:dyDescent="0.3">
      <c r="A16483" s="38" t="s">
        <v>258</v>
      </c>
      <c r="B16483" s="15">
        <v>621750</v>
      </c>
      <c r="C16483" s="15">
        <v>9975045</v>
      </c>
    </row>
    <row r="16484" spans="1:3" x14ac:dyDescent="0.3">
      <c r="A16484" s="38" t="s">
        <v>260</v>
      </c>
      <c r="B16484" s="15">
        <v>463500</v>
      </c>
      <c r="C16484" s="15">
        <v>12254727</v>
      </c>
    </row>
    <row r="16485" spans="1:3" x14ac:dyDescent="0.3">
      <c r="A16485" s="38" t="s">
        <v>262</v>
      </c>
      <c r="B16485" s="15">
        <v>503000</v>
      </c>
      <c r="C16485" s="15">
        <v>10623600</v>
      </c>
    </row>
    <row r="16486" spans="1:3" x14ac:dyDescent="0.3">
      <c r="A16486" s="38" t="s">
        <v>263</v>
      </c>
      <c r="B16486" s="15">
        <v>524750</v>
      </c>
      <c r="C16486" s="15">
        <v>10810846</v>
      </c>
    </row>
    <row r="16487" spans="1:3" x14ac:dyDescent="0.3">
      <c r="A16487" s="35" t="s">
        <v>271</v>
      </c>
      <c r="B16487" s="15"/>
      <c r="C16487" s="15"/>
    </row>
    <row r="16488" spans="1:3" x14ac:dyDescent="0.3">
      <c r="A16488" s="38" t="s">
        <v>245</v>
      </c>
      <c r="B16488" s="15">
        <v>546500</v>
      </c>
      <c r="C16488" s="15">
        <v>7577863</v>
      </c>
    </row>
    <row r="16489" spans="1:3" x14ac:dyDescent="0.3">
      <c r="A16489" s="38" t="s">
        <v>247</v>
      </c>
      <c r="B16489" s="15">
        <v>628500</v>
      </c>
      <c r="C16489" s="15">
        <v>7410679</v>
      </c>
    </row>
    <row r="16490" spans="1:3" x14ac:dyDescent="0.3">
      <c r="A16490" s="38" t="s">
        <v>249</v>
      </c>
      <c r="B16490" s="15">
        <v>611950</v>
      </c>
      <c r="C16490" s="15">
        <v>12324666</v>
      </c>
    </row>
    <row r="16491" spans="1:3" x14ac:dyDescent="0.3">
      <c r="A16491" s="38" t="s">
        <v>251</v>
      </c>
      <c r="B16491" s="15">
        <v>577499</v>
      </c>
      <c r="C16491" s="15">
        <v>12849896</v>
      </c>
    </row>
    <row r="16492" spans="1:3" x14ac:dyDescent="0.3">
      <c r="A16492" s="38" t="s">
        <v>254</v>
      </c>
      <c r="B16492" s="15">
        <v>592300</v>
      </c>
      <c r="C16492" s="15">
        <v>17049249</v>
      </c>
    </row>
    <row r="16493" spans="1:3" x14ac:dyDescent="0.3">
      <c r="A16493" s="38" t="s">
        <v>257</v>
      </c>
      <c r="B16493" s="15">
        <v>590601</v>
      </c>
      <c r="C16493" s="15">
        <v>14720142</v>
      </c>
    </row>
    <row r="16494" spans="1:3" x14ac:dyDescent="0.3">
      <c r="A16494" s="38" t="s">
        <v>252</v>
      </c>
      <c r="B16494" s="15">
        <v>631500</v>
      </c>
      <c r="C16494" s="15">
        <v>17479999</v>
      </c>
    </row>
    <row r="16495" spans="1:3" x14ac:dyDescent="0.3">
      <c r="A16495" s="38" t="s">
        <v>255</v>
      </c>
      <c r="B16495" s="15">
        <v>602275</v>
      </c>
      <c r="C16495" s="15">
        <v>15979784</v>
      </c>
    </row>
    <row r="16496" spans="1:3" x14ac:dyDescent="0.3">
      <c r="A16496" s="38" t="s">
        <v>258</v>
      </c>
      <c r="B16496" s="15">
        <v>580250</v>
      </c>
      <c r="C16496" s="15">
        <v>15356729</v>
      </c>
    </row>
    <row r="16497" spans="1:3" x14ac:dyDescent="0.3">
      <c r="A16497" s="38" t="s">
        <v>260</v>
      </c>
      <c r="B16497" s="15">
        <v>688950</v>
      </c>
      <c r="C16497" s="15">
        <v>15183857</v>
      </c>
    </row>
    <row r="16498" spans="1:3" x14ac:dyDescent="0.3">
      <c r="A16498" s="38" t="s">
        <v>262</v>
      </c>
      <c r="B16498" s="15">
        <v>626000</v>
      </c>
      <c r="C16498" s="15">
        <v>12468931</v>
      </c>
    </row>
    <row r="16499" spans="1:3" x14ac:dyDescent="0.3">
      <c r="A16499" s="38" t="s">
        <v>263</v>
      </c>
      <c r="B16499" s="15">
        <v>670725</v>
      </c>
      <c r="C16499" s="15">
        <v>17897486</v>
      </c>
    </row>
    <row r="16500" spans="1:3" x14ac:dyDescent="0.3">
      <c r="A16500" s="35" t="s">
        <v>272</v>
      </c>
      <c r="B16500" s="15"/>
      <c r="C16500" s="15"/>
    </row>
    <row r="16501" spans="1:3" x14ac:dyDescent="0.3">
      <c r="A16501" s="38" t="s">
        <v>245</v>
      </c>
      <c r="B16501" s="15">
        <v>706425</v>
      </c>
      <c r="C16501" s="15">
        <v>9643070</v>
      </c>
    </row>
    <row r="16502" spans="1:3" x14ac:dyDescent="0.3">
      <c r="A16502" s="38" t="s">
        <v>247</v>
      </c>
      <c r="B16502" s="15">
        <v>565000</v>
      </c>
      <c r="C16502" s="15">
        <v>9870663</v>
      </c>
    </row>
    <row r="16503" spans="1:3" x14ac:dyDescent="0.3">
      <c r="A16503" s="38" t="s">
        <v>249</v>
      </c>
      <c r="B16503" s="15">
        <v>661500</v>
      </c>
      <c r="C16503" s="15">
        <v>15557520</v>
      </c>
    </row>
    <row r="16504" spans="1:3" x14ac:dyDescent="0.3">
      <c r="A16504" s="38" t="s">
        <v>251</v>
      </c>
      <c r="B16504" s="15">
        <v>762948</v>
      </c>
      <c r="C16504" s="15">
        <v>19704622</v>
      </c>
    </row>
    <row r="16505" spans="1:3" x14ac:dyDescent="0.3">
      <c r="A16505" s="38" t="s">
        <v>254</v>
      </c>
      <c r="B16505" s="15">
        <v>773975</v>
      </c>
      <c r="C16505" s="15">
        <v>21672707</v>
      </c>
    </row>
    <row r="16506" spans="1:3" x14ac:dyDescent="0.3">
      <c r="A16506" s="38" t="s">
        <v>257</v>
      </c>
      <c r="B16506" s="15">
        <v>730000</v>
      </c>
      <c r="C16506" s="15">
        <v>27535824</v>
      </c>
    </row>
    <row r="16507" spans="1:3" x14ac:dyDescent="0.3">
      <c r="A16507" s="38" t="s">
        <v>252</v>
      </c>
      <c r="B16507" s="15">
        <v>748475</v>
      </c>
      <c r="C16507" s="15">
        <v>21040944</v>
      </c>
    </row>
    <row r="16508" spans="1:3" x14ac:dyDescent="0.3">
      <c r="A16508" s="38" t="s">
        <v>255</v>
      </c>
      <c r="B16508" s="15">
        <v>785950</v>
      </c>
      <c r="C16508" s="15">
        <v>31717697</v>
      </c>
    </row>
    <row r="16509" spans="1:3" x14ac:dyDescent="0.3">
      <c r="A16509" s="38" t="s">
        <v>258</v>
      </c>
      <c r="B16509" s="15">
        <v>674765</v>
      </c>
      <c r="C16509" s="15">
        <v>26292844</v>
      </c>
    </row>
    <row r="16510" spans="1:3" x14ac:dyDescent="0.3">
      <c r="A16510" s="38" t="s">
        <v>260</v>
      </c>
      <c r="B16510" s="15">
        <v>693500</v>
      </c>
      <c r="C16510" s="15">
        <v>20353473</v>
      </c>
    </row>
    <row r="16511" spans="1:3" x14ac:dyDescent="0.3">
      <c r="A16511" s="38" t="s">
        <v>262</v>
      </c>
      <c r="B16511" s="15">
        <v>781400</v>
      </c>
      <c r="C16511" s="15">
        <v>24823382</v>
      </c>
    </row>
    <row r="16512" spans="1:3" x14ac:dyDescent="0.3">
      <c r="A16512" s="38" t="s">
        <v>263</v>
      </c>
      <c r="B16512" s="15">
        <v>757000</v>
      </c>
      <c r="C16512" s="15">
        <v>24305226</v>
      </c>
    </row>
    <row r="16513" spans="1:3" x14ac:dyDescent="0.3">
      <c r="A16513" s="35" t="s">
        <v>273</v>
      </c>
      <c r="B16513" s="15"/>
      <c r="C16513" s="15"/>
    </row>
    <row r="16514" spans="1:3" x14ac:dyDescent="0.3">
      <c r="A16514" s="38" t="s">
        <v>245</v>
      </c>
      <c r="B16514" s="15">
        <v>770725</v>
      </c>
      <c r="C16514" s="15">
        <v>16494672</v>
      </c>
    </row>
    <row r="16515" spans="1:3" x14ac:dyDescent="0.3">
      <c r="A16515" s="38" t="s">
        <v>247</v>
      </c>
      <c r="B16515" s="15">
        <v>811950</v>
      </c>
      <c r="C16515" s="15">
        <v>18180611</v>
      </c>
    </row>
    <row r="16516" spans="1:3" x14ac:dyDescent="0.3">
      <c r="A16516" s="38" t="s">
        <v>249</v>
      </c>
      <c r="B16516" s="15">
        <v>882250</v>
      </c>
      <c r="C16516" s="15">
        <v>26442078</v>
      </c>
    </row>
    <row r="16517" spans="1:3" x14ac:dyDescent="0.3">
      <c r="A16517" s="38" t="s">
        <v>251</v>
      </c>
      <c r="B16517" s="15">
        <v>902900</v>
      </c>
      <c r="C16517" s="15">
        <v>28353738</v>
      </c>
    </row>
    <row r="16518" spans="1:3" x14ac:dyDescent="0.3">
      <c r="A16518" s="38" t="s">
        <v>254</v>
      </c>
      <c r="B16518" s="15">
        <v>869950</v>
      </c>
      <c r="C16518" s="15">
        <v>32987351</v>
      </c>
    </row>
    <row r="16519" spans="1:3" x14ac:dyDescent="0.3">
      <c r="A16519" s="38" t="s">
        <v>257</v>
      </c>
      <c r="B16519" s="15">
        <v>794500</v>
      </c>
      <c r="C16519" s="15">
        <v>28884152</v>
      </c>
    </row>
    <row r="16520" spans="1:3" x14ac:dyDescent="0.3">
      <c r="A16520" s="38" t="s">
        <v>252</v>
      </c>
      <c r="B16520" s="15">
        <v>839975</v>
      </c>
      <c r="C16520" s="15">
        <v>25218898</v>
      </c>
    </row>
    <row r="16521" spans="1:3" x14ac:dyDescent="0.3">
      <c r="A16521" s="38" t="s">
        <v>255</v>
      </c>
      <c r="B16521" s="15">
        <v>821950</v>
      </c>
      <c r="C16521" s="15">
        <v>25559660</v>
      </c>
    </row>
    <row r="16522" spans="1:3" x14ac:dyDescent="0.3">
      <c r="A16522" s="38" t="s">
        <v>258</v>
      </c>
      <c r="B16522" s="15">
        <v>867100</v>
      </c>
      <c r="C16522" s="15">
        <v>29571179</v>
      </c>
    </row>
    <row r="16523" spans="1:3" x14ac:dyDescent="0.3">
      <c r="A16523" s="38" t="s">
        <v>260</v>
      </c>
      <c r="B16523" s="15">
        <v>731999</v>
      </c>
      <c r="C16523" s="15">
        <v>26456619</v>
      </c>
    </row>
    <row r="16524" spans="1:3" x14ac:dyDescent="0.3">
      <c r="A16524" s="38" t="s">
        <v>262</v>
      </c>
      <c r="B16524" s="15">
        <v>902450</v>
      </c>
      <c r="C16524" s="15">
        <v>23995188</v>
      </c>
    </row>
    <row r="16525" spans="1:3" x14ac:dyDescent="0.3">
      <c r="A16525" s="38" t="s">
        <v>263</v>
      </c>
      <c r="B16525" s="15">
        <v>829378</v>
      </c>
      <c r="C16525" s="15">
        <v>30888479</v>
      </c>
    </row>
    <row r="16526" spans="1:3" x14ac:dyDescent="0.3">
      <c r="A16526" s="35" t="s">
        <v>274</v>
      </c>
      <c r="B16526" s="15"/>
      <c r="C16526" s="15"/>
    </row>
    <row r="16527" spans="1:3" x14ac:dyDescent="0.3">
      <c r="A16527" s="38" t="s">
        <v>245</v>
      </c>
      <c r="B16527" s="15">
        <v>902000</v>
      </c>
      <c r="C16527" s="15">
        <v>19083444</v>
      </c>
    </row>
    <row r="16528" spans="1:3" x14ac:dyDescent="0.3">
      <c r="A16528" s="38" t="s">
        <v>247</v>
      </c>
      <c r="B16528" s="15">
        <v>825500</v>
      </c>
      <c r="C16528" s="15">
        <v>22612785</v>
      </c>
    </row>
    <row r="16529" spans="1:3" x14ac:dyDescent="0.3">
      <c r="A16529" s="38" t="s">
        <v>249</v>
      </c>
      <c r="B16529" s="15">
        <v>886563</v>
      </c>
      <c r="C16529" s="15">
        <v>28492873</v>
      </c>
    </row>
    <row r="16530" spans="1:3" x14ac:dyDescent="0.3">
      <c r="A16530" s="38" t="s">
        <v>251</v>
      </c>
      <c r="B16530" s="15">
        <v>840000</v>
      </c>
      <c r="C16530" s="15">
        <v>27225590</v>
      </c>
    </row>
    <row r="16531" spans="1:3" x14ac:dyDescent="0.3">
      <c r="A16531" s="38" t="s">
        <v>254</v>
      </c>
      <c r="B16531" s="15">
        <v>861000</v>
      </c>
      <c r="C16531" s="15">
        <v>31145309</v>
      </c>
    </row>
    <row r="16532" spans="1:3" x14ac:dyDescent="0.3">
      <c r="A16532" s="38" t="s">
        <v>257</v>
      </c>
      <c r="B16532" s="15">
        <v>860000</v>
      </c>
      <c r="C16532" s="15">
        <v>27648619</v>
      </c>
    </row>
    <row r="16533" spans="1:3" x14ac:dyDescent="0.3">
      <c r="A16533" s="38" t="s">
        <v>252</v>
      </c>
      <c r="B16533" s="15">
        <v>830000</v>
      </c>
      <c r="C16533" s="15">
        <v>25524049</v>
      </c>
    </row>
    <row r="16534" spans="1:3" x14ac:dyDescent="0.3">
      <c r="A16534" s="38" t="s">
        <v>255</v>
      </c>
      <c r="B16534" s="15">
        <v>872500</v>
      </c>
      <c r="C16534" s="15">
        <v>25907655</v>
      </c>
    </row>
    <row r="16535" spans="1:3" x14ac:dyDescent="0.3">
      <c r="A16535" s="38" t="s">
        <v>258</v>
      </c>
      <c r="B16535" s="15">
        <v>804250</v>
      </c>
      <c r="C16535" s="15">
        <v>14543283</v>
      </c>
    </row>
    <row r="16536" spans="1:3" x14ac:dyDescent="0.3">
      <c r="A16536" s="38" t="s">
        <v>260</v>
      </c>
      <c r="B16536" s="15">
        <v>818750</v>
      </c>
      <c r="C16536" s="15">
        <v>18744844</v>
      </c>
    </row>
    <row r="16537" spans="1:3" x14ac:dyDescent="0.3">
      <c r="A16537" s="38" t="s">
        <v>262</v>
      </c>
      <c r="B16537" s="15">
        <v>828750</v>
      </c>
      <c r="C16537" s="15">
        <v>24172022</v>
      </c>
    </row>
    <row r="16538" spans="1:3" x14ac:dyDescent="0.3">
      <c r="A16538" s="38" t="s">
        <v>263</v>
      </c>
      <c r="B16538" s="15">
        <v>820000</v>
      </c>
      <c r="C16538" s="15">
        <v>15337180</v>
      </c>
    </row>
    <row r="16539" spans="1:3" x14ac:dyDescent="0.3">
      <c r="A16539" s="35" t="s">
        <v>275</v>
      </c>
      <c r="B16539" s="15"/>
      <c r="C16539" s="15"/>
    </row>
    <row r="16540" spans="1:3" x14ac:dyDescent="0.3">
      <c r="A16540" s="38" t="s">
        <v>245</v>
      </c>
      <c r="B16540" s="15">
        <v>390500</v>
      </c>
      <c r="C16540" s="15">
        <v>17223750</v>
      </c>
    </row>
    <row r="16541" spans="1:3" x14ac:dyDescent="0.3">
      <c r="A16541" s="38" t="s">
        <v>247</v>
      </c>
      <c r="B16541" s="15">
        <v>918600</v>
      </c>
      <c r="C16541" s="15">
        <v>15046944</v>
      </c>
    </row>
    <row r="16542" spans="1:3" x14ac:dyDescent="0.3">
      <c r="A16542" s="38" t="s">
        <v>249</v>
      </c>
      <c r="B16542" s="15">
        <v>885400</v>
      </c>
      <c r="C16542" s="15">
        <v>21262355</v>
      </c>
    </row>
    <row r="16543" spans="1:3" x14ac:dyDescent="0.3">
      <c r="A16543" s="38" t="s">
        <v>251</v>
      </c>
      <c r="B16543" s="15">
        <v>895000</v>
      </c>
      <c r="C16543" s="15">
        <v>22405840</v>
      </c>
    </row>
    <row r="16544" spans="1:3" x14ac:dyDescent="0.3">
      <c r="A16544" s="38" t="s">
        <v>254</v>
      </c>
      <c r="B16544" s="15">
        <v>885000</v>
      </c>
      <c r="C16544" s="15">
        <v>24346089</v>
      </c>
    </row>
    <row r="16545" spans="1:3" x14ac:dyDescent="0.3">
      <c r="A16545" s="38" t="s">
        <v>257</v>
      </c>
      <c r="B16545" s="15">
        <v>855000</v>
      </c>
      <c r="C16545" s="15">
        <v>30060150</v>
      </c>
    </row>
    <row r="16546" spans="1:3" x14ac:dyDescent="0.3">
      <c r="A16546" s="38" t="s">
        <v>252</v>
      </c>
      <c r="B16546" s="15">
        <v>869900</v>
      </c>
      <c r="C16546" s="15">
        <v>25396616</v>
      </c>
    </row>
    <row r="16547" spans="1:3" x14ac:dyDescent="0.3">
      <c r="A16547" s="38" t="s">
        <v>255</v>
      </c>
      <c r="B16547" s="15">
        <v>828700</v>
      </c>
      <c r="C16547" s="15">
        <v>25371248</v>
      </c>
    </row>
    <row r="16548" spans="1:3" x14ac:dyDescent="0.3">
      <c r="A16548" s="38" t="s">
        <v>258</v>
      </c>
      <c r="B16548" s="15">
        <v>831490</v>
      </c>
      <c r="C16548" s="15">
        <v>17764874</v>
      </c>
    </row>
    <row r="16549" spans="1:3" x14ac:dyDescent="0.3">
      <c r="A16549" s="38" t="s">
        <v>260</v>
      </c>
      <c r="B16549" s="15">
        <v>836925</v>
      </c>
      <c r="C16549" s="15">
        <v>23349296</v>
      </c>
    </row>
    <row r="16550" spans="1:3" x14ac:dyDescent="0.3">
      <c r="A16550" s="38" t="s">
        <v>262</v>
      </c>
      <c r="B16550" s="15">
        <v>906250</v>
      </c>
      <c r="C16550" s="15">
        <v>18812012</v>
      </c>
    </row>
    <row r="16551" spans="1:3" x14ac:dyDescent="0.3">
      <c r="A16551" s="14">
        <v>109</v>
      </c>
      <c r="B16551" s="15">
        <v>53893286</v>
      </c>
      <c r="C16551" s="15">
        <v>4530833054</v>
      </c>
    </row>
    <row r="16552" spans="1:3" x14ac:dyDescent="0.3">
      <c r="A16552" s="35" t="s">
        <v>259</v>
      </c>
      <c r="B16552" s="15"/>
      <c r="C16552" s="15"/>
    </row>
    <row r="16553" spans="1:3" x14ac:dyDescent="0.3">
      <c r="A16553" s="38" t="s">
        <v>245</v>
      </c>
      <c r="B16553" s="15"/>
      <c r="C16553" s="15">
        <v>0</v>
      </c>
    </row>
    <row r="16554" spans="1:3" x14ac:dyDescent="0.3">
      <c r="A16554" s="38" t="s">
        <v>247</v>
      </c>
      <c r="B16554" s="15"/>
      <c r="C16554" s="15">
        <v>0</v>
      </c>
    </row>
    <row r="16555" spans="1:3" x14ac:dyDescent="0.3">
      <c r="A16555" s="38" t="s">
        <v>249</v>
      </c>
      <c r="B16555" s="15"/>
      <c r="C16555" s="15">
        <v>0</v>
      </c>
    </row>
    <row r="16556" spans="1:3" x14ac:dyDescent="0.3">
      <c r="A16556" s="38" t="s">
        <v>251</v>
      </c>
      <c r="B16556" s="15"/>
      <c r="C16556" s="15">
        <v>0</v>
      </c>
    </row>
    <row r="16557" spans="1:3" x14ac:dyDescent="0.3">
      <c r="A16557" s="38" t="s">
        <v>254</v>
      </c>
      <c r="B16557" s="15"/>
      <c r="C16557" s="15">
        <v>0</v>
      </c>
    </row>
    <row r="16558" spans="1:3" x14ac:dyDescent="0.3">
      <c r="A16558" s="38" t="s">
        <v>257</v>
      </c>
      <c r="B16558" s="15"/>
      <c r="C16558" s="15">
        <v>0</v>
      </c>
    </row>
    <row r="16559" spans="1:3" x14ac:dyDescent="0.3">
      <c r="A16559" s="38" t="s">
        <v>252</v>
      </c>
      <c r="B16559" s="15"/>
      <c r="C16559" s="15">
        <v>0</v>
      </c>
    </row>
    <row r="16560" spans="1:3" x14ac:dyDescent="0.3">
      <c r="A16560" s="38" t="s">
        <v>255</v>
      </c>
      <c r="B16560" s="15"/>
      <c r="C16560" s="15">
        <v>0</v>
      </c>
    </row>
    <row r="16561" spans="1:3" x14ac:dyDescent="0.3">
      <c r="A16561" s="38" t="s">
        <v>258</v>
      </c>
      <c r="B16561" s="15"/>
      <c r="C16561" s="15">
        <v>0</v>
      </c>
    </row>
    <row r="16562" spans="1:3" x14ac:dyDescent="0.3">
      <c r="A16562" s="38" t="s">
        <v>260</v>
      </c>
      <c r="B16562" s="15"/>
      <c r="C16562" s="15">
        <v>0</v>
      </c>
    </row>
    <row r="16563" spans="1:3" x14ac:dyDescent="0.3">
      <c r="A16563" s="38" t="s">
        <v>262</v>
      </c>
      <c r="B16563" s="15"/>
      <c r="C16563" s="15">
        <v>0</v>
      </c>
    </row>
    <row r="16564" spans="1:3" x14ac:dyDescent="0.3">
      <c r="A16564" s="38" t="s">
        <v>263</v>
      </c>
      <c r="B16564" s="15"/>
      <c r="C16564" s="15">
        <v>0</v>
      </c>
    </row>
    <row r="16565" spans="1:3" x14ac:dyDescent="0.3">
      <c r="A16565" s="35" t="s">
        <v>265</v>
      </c>
      <c r="B16565" s="15"/>
      <c r="C16565" s="15"/>
    </row>
    <row r="16566" spans="1:3" x14ac:dyDescent="0.3">
      <c r="A16566" s="38" t="s">
        <v>245</v>
      </c>
      <c r="B16566" s="15">
        <v>298000</v>
      </c>
      <c r="C16566" s="15">
        <v>298000</v>
      </c>
    </row>
    <row r="16567" spans="1:3" x14ac:dyDescent="0.3">
      <c r="A16567" s="38" t="s">
        <v>247</v>
      </c>
      <c r="B16567" s="15"/>
      <c r="C16567" s="15">
        <v>0</v>
      </c>
    </row>
    <row r="16568" spans="1:3" x14ac:dyDescent="0.3">
      <c r="A16568" s="38" t="s">
        <v>249</v>
      </c>
      <c r="B16568" s="15"/>
      <c r="C16568" s="15">
        <v>0</v>
      </c>
    </row>
    <row r="16569" spans="1:3" x14ac:dyDescent="0.3">
      <c r="A16569" s="38" t="s">
        <v>251</v>
      </c>
      <c r="B16569" s="15"/>
      <c r="C16569" s="15">
        <v>0</v>
      </c>
    </row>
    <row r="16570" spans="1:3" x14ac:dyDescent="0.3">
      <c r="A16570" s="38" t="s">
        <v>254</v>
      </c>
      <c r="B16570" s="15"/>
      <c r="C16570" s="15">
        <v>0</v>
      </c>
    </row>
    <row r="16571" spans="1:3" x14ac:dyDescent="0.3">
      <c r="A16571" s="38" t="s">
        <v>257</v>
      </c>
      <c r="B16571" s="15">
        <v>259950</v>
      </c>
      <c r="C16571" s="15">
        <v>259950</v>
      </c>
    </row>
    <row r="16572" spans="1:3" x14ac:dyDescent="0.3">
      <c r="A16572" s="38" t="s">
        <v>252</v>
      </c>
      <c r="B16572" s="15">
        <v>370625</v>
      </c>
      <c r="C16572" s="15">
        <v>1416250</v>
      </c>
    </row>
    <row r="16573" spans="1:3" x14ac:dyDescent="0.3">
      <c r="A16573" s="38" t="s">
        <v>255</v>
      </c>
      <c r="B16573" s="15">
        <v>299950</v>
      </c>
      <c r="C16573" s="15">
        <v>5868182</v>
      </c>
    </row>
    <row r="16574" spans="1:3" x14ac:dyDescent="0.3">
      <c r="A16574" s="38" t="s">
        <v>258</v>
      </c>
      <c r="B16574" s="15">
        <v>278760</v>
      </c>
      <c r="C16574" s="15">
        <v>8391176</v>
      </c>
    </row>
    <row r="16575" spans="1:3" x14ac:dyDescent="0.3">
      <c r="A16575" s="38" t="s">
        <v>260</v>
      </c>
      <c r="B16575" s="15">
        <v>317000</v>
      </c>
      <c r="C16575" s="15">
        <v>10578228</v>
      </c>
    </row>
    <row r="16576" spans="1:3" x14ac:dyDescent="0.3">
      <c r="A16576" s="38" t="s">
        <v>262</v>
      </c>
      <c r="B16576" s="15">
        <v>288250</v>
      </c>
      <c r="C16576" s="15">
        <v>11821360</v>
      </c>
    </row>
    <row r="16577" spans="1:3" x14ac:dyDescent="0.3">
      <c r="A16577" s="38" t="s">
        <v>263</v>
      </c>
      <c r="B16577" s="15">
        <v>268400</v>
      </c>
      <c r="C16577" s="15">
        <v>10601476</v>
      </c>
    </row>
    <row r="16578" spans="1:3" x14ac:dyDescent="0.3">
      <c r="A16578" s="35" t="s">
        <v>244</v>
      </c>
      <c r="B16578" s="15"/>
      <c r="C16578" s="15"/>
    </row>
    <row r="16579" spans="1:3" x14ac:dyDescent="0.3">
      <c r="A16579" s="38" t="s">
        <v>245</v>
      </c>
      <c r="B16579" s="15">
        <v>290000</v>
      </c>
      <c r="C16579" s="15">
        <v>10074190</v>
      </c>
    </row>
    <row r="16580" spans="1:3" x14ac:dyDescent="0.3">
      <c r="A16580" s="38" t="s">
        <v>247</v>
      </c>
      <c r="B16580" s="15">
        <v>262725</v>
      </c>
      <c r="C16580" s="15">
        <v>10192726</v>
      </c>
    </row>
    <row r="16581" spans="1:3" x14ac:dyDescent="0.3">
      <c r="A16581" s="38" t="s">
        <v>249</v>
      </c>
      <c r="B16581" s="15">
        <v>295836</v>
      </c>
      <c r="C16581" s="15">
        <v>22619091</v>
      </c>
    </row>
    <row r="16582" spans="1:3" x14ac:dyDescent="0.3">
      <c r="A16582" s="38" t="s">
        <v>251</v>
      </c>
      <c r="B16582" s="15">
        <v>322500</v>
      </c>
      <c r="C16582" s="15">
        <v>25723688</v>
      </c>
    </row>
    <row r="16583" spans="1:3" x14ac:dyDescent="0.3">
      <c r="A16583" s="38" t="s">
        <v>254</v>
      </c>
      <c r="B16583" s="15">
        <v>298225</v>
      </c>
      <c r="C16583" s="15">
        <v>24709296</v>
      </c>
    </row>
    <row r="16584" spans="1:3" x14ac:dyDescent="0.3">
      <c r="A16584" s="38" t="s">
        <v>257</v>
      </c>
      <c r="B16584" s="15">
        <v>371500</v>
      </c>
      <c r="C16584" s="15">
        <v>37903578</v>
      </c>
    </row>
    <row r="16585" spans="1:3" x14ac:dyDescent="0.3">
      <c r="A16585" s="38" t="s">
        <v>252</v>
      </c>
      <c r="B16585" s="15">
        <v>289900</v>
      </c>
      <c r="C16585" s="15">
        <v>25542159</v>
      </c>
    </row>
    <row r="16586" spans="1:3" x14ac:dyDescent="0.3">
      <c r="A16586" s="38" t="s">
        <v>255</v>
      </c>
      <c r="B16586" s="15">
        <v>335495</v>
      </c>
      <c r="C16586" s="15">
        <v>29784861</v>
      </c>
    </row>
    <row r="16587" spans="1:3" x14ac:dyDescent="0.3">
      <c r="A16587" s="38" t="s">
        <v>258</v>
      </c>
      <c r="B16587" s="15">
        <v>299370</v>
      </c>
      <c r="C16587" s="15">
        <v>23604225</v>
      </c>
    </row>
    <row r="16588" spans="1:3" x14ac:dyDescent="0.3">
      <c r="A16588" s="38" t="s">
        <v>260</v>
      </c>
      <c r="B16588" s="15">
        <v>299350</v>
      </c>
      <c r="C16588" s="15">
        <v>23535560</v>
      </c>
    </row>
    <row r="16589" spans="1:3" x14ac:dyDescent="0.3">
      <c r="A16589" s="38" t="s">
        <v>262</v>
      </c>
      <c r="B16589" s="15">
        <v>319950</v>
      </c>
      <c r="C16589" s="15">
        <v>22905478</v>
      </c>
    </row>
    <row r="16590" spans="1:3" x14ac:dyDescent="0.3">
      <c r="A16590" s="38" t="s">
        <v>263</v>
      </c>
      <c r="B16590" s="15">
        <v>320000</v>
      </c>
      <c r="C16590" s="15">
        <v>22891877</v>
      </c>
    </row>
    <row r="16591" spans="1:3" x14ac:dyDescent="0.3">
      <c r="A16591" s="35" t="s">
        <v>256</v>
      </c>
      <c r="B16591" s="15"/>
      <c r="C16591" s="15"/>
    </row>
    <row r="16592" spans="1:3" x14ac:dyDescent="0.3">
      <c r="A16592" s="38" t="s">
        <v>245</v>
      </c>
      <c r="B16592" s="15">
        <v>349475</v>
      </c>
      <c r="C16592" s="15">
        <v>18584674</v>
      </c>
    </row>
    <row r="16593" spans="1:3" x14ac:dyDescent="0.3">
      <c r="A16593" s="38" t="s">
        <v>247</v>
      </c>
      <c r="B16593" s="15">
        <v>313833</v>
      </c>
      <c r="C16593" s="15">
        <v>18717136</v>
      </c>
    </row>
    <row r="16594" spans="1:3" x14ac:dyDescent="0.3">
      <c r="A16594" s="38" t="s">
        <v>249</v>
      </c>
      <c r="B16594" s="15">
        <v>325000</v>
      </c>
      <c r="C16594" s="15">
        <v>25588207</v>
      </c>
    </row>
    <row r="16595" spans="1:3" x14ac:dyDescent="0.3">
      <c r="A16595" s="38" t="s">
        <v>251</v>
      </c>
      <c r="B16595" s="15">
        <v>318000</v>
      </c>
      <c r="C16595" s="15">
        <v>25127676</v>
      </c>
    </row>
    <row r="16596" spans="1:3" x14ac:dyDescent="0.3">
      <c r="A16596" s="38" t="s">
        <v>254</v>
      </c>
      <c r="B16596" s="15">
        <v>332425</v>
      </c>
      <c r="C16596" s="15">
        <v>24971661</v>
      </c>
    </row>
    <row r="16597" spans="1:3" x14ac:dyDescent="0.3">
      <c r="A16597" s="38" t="s">
        <v>257</v>
      </c>
      <c r="B16597" s="15">
        <v>315000</v>
      </c>
      <c r="C16597" s="15">
        <v>33562180</v>
      </c>
    </row>
    <row r="16598" spans="1:3" x14ac:dyDescent="0.3">
      <c r="A16598" s="38" t="s">
        <v>252</v>
      </c>
      <c r="B16598" s="15">
        <v>309000</v>
      </c>
      <c r="C16598" s="15">
        <v>25908449</v>
      </c>
    </row>
    <row r="16599" spans="1:3" x14ac:dyDescent="0.3">
      <c r="A16599" s="38" t="s">
        <v>255</v>
      </c>
      <c r="B16599" s="15">
        <v>308000</v>
      </c>
      <c r="C16599" s="15">
        <v>24714844</v>
      </c>
    </row>
    <row r="16600" spans="1:3" x14ac:dyDescent="0.3">
      <c r="A16600" s="38" t="s">
        <v>258</v>
      </c>
      <c r="B16600" s="15">
        <v>265000</v>
      </c>
      <c r="C16600" s="15">
        <v>17036221</v>
      </c>
    </row>
    <row r="16601" spans="1:3" x14ac:dyDescent="0.3">
      <c r="A16601" s="38" t="s">
        <v>260</v>
      </c>
      <c r="B16601" s="15">
        <v>317500</v>
      </c>
      <c r="C16601" s="15">
        <v>19504645</v>
      </c>
    </row>
    <row r="16602" spans="1:3" x14ac:dyDescent="0.3">
      <c r="A16602" s="38" t="s">
        <v>262</v>
      </c>
      <c r="B16602" s="15">
        <v>280175</v>
      </c>
      <c r="C16602" s="15">
        <v>15716705</v>
      </c>
    </row>
    <row r="16603" spans="1:3" x14ac:dyDescent="0.3">
      <c r="A16603" s="38" t="s">
        <v>263</v>
      </c>
      <c r="B16603" s="15">
        <v>286500</v>
      </c>
      <c r="C16603" s="15">
        <v>13349099</v>
      </c>
    </row>
    <row r="16604" spans="1:3" x14ac:dyDescent="0.3">
      <c r="A16604" s="35" t="s">
        <v>261</v>
      </c>
      <c r="B16604" s="15"/>
      <c r="C16604" s="15"/>
    </row>
    <row r="16605" spans="1:3" x14ac:dyDescent="0.3">
      <c r="A16605" s="38" t="s">
        <v>245</v>
      </c>
      <c r="B16605" s="15">
        <v>353473</v>
      </c>
      <c r="C16605" s="15">
        <v>6643674</v>
      </c>
    </row>
    <row r="16606" spans="1:3" x14ac:dyDescent="0.3">
      <c r="A16606" s="38" t="s">
        <v>247</v>
      </c>
      <c r="B16606" s="15">
        <v>305000</v>
      </c>
      <c r="C16606" s="15">
        <v>13263456</v>
      </c>
    </row>
    <row r="16607" spans="1:3" x14ac:dyDescent="0.3">
      <c r="A16607" s="38" t="s">
        <v>249</v>
      </c>
      <c r="B16607" s="15">
        <v>298375</v>
      </c>
      <c r="C16607" s="15">
        <v>19006820</v>
      </c>
    </row>
    <row r="16608" spans="1:3" x14ac:dyDescent="0.3">
      <c r="A16608" s="38" t="s">
        <v>251</v>
      </c>
      <c r="B16608" s="15">
        <v>318604</v>
      </c>
      <c r="C16608" s="15">
        <v>20664857</v>
      </c>
    </row>
    <row r="16609" spans="1:3" x14ac:dyDescent="0.3">
      <c r="A16609" s="38" t="s">
        <v>254</v>
      </c>
      <c r="B16609" s="15">
        <v>285000</v>
      </c>
      <c r="C16609" s="15">
        <v>11991294</v>
      </c>
    </row>
    <row r="16610" spans="1:3" x14ac:dyDescent="0.3">
      <c r="A16610" s="38" t="s">
        <v>257</v>
      </c>
      <c r="B16610" s="15">
        <v>350000</v>
      </c>
      <c r="C16610" s="15">
        <v>18741913</v>
      </c>
    </row>
    <row r="16611" spans="1:3" x14ac:dyDescent="0.3">
      <c r="A16611" s="38" t="s">
        <v>252</v>
      </c>
      <c r="B16611" s="15">
        <v>274975</v>
      </c>
      <c r="C16611" s="15">
        <v>20287890</v>
      </c>
    </row>
    <row r="16612" spans="1:3" x14ac:dyDescent="0.3">
      <c r="A16612" s="38" t="s">
        <v>255</v>
      </c>
      <c r="B16612" s="15">
        <v>270000</v>
      </c>
      <c r="C16612" s="15">
        <v>11879007</v>
      </c>
    </row>
    <row r="16613" spans="1:3" x14ac:dyDescent="0.3">
      <c r="A16613" s="38" t="s">
        <v>258</v>
      </c>
      <c r="B16613" s="15">
        <v>256180</v>
      </c>
      <c r="C16613" s="15">
        <v>14087367</v>
      </c>
    </row>
    <row r="16614" spans="1:3" x14ac:dyDescent="0.3">
      <c r="A16614" s="38" t="s">
        <v>260</v>
      </c>
      <c r="B16614" s="15">
        <v>300000</v>
      </c>
      <c r="C16614" s="15">
        <v>13546461</v>
      </c>
    </row>
    <row r="16615" spans="1:3" x14ac:dyDescent="0.3">
      <c r="A16615" s="38" t="s">
        <v>262</v>
      </c>
      <c r="B16615" s="15">
        <v>274900</v>
      </c>
      <c r="C16615" s="15">
        <v>8131045</v>
      </c>
    </row>
    <row r="16616" spans="1:3" x14ac:dyDescent="0.3">
      <c r="A16616" s="38" t="s">
        <v>263</v>
      </c>
      <c r="B16616" s="15">
        <v>274500</v>
      </c>
      <c r="C16616" s="15">
        <v>10589576</v>
      </c>
    </row>
    <row r="16617" spans="1:3" x14ac:dyDescent="0.3">
      <c r="A16617" s="35" t="s">
        <v>264</v>
      </c>
      <c r="B16617" s="15"/>
      <c r="C16617" s="15"/>
    </row>
    <row r="16618" spans="1:3" x14ac:dyDescent="0.3">
      <c r="A16618" s="38" t="s">
        <v>245</v>
      </c>
      <c r="B16618" s="15">
        <v>314490</v>
      </c>
      <c r="C16618" s="15">
        <v>6004205</v>
      </c>
    </row>
    <row r="16619" spans="1:3" x14ac:dyDescent="0.3">
      <c r="A16619" s="38" t="s">
        <v>247</v>
      </c>
      <c r="B16619" s="15">
        <v>295700</v>
      </c>
      <c r="C16619" s="15">
        <v>9246250</v>
      </c>
    </row>
    <row r="16620" spans="1:3" x14ac:dyDescent="0.3">
      <c r="A16620" s="38" t="s">
        <v>249</v>
      </c>
      <c r="B16620" s="15">
        <v>275000</v>
      </c>
      <c r="C16620" s="15">
        <v>15885584</v>
      </c>
    </row>
    <row r="16621" spans="1:3" x14ac:dyDescent="0.3">
      <c r="A16621" s="38" t="s">
        <v>251</v>
      </c>
      <c r="B16621" s="15">
        <v>287000</v>
      </c>
      <c r="C16621" s="15">
        <v>13507160</v>
      </c>
    </row>
    <row r="16622" spans="1:3" x14ac:dyDescent="0.3">
      <c r="A16622" s="38" t="s">
        <v>254</v>
      </c>
      <c r="B16622" s="15">
        <v>276500</v>
      </c>
      <c r="C16622" s="15">
        <v>12743476</v>
      </c>
    </row>
    <row r="16623" spans="1:3" x14ac:dyDescent="0.3">
      <c r="A16623" s="38" t="s">
        <v>257</v>
      </c>
      <c r="B16623" s="15">
        <v>279500</v>
      </c>
      <c r="C16623" s="15">
        <v>21684223</v>
      </c>
    </row>
    <row r="16624" spans="1:3" x14ac:dyDescent="0.3">
      <c r="A16624" s="38" t="s">
        <v>252</v>
      </c>
      <c r="B16624" s="15">
        <v>268495</v>
      </c>
      <c r="C16624" s="15">
        <v>22666531</v>
      </c>
    </row>
    <row r="16625" spans="1:3" x14ac:dyDescent="0.3">
      <c r="A16625" s="38" t="s">
        <v>255</v>
      </c>
      <c r="B16625" s="15">
        <v>263600</v>
      </c>
      <c r="C16625" s="15">
        <v>17678533</v>
      </c>
    </row>
    <row r="16626" spans="1:3" x14ac:dyDescent="0.3">
      <c r="A16626" s="38" t="s">
        <v>258</v>
      </c>
      <c r="B16626" s="15">
        <v>277250</v>
      </c>
      <c r="C16626" s="15">
        <v>18364519</v>
      </c>
    </row>
    <row r="16627" spans="1:3" x14ac:dyDescent="0.3">
      <c r="A16627" s="38" t="s">
        <v>260</v>
      </c>
      <c r="B16627" s="15">
        <v>259950</v>
      </c>
      <c r="C16627" s="15">
        <v>18630792</v>
      </c>
    </row>
    <row r="16628" spans="1:3" x14ac:dyDescent="0.3">
      <c r="A16628" s="38" t="s">
        <v>262</v>
      </c>
      <c r="B16628" s="15">
        <v>250250</v>
      </c>
      <c r="C16628" s="15">
        <v>13215880</v>
      </c>
    </row>
    <row r="16629" spans="1:3" x14ac:dyDescent="0.3">
      <c r="A16629" s="38" t="s">
        <v>263</v>
      </c>
      <c r="B16629" s="15">
        <v>245000</v>
      </c>
      <c r="C16629" s="15">
        <v>13205663</v>
      </c>
    </row>
    <row r="16630" spans="1:3" x14ac:dyDescent="0.3">
      <c r="A16630" s="35" t="s">
        <v>266</v>
      </c>
      <c r="B16630" s="15"/>
      <c r="C16630" s="15"/>
    </row>
    <row r="16631" spans="1:3" x14ac:dyDescent="0.3">
      <c r="A16631" s="38" t="s">
        <v>245</v>
      </c>
      <c r="B16631" s="15">
        <v>235500</v>
      </c>
      <c r="C16631" s="15">
        <v>10308566</v>
      </c>
    </row>
    <row r="16632" spans="1:3" x14ac:dyDescent="0.3">
      <c r="A16632" s="38" t="s">
        <v>247</v>
      </c>
      <c r="B16632" s="15">
        <v>301000</v>
      </c>
      <c r="C16632" s="15">
        <v>13445372</v>
      </c>
    </row>
    <row r="16633" spans="1:3" x14ac:dyDescent="0.3">
      <c r="A16633" s="38" t="s">
        <v>249</v>
      </c>
      <c r="B16633" s="15">
        <v>250000</v>
      </c>
      <c r="C16633" s="15">
        <v>19947682</v>
      </c>
    </row>
    <row r="16634" spans="1:3" x14ac:dyDescent="0.3">
      <c r="A16634" s="38" t="s">
        <v>251</v>
      </c>
      <c r="B16634" s="15">
        <v>244500</v>
      </c>
      <c r="C16634" s="15">
        <v>13061703</v>
      </c>
    </row>
    <row r="16635" spans="1:3" x14ac:dyDescent="0.3">
      <c r="A16635" s="38" t="s">
        <v>254</v>
      </c>
      <c r="B16635" s="15">
        <v>263329</v>
      </c>
      <c r="C16635" s="15">
        <v>12181584</v>
      </c>
    </row>
    <row r="16636" spans="1:3" x14ac:dyDescent="0.3">
      <c r="A16636" s="38" t="s">
        <v>257</v>
      </c>
      <c r="B16636" s="15">
        <v>259970</v>
      </c>
      <c r="C16636" s="15">
        <v>20886685</v>
      </c>
    </row>
    <row r="16637" spans="1:3" x14ac:dyDescent="0.3">
      <c r="A16637" s="38" t="s">
        <v>252</v>
      </c>
      <c r="B16637" s="15">
        <v>295745</v>
      </c>
      <c r="C16637" s="15">
        <v>7136587</v>
      </c>
    </row>
    <row r="16638" spans="1:3" x14ac:dyDescent="0.3">
      <c r="A16638" s="38" t="s">
        <v>255</v>
      </c>
      <c r="B16638" s="15">
        <v>299970</v>
      </c>
      <c r="C16638" s="15">
        <v>10878143</v>
      </c>
    </row>
    <row r="16639" spans="1:3" x14ac:dyDescent="0.3">
      <c r="A16639" s="38" t="s">
        <v>258</v>
      </c>
      <c r="B16639" s="15">
        <v>240766</v>
      </c>
      <c r="C16639" s="15">
        <v>14576923</v>
      </c>
    </row>
    <row r="16640" spans="1:3" x14ac:dyDescent="0.3">
      <c r="A16640" s="38" t="s">
        <v>260</v>
      </c>
      <c r="B16640" s="15">
        <v>240179</v>
      </c>
      <c r="C16640" s="15">
        <v>10746215</v>
      </c>
    </row>
    <row r="16641" spans="1:3" x14ac:dyDescent="0.3">
      <c r="A16641" s="38" t="s">
        <v>262</v>
      </c>
      <c r="B16641" s="15">
        <v>247990</v>
      </c>
      <c r="C16641" s="15">
        <v>13858270</v>
      </c>
    </row>
    <row r="16642" spans="1:3" x14ac:dyDescent="0.3">
      <c r="A16642" s="38" t="s">
        <v>263</v>
      </c>
      <c r="B16642" s="15">
        <v>263858</v>
      </c>
      <c r="C16642" s="15">
        <v>14501963</v>
      </c>
    </row>
    <row r="16643" spans="1:3" x14ac:dyDescent="0.3">
      <c r="A16643" s="35" t="s">
        <v>267</v>
      </c>
      <c r="B16643" s="15"/>
      <c r="C16643" s="15"/>
    </row>
    <row r="16644" spans="1:3" x14ac:dyDescent="0.3">
      <c r="A16644" s="38" t="s">
        <v>245</v>
      </c>
      <c r="B16644" s="15">
        <v>237498</v>
      </c>
      <c r="C16644" s="15">
        <v>6810238</v>
      </c>
    </row>
    <row r="16645" spans="1:3" x14ac:dyDescent="0.3">
      <c r="A16645" s="38" t="s">
        <v>247</v>
      </c>
      <c r="B16645" s="15">
        <v>245250</v>
      </c>
      <c r="C16645" s="15">
        <v>10296080</v>
      </c>
    </row>
    <row r="16646" spans="1:3" x14ac:dyDescent="0.3">
      <c r="A16646" s="38" t="s">
        <v>249</v>
      </c>
      <c r="B16646" s="15">
        <v>237050</v>
      </c>
      <c r="C16646" s="15">
        <v>20575038</v>
      </c>
    </row>
    <row r="16647" spans="1:3" x14ac:dyDescent="0.3">
      <c r="A16647" s="38" t="s">
        <v>251</v>
      </c>
      <c r="B16647" s="15">
        <v>202680</v>
      </c>
      <c r="C16647" s="15">
        <v>8776453</v>
      </c>
    </row>
    <row r="16648" spans="1:3" x14ac:dyDescent="0.3">
      <c r="A16648" s="38" t="s">
        <v>254</v>
      </c>
      <c r="B16648" s="15">
        <v>198000</v>
      </c>
      <c r="C16648" s="15">
        <v>16280526</v>
      </c>
    </row>
    <row r="16649" spans="1:3" x14ac:dyDescent="0.3">
      <c r="A16649" s="38" t="s">
        <v>257</v>
      </c>
      <c r="B16649" s="15">
        <v>220000</v>
      </c>
      <c r="C16649" s="15">
        <v>15985713</v>
      </c>
    </row>
    <row r="16650" spans="1:3" x14ac:dyDescent="0.3">
      <c r="A16650" s="38" t="s">
        <v>252</v>
      </c>
      <c r="B16650" s="15">
        <v>202500</v>
      </c>
      <c r="C16650" s="15">
        <v>15186645</v>
      </c>
    </row>
    <row r="16651" spans="1:3" x14ac:dyDescent="0.3">
      <c r="A16651" s="38" t="s">
        <v>255</v>
      </c>
      <c r="B16651" s="15">
        <v>234948</v>
      </c>
      <c r="C16651" s="15">
        <v>19433038</v>
      </c>
    </row>
    <row r="16652" spans="1:3" x14ac:dyDescent="0.3">
      <c r="A16652" s="38" t="s">
        <v>258</v>
      </c>
      <c r="B16652" s="15">
        <v>214000</v>
      </c>
      <c r="C16652" s="15">
        <v>12520345</v>
      </c>
    </row>
    <row r="16653" spans="1:3" x14ac:dyDescent="0.3">
      <c r="A16653" s="38" t="s">
        <v>260</v>
      </c>
      <c r="B16653" s="15">
        <v>179400</v>
      </c>
      <c r="C16653" s="15">
        <v>9318593</v>
      </c>
    </row>
    <row r="16654" spans="1:3" x14ac:dyDescent="0.3">
      <c r="A16654" s="38" t="s">
        <v>262</v>
      </c>
      <c r="B16654" s="15">
        <v>211225</v>
      </c>
      <c r="C16654" s="15">
        <v>10020895</v>
      </c>
    </row>
    <row r="16655" spans="1:3" x14ac:dyDescent="0.3">
      <c r="A16655" s="38" t="s">
        <v>263</v>
      </c>
      <c r="B16655" s="15">
        <v>199995</v>
      </c>
      <c r="C16655" s="15">
        <v>9906122</v>
      </c>
    </row>
    <row r="16656" spans="1:3" x14ac:dyDescent="0.3">
      <c r="A16656" s="35" t="s">
        <v>268</v>
      </c>
      <c r="B16656" s="15"/>
      <c r="C16656" s="15"/>
    </row>
    <row r="16657" spans="1:3" x14ac:dyDescent="0.3">
      <c r="A16657" s="38" t="s">
        <v>245</v>
      </c>
      <c r="B16657" s="15">
        <v>199995</v>
      </c>
      <c r="C16657" s="15">
        <v>7190468</v>
      </c>
    </row>
    <row r="16658" spans="1:3" x14ac:dyDescent="0.3">
      <c r="A16658" s="38" t="s">
        <v>247</v>
      </c>
      <c r="B16658" s="15">
        <v>214950</v>
      </c>
      <c r="C16658" s="15">
        <v>7684400</v>
      </c>
    </row>
    <row r="16659" spans="1:3" x14ac:dyDescent="0.3">
      <c r="A16659" s="38" t="s">
        <v>249</v>
      </c>
      <c r="B16659" s="15">
        <v>242475</v>
      </c>
      <c r="C16659" s="15">
        <v>12895995</v>
      </c>
    </row>
    <row r="16660" spans="1:3" x14ac:dyDescent="0.3">
      <c r="A16660" s="38" t="s">
        <v>251</v>
      </c>
      <c r="B16660" s="15">
        <v>235700</v>
      </c>
      <c r="C16660" s="15">
        <v>13550444</v>
      </c>
    </row>
    <row r="16661" spans="1:3" x14ac:dyDescent="0.3">
      <c r="A16661" s="38" t="s">
        <v>254</v>
      </c>
      <c r="B16661" s="15">
        <v>240211</v>
      </c>
      <c r="C16661" s="15">
        <v>16844594</v>
      </c>
    </row>
    <row r="16662" spans="1:3" x14ac:dyDescent="0.3">
      <c r="A16662" s="38" t="s">
        <v>257</v>
      </c>
      <c r="B16662" s="15">
        <v>240175</v>
      </c>
      <c r="C16662" s="15">
        <v>11764500</v>
      </c>
    </row>
    <row r="16663" spans="1:3" x14ac:dyDescent="0.3">
      <c r="A16663" s="38" t="s">
        <v>252</v>
      </c>
      <c r="B16663" s="15">
        <v>219000</v>
      </c>
      <c r="C16663" s="15">
        <v>19644269</v>
      </c>
    </row>
    <row r="16664" spans="1:3" x14ac:dyDescent="0.3">
      <c r="A16664" s="38" t="s">
        <v>255</v>
      </c>
      <c r="B16664" s="15">
        <v>239000</v>
      </c>
      <c r="C16664" s="15">
        <v>15519335</v>
      </c>
    </row>
    <row r="16665" spans="1:3" x14ac:dyDescent="0.3">
      <c r="A16665" s="38" t="s">
        <v>258</v>
      </c>
      <c r="B16665" s="15">
        <v>222000</v>
      </c>
      <c r="C16665" s="15">
        <v>15220737</v>
      </c>
    </row>
    <row r="16666" spans="1:3" x14ac:dyDescent="0.3">
      <c r="A16666" s="38" t="s">
        <v>260</v>
      </c>
      <c r="B16666" s="15">
        <v>250000</v>
      </c>
      <c r="C16666" s="15">
        <v>15372230</v>
      </c>
    </row>
    <row r="16667" spans="1:3" x14ac:dyDescent="0.3">
      <c r="A16667" s="38" t="s">
        <v>262</v>
      </c>
      <c r="B16667" s="15">
        <v>231250</v>
      </c>
      <c r="C16667" s="15">
        <v>14100074</v>
      </c>
    </row>
    <row r="16668" spans="1:3" x14ac:dyDescent="0.3">
      <c r="A16668" s="38" t="s">
        <v>263</v>
      </c>
      <c r="B16668" s="15">
        <v>239950</v>
      </c>
      <c r="C16668" s="15">
        <v>19179289</v>
      </c>
    </row>
    <row r="16669" spans="1:3" x14ac:dyDescent="0.3">
      <c r="A16669" s="35" t="s">
        <v>269</v>
      </c>
      <c r="B16669" s="15"/>
      <c r="C16669" s="15"/>
    </row>
    <row r="16670" spans="1:3" x14ac:dyDescent="0.3">
      <c r="A16670" s="38" t="s">
        <v>245</v>
      </c>
      <c r="B16670" s="15">
        <v>216900</v>
      </c>
      <c r="C16670" s="15">
        <v>12544333</v>
      </c>
    </row>
    <row r="16671" spans="1:3" x14ac:dyDescent="0.3">
      <c r="A16671" s="38" t="s">
        <v>247</v>
      </c>
      <c r="B16671" s="15">
        <v>235475</v>
      </c>
      <c r="C16671" s="15">
        <v>10850145</v>
      </c>
    </row>
    <row r="16672" spans="1:3" x14ac:dyDescent="0.3">
      <c r="A16672" s="38" t="s">
        <v>249</v>
      </c>
      <c r="B16672" s="15">
        <v>245000</v>
      </c>
      <c r="C16672" s="15">
        <v>18224466</v>
      </c>
    </row>
    <row r="16673" spans="1:3" x14ac:dyDescent="0.3">
      <c r="A16673" s="38" t="s">
        <v>251</v>
      </c>
      <c r="B16673" s="15">
        <v>263248</v>
      </c>
      <c r="C16673" s="15">
        <v>15351656</v>
      </c>
    </row>
    <row r="16674" spans="1:3" x14ac:dyDescent="0.3">
      <c r="A16674" s="38" t="s">
        <v>254</v>
      </c>
      <c r="B16674" s="15">
        <v>240995</v>
      </c>
      <c r="C16674" s="15">
        <v>20395795</v>
      </c>
    </row>
    <row r="16675" spans="1:3" x14ac:dyDescent="0.3">
      <c r="A16675" s="38" t="s">
        <v>257</v>
      </c>
      <c r="B16675" s="15">
        <v>243000</v>
      </c>
      <c r="C16675" s="15">
        <v>19516783</v>
      </c>
    </row>
    <row r="16676" spans="1:3" x14ac:dyDescent="0.3">
      <c r="A16676" s="38" t="s">
        <v>252</v>
      </c>
      <c r="B16676" s="15">
        <v>275000</v>
      </c>
      <c r="C16676" s="15">
        <v>26157817</v>
      </c>
    </row>
    <row r="16677" spans="1:3" x14ac:dyDescent="0.3">
      <c r="A16677" s="38" t="s">
        <v>255</v>
      </c>
      <c r="B16677" s="15">
        <v>265740</v>
      </c>
      <c r="C16677" s="15">
        <v>27327999</v>
      </c>
    </row>
    <row r="16678" spans="1:3" x14ac:dyDescent="0.3">
      <c r="A16678" s="38" t="s">
        <v>258</v>
      </c>
      <c r="B16678" s="15">
        <v>267000</v>
      </c>
      <c r="C16678" s="15">
        <v>19591242</v>
      </c>
    </row>
    <row r="16679" spans="1:3" x14ac:dyDescent="0.3">
      <c r="A16679" s="38" t="s">
        <v>260</v>
      </c>
      <c r="B16679" s="15">
        <v>279900</v>
      </c>
      <c r="C16679" s="15">
        <v>20614697</v>
      </c>
    </row>
    <row r="16680" spans="1:3" x14ac:dyDescent="0.3">
      <c r="A16680" s="38" t="s">
        <v>262</v>
      </c>
      <c r="B16680" s="15">
        <v>296000</v>
      </c>
      <c r="C16680" s="15">
        <v>17602871</v>
      </c>
    </row>
    <row r="16681" spans="1:3" x14ac:dyDescent="0.3">
      <c r="A16681" s="38" t="s">
        <v>263</v>
      </c>
      <c r="B16681" s="15">
        <v>283875</v>
      </c>
      <c r="C16681" s="15">
        <v>15441242</v>
      </c>
    </row>
    <row r="16682" spans="1:3" x14ac:dyDescent="0.3">
      <c r="A16682" s="35" t="s">
        <v>270</v>
      </c>
      <c r="B16682" s="15"/>
      <c r="C16682" s="15"/>
    </row>
    <row r="16683" spans="1:3" x14ac:dyDescent="0.3">
      <c r="A16683" s="38" t="s">
        <v>245</v>
      </c>
      <c r="B16683" s="15">
        <v>239250</v>
      </c>
      <c r="C16683" s="15">
        <v>15643630</v>
      </c>
    </row>
    <row r="16684" spans="1:3" x14ac:dyDescent="0.3">
      <c r="A16684" s="38" t="s">
        <v>247</v>
      </c>
      <c r="B16684" s="15">
        <v>315450</v>
      </c>
      <c r="C16684" s="15">
        <v>16279258</v>
      </c>
    </row>
    <row r="16685" spans="1:3" x14ac:dyDescent="0.3">
      <c r="A16685" s="38" t="s">
        <v>249</v>
      </c>
      <c r="B16685" s="15">
        <v>269995</v>
      </c>
      <c r="C16685" s="15">
        <v>22477993</v>
      </c>
    </row>
    <row r="16686" spans="1:3" x14ac:dyDescent="0.3">
      <c r="A16686" s="38" t="s">
        <v>251</v>
      </c>
      <c r="B16686" s="15">
        <v>249000</v>
      </c>
      <c r="C16686" s="15">
        <v>19685717</v>
      </c>
    </row>
    <row r="16687" spans="1:3" x14ac:dyDescent="0.3">
      <c r="A16687" s="38" t="s">
        <v>254</v>
      </c>
      <c r="B16687" s="15">
        <v>295000</v>
      </c>
      <c r="C16687" s="15">
        <v>22433304</v>
      </c>
    </row>
    <row r="16688" spans="1:3" x14ac:dyDescent="0.3">
      <c r="A16688" s="38" t="s">
        <v>257</v>
      </c>
      <c r="B16688" s="15">
        <v>280950</v>
      </c>
      <c r="C16688" s="15">
        <v>23916716</v>
      </c>
    </row>
    <row r="16689" spans="1:3" x14ac:dyDescent="0.3">
      <c r="A16689" s="38" t="s">
        <v>252</v>
      </c>
      <c r="B16689" s="15">
        <v>283250</v>
      </c>
      <c r="C16689" s="15">
        <v>33628861</v>
      </c>
    </row>
    <row r="16690" spans="1:3" x14ac:dyDescent="0.3">
      <c r="A16690" s="38" t="s">
        <v>255</v>
      </c>
      <c r="B16690" s="15">
        <v>312448</v>
      </c>
      <c r="C16690" s="15">
        <v>35273297</v>
      </c>
    </row>
    <row r="16691" spans="1:3" x14ac:dyDescent="0.3">
      <c r="A16691" s="38" t="s">
        <v>258</v>
      </c>
      <c r="B16691" s="15">
        <v>274250</v>
      </c>
      <c r="C16691" s="15">
        <v>21889844</v>
      </c>
    </row>
    <row r="16692" spans="1:3" x14ac:dyDescent="0.3">
      <c r="A16692" s="38" t="s">
        <v>260</v>
      </c>
      <c r="B16692" s="15">
        <v>252250</v>
      </c>
      <c r="C16692" s="15">
        <v>22122882</v>
      </c>
    </row>
    <row r="16693" spans="1:3" x14ac:dyDescent="0.3">
      <c r="A16693" s="38" t="s">
        <v>262</v>
      </c>
      <c r="B16693" s="15">
        <v>301793</v>
      </c>
      <c r="C16693" s="15">
        <v>24174738</v>
      </c>
    </row>
    <row r="16694" spans="1:3" x14ac:dyDescent="0.3">
      <c r="A16694" s="38" t="s">
        <v>263</v>
      </c>
      <c r="B16694" s="15">
        <v>288000</v>
      </c>
      <c r="C16694" s="15">
        <v>25481522</v>
      </c>
    </row>
    <row r="16695" spans="1:3" x14ac:dyDescent="0.3">
      <c r="A16695" s="35" t="s">
        <v>271</v>
      </c>
      <c r="B16695" s="15"/>
      <c r="C16695" s="15"/>
    </row>
    <row r="16696" spans="1:3" x14ac:dyDescent="0.3">
      <c r="A16696" s="38" t="s">
        <v>245</v>
      </c>
      <c r="B16696" s="15">
        <v>307000</v>
      </c>
      <c r="C16696" s="15">
        <v>18853212</v>
      </c>
    </row>
    <row r="16697" spans="1:3" x14ac:dyDescent="0.3">
      <c r="A16697" s="38" t="s">
        <v>247</v>
      </c>
      <c r="B16697" s="15">
        <v>298950</v>
      </c>
      <c r="C16697" s="15">
        <v>22473088</v>
      </c>
    </row>
    <row r="16698" spans="1:3" x14ac:dyDescent="0.3">
      <c r="A16698" s="38" t="s">
        <v>249</v>
      </c>
      <c r="B16698" s="15">
        <v>304408</v>
      </c>
      <c r="C16698" s="15">
        <v>27254968</v>
      </c>
    </row>
    <row r="16699" spans="1:3" x14ac:dyDescent="0.3">
      <c r="A16699" s="38" t="s">
        <v>251</v>
      </c>
      <c r="B16699" s="15">
        <v>290500</v>
      </c>
      <c r="C16699" s="15">
        <v>32994942</v>
      </c>
    </row>
    <row r="16700" spans="1:3" x14ac:dyDescent="0.3">
      <c r="A16700" s="38" t="s">
        <v>254</v>
      </c>
      <c r="B16700" s="15">
        <v>314750</v>
      </c>
      <c r="C16700" s="15">
        <v>37542081</v>
      </c>
    </row>
    <row r="16701" spans="1:3" x14ac:dyDescent="0.3">
      <c r="A16701" s="38" t="s">
        <v>257</v>
      </c>
      <c r="B16701" s="15">
        <v>295000</v>
      </c>
      <c r="C16701" s="15">
        <v>39286142</v>
      </c>
    </row>
    <row r="16702" spans="1:3" x14ac:dyDescent="0.3">
      <c r="A16702" s="38" t="s">
        <v>252</v>
      </c>
      <c r="B16702" s="15">
        <v>293000</v>
      </c>
      <c r="C16702" s="15">
        <v>35912709</v>
      </c>
    </row>
    <row r="16703" spans="1:3" x14ac:dyDescent="0.3">
      <c r="A16703" s="38" t="s">
        <v>255</v>
      </c>
      <c r="B16703" s="15">
        <v>303250</v>
      </c>
      <c r="C16703" s="15">
        <v>28123685</v>
      </c>
    </row>
    <row r="16704" spans="1:3" x14ac:dyDescent="0.3">
      <c r="A16704" s="38" t="s">
        <v>258</v>
      </c>
      <c r="B16704" s="15">
        <v>326000</v>
      </c>
      <c r="C16704" s="15">
        <v>40330346</v>
      </c>
    </row>
    <row r="16705" spans="1:3" x14ac:dyDescent="0.3">
      <c r="A16705" s="38" t="s">
        <v>260</v>
      </c>
      <c r="B16705" s="15">
        <v>306279</v>
      </c>
      <c r="C16705" s="15">
        <v>24747456</v>
      </c>
    </row>
    <row r="16706" spans="1:3" x14ac:dyDescent="0.3">
      <c r="A16706" s="38" t="s">
        <v>262</v>
      </c>
      <c r="B16706" s="15">
        <v>317000</v>
      </c>
      <c r="C16706" s="15">
        <v>25315779</v>
      </c>
    </row>
    <row r="16707" spans="1:3" x14ac:dyDescent="0.3">
      <c r="A16707" s="38" t="s">
        <v>263</v>
      </c>
      <c r="B16707" s="15">
        <v>318900</v>
      </c>
      <c r="C16707" s="15">
        <v>31502379</v>
      </c>
    </row>
    <row r="16708" spans="1:3" x14ac:dyDescent="0.3">
      <c r="A16708" s="35" t="s">
        <v>272</v>
      </c>
      <c r="B16708" s="15"/>
      <c r="C16708" s="15"/>
    </row>
    <row r="16709" spans="1:3" x14ac:dyDescent="0.3">
      <c r="A16709" s="38" t="s">
        <v>245</v>
      </c>
      <c r="B16709" s="15">
        <v>329900</v>
      </c>
      <c r="C16709" s="15">
        <v>19994127</v>
      </c>
    </row>
    <row r="16710" spans="1:3" x14ac:dyDescent="0.3">
      <c r="A16710" s="38" t="s">
        <v>247</v>
      </c>
      <c r="B16710" s="15">
        <v>298752</v>
      </c>
      <c r="C16710" s="15">
        <v>16367561</v>
      </c>
    </row>
    <row r="16711" spans="1:3" x14ac:dyDescent="0.3">
      <c r="A16711" s="38" t="s">
        <v>249</v>
      </c>
      <c r="B16711" s="15">
        <v>330373</v>
      </c>
      <c r="C16711" s="15">
        <v>38898244</v>
      </c>
    </row>
    <row r="16712" spans="1:3" x14ac:dyDescent="0.3">
      <c r="A16712" s="38" t="s">
        <v>251</v>
      </c>
      <c r="B16712" s="15">
        <v>299900</v>
      </c>
      <c r="C16712" s="15">
        <v>34226442</v>
      </c>
    </row>
    <row r="16713" spans="1:3" x14ac:dyDescent="0.3">
      <c r="A16713" s="38" t="s">
        <v>254</v>
      </c>
      <c r="B16713" s="15">
        <v>319950</v>
      </c>
      <c r="C16713" s="15">
        <v>38468425</v>
      </c>
    </row>
    <row r="16714" spans="1:3" x14ac:dyDescent="0.3">
      <c r="A16714" s="38" t="s">
        <v>257</v>
      </c>
      <c r="B16714" s="15">
        <v>348000</v>
      </c>
      <c r="C16714" s="15">
        <v>57359871</v>
      </c>
    </row>
    <row r="16715" spans="1:3" x14ac:dyDescent="0.3">
      <c r="A16715" s="38" t="s">
        <v>252</v>
      </c>
      <c r="B16715" s="15">
        <v>360000</v>
      </c>
      <c r="C16715" s="15">
        <v>45707141</v>
      </c>
    </row>
    <row r="16716" spans="1:3" x14ac:dyDescent="0.3">
      <c r="A16716" s="38" t="s">
        <v>255</v>
      </c>
      <c r="B16716" s="15">
        <v>325000</v>
      </c>
      <c r="C16716" s="15">
        <v>45335512</v>
      </c>
    </row>
    <row r="16717" spans="1:3" x14ac:dyDescent="0.3">
      <c r="A16717" s="38" t="s">
        <v>258</v>
      </c>
      <c r="B16717" s="15">
        <v>347500</v>
      </c>
      <c r="C16717" s="15">
        <v>50524292</v>
      </c>
    </row>
    <row r="16718" spans="1:3" x14ac:dyDescent="0.3">
      <c r="A16718" s="38" t="s">
        <v>260</v>
      </c>
      <c r="B16718" s="15">
        <v>353631</v>
      </c>
      <c r="C16718" s="15">
        <v>48299961</v>
      </c>
    </row>
    <row r="16719" spans="1:3" x14ac:dyDescent="0.3">
      <c r="A16719" s="38" t="s">
        <v>262</v>
      </c>
      <c r="B16719" s="15">
        <v>341475</v>
      </c>
      <c r="C16719" s="15">
        <v>38223763</v>
      </c>
    </row>
    <row r="16720" spans="1:3" x14ac:dyDescent="0.3">
      <c r="A16720" s="38" t="s">
        <v>263</v>
      </c>
      <c r="B16720" s="15">
        <v>341500</v>
      </c>
      <c r="C16720" s="15">
        <v>45255040</v>
      </c>
    </row>
    <row r="16721" spans="1:3" x14ac:dyDescent="0.3">
      <c r="A16721" s="35" t="s">
        <v>273</v>
      </c>
      <c r="B16721" s="15"/>
      <c r="C16721" s="15"/>
    </row>
    <row r="16722" spans="1:3" x14ac:dyDescent="0.3">
      <c r="A16722" s="38" t="s">
        <v>245</v>
      </c>
      <c r="B16722" s="15">
        <v>348498</v>
      </c>
      <c r="C16722" s="15">
        <v>26358712</v>
      </c>
    </row>
    <row r="16723" spans="1:3" x14ac:dyDescent="0.3">
      <c r="A16723" s="38" t="s">
        <v>247</v>
      </c>
      <c r="B16723" s="15">
        <v>354950</v>
      </c>
      <c r="C16723" s="15">
        <v>24453173</v>
      </c>
    </row>
    <row r="16724" spans="1:3" x14ac:dyDescent="0.3">
      <c r="A16724" s="38" t="s">
        <v>249</v>
      </c>
      <c r="B16724" s="15">
        <v>358250</v>
      </c>
      <c r="C16724" s="15">
        <v>39677992</v>
      </c>
    </row>
    <row r="16725" spans="1:3" x14ac:dyDescent="0.3">
      <c r="A16725" s="38" t="s">
        <v>251</v>
      </c>
      <c r="B16725" s="15">
        <v>382473</v>
      </c>
      <c r="C16725" s="15">
        <v>39614459</v>
      </c>
    </row>
    <row r="16726" spans="1:3" x14ac:dyDescent="0.3">
      <c r="A16726" s="38" t="s">
        <v>254</v>
      </c>
      <c r="B16726" s="15">
        <v>385000</v>
      </c>
      <c r="C16726" s="15">
        <v>50205287</v>
      </c>
    </row>
    <row r="16727" spans="1:3" x14ac:dyDescent="0.3">
      <c r="A16727" s="38" t="s">
        <v>257</v>
      </c>
      <c r="B16727" s="15">
        <v>389998</v>
      </c>
      <c r="C16727" s="15">
        <v>60936830</v>
      </c>
    </row>
    <row r="16728" spans="1:3" x14ac:dyDescent="0.3">
      <c r="A16728" s="38" t="s">
        <v>252</v>
      </c>
      <c r="B16728" s="15">
        <v>378125</v>
      </c>
      <c r="C16728" s="15">
        <v>50053555</v>
      </c>
    </row>
    <row r="16729" spans="1:3" x14ac:dyDescent="0.3">
      <c r="A16729" s="38" t="s">
        <v>255</v>
      </c>
      <c r="B16729" s="15">
        <v>362500</v>
      </c>
      <c r="C16729" s="15">
        <v>52721125</v>
      </c>
    </row>
    <row r="16730" spans="1:3" x14ac:dyDescent="0.3">
      <c r="A16730" s="38" t="s">
        <v>258</v>
      </c>
      <c r="B16730" s="15">
        <v>393200</v>
      </c>
      <c r="C16730" s="15">
        <v>52718725</v>
      </c>
    </row>
    <row r="16731" spans="1:3" x14ac:dyDescent="0.3">
      <c r="A16731" s="38" t="s">
        <v>260</v>
      </c>
      <c r="B16731" s="15">
        <v>425000</v>
      </c>
      <c r="C16731" s="15">
        <v>53782987</v>
      </c>
    </row>
    <row r="16732" spans="1:3" x14ac:dyDescent="0.3">
      <c r="A16732" s="38" t="s">
        <v>262</v>
      </c>
      <c r="B16732" s="15">
        <v>399000</v>
      </c>
      <c r="C16732" s="15">
        <v>48005064</v>
      </c>
    </row>
    <row r="16733" spans="1:3" x14ac:dyDescent="0.3">
      <c r="A16733" s="38" t="s">
        <v>263</v>
      </c>
      <c r="B16733" s="15">
        <v>429610</v>
      </c>
      <c r="C16733" s="15">
        <v>45769248</v>
      </c>
    </row>
    <row r="16734" spans="1:3" x14ac:dyDescent="0.3">
      <c r="A16734" s="35" t="s">
        <v>274</v>
      </c>
      <c r="B16734" s="15"/>
      <c r="C16734" s="15"/>
    </row>
    <row r="16735" spans="1:3" x14ac:dyDescent="0.3">
      <c r="A16735" s="38" t="s">
        <v>245</v>
      </c>
      <c r="B16735" s="15">
        <v>400000</v>
      </c>
      <c r="C16735" s="15">
        <v>23780863</v>
      </c>
    </row>
    <row r="16736" spans="1:3" x14ac:dyDescent="0.3">
      <c r="A16736" s="38" t="s">
        <v>247</v>
      </c>
      <c r="B16736" s="15">
        <v>381000</v>
      </c>
      <c r="C16736" s="15">
        <v>37173973</v>
      </c>
    </row>
    <row r="16737" spans="1:3" x14ac:dyDescent="0.3">
      <c r="A16737" s="38" t="s">
        <v>249</v>
      </c>
      <c r="B16737" s="15">
        <v>438475</v>
      </c>
      <c r="C16737" s="15">
        <v>54382650</v>
      </c>
    </row>
    <row r="16738" spans="1:3" x14ac:dyDescent="0.3">
      <c r="A16738" s="38" t="s">
        <v>251</v>
      </c>
      <c r="B16738" s="15">
        <v>401500</v>
      </c>
      <c r="C16738" s="15">
        <v>40218646</v>
      </c>
    </row>
    <row r="16739" spans="1:3" x14ac:dyDescent="0.3">
      <c r="A16739" s="38" t="s">
        <v>254</v>
      </c>
      <c r="B16739" s="15">
        <v>448530</v>
      </c>
      <c r="C16739" s="15">
        <v>61960982</v>
      </c>
    </row>
    <row r="16740" spans="1:3" x14ac:dyDescent="0.3">
      <c r="A16740" s="38" t="s">
        <v>257</v>
      </c>
      <c r="B16740" s="15">
        <v>417500</v>
      </c>
      <c r="C16740" s="15">
        <v>63045138</v>
      </c>
    </row>
    <row r="16741" spans="1:3" x14ac:dyDescent="0.3">
      <c r="A16741" s="38" t="s">
        <v>252</v>
      </c>
      <c r="B16741" s="15">
        <v>443000</v>
      </c>
      <c r="C16741" s="15">
        <v>66159011</v>
      </c>
    </row>
    <row r="16742" spans="1:3" x14ac:dyDescent="0.3">
      <c r="A16742" s="38" t="s">
        <v>255</v>
      </c>
      <c r="B16742" s="15">
        <v>468500</v>
      </c>
      <c r="C16742" s="15">
        <v>62337377</v>
      </c>
    </row>
    <row r="16743" spans="1:3" x14ac:dyDescent="0.3">
      <c r="A16743" s="38" t="s">
        <v>258</v>
      </c>
      <c r="B16743" s="15">
        <v>445195</v>
      </c>
      <c r="C16743" s="15">
        <v>49597868</v>
      </c>
    </row>
    <row r="16744" spans="1:3" x14ac:dyDescent="0.3">
      <c r="A16744" s="38" t="s">
        <v>260</v>
      </c>
      <c r="B16744" s="15">
        <v>425000</v>
      </c>
      <c r="C16744" s="15">
        <v>51893949</v>
      </c>
    </row>
    <row r="16745" spans="1:3" x14ac:dyDescent="0.3">
      <c r="A16745" s="38" t="s">
        <v>262</v>
      </c>
      <c r="B16745" s="15">
        <v>423950</v>
      </c>
      <c r="C16745" s="15">
        <v>52501258</v>
      </c>
    </row>
    <row r="16746" spans="1:3" x14ac:dyDescent="0.3">
      <c r="A16746" s="38" t="s">
        <v>263</v>
      </c>
      <c r="B16746" s="15">
        <v>412500</v>
      </c>
      <c r="C16746" s="15">
        <v>48279158</v>
      </c>
    </row>
    <row r="16747" spans="1:3" x14ac:dyDescent="0.3">
      <c r="A16747" s="35" t="s">
        <v>275</v>
      </c>
      <c r="B16747" s="15"/>
      <c r="C16747" s="15"/>
    </row>
    <row r="16748" spans="1:3" x14ac:dyDescent="0.3">
      <c r="A16748" s="38" t="s">
        <v>245</v>
      </c>
      <c r="B16748" s="15">
        <v>421450</v>
      </c>
      <c r="C16748" s="15">
        <v>34553618</v>
      </c>
    </row>
    <row r="16749" spans="1:3" x14ac:dyDescent="0.3">
      <c r="A16749" s="38" t="s">
        <v>247</v>
      </c>
      <c r="B16749" s="15">
        <v>439400</v>
      </c>
      <c r="C16749" s="15">
        <v>42805752</v>
      </c>
    </row>
    <row r="16750" spans="1:3" x14ac:dyDescent="0.3">
      <c r="A16750" s="38" t="s">
        <v>249</v>
      </c>
      <c r="B16750" s="15">
        <v>450000</v>
      </c>
      <c r="C16750" s="15">
        <v>45472411</v>
      </c>
    </row>
    <row r="16751" spans="1:3" x14ac:dyDescent="0.3">
      <c r="A16751" s="38" t="s">
        <v>251</v>
      </c>
      <c r="B16751" s="15">
        <v>429950</v>
      </c>
      <c r="C16751" s="15">
        <v>51426258</v>
      </c>
    </row>
    <row r="16752" spans="1:3" x14ac:dyDescent="0.3">
      <c r="A16752" s="38" t="s">
        <v>254</v>
      </c>
      <c r="B16752" s="15">
        <v>439950</v>
      </c>
      <c r="C16752" s="15">
        <v>56482729</v>
      </c>
    </row>
    <row r="16753" spans="1:3" x14ac:dyDescent="0.3">
      <c r="A16753" s="38" t="s">
        <v>257</v>
      </c>
      <c r="B16753" s="15">
        <v>467000</v>
      </c>
      <c r="C16753" s="15">
        <v>76364302</v>
      </c>
    </row>
    <row r="16754" spans="1:3" x14ac:dyDescent="0.3">
      <c r="A16754" s="38" t="s">
        <v>252</v>
      </c>
      <c r="B16754" s="15">
        <v>440000</v>
      </c>
      <c r="C16754" s="15">
        <v>66824256</v>
      </c>
    </row>
    <row r="16755" spans="1:3" x14ac:dyDescent="0.3">
      <c r="A16755" s="38" t="s">
        <v>255</v>
      </c>
      <c r="B16755" s="15">
        <v>427000</v>
      </c>
      <c r="C16755" s="15">
        <v>64808324</v>
      </c>
    </row>
    <row r="16756" spans="1:3" x14ac:dyDescent="0.3">
      <c r="A16756" s="38" t="s">
        <v>258</v>
      </c>
      <c r="B16756" s="15">
        <v>459950</v>
      </c>
      <c r="C16756" s="15">
        <v>57136633</v>
      </c>
    </row>
    <row r="16757" spans="1:3" x14ac:dyDescent="0.3">
      <c r="A16757" s="38" t="s">
        <v>260</v>
      </c>
      <c r="B16757" s="15">
        <v>449950</v>
      </c>
      <c r="C16757" s="15">
        <v>50122650</v>
      </c>
    </row>
    <row r="16758" spans="1:3" x14ac:dyDescent="0.3">
      <c r="A16758" s="38" t="s">
        <v>262</v>
      </c>
      <c r="B16758" s="15">
        <v>452600</v>
      </c>
      <c r="C16758" s="15">
        <v>50809379</v>
      </c>
    </row>
    <row r="16759" spans="1:3" x14ac:dyDescent="0.3">
      <c r="A16759" s="14">
        <v>110</v>
      </c>
      <c r="B16759" s="15">
        <v>75688779</v>
      </c>
      <c r="C16759" s="15">
        <v>1178820127</v>
      </c>
    </row>
    <row r="16760" spans="1:3" x14ac:dyDescent="0.3">
      <c r="A16760" s="35" t="s">
        <v>259</v>
      </c>
      <c r="B16760" s="15"/>
      <c r="C16760" s="15"/>
    </row>
    <row r="16761" spans="1:3" x14ac:dyDescent="0.3">
      <c r="A16761" s="38" t="s">
        <v>245</v>
      </c>
      <c r="B16761" s="15">
        <v>464500</v>
      </c>
      <c r="C16761" s="15">
        <v>4595990</v>
      </c>
    </row>
    <row r="16762" spans="1:3" x14ac:dyDescent="0.3">
      <c r="A16762" s="38" t="s">
        <v>247</v>
      </c>
      <c r="B16762" s="15">
        <v>213250</v>
      </c>
      <c r="C16762" s="15">
        <v>3719433</v>
      </c>
    </row>
    <row r="16763" spans="1:3" x14ac:dyDescent="0.3">
      <c r="A16763" s="38" t="s">
        <v>249</v>
      </c>
      <c r="B16763" s="15">
        <v>386350</v>
      </c>
      <c r="C16763" s="15">
        <v>5813300</v>
      </c>
    </row>
    <row r="16764" spans="1:3" x14ac:dyDescent="0.3">
      <c r="A16764" s="38" t="s">
        <v>251</v>
      </c>
      <c r="B16764" s="15">
        <v>414950</v>
      </c>
      <c r="C16764" s="15">
        <v>12700893</v>
      </c>
    </row>
    <row r="16765" spans="1:3" x14ac:dyDescent="0.3">
      <c r="A16765" s="38" t="s">
        <v>254</v>
      </c>
      <c r="B16765" s="15">
        <v>575200</v>
      </c>
      <c r="C16765" s="15">
        <v>7762238</v>
      </c>
    </row>
    <row r="16766" spans="1:3" x14ac:dyDescent="0.3">
      <c r="A16766" s="38" t="s">
        <v>257</v>
      </c>
      <c r="B16766" s="15">
        <v>411150</v>
      </c>
      <c r="C16766" s="15">
        <v>10229037</v>
      </c>
    </row>
    <row r="16767" spans="1:3" x14ac:dyDescent="0.3">
      <c r="A16767" s="38" t="s">
        <v>252</v>
      </c>
      <c r="B16767" s="15">
        <v>219998</v>
      </c>
      <c r="C16767" s="15">
        <v>7472945</v>
      </c>
    </row>
    <row r="16768" spans="1:3" x14ac:dyDescent="0.3">
      <c r="A16768" s="38" t="s">
        <v>255</v>
      </c>
      <c r="B16768" s="15">
        <v>462250</v>
      </c>
      <c r="C16768" s="15">
        <v>9555040</v>
      </c>
    </row>
    <row r="16769" spans="1:3" x14ac:dyDescent="0.3">
      <c r="A16769" s="38" t="s">
        <v>258</v>
      </c>
      <c r="B16769" s="15">
        <v>432000</v>
      </c>
      <c r="C16769" s="15">
        <v>8572677</v>
      </c>
    </row>
    <row r="16770" spans="1:3" x14ac:dyDescent="0.3">
      <c r="A16770" s="38" t="s">
        <v>260</v>
      </c>
      <c r="B16770" s="15">
        <v>231250</v>
      </c>
      <c r="C16770" s="15">
        <v>5688975</v>
      </c>
    </row>
    <row r="16771" spans="1:3" x14ac:dyDescent="0.3">
      <c r="A16771" s="38" t="s">
        <v>262</v>
      </c>
      <c r="B16771" s="15">
        <v>285975</v>
      </c>
      <c r="C16771" s="15">
        <v>7818238</v>
      </c>
    </row>
    <row r="16772" spans="1:3" x14ac:dyDescent="0.3">
      <c r="A16772" s="38" t="s">
        <v>263</v>
      </c>
      <c r="B16772" s="15">
        <v>546950</v>
      </c>
      <c r="C16772" s="15">
        <v>12475312</v>
      </c>
    </row>
    <row r="16773" spans="1:3" x14ac:dyDescent="0.3">
      <c r="A16773" s="35" t="s">
        <v>265</v>
      </c>
      <c r="B16773" s="15"/>
      <c r="C16773" s="15"/>
    </row>
    <row r="16774" spans="1:3" x14ac:dyDescent="0.3">
      <c r="A16774" s="38" t="s">
        <v>245</v>
      </c>
      <c r="B16774" s="15">
        <v>249950</v>
      </c>
      <c r="C16774" s="15">
        <v>5536405</v>
      </c>
    </row>
    <row r="16775" spans="1:3" x14ac:dyDescent="0.3">
      <c r="A16775" s="38" t="s">
        <v>247</v>
      </c>
      <c r="B16775" s="15">
        <v>478950</v>
      </c>
      <c r="C16775" s="15">
        <v>5401440</v>
      </c>
    </row>
    <row r="16776" spans="1:3" x14ac:dyDescent="0.3">
      <c r="A16776" s="38" t="s">
        <v>249</v>
      </c>
      <c r="B16776" s="15">
        <v>509474</v>
      </c>
      <c r="C16776" s="15">
        <v>8611896</v>
      </c>
    </row>
    <row r="16777" spans="1:3" x14ac:dyDescent="0.3">
      <c r="A16777" s="38" t="s">
        <v>251</v>
      </c>
      <c r="B16777" s="15">
        <v>632500</v>
      </c>
      <c r="C16777" s="15">
        <v>10499407</v>
      </c>
    </row>
    <row r="16778" spans="1:3" x14ac:dyDescent="0.3">
      <c r="A16778" s="38" t="s">
        <v>254</v>
      </c>
      <c r="B16778" s="15">
        <v>605975</v>
      </c>
      <c r="C16778" s="15">
        <v>7810050</v>
      </c>
    </row>
    <row r="16779" spans="1:3" x14ac:dyDescent="0.3">
      <c r="A16779" s="38" t="s">
        <v>257</v>
      </c>
      <c r="B16779" s="15">
        <v>564975</v>
      </c>
      <c r="C16779" s="15">
        <v>10021904</v>
      </c>
    </row>
    <row r="16780" spans="1:3" x14ac:dyDescent="0.3">
      <c r="A16780" s="38" t="s">
        <v>252</v>
      </c>
      <c r="B16780" s="15">
        <v>720000</v>
      </c>
      <c r="C16780" s="15">
        <v>7091600</v>
      </c>
    </row>
    <row r="16781" spans="1:3" x14ac:dyDescent="0.3">
      <c r="A16781" s="38" t="s">
        <v>255</v>
      </c>
      <c r="B16781" s="15">
        <v>656675</v>
      </c>
      <c r="C16781" s="15">
        <v>11998200</v>
      </c>
    </row>
    <row r="16782" spans="1:3" x14ac:dyDescent="0.3">
      <c r="A16782" s="38" t="s">
        <v>258</v>
      </c>
      <c r="B16782" s="15">
        <v>253975</v>
      </c>
      <c r="C16782" s="15">
        <v>10039000</v>
      </c>
    </row>
    <row r="16783" spans="1:3" x14ac:dyDescent="0.3">
      <c r="A16783" s="38" t="s">
        <v>260</v>
      </c>
      <c r="B16783" s="15">
        <v>284225</v>
      </c>
      <c r="C16783" s="15">
        <v>10470337</v>
      </c>
    </row>
    <row r="16784" spans="1:3" x14ac:dyDescent="0.3">
      <c r="A16784" s="38" t="s">
        <v>262</v>
      </c>
      <c r="B16784" s="15">
        <v>617950</v>
      </c>
      <c r="C16784" s="15">
        <v>13732020</v>
      </c>
    </row>
    <row r="16785" spans="1:3" x14ac:dyDescent="0.3">
      <c r="A16785" s="38" t="s">
        <v>263</v>
      </c>
      <c r="B16785" s="15">
        <v>647000</v>
      </c>
      <c r="C16785" s="15">
        <v>8417140</v>
      </c>
    </row>
    <row r="16786" spans="1:3" x14ac:dyDescent="0.3">
      <c r="A16786" s="35" t="s">
        <v>244</v>
      </c>
      <c r="B16786" s="15"/>
      <c r="C16786" s="15"/>
    </row>
    <row r="16787" spans="1:3" x14ac:dyDescent="0.3">
      <c r="A16787" s="38" t="s">
        <v>245</v>
      </c>
      <c r="B16787" s="15">
        <v>310500</v>
      </c>
      <c r="C16787" s="15">
        <v>7954200</v>
      </c>
    </row>
    <row r="16788" spans="1:3" x14ac:dyDescent="0.3">
      <c r="A16788" s="38" t="s">
        <v>247</v>
      </c>
      <c r="B16788" s="15">
        <v>685525</v>
      </c>
      <c r="C16788" s="15">
        <v>8542100</v>
      </c>
    </row>
    <row r="16789" spans="1:3" x14ac:dyDescent="0.3">
      <c r="A16789" s="38" t="s">
        <v>249</v>
      </c>
      <c r="B16789" s="15">
        <v>296000</v>
      </c>
      <c r="C16789" s="15">
        <v>10973199</v>
      </c>
    </row>
    <row r="16790" spans="1:3" x14ac:dyDescent="0.3">
      <c r="A16790" s="38" t="s">
        <v>251</v>
      </c>
      <c r="B16790" s="15">
        <v>667450</v>
      </c>
      <c r="C16790" s="15">
        <v>9858036</v>
      </c>
    </row>
    <row r="16791" spans="1:3" x14ac:dyDescent="0.3">
      <c r="A16791" s="38" t="s">
        <v>254</v>
      </c>
      <c r="B16791" s="15">
        <v>706000</v>
      </c>
      <c r="C16791" s="15">
        <v>10620475</v>
      </c>
    </row>
    <row r="16792" spans="1:3" x14ac:dyDescent="0.3">
      <c r="A16792" s="38" t="s">
        <v>257</v>
      </c>
      <c r="B16792" s="15">
        <v>615750</v>
      </c>
      <c r="C16792" s="15">
        <v>9640018</v>
      </c>
    </row>
    <row r="16793" spans="1:3" x14ac:dyDescent="0.3">
      <c r="A16793" s="38" t="s">
        <v>252</v>
      </c>
      <c r="B16793" s="15">
        <v>548750</v>
      </c>
      <c r="C16793" s="15">
        <v>11944900</v>
      </c>
    </row>
    <row r="16794" spans="1:3" x14ac:dyDescent="0.3">
      <c r="A16794" s="38" t="s">
        <v>255</v>
      </c>
      <c r="B16794" s="15">
        <v>717000</v>
      </c>
      <c r="C16794" s="15">
        <v>12025740</v>
      </c>
    </row>
    <row r="16795" spans="1:3" x14ac:dyDescent="0.3">
      <c r="A16795" s="38" t="s">
        <v>258</v>
      </c>
      <c r="B16795" s="15">
        <v>702900</v>
      </c>
      <c r="C16795" s="15">
        <v>9289250</v>
      </c>
    </row>
    <row r="16796" spans="1:3" x14ac:dyDescent="0.3">
      <c r="A16796" s="38" t="s">
        <v>260</v>
      </c>
      <c r="B16796" s="15">
        <v>320000</v>
      </c>
      <c r="C16796" s="15">
        <v>7195878</v>
      </c>
    </row>
    <row r="16797" spans="1:3" x14ac:dyDescent="0.3">
      <c r="A16797" s="38" t="s">
        <v>262</v>
      </c>
      <c r="B16797" s="15">
        <v>664000</v>
      </c>
      <c r="C16797" s="15">
        <v>10428690</v>
      </c>
    </row>
    <row r="16798" spans="1:3" x14ac:dyDescent="0.3">
      <c r="A16798" s="38" t="s">
        <v>263</v>
      </c>
      <c r="B16798" s="15">
        <v>642450</v>
      </c>
      <c r="C16798" s="15">
        <v>8502640</v>
      </c>
    </row>
    <row r="16799" spans="1:3" x14ac:dyDescent="0.3">
      <c r="A16799" s="35" t="s">
        <v>256</v>
      </c>
      <c r="B16799" s="15"/>
      <c r="C16799" s="15"/>
    </row>
    <row r="16800" spans="1:3" x14ac:dyDescent="0.3">
      <c r="A16800" s="38" t="s">
        <v>245</v>
      </c>
      <c r="B16800" s="15">
        <v>327475</v>
      </c>
      <c r="C16800" s="15">
        <v>8232240</v>
      </c>
    </row>
    <row r="16801" spans="1:3" x14ac:dyDescent="0.3">
      <c r="A16801" s="38" t="s">
        <v>247</v>
      </c>
      <c r="B16801" s="15">
        <v>677250</v>
      </c>
      <c r="C16801" s="15">
        <v>7444650</v>
      </c>
    </row>
    <row r="16802" spans="1:3" x14ac:dyDescent="0.3">
      <c r="A16802" s="38" t="s">
        <v>249</v>
      </c>
      <c r="B16802" s="15">
        <v>305000</v>
      </c>
      <c r="C16802" s="15">
        <v>9264985</v>
      </c>
    </row>
    <row r="16803" spans="1:3" x14ac:dyDescent="0.3">
      <c r="A16803" s="38" t="s">
        <v>251</v>
      </c>
      <c r="B16803" s="15">
        <v>681450</v>
      </c>
      <c r="C16803" s="15">
        <v>5186200</v>
      </c>
    </row>
    <row r="16804" spans="1:3" x14ac:dyDescent="0.3">
      <c r="A16804" s="38" t="s">
        <v>254</v>
      </c>
      <c r="B16804" s="15">
        <v>755500</v>
      </c>
      <c r="C16804" s="15">
        <v>9010315</v>
      </c>
    </row>
    <row r="16805" spans="1:3" x14ac:dyDescent="0.3">
      <c r="A16805" s="38" t="s">
        <v>257</v>
      </c>
      <c r="B16805" s="15">
        <v>577725</v>
      </c>
      <c r="C16805" s="15">
        <v>9526490</v>
      </c>
    </row>
    <row r="16806" spans="1:3" x14ac:dyDescent="0.3">
      <c r="A16806" s="38" t="s">
        <v>252</v>
      </c>
      <c r="B16806" s="15">
        <v>704000</v>
      </c>
      <c r="C16806" s="15">
        <v>7620340</v>
      </c>
    </row>
    <row r="16807" spans="1:3" x14ac:dyDescent="0.3">
      <c r="A16807" s="38" t="s">
        <v>255</v>
      </c>
      <c r="B16807" s="15">
        <v>1305975</v>
      </c>
      <c r="C16807" s="15">
        <v>7791275</v>
      </c>
    </row>
    <row r="16808" spans="1:3" x14ac:dyDescent="0.3">
      <c r="A16808" s="38" t="s">
        <v>258</v>
      </c>
      <c r="B16808" s="15">
        <v>323500</v>
      </c>
      <c r="C16808" s="15">
        <v>6893050</v>
      </c>
    </row>
    <row r="16809" spans="1:3" x14ac:dyDescent="0.3">
      <c r="A16809" s="38" t="s">
        <v>260</v>
      </c>
      <c r="B16809" s="15">
        <v>701975</v>
      </c>
      <c r="C16809" s="15">
        <v>5877800</v>
      </c>
    </row>
    <row r="16810" spans="1:3" x14ac:dyDescent="0.3">
      <c r="A16810" s="38" t="s">
        <v>262</v>
      </c>
      <c r="B16810" s="15">
        <v>681750</v>
      </c>
      <c r="C16810" s="15">
        <v>5440450</v>
      </c>
    </row>
    <row r="16811" spans="1:3" x14ac:dyDescent="0.3">
      <c r="A16811" s="38" t="s">
        <v>263</v>
      </c>
      <c r="B16811" s="15">
        <v>286800</v>
      </c>
      <c r="C16811" s="15">
        <v>6263015</v>
      </c>
    </row>
    <row r="16812" spans="1:3" x14ac:dyDescent="0.3">
      <c r="A16812" s="35" t="s">
        <v>261</v>
      </c>
      <c r="B16812" s="15"/>
      <c r="C16812" s="15"/>
    </row>
    <row r="16813" spans="1:3" x14ac:dyDescent="0.3">
      <c r="A16813" s="38" t="s">
        <v>245</v>
      </c>
      <c r="B16813" s="15">
        <v>348450</v>
      </c>
      <c r="C16813" s="15">
        <v>4893400</v>
      </c>
    </row>
    <row r="16814" spans="1:3" x14ac:dyDescent="0.3">
      <c r="A16814" s="38" t="s">
        <v>247</v>
      </c>
      <c r="B16814" s="15">
        <v>660900</v>
      </c>
      <c r="C16814" s="15">
        <v>3864800</v>
      </c>
    </row>
    <row r="16815" spans="1:3" x14ac:dyDescent="0.3">
      <c r="A16815" s="38" t="s">
        <v>249</v>
      </c>
      <c r="B16815" s="15">
        <v>519500</v>
      </c>
      <c r="C16815" s="15">
        <v>4327229</v>
      </c>
    </row>
    <row r="16816" spans="1:3" x14ac:dyDescent="0.3">
      <c r="A16816" s="38" t="s">
        <v>251</v>
      </c>
      <c r="B16816" s="15">
        <v>303500</v>
      </c>
      <c r="C16816" s="15">
        <v>5320790</v>
      </c>
    </row>
    <row r="16817" spans="1:3" x14ac:dyDescent="0.3">
      <c r="A16817" s="38" t="s">
        <v>254</v>
      </c>
      <c r="B16817" s="15">
        <v>720950</v>
      </c>
      <c r="C16817" s="15">
        <v>3819678</v>
      </c>
    </row>
    <row r="16818" spans="1:3" x14ac:dyDescent="0.3">
      <c r="A16818" s="38" t="s">
        <v>257</v>
      </c>
      <c r="B16818" s="15">
        <v>297250</v>
      </c>
      <c r="C16818" s="15">
        <v>4361875</v>
      </c>
    </row>
    <row r="16819" spans="1:3" x14ac:dyDescent="0.3">
      <c r="A16819" s="38" t="s">
        <v>252</v>
      </c>
      <c r="B16819" s="15">
        <v>588000</v>
      </c>
      <c r="C16819" s="15">
        <v>5488105</v>
      </c>
    </row>
    <row r="16820" spans="1:3" x14ac:dyDescent="0.3">
      <c r="A16820" s="38" t="s">
        <v>255</v>
      </c>
      <c r="B16820" s="15">
        <v>586900</v>
      </c>
      <c r="C16820" s="15">
        <v>7078500</v>
      </c>
    </row>
    <row r="16821" spans="1:3" x14ac:dyDescent="0.3">
      <c r="A16821" s="38" t="s">
        <v>258</v>
      </c>
      <c r="B16821" s="15">
        <v>565583</v>
      </c>
      <c r="C16821" s="15">
        <v>7718064</v>
      </c>
    </row>
    <row r="16822" spans="1:3" x14ac:dyDescent="0.3">
      <c r="A16822" s="38" t="s">
        <v>260</v>
      </c>
      <c r="B16822" s="15">
        <v>548000</v>
      </c>
      <c r="C16822" s="15">
        <v>5223400</v>
      </c>
    </row>
    <row r="16823" spans="1:3" x14ac:dyDescent="0.3">
      <c r="A16823" s="38" t="s">
        <v>262</v>
      </c>
      <c r="B16823" s="15">
        <v>600500</v>
      </c>
      <c r="C16823" s="15">
        <v>2430500</v>
      </c>
    </row>
    <row r="16824" spans="1:3" x14ac:dyDescent="0.3">
      <c r="A16824" s="38" t="s">
        <v>263</v>
      </c>
      <c r="B16824" s="15">
        <v>486000</v>
      </c>
      <c r="C16824" s="15">
        <v>3656800</v>
      </c>
    </row>
    <row r="16825" spans="1:3" x14ac:dyDescent="0.3">
      <c r="A16825" s="35" t="s">
        <v>264</v>
      </c>
      <c r="B16825" s="15"/>
      <c r="C16825" s="15"/>
    </row>
    <row r="16826" spans="1:3" x14ac:dyDescent="0.3">
      <c r="A16826" s="38" t="s">
        <v>245</v>
      </c>
      <c r="B16826" s="15">
        <v>289000</v>
      </c>
      <c r="C16826" s="15">
        <v>2935950</v>
      </c>
    </row>
    <row r="16827" spans="1:3" x14ac:dyDescent="0.3">
      <c r="A16827" s="38" t="s">
        <v>247</v>
      </c>
      <c r="B16827" s="15">
        <v>272500</v>
      </c>
      <c r="C16827" s="15">
        <v>2663500</v>
      </c>
    </row>
    <row r="16828" spans="1:3" x14ac:dyDescent="0.3">
      <c r="A16828" s="38" t="s">
        <v>249</v>
      </c>
      <c r="B16828" s="15">
        <v>240000</v>
      </c>
      <c r="C16828" s="15">
        <v>2694040</v>
      </c>
    </row>
    <row r="16829" spans="1:3" x14ac:dyDescent="0.3">
      <c r="A16829" s="38" t="s">
        <v>251</v>
      </c>
      <c r="B16829" s="15">
        <v>438363</v>
      </c>
      <c r="C16829" s="15">
        <v>2084125</v>
      </c>
    </row>
    <row r="16830" spans="1:3" x14ac:dyDescent="0.3">
      <c r="A16830" s="38" t="s">
        <v>254</v>
      </c>
      <c r="B16830" s="15">
        <v>227000</v>
      </c>
      <c r="C16830" s="15">
        <v>5533081</v>
      </c>
    </row>
    <row r="16831" spans="1:3" x14ac:dyDescent="0.3">
      <c r="A16831" s="38" t="s">
        <v>257</v>
      </c>
      <c r="B16831" s="15">
        <v>247450</v>
      </c>
      <c r="C16831" s="15">
        <v>5089150</v>
      </c>
    </row>
    <row r="16832" spans="1:3" x14ac:dyDescent="0.3">
      <c r="A16832" s="38" t="s">
        <v>252</v>
      </c>
      <c r="B16832" s="15">
        <v>239900</v>
      </c>
      <c r="C16832" s="15">
        <v>5003800</v>
      </c>
    </row>
    <row r="16833" spans="1:3" x14ac:dyDescent="0.3">
      <c r="A16833" s="38" t="s">
        <v>255</v>
      </c>
      <c r="B16833" s="15">
        <v>237000</v>
      </c>
      <c r="C16833" s="15">
        <v>2775500</v>
      </c>
    </row>
    <row r="16834" spans="1:3" x14ac:dyDescent="0.3">
      <c r="A16834" s="38" t="s">
        <v>258</v>
      </c>
      <c r="B16834" s="15">
        <v>205000</v>
      </c>
      <c r="C16834" s="15">
        <v>3861618</v>
      </c>
    </row>
    <row r="16835" spans="1:3" x14ac:dyDescent="0.3">
      <c r="A16835" s="38" t="s">
        <v>260</v>
      </c>
      <c r="B16835" s="15">
        <v>199975</v>
      </c>
      <c r="C16835" s="15">
        <v>2850950</v>
      </c>
    </row>
    <row r="16836" spans="1:3" x14ac:dyDescent="0.3">
      <c r="A16836" s="38" t="s">
        <v>262</v>
      </c>
      <c r="B16836" s="15">
        <v>479992</v>
      </c>
      <c r="C16836" s="15">
        <v>3987562</v>
      </c>
    </row>
    <row r="16837" spans="1:3" x14ac:dyDescent="0.3">
      <c r="A16837" s="38" t="s">
        <v>263</v>
      </c>
      <c r="B16837" s="15">
        <v>546000</v>
      </c>
      <c r="C16837" s="15">
        <v>4134124</v>
      </c>
    </row>
    <row r="16838" spans="1:3" x14ac:dyDescent="0.3">
      <c r="A16838" s="35" t="s">
        <v>266</v>
      </c>
      <c r="B16838" s="15"/>
      <c r="C16838" s="15"/>
    </row>
    <row r="16839" spans="1:3" x14ac:dyDescent="0.3">
      <c r="A16839" s="38" t="s">
        <v>245</v>
      </c>
      <c r="B16839" s="15">
        <v>455000</v>
      </c>
      <c r="C16839" s="15">
        <v>2725900</v>
      </c>
    </row>
    <row r="16840" spans="1:3" x14ac:dyDescent="0.3">
      <c r="A16840" s="38" t="s">
        <v>247</v>
      </c>
      <c r="B16840" s="15">
        <v>200000</v>
      </c>
      <c r="C16840" s="15">
        <v>2523950</v>
      </c>
    </row>
    <row r="16841" spans="1:3" x14ac:dyDescent="0.3">
      <c r="A16841" s="38" t="s">
        <v>249</v>
      </c>
      <c r="B16841" s="15">
        <v>235000</v>
      </c>
      <c r="C16841" s="15">
        <v>4720055</v>
      </c>
    </row>
    <row r="16842" spans="1:3" x14ac:dyDescent="0.3">
      <c r="A16842" s="38" t="s">
        <v>251</v>
      </c>
      <c r="B16842" s="15">
        <v>529000</v>
      </c>
      <c r="C16842" s="15">
        <v>5485550</v>
      </c>
    </row>
    <row r="16843" spans="1:3" x14ac:dyDescent="0.3">
      <c r="A16843" s="38" t="s">
        <v>254</v>
      </c>
      <c r="B16843" s="15">
        <v>355500</v>
      </c>
      <c r="C16843" s="15">
        <v>4101100</v>
      </c>
    </row>
    <row r="16844" spans="1:3" x14ac:dyDescent="0.3">
      <c r="A16844" s="38" t="s">
        <v>257</v>
      </c>
      <c r="B16844" s="15">
        <v>182500</v>
      </c>
      <c r="C16844" s="15">
        <v>4091250</v>
      </c>
    </row>
    <row r="16845" spans="1:3" x14ac:dyDescent="0.3">
      <c r="A16845" s="38" t="s">
        <v>252</v>
      </c>
      <c r="B16845" s="15">
        <v>549523</v>
      </c>
      <c r="C16845" s="15">
        <v>4246061</v>
      </c>
    </row>
    <row r="16846" spans="1:3" x14ac:dyDescent="0.3">
      <c r="A16846" s="38" t="s">
        <v>255</v>
      </c>
      <c r="B16846" s="15">
        <v>571667</v>
      </c>
      <c r="C16846" s="15">
        <v>2883667</v>
      </c>
    </row>
    <row r="16847" spans="1:3" x14ac:dyDescent="0.3">
      <c r="A16847" s="38" t="s">
        <v>258</v>
      </c>
      <c r="B16847" s="15">
        <v>230000</v>
      </c>
      <c r="C16847" s="15">
        <v>3664450</v>
      </c>
    </row>
    <row r="16848" spans="1:3" x14ac:dyDescent="0.3">
      <c r="A16848" s="38" t="s">
        <v>260</v>
      </c>
      <c r="B16848" s="15">
        <v>478000</v>
      </c>
      <c r="C16848" s="15">
        <v>2488170</v>
      </c>
    </row>
    <row r="16849" spans="1:3" x14ac:dyDescent="0.3">
      <c r="A16849" s="38" t="s">
        <v>262</v>
      </c>
      <c r="B16849" s="15">
        <v>541130</v>
      </c>
      <c r="C16849" s="15">
        <v>1358980</v>
      </c>
    </row>
    <row r="16850" spans="1:3" x14ac:dyDescent="0.3">
      <c r="A16850" s="38" t="s">
        <v>263</v>
      </c>
      <c r="B16850" s="15">
        <v>193000</v>
      </c>
      <c r="C16850" s="15">
        <v>2807900</v>
      </c>
    </row>
    <row r="16851" spans="1:3" x14ac:dyDescent="0.3">
      <c r="A16851" s="35" t="s">
        <v>267</v>
      </c>
      <c r="B16851" s="15"/>
      <c r="C16851" s="15"/>
    </row>
    <row r="16852" spans="1:3" x14ac:dyDescent="0.3">
      <c r="A16852" s="38" t="s">
        <v>245</v>
      </c>
      <c r="B16852" s="15">
        <v>171450</v>
      </c>
      <c r="C16852" s="15">
        <v>1521800</v>
      </c>
    </row>
    <row r="16853" spans="1:3" x14ac:dyDescent="0.3">
      <c r="A16853" s="38" t="s">
        <v>247</v>
      </c>
      <c r="B16853" s="15">
        <v>437450</v>
      </c>
      <c r="C16853" s="15">
        <v>3140250</v>
      </c>
    </row>
    <row r="16854" spans="1:3" x14ac:dyDescent="0.3">
      <c r="A16854" s="38" t="s">
        <v>249</v>
      </c>
      <c r="B16854" s="15">
        <v>538425</v>
      </c>
      <c r="C16854" s="15">
        <v>4438950</v>
      </c>
    </row>
    <row r="16855" spans="1:3" x14ac:dyDescent="0.3">
      <c r="A16855" s="38" t="s">
        <v>251</v>
      </c>
      <c r="B16855" s="15">
        <v>498000</v>
      </c>
      <c r="C16855" s="15">
        <v>2203850</v>
      </c>
    </row>
    <row r="16856" spans="1:3" x14ac:dyDescent="0.3">
      <c r="A16856" s="38" t="s">
        <v>254</v>
      </c>
      <c r="B16856" s="15">
        <v>163000</v>
      </c>
      <c r="C16856" s="15">
        <v>3065145</v>
      </c>
    </row>
    <row r="16857" spans="1:3" x14ac:dyDescent="0.3">
      <c r="A16857" s="38" t="s">
        <v>257</v>
      </c>
      <c r="B16857" s="15">
        <v>413960</v>
      </c>
      <c r="C16857" s="15">
        <v>5969369</v>
      </c>
    </row>
    <row r="16858" spans="1:3" x14ac:dyDescent="0.3">
      <c r="A16858" s="38" t="s">
        <v>252</v>
      </c>
      <c r="B16858" s="15">
        <v>185000</v>
      </c>
      <c r="C16858" s="15">
        <v>4892800</v>
      </c>
    </row>
    <row r="16859" spans="1:3" x14ac:dyDescent="0.3">
      <c r="A16859" s="38" t="s">
        <v>255</v>
      </c>
      <c r="B16859" s="15">
        <v>173039</v>
      </c>
      <c r="C16859" s="15">
        <v>3463415</v>
      </c>
    </row>
    <row r="16860" spans="1:3" x14ac:dyDescent="0.3">
      <c r="A16860" s="38" t="s">
        <v>258</v>
      </c>
      <c r="B16860" s="15">
        <v>417500</v>
      </c>
      <c r="C16860" s="15">
        <v>3002627</v>
      </c>
    </row>
    <row r="16861" spans="1:3" x14ac:dyDescent="0.3">
      <c r="A16861" s="38" t="s">
        <v>260</v>
      </c>
      <c r="B16861" s="15">
        <v>172450</v>
      </c>
      <c r="C16861" s="15">
        <v>3755824</v>
      </c>
    </row>
    <row r="16862" spans="1:3" x14ac:dyDescent="0.3">
      <c r="A16862" s="38" t="s">
        <v>262</v>
      </c>
      <c r="B16862" s="15">
        <v>142450</v>
      </c>
      <c r="C16862" s="15">
        <v>2674200</v>
      </c>
    </row>
    <row r="16863" spans="1:3" x14ac:dyDescent="0.3">
      <c r="A16863" s="38" t="s">
        <v>263</v>
      </c>
      <c r="B16863" s="15">
        <v>165450</v>
      </c>
      <c r="C16863" s="15">
        <v>1634900</v>
      </c>
    </row>
    <row r="16864" spans="1:3" x14ac:dyDescent="0.3">
      <c r="A16864" s="35" t="s">
        <v>268</v>
      </c>
      <c r="B16864" s="15"/>
      <c r="C16864" s="15"/>
    </row>
    <row r="16865" spans="1:3" x14ac:dyDescent="0.3">
      <c r="A16865" s="38" t="s">
        <v>245</v>
      </c>
      <c r="B16865" s="15">
        <v>169750</v>
      </c>
      <c r="C16865" s="15">
        <v>2182525</v>
      </c>
    </row>
    <row r="16866" spans="1:3" x14ac:dyDescent="0.3">
      <c r="A16866" s="38" t="s">
        <v>247</v>
      </c>
      <c r="B16866" s="15">
        <v>145000</v>
      </c>
      <c r="C16866" s="15">
        <v>2013650</v>
      </c>
    </row>
    <row r="16867" spans="1:3" x14ac:dyDescent="0.3">
      <c r="A16867" s="38" t="s">
        <v>249</v>
      </c>
      <c r="B16867" s="15">
        <v>150000</v>
      </c>
      <c r="C16867" s="15">
        <v>2342649</v>
      </c>
    </row>
    <row r="16868" spans="1:3" x14ac:dyDescent="0.3">
      <c r="A16868" s="38" t="s">
        <v>251</v>
      </c>
      <c r="B16868" s="15">
        <v>141000</v>
      </c>
      <c r="C16868" s="15">
        <v>2946950</v>
      </c>
    </row>
    <row r="16869" spans="1:3" x14ac:dyDescent="0.3">
      <c r="A16869" s="38" t="s">
        <v>254</v>
      </c>
      <c r="B16869" s="15">
        <v>160000</v>
      </c>
      <c r="C16869" s="15">
        <v>3655050</v>
      </c>
    </row>
    <row r="16870" spans="1:3" x14ac:dyDescent="0.3">
      <c r="A16870" s="38" t="s">
        <v>257</v>
      </c>
      <c r="B16870" s="15">
        <v>199975</v>
      </c>
      <c r="C16870" s="15">
        <v>3360050</v>
      </c>
    </row>
    <row r="16871" spans="1:3" x14ac:dyDescent="0.3">
      <c r="A16871" s="38" t="s">
        <v>252</v>
      </c>
      <c r="B16871" s="15">
        <v>187950</v>
      </c>
      <c r="C16871" s="15">
        <v>3290750</v>
      </c>
    </row>
    <row r="16872" spans="1:3" x14ac:dyDescent="0.3">
      <c r="A16872" s="38" t="s">
        <v>255</v>
      </c>
      <c r="B16872" s="15">
        <v>385500</v>
      </c>
      <c r="C16872" s="15">
        <v>2094400</v>
      </c>
    </row>
    <row r="16873" spans="1:3" x14ac:dyDescent="0.3">
      <c r="A16873" s="38" t="s">
        <v>258</v>
      </c>
      <c r="B16873" s="15">
        <v>432450</v>
      </c>
      <c r="C16873" s="15">
        <v>3991900</v>
      </c>
    </row>
    <row r="16874" spans="1:3" x14ac:dyDescent="0.3">
      <c r="A16874" s="38" t="s">
        <v>260</v>
      </c>
      <c r="B16874" s="15">
        <v>415250</v>
      </c>
      <c r="C16874" s="15">
        <v>5185020</v>
      </c>
    </row>
    <row r="16875" spans="1:3" x14ac:dyDescent="0.3">
      <c r="A16875" s="38" t="s">
        <v>262</v>
      </c>
      <c r="B16875" s="15">
        <v>185000</v>
      </c>
      <c r="C16875" s="15">
        <v>2528254</v>
      </c>
    </row>
    <row r="16876" spans="1:3" x14ac:dyDescent="0.3">
      <c r="A16876" s="38" t="s">
        <v>263</v>
      </c>
      <c r="B16876" s="15">
        <v>182000</v>
      </c>
      <c r="C16876" s="15">
        <v>3195000</v>
      </c>
    </row>
    <row r="16877" spans="1:3" x14ac:dyDescent="0.3">
      <c r="A16877" s="35" t="s">
        <v>269</v>
      </c>
      <c r="B16877" s="15"/>
      <c r="C16877" s="15"/>
    </row>
    <row r="16878" spans="1:3" x14ac:dyDescent="0.3">
      <c r="A16878" s="38" t="s">
        <v>245</v>
      </c>
      <c r="B16878" s="15">
        <v>382700</v>
      </c>
      <c r="C16878" s="15">
        <v>2701450</v>
      </c>
    </row>
    <row r="16879" spans="1:3" x14ac:dyDescent="0.3">
      <c r="A16879" s="38" t="s">
        <v>247</v>
      </c>
      <c r="B16879" s="15">
        <v>204000</v>
      </c>
      <c r="C16879" s="15">
        <v>2687075</v>
      </c>
    </row>
    <row r="16880" spans="1:3" x14ac:dyDescent="0.3">
      <c r="A16880" s="38" t="s">
        <v>249</v>
      </c>
      <c r="B16880" s="15">
        <v>405000</v>
      </c>
      <c r="C16880" s="15">
        <v>4189001</v>
      </c>
    </row>
    <row r="16881" spans="1:3" x14ac:dyDescent="0.3">
      <c r="A16881" s="38" t="s">
        <v>251</v>
      </c>
      <c r="B16881" s="15">
        <v>407006</v>
      </c>
      <c r="C16881" s="15">
        <v>4976548</v>
      </c>
    </row>
    <row r="16882" spans="1:3" x14ac:dyDescent="0.3">
      <c r="A16882" s="38" t="s">
        <v>254</v>
      </c>
      <c r="B16882" s="15">
        <v>186500</v>
      </c>
      <c r="C16882" s="15">
        <v>1499500</v>
      </c>
    </row>
    <row r="16883" spans="1:3" x14ac:dyDescent="0.3">
      <c r="A16883" s="38" t="s">
        <v>257</v>
      </c>
      <c r="B16883" s="15">
        <v>230250</v>
      </c>
      <c r="C16883" s="15">
        <v>5114420</v>
      </c>
    </row>
    <row r="16884" spans="1:3" x14ac:dyDescent="0.3">
      <c r="A16884" s="38" t="s">
        <v>252</v>
      </c>
      <c r="B16884" s="15">
        <v>235500</v>
      </c>
      <c r="C16884" s="15">
        <v>3650860</v>
      </c>
    </row>
    <row r="16885" spans="1:3" x14ac:dyDescent="0.3">
      <c r="A16885" s="38" t="s">
        <v>255</v>
      </c>
      <c r="B16885" s="15">
        <v>227250</v>
      </c>
      <c r="C16885" s="15">
        <v>3638650</v>
      </c>
    </row>
    <row r="16886" spans="1:3" x14ac:dyDescent="0.3">
      <c r="A16886" s="38" t="s">
        <v>258</v>
      </c>
      <c r="B16886" s="15">
        <v>236000</v>
      </c>
      <c r="C16886" s="15">
        <v>1847600</v>
      </c>
    </row>
    <row r="16887" spans="1:3" x14ac:dyDescent="0.3">
      <c r="A16887" s="38" t="s">
        <v>260</v>
      </c>
      <c r="B16887" s="15">
        <v>437500</v>
      </c>
      <c r="C16887" s="15">
        <v>5648150</v>
      </c>
    </row>
    <row r="16888" spans="1:3" x14ac:dyDescent="0.3">
      <c r="A16888" s="38" t="s">
        <v>262</v>
      </c>
      <c r="B16888" s="15">
        <v>412450</v>
      </c>
      <c r="C16888" s="15">
        <v>6427900</v>
      </c>
    </row>
    <row r="16889" spans="1:3" x14ac:dyDescent="0.3">
      <c r="A16889" s="38" t="s">
        <v>263</v>
      </c>
      <c r="B16889" s="15">
        <v>449325</v>
      </c>
      <c r="C16889" s="15">
        <v>4892150</v>
      </c>
    </row>
    <row r="16890" spans="1:3" x14ac:dyDescent="0.3">
      <c r="A16890" s="35" t="s">
        <v>270</v>
      </c>
      <c r="B16890" s="15"/>
      <c r="C16890" s="15"/>
    </row>
    <row r="16891" spans="1:3" x14ac:dyDescent="0.3">
      <c r="A16891" s="38" t="s">
        <v>245</v>
      </c>
      <c r="B16891" s="15">
        <v>580000</v>
      </c>
      <c r="C16891" s="15">
        <v>3140765</v>
      </c>
    </row>
    <row r="16892" spans="1:3" x14ac:dyDescent="0.3">
      <c r="A16892" s="38" t="s">
        <v>247</v>
      </c>
      <c r="B16892" s="15">
        <v>230000</v>
      </c>
      <c r="C16892" s="15">
        <v>2569500</v>
      </c>
    </row>
    <row r="16893" spans="1:3" x14ac:dyDescent="0.3">
      <c r="A16893" s="38" t="s">
        <v>249</v>
      </c>
      <c r="B16893" s="15">
        <v>495000</v>
      </c>
      <c r="C16893" s="15">
        <v>2994300</v>
      </c>
    </row>
    <row r="16894" spans="1:3" x14ac:dyDescent="0.3">
      <c r="A16894" s="38" t="s">
        <v>251</v>
      </c>
      <c r="B16894" s="15">
        <v>229975</v>
      </c>
      <c r="C16894" s="15">
        <v>4813550</v>
      </c>
    </row>
    <row r="16895" spans="1:3" x14ac:dyDescent="0.3">
      <c r="A16895" s="38" t="s">
        <v>254</v>
      </c>
      <c r="B16895" s="15">
        <v>262675</v>
      </c>
      <c r="C16895" s="15">
        <v>5277300</v>
      </c>
    </row>
    <row r="16896" spans="1:3" x14ac:dyDescent="0.3">
      <c r="A16896" s="38" t="s">
        <v>257</v>
      </c>
      <c r="B16896" s="15">
        <v>237500</v>
      </c>
      <c r="C16896" s="15">
        <v>5256000</v>
      </c>
    </row>
    <row r="16897" spans="1:3" x14ac:dyDescent="0.3">
      <c r="A16897" s="38" t="s">
        <v>252</v>
      </c>
      <c r="B16897" s="15">
        <v>248250</v>
      </c>
      <c r="C16897" s="15">
        <v>5155900</v>
      </c>
    </row>
    <row r="16898" spans="1:3" x14ac:dyDescent="0.3">
      <c r="A16898" s="38" t="s">
        <v>255</v>
      </c>
      <c r="B16898" s="15">
        <v>260750</v>
      </c>
      <c r="C16898" s="15">
        <v>4810550</v>
      </c>
    </row>
    <row r="16899" spans="1:3" x14ac:dyDescent="0.3">
      <c r="A16899" s="38" t="s">
        <v>258</v>
      </c>
      <c r="B16899" s="15">
        <v>258750</v>
      </c>
      <c r="C16899" s="15">
        <v>6318986</v>
      </c>
    </row>
    <row r="16900" spans="1:3" x14ac:dyDescent="0.3">
      <c r="A16900" s="38" t="s">
        <v>260</v>
      </c>
      <c r="B16900" s="15">
        <v>286500</v>
      </c>
      <c r="C16900" s="15">
        <v>3960575</v>
      </c>
    </row>
    <row r="16901" spans="1:3" x14ac:dyDescent="0.3">
      <c r="A16901" s="38" t="s">
        <v>262</v>
      </c>
      <c r="B16901" s="15">
        <v>256000</v>
      </c>
      <c r="C16901" s="15">
        <v>4928900</v>
      </c>
    </row>
    <row r="16902" spans="1:3" x14ac:dyDescent="0.3">
      <c r="A16902" s="38" t="s">
        <v>263</v>
      </c>
      <c r="B16902" s="15">
        <v>284850</v>
      </c>
      <c r="C16902" s="15">
        <v>6920617</v>
      </c>
    </row>
    <row r="16903" spans="1:3" x14ac:dyDescent="0.3">
      <c r="A16903" s="35" t="s">
        <v>271</v>
      </c>
      <c r="B16903" s="15"/>
      <c r="C16903" s="15"/>
    </row>
    <row r="16904" spans="1:3" x14ac:dyDescent="0.3">
      <c r="A16904" s="38" t="s">
        <v>245</v>
      </c>
      <c r="B16904" s="15">
        <v>265000</v>
      </c>
      <c r="C16904" s="15">
        <v>4223007</v>
      </c>
    </row>
    <row r="16905" spans="1:3" x14ac:dyDescent="0.3">
      <c r="A16905" s="38" t="s">
        <v>247</v>
      </c>
      <c r="B16905" s="15">
        <v>265000</v>
      </c>
      <c r="C16905" s="15">
        <v>4928589</v>
      </c>
    </row>
    <row r="16906" spans="1:3" x14ac:dyDescent="0.3">
      <c r="A16906" s="38" t="s">
        <v>249</v>
      </c>
      <c r="B16906" s="15">
        <v>255000</v>
      </c>
      <c r="C16906" s="15">
        <v>3394400</v>
      </c>
    </row>
    <row r="16907" spans="1:3" x14ac:dyDescent="0.3">
      <c r="A16907" s="38" t="s">
        <v>251</v>
      </c>
      <c r="B16907" s="15">
        <v>251000</v>
      </c>
      <c r="C16907" s="15">
        <v>6625050</v>
      </c>
    </row>
    <row r="16908" spans="1:3" x14ac:dyDescent="0.3">
      <c r="A16908" s="38" t="s">
        <v>254</v>
      </c>
      <c r="B16908" s="15">
        <v>581301</v>
      </c>
      <c r="C16908" s="15">
        <v>5191301</v>
      </c>
    </row>
    <row r="16909" spans="1:3" x14ac:dyDescent="0.3">
      <c r="A16909" s="38" t="s">
        <v>257</v>
      </c>
      <c r="B16909" s="15">
        <v>396300</v>
      </c>
      <c r="C16909" s="15">
        <v>10041725</v>
      </c>
    </row>
    <row r="16910" spans="1:3" x14ac:dyDescent="0.3">
      <c r="A16910" s="38" t="s">
        <v>252</v>
      </c>
      <c r="B16910" s="15">
        <v>672000</v>
      </c>
      <c r="C16910" s="15">
        <v>10209900</v>
      </c>
    </row>
    <row r="16911" spans="1:3" x14ac:dyDescent="0.3">
      <c r="A16911" s="38" t="s">
        <v>255</v>
      </c>
      <c r="B16911" s="15">
        <v>655750</v>
      </c>
      <c r="C16911" s="15">
        <v>7366650</v>
      </c>
    </row>
    <row r="16912" spans="1:3" x14ac:dyDescent="0.3">
      <c r="A16912" s="38" t="s">
        <v>258</v>
      </c>
      <c r="B16912" s="15">
        <v>645250</v>
      </c>
      <c r="C16912" s="15">
        <v>7406668</v>
      </c>
    </row>
    <row r="16913" spans="1:3" x14ac:dyDescent="0.3">
      <c r="A16913" s="38" t="s">
        <v>260</v>
      </c>
      <c r="B16913" s="15">
        <v>284500</v>
      </c>
      <c r="C16913" s="15">
        <v>6074701</v>
      </c>
    </row>
    <row r="16914" spans="1:3" x14ac:dyDescent="0.3">
      <c r="A16914" s="38" t="s">
        <v>262</v>
      </c>
      <c r="B16914" s="15">
        <v>297875</v>
      </c>
      <c r="C16914" s="15">
        <v>6623430</v>
      </c>
    </row>
    <row r="16915" spans="1:3" x14ac:dyDescent="0.3">
      <c r="A16915" s="38" t="s">
        <v>263</v>
      </c>
      <c r="B16915" s="15">
        <v>285000</v>
      </c>
      <c r="C16915" s="15">
        <v>4894200</v>
      </c>
    </row>
    <row r="16916" spans="1:3" x14ac:dyDescent="0.3">
      <c r="A16916" s="35" t="s">
        <v>272</v>
      </c>
      <c r="B16916" s="15"/>
      <c r="C16916" s="15"/>
    </row>
    <row r="16917" spans="1:3" x14ac:dyDescent="0.3">
      <c r="A16917" s="38" t="s">
        <v>245</v>
      </c>
      <c r="B16917" s="15">
        <v>523000</v>
      </c>
      <c r="C16917" s="15">
        <v>4007900</v>
      </c>
    </row>
    <row r="16918" spans="1:3" x14ac:dyDescent="0.3">
      <c r="A16918" s="38" t="s">
        <v>247</v>
      </c>
      <c r="B16918" s="15">
        <v>276000</v>
      </c>
      <c r="C16918" s="15">
        <v>3942261</v>
      </c>
    </row>
    <row r="16919" spans="1:3" x14ac:dyDescent="0.3">
      <c r="A16919" s="38" t="s">
        <v>249</v>
      </c>
      <c r="B16919" s="15">
        <v>318525</v>
      </c>
      <c r="C16919" s="15">
        <v>8769850</v>
      </c>
    </row>
    <row r="16920" spans="1:3" x14ac:dyDescent="0.3">
      <c r="A16920" s="38" t="s">
        <v>251</v>
      </c>
      <c r="B16920" s="15">
        <v>271150</v>
      </c>
      <c r="C16920" s="15">
        <v>6492375</v>
      </c>
    </row>
    <row r="16921" spans="1:3" x14ac:dyDescent="0.3">
      <c r="A16921" s="38" t="s">
        <v>254</v>
      </c>
      <c r="B16921" s="15">
        <v>279000</v>
      </c>
      <c r="C16921" s="15">
        <v>7601225</v>
      </c>
    </row>
    <row r="16922" spans="1:3" x14ac:dyDescent="0.3">
      <c r="A16922" s="38" t="s">
        <v>257</v>
      </c>
      <c r="B16922" s="15">
        <v>300000</v>
      </c>
      <c r="C16922" s="15">
        <v>7714115</v>
      </c>
    </row>
    <row r="16923" spans="1:3" x14ac:dyDescent="0.3">
      <c r="A16923" s="38" t="s">
        <v>252</v>
      </c>
      <c r="B16923" s="15">
        <v>282500</v>
      </c>
      <c r="C16923" s="15">
        <v>10118450</v>
      </c>
    </row>
    <row r="16924" spans="1:3" x14ac:dyDescent="0.3">
      <c r="A16924" s="38" t="s">
        <v>255</v>
      </c>
      <c r="B16924" s="15">
        <v>305500</v>
      </c>
      <c r="C16924" s="15">
        <v>10940650</v>
      </c>
    </row>
    <row r="16925" spans="1:3" x14ac:dyDescent="0.3">
      <c r="A16925" s="38" t="s">
        <v>258</v>
      </c>
      <c r="B16925" s="15">
        <v>296500</v>
      </c>
      <c r="C16925" s="15">
        <v>9613885</v>
      </c>
    </row>
    <row r="16926" spans="1:3" x14ac:dyDescent="0.3">
      <c r="A16926" s="38" t="s">
        <v>260</v>
      </c>
      <c r="B16926" s="15">
        <v>301000</v>
      </c>
      <c r="C16926" s="15">
        <v>6067115</v>
      </c>
    </row>
    <row r="16927" spans="1:3" x14ac:dyDescent="0.3">
      <c r="A16927" s="38" t="s">
        <v>262</v>
      </c>
      <c r="B16927" s="15">
        <v>290000</v>
      </c>
      <c r="C16927" s="15">
        <v>7026655</v>
      </c>
    </row>
    <row r="16928" spans="1:3" x14ac:dyDescent="0.3">
      <c r="A16928" s="38" t="s">
        <v>263</v>
      </c>
      <c r="B16928" s="15">
        <v>319500</v>
      </c>
      <c r="C16928" s="15">
        <v>8785950</v>
      </c>
    </row>
    <row r="16929" spans="1:3" x14ac:dyDescent="0.3">
      <c r="A16929" s="35" t="s">
        <v>273</v>
      </c>
      <c r="B16929" s="15"/>
      <c r="C16929" s="15"/>
    </row>
    <row r="16930" spans="1:3" x14ac:dyDescent="0.3">
      <c r="A16930" s="38" t="s">
        <v>245</v>
      </c>
      <c r="B16930" s="15">
        <v>299000</v>
      </c>
      <c r="C16930" s="15">
        <v>5722500</v>
      </c>
    </row>
    <row r="16931" spans="1:3" x14ac:dyDescent="0.3">
      <c r="A16931" s="38" t="s">
        <v>247</v>
      </c>
      <c r="B16931" s="15">
        <v>355000</v>
      </c>
      <c r="C16931" s="15">
        <v>6347625</v>
      </c>
    </row>
    <row r="16932" spans="1:3" x14ac:dyDescent="0.3">
      <c r="A16932" s="38" t="s">
        <v>249</v>
      </c>
      <c r="B16932" s="15">
        <v>732180</v>
      </c>
      <c r="C16932" s="15">
        <v>7108380</v>
      </c>
    </row>
    <row r="16933" spans="1:3" x14ac:dyDescent="0.3">
      <c r="A16933" s="38" t="s">
        <v>251</v>
      </c>
      <c r="B16933" s="15">
        <v>335000</v>
      </c>
      <c r="C16933" s="15">
        <v>7266940</v>
      </c>
    </row>
    <row r="16934" spans="1:3" x14ac:dyDescent="0.3">
      <c r="A16934" s="38" t="s">
        <v>254</v>
      </c>
      <c r="B16934" s="15">
        <v>372500</v>
      </c>
      <c r="C16934" s="15">
        <v>10207474</v>
      </c>
    </row>
    <row r="16935" spans="1:3" x14ac:dyDescent="0.3">
      <c r="A16935" s="38" t="s">
        <v>257</v>
      </c>
      <c r="B16935" s="15">
        <v>369250</v>
      </c>
      <c r="C16935" s="15">
        <v>14331295</v>
      </c>
    </row>
    <row r="16936" spans="1:3" x14ac:dyDescent="0.3">
      <c r="A16936" s="38" t="s">
        <v>252</v>
      </c>
      <c r="B16936" s="15">
        <v>315950</v>
      </c>
      <c r="C16936" s="15">
        <v>7868849</v>
      </c>
    </row>
    <row r="16937" spans="1:3" x14ac:dyDescent="0.3">
      <c r="A16937" s="38" t="s">
        <v>255</v>
      </c>
      <c r="B16937" s="15">
        <v>367000</v>
      </c>
      <c r="C16937" s="15">
        <v>10750450</v>
      </c>
    </row>
    <row r="16938" spans="1:3" x14ac:dyDescent="0.3">
      <c r="A16938" s="38" t="s">
        <v>258</v>
      </c>
      <c r="B16938" s="15">
        <v>713450</v>
      </c>
      <c r="C16938" s="15">
        <v>10661638</v>
      </c>
    </row>
    <row r="16939" spans="1:3" x14ac:dyDescent="0.3">
      <c r="A16939" s="38" t="s">
        <v>260</v>
      </c>
      <c r="B16939" s="15">
        <v>337450</v>
      </c>
      <c r="C16939" s="15">
        <v>11027343</v>
      </c>
    </row>
    <row r="16940" spans="1:3" x14ac:dyDescent="0.3">
      <c r="A16940" s="38" t="s">
        <v>262</v>
      </c>
      <c r="B16940" s="15">
        <v>324000</v>
      </c>
      <c r="C16940" s="15">
        <v>5983900</v>
      </c>
    </row>
    <row r="16941" spans="1:3" x14ac:dyDescent="0.3">
      <c r="A16941" s="38" t="s">
        <v>263</v>
      </c>
      <c r="B16941" s="15">
        <v>341000</v>
      </c>
      <c r="C16941" s="15">
        <v>4399129</v>
      </c>
    </row>
    <row r="16942" spans="1:3" x14ac:dyDescent="0.3">
      <c r="A16942" s="35" t="s">
        <v>274</v>
      </c>
      <c r="B16942" s="15"/>
      <c r="C16942" s="15"/>
    </row>
    <row r="16943" spans="1:3" x14ac:dyDescent="0.3">
      <c r="A16943" s="38" t="s">
        <v>245</v>
      </c>
      <c r="B16943" s="15">
        <v>329900</v>
      </c>
      <c r="C16943" s="15">
        <v>5782350</v>
      </c>
    </row>
    <row r="16944" spans="1:3" x14ac:dyDescent="0.3">
      <c r="A16944" s="38" t="s">
        <v>247</v>
      </c>
      <c r="B16944" s="15">
        <v>324950</v>
      </c>
      <c r="C16944" s="15">
        <v>3732450</v>
      </c>
    </row>
    <row r="16945" spans="1:3" x14ac:dyDescent="0.3">
      <c r="A16945" s="38" t="s">
        <v>249</v>
      </c>
      <c r="B16945" s="15">
        <v>360000</v>
      </c>
      <c r="C16945" s="15">
        <v>9088325</v>
      </c>
    </row>
    <row r="16946" spans="1:3" x14ac:dyDescent="0.3">
      <c r="A16946" s="38" t="s">
        <v>251</v>
      </c>
      <c r="B16946" s="15">
        <v>385238</v>
      </c>
      <c r="C16946" s="15">
        <v>6306825</v>
      </c>
    </row>
    <row r="16947" spans="1:3" x14ac:dyDescent="0.3">
      <c r="A16947" s="38" t="s">
        <v>254</v>
      </c>
      <c r="B16947" s="15">
        <v>435000</v>
      </c>
      <c r="C16947" s="15">
        <v>10301900</v>
      </c>
    </row>
    <row r="16948" spans="1:3" x14ac:dyDescent="0.3">
      <c r="A16948" s="38" t="s">
        <v>257</v>
      </c>
      <c r="B16948" s="15">
        <v>404000</v>
      </c>
      <c r="C16948" s="15">
        <v>9551620</v>
      </c>
    </row>
    <row r="16949" spans="1:3" x14ac:dyDescent="0.3">
      <c r="A16949" s="38" t="s">
        <v>252</v>
      </c>
      <c r="B16949" s="15">
        <v>350000</v>
      </c>
      <c r="C16949" s="15">
        <v>10812850</v>
      </c>
    </row>
    <row r="16950" spans="1:3" x14ac:dyDescent="0.3">
      <c r="A16950" s="38" t="s">
        <v>255</v>
      </c>
      <c r="B16950" s="15">
        <v>345000</v>
      </c>
      <c r="C16950" s="15">
        <v>9415341</v>
      </c>
    </row>
    <row r="16951" spans="1:3" x14ac:dyDescent="0.3">
      <c r="A16951" s="38" t="s">
        <v>258</v>
      </c>
      <c r="B16951" s="15">
        <v>351450</v>
      </c>
      <c r="C16951" s="15">
        <v>6124850</v>
      </c>
    </row>
    <row r="16952" spans="1:3" x14ac:dyDescent="0.3">
      <c r="A16952" s="38" t="s">
        <v>260</v>
      </c>
      <c r="B16952" s="15">
        <v>358500</v>
      </c>
      <c r="C16952" s="15">
        <v>9630400</v>
      </c>
    </row>
    <row r="16953" spans="1:3" x14ac:dyDescent="0.3">
      <c r="A16953" s="38" t="s">
        <v>262</v>
      </c>
      <c r="B16953" s="15">
        <v>375000</v>
      </c>
      <c r="C16953" s="15">
        <v>9337600</v>
      </c>
    </row>
    <row r="16954" spans="1:3" x14ac:dyDescent="0.3">
      <c r="A16954" s="38" t="s">
        <v>263</v>
      </c>
      <c r="B16954" s="15">
        <v>356000</v>
      </c>
      <c r="C16954" s="15">
        <v>4883950</v>
      </c>
    </row>
    <row r="16955" spans="1:3" x14ac:dyDescent="0.3">
      <c r="A16955" s="35" t="s">
        <v>275</v>
      </c>
      <c r="B16955" s="15"/>
      <c r="C16955" s="15"/>
    </row>
    <row r="16956" spans="1:3" x14ac:dyDescent="0.3">
      <c r="A16956" s="38" t="s">
        <v>245</v>
      </c>
      <c r="B16956" s="15">
        <v>420000</v>
      </c>
      <c r="C16956" s="15">
        <v>4303995</v>
      </c>
    </row>
    <row r="16957" spans="1:3" x14ac:dyDescent="0.3">
      <c r="A16957" s="38" t="s">
        <v>247</v>
      </c>
      <c r="B16957" s="15">
        <v>364000</v>
      </c>
      <c r="C16957" s="15">
        <v>6046890</v>
      </c>
    </row>
    <row r="16958" spans="1:3" x14ac:dyDescent="0.3">
      <c r="A16958" s="38" t="s">
        <v>249</v>
      </c>
      <c r="B16958" s="15">
        <v>388500</v>
      </c>
      <c r="C16958" s="15">
        <v>4209449</v>
      </c>
    </row>
    <row r="16959" spans="1:3" x14ac:dyDescent="0.3">
      <c r="A16959" s="38" t="s">
        <v>251</v>
      </c>
      <c r="B16959" s="15">
        <v>360000</v>
      </c>
      <c r="C16959" s="15">
        <v>7189475</v>
      </c>
    </row>
    <row r="16960" spans="1:3" x14ac:dyDescent="0.3">
      <c r="A16960" s="38" t="s">
        <v>254</v>
      </c>
      <c r="B16960" s="15">
        <v>372500</v>
      </c>
      <c r="C16960" s="15">
        <v>4765300</v>
      </c>
    </row>
    <row r="16961" spans="1:3" x14ac:dyDescent="0.3">
      <c r="A16961" s="38" t="s">
        <v>257</v>
      </c>
      <c r="B16961" s="15">
        <v>402500</v>
      </c>
      <c r="C16961" s="15">
        <v>8625950</v>
      </c>
    </row>
    <row r="16962" spans="1:3" x14ac:dyDescent="0.3">
      <c r="A16962" s="38" t="s">
        <v>252</v>
      </c>
      <c r="B16962" s="15">
        <v>376900</v>
      </c>
      <c r="C16962" s="15">
        <v>7627200</v>
      </c>
    </row>
    <row r="16963" spans="1:3" x14ac:dyDescent="0.3">
      <c r="A16963" s="38" t="s">
        <v>255</v>
      </c>
      <c r="B16963" s="15">
        <v>400000</v>
      </c>
      <c r="C16963" s="15">
        <v>10006440</v>
      </c>
    </row>
    <row r="16964" spans="1:3" x14ac:dyDescent="0.3">
      <c r="A16964" s="38" t="s">
        <v>258</v>
      </c>
      <c r="B16964" s="15">
        <v>405500</v>
      </c>
      <c r="C16964" s="15">
        <v>6588950</v>
      </c>
    </row>
    <row r="16965" spans="1:3" x14ac:dyDescent="0.3">
      <c r="A16965" s="38" t="s">
        <v>260</v>
      </c>
      <c r="B16965" s="15">
        <v>794900</v>
      </c>
      <c r="C16965" s="15">
        <v>11530100</v>
      </c>
    </row>
    <row r="16966" spans="1:3" x14ac:dyDescent="0.3">
      <c r="A16966" s="38" t="s">
        <v>262</v>
      </c>
      <c r="B16966" s="15">
        <v>436500</v>
      </c>
      <c r="C16966" s="15">
        <v>8799780</v>
      </c>
    </row>
    <row r="16967" spans="1:3" x14ac:dyDescent="0.3">
      <c r="A16967" s="14">
        <v>114</v>
      </c>
      <c r="B16967" s="15">
        <v>1223850</v>
      </c>
      <c r="C16967" s="15">
        <v>1223850</v>
      </c>
    </row>
    <row r="16968" spans="1:3" x14ac:dyDescent="0.3">
      <c r="A16968" s="35" t="s">
        <v>259</v>
      </c>
      <c r="B16968" s="15"/>
      <c r="C16968" s="15"/>
    </row>
    <row r="16969" spans="1:3" x14ac:dyDescent="0.3">
      <c r="A16969" s="38" t="s">
        <v>245</v>
      </c>
      <c r="B16969" s="15"/>
      <c r="C16969" s="15">
        <v>0</v>
      </c>
    </row>
    <row r="16970" spans="1:3" x14ac:dyDescent="0.3">
      <c r="A16970" s="38" t="s">
        <v>247</v>
      </c>
      <c r="B16970" s="15"/>
      <c r="C16970" s="15">
        <v>0</v>
      </c>
    </row>
    <row r="16971" spans="1:3" x14ac:dyDescent="0.3">
      <c r="A16971" s="38" t="s">
        <v>249</v>
      </c>
      <c r="B16971" s="15"/>
      <c r="C16971" s="15">
        <v>0</v>
      </c>
    </row>
    <row r="16972" spans="1:3" x14ac:dyDescent="0.3">
      <c r="A16972" s="38" t="s">
        <v>251</v>
      </c>
      <c r="B16972" s="15"/>
      <c r="C16972" s="15">
        <v>0</v>
      </c>
    </row>
    <row r="16973" spans="1:3" x14ac:dyDescent="0.3">
      <c r="A16973" s="38" t="s">
        <v>254</v>
      </c>
      <c r="B16973" s="15"/>
      <c r="C16973" s="15">
        <v>0</v>
      </c>
    </row>
    <row r="16974" spans="1:3" x14ac:dyDescent="0.3">
      <c r="A16974" s="38" t="s">
        <v>257</v>
      </c>
      <c r="B16974" s="15"/>
      <c r="C16974" s="15">
        <v>0</v>
      </c>
    </row>
    <row r="16975" spans="1:3" x14ac:dyDescent="0.3">
      <c r="A16975" s="38" t="s">
        <v>252</v>
      </c>
      <c r="B16975" s="15"/>
      <c r="C16975" s="15">
        <v>0</v>
      </c>
    </row>
    <row r="16976" spans="1:3" x14ac:dyDescent="0.3">
      <c r="A16976" s="38" t="s">
        <v>255</v>
      </c>
      <c r="B16976" s="15"/>
      <c r="C16976" s="15">
        <v>0</v>
      </c>
    </row>
    <row r="16977" spans="1:3" x14ac:dyDescent="0.3">
      <c r="A16977" s="38" t="s">
        <v>258</v>
      </c>
      <c r="B16977" s="15"/>
      <c r="C16977" s="15">
        <v>0</v>
      </c>
    </row>
    <row r="16978" spans="1:3" x14ac:dyDescent="0.3">
      <c r="A16978" s="38" t="s">
        <v>260</v>
      </c>
      <c r="B16978" s="15"/>
      <c r="C16978" s="15">
        <v>0</v>
      </c>
    </row>
    <row r="16979" spans="1:3" x14ac:dyDescent="0.3">
      <c r="A16979" s="38" t="s">
        <v>262</v>
      </c>
      <c r="B16979" s="15"/>
      <c r="C16979" s="15">
        <v>0</v>
      </c>
    </row>
    <row r="16980" spans="1:3" x14ac:dyDescent="0.3">
      <c r="A16980" s="38" t="s">
        <v>263</v>
      </c>
      <c r="B16980" s="15"/>
      <c r="C16980" s="15">
        <v>0</v>
      </c>
    </row>
    <row r="16981" spans="1:3" x14ac:dyDescent="0.3">
      <c r="A16981" s="35" t="s">
        <v>265</v>
      </c>
      <c r="B16981" s="15"/>
      <c r="C16981" s="15"/>
    </row>
    <row r="16982" spans="1:3" x14ac:dyDescent="0.3">
      <c r="A16982" s="38" t="s">
        <v>245</v>
      </c>
      <c r="B16982" s="15"/>
      <c r="C16982" s="15">
        <v>0</v>
      </c>
    </row>
    <row r="16983" spans="1:3" x14ac:dyDescent="0.3">
      <c r="A16983" s="38" t="s">
        <v>247</v>
      </c>
      <c r="B16983" s="15"/>
      <c r="C16983" s="15">
        <v>0</v>
      </c>
    </row>
    <row r="16984" spans="1:3" x14ac:dyDescent="0.3">
      <c r="A16984" s="38" t="s">
        <v>249</v>
      </c>
      <c r="B16984" s="15"/>
      <c r="C16984" s="15">
        <v>0</v>
      </c>
    </row>
    <row r="16985" spans="1:3" x14ac:dyDescent="0.3">
      <c r="A16985" s="38" t="s">
        <v>251</v>
      </c>
      <c r="B16985" s="15">
        <v>239950</v>
      </c>
      <c r="C16985" s="15">
        <v>239950</v>
      </c>
    </row>
    <row r="16986" spans="1:3" x14ac:dyDescent="0.3">
      <c r="A16986" s="38" t="s">
        <v>254</v>
      </c>
      <c r="B16986" s="15"/>
      <c r="C16986" s="15">
        <v>0</v>
      </c>
    </row>
    <row r="16987" spans="1:3" x14ac:dyDescent="0.3">
      <c r="A16987" s="38" t="s">
        <v>257</v>
      </c>
      <c r="B16987" s="15"/>
      <c r="C16987" s="15">
        <v>0</v>
      </c>
    </row>
    <row r="16988" spans="1:3" x14ac:dyDescent="0.3">
      <c r="A16988" s="38" t="s">
        <v>252</v>
      </c>
      <c r="B16988" s="15"/>
      <c r="C16988" s="15">
        <v>0</v>
      </c>
    </row>
    <row r="16989" spans="1:3" x14ac:dyDescent="0.3">
      <c r="A16989" s="38" t="s">
        <v>255</v>
      </c>
      <c r="B16989" s="15"/>
      <c r="C16989" s="15">
        <v>0</v>
      </c>
    </row>
    <row r="16990" spans="1:3" x14ac:dyDescent="0.3">
      <c r="A16990" s="38" t="s">
        <v>258</v>
      </c>
      <c r="B16990" s="15"/>
      <c r="C16990" s="15">
        <v>0</v>
      </c>
    </row>
    <row r="16991" spans="1:3" x14ac:dyDescent="0.3">
      <c r="A16991" s="38" t="s">
        <v>260</v>
      </c>
      <c r="B16991" s="15"/>
      <c r="C16991" s="15">
        <v>0</v>
      </c>
    </row>
    <row r="16992" spans="1:3" x14ac:dyDescent="0.3">
      <c r="A16992" s="38" t="s">
        <v>262</v>
      </c>
      <c r="B16992" s="15"/>
      <c r="C16992" s="15">
        <v>0</v>
      </c>
    </row>
    <row r="16993" spans="1:3" x14ac:dyDescent="0.3">
      <c r="A16993" s="38" t="s">
        <v>263</v>
      </c>
      <c r="B16993" s="15"/>
      <c r="C16993" s="15">
        <v>0</v>
      </c>
    </row>
    <row r="16994" spans="1:3" x14ac:dyDescent="0.3">
      <c r="A16994" s="35" t="s">
        <v>244</v>
      </c>
      <c r="B16994" s="15"/>
      <c r="C16994" s="15"/>
    </row>
    <row r="16995" spans="1:3" x14ac:dyDescent="0.3">
      <c r="A16995" s="38" t="s">
        <v>245</v>
      </c>
      <c r="B16995" s="15"/>
      <c r="C16995" s="15">
        <v>0</v>
      </c>
    </row>
    <row r="16996" spans="1:3" x14ac:dyDescent="0.3">
      <c r="A16996" s="38" t="s">
        <v>247</v>
      </c>
      <c r="B16996" s="15"/>
      <c r="C16996" s="15">
        <v>0</v>
      </c>
    </row>
    <row r="16997" spans="1:3" x14ac:dyDescent="0.3">
      <c r="A16997" s="38" t="s">
        <v>249</v>
      </c>
      <c r="B16997" s="15"/>
      <c r="C16997" s="15">
        <v>0</v>
      </c>
    </row>
    <row r="16998" spans="1:3" x14ac:dyDescent="0.3">
      <c r="A16998" s="38" t="s">
        <v>251</v>
      </c>
      <c r="B16998" s="15"/>
      <c r="C16998" s="15">
        <v>0</v>
      </c>
    </row>
    <row r="16999" spans="1:3" x14ac:dyDescent="0.3">
      <c r="A16999" s="38" t="s">
        <v>254</v>
      </c>
      <c r="B16999" s="15"/>
      <c r="C16999" s="15">
        <v>0</v>
      </c>
    </row>
    <row r="17000" spans="1:3" x14ac:dyDescent="0.3">
      <c r="A17000" s="38" t="s">
        <v>257</v>
      </c>
      <c r="B17000" s="15"/>
      <c r="C17000" s="15">
        <v>0</v>
      </c>
    </row>
    <row r="17001" spans="1:3" x14ac:dyDescent="0.3">
      <c r="A17001" s="38" t="s">
        <v>252</v>
      </c>
      <c r="B17001" s="15">
        <v>269900</v>
      </c>
      <c r="C17001" s="15">
        <v>269900</v>
      </c>
    </row>
    <row r="17002" spans="1:3" x14ac:dyDescent="0.3">
      <c r="A17002" s="38" t="s">
        <v>255</v>
      </c>
      <c r="B17002" s="15"/>
      <c r="C17002" s="15">
        <v>0</v>
      </c>
    </row>
    <row r="17003" spans="1:3" x14ac:dyDescent="0.3">
      <c r="A17003" s="38" t="s">
        <v>258</v>
      </c>
      <c r="B17003" s="15"/>
      <c r="C17003" s="15">
        <v>0</v>
      </c>
    </row>
    <row r="17004" spans="1:3" x14ac:dyDescent="0.3">
      <c r="A17004" s="38" t="s">
        <v>260</v>
      </c>
      <c r="B17004" s="15"/>
      <c r="C17004" s="15">
        <v>0</v>
      </c>
    </row>
    <row r="17005" spans="1:3" x14ac:dyDescent="0.3">
      <c r="A17005" s="38" t="s">
        <v>262</v>
      </c>
      <c r="B17005" s="15"/>
      <c r="C17005" s="15">
        <v>0</v>
      </c>
    </row>
    <row r="17006" spans="1:3" x14ac:dyDescent="0.3">
      <c r="A17006" s="38" t="s">
        <v>263</v>
      </c>
      <c r="B17006" s="15"/>
      <c r="C17006" s="15">
        <v>0</v>
      </c>
    </row>
    <row r="17007" spans="1:3" x14ac:dyDescent="0.3">
      <c r="A17007" s="35" t="s">
        <v>256</v>
      </c>
      <c r="B17007" s="15"/>
      <c r="C17007" s="15"/>
    </row>
    <row r="17008" spans="1:3" x14ac:dyDescent="0.3">
      <c r="A17008" s="38" t="s">
        <v>245</v>
      </c>
      <c r="B17008" s="15"/>
      <c r="C17008" s="15">
        <v>0</v>
      </c>
    </row>
    <row r="17009" spans="1:3" x14ac:dyDescent="0.3">
      <c r="A17009" s="38" t="s">
        <v>247</v>
      </c>
      <c r="B17009" s="15"/>
      <c r="C17009" s="15">
        <v>0</v>
      </c>
    </row>
    <row r="17010" spans="1:3" x14ac:dyDescent="0.3">
      <c r="A17010" s="38" t="s">
        <v>249</v>
      </c>
      <c r="B17010" s="15"/>
      <c r="C17010" s="15">
        <v>0</v>
      </c>
    </row>
    <row r="17011" spans="1:3" x14ac:dyDescent="0.3">
      <c r="A17011" s="38" t="s">
        <v>251</v>
      </c>
      <c r="B17011" s="15"/>
      <c r="C17011" s="15">
        <v>0</v>
      </c>
    </row>
    <row r="17012" spans="1:3" x14ac:dyDescent="0.3">
      <c r="A17012" s="38" t="s">
        <v>254</v>
      </c>
      <c r="B17012" s="15"/>
      <c r="C17012" s="15">
        <v>0</v>
      </c>
    </row>
    <row r="17013" spans="1:3" x14ac:dyDescent="0.3">
      <c r="A17013" s="38" t="s">
        <v>257</v>
      </c>
      <c r="B17013" s="15"/>
      <c r="C17013" s="15">
        <v>0</v>
      </c>
    </row>
    <row r="17014" spans="1:3" x14ac:dyDescent="0.3">
      <c r="A17014" s="38" t="s">
        <v>252</v>
      </c>
      <c r="B17014" s="15"/>
      <c r="C17014" s="15">
        <v>0</v>
      </c>
    </row>
    <row r="17015" spans="1:3" x14ac:dyDescent="0.3">
      <c r="A17015" s="38" t="s">
        <v>255</v>
      </c>
      <c r="B17015" s="15"/>
      <c r="C17015" s="15">
        <v>0</v>
      </c>
    </row>
    <row r="17016" spans="1:3" x14ac:dyDescent="0.3">
      <c r="A17016" s="38" t="s">
        <v>258</v>
      </c>
      <c r="B17016" s="15"/>
      <c r="C17016" s="15">
        <v>0</v>
      </c>
    </row>
    <row r="17017" spans="1:3" x14ac:dyDescent="0.3">
      <c r="A17017" s="38" t="s">
        <v>260</v>
      </c>
      <c r="B17017" s="15"/>
      <c r="C17017" s="15">
        <v>0</v>
      </c>
    </row>
    <row r="17018" spans="1:3" x14ac:dyDescent="0.3">
      <c r="A17018" s="38" t="s">
        <v>262</v>
      </c>
      <c r="B17018" s="15"/>
      <c r="C17018" s="15">
        <v>0</v>
      </c>
    </row>
    <row r="17019" spans="1:3" x14ac:dyDescent="0.3">
      <c r="A17019" s="38" t="s">
        <v>263</v>
      </c>
      <c r="B17019" s="15"/>
      <c r="C17019" s="15">
        <v>0</v>
      </c>
    </row>
    <row r="17020" spans="1:3" x14ac:dyDescent="0.3">
      <c r="A17020" s="35" t="s">
        <v>261</v>
      </c>
      <c r="B17020" s="15"/>
      <c r="C17020" s="15"/>
    </row>
    <row r="17021" spans="1:3" x14ac:dyDescent="0.3">
      <c r="A17021" s="38" t="s">
        <v>245</v>
      </c>
      <c r="B17021" s="15"/>
      <c r="C17021" s="15">
        <v>0</v>
      </c>
    </row>
    <row r="17022" spans="1:3" x14ac:dyDescent="0.3">
      <c r="A17022" s="38" t="s">
        <v>247</v>
      </c>
      <c r="B17022" s="15"/>
      <c r="C17022" s="15">
        <v>0</v>
      </c>
    </row>
    <row r="17023" spans="1:3" x14ac:dyDescent="0.3">
      <c r="A17023" s="38" t="s">
        <v>249</v>
      </c>
      <c r="B17023" s="15"/>
      <c r="C17023" s="15">
        <v>0</v>
      </c>
    </row>
    <row r="17024" spans="1:3" x14ac:dyDescent="0.3">
      <c r="A17024" s="38" t="s">
        <v>251</v>
      </c>
      <c r="B17024" s="15"/>
      <c r="C17024" s="15">
        <v>0</v>
      </c>
    </row>
    <row r="17025" spans="1:3" x14ac:dyDescent="0.3">
      <c r="A17025" s="38" t="s">
        <v>254</v>
      </c>
      <c r="B17025" s="15"/>
      <c r="C17025" s="15">
        <v>0</v>
      </c>
    </row>
    <row r="17026" spans="1:3" x14ac:dyDescent="0.3">
      <c r="A17026" s="38" t="s">
        <v>257</v>
      </c>
      <c r="B17026" s="15"/>
      <c r="C17026" s="15">
        <v>0</v>
      </c>
    </row>
    <row r="17027" spans="1:3" x14ac:dyDescent="0.3">
      <c r="A17027" s="38" t="s">
        <v>252</v>
      </c>
      <c r="B17027" s="15"/>
      <c r="C17027" s="15">
        <v>0</v>
      </c>
    </row>
    <row r="17028" spans="1:3" x14ac:dyDescent="0.3">
      <c r="A17028" s="38" t="s">
        <v>255</v>
      </c>
      <c r="B17028" s="15"/>
      <c r="C17028" s="15">
        <v>0</v>
      </c>
    </row>
    <row r="17029" spans="1:3" x14ac:dyDescent="0.3">
      <c r="A17029" s="38" t="s">
        <v>258</v>
      </c>
      <c r="B17029" s="15"/>
      <c r="C17029" s="15">
        <v>0</v>
      </c>
    </row>
    <row r="17030" spans="1:3" x14ac:dyDescent="0.3">
      <c r="A17030" s="38" t="s">
        <v>260</v>
      </c>
      <c r="B17030" s="15"/>
      <c r="C17030" s="15">
        <v>0</v>
      </c>
    </row>
    <row r="17031" spans="1:3" x14ac:dyDescent="0.3">
      <c r="A17031" s="38" t="s">
        <v>262</v>
      </c>
      <c r="B17031" s="15"/>
      <c r="C17031" s="15">
        <v>0</v>
      </c>
    </row>
    <row r="17032" spans="1:3" x14ac:dyDescent="0.3">
      <c r="A17032" s="38" t="s">
        <v>263</v>
      </c>
      <c r="B17032" s="15"/>
      <c r="C17032" s="15">
        <v>0</v>
      </c>
    </row>
    <row r="17033" spans="1:3" x14ac:dyDescent="0.3">
      <c r="A17033" s="35" t="s">
        <v>264</v>
      </c>
      <c r="B17033" s="15"/>
      <c r="C17033" s="15"/>
    </row>
    <row r="17034" spans="1:3" x14ac:dyDescent="0.3">
      <c r="A17034" s="38" t="s">
        <v>245</v>
      </c>
      <c r="B17034" s="15"/>
      <c r="C17034" s="15">
        <v>0</v>
      </c>
    </row>
    <row r="17035" spans="1:3" x14ac:dyDescent="0.3">
      <c r="A17035" s="38" t="s">
        <v>247</v>
      </c>
      <c r="B17035" s="15"/>
      <c r="C17035" s="15">
        <v>0</v>
      </c>
    </row>
    <row r="17036" spans="1:3" x14ac:dyDescent="0.3">
      <c r="A17036" s="38" t="s">
        <v>249</v>
      </c>
      <c r="B17036" s="15"/>
      <c r="C17036" s="15">
        <v>0</v>
      </c>
    </row>
    <row r="17037" spans="1:3" x14ac:dyDescent="0.3">
      <c r="A17037" s="38" t="s">
        <v>251</v>
      </c>
      <c r="B17037" s="15"/>
      <c r="C17037" s="15">
        <v>0</v>
      </c>
    </row>
    <row r="17038" spans="1:3" x14ac:dyDescent="0.3">
      <c r="A17038" s="38" t="s">
        <v>254</v>
      </c>
      <c r="B17038" s="15"/>
      <c r="C17038" s="15">
        <v>0</v>
      </c>
    </row>
    <row r="17039" spans="1:3" x14ac:dyDescent="0.3">
      <c r="A17039" s="38" t="s">
        <v>257</v>
      </c>
      <c r="B17039" s="15"/>
      <c r="C17039" s="15">
        <v>0</v>
      </c>
    </row>
    <row r="17040" spans="1:3" x14ac:dyDescent="0.3">
      <c r="A17040" s="38" t="s">
        <v>252</v>
      </c>
      <c r="B17040" s="15"/>
      <c r="C17040" s="15">
        <v>0</v>
      </c>
    </row>
    <row r="17041" spans="1:3" x14ac:dyDescent="0.3">
      <c r="A17041" s="38" t="s">
        <v>255</v>
      </c>
      <c r="B17041" s="15"/>
      <c r="C17041" s="15">
        <v>0</v>
      </c>
    </row>
    <row r="17042" spans="1:3" x14ac:dyDescent="0.3">
      <c r="A17042" s="38" t="s">
        <v>258</v>
      </c>
      <c r="B17042" s="15"/>
      <c r="C17042" s="15">
        <v>0</v>
      </c>
    </row>
    <row r="17043" spans="1:3" x14ac:dyDescent="0.3">
      <c r="A17043" s="38" t="s">
        <v>260</v>
      </c>
      <c r="B17043" s="15"/>
      <c r="C17043" s="15">
        <v>0</v>
      </c>
    </row>
    <row r="17044" spans="1:3" x14ac:dyDescent="0.3">
      <c r="A17044" s="38" t="s">
        <v>262</v>
      </c>
      <c r="B17044" s="15"/>
      <c r="C17044" s="15">
        <v>0</v>
      </c>
    </row>
    <row r="17045" spans="1:3" x14ac:dyDescent="0.3">
      <c r="A17045" s="38" t="s">
        <v>263</v>
      </c>
      <c r="B17045" s="15"/>
      <c r="C17045" s="15">
        <v>0</v>
      </c>
    </row>
    <row r="17046" spans="1:3" x14ac:dyDescent="0.3">
      <c r="A17046" s="35" t="s">
        <v>266</v>
      </c>
      <c r="B17046" s="15"/>
      <c r="C17046" s="15"/>
    </row>
    <row r="17047" spans="1:3" x14ac:dyDescent="0.3">
      <c r="A17047" s="38" t="s">
        <v>245</v>
      </c>
      <c r="B17047" s="15"/>
      <c r="C17047" s="15">
        <v>0</v>
      </c>
    </row>
    <row r="17048" spans="1:3" x14ac:dyDescent="0.3">
      <c r="A17048" s="38" t="s">
        <v>247</v>
      </c>
      <c r="B17048" s="15"/>
      <c r="C17048" s="15">
        <v>0</v>
      </c>
    </row>
    <row r="17049" spans="1:3" x14ac:dyDescent="0.3">
      <c r="A17049" s="38" t="s">
        <v>249</v>
      </c>
      <c r="B17049" s="15"/>
      <c r="C17049" s="15">
        <v>0</v>
      </c>
    </row>
    <row r="17050" spans="1:3" x14ac:dyDescent="0.3">
      <c r="A17050" s="38" t="s">
        <v>251</v>
      </c>
      <c r="B17050" s="15"/>
      <c r="C17050" s="15">
        <v>0</v>
      </c>
    </row>
    <row r="17051" spans="1:3" x14ac:dyDescent="0.3">
      <c r="A17051" s="38" t="s">
        <v>254</v>
      </c>
      <c r="B17051" s="15"/>
      <c r="C17051" s="15">
        <v>0</v>
      </c>
    </row>
    <row r="17052" spans="1:3" x14ac:dyDescent="0.3">
      <c r="A17052" s="38" t="s">
        <v>257</v>
      </c>
      <c r="B17052" s="15"/>
      <c r="C17052" s="15">
        <v>0</v>
      </c>
    </row>
    <row r="17053" spans="1:3" x14ac:dyDescent="0.3">
      <c r="A17053" s="38" t="s">
        <v>252</v>
      </c>
      <c r="B17053" s="15"/>
      <c r="C17053" s="15">
        <v>0</v>
      </c>
    </row>
    <row r="17054" spans="1:3" x14ac:dyDescent="0.3">
      <c r="A17054" s="38" t="s">
        <v>255</v>
      </c>
      <c r="B17054" s="15"/>
      <c r="C17054" s="15">
        <v>0</v>
      </c>
    </row>
    <row r="17055" spans="1:3" x14ac:dyDescent="0.3">
      <c r="A17055" s="38" t="s">
        <v>258</v>
      </c>
      <c r="B17055" s="15"/>
      <c r="C17055" s="15">
        <v>0</v>
      </c>
    </row>
    <row r="17056" spans="1:3" x14ac:dyDescent="0.3">
      <c r="A17056" s="38" t="s">
        <v>260</v>
      </c>
      <c r="B17056" s="15"/>
      <c r="C17056" s="15">
        <v>0</v>
      </c>
    </row>
    <row r="17057" spans="1:3" x14ac:dyDescent="0.3">
      <c r="A17057" s="38" t="s">
        <v>262</v>
      </c>
      <c r="B17057" s="15"/>
      <c r="C17057" s="15">
        <v>0</v>
      </c>
    </row>
    <row r="17058" spans="1:3" x14ac:dyDescent="0.3">
      <c r="A17058" s="38" t="s">
        <v>263</v>
      </c>
      <c r="B17058" s="15"/>
      <c r="C17058" s="15">
        <v>0</v>
      </c>
    </row>
    <row r="17059" spans="1:3" x14ac:dyDescent="0.3">
      <c r="A17059" s="35" t="s">
        <v>267</v>
      </c>
      <c r="B17059" s="15"/>
      <c r="C17059" s="15"/>
    </row>
    <row r="17060" spans="1:3" x14ac:dyDescent="0.3">
      <c r="A17060" s="38" t="s">
        <v>245</v>
      </c>
      <c r="B17060" s="15"/>
      <c r="C17060" s="15">
        <v>0</v>
      </c>
    </row>
    <row r="17061" spans="1:3" x14ac:dyDescent="0.3">
      <c r="A17061" s="38" t="s">
        <v>247</v>
      </c>
      <c r="B17061" s="15"/>
      <c r="C17061" s="15">
        <v>0</v>
      </c>
    </row>
    <row r="17062" spans="1:3" x14ac:dyDescent="0.3">
      <c r="A17062" s="38" t="s">
        <v>249</v>
      </c>
      <c r="B17062" s="15"/>
      <c r="C17062" s="15">
        <v>0</v>
      </c>
    </row>
    <row r="17063" spans="1:3" x14ac:dyDescent="0.3">
      <c r="A17063" s="38" t="s">
        <v>251</v>
      </c>
      <c r="B17063" s="15"/>
      <c r="C17063" s="15">
        <v>0</v>
      </c>
    </row>
    <row r="17064" spans="1:3" x14ac:dyDescent="0.3">
      <c r="A17064" s="38" t="s">
        <v>254</v>
      </c>
      <c r="B17064" s="15"/>
      <c r="C17064" s="15">
        <v>0</v>
      </c>
    </row>
    <row r="17065" spans="1:3" x14ac:dyDescent="0.3">
      <c r="A17065" s="38" t="s">
        <v>257</v>
      </c>
      <c r="B17065" s="15"/>
      <c r="C17065" s="15">
        <v>0</v>
      </c>
    </row>
    <row r="17066" spans="1:3" x14ac:dyDescent="0.3">
      <c r="A17066" s="38" t="s">
        <v>252</v>
      </c>
      <c r="B17066" s="15"/>
      <c r="C17066" s="15">
        <v>0</v>
      </c>
    </row>
    <row r="17067" spans="1:3" x14ac:dyDescent="0.3">
      <c r="A17067" s="38" t="s">
        <v>255</v>
      </c>
      <c r="B17067" s="15"/>
      <c r="C17067" s="15">
        <v>0</v>
      </c>
    </row>
    <row r="17068" spans="1:3" x14ac:dyDescent="0.3">
      <c r="A17068" s="38" t="s">
        <v>258</v>
      </c>
      <c r="B17068" s="15"/>
      <c r="C17068" s="15">
        <v>0</v>
      </c>
    </row>
    <row r="17069" spans="1:3" x14ac:dyDescent="0.3">
      <c r="A17069" s="38" t="s">
        <v>260</v>
      </c>
      <c r="B17069" s="15"/>
      <c r="C17069" s="15">
        <v>0</v>
      </c>
    </row>
    <row r="17070" spans="1:3" x14ac:dyDescent="0.3">
      <c r="A17070" s="38" t="s">
        <v>262</v>
      </c>
      <c r="B17070" s="15">
        <v>182000</v>
      </c>
      <c r="C17070" s="15">
        <v>182000</v>
      </c>
    </row>
    <row r="17071" spans="1:3" x14ac:dyDescent="0.3">
      <c r="A17071" s="38" t="s">
        <v>263</v>
      </c>
      <c r="B17071" s="15">
        <v>147000</v>
      </c>
      <c r="C17071" s="15">
        <v>147000</v>
      </c>
    </row>
    <row r="17072" spans="1:3" x14ac:dyDescent="0.3">
      <c r="A17072" s="35" t="s">
        <v>268</v>
      </c>
      <c r="B17072" s="15"/>
      <c r="C17072" s="15"/>
    </row>
    <row r="17073" spans="1:3" x14ac:dyDescent="0.3">
      <c r="A17073" s="38" t="s">
        <v>245</v>
      </c>
      <c r="B17073" s="15"/>
      <c r="C17073" s="15">
        <v>0</v>
      </c>
    </row>
    <row r="17074" spans="1:3" x14ac:dyDescent="0.3">
      <c r="A17074" s="38" t="s">
        <v>247</v>
      </c>
      <c r="B17074" s="15"/>
      <c r="C17074" s="15">
        <v>0</v>
      </c>
    </row>
    <row r="17075" spans="1:3" x14ac:dyDescent="0.3">
      <c r="A17075" s="38" t="s">
        <v>249</v>
      </c>
      <c r="B17075" s="15"/>
      <c r="C17075" s="15">
        <v>0</v>
      </c>
    </row>
    <row r="17076" spans="1:3" x14ac:dyDescent="0.3">
      <c r="A17076" s="38" t="s">
        <v>251</v>
      </c>
      <c r="B17076" s="15"/>
      <c r="C17076" s="15">
        <v>0</v>
      </c>
    </row>
    <row r="17077" spans="1:3" x14ac:dyDescent="0.3">
      <c r="A17077" s="38" t="s">
        <v>254</v>
      </c>
      <c r="B17077" s="15"/>
      <c r="C17077" s="15">
        <v>0</v>
      </c>
    </row>
    <row r="17078" spans="1:3" x14ac:dyDescent="0.3">
      <c r="A17078" s="38" t="s">
        <v>257</v>
      </c>
      <c r="B17078" s="15">
        <v>170000</v>
      </c>
      <c r="C17078" s="15">
        <v>170000</v>
      </c>
    </row>
    <row r="17079" spans="1:3" x14ac:dyDescent="0.3">
      <c r="A17079" s="38" t="s">
        <v>252</v>
      </c>
      <c r="B17079" s="15"/>
      <c r="C17079" s="15">
        <v>0</v>
      </c>
    </row>
    <row r="17080" spans="1:3" x14ac:dyDescent="0.3">
      <c r="A17080" s="38" t="s">
        <v>255</v>
      </c>
      <c r="B17080" s="15"/>
      <c r="C17080" s="15">
        <v>0</v>
      </c>
    </row>
    <row r="17081" spans="1:3" x14ac:dyDescent="0.3">
      <c r="A17081" s="38" t="s">
        <v>258</v>
      </c>
      <c r="B17081" s="15"/>
      <c r="C17081" s="15">
        <v>0</v>
      </c>
    </row>
    <row r="17082" spans="1:3" x14ac:dyDescent="0.3">
      <c r="A17082" s="38" t="s">
        <v>260</v>
      </c>
      <c r="B17082" s="15"/>
      <c r="C17082" s="15">
        <v>0</v>
      </c>
    </row>
    <row r="17083" spans="1:3" x14ac:dyDescent="0.3">
      <c r="A17083" s="38" t="s">
        <v>262</v>
      </c>
      <c r="B17083" s="15"/>
      <c r="C17083" s="15">
        <v>0</v>
      </c>
    </row>
    <row r="17084" spans="1:3" x14ac:dyDescent="0.3">
      <c r="A17084" s="38" t="s">
        <v>263</v>
      </c>
      <c r="B17084" s="15"/>
      <c r="C17084" s="15">
        <v>0</v>
      </c>
    </row>
    <row r="17085" spans="1:3" x14ac:dyDescent="0.3">
      <c r="A17085" s="35" t="s">
        <v>269</v>
      </c>
      <c r="B17085" s="15"/>
      <c r="C17085" s="15"/>
    </row>
    <row r="17086" spans="1:3" x14ac:dyDescent="0.3">
      <c r="A17086" s="38" t="s">
        <v>245</v>
      </c>
      <c r="B17086" s="15"/>
      <c r="C17086" s="15">
        <v>0</v>
      </c>
    </row>
    <row r="17087" spans="1:3" x14ac:dyDescent="0.3">
      <c r="A17087" s="38" t="s">
        <v>247</v>
      </c>
      <c r="B17087" s="15"/>
      <c r="C17087" s="15">
        <v>0</v>
      </c>
    </row>
    <row r="17088" spans="1:3" x14ac:dyDescent="0.3">
      <c r="A17088" s="38" t="s">
        <v>249</v>
      </c>
      <c r="B17088" s="15"/>
      <c r="C17088" s="15">
        <v>0</v>
      </c>
    </row>
    <row r="17089" spans="1:3" x14ac:dyDescent="0.3">
      <c r="A17089" s="38" t="s">
        <v>251</v>
      </c>
      <c r="B17089" s="15"/>
      <c r="C17089" s="15">
        <v>0</v>
      </c>
    </row>
    <row r="17090" spans="1:3" x14ac:dyDescent="0.3">
      <c r="A17090" s="38" t="s">
        <v>254</v>
      </c>
      <c r="B17090" s="15"/>
      <c r="C17090" s="15">
        <v>0</v>
      </c>
    </row>
    <row r="17091" spans="1:3" x14ac:dyDescent="0.3">
      <c r="A17091" s="38" t="s">
        <v>257</v>
      </c>
      <c r="B17091" s="15"/>
      <c r="C17091" s="15">
        <v>0</v>
      </c>
    </row>
    <row r="17092" spans="1:3" x14ac:dyDescent="0.3">
      <c r="A17092" s="38" t="s">
        <v>252</v>
      </c>
      <c r="B17092" s="15"/>
      <c r="C17092" s="15">
        <v>0</v>
      </c>
    </row>
    <row r="17093" spans="1:3" x14ac:dyDescent="0.3">
      <c r="A17093" s="38" t="s">
        <v>255</v>
      </c>
      <c r="B17093" s="15"/>
      <c r="C17093" s="15">
        <v>0</v>
      </c>
    </row>
    <row r="17094" spans="1:3" x14ac:dyDescent="0.3">
      <c r="A17094" s="38" t="s">
        <v>258</v>
      </c>
      <c r="B17094" s="15"/>
      <c r="C17094" s="15">
        <v>0</v>
      </c>
    </row>
    <row r="17095" spans="1:3" x14ac:dyDescent="0.3">
      <c r="A17095" s="38" t="s">
        <v>260</v>
      </c>
      <c r="B17095" s="15"/>
      <c r="C17095" s="15">
        <v>0</v>
      </c>
    </row>
    <row r="17096" spans="1:3" x14ac:dyDescent="0.3">
      <c r="A17096" s="38" t="s">
        <v>262</v>
      </c>
      <c r="B17096" s="15"/>
      <c r="C17096" s="15">
        <v>0</v>
      </c>
    </row>
    <row r="17097" spans="1:3" x14ac:dyDescent="0.3">
      <c r="A17097" s="38" t="s">
        <v>263</v>
      </c>
      <c r="B17097" s="15"/>
      <c r="C17097" s="15">
        <v>0</v>
      </c>
    </row>
    <row r="17098" spans="1:3" x14ac:dyDescent="0.3">
      <c r="A17098" s="35" t="s">
        <v>270</v>
      </c>
      <c r="B17098" s="15"/>
      <c r="C17098" s="15"/>
    </row>
    <row r="17099" spans="1:3" x14ac:dyDescent="0.3">
      <c r="A17099" s="38" t="s">
        <v>245</v>
      </c>
      <c r="B17099" s="15"/>
      <c r="C17099" s="15">
        <v>0</v>
      </c>
    </row>
    <row r="17100" spans="1:3" x14ac:dyDescent="0.3">
      <c r="A17100" s="38" t="s">
        <v>247</v>
      </c>
      <c r="B17100" s="15"/>
      <c r="C17100" s="15">
        <v>0</v>
      </c>
    </row>
    <row r="17101" spans="1:3" x14ac:dyDescent="0.3">
      <c r="A17101" s="38" t="s">
        <v>249</v>
      </c>
      <c r="B17101" s="15"/>
      <c r="C17101" s="15">
        <v>0</v>
      </c>
    </row>
    <row r="17102" spans="1:3" x14ac:dyDescent="0.3">
      <c r="A17102" s="38" t="s">
        <v>251</v>
      </c>
      <c r="B17102" s="15"/>
      <c r="C17102" s="15">
        <v>0</v>
      </c>
    </row>
    <row r="17103" spans="1:3" x14ac:dyDescent="0.3">
      <c r="A17103" s="38" t="s">
        <v>254</v>
      </c>
      <c r="B17103" s="15"/>
      <c r="C17103" s="15">
        <v>0</v>
      </c>
    </row>
    <row r="17104" spans="1:3" x14ac:dyDescent="0.3">
      <c r="A17104" s="38" t="s">
        <v>257</v>
      </c>
      <c r="B17104" s="15"/>
      <c r="C17104" s="15">
        <v>0</v>
      </c>
    </row>
    <row r="17105" spans="1:3" x14ac:dyDescent="0.3">
      <c r="A17105" s="38" t="s">
        <v>252</v>
      </c>
      <c r="B17105" s="15"/>
      <c r="C17105" s="15">
        <v>0</v>
      </c>
    </row>
    <row r="17106" spans="1:3" x14ac:dyDescent="0.3">
      <c r="A17106" s="38" t="s">
        <v>255</v>
      </c>
      <c r="B17106" s="15"/>
      <c r="C17106" s="15">
        <v>0</v>
      </c>
    </row>
    <row r="17107" spans="1:3" x14ac:dyDescent="0.3">
      <c r="A17107" s="38" t="s">
        <v>258</v>
      </c>
      <c r="B17107" s="15"/>
      <c r="C17107" s="15">
        <v>0</v>
      </c>
    </row>
    <row r="17108" spans="1:3" x14ac:dyDescent="0.3">
      <c r="A17108" s="38" t="s">
        <v>260</v>
      </c>
      <c r="B17108" s="15"/>
      <c r="C17108" s="15">
        <v>0</v>
      </c>
    </row>
    <row r="17109" spans="1:3" x14ac:dyDescent="0.3">
      <c r="A17109" s="38" t="s">
        <v>262</v>
      </c>
      <c r="B17109" s="15"/>
      <c r="C17109" s="15">
        <v>0</v>
      </c>
    </row>
    <row r="17110" spans="1:3" x14ac:dyDescent="0.3">
      <c r="A17110" s="38" t="s">
        <v>263</v>
      </c>
      <c r="B17110" s="15"/>
      <c r="C17110" s="15">
        <v>0</v>
      </c>
    </row>
    <row r="17111" spans="1:3" x14ac:dyDescent="0.3">
      <c r="A17111" s="35" t="s">
        <v>271</v>
      </c>
      <c r="B17111" s="15"/>
      <c r="C17111" s="15"/>
    </row>
    <row r="17112" spans="1:3" x14ac:dyDescent="0.3">
      <c r="A17112" s="38" t="s">
        <v>245</v>
      </c>
      <c r="B17112" s="15"/>
      <c r="C17112" s="15">
        <v>0</v>
      </c>
    </row>
    <row r="17113" spans="1:3" x14ac:dyDescent="0.3">
      <c r="A17113" s="38" t="s">
        <v>247</v>
      </c>
      <c r="B17113" s="15"/>
      <c r="C17113" s="15">
        <v>0</v>
      </c>
    </row>
    <row r="17114" spans="1:3" x14ac:dyDescent="0.3">
      <c r="A17114" s="38" t="s">
        <v>249</v>
      </c>
      <c r="B17114" s="15"/>
      <c r="C17114" s="15">
        <v>0</v>
      </c>
    </row>
    <row r="17115" spans="1:3" x14ac:dyDescent="0.3">
      <c r="A17115" s="38" t="s">
        <v>251</v>
      </c>
      <c r="B17115" s="15"/>
      <c r="C17115" s="15">
        <v>0</v>
      </c>
    </row>
    <row r="17116" spans="1:3" x14ac:dyDescent="0.3">
      <c r="A17116" s="38" t="s">
        <v>254</v>
      </c>
      <c r="B17116" s="15"/>
      <c r="C17116" s="15">
        <v>0</v>
      </c>
    </row>
    <row r="17117" spans="1:3" x14ac:dyDescent="0.3">
      <c r="A17117" s="38" t="s">
        <v>257</v>
      </c>
      <c r="B17117" s="15"/>
      <c r="C17117" s="15">
        <v>0</v>
      </c>
    </row>
    <row r="17118" spans="1:3" x14ac:dyDescent="0.3">
      <c r="A17118" s="38" t="s">
        <v>252</v>
      </c>
      <c r="B17118" s="15"/>
      <c r="C17118" s="15">
        <v>0</v>
      </c>
    </row>
    <row r="17119" spans="1:3" x14ac:dyDescent="0.3">
      <c r="A17119" s="38" t="s">
        <v>255</v>
      </c>
      <c r="B17119" s="15"/>
      <c r="C17119" s="15">
        <v>0</v>
      </c>
    </row>
    <row r="17120" spans="1:3" x14ac:dyDescent="0.3">
      <c r="A17120" s="38" t="s">
        <v>258</v>
      </c>
      <c r="B17120" s="15"/>
      <c r="C17120" s="15">
        <v>0</v>
      </c>
    </row>
    <row r="17121" spans="1:3" x14ac:dyDescent="0.3">
      <c r="A17121" s="38" t="s">
        <v>260</v>
      </c>
      <c r="B17121" s="15">
        <v>215000</v>
      </c>
      <c r="C17121" s="15">
        <v>215000</v>
      </c>
    </row>
    <row r="17122" spans="1:3" x14ac:dyDescent="0.3">
      <c r="A17122" s="38" t="s">
        <v>262</v>
      </c>
      <c r="B17122" s="15"/>
      <c r="C17122" s="15"/>
    </row>
    <row r="17123" spans="1:3" x14ac:dyDescent="0.3">
      <c r="A17123" s="38" t="s">
        <v>263</v>
      </c>
      <c r="B17123" s="15"/>
      <c r="C17123" s="15"/>
    </row>
    <row r="17124" spans="1:3" x14ac:dyDescent="0.3">
      <c r="A17124" s="35" t="s">
        <v>272</v>
      </c>
      <c r="B17124" s="15"/>
      <c r="C17124" s="15"/>
    </row>
    <row r="17125" spans="1:3" x14ac:dyDescent="0.3">
      <c r="A17125" s="38" t="s">
        <v>245</v>
      </c>
      <c r="B17125" s="15"/>
      <c r="C17125" s="15"/>
    </row>
    <row r="17126" spans="1:3" x14ac:dyDescent="0.3">
      <c r="A17126" s="38" t="s">
        <v>247</v>
      </c>
      <c r="B17126" s="15"/>
      <c r="C17126" s="15"/>
    </row>
    <row r="17127" spans="1:3" x14ac:dyDescent="0.3">
      <c r="A17127" s="38" t="s">
        <v>249</v>
      </c>
      <c r="B17127" s="15"/>
      <c r="C17127" s="15"/>
    </row>
    <row r="17128" spans="1:3" x14ac:dyDescent="0.3">
      <c r="A17128" s="38" t="s">
        <v>251</v>
      </c>
      <c r="B17128" s="15"/>
      <c r="C17128" s="15"/>
    </row>
    <row r="17129" spans="1:3" x14ac:dyDescent="0.3">
      <c r="A17129" s="38" t="s">
        <v>254</v>
      </c>
      <c r="B17129" s="15"/>
      <c r="C17129" s="15"/>
    </row>
    <row r="17130" spans="1:3" x14ac:dyDescent="0.3">
      <c r="A17130" s="38" t="s">
        <v>257</v>
      </c>
      <c r="B17130" s="15"/>
      <c r="C17130" s="15"/>
    </row>
    <row r="17131" spans="1:3" x14ac:dyDescent="0.3">
      <c r="A17131" s="38" t="s">
        <v>252</v>
      </c>
      <c r="B17131" s="15"/>
      <c r="C17131" s="15"/>
    </row>
    <row r="17132" spans="1:3" x14ac:dyDescent="0.3">
      <c r="A17132" s="38" t="s">
        <v>255</v>
      </c>
      <c r="B17132" s="15"/>
      <c r="C17132" s="15"/>
    </row>
    <row r="17133" spans="1:3" x14ac:dyDescent="0.3">
      <c r="A17133" s="38" t="s">
        <v>258</v>
      </c>
      <c r="B17133" s="15"/>
      <c r="C17133" s="15"/>
    </row>
    <row r="17134" spans="1:3" x14ac:dyDescent="0.3">
      <c r="A17134" s="38" t="s">
        <v>260</v>
      </c>
      <c r="B17134" s="15"/>
      <c r="C17134" s="15"/>
    </row>
    <row r="17135" spans="1:3" x14ac:dyDescent="0.3">
      <c r="A17135" s="38" t="s">
        <v>262</v>
      </c>
      <c r="B17135" s="15"/>
      <c r="C17135" s="15"/>
    </row>
    <row r="17136" spans="1:3" x14ac:dyDescent="0.3">
      <c r="A17136" s="38" t="s">
        <v>263</v>
      </c>
      <c r="B17136" s="15"/>
      <c r="C17136" s="15"/>
    </row>
    <row r="17137" spans="1:3" x14ac:dyDescent="0.3">
      <c r="A17137" s="35" t="s">
        <v>273</v>
      </c>
      <c r="B17137" s="15"/>
      <c r="C17137" s="15"/>
    </row>
    <row r="17138" spans="1:3" x14ac:dyDescent="0.3">
      <c r="A17138" s="38" t="s">
        <v>245</v>
      </c>
      <c r="B17138" s="15"/>
      <c r="C17138" s="15"/>
    </row>
    <row r="17139" spans="1:3" x14ac:dyDescent="0.3">
      <c r="A17139" s="38" t="s">
        <v>247</v>
      </c>
      <c r="B17139" s="15"/>
      <c r="C17139" s="15"/>
    </row>
    <row r="17140" spans="1:3" x14ac:dyDescent="0.3">
      <c r="A17140" s="38" t="s">
        <v>249</v>
      </c>
      <c r="B17140" s="15"/>
      <c r="C17140" s="15"/>
    </row>
    <row r="17141" spans="1:3" x14ac:dyDescent="0.3">
      <c r="A17141" s="38" t="s">
        <v>251</v>
      </c>
      <c r="B17141" s="15"/>
      <c r="C17141" s="15"/>
    </row>
    <row r="17142" spans="1:3" x14ac:dyDescent="0.3">
      <c r="A17142" s="38" t="s">
        <v>254</v>
      </c>
      <c r="B17142" s="15"/>
      <c r="C17142" s="15"/>
    </row>
    <row r="17143" spans="1:3" x14ac:dyDescent="0.3">
      <c r="A17143" s="38" t="s">
        <v>257</v>
      </c>
      <c r="B17143" s="15"/>
      <c r="C17143" s="15"/>
    </row>
    <row r="17144" spans="1:3" x14ac:dyDescent="0.3">
      <c r="A17144" s="38" t="s">
        <v>252</v>
      </c>
      <c r="B17144" s="15"/>
      <c r="C17144" s="15"/>
    </row>
    <row r="17145" spans="1:3" x14ac:dyDescent="0.3">
      <c r="A17145" s="38" t="s">
        <v>255</v>
      </c>
      <c r="B17145" s="15"/>
      <c r="C17145" s="15"/>
    </row>
    <row r="17146" spans="1:3" x14ac:dyDescent="0.3">
      <c r="A17146" s="38" t="s">
        <v>258</v>
      </c>
      <c r="B17146" s="15"/>
      <c r="C17146" s="15"/>
    </row>
    <row r="17147" spans="1:3" x14ac:dyDescent="0.3">
      <c r="A17147" s="38" t="s">
        <v>260</v>
      </c>
      <c r="B17147" s="15"/>
      <c r="C17147" s="15"/>
    </row>
    <row r="17148" spans="1:3" x14ac:dyDescent="0.3">
      <c r="A17148" s="38" t="s">
        <v>262</v>
      </c>
      <c r="B17148" s="15"/>
      <c r="C17148" s="15"/>
    </row>
    <row r="17149" spans="1:3" x14ac:dyDescent="0.3">
      <c r="A17149" s="38" t="s">
        <v>263</v>
      </c>
      <c r="B17149" s="15"/>
      <c r="C17149" s="15"/>
    </row>
    <row r="17150" spans="1:3" x14ac:dyDescent="0.3">
      <c r="A17150" s="35" t="s">
        <v>274</v>
      </c>
      <c r="B17150" s="15"/>
      <c r="C17150" s="15"/>
    </row>
    <row r="17151" spans="1:3" x14ac:dyDescent="0.3">
      <c r="A17151" s="38" t="s">
        <v>245</v>
      </c>
      <c r="B17151" s="15"/>
      <c r="C17151" s="15"/>
    </row>
    <row r="17152" spans="1:3" x14ac:dyDescent="0.3">
      <c r="A17152" s="38" t="s">
        <v>247</v>
      </c>
      <c r="B17152" s="15"/>
      <c r="C17152" s="15"/>
    </row>
    <row r="17153" spans="1:3" x14ac:dyDescent="0.3">
      <c r="A17153" s="38" t="s">
        <v>249</v>
      </c>
      <c r="B17153" s="15"/>
      <c r="C17153" s="15"/>
    </row>
    <row r="17154" spans="1:3" x14ac:dyDescent="0.3">
      <c r="A17154" s="38" t="s">
        <v>251</v>
      </c>
      <c r="B17154" s="15"/>
      <c r="C17154" s="15"/>
    </row>
    <row r="17155" spans="1:3" x14ac:dyDescent="0.3">
      <c r="A17155" s="38" t="s">
        <v>254</v>
      </c>
      <c r="B17155" s="15"/>
      <c r="C17155" s="15"/>
    </row>
    <row r="17156" spans="1:3" x14ac:dyDescent="0.3">
      <c r="A17156" s="38" t="s">
        <v>257</v>
      </c>
      <c r="B17156" s="15"/>
      <c r="C17156" s="15"/>
    </row>
    <row r="17157" spans="1:3" x14ac:dyDescent="0.3">
      <c r="A17157" s="38" t="s">
        <v>252</v>
      </c>
      <c r="B17157" s="15"/>
      <c r="C17157" s="15"/>
    </row>
    <row r="17158" spans="1:3" x14ac:dyDescent="0.3">
      <c r="A17158" s="38" t="s">
        <v>255</v>
      </c>
      <c r="B17158" s="15"/>
      <c r="C17158" s="15"/>
    </row>
    <row r="17159" spans="1:3" x14ac:dyDescent="0.3">
      <c r="A17159" s="38" t="s">
        <v>258</v>
      </c>
      <c r="B17159" s="15"/>
      <c r="C17159" s="15"/>
    </row>
    <row r="17160" spans="1:3" x14ac:dyDescent="0.3">
      <c r="A17160" s="38" t="s">
        <v>260</v>
      </c>
      <c r="B17160" s="15"/>
      <c r="C17160" s="15"/>
    </row>
    <row r="17161" spans="1:3" x14ac:dyDescent="0.3">
      <c r="A17161" s="38" t="s">
        <v>262</v>
      </c>
      <c r="B17161" s="15"/>
      <c r="C17161" s="15"/>
    </row>
    <row r="17162" spans="1:3" x14ac:dyDescent="0.3">
      <c r="A17162" s="38" t="s">
        <v>263</v>
      </c>
      <c r="B17162" s="15"/>
      <c r="C17162" s="15"/>
    </row>
    <row r="17163" spans="1:3" x14ac:dyDescent="0.3">
      <c r="A17163" s="35" t="s">
        <v>275</v>
      </c>
      <c r="B17163" s="15"/>
      <c r="C17163" s="15"/>
    </row>
    <row r="17164" spans="1:3" x14ac:dyDescent="0.3">
      <c r="A17164" s="38" t="s">
        <v>245</v>
      </c>
      <c r="B17164" s="15"/>
      <c r="C17164" s="15"/>
    </row>
    <row r="17165" spans="1:3" x14ac:dyDescent="0.3">
      <c r="A17165" s="38" t="s">
        <v>247</v>
      </c>
      <c r="B17165" s="15"/>
      <c r="C17165" s="15"/>
    </row>
    <row r="17166" spans="1:3" x14ac:dyDescent="0.3">
      <c r="A17166" s="38" t="s">
        <v>249</v>
      </c>
      <c r="B17166" s="15"/>
      <c r="C17166" s="15"/>
    </row>
    <row r="17167" spans="1:3" x14ac:dyDescent="0.3">
      <c r="A17167" s="38" t="s">
        <v>251</v>
      </c>
      <c r="B17167" s="15"/>
      <c r="C17167" s="15"/>
    </row>
    <row r="17168" spans="1:3" x14ac:dyDescent="0.3">
      <c r="A17168" s="38" t="s">
        <v>254</v>
      </c>
      <c r="B17168" s="15"/>
      <c r="C17168" s="15"/>
    </row>
    <row r="17169" spans="1:3" x14ac:dyDescent="0.3">
      <c r="A17169" s="38" t="s">
        <v>257</v>
      </c>
      <c r="B17169" s="15"/>
      <c r="C17169" s="15"/>
    </row>
    <row r="17170" spans="1:3" x14ac:dyDescent="0.3">
      <c r="A17170" s="38" t="s">
        <v>252</v>
      </c>
      <c r="B17170" s="15"/>
      <c r="C17170" s="15"/>
    </row>
    <row r="17171" spans="1:3" x14ac:dyDescent="0.3">
      <c r="A17171" s="38" t="s">
        <v>255</v>
      </c>
      <c r="B17171" s="15"/>
      <c r="C17171" s="15"/>
    </row>
    <row r="17172" spans="1:3" x14ac:dyDescent="0.3">
      <c r="A17172" s="38" t="s">
        <v>258</v>
      </c>
      <c r="B17172" s="15"/>
      <c r="C17172" s="15"/>
    </row>
    <row r="17173" spans="1:3" x14ac:dyDescent="0.3">
      <c r="A17173" s="38" t="s">
        <v>260</v>
      </c>
      <c r="B17173" s="15"/>
      <c r="C17173" s="15"/>
    </row>
    <row r="17174" spans="1:3" x14ac:dyDescent="0.3">
      <c r="A17174" s="38" t="s">
        <v>262</v>
      </c>
      <c r="B17174" s="15"/>
      <c r="C17174" s="15"/>
    </row>
    <row r="17175" spans="1:3" x14ac:dyDescent="0.3">
      <c r="A17175" s="14">
        <v>119</v>
      </c>
      <c r="B17175" s="15">
        <v>70251092</v>
      </c>
      <c r="C17175" s="15">
        <v>669121012</v>
      </c>
    </row>
    <row r="17176" spans="1:3" x14ac:dyDescent="0.3">
      <c r="A17176" s="35" t="s">
        <v>259</v>
      </c>
      <c r="B17176" s="15"/>
      <c r="C17176" s="15"/>
    </row>
    <row r="17177" spans="1:3" x14ac:dyDescent="0.3">
      <c r="A17177" s="38" t="s">
        <v>245</v>
      </c>
      <c r="B17177" s="15">
        <v>148994</v>
      </c>
      <c r="C17177" s="15">
        <v>869438</v>
      </c>
    </row>
    <row r="17178" spans="1:3" x14ac:dyDescent="0.3">
      <c r="A17178" s="38" t="s">
        <v>247</v>
      </c>
      <c r="B17178" s="15">
        <v>182925</v>
      </c>
      <c r="C17178" s="15">
        <v>1004300</v>
      </c>
    </row>
    <row r="17179" spans="1:3" x14ac:dyDescent="0.3">
      <c r="A17179" s="38" t="s">
        <v>249</v>
      </c>
      <c r="B17179" s="15">
        <v>199240</v>
      </c>
      <c r="C17179" s="15">
        <v>3635930</v>
      </c>
    </row>
    <row r="17180" spans="1:3" x14ac:dyDescent="0.3">
      <c r="A17180" s="38" t="s">
        <v>251</v>
      </c>
      <c r="B17180" s="15">
        <v>442000</v>
      </c>
      <c r="C17180" s="15">
        <v>3060700</v>
      </c>
    </row>
    <row r="17181" spans="1:3" x14ac:dyDescent="0.3">
      <c r="A17181" s="38" t="s">
        <v>254</v>
      </c>
      <c r="B17181" s="15">
        <v>159000</v>
      </c>
      <c r="C17181" s="15">
        <v>3084450</v>
      </c>
    </row>
    <row r="17182" spans="1:3" x14ac:dyDescent="0.3">
      <c r="A17182" s="38" t="s">
        <v>257</v>
      </c>
      <c r="B17182" s="15">
        <v>184950</v>
      </c>
      <c r="C17182" s="15">
        <v>1702850</v>
      </c>
    </row>
    <row r="17183" spans="1:3" x14ac:dyDescent="0.3">
      <c r="A17183" s="38" t="s">
        <v>252</v>
      </c>
      <c r="B17183" s="15">
        <v>147400</v>
      </c>
      <c r="C17183" s="15">
        <v>2359450</v>
      </c>
    </row>
    <row r="17184" spans="1:3" x14ac:dyDescent="0.3">
      <c r="A17184" s="38" t="s">
        <v>255</v>
      </c>
      <c r="B17184" s="15">
        <v>199225</v>
      </c>
      <c r="C17184" s="15">
        <v>3819120</v>
      </c>
    </row>
    <row r="17185" spans="1:3" x14ac:dyDescent="0.3">
      <c r="A17185" s="38" t="s">
        <v>258</v>
      </c>
      <c r="B17185" s="15">
        <v>339900</v>
      </c>
      <c r="C17185" s="15">
        <v>4343380</v>
      </c>
    </row>
    <row r="17186" spans="1:3" x14ac:dyDescent="0.3">
      <c r="A17186" s="38" t="s">
        <v>260</v>
      </c>
      <c r="B17186" s="15">
        <v>380975</v>
      </c>
      <c r="C17186" s="15">
        <v>2688695</v>
      </c>
    </row>
    <row r="17187" spans="1:3" x14ac:dyDescent="0.3">
      <c r="A17187" s="38" t="s">
        <v>262</v>
      </c>
      <c r="B17187" s="15">
        <v>190000</v>
      </c>
      <c r="C17187" s="15">
        <v>3375440</v>
      </c>
    </row>
    <row r="17188" spans="1:3" x14ac:dyDescent="0.3">
      <c r="A17188" s="38" t="s">
        <v>263</v>
      </c>
      <c r="B17188" s="15">
        <v>176000</v>
      </c>
      <c r="C17188" s="15">
        <v>2478637</v>
      </c>
    </row>
    <row r="17189" spans="1:3" x14ac:dyDescent="0.3">
      <c r="A17189" s="35" t="s">
        <v>265</v>
      </c>
      <c r="B17189" s="15"/>
      <c r="C17189" s="15"/>
    </row>
    <row r="17190" spans="1:3" x14ac:dyDescent="0.3">
      <c r="A17190" s="38" t="s">
        <v>245</v>
      </c>
      <c r="B17190" s="15">
        <v>391750</v>
      </c>
      <c r="C17190" s="15">
        <v>892500</v>
      </c>
    </row>
    <row r="17191" spans="1:3" x14ac:dyDescent="0.3">
      <c r="A17191" s="38" t="s">
        <v>247</v>
      </c>
      <c r="B17191" s="15">
        <v>299750</v>
      </c>
      <c r="C17191" s="15">
        <v>1933400</v>
      </c>
    </row>
    <row r="17192" spans="1:3" x14ac:dyDescent="0.3">
      <c r="A17192" s="38" t="s">
        <v>249</v>
      </c>
      <c r="B17192" s="15">
        <v>184370</v>
      </c>
      <c r="C17192" s="15">
        <v>3150768</v>
      </c>
    </row>
    <row r="17193" spans="1:3" x14ac:dyDescent="0.3">
      <c r="A17193" s="38" t="s">
        <v>251</v>
      </c>
      <c r="B17193" s="15">
        <v>239000</v>
      </c>
      <c r="C17193" s="15">
        <v>5574650</v>
      </c>
    </row>
    <row r="17194" spans="1:3" x14ac:dyDescent="0.3">
      <c r="A17194" s="38" t="s">
        <v>254</v>
      </c>
      <c r="B17194" s="15">
        <v>464545</v>
      </c>
      <c r="C17194" s="15">
        <v>6555534</v>
      </c>
    </row>
    <row r="17195" spans="1:3" x14ac:dyDescent="0.3">
      <c r="A17195" s="38" t="s">
        <v>257</v>
      </c>
      <c r="B17195" s="15">
        <v>547250</v>
      </c>
      <c r="C17195" s="15">
        <v>4255235</v>
      </c>
    </row>
    <row r="17196" spans="1:3" x14ac:dyDescent="0.3">
      <c r="A17196" s="38" t="s">
        <v>252</v>
      </c>
      <c r="B17196" s="15">
        <v>422000</v>
      </c>
      <c r="C17196" s="15">
        <v>2276299</v>
      </c>
    </row>
    <row r="17197" spans="1:3" x14ac:dyDescent="0.3">
      <c r="A17197" s="38" t="s">
        <v>255</v>
      </c>
      <c r="B17197" s="15">
        <v>475500</v>
      </c>
      <c r="C17197" s="15">
        <v>7675111</v>
      </c>
    </row>
    <row r="17198" spans="1:3" x14ac:dyDescent="0.3">
      <c r="A17198" s="38" t="s">
        <v>258</v>
      </c>
      <c r="B17198" s="15">
        <v>570450</v>
      </c>
      <c r="C17198" s="15">
        <v>5905125</v>
      </c>
    </row>
    <row r="17199" spans="1:3" x14ac:dyDescent="0.3">
      <c r="A17199" s="38" t="s">
        <v>260</v>
      </c>
      <c r="B17199" s="15">
        <v>383250</v>
      </c>
      <c r="C17199" s="15">
        <v>3206999</v>
      </c>
    </row>
    <row r="17200" spans="1:3" x14ac:dyDescent="0.3">
      <c r="A17200" s="38" t="s">
        <v>262</v>
      </c>
      <c r="B17200" s="15">
        <v>231900</v>
      </c>
      <c r="C17200" s="15">
        <v>1594394</v>
      </c>
    </row>
    <row r="17201" spans="1:3" x14ac:dyDescent="0.3">
      <c r="A17201" s="38" t="s">
        <v>263</v>
      </c>
      <c r="B17201" s="15">
        <v>307750</v>
      </c>
      <c r="C17201" s="15">
        <v>3950600</v>
      </c>
    </row>
    <row r="17202" spans="1:3" x14ac:dyDescent="0.3">
      <c r="A17202" s="35" t="s">
        <v>244</v>
      </c>
      <c r="B17202" s="15"/>
      <c r="C17202" s="15"/>
    </row>
    <row r="17203" spans="1:3" x14ac:dyDescent="0.3">
      <c r="A17203" s="38" t="s">
        <v>245</v>
      </c>
      <c r="B17203" s="15">
        <v>212975</v>
      </c>
      <c r="C17203" s="15">
        <v>3037800</v>
      </c>
    </row>
    <row r="17204" spans="1:3" x14ac:dyDescent="0.3">
      <c r="A17204" s="38" t="s">
        <v>247</v>
      </c>
      <c r="B17204" s="15">
        <v>272500</v>
      </c>
      <c r="C17204" s="15">
        <v>2790500</v>
      </c>
    </row>
    <row r="17205" spans="1:3" x14ac:dyDescent="0.3">
      <c r="A17205" s="38" t="s">
        <v>249</v>
      </c>
      <c r="B17205" s="15">
        <v>289500</v>
      </c>
      <c r="C17205" s="15">
        <v>3911700</v>
      </c>
    </row>
    <row r="17206" spans="1:3" x14ac:dyDescent="0.3">
      <c r="A17206" s="38" t="s">
        <v>251</v>
      </c>
      <c r="B17206" s="15">
        <v>192500</v>
      </c>
      <c r="C17206" s="15">
        <v>4373500</v>
      </c>
    </row>
    <row r="17207" spans="1:3" x14ac:dyDescent="0.3">
      <c r="A17207" s="38" t="s">
        <v>254</v>
      </c>
      <c r="B17207" s="15">
        <v>697900</v>
      </c>
      <c r="C17207" s="15">
        <v>4426989</v>
      </c>
    </row>
    <row r="17208" spans="1:3" x14ac:dyDescent="0.3">
      <c r="A17208" s="38" t="s">
        <v>257</v>
      </c>
      <c r="B17208" s="15">
        <v>353000</v>
      </c>
      <c r="C17208" s="15">
        <v>6482940</v>
      </c>
    </row>
    <row r="17209" spans="1:3" x14ac:dyDescent="0.3">
      <c r="A17209" s="38" t="s">
        <v>252</v>
      </c>
      <c r="B17209" s="15">
        <v>249000</v>
      </c>
      <c r="C17209" s="15">
        <v>3714998</v>
      </c>
    </row>
    <row r="17210" spans="1:3" x14ac:dyDescent="0.3">
      <c r="A17210" s="38" t="s">
        <v>255</v>
      </c>
      <c r="B17210" s="15">
        <v>188450</v>
      </c>
      <c r="C17210" s="15">
        <v>2885799</v>
      </c>
    </row>
    <row r="17211" spans="1:3" x14ac:dyDescent="0.3">
      <c r="A17211" s="38" t="s">
        <v>258</v>
      </c>
      <c r="B17211" s="15">
        <v>252475</v>
      </c>
      <c r="C17211" s="15">
        <v>3510850</v>
      </c>
    </row>
    <row r="17212" spans="1:3" x14ac:dyDescent="0.3">
      <c r="A17212" s="38" t="s">
        <v>260</v>
      </c>
      <c r="B17212" s="15">
        <v>586150</v>
      </c>
      <c r="C17212" s="15">
        <v>3465600</v>
      </c>
    </row>
    <row r="17213" spans="1:3" x14ac:dyDescent="0.3">
      <c r="A17213" s="38" t="s">
        <v>262</v>
      </c>
      <c r="B17213" s="15">
        <v>513475</v>
      </c>
      <c r="C17213" s="15">
        <v>3112525</v>
      </c>
    </row>
    <row r="17214" spans="1:3" x14ac:dyDescent="0.3">
      <c r="A17214" s="38" t="s">
        <v>263</v>
      </c>
      <c r="B17214" s="15">
        <v>950000</v>
      </c>
      <c r="C17214" s="15">
        <v>4448390</v>
      </c>
    </row>
    <row r="17215" spans="1:3" x14ac:dyDescent="0.3">
      <c r="A17215" s="35" t="s">
        <v>256</v>
      </c>
      <c r="B17215" s="15"/>
      <c r="C17215" s="15"/>
    </row>
    <row r="17216" spans="1:3" x14ac:dyDescent="0.3">
      <c r="A17216" s="38" t="s">
        <v>245</v>
      </c>
      <c r="B17216" s="15">
        <v>283000</v>
      </c>
      <c r="C17216" s="15">
        <v>2809000</v>
      </c>
    </row>
    <row r="17217" spans="1:3" x14ac:dyDescent="0.3">
      <c r="A17217" s="38" t="s">
        <v>247</v>
      </c>
      <c r="B17217" s="15">
        <v>235950</v>
      </c>
      <c r="C17217" s="15">
        <v>2999600</v>
      </c>
    </row>
    <row r="17218" spans="1:3" x14ac:dyDescent="0.3">
      <c r="A17218" s="38" t="s">
        <v>249</v>
      </c>
      <c r="B17218" s="15">
        <v>190000</v>
      </c>
      <c r="C17218" s="15">
        <v>2274282</v>
      </c>
    </row>
    <row r="17219" spans="1:3" x14ac:dyDescent="0.3">
      <c r="A17219" s="38" t="s">
        <v>251</v>
      </c>
      <c r="B17219" s="15">
        <v>316275</v>
      </c>
      <c r="C17219" s="15">
        <v>3286000</v>
      </c>
    </row>
    <row r="17220" spans="1:3" x14ac:dyDescent="0.3">
      <c r="A17220" s="38" t="s">
        <v>254</v>
      </c>
      <c r="B17220" s="15">
        <v>209000</v>
      </c>
      <c r="C17220" s="15">
        <v>4351700</v>
      </c>
    </row>
    <row r="17221" spans="1:3" x14ac:dyDescent="0.3">
      <c r="A17221" s="38" t="s">
        <v>257</v>
      </c>
      <c r="B17221" s="15">
        <v>649000</v>
      </c>
      <c r="C17221" s="15">
        <v>4300650</v>
      </c>
    </row>
    <row r="17222" spans="1:3" x14ac:dyDescent="0.3">
      <c r="A17222" s="38" t="s">
        <v>252</v>
      </c>
      <c r="B17222" s="15">
        <v>342475</v>
      </c>
      <c r="C17222" s="15">
        <v>3470300</v>
      </c>
    </row>
    <row r="17223" spans="1:3" x14ac:dyDescent="0.3">
      <c r="A17223" s="38" t="s">
        <v>255</v>
      </c>
      <c r="B17223" s="15">
        <v>294000</v>
      </c>
      <c r="C17223" s="15">
        <v>3932000</v>
      </c>
    </row>
    <row r="17224" spans="1:3" x14ac:dyDescent="0.3">
      <c r="A17224" s="38" t="s">
        <v>258</v>
      </c>
      <c r="B17224" s="15">
        <v>310000</v>
      </c>
      <c r="C17224" s="15">
        <v>2641850</v>
      </c>
    </row>
    <row r="17225" spans="1:3" x14ac:dyDescent="0.3">
      <c r="A17225" s="38" t="s">
        <v>260</v>
      </c>
      <c r="B17225" s="15">
        <v>254000</v>
      </c>
      <c r="C17225" s="15">
        <v>2362000</v>
      </c>
    </row>
    <row r="17226" spans="1:3" x14ac:dyDescent="0.3">
      <c r="A17226" s="38" t="s">
        <v>262</v>
      </c>
      <c r="B17226" s="15">
        <v>280000</v>
      </c>
      <c r="C17226" s="15">
        <v>3416950</v>
      </c>
    </row>
    <row r="17227" spans="1:3" x14ac:dyDescent="0.3">
      <c r="A17227" s="38" t="s">
        <v>263</v>
      </c>
      <c r="B17227" s="15">
        <v>481500</v>
      </c>
      <c r="C17227" s="15">
        <v>2333450</v>
      </c>
    </row>
    <row r="17228" spans="1:3" x14ac:dyDescent="0.3">
      <c r="A17228" s="35" t="s">
        <v>261</v>
      </c>
      <c r="B17228" s="15"/>
      <c r="C17228" s="15"/>
    </row>
    <row r="17229" spans="1:3" x14ac:dyDescent="0.3">
      <c r="A17229" s="38" t="s">
        <v>245</v>
      </c>
      <c r="B17229" s="15">
        <v>180000</v>
      </c>
      <c r="C17229" s="15">
        <v>934950</v>
      </c>
    </row>
    <row r="17230" spans="1:3" x14ac:dyDescent="0.3">
      <c r="A17230" s="38" t="s">
        <v>247</v>
      </c>
      <c r="B17230" s="15">
        <v>285000</v>
      </c>
      <c r="C17230" s="15">
        <v>1504800</v>
      </c>
    </row>
    <row r="17231" spans="1:3" x14ac:dyDescent="0.3">
      <c r="A17231" s="38" t="s">
        <v>249</v>
      </c>
      <c r="B17231" s="15">
        <v>187900</v>
      </c>
      <c r="C17231" s="15">
        <v>1737300</v>
      </c>
    </row>
    <row r="17232" spans="1:3" x14ac:dyDescent="0.3">
      <c r="A17232" s="38" t="s">
        <v>251</v>
      </c>
      <c r="B17232" s="15">
        <v>359200</v>
      </c>
      <c r="C17232" s="15">
        <v>5386350</v>
      </c>
    </row>
    <row r="17233" spans="1:3" x14ac:dyDescent="0.3">
      <c r="A17233" s="38" t="s">
        <v>254</v>
      </c>
      <c r="B17233" s="15">
        <v>256000</v>
      </c>
      <c r="C17233" s="15">
        <v>2569195</v>
      </c>
    </row>
    <row r="17234" spans="1:3" x14ac:dyDescent="0.3">
      <c r="A17234" s="38" t="s">
        <v>257</v>
      </c>
      <c r="B17234" s="15">
        <v>242950</v>
      </c>
      <c r="C17234" s="15">
        <v>2896385</v>
      </c>
    </row>
    <row r="17235" spans="1:3" x14ac:dyDescent="0.3">
      <c r="A17235" s="38" t="s">
        <v>252</v>
      </c>
      <c r="B17235" s="15">
        <v>295000</v>
      </c>
      <c r="C17235" s="15">
        <v>2348414</v>
      </c>
    </row>
    <row r="17236" spans="1:3" x14ac:dyDescent="0.3">
      <c r="A17236" s="38" t="s">
        <v>255</v>
      </c>
      <c r="B17236" s="15">
        <v>251300</v>
      </c>
      <c r="C17236" s="15">
        <v>2254757</v>
      </c>
    </row>
    <row r="17237" spans="1:3" x14ac:dyDescent="0.3">
      <c r="A17237" s="38" t="s">
        <v>258</v>
      </c>
      <c r="B17237" s="15">
        <v>227500</v>
      </c>
      <c r="C17237" s="15">
        <v>1067500</v>
      </c>
    </row>
    <row r="17238" spans="1:3" x14ac:dyDescent="0.3">
      <c r="A17238" s="38" t="s">
        <v>260</v>
      </c>
      <c r="B17238" s="15">
        <v>911888</v>
      </c>
      <c r="C17238" s="15">
        <v>2550388</v>
      </c>
    </row>
    <row r="17239" spans="1:3" x14ac:dyDescent="0.3">
      <c r="A17239" s="38" t="s">
        <v>262</v>
      </c>
      <c r="B17239" s="15">
        <v>215000</v>
      </c>
      <c r="C17239" s="15">
        <v>1292304</v>
      </c>
    </row>
    <row r="17240" spans="1:3" x14ac:dyDescent="0.3">
      <c r="A17240" s="38" t="s">
        <v>263</v>
      </c>
      <c r="B17240" s="15">
        <v>268000</v>
      </c>
      <c r="C17240" s="15">
        <v>1141000</v>
      </c>
    </row>
    <row r="17241" spans="1:3" x14ac:dyDescent="0.3">
      <c r="A17241" s="35" t="s">
        <v>264</v>
      </c>
      <c r="B17241" s="15"/>
      <c r="C17241" s="15"/>
    </row>
    <row r="17242" spans="1:3" x14ac:dyDescent="0.3">
      <c r="A17242" s="38" t="s">
        <v>245</v>
      </c>
      <c r="B17242" s="15">
        <v>230000</v>
      </c>
      <c r="C17242" s="15">
        <v>808950</v>
      </c>
    </row>
    <row r="17243" spans="1:3" x14ac:dyDescent="0.3">
      <c r="A17243" s="38" t="s">
        <v>247</v>
      </c>
      <c r="B17243" s="15">
        <v>252000</v>
      </c>
      <c r="C17243" s="15">
        <v>940500</v>
      </c>
    </row>
    <row r="17244" spans="1:3" x14ac:dyDescent="0.3">
      <c r="A17244" s="38" t="s">
        <v>249</v>
      </c>
      <c r="B17244" s="15">
        <v>234000</v>
      </c>
      <c r="C17244" s="15">
        <v>2099950</v>
      </c>
    </row>
    <row r="17245" spans="1:3" x14ac:dyDescent="0.3">
      <c r="A17245" s="38" t="s">
        <v>251</v>
      </c>
      <c r="B17245" s="15">
        <v>609000</v>
      </c>
      <c r="C17245" s="15">
        <v>1696750</v>
      </c>
    </row>
    <row r="17246" spans="1:3" x14ac:dyDescent="0.3">
      <c r="A17246" s="38" t="s">
        <v>254</v>
      </c>
      <c r="B17246" s="15">
        <v>237950</v>
      </c>
      <c r="C17246" s="15">
        <v>2379173</v>
      </c>
    </row>
    <row r="17247" spans="1:3" x14ac:dyDescent="0.3">
      <c r="A17247" s="38" t="s">
        <v>257</v>
      </c>
      <c r="B17247" s="15">
        <v>257450</v>
      </c>
      <c r="C17247" s="15">
        <v>3233255</v>
      </c>
    </row>
    <row r="17248" spans="1:3" x14ac:dyDescent="0.3">
      <c r="A17248" s="38" t="s">
        <v>252</v>
      </c>
      <c r="B17248" s="15">
        <v>182487</v>
      </c>
      <c r="C17248" s="15">
        <v>3230837</v>
      </c>
    </row>
    <row r="17249" spans="1:3" x14ac:dyDescent="0.3">
      <c r="A17249" s="38" t="s">
        <v>255</v>
      </c>
      <c r="B17249" s="15">
        <v>249950</v>
      </c>
      <c r="C17249" s="15">
        <v>2192800</v>
      </c>
    </row>
    <row r="17250" spans="1:3" x14ac:dyDescent="0.3">
      <c r="A17250" s="38" t="s">
        <v>258</v>
      </c>
      <c r="B17250" s="15">
        <v>299000</v>
      </c>
      <c r="C17250" s="15">
        <v>1785900</v>
      </c>
    </row>
    <row r="17251" spans="1:3" x14ac:dyDescent="0.3">
      <c r="A17251" s="38" t="s">
        <v>260</v>
      </c>
      <c r="B17251" s="15">
        <v>190000</v>
      </c>
      <c r="C17251" s="15">
        <v>2816707</v>
      </c>
    </row>
    <row r="17252" spans="1:3" x14ac:dyDescent="0.3">
      <c r="A17252" s="38" t="s">
        <v>262</v>
      </c>
      <c r="B17252" s="15">
        <v>220000</v>
      </c>
      <c r="C17252" s="15">
        <v>2857250</v>
      </c>
    </row>
    <row r="17253" spans="1:3" x14ac:dyDescent="0.3">
      <c r="A17253" s="38" t="s">
        <v>263</v>
      </c>
      <c r="B17253" s="15">
        <v>195000</v>
      </c>
      <c r="C17253" s="15">
        <v>1561001</v>
      </c>
    </row>
    <row r="17254" spans="1:3" x14ac:dyDescent="0.3">
      <c r="A17254" s="35" t="s">
        <v>266</v>
      </c>
      <c r="B17254" s="15"/>
      <c r="C17254" s="15"/>
    </row>
    <row r="17255" spans="1:3" x14ac:dyDescent="0.3">
      <c r="A17255" s="38" t="s">
        <v>245</v>
      </c>
      <c r="B17255" s="15">
        <v>214000</v>
      </c>
      <c r="C17255" s="15">
        <v>1361000</v>
      </c>
    </row>
    <row r="17256" spans="1:3" x14ac:dyDescent="0.3">
      <c r="A17256" s="38" t="s">
        <v>247</v>
      </c>
      <c r="B17256" s="15">
        <v>192500</v>
      </c>
      <c r="C17256" s="15">
        <v>921000</v>
      </c>
    </row>
    <row r="17257" spans="1:3" x14ac:dyDescent="0.3">
      <c r="A17257" s="38" t="s">
        <v>249</v>
      </c>
      <c r="B17257" s="15">
        <v>970000</v>
      </c>
      <c r="C17257" s="15">
        <v>2906650</v>
      </c>
    </row>
    <row r="17258" spans="1:3" x14ac:dyDescent="0.3">
      <c r="A17258" s="38" t="s">
        <v>251</v>
      </c>
      <c r="B17258" s="15">
        <v>216950</v>
      </c>
      <c r="C17258" s="15">
        <v>949700</v>
      </c>
    </row>
    <row r="17259" spans="1:3" x14ac:dyDescent="0.3">
      <c r="A17259" s="38" t="s">
        <v>254</v>
      </c>
      <c r="B17259" s="15">
        <v>253000</v>
      </c>
      <c r="C17259" s="15">
        <v>2716740</v>
      </c>
    </row>
    <row r="17260" spans="1:3" x14ac:dyDescent="0.3">
      <c r="A17260" s="38" t="s">
        <v>257</v>
      </c>
      <c r="B17260" s="15">
        <v>248000</v>
      </c>
      <c r="C17260" s="15">
        <v>2573150</v>
      </c>
    </row>
    <row r="17261" spans="1:3" x14ac:dyDescent="0.3">
      <c r="A17261" s="38" t="s">
        <v>252</v>
      </c>
      <c r="B17261" s="15">
        <v>175125</v>
      </c>
      <c r="C17261" s="15">
        <v>1728750</v>
      </c>
    </row>
    <row r="17262" spans="1:3" x14ac:dyDescent="0.3">
      <c r="A17262" s="38" t="s">
        <v>255</v>
      </c>
      <c r="B17262" s="15">
        <v>229750</v>
      </c>
      <c r="C17262" s="15">
        <v>1372400</v>
      </c>
    </row>
    <row r="17263" spans="1:3" x14ac:dyDescent="0.3">
      <c r="A17263" s="38" t="s">
        <v>258</v>
      </c>
      <c r="B17263" s="15">
        <v>413750</v>
      </c>
      <c r="C17263" s="15">
        <v>920426</v>
      </c>
    </row>
    <row r="17264" spans="1:3" x14ac:dyDescent="0.3">
      <c r="A17264" s="38" t="s">
        <v>260</v>
      </c>
      <c r="B17264" s="15">
        <v>232850</v>
      </c>
      <c r="C17264" s="15">
        <v>2299020</v>
      </c>
    </row>
    <row r="17265" spans="1:3" x14ac:dyDescent="0.3">
      <c r="A17265" s="38" t="s">
        <v>262</v>
      </c>
      <c r="B17265" s="15">
        <v>642400</v>
      </c>
      <c r="C17265" s="15">
        <v>1736300</v>
      </c>
    </row>
    <row r="17266" spans="1:3" x14ac:dyDescent="0.3">
      <c r="A17266" s="38" t="s">
        <v>263</v>
      </c>
      <c r="B17266" s="15">
        <v>419250</v>
      </c>
      <c r="C17266" s="15">
        <v>1142944</v>
      </c>
    </row>
    <row r="17267" spans="1:3" x14ac:dyDescent="0.3">
      <c r="A17267" s="35" t="s">
        <v>267</v>
      </c>
      <c r="B17267" s="15"/>
      <c r="C17267" s="15"/>
    </row>
    <row r="17268" spans="1:3" x14ac:dyDescent="0.3">
      <c r="A17268" s="38" t="s">
        <v>245</v>
      </c>
      <c r="B17268" s="15">
        <v>144900</v>
      </c>
      <c r="C17268" s="15">
        <v>753800</v>
      </c>
    </row>
    <row r="17269" spans="1:3" x14ac:dyDescent="0.3">
      <c r="A17269" s="38" t="s">
        <v>247</v>
      </c>
      <c r="B17269" s="15">
        <v>248000</v>
      </c>
      <c r="C17269" s="15">
        <v>2148025</v>
      </c>
    </row>
    <row r="17270" spans="1:3" x14ac:dyDescent="0.3">
      <c r="A17270" s="38" t="s">
        <v>249</v>
      </c>
      <c r="B17270" s="15">
        <v>487500</v>
      </c>
      <c r="C17270" s="15">
        <v>1446850</v>
      </c>
    </row>
    <row r="17271" spans="1:3" x14ac:dyDescent="0.3">
      <c r="A17271" s="38" t="s">
        <v>251</v>
      </c>
      <c r="B17271" s="15">
        <v>641500</v>
      </c>
      <c r="C17271" s="15">
        <v>2578177</v>
      </c>
    </row>
    <row r="17272" spans="1:3" x14ac:dyDescent="0.3">
      <c r="A17272" s="38" t="s">
        <v>254</v>
      </c>
      <c r="B17272" s="15">
        <v>169900</v>
      </c>
      <c r="C17272" s="15">
        <v>1701300</v>
      </c>
    </row>
    <row r="17273" spans="1:3" x14ac:dyDescent="0.3">
      <c r="A17273" s="38" t="s">
        <v>257</v>
      </c>
      <c r="B17273" s="15">
        <v>231800</v>
      </c>
      <c r="C17273" s="15">
        <v>1146800</v>
      </c>
    </row>
    <row r="17274" spans="1:3" x14ac:dyDescent="0.3">
      <c r="A17274" s="38" t="s">
        <v>252</v>
      </c>
      <c r="B17274" s="15">
        <v>226950</v>
      </c>
      <c r="C17274" s="15">
        <v>566850</v>
      </c>
    </row>
    <row r="17275" spans="1:3" x14ac:dyDescent="0.3">
      <c r="A17275" s="38" t="s">
        <v>255</v>
      </c>
      <c r="B17275" s="15">
        <v>142500</v>
      </c>
      <c r="C17275" s="15">
        <v>1240710</v>
      </c>
    </row>
    <row r="17276" spans="1:3" x14ac:dyDescent="0.3">
      <c r="A17276" s="38" t="s">
        <v>258</v>
      </c>
      <c r="B17276" s="15">
        <v>148000</v>
      </c>
      <c r="C17276" s="15">
        <v>971388</v>
      </c>
    </row>
    <row r="17277" spans="1:3" x14ac:dyDescent="0.3">
      <c r="A17277" s="38" t="s">
        <v>260</v>
      </c>
      <c r="B17277" s="15">
        <v>191550</v>
      </c>
      <c r="C17277" s="15">
        <v>2045415</v>
      </c>
    </row>
    <row r="17278" spans="1:3" x14ac:dyDescent="0.3">
      <c r="A17278" s="38" t="s">
        <v>262</v>
      </c>
      <c r="B17278" s="15">
        <v>393670</v>
      </c>
      <c r="C17278" s="15">
        <v>1384470</v>
      </c>
    </row>
    <row r="17279" spans="1:3" x14ac:dyDescent="0.3">
      <c r="A17279" s="38" t="s">
        <v>263</v>
      </c>
      <c r="B17279" s="15">
        <v>476450</v>
      </c>
      <c r="C17279" s="15">
        <v>1895100</v>
      </c>
    </row>
    <row r="17280" spans="1:3" x14ac:dyDescent="0.3">
      <c r="A17280" s="35" t="s">
        <v>268</v>
      </c>
      <c r="B17280" s="15"/>
      <c r="C17280" s="15"/>
    </row>
    <row r="17281" spans="1:3" x14ac:dyDescent="0.3">
      <c r="A17281" s="38" t="s">
        <v>245</v>
      </c>
      <c r="B17281" s="15">
        <v>130504</v>
      </c>
      <c r="C17281" s="15">
        <v>1673608</v>
      </c>
    </row>
    <row r="17282" spans="1:3" x14ac:dyDescent="0.3">
      <c r="A17282" s="38" t="s">
        <v>247</v>
      </c>
      <c r="B17282" s="15">
        <v>159975</v>
      </c>
      <c r="C17282" s="15">
        <v>1049750</v>
      </c>
    </row>
    <row r="17283" spans="1:3" x14ac:dyDescent="0.3">
      <c r="A17283" s="38" t="s">
        <v>249</v>
      </c>
      <c r="B17283" s="15">
        <v>179450</v>
      </c>
      <c r="C17283" s="15">
        <v>1439677</v>
      </c>
    </row>
    <row r="17284" spans="1:3" x14ac:dyDescent="0.3">
      <c r="A17284" s="38" t="s">
        <v>251</v>
      </c>
      <c r="B17284" s="15">
        <v>140000</v>
      </c>
      <c r="C17284" s="15">
        <v>981900</v>
      </c>
    </row>
    <row r="17285" spans="1:3" x14ac:dyDescent="0.3">
      <c r="A17285" s="38" t="s">
        <v>254</v>
      </c>
      <c r="B17285" s="15">
        <v>403400</v>
      </c>
      <c r="C17285" s="15">
        <v>864300</v>
      </c>
    </row>
    <row r="17286" spans="1:3" x14ac:dyDescent="0.3">
      <c r="A17286" s="38" t="s">
        <v>257</v>
      </c>
      <c r="B17286" s="15">
        <v>242500</v>
      </c>
      <c r="C17286" s="15">
        <v>2490634</v>
      </c>
    </row>
    <row r="17287" spans="1:3" x14ac:dyDescent="0.3">
      <c r="A17287" s="38" t="s">
        <v>252</v>
      </c>
      <c r="B17287" s="15">
        <v>170000</v>
      </c>
      <c r="C17287" s="15">
        <v>1687095</v>
      </c>
    </row>
    <row r="17288" spans="1:3" x14ac:dyDescent="0.3">
      <c r="A17288" s="38" t="s">
        <v>255</v>
      </c>
      <c r="B17288" s="15">
        <v>512950</v>
      </c>
      <c r="C17288" s="15">
        <v>1793950</v>
      </c>
    </row>
    <row r="17289" spans="1:3" x14ac:dyDescent="0.3">
      <c r="A17289" s="38" t="s">
        <v>258</v>
      </c>
      <c r="B17289" s="15">
        <v>220000</v>
      </c>
      <c r="C17289" s="15">
        <v>1121900</v>
      </c>
    </row>
    <row r="17290" spans="1:3" x14ac:dyDescent="0.3">
      <c r="A17290" s="38" t="s">
        <v>260</v>
      </c>
      <c r="B17290" s="15">
        <v>159150</v>
      </c>
      <c r="C17290" s="15">
        <v>658250</v>
      </c>
    </row>
    <row r="17291" spans="1:3" x14ac:dyDescent="0.3">
      <c r="A17291" s="38" t="s">
        <v>262</v>
      </c>
      <c r="B17291" s="15">
        <v>195100</v>
      </c>
      <c r="C17291" s="15">
        <v>1730600</v>
      </c>
    </row>
    <row r="17292" spans="1:3" x14ac:dyDescent="0.3">
      <c r="A17292" s="38" t="s">
        <v>263</v>
      </c>
      <c r="B17292" s="15">
        <v>219950</v>
      </c>
      <c r="C17292" s="15">
        <v>1453800</v>
      </c>
    </row>
    <row r="17293" spans="1:3" x14ac:dyDescent="0.3">
      <c r="A17293" s="35" t="s">
        <v>269</v>
      </c>
      <c r="B17293" s="15"/>
      <c r="C17293" s="15"/>
    </row>
    <row r="17294" spans="1:3" x14ac:dyDescent="0.3">
      <c r="A17294" s="38" t="s">
        <v>245</v>
      </c>
      <c r="B17294" s="15">
        <v>485000</v>
      </c>
      <c r="C17294" s="15">
        <v>1705950</v>
      </c>
    </row>
    <row r="17295" spans="1:3" x14ac:dyDescent="0.3">
      <c r="A17295" s="38" t="s">
        <v>247</v>
      </c>
      <c r="B17295" s="15">
        <v>484000</v>
      </c>
      <c r="C17295" s="15">
        <v>2071000</v>
      </c>
    </row>
    <row r="17296" spans="1:3" x14ac:dyDescent="0.3">
      <c r="A17296" s="38" t="s">
        <v>249</v>
      </c>
      <c r="B17296" s="15">
        <v>239950</v>
      </c>
      <c r="C17296" s="15">
        <v>2610450</v>
      </c>
    </row>
    <row r="17297" spans="1:3" x14ac:dyDescent="0.3">
      <c r="A17297" s="38" t="s">
        <v>251</v>
      </c>
      <c r="B17297" s="15">
        <v>238000</v>
      </c>
      <c r="C17297" s="15">
        <v>2072139</v>
      </c>
    </row>
    <row r="17298" spans="1:3" x14ac:dyDescent="0.3">
      <c r="A17298" s="38" t="s">
        <v>254</v>
      </c>
      <c r="B17298" s="15">
        <v>270500</v>
      </c>
      <c r="C17298" s="15">
        <v>3227850</v>
      </c>
    </row>
    <row r="17299" spans="1:3" x14ac:dyDescent="0.3">
      <c r="A17299" s="38" t="s">
        <v>257</v>
      </c>
      <c r="B17299" s="15">
        <v>205500</v>
      </c>
      <c r="C17299" s="15">
        <v>2841899</v>
      </c>
    </row>
    <row r="17300" spans="1:3" x14ac:dyDescent="0.3">
      <c r="A17300" s="38" t="s">
        <v>252</v>
      </c>
      <c r="B17300" s="15">
        <v>358300</v>
      </c>
      <c r="C17300" s="15">
        <v>4226150</v>
      </c>
    </row>
    <row r="17301" spans="1:3" x14ac:dyDescent="0.3">
      <c r="A17301" s="38" t="s">
        <v>255</v>
      </c>
      <c r="B17301" s="15">
        <v>250000</v>
      </c>
      <c r="C17301" s="15">
        <v>3428753</v>
      </c>
    </row>
    <row r="17302" spans="1:3" x14ac:dyDescent="0.3">
      <c r="A17302" s="38" t="s">
        <v>258</v>
      </c>
      <c r="B17302" s="15">
        <v>215600</v>
      </c>
      <c r="C17302" s="15">
        <v>2343470</v>
      </c>
    </row>
    <row r="17303" spans="1:3" x14ac:dyDescent="0.3">
      <c r="A17303" s="38" t="s">
        <v>260</v>
      </c>
      <c r="B17303" s="15">
        <v>211000</v>
      </c>
      <c r="C17303" s="15">
        <v>2020931</v>
      </c>
    </row>
    <row r="17304" spans="1:3" x14ac:dyDescent="0.3">
      <c r="A17304" s="38" t="s">
        <v>262</v>
      </c>
      <c r="B17304" s="15">
        <v>409500</v>
      </c>
      <c r="C17304" s="15">
        <v>2474870</v>
      </c>
    </row>
    <row r="17305" spans="1:3" x14ac:dyDescent="0.3">
      <c r="A17305" s="38" t="s">
        <v>263</v>
      </c>
      <c r="B17305" s="15">
        <v>269945</v>
      </c>
      <c r="C17305" s="15">
        <v>3215071</v>
      </c>
    </row>
    <row r="17306" spans="1:3" x14ac:dyDescent="0.3">
      <c r="A17306" s="35" t="s">
        <v>270</v>
      </c>
      <c r="B17306" s="15"/>
      <c r="C17306" s="15"/>
    </row>
    <row r="17307" spans="1:3" x14ac:dyDescent="0.3">
      <c r="A17307" s="38" t="s">
        <v>245</v>
      </c>
      <c r="B17307" s="15">
        <v>437950</v>
      </c>
      <c r="C17307" s="15">
        <v>2685269</v>
      </c>
    </row>
    <row r="17308" spans="1:3" x14ac:dyDescent="0.3">
      <c r="A17308" s="38" t="s">
        <v>247</v>
      </c>
      <c r="B17308" s="15">
        <v>232500</v>
      </c>
      <c r="C17308" s="15">
        <v>2934915</v>
      </c>
    </row>
    <row r="17309" spans="1:3" x14ac:dyDescent="0.3">
      <c r="A17309" s="38" t="s">
        <v>249</v>
      </c>
      <c r="B17309" s="15">
        <v>372000</v>
      </c>
      <c r="C17309" s="15">
        <v>2467450</v>
      </c>
    </row>
    <row r="17310" spans="1:3" x14ac:dyDescent="0.3">
      <c r="A17310" s="38" t="s">
        <v>251</v>
      </c>
      <c r="B17310" s="15">
        <v>323750</v>
      </c>
      <c r="C17310" s="15">
        <v>4055533</v>
      </c>
    </row>
    <row r="17311" spans="1:3" x14ac:dyDescent="0.3">
      <c r="A17311" s="38" t="s">
        <v>254</v>
      </c>
      <c r="B17311" s="15">
        <v>259900</v>
      </c>
      <c r="C17311" s="15">
        <v>3523125</v>
      </c>
    </row>
    <row r="17312" spans="1:3" x14ac:dyDescent="0.3">
      <c r="A17312" s="38" t="s">
        <v>257</v>
      </c>
      <c r="B17312" s="15">
        <v>269900</v>
      </c>
      <c r="C17312" s="15">
        <v>2745800</v>
      </c>
    </row>
    <row r="17313" spans="1:3" x14ac:dyDescent="0.3">
      <c r="A17313" s="38" t="s">
        <v>252</v>
      </c>
      <c r="B17313" s="15">
        <v>241900</v>
      </c>
      <c r="C17313" s="15">
        <v>3287750</v>
      </c>
    </row>
    <row r="17314" spans="1:3" x14ac:dyDescent="0.3">
      <c r="A17314" s="38" t="s">
        <v>255</v>
      </c>
      <c r="B17314" s="15">
        <v>278250</v>
      </c>
      <c r="C17314" s="15">
        <v>5310363</v>
      </c>
    </row>
    <row r="17315" spans="1:3" x14ac:dyDescent="0.3">
      <c r="A17315" s="38" t="s">
        <v>258</v>
      </c>
      <c r="B17315" s="15">
        <v>900495</v>
      </c>
      <c r="C17315" s="15">
        <v>4426122</v>
      </c>
    </row>
    <row r="17316" spans="1:3" x14ac:dyDescent="0.3">
      <c r="A17316" s="38" t="s">
        <v>260</v>
      </c>
      <c r="B17316" s="15">
        <v>284975</v>
      </c>
      <c r="C17316" s="15">
        <v>3198227</v>
      </c>
    </row>
    <row r="17317" spans="1:3" x14ac:dyDescent="0.3">
      <c r="A17317" s="38" t="s">
        <v>262</v>
      </c>
      <c r="B17317" s="15">
        <v>285000</v>
      </c>
      <c r="C17317" s="15">
        <v>2789400</v>
      </c>
    </row>
    <row r="17318" spans="1:3" x14ac:dyDescent="0.3">
      <c r="A17318" s="38" t="s">
        <v>263</v>
      </c>
      <c r="B17318" s="15">
        <v>285000</v>
      </c>
      <c r="C17318" s="15">
        <v>4904850</v>
      </c>
    </row>
    <row r="17319" spans="1:3" x14ac:dyDescent="0.3">
      <c r="A17319" s="35" t="s">
        <v>271</v>
      </c>
      <c r="B17319" s="15"/>
      <c r="C17319" s="15"/>
    </row>
    <row r="17320" spans="1:3" x14ac:dyDescent="0.3">
      <c r="A17320" s="38" t="s">
        <v>245</v>
      </c>
      <c r="B17320" s="15">
        <v>638000</v>
      </c>
      <c r="C17320" s="15">
        <v>2719025</v>
      </c>
    </row>
    <row r="17321" spans="1:3" x14ac:dyDescent="0.3">
      <c r="A17321" s="38" t="s">
        <v>247</v>
      </c>
      <c r="B17321" s="15">
        <v>285000</v>
      </c>
      <c r="C17321" s="15">
        <v>4145165</v>
      </c>
    </row>
    <row r="17322" spans="1:3" x14ac:dyDescent="0.3">
      <c r="A17322" s="38" t="s">
        <v>249</v>
      </c>
      <c r="B17322" s="15">
        <v>230000</v>
      </c>
      <c r="C17322" s="15">
        <v>4250600</v>
      </c>
    </row>
    <row r="17323" spans="1:3" x14ac:dyDescent="0.3">
      <c r="A17323" s="38" t="s">
        <v>251</v>
      </c>
      <c r="B17323" s="15">
        <v>240000</v>
      </c>
      <c r="C17323" s="15">
        <v>4939206</v>
      </c>
    </row>
    <row r="17324" spans="1:3" x14ac:dyDescent="0.3">
      <c r="A17324" s="38" t="s">
        <v>254</v>
      </c>
      <c r="B17324" s="15">
        <v>234927</v>
      </c>
      <c r="C17324" s="15">
        <v>3833403</v>
      </c>
    </row>
    <row r="17325" spans="1:3" x14ac:dyDescent="0.3">
      <c r="A17325" s="38" t="s">
        <v>257</v>
      </c>
      <c r="B17325" s="15">
        <v>312016</v>
      </c>
      <c r="C17325" s="15">
        <v>6376072</v>
      </c>
    </row>
    <row r="17326" spans="1:3" x14ac:dyDescent="0.3">
      <c r="A17326" s="38" t="s">
        <v>252</v>
      </c>
      <c r="B17326" s="15">
        <v>477450</v>
      </c>
      <c r="C17326" s="15">
        <v>3199650</v>
      </c>
    </row>
    <row r="17327" spans="1:3" x14ac:dyDescent="0.3">
      <c r="A17327" s="38" t="s">
        <v>255</v>
      </c>
      <c r="B17327" s="15">
        <v>305750</v>
      </c>
      <c r="C17327" s="15">
        <v>6179390</v>
      </c>
    </row>
    <row r="17328" spans="1:3" x14ac:dyDescent="0.3">
      <c r="A17328" s="38" t="s">
        <v>258</v>
      </c>
      <c r="B17328" s="15">
        <v>519450</v>
      </c>
      <c r="C17328" s="15">
        <v>5962134</v>
      </c>
    </row>
    <row r="17329" spans="1:3" x14ac:dyDescent="0.3">
      <c r="A17329" s="38" t="s">
        <v>260</v>
      </c>
      <c r="B17329" s="15">
        <v>348750</v>
      </c>
      <c r="C17329" s="15">
        <v>6470419</v>
      </c>
    </row>
    <row r="17330" spans="1:3" x14ac:dyDescent="0.3">
      <c r="A17330" s="38" t="s">
        <v>262</v>
      </c>
      <c r="B17330" s="15">
        <v>210000</v>
      </c>
      <c r="C17330" s="15">
        <v>3198439</v>
      </c>
    </row>
    <row r="17331" spans="1:3" x14ac:dyDescent="0.3">
      <c r="A17331" s="38" t="s">
        <v>263</v>
      </c>
      <c r="B17331" s="15">
        <v>245000</v>
      </c>
      <c r="C17331" s="15">
        <v>3152241</v>
      </c>
    </row>
    <row r="17332" spans="1:3" x14ac:dyDescent="0.3">
      <c r="A17332" s="35" t="s">
        <v>272</v>
      </c>
      <c r="B17332" s="15"/>
      <c r="C17332" s="15"/>
    </row>
    <row r="17333" spans="1:3" x14ac:dyDescent="0.3">
      <c r="A17333" s="38" t="s">
        <v>245</v>
      </c>
      <c r="B17333" s="15">
        <v>210000</v>
      </c>
      <c r="C17333" s="15">
        <v>2084588</v>
      </c>
    </row>
    <row r="17334" spans="1:3" x14ac:dyDescent="0.3">
      <c r="A17334" s="38" t="s">
        <v>247</v>
      </c>
      <c r="B17334" s="15">
        <v>305000</v>
      </c>
      <c r="C17334" s="15">
        <v>3707583</v>
      </c>
    </row>
    <row r="17335" spans="1:3" x14ac:dyDescent="0.3">
      <c r="A17335" s="38" t="s">
        <v>249</v>
      </c>
      <c r="B17335" s="15">
        <v>350000</v>
      </c>
      <c r="C17335" s="15">
        <v>4751450</v>
      </c>
    </row>
    <row r="17336" spans="1:3" x14ac:dyDescent="0.3">
      <c r="A17336" s="38" t="s">
        <v>251</v>
      </c>
      <c r="B17336" s="15">
        <v>314075</v>
      </c>
      <c r="C17336" s="15">
        <v>5624500</v>
      </c>
    </row>
    <row r="17337" spans="1:3" x14ac:dyDescent="0.3">
      <c r="A17337" s="38" t="s">
        <v>254</v>
      </c>
      <c r="B17337" s="15">
        <v>636475</v>
      </c>
      <c r="C17337" s="15">
        <v>5631601</v>
      </c>
    </row>
    <row r="17338" spans="1:3" x14ac:dyDescent="0.3">
      <c r="A17338" s="38" t="s">
        <v>257</v>
      </c>
      <c r="B17338" s="15">
        <v>331000</v>
      </c>
      <c r="C17338" s="15">
        <v>6694852</v>
      </c>
    </row>
    <row r="17339" spans="1:3" x14ac:dyDescent="0.3">
      <c r="A17339" s="38" t="s">
        <v>252</v>
      </c>
      <c r="B17339" s="15">
        <v>255000</v>
      </c>
      <c r="C17339" s="15">
        <v>4802490</v>
      </c>
    </row>
    <row r="17340" spans="1:3" x14ac:dyDescent="0.3">
      <c r="A17340" s="38" t="s">
        <v>255</v>
      </c>
      <c r="B17340" s="15">
        <v>350750</v>
      </c>
      <c r="C17340" s="15">
        <v>6165125</v>
      </c>
    </row>
    <row r="17341" spans="1:3" x14ac:dyDescent="0.3">
      <c r="A17341" s="38" t="s">
        <v>258</v>
      </c>
      <c r="B17341" s="15">
        <v>749000</v>
      </c>
      <c r="C17341" s="15">
        <v>6439367</v>
      </c>
    </row>
    <row r="17342" spans="1:3" x14ac:dyDescent="0.3">
      <c r="A17342" s="38" t="s">
        <v>260</v>
      </c>
      <c r="B17342" s="15">
        <v>321350</v>
      </c>
      <c r="C17342" s="15">
        <v>5706956</v>
      </c>
    </row>
    <row r="17343" spans="1:3" x14ac:dyDescent="0.3">
      <c r="A17343" s="38" t="s">
        <v>262</v>
      </c>
      <c r="B17343" s="15">
        <v>806000</v>
      </c>
      <c r="C17343" s="15">
        <v>4999860</v>
      </c>
    </row>
    <row r="17344" spans="1:3" x14ac:dyDescent="0.3">
      <c r="A17344" s="38" t="s">
        <v>263</v>
      </c>
      <c r="B17344" s="15">
        <v>259975</v>
      </c>
      <c r="C17344" s="15">
        <v>2359380</v>
      </c>
    </row>
    <row r="17345" spans="1:3" x14ac:dyDescent="0.3">
      <c r="A17345" s="35" t="s">
        <v>273</v>
      </c>
      <c r="B17345" s="15"/>
      <c r="C17345" s="15"/>
    </row>
    <row r="17346" spans="1:3" x14ac:dyDescent="0.3">
      <c r="A17346" s="38" t="s">
        <v>245</v>
      </c>
      <c r="B17346" s="15">
        <v>269000</v>
      </c>
      <c r="C17346" s="15">
        <v>3657400</v>
      </c>
    </row>
    <row r="17347" spans="1:3" x14ac:dyDescent="0.3">
      <c r="A17347" s="38" t="s">
        <v>247</v>
      </c>
      <c r="B17347" s="15">
        <v>316000</v>
      </c>
      <c r="C17347" s="15">
        <v>3693950</v>
      </c>
    </row>
    <row r="17348" spans="1:3" x14ac:dyDescent="0.3">
      <c r="A17348" s="38" t="s">
        <v>249</v>
      </c>
      <c r="B17348" s="15">
        <v>287750</v>
      </c>
      <c r="C17348" s="15">
        <v>3664449</v>
      </c>
    </row>
    <row r="17349" spans="1:3" x14ac:dyDescent="0.3">
      <c r="A17349" s="38" t="s">
        <v>251</v>
      </c>
      <c r="B17349" s="15">
        <v>316500</v>
      </c>
      <c r="C17349" s="15">
        <v>5109650</v>
      </c>
    </row>
    <row r="17350" spans="1:3" x14ac:dyDescent="0.3">
      <c r="A17350" s="38" t="s">
        <v>254</v>
      </c>
      <c r="B17350" s="15">
        <v>277500</v>
      </c>
      <c r="C17350" s="15">
        <v>4378900</v>
      </c>
    </row>
    <row r="17351" spans="1:3" x14ac:dyDescent="0.3">
      <c r="A17351" s="38" t="s">
        <v>257</v>
      </c>
      <c r="B17351" s="15">
        <v>774500</v>
      </c>
      <c r="C17351" s="15">
        <v>7244840</v>
      </c>
    </row>
    <row r="17352" spans="1:3" x14ac:dyDescent="0.3">
      <c r="A17352" s="38" t="s">
        <v>252</v>
      </c>
      <c r="B17352" s="15">
        <v>282000</v>
      </c>
      <c r="C17352" s="15">
        <v>5953600</v>
      </c>
    </row>
    <row r="17353" spans="1:3" x14ac:dyDescent="0.3">
      <c r="A17353" s="38" t="s">
        <v>255</v>
      </c>
      <c r="B17353" s="15">
        <v>299950</v>
      </c>
      <c r="C17353" s="15">
        <v>7802295</v>
      </c>
    </row>
    <row r="17354" spans="1:3" x14ac:dyDescent="0.3">
      <c r="A17354" s="38" t="s">
        <v>258</v>
      </c>
      <c r="B17354" s="15">
        <v>962500</v>
      </c>
      <c r="C17354" s="15">
        <v>6293500</v>
      </c>
    </row>
    <row r="17355" spans="1:3" x14ac:dyDescent="0.3">
      <c r="A17355" s="38" t="s">
        <v>260</v>
      </c>
      <c r="B17355" s="15">
        <v>364000</v>
      </c>
      <c r="C17355" s="15">
        <v>4818599</v>
      </c>
    </row>
    <row r="17356" spans="1:3" x14ac:dyDescent="0.3">
      <c r="A17356" s="38" t="s">
        <v>262</v>
      </c>
      <c r="B17356" s="15">
        <v>265000</v>
      </c>
      <c r="C17356" s="15">
        <v>5396645</v>
      </c>
    </row>
    <row r="17357" spans="1:3" x14ac:dyDescent="0.3">
      <c r="A17357" s="38" t="s">
        <v>263</v>
      </c>
      <c r="B17357" s="15">
        <v>450000</v>
      </c>
      <c r="C17357" s="15">
        <v>4777799</v>
      </c>
    </row>
    <row r="17358" spans="1:3" x14ac:dyDescent="0.3">
      <c r="A17358" s="35" t="s">
        <v>274</v>
      </c>
      <c r="B17358" s="15"/>
      <c r="C17358" s="15"/>
    </row>
    <row r="17359" spans="1:3" x14ac:dyDescent="0.3">
      <c r="A17359" s="38" t="s">
        <v>245</v>
      </c>
      <c r="B17359" s="15">
        <v>821661</v>
      </c>
      <c r="C17359" s="15">
        <v>5897566</v>
      </c>
    </row>
    <row r="17360" spans="1:3" x14ac:dyDescent="0.3">
      <c r="A17360" s="38" t="s">
        <v>247</v>
      </c>
      <c r="B17360" s="15">
        <v>300000</v>
      </c>
      <c r="C17360" s="15">
        <v>3457250</v>
      </c>
    </row>
    <row r="17361" spans="1:3" x14ac:dyDescent="0.3">
      <c r="A17361" s="38" t="s">
        <v>249</v>
      </c>
      <c r="B17361" s="15">
        <v>291000</v>
      </c>
      <c r="C17361" s="15">
        <v>6317875</v>
      </c>
    </row>
    <row r="17362" spans="1:3" x14ac:dyDescent="0.3">
      <c r="A17362" s="38" t="s">
        <v>251</v>
      </c>
      <c r="B17362" s="15">
        <v>370000</v>
      </c>
      <c r="C17362" s="15">
        <v>8911275</v>
      </c>
    </row>
    <row r="17363" spans="1:3" x14ac:dyDescent="0.3">
      <c r="A17363" s="38" t="s">
        <v>254</v>
      </c>
      <c r="B17363" s="15">
        <v>890000</v>
      </c>
      <c r="C17363" s="15">
        <v>7369013</v>
      </c>
    </row>
    <row r="17364" spans="1:3" x14ac:dyDescent="0.3">
      <c r="A17364" s="38" t="s">
        <v>257</v>
      </c>
      <c r="B17364" s="15">
        <v>372500</v>
      </c>
      <c r="C17364" s="15">
        <v>6769361</v>
      </c>
    </row>
    <row r="17365" spans="1:3" x14ac:dyDescent="0.3">
      <c r="A17365" s="38" t="s">
        <v>252</v>
      </c>
      <c r="B17365" s="15">
        <v>304250</v>
      </c>
      <c r="C17365" s="15">
        <v>7276500</v>
      </c>
    </row>
    <row r="17366" spans="1:3" x14ac:dyDescent="0.3">
      <c r="A17366" s="38" t="s">
        <v>255</v>
      </c>
      <c r="B17366" s="15">
        <v>650000</v>
      </c>
      <c r="C17366" s="15">
        <v>9992904</v>
      </c>
    </row>
    <row r="17367" spans="1:3" x14ac:dyDescent="0.3">
      <c r="A17367" s="38" t="s">
        <v>258</v>
      </c>
      <c r="B17367" s="15">
        <v>719500</v>
      </c>
      <c r="C17367" s="15">
        <v>8628900</v>
      </c>
    </row>
    <row r="17368" spans="1:3" x14ac:dyDescent="0.3">
      <c r="A17368" s="38" t="s">
        <v>260</v>
      </c>
      <c r="B17368" s="15">
        <v>808950</v>
      </c>
      <c r="C17368" s="15">
        <v>5263500</v>
      </c>
    </row>
    <row r="17369" spans="1:3" x14ac:dyDescent="0.3">
      <c r="A17369" s="38" t="s">
        <v>262</v>
      </c>
      <c r="B17369" s="15">
        <v>729000</v>
      </c>
      <c r="C17369" s="15">
        <v>4020650</v>
      </c>
    </row>
    <row r="17370" spans="1:3" x14ac:dyDescent="0.3">
      <c r="A17370" s="38" t="s">
        <v>263</v>
      </c>
      <c r="B17370" s="15">
        <v>875000</v>
      </c>
      <c r="C17370" s="15">
        <v>4595239</v>
      </c>
    </row>
    <row r="17371" spans="1:3" x14ac:dyDescent="0.3">
      <c r="A17371" s="35" t="s">
        <v>275</v>
      </c>
      <c r="B17371" s="15"/>
      <c r="C17371" s="15"/>
    </row>
    <row r="17372" spans="1:3" x14ac:dyDescent="0.3">
      <c r="A17372" s="38" t="s">
        <v>245</v>
      </c>
      <c r="B17372" s="15">
        <v>292000</v>
      </c>
      <c r="C17372" s="15">
        <v>4144510</v>
      </c>
    </row>
    <row r="17373" spans="1:3" x14ac:dyDescent="0.3">
      <c r="A17373" s="38" t="s">
        <v>247</v>
      </c>
      <c r="B17373" s="15">
        <v>318750</v>
      </c>
      <c r="C17373" s="15">
        <v>3348450</v>
      </c>
    </row>
    <row r="17374" spans="1:3" x14ac:dyDescent="0.3">
      <c r="A17374" s="38" t="s">
        <v>249</v>
      </c>
      <c r="B17374" s="15">
        <v>873000</v>
      </c>
      <c r="C17374" s="15">
        <v>7227450</v>
      </c>
    </row>
    <row r="17375" spans="1:3" x14ac:dyDescent="0.3">
      <c r="A17375" s="38" t="s">
        <v>251</v>
      </c>
      <c r="B17375" s="15">
        <v>340000</v>
      </c>
      <c r="C17375" s="15">
        <v>3950350</v>
      </c>
    </row>
    <row r="17376" spans="1:3" x14ac:dyDescent="0.3">
      <c r="A17376" s="38" t="s">
        <v>254</v>
      </c>
      <c r="B17376" s="15">
        <v>1189500</v>
      </c>
      <c r="C17376" s="15">
        <v>9256300</v>
      </c>
    </row>
    <row r="17377" spans="1:3" x14ac:dyDescent="0.3">
      <c r="A17377" s="38" t="s">
        <v>257</v>
      </c>
      <c r="B17377" s="15">
        <v>374500</v>
      </c>
      <c r="C17377" s="15">
        <v>5950400</v>
      </c>
    </row>
    <row r="17378" spans="1:3" x14ac:dyDescent="0.3">
      <c r="A17378" s="38" t="s">
        <v>252</v>
      </c>
      <c r="B17378" s="15">
        <v>721500</v>
      </c>
      <c r="C17378" s="15">
        <v>7237350</v>
      </c>
    </row>
    <row r="17379" spans="1:3" x14ac:dyDescent="0.3">
      <c r="A17379" s="38" t="s">
        <v>255</v>
      </c>
      <c r="B17379" s="15">
        <v>1096875</v>
      </c>
      <c r="C17379" s="15">
        <v>10749748</v>
      </c>
    </row>
    <row r="17380" spans="1:3" x14ac:dyDescent="0.3">
      <c r="A17380" s="38" t="s">
        <v>258</v>
      </c>
      <c r="B17380" s="15">
        <v>897225</v>
      </c>
      <c r="C17380" s="15">
        <v>6595444</v>
      </c>
    </row>
    <row r="17381" spans="1:3" x14ac:dyDescent="0.3">
      <c r="A17381" s="38" t="s">
        <v>260</v>
      </c>
      <c r="B17381" s="15">
        <v>1340450</v>
      </c>
      <c r="C17381" s="15">
        <v>7182294</v>
      </c>
    </row>
    <row r="17382" spans="1:3" x14ac:dyDescent="0.3">
      <c r="A17382" s="38" t="s">
        <v>262</v>
      </c>
      <c r="B17382" s="15">
        <v>915750</v>
      </c>
      <c r="C17382" s="15">
        <v>3755000</v>
      </c>
    </row>
    <row r="17383" spans="1:3" x14ac:dyDescent="0.3">
      <c r="A17383" s="14">
        <v>120</v>
      </c>
      <c r="B17383" s="15">
        <v>154106143</v>
      </c>
      <c r="C17383" s="15">
        <v>2276890288</v>
      </c>
    </row>
    <row r="17384" spans="1:3" x14ac:dyDescent="0.3">
      <c r="A17384" s="35" t="s">
        <v>259</v>
      </c>
      <c r="B17384" s="15"/>
      <c r="C17384" s="15"/>
    </row>
    <row r="17385" spans="1:3" x14ac:dyDescent="0.3">
      <c r="A17385" s="38" t="s">
        <v>245</v>
      </c>
      <c r="B17385" s="15">
        <v>454995</v>
      </c>
      <c r="C17385" s="15">
        <v>4548630</v>
      </c>
    </row>
    <row r="17386" spans="1:3" x14ac:dyDescent="0.3">
      <c r="A17386" s="38" t="s">
        <v>247</v>
      </c>
      <c r="B17386" s="15">
        <v>676500</v>
      </c>
      <c r="C17386" s="15">
        <v>9890635</v>
      </c>
    </row>
    <row r="17387" spans="1:3" x14ac:dyDescent="0.3">
      <c r="A17387" s="38" t="s">
        <v>249</v>
      </c>
      <c r="B17387" s="15">
        <v>729250</v>
      </c>
      <c r="C17387" s="15">
        <v>14367980</v>
      </c>
    </row>
    <row r="17388" spans="1:3" x14ac:dyDescent="0.3">
      <c r="A17388" s="38" t="s">
        <v>251</v>
      </c>
      <c r="B17388" s="15">
        <v>655725</v>
      </c>
      <c r="C17388" s="15">
        <v>10257350</v>
      </c>
    </row>
    <row r="17389" spans="1:3" x14ac:dyDescent="0.3">
      <c r="A17389" s="38" t="s">
        <v>254</v>
      </c>
      <c r="B17389" s="15">
        <v>742750</v>
      </c>
      <c r="C17389" s="15">
        <v>10085853</v>
      </c>
    </row>
    <row r="17390" spans="1:3" x14ac:dyDescent="0.3">
      <c r="A17390" s="38" t="s">
        <v>257</v>
      </c>
      <c r="B17390" s="15">
        <v>560000</v>
      </c>
      <c r="C17390" s="15">
        <v>13324675</v>
      </c>
    </row>
    <row r="17391" spans="1:3" x14ac:dyDescent="0.3">
      <c r="A17391" s="38" t="s">
        <v>252</v>
      </c>
      <c r="B17391" s="15">
        <v>562000</v>
      </c>
      <c r="C17391" s="15">
        <v>10134694</v>
      </c>
    </row>
    <row r="17392" spans="1:3" x14ac:dyDescent="0.3">
      <c r="A17392" s="38" t="s">
        <v>255</v>
      </c>
      <c r="B17392" s="15">
        <v>705450</v>
      </c>
      <c r="C17392" s="15">
        <v>15548987</v>
      </c>
    </row>
    <row r="17393" spans="1:3" x14ac:dyDescent="0.3">
      <c r="A17393" s="38" t="s">
        <v>258</v>
      </c>
      <c r="B17393" s="15">
        <v>479950</v>
      </c>
      <c r="C17393" s="15">
        <v>11354636</v>
      </c>
    </row>
    <row r="17394" spans="1:3" x14ac:dyDescent="0.3">
      <c r="A17394" s="38" t="s">
        <v>260</v>
      </c>
      <c r="B17394" s="15">
        <v>479700</v>
      </c>
      <c r="C17394" s="15">
        <v>10956621</v>
      </c>
    </row>
    <row r="17395" spans="1:3" x14ac:dyDescent="0.3">
      <c r="A17395" s="38" t="s">
        <v>262</v>
      </c>
      <c r="B17395" s="15">
        <v>668075</v>
      </c>
      <c r="C17395" s="15">
        <v>11337870</v>
      </c>
    </row>
    <row r="17396" spans="1:3" x14ac:dyDescent="0.3">
      <c r="A17396" s="38" t="s">
        <v>263</v>
      </c>
      <c r="B17396" s="15">
        <v>845475</v>
      </c>
      <c r="C17396" s="15">
        <v>13099307</v>
      </c>
    </row>
    <row r="17397" spans="1:3" x14ac:dyDescent="0.3">
      <c r="A17397" s="35" t="s">
        <v>265</v>
      </c>
      <c r="B17397" s="15"/>
      <c r="C17397" s="15"/>
    </row>
    <row r="17398" spans="1:3" x14ac:dyDescent="0.3">
      <c r="A17398" s="38" t="s">
        <v>245</v>
      </c>
      <c r="B17398" s="15">
        <v>767920</v>
      </c>
      <c r="C17398" s="15">
        <v>9385183</v>
      </c>
    </row>
    <row r="17399" spans="1:3" x14ac:dyDescent="0.3">
      <c r="A17399" s="38" t="s">
        <v>247</v>
      </c>
      <c r="B17399" s="15">
        <v>689998</v>
      </c>
      <c r="C17399" s="15">
        <v>11069061</v>
      </c>
    </row>
    <row r="17400" spans="1:3" x14ac:dyDescent="0.3">
      <c r="A17400" s="38" t="s">
        <v>249</v>
      </c>
      <c r="B17400" s="15">
        <v>757750</v>
      </c>
      <c r="C17400" s="15">
        <v>13706671</v>
      </c>
    </row>
    <row r="17401" spans="1:3" x14ac:dyDescent="0.3">
      <c r="A17401" s="38" t="s">
        <v>251</v>
      </c>
      <c r="B17401" s="15">
        <v>711500</v>
      </c>
      <c r="C17401" s="15">
        <v>14076320</v>
      </c>
    </row>
    <row r="17402" spans="1:3" x14ac:dyDescent="0.3">
      <c r="A17402" s="38" t="s">
        <v>254</v>
      </c>
      <c r="B17402" s="15">
        <v>815925</v>
      </c>
      <c r="C17402" s="15">
        <v>11786414</v>
      </c>
    </row>
    <row r="17403" spans="1:3" x14ac:dyDescent="0.3">
      <c r="A17403" s="38" t="s">
        <v>257</v>
      </c>
      <c r="B17403" s="15">
        <v>911950</v>
      </c>
      <c r="C17403" s="15">
        <v>16409312</v>
      </c>
    </row>
    <row r="17404" spans="1:3" x14ac:dyDescent="0.3">
      <c r="A17404" s="38" t="s">
        <v>252</v>
      </c>
      <c r="B17404" s="15">
        <v>552000</v>
      </c>
      <c r="C17404" s="15">
        <v>15736575</v>
      </c>
    </row>
    <row r="17405" spans="1:3" x14ac:dyDescent="0.3">
      <c r="A17405" s="38" t="s">
        <v>255</v>
      </c>
      <c r="B17405" s="15">
        <v>918500</v>
      </c>
      <c r="C17405" s="15">
        <v>19084518</v>
      </c>
    </row>
    <row r="17406" spans="1:3" x14ac:dyDescent="0.3">
      <c r="A17406" s="38" t="s">
        <v>258</v>
      </c>
      <c r="B17406" s="15">
        <v>887125</v>
      </c>
      <c r="C17406" s="15">
        <v>16021168</v>
      </c>
    </row>
    <row r="17407" spans="1:3" x14ac:dyDescent="0.3">
      <c r="A17407" s="38" t="s">
        <v>260</v>
      </c>
      <c r="B17407" s="15">
        <v>923225</v>
      </c>
      <c r="C17407" s="15">
        <v>17204587</v>
      </c>
    </row>
    <row r="17408" spans="1:3" x14ac:dyDescent="0.3">
      <c r="A17408" s="38" t="s">
        <v>262</v>
      </c>
      <c r="B17408" s="15">
        <v>880755</v>
      </c>
      <c r="C17408" s="15">
        <v>17093933</v>
      </c>
    </row>
    <row r="17409" spans="1:3" x14ac:dyDescent="0.3">
      <c r="A17409" s="38" t="s">
        <v>263</v>
      </c>
      <c r="B17409" s="15">
        <v>896450</v>
      </c>
      <c r="C17409" s="15">
        <v>10707595</v>
      </c>
    </row>
    <row r="17410" spans="1:3" x14ac:dyDescent="0.3">
      <c r="A17410" s="35" t="s">
        <v>244</v>
      </c>
      <c r="B17410" s="15"/>
      <c r="C17410" s="15"/>
    </row>
    <row r="17411" spans="1:3" x14ac:dyDescent="0.3">
      <c r="A17411" s="38" t="s">
        <v>245</v>
      </c>
      <c r="B17411" s="15">
        <v>570500</v>
      </c>
      <c r="C17411" s="15">
        <v>10989550</v>
      </c>
    </row>
    <row r="17412" spans="1:3" x14ac:dyDescent="0.3">
      <c r="A17412" s="38" t="s">
        <v>247</v>
      </c>
      <c r="B17412" s="15">
        <v>865525</v>
      </c>
      <c r="C17412" s="15">
        <v>10475820</v>
      </c>
    </row>
    <row r="17413" spans="1:3" x14ac:dyDescent="0.3">
      <c r="A17413" s="38" t="s">
        <v>249</v>
      </c>
      <c r="B17413" s="15">
        <v>852950</v>
      </c>
      <c r="C17413" s="15">
        <v>12187070</v>
      </c>
    </row>
    <row r="17414" spans="1:3" x14ac:dyDescent="0.3">
      <c r="A17414" s="38" t="s">
        <v>251</v>
      </c>
      <c r="B17414" s="15">
        <v>931725</v>
      </c>
      <c r="C17414" s="15">
        <v>17088282</v>
      </c>
    </row>
    <row r="17415" spans="1:3" x14ac:dyDescent="0.3">
      <c r="A17415" s="38" t="s">
        <v>254</v>
      </c>
      <c r="B17415" s="15">
        <v>874875</v>
      </c>
      <c r="C17415" s="15">
        <v>16925583</v>
      </c>
    </row>
    <row r="17416" spans="1:3" x14ac:dyDescent="0.3">
      <c r="A17416" s="38" t="s">
        <v>257</v>
      </c>
      <c r="B17416" s="15">
        <v>922277</v>
      </c>
      <c r="C17416" s="15">
        <v>17446692</v>
      </c>
    </row>
    <row r="17417" spans="1:3" x14ac:dyDescent="0.3">
      <c r="A17417" s="38" t="s">
        <v>252</v>
      </c>
      <c r="B17417" s="15">
        <v>910650</v>
      </c>
      <c r="C17417" s="15">
        <v>15765012</v>
      </c>
    </row>
    <row r="17418" spans="1:3" x14ac:dyDescent="0.3">
      <c r="A17418" s="38" t="s">
        <v>255</v>
      </c>
      <c r="B17418" s="15">
        <v>618000</v>
      </c>
      <c r="C17418" s="15">
        <v>17420268</v>
      </c>
    </row>
    <row r="17419" spans="1:3" x14ac:dyDescent="0.3">
      <c r="A17419" s="38" t="s">
        <v>258</v>
      </c>
      <c r="B17419" s="15">
        <v>678500</v>
      </c>
      <c r="C17419" s="15">
        <v>17863051</v>
      </c>
    </row>
    <row r="17420" spans="1:3" x14ac:dyDescent="0.3">
      <c r="A17420" s="38" t="s">
        <v>260</v>
      </c>
      <c r="B17420" s="15">
        <v>967750</v>
      </c>
      <c r="C17420" s="15">
        <v>21806650</v>
      </c>
    </row>
    <row r="17421" spans="1:3" x14ac:dyDescent="0.3">
      <c r="A17421" s="38" t="s">
        <v>262</v>
      </c>
      <c r="B17421" s="15">
        <v>633925</v>
      </c>
      <c r="C17421" s="15">
        <v>16496440</v>
      </c>
    </row>
    <row r="17422" spans="1:3" x14ac:dyDescent="0.3">
      <c r="A17422" s="38" t="s">
        <v>263</v>
      </c>
      <c r="B17422" s="15">
        <v>945250</v>
      </c>
      <c r="C17422" s="15">
        <v>17032801</v>
      </c>
    </row>
    <row r="17423" spans="1:3" x14ac:dyDescent="0.3">
      <c r="A17423" s="35" t="s">
        <v>256</v>
      </c>
      <c r="B17423" s="15"/>
      <c r="C17423" s="15"/>
    </row>
    <row r="17424" spans="1:3" x14ac:dyDescent="0.3">
      <c r="A17424" s="38" t="s">
        <v>245</v>
      </c>
      <c r="B17424" s="15">
        <v>1003950</v>
      </c>
      <c r="C17424" s="15">
        <v>6513385</v>
      </c>
    </row>
    <row r="17425" spans="1:3" x14ac:dyDescent="0.3">
      <c r="A17425" s="38" t="s">
        <v>247</v>
      </c>
      <c r="B17425" s="15">
        <v>1011750</v>
      </c>
      <c r="C17425" s="15">
        <v>13772787</v>
      </c>
    </row>
    <row r="17426" spans="1:3" x14ac:dyDescent="0.3">
      <c r="A17426" s="38" t="s">
        <v>249</v>
      </c>
      <c r="B17426" s="15">
        <v>955225</v>
      </c>
      <c r="C17426" s="15">
        <v>15208708</v>
      </c>
    </row>
    <row r="17427" spans="1:3" x14ac:dyDescent="0.3">
      <c r="A17427" s="38" t="s">
        <v>251</v>
      </c>
      <c r="B17427" s="15">
        <v>939525</v>
      </c>
      <c r="C17427" s="15">
        <v>11671510</v>
      </c>
    </row>
    <row r="17428" spans="1:3" x14ac:dyDescent="0.3">
      <c r="A17428" s="38" t="s">
        <v>254</v>
      </c>
      <c r="B17428" s="15">
        <v>1127457</v>
      </c>
      <c r="C17428" s="15">
        <v>21103639</v>
      </c>
    </row>
    <row r="17429" spans="1:3" x14ac:dyDescent="0.3">
      <c r="A17429" s="38" t="s">
        <v>257</v>
      </c>
      <c r="B17429" s="15">
        <v>1029500</v>
      </c>
      <c r="C17429" s="15">
        <v>19657545</v>
      </c>
    </row>
    <row r="17430" spans="1:3" x14ac:dyDescent="0.3">
      <c r="A17430" s="38" t="s">
        <v>252</v>
      </c>
      <c r="B17430" s="15">
        <v>989500</v>
      </c>
      <c r="C17430" s="15">
        <v>15567905</v>
      </c>
    </row>
    <row r="17431" spans="1:3" x14ac:dyDescent="0.3">
      <c r="A17431" s="38" t="s">
        <v>255</v>
      </c>
      <c r="B17431" s="15">
        <v>679000</v>
      </c>
      <c r="C17431" s="15">
        <v>13469609</v>
      </c>
    </row>
    <row r="17432" spans="1:3" x14ac:dyDescent="0.3">
      <c r="A17432" s="38" t="s">
        <v>258</v>
      </c>
      <c r="B17432" s="15">
        <v>889725</v>
      </c>
      <c r="C17432" s="15">
        <v>7711505</v>
      </c>
    </row>
    <row r="17433" spans="1:3" x14ac:dyDescent="0.3">
      <c r="A17433" s="38" t="s">
        <v>260</v>
      </c>
      <c r="B17433" s="15">
        <v>613925</v>
      </c>
      <c r="C17433" s="15">
        <v>8193140</v>
      </c>
    </row>
    <row r="17434" spans="1:3" x14ac:dyDescent="0.3">
      <c r="A17434" s="38" t="s">
        <v>262</v>
      </c>
      <c r="B17434" s="15">
        <v>1458000</v>
      </c>
      <c r="C17434" s="15">
        <v>15037349</v>
      </c>
    </row>
    <row r="17435" spans="1:3" x14ac:dyDescent="0.3">
      <c r="A17435" s="38" t="s">
        <v>263</v>
      </c>
      <c r="B17435" s="15">
        <v>884125</v>
      </c>
      <c r="C17435" s="15">
        <v>7127050</v>
      </c>
    </row>
    <row r="17436" spans="1:3" x14ac:dyDescent="0.3">
      <c r="A17436" s="35" t="s">
        <v>261</v>
      </c>
      <c r="B17436" s="15"/>
      <c r="C17436" s="15"/>
    </row>
    <row r="17437" spans="1:3" x14ac:dyDescent="0.3">
      <c r="A17437" s="38" t="s">
        <v>245</v>
      </c>
      <c r="B17437" s="15">
        <v>907500</v>
      </c>
      <c r="C17437" s="15">
        <v>5466300</v>
      </c>
    </row>
    <row r="17438" spans="1:3" x14ac:dyDescent="0.3">
      <c r="A17438" s="38" t="s">
        <v>247</v>
      </c>
      <c r="B17438" s="15">
        <v>624950</v>
      </c>
      <c r="C17438" s="15">
        <v>7347699</v>
      </c>
    </row>
    <row r="17439" spans="1:3" x14ac:dyDescent="0.3">
      <c r="A17439" s="38" t="s">
        <v>249</v>
      </c>
      <c r="B17439" s="15">
        <v>633450</v>
      </c>
      <c r="C17439" s="15">
        <v>9227100</v>
      </c>
    </row>
    <row r="17440" spans="1:3" x14ac:dyDescent="0.3">
      <c r="A17440" s="38" t="s">
        <v>251</v>
      </c>
      <c r="B17440" s="15">
        <v>774925</v>
      </c>
      <c r="C17440" s="15">
        <v>8703950</v>
      </c>
    </row>
    <row r="17441" spans="1:3" x14ac:dyDescent="0.3">
      <c r="A17441" s="38" t="s">
        <v>254</v>
      </c>
      <c r="B17441" s="15">
        <v>879400</v>
      </c>
      <c r="C17441" s="15">
        <v>9231789</v>
      </c>
    </row>
    <row r="17442" spans="1:3" x14ac:dyDescent="0.3">
      <c r="A17442" s="38" t="s">
        <v>257</v>
      </c>
      <c r="B17442" s="15">
        <v>923750</v>
      </c>
      <c r="C17442" s="15">
        <v>10648040</v>
      </c>
    </row>
    <row r="17443" spans="1:3" x14ac:dyDescent="0.3">
      <c r="A17443" s="38" t="s">
        <v>252</v>
      </c>
      <c r="B17443" s="15">
        <v>771000</v>
      </c>
      <c r="C17443" s="15">
        <v>6978890</v>
      </c>
    </row>
    <row r="17444" spans="1:3" x14ac:dyDescent="0.3">
      <c r="A17444" s="38" t="s">
        <v>255</v>
      </c>
      <c r="B17444" s="15">
        <v>584500</v>
      </c>
      <c r="C17444" s="15">
        <v>7361250</v>
      </c>
    </row>
    <row r="17445" spans="1:3" x14ac:dyDescent="0.3">
      <c r="A17445" s="38" t="s">
        <v>258</v>
      </c>
      <c r="B17445" s="15">
        <v>977948</v>
      </c>
      <c r="C17445" s="15">
        <v>10118595</v>
      </c>
    </row>
    <row r="17446" spans="1:3" x14ac:dyDescent="0.3">
      <c r="A17446" s="38" t="s">
        <v>260</v>
      </c>
      <c r="B17446" s="15">
        <v>780250</v>
      </c>
      <c r="C17446" s="15">
        <v>9476903</v>
      </c>
    </row>
    <row r="17447" spans="1:3" x14ac:dyDescent="0.3">
      <c r="A17447" s="38" t="s">
        <v>262</v>
      </c>
      <c r="B17447" s="15">
        <v>510467</v>
      </c>
      <c r="C17447" s="15">
        <v>3279974</v>
      </c>
    </row>
    <row r="17448" spans="1:3" x14ac:dyDescent="0.3">
      <c r="A17448" s="38" t="s">
        <v>263</v>
      </c>
      <c r="B17448" s="15">
        <v>945475</v>
      </c>
      <c r="C17448" s="15">
        <v>7745990</v>
      </c>
    </row>
    <row r="17449" spans="1:3" x14ac:dyDescent="0.3">
      <c r="A17449" s="35" t="s">
        <v>264</v>
      </c>
      <c r="B17449" s="15"/>
      <c r="C17449" s="15"/>
    </row>
    <row r="17450" spans="1:3" x14ac:dyDescent="0.3">
      <c r="A17450" s="38" t="s">
        <v>245</v>
      </c>
      <c r="B17450" s="15">
        <v>865975</v>
      </c>
      <c r="C17450" s="15">
        <v>4322200</v>
      </c>
    </row>
    <row r="17451" spans="1:3" x14ac:dyDescent="0.3">
      <c r="A17451" s="38" t="s">
        <v>247</v>
      </c>
      <c r="B17451" s="15">
        <v>629745</v>
      </c>
      <c r="C17451" s="15">
        <v>3481740</v>
      </c>
    </row>
    <row r="17452" spans="1:3" x14ac:dyDescent="0.3">
      <c r="A17452" s="38" t="s">
        <v>249</v>
      </c>
      <c r="B17452" s="15">
        <v>784494</v>
      </c>
      <c r="C17452" s="15">
        <v>7160574</v>
      </c>
    </row>
    <row r="17453" spans="1:3" x14ac:dyDescent="0.3">
      <c r="A17453" s="38" t="s">
        <v>251</v>
      </c>
      <c r="B17453" s="15">
        <v>551475</v>
      </c>
      <c r="C17453" s="15">
        <v>8032575</v>
      </c>
    </row>
    <row r="17454" spans="1:3" x14ac:dyDescent="0.3">
      <c r="A17454" s="38" t="s">
        <v>254</v>
      </c>
      <c r="B17454" s="15">
        <v>970500</v>
      </c>
      <c r="C17454" s="15">
        <v>7052440</v>
      </c>
    </row>
    <row r="17455" spans="1:3" x14ac:dyDescent="0.3">
      <c r="A17455" s="38" t="s">
        <v>257</v>
      </c>
      <c r="B17455" s="15">
        <v>768000</v>
      </c>
      <c r="C17455" s="15">
        <v>10929300</v>
      </c>
    </row>
    <row r="17456" spans="1:3" x14ac:dyDescent="0.3">
      <c r="A17456" s="38" t="s">
        <v>252</v>
      </c>
      <c r="B17456" s="15">
        <v>774950</v>
      </c>
      <c r="C17456" s="15">
        <v>8649343</v>
      </c>
    </row>
    <row r="17457" spans="1:3" x14ac:dyDescent="0.3">
      <c r="A17457" s="38" t="s">
        <v>255</v>
      </c>
      <c r="B17457" s="15">
        <v>554000</v>
      </c>
      <c r="C17457" s="15">
        <v>7490016</v>
      </c>
    </row>
    <row r="17458" spans="1:3" x14ac:dyDescent="0.3">
      <c r="A17458" s="38" t="s">
        <v>258</v>
      </c>
      <c r="B17458" s="15">
        <v>834375</v>
      </c>
      <c r="C17458" s="15">
        <v>8282200</v>
      </c>
    </row>
    <row r="17459" spans="1:3" x14ac:dyDescent="0.3">
      <c r="A17459" s="38" t="s">
        <v>260</v>
      </c>
      <c r="B17459" s="15">
        <v>739500</v>
      </c>
      <c r="C17459" s="15">
        <v>8553799</v>
      </c>
    </row>
    <row r="17460" spans="1:3" x14ac:dyDescent="0.3">
      <c r="A17460" s="38" t="s">
        <v>262</v>
      </c>
      <c r="B17460" s="15">
        <v>507490</v>
      </c>
      <c r="C17460" s="15">
        <v>6756680</v>
      </c>
    </row>
    <row r="17461" spans="1:3" x14ac:dyDescent="0.3">
      <c r="A17461" s="38" t="s">
        <v>263</v>
      </c>
      <c r="B17461" s="15">
        <v>730950</v>
      </c>
      <c r="C17461" s="15">
        <v>5771148</v>
      </c>
    </row>
    <row r="17462" spans="1:3" x14ac:dyDescent="0.3">
      <c r="A17462" s="35" t="s">
        <v>266</v>
      </c>
      <c r="B17462" s="15"/>
      <c r="C17462" s="15"/>
    </row>
    <row r="17463" spans="1:3" x14ac:dyDescent="0.3">
      <c r="A17463" s="38" t="s">
        <v>245</v>
      </c>
      <c r="B17463" s="15">
        <v>469750</v>
      </c>
      <c r="C17463" s="15">
        <v>3964500</v>
      </c>
    </row>
    <row r="17464" spans="1:3" x14ac:dyDescent="0.3">
      <c r="A17464" s="38" t="s">
        <v>247</v>
      </c>
      <c r="B17464" s="15">
        <v>478000</v>
      </c>
      <c r="C17464" s="15">
        <v>3668950</v>
      </c>
    </row>
    <row r="17465" spans="1:3" x14ac:dyDescent="0.3">
      <c r="A17465" s="38" t="s">
        <v>249</v>
      </c>
      <c r="B17465" s="15">
        <v>482500</v>
      </c>
      <c r="C17465" s="15">
        <v>10457224</v>
      </c>
    </row>
    <row r="17466" spans="1:3" x14ac:dyDescent="0.3">
      <c r="A17466" s="38" t="s">
        <v>251</v>
      </c>
      <c r="B17466" s="15">
        <v>793175</v>
      </c>
      <c r="C17466" s="15">
        <v>9087825</v>
      </c>
    </row>
    <row r="17467" spans="1:3" x14ac:dyDescent="0.3">
      <c r="A17467" s="38" t="s">
        <v>254</v>
      </c>
      <c r="B17467" s="15">
        <v>533863</v>
      </c>
      <c r="C17467" s="15">
        <v>7920098</v>
      </c>
    </row>
    <row r="17468" spans="1:3" x14ac:dyDescent="0.3">
      <c r="A17468" s="38" t="s">
        <v>257</v>
      </c>
      <c r="B17468" s="15">
        <v>649284</v>
      </c>
      <c r="C17468" s="15">
        <v>10485598</v>
      </c>
    </row>
    <row r="17469" spans="1:3" x14ac:dyDescent="0.3">
      <c r="A17469" s="38" t="s">
        <v>252</v>
      </c>
      <c r="B17469" s="15">
        <v>484500</v>
      </c>
      <c r="C17469" s="15">
        <v>3790869</v>
      </c>
    </row>
    <row r="17470" spans="1:3" x14ac:dyDescent="0.3">
      <c r="A17470" s="38" t="s">
        <v>255</v>
      </c>
      <c r="B17470" s="15">
        <v>727865</v>
      </c>
      <c r="C17470" s="15">
        <v>5516332</v>
      </c>
    </row>
    <row r="17471" spans="1:3" x14ac:dyDescent="0.3">
      <c r="A17471" s="38" t="s">
        <v>258</v>
      </c>
      <c r="B17471" s="15">
        <v>449990</v>
      </c>
      <c r="C17471" s="15">
        <v>5388018</v>
      </c>
    </row>
    <row r="17472" spans="1:3" x14ac:dyDescent="0.3">
      <c r="A17472" s="38" t="s">
        <v>260</v>
      </c>
      <c r="B17472" s="15">
        <v>785587</v>
      </c>
      <c r="C17472" s="15">
        <v>3875285</v>
      </c>
    </row>
    <row r="17473" spans="1:3" x14ac:dyDescent="0.3">
      <c r="A17473" s="38" t="s">
        <v>262</v>
      </c>
      <c r="B17473" s="15">
        <v>735750</v>
      </c>
      <c r="C17473" s="15">
        <v>5388818</v>
      </c>
    </row>
    <row r="17474" spans="1:3" x14ac:dyDescent="0.3">
      <c r="A17474" s="38" t="s">
        <v>263</v>
      </c>
      <c r="B17474" s="15">
        <v>769500</v>
      </c>
      <c r="C17474" s="15">
        <v>6066438</v>
      </c>
    </row>
    <row r="17475" spans="1:3" x14ac:dyDescent="0.3">
      <c r="A17475" s="35" t="s">
        <v>267</v>
      </c>
      <c r="B17475" s="15"/>
      <c r="C17475" s="15"/>
    </row>
    <row r="17476" spans="1:3" x14ac:dyDescent="0.3">
      <c r="A17476" s="38" t="s">
        <v>245</v>
      </c>
      <c r="B17476" s="15">
        <v>404000</v>
      </c>
      <c r="C17476" s="15">
        <v>3017240</v>
      </c>
    </row>
    <row r="17477" spans="1:3" x14ac:dyDescent="0.3">
      <c r="A17477" s="38" t="s">
        <v>247</v>
      </c>
      <c r="B17477" s="15">
        <v>494000</v>
      </c>
      <c r="C17477" s="15">
        <v>2911464</v>
      </c>
    </row>
    <row r="17478" spans="1:3" x14ac:dyDescent="0.3">
      <c r="A17478" s="38" t="s">
        <v>249</v>
      </c>
      <c r="B17478" s="15">
        <v>647750</v>
      </c>
      <c r="C17478" s="15">
        <v>6888635</v>
      </c>
    </row>
    <row r="17479" spans="1:3" x14ac:dyDescent="0.3">
      <c r="A17479" s="38" t="s">
        <v>251</v>
      </c>
      <c r="B17479" s="15">
        <v>658750</v>
      </c>
      <c r="C17479" s="15">
        <v>3095489</v>
      </c>
    </row>
    <row r="17480" spans="1:3" x14ac:dyDescent="0.3">
      <c r="A17480" s="38" t="s">
        <v>254</v>
      </c>
      <c r="B17480" s="15">
        <v>600425</v>
      </c>
      <c r="C17480" s="15">
        <v>8362840</v>
      </c>
    </row>
    <row r="17481" spans="1:3" x14ac:dyDescent="0.3">
      <c r="A17481" s="38" t="s">
        <v>257</v>
      </c>
      <c r="B17481" s="15">
        <v>558500</v>
      </c>
      <c r="C17481" s="15">
        <v>6984089</v>
      </c>
    </row>
    <row r="17482" spans="1:3" x14ac:dyDescent="0.3">
      <c r="A17482" s="38" t="s">
        <v>252</v>
      </c>
      <c r="B17482" s="15">
        <v>629302</v>
      </c>
      <c r="C17482" s="15">
        <v>5629562</v>
      </c>
    </row>
    <row r="17483" spans="1:3" x14ac:dyDescent="0.3">
      <c r="A17483" s="38" t="s">
        <v>255</v>
      </c>
      <c r="B17483" s="15">
        <v>529050</v>
      </c>
      <c r="C17483" s="15">
        <v>5345400</v>
      </c>
    </row>
    <row r="17484" spans="1:3" x14ac:dyDescent="0.3">
      <c r="A17484" s="38" t="s">
        <v>258</v>
      </c>
      <c r="B17484" s="15">
        <v>435750</v>
      </c>
      <c r="C17484" s="15">
        <v>5166100</v>
      </c>
    </row>
    <row r="17485" spans="1:3" x14ac:dyDescent="0.3">
      <c r="A17485" s="38" t="s">
        <v>260</v>
      </c>
      <c r="B17485" s="15">
        <v>705449</v>
      </c>
      <c r="C17485" s="15">
        <v>7352851</v>
      </c>
    </row>
    <row r="17486" spans="1:3" x14ac:dyDescent="0.3">
      <c r="A17486" s="38" t="s">
        <v>262</v>
      </c>
      <c r="B17486" s="15">
        <v>591450</v>
      </c>
      <c r="C17486" s="15">
        <v>6239528</v>
      </c>
    </row>
    <row r="17487" spans="1:3" x14ac:dyDescent="0.3">
      <c r="A17487" s="38" t="s">
        <v>263</v>
      </c>
      <c r="B17487" s="15">
        <v>656210</v>
      </c>
      <c r="C17487" s="15">
        <v>4238870</v>
      </c>
    </row>
    <row r="17488" spans="1:3" x14ac:dyDescent="0.3">
      <c r="A17488" s="35" t="s">
        <v>268</v>
      </c>
      <c r="B17488" s="15"/>
      <c r="C17488" s="15"/>
    </row>
    <row r="17489" spans="1:3" x14ac:dyDescent="0.3">
      <c r="A17489" s="38" t="s">
        <v>245</v>
      </c>
      <c r="B17489" s="15">
        <v>318405</v>
      </c>
      <c r="C17489" s="15">
        <v>2241159</v>
      </c>
    </row>
    <row r="17490" spans="1:3" x14ac:dyDescent="0.3">
      <c r="A17490" s="38" t="s">
        <v>247</v>
      </c>
      <c r="B17490" s="15">
        <v>357000</v>
      </c>
      <c r="C17490" s="15">
        <v>3365600</v>
      </c>
    </row>
    <row r="17491" spans="1:3" x14ac:dyDescent="0.3">
      <c r="A17491" s="38" t="s">
        <v>249</v>
      </c>
      <c r="B17491" s="15">
        <v>295000</v>
      </c>
      <c r="C17491" s="15">
        <v>5026366</v>
      </c>
    </row>
    <row r="17492" spans="1:3" x14ac:dyDescent="0.3">
      <c r="A17492" s="38" t="s">
        <v>251</v>
      </c>
      <c r="B17492" s="15">
        <v>578500</v>
      </c>
      <c r="C17492" s="15">
        <v>5903203</v>
      </c>
    </row>
    <row r="17493" spans="1:3" x14ac:dyDescent="0.3">
      <c r="A17493" s="38" t="s">
        <v>254</v>
      </c>
      <c r="B17493" s="15">
        <v>559450</v>
      </c>
      <c r="C17493" s="15">
        <v>7991348</v>
      </c>
    </row>
    <row r="17494" spans="1:3" x14ac:dyDescent="0.3">
      <c r="A17494" s="38" t="s">
        <v>257</v>
      </c>
      <c r="B17494" s="15">
        <v>614750</v>
      </c>
      <c r="C17494" s="15">
        <v>6980924</v>
      </c>
    </row>
    <row r="17495" spans="1:3" x14ac:dyDescent="0.3">
      <c r="A17495" s="38" t="s">
        <v>252</v>
      </c>
      <c r="B17495" s="15">
        <v>520500</v>
      </c>
      <c r="C17495" s="15">
        <v>7807329</v>
      </c>
    </row>
    <row r="17496" spans="1:3" x14ac:dyDescent="0.3">
      <c r="A17496" s="38" t="s">
        <v>255</v>
      </c>
      <c r="B17496" s="15">
        <v>515250</v>
      </c>
      <c r="C17496" s="15">
        <v>5971379</v>
      </c>
    </row>
    <row r="17497" spans="1:3" x14ac:dyDescent="0.3">
      <c r="A17497" s="38" t="s">
        <v>258</v>
      </c>
      <c r="B17497" s="15">
        <v>629750</v>
      </c>
      <c r="C17497" s="15">
        <v>5498688</v>
      </c>
    </row>
    <row r="17498" spans="1:3" x14ac:dyDescent="0.3">
      <c r="A17498" s="38" t="s">
        <v>260</v>
      </c>
      <c r="B17498" s="15">
        <v>614000</v>
      </c>
      <c r="C17498" s="15">
        <v>8833585</v>
      </c>
    </row>
    <row r="17499" spans="1:3" x14ac:dyDescent="0.3">
      <c r="A17499" s="38" t="s">
        <v>262</v>
      </c>
      <c r="B17499" s="15">
        <v>707750</v>
      </c>
      <c r="C17499" s="15">
        <v>7092204</v>
      </c>
    </row>
    <row r="17500" spans="1:3" x14ac:dyDescent="0.3">
      <c r="A17500" s="38" t="s">
        <v>263</v>
      </c>
      <c r="B17500" s="15">
        <v>613085</v>
      </c>
      <c r="C17500" s="15">
        <v>6792809</v>
      </c>
    </row>
    <row r="17501" spans="1:3" x14ac:dyDescent="0.3">
      <c r="A17501" s="35" t="s">
        <v>269</v>
      </c>
      <c r="B17501" s="15"/>
      <c r="C17501" s="15"/>
    </row>
    <row r="17502" spans="1:3" x14ac:dyDescent="0.3">
      <c r="A17502" s="38" t="s">
        <v>245</v>
      </c>
      <c r="B17502" s="15">
        <v>415000</v>
      </c>
      <c r="C17502" s="15">
        <v>4210632</v>
      </c>
    </row>
    <row r="17503" spans="1:3" x14ac:dyDescent="0.3">
      <c r="A17503" s="38" t="s">
        <v>247</v>
      </c>
      <c r="B17503" s="15">
        <v>466900</v>
      </c>
      <c r="C17503" s="15">
        <v>5271550</v>
      </c>
    </row>
    <row r="17504" spans="1:3" x14ac:dyDescent="0.3">
      <c r="A17504" s="38" t="s">
        <v>249</v>
      </c>
      <c r="B17504" s="15">
        <v>826000</v>
      </c>
      <c r="C17504" s="15">
        <v>6495401</v>
      </c>
    </row>
    <row r="17505" spans="1:3" x14ac:dyDescent="0.3">
      <c r="A17505" s="38" t="s">
        <v>251</v>
      </c>
      <c r="B17505" s="15">
        <v>667750</v>
      </c>
      <c r="C17505" s="15">
        <v>9500773</v>
      </c>
    </row>
    <row r="17506" spans="1:3" x14ac:dyDescent="0.3">
      <c r="A17506" s="38" t="s">
        <v>254</v>
      </c>
      <c r="B17506" s="15">
        <v>707900</v>
      </c>
      <c r="C17506" s="15">
        <v>12117342</v>
      </c>
    </row>
    <row r="17507" spans="1:3" x14ac:dyDescent="0.3">
      <c r="A17507" s="38" t="s">
        <v>257</v>
      </c>
      <c r="B17507" s="15">
        <v>723950</v>
      </c>
      <c r="C17507" s="15">
        <v>13033604</v>
      </c>
    </row>
    <row r="17508" spans="1:3" x14ac:dyDescent="0.3">
      <c r="A17508" s="38" t="s">
        <v>252</v>
      </c>
      <c r="B17508" s="15">
        <v>506475</v>
      </c>
      <c r="C17508" s="15">
        <v>8194350</v>
      </c>
    </row>
    <row r="17509" spans="1:3" x14ac:dyDescent="0.3">
      <c r="A17509" s="38" t="s">
        <v>255</v>
      </c>
      <c r="B17509" s="15">
        <v>703175</v>
      </c>
      <c r="C17509" s="15">
        <v>10990004</v>
      </c>
    </row>
    <row r="17510" spans="1:3" x14ac:dyDescent="0.3">
      <c r="A17510" s="38" t="s">
        <v>258</v>
      </c>
      <c r="B17510" s="15">
        <v>452250</v>
      </c>
      <c r="C17510" s="15">
        <v>8200300</v>
      </c>
    </row>
    <row r="17511" spans="1:3" x14ac:dyDescent="0.3">
      <c r="A17511" s="38" t="s">
        <v>260</v>
      </c>
      <c r="B17511" s="15">
        <v>620625</v>
      </c>
      <c r="C17511" s="15">
        <v>12965624</v>
      </c>
    </row>
    <row r="17512" spans="1:3" x14ac:dyDescent="0.3">
      <c r="A17512" s="38" t="s">
        <v>262</v>
      </c>
      <c r="B17512" s="15">
        <v>497497</v>
      </c>
      <c r="C17512" s="15">
        <v>6524839</v>
      </c>
    </row>
    <row r="17513" spans="1:3" x14ac:dyDescent="0.3">
      <c r="A17513" s="38" t="s">
        <v>263</v>
      </c>
      <c r="B17513" s="15">
        <v>796250</v>
      </c>
      <c r="C17513" s="15">
        <v>9549390</v>
      </c>
    </row>
    <row r="17514" spans="1:3" x14ac:dyDescent="0.3">
      <c r="A17514" s="35" t="s">
        <v>270</v>
      </c>
      <c r="B17514" s="15"/>
      <c r="C17514" s="15"/>
    </row>
    <row r="17515" spans="1:3" x14ac:dyDescent="0.3">
      <c r="A17515" s="38" t="s">
        <v>245</v>
      </c>
      <c r="B17515" s="15">
        <v>678750</v>
      </c>
      <c r="C17515" s="15">
        <v>5784085</v>
      </c>
    </row>
    <row r="17516" spans="1:3" x14ac:dyDescent="0.3">
      <c r="A17516" s="38" t="s">
        <v>247</v>
      </c>
      <c r="B17516" s="15">
        <v>761575</v>
      </c>
      <c r="C17516" s="15">
        <v>6095150</v>
      </c>
    </row>
    <row r="17517" spans="1:3" x14ac:dyDescent="0.3">
      <c r="A17517" s="38" t="s">
        <v>249</v>
      </c>
      <c r="B17517" s="15">
        <v>1034000</v>
      </c>
      <c r="C17517" s="15">
        <v>10428249</v>
      </c>
    </row>
    <row r="17518" spans="1:3" x14ac:dyDescent="0.3">
      <c r="A17518" s="38" t="s">
        <v>251</v>
      </c>
      <c r="B17518" s="15">
        <v>670238</v>
      </c>
      <c r="C17518" s="15">
        <v>9959309</v>
      </c>
    </row>
    <row r="17519" spans="1:3" x14ac:dyDescent="0.3">
      <c r="A17519" s="38" t="s">
        <v>254</v>
      </c>
      <c r="B17519" s="15">
        <v>719500</v>
      </c>
      <c r="C17519" s="15">
        <v>12667687</v>
      </c>
    </row>
    <row r="17520" spans="1:3" x14ac:dyDescent="0.3">
      <c r="A17520" s="38" t="s">
        <v>257</v>
      </c>
      <c r="B17520" s="15">
        <v>531850</v>
      </c>
      <c r="C17520" s="15">
        <v>14137553</v>
      </c>
    </row>
    <row r="17521" spans="1:3" x14ac:dyDescent="0.3">
      <c r="A17521" s="38" t="s">
        <v>252</v>
      </c>
      <c r="B17521" s="15">
        <v>503800</v>
      </c>
      <c r="C17521" s="15">
        <v>12765675</v>
      </c>
    </row>
    <row r="17522" spans="1:3" x14ac:dyDescent="0.3">
      <c r="A17522" s="38" t="s">
        <v>255</v>
      </c>
      <c r="B17522" s="15">
        <v>816950</v>
      </c>
      <c r="C17522" s="15">
        <v>14491460</v>
      </c>
    </row>
    <row r="17523" spans="1:3" x14ac:dyDescent="0.3">
      <c r="A17523" s="38" t="s">
        <v>258</v>
      </c>
      <c r="B17523" s="15">
        <v>790325</v>
      </c>
      <c r="C17523" s="15">
        <v>8356600</v>
      </c>
    </row>
    <row r="17524" spans="1:3" x14ac:dyDescent="0.3">
      <c r="A17524" s="38" t="s">
        <v>260</v>
      </c>
      <c r="B17524" s="15">
        <v>725250</v>
      </c>
      <c r="C17524" s="15">
        <v>8886356</v>
      </c>
    </row>
    <row r="17525" spans="1:3" x14ac:dyDescent="0.3">
      <c r="A17525" s="38" t="s">
        <v>262</v>
      </c>
      <c r="B17525" s="15">
        <v>782500</v>
      </c>
      <c r="C17525" s="15">
        <v>9428050</v>
      </c>
    </row>
    <row r="17526" spans="1:3" x14ac:dyDescent="0.3">
      <c r="A17526" s="38" t="s">
        <v>263</v>
      </c>
      <c r="B17526" s="15">
        <v>505500</v>
      </c>
      <c r="C17526" s="15">
        <v>11159575</v>
      </c>
    </row>
    <row r="17527" spans="1:3" x14ac:dyDescent="0.3">
      <c r="A17527" s="35" t="s">
        <v>271</v>
      </c>
      <c r="B17527" s="15"/>
      <c r="C17527" s="15"/>
    </row>
    <row r="17528" spans="1:3" x14ac:dyDescent="0.3">
      <c r="A17528" s="38" t="s">
        <v>245</v>
      </c>
      <c r="B17528" s="15">
        <v>741000</v>
      </c>
      <c r="C17528" s="15">
        <v>7102050</v>
      </c>
    </row>
    <row r="17529" spans="1:3" x14ac:dyDescent="0.3">
      <c r="A17529" s="38" t="s">
        <v>247</v>
      </c>
      <c r="B17529" s="15">
        <v>768750</v>
      </c>
      <c r="C17529" s="15">
        <v>6964250</v>
      </c>
    </row>
    <row r="17530" spans="1:3" x14ac:dyDescent="0.3">
      <c r="A17530" s="38" t="s">
        <v>249</v>
      </c>
      <c r="B17530" s="15">
        <v>808350</v>
      </c>
      <c r="C17530" s="15">
        <v>13816625</v>
      </c>
    </row>
    <row r="17531" spans="1:3" x14ac:dyDescent="0.3">
      <c r="A17531" s="38" t="s">
        <v>251</v>
      </c>
      <c r="B17531" s="15">
        <v>850900</v>
      </c>
      <c r="C17531" s="15">
        <v>10484790</v>
      </c>
    </row>
    <row r="17532" spans="1:3" x14ac:dyDescent="0.3">
      <c r="A17532" s="38" t="s">
        <v>254</v>
      </c>
      <c r="B17532" s="15">
        <v>873000</v>
      </c>
      <c r="C17532" s="15">
        <v>17039530</v>
      </c>
    </row>
    <row r="17533" spans="1:3" x14ac:dyDescent="0.3">
      <c r="A17533" s="38" t="s">
        <v>257</v>
      </c>
      <c r="B17533" s="15">
        <v>877000</v>
      </c>
      <c r="C17533" s="15">
        <v>15509518</v>
      </c>
    </row>
    <row r="17534" spans="1:3" x14ac:dyDescent="0.3">
      <c r="A17534" s="38" t="s">
        <v>252</v>
      </c>
      <c r="B17534" s="15">
        <v>910000</v>
      </c>
      <c r="C17534" s="15">
        <v>17675649</v>
      </c>
    </row>
    <row r="17535" spans="1:3" x14ac:dyDescent="0.3">
      <c r="A17535" s="38" t="s">
        <v>255</v>
      </c>
      <c r="B17535" s="15">
        <v>948000</v>
      </c>
      <c r="C17535" s="15">
        <v>14273850</v>
      </c>
    </row>
    <row r="17536" spans="1:3" x14ac:dyDescent="0.3">
      <c r="A17536" s="38" t="s">
        <v>258</v>
      </c>
      <c r="B17536" s="15">
        <v>930000</v>
      </c>
      <c r="C17536" s="15">
        <v>15811640</v>
      </c>
    </row>
    <row r="17537" spans="1:3" x14ac:dyDescent="0.3">
      <c r="A17537" s="38" t="s">
        <v>260</v>
      </c>
      <c r="B17537" s="15">
        <v>645000</v>
      </c>
      <c r="C17537" s="15">
        <v>14205900</v>
      </c>
    </row>
    <row r="17538" spans="1:3" x14ac:dyDescent="0.3">
      <c r="A17538" s="38" t="s">
        <v>262</v>
      </c>
      <c r="B17538" s="15">
        <v>825250</v>
      </c>
      <c r="C17538" s="15">
        <v>9280625</v>
      </c>
    </row>
    <row r="17539" spans="1:3" x14ac:dyDescent="0.3">
      <c r="A17539" s="38" t="s">
        <v>263</v>
      </c>
      <c r="B17539" s="15">
        <v>848200</v>
      </c>
      <c r="C17539" s="15">
        <v>16634757</v>
      </c>
    </row>
    <row r="17540" spans="1:3" x14ac:dyDescent="0.3">
      <c r="A17540" s="35" t="s">
        <v>272</v>
      </c>
      <c r="B17540" s="15"/>
      <c r="C17540" s="15"/>
    </row>
    <row r="17541" spans="1:3" x14ac:dyDescent="0.3">
      <c r="A17541" s="38" t="s">
        <v>245</v>
      </c>
      <c r="B17541" s="15">
        <v>630000</v>
      </c>
      <c r="C17541" s="15">
        <v>8054696</v>
      </c>
    </row>
    <row r="17542" spans="1:3" x14ac:dyDescent="0.3">
      <c r="A17542" s="38" t="s">
        <v>247</v>
      </c>
      <c r="B17542" s="15">
        <v>1068750</v>
      </c>
      <c r="C17542" s="15">
        <v>10334850</v>
      </c>
    </row>
    <row r="17543" spans="1:3" x14ac:dyDescent="0.3">
      <c r="A17543" s="38" t="s">
        <v>249</v>
      </c>
      <c r="B17543" s="15">
        <v>666975</v>
      </c>
      <c r="C17543" s="15">
        <v>16775859</v>
      </c>
    </row>
    <row r="17544" spans="1:3" x14ac:dyDescent="0.3">
      <c r="A17544" s="38" t="s">
        <v>251</v>
      </c>
      <c r="B17544" s="15">
        <v>1065500</v>
      </c>
      <c r="C17544" s="15">
        <v>11180161</v>
      </c>
    </row>
    <row r="17545" spans="1:3" x14ac:dyDescent="0.3">
      <c r="A17545" s="38" t="s">
        <v>254</v>
      </c>
      <c r="B17545" s="15">
        <v>1019975</v>
      </c>
      <c r="C17545" s="15">
        <v>17036502</v>
      </c>
    </row>
    <row r="17546" spans="1:3" x14ac:dyDescent="0.3">
      <c r="A17546" s="38" t="s">
        <v>257</v>
      </c>
      <c r="B17546" s="15">
        <v>981650</v>
      </c>
      <c r="C17546" s="15">
        <v>17952473</v>
      </c>
    </row>
    <row r="17547" spans="1:3" x14ac:dyDescent="0.3">
      <c r="A17547" s="38" t="s">
        <v>252</v>
      </c>
      <c r="B17547" s="15">
        <v>1051000</v>
      </c>
      <c r="C17547" s="15">
        <v>14200076</v>
      </c>
    </row>
    <row r="17548" spans="1:3" x14ac:dyDescent="0.3">
      <c r="A17548" s="38" t="s">
        <v>255</v>
      </c>
      <c r="B17548" s="15">
        <v>652500</v>
      </c>
      <c r="C17548" s="15">
        <v>19851199</v>
      </c>
    </row>
    <row r="17549" spans="1:3" x14ac:dyDescent="0.3">
      <c r="A17549" s="38" t="s">
        <v>258</v>
      </c>
      <c r="B17549" s="15">
        <v>882475</v>
      </c>
      <c r="C17549" s="15">
        <v>14897300</v>
      </c>
    </row>
    <row r="17550" spans="1:3" x14ac:dyDescent="0.3">
      <c r="A17550" s="38" t="s">
        <v>260</v>
      </c>
      <c r="B17550" s="15">
        <v>1001500</v>
      </c>
      <c r="C17550" s="15">
        <v>21706915</v>
      </c>
    </row>
    <row r="17551" spans="1:3" x14ac:dyDescent="0.3">
      <c r="A17551" s="38" t="s">
        <v>262</v>
      </c>
      <c r="B17551" s="15">
        <v>653250</v>
      </c>
      <c r="C17551" s="15">
        <v>11667800</v>
      </c>
    </row>
    <row r="17552" spans="1:3" x14ac:dyDescent="0.3">
      <c r="A17552" s="38" t="s">
        <v>263</v>
      </c>
      <c r="B17552" s="15">
        <v>953750</v>
      </c>
      <c r="C17552" s="15">
        <v>15457913</v>
      </c>
    </row>
    <row r="17553" spans="1:3" x14ac:dyDescent="0.3">
      <c r="A17553" s="35" t="s">
        <v>273</v>
      </c>
      <c r="B17553" s="15"/>
      <c r="C17553" s="15"/>
    </row>
    <row r="17554" spans="1:3" x14ac:dyDescent="0.3">
      <c r="A17554" s="38" t="s">
        <v>245</v>
      </c>
      <c r="B17554" s="15">
        <v>924622</v>
      </c>
      <c r="C17554" s="15">
        <v>8705686</v>
      </c>
    </row>
    <row r="17555" spans="1:3" x14ac:dyDescent="0.3">
      <c r="A17555" s="38" t="s">
        <v>247</v>
      </c>
      <c r="B17555" s="15">
        <v>1030500</v>
      </c>
      <c r="C17555" s="15">
        <v>14105669</v>
      </c>
    </row>
    <row r="17556" spans="1:3" x14ac:dyDescent="0.3">
      <c r="A17556" s="38" t="s">
        <v>249</v>
      </c>
      <c r="B17556" s="15">
        <v>1081500</v>
      </c>
      <c r="C17556" s="15">
        <v>14511959</v>
      </c>
    </row>
    <row r="17557" spans="1:3" x14ac:dyDescent="0.3">
      <c r="A17557" s="38" t="s">
        <v>251</v>
      </c>
      <c r="B17557" s="15">
        <v>1079000</v>
      </c>
      <c r="C17557" s="15">
        <v>24148538</v>
      </c>
    </row>
    <row r="17558" spans="1:3" x14ac:dyDescent="0.3">
      <c r="A17558" s="38" t="s">
        <v>254</v>
      </c>
      <c r="B17558" s="15">
        <v>1104750</v>
      </c>
      <c r="C17558" s="15">
        <v>20856229</v>
      </c>
    </row>
    <row r="17559" spans="1:3" x14ac:dyDescent="0.3">
      <c r="A17559" s="38" t="s">
        <v>257</v>
      </c>
      <c r="B17559" s="15">
        <v>710500</v>
      </c>
      <c r="C17559" s="15">
        <v>17901313</v>
      </c>
    </row>
    <row r="17560" spans="1:3" x14ac:dyDescent="0.3">
      <c r="A17560" s="38" t="s">
        <v>252</v>
      </c>
      <c r="B17560" s="15">
        <v>1187500</v>
      </c>
      <c r="C17560" s="15">
        <v>19876246</v>
      </c>
    </row>
    <row r="17561" spans="1:3" x14ac:dyDescent="0.3">
      <c r="A17561" s="38" t="s">
        <v>255</v>
      </c>
      <c r="B17561" s="15">
        <v>1038750</v>
      </c>
      <c r="C17561" s="15">
        <v>19032570</v>
      </c>
    </row>
    <row r="17562" spans="1:3" x14ac:dyDescent="0.3">
      <c r="A17562" s="38" t="s">
        <v>258</v>
      </c>
      <c r="B17562" s="15">
        <v>1076000</v>
      </c>
      <c r="C17562" s="15">
        <v>18915470</v>
      </c>
    </row>
    <row r="17563" spans="1:3" x14ac:dyDescent="0.3">
      <c r="A17563" s="38" t="s">
        <v>260</v>
      </c>
      <c r="B17563" s="15">
        <v>1030905</v>
      </c>
      <c r="C17563" s="15">
        <v>19987964</v>
      </c>
    </row>
    <row r="17564" spans="1:3" x14ac:dyDescent="0.3">
      <c r="A17564" s="38" t="s">
        <v>262</v>
      </c>
      <c r="B17564" s="15">
        <v>1159950</v>
      </c>
      <c r="C17564" s="15">
        <v>19055300</v>
      </c>
    </row>
    <row r="17565" spans="1:3" x14ac:dyDescent="0.3">
      <c r="A17565" s="38" t="s">
        <v>263</v>
      </c>
      <c r="B17565" s="15">
        <v>1148500</v>
      </c>
      <c r="C17565" s="15">
        <v>18719745</v>
      </c>
    </row>
    <row r="17566" spans="1:3" x14ac:dyDescent="0.3">
      <c r="A17566" s="35" t="s">
        <v>274</v>
      </c>
      <c r="B17566" s="15"/>
      <c r="C17566" s="15"/>
    </row>
    <row r="17567" spans="1:3" x14ac:dyDescent="0.3">
      <c r="A17567" s="38" t="s">
        <v>245</v>
      </c>
      <c r="B17567" s="15">
        <v>1106250</v>
      </c>
      <c r="C17567" s="15">
        <v>13579313</v>
      </c>
    </row>
    <row r="17568" spans="1:3" x14ac:dyDescent="0.3">
      <c r="A17568" s="38" t="s">
        <v>247</v>
      </c>
      <c r="B17568" s="15">
        <v>1250000</v>
      </c>
      <c r="C17568" s="15">
        <v>16855800</v>
      </c>
    </row>
    <row r="17569" spans="1:3" x14ac:dyDescent="0.3">
      <c r="A17569" s="38" t="s">
        <v>249</v>
      </c>
      <c r="B17569" s="15">
        <v>1187950</v>
      </c>
      <c r="C17569" s="15">
        <v>18789308</v>
      </c>
    </row>
    <row r="17570" spans="1:3" x14ac:dyDescent="0.3">
      <c r="A17570" s="38" t="s">
        <v>251</v>
      </c>
      <c r="B17570" s="15">
        <v>1240000</v>
      </c>
      <c r="C17570" s="15">
        <v>16906738</v>
      </c>
    </row>
    <row r="17571" spans="1:3" x14ac:dyDescent="0.3">
      <c r="A17571" s="38" t="s">
        <v>254</v>
      </c>
      <c r="B17571" s="15">
        <v>1145500</v>
      </c>
      <c r="C17571" s="15">
        <v>26311268</v>
      </c>
    </row>
    <row r="17572" spans="1:3" x14ac:dyDescent="0.3">
      <c r="A17572" s="38" t="s">
        <v>257</v>
      </c>
      <c r="B17572" s="15">
        <v>1221380</v>
      </c>
      <c r="C17572" s="15">
        <v>21700354</v>
      </c>
    </row>
    <row r="17573" spans="1:3" x14ac:dyDescent="0.3">
      <c r="A17573" s="38" t="s">
        <v>252</v>
      </c>
      <c r="B17573" s="15">
        <v>1301950</v>
      </c>
      <c r="C17573" s="15">
        <v>24395300</v>
      </c>
    </row>
    <row r="17574" spans="1:3" x14ac:dyDescent="0.3">
      <c r="A17574" s="38" t="s">
        <v>255</v>
      </c>
      <c r="B17574" s="15">
        <v>1257925</v>
      </c>
      <c r="C17574" s="15">
        <v>26089156</v>
      </c>
    </row>
    <row r="17575" spans="1:3" x14ac:dyDescent="0.3">
      <c r="A17575" s="38" t="s">
        <v>258</v>
      </c>
      <c r="B17575" s="15">
        <v>1214750</v>
      </c>
      <c r="C17575" s="15">
        <v>17571448</v>
      </c>
    </row>
    <row r="17576" spans="1:3" x14ac:dyDescent="0.3">
      <c r="A17576" s="38" t="s">
        <v>260</v>
      </c>
      <c r="B17576" s="15">
        <v>1192500</v>
      </c>
      <c r="C17576" s="15">
        <v>15939200</v>
      </c>
    </row>
    <row r="17577" spans="1:3" x14ac:dyDescent="0.3">
      <c r="A17577" s="38" t="s">
        <v>262</v>
      </c>
      <c r="B17577" s="15">
        <v>1190250</v>
      </c>
      <c r="C17577" s="15">
        <v>16832989</v>
      </c>
    </row>
    <row r="17578" spans="1:3" x14ac:dyDescent="0.3">
      <c r="A17578" s="38" t="s">
        <v>263</v>
      </c>
      <c r="B17578" s="15">
        <v>822000</v>
      </c>
      <c r="C17578" s="15">
        <v>17708000</v>
      </c>
    </row>
    <row r="17579" spans="1:3" x14ac:dyDescent="0.3">
      <c r="A17579" s="35" t="s">
        <v>275</v>
      </c>
      <c r="B17579" s="15"/>
      <c r="C17579" s="15"/>
    </row>
    <row r="17580" spans="1:3" x14ac:dyDescent="0.3">
      <c r="A17580" s="38" t="s">
        <v>245</v>
      </c>
      <c r="B17580" s="15">
        <v>1124500</v>
      </c>
      <c r="C17580" s="15">
        <v>9390100</v>
      </c>
    </row>
    <row r="17581" spans="1:3" x14ac:dyDescent="0.3">
      <c r="A17581" s="38" t="s">
        <v>247</v>
      </c>
      <c r="B17581" s="15">
        <v>1219950</v>
      </c>
      <c r="C17581" s="15">
        <v>12610750</v>
      </c>
    </row>
    <row r="17582" spans="1:3" x14ac:dyDescent="0.3">
      <c r="A17582" s="38" t="s">
        <v>249</v>
      </c>
      <c r="B17582" s="15">
        <v>1262000</v>
      </c>
      <c r="C17582" s="15">
        <v>15751540</v>
      </c>
    </row>
    <row r="17583" spans="1:3" x14ac:dyDescent="0.3">
      <c r="A17583" s="38" t="s">
        <v>251</v>
      </c>
      <c r="B17583" s="15">
        <v>1207740</v>
      </c>
      <c r="C17583" s="15">
        <v>22276890</v>
      </c>
    </row>
    <row r="17584" spans="1:3" x14ac:dyDescent="0.3">
      <c r="A17584" s="38" t="s">
        <v>254</v>
      </c>
      <c r="B17584" s="15">
        <v>1274750</v>
      </c>
      <c r="C17584" s="15">
        <v>26230508</v>
      </c>
    </row>
    <row r="17585" spans="1:3" x14ac:dyDescent="0.3">
      <c r="A17585" s="38" t="s">
        <v>257</v>
      </c>
      <c r="B17585" s="15">
        <v>1218500</v>
      </c>
      <c r="C17585" s="15">
        <v>17823309</v>
      </c>
    </row>
    <row r="17586" spans="1:3" x14ac:dyDescent="0.3">
      <c r="A17586" s="38" t="s">
        <v>252</v>
      </c>
      <c r="B17586" s="15">
        <v>1255000</v>
      </c>
      <c r="C17586" s="15">
        <v>24252700</v>
      </c>
    </row>
    <row r="17587" spans="1:3" x14ac:dyDescent="0.3">
      <c r="A17587" s="38" t="s">
        <v>255</v>
      </c>
      <c r="B17587" s="15">
        <v>1265000</v>
      </c>
      <c r="C17587" s="15">
        <v>30681421</v>
      </c>
    </row>
    <row r="17588" spans="1:3" x14ac:dyDescent="0.3">
      <c r="A17588" s="38" t="s">
        <v>258</v>
      </c>
      <c r="B17588" s="15">
        <v>1304250</v>
      </c>
      <c r="C17588" s="15">
        <v>14364199</v>
      </c>
    </row>
    <row r="17589" spans="1:3" x14ac:dyDescent="0.3">
      <c r="A17589" s="38" t="s">
        <v>260</v>
      </c>
      <c r="B17589" s="15">
        <v>1227750</v>
      </c>
      <c r="C17589" s="15">
        <v>16730015</v>
      </c>
    </row>
    <row r="17590" spans="1:3" x14ac:dyDescent="0.3">
      <c r="A17590" s="38" t="s">
        <v>262</v>
      </c>
      <c r="B17590" s="15">
        <v>1241500</v>
      </c>
      <c r="C17590" s="15">
        <v>19019769</v>
      </c>
    </row>
    <row r="17591" spans="1:3" x14ac:dyDescent="0.3">
      <c r="A17591" s="14">
        <v>122</v>
      </c>
      <c r="B17591" s="15">
        <v>51930747</v>
      </c>
      <c r="C17591" s="15">
        <v>1139746244</v>
      </c>
    </row>
    <row r="17592" spans="1:3" x14ac:dyDescent="0.3">
      <c r="A17592" s="35" t="s">
        <v>259</v>
      </c>
      <c r="B17592" s="15"/>
      <c r="C17592" s="15"/>
    </row>
    <row r="17593" spans="1:3" x14ac:dyDescent="0.3">
      <c r="A17593" s="38" t="s">
        <v>245</v>
      </c>
      <c r="B17593" s="15">
        <v>162250</v>
      </c>
      <c r="C17593" s="15">
        <v>1731900</v>
      </c>
    </row>
    <row r="17594" spans="1:3" x14ac:dyDescent="0.3">
      <c r="A17594" s="38" t="s">
        <v>247</v>
      </c>
      <c r="B17594" s="15">
        <v>198500</v>
      </c>
      <c r="C17594" s="15">
        <v>4253210</v>
      </c>
    </row>
    <row r="17595" spans="1:3" x14ac:dyDescent="0.3">
      <c r="A17595" s="38" t="s">
        <v>249</v>
      </c>
      <c r="B17595" s="15">
        <v>224950</v>
      </c>
      <c r="C17595" s="15">
        <v>4437651</v>
      </c>
    </row>
    <row r="17596" spans="1:3" x14ac:dyDescent="0.3">
      <c r="A17596" s="38" t="s">
        <v>251</v>
      </c>
      <c r="B17596" s="15">
        <v>239900</v>
      </c>
      <c r="C17596" s="15">
        <v>5249559</v>
      </c>
    </row>
    <row r="17597" spans="1:3" x14ac:dyDescent="0.3">
      <c r="A17597" s="38" t="s">
        <v>254</v>
      </c>
      <c r="B17597" s="15">
        <v>217000</v>
      </c>
      <c r="C17597" s="15">
        <v>6953450</v>
      </c>
    </row>
    <row r="17598" spans="1:3" x14ac:dyDescent="0.3">
      <c r="A17598" s="38" t="s">
        <v>257</v>
      </c>
      <c r="B17598" s="15">
        <v>218400</v>
      </c>
      <c r="C17598" s="15">
        <v>6678526</v>
      </c>
    </row>
    <row r="17599" spans="1:3" x14ac:dyDescent="0.3">
      <c r="A17599" s="38" t="s">
        <v>252</v>
      </c>
      <c r="B17599" s="15">
        <v>224425</v>
      </c>
      <c r="C17599" s="15">
        <v>8548651</v>
      </c>
    </row>
    <row r="17600" spans="1:3" x14ac:dyDescent="0.3">
      <c r="A17600" s="38" t="s">
        <v>255</v>
      </c>
      <c r="B17600" s="15">
        <v>225300</v>
      </c>
      <c r="C17600" s="15">
        <v>5309107</v>
      </c>
    </row>
    <row r="17601" spans="1:3" x14ac:dyDescent="0.3">
      <c r="A17601" s="38" t="s">
        <v>258</v>
      </c>
      <c r="B17601" s="15">
        <v>185400</v>
      </c>
      <c r="C17601" s="15">
        <v>4501599</v>
      </c>
    </row>
    <row r="17602" spans="1:3" x14ac:dyDescent="0.3">
      <c r="A17602" s="38" t="s">
        <v>260</v>
      </c>
      <c r="B17602" s="15">
        <v>204000</v>
      </c>
      <c r="C17602" s="15">
        <v>5865950</v>
      </c>
    </row>
    <row r="17603" spans="1:3" x14ac:dyDescent="0.3">
      <c r="A17603" s="38" t="s">
        <v>262</v>
      </c>
      <c r="B17603" s="15">
        <v>199126</v>
      </c>
      <c r="C17603" s="15">
        <v>4145796</v>
      </c>
    </row>
    <row r="17604" spans="1:3" x14ac:dyDescent="0.3">
      <c r="A17604" s="38" t="s">
        <v>263</v>
      </c>
      <c r="B17604" s="15">
        <v>260000</v>
      </c>
      <c r="C17604" s="15">
        <v>8404815</v>
      </c>
    </row>
    <row r="17605" spans="1:3" x14ac:dyDescent="0.3">
      <c r="A17605" s="35" t="s">
        <v>265</v>
      </c>
      <c r="B17605" s="15"/>
      <c r="C17605" s="15"/>
    </row>
    <row r="17606" spans="1:3" x14ac:dyDescent="0.3">
      <c r="A17606" s="38" t="s">
        <v>245</v>
      </c>
      <c r="B17606" s="15">
        <v>246800</v>
      </c>
      <c r="C17606" s="15">
        <v>1541807</v>
      </c>
    </row>
    <row r="17607" spans="1:3" x14ac:dyDescent="0.3">
      <c r="A17607" s="38" t="s">
        <v>247</v>
      </c>
      <c r="B17607" s="15">
        <v>256200</v>
      </c>
      <c r="C17607" s="15">
        <v>3004350</v>
      </c>
    </row>
    <row r="17608" spans="1:3" x14ac:dyDescent="0.3">
      <c r="A17608" s="38" t="s">
        <v>249</v>
      </c>
      <c r="B17608" s="15">
        <v>240000</v>
      </c>
      <c r="C17608" s="15">
        <v>7773786</v>
      </c>
    </row>
    <row r="17609" spans="1:3" x14ac:dyDescent="0.3">
      <c r="A17609" s="38" t="s">
        <v>251</v>
      </c>
      <c r="B17609" s="15">
        <v>219850</v>
      </c>
      <c r="C17609" s="15">
        <v>5154970</v>
      </c>
    </row>
    <row r="17610" spans="1:3" x14ac:dyDescent="0.3">
      <c r="A17610" s="38" t="s">
        <v>254</v>
      </c>
      <c r="B17610" s="15">
        <v>222600</v>
      </c>
      <c r="C17610" s="15">
        <v>9834400</v>
      </c>
    </row>
    <row r="17611" spans="1:3" x14ac:dyDescent="0.3">
      <c r="A17611" s="38" t="s">
        <v>257</v>
      </c>
      <c r="B17611" s="15">
        <v>206500</v>
      </c>
      <c r="C17611" s="15">
        <v>7139400</v>
      </c>
    </row>
    <row r="17612" spans="1:3" x14ac:dyDescent="0.3">
      <c r="A17612" s="38" t="s">
        <v>252</v>
      </c>
      <c r="B17612" s="15">
        <v>228050</v>
      </c>
      <c r="C17612" s="15">
        <v>6511003</v>
      </c>
    </row>
    <row r="17613" spans="1:3" x14ac:dyDescent="0.3">
      <c r="A17613" s="38" t="s">
        <v>255</v>
      </c>
      <c r="B17613" s="15">
        <v>230500</v>
      </c>
      <c r="C17613" s="15">
        <v>7107600</v>
      </c>
    </row>
    <row r="17614" spans="1:3" x14ac:dyDescent="0.3">
      <c r="A17614" s="38" t="s">
        <v>258</v>
      </c>
      <c r="B17614" s="15">
        <v>277000</v>
      </c>
      <c r="C17614" s="15">
        <v>6540284</v>
      </c>
    </row>
    <row r="17615" spans="1:3" x14ac:dyDescent="0.3">
      <c r="A17615" s="38" t="s">
        <v>260</v>
      </c>
      <c r="B17615" s="15">
        <v>273250</v>
      </c>
      <c r="C17615" s="15">
        <v>7650730</v>
      </c>
    </row>
    <row r="17616" spans="1:3" x14ac:dyDescent="0.3">
      <c r="A17616" s="38" t="s">
        <v>262</v>
      </c>
      <c r="B17616" s="15">
        <v>254250</v>
      </c>
      <c r="C17616" s="15">
        <v>7540147</v>
      </c>
    </row>
    <row r="17617" spans="1:3" x14ac:dyDescent="0.3">
      <c r="A17617" s="38" t="s">
        <v>263</v>
      </c>
      <c r="B17617" s="15">
        <v>229000</v>
      </c>
      <c r="C17617" s="15">
        <v>5835799</v>
      </c>
    </row>
    <row r="17618" spans="1:3" x14ac:dyDescent="0.3">
      <c r="A17618" s="35" t="s">
        <v>244</v>
      </c>
      <c r="B17618" s="15"/>
      <c r="C17618" s="15"/>
    </row>
    <row r="17619" spans="1:3" x14ac:dyDescent="0.3">
      <c r="A17619" s="38" t="s">
        <v>245</v>
      </c>
      <c r="B17619" s="15">
        <v>261750</v>
      </c>
      <c r="C17619" s="15">
        <v>3509350</v>
      </c>
    </row>
    <row r="17620" spans="1:3" x14ac:dyDescent="0.3">
      <c r="A17620" s="38" t="s">
        <v>247</v>
      </c>
      <c r="B17620" s="15">
        <v>287500</v>
      </c>
      <c r="C17620" s="15">
        <v>5181400</v>
      </c>
    </row>
    <row r="17621" spans="1:3" x14ac:dyDescent="0.3">
      <c r="A17621" s="38" t="s">
        <v>249</v>
      </c>
      <c r="B17621" s="15">
        <v>272500</v>
      </c>
      <c r="C17621" s="15">
        <v>8678181</v>
      </c>
    </row>
    <row r="17622" spans="1:3" x14ac:dyDescent="0.3">
      <c r="A17622" s="38" t="s">
        <v>251</v>
      </c>
      <c r="B17622" s="15">
        <v>238975</v>
      </c>
      <c r="C17622" s="15">
        <v>7008719</v>
      </c>
    </row>
    <row r="17623" spans="1:3" x14ac:dyDescent="0.3">
      <c r="A17623" s="38" t="s">
        <v>254</v>
      </c>
      <c r="B17623" s="15">
        <v>246725</v>
      </c>
      <c r="C17623" s="15">
        <v>6817199</v>
      </c>
    </row>
    <row r="17624" spans="1:3" x14ac:dyDescent="0.3">
      <c r="A17624" s="38" t="s">
        <v>257</v>
      </c>
      <c r="B17624" s="15">
        <v>273450</v>
      </c>
      <c r="C17624" s="15">
        <v>10151926</v>
      </c>
    </row>
    <row r="17625" spans="1:3" x14ac:dyDescent="0.3">
      <c r="A17625" s="38" t="s">
        <v>252</v>
      </c>
      <c r="B17625" s="15">
        <v>288750</v>
      </c>
      <c r="C17625" s="15">
        <v>6736750</v>
      </c>
    </row>
    <row r="17626" spans="1:3" x14ac:dyDescent="0.3">
      <c r="A17626" s="38" t="s">
        <v>255</v>
      </c>
      <c r="B17626" s="15">
        <v>260000</v>
      </c>
      <c r="C17626" s="15">
        <v>8206020</v>
      </c>
    </row>
    <row r="17627" spans="1:3" x14ac:dyDescent="0.3">
      <c r="A17627" s="38" t="s">
        <v>258</v>
      </c>
      <c r="B17627" s="15">
        <v>268500</v>
      </c>
      <c r="C17627" s="15">
        <v>6860100</v>
      </c>
    </row>
    <row r="17628" spans="1:3" x14ac:dyDescent="0.3">
      <c r="A17628" s="38" t="s">
        <v>260</v>
      </c>
      <c r="B17628" s="15">
        <v>268244</v>
      </c>
      <c r="C17628" s="15">
        <v>6873737</v>
      </c>
    </row>
    <row r="17629" spans="1:3" x14ac:dyDescent="0.3">
      <c r="A17629" s="38" t="s">
        <v>262</v>
      </c>
      <c r="B17629" s="15">
        <v>281000</v>
      </c>
      <c r="C17629" s="15">
        <v>6637700</v>
      </c>
    </row>
    <row r="17630" spans="1:3" x14ac:dyDescent="0.3">
      <c r="A17630" s="38" t="s">
        <v>263</v>
      </c>
      <c r="B17630" s="15">
        <v>279000</v>
      </c>
      <c r="C17630" s="15">
        <v>4687421</v>
      </c>
    </row>
    <row r="17631" spans="1:3" x14ac:dyDescent="0.3">
      <c r="A17631" s="35" t="s">
        <v>256</v>
      </c>
      <c r="B17631" s="15"/>
      <c r="C17631" s="15"/>
    </row>
    <row r="17632" spans="1:3" x14ac:dyDescent="0.3">
      <c r="A17632" s="38" t="s">
        <v>245</v>
      </c>
      <c r="B17632" s="15">
        <v>232000</v>
      </c>
      <c r="C17632" s="15">
        <v>2276400</v>
      </c>
    </row>
    <row r="17633" spans="1:3" x14ac:dyDescent="0.3">
      <c r="A17633" s="38" t="s">
        <v>247</v>
      </c>
      <c r="B17633" s="15">
        <v>281000</v>
      </c>
      <c r="C17633" s="15">
        <v>5635572</v>
      </c>
    </row>
    <row r="17634" spans="1:3" x14ac:dyDescent="0.3">
      <c r="A17634" s="38" t="s">
        <v>249</v>
      </c>
      <c r="B17634" s="15">
        <v>325500</v>
      </c>
      <c r="C17634" s="15">
        <v>7434700</v>
      </c>
    </row>
    <row r="17635" spans="1:3" x14ac:dyDescent="0.3">
      <c r="A17635" s="38" t="s">
        <v>251</v>
      </c>
      <c r="B17635" s="15">
        <v>305000</v>
      </c>
      <c r="C17635" s="15">
        <v>6694482</v>
      </c>
    </row>
    <row r="17636" spans="1:3" x14ac:dyDescent="0.3">
      <c r="A17636" s="38" t="s">
        <v>254</v>
      </c>
      <c r="B17636" s="15">
        <v>302000</v>
      </c>
      <c r="C17636" s="15">
        <v>8355848</v>
      </c>
    </row>
    <row r="17637" spans="1:3" x14ac:dyDescent="0.3">
      <c r="A17637" s="38" t="s">
        <v>257</v>
      </c>
      <c r="B17637" s="15">
        <v>280000</v>
      </c>
      <c r="C17637" s="15">
        <v>5581675</v>
      </c>
    </row>
    <row r="17638" spans="1:3" x14ac:dyDescent="0.3">
      <c r="A17638" s="38" t="s">
        <v>252</v>
      </c>
      <c r="B17638" s="15">
        <v>226000</v>
      </c>
      <c r="C17638" s="15">
        <v>6384329</v>
      </c>
    </row>
    <row r="17639" spans="1:3" x14ac:dyDescent="0.3">
      <c r="A17639" s="38" t="s">
        <v>255</v>
      </c>
      <c r="B17639" s="15">
        <v>302950</v>
      </c>
      <c r="C17639" s="15">
        <v>6107100</v>
      </c>
    </row>
    <row r="17640" spans="1:3" x14ac:dyDescent="0.3">
      <c r="A17640" s="38" t="s">
        <v>258</v>
      </c>
      <c r="B17640" s="15">
        <v>292000</v>
      </c>
      <c r="C17640" s="15">
        <v>4505840</v>
      </c>
    </row>
    <row r="17641" spans="1:3" x14ac:dyDescent="0.3">
      <c r="A17641" s="38" t="s">
        <v>260</v>
      </c>
      <c r="B17641" s="15">
        <v>269500</v>
      </c>
      <c r="C17641" s="15">
        <v>4714254</v>
      </c>
    </row>
    <row r="17642" spans="1:3" x14ac:dyDescent="0.3">
      <c r="A17642" s="38" t="s">
        <v>262</v>
      </c>
      <c r="B17642" s="15">
        <v>374500</v>
      </c>
      <c r="C17642" s="15">
        <v>3493425</v>
      </c>
    </row>
    <row r="17643" spans="1:3" x14ac:dyDescent="0.3">
      <c r="A17643" s="38" t="s">
        <v>263</v>
      </c>
      <c r="B17643" s="15">
        <v>375000</v>
      </c>
      <c r="C17643" s="15">
        <v>4160774</v>
      </c>
    </row>
    <row r="17644" spans="1:3" x14ac:dyDescent="0.3">
      <c r="A17644" s="35" t="s">
        <v>261</v>
      </c>
      <c r="B17644" s="15"/>
      <c r="C17644" s="15"/>
    </row>
    <row r="17645" spans="1:3" x14ac:dyDescent="0.3">
      <c r="A17645" s="38" t="s">
        <v>245</v>
      </c>
      <c r="B17645" s="15">
        <v>250000</v>
      </c>
      <c r="C17645" s="15">
        <v>3833882</v>
      </c>
    </row>
    <row r="17646" spans="1:3" x14ac:dyDescent="0.3">
      <c r="A17646" s="38" t="s">
        <v>247</v>
      </c>
      <c r="B17646" s="15">
        <v>192000</v>
      </c>
      <c r="C17646" s="15">
        <v>1610500</v>
      </c>
    </row>
    <row r="17647" spans="1:3" x14ac:dyDescent="0.3">
      <c r="A17647" s="38" t="s">
        <v>249</v>
      </c>
      <c r="B17647" s="15">
        <v>230000</v>
      </c>
      <c r="C17647" s="15">
        <v>2169170</v>
      </c>
    </row>
    <row r="17648" spans="1:3" x14ac:dyDescent="0.3">
      <c r="A17648" s="38" t="s">
        <v>251</v>
      </c>
      <c r="B17648" s="15">
        <v>215900</v>
      </c>
      <c r="C17648" s="15">
        <v>2777325</v>
      </c>
    </row>
    <row r="17649" spans="1:3" x14ac:dyDescent="0.3">
      <c r="A17649" s="38" t="s">
        <v>254</v>
      </c>
      <c r="B17649" s="15">
        <v>242000</v>
      </c>
      <c r="C17649" s="15">
        <v>3526840</v>
      </c>
    </row>
    <row r="17650" spans="1:3" x14ac:dyDescent="0.3">
      <c r="A17650" s="38" t="s">
        <v>257</v>
      </c>
      <c r="B17650" s="15">
        <v>249000</v>
      </c>
      <c r="C17650" s="15">
        <v>4762350</v>
      </c>
    </row>
    <row r="17651" spans="1:3" x14ac:dyDescent="0.3">
      <c r="A17651" s="38" t="s">
        <v>252</v>
      </c>
      <c r="B17651" s="15">
        <v>215000</v>
      </c>
      <c r="C17651" s="15">
        <v>2487950</v>
      </c>
    </row>
    <row r="17652" spans="1:3" x14ac:dyDescent="0.3">
      <c r="A17652" s="38" t="s">
        <v>255</v>
      </c>
      <c r="B17652" s="15">
        <v>273270</v>
      </c>
      <c r="C17652" s="15">
        <v>4690790</v>
      </c>
    </row>
    <row r="17653" spans="1:3" x14ac:dyDescent="0.3">
      <c r="A17653" s="38" t="s">
        <v>258</v>
      </c>
      <c r="B17653" s="15">
        <v>255000</v>
      </c>
      <c r="C17653" s="15">
        <v>5337000</v>
      </c>
    </row>
    <row r="17654" spans="1:3" x14ac:dyDescent="0.3">
      <c r="A17654" s="38" t="s">
        <v>260</v>
      </c>
      <c r="B17654" s="15">
        <v>256250</v>
      </c>
      <c r="C17654" s="15">
        <v>4250458</v>
      </c>
    </row>
    <row r="17655" spans="1:3" x14ac:dyDescent="0.3">
      <c r="A17655" s="38" t="s">
        <v>262</v>
      </c>
      <c r="B17655" s="15">
        <v>300000</v>
      </c>
      <c r="C17655" s="15">
        <v>2254400</v>
      </c>
    </row>
    <row r="17656" spans="1:3" x14ac:dyDescent="0.3">
      <c r="A17656" s="38" t="s">
        <v>263</v>
      </c>
      <c r="B17656" s="15">
        <v>272725</v>
      </c>
      <c r="C17656" s="15">
        <v>1650350</v>
      </c>
    </row>
    <row r="17657" spans="1:3" x14ac:dyDescent="0.3">
      <c r="A17657" s="35" t="s">
        <v>264</v>
      </c>
      <c r="B17657" s="15"/>
      <c r="C17657" s="15"/>
    </row>
    <row r="17658" spans="1:3" x14ac:dyDescent="0.3">
      <c r="A17658" s="38" t="s">
        <v>245</v>
      </c>
      <c r="B17658" s="15">
        <v>269950</v>
      </c>
      <c r="C17658" s="15">
        <v>4193515</v>
      </c>
    </row>
    <row r="17659" spans="1:3" x14ac:dyDescent="0.3">
      <c r="A17659" s="38" t="s">
        <v>247</v>
      </c>
      <c r="B17659" s="15">
        <v>280000</v>
      </c>
      <c r="C17659" s="15">
        <v>1419850</v>
      </c>
    </row>
    <row r="17660" spans="1:3" x14ac:dyDescent="0.3">
      <c r="A17660" s="38" t="s">
        <v>249</v>
      </c>
      <c r="B17660" s="15">
        <v>313000</v>
      </c>
      <c r="C17660" s="15">
        <v>3802265</v>
      </c>
    </row>
    <row r="17661" spans="1:3" x14ac:dyDescent="0.3">
      <c r="A17661" s="38" t="s">
        <v>251</v>
      </c>
      <c r="B17661" s="15">
        <v>233255</v>
      </c>
      <c r="C17661" s="15">
        <v>3418500</v>
      </c>
    </row>
    <row r="17662" spans="1:3" x14ac:dyDescent="0.3">
      <c r="A17662" s="38" t="s">
        <v>254</v>
      </c>
      <c r="B17662" s="15">
        <v>226250</v>
      </c>
      <c r="C17662" s="15">
        <v>3384800</v>
      </c>
    </row>
    <row r="17663" spans="1:3" x14ac:dyDescent="0.3">
      <c r="A17663" s="38" t="s">
        <v>257</v>
      </c>
      <c r="B17663" s="15">
        <v>334995</v>
      </c>
      <c r="C17663" s="15">
        <v>3911990</v>
      </c>
    </row>
    <row r="17664" spans="1:3" x14ac:dyDescent="0.3">
      <c r="A17664" s="38" t="s">
        <v>252</v>
      </c>
      <c r="B17664" s="15">
        <v>340000</v>
      </c>
      <c r="C17664" s="15">
        <v>5206080</v>
      </c>
    </row>
    <row r="17665" spans="1:3" x14ac:dyDescent="0.3">
      <c r="A17665" s="38" t="s">
        <v>255</v>
      </c>
      <c r="B17665" s="15">
        <v>257750</v>
      </c>
      <c r="C17665" s="15">
        <v>4225180</v>
      </c>
    </row>
    <row r="17666" spans="1:3" x14ac:dyDescent="0.3">
      <c r="A17666" s="38" t="s">
        <v>258</v>
      </c>
      <c r="B17666" s="15">
        <v>250000</v>
      </c>
      <c r="C17666" s="15">
        <v>3398400</v>
      </c>
    </row>
    <row r="17667" spans="1:3" x14ac:dyDescent="0.3">
      <c r="A17667" s="38" t="s">
        <v>260</v>
      </c>
      <c r="B17667" s="15">
        <v>261500</v>
      </c>
      <c r="C17667" s="15">
        <v>2024901</v>
      </c>
    </row>
    <row r="17668" spans="1:3" x14ac:dyDescent="0.3">
      <c r="A17668" s="38" t="s">
        <v>262</v>
      </c>
      <c r="B17668" s="15">
        <v>234950</v>
      </c>
      <c r="C17668" s="15">
        <v>2882350</v>
      </c>
    </row>
    <row r="17669" spans="1:3" x14ac:dyDescent="0.3">
      <c r="A17669" s="38" t="s">
        <v>263</v>
      </c>
      <c r="B17669" s="15">
        <v>251400</v>
      </c>
      <c r="C17669" s="15">
        <v>3542400</v>
      </c>
    </row>
    <row r="17670" spans="1:3" x14ac:dyDescent="0.3">
      <c r="A17670" s="35" t="s">
        <v>266</v>
      </c>
      <c r="B17670" s="15"/>
      <c r="C17670" s="15"/>
    </row>
    <row r="17671" spans="1:3" x14ac:dyDescent="0.3">
      <c r="A17671" s="38" t="s">
        <v>245</v>
      </c>
      <c r="B17671" s="15">
        <v>241000</v>
      </c>
      <c r="C17671" s="15">
        <v>1956950</v>
      </c>
    </row>
    <row r="17672" spans="1:3" x14ac:dyDescent="0.3">
      <c r="A17672" s="38" t="s">
        <v>247</v>
      </c>
      <c r="B17672" s="15">
        <v>246500</v>
      </c>
      <c r="C17672" s="15">
        <v>2464000</v>
      </c>
    </row>
    <row r="17673" spans="1:3" x14ac:dyDescent="0.3">
      <c r="A17673" s="38" t="s">
        <v>249</v>
      </c>
      <c r="B17673" s="15">
        <v>205000</v>
      </c>
      <c r="C17673" s="15">
        <v>2943400</v>
      </c>
    </row>
    <row r="17674" spans="1:3" x14ac:dyDescent="0.3">
      <c r="A17674" s="38" t="s">
        <v>251</v>
      </c>
      <c r="B17674" s="15">
        <v>195000</v>
      </c>
      <c r="C17674" s="15">
        <v>4891798</v>
      </c>
    </row>
    <row r="17675" spans="1:3" x14ac:dyDescent="0.3">
      <c r="A17675" s="38" t="s">
        <v>254</v>
      </c>
      <c r="B17675" s="15">
        <v>239000</v>
      </c>
      <c r="C17675" s="15">
        <v>2657395</v>
      </c>
    </row>
    <row r="17676" spans="1:3" x14ac:dyDescent="0.3">
      <c r="A17676" s="38" t="s">
        <v>257</v>
      </c>
      <c r="B17676" s="15">
        <v>274000</v>
      </c>
      <c r="C17676" s="15">
        <v>6207519</v>
      </c>
    </row>
    <row r="17677" spans="1:3" x14ac:dyDescent="0.3">
      <c r="A17677" s="38" t="s">
        <v>252</v>
      </c>
      <c r="B17677" s="15">
        <v>189000</v>
      </c>
      <c r="C17677" s="15">
        <v>2605275</v>
      </c>
    </row>
    <row r="17678" spans="1:3" x14ac:dyDescent="0.3">
      <c r="A17678" s="38" t="s">
        <v>255</v>
      </c>
      <c r="B17678" s="15">
        <v>201825</v>
      </c>
      <c r="C17678" s="15">
        <v>2534625</v>
      </c>
    </row>
    <row r="17679" spans="1:3" x14ac:dyDescent="0.3">
      <c r="A17679" s="38" t="s">
        <v>258</v>
      </c>
      <c r="B17679" s="15">
        <v>262728</v>
      </c>
      <c r="C17679" s="15">
        <v>3347856</v>
      </c>
    </row>
    <row r="17680" spans="1:3" x14ac:dyDescent="0.3">
      <c r="A17680" s="38" t="s">
        <v>260</v>
      </c>
      <c r="B17680" s="15">
        <v>234425</v>
      </c>
      <c r="C17680" s="15">
        <v>4094100</v>
      </c>
    </row>
    <row r="17681" spans="1:3" x14ac:dyDescent="0.3">
      <c r="A17681" s="38" t="s">
        <v>262</v>
      </c>
      <c r="B17681" s="15">
        <v>178500</v>
      </c>
      <c r="C17681" s="15">
        <v>1941250</v>
      </c>
    </row>
    <row r="17682" spans="1:3" x14ac:dyDescent="0.3">
      <c r="A17682" s="38" t="s">
        <v>263</v>
      </c>
      <c r="B17682" s="15">
        <v>251725</v>
      </c>
      <c r="C17682" s="15">
        <v>4935532</v>
      </c>
    </row>
    <row r="17683" spans="1:3" x14ac:dyDescent="0.3">
      <c r="A17683" s="35" t="s">
        <v>267</v>
      </c>
      <c r="B17683" s="15"/>
      <c r="C17683" s="15"/>
    </row>
    <row r="17684" spans="1:3" x14ac:dyDescent="0.3">
      <c r="A17684" s="38" t="s">
        <v>245</v>
      </c>
      <c r="B17684" s="15">
        <v>275000</v>
      </c>
      <c r="C17684" s="15">
        <v>3229795</v>
      </c>
    </row>
    <row r="17685" spans="1:3" x14ac:dyDescent="0.3">
      <c r="A17685" s="38" t="s">
        <v>247</v>
      </c>
      <c r="B17685" s="15">
        <v>260000</v>
      </c>
      <c r="C17685" s="15">
        <v>2322760</v>
      </c>
    </row>
    <row r="17686" spans="1:3" x14ac:dyDescent="0.3">
      <c r="A17686" s="38" t="s">
        <v>249</v>
      </c>
      <c r="B17686" s="15">
        <v>250000</v>
      </c>
      <c r="C17686" s="15">
        <v>3165476</v>
      </c>
    </row>
    <row r="17687" spans="1:3" x14ac:dyDescent="0.3">
      <c r="A17687" s="38" t="s">
        <v>251</v>
      </c>
      <c r="B17687" s="15">
        <v>196000</v>
      </c>
      <c r="C17687" s="15">
        <v>3231800</v>
      </c>
    </row>
    <row r="17688" spans="1:3" x14ac:dyDescent="0.3">
      <c r="A17688" s="38" t="s">
        <v>254</v>
      </c>
      <c r="B17688" s="15">
        <v>218425</v>
      </c>
      <c r="C17688" s="15">
        <v>3856858</v>
      </c>
    </row>
    <row r="17689" spans="1:3" x14ac:dyDescent="0.3">
      <c r="A17689" s="38" t="s">
        <v>257</v>
      </c>
      <c r="B17689" s="15">
        <v>259387</v>
      </c>
      <c r="C17689" s="15">
        <v>3801188</v>
      </c>
    </row>
    <row r="17690" spans="1:3" x14ac:dyDescent="0.3">
      <c r="A17690" s="38" t="s">
        <v>252</v>
      </c>
      <c r="B17690" s="15">
        <v>239500</v>
      </c>
      <c r="C17690" s="15">
        <v>3040726</v>
      </c>
    </row>
    <row r="17691" spans="1:3" x14ac:dyDescent="0.3">
      <c r="A17691" s="38" t="s">
        <v>255</v>
      </c>
      <c r="B17691" s="15">
        <v>199000</v>
      </c>
      <c r="C17691" s="15">
        <v>6309090</v>
      </c>
    </row>
    <row r="17692" spans="1:3" x14ac:dyDescent="0.3">
      <c r="A17692" s="38" t="s">
        <v>258</v>
      </c>
      <c r="B17692" s="15">
        <v>220975</v>
      </c>
      <c r="C17692" s="15">
        <v>6647921</v>
      </c>
    </row>
    <row r="17693" spans="1:3" x14ac:dyDescent="0.3">
      <c r="A17693" s="38" t="s">
        <v>260</v>
      </c>
      <c r="B17693" s="15">
        <v>245162</v>
      </c>
      <c r="C17693" s="15">
        <v>3420262</v>
      </c>
    </row>
    <row r="17694" spans="1:3" x14ac:dyDescent="0.3">
      <c r="A17694" s="38" t="s">
        <v>262</v>
      </c>
      <c r="B17694" s="15">
        <v>238645</v>
      </c>
      <c r="C17694" s="15">
        <v>4162298</v>
      </c>
    </row>
    <row r="17695" spans="1:3" x14ac:dyDescent="0.3">
      <c r="A17695" s="38" t="s">
        <v>263</v>
      </c>
      <c r="B17695" s="15">
        <v>170000</v>
      </c>
      <c r="C17695" s="15">
        <v>2793250</v>
      </c>
    </row>
    <row r="17696" spans="1:3" x14ac:dyDescent="0.3">
      <c r="A17696" s="35" t="s">
        <v>268</v>
      </c>
      <c r="B17696" s="15"/>
      <c r="C17696" s="15"/>
    </row>
    <row r="17697" spans="1:3" x14ac:dyDescent="0.3">
      <c r="A17697" s="38" t="s">
        <v>245</v>
      </c>
      <c r="B17697" s="15">
        <v>201500</v>
      </c>
      <c r="C17697" s="15">
        <v>2145815</v>
      </c>
    </row>
    <row r="17698" spans="1:3" x14ac:dyDescent="0.3">
      <c r="A17698" s="38" t="s">
        <v>247</v>
      </c>
      <c r="B17698" s="15">
        <v>242000</v>
      </c>
      <c r="C17698" s="15">
        <v>3670719</v>
      </c>
    </row>
    <row r="17699" spans="1:3" x14ac:dyDescent="0.3">
      <c r="A17699" s="38" t="s">
        <v>249</v>
      </c>
      <c r="B17699" s="15">
        <v>225000</v>
      </c>
      <c r="C17699" s="15">
        <v>4082455</v>
      </c>
    </row>
    <row r="17700" spans="1:3" x14ac:dyDescent="0.3">
      <c r="A17700" s="38" t="s">
        <v>251</v>
      </c>
      <c r="B17700" s="15">
        <v>203763</v>
      </c>
      <c r="C17700" s="15">
        <v>2490025</v>
      </c>
    </row>
    <row r="17701" spans="1:3" x14ac:dyDescent="0.3">
      <c r="A17701" s="38" t="s">
        <v>254</v>
      </c>
      <c r="B17701" s="15">
        <v>239195</v>
      </c>
      <c r="C17701" s="15">
        <v>3663258</v>
      </c>
    </row>
    <row r="17702" spans="1:3" x14ac:dyDescent="0.3">
      <c r="A17702" s="38" t="s">
        <v>257</v>
      </c>
      <c r="B17702" s="15">
        <v>255996</v>
      </c>
      <c r="C17702" s="15">
        <v>4918038</v>
      </c>
    </row>
    <row r="17703" spans="1:3" x14ac:dyDescent="0.3">
      <c r="A17703" s="38" t="s">
        <v>252</v>
      </c>
      <c r="B17703" s="15">
        <v>259900</v>
      </c>
      <c r="C17703" s="15">
        <v>6060347</v>
      </c>
    </row>
    <row r="17704" spans="1:3" x14ac:dyDescent="0.3">
      <c r="A17704" s="38" t="s">
        <v>255</v>
      </c>
      <c r="B17704" s="15">
        <v>187195</v>
      </c>
      <c r="C17704" s="15">
        <v>4103808</v>
      </c>
    </row>
    <row r="17705" spans="1:3" x14ac:dyDescent="0.3">
      <c r="A17705" s="38" t="s">
        <v>258</v>
      </c>
      <c r="B17705" s="15">
        <v>220000</v>
      </c>
      <c r="C17705" s="15">
        <v>4826483</v>
      </c>
    </row>
    <row r="17706" spans="1:3" x14ac:dyDescent="0.3">
      <c r="A17706" s="38" t="s">
        <v>260</v>
      </c>
      <c r="B17706" s="15">
        <v>236000</v>
      </c>
      <c r="C17706" s="15">
        <v>5075431</v>
      </c>
    </row>
    <row r="17707" spans="1:3" x14ac:dyDescent="0.3">
      <c r="A17707" s="38" t="s">
        <v>262</v>
      </c>
      <c r="B17707" s="15">
        <v>265000</v>
      </c>
      <c r="C17707" s="15">
        <v>4406573</v>
      </c>
    </row>
    <row r="17708" spans="1:3" x14ac:dyDescent="0.3">
      <c r="A17708" s="38" t="s">
        <v>263</v>
      </c>
      <c r="B17708" s="15">
        <v>251750</v>
      </c>
      <c r="C17708" s="15">
        <v>5132448</v>
      </c>
    </row>
    <row r="17709" spans="1:3" x14ac:dyDescent="0.3">
      <c r="A17709" s="35" t="s">
        <v>269</v>
      </c>
      <c r="B17709" s="15"/>
      <c r="C17709" s="15"/>
    </row>
    <row r="17710" spans="1:3" x14ac:dyDescent="0.3">
      <c r="A17710" s="38" t="s">
        <v>245</v>
      </c>
      <c r="B17710" s="15">
        <v>264000</v>
      </c>
      <c r="C17710" s="15">
        <v>3428061</v>
      </c>
    </row>
    <row r="17711" spans="1:3" x14ac:dyDescent="0.3">
      <c r="A17711" s="38" t="s">
        <v>247</v>
      </c>
      <c r="B17711" s="15">
        <v>170000</v>
      </c>
      <c r="C17711" s="15">
        <v>2627836</v>
      </c>
    </row>
    <row r="17712" spans="1:3" x14ac:dyDescent="0.3">
      <c r="A17712" s="38" t="s">
        <v>249</v>
      </c>
      <c r="B17712" s="15">
        <v>249995</v>
      </c>
      <c r="C17712" s="15">
        <v>6100601</v>
      </c>
    </row>
    <row r="17713" spans="1:3" x14ac:dyDescent="0.3">
      <c r="A17713" s="38" t="s">
        <v>251</v>
      </c>
      <c r="B17713" s="15">
        <v>240000</v>
      </c>
      <c r="C17713" s="15">
        <v>6226082</v>
      </c>
    </row>
    <row r="17714" spans="1:3" x14ac:dyDescent="0.3">
      <c r="A17714" s="38" t="s">
        <v>254</v>
      </c>
      <c r="B17714" s="15">
        <v>295265</v>
      </c>
      <c r="C17714" s="15">
        <v>7967365</v>
      </c>
    </row>
    <row r="17715" spans="1:3" x14ac:dyDescent="0.3">
      <c r="A17715" s="38" t="s">
        <v>257</v>
      </c>
      <c r="B17715" s="15">
        <v>239950</v>
      </c>
      <c r="C17715" s="15">
        <v>6780026</v>
      </c>
    </row>
    <row r="17716" spans="1:3" x14ac:dyDescent="0.3">
      <c r="A17716" s="38" t="s">
        <v>252</v>
      </c>
      <c r="B17716" s="15">
        <v>231055</v>
      </c>
      <c r="C17716" s="15">
        <v>6396483</v>
      </c>
    </row>
    <row r="17717" spans="1:3" x14ac:dyDescent="0.3">
      <c r="A17717" s="38" t="s">
        <v>255</v>
      </c>
      <c r="B17717" s="15">
        <v>250448</v>
      </c>
      <c r="C17717" s="15">
        <v>4685311</v>
      </c>
    </row>
    <row r="17718" spans="1:3" x14ac:dyDescent="0.3">
      <c r="A17718" s="38" t="s">
        <v>258</v>
      </c>
      <c r="B17718" s="15">
        <v>227000</v>
      </c>
      <c r="C17718" s="15">
        <v>5616475</v>
      </c>
    </row>
    <row r="17719" spans="1:3" x14ac:dyDescent="0.3">
      <c r="A17719" s="38" t="s">
        <v>260</v>
      </c>
      <c r="B17719" s="15">
        <v>215000</v>
      </c>
      <c r="C17719" s="15">
        <v>5782740</v>
      </c>
    </row>
    <row r="17720" spans="1:3" x14ac:dyDescent="0.3">
      <c r="A17720" s="38" t="s">
        <v>262</v>
      </c>
      <c r="B17720" s="15">
        <v>248885</v>
      </c>
      <c r="C17720" s="15">
        <v>3931753</v>
      </c>
    </row>
    <row r="17721" spans="1:3" x14ac:dyDescent="0.3">
      <c r="A17721" s="38" t="s">
        <v>263</v>
      </c>
      <c r="B17721" s="15">
        <v>198700</v>
      </c>
      <c r="C17721" s="15">
        <v>4181773</v>
      </c>
    </row>
    <row r="17722" spans="1:3" x14ac:dyDescent="0.3">
      <c r="A17722" s="35" t="s">
        <v>270</v>
      </c>
      <c r="B17722" s="15"/>
      <c r="C17722" s="15"/>
    </row>
    <row r="17723" spans="1:3" x14ac:dyDescent="0.3">
      <c r="A17723" s="38" t="s">
        <v>245</v>
      </c>
      <c r="B17723" s="15">
        <v>335000</v>
      </c>
      <c r="C17723" s="15">
        <v>3239469</v>
      </c>
    </row>
    <row r="17724" spans="1:3" x14ac:dyDescent="0.3">
      <c r="A17724" s="38" t="s">
        <v>247</v>
      </c>
      <c r="B17724" s="15">
        <v>264113</v>
      </c>
      <c r="C17724" s="15">
        <v>3486215</v>
      </c>
    </row>
    <row r="17725" spans="1:3" x14ac:dyDescent="0.3">
      <c r="A17725" s="38" t="s">
        <v>249</v>
      </c>
      <c r="B17725" s="15">
        <v>232500</v>
      </c>
      <c r="C17725" s="15">
        <v>3575640</v>
      </c>
    </row>
    <row r="17726" spans="1:3" x14ac:dyDescent="0.3">
      <c r="A17726" s="38" t="s">
        <v>251</v>
      </c>
      <c r="B17726" s="15">
        <v>245100</v>
      </c>
      <c r="C17726" s="15">
        <v>6651996</v>
      </c>
    </row>
    <row r="17727" spans="1:3" x14ac:dyDescent="0.3">
      <c r="A17727" s="38" t="s">
        <v>254</v>
      </c>
      <c r="B17727" s="15">
        <v>257000</v>
      </c>
      <c r="C17727" s="15">
        <v>4018682</v>
      </c>
    </row>
    <row r="17728" spans="1:3" x14ac:dyDescent="0.3">
      <c r="A17728" s="38" t="s">
        <v>257</v>
      </c>
      <c r="B17728" s="15">
        <v>279900</v>
      </c>
      <c r="C17728" s="15">
        <v>7916753</v>
      </c>
    </row>
    <row r="17729" spans="1:3" x14ac:dyDescent="0.3">
      <c r="A17729" s="38" t="s">
        <v>252</v>
      </c>
      <c r="B17729" s="15">
        <v>238000</v>
      </c>
      <c r="C17729" s="15">
        <v>7720540</v>
      </c>
    </row>
    <row r="17730" spans="1:3" x14ac:dyDescent="0.3">
      <c r="A17730" s="38" t="s">
        <v>255</v>
      </c>
      <c r="B17730" s="15">
        <v>263000</v>
      </c>
      <c r="C17730" s="15">
        <v>5406290</v>
      </c>
    </row>
    <row r="17731" spans="1:3" x14ac:dyDescent="0.3">
      <c r="A17731" s="38" t="s">
        <v>258</v>
      </c>
      <c r="B17731" s="15">
        <v>230000</v>
      </c>
      <c r="C17731" s="15">
        <v>5856527</v>
      </c>
    </row>
    <row r="17732" spans="1:3" x14ac:dyDescent="0.3">
      <c r="A17732" s="38" t="s">
        <v>260</v>
      </c>
      <c r="B17732" s="15">
        <v>269000</v>
      </c>
      <c r="C17732" s="15">
        <v>6623814</v>
      </c>
    </row>
    <row r="17733" spans="1:3" x14ac:dyDescent="0.3">
      <c r="A17733" s="38" t="s">
        <v>262</v>
      </c>
      <c r="B17733" s="15">
        <v>208475</v>
      </c>
      <c r="C17733" s="15">
        <v>3987313</v>
      </c>
    </row>
    <row r="17734" spans="1:3" x14ac:dyDescent="0.3">
      <c r="A17734" s="38" t="s">
        <v>263</v>
      </c>
      <c r="B17734" s="15">
        <v>222500</v>
      </c>
      <c r="C17734" s="15">
        <v>4495469</v>
      </c>
    </row>
    <row r="17735" spans="1:3" x14ac:dyDescent="0.3">
      <c r="A17735" s="35" t="s">
        <v>271</v>
      </c>
      <c r="B17735" s="15"/>
      <c r="C17735" s="15"/>
    </row>
    <row r="17736" spans="1:3" x14ac:dyDescent="0.3">
      <c r="A17736" s="38" t="s">
        <v>245</v>
      </c>
      <c r="B17736" s="15">
        <v>230000</v>
      </c>
      <c r="C17736" s="15">
        <v>2842850</v>
      </c>
    </row>
    <row r="17737" spans="1:3" x14ac:dyDescent="0.3">
      <c r="A17737" s="38" t="s">
        <v>247</v>
      </c>
      <c r="B17737" s="15">
        <v>290000</v>
      </c>
      <c r="C17737" s="15">
        <v>4440214</v>
      </c>
    </row>
    <row r="17738" spans="1:3" x14ac:dyDescent="0.3">
      <c r="A17738" s="38" t="s">
        <v>249</v>
      </c>
      <c r="B17738" s="15">
        <v>295950</v>
      </c>
      <c r="C17738" s="15">
        <v>6981420</v>
      </c>
    </row>
    <row r="17739" spans="1:3" x14ac:dyDescent="0.3">
      <c r="A17739" s="38" t="s">
        <v>251</v>
      </c>
      <c r="B17739" s="15">
        <v>267500</v>
      </c>
      <c r="C17739" s="15">
        <v>7702823</v>
      </c>
    </row>
    <row r="17740" spans="1:3" x14ac:dyDescent="0.3">
      <c r="A17740" s="38" t="s">
        <v>254</v>
      </c>
      <c r="B17740" s="15">
        <v>262000</v>
      </c>
      <c r="C17740" s="15">
        <v>4670850</v>
      </c>
    </row>
    <row r="17741" spans="1:3" x14ac:dyDescent="0.3">
      <c r="A17741" s="38" t="s">
        <v>257</v>
      </c>
      <c r="B17741" s="15">
        <v>294950</v>
      </c>
      <c r="C17741" s="15">
        <v>13091024</v>
      </c>
    </row>
    <row r="17742" spans="1:3" x14ac:dyDescent="0.3">
      <c r="A17742" s="38" t="s">
        <v>252</v>
      </c>
      <c r="B17742" s="15">
        <v>320217</v>
      </c>
      <c r="C17742" s="15">
        <v>11364288</v>
      </c>
    </row>
    <row r="17743" spans="1:3" x14ac:dyDescent="0.3">
      <c r="A17743" s="38" t="s">
        <v>255</v>
      </c>
      <c r="B17743" s="15">
        <v>297475</v>
      </c>
      <c r="C17743" s="15">
        <v>7936304</v>
      </c>
    </row>
    <row r="17744" spans="1:3" x14ac:dyDescent="0.3">
      <c r="A17744" s="38" t="s">
        <v>258</v>
      </c>
      <c r="B17744" s="15">
        <v>275000</v>
      </c>
      <c r="C17744" s="15">
        <v>6434050</v>
      </c>
    </row>
    <row r="17745" spans="1:3" x14ac:dyDescent="0.3">
      <c r="A17745" s="38" t="s">
        <v>260</v>
      </c>
      <c r="B17745" s="15">
        <v>249000</v>
      </c>
      <c r="C17745" s="15">
        <v>4874300</v>
      </c>
    </row>
    <row r="17746" spans="1:3" x14ac:dyDescent="0.3">
      <c r="A17746" s="38" t="s">
        <v>262</v>
      </c>
      <c r="B17746" s="15">
        <v>240000</v>
      </c>
      <c r="C17746" s="15">
        <v>6061329</v>
      </c>
    </row>
    <row r="17747" spans="1:3" x14ac:dyDescent="0.3">
      <c r="A17747" s="38" t="s">
        <v>263</v>
      </c>
      <c r="B17747" s="15">
        <v>283000</v>
      </c>
      <c r="C17747" s="15">
        <v>6675640</v>
      </c>
    </row>
    <row r="17748" spans="1:3" x14ac:dyDescent="0.3">
      <c r="A17748" s="35" t="s">
        <v>272</v>
      </c>
      <c r="B17748" s="15"/>
      <c r="C17748" s="15"/>
    </row>
    <row r="17749" spans="1:3" x14ac:dyDescent="0.3">
      <c r="A17749" s="38" t="s">
        <v>245</v>
      </c>
      <c r="B17749" s="15">
        <v>256788</v>
      </c>
      <c r="C17749" s="15">
        <v>5132670</v>
      </c>
    </row>
    <row r="17750" spans="1:3" x14ac:dyDescent="0.3">
      <c r="A17750" s="38" t="s">
        <v>247</v>
      </c>
      <c r="B17750" s="15">
        <v>261500</v>
      </c>
      <c r="C17750" s="15">
        <v>4860058</v>
      </c>
    </row>
    <row r="17751" spans="1:3" x14ac:dyDescent="0.3">
      <c r="A17751" s="38" t="s">
        <v>249</v>
      </c>
      <c r="B17751" s="15">
        <v>268000</v>
      </c>
      <c r="C17751" s="15">
        <v>7282260</v>
      </c>
    </row>
    <row r="17752" spans="1:3" x14ac:dyDescent="0.3">
      <c r="A17752" s="38" t="s">
        <v>251</v>
      </c>
      <c r="B17752" s="15">
        <v>275000</v>
      </c>
      <c r="C17752" s="15">
        <v>6000200</v>
      </c>
    </row>
    <row r="17753" spans="1:3" x14ac:dyDescent="0.3">
      <c r="A17753" s="38" t="s">
        <v>254</v>
      </c>
      <c r="B17753" s="15">
        <v>285000</v>
      </c>
      <c r="C17753" s="15">
        <v>7525850</v>
      </c>
    </row>
    <row r="17754" spans="1:3" x14ac:dyDescent="0.3">
      <c r="A17754" s="38" t="s">
        <v>257</v>
      </c>
      <c r="B17754" s="15">
        <v>317295</v>
      </c>
      <c r="C17754" s="15">
        <v>8934132</v>
      </c>
    </row>
    <row r="17755" spans="1:3" x14ac:dyDescent="0.3">
      <c r="A17755" s="38" t="s">
        <v>252</v>
      </c>
      <c r="B17755" s="15">
        <v>297900</v>
      </c>
      <c r="C17755" s="15">
        <v>8861749</v>
      </c>
    </row>
    <row r="17756" spans="1:3" x14ac:dyDescent="0.3">
      <c r="A17756" s="38" t="s">
        <v>255</v>
      </c>
      <c r="B17756" s="15">
        <v>342000</v>
      </c>
      <c r="C17756" s="15">
        <v>10446995</v>
      </c>
    </row>
    <row r="17757" spans="1:3" x14ac:dyDescent="0.3">
      <c r="A17757" s="38" t="s">
        <v>258</v>
      </c>
      <c r="B17757" s="15">
        <v>272450</v>
      </c>
      <c r="C17757" s="15">
        <v>6871383</v>
      </c>
    </row>
    <row r="17758" spans="1:3" x14ac:dyDescent="0.3">
      <c r="A17758" s="38" t="s">
        <v>260</v>
      </c>
      <c r="B17758" s="15">
        <v>327500</v>
      </c>
      <c r="C17758" s="15">
        <v>7754000</v>
      </c>
    </row>
    <row r="17759" spans="1:3" x14ac:dyDescent="0.3">
      <c r="A17759" s="38" t="s">
        <v>262</v>
      </c>
      <c r="B17759" s="15">
        <v>350000</v>
      </c>
      <c r="C17759" s="15">
        <v>6639945</v>
      </c>
    </row>
    <row r="17760" spans="1:3" x14ac:dyDescent="0.3">
      <c r="A17760" s="38" t="s">
        <v>263</v>
      </c>
      <c r="B17760" s="15">
        <v>300000</v>
      </c>
      <c r="C17760" s="15">
        <v>7335945</v>
      </c>
    </row>
    <row r="17761" spans="1:3" x14ac:dyDescent="0.3">
      <c r="A17761" s="35" t="s">
        <v>273</v>
      </c>
      <c r="B17761" s="15"/>
      <c r="C17761" s="15"/>
    </row>
    <row r="17762" spans="1:3" x14ac:dyDescent="0.3">
      <c r="A17762" s="38" t="s">
        <v>245</v>
      </c>
      <c r="B17762" s="15">
        <v>287500</v>
      </c>
      <c r="C17762" s="15">
        <v>2924000</v>
      </c>
    </row>
    <row r="17763" spans="1:3" x14ac:dyDescent="0.3">
      <c r="A17763" s="38" t="s">
        <v>247</v>
      </c>
      <c r="B17763" s="15">
        <v>325000</v>
      </c>
      <c r="C17763" s="15">
        <v>5748298</v>
      </c>
    </row>
    <row r="17764" spans="1:3" x14ac:dyDescent="0.3">
      <c r="A17764" s="38" t="s">
        <v>249</v>
      </c>
      <c r="B17764" s="15">
        <v>320000</v>
      </c>
      <c r="C17764" s="15">
        <v>6085850</v>
      </c>
    </row>
    <row r="17765" spans="1:3" x14ac:dyDescent="0.3">
      <c r="A17765" s="38" t="s">
        <v>251</v>
      </c>
      <c r="B17765" s="15">
        <v>350000</v>
      </c>
      <c r="C17765" s="15">
        <v>8811322</v>
      </c>
    </row>
    <row r="17766" spans="1:3" x14ac:dyDescent="0.3">
      <c r="A17766" s="38" t="s">
        <v>254</v>
      </c>
      <c r="B17766" s="15">
        <v>352450</v>
      </c>
      <c r="C17766" s="15">
        <v>10372056</v>
      </c>
    </row>
    <row r="17767" spans="1:3" x14ac:dyDescent="0.3">
      <c r="A17767" s="38" t="s">
        <v>257</v>
      </c>
      <c r="B17767" s="15">
        <v>317500</v>
      </c>
      <c r="C17767" s="15">
        <v>13662783</v>
      </c>
    </row>
    <row r="17768" spans="1:3" x14ac:dyDescent="0.3">
      <c r="A17768" s="38" t="s">
        <v>252</v>
      </c>
      <c r="B17768" s="15">
        <v>300000</v>
      </c>
      <c r="C17768" s="15">
        <v>12247502</v>
      </c>
    </row>
    <row r="17769" spans="1:3" x14ac:dyDescent="0.3">
      <c r="A17769" s="38" t="s">
        <v>255</v>
      </c>
      <c r="B17769" s="15">
        <v>349975</v>
      </c>
      <c r="C17769" s="15">
        <v>15536890</v>
      </c>
    </row>
    <row r="17770" spans="1:3" x14ac:dyDescent="0.3">
      <c r="A17770" s="38" t="s">
        <v>258</v>
      </c>
      <c r="B17770" s="15">
        <v>311500</v>
      </c>
      <c r="C17770" s="15">
        <v>9024350</v>
      </c>
    </row>
    <row r="17771" spans="1:3" x14ac:dyDescent="0.3">
      <c r="A17771" s="38" t="s">
        <v>260</v>
      </c>
      <c r="B17771" s="15">
        <v>314950</v>
      </c>
      <c r="C17771" s="15">
        <v>8998850</v>
      </c>
    </row>
    <row r="17772" spans="1:3" x14ac:dyDescent="0.3">
      <c r="A17772" s="38" t="s">
        <v>262</v>
      </c>
      <c r="B17772" s="15">
        <v>337500</v>
      </c>
      <c r="C17772" s="15">
        <v>14990400</v>
      </c>
    </row>
    <row r="17773" spans="1:3" x14ac:dyDescent="0.3">
      <c r="A17773" s="38" t="s">
        <v>263</v>
      </c>
      <c r="B17773" s="15">
        <v>315000</v>
      </c>
      <c r="C17773" s="15">
        <v>6141850</v>
      </c>
    </row>
    <row r="17774" spans="1:3" x14ac:dyDescent="0.3">
      <c r="A17774" s="35" t="s">
        <v>274</v>
      </c>
      <c r="B17774" s="15"/>
      <c r="C17774" s="15"/>
    </row>
    <row r="17775" spans="1:3" x14ac:dyDescent="0.3">
      <c r="A17775" s="38" t="s">
        <v>245</v>
      </c>
      <c r="B17775" s="15">
        <v>325000</v>
      </c>
      <c r="C17775" s="15">
        <v>5310000</v>
      </c>
    </row>
    <row r="17776" spans="1:3" x14ac:dyDescent="0.3">
      <c r="A17776" s="38" t="s">
        <v>247</v>
      </c>
      <c r="B17776" s="15">
        <v>355000</v>
      </c>
      <c r="C17776" s="15">
        <v>4883500</v>
      </c>
    </row>
    <row r="17777" spans="1:3" x14ac:dyDescent="0.3">
      <c r="A17777" s="38" t="s">
        <v>249</v>
      </c>
      <c r="B17777" s="15">
        <v>325500</v>
      </c>
      <c r="C17777" s="15">
        <v>8057200</v>
      </c>
    </row>
    <row r="17778" spans="1:3" x14ac:dyDescent="0.3">
      <c r="A17778" s="38" t="s">
        <v>251</v>
      </c>
      <c r="B17778" s="15">
        <v>360000</v>
      </c>
      <c r="C17778" s="15">
        <v>7978445</v>
      </c>
    </row>
    <row r="17779" spans="1:3" x14ac:dyDescent="0.3">
      <c r="A17779" s="38" t="s">
        <v>254</v>
      </c>
      <c r="B17779" s="15">
        <v>422000</v>
      </c>
      <c r="C17779" s="15">
        <v>11709850</v>
      </c>
    </row>
    <row r="17780" spans="1:3" x14ac:dyDescent="0.3">
      <c r="A17780" s="38" t="s">
        <v>257</v>
      </c>
      <c r="B17780" s="15">
        <v>352475</v>
      </c>
      <c r="C17780" s="15">
        <v>16106883</v>
      </c>
    </row>
    <row r="17781" spans="1:3" x14ac:dyDescent="0.3">
      <c r="A17781" s="38" t="s">
        <v>252</v>
      </c>
      <c r="B17781" s="15">
        <v>414975</v>
      </c>
      <c r="C17781" s="15">
        <v>11736000</v>
      </c>
    </row>
    <row r="17782" spans="1:3" x14ac:dyDescent="0.3">
      <c r="A17782" s="38" t="s">
        <v>255</v>
      </c>
      <c r="B17782" s="15">
        <v>340000</v>
      </c>
      <c r="C17782" s="15">
        <v>11590161</v>
      </c>
    </row>
    <row r="17783" spans="1:3" x14ac:dyDescent="0.3">
      <c r="A17783" s="38" t="s">
        <v>258</v>
      </c>
      <c r="B17783" s="15">
        <v>390000</v>
      </c>
      <c r="C17783" s="15">
        <v>7604588</v>
      </c>
    </row>
    <row r="17784" spans="1:3" x14ac:dyDescent="0.3">
      <c r="A17784" s="38" t="s">
        <v>260</v>
      </c>
      <c r="B17784" s="15">
        <v>390000</v>
      </c>
      <c r="C17784" s="15">
        <v>9819400</v>
      </c>
    </row>
    <row r="17785" spans="1:3" x14ac:dyDescent="0.3">
      <c r="A17785" s="38" t="s">
        <v>262</v>
      </c>
      <c r="B17785" s="15">
        <v>355000</v>
      </c>
      <c r="C17785" s="15">
        <v>11076350</v>
      </c>
    </row>
    <row r="17786" spans="1:3" x14ac:dyDescent="0.3">
      <c r="A17786" s="38" t="s">
        <v>263</v>
      </c>
      <c r="B17786" s="15">
        <v>300000</v>
      </c>
      <c r="C17786" s="15">
        <v>7929485</v>
      </c>
    </row>
    <row r="17787" spans="1:3" x14ac:dyDescent="0.3">
      <c r="A17787" s="35" t="s">
        <v>275</v>
      </c>
      <c r="B17787" s="15"/>
      <c r="C17787" s="15"/>
    </row>
    <row r="17788" spans="1:3" x14ac:dyDescent="0.3">
      <c r="A17788" s="38" t="s">
        <v>245</v>
      </c>
      <c r="B17788" s="15">
        <v>339250</v>
      </c>
      <c r="C17788" s="15">
        <v>5696000</v>
      </c>
    </row>
    <row r="17789" spans="1:3" x14ac:dyDescent="0.3">
      <c r="A17789" s="38" t="s">
        <v>247</v>
      </c>
      <c r="B17789" s="15">
        <v>389950</v>
      </c>
      <c r="C17789" s="15">
        <v>8827677</v>
      </c>
    </row>
    <row r="17790" spans="1:3" x14ac:dyDescent="0.3">
      <c r="A17790" s="38" t="s">
        <v>249</v>
      </c>
      <c r="B17790" s="15">
        <v>370975</v>
      </c>
      <c r="C17790" s="15">
        <v>7313350</v>
      </c>
    </row>
    <row r="17791" spans="1:3" x14ac:dyDescent="0.3">
      <c r="A17791" s="38" t="s">
        <v>251</v>
      </c>
      <c r="B17791" s="15">
        <v>385000</v>
      </c>
      <c r="C17791" s="15">
        <v>12584099</v>
      </c>
    </row>
    <row r="17792" spans="1:3" x14ac:dyDescent="0.3">
      <c r="A17792" s="38" t="s">
        <v>254</v>
      </c>
      <c r="B17792" s="15">
        <v>360000</v>
      </c>
      <c r="C17792" s="15">
        <v>6522200</v>
      </c>
    </row>
    <row r="17793" spans="1:3" x14ac:dyDescent="0.3">
      <c r="A17793" s="38" t="s">
        <v>257</v>
      </c>
      <c r="B17793" s="15">
        <v>388000</v>
      </c>
      <c r="C17793" s="15">
        <v>13020096</v>
      </c>
    </row>
    <row r="17794" spans="1:3" x14ac:dyDescent="0.3">
      <c r="A17794" s="38" t="s">
        <v>252</v>
      </c>
      <c r="B17794" s="15">
        <v>404475</v>
      </c>
      <c r="C17794" s="15">
        <v>12295350</v>
      </c>
    </row>
    <row r="17795" spans="1:3" x14ac:dyDescent="0.3">
      <c r="A17795" s="38" t="s">
        <v>255</v>
      </c>
      <c r="B17795" s="15">
        <v>393975</v>
      </c>
      <c r="C17795" s="15">
        <v>10532950</v>
      </c>
    </row>
    <row r="17796" spans="1:3" x14ac:dyDescent="0.3">
      <c r="A17796" s="38" t="s">
        <v>258</v>
      </c>
      <c r="B17796" s="15">
        <v>460000</v>
      </c>
      <c r="C17796" s="15">
        <v>14897540</v>
      </c>
    </row>
    <row r="17797" spans="1:3" x14ac:dyDescent="0.3">
      <c r="A17797" s="38" t="s">
        <v>260</v>
      </c>
      <c r="B17797" s="15">
        <v>387000</v>
      </c>
      <c r="C17797" s="15">
        <v>6584900</v>
      </c>
    </row>
    <row r="17798" spans="1:3" x14ac:dyDescent="0.3">
      <c r="A17798" s="38" t="s">
        <v>262</v>
      </c>
      <c r="B17798" s="15">
        <v>390000</v>
      </c>
      <c r="C17798" s="15">
        <v>9397414</v>
      </c>
    </row>
    <row r="17799" spans="1:3" x14ac:dyDescent="0.3">
      <c r="A17799" s="14">
        <v>123</v>
      </c>
      <c r="B17799" s="15">
        <v>32386908</v>
      </c>
      <c r="C17799" s="15">
        <v>61157586</v>
      </c>
    </row>
    <row r="17800" spans="1:3" x14ac:dyDescent="0.3">
      <c r="A17800" s="35" t="s">
        <v>259</v>
      </c>
      <c r="B17800" s="15"/>
      <c r="C17800" s="15"/>
    </row>
    <row r="17801" spans="1:3" x14ac:dyDescent="0.3">
      <c r="A17801" s="38" t="s">
        <v>245</v>
      </c>
      <c r="B17801" s="15">
        <v>86000</v>
      </c>
      <c r="C17801" s="15">
        <v>86000</v>
      </c>
    </row>
    <row r="17802" spans="1:3" x14ac:dyDescent="0.3">
      <c r="A17802" s="38" t="s">
        <v>247</v>
      </c>
      <c r="B17802" s="15">
        <v>203000</v>
      </c>
      <c r="C17802" s="15">
        <v>203000</v>
      </c>
    </row>
    <row r="17803" spans="1:3" x14ac:dyDescent="0.3">
      <c r="A17803" s="38" t="s">
        <v>249</v>
      </c>
      <c r="B17803" s="15"/>
      <c r="C17803" s="15">
        <v>0</v>
      </c>
    </row>
    <row r="17804" spans="1:3" x14ac:dyDescent="0.3">
      <c r="A17804" s="38" t="s">
        <v>251</v>
      </c>
      <c r="B17804" s="15">
        <v>84000</v>
      </c>
      <c r="C17804" s="15">
        <v>168000</v>
      </c>
    </row>
    <row r="17805" spans="1:3" x14ac:dyDescent="0.3">
      <c r="A17805" s="38" t="s">
        <v>254</v>
      </c>
      <c r="B17805" s="15"/>
      <c r="C17805" s="15">
        <v>0</v>
      </c>
    </row>
    <row r="17806" spans="1:3" x14ac:dyDescent="0.3">
      <c r="A17806" s="38" t="s">
        <v>257</v>
      </c>
      <c r="B17806" s="15">
        <v>234950</v>
      </c>
      <c r="C17806" s="15">
        <v>750450</v>
      </c>
    </row>
    <row r="17807" spans="1:3" x14ac:dyDescent="0.3">
      <c r="A17807" s="38" t="s">
        <v>252</v>
      </c>
      <c r="B17807" s="15">
        <v>200250</v>
      </c>
      <c r="C17807" s="15">
        <v>400500</v>
      </c>
    </row>
    <row r="17808" spans="1:3" x14ac:dyDescent="0.3">
      <c r="A17808" s="38" t="s">
        <v>255</v>
      </c>
      <c r="B17808" s="15"/>
      <c r="C17808" s="15">
        <v>0</v>
      </c>
    </row>
    <row r="17809" spans="1:3" x14ac:dyDescent="0.3">
      <c r="A17809" s="38" t="s">
        <v>258</v>
      </c>
      <c r="B17809" s="15">
        <v>181500</v>
      </c>
      <c r="C17809" s="15">
        <v>181500</v>
      </c>
    </row>
    <row r="17810" spans="1:3" x14ac:dyDescent="0.3">
      <c r="A17810" s="38" t="s">
        <v>260</v>
      </c>
      <c r="B17810" s="15">
        <v>147375</v>
      </c>
      <c r="C17810" s="15">
        <v>294750</v>
      </c>
    </row>
    <row r="17811" spans="1:3" x14ac:dyDescent="0.3">
      <c r="A17811" s="38" t="s">
        <v>262</v>
      </c>
      <c r="B17811" s="15">
        <v>190000</v>
      </c>
      <c r="C17811" s="15">
        <v>766000</v>
      </c>
    </row>
    <row r="17812" spans="1:3" x14ac:dyDescent="0.3">
      <c r="A17812" s="38" t="s">
        <v>263</v>
      </c>
      <c r="B17812" s="15">
        <v>187500</v>
      </c>
      <c r="C17812" s="15">
        <v>375000</v>
      </c>
    </row>
    <row r="17813" spans="1:3" x14ac:dyDescent="0.3">
      <c r="A17813" s="35" t="s">
        <v>265</v>
      </c>
      <c r="B17813" s="15"/>
      <c r="C17813" s="15"/>
    </row>
    <row r="17814" spans="1:3" x14ac:dyDescent="0.3">
      <c r="A17814" s="38" t="s">
        <v>245</v>
      </c>
      <c r="B17814" s="15"/>
      <c r="C17814" s="15">
        <v>0</v>
      </c>
    </row>
    <row r="17815" spans="1:3" x14ac:dyDescent="0.3">
      <c r="A17815" s="38" t="s">
        <v>247</v>
      </c>
      <c r="B17815" s="15">
        <v>180000</v>
      </c>
      <c r="C17815" s="15">
        <v>360000</v>
      </c>
    </row>
    <row r="17816" spans="1:3" x14ac:dyDescent="0.3">
      <c r="A17816" s="38" t="s">
        <v>249</v>
      </c>
      <c r="B17816" s="15"/>
      <c r="C17816" s="15">
        <v>0</v>
      </c>
    </row>
    <row r="17817" spans="1:3" x14ac:dyDescent="0.3">
      <c r="A17817" s="38" t="s">
        <v>251</v>
      </c>
      <c r="B17817" s="15">
        <v>189900</v>
      </c>
      <c r="C17817" s="15">
        <v>189900</v>
      </c>
    </row>
    <row r="17818" spans="1:3" x14ac:dyDescent="0.3">
      <c r="A17818" s="38" t="s">
        <v>254</v>
      </c>
      <c r="B17818" s="15">
        <v>172500</v>
      </c>
      <c r="C17818" s="15">
        <v>345000</v>
      </c>
    </row>
    <row r="17819" spans="1:3" x14ac:dyDescent="0.3">
      <c r="A17819" s="38" t="s">
        <v>257</v>
      </c>
      <c r="B17819" s="15">
        <v>147000</v>
      </c>
      <c r="C17819" s="15">
        <v>294000</v>
      </c>
    </row>
    <row r="17820" spans="1:3" x14ac:dyDescent="0.3">
      <c r="A17820" s="38" t="s">
        <v>252</v>
      </c>
      <c r="B17820" s="15">
        <v>251750</v>
      </c>
      <c r="C17820" s="15">
        <v>503500</v>
      </c>
    </row>
    <row r="17821" spans="1:3" x14ac:dyDescent="0.3">
      <c r="A17821" s="38" t="s">
        <v>255</v>
      </c>
      <c r="B17821" s="15"/>
      <c r="C17821" s="15">
        <v>0</v>
      </c>
    </row>
    <row r="17822" spans="1:3" x14ac:dyDescent="0.3">
      <c r="A17822" s="38" t="s">
        <v>258</v>
      </c>
      <c r="B17822" s="15"/>
      <c r="C17822" s="15">
        <v>0</v>
      </c>
    </row>
    <row r="17823" spans="1:3" x14ac:dyDescent="0.3">
      <c r="A17823" s="38" t="s">
        <v>260</v>
      </c>
      <c r="B17823" s="15">
        <v>164000</v>
      </c>
      <c r="C17823" s="15">
        <v>164000</v>
      </c>
    </row>
    <row r="17824" spans="1:3" x14ac:dyDescent="0.3">
      <c r="A17824" s="38" t="s">
        <v>262</v>
      </c>
      <c r="B17824" s="15">
        <v>148750</v>
      </c>
      <c r="C17824" s="15">
        <v>148750</v>
      </c>
    </row>
    <row r="17825" spans="1:3" x14ac:dyDescent="0.3">
      <c r="A17825" s="38" t="s">
        <v>263</v>
      </c>
      <c r="B17825" s="15">
        <v>339500</v>
      </c>
      <c r="C17825" s="15">
        <v>1288000</v>
      </c>
    </row>
    <row r="17826" spans="1:3" x14ac:dyDescent="0.3">
      <c r="A17826" s="35" t="s">
        <v>244</v>
      </c>
      <c r="B17826" s="15"/>
      <c r="C17826" s="15"/>
    </row>
    <row r="17827" spans="1:3" x14ac:dyDescent="0.3">
      <c r="A17827" s="38" t="s">
        <v>245</v>
      </c>
      <c r="B17827" s="15">
        <v>275000</v>
      </c>
      <c r="C17827" s="15">
        <v>275000</v>
      </c>
    </row>
    <row r="17828" spans="1:3" x14ac:dyDescent="0.3">
      <c r="A17828" s="38" t="s">
        <v>247</v>
      </c>
      <c r="B17828" s="15">
        <v>304950</v>
      </c>
      <c r="C17828" s="15">
        <v>304950</v>
      </c>
    </row>
    <row r="17829" spans="1:3" x14ac:dyDescent="0.3">
      <c r="A17829" s="38" t="s">
        <v>249</v>
      </c>
      <c r="B17829" s="15"/>
      <c r="C17829" s="15">
        <v>0</v>
      </c>
    </row>
    <row r="17830" spans="1:3" x14ac:dyDescent="0.3">
      <c r="A17830" s="38" t="s">
        <v>251</v>
      </c>
      <c r="B17830" s="15">
        <v>220000</v>
      </c>
      <c r="C17830" s="15">
        <v>845000</v>
      </c>
    </row>
    <row r="17831" spans="1:3" x14ac:dyDescent="0.3">
      <c r="A17831" s="38" t="s">
        <v>254</v>
      </c>
      <c r="B17831" s="15">
        <v>275000</v>
      </c>
      <c r="C17831" s="15">
        <v>275000</v>
      </c>
    </row>
    <row r="17832" spans="1:3" x14ac:dyDescent="0.3">
      <c r="A17832" s="38" t="s">
        <v>257</v>
      </c>
      <c r="B17832" s="15">
        <v>254500</v>
      </c>
      <c r="C17832" s="15">
        <v>509000</v>
      </c>
    </row>
    <row r="17833" spans="1:3" x14ac:dyDescent="0.3">
      <c r="A17833" s="38" t="s">
        <v>252</v>
      </c>
      <c r="B17833" s="15">
        <v>236000</v>
      </c>
      <c r="C17833" s="15">
        <v>236000</v>
      </c>
    </row>
    <row r="17834" spans="1:3" x14ac:dyDescent="0.3">
      <c r="A17834" s="38" t="s">
        <v>255</v>
      </c>
      <c r="B17834" s="15">
        <v>257700</v>
      </c>
      <c r="C17834" s="15">
        <v>257700</v>
      </c>
    </row>
    <row r="17835" spans="1:3" x14ac:dyDescent="0.3">
      <c r="A17835" s="38" t="s">
        <v>258</v>
      </c>
      <c r="B17835" s="15">
        <v>261500</v>
      </c>
      <c r="C17835" s="15">
        <v>523000</v>
      </c>
    </row>
    <row r="17836" spans="1:3" x14ac:dyDescent="0.3">
      <c r="A17836" s="38" t="s">
        <v>260</v>
      </c>
      <c r="B17836" s="15"/>
      <c r="C17836" s="15">
        <v>0</v>
      </c>
    </row>
    <row r="17837" spans="1:3" x14ac:dyDescent="0.3">
      <c r="A17837" s="38" t="s">
        <v>262</v>
      </c>
      <c r="B17837" s="15"/>
      <c r="C17837" s="15">
        <v>0</v>
      </c>
    </row>
    <row r="17838" spans="1:3" x14ac:dyDescent="0.3">
      <c r="A17838" s="38" t="s">
        <v>263</v>
      </c>
      <c r="B17838" s="15">
        <v>248000</v>
      </c>
      <c r="C17838" s="15">
        <v>496000</v>
      </c>
    </row>
    <row r="17839" spans="1:3" x14ac:dyDescent="0.3">
      <c r="A17839" s="35" t="s">
        <v>256</v>
      </c>
      <c r="B17839" s="15"/>
      <c r="C17839" s="15"/>
    </row>
    <row r="17840" spans="1:3" x14ac:dyDescent="0.3">
      <c r="A17840" s="38" t="s">
        <v>245</v>
      </c>
      <c r="B17840" s="15"/>
      <c r="C17840" s="15">
        <v>0</v>
      </c>
    </row>
    <row r="17841" spans="1:3" x14ac:dyDescent="0.3">
      <c r="A17841" s="38" t="s">
        <v>247</v>
      </c>
      <c r="B17841" s="15">
        <v>310000</v>
      </c>
      <c r="C17841" s="15">
        <v>310000</v>
      </c>
    </row>
    <row r="17842" spans="1:3" x14ac:dyDescent="0.3">
      <c r="A17842" s="38" t="s">
        <v>249</v>
      </c>
      <c r="B17842" s="15">
        <v>210000</v>
      </c>
      <c r="C17842" s="15">
        <v>653500</v>
      </c>
    </row>
    <row r="17843" spans="1:3" x14ac:dyDescent="0.3">
      <c r="A17843" s="38" t="s">
        <v>251</v>
      </c>
      <c r="B17843" s="15">
        <v>297375</v>
      </c>
      <c r="C17843" s="15">
        <v>594750</v>
      </c>
    </row>
    <row r="17844" spans="1:3" x14ac:dyDescent="0.3">
      <c r="A17844" s="38" t="s">
        <v>254</v>
      </c>
      <c r="B17844" s="15">
        <v>247950</v>
      </c>
      <c r="C17844" s="15">
        <v>247950</v>
      </c>
    </row>
    <row r="17845" spans="1:3" x14ac:dyDescent="0.3">
      <c r="A17845" s="38" t="s">
        <v>257</v>
      </c>
      <c r="B17845" s="15">
        <v>274975</v>
      </c>
      <c r="C17845" s="15">
        <v>1120400</v>
      </c>
    </row>
    <row r="17846" spans="1:3" x14ac:dyDescent="0.3">
      <c r="A17846" s="38" t="s">
        <v>252</v>
      </c>
      <c r="B17846" s="15">
        <v>199000</v>
      </c>
      <c r="C17846" s="15">
        <v>685950</v>
      </c>
    </row>
    <row r="17847" spans="1:3" x14ac:dyDescent="0.3">
      <c r="A17847" s="38" t="s">
        <v>255</v>
      </c>
      <c r="B17847" s="15">
        <v>206000</v>
      </c>
      <c r="C17847" s="15">
        <v>206000</v>
      </c>
    </row>
    <row r="17848" spans="1:3" x14ac:dyDescent="0.3">
      <c r="A17848" s="38" t="s">
        <v>258</v>
      </c>
      <c r="B17848" s="15"/>
      <c r="C17848" s="15">
        <v>0</v>
      </c>
    </row>
    <row r="17849" spans="1:3" x14ac:dyDescent="0.3">
      <c r="A17849" s="38" t="s">
        <v>260</v>
      </c>
      <c r="B17849" s="15">
        <v>300000</v>
      </c>
      <c r="C17849" s="15">
        <v>300000</v>
      </c>
    </row>
    <row r="17850" spans="1:3" x14ac:dyDescent="0.3">
      <c r="A17850" s="38" t="s">
        <v>262</v>
      </c>
      <c r="B17850" s="15">
        <v>170450</v>
      </c>
      <c r="C17850" s="15">
        <v>170450</v>
      </c>
    </row>
    <row r="17851" spans="1:3" x14ac:dyDescent="0.3">
      <c r="A17851" s="38" t="s">
        <v>263</v>
      </c>
      <c r="B17851" s="15"/>
      <c r="C17851" s="15">
        <v>0</v>
      </c>
    </row>
    <row r="17852" spans="1:3" x14ac:dyDescent="0.3">
      <c r="A17852" s="35" t="s">
        <v>261</v>
      </c>
      <c r="B17852" s="15"/>
      <c r="C17852" s="15"/>
    </row>
    <row r="17853" spans="1:3" x14ac:dyDescent="0.3">
      <c r="A17853" s="38" t="s">
        <v>245</v>
      </c>
      <c r="B17853" s="15"/>
      <c r="C17853" s="15">
        <v>0</v>
      </c>
    </row>
    <row r="17854" spans="1:3" x14ac:dyDescent="0.3">
      <c r="A17854" s="38" t="s">
        <v>247</v>
      </c>
      <c r="B17854" s="15"/>
      <c r="C17854" s="15">
        <v>0</v>
      </c>
    </row>
    <row r="17855" spans="1:3" x14ac:dyDescent="0.3">
      <c r="A17855" s="38" t="s">
        <v>249</v>
      </c>
      <c r="B17855" s="15">
        <v>388900</v>
      </c>
      <c r="C17855" s="15">
        <v>388900</v>
      </c>
    </row>
    <row r="17856" spans="1:3" x14ac:dyDescent="0.3">
      <c r="A17856" s="38" t="s">
        <v>251</v>
      </c>
      <c r="B17856" s="15"/>
      <c r="C17856" s="15">
        <v>0</v>
      </c>
    </row>
    <row r="17857" spans="1:3" x14ac:dyDescent="0.3">
      <c r="A17857" s="38" t="s">
        <v>254</v>
      </c>
      <c r="B17857" s="15">
        <v>418500</v>
      </c>
      <c r="C17857" s="15">
        <v>418500</v>
      </c>
    </row>
    <row r="17858" spans="1:3" x14ac:dyDescent="0.3">
      <c r="A17858" s="38" t="s">
        <v>257</v>
      </c>
      <c r="B17858" s="15"/>
      <c r="C17858" s="15">
        <v>0</v>
      </c>
    </row>
    <row r="17859" spans="1:3" x14ac:dyDescent="0.3">
      <c r="A17859" s="38" t="s">
        <v>252</v>
      </c>
      <c r="B17859" s="15"/>
      <c r="C17859" s="15">
        <v>0</v>
      </c>
    </row>
    <row r="17860" spans="1:3" x14ac:dyDescent="0.3">
      <c r="A17860" s="38" t="s">
        <v>255</v>
      </c>
      <c r="B17860" s="15"/>
      <c r="C17860" s="15">
        <v>0</v>
      </c>
    </row>
    <row r="17861" spans="1:3" x14ac:dyDescent="0.3">
      <c r="A17861" s="38" t="s">
        <v>258</v>
      </c>
      <c r="B17861" s="15"/>
      <c r="C17861" s="15">
        <v>0</v>
      </c>
    </row>
    <row r="17862" spans="1:3" x14ac:dyDescent="0.3">
      <c r="A17862" s="38" t="s">
        <v>260</v>
      </c>
      <c r="B17862" s="15"/>
      <c r="C17862" s="15">
        <v>0</v>
      </c>
    </row>
    <row r="17863" spans="1:3" x14ac:dyDescent="0.3">
      <c r="A17863" s="38" t="s">
        <v>262</v>
      </c>
      <c r="B17863" s="15"/>
      <c r="C17863" s="15">
        <v>0</v>
      </c>
    </row>
    <row r="17864" spans="1:3" x14ac:dyDescent="0.3">
      <c r="A17864" s="38" t="s">
        <v>263</v>
      </c>
      <c r="B17864" s="15">
        <v>277000</v>
      </c>
      <c r="C17864" s="15">
        <v>277000</v>
      </c>
    </row>
    <row r="17865" spans="1:3" x14ac:dyDescent="0.3">
      <c r="A17865" s="35" t="s">
        <v>264</v>
      </c>
      <c r="B17865" s="15"/>
      <c r="C17865" s="15"/>
    </row>
    <row r="17866" spans="1:3" x14ac:dyDescent="0.3">
      <c r="A17866" s="38" t="s">
        <v>245</v>
      </c>
      <c r="B17866" s="15"/>
      <c r="C17866" s="15">
        <v>0</v>
      </c>
    </row>
    <row r="17867" spans="1:3" x14ac:dyDescent="0.3">
      <c r="A17867" s="38" t="s">
        <v>247</v>
      </c>
      <c r="B17867" s="15"/>
      <c r="C17867" s="15">
        <v>0</v>
      </c>
    </row>
    <row r="17868" spans="1:3" x14ac:dyDescent="0.3">
      <c r="A17868" s="38" t="s">
        <v>249</v>
      </c>
      <c r="B17868" s="15"/>
      <c r="C17868" s="15">
        <v>0</v>
      </c>
    </row>
    <row r="17869" spans="1:3" x14ac:dyDescent="0.3">
      <c r="A17869" s="38" t="s">
        <v>251</v>
      </c>
      <c r="B17869" s="15">
        <v>200000</v>
      </c>
      <c r="C17869" s="15">
        <v>200000</v>
      </c>
    </row>
    <row r="17870" spans="1:3" x14ac:dyDescent="0.3">
      <c r="A17870" s="38" t="s">
        <v>254</v>
      </c>
      <c r="B17870" s="15"/>
      <c r="C17870" s="15">
        <v>0</v>
      </c>
    </row>
    <row r="17871" spans="1:3" x14ac:dyDescent="0.3">
      <c r="A17871" s="38" t="s">
        <v>257</v>
      </c>
      <c r="B17871" s="15">
        <v>285000</v>
      </c>
      <c r="C17871" s="15">
        <v>285000</v>
      </c>
    </row>
    <row r="17872" spans="1:3" x14ac:dyDescent="0.3">
      <c r="A17872" s="38" t="s">
        <v>252</v>
      </c>
      <c r="B17872" s="15">
        <v>200000</v>
      </c>
      <c r="C17872" s="15">
        <v>200000</v>
      </c>
    </row>
    <row r="17873" spans="1:3" x14ac:dyDescent="0.3">
      <c r="A17873" s="38" t="s">
        <v>255</v>
      </c>
      <c r="B17873" s="15"/>
      <c r="C17873" s="15">
        <v>0</v>
      </c>
    </row>
    <row r="17874" spans="1:3" x14ac:dyDescent="0.3">
      <c r="A17874" s="38" t="s">
        <v>258</v>
      </c>
      <c r="B17874" s="15"/>
      <c r="C17874" s="15">
        <v>0</v>
      </c>
    </row>
    <row r="17875" spans="1:3" x14ac:dyDescent="0.3">
      <c r="A17875" s="38" t="s">
        <v>260</v>
      </c>
      <c r="B17875" s="15">
        <v>352000</v>
      </c>
      <c r="C17875" s="15">
        <v>352000</v>
      </c>
    </row>
    <row r="17876" spans="1:3" x14ac:dyDescent="0.3">
      <c r="A17876" s="38" t="s">
        <v>262</v>
      </c>
      <c r="B17876" s="15"/>
      <c r="C17876" s="15">
        <v>0</v>
      </c>
    </row>
    <row r="17877" spans="1:3" x14ac:dyDescent="0.3">
      <c r="A17877" s="38" t="s">
        <v>263</v>
      </c>
      <c r="B17877" s="15">
        <v>294000</v>
      </c>
      <c r="C17877" s="15">
        <v>588000</v>
      </c>
    </row>
    <row r="17878" spans="1:3" x14ac:dyDescent="0.3">
      <c r="A17878" s="35" t="s">
        <v>266</v>
      </c>
      <c r="B17878" s="15"/>
      <c r="C17878" s="15"/>
    </row>
    <row r="17879" spans="1:3" x14ac:dyDescent="0.3">
      <c r="A17879" s="38" t="s">
        <v>245</v>
      </c>
      <c r="B17879" s="15"/>
      <c r="C17879" s="15">
        <v>0</v>
      </c>
    </row>
    <row r="17880" spans="1:3" x14ac:dyDescent="0.3">
      <c r="A17880" s="38" t="s">
        <v>247</v>
      </c>
      <c r="B17880" s="15">
        <v>255000</v>
      </c>
      <c r="C17880" s="15">
        <v>255000</v>
      </c>
    </row>
    <row r="17881" spans="1:3" x14ac:dyDescent="0.3">
      <c r="A17881" s="38" t="s">
        <v>249</v>
      </c>
      <c r="B17881" s="15">
        <v>264000</v>
      </c>
      <c r="C17881" s="15">
        <v>528000</v>
      </c>
    </row>
    <row r="17882" spans="1:3" x14ac:dyDescent="0.3">
      <c r="A17882" s="38" t="s">
        <v>251</v>
      </c>
      <c r="B17882" s="15">
        <v>185000</v>
      </c>
      <c r="C17882" s="15">
        <v>185000</v>
      </c>
    </row>
    <row r="17883" spans="1:3" x14ac:dyDescent="0.3">
      <c r="A17883" s="38" t="s">
        <v>254</v>
      </c>
      <c r="B17883" s="15"/>
      <c r="C17883" s="15">
        <v>0</v>
      </c>
    </row>
    <row r="17884" spans="1:3" x14ac:dyDescent="0.3">
      <c r="A17884" s="38" t="s">
        <v>257</v>
      </c>
      <c r="B17884" s="15">
        <v>173250</v>
      </c>
      <c r="C17884" s="15">
        <v>173250</v>
      </c>
    </row>
    <row r="17885" spans="1:3" x14ac:dyDescent="0.3">
      <c r="A17885" s="38" t="s">
        <v>252</v>
      </c>
      <c r="B17885" s="15">
        <v>272750</v>
      </c>
      <c r="C17885" s="15">
        <v>545500</v>
      </c>
    </row>
    <row r="17886" spans="1:3" x14ac:dyDescent="0.3">
      <c r="A17886" s="38" t="s">
        <v>255</v>
      </c>
      <c r="B17886" s="15"/>
      <c r="C17886" s="15">
        <v>0</v>
      </c>
    </row>
    <row r="17887" spans="1:3" x14ac:dyDescent="0.3">
      <c r="A17887" s="38" t="s">
        <v>258</v>
      </c>
      <c r="B17887" s="15"/>
      <c r="C17887" s="15">
        <v>0</v>
      </c>
    </row>
    <row r="17888" spans="1:3" x14ac:dyDescent="0.3">
      <c r="A17888" s="38" t="s">
        <v>260</v>
      </c>
      <c r="B17888" s="15">
        <v>190000</v>
      </c>
      <c r="C17888" s="15">
        <v>190000</v>
      </c>
    </row>
    <row r="17889" spans="1:3" x14ac:dyDescent="0.3">
      <c r="A17889" s="38" t="s">
        <v>262</v>
      </c>
      <c r="B17889" s="15"/>
      <c r="C17889" s="15">
        <v>0</v>
      </c>
    </row>
    <row r="17890" spans="1:3" x14ac:dyDescent="0.3">
      <c r="A17890" s="38" t="s">
        <v>263</v>
      </c>
      <c r="B17890" s="15">
        <v>215000</v>
      </c>
      <c r="C17890" s="15">
        <v>215000</v>
      </c>
    </row>
    <row r="17891" spans="1:3" x14ac:dyDescent="0.3">
      <c r="A17891" s="35" t="s">
        <v>267</v>
      </c>
      <c r="B17891" s="15"/>
      <c r="C17891" s="15"/>
    </row>
    <row r="17892" spans="1:3" x14ac:dyDescent="0.3">
      <c r="A17892" s="38" t="s">
        <v>245</v>
      </c>
      <c r="B17892" s="15"/>
      <c r="C17892" s="15">
        <v>0</v>
      </c>
    </row>
    <row r="17893" spans="1:3" x14ac:dyDescent="0.3">
      <c r="A17893" s="38" t="s">
        <v>247</v>
      </c>
      <c r="B17893" s="15">
        <v>227000</v>
      </c>
      <c r="C17893" s="15">
        <v>227000</v>
      </c>
    </row>
    <row r="17894" spans="1:3" x14ac:dyDescent="0.3">
      <c r="A17894" s="38" t="s">
        <v>249</v>
      </c>
      <c r="B17894" s="15">
        <v>500000</v>
      </c>
      <c r="C17894" s="15">
        <v>500000</v>
      </c>
    </row>
    <row r="17895" spans="1:3" x14ac:dyDescent="0.3">
      <c r="A17895" s="38" t="s">
        <v>251</v>
      </c>
      <c r="B17895" s="15">
        <v>57500</v>
      </c>
      <c r="C17895" s="15">
        <v>57500</v>
      </c>
    </row>
    <row r="17896" spans="1:3" x14ac:dyDescent="0.3">
      <c r="A17896" s="38" t="s">
        <v>254</v>
      </c>
      <c r="B17896" s="15"/>
      <c r="C17896" s="15">
        <v>0</v>
      </c>
    </row>
    <row r="17897" spans="1:3" x14ac:dyDescent="0.3">
      <c r="A17897" s="38" t="s">
        <v>257</v>
      </c>
      <c r="B17897" s="15"/>
      <c r="C17897" s="15">
        <v>0</v>
      </c>
    </row>
    <row r="17898" spans="1:3" x14ac:dyDescent="0.3">
      <c r="A17898" s="38" t="s">
        <v>252</v>
      </c>
      <c r="B17898" s="15">
        <v>350000</v>
      </c>
      <c r="C17898" s="15">
        <v>350000</v>
      </c>
    </row>
    <row r="17899" spans="1:3" x14ac:dyDescent="0.3">
      <c r="A17899" s="38" t="s">
        <v>255</v>
      </c>
      <c r="B17899" s="15"/>
      <c r="C17899" s="15">
        <v>0</v>
      </c>
    </row>
    <row r="17900" spans="1:3" x14ac:dyDescent="0.3">
      <c r="A17900" s="38" t="s">
        <v>258</v>
      </c>
      <c r="B17900" s="15">
        <v>196950</v>
      </c>
      <c r="C17900" s="15">
        <v>393900</v>
      </c>
    </row>
    <row r="17901" spans="1:3" x14ac:dyDescent="0.3">
      <c r="A17901" s="38" t="s">
        <v>260</v>
      </c>
      <c r="B17901" s="15"/>
      <c r="C17901" s="15">
        <v>0</v>
      </c>
    </row>
    <row r="17902" spans="1:3" x14ac:dyDescent="0.3">
      <c r="A17902" s="38" t="s">
        <v>262</v>
      </c>
      <c r="B17902" s="15">
        <v>99003</v>
      </c>
      <c r="C17902" s="15">
        <v>99003</v>
      </c>
    </row>
    <row r="17903" spans="1:3" x14ac:dyDescent="0.3">
      <c r="A17903" s="38" t="s">
        <v>263</v>
      </c>
      <c r="B17903" s="15"/>
      <c r="C17903" s="15">
        <v>0</v>
      </c>
    </row>
    <row r="17904" spans="1:3" x14ac:dyDescent="0.3">
      <c r="A17904" s="35" t="s">
        <v>268</v>
      </c>
      <c r="B17904" s="15"/>
      <c r="C17904" s="15"/>
    </row>
    <row r="17905" spans="1:3" x14ac:dyDescent="0.3">
      <c r="A17905" s="38" t="s">
        <v>245</v>
      </c>
      <c r="B17905" s="15"/>
      <c r="C17905" s="15">
        <v>0</v>
      </c>
    </row>
    <row r="17906" spans="1:3" x14ac:dyDescent="0.3">
      <c r="A17906" s="38" t="s">
        <v>247</v>
      </c>
      <c r="B17906" s="15">
        <v>165000</v>
      </c>
      <c r="C17906" s="15">
        <v>165000</v>
      </c>
    </row>
    <row r="17907" spans="1:3" x14ac:dyDescent="0.3">
      <c r="A17907" s="38" t="s">
        <v>249</v>
      </c>
      <c r="B17907" s="15"/>
      <c r="C17907" s="15">
        <v>0</v>
      </c>
    </row>
    <row r="17908" spans="1:3" x14ac:dyDescent="0.3">
      <c r="A17908" s="38" t="s">
        <v>251</v>
      </c>
      <c r="B17908" s="15"/>
      <c r="C17908" s="15">
        <v>0</v>
      </c>
    </row>
    <row r="17909" spans="1:3" x14ac:dyDescent="0.3">
      <c r="A17909" s="38" t="s">
        <v>254</v>
      </c>
      <c r="B17909" s="15">
        <v>126750</v>
      </c>
      <c r="C17909" s="15">
        <v>253500</v>
      </c>
    </row>
    <row r="17910" spans="1:3" x14ac:dyDescent="0.3">
      <c r="A17910" s="38" t="s">
        <v>257</v>
      </c>
      <c r="B17910" s="15"/>
      <c r="C17910" s="15">
        <v>0</v>
      </c>
    </row>
    <row r="17911" spans="1:3" x14ac:dyDescent="0.3">
      <c r="A17911" s="38" t="s">
        <v>252</v>
      </c>
      <c r="B17911" s="15">
        <v>155500</v>
      </c>
      <c r="C17911" s="15">
        <v>311000</v>
      </c>
    </row>
    <row r="17912" spans="1:3" x14ac:dyDescent="0.3">
      <c r="A17912" s="38" t="s">
        <v>255</v>
      </c>
      <c r="B17912" s="15"/>
      <c r="C17912" s="15">
        <v>0</v>
      </c>
    </row>
    <row r="17913" spans="1:3" x14ac:dyDescent="0.3">
      <c r="A17913" s="38" t="s">
        <v>258</v>
      </c>
      <c r="B17913" s="15">
        <v>340000</v>
      </c>
      <c r="C17913" s="15">
        <v>340000</v>
      </c>
    </row>
    <row r="17914" spans="1:3" x14ac:dyDescent="0.3">
      <c r="A17914" s="38" t="s">
        <v>260</v>
      </c>
      <c r="B17914" s="15">
        <v>302975</v>
      </c>
      <c r="C17914" s="15">
        <v>605950</v>
      </c>
    </row>
    <row r="17915" spans="1:3" x14ac:dyDescent="0.3">
      <c r="A17915" s="38" t="s">
        <v>262</v>
      </c>
      <c r="B17915" s="15"/>
      <c r="C17915" s="15">
        <v>0</v>
      </c>
    </row>
    <row r="17916" spans="1:3" x14ac:dyDescent="0.3">
      <c r="A17916" s="38" t="s">
        <v>263</v>
      </c>
      <c r="B17916" s="15">
        <v>180250</v>
      </c>
      <c r="C17916" s="15">
        <v>663250</v>
      </c>
    </row>
    <row r="17917" spans="1:3" x14ac:dyDescent="0.3">
      <c r="A17917" s="35" t="s">
        <v>269</v>
      </c>
      <c r="B17917" s="15"/>
      <c r="C17917" s="15"/>
    </row>
    <row r="17918" spans="1:3" x14ac:dyDescent="0.3">
      <c r="A17918" s="38" t="s">
        <v>245</v>
      </c>
      <c r="B17918" s="15"/>
      <c r="C17918" s="15">
        <v>0</v>
      </c>
    </row>
    <row r="17919" spans="1:3" x14ac:dyDescent="0.3">
      <c r="A17919" s="38" t="s">
        <v>247</v>
      </c>
      <c r="B17919" s="15"/>
      <c r="C17919" s="15">
        <v>0</v>
      </c>
    </row>
    <row r="17920" spans="1:3" x14ac:dyDescent="0.3">
      <c r="A17920" s="38" t="s">
        <v>249</v>
      </c>
      <c r="B17920" s="15">
        <v>239900</v>
      </c>
      <c r="C17920" s="15">
        <v>586900</v>
      </c>
    </row>
    <row r="17921" spans="1:3" x14ac:dyDescent="0.3">
      <c r="A17921" s="38" t="s">
        <v>251</v>
      </c>
      <c r="B17921" s="15"/>
      <c r="C17921" s="15">
        <v>0</v>
      </c>
    </row>
    <row r="17922" spans="1:3" x14ac:dyDescent="0.3">
      <c r="A17922" s="38" t="s">
        <v>254</v>
      </c>
      <c r="B17922" s="15">
        <v>242500</v>
      </c>
      <c r="C17922" s="15">
        <v>485000</v>
      </c>
    </row>
    <row r="17923" spans="1:3" x14ac:dyDescent="0.3">
      <c r="A17923" s="38" t="s">
        <v>257</v>
      </c>
      <c r="B17923" s="15">
        <v>189950</v>
      </c>
      <c r="C17923" s="15">
        <v>189950</v>
      </c>
    </row>
    <row r="17924" spans="1:3" x14ac:dyDescent="0.3">
      <c r="A17924" s="38" t="s">
        <v>252</v>
      </c>
      <c r="B17924" s="15"/>
      <c r="C17924" s="15">
        <v>0</v>
      </c>
    </row>
    <row r="17925" spans="1:3" x14ac:dyDescent="0.3">
      <c r="A17925" s="38" t="s">
        <v>255</v>
      </c>
      <c r="B17925" s="15"/>
      <c r="C17925" s="15">
        <v>0</v>
      </c>
    </row>
    <row r="17926" spans="1:3" x14ac:dyDescent="0.3">
      <c r="A17926" s="38" t="s">
        <v>258</v>
      </c>
      <c r="B17926" s="15">
        <v>289725</v>
      </c>
      <c r="C17926" s="15">
        <v>579450</v>
      </c>
    </row>
    <row r="17927" spans="1:3" x14ac:dyDescent="0.3">
      <c r="A17927" s="38" t="s">
        <v>260</v>
      </c>
      <c r="B17927" s="15"/>
      <c r="C17927" s="15">
        <v>0</v>
      </c>
    </row>
    <row r="17928" spans="1:3" x14ac:dyDescent="0.3">
      <c r="A17928" s="38" t="s">
        <v>262</v>
      </c>
      <c r="B17928" s="15">
        <v>245000</v>
      </c>
      <c r="C17928" s="15">
        <v>633000</v>
      </c>
    </row>
    <row r="17929" spans="1:3" x14ac:dyDescent="0.3">
      <c r="A17929" s="38" t="s">
        <v>263</v>
      </c>
      <c r="B17929" s="15">
        <v>255000</v>
      </c>
      <c r="C17929" s="15">
        <v>255000</v>
      </c>
    </row>
    <row r="17930" spans="1:3" x14ac:dyDescent="0.3">
      <c r="A17930" s="35" t="s">
        <v>270</v>
      </c>
      <c r="B17930" s="15"/>
      <c r="C17930" s="15"/>
    </row>
    <row r="17931" spans="1:3" x14ac:dyDescent="0.3">
      <c r="A17931" s="38" t="s">
        <v>245</v>
      </c>
      <c r="B17931" s="15">
        <v>400000</v>
      </c>
      <c r="C17931" s="15">
        <v>400000</v>
      </c>
    </row>
    <row r="17932" spans="1:3" x14ac:dyDescent="0.3">
      <c r="A17932" s="38" t="s">
        <v>247</v>
      </c>
      <c r="B17932" s="15">
        <v>125000</v>
      </c>
      <c r="C17932" s="15">
        <v>125000</v>
      </c>
    </row>
    <row r="17933" spans="1:3" x14ac:dyDescent="0.3">
      <c r="A17933" s="38" t="s">
        <v>249</v>
      </c>
      <c r="B17933" s="15">
        <v>304150</v>
      </c>
      <c r="C17933" s="15">
        <v>608300</v>
      </c>
    </row>
    <row r="17934" spans="1:3" x14ac:dyDescent="0.3">
      <c r="A17934" s="38" t="s">
        <v>251</v>
      </c>
      <c r="B17934" s="15"/>
      <c r="C17934" s="15">
        <v>0</v>
      </c>
    </row>
    <row r="17935" spans="1:3" x14ac:dyDescent="0.3">
      <c r="A17935" s="38" t="s">
        <v>254</v>
      </c>
      <c r="B17935" s="15">
        <v>265000</v>
      </c>
      <c r="C17935" s="15">
        <v>265000</v>
      </c>
    </row>
    <row r="17936" spans="1:3" x14ac:dyDescent="0.3">
      <c r="A17936" s="38" t="s">
        <v>257</v>
      </c>
      <c r="B17936" s="15">
        <v>141250</v>
      </c>
      <c r="C17936" s="15">
        <v>282500</v>
      </c>
    </row>
    <row r="17937" spans="1:3" x14ac:dyDescent="0.3">
      <c r="A17937" s="38" t="s">
        <v>252</v>
      </c>
      <c r="B17937" s="15"/>
      <c r="C17937" s="15">
        <v>0</v>
      </c>
    </row>
    <row r="17938" spans="1:3" x14ac:dyDescent="0.3">
      <c r="A17938" s="38" t="s">
        <v>255</v>
      </c>
      <c r="B17938" s="15"/>
      <c r="C17938" s="15">
        <v>0</v>
      </c>
    </row>
    <row r="17939" spans="1:3" x14ac:dyDescent="0.3">
      <c r="A17939" s="38" t="s">
        <v>258</v>
      </c>
      <c r="B17939" s="15">
        <v>299500</v>
      </c>
      <c r="C17939" s="15">
        <v>599000</v>
      </c>
    </row>
    <row r="17940" spans="1:3" x14ac:dyDescent="0.3">
      <c r="A17940" s="38" t="s">
        <v>260</v>
      </c>
      <c r="B17940" s="15">
        <v>68500</v>
      </c>
      <c r="C17940" s="15">
        <v>137000</v>
      </c>
    </row>
    <row r="17941" spans="1:3" x14ac:dyDescent="0.3">
      <c r="A17941" s="38" t="s">
        <v>262</v>
      </c>
      <c r="B17941" s="15">
        <v>373250</v>
      </c>
      <c r="C17941" s="15">
        <v>746500</v>
      </c>
    </row>
    <row r="17942" spans="1:3" x14ac:dyDescent="0.3">
      <c r="A17942" s="38" t="s">
        <v>263</v>
      </c>
      <c r="B17942" s="15"/>
      <c r="C17942" s="15">
        <v>0</v>
      </c>
    </row>
    <row r="17943" spans="1:3" x14ac:dyDescent="0.3">
      <c r="A17943" s="35" t="s">
        <v>271</v>
      </c>
      <c r="B17943" s="15"/>
      <c r="C17943" s="15"/>
    </row>
    <row r="17944" spans="1:3" x14ac:dyDescent="0.3">
      <c r="A17944" s="38" t="s">
        <v>245</v>
      </c>
      <c r="B17944" s="15">
        <v>215000</v>
      </c>
      <c r="C17944" s="15">
        <v>215000</v>
      </c>
    </row>
    <row r="17945" spans="1:3" x14ac:dyDescent="0.3">
      <c r="A17945" s="38" t="s">
        <v>247</v>
      </c>
      <c r="B17945" s="15">
        <v>229000</v>
      </c>
      <c r="C17945" s="15">
        <v>229000</v>
      </c>
    </row>
    <row r="17946" spans="1:3" x14ac:dyDescent="0.3">
      <c r="A17946" s="38" t="s">
        <v>249</v>
      </c>
      <c r="B17946" s="15">
        <v>270500</v>
      </c>
      <c r="C17946" s="15">
        <v>935200</v>
      </c>
    </row>
    <row r="17947" spans="1:3" x14ac:dyDescent="0.3">
      <c r="A17947" s="38" t="s">
        <v>251</v>
      </c>
      <c r="B17947" s="15">
        <v>279950</v>
      </c>
      <c r="C17947" s="15">
        <v>796450</v>
      </c>
    </row>
    <row r="17948" spans="1:3" x14ac:dyDescent="0.3">
      <c r="A17948" s="38" t="s">
        <v>254</v>
      </c>
      <c r="B17948" s="15">
        <v>199975</v>
      </c>
      <c r="C17948" s="15">
        <v>399950</v>
      </c>
    </row>
    <row r="17949" spans="1:3" x14ac:dyDescent="0.3">
      <c r="A17949" s="38" t="s">
        <v>257</v>
      </c>
      <c r="B17949" s="15">
        <v>265450</v>
      </c>
      <c r="C17949" s="15">
        <v>530900</v>
      </c>
    </row>
    <row r="17950" spans="1:3" x14ac:dyDescent="0.3">
      <c r="A17950" s="38" t="s">
        <v>252</v>
      </c>
      <c r="B17950" s="15">
        <v>208000</v>
      </c>
      <c r="C17950" s="15">
        <v>547000</v>
      </c>
    </row>
    <row r="17951" spans="1:3" x14ac:dyDescent="0.3">
      <c r="A17951" s="38" t="s">
        <v>255</v>
      </c>
      <c r="B17951" s="15">
        <v>237500</v>
      </c>
      <c r="C17951" s="15">
        <v>475000</v>
      </c>
    </row>
    <row r="17952" spans="1:3" x14ac:dyDescent="0.3">
      <c r="A17952" s="38" t="s">
        <v>258</v>
      </c>
      <c r="B17952" s="15">
        <v>129950</v>
      </c>
      <c r="C17952" s="15">
        <v>492350</v>
      </c>
    </row>
    <row r="17953" spans="1:3" x14ac:dyDescent="0.3">
      <c r="A17953" s="38" t="s">
        <v>260</v>
      </c>
      <c r="B17953" s="15"/>
      <c r="C17953" s="15">
        <v>0</v>
      </c>
    </row>
    <row r="17954" spans="1:3" x14ac:dyDescent="0.3">
      <c r="A17954" s="38" t="s">
        <v>262</v>
      </c>
      <c r="B17954" s="15"/>
      <c r="C17954" s="15">
        <v>0</v>
      </c>
    </row>
    <row r="17955" spans="1:3" x14ac:dyDescent="0.3">
      <c r="A17955" s="38" t="s">
        <v>263</v>
      </c>
      <c r="B17955" s="15">
        <v>225000</v>
      </c>
      <c r="C17955" s="15">
        <v>225000</v>
      </c>
    </row>
    <row r="17956" spans="1:3" x14ac:dyDescent="0.3">
      <c r="A17956" s="35" t="s">
        <v>272</v>
      </c>
      <c r="B17956" s="15"/>
      <c r="C17956" s="15"/>
    </row>
    <row r="17957" spans="1:3" x14ac:dyDescent="0.3">
      <c r="A17957" s="38" t="s">
        <v>245</v>
      </c>
      <c r="B17957" s="15"/>
      <c r="C17957" s="15">
        <v>0</v>
      </c>
    </row>
    <row r="17958" spans="1:3" x14ac:dyDescent="0.3">
      <c r="A17958" s="38" t="s">
        <v>247</v>
      </c>
      <c r="B17958" s="15">
        <v>213000</v>
      </c>
      <c r="C17958" s="15">
        <v>426000</v>
      </c>
    </row>
    <row r="17959" spans="1:3" x14ac:dyDescent="0.3">
      <c r="A17959" s="38" t="s">
        <v>249</v>
      </c>
      <c r="B17959" s="15"/>
      <c r="C17959" s="15">
        <v>0</v>
      </c>
    </row>
    <row r="17960" spans="1:3" x14ac:dyDescent="0.3">
      <c r="A17960" s="38" t="s">
        <v>251</v>
      </c>
      <c r="B17960" s="15">
        <v>248000</v>
      </c>
      <c r="C17960" s="15">
        <v>1008000</v>
      </c>
    </row>
    <row r="17961" spans="1:3" x14ac:dyDescent="0.3">
      <c r="A17961" s="38" t="s">
        <v>254</v>
      </c>
      <c r="B17961" s="15">
        <v>232500</v>
      </c>
      <c r="C17961" s="15">
        <v>232500</v>
      </c>
    </row>
    <row r="17962" spans="1:3" x14ac:dyDescent="0.3">
      <c r="A17962" s="38" t="s">
        <v>257</v>
      </c>
      <c r="B17962" s="15">
        <v>211000</v>
      </c>
      <c r="C17962" s="15">
        <v>422000</v>
      </c>
    </row>
    <row r="17963" spans="1:3" x14ac:dyDescent="0.3">
      <c r="A17963" s="38" t="s">
        <v>252</v>
      </c>
      <c r="B17963" s="15">
        <v>365000</v>
      </c>
      <c r="C17963" s="15">
        <v>365000</v>
      </c>
    </row>
    <row r="17964" spans="1:3" x14ac:dyDescent="0.3">
      <c r="A17964" s="38" t="s">
        <v>255</v>
      </c>
      <c r="B17964" s="15">
        <v>242475</v>
      </c>
      <c r="C17964" s="15">
        <v>2257749</v>
      </c>
    </row>
    <row r="17965" spans="1:3" x14ac:dyDescent="0.3">
      <c r="A17965" s="38" t="s">
        <v>258</v>
      </c>
      <c r="B17965" s="15"/>
      <c r="C17965" s="15">
        <v>0</v>
      </c>
    </row>
    <row r="17966" spans="1:3" x14ac:dyDescent="0.3">
      <c r="A17966" s="38" t="s">
        <v>260</v>
      </c>
      <c r="B17966" s="15">
        <v>380000</v>
      </c>
      <c r="C17966" s="15">
        <v>760000</v>
      </c>
    </row>
    <row r="17967" spans="1:3" x14ac:dyDescent="0.3">
      <c r="A17967" s="38" t="s">
        <v>262</v>
      </c>
      <c r="B17967" s="15"/>
      <c r="C17967" s="15">
        <v>0</v>
      </c>
    </row>
    <row r="17968" spans="1:3" x14ac:dyDescent="0.3">
      <c r="A17968" s="38" t="s">
        <v>263</v>
      </c>
      <c r="B17968" s="15">
        <v>40000</v>
      </c>
      <c r="C17968" s="15">
        <v>40000</v>
      </c>
    </row>
    <row r="17969" spans="1:3" x14ac:dyDescent="0.3">
      <c r="A17969" s="35" t="s">
        <v>273</v>
      </c>
      <c r="B17969" s="15"/>
      <c r="C17969" s="15"/>
    </row>
    <row r="17970" spans="1:3" x14ac:dyDescent="0.3">
      <c r="A17970" s="38" t="s">
        <v>245</v>
      </c>
      <c r="B17970" s="15">
        <v>212500</v>
      </c>
      <c r="C17970" s="15">
        <v>425000</v>
      </c>
    </row>
    <row r="17971" spans="1:3" x14ac:dyDescent="0.3">
      <c r="A17971" s="38" t="s">
        <v>247</v>
      </c>
      <c r="B17971" s="15">
        <v>453500</v>
      </c>
      <c r="C17971" s="15">
        <v>907000</v>
      </c>
    </row>
    <row r="17972" spans="1:3" x14ac:dyDescent="0.3">
      <c r="A17972" s="38" t="s">
        <v>249</v>
      </c>
      <c r="B17972" s="15">
        <v>307000</v>
      </c>
      <c r="C17972" s="15">
        <v>307000</v>
      </c>
    </row>
    <row r="17973" spans="1:3" x14ac:dyDescent="0.3">
      <c r="A17973" s="38" t="s">
        <v>251</v>
      </c>
      <c r="B17973" s="15">
        <v>181000</v>
      </c>
      <c r="C17973" s="15">
        <v>181000</v>
      </c>
    </row>
    <row r="17974" spans="1:3" x14ac:dyDescent="0.3">
      <c r="A17974" s="38" t="s">
        <v>254</v>
      </c>
      <c r="B17974" s="15"/>
      <c r="C17974" s="15">
        <v>0</v>
      </c>
    </row>
    <row r="17975" spans="1:3" x14ac:dyDescent="0.3">
      <c r="A17975" s="38" t="s">
        <v>257</v>
      </c>
      <c r="B17975" s="15">
        <v>365000</v>
      </c>
      <c r="C17975" s="15">
        <v>730000</v>
      </c>
    </row>
    <row r="17976" spans="1:3" x14ac:dyDescent="0.3">
      <c r="A17976" s="38" t="s">
        <v>252</v>
      </c>
      <c r="B17976" s="15">
        <v>590000</v>
      </c>
      <c r="C17976" s="15">
        <v>590000</v>
      </c>
    </row>
    <row r="17977" spans="1:3" x14ac:dyDescent="0.3">
      <c r="A17977" s="38" t="s">
        <v>255</v>
      </c>
      <c r="B17977" s="15">
        <v>425000</v>
      </c>
      <c r="C17977" s="15">
        <v>425000</v>
      </c>
    </row>
    <row r="17978" spans="1:3" x14ac:dyDescent="0.3">
      <c r="A17978" s="38" t="s">
        <v>258</v>
      </c>
      <c r="B17978" s="15">
        <v>252500</v>
      </c>
      <c r="C17978" s="15">
        <v>505000</v>
      </c>
    </row>
    <row r="17979" spans="1:3" x14ac:dyDescent="0.3">
      <c r="A17979" s="38" t="s">
        <v>260</v>
      </c>
      <c r="B17979" s="15"/>
      <c r="C17979" s="15">
        <v>0</v>
      </c>
    </row>
    <row r="17980" spans="1:3" x14ac:dyDescent="0.3">
      <c r="A17980" s="38" t="s">
        <v>262</v>
      </c>
      <c r="B17980" s="15">
        <v>307705</v>
      </c>
      <c r="C17980" s="15">
        <v>615409</v>
      </c>
    </row>
    <row r="17981" spans="1:3" x14ac:dyDescent="0.3">
      <c r="A17981" s="38" t="s">
        <v>263</v>
      </c>
      <c r="B17981" s="15">
        <v>671000</v>
      </c>
      <c r="C17981" s="15">
        <v>1342000</v>
      </c>
    </row>
    <row r="17982" spans="1:3" x14ac:dyDescent="0.3">
      <c r="A17982" s="35" t="s">
        <v>274</v>
      </c>
      <c r="B17982" s="15"/>
      <c r="C17982" s="15"/>
    </row>
    <row r="17983" spans="1:3" x14ac:dyDescent="0.3">
      <c r="A17983" s="38" t="s">
        <v>245</v>
      </c>
      <c r="B17983" s="15">
        <v>90000</v>
      </c>
      <c r="C17983" s="15">
        <v>90000</v>
      </c>
    </row>
    <row r="17984" spans="1:3" x14ac:dyDescent="0.3">
      <c r="A17984" s="38" t="s">
        <v>247</v>
      </c>
      <c r="B17984" s="15"/>
      <c r="C17984" s="15">
        <v>0</v>
      </c>
    </row>
    <row r="17985" spans="1:3" x14ac:dyDescent="0.3">
      <c r="A17985" s="38" t="s">
        <v>249</v>
      </c>
      <c r="B17985" s="15">
        <v>307000</v>
      </c>
      <c r="C17985" s="15">
        <v>1129000</v>
      </c>
    </row>
    <row r="17986" spans="1:3" x14ac:dyDescent="0.3">
      <c r="A17986" s="38" t="s">
        <v>251</v>
      </c>
      <c r="B17986" s="15">
        <v>200000</v>
      </c>
      <c r="C17986" s="15">
        <v>600000</v>
      </c>
    </row>
    <row r="17987" spans="1:3" x14ac:dyDescent="0.3">
      <c r="A17987" s="38" t="s">
        <v>254</v>
      </c>
      <c r="B17987" s="15"/>
      <c r="C17987" s="15">
        <v>0</v>
      </c>
    </row>
    <row r="17988" spans="1:3" x14ac:dyDescent="0.3">
      <c r="A17988" s="38" t="s">
        <v>257</v>
      </c>
      <c r="B17988" s="15">
        <v>320000</v>
      </c>
      <c r="C17988" s="15">
        <v>866000</v>
      </c>
    </row>
    <row r="17989" spans="1:3" x14ac:dyDescent="0.3">
      <c r="A17989" s="38" t="s">
        <v>252</v>
      </c>
      <c r="B17989" s="15">
        <v>362475</v>
      </c>
      <c r="C17989" s="15">
        <v>1418950</v>
      </c>
    </row>
    <row r="17990" spans="1:3" x14ac:dyDescent="0.3">
      <c r="A17990" s="38" t="s">
        <v>255</v>
      </c>
      <c r="B17990" s="15">
        <v>314000</v>
      </c>
      <c r="C17990" s="15">
        <v>314000</v>
      </c>
    </row>
    <row r="17991" spans="1:3" x14ac:dyDescent="0.3">
      <c r="A17991" s="38" t="s">
        <v>258</v>
      </c>
      <c r="B17991" s="15">
        <v>458000</v>
      </c>
      <c r="C17991" s="15">
        <v>1348000</v>
      </c>
    </row>
    <row r="17992" spans="1:3" x14ac:dyDescent="0.3">
      <c r="A17992" s="38" t="s">
        <v>260</v>
      </c>
      <c r="B17992" s="15"/>
      <c r="C17992" s="15">
        <v>0</v>
      </c>
    </row>
    <row r="17993" spans="1:3" x14ac:dyDescent="0.3">
      <c r="A17993" s="38" t="s">
        <v>262</v>
      </c>
      <c r="B17993" s="15">
        <v>485000</v>
      </c>
      <c r="C17993" s="15">
        <v>485000</v>
      </c>
    </row>
    <row r="17994" spans="1:3" x14ac:dyDescent="0.3">
      <c r="A17994" s="38" t="s">
        <v>263</v>
      </c>
      <c r="B17994" s="15">
        <v>272000</v>
      </c>
      <c r="C17994" s="15">
        <v>890775</v>
      </c>
    </row>
    <row r="17995" spans="1:3" x14ac:dyDescent="0.3">
      <c r="A17995" s="35" t="s">
        <v>275</v>
      </c>
      <c r="B17995" s="15"/>
      <c r="C17995" s="15"/>
    </row>
    <row r="17996" spans="1:3" x14ac:dyDescent="0.3">
      <c r="A17996" s="38" t="s">
        <v>245</v>
      </c>
      <c r="B17996" s="15">
        <v>353500</v>
      </c>
      <c r="C17996" s="15">
        <v>707000</v>
      </c>
    </row>
    <row r="17997" spans="1:3" x14ac:dyDescent="0.3">
      <c r="A17997" s="38" t="s">
        <v>247</v>
      </c>
      <c r="B17997" s="15">
        <v>525000</v>
      </c>
      <c r="C17997" s="15">
        <v>1220000</v>
      </c>
    </row>
    <row r="17998" spans="1:3" x14ac:dyDescent="0.3">
      <c r="A17998" s="38" t="s">
        <v>249</v>
      </c>
      <c r="B17998" s="15">
        <v>260000</v>
      </c>
      <c r="C17998" s="15">
        <v>705000</v>
      </c>
    </row>
    <row r="17999" spans="1:3" x14ac:dyDescent="0.3">
      <c r="A17999" s="38" t="s">
        <v>251</v>
      </c>
      <c r="B17999" s="15">
        <v>359000</v>
      </c>
      <c r="C17999" s="15">
        <v>359000</v>
      </c>
    </row>
    <row r="18000" spans="1:3" x14ac:dyDescent="0.3">
      <c r="A18000" s="38" t="s">
        <v>254</v>
      </c>
      <c r="B18000" s="15">
        <v>302500</v>
      </c>
      <c r="C18000" s="15">
        <v>605000</v>
      </c>
    </row>
    <row r="18001" spans="1:3" x14ac:dyDescent="0.3">
      <c r="A18001" s="38" t="s">
        <v>257</v>
      </c>
      <c r="B18001" s="15">
        <v>435000</v>
      </c>
      <c r="C18001" s="15">
        <v>1917500</v>
      </c>
    </row>
    <row r="18002" spans="1:3" x14ac:dyDescent="0.3">
      <c r="A18002" s="38" t="s">
        <v>252</v>
      </c>
      <c r="B18002" s="15">
        <v>310000</v>
      </c>
      <c r="C18002" s="15">
        <v>310000</v>
      </c>
    </row>
    <row r="18003" spans="1:3" x14ac:dyDescent="0.3">
      <c r="A18003" s="38" t="s">
        <v>255</v>
      </c>
      <c r="B18003" s="15">
        <v>409500</v>
      </c>
      <c r="C18003" s="15">
        <v>1719000</v>
      </c>
    </row>
    <row r="18004" spans="1:3" x14ac:dyDescent="0.3">
      <c r="A18004" s="38" t="s">
        <v>258</v>
      </c>
      <c r="B18004" s="15">
        <v>465000</v>
      </c>
      <c r="C18004" s="15">
        <v>465000</v>
      </c>
    </row>
    <row r="18005" spans="1:3" x14ac:dyDescent="0.3">
      <c r="A18005" s="38" t="s">
        <v>260</v>
      </c>
      <c r="B18005" s="15"/>
      <c r="C18005" s="15"/>
    </row>
    <row r="18006" spans="1:3" x14ac:dyDescent="0.3">
      <c r="A18006" s="38" t="s">
        <v>262</v>
      </c>
      <c r="B18006" s="15">
        <v>435000</v>
      </c>
      <c r="C18006" s="15">
        <v>435000</v>
      </c>
    </row>
    <row r="18007" spans="1:3" x14ac:dyDescent="0.3">
      <c r="A18007" s="14">
        <v>141</v>
      </c>
      <c r="B18007" s="15">
        <v>87330923</v>
      </c>
      <c r="C18007" s="15">
        <v>1606108618</v>
      </c>
    </row>
    <row r="18008" spans="1:3" x14ac:dyDescent="0.3">
      <c r="A18008" s="35" t="s">
        <v>259</v>
      </c>
      <c r="B18008" s="15"/>
      <c r="C18008" s="15"/>
    </row>
    <row r="18009" spans="1:3" x14ac:dyDescent="0.3">
      <c r="A18009" s="38" t="s">
        <v>245</v>
      </c>
      <c r="B18009" s="15">
        <v>647500</v>
      </c>
      <c r="C18009" s="15">
        <v>3191371</v>
      </c>
    </row>
    <row r="18010" spans="1:3" x14ac:dyDescent="0.3">
      <c r="A18010" s="38" t="s">
        <v>247</v>
      </c>
      <c r="B18010" s="15">
        <v>174725</v>
      </c>
      <c r="C18010" s="15">
        <v>3076700</v>
      </c>
    </row>
    <row r="18011" spans="1:3" x14ac:dyDescent="0.3">
      <c r="A18011" s="38" t="s">
        <v>249</v>
      </c>
      <c r="B18011" s="15">
        <v>312175</v>
      </c>
      <c r="C18011" s="15">
        <v>4699980</v>
      </c>
    </row>
    <row r="18012" spans="1:3" x14ac:dyDescent="0.3">
      <c r="A18012" s="38" t="s">
        <v>251</v>
      </c>
      <c r="B18012" s="15">
        <v>305200</v>
      </c>
      <c r="C18012" s="15">
        <v>4897800</v>
      </c>
    </row>
    <row r="18013" spans="1:3" x14ac:dyDescent="0.3">
      <c r="A18013" s="38" t="s">
        <v>254</v>
      </c>
      <c r="B18013" s="15">
        <v>207000</v>
      </c>
      <c r="C18013" s="15">
        <v>4845723</v>
      </c>
    </row>
    <row r="18014" spans="1:3" x14ac:dyDescent="0.3">
      <c r="A18014" s="38" t="s">
        <v>257</v>
      </c>
      <c r="B18014" s="15">
        <v>428889</v>
      </c>
      <c r="C18014" s="15">
        <v>9335396</v>
      </c>
    </row>
    <row r="18015" spans="1:3" x14ac:dyDescent="0.3">
      <c r="A18015" s="38" t="s">
        <v>252</v>
      </c>
      <c r="B18015" s="15">
        <v>210000</v>
      </c>
      <c r="C18015" s="15">
        <v>7611904</v>
      </c>
    </row>
    <row r="18016" spans="1:3" x14ac:dyDescent="0.3">
      <c r="A18016" s="38" t="s">
        <v>255</v>
      </c>
      <c r="B18016" s="15">
        <v>340552</v>
      </c>
      <c r="C18016" s="15">
        <v>6971476</v>
      </c>
    </row>
    <row r="18017" spans="1:3" x14ac:dyDescent="0.3">
      <c r="A18017" s="38" t="s">
        <v>258</v>
      </c>
      <c r="B18017" s="15">
        <v>364000</v>
      </c>
      <c r="C18017" s="15">
        <v>6135383</v>
      </c>
    </row>
    <row r="18018" spans="1:3" x14ac:dyDescent="0.3">
      <c r="A18018" s="38" t="s">
        <v>260</v>
      </c>
      <c r="B18018" s="15">
        <v>456450</v>
      </c>
      <c r="C18018" s="15">
        <v>7314800</v>
      </c>
    </row>
    <row r="18019" spans="1:3" x14ac:dyDescent="0.3">
      <c r="A18019" s="38" t="s">
        <v>262</v>
      </c>
      <c r="B18019" s="15">
        <v>255475</v>
      </c>
      <c r="C18019" s="15">
        <v>4822356</v>
      </c>
    </row>
    <row r="18020" spans="1:3" x14ac:dyDescent="0.3">
      <c r="A18020" s="38" t="s">
        <v>263</v>
      </c>
      <c r="B18020" s="15">
        <v>261400</v>
      </c>
      <c r="C18020" s="15">
        <v>4657952</v>
      </c>
    </row>
    <row r="18021" spans="1:3" x14ac:dyDescent="0.3">
      <c r="A18021" s="35" t="s">
        <v>265</v>
      </c>
      <c r="B18021" s="15"/>
      <c r="C18021" s="15"/>
    </row>
    <row r="18022" spans="1:3" x14ac:dyDescent="0.3">
      <c r="A18022" s="38" t="s">
        <v>245</v>
      </c>
      <c r="B18022" s="15">
        <v>395200</v>
      </c>
      <c r="C18022" s="15">
        <v>3832128</v>
      </c>
    </row>
    <row r="18023" spans="1:3" x14ac:dyDescent="0.3">
      <c r="A18023" s="38" t="s">
        <v>247</v>
      </c>
      <c r="B18023" s="15">
        <v>270000</v>
      </c>
      <c r="C18023" s="15">
        <v>4016486</v>
      </c>
    </row>
    <row r="18024" spans="1:3" x14ac:dyDescent="0.3">
      <c r="A18024" s="38" t="s">
        <v>249</v>
      </c>
      <c r="B18024" s="15">
        <v>429550</v>
      </c>
      <c r="C18024" s="15">
        <v>4266127</v>
      </c>
    </row>
    <row r="18025" spans="1:3" x14ac:dyDescent="0.3">
      <c r="A18025" s="38" t="s">
        <v>251</v>
      </c>
      <c r="B18025" s="15">
        <v>415000</v>
      </c>
      <c r="C18025" s="15">
        <v>7848540</v>
      </c>
    </row>
    <row r="18026" spans="1:3" x14ac:dyDescent="0.3">
      <c r="A18026" s="38" t="s">
        <v>254</v>
      </c>
      <c r="B18026" s="15">
        <v>230000</v>
      </c>
      <c r="C18026" s="15">
        <v>7100530</v>
      </c>
    </row>
    <row r="18027" spans="1:3" x14ac:dyDescent="0.3">
      <c r="A18027" s="38" t="s">
        <v>257</v>
      </c>
      <c r="B18027" s="15">
        <v>250000</v>
      </c>
      <c r="C18027" s="15">
        <v>6568053</v>
      </c>
    </row>
    <row r="18028" spans="1:3" x14ac:dyDescent="0.3">
      <c r="A18028" s="38" t="s">
        <v>252</v>
      </c>
      <c r="B18028" s="15">
        <v>263250</v>
      </c>
      <c r="C18028" s="15">
        <v>8210880</v>
      </c>
    </row>
    <row r="18029" spans="1:3" x14ac:dyDescent="0.3">
      <c r="A18029" s="38" t="s">
        <v>255</v>
      </c>
      <c r="B18029" s="15">
        <v>233354</v>
      </c>
      <c r="C18029" s="15">
        <v>8848609</v>
      </c>
    </row>
    <row r="18030" spans="1:3" x14ac:dyDescent="0.3">
      <c r="A18030" s="38" t="s">
        <v>258</v>
      </c>
      <c r="B18030" s="15">
        <v>261500</v>
      </c>
      <c r="C18030" s="15">
        <v>7188675</v>
      </c>
    </row>
    <row r="18031" spans="1:3" x14ac:dyDescent="0.3">
      <c r="A18031" s="38" t="s">
        <v>260</v>
      </c>
      <c r="B18031" s="15">
        <v>402100</v>
      </c>
      <c r="C18031" s="15">
        <v>5710550</v>
      </c>
    </row>
    <row r="18032" spans="1:3" x14ac:dyDescent="0.3">
      <c r="A18032" s="38" t="s">
        <v>262</v>
      </c>
      <c r="B18032" s="15">
        <v>476450</v>
      </c>
      <c r="C18032" s="15">
        <v>6858907</v>
      </c>
    </row>
    <row r="18033" spans="1:3" x14ac:dyDescent="0.3">
      <c r="A18033" s="38" t="s">
        <v>263</v>
      </c>
      <c r="B18033" s="15">
        <v>195700</v>
      </c>
      <c r="C18033" s="15">
        <v>4471327</v>
      </c>
    </row>
    <row r="18034" spans="1:3" x14ac:dyDescent="0.3">
      <c r="A18034" s="35" t="s">
        <v>244</v>
      </c>
      <c r="B18034" s="15"/>
      <c r="C18034" s="15"/>
    </row>
    <row r="18035" spans="1:3" x14ac:dyDescent="0.3">
      <c r="A18035" s="38" t="s">
        <v>245</v>
      </c>
      <c r="B18035" s="15">
        <v>250000</v>
      </c>
      <c r="C18035" s="15">
        <v>3314100</v>
      </c>
    </row>
    <row r="18036" spans="1:3" x14ac:dyDescent="0.3">
      <c r="A18036" s="38" t="s">
        <v>247</v>
      </c>
      <c r="B18036" s="15">
        <v>454275</v>
      </c>
      <c r="C18036" s="15">
        <v>5582211</v>
      </c>
    </row>
    <row r="18037" spans="1:3" x14ac:dyDescent="0.3">
      <c r="A18037" s="38" t="s">
        <v>249</v>
      </c>
      <c r="B18037" s="15">
        <v>443889</v>
      </c>
      <c r="C18037" s="15">
        <v>7316739</v>
      </c>
    </row>
    <row r="18038" spans="1:3" x14ac:dyDescent="0.3">
      <c r="A18038" s="38" t="s">
        <v>251</v>
      </c>
      <c r="B18038" s="15">
        <v>269950</v>
      </c>
      <c r="C18038" s="15">
        <v>10377508</v>
      </c>
    </row>
    <row r="18039" spans="1:3" x14ac:dyDescent="0.3">
      <c r="A18039" s="38" t="s">
        <v>254</v>
      </c>
      <c r="B18039" s="15">
        <v>486000</v>
      </c>
      <c r="C18039" s="15">
        <v>8384380</v>
      </c>
    </row>
    <row r="18040" spans="1:3" x14ac:dyDescent="0.3">
      <c r="A18040" s="38" t="s">
        <v>257</v>
      </c>
      <c r="B18040" s="15">
        <v>280000</v>
      </c>
      <c r="C18040" s="15">
        <v>7683912</v>
      </c>
    </row>
    <row r="18041" spans="1:3" x14ac:dyDescent="0.3">
      <c r="A18041" s="38" t="s">
        <v>252</v>
      </c>
      <c r="B18041" s="15">
        <v>490000</v>
      </c>
      <c r="C18041" s="15">
        <v>8045160</v>
      </c>
    </row>
    <row r="18042" spans="1:3" x14ac:dyDescent="0.3">
      <c r="A18042" s="38" t="s">
        <v>255</v>
      </c>
      <c r="B18042" s="15">
        <v>584950</v>
      </c>
      <c r="C18042" s="15">
        <v>7072000</v>
      </c>
    </row>
    <row r="18043" spans="1:3" x14ac:dyDescent="0.3">
      <c r="A18043" s="38" t="s">
        <v>258</v>
      </c>
      <c r="B18043" s="15">
        <v>263500</v>
      </c>
      <c r="C18043" s="15">
        <v>7486700</v>
      </c>
    </row>
    <row r="18044" spans="1:3" x14ac:dyDescent="0.3">
      <c r="A18044" s="38" t="s">
        <v>260</v>
      </c>
      <c r="B18044" s="15">
        <v>292000</v>
      </c>
      <c r="C18044" s="15">
        <v>5420300</v>
      </c>
    </row>
    <row r="18045" spans="1:3" x14ac:dyDescent="0.3">
      <c r="A18045" s="38" t="s">
        <v>262</v>
      </c>
      <c r="B18045" s="15">
        <v>445600</v>
      </c>
      <c r="C18045" s="15">
        <v>6470050</v>
      </c>
    </row>
    <row r="18046" spans="1:3" x14ac:dyDescent="0.3">
      <c r="A18046" s="38" t="s">
        <v>263</v>
      </c>
      <c r="B18046" s="15">
        <v>511300</v>
      </c>
      <c r="C18046" s="15">
        <v>7048050</v>
      </c>
    </row>
    <row r="18047" spans="1:3" x14ac:dyDescent="0.3">
      <c r="A18047" s="35" t="s">
        <v>256</v>
      </c>
      <c r="B18047" s="15"/>
      <c r="C18047" s="15"/>
    </row>
    <row r="18048" spans="1:3" x14ac:dyDescent="0.3">
      <c r="A18048" s="38" t="s">
        <v>245</v>
      </c>
      <c r="B18048" s="15">
        <v>530000</v>
      </c>
      <c r="C18048" s="15">
        <v>3700400</v>
      </c>
    </row>
    <row r="18049" spans="1:3" x14ac:dyDescent="0.3">
      <c r="A18049" s="38" t="s">
        <v>247</v>
      </c>
      <c r="B18049" s="15">
        <v>289500</v>
      </c>
      <c r="C18049" s="15">
        <v>5179650</v>
      </c>
    </row>
    <row r="18050" spans="1:3" x14ac:dyDescent="0.3">
      <c r="A18050" s="38" t="s">
        <v>249</v>
      </c>
      <c r="B18050" s="15">
        <v>329450</v>
      </c>
      <c r="C18050" s="15">
        <v>7839178</v>
      </c>
    </row>
    <row r="18051" spans="1:3" x14ac:dyDescent="0.3">
      <c r="A18051" s="38" t="s">
        <v>251</v>
      </c>
      <c r="B18051" s="15">
        <v>502950</v>
      </c>
      <c r="C18051" s="15">
        <v>6284350</v>
      </c>
    </row>
    <row r="18052" spans="1:3" x14ac:dyDescent="0.3">
      <c r="A18052" s="38" t="s">
        <v>254</v>
      </c>
      <c r="B18052" s="15">
        <v>706950</v>
      </c>
      <c r="C18052" s="15">
        <v>9149298</v>
      </c>
    </row>
    <row r="18053" spans="1:3" x14ac:dyDescent="0.3">
      <c r="A18053" s="38" t="s">
        <v>257</v>
      </c>
      <c r="B18053" s="15">
        <v>350000</v>
      </c>
      <c r="C18053" s="15">
        <v>7602866</v>
      </c>
    </row>
    <row r="18054" spans="1:3" x14ac:dyDescent="0.3">
      <c r="A18054" s="38" t="s">
        <v>252</v>
      </c>
      <c r="B18054" s="15">
        <v>662968</v>
      </c>
      <c r="C18054" s="15">
        <v>11483558</v>
      </c>
    </row>
    <row r="18055" spans="1:3" x14ac:dyDescent="0.3">
      <c r="A18055" s="38" t="s">
        <v>255</v>
      </c>
      <c r="B18055" s="15">
        <v>621726</v>
      </c>
      <c r="C18055" s="15">
        <v>11043580</v>
      </c>
    </row>
    <row r="18056" spans="1:3" x14ac:dyDescent="0.3">
      <c r="A18056" s="38" t="s">
        <v>258</v>
      </c>
      <c r="B18056" s="15">
        <v>629465</v>
      </c>
      <c r="C18056" s="15">
        <v>10436685</v>
      </c>
    </row>
    <row r="18057" spans="1:3" x14ac:dyDescent="0.3">
      <c r="A18057" s="38" t="s">
        <v>260</v>
      </c>
      <c r="B18057" s="15">
        <v>610023</v>
      </c>
      <c r="C18057" s="15">
        <v>9175872</v>
      </c>
    </row>
    <row r="18058" spans="1:3" x14ac:dyDescent="0.3">
      <c r="A18058" s="38" t="s">
        <v>262</v>
      </c>
      <c r="B18058" s="15">
        <v>662150</v>
      </c>
      <c r="C18058" s="15">
        <v>5662973</v>
      </c>
    </row>
    <row r="18059" spans="1:3" x14ac:dyDescent="0.3">
      <c r="A18059" s="38" t="s">
        <v>263</v>
      </c>
      <c r="B18059" s="15">
        <v>568953</v>
      </c>
      <c r="C18059" s="15">
        <v>6738614</v>
      </c>
    </row>
    <row r="18060" spans="1:3" x14ac:dyDescent="0.3">
      <c r="A18060" s="35" t="s">
        <v>261</v>
      </c>
      <c r="B18060" s="15"/>
      <c r="C18060" s="15"/>
    </row>
    <row r="18061" spans="1:3" x14ac:dyDescent="0.3">
      <c r="A18061" s="38" t="s">
        <v>245</v>
      </c>
      <c r="B18061" s="15">
        <v>365000</v>
      </c>
      <c r="C18061" s="15">
        <v>4893981</v>
      </c>
    </row>
    <row r="18062" spans="1:3" x14ac:dyDescent="0.3">
      <c r="A18062" s="38" t="s">
        <v>247</v>
      </c>
      <c r="B18062" s="15">
        <v>524000</v>
      </c>
      <c r="C18062" s="15">
        <v>2107000</v>
      </c>
    </row>
    <row r="18063" spans="1:3" x14ac:dyDescent="0.3">
      <c r="A18063" s="38" t="s">
        <v>249</v>
      </c>
      <c r="B18063" s="15">
        <v>289075</v>
      </c>
      <c r="C18063" s="15">
        <v>7778188</v>
      </c>
    </row>
    <row r="18064" spans="1:3" x14ac:dyDescent="0.3">
      <c r="A18064" s="38" t="s">
        <v>251</v>
      </c>
      <c r="B18064" s="15">
        <v>410060</v>
      </c>
      <c r="C18064" s="15">
        <v>6326102</v>
      </c>
    </row>
    <row r="18065" spans="1:3" x14ac:dyDescent="0.3">
      <c r="A18065" s="38" t="s">
        <v>254</v>
      </c>
      <c r="B18065" s="15">
        <v>466500</v>
      </c>
      <c r="C18065" s="15">
        <v>6109008</v>
      </c>
    </row>
    <row r="18066" spans="1:3" x14ac:dyDescent="0.3">
      <c r="A18066" s="38" t="s">
        <v>257</v>
      </c>
      <c r="B18066" s="15">
        <v>547000</v>
      </c>
      <c r="C18066" s="15">
        <v>8510933</v>
      </c>
    </row>
    <row r="18067" spans="1:3" x14ac:dyDescent="0.3">
      <c r="A18067" s="38" t="s">
        <v>252</v>
      </c>
      <c r="B18067" s="15">
        <v>423854</v>
      </c>
      <c r="C18067" s="15">
        <v>7002825</v>
      </c>
    </row>
    <row r="18068" spans="1:3" x14ac:dyDescent="0.3">
      <c r="A18068" s="38" t="s">
        <v>255</v>
      </c>
      <c r="B18068" s="15">
        <v>598250</v>
      </c>
      <c r="C18068" s="15">
        <v>8761661</v>
      </c>
    </row>
    <row r="18069" spans="1:3" x14ac:dyDescent="0.3">
      <c r="A18069" s="38" t="s">
        <v>258</v>
      </c>
      <c r="B18069" s="15">
        <v>468020</v>
      </c>
      <c r="C18069" s="15">
        <v>4666875</v>
      </c>
    </row>
    <row r="18070" spans="1:3" x14ac:dyDescent="0.3">
      <c r="A18070" s="38" t="s">
        <v>260</v>
      </c>
      <c r="B18070" s="15">
        <v>503205</v>
      </c>
      <c r="C18070" s="15">
        <v>7216226</v>
      </c>
    </row>
    <row r="18071" spans="1:3" x14ac:dyDescent="0.3">
      <c r="A18071" s="38" t="s">
        <v>262</v>
      </c>
      <c r="B18071" s="15">
        <v>275000</v>
      </c>
      <c r="C18071" s="15">
        <v>4729163</v>
      </c>
    </row>
    <row r="18072" spans="1:3" x14ac:dyDescent="0.3">
      <c r="A18072" s="38" t="s">
        <v>263</v>
      </c>
      <c r="B18072" s="15">
        <v>249900</v>
      </c>
      <c r="C18072" s="15">
        <v>2709250</v>
      </c>
    </row>
    <row r="18073" spans="1:3" x14ac:dyDescent="0.3">
      <c r="A18073" s="35" t="s">
        <v>264</v>
      </c>
      <c r="B18073" s="15"/>
      <c r="C18073" s="15"/>
    </row>
    <row r="18074" spans="1:3" x14ac:dyDescent="0.3">
      <c r="A18074" s="38" t="s">
        <v>245</v>
      </c>
      <c r="B18074" s="15">
        <v>272070</v>
      </c>
      <c r="C18074" s="15">
        <v>1449789</v>
      </c>
    </row>
    <row r="18075" spans="1:3" x14ac:dyDescent="0.3">
      <c r="A18075" s="38" t="s">
        <v>247</v>
      </c>
      <c r="B18075" s="15">
        <v>349900</v>
      </c>
      <c r="C18075" s="15">
        <v>3558930</v>
      </c>
    </row>
    <row r="18076" spans="1:3" x14ac:dyDescent="0.3">
      <c r="A18076" s="38" t="s">
        <v>249</v>
      </c>
      <c r="B18076" s="15">
        <v>260015</v>
      </c>
      <c r="C18076" s="15">
        <v>6107030</v>
      </c>
    </row>
    <row r="18077" spans="1:3" x14ac:dyDescent="0.3">
      <c r="A18077" s="38" t="s">
        <v>251</v>
      </c>
      <c r="B18077" s="15">
        <v>242500</v>
      </c>
      <c r="C18077" s="15">
        <v>5815554</v>
      </c>
    </row>
    <row r="18078" spans="1:3" x14ac:dyDescent="0.3">
      <c r="A18078" s="38" t="s">
        <v>254</v>
      </c>
      <c r="B18078" s="15">
        <v>374027</v>
      </c>
      <c r="C18078" s="15">
        <v>3666574</v>
      </c>
    </row>
    <row r="18079" spans="1:3" x14ac:dyDescent="0.3">
      <c r="A18079" s="38" t="s">
        <v>257</v>
      </c>
      <c r="B18079" s="15">
        <v>268300</v>
      </c>
      <c r="C18079" s="15">
        <v>7206324</v>
      </c>
    </row>
    <row r="18080" spans="1:3" x14ac:dyDescent="0.3">
      <c r="A18080" s="38" t="s">
        <v>252</v>
      </c>
      <c r="B18080" s="15">
        <v>498975</v>
      </c>
      <c r="C18080" s="15">
        <v>4698815</v>
      </c>
    </row>
    <row r="18081" spans="1:3" x14ac:dyDescent="0.3">
      <c r="A18081" s="38" t="s">
        <v>255</v>
      </c>
      <c r="B18081" s="15">
        <v>444000</v>
      </c>
      <c r="C18081" s="15">
        <v>7303438</v>
      </c>
    </row>
    <row r="18082" spans="1:3" x14ac:dyDescent="0.3">
      <c r="A18082" s="38" t="s">
        <v>258</v>
      </c>
      <c r="B18082" s="15">
        <v>372000</v>
      </c>
      <c r="C18082" s="15">
        <v>5187351</v>
      </c>
    </row>
    <row r="18083" spans="1:3" x14ac:dyDescent="0.3">
      <c r="A18083" s="38" t="s">
        <v>260</v>
      </c>
      <c r="B18083" s="15">
        <v>247500</v>
      </c>
      <c r="C18083" s="15">
        <v>5022635</v>
      </c>
    </row>
    <row r="18084" spans="1:3" x14ac:dyDescent="0.3">
      <c r="A18084" s="38" t="s">
        <v>262</v>
      </c>
      <c r="B18084" s="15">
        <v>274538</v>
      </c>
      <c r="C18084" s="15">
        <v>4733948</v>
      </c>
    </row>
    <row r="18085" spans="1:3" x14ac:dyDescent="0.3">
      <c r="A18085" s="38" t="s">
        <v>263</v>
      </c>
      <c r="B18085" s="15">
        <v>366138</v>
      </c>
      <c r="C18085" s="15">
        <v>5401396</v>
      </c>
    </row>
    <row r="18086" spans="1:3" x14ac:dyDescent="0.3">
      <c r="A18086" s="35" t="s">
        <v>266</v>
      </c>
      <c r="B18086" s="15"/>
      <c r="C18086" s="15"/>
    </row>
    <row r="18087" spans="1:3" x14ac:dyDescent="0.3">
      <c r="A18087" s="38" t="s">
        <v>245</v>
      </c>
      <c r="B18087" s="15">
        <v>256713</v>
      </c>
      <c r="C18087" s="15">
        <v>5284751</v>
      </c>
    </row>
    <row r="18088" spans="1:3" x14ac:dyDescent="0.3">
      <c r="A18088" s="38" t="s">
        <v>247</v>
      </c>
      <c r="B18088" s="15">
        <v>288525</v>
      </c>
      <c r="C18088" s="15">
        <v>4144141</v>
      </c>
    </row>
    <row r="18089" spans="1:3" x14ac:dyDescent="0.3">
      <c r="A18089" s="38" t="s">
        <v>249</v>
      </c>
      <c r="B18089" s="15">
        <v>363820</v>
      </c>
      <c r="C18089" s="15">
        <v>8035157</v>
      </c>
    </row>
    <row r="18090" spans="1:3" x14ac:dyDescent="0.3">
      <c r="A18090" s="38" t="s">
        <v>251</v>
      </c>
      <c r="B18090" s="15">
        <v>423378</v>
      </c>
      <c r="C18090" s="15">
        <v>5798722</v>
      </c>
    </row>
    <row r="18091" spans="1:3" x14ac:dyDescent="0.3">
      <c r="A18091" s="38" t="s">
        <v>254</v>
      </c>
      <c r="B18091" s="15">
        <v>423113</v>
      </c>
      <c r="C18091" s="15">
        <v>7204769</v>
      </c>
    </row>
    <row r="18092" spans="1:3" x14ac:dyDescent="0.3">
      <c r="A18092" s="38" t="s">
        <v>257</v>
      </c>
      <c r="B18092" s="15">
        <v>448298</v>
      </c>
      <c r="C18092" s="15">
        <v>8407272</v>
      </c>
    </row>
    <row r="18093" spans="1:3" x14ac:dyDescent="0.3">
      <c r="A18093" s="38" t="s">
        <v>252</v>
      </c>
      <c r="B18093" s="15">
        <v>481498</v>
      </c>
      <c r="C18093" s="15">
        <v>5348749</v>
      </c>
    </row>
    <row r="18094" spans="1:3" x14ac:dyDescent="0.3">
      <c r="A18094" s="38" t="s">
        <v>255</v>
      </c>
      <c r="B18094" s="15">
        <v>251253</v>
      </c>
      <c r="C18094" s="15">
        <v>4931353</v>
      </c>
    </row>
    <row r="18095" spans="1:3" x14ac:dyDescent="0.3">
      <c r="A18095" s="38" t="s">
        <v>258</v>
      </c>
      <c r="B18095" s="15">
        <v>413180</v>
      </c>
      <c r="C18095" s="15">
        <v>5392422</v>
      </c>
    </row>
    <row r="18096" spans="1:3" x14ac:dyDescent="0.3">
      <c r="A18096" s="38" t="s">
        <v>260</v>
      </c>
      <c r="B18096" s="15">
        <v>247748</v>
      </c>
      <c r="C18096" s="15">
        <v>5697130</v>
      </c>
    </row>
    <row r="18097" spans="1:3" x14ac:dyDescent="0.3">
      <c r="A18097" s="38" t="s">
        <v>262</v>
      </c>
      <c r="B18097" s="15">
        <v>256900</v>
      </c>
      <c r="C18097" s="15">
        <v>4329016</v>
      </c>
    </row>
    <row r="18098" spans="1:3" x14ac:dyDescent="0.3">
      <c r="A18098" s="38" t="s">
        <v>263</v>
      </c>
      <c r="B18098" s="15">
        <v>537280</v>
      </c>
      <c r="C18098" s="15">
        <v>5355915</v>
      </c>
    </row>
    <row r="18099" spans="1:3" x14ac:dyDescent="0.3">
      <c r="A18099" s="35" t="s">
        <v>267</v>
      </c>
      <c r="B18099" s="15"/>
      <c r="C18099" s="15"/>
    </row>
    <row r="18100" spans="1:3" x14ac:dyDescent="0.3">
      <c r="A18100" s="38" t="s">
        <v>245</v>
      </c>
      <c r="B18100" s="15">
        <v>430395</v>
      </c>
      <c r="C18100" s="15">
        <v>3912450</v>
      </c>
    </row>
    <row r="18101" spans="1:3" x14ac:dyDescent="0.3">
      <c r="A18101" s="38" t="s">
        <v>247</v>
      </c>
      <c r="B18101" s="15">
        <v>255648</v>
      </c>
      <c r="C18101" s="15">
        <v>4476320</v>
      </c>
    </row>
    <row r="18102" spans="1:3" x14ac:dyDescent="0.3">
      <c r="A18102" s="38" t="s">
        <v>249</v>
      </c>
      <c r="B18102" s="15">
        <v>200000</v>
      </c>
      <c r="C18102" s="15">
        <v>4456477</v>
      </c>
    </row>
    <row r="18103" spans="1:3" x14ac:dyDescent="0.3">
      <c r="A18103" s="38" t="s">
        <v>251</v>
      </c>
      <c r="B18103" s="15">
        <v>277245</v>
      </c>
      <c r="C18103" s="15">
        <v>4205950</v>
      </c>
    </row>
    <row r="18104" spans="1:3" x14ac:dyDescent="0.3">
      <c r="A18104" s="38" t="s">
        <v>254</v>
      </c>
      <c r="B18104" s="15">
        <v>206501</v>
      </c>
      <c r="C18104" s="15">
        <v>4348386</v>
      </c>
    </row>
    <row r="18105" spans="1:3" x14ac:dyDescent="0.3">
      <c r="A18105" s="38" t="s">
        <v>257</v>
      </c>
      <c r="B18105" s="15">
        <v>248660</v>
      </c>
      <c r="C18105" s="15">
        <v>7491095</v>
      </c>
    </row>
    <row r="18106" spans="1:3" x14ac:dyDescent="0.3">
      <c r="A18106" s="38" t="s">
        <v>252</v>
      </c>
      <c r="B18106" s="15">
        <v>459280</v>
      </c>
      <c r="C18106" s="15">
        <v>2205060</v>
      </c>
    </row>
    <row r="18107" spans="1:3" x14ac:dyDescent="0.3">
      <c r="A18107" s="38" t="s">
        <v>255</v>
      </c>
      <c r="B18107" s="15">
        <v>451915</v>
      </c>
      <c r="C18107" s="15">
        <v>9785527</v>
      </c>
    </row>
    <row r="18108" spans="1:3" x14ac:dyDescent="0.3">
      <c r="A18108" s="38" t="s">
        <v>258</v>
      </c>
      <c r="B18108" s="15">
        <v>282500</v>
      </c>
      <c r="C18108" s="15">
        <v>3656430</v>
      </c>
    </row>
    <row r="18109" spans="1:3" x14ac:dyDescent="0.3">
      <c r="A18109" s="38" t="s">
        <v>260</v>
      </c>
      <c r="B18109" s="15">
        <v>213500</v>
      </c>
      <c r="C18109" s="15">
        <v>3606900</v>
      </c>
    </row>
    <row r="18110" spans="1:3" x14ac:dyDescent="0.3">
      <c r="A18110" s="38" t="s">
        <v>262</v>
      </c>
      <c r="B18110" s="15">
        <v>253745</v>
      </c>
      <c r="C18110" s="15">
        <v>4092172</v>
      </c>
    </row>
    <row r="18111" spans="1:3" x14ac:dyDescent="0.3">
      <c r="A18111" s="38" t="s">
        <v>263</v>
      </c>
      <c r="B18111" s="15">
        <v>432718</v>
      </c>
      <c r="C18111" s="15">
        <v>4335483</v>
      </c>
    </row>
    <row r="18112" spans="1:3" x14ac:dyDescent="0.3">
      <c r="A18112" s="35" t="s">
        <v>268</v>
      </c>
      <c r="B18112" s="15"/>
      <c r="C18112" s="15"/>
    </row>
    <row r="18113" spans="1:3" x14ac:dyDescent="0.3">
      <c r="A18113" s="38" t="s">
        <v>245</v>
      </c>
      <c r="B18113" s="15">
        <v>301762</v>
      </c>
      <c r="C18113" s="15">
        <v>2517197</v>
      </c>
    </row>
    <row r="18114" spans="1:3" x14ac:dyDescent="0.3">
      <c r="A18114" s="38" t="s">
        <v>247</v>
      </c>
      <c r="B18114" s="15">
        <v>552800</v>
      </c>
      <c r="C18114" s="15">
        <v>3024288</v>
      </c>
    </row>
    <row r="18115" spans="1:3" x14ac:dyDescent="0.3">
      <c r="A18115" s="38" t="s">
        <v>249</v>
      </c>
      <c r="B18115" s="15">
        <v>371485</v>
      </c>
      <c r="C18115" s="15">
        <v>7216810</v>
      </c>
    </row>
    <row r="18116" spans="1:3" x14ac:dyDescent="0.3">
      <c r="A18116" s="38" t="s">
        <v>251</v>
      </c>
      <c r="B18116" s="15">
        <v>386700</v>
      </c>
      <c r="C18116" s="15">
        <v>3858984</v>
      </c>
    </row>
    <row r="18117" spans="1:3" x14ac:dyDescent="0.3">
      <c r="A18117" s="38" t="s">
        <v>254</v>
      </c>
      <c r="B18117" s="15">
        <v>415000</v>
      </c>
      <c r="C18117" s="15">
        <v>6353183</v>
      </c>
    </row>
    <row r="18118" spans="1:3" x14ac:dyDescent="0.3">
      <c r="A18118" s="38" t="s">
        <v>257</v>
      </c>
      <c r="B18118" s="15">
        <v>270655</v>
      </c>
      <c r="C18118" s="15">
        <v>5096928</v>
      </c>
    </row>
    <row r="18119" spans="1:3" x14ac:dyDescent="0.3">
      <c r="A18119" s="38" t="s">
        <v>252</v>
      </c>
      <c r="B18119" s="15">
        <v>463588</v>
      </c>
      <c r="C18119" s="15">
        <v>5003000</v>
      </c>
    </row>
    <row r="18120" spans="1:3" x14ac:dyDescent="0.3">
      <c r="A18120" s="38" t="s">
        <v>255</v>
      </c>
      <c r="B18120" s="15">
        <v>266873</v>
      </c>
      <c r="C18120" s="15">
        <v>5952358</v>
      </c>
    </row>
    <row r="18121" spans="1:3" x14ac:dyDescent="0.3">
      <c r="A18121" s="38" t="s">
        <v>258</v>
      </c>
      <c r="B18121" s="15">
        <v>264900</v>
      </c>
      <c r="C18121" s="15">
        <v>6277990</v>
      </c>
    </row>
    <row r="18122" spans="1:3" x14ac:dyDescent="0.3">
      <c r="A18122" s="38" t="s">
        <v>260</v>
      </c>
      <c r="B18122" s="15">
        <v>489450</v>
      </c>
      <c r="C18122" s="15">
        <v>4287339</v>
      </c>
    </row>
    <row r="18123" spans="1:3" x14ac:dyDescent="0.3">
      <c r="A18123" s="38" t="s">
        <v>262</v>
      </c>
      <c r="B18123" s="15">
        <v>544450</v>
      </c>
      <c r="C18123" s="15">
        <v>6203527</v>
      </c>
    </row>
    <row r="18124" spans="1:3" x14ac:dyDescent="0.3">
      <c r="A18124" s="38" t="s">
        <v>263</v>
      </c>
      <c r="B18124" s="15">
        <v>237500</v>
      </c>
      <c r="C18124" s="15">
        <v>3811210</v>
      </c>
    </row>
    <row r="18125" spans="1:3" x14ac:dyDescent="0.3">
      <c r="A18125" s="35" t="s">
        <v>269</v>
      </c>
      <c r="B18125" s="15"/>
      <c r="C18125" s="15"/>
    </row>
    <row r="18126" spans="1:3" x14ac:dyDescent="0.3">
      <c r="A18126" s="38" t="s">
        <v>245</v>
      </c>
      <c r="B18126" s="15">
        <v>272450</v>
      </c>
      <c r="C18126" s="15">
        <v>3836390</v>
      </c>
    </row>
    <row r="18127" spans="1:3" x14ac:dyDescent="0.3">
      <c r="A18127" s="38" t="s">
        <v>247</v>
      </c>
      <c r="B18127" s="15">
        <v>257500</v>
      </c>
      <c r="C18127" s="15">
        <v>4840420</v>
      </c>
    </row>
    <row r="18128" spans="1:3" x14ac:dyDescent="0.3">
      <c r="A18128" s="38" t="s">
        <v>249</v>
      </c>
      <c r="B18128" s="15">
        <v>276157</v>
      </c>
      <c r="C18128" s="15">
        <v>5941573</v>
      </c>
    </row>
    <row r="18129" spans="1:3" x14ac:dyDescent="0.3">
      <c r="A18129" s="38" t="s">
        <v>251</v>
      </c>
      <c r="B18129" s="15">
        <v>280250</v>
      </c>
      <c r="C18129" s="15">
        <v>4450965</v>
      </c>
    </row>
    <row r="18130" spans="1:3" x14ac:dyDescent="0.3">
      <c r="A18130" s="38" t="s">
        <v>254</v>
      </c>
      <c r="B18130" s="15">
        <v>607328</v>
      </c>
      <c r="C18130" s="15">
        <v>7529900</v>
      </c>
    </row>
    <row r="18131" spans="1:3" x14ac:dyDescent="0.3">
      <c r="A18131" s="38" t="s">
        <v>257</v>
      </c>
      <c r="B18131" s="15">
        <v>245000</v>
      </c>
      <c r="C18131" s="15">
        <v>9063063</v>
      </c>
    </row>
    <row r="18132" spans="1:3" x14ac:dyDescent="0.3">
      <c r="A18132" s="38" t="s">
        <v>252</v>
      </c>
      <c r="B18132" s="15">
        <v>483400</v>
      </c>
      <c r="C18132" s="15">
        <v>10083025</v>
      </c>
    </row>
    <row r="18133" spans="1:3" x14ac:dyDescent="0.3">
      <c r="A18133" s="38" t="s">
        <v>255</v>
      </c>
      <c r="B18133" s="15">
        <v>568525</v>
      </c>
      <c r="C18133" s="15">
        <v>7857893</v>
      </c>
    </row>
    <row r="18134" spans="1:3" x14ac:dyDescent="0.3">
      <c r="A18134" s="38" t="s">
        <v>258</v>
      </c>
      <c r="B18134" s="15">
        <v>268000</v>
      </c>
      <c r="C18134" s="15">
        <v>6934153</v>
      </c>
    </row>
    <row r="18135" spans="1:3" x14ac:dyDescent="0.3">
      <c r="A18135" s="38" t="s">
        <v>260</v>
      </c>
      <c r="B18135" s="15">
        <v>227500</v>
      </c>
      <c r="C18135" s="15">
        <v>6154755</v>
      </c>
    </row>
    <row r="18136" spans="1:3" x14ac:dyDescent="0.3">
      <c r="A18136" s="38" t="s">
        <v>262</v>
      </c>
      <c r="B18136" s="15">
        <v>399450</v>
      </c>
      <c r="C18136" s="15">
        <v>5067830</v>
      </c>
    </row>
    <row r="18137" spans="1:3" x14ac:dyDescent="0.3">
      <c r="A18137" s="38" t="s">
        <v>263</v>
      </c>
      <c r="B18137" s="15">
        <v>555050</v>
      </c>
      <c r="C18137" s="15">
        <v>7283775</v>
      </c>
    </row>
    <row r="18138" spans="1:3" x14ac:dyDescent="0.3">
      <c r="A18138" s="35" t="s">
        <v>270</v>
      </c>
      <c r="B18138" s="15"/>
      <c r="C18138" s="15"/>
    </row>
    <row r="18139" spans="1:3" x14ac:dyDescent="0.3">
      <c r="A18139" s="38" t="s">
        <v>245</v>
      </c>
      <c r="B18139" s="15">
        <v>376000</v>
      </c>
      <c r="C18139" s="15">
        <v>4011875</v>
      </c>
    </row>
    <row r="18140" spans="1:3" x14ac:dyDescent="0.3">
      <c r="A18140" s="38" t="s">
        <v>247</v>
      </c>
      <c r="B18140" s="15">
        <v>203500</v>
      </c>
      <c r="C18140" s="15">
        <v>3940951</v>
      </c>
    </row>
    <row r="18141" spans="1:3" x14ac:dyDescent="0.3">
      <c r="A18141" s="38" t="s">
        <v>249</v>
      </c>
      <c r="B18141" s="15">
        <v>230000</v>
      </c>
      <c r="C18141" s="15">
        <v>3753264</v>
      </c>
    </row>
    <row r="18142" spans="1:3" x14ac:dyDescent="0.3">
      <c r="A18142" s="38" t="s">
        <v>251</v>
      </c>
      <c r="B18142" s="15">
        <v>256000</v>
      </c>
      <c r="C18142" s="15">
        <v>5675200</v>
      </c>
    </row>
    <row r="18143" spans="1:3" x14ac:dyDescent="0.3">
      <c r="A18143" s="38" t="s">
        <v>254</v>
      </c>
      <c r="B18143" s="15">
        <v>422200</v>
      </c>
      <c r="C18143" s="15">
        <v>8578435</v>
      </c>
    </row>
    <row r="18144" spans="1:3" x14ac:dyDescent="0.3">
      <c r="A18144" s="38" t="s">
        <v>257</v>
      </c>
      <c r="B18144" s="15">
        <v>519500</v>
      </c>
      <c r="C18144" s="15">
        <v>9348571</v>
      </c>
    </row>
    <row r="18145" spans="1:3" x14ac:dyDescent="0.3">
      <c r="A18145" s="38" t="s">
        <v>252</v>
      </c>
      <c r="B18145" s="15">
        <v>530470</v>
      </c>
      <c r="C18145" s="15">
        <v>11270645</v>
      </c>
    </row>
    <row r="18146" spans="1:3" x14ac:dyDescent="0.3">
      <c r="A18146" s="38" t="s">
        <v>255</v>
      </c>
      <c r="B18146" s="15">
        <v>489400</v>
      </c>
      <c r="C18146" s="15">
        <v>6474885</v>
      </c>
    </row>
    <row r="18147" spans="1:3" x14ac:dyDescent="0.3">
      <c r="A18147" s="38" t="s">
        <v>258</v>
      </c>
      <c r="B18147" s="15">
        <v>259900</v>
      </c>
      <c r="C18147" s="15">
        <v>6983789</v>
      </c>
    </row>
    <row r="18148" spans="1:3" x14ac:dyDescent="0.3">
      <c r="A18148" s="38" t="s">
        <v>260</v>
      </c>
      <c r="B18148" s="15">
        <v>435000</v>
      </c>
      <c r="C18148" s="15">
        <v>4518764</v>
      </c>
    </row>
    <row r="18149" spans="1:3" x14ac:dyDescent="0.3">
      <c r="A18149" s="38" t="s">
        <v>262</v>
      </c>
      <c r="B18149" s="15">
        <v>488297</v>
      </c>
      <c r="C18149" s="15">
        <v>3862466</v>
      </c>
    </row>
    <row r="18150" spans="1:3" x14ac:dyDescent="0.3">
      <c r="A18150" s="38" t="s">
        <v>263</v>
      </c>
      <c r="B18150" s="15">
        <v>487571</v>
      </c>
      <c r="C18150" s="15">
        <v>7008850</v>
      </c>
    </row>
    <row r="18151" spans="1:3" x14ac:dyDescent="0.3">
      <c r="A18151" s="35" t="s">
        <v>271</v>
      </c>
      <c r="B18151" s="15"/>
      <c r="C18151" s="15"/>
    </row>
    <row r="18152" spans="1:3" x14ac:dyDescent="0.3">
      <c r="A18152" s="38" t="s">
        <v>245</v>
      </c>
      <c r="B18152" s="15">
        <v>405975</v>
      </c>
      <c r="C18152" s="15">
        <v>4884936</v>
      </c>
    </row>
    <row r="18153" spans="1:3" x14ac:dyDescent="0.3">
      <c r="A18153" s="38" t="s">
        <v>247</v>
      </c>
      <c r="B18153" s="15">
        <v>548891</v>
      </c>
      <c r="C18153" s="15">
        <v>4940945</v>
      </c>
    </row>
    <row r="18154" spans="1:3" x14ac:dyDescent="0.3">
      <c r="A18154" s="38" t="s">
        <v>249</v>
      </c>
      <c r="B18154" s="15">
        <v>573635</v>
      </c>
      <c r="C18154" s="15">
        <v>8119889</v>
      </c>
    </row>
    <row r="18155" spans="1:3" x14ac:dyDescent="0.3">
      <c r="A18155" s="38" t="s">
        <v>251</v>
      </c>
      <c r="B18155" s="15">
        <v>546163</v>
      </c>
      <c r="C18155" s="15">
        <v>10344228</v>
      </c>
    </row>
    <row r="18156" spans="1:3" x14ac:dyDescent="0.3">
      <c r="A18156" s="38" t="s">
        <v>254</v>
      </c>
      <c r="B18156" s="15">
        <v>548450</v>
      </c>
      <c r="C18156" s="15">
        <v>9658483</v>
      </c>
    </row>
    <row r="18157" spans="1:3" x14ac:dyDescent="0.3">
      <c r="A18157" s="38" t="s">
        <v>257</v>
      </c>
      <c r="B18157" s="15">
        <v>577588</v>
      </c>
      <c r="C18157" s="15">
        <v>10046732</v>
      </c>
    </row>
    <row r="18158" spans="1:3" x14ac:dyDescent="0.3">
      <c r="A18158" s="38" t="s">
        <v>252</v>
      </c>
      <c r="B18158" s="15">
        <v>561450</v>
      </c>
      <c r="C18158" s="15">
        <v>16199496</v>
      </c>
    </row>
    <row r="18159" spans="1:3" x14ac:dyDescent="0.3">
      <c r="A18159" s="38" t="s">
        <v>255</v>
      </c>
      <c r="B18159" s="15">
        <v>569487</v>
      </c>
      <c r="C18159" s="15">
        <v>12212819</v>
      </c>
    </row>
    <row r="18160" spans="1:3" x14ac:dyDescent="0.3">
      <c r="A18160" s="38" t="s">
        <v>258</v>
      </c>
      <c r="B18160" s="15">
        <v>558489</v>
      </c>
      <c r="C18160" s="15">
        <v>11928431</v>
      </c>
    </row>
    <row r="18161" spans="1:3" x14ac:dyDescent="0.3">
      <c r="A18161" s="38" t="s">
        <v>260</v>
      </c>
      <c r="B18161" s="15">
        <v>543950</v>
      </c>
      <c r="C18161" s="15">
        <v>13376904</v>
      </c>
    </row>
    <row r="18162" spans="1:3" x14ac:dyDescent="0.3">
      <c r="A18162" s="38" t="s">
        <v>262</v>
      </c>
      <c r="B18162" s="15">
        <v>555846</v>
      </c>
      <c r="C18162" s="15">
        <v>9645813</v>
      </c>
    </row>
    <row r="18163" spans="1:3" x14ac:dyDescent="0.3">
      <c r="A18163" s="38" t="s">
        <v>263</v>
      </c>
      <c r="B18163" s="15">
        <v>583900</v>
      </c>
      <c r="C18163" s="15">
        <v>13291082</v>
      </c>
    </row>
    <row r="18164" spans="1:3" x14ac:dyDescent="0.3">
      <c r="A18164" s="35" t="s">
        <v>272</v>
      </c>
      <c r="B18164" s="15"/>
      <c r="C18164" s="15"/>
    </row>
    <row r="18165" spans="1:3" x14ac:dyDescent="0.3">
      <c r="A18165" s="38" t="s">
        <v>245</v>
      </c>
      <c r="B18165" s="15">
        <v>554700</v>
      </c>
      <c r="C18165" s="15">
        <v>7316393</v>
      </c>
    </row>
    <row r="18166" spans="1:3" x14ac:dyDescent="0.3">
      <c r="A18166" s="38" t="s">
        <v>247</v>
      </c>
      <c r="B18166" s="15">
        <v>516950</v>
      </c>
      <c r="C18166" s="15">
        <v>8349436</v>
      </c>
    </row>
    <row r="18167" spans="1:3" x14ac:dyDescent="0.3">
      <c r="A18167" s="38" t="s">
        <v>249</v>
      </c>
      <c r="B18167" s="15">
        <v>618628</v>
      </c>
      <c r="C18167" s="15">
        <v>15064200</v>
      </c>
    </row>
    <row r="18168" spans="1:3" x14ac:dyDescent="0.3">
      <c r="A18168" s="38" t="s">
        <v>251</v>
      </c>
      <c r="B18168" s="15">
        <v>578671</v>
      </c>
      <c r="C18168" s="15">
        <v>12446795</v>
      </c>
    </row>
    <row r="18169" spans="1:3" x14ac:dyDescent="0.3">
      <c r="A18169" s="38" t="s">
        <v>254</v>
      </c>
      <c r="B18169" s="15">
        <v>605939</v>
      </c>
      <c r="C18169" s="15">
        <v>14882490</v>
      </c>
    </row>
    <row r="18170" spans="1:3" x14ac:dyDescent="0.3">
      <c r="A18170" s="38" t="s">
        <v>257</v>
      </c>
      <c r="B18170" s="15">
        <v>594260</v>
      </c>
      <c r="C18170" s="15">
        <v>19147623</v>
      </c>
    </row>
    <row r="18171" spans="1:3" x14ac:dyDescent="0.3">
      <c r="A18171" s="38" t="s">
        <v>252</v>
      </c>
      <c r="B18171" s="15">
        <v>611975</v>
      </c>
      <c r="C18171" s="15">
        <v>13893590</v>
      </c>
    </row>
    <row r="18172" spans="1:3" x14ac:dyDescent="0.3">
      <c r="A18172" s="38" t="s">
        <v>255</v>
      </c>
      <c r="B18172" s="15">
        <v>571950</v>
      </c>
      <c r="C18172" s="15">
        <v>14300510</v>
      </c>
    </row>
    <row r="18173" spans="1:3" x14ac:dyDescent="0.3">
      <c r="A18173" s="38" t="s">
        <v>258</v>
      </c>
      <c r="B18173" s="15">
        <v>489900</v>
      </c>
      <c r="C18173" s="15">
        <v>12145035</v>
      </c>
    </row>
    <row r="18174" spans="1:3" x14ac:dyDescent="0.3">
      <c r="A18174" s="38" t="s">
        <v>260</v>
      </c>
      <c r="B18174" s="15">
        <v>575000</v>
      </c>
      <c r="C18174" s="15">
        <v>10336270</v>
      </c>
    </row>
    <row r="18175" spans="1:3" x14ac:dyDescent="0.3">
      <c r="A18175" s="38" t="s">
        <v>262</v>
      </c>
      <c r="B18175" s="15">
        <v>275000</v>
      </c>
      <c r="C18175" s="15">
        <v>9642952</v>
      </c>
    </row>
    <row r="18176" spans="1:3" x14ac:dyDescent="0.3">
      <c r="A18176" s="38" t="s">
        <v>263</v>
      </c>
      <c r="B18176" s="15">
        <v>487200</v>
      </c>
      <c r="C18176" s="15">
        <v>10594910</v>
      </c>
    </row>
    <row r="18177" spans="1:3" x14ac:dyDescent="0.3">
      <c r="A18177" s="35" t="s">
        <v>273</v>
      </c>
      <c r="B18177" s="15"/>
      <c r="C18177" s="15"/>
    </row>
    <row r="18178" spans="1:3" x14ac:dyDescent="0.3">
      <c r="A18178" s="38" t="s">
        <v>245</v>
      </c>
      <c r="B18178" s="15">
        <v>572916</v>
      </c>
      <c r="C18178" s="15">
        <v>7267046</v>
      </c>
    </row>
    <row r="18179" spans="1:3" x14ac:dyDescent="0.3">
      <c r="A18179" s="38" t="s">
        <v>247</v>
      </c>
      <c r="B18179" s="15">
        <v>563535</v>
      </c>
      <c r="C18179" s="15">
        <v>6272502</v>
      </c>
    </row>
    <row r="18180" spans="1:3" x14ac:dyDescent="0.3">
      <c r="A18180" s="38" t="s">
        <v>249</v>
      </c>
      <c r="B18180" s="15">
        <v>627850</v>
      </c>
      <c r="C18180" s="15">
        <v>15459760</v>
      </c>
    </row>
    <row r="18181" spans="1:3" x14ac:dyDescent="0.3">
      <c r="A18181" s="38" t="s">
        <v>251</v>
      </c>
      <c r="B18181" s="15">
        <v>603316</v>
      </c>
      <c r="C18181" s="15">
        <v>12101901</v>
      </c>
    </row>
    <row r="18182" spans="1:3" x14ac:dyDescent="0.3">
      <c r="A18182" s="38" t="s">
        <v>254</v>
      </c>
      <c r="B18182" s="15">
        <v>659605</v>
      </c>
      <c r="C18182" s="15">
        <v>11062482</v>
      </c>
    </row>
    <row r="18183" spans="1:3" x14ac:dyDescent="0.3">
      <c r="A18183" s="38" t="s">
        <v>257</v>
      </c>
      <c r="B18183" s="15">
        <v>647733</v>
      </c>
      <c r="C18183" s="15">
        <v>17819304</v>
      </c>
    </row>
    <row r="18184" spans="1:3" x14ac:dyDescent="0.3">
      <c r="A18184" s="38" t="s">
        <v>252</v>
      </c>
      <c r="B18184" s="15">
        <v>648152</v>
      </c>
      <c r="C18184" s="15">
        <v>17492507</v>
      </c>
    </row>
    <row r="18185" spans="1:3" x14ac:dyDescent="0.3">
      <c r="A18185" s="38" t="s">
        <v>255</v>
      </c>
      <c r="B18185" s="15">
        <v>659950</v>
      </c>
      <c r="C18185" s="15">
        <v>19366484</v>
      </c>
    </row>
    <row r="18186" spans="1:3" x14ac:dyDescent="0.3">
      <c r="A18186" s="38" t="s">
        <v>258</v>
      </c>
      <c r="B18186" s="15">
        <v>638606</v>
      </c>
      <c r="C18186" s="15">
        <v>16841405</v>
      </c>
    </row>
    <row r="18187" spans="1:3" x14ac:dyDescent="0.3">
      <c r="A18187" s="38" t="s">
        <v>260</v>
      </c>
      <c r="B18187" s="15">
        <v>657400</v>
      </c>
      <c r="C18187" s="15">
        <v>20261651</v>
      </c>
    </row>
    <row r="18188" spans="1:3" x14ac:dyDescent="0.3">
      <c r="A18188" s="38" t="s">
        <v>262</v>
      </c>
      <c r="B18188" s="15">
        <v>671122</v>
      </c>
      <c r="C18188" s="15">
        <v>14198301</v>
      </c>
    </row>
    <row r="18189" spans="1:3" x14ac:dyDescent="0.3">
      <c r="A18189" s="38" t="s">
        <v>263</v>
      </c>
      <c r="B18189" s="15">
        <v>651344</v>
      </c>
      <c r="C18189" s="15">
        <v>11838747</v>
      </c>
    </row>
    <row r="18190" spans="1:3" x14ac:dyDescent="0.3">
      <c r="A18190" s="35" t="s">
        <v>274</v>
      </c>
      <c r="B18190" s="15"/>
      <c r="C18190" s="15"/>
    </row>
    <row r="18191" spans="1:3" x14ac:dyDescent="0.3">
      <c r="A18191" s="38" t="s">
        <v>245</v>
      </c>
      <c r="B18191" s="15">
        <v>700494</v>
      </c>
      <c r="C18191" s="15">
        <v>12417812</v>
      </c>
    </row>
    <row r="18192" spans="1:3" x14ac:dyDescent="0.3">
      <c r="A18192" s="38" t="s">
        <v>247</v>
      </c>
      <c r="B18192" s="15">
        <v>665401</v>
      </c>
      <c r="C18192" s="15">
        <v>11700614</v>
      </c>
    </row>
    <row r="18193" spans="1:3" x14ac:dyDescent="0.3">
      <c r="A18193" s="38" t="s">
        <v>249</v>
      </c>
      <c r="B18193" s="15">
        <v>599750</v>
      </c>
      <c r="C18193" s="15">
        <v>10619298</v>
      </c>
    </row>
    <row r="18194" spans="1:3" x14ac:dyDescent="0.3">
      <c r="A18194" s="38" t="s">
        <v>251</v>
      </c>
      <c r="B18194" s="15">
        <v>618559</v>
      </c>
      <c r="C18194" s="15">
        <v>17414120</v>
      </c>
    </row>
    <row r="18195" spans="1:3" x14ac:dyDescent="0.3">
      <c r="A18195" s="38" t="s">
        <v>254</v>
      </c>
      <c r="B18195" s="15">
        <v>690057</v>
      </c>
      <c r="C18195" s="15">
        <v>20246871</v>
      </c>
    </row>
    <row r="18196" spans="1:3" x14ac:dyDescent="0.3">
      <c r="A18196" s="38" t="s">
        <v>257</v>
      </c>
      <c r="B18196" s="15">
        <v>730500</v>
      </c>
      <c r="C18196" s="15">
        <v>24033038</v>
      </c>
    </row>
    <row r="18197" spans="1:3" x14ac:dyDescent="0.3">
      <c r="A18197" s="38" t="s">
        <v>252</v>
      </c>
      <c r="B18197" s="15">
        <v>742550</v>
      </c>
      <c r="C18197" s="15">
        <v>18900238</v>
      </c>
    </row>
    <row r="18198" spans="1:3" x14ac:dyDescent="0.3">
      <c r="A18198" s="38" t="s">
        <v>255</v>
      </c>
      <c r="B18198" s="15">
        <v>752394</v>
      </c>
      <c r="C18198" s="15">
        <v>16905532</v>
      </c>
    </row>
    <row r="18199" spans="1:3" x14ac:dyDescent="0.3">
      <c r="A18199" s="38" t="s">
        <v>258</v>
      </c>
      <c r="B18199" s="15">
        <v>781150</v>
      </c>
      <c r="C18199" s="15">
        <v>20497005</v>
      </c>
    </row>
    <row r="18200" spans="1:3" x14ac:dyDescent="0.3">
      <c r="A18200" s="38" t="s">
        <v>260</v>
      </c>
      <c r="B18200" s="15">
        <v>702768</v>
      </c>
      <c r="C18200" s="15">
        <v>18723638</v>
      </c>
    </row>
    <row r="18201" spans="1:3" x14ac:dyDescent="0.3">
      <c r="A18201" s="38" t="s">
        <v>262</v>
      </c>
      <c r="B18201" s="15">
        <v>762411</v>
      </c>
      <c r="C18201" s="15">
        <v>12138043</v>
      </c>
    </row>
    <row r="18202" spans="1:3" x14ac:dyDescent="0.3">
      <c r="A18202" s="38" t="s">
        <v>263</v>
      </c>
      <c r="B18202" s="15">
        <v>734975</v>
      </c>
      <c r="C18202" s="15">
        <v>15083920</v>
      </c>
    </row>
    <row r="18203" spans="1:3" x14ac:dyDescent="0.3">
      <c r="A18203" s="35" t="s">
        <v>275</v>
      </c>
      <c r="B18203" s="15"/>
      <c r="C18203" s="15"/>
    </row>
    <row r="18204" spans="1:3" x14ac:dyDescent="0.3">
      <c r="A18204" s="38" t="s">
        <v>245</v>
      </c>
      <c r="B18204" s="15">
        <v>742944</v>
      </c>
      <c r="C18204" s="15">
        <v>12012958</v>
      </c>
    </row>
    <row r="18205" spans="1:3" x14ac:dyDescent="0.3">
      <c r="A18205" s="38" t="s">
        <v>247</v>
      </c>
      <c r="B18205" s="15">
        <v>767500</v>
      </c>
      <c r="C18205" s="15">
        <v>7986376</v>
      </c>
    </row>
    <row r="18206" spans="1:3" x14ac:dyDescent="0.3">
      <c r="A18206" s="38" t="s">
        <v>249</v>
      </c>
      <c r="B18206" s="15">
        <v>764500</v>
      </c>
      <c r="C18206" s="15">
        <v>12547132</v>
      </c>
    </row>
    <row r="18207" spans="1:3" x14ac:dyDescent="0.3">
      <c r="A18207" s="38" t="s">
        <v>251</v>
      </c>
      <c r="B18207" s="15">
        <v>377350</v>
      </c>
      <c r="C18207" s="15">
        <v>11429746</v>
      </c>
    </row>
    <row r="18208" spans="1:3" x14ac:dyDescent="0.3">
      <c r="A18208" s="38" t="s">
        <v>254</v>
      </c>
      <c r="B18208" s="15">
        <v>869495</v>
      </c>
      <c r="C18208" s="15">
        <v>20999862</v>
      </c>
    </row>
    <row r="18209" spans="1:3" x14ac:dyDescent="0.3">
      <c r="A18209" s="38" t="s">
        <v>257</v>
      </c>
      <c r="B18209" s="15">
        <v>824750</v>
      </c>
      <c r="C18209" s="15">
        <v>24099151</v>
      </c>
    </row>
    <row r="18210" spans="1:3" x14ac:dyDescent="0.3">
      <c r="A18210" s="38" t="s">
        <v>252</v>
      </c>
      <c r="B18210" s="15">
        <v>780000</v>
      </c>
      <c r="C18210" s="15">
        <v>16470671</v>
      </c>
    </row>
    <row r="18211" spans="1:3" x14ac:dyDescent="0.3">
      <c r="A18211" s="38" t="s">
        <v>255</v>
      </c>
      <c r="B18211" s="15">
        <v>744999</v>
      </c>
      <c r="C18211" s="15">
        <v>23123324</v>
      </c>
    </row>
    <row r="18212" spans="1:3" x14ac:dyDescent="0.3">
      <c r="A18212" s="38" t="s">
        <v>258</v>
      </c>
      <c r="B18212" s="15">
        <v>802000</v>
      </c>
      <c r="C18212" s="15">
        <v>14614332</v>
      </c>
    </row>
    <row r="18213" spans="1:3" x14ac:dyDescent="0.3">
      <c r="A18213" s="38" t="s">
        <v>260</v>
      </c>
      <c r="B18213" s="15">
        <v>819995</v>
      </c>
      <c r="C18213" s="15">
        <v>15903636</v>
      </c>
    </row>
    <row r="18214" spans="1:3" x14ac:dyDescent="0.3">
      <c r="A18214" s="38" t="s">
        <v>262</v>
      </c>
      <c r="B18214" s="15">
        <v>782535</v>
      </c>
      <c r="C18214" s="15">
        <v>12970568</v>
      </c>
    </row>
    <row r="18215" spans="1:3" x14ac:dyDescent="0.3">
      <c r="A18215" s="14">
        <v>142</v>
      </c>
      <c r="B18215" s="15">
        <v>106462826</v>
      </c>
      <c r="C18215" s="15">
        <v>948698681</v>
      </c>
    </row>
    <row r="18216" spans="1:3" x14ac:dyDescent="0.3">
      <c r="A18216" s="35" t="s">
        <v>259</v>
      </c>
      <c r="B18216" s="15"/>
      <c r="C18216" s="15"/>
    </row>
    <row r="18217" spans="1:3" x14ac:dyDescent="0.3">
      <c r="A18217" s="38" t="s">
        <v>245</v>
      </c>
      <c r="B18217" s="15">
        <v>477000</v>
      </c>
      <c r="C18217" s="15">
        <v>3616000</v>
      </c>
    </row>
    <row r="18218" spans="1:3" x14ac:dyDescent="0.3">
      <c r="A18218" s="38" t="s">
        <v>247</v>
      </c>
      <c r="B18218" s="15">
        <v>387000</v>
      </c>
      <c r="C18218" s="15">
        <v>2664450</v>
      </c>
    </row>
    <row r="18219" spans="1:3" x14ac:dyDescent="0.3">
      <c r="A18219" s="38" t="s">
        <v>249</v>
      </c>
      <c r="B18219" s="15">
        <v>449825</v>
      </c>
      <c r="C18219" s="15">
        <v>5097566</v>
      </c>
    </row>
    <row r="18220" spans="1:3" x14ac:dyDescent="0.3">
      <c r="A18220" s="38" t="s">
        <v>251</v>
      </c>
      <c r="B18220" s="15">
        <v>423000</v>
      </c>
      <c r="C18220" s="15">
        <v>5870345</v>
      </c>
    </row>
    <row r="18221" spans="1:3" x14ac:dyDescent="0.3">
      <c r="A18221" s="38" t="s">
        <v>254</v>
      </c>
      <c r="B18221" s="15">
        <v>497475</v>
      </c>
      <c r="C18221" s="15">
        <v>4753275</v>
      </c>
    </row>
    <row r="18222" spans="1:3" x14ac:dyDescent="0.3">
      <c r="A18222" s="38" t="s">
        <v>257</v>
      </c>
      <c r="B18222" s="15">
        <v>418950</v>
      </c>
      <c r="C18222" s="15">
        <v>4016650</v>
      </c>
    </row>
    <row r="18223" spans="1:3" x14ac:dyDescent="0.3">
      <c r="A18223" s="38" t="s">
        <v>252</v>
      </c>
      <c r="B18223" s="15">
        <v>419500</v>
      </c>
      <c r="C18223" s="15">
        <v>6190000</v>
      </c>
    </row>
    <row r="18224" spans="1:3" x14ac:dyDescent="0.3">
      <c r="A18224" s="38" t="s">
        <v>255</v>
      </c>
      <c r="B18224" s="15">
        <v>493250</v>
      </c>
      <c r="C18224" s="15">
        <v>7494654</v>
      </c>
    </row>
    <row r="18225" spans="1:3" x14ac:dyDescent="0.3">
      <c r="A18225" s="38" t="s">
        <v>258</v>
      </c>
      <c r="B18225" s="15">
        <v>521475</v>
      </c>
      <c r="C18225" s="15">
        <v>5919200</v>
      </c>
    </row>
    <row r="18226" spans="1:3" x14ac:dyDescent="0.3">
      <c r="A18226" s="38" t="s">
        <v>260</v>
      </c>
      <c r="B18226" s="15">
        <v>437975</v>
      </c>
      <c r="C18226" s="15">
        <v>5345630</v>
      </c>
    </row>
    <row r="18227" spans="1:3" x14ac:dyDescent="0.3">
      <c r="A18227" s="38" t="s">
        <v>262</v>
      </c>
      <c r="B18227" s="15">
        <v>455000</v>
      </c>
      <c r="C18227" s="15">
        <v>5463650</v>
      </c>
    </row>
    <row r="18228" spans="1:3" x14ac:dyDescent="0.3">
      <c r="A18228" s="38" t="s">
        <v>263</v>
      </c>
      <c r="B18228" s="15">
        <v>497400</v>
      </c>
      <c r="C18228" s="15">
        <v>4190549</v>
      </c>
    </row>
    <row r="18229" spans="1:3" x14ac:dyDescent="0.3">
      <c r="A18229" s="35" t="s">
        <v>265</v>
      </c>
      <c r="B18229" s="15"/>
      <c r="C18229" s="15"/>
    </row>
    <row r="18230" spans="1:3" x14ac:dyDescent="0.3">
      <c r="A18230" s="38" t="s">
        <v>245</v>
      </c>
      <c r="B18230" s="15">
        <v>449650</v>
      </c>
      <c r="C18230" s="15">
        <v>2797160</v>
      </c>
    </row>
    <row r="18231" spans="1:3" x14ac:dyDescent="0.3">
      <c r="A18231" s="38" t="s">
        <v>247</v>
      </c>
      <c r="B18231" s="15">
        <v>474500</v>
      </c>
      <c r="C18231" s="15">
        <v>3326180</v>
      </c>
    </row>
    <row r="18232" spans="1:3" x14ac:dyDescent="0.3">
      <c r="A18232" s="38" t="s">
        <v>249</v>
      </c>
      <c r="B18232" s="15">
        <v>472950</v>
      </c>
      <c r="C18232" s="15">
        <v>6111907</v>
      </c>
    </row>
    <row r="18233" spans="1:3" x14ac:dyDescent="0.3">
      <c r="A18233" s="38" t="s">
        <v>251</v>
      </c>
      <c r="B18233" s="15">
        <v>537000</v>
      </c>
      <c r="C18233" s="15">
        <v>7187045</v>
      </c>
    </row>
    <row r="18234" spans="1:3" x14ac:dyDescent="0.3">
      <c r="A18234" s="38" t="s">
        <v>254</v>
      </c>
      <c r="B18234" s="15">
        <v>538974</v>
      </c>
      <c r="C18234" s="15">
        <v>7447651</v>
      </c>
    </row>
    <row r="18235" spans="1:3" x14ac:dyDescent="0.3">
      <c r="A18235" s="38" t="s">
        <v>257</v>
      </c>
      <c r="B18235" s="15">
        <v>533000</v>
      </c>
      <c r="C18235" s="15">
        <v>12143077</v>
      </c>
    </row>
    <row r="18236" spans="1:3" x14ac:dyDescent="0.3">
      <c r="A18236" s="38" t="s">
        <v>252</v>
      </c>
      <c r="B18236" s="15">
        <v>538500</v>
      </c>
      <c r="C18236" s="15">
        <v>5437851</v>
      </c>
    </row>
    <row r="18237" spans="1:3" x14ac:dyDescent="0.3">
      <c r="A18237" s="38" t="s">
        <v>255</v>
      </c>
      <c r="B18237" s="15">
        <v>492200</v>
      </c>
      <c r="C18237" s="15">
        <v>6880919</v>
      </c>
    </row>
    <row r="18238" spans="1:3" x14ac:dyDescent="0.3">
      <c r="A18238" s="38" t="s">
        <v>258</v>
      </c>
      <c r="B18238" s="15">
        <v>675450</v>
      </c>
      <c r="C18238" s="15">
        <v>7946485</v>
      </c>
    </row>
    <row r="18239" spans="1:3" x14ac:dyDescent="0.3">
      <c r="A18239" s="38" t="s">
        <v>260</v>
      </c>
      <c r="B18239" s="15">
        <v>550250</v>
      </c>
      <c r="C18239" s="15">
        <v>5975275</v>
      </c>
    </row>
    <row r="18240" spans="1:3" x14ac:dyDescent="0.3">
      <c r="A18240" s="38" t="s">
        <v>262</v>
      </c>
      <c r="B18240" s="15">
        <v>616950</v>
      </c>
      <c r="C18240" s="15">
        <v>5036994</v>
      </c>
    </row>
    <row r="18241" spans="1:3" x14ac:dyDescent="0.3">
      <c r="A18241" s="38" t="s">
        <v>263</v>
      </c>
      <c r="B18241" s="15">
        <v>497500</v>
      </c>
      <c r="C18241" s="15">
        <v>4778500</v>
      </c>
    </row>
    <row r="18242" spans="1:3" x14ac:dyDescent="0.3">
      <c r="A18242" s="35" t="s">
        <v>244</v>
      </c>
      <c r="B18242" s="15"/>
      <c r="C18242" s="15"/>
    </row>
    <row r="18243" spans="1:3" x14ac:dyDescent="0.3">
      <c r="A18243" s="38" t="s">
        <v>245</v>
      </c>
      <c r="B18243" s="15">
        <v>521500</v>
      </c>
      <c r="C18243" s="15">
        <v>3005435</v>
      </c>
    </row>
    <row r="18244" spans="1:3" x14ac:dyDescent="0.3">
      <c r="A18244" s="38" t="s">
        <v>247</v>
      </c>
      <c r="B18244" s="15">
        <v>503450</v>
      </c>
      <c r="C18244" s="15">
        <v>3349100</v>
      </c>
    </row>
    <row r="18245" spans="1:3" x14ac:dyDescent="0.3">
      <c r="A18245" s="38" t="s">
        <v>249</v>
      </c>
      <c r="B18245" s="15">
        <v>620623</v>
      </c>
      <c r="C18245" s="15">
        <v>5580395</v>
      </c>
    </row>
    <row r="18246" spans="1:3" x14ac:dyDescent="0.3">
      <c r="A18246" s="38" t="s">
        <v>251</v>
      </c>
      <c r="B18246" s="15">
        <v>567000</v>
      </c>
      <c r="C18246" s="15">
        <v>8230449</v>
      </c>
    </row>
    <row r="18247" spans="1:3" x14ac:dyDescent="0.3">
      <c r="A18247" s="38" t="s">
        <v>254</v>
      </c>
      <c r="B18247" s="15">
        <v>650475</v>
      </c>
      <c r="C18247" s="15">
        <v>7616550</v>
      </c>
    </row>
    <row r="18248" spans="1:3" x14ac:dyDescent="0.3">
      <c r="A18248" s="38" t="s">
        <v>257</v>
      </c>
      <c r="B18248" s="15">
        <v>657900</v>
      </c>
      <c r="C18248" s="15">
        <v>10370935</v>
      </c>
    </row>
    <row r="18249" spans="1:3" x14ac:dyDescent="0.3">
      <c r="A18249" s="38" t="s">
        <v>252</v>
      </c>
      <c r="B18249" s="15">
        <v>699250</v>
      </c>
      <c r="C18249" s="15">
        <v>10088229</v>
      </c>
    </row>
    <row r="18250" spans="1:3" x14ac:dyDescent="0.3">
      <c r="A18250" s="38" t="s">
        <v>255</v>
      </c>
      <c r="B18250" s="15">
        <v>648700</v>
      </c>
      <c r="C18250" s="15">
        <v>8583149</v>
      </c>
    </row>
    <row r="18251" spans="1:3" x14ac:dyDescent="0.3">
      <c r="A18251" s="38" t="s">
        <v>258</v>
      </c>
      <c r="B18251" s="15">
        <v>590000</v>
      </c>
      <c r="C18251" s="15">
        <v>4995100</v>
      </c>
    </row>
    <row r="18252" spans="1:3" x14ac:dyDescent="0.3">
      <c r="A18252" s="38" t="s">
        <v>260</v>
      </c>
      <c r="B18252" s="15">
        <v>668750</v>
      </c>
      <c r="C18252" s="15">
        <v>5600850</v>
      </c>
    </row>
    <row r="18253" spans="1:3" x14ac:dyDescent="0.3">
      <c r="A18253" s="38" t="s">
        <v>262</v>
      </c>
      <c r="B18253" s="15">
        <v>657850</v>
      </c>
      <c r="C18253" s="15">
        <v>4668199</v>
      </c>
    </row>
    <row r="18254" spans="1:3" x14ac:dyDescent="0.3">
      <c r="A18254" s="38" t="s">
        <v>263</v>
      </c>
      <c r="B18254" s="15">
        <v>541500</v>
      </c>
      <c r="C18254" s="15">
        <v>3693820</v>
      </c>
    </row>
    <row r="18255" spans="1:3" x14ac:dyDescent="0.3">
      <c r="A18255" s="35" t="s">
        <v>256</v>
      </c>
      <c r="B18255" s="15"/>
      <c r="C18255" s="15"/>
    </row>
    <row r="18256" spans="1:3" x14ac:dyDescent="0.3">
      <c r="A18256" s="38" t="s">
        <v>245</v>
      </c>
      <c r="B18256" s="15">
        <v>626450</v>
      </c>
      <c r="C18256" s="15">
        <v>2620603</v>
      </c>
    </row>
    <row r="18257" spans="1:3" x14ac:dyDescent="0.3">
      <c r="A18257" s="38" t="s">
        <v>247</v>
      </c>
      <c r="B18257" s="15">
        <v>676218</v>
      </c>
      <c r="C18257" s="15">
        <v>4635868</v>
      </c>
    </row>
    <row r="18258" spans="1:3" x14ac:dyDescent="0.3">
      <c r="A18258" s="38" t="s">
        <v>249</v>
      </c>
      <c r="B18258" s="15">
        <v>585500</v>
      </c>
      <c r="C18258" s="15">
        <v>5577380</v>
      </c>
    </row>
    <row r="18259" spans="1:3" x14ac:dyDescent="0.3">
      <c r="A18259" s="38" t="s">
        <v>251</v>
      </c>
      <c r="B18259" s="15">
        <v>499000</v>
      </c>
      <c r="C18259" s="15">
        <v>4313400</v>
      </c>
    </row>
    <row r="18260" spans="1:3" x14ac:dyDescent="0.3">
      <c r="A18260" s="38" t="s">
        <v>254</v>
      </c>
      <c r="B18260" s="15">
        <v>602475</v>
      </c>
      <c r="C18260" s="15">
        <v>5314492</v>
      </c>
    </row>
    <row r="18261" spans="1:3" x14ac:dyDescent="0.3">
      <c r="A18261" s="38" t="s">
        <v>257</v>
      </c>
      <c r="B18261" s="15">
        <v>667000</v>
      </c>
      <c r="C18261" s="15">
        <v>5253907</v>
      </c>
    </row>
    <row r="18262" spans="1:3" x14ac:dyDescent="0.3">
      <c r="A18262" s="38" t="s">
        <v>252</v>
      </c>
      <c r="B18262" s="15">
        <v>551575</v>
      </c>
      <c r="C18262" s="15">
        <v>7106400</v>
      </c>
    </row>
    <row r="18263" spans="1:3" x14ac:dyDescent="0.3">
      <c r="A18263" s="38" t="s">
        <v>255</v>
      </c>
      <c r="B18263" s="15">
        <v>572400</v>
      </c>
      <c r="C18263" s="15">
        <v>6035400</v>
      </c>
    </row>
    <row r="18264" spans="1:3" x14ac:dyDescent="0.3">
      <c r="A18264" s="38" t="s">
        <v>258</v>
      </c>
      <c r="B18264" s="15">
        <v>693000</v>
      </c>
      <c r="C18264" s="15">
        <v>2374950</v>
      </c>
    </row>
    <row r="18265" spans="1:3" x14ac:dyDescent="0.3">
      <c r="A18265" s="38" t="s">
        <v>260</v>
      </c>
      <c r="B18265" s="15">
        <v>530500</v>
      </c>
      <c r="C18265" s="15">
        <v>3394900</v>
      </c>
    </row>
    <row r="18266" spans="1:3" x14ac:dyDescent="0.3">
      <c r="A18266" s="38" t="s">
        <v>262</v>
      </c>
      <c r="B18266" s="15">
        <v>535625</v>
      </c>
      <c r="C18266" s="15">
        <v>1775250</v>
      </c>
    </row>
    <row r="18267" spans="1:3" x14ac:dyDescent="0.3">
      <c r="A18267" s="38" t="s">
        <v>263</v>
      </c>
      <c r="B18267" s="15">
        <v>649000</v>
      </c>
      <c r="C18267" s="15">
        <v>1934277</v>
      </c>
    </row>
    <row r="18268" spans="1:3" x14ac:dyDescent="0.3">
      <c r="A18268" s="35" t="s">
        <v>261</v>
      </c>
      <c r="B18268" s="15"/>
      <c r="C18268" s="15"/>
    </row>
    <row r="18269" spans="1:3" x14ac:dyDescent="0.3">
      <c r="A18269" s="38" t="s">
        <v>245</v>
      </c>
      <c r="B18269" s="15">
        <v>599000</v>
      </c>
      <c r="C18269" s="15">
        <v>3182300</v>
      </c>
    </row>
    <row r="18270" spans="1:3" x14ac:dyDescent="0.3">
      <c r="A18270" s="38" t="s">
        <v>247</v>
      </c>
      <c r="B18270" s="15">
        <v>565600</v>
      </c>
      <c r="C18270" s="15">
        <v>2176650</v>
      </c>
    </row>
    <row r="18271" spans="1:3" x14ac:dyDescent="0.3">
      <c r="A18271" s="38" t="s">
        <v>249</v>
      </c>
      <c r="B18271" s="15">
        <v>513000</v>
      </c>
      <c r="C18271" s="15">
        <v>3207000</v>
      </c>
    </row>
    <row r="18272" spans="1:3" x14ac:dyDescent="0.3">
      <c r="A18272" s="38" t="s">
        <v>251</v>
      </c>
      <c r="B18272" s="15">
        <v>750500</v>
      </c>
      <c r="C18272" s="15">
        <v>5107999</v>
      </c>
    </row>
    <row r="18273" spans="1:3" x14ac:dyDescent="0.3">
      <c r="A18273" s="38" t="s">
        <v>254</v>
      </c>
      <c r="B18273" s="15">
        <v>733250</v>
      </c>
      <c r="C18273" s="15">
        <v>4549625</v>
      </c>
    </row>
    <row r="18274" spans="1:3" x14ac:dyDescent="0.3">
      <c r="A18274" s="38" t="s">
        <v>257</v>
      </c>
      <c r="B18274" s="15">
        <v>689300</v>
      </c>
      <c r="C18274" s="15">
        <v>2804820</v>
      </c>
    </row>
    <row r="18275" spans="1:3" x14ac:dyDescent="0.3">
      <c r="A18275" s="38" t="s">
        <v>252</v>
      </c>
      <c r="B18275" s="15">
        <v>462000</v>
      </c>
      <c r="C18275" s="15">
        <v>5067294</v>
      </c>
    </row>
    <row r="18276" spans="1:3" x14ac:dyDescent="0.3">
      <c r="A18276" s="38" t="s">
        <v>255</v>
      </c>
      <c r="B18276" s="15">
        <v>522475</v>
      </c>
      <c r="C18276" s="15">
        <v>2186450</v>
      </c>
    </row>
    <row r="18277" spans="1:3" x14ac:dyDescent="0.3">
      <c r="A18277" s="38" t="s">
        <v>258</v>
      </c>
      <c r="B18277" s="15">
        <v>594950</v>
      </c>
      <c r="C18277" s="15">
        <v>5227400</v>
      </c>
    </row>
    <row r="18278" spans="1:3" x14ac:dyDescent="0.3">
      <c r="A18278" s="38" t="s">
        <v>260</v>
      </c>
      <c r="B18278" s="15">
        <v>508500</v>
      </c>
      <c r="C18278" s="15">
        <v>1908100</v>
      </c>
    </row>
    <row r="18279" spans="1:3" x14ac:dyDescent="0.3">
      <c r="A18279" s="38" t="s">
        <v>262</v>
      </c>
      <c r="B18279" s="15">
        <v>368500</v>
      </c>
      <c r="C18279" s="15">
        <v>737000</v>
      </c>
    </row>
    <row r="18280" spans="1:3" x14ac:dyDescent="0.3">
      <c r="A18280" s="38" t="s">
        <v>263</v>
      </c>
      <c r="B18280" s="15">
        <v>189950</v>
      </c>
      <c r="C18280" s="15">
        <v>1213300</v>
      </c>
    </row>
    <row r="18281" spans="1:3" x14ac:dyDescent="0.3">
      <c r="A18281" s="35" t="s">
        <v>264</v>
      </c>
      <c r="B18281" s="15"/>
      <c r="C18281" s="15"/>
    </row>
    <row r="18282" spans="1:3" x14ac:dyDescent="0.3">
      <c r="A18282" s="38" t="s">
        <v>245</v>
      </c>
      <c r="B18282" s="15">
        <v>432000</v>
      </c>
      <c r="C18282" s="15">
        <v>2454700</v>
      </c>
    </row>
    <row r="18283" spans="1:3" x14ac:dyDescent="0.3">
      <c r="A18283" s="38" t="s">
        <v>247</v>
      </c>
      <c r="B18283" s="15">
        <v>535750</v>
      </c>
      <c r="C18283" s="15">
        <v>1444500</v>
      </c>
    </row>
    <row r="18284" spans="1:3" x14ac:dyDescent="0.3">
      <c r="A18284" s="38" t="s">
        <v>249</v>
      </c>
      <c r="B18284" s="15">
        <v>516000</v>
      </c>
      <c r="C18284" s="15">
        <v>1623000</v>
      </c>
    </row>
    <row r="18285" spans="1:3" x14ac:dyDescent="0.3">
      <c r="A18285" s="38" t="s">
        <v>251</v>
      </c>
      <c r="B18285" s="15">
        <v>485800</v>
      </c>
      <c r="C18285" s="15">
        <v>3008250</v>
      </c>
    </row>
    <row r="18286" spans="1:3" x14ac:dyDescent="0.3">
      <c r="A18286" s="38" t="s">
        <v>254</v>
      </c>
      <c r="B18286" s="15">
        <v>463750</v>
      </c>
      <c r="C18286" s="15">
        <v>2250400</v>
      </c>
    </row>
    <row r="18287" spans="1:3" x14ac:dyDescent="0.3">
      <c r="A18287" s="38" t="s">
        <v>257</v>
      </c>
      <c r="B18287" s="15">
        <v>548950</v>
      </c>
      <c r="C18287" s="15">
        <v>4402900</v>
      </c>
    </row>
    <row r="18288" spans="1:3" x14ac:dyDescent="0.3">
      <c r="A18288" s="38" t="s">
        <v>252</v>
      </c>
      <c r="B18288" s="15">
        <v>453000</v>
      </c>
      <c r="C18288" s="15">
        <v>5152100</v>
      </c>
    </row>
    <row r="18289" spans="1:3" x14ac:dyDescent="0.3">
      <c r="A18289" s="38" t="s">
        <v>255</v>
      </c>
      <c r="B18289" s="15">
        <v>583500</v>
      </c>
      <c r="C18289" s="15">
        <v>4290650</v>
      </c>
    </row>
    <row r="18290" spans="1:3" x14ac:dyDescent="0.3">
      <c r="A18290" s="38" t="s">
        <v>258</v>
      </c>
      <c r="B18290" s="15">
        <v>479500</v>
      </c>
      <c r="C18290" s="15">
        <v>3018750</v>
      </c>
    </row>
    <row r="18291" spans="1:3" x14ac:dyDescent="0.3">
      <c r="A18291" s="38" t="s">
        <v>260</v>
      </c>
      <c r="B18291" s="15">
        <v>486000</v>
      </c>
      <c r="C18291" s="15">
        <v>3252900</v>
      </c>
    </row>
    <row r="18292" spans="1:3" x14ac:dyDescent="0.3">
      <c r="A18292" s="38" t="s">
        <v>262</v>
      </c>
      <c r="B18292" s="15">
        <v>495500</v>
      </c>
      <c r="C18292" s="15">
        <v>5382850</v>
      </c>
    </row>
    <row r="18293" spans="1:3" x14ac:dyDescent="0.3">
      <c r="A18293" s="38" t="s">
        <v>263</v>
      </c>
      <c r="B18293" s="15">
        <v>560468</v>
      </c>
      <c r="C18293" s="15">
        <v>3312468</v>
      </c>
    </row>
    <row r="18294" spans="1:3" x14ac:dyDescent="0.3">
      <c r="A18294" s="35" t="s">
        <v>266</v>
      </c>
      <c r="B18294" s="15"/>
      <c r="C18294" s="15"/>
    </row>
    <row r="18295" spans="1:3" x14ac:dyDescent="0.3">
      <c r="A18295" s="38" t="s">
        <v>245</v>
      </c>
      <c r="B18295" s="15">
        <v>556900</v>
      </c>
      <c r="C18295" s="15">
        <v>1926900</v>
      </c>
    </row>
    <row r="18296" spans="1:3" x14ac:dyDescent="0.3">
      <c r="A18296" s="38" t="s">
        <v>247</v>
      </c>
      <c r="B18296" s="15">
        <v>550000</v>
      </c>
      <c r="C18296" s="15">
        <v>1732000</v>
      </c>
    </row>
    <row r="18297" spans="1:3" x14ac:dyDescent="0.3">
      <c r="A18297" s="38" t="s">
        <v>249</v>
      </c>
      <c r="B18297" s="15">
        <v>517700</v>
      </c>
      <c r="C18297" s="15">
        <v>4206350</v>
      </c>
    </row>
    <row r="18298" spans="1:3" x14ac:dyDescent="0.3">
      <c r="A18298" s="38" t="s">
        <v>251</v>
      </c>
      <c r="B18298" s="15">
        <v>582000</v>
      </c>
      <c r="C18298" s="15">
        <v>3260900</v>
      </c>
    </row>
    <row r="18299" spans="1:3" x14ac:dyDescent="0.3">
      <c r="A18299" s="38" t="s">
        <v>254</v>
      </c>
      <c r="B18299" s="15">
        <v>619000</v>
      </c>
      <c r="C18299" s="15">
        <v>2315900</v>
      </c>
    </row>
    <row r="18300" spans="1:3" x14ac:dyDescent="0.3">
      <c r="A18300" s="38" t="s">
        <v>257</v>
      </c>
      <c r="B18300" s="15">
        <v>461500</v>
      </c>
      <c r="C18300" s="15">
        <v>2997100</v>
      </c>
    </row>
    <row r="18301" spans="1:3" x14ac:dyDescent="0.3">
      <c r="A18301" s="38" t="s">
        <v>252</v>
      </c>
      <c r="B18301" s="15">
        <v>495000</v>
      </c>
      <c r="C18301" s="15">
        <v>3402868</v>
      </c>
    </row>
    <row r="18302" spans="1:3" x14ac:dyDescent="0.3">
      <c r="A18302" s="38" t="s">
        <v>255</v>
      </c>
      <c r="B18302" s="15">
        <v>530000</v>
      </c>
      <c r="C18302" s="15">
        <v>4880042</v>
      </c>
    </row>
    <row r="18303" spans="1:3" x14ac:dyDescent="0.3">
      <c r="A18303" s="38" t="s">
        <v>258</v>
      </c>
      <c r="B18303" s="15">
        <v>454950</v>
      </c>
      <c r="C18303" s="15">
        <v>3263250</v>
      </c>
    </row>
    <row r="18304" spans="1:3" x14ac:dyDescent="0.3">
      <c r="A18304" s="38" t="s">
        <v>260</v>
      </c>
      <c r="B18304" s="15">
        <v>553750</v>
      </c>
      <c r="C18304" s="15">
        <v>2221500</v>
      </c>
    </row>
    <row r="18305" spans="1:3" x14ac:dyDescent="0.3">
      <c r="A18305" s="38" t="s">
        <v>262</v>
      </c>
      <c r="B18305" s="15">
        <v>242475</v>
      </c>
      <c r="C18305" s="15">
        <v>2498950</v>
      </c>
    </row>
    <row r="18306" spans="1:3" x14ac:dyDescent="0.3">
      <c r="A18306" s="38" t="s">
        <v>263</v>
      </c>
      <c r="B18306" s="15">
        <v>464950</v>
      </c>
      <c r="C18306" s="15">
        <v>2841700</v>
      </c>
    </row>
    <row r="18307" spans="1:3" x14ac:dyDescent="0.3">
      <c r="A18307" s="35" t="s">
        <v>267</v>
      </c>
      <c r="B18307" s="15"/>
      <c r="C18307" s="15"/>
    </row>
    <row r="18308" spans="1:3" x14ac:dyDescent="0.3">
      <c r="A18308" s="38" t="s">
        <v>245</v>
      </c>
      <c r="B18308" s="15">
        <v>428500</v>
      </c>
      <c r="C18308" s="15">
        <v>1578000</v>
      </c>
    </row>
    <row r="18309" spans="1:3" x14ac:dyDescent="0.3">
      <c r="A18309" s="38" t="s">
        <v>247</v>
      </c>
      <c r="B18309" s="15">
        <v>241500</v>
      </c>
      <c r="C18309" s="15">
        <v>757189</v>
      </c>
    </row>
    <row r="18310" spans="1:3" x14ac:dyDescent="0.3">
      <c r="A18310" s="38" t="s">
        <v>249</v>
      </c>
      <c r="B18310" s="15">
        <v>506950</v>
      </c>
      <c r="C18310" s="15">
        <v>4023600</v>
      </c>
    </row>
    <row r="18311" spans="1:3" x14ac:dyDescent="0.3">
      <c r="A18311" s="38" t="s">
        <v>251</v>
      </c>
      <c r="B18311" s="15">
        <v>422950</v>
      </c>
      <c r="C18311" s="15">
        <v>2092850</v>
      </c>
    </row>
    <row r="18312" spans="1:3" x14ac:dyDescent="0.3">
      <c r="A18312" s="38" t="s">
        <v>254</v>
      </c>
      <c r="B18312" s="15">
        <v>449568</v>
      </c>
      <c r="C18312" s="15">
        <v>4004066</v>
      </c>
    </row>
    <row r="18313" spans="1:3" x14ac:dyDescent="0.3">
      <c r="A18313" s="38" t="s">
        <v>257</v>
      </c>
      <c r="B18313" s="15">
        <v>485000</v>
      </c>
      <c r="C18313" s="15">
        <v>1684600</v>
      </c>
    </row>
    <row r="18314" spans="1:3" x14ac:dyDescent="0.3">
      <c r="A18314" s="38" t="s">
        <v>252</v>
      </c>
      <c r="B18314" s="15">
        <v>493000</v>
      </c>
      <c r="C18314" s="15">
        <v>1605450</v>
      </c>
    </row>
    <row r="18315" spans="1:3" x14ac:dyDescent="0.3">
      <c r="A18315" s="38" t="s">
        <v>255</v>
      </c>
      <c r="B18315" s="15">
        <v>507200</v>
      </c>
      <c r="C18315" s="15">
        <v>5443150</v>
      </c>
    </row>
    <row r="18316" spans="1:3" x14ac:dyDescent="0.3">
      <c r="A18316" s="38" t="s">
        <v>258</v>
      </c>
      <c r="B18316" s="15">
        <v>384900</v>
      </c>
      <c r="C18316" s="15">
        <v>2284550</v>
      </c>
    </row>
    <row r="18317" spans="1:3" x14ac:dyDescent="0.3">
      <c r="A18317" s="38" t="s">
        <v>260</v>
      </c>
      <c r="B18317" s="15">
        <v>174400</v>
      </c>
      <c r="C18317" s="15">
        <v>348800</v>
      </c>
    </row>
    <row r="18318" spans="1:3" x14ac:dyDescent="0.3">
      <c r="A18318" s="38" t="s">
        <v>262</v>
      </c>
      <c r="B18318" s="15">
        <v>236250</v>
      </c>
      <c r="C18318" s="15">
        <v>2344000</v>
      </c>
    </row>
    <row r="18319" spans="1:3" x14ac:dyDescent="0.3">
      <c r="A18319" s="38" t="s">
        <v>263</v>
      </c>
      <c r="B18319" s="15">
        <v>503000</v>
      </c>
      <c r="C18319" s="15">
        <v>2411900</v>
      </c>
    </row>
    <row r="18320" spans="1:3" x14ac:dyDescent="0.3">
      <c r="A18320" s="35" t="s">
        <v>268</v>
      </c>
      <c r="B18320" s="15"/>
      <c r="C18320" s="15"/>
    </row>
    <row r="18321" spans="1:3" x14ac:dyDescent="0.3">
      <c r="A18321" s="38" t="s">
        <v>245</v>
      </c>
      <c r="B18321" s="15">
        <v>364000</v>
      </c>
      <c r="C18321" s="15">
        <v>1194000</v>
      </c>
    </row>
    <row r="18322" spans="1:3" x14ac:dyDescent="0.3">
      <c r="A18322" s="38" t="s">
        <v>247</v>
      </c>
      <c r="B18322" s="15">
        <v>529389</v>
      </c>
      <c r="C18322" s="15">
        <v>2532277</v>
      </c>
    </row>
    <row r="18323" spans="1:3" x14ac:dyDescent="0.3">
      <c r="A18323" s="38" t="s">
        <v>249</v>
      </c>
      <c r="B18323" s="15">
        <v>524139</v>
      </c>
      <c r="C18323" s="15">
        <v>1349277</v>
      </c>
    </row>
    <row r="18324" spans="1:3" x14ac:dyDescent="0.3">
      <c r="A18324" s="38" t="s">
        <v>251</v>
      </c>
      <c r="B18324" s="15">
        <v>550089</v>
      </c>
      <c r="C18324" s="15">
        <v>1957531</v>
      </c>
    </row>
    <row r="18325" spans="1:3" x14ac:dyDescent="0.3">
      <c r="A18325" s="38" t="s">
        <v>254</v>
      </c>
      <c r="B18325" s="15">
        <v>460025</v>
      </c>
      <c r="C18325" s="15">
        <v>3278598</v>
      </c>
    </row>
    <row r="18326" spans="1:3" x14ac:dyDescent="0.3">
      <c r="A18326" s="38" t="s">
        <v>257</v>
      </c>
      <c r="B18326" s="15">
        <v>607900</v>
      </c>
      <c r="C18326" s="15">
        <v>3829800</v>
      </c>
    </row>
    <row r="18327" spans="1:3" x14ac:dyDescent="0.3">
      <c r="A18327" s="38" t="s">
        <v>252</v>
      </c>
      <c r="B18327" s="15">
        <v>449000</v>
      </c>
      <c r="C18327" s="15">
        <v>2309370</v>
      </c>
    </row>
    <row r="18328" spans="1:3" x14ac:dyDescent="0.3">
      <c r="A18328" s="38" t="s">
        <v>255</v>
      </c>
      <c r="B18328" s="15">
        <v>415500</v>
      </c>
      <c r="C18328" s="15">
        <v>4223400</v>
      </c>
    </row>
    <row r="18329" spans="1:3" x14ac:dyDescent="0.3">
      <c r="A18329" s="38" t="s">
        <v>258</v>
      </c>
      <c r="B18329" s="15">
        <v>385000</v>
      </c>
      <c r="C18329" s="15">
        <v>2071950</v>
      </c>
    </row>
    <row r="18330" spans="1:3" x14ac:dyDescent="0.3">
      <c r="A18330" s="38" t="s">
        <v>260</v>
      </c>
      <c r="B18330" s="15">
        <v>520000</v>
      </c>
      <c r="C18330" s="15">
        <v>4617225</v>
      </c>
    </row>
    <row r="18331" spans="1:3" x14ac:dyDescent="0.3">
      <c r="A18331" s="38" t="s">
        <v>262</v>
      </c>
      <c r="B18331" s="15">
        <v>768025</v>
      </c>
      <c r="C18331" s="15">
        <v>2620000</v>
      </c>
    </row>
    <row r="18332" spans="1:3" x14ac:dyDescent="0.3">
      <c r="A18332" s="38" t="s">
        <v>263</v>
      </c>
      <c r="B18332" s="15">
        <v>695000</v>
      </c>
      <c r="C18332" s="15">
        <v>2500401</v>
      </c>
    </row>
    <row r="18333" spans="1:3" x14ac:dyDescent="0.3">
      <c r="A18333" s="35" t="s">
        <v>269</v>
      </c>
      <c r="B18333" s="15"/>
      <c r="C18333" s="15"/>
    </row>
    <row r="18334" spans="1:3" x14ac:dyDescent="0.3">
      <c r="A18334" s="38" t="s">
        <v>245</v>
      </c>
      <c r="B18334" s="15">
        <v>568250</v>
      </c>
      <c r="C18334" s="15">
        <v>1606400</v>
      </c>
    </row>
    <row r="18335" spans="1:3" x14ac:dyDescent="0.3">
      <c r="A18335" s="38" t="s">
        <v>247</v>
      </c>
      <c r="B18335" s="15">
        <v>541750</v>
      </c>
      <c r="C18335" s="15">
        <v>1505500</v>
      </c>
    </row>
    <row r="18336" spans="1:3" x14ac:dyDescent="0.3">
      <c r="A18336" s="38" t="s">
        <v>249</v>
      </c>
      <c r="B18336" s="15">
        <v>485500</v>
      </c>
      <c r="C18336" s="15">
        <v>3167900</v>
      </c>
    </row>
    <row r="18337" spans="1:3" x14ac:dyDescent="0.3">
      <c r="A18337" s="38" t="s">
        <v>251</v>
      </c>
      <c r="B18337" s="15">
        <v>442000</v>
      </c>
      <c r="C18337" s="15">
        <v>3039205</v>
      </c>
    </row>
    <row r="18338" spans="1:3" x14ac:dyDescent="0.3">
      <c r="A18338" s="38" t="s">
        <v>254</v>
      </c>
      <c r="B18338" s="15">
        <v>495499</v>
      </c>
      <c r="C18338" s="15">
        <v>4861149</v>
      </c>
    </row>
    <row r="18339" spans="1:3" x14ac:dyDescent="0.3">
      <c r="A18339" s="38" t="s">
        <v>257</v>
      </c>
      <c r="B18339" s="15">
        <v>465450</v>
      </c>
      <c r="C18339" s="15">
        <v>5108430</v>
      </c>
    </row>
    <row r="18340" spans="1:3" x14ac:dyDescent="0.3">
      <c r="A18340" s="38" t="s">
        <v>252</v>
      </c>
      <c r="B18340" s="15">
        <v>418500</v>
      </c>
      <c r="C18340" s="15">
        <v>3983950</v>
      </c>
    </row>
    <row r="18341" spans="1:3" x14ac:dyDescent="0.3">
      <c r="A18341" s="38" t="s">
        <v>255</v>
      </c>
      <c r="B18341" s="15">
        <v>495000</v>
      </c>
      <c r="C18341" s="15">
        <v>5283377</v>
      </c>
    </row>
    <row r="18342" spans="1:3" x14ac:dyDescent="0.3">
      <c r="A18342" s="38" t="s">
        <v>258</v>
      </c>
      <c r="B18342" s="15">
        <v>384600</v>
      </c>
      <c r="C18342" s="15">
        <v>2943599</v>
      </c>
    </row>
    <row r="18343" spans="1:3" x14ac:dyDescent="0.3">
      <c r="A18343" s="38" t="s">
        <v>260</v>
      </c>
      <c r="B18343" s="15">
        <v>522900</v>
      </c>
      <c r="C18343" s="15">
        <v>3439950</v>
      </c>
    </row>
    <row r="18344" spans="1:3" x14ac:dyDescent="0.3">
      <c r="A18344" s="38" t="s">
        <v>262</v>
      </c>
      <c r="B18344" s="15">
        <v>476958</v>
      </c>
      <c r="C18344" s="15">
        <v>2658047</v>
      </c>
    </row>
    <row r="18345" spans="1:3" x14ac:dyDescent="0.3">
      <c r="A18345" s="38" t="s">
        <v>263</v>
      </c>
      <c r="B18345" s="15">
        <v>528900</v>
      </c>
      <c r="C18345" s="15">
        <v>3531350</v>
      </c>
    </row>
    <row r="18346" spans="1:3" x14ac:dyDescent="0.3">
      <c r="A18346" s="35" t="s">
        <v>270</v>
      </c>
      <c r="B18346" s="15"/>
      <c r="C18346" s="15"/>
    </row>
    <row r="18347" spans="1:3" x14ac:dyDescent="0.3">
      <c r="A18347" s="38" t="s">
        <v>245</v>
      </c>
      <c r="B18347" s="15">
        <v>499250</v>
      </c>
      <c r="C18347" s="15">
        <v>2592300</v>
      </c>
    </row>
    <row r="18348" spans="1:3" x14ac:dyDescent="0.3">
      <c r="A18348" s="38" t="s">
        <v>247</v>
      </c>
      <c r="B18348" s="15">
        <v>496500</v>
      </c>
      <c r="C18348" s="15">
        <v>1516000</v>
      </c>
    </row>
    <row r="18349" spans="1:3" x14ac:dyDescent="0.3">
      <c r="A18349" s="38" t="s">
        <v>249</v>
      </c>
      <c r="B18349" s="15">
        <v>542400</v>
      </c>
      <c r="C18349" s="15">
        <v>4479800</v>
      </c>
    </row>
    <row r="18350" spans="1:3" x14ac:dyDescent="0.3">
      <c r="A18350" s="38" t="s">
        <v>251</v>
      </c>
      <c r="B18350" s="15">
        <v>694500</v>
      </c>
      <c r="C18350" s="15">
        <v>4937500</v>
      </c>
    </row>
    <row r="18351" spans="1:3" x14ac:dyDescent="0.3">
      <c r="A18351" s="38" t="s">
        <v>254</v>
      </c>
      <c r="B18351" s="15">
        <v>440450</v>
      </c>
      <c r="C18351" s="15">
        <v>3556300</v>
      </c>
    </row>
    <row r="18352" spans="1:3" x14ac:dyDescent="0.3">
      <c r="A18352" s="38" t="s">
        <v>257</v>
      </c>
      <c r="B18352" s="15">
        <v>528050</v>
      </c>
      <c r="C18352" s="15">
        <v>5292327</v>
      </c>
    </row>
    <row r="18353" spans="1:3" x14ac:dyDescent="0.3">
      <c r="A18353" s="38" t="s">
        <v>252</v>
      </c>
      <c r="B18353" s="15">
        <v>525375</v>
      </c>
      <c r="C18353" s="15">
        <v>6576645</v>
      </c>
    </row>
    <row r="18354" spans="1:3" x14ac:dyDescent="0.3">
      <c r="A18354" s="38" t="s">
        <v>255</v>
      </c>
      <c r="B18354" s="15">
        <v>630000</v>
      </c>
      <c r="C18354" s="15">
        <v>7030550</v>
      </c>
    </row>
    <row r="18355" spans="1:3" x14ac:dyDescent="0.3">
      <c r="A18355" s="38" t="s">
        <v>258</v>
      </c>
      <c r="B18355" s="15">
        <v>554000</v>
      </c>
      <c r="C18355" s="15">
        <v>4212275</v>
      </c>
    </row>
    <row r="18356" spans="1:3" x14ac:dyDescent="0.3">
      <c r="A18356" s="38" t="s">
        <v>260</v>
      </c>
      <c r="B18356" s="15">
        <v>469425</v>
      </c>
      <c r="C18356" s="15">
        <v>5264375</v>
      </c>
    </row>
    <row r="18357" spans="1:3" x14ac:dyDescent="0.3">
      <c r="A18357" s="38" t="s">
        <v>262</v>
      </c>
      <c r="B18357" s="15">
        <v>548450</v>
      </c>
      <c r="C18357" s="15">
        <v>2236449</v>
      </c>
    </row>
    <row r="18358" spans="1:3" x14ac:dyDescent="0.3">
      <c r="A18358" s="38" t="s">
        <v>263</v>
      </c>
      <c r="B18358" s="15">
        <v>465150</v>
      </c>
      <c r="C18358" s="15">
        <v>4341375</v>
      </c>
    </row>
    <row r="18359" spans="1:3" x14ac:dyDescent="0.3">
      <c r="A18359" s="35" t="s">
        <v>271</v>
      </c>
      <c r="B18359" s="15"/>
      <c r="C18359" s="15"/>
    </row>
    <row r="18360" spans="1:3" x14ac:dyDescent="0.3">
      <c r="A18360" s="38" t="s">
        <v>245</v>
      </c>
      <c r="B18360" s="15">
        <v>590500</v>
      </c>
      <c r="C18360" s="15">
        <v>3161750</v>
      </c>
    </row>
    <row r="18361" spans="1:3" x14ac:dyDescent="0.3">
      <c r="A18361" s="38" t="s">
        <v>247</v>
      </c>
      <c r="B18361" s="15">
        <v>248900</v>
      </c>
      <c r="C18361" s="15">
        <v>2591900</v>
      </c>
    </row>
    <row r="18362" spans="1:3" x14ac:dyDescent="0.3">
      <c r="A18362" s="38" t="s">
        <v>249</v>
      </c>
      <c r="B18362" s="15">
        <v>515700</v>
      </c>
      <c r="C18362" s="15">
        <v>4805550</v>
      </c>
    </row>
    <row r="18363" spans="1:3" x14ac:dyDescent="0.3">
      <c r="A18363" s="38" t="s">
        <v>251</v>
      </c>
      <c r="B18363" s="15">
        <v>564350</v>
      </c>
      <c r="C18363" s="15">
        <v>7475700</v>
      </c>
    </row>
    <row r="18364" spans="1:3" x14ac:dyDescent="0.3">
      <c r="A18364" s="38" t="s">
        <v>254</v>
      </c>
      <c r="B18364" s="15">
        <v>523250</v>
      </c>
      <c r="C18364" s="15">
        <v>4851400</v>
      </c>
    </row>
    <row r="18365" spans="1:3" x14ac:dyDescent="0.3">
      <c r="A18365" s="38" t="s">
        <v>257</v>
      </c>
      <c r="B18365" s="15">
        <v>548389</v>
      </c>
      <c r="C18365" s="15">
        <v>9189776</v>
      </c>
    </row>
    <row r="18366" spans="1:3" x14ac:dyDescent="0.3">
      <c r="A18366" s="38" t="s">
        <v>252</v>
      </c>
      <c r="B18366" s="15">
        <v>574250</v>
      </c>
      <c r="C18366" s="15">
        <v>11790200</v>
      </c>
    </row>
    <row r="18367" spans="1:3" x14ac:dyDescent="0.3">
      <c r="A18367" s="38" t="s">
        <v>255</v>
      </c>
      <c r="B18367" s="15">
        <v>558000</v>
      </c>
      <c r="C18367" s="15">
        <v>5582550</v>
      </c>
    </row>
    <row r="18368" spans="1:3" x14ac:dyDescent="0.3">
      <c r="A18368" s="38" t="s">
        <v>258</v>
      </c>
      <c r="B18368" s="15">
        <v>553400</v>
      </c>
      <c r="C18368" s="15">
        <v>7978700</v>
      </c>
    </row>
    <row r="18369" spans="1:3" x14ac:dyDescent="0.3">
      <c r="A18369" s="38" t="s">
        <v>260</v>
      </c>
      <c r="B18369" s="15">
        <v>610475</v>
      </c>
      <c r="C18369" s="15">
        <v>7155127</v>
      </c>
    </row>
    <row r="18370" spans="1:3" x14ac:dyDescent="0.3">
      <c r="A18370" s="38" t="s">
        <v>262</v>
      </c>
      <c r="B18370" s="15">
        <v>586950</v>
      </c>
      <c r="C18370" s="15">
        <v>4970115</v>
      </c>
    </row>
    <row r="18371" spans="1:3" x14ac:dyDescent="0.3">
      <c r="A18371" s="38" t="s">
        <v>263</v>
      </c>
      <c r="B18371" s="15">
        <v>606000</v>
      </c>
      <c r="C18371" s="15">
        <v>5548950</v>
      </c>
    </row>
    <row r="18372" spans="1:3" x14ac:dyDescent="0.3">
      <c r="A18372" s="35" t="s">
        <v>272</v>
      </c>
      <c r="B18372" s="15"/>
      <c r="C18372" s="15"/>
    </row>
    <row r="18373" spans="1:3" x14ac:dyDescent="0.3">
      <c r="A18373" s="38" t="s">
        <v>245</v>
      </c>
      <c r="B18373" s="15">
        <v>694950</v>
      </c>
      <c r="C18373" s="15">
        <v>2927000</v>
      </c>
    </row>
    <row r="18374" spans="1:3" x14ac:dyDescent="0.3">
      <c r="A18374" s="38" t="s">
        <v>247</v>
      </c>
      <c r="B18374" s="15">
        <v>510000</v>
      </c>
      <c r="C18374" s="15">
        <v>3164800</v>
      </c>
    </row>
    <row r="18375" spans="1:3" x14ac:dyDescent="0.3">
      <c r="A18375" s="38" t="s">
        <v>249</v>
      </c>
      <c r="B18375" s="15">
        <v>612500</v>
      </c>
      <c r="C18375" s="15">
        <v>7286750</v>
      </c>
    </row>
    <row r="18376" spans="1:3" x14ac:dyDescent="0.3">
      <c r="A18376" s="38" t="s">
        <v>251</v>
      </c>
      <c r="B18376" s="15">
        <v>560000</v>
      </c>
      <c r="C18376" s="15">
        <v>5520385</v>
      </c>
    </row>
    <row r="18377" spans="1:3" x14ac:dyDescent="0.3">
      <c r="A18377" s="38" t="s">
        <v>254</v>
      </c>
      <c r="B18377" s="15">
        <v>565950</v>
      </c>
      <c r="C18377" s="15">
        <v>6838135</v>
      </c>
    </row>
    <row r="18378" spans="1:3" x14ac:dyDescent="0.3">
      <c r="A18378" s="38" t="s">
        <v>257</v>
      </c>
      <c r="B18378" s="15">
        <v>610439</v>
      </c>
      <c r="C18378" s="15">
        <v>10030377</v>
      </c>
    </row>
    <row r="18379" spans="1:3" x14ac:dyDescent="0.3">
      <c r="A18379" s="38" t="s">
        <v>252</v>
      </c>
      <c r="B18379" s="15">
        <v>360000</v>
      </c>
      <c r="C18379" s="15">
        <v>4274499</v>
      </c>
    </row>
    <row r="18380" spans="1:3" x14ac:dyDescent="0.3">
      <c r="A18380" s="38" t="s">
        <v>255</v>
      </c>
      <c r="B18380" s="15">
        <v>648870</v>
      </c>
      <c r="C18380" s="15">
        <v>9172989</v>
      </c>
    </row>
    <row r="18381" spans="1:3" x14ac:dyDescent="0.3">
      <c r="A18381" s="38" t="s">
        <v>258</v>
      </c>
      <c r="B18381" s="15">
        <v>628699</v>
      </c>
      <c r="C18381" s="15">
        <v>8425247</v>
      </c>
    </row>
    <row r="18382" spans="1:3" x14ac:dyDescent="0.3">
      <c r="A18382" s="38" t="s">
        <v>260</v>
      </c>
      <c r="B18382" s="15">
        <v>586975</v>
      </c>
      <c r="C18382" s="15">
        <v>5531350</v>
      </c>
    </row>
    <row r="18383" spans="1:3" x14ac:dyDescent="0.3">
      <c r="A18383" s="38" t="s">
        <v>262</v>
      </c>
      <c r="B18383" s="15">
        <v>647450</v>
      </c>
      <c r="C18383" s="15">
        <v>10517950</v>
      </c>
    </row>
    <row r="18384" spans="1:3" x14ac:dyDescent="0.3">
      <c r="A18384" s="38" t="s">
        <v>263</v>
      </c>
      <c r="B18384" s="15">
        <v>552000</v>
      </c>
      <c r="C18384" s="15">
        <v>5446900</v>
      </c>
    </row>
    <row r="18385" spans="1:3" x14ac:dyDescent="0.3">
      <c r="A18385" s="35" t="s">
        <v>273</v>
      </c>
      <c r="B18385" s="15"/>
      <c r="C18385" s="15"/>
    </row>
    <row r="18386" spans="1:3" x14ac:dyDescent="0.3">
      <c r="A18386" s="38" t="s">
        <v>245</v>
      </c>
      <c r="B18386" s="15">
        <v>582104</v>
      </c>
      <c r="C18386" s="15">
        <v>4620332</v>
      </c>
    </row>
    <row r="18387" spans="1:3" x14ac:dyDescent="0.3">
      <c r="A18387" s="38" t="s">
        <v>247</v>
      </c>
      <c r="B18387" s="15">
        <v>600975</v>
      </c>
      <c r="C18387" s="15">
        <v>5295420</v>
      </c>
    </row>
    <row r="18388" spans="1:3" x14ac:dyDescent="0.3">
      <c r="A18388" s="38" t="s">
        <v>249</v>
      </c>
      <c r="B18388" s="15">
        <v>578200</v>
      </c>
      <c r="C18388" s="15">
        <v>6436899</v>
      </c>
    </row>
    <row r="18389" spans="1:3" x14ac:dyDescent="0.3">
      <c r="A18389" s="38" t="s">
        <v>251</v>
      </c>
      <c r="B18389" s="15">
        <v>646850</v>
      </c>
      <c r="C18389" s="15">
        <v>7487300</v>
      </c>
    </row>
    <row r="18390" spans="1:3" x14ac:dyDescent="0.3">
      <c r="A18390" s="38" t="s">
        <v>254</v>
      </c>
      <c r="B18390" s="15">
        <v>683500</v>
      </c>
      <c r="C18390" s="15">
        <v>6731300</v>
      </c>
    </row>
    <row r="18391" spans="1:3" x14ac:dyDescent="0.3">
      <c r="A18391" s="38" t="s">
        <v>257</v>
      </c>
      <c r="B18391" s="15">
        <v>781999</v>
      </c>
      <c r="C18391" s="15">
        <v>10063447</v>
      </c>
    </row>
    <row r="18392" spans="1:3" x14ac:dyDescent="0.3">
      <c r="A18392" s="38" t="s">
        <v>252</v>
      </c>
      <c r="B18392" s="15">
        <v>705450</v>
      </c>
      <c r="C18392" s="15">
        <v>8615646</v>
      </c>
    </row>
    <row r="18393" spans="1:3" x14ac:dyDescent="0.3">
      <c r="A18393" s="38" t="s">
        <v>255</v>
      </c>
      <c r="B18393" s="15">
        <v>614844</v>
      </c>
      <c r="C18393" s="15">
        <v>13836010</v>
      </c>
    </row>
    <row r="18394" spans="1:3" x14ac:dyDescent="0.3">
      <c r="A18394" s="38" t="s">
        <v>258</v>
      </c>
      <c r="B18394" s="15">
        <v>633650</v>
      </c>
      <c r="C18394" s="15">
        <v>8851463</v>
      </c>
    </row>
    <row r="18395" spans="1:3" x14ac:dyDescent="0.3">
      <c r="A18395" s="38" t="s">
        <v>260</v>
      </c>
      <c r="B18395" s="15">
        <v>704777</v>
      </c>
      <c r="C18395" s="15">
        <v>12353188</v>
      </c>
    </row>
    <row r="18396" spans="1:3" x14ac:dyDescent="0.3">
      <c r="A18396" s="38" t="s">
        <v>262</v>
      </c>
      <c r="B18396" s="15">
        <v>682475</v>
      </c>
      <c r="C18396" s="15">
        <v>11316168</v>
      </c>
    </row>
    <row r="18397" spans="1:3" x14ac:dyDescent="0.3">
      <c r="A18397" s="38" t="s">
        <v>263</v>
      </c>
      <c r="B18397" s="15">
        <v>707450</v>
      </c>
      <c r="C18397" s="15">
        <v>8453349</v>
      </c>
    </row>
    <row r="18398" spans="1:3" x14ac:dyDescent="0.3">
      <c r="A18398" s="35" t="s">
        <v>274</v>
      </c>
      <c r="B18398" s="15"/>
      <c r="C18398" s="15"/>
    </row>
    <row r="18399" spans="1:3" x14ac:dyDescent="0.3">
      <c r="A18399" s="38" t="s">
        <v>245</v>
      </c>
      <c r="B18399" s="15">
        <v>612250</v>
      </c>
      <c r="C18399" s="15">
        <v>8046597</v>
      </c>
    </row>
    <row r="18400" spans="1:3" x14ac:dyDescent="0.3">
      <c r="A18400" s="38" t="s">
        <v>247</v>
      </c>
      <c r="B18400" s="15">
        <v>699975</v>
      </c>
      <c r="C18400" s="15">
        <v>6233551</v>
      </c>
    </row>
    <row r="18401" spans="1:3" x14ac:dyDescent="0.3">
      <c r="A18401" s="38" t="s">
        <v>249</v>
      </c>
      <c r="B18401" s="15">
        <v>622475</v>
      </c>
      <c r="C18401" s="15">
        <v>10739235</v>
      </c>
    </row>
    <row r="18402" spans="1:3" x14ac:dyDescent="0.3">
      <c r="A18402" s="38" t="s">
        <v>251</v>
      </c>
      <c r="B18402" s="15">
        <v>642650</v>
      </c>
      <c r="C18402" s="15">
        <v>9461923</v>
      </c>
    </row>
    <row r="18403" spans="1:3" x14ac:dyDescent="0.3">
      <c r="A18403" s="38" t="s">
        <v>254</v>
      </c>
      <c r="B18403" s="15">
        <v>782250</v>
      </c>
      <c r="C18403" s="15">
        <v>5828777</v>
      </c>
    </row>
    <row r="18404" spans="1:3" x14ac:dyDescent="0.3">
      <c r="A18404" s="38" t="s">
        <v>257</v>
      </c>
      <c r="B18404" s="15">
        <v>714950</v>
      </c>
      <c r="C18404" s="15">
        <v>8617250</v>
      </c>
    </row>
    <row r="18405" spans="1:3" x14ac:dyDescent="0.3">
      <c r="A18405" s="38" t="s">
        <v>252</v>
      </c>
      <c r="B18405" s="15">
        <v>765000</v>
      </c>
      <c r="C18405" s="15">
        <v>11402348</v>
      </c>
    </row>
    <row r="18406" spans="1:3" x14ac:dyDescent="0.3">
      <c r="A18406" s="38" t="s">
        <v>255</v>
      </c>
      <c r="B18406" s="15">
        <v>650000</v>
      </c>
      <c r="C18406" s="15">
        <v>6706100</v>
      </c>
    </row>
    <row r="18407" spans="1:3" x14ac:dyDescent="0.3">
      <c r="A18407" s="38" t="s">
        <v>258</v>
      </c>
      <c r="B18407" s="15">
        <v>737975</v>
      </c>
      <c r="C18407" s="15">
        <v>7562700</v>
      </c>
    </row>
    <row r="18408" spans="1:3" x14ac:dyDescent="0.3">
      <c r="A18408" s="38" t="s">
        <v>260</v>
      </c>
      <c r="B18408" s="15">
        <v>718050</v>
      </c>
      <c r="C18408" s="15">
        <v>6516270</v>
      </c>
    </row>
    <row r="18409" spans="1:3" x14ac:dyDescent="0.3">
      <c r="A18409" s="38" t="s">
        <v>262</v>
      </c>
      <c r="B18409" s="15">
        <v>798450</v>
      </c>
      <c r="C18409" s="15">
        <v>5772750</v>
      </c>
    </row>
    <row r="18410" spans="1:3" x14ac:dyDescent="0.3">
      <c r="A18410" s="38" t="s">
        <v>263</v>
      </c>
      <c r="B18410" s="15">
        <v>679000</v>
      </c>
      <c r="C18410" s="15">
        <v>4729879</v>
      </c>
    </row>
    <row r="18411" spans="1:3" x14ac:dyDescent="0.3">
      <c r="A18411" s="35" t="s">
        <v>275</v>
      </c>
      <c r="B18411" s="15"/>
      <c r="C18411" s="15"/>
    </row>
    <row r="18412" spans="1:3" x14ac:dyDescent="0.3">
      <c r="A18412" s="38" t="s">
        <v>245</v>
      </c>
      <c r="B18412" s="15">
        <v>956411</v>
      </c>
      <c r="C18412" s="15">
        <v>3388821</v>
      </c>
    </row>
    <row r="18413" spans="1:3" x14ac:dyDescent="0.3">
      <c r="A18413" s="38" t="s">
        <v>247</v>
      </c>
      <c r="B18413" s="15">
        <v>737894</v>
      </c>
      <c r="C18413" s="15">
        <v>4377220</v>
      </c>
    </row>
    <row r="18414" spans="1:3" x14ac:dyDescent="0.3">
      <c r="A18414" s="38" t="s">
        <v>249</v>
      </c>
      <c r="B18414" s="15">
        <v>339500</v>
      </c>
      <c r="C18414" s="15">
        <v>3082100</v>
      </c>
    </row>
    <row r="18415" spans="1:3" x14ac:dyDescent="0.3">
      <c r="A18415" s="38" t="s">
        <v>251</v>
      </c>
      <c r="B18415" s="15">
        <v>680000</v>
      </c>
      <c r="C18415" s="15">
        <v>4759775</v>
      </c>
    </row>
    <row r="18416" spans="1:3" x14ac:dyDescent="0.3">
      <c r="A18416" s="38" t="s">
        <v>254</v>
      </c>
      <c r="B18416" s="15">
        <v>887500</v>
      </c>
      <c r="C18416" s="15">
        <v>8225873</v>
      </c>
    </row>
    <row r="18417" spans="1:3" x14ac:dyDescent="0.3">
      <c r="A18417" s="38" t="s">
        <v>257</v>
      </c>
      <c r="B18417" s="15">
        <v>657000</v>
      </c>
      <c r="C18417" s="15">
        <v>4214000</v>
      </c>
    </row>
    <row r="18418" spans="1:3" x14ac:dyDescent="0.3">
      <c r="A18418" s="38" t="s">
        <v>252</v>
      </c>
      <c r="B18418" s="15">
        <v>736750</v>
      </c>
      <c r="C18418" s="15">
        <v>8361875</v>
      </c>
    </row>
    <row r="18419" spans="1:3" x14ac:dyDescent="0.3">
      <c r="A18419" s="38" t="s">
        <v>255</v>
      </c>
      <c r="B18419" s="15">
        <v>835000</v>
      </c>
      <c r="C18419" s="15">
        <v>10677750</v>
      </c>
    </row>
    <row r="18420" spans="1:3" x14ac:dyDescent="0.3">
      <c r="A18420" s="38" t="s">
        <v>258</v>
      </c>
      <c r="B18420" s="15">
        <v>884000</v>
      </c>
      <c r="C18420" s="15">
        <v>9417711</v>
      </c>
    </row>
    <row r="18421" spans="1:3" x14ac:dyDescent="0.3">
      <c r="A18421" s="38" t="s">
        <v>260</v>
      </c>
      <c r="B18421" s="15">
        <v>949850</v>
      </c>
      <c r="C18421" s="15">
        <v>8188400</v>
      </c>
    </row>
    <row r="18422" spans="1:3" x14ac:dyDescent="0.3">
      <c r="A18422" s="38" t="s">
        <v>262</v>
      </c>
      <c r="B18422" s="15">
        <v>739500</v>
      </c>
      <c r="C18422" s="15">
        <v>5543500</v>
      </c>
    </row>
    <row r="18423" spans="1:3" x14ac:dyDescent="0.3">
      <c r="A18423" s="14">
        <v>143</v>
      </c>
      <c r="B18423" s="15">
        <v>42839420</v>
      </c>
      <c r="C18423" s="15">
        <v>1021652902</v>
      </c>
    </row>
    <row r="18424" spans="1:3" x14ac:dyDescent="0.3">
      <c r="A18424" s="35" t="s">
        <v>259</v>
      </c>
      <c r="B18424" s="15"/>
      <c r="C18424" s="15"/>
    </row>
    <row r="18425" spans="1:3" x14ac:dyDescent="0.3">
      <c r="A18425" s="38" t="s">
        <v>245</v>
      </c>
      <c r="B18425" s="15">
        <v>168150</v>
      </c>
      <c r="C18425" s="15">
        <v>3427500</v>
      </c>
    </row>
    <row r="18426" spans="1:3" x14ac:dyDescent="0.3">
      <c r="A18426" s="38" t="s">
        <v>247</v>
      </c>
      <c r="B18426" s="15">
        <v>165000</v>
      </c>
      <c r="C18426" s="15">
        <v>3653582</v>
      </c>
    </row>
    <row r="18427" spans="1:3" x14ac:dyDescent="0.3">
      <c r="A18427" s="38" t="s">
        <v>249</v>
      </c>
      <c r="B18427" s="15">
        <v>184900</v>
      </c>
      <c r="C18427" s="15">
        <v>6486131</v>
      </c>
    </row>
    <row r="18428" spans="1:3" x14ac:dyDescent="0.3">
      <c r="A18428" s="38" t="s">
        <v>251</v>
      </c>
      <c r="B18428" s="15">
        <v>187250</v>
      </c>
      <c r="C18428" s="15">
        <v>9368080</v>
      </c>
    </row>
    <row r="18429" spans="1:3" x14ac:dyDescent="0.3">
      <c r="A18429" s="38" t="s">
        <v>254</v>
      </c>
      <c r="B18429" s="15">
        <v>180500</v>
      </c>
      <c r="C18429" s="15">
        <v>5820970</v>
      </c>
    </row>
    <row r="18430" spans="1:3" x14ac:dyDescent="0.3">
      <c r="A18430" s="38" t="s">
        <v>257</v>
      </c>
      <c r="B18430" s="15">
        <v>186500</v>
      </c>
      <c r="C18430" s="15">
        <v>6267000</v>
      </c>
    </row>
    <row r="18431" spans="1:3" x14ac:dyDescent="0.3">
      <c r="A18431" s="38" t="s">
        <v>252</v>
      </c>
      <c r="B18431" s="15">
        <v>177250</v>
      </c>
      <c r="C18431" s="15">
        <v>6465580</v>
      </c>
    </row>
    <row r="18432" spans="1:3" x14ac:dyDescent="0.3">
      <c r="A18432" s="38" t="s">
        <v>255</v>
      </c>
      <c r="B18432" s="15">
        <v>174299</v>
      </c>
      <c r="C18432" s="15">
        <v>4855079</v>
      </c>
    </row>
    <row r="18433" spans="1:3" x14ac:dyDescent="0.3">
      <c r="A18433" s="38" t="s">
        <v>258</v>
      </c>
      <c r="B18433" s="15">
        <v>199250</v>
      </c>
      <c r="C18433" s="15">
        <v>4882399</v>
      </c>
    </row>
    <row r="18434" spans="1:3" x14ac:dyDescent="0.3">
      <c r="A18434" s="38" t="s">
        <v>260</v>
      </c>
      <c r="B18434" s="15">
        <v>167950</v>
      </c>
      <c r="C18434" s="15">
        <v>5927860</v>
      </c>
    </row>
    <row r="18435" spans="1:3" x14ac:dyDescent="0.3">
      <c r="A18435" s="38" t="s">
        <v>262</v>
      </c>
      <c r="B18435" s="15">
        <v>180000</v>
      </c>
      <c r="C18435" s="15">
        <v>5676350</v>
      </c>
    </row>
    <row r="18436" spans="1:3" x14ac:dyDescent="0.3">
      <c r="A18436" s="38" t="s">
        <v>263</v>
      </c>
      <c r="B18436" s="15">
        <v>180400</v>
      </c>
      <c r="C18436" s="15">
        <v>6420850</v>
      </c>
    </row>
    <row r="18437" spans="1:3" x14ac:dyDescent="0.3">
      <c r="A18437" s="35" t="s">
        <v>265</v>
      </c>
      <c r="B18437" s="15"/>
      <c r="C18437" s="15"/>
    </row>
    <row r="18438" spans="1:3" x14ac:dyDescent="0.3">
      <c r="A18438" s="38" t="s">
        <v>245</v>
      </c>
      <c r="B18438" s="15">
        <v>196000</v>
      </c>
      <c r="C18438" s="15">
        <v>4396780</v>
      </c>
    </row>
    <row r="18439" spans="1:3" x14ac:dyDescent="0.3">
      <c r="A18439" s="38" t="s">
        <v>247</v>
      </c>
      <c r="B18439" s="15">
        <v>197725</v>
      </c>
      <c r="C18439" s="15">
        <v>7612050</v>
      </c>
    </row>
    <row r="18440" spans="1:3" x14ac:dyDescent="0.3">
      <c r="A18440" s="38" t="s">
        <v>249</v>
      </c>
      <c r="B18440" s="15">
        <v>205000</v>
      </c>
      <c r="C18440" s="15">
        <v>5066900</v>
      </c>
    </row>
    <row r="18441" spans="1:3" x14ac:dyDescent="0.3">
      <c r="A18441" s="38" t="s">
        <v>251</v>
      </c>
      <c r="B18441" s="15">
        <v>201225</v>
      </c>
      <c r="C18441" s="15">
        <v>6784766</v>
      </c>
    </row>
    <row r="18442" spans="1:3" x14ac:dyDescent="0.3">
      <c r="A18442" s="38" t="s">
        <v>254</v>
      </c>
      <c r="B18442" s="15">
        <v>208500</v>
      </c>
      <c r="C18442" s="15">
        <v>5836391</v>
      </c>
    </row>
    <row r="18443" spans="1:3" x14ac:dyDescent="0.3">
      <c r="A18443" s="38" t="s">
        <v>257</v>
      </c>
      <c r="B18443" s="15">
        <v>220800</v>
      </c>
      <c r="C18443" s="15">
        <v>7395108</v>
      </c>
    </row>
    <row r="18444" spans="1:3" x14ac:dyDescent="0.3">
      <c r="A18444" s="38" t="s">
        <v>252</v>
      </c>
      <c r="B18444" s="15">
        <v>214000</v>
      </c>
      <c r="C18444" s="15">
        <v>7702130</v>
      </c>
    </row>
    <row r="18445" spans="1:3" x14ac:dyDescent="0.3">
      <c r="A18445" s="38" t="s">
        <v>255</v>
      </c>
      <c r="B18445" s="15">
        <v>242000</v>
      </c>
      <c r="C18445" s="15">
        <v>12104335</v>
      </c>
    </row>
    <row r="18446" spans="1:3" x14ac:dyDescent="0.3">
      <c r="A18446" s="38" t="s">
        <v>258</v>
      </c>
      <c r="B18446" s="15">
        <v>232594</v>
      </c>
      <c r="C18446" s="15">
        <v>6315294</v>
      </c>
    </row>
    <row r="18447" spans="1:3" x14ac:dyDescent="0.3">
      <c r="A18447" s="38" t="s">
        <v>260</v>
      </c>
      <c r="B18447" s="15">
        <v>228800</v>
      </c>
      <c r="C18447" s="15">
        <v>6591600</v>
      </c>
    </row>
    <row r="18448" spans="1:3" x14ac:dyDescent="0.3">
      <c r="A18448" s="38" t="s">
        <v>262</v>
      </c>
      <c r="B18448" s="15">
        <v>227500</v>
      </c>
      <c r="C18448" s="15">
        <v>4923407</v>
      </c>
    </row>
    <row r="18449" spans="1:3" x14ac:dyDescent="0.3">
      <c r="A18449" s="38" t="s">
        <v>263</v>
      </c>
      <c r="B18449" s="15">
        <v>226950</v>
      </c>
      <c r="C18449" s="15">
        <v>5403577</v>
      </c>
    </row>
    <row r="18450" spans="1:3" x14ac:dyDescent="0.3">
      <c r="A18450" s="35" t="s">
        <v>244</v>
      </c>
      <c r="B18450" s="15"/>
      <c r="C18450" s="15"/>
    </row>
    <row r="18451" spans="1:3" x14ac:dyDescent="0.3">
      <c r="A18451" s="38" t="s">
        <v>245</v>
      </c>
      <c r="B18451" s="15">
        <v>209000</v>
      </c>
      <c r="C18451" s="15">
        <v>5088614</v>
      </c>
    </row>
    <row r="18452" spans="1:3" x14ac:dyDescent="0.3">
      <c r="A18452" s="38" t="s">
        <v>247</v>
      </c>
      <c r="B18452" s="15">
        <v>235000</v>
      </c>
      <c r="C18452" s="15">
        <v>4177250</v>
      </c>
    </row>
    <row r="18453" spans="1:3" x14ac:dyDescent="0.3">
      <c r="A18453" s="38" t="s">
        <v>249</v>
      </c>
      <c r="B18453" s="15">
        <v>220000</v>
      </c>
      <c r="C18453" s="15">
        <v>7455805</v>
      </c>
    </row>
    <row r="18454" spans="1:3" x14ac:dyDescent="0.3">
      <c r="A18454" s="38" t="s">
        <v>251</v>
      </c>
      <c r="B18454" s="15">
        <v>250000</v>
      </c>
      <c r="C18454" s="15">
        <v>7702761</v>
      </c>
    </row>
    <row r="18455" spans="1:3" x14ac:dyDescent="0.3">
      <c r="A18455" s="38" t="s">
        <v>254</v>
      </c>
      <c r="B18455" s="15">
        <v>248725</v>
      </c>
      <c r="C18455" s="15">
        <v>7530931</v>
      </c>
    </row>
    <row r="18456" spans="1:3" x14ac:dyDescent="0.3">
      <c r="A18456" s="38" t="s">
        <v>257</v>
      </c>
      <c r="B18456" s="15">
        <v>235000</v>
      </c>
      <c r="C18456" s="15">
        <v>9645650</v>
      </c>
    </row>
    <row r="18457" spans="1:3" x14ac:dyDescent="0.3">
      <c r="A18457" s="38" t="s">
        <v>252</v>
      </c>
      <c r="B18457" s="15">
        <v>266000</v>
      </c>
      <c r="C18457" s="15">
        <v>10348676</v>
      </c>
    </row>
    <row r="18458" spans="1:3" x14ac:dyDescent="0.3">
      <c r="A18458" s="38" t="s">
        <v>255</v>
      </c>
      <c r="B18458" s="15">
        <v>238000</v>
      </c>
      <c r="C18458" s="15">
        <v>9292949</v>
      </c>
    </row>
    <row r="18459" spans="1:3" x14ac:dyDescent="0.3">
      <c r="A18459" s="38" t="s">
        <v>258</v>
      </c>
      <c r="B18459" s="15">
        <v>245000</v>
      </c>
      <c r="C18459" s="15">
        <v>6491373</v>
      </c>
    </row>
    <row r="18460" spans="1:3" x14ac:dyDescent="0.3">
      <c r="A18460" s="38" t="s">
        <v>260</v>
      </c>
      <c r="B18460" s="15">
        <v>270250</v>
      </c>
      <c r="C18460" s="15">
        <v>3675986</v>
      </c>
    </row>
    <row r="18461" spans="1:3" x14ac:dyDescent="0.3">
      <c r="A18461" s="38" t="s">
        <v>262</v>
      </c>
      <c r="B18461" s="15">
        <v>234500</v>
      </c>
      <c r="C18461" s="15">
        <v>6646240</v>
      </c>
    </row>
    <row r="18462" spans="1:3" x14ac:dyDescent="0.3">
      <c r="A18462" s="38" t="s">
        <v>263</v>
      </c>
      <c r="B18462" s="15">
        <v>244750</v>
      </c>
      <c r="C18462" s="15">
        <v>7002400</v>
      </c>
    </row>
    <row r="18463" spans="1:3" x14ac:dyDescent="0.3">
      <c r="A18463" s="35" t="s">
        <v>256</v>
      </c>
      <c r="B18463" s="15"/>
      <c r="C18463" s="15"/>
    </row>
    <row r="18464" spans="1:3" x14ac:dyDescent="0.3">
      <c r="A18464" s="38" t="s">
        <v>245</v>
      </c>
      <c r="B18464" s="15">
        <v>246000</v>
      </c>
      <c r="C18464" s="15">
        <v>4864511</v>
      </c>
    </row>
    <row r="18465" spans="1:3" x14ac:dyDescent="0.3">
      <c r="A18465" s="38" t="s">
        <v>247</v>
      </c>
      <c r="B18465" s="15">
        <v>297500</v>
      </c>
      <c r="C18465" s="15">
        <v>6374967</v>
      </c>
    </row>
    <row r="18466" spans="1:3" x14ac:dyDescent="0.3">
      <c r="A18466" s="38" t="s">
        <v>249</v>
      </c>
      <c r="B18466" s="15">
        <v>247500</v>
      </c>
      <c r="C18466" s="15">
        <v>9504196</v>
      </c>
    </row>
    <row r="18467" spans="1:3" x14ac:dyDescent="0.3">
      <c r="A18467" s="38" t="s">
        <v>251</v>
      </c>
      <c r="B18467" s="15">
        <v>271950</v>
      </c>
      <c r="C18467" s="15">
        <v>8424375</v>
      </c>
    </row>
    <row r="18468" spans="1:3" x14ac:dyDescent="0.3">
      <c r="A18468" s="38" t="s">
        <v>254</v>
      </c>
      <c r="B18468" s="15">
        <v>270000</v>
      </c>
      <c r="C18468" s="15">
        <v>9110799</v>
      </c>
    </row>
    <row r="18469" spans="1:3" x14ac:dyDescent="0.3">
      <c r="A18469" s="38" t="s">
        <v>257</v>
      </c>
      <c r="B18469" s="15">
        <v>270575</v>
      </c>
      <c r="C18469" s="15">
        <v>10752141</v>
      </c>
    </row>
    <row r="18470" spans="1:3" x14ac:dyDescent="0.3">
      <c r="A18470" s="38" t="s">
        <v>252</v>
      </c>
      <c r="B18470" s="15">
        <v>287000</v>
      </c>
      <c r="C18470" s="15">
        <v>5839750</v>
      </c>
    </row>
    <row r="18471" spans="1:3" x14ac:dyDescent="0.3">
      <c r="A18471" s="38" t="s">
        <v>255</v>
      </c>
      <c r="B18471" s="15">
        <v>262000</v>
      </c>
      <c r="C18471" s="15">
        <v>7244906</v>
      </c>
    </row>
    <row r="18472" spans="1:3" x14ac:dyDescent="0.3">
      <c r="A18472" s="38" t="s">
        <v>258</v>
      </c>
      <c r="B18472" s="15">
        <v>254975</v>
      </c>
      <c r="C18472" s="15">
        <v>5648849</v>
      </c>
    </row>
    <row r="18473" spans="1:3" x14ac:dyDescent="0.3">
      <c r="A18473" s="38" t="s">
        <v>260</v>
      </c>
      <c r="B18473" s="15">
        <v>248000</v>
      </c>
      <c r="C18473" s="15">
        <v>6065486</v>
      </c>
    </row>
    <row r="18474" spans="1:3" x14ac:dyDescent="0.3">
      <c r="A18474" s="38" t="s">
        <v>262</v>
      </c>
      <c r="B18474" s="15">
        <v>250000</v>
      </c>
      <c r="C18474" s="15">
        <v>5213430</v>
      </c>
    </row>
    <row r="18475" spans="1:3" x14ac:dyDescent="0.3">
      <c r="A18475" s="38" t="s">
        <v>263</v>
      </c>
      <c r="B18475" s="15">
        <v>249500</v>
      </c>
      <c r="C18475" s="15">
        <v>4994950</v>
      </c>
    </row>
    <row r="18476" spans="1:3" x14ac:dyDescent="0.3">
      <c r="A18476" s="35" t="s">
        <v>261</v>
      </c>
      <c r="B18476" s="15"/>
      <c r="C18476" s="15"/>
    </row>
    <row r="18477" spans="1:3" x14ac:dyDescent="0.3">
      <c r="A18477" s="38" t="s">
        <v>245</v>
      </c>
      <c r="B18477" s="15">
        <v>225667</v>
      </c>
      <c r="C18477" s="15">
        <v>4485089</v>
      </c>
    </row>
    <row r="18478" spans="1:3" x14ac:dyDescent="0.3">
      <c r="A18478" s="38" t="s">
        <v>247</v>
      </c>
      <c r="B18478" s="15">
        <v>236000</v>
      </c>
      <c r="C18478" s="15">
        <v>5891704</v>
      </c>
    </row>
    <row r="18479" spans="1:3" x14ac:dyDescent="0.3">
      <c r="A18479" s="38" t="s">
        <v>249</v>
      </c>
      <c r="B18479" s="15">
        <v>259000</v>
      </c>
      <c r="C18479" s="15">
        <v>3208700</v>
      </c>
    </row>
    <row r="18480" spans="1:3" x14ac:dyDescent="0.3">
      <c r="A18480" s="38" t="s">
        <v>251</v>
      </c>
      <c r="B18480" s="15">
        <v>255000</v>
      </c>
      <c r="C18480" s="15">
        <v>5902697</v>
      </c>
    </row>
    <row r="18481" spans="1:3" x14ac:dyDescent="0.3">
      <c r="A18481" s="38" t="s">
        <v>254</v>
      </c>
      <c r="B18481" s="15">
        <v>202981</v>
      </c>
      <c r="C18481" s="15">
        <v>3312362</v>
      </c>
    </row>
    <row r="18482" spans="1:3" x14ac:dyDescent="0.3">
      <c r="A18482" s="38" t="s">
        <v>257</v>
      </c>
      <c r="B18482" s="15">
        <v>260000</v>
      </c>
      <c r="C18482" s="15">
        <v>5286749</v>
      </c>
    </row>
    <row r="18483" spans="1:3" x14ac:dyDescent="0.3">
      <c r="A18483" s="38" t="s">
        <v>252</v>
      </c>
      <c r="B18483" s="15">
        <v>235250</v>
      </c>
      <c r="C18483" s="15">
        <v>4382549</v>
      </c>
    </row>
    <row r="18484" spans="1:3" x14ac:dyDescent="0.3">
      <c r="A18484" s="38" t="s">
        <v>255</v>
      </c>
      <c r="B18484" s="15">
        <v>225200</v>
      </c>
      <c r="C18484" s="15">
        <v>2887756</v>
      </c>
    </row>
    <row r="18485" spans="1:3" x14ac:dyDescent="0.3">
      <c r="A18485" s="38" t="s">
        <v>258</v>
      </c>
      <c r="B18485" s="15">
        <v>234000</v>
      </c>
      <c r="C18485" s="15">
        <v>4879449</v>
      </c>
    </row>
    <row r="18486" spans="1:3" x14ac:dyDescent="0.3">
      <c r="A18486" s="38" t="s">
        <v>260</v>
      </c>
      <c r="B18486" s="15">
        <v>229500</v>
      </c>
      <c r="C18486" s="15">
        <v>5750947</v>
      </c>
    </row>
    <row r="18487" spans="1:3" x14ac:dyDescent="0.3">
      <c r="A18487" s="38" t="s">
        <v>262</v>
      </c>
      <c r="B18487" s="15">
        <v>235000</v>
      </c>
      <c r="C18487" s="15">
        <v>3091000</v>
      </c>
    </row>
    <row r="18488" spans="1:3" x14ac:dyDescent="0.3">
      <c r="A18488" s="38" t="s">
        <v>263</v>
      </c>
      <c r="B18488" s="15">
        <v>186500</v>
      </c>
      <c r="C18488" s="15">
        <v>2734300</v>
      </c>
    </row>
    <row r="18489" spans="1:3" x14ac:dyDescent="0.3">
      <c r="A18489" s="35" t="s">
        <v>264</v>
      </c>
      <c r="B18489" s="15"/>
      <c r="C18489" s="15"/>
    </row>
    <row r="18490" spans="1:3" x14ac:dyDescent="0.3">
      <c r="A18490" s="38" t="s">
        <v>245</v>
      </c>
      <c r="B18490" s="15">
        <v>221100</v>
      </c>
      <c r="C18490" s="15">
        <v>1597050</v>
      </c>
    </row>
    <row r="18491" spans="1:3" x14ac:dyDescent="0.3">
      <c r="A18491" s="38" t="s">
        <v>247</v>
      </c>
      <c r="B18491" s="15">
        <v>175000</v>
      </c>
      <c r="C18491" s="15">
        <v>1550000</v>
      </c>
    </row>
    <row r="18492" spans="1:3" x14ac:dyDescent="0.3">
      <c r="A18492" s="38" t="s">
        <v>249</v>
      </c>
      <c r="B18492" s="15">
        <v>241000</v>
      </c>
      <c r="C18492" s="15">
        <v>3279650</v>
      </c>
    </row>
    <row r="18493" spans="1:3" x14ac:dyDescent="0.3">
      <c r="A18493" s="38" t="s">
        <v>251</v>
      </c>
      <c r="B18493" s="15">
        <v>208250</v>
      </c>
      <c r="C18493" s="15">
        <v>3113950</v>
      </c>
    </row>
    <row r="18494" spans="1:3" x14ac:dyDescent="0.3">
      <c r="A18494" s="38" t="s">
        <v>254</v>
      </c>
      <c r="B18494" s="15">
        <v>201000</v>
      </c>
      <c r="C18494" s="15">
        <v>2044450</v>
      </c>
    </row>
    <row r="18495" spans="1:3" x14ac:dyDescent="0.3">
      <c r="A18495" s="38" t="s">
        <v>257</v>
      </c>
      <c r="B18495" s="15">
        <v>223000</v>
      </c>
      <c r="C18495" s="15">
        <v>4718850</v>
      </c>
    </row>
    <row r="18496" spans="1:3" x14ac:dyDescent="0.3">
      <c r="A18496" s="38" t="s">
        <v>252</v>
      </c>
      <c r="B18496" s="15">
        <v>215000</v>
      </c>
      <c r="C18496" s="15">
        <v>4032977</v>
      </c>
    </row>
    <row r="18497" spans="1:3" x14ac:dyDescent="0.3">
      <c r="A18497" s="38" t="s">
        <v>255</v>
      </c>
      <c r="B18497" s="15">
        <v>217900</v>
      </c>
      <c r="C18497" s="15">
        <v>3767850</v>
      </c>
    </row>
    <row r="18498" spans="1:3" x14ac:dyDescent="0.3">
      <c r="A18498" s="38" t="s">
        <v>258</v>
      </c>
      <c r="B18498" s="15">
        <v>194475</v>
      </c>
      <c r="C18498" s="15">
        <v>3798950</v>
      </c>
    </row>
    <row r="18499" spans="1:3" x14ac:dyDescent="0.3">
      <c r="A18499" s="38" t="s">
        <v>260</v>
      </c>
      <c r="B18499" s="15">
        <v>204750</v>
      </c>
      <c r="C18499" s="15">
        <v>4919322</v>
      </c>
    </row>
    <row r="18500" spans="1:3" x14ac:dyDescent="0.3">
      <c r="A18500" s="38" t="s">
        <v>262</v>
      </c>
      <c r="B18500" s="15">
        <v>199000</v>
      </c>
      <c r="C18500" s="15">
        <v>4057340</v>
      </c>
    </row>
    <row r="18501" spans="1:3" x14ac:dyDescent="0.3">
      <c r="A18501" s="38" t="s">
        <v>263</v>
      </c>
      <c r="B18501" s="15">
        <v>220250</v>
      </c>
      <c r="C18501" s="15">
        <v>2575750</v>
      </c>
    </row>
    <row r="18502" spans="1:3" x14ac:dyDescent="0.3">
      <c r="A18502" s="35" t="s">
        <v>266</v>
      </c>
      <c r="B18502" s="15"/>
      <c r="C18502" s="15"/>
    </row>
    <row r="18503" spans="1:3" x14ac:dyDescent="0.3">
      <c r="A18503" s="38" t="s">
        <v>245</v>
      </c>
      <c r="B18503" s="15">
        <v>137500</v>
      </c>
      <c r="C18503" s="15">
        <v>694200</v>
      </c>
    </row>
    <row r="18504" spans="1:3" x14ac:dyDescent="0.3">
      <c r="A18504" s="38" t="s">
        <v>247</v>
      </c>
      <c r="B18504" s="15">
        <v>158950</v>
      </c>
      <c r="C18504" s="15">
        <v>1254300</v>
      </c>
    </row>
    <row r="18505" spans="1:3" x14ac:dyDescent="0.3">
      <c r="A18505" s="38" t="s">
        <v>249</v>
      </c>
      <c r="B18505" s="15">
        <v>211000</v>
      </c>
      <c r="C18505" s="15">
        <v>5971120</v>
      </c>
    </row>
    <row r="18506" spans="1:3" x14ac:dyDescent="0.3">
      <c r="A18506" s="38" t="s">
        <v>251</v>
      </c>
      <c r="B18506" s="15">
        <v>230460</v>
      </c>
      <c r="C18506" s="15">
        <v>3896308</v>
      </c>
    </row>
    <row r="18507" spans="1:3" x14ac:dyDescent="0.3">
      <c r="A18507" s="38" t="s">
        <v>254</v>
      </c>
      <c r="B18507" s="15">
        <v>208091</v>
      </c>
      <c r="C18507" s="15">
        <v>3196886</v>
      </c>
    </row>
    <row r="18508" spans="1:3" x14ac:dyDescent="0.3">
      <c r="A18508" s="38" t="s">
        <v>257</v>
      </c>
      <c r="B18508" s="15">
        <v>194000</v>
      </c>
      <c r="C18508" s="15">
        <v>4752495</v>
      </c>
    </row>
    <row r="18509" spans="1:3" x14ac:dyDescent="0.3">
      <c r="A18509" s="38" t="s">
        <v>252</v>
      </c>
      <c r="B18509" s="15">
        <v>210000</v>
      </c>
      <c r="C18509" s="15">
        <v>1337500</v>
      </c>
    </row>
    <row r="18510" spans="1:3" x14ac:dyDescent="0.3">
      <c r="A18510" s="38" t="s">
        <v>255</v>
      </c>
      <c r="B18510" s="15">
        <v>205325</v>
      </c>
      <c r="C18510" s="15">
        <v>3246151</v>
      </c>
    </row>
    <row r="18511" spans="1:3" x14ac:dyDescent="0.3">
      <c r="A18511" s="38" t="s">
        <v>258</v>
      </c>
      <c r="B18511" s="15">
        <v>190500</v>
      </c>
      <c r="C18511" s="15">
        <v>3064377</v>
      </c>
    </row>
    <row r="18512" spans="1:3" x14ac:dyDescent="0.3">
      <c r="A18512" s="38" t="s">
        <v>260</v>
      </c>
      <c r="B18512" s="15">
        <v>216000</v>
      </c>
      <c r="C18512" s="15">
        <v>1646500</v>
      </c>
    </row>
    <row r="18513" spans="1:3" x14ac:dyDescent="0.3">
      <c r="A18513" s="38" t="s">
        <v>262</v>
      </c>
      <c r="B18513" s="15">
        <v>210000</v>
      </c>
      <c r="C18513" s="15">
        <v>2615077</v>
      </c>
    </row>
    <row r="18514" spans="1:3" x14ac:dyDescent="0.3">
      <c r="A18514" s="38" t="s">
        <v>263</v>
      </c>
      <c r="B18514" s="15">
        <v>198200</v>
      </c>
      <c r="C18514" s="15">
        <v>3815421</v>
      </c>
    </row>
    <row r="18515" spans="1:3" x14ac:dyDescent="0.3">
      <c r="A18515" s="35" t="s">
        <v>267</v>
      </c>
      <c r="B18515" s="15"/>
      <c r="C18515" s="15"/>
    </row>
    <row r="18516" spans="1:3" x14ac:dyDescent="0.3">
      <c r="A18516" s="38" t="s">
        <v>245</v>
      </c>
      <c r="B18516" s="15">
        <v>178000</v>
      </c>
      <c r="C18516" s="15">
        <v>1961900</v>
      </c>
    </row>
    <row r="18517" spans="1:3" x14ac:dyDescent="0.3">
      <c r="A18517" s="38" t="s">
        <v>247</v>
      </c>
      <c r="B18517" s="15">
        <v>209000</v>
      </c>
      <c r="C18517" s="15">
        <v>2466400</v>
      </c>
    </row>
    <row r="18518" spans="1:3" x14ac:dyDescent="0.3">
      <c r="A18518" s="38" t="s">
        <v>249</v>
      </c>
      <c r="B18518" s="15">
        <v>190000</v>
      </c>
      <c r="C18518" s="15">
        <v>3189113</v>
      </c>
    </row>
    <row r="18519" spans="1:3" x14ac:dyDescent="0.3">
      <c r="A18519" s="38" t="s">
        <v>251</v>
      </c>
      <c r="B18519" s="15">
        <v>205750</v>
      </c>
      <c r="C18519" s="15">
        <v>2866315</v>
      </c>
    </row>
    <row r="18520" spans="1:3" x14ac:dyDescent="0.3">
      <c r="A18520" s="38" t="s">
        <v>254</v>
      </c>
      <c r="B18520" s="15">
        <v>201950</v>
      </c>
      <c r="C18520" s="15">
        <v>2351675</v>
      </c>
    </row>
    <row r="18521" spans="1:3" x14ac:dyDescent="0.3">
      <c r="A18521" s="38" t="s">
        <v>257</v>
      </c>
      <c r="B18521" s="15">
        <v>197000</v>
      </c>
      <c r="C18521" s="15">
        <v>2170500</v>
      </c>
    </row>
    <row r="18522" spans="1:3" x14ac:dyDescent="0.3">
      <c r="A18522" s="38" t="s">
        <v>252</v>
      </c>
      <c r="B18522" s="15">
        <v>205000</v>
      </c>
      <c r="C18522" s="15">
        <v>3407920</v>
      </c>
    </row>
    <row r="18523" spans="1:3" x14ac:dyDescent="0.3">
      <c r="A18523" s="38" t="s">
        <v>255</v>
      </c>
      <c r="B18523" s="15">
        <v>177500</v>
      </c>
      <c r="C18523" s="15">
        <v>2638436</v>
      </c>
    </row>
    <row r="18524" spans="1:3" x14ac:dyDescent="0.3">
      <c r="A18524" s="38" t="s">
        <v>258</v>
      </c>
      <c r="B18524" s="15">
        <v>170000</v>
      </c>
      <c r="C18524" s="15">
        <v>2500130</v>
      </c>
    </row>
    <row r="18525" spans="1:3" x14ac:dyDescent="0.3">
      <c r="A18525" s="38" t="s">
        <v>260</v>
      </c>
      <c r="B18525" s="15">
        <v>172000</v>
      </c>
      <c r="C18525" s="15">
        <v>1576000</v>
      </c>
    </row>
    <row r="18526" spans="1:3" x14ac:dyDescent="0.3">
      <c r="A18526" s="38" t="s">
        <v>262</v>
      </c>
      <c r="B18526" s="15">
        <v>190000</v>
      </c>
      <c r="C18526" s="15">
        <v>1729899</v>
      </c>
    </row>
    <row r="18527" spans="1:3" x14ac:dyDescent="0.3">
      <c r="A18527" s="38" t="s">
        <v>263</v>
      </c>
      <c r="B18527" s="15">
        <v>157000</v>
      </c>
      <c r="C18527" s="15">
        <v>2799247</v>
      </c>
    </row>
    <row r="18528" spans="1:3" x14ac:dyDescent="0.3">
      <c r="A18528" s="35" t="s">
        <v>268</v>
      </c>
      <c r="B18528" s="15"/>
      <c r="C18528" s="15"/>
    </row>
    <row r="18529" spans="1:3" x14ac:dyDescent="0.3">
      <c r="A18529" s="38" t="s">
        <v>245</v>
      </c>
      <c r="B18529" s="15">
        <v>148000</v>
      </c>
      <c r="C18529" s="15">
        <v>2084060</v>
      </c>
    </row>
    <row r="18530" spans="1:3" x14ac:dyDescent="0.3">
      <c r="A18530" s="38" t="s">
        <v>247</v>
      </c>
      <c r="B18530" s="15">
        <v>173500</v>
      </c>
      <c r="C18530" s="15">
        <v>924950</v>
      </c>
    </row>
    <row r="18531" spans="1:3" x14ac:dyDescent="0.3">
      <c r="A18531" s="38" t="s">
        <v>249</v>
      </c>
      <c r="B18531" s="15">
        <v>145000</v>
      </c>
      <c r="C18531" s="15">
        <v>2503204</v>
      </c>
    </row>
    <row r="18532" spans="1:3" x14ac:dyDescent="0.3">
      <c r="A18532" s="38" t="s">
        <v>251</v>
      </c>
      <c r="B18532" s="15">
        <v>195000</v>
      </c>
      <c r="C18532" s="15">
        <v>3375250</v>
      </c>
    </row>
    <row r="18533" spans="1:3" x14ac:dyDescent="0.3">
      <c r="A18533" s="38" t="s">
        <v>254</v>
      </c>
      <c r="B18533" s="15">
        <v>181500</v>
      </c>
      <c r="C18533" s="15">
        <v>1936499</v>
      </c>
    </row>
    <row r="18534" spans="1:3" x14ac:dyDescent="0.3">
      <c r="A18534" s="38" t="s">
        <v>257</v>
      </c>
      <c r="B18534" s="15">
        <v>166750</v>
      </c>
      <c r="C18534" s="15">
        <v>2938400</v>
      </c>
    </row>
    <row r="18535" spans="1:3" x14ac:dyDescent="0.3">
      <c r="A18535" s="38" t="s">
        <v>252</v>
      </c>
      <c r="B18535" s="15">
        <v>209000</v>
      </c>
      <c r="C18535" s="15">
        <v>3429745</v>
      </c>
    </row>
    <row r="18536" spans="1:3" x14ac:dyDescent="0.3">
      <c r="A18536" s="38" t="s">
        <v>255</v>
      </c>
      <c r="B18536" s="15">
        <v>185925</v>
      </c>
      <c r="C18536" s="15">
        <v>3011809</v>
      </c>
    </row>
    <row r="18537" spans="1:3" x14ac:dyDescent="0.3">
      <c r="A18537" s="38" t="s">
        <v>258</v>
      </c>
      <c r="B18537" s="15">
        <v>151400</v>
      </c>
      <c r="C18537" s="15">
        <v>2068200</v>
      </c>
    </row>
    <row r="18538" spans="1:3" x14ac:dyDescent="0.3">
      <c r="A18538" s="38" t="s">
        <v>260</v>
      </c>
      <c r="B18538" s="15">
        <v>185000</v>
      </c>
      <c r="C18538" s="15">
        <v>3061649</v>
      </c>
    </row>
    <row r="18539" spans="1:3" x14ac:dyDescent="0.3">
      <c r="A18539" s="38" t="s">
        <v>262</v>
      </c>
      <c r="B18539" s="15">
        <v>185000</v>
      </c>
      <c r="C18539" s="15">
        <v>3084592</v>
      </c>
    </row>
    <row r="18540" spans="1:3" x14ac:dyDescent="0.3">
      <c r="A18540" s="38" t="s">
        <v>263</v>
      </c>
      <c r="B18540" s="15">
        <v>137875</v>
      </c>
      <c r="C18540" s="15">
        <v>1142649</v>
      </c>
    </row>
    <row r="18541" spans="1:3" x14ac:dyDescent="0.3">
      <c r="A18541" s="35" t="s">
        <v>269</v>
      </c>
      <c r="B18541" s="15"/>
      <c r="C18541" s="15"/>
    </row>
    <row r="18542" spans="1:3" x14ac:dyDescent="0.3">
      <c r="A18542" s="38" t="s">
        <v>245</v>
      </c>
      <c r="B18542" s="15">
        <v>188500</v>
      </c>
      <c r="C18542" s="15">
        <v>1346700</v>
      </c>
    </row>
    <row r="18543" spans="1:3" x14ac:dyDescent="0.3">
      <c r="A18543" s="38" t="s">
        <v>247</v>
      </c>
      <c r="B18543" s="15">
        <v>172000</v>
      </c>
      <c r="C18543" s="15">
        <v>2791000</v>
      </c>
    </row>
    <row r="18544" spans="1:3" x14ac:dyDescent="0.3">
      <c r="A18544" s="38" t="s">
        <v>249</v>
      </c>
      <c r="B18544" s="15">
        <v>201975</v>
      </c>
      <c r="C18544" s="15">
        <v>2840400</v>
      </c>
    </row>
    <row r="18545" spans="1:3" x14ac:dyDescent="0.3">
      <c r="A18545" s="38" t="s">
        <v>251</v>
      </c>
      <c r="B18545" s="15">
        <v>172000</v>
      </c>
      <c r="C18545" s="15">
        <v>3696525</v>
      </c>
    </row>
    <row r="18546" spans="1:3" x14ac:dyDescent="0.3">
      <c r="A18546" s="38" t="s">
        <v>254</v>
      </c>
      <c r="B18546" s="15">
        <v>155000</v>
      </c>
      <c r="C18546" s="15">
        <v>2293731</v>
      </c>
    </row>
    <row r="18547" spans="1:3" x14ac:dyDescent="0.3">
      <c r="A18547" s="38" t="s">
        <v>257</v>
      </c>
      <c r="B18547" s="15">
        <v>185000</v>
      </c>
      <c r="C18547" s="15">
        <v>4083323</v>
      </c>
    </row>
    <row r="18548" spans="1:3" x14ac:dyDescent="0.3">
      <c r="A18548" s="38" t="s">
        <v>252</v>
      </c>
      <c r="B18548" s="15">
        <v>198900</v>
      </c>
      <c r="C18548" s="15">
        <v>3716800</v>
      </c>
    </row>
    <row r="18549" spans="1:3" x14ac:dyDescent="0.3">
      <c r="A18549" s="38" t="s">
        <v>255</v>
      </c>
      <c r="B18549" s="15">
        <v>193000</v>
      </c>
      <c r="C18549" s="15">
        <v>4180200</v>
      </c>
    </row>
    <row r="18550" spans="1:3" x14ac:dyDescent="0.3">
      <c r="A18550" s="38" t="s">
        <v>258</v>
      </c>
      <c r="B18550" s="15">
        <v>175000</v>
      </c>
      <c r="C18550" s="15">
        <v>2654955</v>
      </c>
    </row>
    <row r="18551" spans="1:3" x14ac:dyDescent="0.3">
      <c r="A18551" s="38" t="s">
        <v>260</v>
      </c>
      <c r="B18551" s="15">
        <v>207883</v>
      </c>
      <c r="C18551" s="15">
        <v>5681065</v>
      </c>
    </row>
    <row r="18552" spans="1:3" x14ac:dyDescent="0.3">
      <c r="A18552" s="38" t="s">
        <v>262</v>
      </c>
      <c r="B18552" s="15">
        <v>163450</v>
      </c>
      <c r="C18552" s="15">
        <v>3716440</v>
      </c>
    </row>
    <row r="18553" spans="1:3" x14ac:dyDescent="0.3">
      <c r="A18553" s="38" t="s">
        <v>263</v>
      </c>
      <c r="B18553" s="15">
        <v>185000</v>
      </c>
      <c r="C18553" s="15">
        <v>3167413</v>
      </c>
    </row>
    <row r="18554" spans="1:3" x14ac:dyDescent="0.3">
      <c r="A18554" s="35" t="s">
        <v>270</v>
      </c>
      <c r="B18554" s="15"/>
      <c r="C18554" s="15"/>
    </row>
    <row r="18555" spans="1:3" x14ac:dyDescent="0.3">
      <c r="A18555" s="38" t="s">
        <v>245</v>
      </c>
      <c r="B18555" s="15">
        <v>142000</v>
      </c>
      <c r="C18555" s="15">
        <v>2412600</v>
      </c>
    </row>
    <row r="18556" spans="1:3" x14ac:dyDescent="0.3">
      <c r="A18556" s="38" t="s">
        <v>247</v>
      </c>
      <c r="B18556" s="15">
        <v>208000</v>
      </c>
      <c r="C18556" s="15">
        <v>2768348</v>
      </c>
    </row>
    <row r="18557" spans="1:3" x14ac:dyDescent="0.3">
      <c r="A18557" s="38" t="s">
        <v>249</v>
      </c>
      <c r="B18557" s="15">
        <v>170000</v>
      </c>
      <c r="C18557" s="15">
        <v>3954821</v>
      </c>
    </row>
    <row r="18558" spans="1:3" x14ac:dyDescent="0.3">
      <c r="A18558" s="38" t="s">
        <v>251</v>
      </c>
      <c r="B18558" s="15">
        <v>207000</v>
      </c>
      <c r="C18558" s="15">
        <v>2875950</v>
      </c>
    </row>
    <row r="18559" spans="1:3" x14ac:dyDescent="0.3">
      <c r="A18559" s="38" t="s">
        <v>254</v>
      </c>
      <c r="B18559" s="15">
        <v>195141</v>
      </c>
      <c r="C18559" s="15">
        <v>3147765</v>
      </c>
    </row>
    <row r="18560" spans="1:3" x14ac:dyDescent="0.3">
      <c r="A18560" s="38" t="s">
        <v>257</v>
      </c>
      <c r="B18560" s="15">
        <v>177000</v>
      </c>
      <c r="C18560" s="15">
        <v>3689088</v>
      </c>
    </row>
    <row r="18561" spans="1:3" x14ac:dyDescent="0.3">
      <c r="A18561" s="38" t="s">
        <v>252</v>
      </c>
      <c r="B18561" s="15">
        <v>183250</v>
      </c>
      <c r="C18561" s="15">
        <v>3681325</v>
      </c>
    </row>
    <row r="18562" spans="1:3" x14ac:dyDescent="0.3">
      <c r="A18562" s="38" t="s">
        <v>255</v>
      </c>
      <c r="B18562" s="15">
        <v>205000</v>
      </c>
      <c r="C18562" s="15">
        <v>3878800</v>
      </c>
    </row>
    <row r="18563" spans="1:3" x14ac:dyDescent="0.3">
      <c r="A18563" s="38" t="s">
        <v>258</v>
      </c>
      <c r="B18563" s="15">
        <v>192500</v>
      </c>
      <c r="C18563" s="15">
        <v>4748150</v>
      </c>
    </row>
    <row r="18564" spans="1:3" x14ac:dyDescent="0.3">
      <c r="A18564" s="38" t="s">
        <v>260</v>
      </c>
      <c r="B18564" s="15">
        <v>171200</v>
      </c>
      <c r="C18564" s="15">
        <v>3974000</v>
      </c>
    </row>
    <row r="18565" spans="1:3" x14ac:dyDescent="0.3">
      <c r="A18565" s="38" t="s">
        <v>262</v>
      </c>
      <c r="B18565" s="15">
        <v>225000</v>
      </c>
      <c r="C18565" s="15">
        <v>4069155</v>
      </c>
    </row>
    <row r="18566" spans="1:3" x14ac:dyDescent="0.3">
      <c r="A18566" s="38" t="s">
        <v>263</v>
      </c>
      <c r="B18566" s="15">
        <v>192000</v>
      </c>
      <c r="C18566" s="15">
        <v>3988996</v>
      </c>
    </row>
    <row r="18567" spans="1:3" x14ac:dyDescent="0.3">
      <c r="A18567" s="35" t="s">
        <v>271</v>
      </c>
      <c r="B18567" s="15"/>
      <c r="C18567" s="15"/>
    </row>
    <row r="18568" spans="1:3" x14ac:dyDescent="0.3">
      <c r="A18568" s="38" t="s">
        <v>245</v>
      </c>
      <c r="B18568" s="15">
        <v>165050</v>
      </c>
      <c r="C18568" s="15">
        <v>4079186</v>
      </c>
    </row>
    <row r="18569" spans="1:3" x14ac:dyDescent="0.3">
      <c r="A18569" s="38" t="s">
        <v>247</v>
      </c>
      <c r="B18569" s="15">
        <v>186750</v>
      </c>
      <c r="C18569" s="15">
        <v>2260287</v>
      </c>
    </row>
    <row r="18570" spans="1:3" x14ac:dyDescent="0.3">
      <c r="A18570" s="38" t="s">
        <v>249</v>
      </c>
      <c r="B18570" s="15">
        <v>193999</v>
      </c>
      <c r="C18570" s="15">
        <v>5499398</v>
      </c>
    </row>
    <row r="18571" spans="1:3" x14ac:dyDescent="0.3">
      <c r="A18571" s="38" t="s">
        <v>251</v>
      </c>
      <c r="B18571" s="15">
        <v>191250</v>
      </c>
      <c r="C18571" s="15">
        <v>5009550</v>
      </c>
    </row>
    <row r="18572" spans="1:3" x14ac:dyDescent="0.3">
      <c r="A18572" s="38" t="s">
        <v>254</v>
      </c>
      <c r="B18572" s="15">
        <v>201450</v>
      </c>
      <c r="C18572" s="15">
        <v>3513675</v>
      </c>
    </row>
    <row r="18573" spans="1:3" x14ac:dyDescent="0.3">
      <c r="A18573" s="38" t="s">
        <v>257</v>
      </c>
      <c r="B18573" s="15">
        <v>206000</v>
      </c>
      <c r="C18573" s="15">
        <v>5731360</v>
      </c>
    </row>
    <row r="18574" spans="1:3" x14ac:dyDescent="0.3">
      <c r="A18574" s="38" t="s">
        <v>252</v>
      </c>
      <c r="B18574" s="15">
        <v>220950</v>
      </c>
      <c r="C18574" s="15">
        <v>6565492</v>
      </c>
    </row>
    <row r="18575" spans="1:3" x14ac:dyDescent="0.3">
      <c r="A18575" s="38" t="s">
        <v>255</v>
      </c>
      <c r="B18575" s="15">
        <v>235000</v>
      </c>
      <c r="C18575" s="15">
        <v>6469371</v>
      </c>
    </row>
    <row r="18576" spans="1:3" x14ac:dyDescent="0.3">
      <c r="A18576" s="38" t="s">
        <v>258</v>
      </c>
      <c r="B18576" s="15">
        <v>220000</v>
      </c>
      <c r="C18576" s="15">
        <v>7009680</v>
      </c>
    </row>
    <row r="18577" spans="1:3" x14ac:dyDescent="0.3">
      <c r="A18577" s="38" t="s">
        <v>260</v>
      </c>
      <c r="B18577" s="15">
        <v>219900</v>
      </c>
      <c r="C18577" s="15">
        <v>6477482</v>
      </c>
    </row>
    <row r="18578" spans="1:3" x14ac:dyDescent="0.3">
      <c r="A18578" s="38" t="s">
        <v>262</v>
      </c>
      <c r="B18578" s="15">
        <v>240000</v>
      </c>
      <c r="C18578" s="15">
        <v>4723105</v>
      </c>
    </row>
    <row r="18579" spans="1:3" x14ac:dyDescent="0.3">
      <c r="A18579" s="38" t="s">
        <v>263</v>
      </c>
      <c r="B18579" s="15">
        <v>216500</v>
      </c>
      <c r="C18579" s="15">
        <v>6860410</v>
      </c>
    </row>
    <row r="18580" spans="1:3" x14ac:dyDescent="0.3">
      <c r="A18580" s="35" t="s">
        <v>272</v>
      </c>
      <c r="B18580" s="15"/>
      <c r="C18580" s="15"/>
    </row>
    <row r="18581" spans="1:3" x14ac:dyDescent="0.3">
      <c r="A18581" s="38" t="s">
        <v>245</v>
      </c>
      <c r="B18581" s="15">
        <v>234000</v>
      </c>
      <c r="C18581" s="15">
        <v>3075087</v>
      </c>
    </row>
    <row r="18582" spans="1:3" x14ac:dyDescent="0.3">
      <c r="A18582" s="38" t="s">
        <v>247</v>
      </c>
      <c r="B18582" s="15">
        <v>195000</v>
      </c>
      <c r="C18582" s="15">
        <v>3530950</v>
      </c>
    </row>
    <row r="18583" spans="1:3" x14ac:dyDescent="0.3">
      <c r="A18583" s="38" t="s">
        <v>249</v>
      </c>
      <c r="B18583" s="15">
        <v>228900</v>
      </c>
      <c r="C18583" s="15">
        <v>5989400</v>
      </c>
    </row>
    <row r="18584" spans="1:3" x14ac:dyDescent="0.3">
      <c r="A18584" s="38" t="s">
        <v>251</v>
      </c>
      <c r="B18584" s="15">
        <v>230000</v>
      </c>
      <c r="C18584" s="15">
        <v>4720900</v>
      </c>
    </row>
    <row r="18585" spans="1:3" x14ac:dyDescent="0.3">
      <c r="A18585" s="38" t="s">
        <v>254</v>
      </c>
      <c r="B18585" s="15">
        <v>234700</v>
      </c>
      <c r="C18585" s="15">
        <v>6799799</v>
      </c>
    </row>
    <row r="18586" spans="1:3" x14ac:dyDescent="0.3">
      <c r="A18586" s="38" t="s">
        <v>257</v>
      </c>
      <c r="B18586" s="15">
        <v>238400</v>
      </c>
      <c r="C18586" s="15">
        <v>7812350</v>
      </c>
    </row>
    <row r="18587" spans="1:3" x14ac:dyDescent="0.3">
      <c r="A18587" s="38" t="s">
        <v>252</v>
      </c>
      <c r="B18587" s="15">
        <v>230805</v>
      </c>
      <c r="C18587" s="15">
        <v>5348233</v>
      </c>
    </row>
    <row r="18588" spans="1:3" x14ac:dyDescent="0.3">
      <c r="A18588" s="38" t="s">
        <v>255</v>
      </c>
      <c r="B18588" s="15">
        <v>245000</v>
      </c>
      <c r="C18588" s="15">
        <v>5339049</v>
      </c>
    </row>
    <row r="18589" spans="1:3" x14ac:dyDescent="0.3">
      <c r="A18589" s="38" t="s">
        <v>258</v>
      </c>
      <c r="B18589" s="15">
        <v>258000</v>
      </c>
      <c r="C18589" s="15">
        <v>7025334</v>
      </c>
    </row>
    <row r="18590" spans="1:3" x14ac:dyDescent="0.3">
      <c r="A18590" s="38" t="s">
        <v>260</v>
      </c>
      <c r="B18590" s="15">
        <v>238500</v>
      </c>
      <c r="C18590" s="15">
        <v>5478842</v>
      </c>
    </row>
    <row r="18591" spans="1:3" x14ac:dyDescent="0.3">
      <c r="A18591" s="38" t="s">
        <v>262</v>
      </c>
      <c r="B18591" s="15">
        <v>235000</v>
      </c>
      <c r="C18591" s="15">
        <v>6735590</v>
      </c>
    </row>
    <row r="18592" spans="1:3" x14ac:dyDescent="0.3">
      <c r="A18592" s="38" t="s">
        <v>263</v>
      </c>
      <c r="B18592" s="15">
        <v>238500</v>
      </c>
      <c r="C18592" s="15">
        <v>6711830</v>
      </c>
    </row>
    <row r="18593" spans="1:3" x14ac:dyDescent="0.3">
      <c r="A18593" s="35" t="s">
        <v>273</v>
      </c>
      <c r="B18593" s="15"/>
      <c r="C18593" s="15"/>
    </row>
    <row r="18594" spans="1:3" x14ac:dyDescent="0.3">
      <c r="A18594" s="38" t="s">
        <v>245</v>
      </c>
      <c r="B18594" s="15">
        <v>239000</v>
      </c>
      <c r="C18594" s="15">
        <v>4818200</v>
      </c>
    </row>
    <row r="18595" spans="1:3" x14ac:dyDescent="0.3">
      <c r="A18595" s="38" t="s">
        <v>247</v>
      </c>
      <c r="B18595" s="15">
        <v>254000</v>
      </c>
      <c r="C18595" s="15">
        <v>6722330</v>
      </c>
    </row>
    <row r="18596" spans="1:3" x14ac:dyDescent="0.3">
      <c r="A18596" s="38" t="s">
        <v>249</v>
      </c>
      <c r="B18596" s="15">
        <v>257000</v>
      </c>
      <c r="C18596" s="15">
        <v>6695477</v>
      </c>
    </row>
    <row r="18597" spans="1:3" x14ac:dyDescent="0.3">
      <c r="A18597" s="38" t="s">
        <v>251</v>
      </c>
      <c r="B18597" s="15">
        <v>256000</v>
      </c>
      <c r="C18597" s="15">
        <v>5641566</v>
      </c>
    </row>
    <row r="18598" spans="1:3" x14ac:dyDescent="0.3">
      <c r="A18598" s="38" t="s">
        <v>254</v>
      </c>
      <c r="B18598" s="15">
        <v>259450</v>
      </c>
      <c r="C18598" s="15">
        <v>8816137</v>
      </c>
    </row>
    <row r="18599" spans="1:3" x14ac:dyDescent="0.3">
      <c r="A18599" s="38" t="s">
        <v>257</v>
      </c>
      <c r="B18599" s="15">
        <v>265000</v>
      </c>
      <c r="C18599" s="15">
        <v>7622750</v>
      </c>
    </row>
    <row r="18600" spans="1:3" x14ac:dyDescent="0.3">
      <c r="A18600" s="38" t="s">
        <v>252</v>
      </c>
      <c r="B18600" s="15">
        <v>265000</v>
      </c>
      <c r="C18600" s="15">
        <v>9334451</v>
      </c>
    </row>
    <row r="18601" spans="1:3" x14ac:dyDescent="0.3">
      <c r="A18601" s="38" t="s">
        <v>255</v>
      </c>
      <c r="B18601" s="15">
        <v>255000</v>
      </c>
      <c r="C18601" s="15">
        <v>10134300</v>
      </c>
    </row>
    <row r="18602" spans="1:3" x14ac:dyDescent="0.3">
      <c r="A18602" s="38" t="s">
        <v>258</v>
      </c>
      <c r="B18602" s="15">
        <v>280000</v>
      </c>
      <c r="C18602" s="15">
        <v>8500947</v>
      </c>
    </row>
    <row r="18603" spans="1:3" x14ac:dyDescent="0.3">
      <c r="A18603" s="38" t="s">
        <v>260</v>
      </c>
      <c r="B18603" s="15">
        <v>273700</v>
      </c>
      <c r="C18603" s="15">
        <v>7399350</v>
      </c>
    </row>
    <row r="18604" spans="1:3" x14ac:dyDescent="0.3">
      <c r="A18604" s="38" t="s">
        <v>262</v>
      </c>
      <c r="B18604" s="15">
        <v>274450</v>
      </c>
      <c r="C18604" s="15">
        <v>9099740</v>
      </c>
    </row>
    <row r="18605" spans="1:3" x14ac:dyDescent="0.3">
      <c r="A18605" s="38" t="s">
        <v>263</v>
      </c>
      <c r="B18605" s="15">
        <v>277000</v>
      </c>
      <c r="C18605" s="15">
        <v>8653224</v>
      </c>
    </row>
    <row r="18606" spans="1:3" x14ac:dyDescent="0.3">
      <c r="A18606" s="35" t="s">
        <v>274</v>
      </c>
      <c r="B18606" s="15"/>
      <c r="C18606" s="15"/>
    </row>
    <row r="18607" spans="1:3" x14ac:dyDescent="0.3">
      <c r="A18607" s="38" t="s">
        <v>245</v>
      </c>
      <c r="B18607" s="15">
        <v>274500</v>
      </c>
      <c r="C18607" s="15">
        <v>6709300</v>
      </c>
    </row>
    <row r="18608" spans="1:3" x14ac:dyDescent="0.3">
      <c r="A18608" s="38" t="s">
        <v>247</v>
      </c>
      <c r="B18608" s="15">
        <v>293600</v>
      </c>
      <c r="C18608" s="15">
        <v>7085199</v>
      </c>
    </row>
    <row r="18609" spans="1:3" x14ac:dyDescent="0.3">
      <c r="A18609" s="38" t="s">
        <v>249</v>
      </c>
      <c r="B18609" s="15">
        <v>290000</v>
      </c>
      <c r="C18609" s="15">
        <v>5707516</v>
      </c>
    </row>
    <row r="18610" spans="1:3" x14ac:dyDescent="0.3">
      <c r="A18610" s="38" t="s">
        <v>251</v>
      </c>
      <c r="B18610" s="15">
        <v>303000</v>
      </c>
      <c r="C18610" s="15">
        <v>7261253</v>
      </c>
    </row>
    <row r="18611" spans="1:3" x14ac:dyDescent="0.3">
      <c r="A18611" s="38" t="s">
        <v>254</v>
      </c>
      <c r="B18611" s="15">
        <v>305000</v>
      </c>
      <c r="C18611" s="15">
        <v>7880500</v>
      </c>
    </row>
    <row r="18612" spans="1:3" x14ac:dyDescent="0.3">
      <c r="A18612" s="38" t="s">
        <v>257</v>
      </c>
      <c r="B18612" s="15">
        <v>309500</v>
      </c>
      <c r="C18612" s="15">
        <v>7244003</v>
      </c>
    </row>
    <row r="18613" spans="1:3" x14ac:dyDescent="0.3">
      <c r="A18613" s="38" t="s">
        <v>252</v>
      </c>
      <c r="B18613" s="15">
        <v>295000</v>
      </c>
      <c r="C18613" s="15">
        <v>10805450</v>
      </c>
    </row>
    <row r="18614" spans="1:3" x14ac:dyDescent="0.3">
      <c r="A18614" s="38" t="s">
        <v>255</v>
      </c>
      <c r="B18614" s="15">
        <v>309500</v>
      </c>
      <c r="C18614" s="15">
        <v>11323519</v>
      </c>
    </row>
    <row r="18615" spans="1:3" x14ac:dyDescent="0.3">
      <c r="A18615" s="38" t="s">
        <v>258</v>
      </c>
      <c r="B18615" s="15">
        <v>310000</v>
      </c>
      <c r="C18615" s="15">
        <v>7405950</v>
      </c>
    </row>
    <row r="18616" spans="1:3" x14ac:dyDescent="0.3">
      <c r="A18616" s="38" t="s">
        <v>260</v>
      </c>
      <c r="B18616" s="15">
        <v>294500</v>
      </c>
      <c r="C18616" s="15">
        <v>5157670</v>
      </c>
    </row>
    <row r="18617" spans="1:3" x14ac:dyDescent="0.3">
      <c r="A18617" s="38" t="s">
        <v>262</v>
      </c>
      <c r="B18617" s="15">
        <v>281625</v>
      </c>
      <c r="C18617" s="15">
        <v>9110354</v>
      </c>
    </row>
    <row r="18618" spans="1:3" x14ac:dyDescent="0.3">
      <c r="A18618" s="38" t="s">
        <v>263</v>
      </c>
      <c r="B18618" s="15">
        <v>304900</v>
      </c>
      <c r="C18618" s="15">
        <v>7636894</v>
      </c>
    </row>
    <row r="18619" spans="1:3" x14ac:dyDescent="0.3">
      <c r="A18619" s="35" t="s">
        <v>275</v>
      </c>
      <c r="B18619" s="15"/>
      <c r="C18619" s="15"/>
    </row>
    <row r="18620" spans="1:3" x14ac:dyDescent="0.3">
      <c r="A18620" s="38" t="s">
        <v>245</v>
      </c>
      <c r="B18620" s="15">
        <v>320225</v>
      </c>
      <c r="C18620" s="15">
        <v>7190874</v>
      </c>
    </row>
    <row r="18621" spans="1:3" x14ac:dyDescent="0.3">
      <c r="A18621" s="38" t="s">
        <v>247</v>
      </c>
      <c r="B18621" s="15">
        <v>305000</v>
      </c>
      <c r="C18621" s="15">
        <v>5006000</v>
      </c>
    </row>
    <row r="18622" spans="1:3" x14ac:dyDescent="0.3">
      <c r="A18622" s="38" t="s">
        <v>249</v>
      </c>
      <c r="B18622" s="15">
        <v>307000</v>
      </c>
      <c r="C18622" s="15">
        <v>11233627</v>
      </c>
    </row>
    <row r="18623" spans="1:3" x14ac:dyDescent="0.3">
      <c r="A18623" s="38" t="s">
        <v>251</v>
      </c>
      <c r="B18623" s="15">
        <v>298000</v>
      </c>
      <c r="C18623" s="15">
        <v>12262899</v>
      </c>
    </row>
    <row r="18624" spans="1:3" x14ac:dyDescent="0.3">
      <c r="A18624" s="38" t="s">
        <v>254</v>
      </c>
      <c r="B18624" s="15">
        <v>325000</v>
      </c>
      <c r="C18624" s="15">
        <v>12984770</v>
      </c>
    </row>
    <row r="18625" spans="1:3" x14ac:dyDescent="0.3">
      <c r="A18625" s="38" t="s">
        <v>257</v>
      </c>
      <c r="B18625" s="15">
        <v>333500</v>
      </c>
      <c r="C18625" s="15">
        <v>10379106</v>
      </c>
    </row>
    <row r="18626" spans="1:3" x14ac:dyDescent="0.3">
      <c r="A18626" s="38" t="s">
        <v>252</v>
      </c>
      <c r="B18626" s="15">
        <v>322000</v>
      </c>
      <c r="C18626" s="15">
        <v>14024788</v>
      </c>
    </row>
    <row r="18627" spans="1:3" x14ac:dyDescent="0.3">
      <c r="A18627" s="38" t="s">
        <v>255</v>
      </c>
      <c r="B18627" s="15">
        <v>331250</v>
      </c>
      <c r="C18627" s="15">
        <v>10780791</v>
      </c>
    </row>
    <row r="18628" spans="1:3" x14ac:dyDescent="0.3">
      <c r="A18628" s="38" t="s">
        <v>258</v>
      </c>
      <c r="B18628" s="15">
        <v>354000</v>
      </c>
      <c r="C18628" s="15">
        <v>12575517</v>
      </c>
    </row>
    <row r="18629" spans="1:3" x14ac:dyDescent="0.3">
      <c r="A18629" s="38" t="s">
        <v>260</v>
      </c>
      <c r="B18629" s="15">
        <v>334000</v>
      </c>
      <c r="C18629" s="15">
        <v>10574520</v>
      </c>
    </row>
    <row r="18630" spans="1:3" x14ac:dyDescent="0.3">
      <c r="A18630" s="38" t="s">
        <v>262</v>
      </c>
      <c r="B18630" s="15">
        <v>317500</v>
      </c>
      <c r="C18630" s="15">
        <v>7290988</v>
      </c>
    </row>
    <row r="18631" spans="1:3" x14ac:dyDescent="0.3">
      <c r="A18631" s="14">
        <v>144</v>
      </c>
      <c r="B18631" s="15">
        <v>46926603</v>
      </c>
      <c r="C18631" s="15">
        <v>857834799</v>
      </c>
    </row>
    <row r="18632" spans="1:3" x14ac:dyDescent="0.3">
      <c r="A18632" s="35" t="s">
        <v>259</v>
      </c>
      <c r="B18632" s="15"/>
      <c r="C18632" s="15"/>
    </row>
    <row r="18633" spans="1:3" x14ac:dyDescent="0.3">
      <c r="A18633" s="38" t="s">
        <v>245</v>
      </c>
      <c r="B18633" s="15">
        <v>206650</v>
      </c>
      <c r="C18633" s="15">
        <v>2664450</v>
      </c>
    </row>
    <row r="18634" spans="1:3" x14ac:dyDescent="0.3">
      <c r="A18634" s="38" t="s">
        <v>247</v>
      </c>
      <c r="B18634" s="15">
        <v>184400</v>
      </c>
      <c r="C18634" s="15">
        <v>3543950</v>
      </c>
    </row>
    <row r="18635" spans="1:3" x14ac:dyDescent="0.3">
      <c r="A18635" s="38" t="s">
        <v>249</v>
      </c>
      <c r="B18635" s="15">
        <v>189000</v>
      </c>
      <c r="C18635" s="15">
        <v>5047490</v>
      </c>
    </row>
    <row r="18636" spans="1:3" x14ac:dyDescent="0.3">
      <c r="A18636" s="38" t="s">
        <v>251</v>
      </c>
      <c r="B18636" s="15">
        <v>174000</v>
      </c>
      <c r="C18636" s="15">
        <v>3578400</v>
      </c>
    </row>
    <row r="18637" spans="1:3" x14ac:dyDescent="0.3">
      <c r="A18637" s="38" t="s">
        <v>254</v>
      </c>
      <c r="B18637" s="15">
        <v>195950</v>
      </c>
      <c r="C18637" s="15">
        <v>4608732</v>
      </c>
    </row>
    <row r="18638" spans="1:3" x14ac:dyDescent="0.3">
      <c r="A18638" s="38" t="s">
        <v>257</v>
      </c>
      <c r="B18638" s="15">
        <v>241000</v>
      </c>
      <c r="C18638" s="15">
        <v>5795150</v>
      </c>
    </row>
    <row r="18639" spans="1:3" x14ac:dyDescent="0.3">
      <c r="A18639" s="38" t="s">
        <v>252</v>
      </c>
      <c r="B18639" s="15">
        <v>168000</v>
      </c>
      <c r="C18639" s="15">
        <v>4844170</v>
      </c>
    </row>
    <row r="18640" spans="1:3" x14ac:dyDescent="0.3">
      <c r="A18640" s="38" t="s">
        <v>255</v>
      </c>
      <c r="B18640" s="15">
        <v>191000</v>
      </c>
      <c r="C18640" s="15">
        <v>4950500</v>
      </c>
    </row>
    <row r="18641" spans="1:3" x14ac:dyDescent="0.3">
      <c r="A18641" s="38" t="s">
        <v>258</v>
      </c>
      <c r="B18641" s="15">
        <v>212000</v>
      </c>
      <c r="C18641" s="15">
        <v>5907400</v>
      </c>
    </row>
    <row r="18642" spans="1:3" x14ac:dyDescent="0.3">
      <c r="A18642" s="38" t="s">
        <v>260</v>
      </c>
      <c r="B18642" s="15">
        <v>217000</v>
      </c>
      <c r="C18642" s="15">
        <v>5158927</v>
      </c>
    </row>
    <row r="18643" spans="1:3" x14ac:dyDescent="0.3">
      <c r="A18643" s="38" t="s">
        <v>262</v>
      </c>
      <c r="B18643" s="15">
        <v>188500</v>
      </c>
      <c r="C18643" s="15">
        <v>4178335</v>
      </c>
    </row>
    <row r="18644" spans="1:3" x14ac:dyDescent="0.3">
      <c r="A18644" s="38" t="s">
        <v>263</v>
      </c>
      <c r="B18644" s="15">
        <v>223000</v>
      </c>
      <c r="C18644" s="15">
        <v>4474050</v>
      </c>
    </row>
    <row r="18645" spans="1:3" x14ac:dyDescent="0.3">
      <c r="A18645" s="35" t="s">
        <v>265</v>
      </c>
      <c r="B18645" s="15"/>
      <c r="C18645" s="15"/>
    </row>
    <row r="18646" spans="1:3" x14ac:dyDescent="0.3">
      <c r="A18646" s="38" t="s">
        <v>245</v>
      </c>
      <c r="B18646" s="15">
        <v>203500</v>
      </c>
      <c r="C18646" s="15">
        <v>2755100</v>
      </c>
    </row>
    <row r="18647" spans="1:3" x14ac:dyDescent="0.3">
      <c r="A18647" s="38" t="s">
        <v>247</v>
      </c>
      <c r="B18647" s="15">
        <v>218000</v>
      </c>
      <c r="C18647" s="15">
        <v>1934500</v>
      </c>
    </row>
    <row r="18648" spans="1:3" x14ac:dyDescent="0.3">
      <c r="A18648" s="38" t="s">
        <v>249</v>
      </c>
      <c r="B18648" s="15">
        <v>204000</v>
      </c>
      <c r="C18648" s="15">
        <v>5045750</v>
      </c>
    </row>
    <row r="18649" spans="1:3" x14ac:dyDescent="0.3">
      <c r="A18649" s="38" t="s">
        <v>251</v>
      </c>
      <c r="B18649" s="15">
        <v>194800</v>
      </c>
      <c r="C18649" s="15">
        <v>5294427</v>
      </c>
    </row>
    <row r="18650" spans="1:3" x14ac:dyDescent="0.3">
      <c r="A18650" s="38" t="s">
        <v>254</v>
      </c>
      <c r="B18650" s="15">
        <v>240000</v>
      </c>
      <c r="C18650" s="15">
        <v>6374974</v>
      </c>
    </row>
    <row r="18651" spans="1:3" x14ac:dyDescent="0.3">
      <c r="A18651" s="38" t="s">
        <v>257</v>
      </c>
      <c r="B18651" s="15">
        <v>255000</v>
      </c>
      <c r="C18651" s="15">
        <v>8429100</v>
      </c>
    </row>
    <row r="18652" spans="1:3" x14ac:dyDescent="0.3">
      <c r="A18652" s="38" t="s">
        <v>252</v>
      </c>
      <c r="B18652" s="15">
        <v>200000</v>
      </c>
      <c r="C18652" s="15">
        <v>6104339</v>
      </c>
    </row>
    <row r="18653" spans="1:3" x14ac:dyDescent="0.3">
      <c r="A18653" s="38" t="s">
        <v>255</v>
      </c>
      <c r="B18653" s="15">
        <v>236500</v>
      </c>
      <c r="C18653" s="15">
        <v>6391550</v>
      </c>
    </row>
    <row r="18654" spans="1:3" x14ac:dyDescent="0.3">
      <c r="A18654" s="38" t="s">
        <v>258</v>
      </c>
      <c r="B18654" s="15">
        <v>310000</v>
      </c>
      <c r="C18654" s="15">
        <v>9063250</v>
      </c>
    </row>
    <row r="18655" spans="1:3" x14ac:dyDescent="0.3">
      <c r="A18655" s="38" t="s">
        <v>260</v>
      </c>
      <c r="B18655" s="15">
        <v>223769</v>
      </c>
      <c r="C18655" s="15">
        <v>5172337</v>
      </c>
    </row>
    <row r="18656" spans="1:3" x14ac:dyDescent="0.3">
      <c r="A18656" s="38" t="s">
        <v>262</v>
      </c>
      <c r="B18656" s="15">
        <v>243000</v>
      </c>
      <c r="C18656" s="15">
        <v>5447844</v>
      </c>
    </row>
    <row r="18657" spans="1:3" x14ac:dyDescent="0.3">
      <c r="A18657" s="38" t="s">
        <v>263</v>
      </c>
      <c r="B18657" s="15">
        <v>229500</v>
      </c>
      <c r="C18657" s="15">
        <v>4657350</v>
      </c>
    </row>
    <row r="18658" spans="1:3" x14ac:dyDescent="0.3">
      <c r="A18658" s="35" t="s">
        <v>244</v>
      </c>
      <c r="B18658" s="15"/>
      <c r="C18658" s="15"/>
    </row>
    <row r="18659" spans="1:3" x14ac:dyDescent="0.3">
      <c r="A18659" s="38" t="s">
        <v>245</v>
      </c>
      <c r="B18659" s="15">
        <v>284725</v>
      </c>
      <c r="C18659" s="15">
        <v>1567450</v>
      </c>
    </row>
    <row r="18660" spans="1:3" x14ac:dyDescent="0.3">
      <c r="A18660" s="38" t="s">
        <v>247</v>
      </c>
      <c r="B18660" s="15">
        <v>248500</v>
      </c>
      <c r="C18660" s="15">
        <v>2893777</v>
      </c>
    </row>
    <row r="18661" spans="1:3" x14ac:dyDescent="0.3">
      <c r="A18661" s="38" t="s">
        <v>249</v>
      </c>
      <c r="B18661" s="15">
        <v>274000</v>
      </c>
      <c r="C18661" s="15">
        <v>6024300</v>
      </c>
    </row>
    <row r="18662" spans="1:3" x14ac:dyDescent="0.3">
      <c r="A18662" s="38" t="s">
        <v>251</v>
      </c>
      <c r="B18662" s="15">
        <v>235000</v>
      </c>
      <c r="C18662" s="15">
        <v>7378584</v>
      </c>
    </row>
    <row r="18663" spans="1:3" x14ac:dyDescent="0.3">
      <c r="A18663" s="38" t="s">
        <v>254</v>
      </c>
      <c r="B18663" s="15">
        <v>261750</v>
      </c>
      <c r="C18663" s="15">
        <v>6655002</v>
      </c>
    </row>
    <row r="18664" spans="1:3" x14ac:dyDescent="0.3">
      <c r="A18664" s="38" t="s">
        <v>257</v>
      </c>
      <c r="B18664" s="15">
        <v>290225</v>
      </c>
      <c r="C18664" s="15">
        <v>9049900</v>
      </c>
    </row>
    <row r="18665" spans="1:3" x14ac:dyDescent="0.3">
      <c r="A18665" s="38" t="s">
        <v>252</v>
      </c>
      <c r="B18665" s="15">
        <v>246950</v>
      </c>
      <c r="C18665" s="15">
        <v>5105019</v>
      </c>
    </row>
    <row r="18666" spans="1:3" x14ac:dyDescent="0.3">
      <c r="A18666" s="38" t="s">
        <v>255</v>
      </c>
      <c r="B18666" s="15">
        <v>254000</v>
      </c>
      <c r="C18666" s="15">
        <v>8689771</v>
      </c>
    </row>
    <row r="18667" spans="1:3" x14ac:dyDescent="0.3">
      <c r="A18667" s="38" t="s">
        <v>258</v>
      </c>
      <c r="B18667" s="15">
        <v>261775</v>
      </c>
      <c r="C18667" s="15">
        <v>6927386</v>
      </c>
    </row>
    <row r="18668" spans="1:3" x14ac:dyDescent="0.3">
      <c r="A18668" s="38" t="s">
        <v>260</v>
      </c>
      <c r="B18668" s="15">
        <v>279000</v>
      </c>
      <c r="C18668" s="15">
        <v>5262000</v>
      </c>
    </row>
    <row r="18669" spans="1:3" x14ac:dyDescent="0.3">
      <c r="A18669" s="38" t="s">
        <v>262</v>
      </c>
      <c r="B18669" s="15">
        <v>261225</v>
      </c>
      <c r="C18669" s="15">
        <v>5044645</v>
      </c>
    </row>
    <row r="18670" spans="1:3" x14ac:dyDescent="0.3">
      <c r="A18670" s="38" t="s">
        <v>263</v>
      </c>
      <c r="B18670" s="15">
        <v>322500</v>
      </c>
      <c r="C18670" s="15">
        <v>6478800</v>
      </c>
    </row>
    <row r="18671" spans="1:3" x14ac:dyDescent="0.3">
      <c r="A18671" s="35" t="s">
        <v>256</v>
      </c>
      <c r="B18671" s="15"/>
      <c r="C18671" s="15"/>
    </row>
    <row r="18672" spans="1:3" x14ac:dyDescent="0.3">
      <c r="A18672" s="38" t="s">
        <v>245</v>
      </c>
      <c r="B18672" s="15">
        <v>265000</v>
      </c>
      <c r="C18672" s="15">
        <v>3168450</v>
      </c>
    </row>
    <row r="18673" spans="1:3" x14ac:dyDescent="0.3">
      <c r="A18673" s="38" t="s">
        <v>247</v>
      </c>
      <c r="B18673" s="15">
        <v>311250</v>
      </c>
      <c r="C18673" s="15">
        <v>5676850</v>
      </c>
    </row>
    <row r="18674" spans="1:3" x14ac:dyDescent="0.3">
      <c r="A18674" s="38" t="s">
        <v>249</v>
      </c>
      <c r="B18674" s="15">
        <v>274500</v>
      </c>
      <c r="C18674" s="15">
        <v>7542530</v>
      </c>
    </row>
    <row r="18675" spans="1:3" x14ac:dyDescent="0.3">
      <c r="A18675" s="38" t="s">
        <v>251</v>
      </c>
      <c r="B18675" s="15">
        <v>258000</v>
      </c>
      <c r="C18675" s="15">
        <v>3943550</v>
      </c>
    </row>
    <row r="18676" spans="1:3" x14ac:dyDescent="0.3">
      <c r="A18676" s="38" t="s">
        <v>254</v>
      </c>
      <c r="B18676" s="15">
        <v>328150</v>
      </c>
      <c r="C18676" s="15">
        <v>4020200</v>
      </c>
    </row>
    <row r="18677" spans="1:3" x14ac:dyDescent="0.3">
      <c r="A18677" s="38" t="s">
        <v>257</v>
      </c>
      <c r="B18677" s="15">
        <v>299500</v>
      </c>
      <c r="C18677" s="15">
        <v>5218300</v>
      </c>
    </row>
    <row r="18678" spans="1:3" x14ac:dyDescent="0.3">
      <c r="A18678" s="38" t="s">
        <v>252</v>
      </c>
      <c r="B18678" s="15">
        <v>257450</v>
      </c>
      <c r="C18678" s="15">
        <v>3488100</v>
      </c>
    </row>
    <row r="18679" spans="1:3" x14ac:dyDescent="0.3">
      <c r="A18679" s="38" t="s">
        <v>255</v>
      </c>
      <c r="B18679" s="15">
        <v>259475</v>
      </c>
      <c r="C18679" s="15">
        <v>5918299</v>
      </c>
    </row>
    <row r="18680" spans="1:3" x14ac:dyDescent="0.3">
      <c r="A18680" s="38" t="s">
        <v>258</v>
      </c>
      <c r="B18680" s="15">
        <v>291750</v>
      </c>
      <c r="C18680" s="15">
        <v>2657350</v>
      </c>
    </row>
    <row r="18681" spans="1:3" x14ac:dyDescent="0.3">
      <c r="A18681" s="38" t="s">
        <v>260</v>
      </c>
      <c r="B18681" s="15">
        <v>284750</v>
      </c>
      <c r="C18681" s="15">
        <v>5521175</v>
      </c>
    </row>
    <row r="18682" spans="1:3" x14ac:dyDescent="0.3">
      <c r="A18682" s="38" t="s">
        <v>262</v>
      </c>
      <c r="B18682" s="15">
        <v>294000</v>
      </c>
      <c r="C18682" s="15">
        <v>3247650</v>
      </c>
    </row>
    <row r="18683" spans="1:3" x14ac:dyDescent="0.3">
      <c r="A18683" s="38" t="s">
        <v>263</v>
      </c>
      <c r="B18683" s="15">
        <v>234000</v>
      </c>
      <c r="C18683" s="15">
        <v>2520500</v>
      </c>
    </row>
    <row r="18684" spans="1:3" x14ac:dyDescent="0.3">
      <c r="A18684" s="35" t="s">
        <v>261</v>
      </c>
      <c r="B18684" s="15"/>
      <c r="C18684" s="15"/>
    </row>
    <row r="18685" spans="1:3" x14ac:dyDescent="0.3">
      <c r="A18685" s="38" t="s">
        <v>245</v>
      </c>
      <c r="B18685" s="15">
        <v>267850</v>
      </c>
      <c r="C18685" s="15">
        <v>1420627</v>
      </c>
    </row>
    <row r="18686" spans="1:3" x14ac:dyDescent="0.3">
      <c r="A18686" s="38" t="s">
        <v>247</v>
      </c>
      <c r="B18686" s="15">
        <v>284000</v>
      </c>
      <c r="C18686" s="15">
        <v>2124000</v>
      </c>
    </row>
    <row r="18687" spans="1:3" x14ac:dyDescent="0.3">
      <c r="A18687" s="38" t="s">
        <v>249</v>
      </c>
      <c r="B18687" s="15">
        <v>252488</v>
      </c>
      <c r="C18687" s="15">
        <v>3522925</v>
      </c>
    </row>
    <row r="18688" spans="1:3" x14ac:dyDescent="0.3">
      <c r="A18688" s="38" t="s">
        <v>251</v>
      </c>
      <c r="B18688" s="15">
        <v>275000</v>
      </c>
      <c r="C18688" s="15">
        <v>3536700</v>
      </c>
    </row>
    <row r="18689" spans="1:3" x14ac:dyDescent="0.3">
      <c r="A18689" s="38" t="s">
        <v>254</v>
      </c>
      <c r="B18689" s="15">
        <v>234950</v>
      </c>
      <c r="C18689" s="15">
        <v>4237859</v>
      </c>
    </row>
    <row r="18690" spans="1:3" x14ac:dyDescent="0.3">
      <c r="A18690" s="38" t="s">
        <v>257</v>
      </c>
      <c r="B18690" s="15">
        <v>250000</v>
      </c>
      <c r="C18690" s="15">
        <v>2273250</v>
      </c>
    </row>
    <row r="18691" spans="1:3" x14ac:dyDescent="0.3">
      <c r="A18691" s="38" t="s">
        <v>252</v>
      </c>
      <c r="B18691" s="15">
        <v>322000</v>
      </c>
      <c r="C18691" s="15">
        <v>2413000</v>
      </c>
    </row>
    <row r="18692" spans="1:3" x14ac:dyDescent="0.3">
      <c r="A18692" s="38" t="s">
        <v>255</v>
      </c>
      <c r="B18692" s="15">
        <v>237500</v>
      </c>
      <c r="C18692" s="15">
        <v>2677500</v>
      </c>
    </row>
    <row r="18693" spans="1:3" x14ac:dyDescent="0.3">
      <c r="A18693" s="38" t="s">
        <v>258</v>
      </c>
      <c r="B18693" s="15">
        <v>236000</v>
      </c>
      <c r="C18693" s="15">
        <v>3110296</v>
      </c>
    </row>
    <row r="18694" spans="1:3" x14ac:dyDescent="0.3">
      <c r="A18694" s="38" t="s">
        <v>260</v>
      </c>
      <c r="B18694" s="15">
        <v>352500</v>
      </c>
      <c r="C18694" s="15">
        <v>2740500</v>
      </c>
    </row>
    <row r="18695" spans="1:3" x14ac:dyDescent="0.3">
      <c r="A18695" s="38" t="s">
        <v>262</v>
      </c>
      <c r="B18695" s="15">
        <v>228900</v>
      </c>
      <c r="C18695" s="15">
        <v>1771997</v>
      </c>
    </row>
    <row r="18696" spans="1:3" x14ac:dyDescent="0.3">
      <c r="A18696" s="38" t="s">
        <v>263</v>
      </c>
      <c r="B18696" s="15">
        <v>225098</v>
      </c>
      <c r="C18696" s="15">
        <v>1558596</v>
      </c>
    </row>
    <row r="18697" spans="1:3" x14ac:dyDescent="0.3">
      <c r="A18697" s="35" t="s">
        <v>264</v>
      </c>
      <c r="B18697" s="15"/>
      <c r="C18697" s="15"/>
    </row>
    <row r="18698" spans="1:3" x14ac:dyDescent="0.3">
      <c r="A18698" s="38" t="s">
        <v>245</v>
      </c>
      <c r="B18698" s="15">
        <v>203125</v>
      </c>
      <c r="C18698" s="15">
        <v>1277250</v>
      </c>
    </row>
    <row r="18699" spans="1:3" x14ac:dyDescent="0.3">
      <c r="A18699" s="38" t="s">
        <v>247</v>
      </c>
      <c r="B18699" s="15">
        <v>190000</v>
      </c>
      <c r="C18699" s="15">
        <v>1350600</v>
      </c>
    </row>
    <row r="18700" spans="1:3" x14ac:dyDescent="0.3">
      <c r="A18700" s="38" t="s">
        <v>249</v>
      </c>
      <c r="B18700" s="15">
        <v>175000</v>
      </c>
      <c r="C18700" s="15">
        <v>1843235</v>
      </c>
    </row>
    <row r="18701" spans="1:3" x14ac:dyDescent="0.3">
      <c r="A18701" s="38" t="s">
        <v>251</v>
      </c>
      <c r="B18701" s="15">
        <v>253000</v>
      </c>
      <c r="C18701" s="15">
        <v>3287100</v>
      </c>
    </row>
    <row r="18702" spans="1:3" x14ac:dyDescent="0.3">
      <c r="A18702" s="38" t="s">
        <v>254</v>
      </c>
      <c r="B18702" s="15">
        <v>219975</v>
      </c>
      <c r="C18702" s="15">
        <v>3339250</v>
      </c>
    </row>
    <row r="18703" spans="1:3" x14ac:dyDescent="0.3">
      <c r="A18703" s="38" t="s">
        <v>257</v>
      </c>
      <c r="B18703" s="15">
        <v>241250</v>
      </c>
      <c r="C18703" s="15">
        <v>5858155</v>
      </c>
    </row>
    <row r="18704" spans="1:3" x14ac:dyDescent="0.3">
      <c r="A18704" s="38" t="s">
        <v>252</v>
      </c>
      <c r="B18704" s="15">
        <v>266000</v>
      </c>
      <c r="C18704" s="15">
        <v>3410450</v>
      </c>
    </row>
    <row r="18705" spans="1:3" x14ac:dyDescent="0.3">
      <c r="A18705" s="38" t="s">
        <v>255</v>
      </c>
      <c r="B18705" s="15">
        <v>240700</v>
      </c>
      <c r="C18705" s="15">
        <v>4135326</v>
      </c>
    </row>
    <row r="18706" spans="1:3" x14ac:dyDescent="0.3">
      <c r="A18706" s="38" t="s">
        <v>258</v>
      </c>
      <c r="B18706" s="15">
        <v>221475</v>
      </c>
      <c r="C18706" s="15">
        <v>2411347</v>
      </c>
    </row>
    <row r="18707" spans="1:3" x14ac:dyDescent="0.3">
      <c r="A18707" s="38" t="s">
        <v>260</v>
      </c>
      <c r="B18707" s="15">
        <v>227500</v>
      </c>
      <c r="C18707" s="15">
        <v>4201850</v>
      </c>
    </row>
    <row r="18708" spans="1:3" x14ac:dyDescent="0.3">
      <c r="A18708" s="38" t="s">
        <v>262</v>
      </c>
      <c r="B18708" s="15">
        <v>204900</v>
      </c>
      <c r="C18708" s="15">
        <v>2164800</v>
      </c>
    </row>
    <row r="18709" spans="1:3" x14ac:dyDescent="0.3">
      <c r="A18709" s="38" t="s">
        <v>263</v>
      </c>
      <c r="B18709" s="15">
        <v>192250</v>
      </c>
      <c r="C18709" s="15">
        <v>2389900</v>
      </c>
    </row>
    <row r="18710" spans="1:3" x14ac:dyDescent="0.3">
      <c r="A18710" s="35" t="s">
        <v>266</v>
      </c>
      <c r="B18710" s="15"/>
      <c r="C18710" s="15"/>
    </row>
    <row r="18711" spans="1:3" x14ac:dyDescent="0.3">
      <c r="A18711" s="38" t="s">
        <v>245</v>
      </c>
      <c r="B18711" s="15">
        <v>196000</v>
      </c>
      <c r="C18711" s="15">
        <v>2135487</v>
      </c>
    </row>
    <row r="18712" spans="1:3" x14ac:dyDescent="0.3">
      <c r="A18712" s="38" t="s">
        <v>247</v>
      </c>
      <c r="B18712" s="15">
        <v>137500</v>
      </c>
      <c r="C18712" s="15">
        <v>275000</v>
      </c>
    </row>
    <row r="18713" spans="1:3" x14ac:dyDescent="0.3">
      <c r="A18713" s="38" t="s">
        <v>249</v>
      </c>
      <c r="B18713" s="15">
        <v>200000</v>
      </c>
      <c r="C18713" s="15">
        <v>3488300</v>
      </c>
    </row>
    <row r="18714" spans="1:3" x14ac:dyDescent="0.3">
      <c r="A18714" s="38" t="s">
        <v>251</v>
      </c>
      <c r="B18714" s="15">
        <v>230000</v>
      </c>
      <c r="C18714" s="15">
        <v>2829300</v>
      </c>
    </row>
    <row r="18715" spans="1:3" x14ac:dyDescent="0.3">
      <c r="A18715" s="38" t="s">
        <v>254</v>
      </c>
      <c r="B18715" s="15">
        <v>213435</v>
      </c>
      <c r="C18715" s="15">
        <v>3218112</v>
      </c>
    </row>
    <row r="18716" spans="1:3" x14ac:dyDescent="0.3">
      <c r="A18716" s="38" t="s">
        <v>257</v>
      </c>
      <c r="B18716" s="15">
        <v>218000</v>
      </c>
      <c r="C18716" s="15">
        <v>4214782</v>
      </c>
    </row>
    <row r="18717" spans="1:3" x14ac:dyDescent="0.3">
      <c r="A18717" s="38" t="s">
        <v>252</v>
      </c>
      <c r="B18717" s="15">
        <v>219000</v>
      </c>
      <c r="C18717" s="15">
        <v>1599500</v>
      </c>
    </row>
    <row r="18718" spans="1:3" x14ac:dyDescent="0.3">
      <c r="A18718" s="38" t="s">
        <v>255</v>
      </c>
      <c r="B18718" s="15">
        <v>233000</v>
      </c>
      <c r="C18718" s="15">
        <v>1839499</v>
      </c>
    </row>
    <row r="18719" spans="1:3" x14ac:dyDescent="0.3">
      <c r="A18719" s="38" t="s">
        <v>258</v>
      </c>
      <c r="B18719" s="15">
        <v>219000</v>
      </c>
      <c r="C18719" s="15">
        <v>3885400</v>
      </c>
    </row>
    <row r="18720" spans="1:3" x14ac:dyDescent="0.3">
      <c r="A18720" s="38" t="s">
        <v>260</v>
      </c>
      <c r="B18720" s="15">
        <v>228000</v>
      </c>
      <c r="C18720" s="15">
        <v>2089950</v>
      </c>
    </row>
    <row r="18721" spans="1:3" x14ac:dyDescent="0.3">
      <c r="A18721" s="38" t="s">
        <v>262</v>
      </c>
      <c r="B18721" s="15">
        <v>200150</v>
      </c>
      <c r="C18721" s="15">
        <v>2699420</v>
      </c>
    </row>
    <row r="18722" spans="1:3" x14ac:dyDescent="0.3">
      <c r="A18722" s="38" t="s">
        <v>263</v>
      </c>
      <c r="B18722" s="15">
        <v>190000</v>
      </c>
      <c r="C18722" s="15">
        <v>2264400</v>
      </c>
    </row>
    <row r="18723" spans="1:3" x14ac:dyDescent="0.3">
      <c r="A18723" s="35" t="s">
        <v>267</v>
      </c>
      <c r="B18723" s="15"/>
      <c r="C18723" s="15"/>
    </row>
    <row r="18724" spans="1:3" x14ac:dyDescent="0.3">
      <c r="A18724" s="38" t="s">
        <v>245</v>
      </c>
      <c r="B18724" s="15">
        <v>188500</v>
      </c>
      <c r="C18724" s="15">
        <v>781000</v>
      </c>
    </row>
    <row r="18725" spans="1:3" x14ac:dyDescent="0.3">
      <c r="A18725" s="38" t="s">
        <v>247</v>
      </c>
      <c r="B18725" s="15">
        <v>250625</v>
      </c>
      <c r="C18725" s="15">
        <v>1988700</v>
      </c>
    </row>
    <row r="18726" spans="1:3" x14ac:dyDescent="0.3">
      <c r="A18726" s="38" t="s">
        <v>249</v>
      </c>
      <c r="B18726" s="15">
        <v>192000</v>
      </c>
      <c r="C18726" s="15">
        <v>2149100</v>
      </c>
    </row>
    <row r="18727" spans="1:3" x14ac:dyDescent="0.3">
      <c r="A18727" s="38" t="s">
        <v>251</v>
      </c>
      <c r="B18727" s="15">
        <v>232631</v>
      </c>
      <c r="C18727" s="15">
        <v>1954961</v>
      </c>
    </row>
    <row r="18728" spans="1:3" x14ac:dyDescent="0.3">
      <c r="A18728" s="38" t="s">
        <v>254</v>
      </c>
      <c r="B18728" s="15">
        <v>237500</v>
      </c>
      <c r="C18728" s="15">
        <v>2737520</v>
      </c>
    </row>
    <row r="18729" spans="1:3" x14ac:dyDescent="0.3">
      <c r="A18729" s="38" t="s">
        <v>257</v>
      </c>
      <c r="B18729" s="15">
        <v>198950</v>
      </c>
      <c r="C18729" s="15">
        <v>3227567</v>
      </c>
    </row>
    <row r="18730" spans="1:3" x14ac:dyDescent="0.3">
      <c r="A18730" s="38" t="s">
        <v>252</v>
      </c>
      <c r="B18730" s="15">
        <v>229500</v>
      </c>
      <c r="C18730" s="15">
        <v>1676500</v>
      </c>
    </row>
    <row r="18731" spans="1:3" x14ac:dyDescent="0.3">
      <c r="A18731" s="38" t="s">
        <v>255</v>
      </c>
      <c r="B18731" s="15">
        <v>181500</v>
      </c>
      <c r="C18731" s="15">
        <v>3155050</v>
      </c>
    </row>
    <row r="18732" spans="1:3" x14ac:dyDescent="0.3">
      <c r="A18732" s="38" t="s">
        <v>258</v>
      </c>
      <c r="B18732" s="15">
        <v>300000</v>
      </c>
      <c r="C18732" s="15">
        <v>1482500</v>
      </c>
    </row>
    <row r="18733" spans="1:3" x14ac:dyDescent="0.3">
      <c r="A18733" s="38" t="s">
        <v>260</v>
      </c>
      <c r="B18733" s="15">
        <v>200000</v>
      </c>
      <c r="C18733" s="15">
        <v>1490000</v>
      </c>
    </row>
    <row r="18734" spans="1:3" x14ac:dyDescent="0.3">
      <c r="A18734" s="38" t="s">
        <v>262</v>
      </c>
      <c r="B18734" s="15">
        <v>177500</v>
      </c>
      <c r="C18734" s="15">
        <v>1755300</v>
      </c>
    </row>
    <row r="18735" spans="1:3" x14ac:dyDescent="0.3">
      <c r="A18735" s="38" t="s">
        <v>263</v>
      </c>
      <c r="B18735" s="15">
        <v>250000</v>
      </c>
      <c r="C18735" s="15">
        <v>2244000</v>
      </c>
    </row>
    <row r="18736" spans="1:3" x14ac:dyDescent="0.3">
      <c r="A18736" s="35" t="s">
        <v>268</v>
      </c>
      <c r="B18736" s="15"/>
      <c r="C18736" s="15"/>
    </row>
    <row r="18737" spans="1:3" x14ac:dyDescent="0.3">
      <c r="A18737" s="38" t="s">
        <v>245</v>
      </c>
      <c r="B18737" s="15">
        <v>92350</v>
      </c>
      <c r="C18737" s="15">
        <v>376700</v>
      </c>
    </row>
    <row r="18738" spans="1:3" x14ac:dyDescent="0.3">
      <c r="A18738" s="38" t="s">
        <v>247</v>
      </c>
      <c r="B18738" s="15">
        <v>197500</v>
      </c>
      <c r="C18738" s="15">
        <v>1614500</v>
      </c>
    </row>
    <row r="18739" spans="1:3" x14ac:dyDescent="0.3">
      <c r="A18739" s="38" t="s">
        <v>249</v>
      </c>
      <c r="B18739" s="15">
        <v>186895</v>
      </c>
      <c r="C18739" s="15">
        <v>2587290</v>
      </c>
    </row>
    <row r="18740" spans="1:3" x14ac:dyDescent="0.3">
      <c r="A18740" s="38" t="s">
        <v>251</v>
      </c>
      <c r="B18740" s="15">
        <v>257500</v>
      </c>
      <c r="C18740" s="15">
        <v>1321000</v>
      </c>
    </row>
    <row r="18741" spans="1:3" x14ac:dyDescent="0.3">
      <c r="A18741" s="38" t="s">
        <v>254</v>
      </c>
      <c r="B18741" s="15">
        <v>170000</v>
      </c>
      <c r="C18741" s="15">
        <v>1483800</v>
      </c>
    </row>
    <row r="18742" spans="1:3" x14ac:dyDescent="0.3">
      <c r="A18742" s="38" t="s">
        <v>257</v>
      </c>
      <c r="B18742" s="15">
        <v>227750</v>
      </c>
      <c r="C18742" s="15">
        <v>3906200</v>
      </c>
    </row>
    <row r="18743" spans="1:3" x14ac:dyDescent="0.3">
      <c r="A18743" s="38" t="s">
        <v>252</v>
      </c>
      <c r="B18743" s="15">
        <v>289000</v>
      </c>
      <c r="C18743" s="15">
        <v>2221500</v>
      </c>
    </row>
    <row r="18744" spans="1:3" x14ac:dyDescent="0.3">
      <c r="A18744" s="38" t="s">
        <v>255</v>
      </c>
      <c r="B18744" s="15">
        <v>300000</v>
      </c>
      <c r="C18744" s="15">
        <v>2667300</v>
      </c>
    </row>
    <row r="18745" spans="1:3" x14ac:dyDescent="0.3">
      <c r="A18745" s="38" t="s">
        <v>258</v>
      </c>
      <c r="B18745" s="15">
        <v>204000</v>
      </c>
      <c r="C18745" s="15">
        <v>2132800</v>
      </c>
    </row>
    <row r="18746" spans="1:3" x14ac:dyDescent="0.3">
      <c r="A18746" s="38" t="s">
        <v>260</v>
      </c>
      <c r="B18746" s="15">
        <v>156250</v>
      </c>
      <c r="C18746" s="15">
        <v>3312000</v>
      </c>
    </row>
    <row r="18747" spans="1:3" x14ac:dyDescent="0.3">
      <c r="A18747" s="38" t="s">
        <v>262</v>
      </c>
      <c r="B18747" s="15">
        <v>215050</v>
      </c>
      <c r="C18747" s="15">
        <v>2563950</v>
      </c>
    </row>
    <row r="18748" spans="1:3" x14ac:dyDescent="0.3">
      <c r="A18748" s="38" t="s">
        <v>263</v>
      </c>
      <c r="B18748" s="15">
        <v>184900</v>
      </c>
      <c r="C18748" s="15">
        <v>2248200</v>
      </c>
    </row>
    <row r="18749" spans="1:3" x14ac:dyDescent="0.3">
      <c r="A18749" s="35" t="s">
        <v>269</v>
      </c>
      <c r="B18749" s="15"/>
      <c r="C18749" s="15"/>
    </row>
    <row r="18750" spans="1:3" x14ac:dyDescent="0.3">
      <c r="A18750" s="38" t="s">
        <v>245</v>
      </c>
      <c r="B18750" s="15">
        <v>165725</v>
      </c>
      <c r="C18750" s="15">
        <v>1046950</v>
      </c>
    </row>
    <row r="18751" spans="1:3" x14ac:dyDescent="0.3">
      <c r="A18751" s="38" t="s">
        <v>247</v>
      </c>
      <c r="B18751" s="15">
        <v>225000</v>
      </c>
      <c r="C18751" s="15">
        <v>1891950</v>
      </c>
    </row>
    <row r="18752" spans="1:3" x14ac:dyDescent="0.3">
      <c r="A18752" s="38" t="s">
        <v>249</v>
      </c>
      <c r="B18752" s="15">
        <v>163000</v>
      </c>
      <c r="C18752" s="15">
        <v>1478050</v>
      </c>
    </row>
    <row r="18753" spans="1:3" x14ac:dyDescent="0.3">
      <c r="A18753" s="38" t="s">
        <v>251</v>
      </c>
      <c r="B18753" s="15">
        <v>227000</v>
      </c>
      <c r="C18753" s="15">
        <v>3705400</v>
      </c>
    </row>
    <row r="18754" spans="1:3" x14ac:dyDescent="0.3">
      <c r="A18754" s="38" t="s">
        <v>254</v>
      </c>
      <c r="B18754" s="15">
        <v>304475</v>
      </c>
      <c r="C18754" s="15">
        <v>2436400</v>
      </c>
    </row>
    <row r="18755" spans="1:3" x14ac:dyDescent="0.3">
      <c r="A18755" s="38" t="s">
        <v>257</v>
      </c>
      <c r="B18755" s="15">
        <v>247000</v>
      </c>
      <c r="C18755" s="15">
        <v>3715131</v>
      </c>
    </row>
    <row r="18756" spans="1:3" x14ac:dyDescent="0.3">
      <c r="A18756" s="38" t="s">
        <v>252</v>
      </c>
      <c r="B18756" s="15">
        <v>173475</v>
      </c>
      <c r="C18756" s="15">
        <v>3234550</v>
      </c>
    </row>
    <row r="18757" spans="1:3" x14ac:dyDescent="0.3">
      <c r="A18757" s="38" t="s">
        <v>255</v>
      </c>
      <c r="B18757" s="15">
        <v>275000</v>
      </c>
      <c r="C18757" s="15">
        <v>4768000</v>
      </c>
    </row>
    <row r="18758" spans="1:3" x14ac:dyDescent="0.3">
      <c r="A18758" s="38" t="s">
        <v>258</v>
      </c>
      <c r="B18758" s="15">
        <v>234700</v>
      </c>
      <c r="C18758" s="15">
        <v>2288800</v>
      </c>
    </row>
    <row r="18759" spans="1:3" x14ac:dyDescent="0.3">
      <c r="A18759" s="38" t="s">
        <v>260</v>
      </c>
      <c r="B18759" s="15">
        <v>230000</v>
      </c>
      <c r="C18759" s="15">
        <v>3624950</v>
      </c>
    </row>
    <row r="18760" spans="1:3" x14ac:dyDescent="0.3">
      <c r="A18760" s="38" t="s">
        <v>262</v>
      </c>
      <c r="B18760" s="15">
        <v>207450</v>
      </c>
      <c r="C18760" s="15">
        <v>2191950</v>
      </c>
    </row>
    <row r="18761" spans="1:3" x14ac:dyDescent="0.3">
      <c r="A18761" s="38" t="s">
        <v>263</v>
      </c>
      <c r="B18761" s="15">
        <v>148250</v>
      </c>
      <c r="C18761" s="15">
        <v>1361500</v>
      </c>
    </row>
    <row r="18762" spans="1:3" x14ac:dyDescent="0.3">
      <c r="A18762" s="35" t="s">
        <v>270</v>
      </c>
      <c r="B18762" s="15"/>
      <c r="C18762" s="15"/>
    </row>
    <row r="18763" spans="1:3" x14ac:dyDescent="0.3">
      <c r="A18763" s="38" t="s">
        <v>245</v>
      </c>
      <c r="B18763" s="15">
        <v>242500</v>
      </c>
      <c r="C18763" s="15">
        <v>2499800</v>
      </c>
    </row>
    <row r="18764" spans="1:3" x14ac:dyDescent="0.3">
      <c r="A18764" s="38" t="s">
        <v>247</v>
      </c>
      <c r="B18764" s="15">
        <v>230000</v>
      </c>
      <c r="C18764" s="15">
        <v>2426700</v>
      </c>
    </row>
    <row r="18765" spans="1:3" x14ac:dyDescent="0.3">
      <c r="A18765" s="38" t="s">
        <v>249</v>
      </c>
      <c r="B18765" s="15">
        <v>163000</v>
      </c>
      <c r="C18765" s="15">
        <v>1973400</v>
      </c>
    </row>
    <row r="18766" spans="1:3" x14ac:dyDescent="0.3">
      <c r="A18766" s="38" t="s">
        <v>251</v>
      </c>
      <c r="B18766" s="15">
        <v>216975</v>
      </c>
      <c r="C18766" s="15">
        <v>3819600</v>
      </c>
    </row>
    <row r="18767" spans="1:3" x14ac:dyDescent="0.3">
      <c r="A18767" s="38" t="s">
        <v>254</v>
      </c>
      <c r="B18767" s="15">
        <v>180900</v>
      </c>
      <c r="C18767" s="15">
        <v>2264900</v>
      </c>
    </row>
    <row r="18768" spans="1:3" x14ac:dyDescent="0.3">
      <c r="A18768" s="38" t="s">
        <v>257</v>
      </c>
      <c r="B18768" s="15">
        <v>218450</v>
      </c>
      <c r="C18768" s="15">
        <v>4702650</v>
      </c>
    </row>
    <row r="18769" spans="1:3" x14ac:dyDescent="0.3">
      <c r="A18769" s="38" t="s">
        <v>252</v>
      </c>
      <c r="B18769" s="15">
        <v>231525</v>
      </c>
      <c r="C18769" s="15">
        <v>4059275</v>
      </c>
    </row>
    <row r="18770" spans="1:3" x14ac:dyDescent="0.3">
      <c r="A18770" s="38" t="s">
        <v>255</v>
      </c>
      <c r="B18770" s="15">
        <v>215000</v>
      </c>
      <c r="C18770" s="15">
        <v>5392685</v>
      </c>
    </row>
    <row r="18771" spans="1:3" x14ac:dyDescent="0.3">
      <c r="A18771" s="38" t="s">
        <v>258</v>
      </c>
      <c r="B18771" s="15">
        <v>214500</v>
      </c>
      <c r="C18771" s="15">
        <v>5957738</v>
      </c>
    </row>
    <row r="18772" spans="1:3" x14ac:dyDescent="0.3">
      <c r="A18772" s="38" t="s">
        <v>260</v>
      </c>
      <c r="B18772" s="15">
        <v>195000</v>
      </c>
      <c r="C18772" s="15">
        <v>5273350</v>
      </c>
    </row>
    <row r="18773" spans="1:3" x14ac:dyDescent="0.3">
      <c r="A18773" s="38" t="s">
        <v>262</v>
      </c>
      <c r="B18773" s="15">
        <v>182500</v>
      </c>
      <c r="C18773" s="15">
        <v>2551598</v>
      </c>
    </row>
    <row r="18774" spans="1:3" x14ac:dyDescent="0.3">
      <c r="A18774" s="38" t="s">
        <v>263</v>
      </c>
      <c r="B18774" s="15">
        <v>214900</v>
      </c>
      <c r="C18774" s="15">
        <v>4024297</v>
      </c>
    </row>
    <row r="18775" spans="1:3" x14ac:dyDescent="0.3">
      <c r="A18775" s="35" t="s">
        <v>271</v>
      </c>
      <c r="B18775" s="15"/>
      <c r="C18775" s="15"/>
    </row>
    <row r="18776" spans="1:3" x14ac:dyDescent="0.3">
      <c r="A18776" s="38" t="s">
        <v>245</v>
      </c>
      <c r="B18776" s="15">
        <v>245000</v>
      </c>
      <c r="C18776" s="15">
        <v>1749749</v>
      </c>
    </row>
    <row r="18777" spans="1:3" x14ac:dyDescent="0.3">
      <c r="A18777" s="38" t="s">
        <v>247</v>
      </c>
      <c r="B18777" s="15">
        <v>213000</v>
      </c>
      <c r="C18777" s="15">
        <v>2946250</v>
      </c>
    </row>
    <row r="18778" spans="1:3" x14ac:dyDescent="0.3">
      <c r="A18778" s="38" t="s">
        <v>249</v>
      </c>
      <c r="B18778" s="15">
        <v>234950</v>
      </c>
      <c r="C18778" s="15">
        <v>4556457</v>
      </c>
    </row>
    <row r="18779" spans="1:3" x14ac:dyDescent="0.3">
      <c r="A18779" s="38" t="s">
        <v>251</v>
      </c>
      <c r="B18779" s="15">
        <v>221500</v>
      </c>
      <c r="C18779" s="15">
        <v>4162500</v>
      </c>
    </row>
    <row r="18780" spans="1:3" x14ac:dyDescent="0.3">
      <c r="A18780" s="38" t="s">
        <v>254</v>
      </c>
      <c r="B18780" s="15">
        <v>247450</v>
      </c>
      <c r="C18780" s="15">
        <v>4088990</v>
      </c>
    </row>
    <row r="18781" spans="1:3" x14ac:dyDescent="0.3">
      <c r="A18781" s="38" t="s">
        <v>257</v>
      </c>
      <c r="B18781" s="15">
        <v>238000</v>
      </c>
      <c r="C18781" s="15">
        <v>3350650</v>
      </c>
    </row>
    <row r="18782" spans="1:3" x14ac:dyDescent="0.3">
      <c r="A18782" s="38" t="s">
        <v>252</v>
      </c>
      <c r="B18782" s="15">
        <v>237000</v>
      </c>
      <c r="C18782" s="15">
        <v>6474900</v>
      </c>
    </row>
    <row r="18783" spans="1:3" x14ac:dyDescent="0.3">
      <c r="A18783" s="38" t="s">
        <v>255</v>
      </c>
      <c r="B18783" s="15">
        <v>265000</v>
      </c>
      <c r="C18783" s="15">
        <v>7186750</v>
      </c>
    </row>
    <row r="18784" spans="1:3" x14ac:dyDescent="0.3">
      <c r="A18784" s="38" t="s">
        <v>258</v>
      </c>
      <c r="B18784" s="15">
        <v>207500</v>
      </c>
      <c r="C18784" s="15">
        <v>4791830</v>
      </c>
    </row>
    <row r="18785" spans="1:3" x14ac:dyDescent="0.3">
      <c r="A18785" s="38" t="s">
        <v>260</v>
      </c>
      <c r="B18785" s="15">
        <v>239750</v>
      </c>
      <c r="C18785" s="15">
        <v>4265925</v>
      </c>
    </row>
    <row r="18786" spans="1:3" x14ac:dyDescent="0.3">
      <c r="A18786" s="38" t="s">
        <v>262</v>
      </c>
      <c r="B18786" s="15">
        <v>224900</v>
      </c>
      <c r="C18786" s="15">
        <v>2029400</v>
      </c>
    </row>
    <row r="18787" spans="1:3" x14ac:dyDescent="0.3">
      <c r="A18787" s="38" t="s">
        <v>263</v>
      </c>
      <c r="B18787" s="15">
        <v>252450</v>
      </c>
      <c r="C18787" s="15">
        <v>2224350</v>
      </c>
    </row>
    <row r="18788" spans="1:3" x14ac:dyDescent="0.3">
      <c r="A18788" s="35" t="s">
        <v>272</v>
      </c>
      <c r="B18788" s="15"/>
      <c r="C18788" s="15"/>
    </row>
    <row r="18789" spans="1:3" x14ac:dyDescent="0.3">
      <c r="A18789" s="38" t="s">
        <v>245</v>
      </c>
      <c r="B18789" s="15">
        <v>249950</v>
      </c>
      <c r="C18789" s="15">
        <v>2414639</v>
      </c>
    </row>
    <row r="18790" spans="1:3" x14ac:dyDescent="0.3">
      <c r="A18790" s="38" t="s">
        <v>247</v>
      </c>
      <c r="B18790" s="15">
        <v>317389</v>
      </c>
      <c r="C18790" s="15">
        <v>5766449</v>
      </c>
    </row>
    <row r="18791" spans="1:3" x14ac:dyDescent="0.3">
      <c r="A18791" s="38" t="s">
        <v>249</v>
      </c>
      <c r="B18791" s="15">
        <v>269900</v>
      </c>
      <c r="C18791" s="15">
        <v>5693625</v>
      </c>
    </row>
    <row r="18792" spans="1:3" x14ac:dyDescent="0.3">
      <c r="A18792" s="38" t="s">
        <v>251</v>
      </c>
      <c r="B18792" s="15">
        <v>250000</v>
      </c>
      <c r="C18792" s="15">
        <v>3996300</v>
      </c>
    </row>
    <row r="18793" spans="1:3" x14ac:dyDescent="0.3">
      <c r="A18793" s="38" t="s">
        <v>254</v>
      </c>
      <c r="B18793" s="15">
        <v>241750</v>
      </c>
      <c r="C18793" s="15">
        <v>5694726</v>
      </c>
    </row>
    <row r="18794" spans="1:3" x14ac:dyDescent="0.3">
      <c r="A18794" s="38" t="s">
        <v>257</v>
      </c>
      <c r="B18794" s="15">
        <v>287550</v>
      </c>
      <c r="C18794" s="15">
        <v>8993336</v>
      </c>
    </row>
    <row r="18795" spans="1:3" x14ac:dyDescent="0.3">
      <c r="A18795" s="38" t="s">
        <v>252</v>
      </c>
      <c r="B18795" s="15">
        <v>290000</v>
      </c>
      <c r="C18795" s="15">
        <v>11465265</v>
      </c>
    </row>
    <row r="18796" spans="1:3" x14ac:dyDescent="0.3">
      <c r="A18796" s="38" t="s">
        <v>255</v>
      </c>
      <c r="B18796" s="15">
        <v>275000</v>
      </c>
      <c r="C18796" s="15">
        <v>9555065</v>
      </c>
    </row>
    <row r="18797" spans="1:3" x14ac:dyDescent="0.3">
      <c r="A18797" s="38" t="s">
        <v>258</v>
      </c>
      <c r="B18797" s="15">
        <v>255000</v>
      </c>
      <c r="C18797" s="15">
        <v>8379500</v>
      </c>
    </row>
    <row r="18798" spans="1:3" x14ac:dyDescent="0.3">
      <c r="A18798" s="38" t="s">
        <v>260</v>
      </c>
      <c r="B18798" s="15">
        <v>272500</v>
      </c>
      <c r="C18798" s="15">
        <v>5775940</v>
      </c>
    </row>
    <row r="18799" spans="1:3" x14ac:dyDescent="0.3">
      <c r="A18799" s="38" t="s">
        <v>262</v>
      </c>
      <c r="B18799" s="15">
        <v>246000</v>
      </c>
      <c r="C18799" s="15">
        <v>8870732</v>
      </c>
    </row>
    <row r="18800" spans="1:3" x14ac:dyDescent="0.3">
      <c r="A18800" s="38" t="s">
        <v>263</v>
      </c>
      <c r="B18800" s="15">
        <v>257900</v>
      </c>
      <c r="C18800" s="15">
        <v>6897435</v>
      </c>
    </row>
    <row r="18801" spans="1:3" x14ac:dyDescent="0.3">
      <c r="A18801" s="35" t="s">
        <v>273</v>
      </c>
      <c r="B18801" s="15"/>
      <c r="C18801" s="15"/>
    </row>
    <row r="18802" spans="1:3" x14ac:dyDescent="0.3">
      <c r="A18802" s="38" t="s">
        <v>245</v>
      </c>
      <c r="B18802" s="15">
        <v>258250</v>
      </c>
      <c r="C18802" s="15">
        <v>5198320</v>
      </c>
    </row>
    <row r="18803" spans="1:3" x14ac:dyDescent="0.3">
      <c r="A18803" s="38" t="s">
        <v>247</v>
      </c>
      <c r="B18803" s="15">
        <v>258950</v>
      </c>
      <c r="C18803" s="15">
        <v>7446649</v>
      </c>
    </row>
    <row r="18804" spans="1:3" x14ac:dyDescent="0.3">
      <c r="A18804" s="38" t="s">
        <v>249</v>
      </c>
      <c r="B18804" s="15">
        <v>265500</v>
      </c>
      <c r="C18804" s="15">
        <v>7719919</v>
      </c>
    </row>
    <row r="18805" spans="1:3" x14ac:dyDescent="0.3">
      <c r="A18805" s="38" t="s">
        <v>251</v>
      </c>
      <c r="B18805" s="15">
        <v>265000</v>
      </c>
      <c r="C18805" s="15">
        <v>4207707</v>
      </c>
    </row>
    <row r="18806" spans="1:3" x14ac:dyDescent="0.3">
      <c r="A18806" s="38" t="s">
        <v>254</v>
      </c>
      <c r="B18806" s="15">
        <v>288000</v>
      </c>
      <c r="C18806" s="15">
        <v>10436851</v>
      </c>
    </row>
    <row r="18807" spans="1:3" x14ac:dyDescent="0.3">
      <c r="A18807" s="38" t="s">
        <v>257</v>
      </c>
      <c r="B18807" s="15">
        <v>299000</v>
      </c>
      <c r="C18807" s="15">
        <v>7551750</v>
      </c>
    </row>
    <row r="18808" spans="1:3" x14ac:dyDescent="0.3">
      <c r="A18808" s="38" t="s">
        <v>252</v>
      </c>
      <c r="B18808" s="15">
        <v>274900</v>
      </c>
      <c r="C18808" s="15">
        <v>7981300</v>
      </c>
    </row>
    <row r="18809" spans="1:3" x14ac:dyDescent="0.3">
      <c r="A18809" s="38" t="s">
        <v>255</v>
      </c>
      <c r="B18809" s="15">
        <v>300000</v>
      </c>
      <c r="C18809" s="15">
        <v>12773998</v>
      </c>
    </row>
    <row r="18810" spans="1:3" x14ac:dyDescent="0.3">
      <c r="A18810" s="38" t="s">
        <v>258</v>
      </c>
      <c r="B18810" s="15">
        <v>280000</v>
      </c>
      <c r="C18810" s="15">
        <v>8168800</v>
      </c>
    </row>
    <row r="18811" spans="1:3" x14ac:dyDescent="0.3">
      <c r="A18811" s="38" t="s">
        <v>260</v>
      </c>
      <c r="B18811" s="15">
        <v>263000</v>
      </c>
      <c r="C18811" s="15">
        <v>7330499</v>
      </c>
    </row>
    <row r="18812" spans="1:3" x14ac:dyDescent="0.3">
      <c r="A18812" s="38" t="s">
        <v>262</v>
      </c>
      <c r="B18812" s="15">
        <v>279000</v>
      </c>
      <c r="C18812" s="15">
        <v>8739467</v>
      </c>
    </row>
    <row r="18813" spans="1:3" x14ac:dyDescent="0.3">
      <c r="A18813" s="38" t="s">
        <v>263</v>
      </c>
      <c r="B18813" s="15">
        <v>294250</v>
      </c>
      <c r="C18813" s="15">
        <v>6758912</v>
      </c>
    </row>
    <row r="18814" spans="1:3" x14ac:dyDescent="0.3">
      <c r="A18814" s="35" t="s">
        <v>274</v>
      </c>
      <c r="B18814" s="15"/>
      <c r="C18814" s="15"/>
    </row>
    <row r="18815" spans="1:3" x14ac:dyDescent="0.3">
      <c r="A18815" s="38" t="s">
        <v>245</v>
      </c>
      <c r="B18815" s="15">
        <v>300000</v>
      </c>
      <c r="C18815" s="15">
        <v>8044710</v>
      </c>
    </row>
    <row r="18816" spans="1:3" x14ac:dyDescent="0.3">
      <c r="A18816" s="38" t="s">
        <v>247</v>
      </c>
      <c r="B18816" s="15">
        <v>309500</v>
      </c>
      <c r="C18816" s="15">
        <v>4262500</v>
      </c>
    </row>
    <row r="18817" spans="1:3" x14ac:dyDescent="0.3">
      <c r="A18817" s="38" t="s">
        <v>249</v>
      </c>
      <c r="B18817" s="15">
        <v>291000</v>
      </c>
      <c r="C18817" s="15">
        <v>6886576</v>
      </c>
    </row>
    <row r="18818" spans="1:3" x14ac:dyDescent="0.3">
      <c r="A18818" s="38" t="s">
        <v>251</v>
      </c>
      <c r="B18818" s="15">
        <v>288625</v>
      </c>
      <c r="C18818" s="15">
        <v>7122749</v>
      </c>
    </row>
    <row r="18819" spans="1:3" x14ac:dyDescent="0.3">
      <c r="A18819" s="38" t="s">
        <v>254</v>
      </c>
      <c r="B18819" s="15">
        <v>292813</v>
      </c>
      <c r="C18819" s="15">
        <v>7980750</v>
      </c>
    </row>
    <row r="18820" spans="1:3" x14ac:dyDescent="0.3">
      <c r="A18820" s="38" t="s">
        <v>257</v>
      </c>
      <c r="B18820" s="15">
        <v>335000</v>
      </c>
      <c r="C18820" s="15">
        <v>11768500</v>
      </c>
    </row>
    <row r="18821" spans="1:3" x14ac:dyDescent="0.3">
      <c r="A18821" s="38" t="s">
        <v>252</v>
      </c>
      <c r="B18821" s="15">
        <v>314710</v>
      </c>
      <c r="C18821" s="15">
        <v>13270760</v>
      </c>
    </row>
    <row r="18822" spans="1:3" x14ac:dyDescent="0.3">
      <c r="A18822" s="38" t="s">
        <v>255</v>
      </c>
      <c r="B18822" s="15">
        <v>307550</v>
      </c>
      <c r="C18822" s="15">
        <v>4808449</v>
      </c>
    </row>
    <row r="18823" spans="1:3" x14ac:dyDescent="0.3">
      <c r="A18823" s="38" t="s">
        <v>258</v>
      </c>
      <c r="B18823" s="15">
        <v>297500</v>
      </c>
      <c r="C18823" s="15">
        <v>6784250</v>
      </c>
    </row>
    <row r="18824" spans="1:3" x14ac:dyDescent="0.3">
      <c r="A18824" s="38" t="s">
        <v>260</v>
      </c>
      <c r="B18824" s="15">
        <v>312450</v>
      </c>
      <c r="C18824" s="15">
        <v>7676100</v>
      </c>
    </row>
    <row r="18825" spans="1:3" x14ac:dyDescent="0.3">
      <c r="A18825" s="38" t="s">
        <v>262</v>
      </c>
      <c r="B18825" s="15">
        <v>274500</v>
      </c>
      <c r="C18825" s="15">
        <v>4111340</v>
      </c>
    </row>
    <row r="18826" spans="1:3" x14ac:dyDescent="0.3">
      <c r="A18826" s="38" t="s">
        <v>263</v>
      </c>
      <c r="B18826" s="15">
        <v>318000</v>
      </c>
      <c r="C18826" s="15">
        <v>9199749</v>
      </c>
    </row>
    <row r="18827" spans="1:3" x14ac:dyDescent="0.3">
      <c r="A18827" s="35" t="s">
        <v>275</v>
      </c>
      <c r="B18827" s="15"/>
      <c r="C18827" s="15"/>
    </row>
    <row r="18828" spans="1:3" x14ac:dyDescent="0.3">
      <c r="A18828" s="38" t="s">
        <v>245</v>
      </c>
      <c r="B18828" s="15">
        <v>330000</v>
      </c>
      <c r="C18828" s="15">
        <v>4989034</v>
      </c>
    </row>
    <row r="18829" spans="1:3" x14ac:dyDescent="0.3">
      <c r="A18829" s="38" t="s">
        <v>247</v>
      </c>
      <c r="B18829" s="15">
        <v>296900</v>
      </c>
      <c r="C18829" s="15">
        <v>3200299</v>
      </c>
    </row>
    <row r="18830" spans="1:3" x14ac:dyDescent="0.3">
      <c r="A18830" s="38" t="s">
        <v>249</v>
      </c>
      <c r="B18830" s="15">
        <v>345000</v>
      </c>
      <c r="C18830" s="15">
        <v>7415200</v>
      </c>
    </row>
    <row r="18831" spans="1:3" x14ac:dyDescent="0.3">
      <c r="A18831" s="38" t="s">
        <v>251</v>
      </c>
      <c r="B18831" s="15">
        <v>324475</v>
      </c>
      <c r="C18831" s="15">
        <v>8349176</v>
      </c>
    </row>
    <row r="18832" spans="1:3" x14ac:dyDescent="0.3">
      <c r="A18832" s="38" t="s">
        <v>254</v>
      </c>
      <c r="B18832" s="15">
        <v>327500</v>
      </c>
      <c r="C18832" s="15">
        <v>7364087</v>
      </c>
    </row>
    <row r="18833" spans="1:3" x14ac:dyDescent="0.3">
      <c r="A18833" s="38" t="s">
        <v>257</v>
      </c>
      <c r="B18833" s="15">
        <v>329000</v>
      </c>
      <c r="C18833" s="15">
        <v>5836750</v>
      </c>
    </row>
    <row r="18834" spans="1:3" x14ac:dyDescent="0.3">
      <c r="A18834" s="38" t="s">
        <v>252</v>
      </c>
      <c r="B18834" s="15">
        <v>362000</v>
      </c>
      <c r="C18834" s="15">
        <v>7194844</v>
      </c>
    </row>
    <row r="18835" spans="1:3" x14ac:dyDescent="0.3">
      <c r="A18835" s="38" t="s">
        <v>255</v>
      </c>
      <c r="B18835" s="15">
        <v>366000</v>
      </c>
      <c r="C18835" s="15">
        <v>6708149</v>
      </c>
    </row>
    <row r="18836" spans="1:3" x14ac:dyDescent="0.3">
      <c r="A18836" s="38" t="s">
        <v>258</v>
      </c>
      <c r="B18836" s="15">
        <v>294975</v>
      </c>
      <c r="C18836" s="15">
        <v>4841100</v>
      </c>
    </row>
    <row r="18837" spans="1:3" x14ac:dyDescent="0.3">
      <c r="A18837" s="38" t="s">
        <v>260</v>
      </c>
      <c r="B18837" s="15">
        <v>352500</v>
      </c>
      <c r="C18837" s="15">
        <v>7275564</v>
      </c>
    </row>
    <row r="18838" spans="1:3" x14ac:dyDescent="0.3">
      <c r="A18838" s="38" t="s">
        <v>262</v>
      </c>
      <c r="B18838" s="15">
        <v>353500</v>
      </c>
      <c r="C18838" s="15">
        <v>6314840</v>
      </c>
    </row>
    <row r="18839" spans="1:3" x14ac:dyDescent="0.3">
      <c r="A18839" s="14">
        <v>145</v>
      </c>
      <c r="B18839" s="15">
        <v>54674911</v>
      </c>
      <c r="C18839" s="15">
        <v>315135259</v>
      </c>
    </row>
    <row r="18840" spans="1:3" x14ac:dyDescent="0.3">
      <c r="A18840" s="35" t="s">
        <v>259</v>
      </c>
      <c r="B18840" s="15"/>
      <c r="C18840" s="15"/>
    </row>
    <row r="18841" spans="1:3" x14ac:dyDescent="0.3">
      <c r="A18841" s="38" t="s">
        <v>245</v>
      </c>
      <c r="B18841" s="15">
        <v>142250</v>
      </c>
      <c r="C18841" s="15">
        <v>670900</v>
      </c>
    </row>
    <row r="18842" spans="1:3" x14ac:dyDescent="0.3">
      <c r="A18842" s="38" t="s">
        <v>247</v>
      </c>
      <c r="B18842" s="15">
        <v>132500</v>
      </c>
      <c r="C18842" s="15">
        <v>384450</v>
      </c>
    </row>
    <row r="18843" spans="1:3" x14ac:dyDescent="0.3">
      <c r="A18843" s="38" t="s">
        <v>249</v>
      </c>
      <c r="B18843" s="15">
        <v>423200</v>
      </c>
      <c r="C18843" s="15">
        <v>1602450</v>
      </c>
    </row>
    <row r="18844" spans="1:3" x14ac:dyDescent="0.3">
      <c r="A18844" s="38" t="s">
        <v>251</v>
      </c>
      <c r="B18844" s="15">
        <v>167500</v>
      </c>
      <c r="C18844" s="15">
        <v>488900</v>
      </c>
    </row>
    <row r="18845" spans="1:3" x14ac:dyDescent="0.3">
      <c r="A18845" s="38" t="s">
        <v>254</v>
      </c>
      <c r="B18845" s="15">
        <v>141550</v>
      </c>
      <c r="C18845" s="15">
        <v>1372950</v>
      </c>
    </row>
    <row r="18846" spans="1:3" x14ac:dyDescent="0.3">
      <c r="A18846" s="38" t="s">
        <v>257</v>
      </c>
      <c r="B18846" s="15">
        <v>165950</v>
      </c>
      <c r="C18846" s="15">
        <v>1705227</v>
      </c>
    </row>
    <row r="18847" spans="1:3" x14ac:dyDescent="0.3">
      <c r="A18847" s="38" t="s">
        <v>252</v>
      </c>
      <c r="B18847" s="15">
        <v>345000</v>
      </c>
      <c r="C18847" s="15">
        <v>2901264</v>
      </c>
    </row>
    <row r="18848" spans="1:3" x14ac:dyDescent="0.3">
      <c r="A18848" s="38" t="s">
        <v>255</v>
      </c>
      <c r="B18848" s="15">
        <v>172250</v>
      </c>
      <c r="C18848" s="15">
        <v>1933103</v>
      </c>
    </row>
    <row r="18849" spans="1:3" x14ac:dyDescent="0.3">
      <c r="A18849" s="38" t="s">
        <v>258</v>
      </c>
      <c r="B18849" s="15">
        <v>175500</v>
      </c>
      <c r="C18849" s="15">
        <v>1971850</v>
      </c>
    </row>
    <row r="18850" spans="1:3" x14ac:dyDescent="0.3">
      <c r="A18850" s="38" t="s">
        <v>260</v>
      </c>
      <c r="B18850" s="15">
        <v>175000</v>
      </c>
      <c r="C18850" s="15">
        <v>1231450</v>
      </c>
    </row>
    <row r="18851" spans="1:3" x14ac:dyDescent="0.3">
      <c r="A18851" s="38" t="s">
        <v>262</v>
      </c>
      <c r="B18851" s="15">
        <v>184500</v>
      </c>
      <c r="C18851" s="15">
        <v>2376850</v>
      </c>
    </row>
    <row r="18852" spans="1:3" x14ac:dyDescent="0.3">
      <c r="A18852" s="38" t="s">
        <v>263</v>
      </c>
      <c r="B18852" s="15">
        <v>165000</v>
      </c>
      <c r="C18852" s="15">
        <v>1569950</v>
      </c>
    </row>
    <row r="18853" spans="1:3" x14ac:dyDescent="0.3">
      <c r="A18853" s="35" t="s">
        <v>265</v>
      </c>
      <c r="B18853" s="15"/>
      <c r="C18853" s="15"/>
    </row>
    <row r="18854" spans="1:3" x14ac:dyDescent="0.3">
      <c r="A18854" s="38" t="s">
        <v>245</v>
      </c>
      <c r="B18854" s="15">
        <v>183500</v>
      </c>
      <c r="C18854" s="15">
        <v>367000</v>
      </c>
    </row>
    <row r="18855" spans="1:3" x14ac:dyDescent="0.3">
      <c r="A18855" s="38" t="s">
        <v>247</v>
      </c>
      <c r="B18855" s="15">
        <v>170050</v>
      </c>
      <c r="C18855" s="15">
        <v>1870099</v>
      </c>
    </row>
    <row r="18856" spans="1:3" x14ac:dyDescent="0.3">
      <c r="A18856" s="38" t="s">
        <v>249</v>
      </c>
      <c r="B18856" s="15">
        <v>198500</v>
      </c>
      <c r="C18856" s="15">
        <v>2213000</v>
      </c>
    </row>
    <row r="18857" spans="1:3" x14ac:dyDescent="0.3">
      <c r="A18857" s="38" t="s">
        <v>251</v>
      </c>
      <c r="B18857" s="15">
        <v>170000</v>
      </c>
      <c r="C18857" s="15">
        <v>1395250</v>
      </c>
    </row>
    <row r="18858" spans="1:3" x14ac:dyDescent="0.3">
      <c r="A18858" s="38" t="s">
        <v>254</v>
      </c>
      <c r="B18858" s="15">
        <v>390250</v>
      </c>
      <c r="C18858" s="15">
        <v>2459995</v>
      </c>
    </row>
    <row r="18859" spans="1:3" x14ac:dyDescent="0.3">
      <c r="A18859" s="38" t="s">
        <v>257</v>
      </c>
      <c r="B18859" s="15">
        <v>532050</v>
      </c>
      <c r="C18859" s="15">
        <v>2415950</v>
      </c>
    </row>
    <row r="18860" spans="1:3" x14ac:dyDescent="0.3">
      <c r="A18860" s="38" t="s">
        <v>252</v>
      </c>
      <c r="B18860" s="15">
        <v>225000</v>
      </c>
      <c r="C18860" s="15">
        <v>2227750</v>
      </c>
    </row>
    <row r="18861" spans="1:3" x14ac:dyDescent="0.3">
      <c r="A18861" s="38" t="s">
        <v>255</v>
      </c>
      <c r="B18861" s="15">
        <v>221750</v>
      </c>
      <c r="C18861" s="15">
        <v>2692800</v>
      </c>
    </row>
    <row r="18862" spans="1:3" x14ac:dyDescent="0.3">
      <c r="A18862" s="38" t="s">
        <v>258</v>
      </c>
      <c r="B18862" s="15">
        <v>235000</v>
      </c>
      <c r="C18862" s="15">
        <v>2300500</v>
      </c>
    </row>
    <row r="18863" spans="1:3" x14ac:dyDescent="0.3">
      <c r="A18863" s="38" t="s">
        <v>260</v>
      </c>
      <c r="B18863" s="15">
        <v>235000</v>
      </c>
      <c r="C18863" s="15">
        <v>889500</v>
      </c>
    </row>
    <row r="18864" spans="1:3" x14ac:dyDescent="0.3">
      <c r="A18864" s="38" t="s">
        <v>262</v>
      </c>
      <c r="B18864" s="15">
        <v>233500</v>
      </c>
      <c r="C18864" s="15">
        <v>2881281</v>
      </c>
    </row>
    <row r="18865" spans="1:3" x14ac:dyDescent="0.3">
      <c r="A18865" s="38" t="s">
        <v>263</v>
      </c>
      <c r="B18865" s="15">
        <v>210000</v>
      </c>
      <c r="C18865" s="15">
        <v>1441847</v>
      </c>
    </row>
    <row r="18866" spans="1:3" x14ac:dyDescent="0.3">
      <c r="A18866" s="35" t="s">
        <v>244</v>
      </c>
      <c r="B18866" s="15"/>
      <c r="C18866" s="15"/>
    </row>
    <row r="18867" spans="1:3" x14ac:dyDescent="0.3">
      <c r="A18867" s="38" t="s">
        <v>245</v>
      </c>
      <c r="B18867" s="15">
        <v>218625</v>
      </c>
      <c r="C18867" s="15">
        <v>1434250</v>
      </c>
    </row>
    <row r="18868" spans="1:3" x14ac:dyDescent="0.3">
      <c r="A18868" s="38" t="s">
        <v>247</v>
      </c>
      <c r="B18868" s="15">
        <v>172500</v>
      </c>
      <c r="C18868" s="15">
        <v>719500</v>
      </c>
    </row>
    <row r="18869" spans="1:3" x14ac:dyDescent="0.3">
      <c r="A18869" s="38" t="s">
        <v>249</v>
      </c>
      <c r="B18869" s="15">
        <v>226500</v>
      </c>
      <c r="C18869" s="15">
        <v>1809000</v>
      </c>
    </row>
    <row r="18870" spans="1:3" x14ac:dyDescent="0.3">
      <c r="A18870" s="38" t="s">
        <v>251</v>
      </c>
      <c r="B18870" s="15">
        <v>233700</v>
      </c>
      <c r="C18870" s="15">
        <v>3129600</v>
      </c>
    </row>
    <row r="18871" spans="1:3" x14ac:dyDescent="0.3">
      <c r="A18871" s="38" t="s">
        <v>254</v>
      </c>
      <c r="B18871" s="15">
        <v>617810</v>
      </c>
      <c r="C18871" s="15">
        <v>3193360</v>
      </c>
    </row>
    <row r="18872" spans="1:3" x14ac:dyDescent="0.3">
      <c r="A18872" s="38" t="s">
        <v>257</v>
      </c>
      <c r="B18872" s="15">
        <v>205000</v>
      </c>
      <c r="C18872" s="15">
        <v>2537600</v>
      </c>
    </row>
    <row r="18873" spans="1:3" x14ac:dyDescent="0.3">
      <c r="A18873" s="38" t="s">
        <v>252</v>
      </c>
      <c r="B18873" s="15">
        <v>238950</v>
      </c>
      <c r="C18873" s="15">
        <v>2332400</v>
      </c>
    </row>
    <row r="18874" spans="1:3" x14ac:dyDescent="0.3">
      <c r="A18874" s="38" t="s">
        <v>255</v>
      </c>
      <c r="B18874" s="15">
        <v>240000</v>
      </c>
      <c r="C18874" s="15">
        <v>3347950</v>
      </c>
    </row>
    <row r="18875" spans="1:3" x14ac:dyDescent="0.3">
      <c r="A18875" s="38" t="s">
        <v>258</v>
      </c>
      <c r="B18875" s="15">
        <v>1082400</v>
      </c>
      <c r="C18875" s="15">
        <v>5277431</v>
      </c>
    </row>
    <row r="18876" spans="1:3" x14ac:dyDescent="0.3">
      <c r="A18876" s="38" t="s">
        <v>260</v>
      </c>
      <c r="B18876" s="15">
        <v>252500</v>
      </c>
      <c r="C18876" s="15">
        <v>1612585</v>
      </c>
    </row>
    <row r="18877" spans="1:3" x14ac:dyDescent="0.3">
      <c r="A18877" s="38" t="s">
        <v>262</v>
      </c>
      <c r="B18877" s="15">
        <v>359700</v>
      </c>
      <c r="C18877" s="15">
        <v>2015100</v>
      </c>
    </row>
    <row r="18878" spans="1:3" x14ac:dyDescent="0.3">
      <c r="A18878" s="38" t="s">
        <v>263</v>
      </c>
      <c r="B18878" s="15"/>
      <c r="C18878" s="15">
        <v>0</v>
      </c>
    </row>
    <row r="18879" spans="1:3" x14ac:dyDescent="0.3">
      <c r="A18879" s="35" t="s">
        <v>256</v>
      </c>
      <c r="B18879" s="15"/>
      <c r="C18879" s="15"/>
    </row>
    <row r="18880" spans="1:3" x14ac:dyDescent="0.3">
      <c r="A18880" s="38" t="s">
        <v>245</v>
      </c>
      <c r="B18880" s="15">
        <v>745650</v>
      </c>
      <c r="C18880" s="15">
        <v>2248250</v>
      </c>
    </row>
    <row r="18881" spans="1:3" x14ac:dyDescent="0.3">
      <c r="A18881" s="38" t="s">
        <v>247</v>
      </c>
      <c r="B18881" s="15">
        <v>257500</v>
      </c>
      <c r="C18881" s="15">
        <v>515000</v>
      </c>
    </row>
    <row r="18882" spans="1:3" x14ac:dyDescent="0.3">
      <c r="A18882" s="38" t="s">
        <v>249</v>
      </c>
      <c r="B18882" s="15">
        <v>248500</v>
      </c>
      <c r="C18882" s="15">
        <v>497000</v>
      </c>
    </row>
    <row r="18883" spans="1:3" x14ac:dyDescent="0.3">
      <c r="A18883" s="38" t="s">
        <v>251</v>
      </c>
      <c r="B18883" s="15">
        <v>240000</v>
      </c>
      <c r="C18883" s="15">
        <v>480000</v>
      </c>
    </row>
    <row r="18884" spans="1:3" x14ac:dyDescent="0.3">
      <c r="A18884" s="38" t="s">
        <v>254</v>
      </c>
      <c r="B18884" s="15">
        <v>370000</v>
      </c>
      <c r="C18884" s="15">
        <v>4216750</v>
      </c>
    </row>
    <row r="18885" spans="1:3" x14ac:dyDescent="0.3">
      <c r="A18885" s="38" t="s">
        <v>257</v>
      </c>
      <c r="B18885" s="15">
        <v>219000</v>
      </c>
      <c r="C18885" s="15">
        <v>1404200</v>
      </c>
    </row>
    <row r="18886" spans="1:3" x14ac:dyDescent="0.3">
      <c r="A18886" s="38" t="s">
        <v>252</v>
      </c>
      <c r="B18886" s="15">
        <v>223641</v>
      </c>
      <c r="C18886" s="15">
        <v>447281</v>
      </c>
    </row>
    <row r="18887" spans="1:3" x14ac:dyDescent="0.3">
      <c r="A18887" s="38" t="s">
        <v>255</v>
      </c>
      <c r="B18887" s="15">
        <v>247250</v>
      </c>
      <c r="C18887" s="15">
        <v>3013650</v>
      </c>
    </row>
    <row r="18888" spans="1:3" x14ac:dyDescent="0.3">
      <c r="A18888" s="38" t="s">
        <v>258</v>
      </c>
      <c r="B18888" s="15"/>
      <c r="C18888" s="15">
        <v>0</v>
      </c>
    </row>
    <row r="18889" spans="1:3" x14ac:dyDescent="0.3">
      <c r="A18889" s="38" t="s">
        <v>260</v>
      </c>
      <c r="B18889" s="15">
        <v>252925</v>
      </c>
      <c r="C18889" s="15">
        <v>1529350</v>
      </c>
    </row>
    <row r="18890" spans="1:3" x14ac:dyDescent="0.3">
      <c r="A18890" s="38" t="s">
        <v>262</v>
      </c>
      <c r="B18890" s="15">
        <v>248000</v>
      </c>
      <c r="C18890" s="15">
        <v>1323000</v>
      </c>
    </row>
    <row r="18891" spans="1:3" x14ac:dyDescent="0.3">
      <c r="A18891" s="38" t="s">
        <v>263</v>
      </c>
      <c r="B18891" s="15">
        <v>227000</v>
      </c>
      <c r="C18891" s="15">
        <v>1559450</v>
      </c>
    </row>
    <row r="18892" spans="1:3" x14ac:dyDescent="0.3">
      <c r="A18892" s="35" t="s">
        <v>261</v>
      </c>
      <c r="B18892" s="15"/>
      <c r="C18892" s="15"/>
    </row>
    <row r="18893" spans="1:3" x14ac:dyDescent="0.3">
      <c r="A18893" s="38" t="s">
        <v>245</v>
      </c>
      <c r="B18893" s="15">
        <v>237000</v>
      </c>
      <c r="C18893" s="15">
        <v>1424400</v>
      </c>
    </row>
    <row r="18894" spans="1:3" x14ac:dyDescent="0.3">
      <c r="A18894" s="38" t="s">
        <v>247</v>
      </c>
      <c r="B18894" s="15">
        <v>226700</v>
      </c>
      <c r="C18894" s="15">
        <v>1943400</v>
      </c>
    </row>
    <row r="18895" spans="1:3" x14ac:dyDescent="0.3">
      <c r="A18895" s="38" t="s">
        <v>249</v>
      </c>
      <c r="B18895" s="15">
        <v>350000</v>
      </c>
      <c r="C18895" s="15">
        <v>700000</v>
      </c>
    </row>
    <row r="18896" spans="1:3" x14ac:dyDescent="0.3">
      <c r="A18896" s="38" t="s">
        <v>251</v>
      </c>
      <c r="B18896" s="15">
        <v>236000</v>
      </c>
      <c r="C18896" s="15">
        <v>2754569</v>
      </c>
    </row>
    <row r="18897" spans="1:3" x14ac:dyDescent="0.3">
      <c r="A18897" s="38" t="s">
        <v>254</v>
      </c>
      <c r="B18897" s="15">
        <v>876000</v>
      </c>
      <c r="C18897" s="15">
        <v>876000</v>
      </c>
    </row>
    <row r="18898" spans="1:3" x14ac:dyDescent="0.3">
      <c r="A18898" s="38" t="s">
        <v>257</v>
      </c>
      <c r="B18898" s="15">
        <v>1558500</v>
      </c>
      <c r="C18898" s="15">
        <v>2042400</v>
      </c>
    </row>
    <row r="18899" spans="1:3" x14ac:dyDescent="0.3">
      <c r="A18899" s="38" t="s">
        <v>252</v>
      </c>
      <c r="B18899" s="15">
        <v>755000</v>
      </c>
      <c r="C18899" s="15">
        <v>1653700</v>
      </c>
    </row>
    <row r="18900" spans="1:3" x14ac:dyDescent="0.3">
      <c r="A18900" s="38" t="s">
        <v>255</v>
      </c>
      <c r="B18900" s="15">
        <v>230000</v>
      </c>
      <c r="C18900" s="15">
        <v>1388550</v>
      </c>
    </row>
    <row r="18901" spans="1:3" x14ac:dyDescent="0.3">
      <c r="A18901" s="38" t="s">
        <v>258</v>
      </c>
      <c r="B18901" s="15">
        <v>185000</v>
      </c>
      <c r="C18901" s="15">
        <v>370000</v>
      </c>
    </row>
    <row r="18902" spans="1:3" x14ac:dyDescent="0.3">
      <c r="A18902" s="38" t="s">
        <v>260</v>
      </c>
      <c r="B18902" s="15">
        <v>210000</v>
      </c>
      <c r="C18902" s="15">
        <v>1697900</v>
      </c>
    </row>
    <row r="18903" spans="1:3" x14ac:dyDescent="0.3">
      <c r="A18903" s="38" t="s">
        <v>262</v>
      </c>
      <c r="B18903" s="15">
        <v>365000</v>
      </c>
      <c r="C18903" s="15">
        <v>365000</v>
      </c>
    </row>
    <row r="18904" spans="1:3" x14ac:dyDescent="0.3">
      <c r="A18904" s="38" t="s">
        <v>263</v>
      </c>
      <c r="B18904" s="15">
        <v>363400</v>
      </c>
      <c r="C18904" s="15">
        <v>1212400</v>
      </c>
    </row>
    <row r="18905" spans="1:3" x14ac:dyDescent="0.3">
      <c r="A18905" s="35" t="s">
        <v>264</v>
      </c>
      <c r="B18905" s="15"/>
      <c r="C18905" s="15"/>
    </row>
    <row r="18906" spans="1:3" x14ac:dyDescent="0.3">
      <c r="A18906" s="38" t="s">
        <v>245</v>
      </c>
      <c r="B18906" s="15">
        <v>150000</v>
      </c>
      <c r="C18906" s="15">
        <v>150000</v>
      </c>
    </row>
    <row r="18907" spans="1:3" x14ac:dyDescent="0.3">
      <c r="A18907" s="38" t="s">
        <v>247</v>
      </c>
      <c r="B18907" s="15">
        <v>281000</v>
      </c>
      <c r="C18907" s="15">
        <v>1615500</v>
      </c>
    </row>
    <row r="18908" spans="1:3" x14ac:dyDescent="0.3">
      <c r="A18908" s="38" t="s">
        <v>249</v>
      </c>
      <c r="B18908" s="15">
        <v>220000</v>
      </c>
      <c r="C18908" s="15">
        <v>440000</v>
      </c>
    </row>
    <row r="18909" spans="1:3" x14ac:dyDescent="0.3">
      <c r="A18909" s="38" t="s">
        <v>251</v>
      </c>
      <c r="B18909" s="15">
        <v>195000</v>
      </c>
      <c r="C18909" s="15">
        <v>1081900</v>
      </c>
    </row>
    <row r="18910" spans="1:3" x14ac:dyDescent="0.3">
      <c r="A18910" s="38" t="s">
        <v>254</v>
      </c>
      <c r="B18910" s="15">
        <v>399011</v>
      </c>
      <c r="C18910" s="15">
        <v>1137552</v>
      </c>
    </row>
    <row r="18911" spans="1:3" x14ac:dyDescent="0.3">
      <c r="A18911" s="38" t="s">
        <v>257</v>
      </c>
      <c r="B18911" s="15">
        <v>216528</v>
      </c>
      <c r="C18911" s="15">
        <v>945328</v>
      </c>
    </row>
    <row r="18912" spans="1:3" x14ac:dyDescent="0.3">
      <c r="A18912" s="38" t="s">
        <v>252</v>
      </c>
      <c r="B18912" s="15">
        <v>232000</v>
      </c>
      <c r="C18912" s="15">
        <v>1505500</v>
      </c>
    </row>
    <row r="18913" spans="1:3" x14ac:dyDescent="0.3">
      <c r="A18913" s="38" t="s">
        <v>255</v>
      </c>
      <c r="B18913" s="15">
        <v>174500</v>
      </c>
      <c r="C18913" s="15">
        <v>776000</v>
      </c>
    </row>
    <row r="18914" spans="1:3" x14ac:dyDescent="0.3">
      <c r="A18914" s="38" t="s">
        <v>258</v>
      </c>
      <c r="B18914" s="15">
        <v>304750</v>
      </c>
      <c r="C18914" s="15">
        <v>1707010</v>
      </c>
    </row>
    <row r="18915" spans="1:3" x14ac:dyDescent="0.3">
      <c r="A18915" s="38" t="s">
        <v>260</v>
      </c>
      <c r="B18915" s="15">
        <v>280000</v>
      </c>
      <c r="C18915" s="15">
        <v>560000</v>
      </c>
    </row>
    <row r="18916" spans="1:3" x14ac:dyDescent="0.3">
      <c r="A18916" s="38" t="s">
        <v>262</v>
      </c>
      <c r="B18916" s="15">
        <v>228500</v>
      </c>
      <c r="C18916" s="15">
        <v>1320525</v>
      </c>
    </row>
    <row r="18917" spans="1:3" x14ac:dyDescent="0.3">
      <c r="A18917" s="38" t="s">
        <v>263</v>
      </c>
      <c r="B18917" s="15">
        <v>238500</v>
      </c>
      <c r="C18917" s="15">
        <v>477000</v>
      </c>
    </row>
    <row r="18918" spans="1:3" x14ac:dyDescent="0.3">
      <c r="A18918" s="35" t="s">
        <v>266</v>
      </c>
      <c r="B18918" s="15"/>
      <c r="C18918" s="15"/>
    </row>
    <row r="18919" spans="1:3" x14ac:dyDescent="0.3">
      <c r="A18919" s="38" t="s">
        <v>245</v>
      </c>
      <c r="B18919" s="15">
        <v>125000</v>
      </c>
      <c r="C18919" s="15">
        <v>500000</v>
      </c>
    </row>
    <row r="18920" spans="1:3" x14ac:dyDescent="0.3">
      <c r="A18920" s="38" t="s">
        <v>247</v>
      </c>
      <c r="B18920" s="15">
        <v>226500</v>
      </c>
      <c r="C18920" s="15">
        <v>853000</v>
      </c>
    </row>
    <row r="18921" spans="1:3" x14ac:dyDescent="0.3">
      <c r="A18921" s="38" t="s">
        <v>249</v>
      </c>
      <c r="B18921" s="15">
        <v>178911</v>
      </c>
      <c r="C18921" s="15">
        <v>741598</v>
      </c>
    </row>
    <row r="18922" spans="1:3" x14ac:dyDescent="0.3">
      <c r="A18922" s="38" t="s">
        <v>251</v>
      </c>
      <c r="B18922" s="15">
        <v>235000</v>
      </c>
      <c r="C18922" s="15">
        <v>872400</v>
      </c>
    </row>
    <row r="18923" spans="1:3" x14ac:dyDescent="0.3">
      <c r="A18923" s="38" t="s">
        <v>254</v>
      </c>
      <c r="B18923" s="15">
        <v>289500</v>
      </c>
      <c r="C18923" s="15">
        <v>774500</v>
      </c>
    </row>
    <row r="18924" spans="1:3" x14ac:dyDescent="0.3">
      <c r="A18924" s="38" t="s">
        <v>257</v>
      </c>
      <c r="B18924" s="15">
        <v>224500</v>
      </c>
      <c r="C18924" s="15">
        <v>560400</v>
      </c>
    </row>
    <row r="18925" spans="1:3" x14ac:dyDescent="0.3">
      <c r="A18925" s="38" t="s">
        <v>252</v>
      </c>
      <c r="B18925" s="15">
        <v>285000</v>
      </c>
      <c r="C18925" s="15">
        <v>688900</v>
      </c>
    </row>
    <row r="18926" spans="1:3" x14ac:dyDescent="0.3">
      <c r="A18926" s="38" t="s">
        <v>255</v>
      </c>
      <c r="B18926" s="15">
        <v>273150</v>
      </c>
      <c r="C18926" s="15">
        <v>1747300</v>
      </c>
    </row>
    <row r="18927" spans="1:3" x14ac:dyDescent="0.3">
      <c r="A18927" s="38" t="s">
        <v>258</v>
      </c>
      <c r="B18927" s="15">
        <v>257500</v>
      </c>
      <c r="C18927" s="15">
        <v>1726500</v>
      </c>
    </row>
    <row r="18928" spans="1:3" x14ac:dyDescent="0.3">
      <c r="A18928" s="38" t="s">
        <v>260</v>
      </c>
      <c r="B18928" s="15">
        <v>74000</v>
      </c>
      <c r="C18928" s="15">
        <v>148000</v>
      </c>
    </row>
    <row r="18929" spans="1:3" x14ac:dyDescent="0.3">
      <c r="A18929" s="38" t="s">
        <v>262</v>
      </c>
      <c r="B18929" s="15">
        <v>237000</v>
      </c>
      <c r="C18929" s="15">
        <v>829000</v>
      </c>
    </row>
    <row r="18930" spans="1:3" x14ac:dyDescent="0.3">
      <c r="A18930" s="38" t="s">
        <v>263</v>
      </c>
      <c r="B18930" s="15">
        <v>160000</v>
      </c>
      <c r="C18930" s="15">
        <v>509900</v>
      </c>
    </row>
    <row r="18931" spans="1:3" x14ac:dyDescent="0.3">
      <c r="A18931" s="35" t="s">
        <v>267</v>
      </c>
      <c r="B18931" s="15"/>
      <c r="C18931" s="15"/>
    </row>
    <row r="18932" spans="1:3" x14ac:dyDescent="0.3">
      <c r="A18932" s="38" t="s">
        <v>245</v>
      </c>
      <c r="B18932" s="15">
        <v>180250</v>
      </c>
      <c r="C18932" s="15">
        <v>410150</v>
      </c>
    </row>
    <row r="18933" spans="1:3" x14ac:dyDescent="0.3">
      <c r="A18933" s="38" t="s">
        <v>247</v>
      </c>
      <c r="B18933" s="15">
        <v>233513</v>
      </c>
      <c r="C18933" s="15">
        <v>924525</v>
      </c>
    </row>
    <row r="18934" spans="1:3" x14ac:dyDescent="0.3">
      <c r="A18934" s="38" t="s">
        <v>249</v>
      </c>
      <c r="B18934" s="15">
        <v>155183</v>
      </c>
      <c r="C18934" s="15">
        <v>964365</v>
      </c>
    </row>
    <row r="18935" spans="1:3" x14ac:dyDescent="0.3">
      <c r="A18935" s="38" t="s">
        <v>251</v>
      </c>
      <c r="B18935" s="15">
        <v>393000</v>
      </c>
      <c r="C18935" s="15">
        <v>393000</v>
      </c>
    </row>
    <row r="18936" spans="1:3" x14ac:dyDescent="0.3">
      <c r="A18936" s="38" t="s">
        <v>254</v>
      </c>
      <c r="B18936" s="15">
        <v>200000</v>
      </c>
      <c r="C18936" s="15">
        <v>400000</v>
      </c>
    </row>
    <row r="18937" spans="1:3" x14ac:dyDescent="0.3">
      <c r="A18937" s="38" t="s">
        <v>257</v>
      </c>
      <c r="B18937" s="15">
        <v>172000</v>
      </c>
      <c r="C18937" s="15">
        <v>344000</v>
      </c>
    </row>
    <row r="18938" spans="1:3" x14ac:dyDescent="0.3">
      <c r="A18938" s="38" t="s">
        <v>252</v>
      </c>
      <c r="B18938" s="15">
        <v>204000</v>
      </c>
      <c r="C18938" s="15">
        <v>1076400</v>
      </c>
    </row>
    <row r="18939" spans="1:3" x14ac:dyDescent="0.3">
      <c r="A18939" s="38" t="s">
        <v>255</v>
      </c>
      <c r="B18939" s="15">
        <v>315500</v>
      </c>
      <c r="C18939" s="15">
        <v>315500</v>
      </c>
    </row>
    <row r="18940" spans="1:3" x14ac:dyDescent="0.3">
      <c r="A18940" s="38" t="s">
        <v>258</v>
      </c>
      <c r="B18940" s="15">
        <v>65000</v>
      </c>
      <c r="C18940" s="15">
        <v>65000</v>
      </c>
    </row>
    <row r="18941" spans="1:3" x14ac:dyDescent="0.3">
      <c r="A18941" s="38" t="s">
        <v>260</v>
      </c>
      <c r="B18941" s="15">
        <v>261000</v>
      </c>
      <c r="C18941" s="15">
        <v>2281000</v>
      </c>
    </row>
    <row r="18942" spans="1:3" x14ac:dyDescent="0.3">
      <c r="A18942" s="38" t="s">
        <v>262</v>
      </c>
      <c r="B18942" s="15">
        <v>129750</v>
      </c>
      <c r="C18942" s="15">
        <v>709500</v>
      </c>
    </row>
    <row r="18943" spans="1:3" x14ac:dyDescent="0.3">
      <c r="A18943" s="38" t="s">
        <v>263</v>
      </c>
      <c r="B18943" s="15">
        <v>245000</v>
      </c>
      <c r="C18943" s="15">
        <v>750000</v>
      </c>
    </row>
    <row r="18944" spans="1:3" x14ac:dyDescent="0.3">
      <c r="A18944" s="35" t="s">
        <v>268</v>
      </c>
      <c r="B18944" s="15"/>
      <c r="C18944" s="15"/>
    </row>
    <row r="18945" spans="1:3" x14ac:dyDescent="0.3">
      <c r="A18945" s="38" t="s">
        <v>245</v>
      </c>
      <c r="B18945" s="15">
        <v>171500</v>
      </c>
      <c r="C18945" s="15">
        <v>536500</v>
      </c>
    </row>
    <row r="18946" spans="1:3" x14ac:dyDescent="0.3">
      <c r="A18946" s="38" t="s">
        <v>247</v>
      </c>
      <c r="B18946" s="15">
        <v>198000</v>
      </c>
      <c r="C18946" s="15">
        <v>1018000</v>
      </c>
    </row>
    <row r="18947" spans="1:3" x14ac:dyDescent="0.3">
      <c r="A18947" s="38" t="s">
        <v>249</v>
      </c>
      <c r="B18947" s="15">
        <v>250000</v>
      </c>
      <c r="C18947" s="15">
        <v>899400</v>
      </c>
    </row>
    <row r="18948" spans="1:3" x14ac:dyDescent="0.3">
      <c r="A18948" s="38" t="s">
        <v>251</v>
      </c>
      <c r="B18948" s="15">
        <v>194999</v>
      </c>
      <c r="C18948" s="15">
        <v>1138999</v>
      </c>
    </row>
    <row r="18949" spans="1:3" x14ac:dyDescent="0.3">
      <c r="A18949" s="38" t="s">
        <v>254</v>
      </c>
      <c r="B18949" s="15">
        <v>267500</v>
      </c>
      <c r="C18949" s="15">
        <v>535000</v>
      </c>
    </row>
    <row r="18950" spans="1:3" x14ac:dyDescent="0.3">
      <c r="A18950" s="38" t="s">
        <v>257</v>
      </c>
      <c r="B18950" s="15">
        <v>250000</v>
      </c>
      <c r="C18950" s="15">
        <v>1199450</v>
      </c>
    </row>
    <row r="18951" spans="1:3" x14ac:dyDescent="0.3">
      <c r="A18951" s="38" t="s">
        <v>252</v>
      </c>
      <c r="B18951" s="15">
        <v>235000</v>
      </c>
      <c r="C18951" s="15">
        <v>1819000</v>
      </c>
    </row>
    <row r="18952" spans="1:3" x14ac:dyDescent="0.3">
      <c r="A18952" s="38" t="s">
        <v>255</v>
      </c>
      <c r="B18952" s="15">
        <v>162013</v>
      </c>
      <c r="C18952" s="15">
        <v>1066025</v>
      </c>
    </row>
    <row r="18953" spans="1:3" x14ac:dyDescent="0.3">
      <c r="A18953" s="38" t="s">
        <v>258</v>
      </c>
      <c r="B18953" s="15"/>
      <c r="C18953" s="15">
        <v>0</v>
      </c>
    </row>
    <row r="18954" spans="1:3" x14ac:dyDescent="0.3">
      <c r="A18954" s="38" t="s">
        <v>260</v>
      </c>
      <c r="B18954" s="15">
        <v>204325</v>
      </c>
      <c r="C18954" s="15">
        <v>1128550</v>
      </c>
    </row>
    <row r="18955" spans="1:3" x14ac:dyDescent="0.3">
      <c r="A18955" s="38" t="s">
        <v>262</v>
      </c>
      <c r="B18955" s="15">
        <v>245000</v>
      </c>
      <c r="C18955" s="15">
        <v>735700</v>
      </c>
    </row>
    <row r="18956" spans="1:3" x14ac:dyDescent="0.3">
      <c r="A18956" s="38" t="s">
        <v>263</v>
      </c>
      <c r="B18956" s="15">
        <v>224500</v>
      </c>
      <c r="C18956" s="15">
        <v>1138950</v>
      </c>
    </row>
    <row r="18957" spans="1:3" x14ac:dyDescent="0.3">
      <c r="A18957" s="35" t="s">
        <v>269</v>
      </c>
      <c r="B18957" s="15"/>
      <c r="C18957" s="15"/>
    </row>
    <row r="18958" spans="1:3" x14ac:dyDescent="0.3">
      <c r="A18958" s="38" t="s">
        <v>245</v>
      </c>
      <c r="B18958" s="15">
        <v>222500</v>
      </c>
      <c r="C18958" s="15">
        <v>871600</v>
      </c>
    </row>
    <row r="18959" spans="1:3" x14ac:dyDescent="0.3">
      <c r="A18959" s="38" t="s">
        <v>247</v>
      </c>
      <c r="B18959" s="15">
        <v>235000</v>
      </c>
      <c r="C18959" s="15">
        <v>235000</v>
      </c>
    </row>
    <row r="18960" spans="1:3" x14ac:dyDescent="0.3">
      <c r="A18960" s="38" t="s">
        <v>249</v>
      </c>
      <c r="B18960" s="15">
        <v>235000</v>
      </c>
      <c r="C18960" s="15">
        <v>1128500</v>
      </c>
    </row>
    <row r="18961" spans="1:3" x14ac:dyDescent="0.3">
      <c r="A18961" s="38" t="s">
        <v>251</v>
      </c>
      <c r="B18961" s="15">
        <v>133750</v>
      </c>
      <c r="C18961" s="15">
        <v>1448600</v>
      </c>
    </row>
    <row r="18962" spans="1:3" x14ac:dyDescent="0.3">
      <c r="A18962" s="38" t="s">
        <v>254</v>
      </c>
      <c r="B18962" s="15">
        <v>123550</v>
      </c>
      <c r="C18962" s="15">
        <v>247100</v>
      </c>
    </row>
    <row r="18963" spans="1:3" x14ac:dyDescent="0.3">
      <c r="A18963" s="38" t="s">
        <v>257</v>
      </c>
      <c r="B18963" s="15">
        <v>193500</v>
      </c>
      <c r="C18963" s="15">
        <v>1556350</v>
      </c>
    </row>
    <row r="18964" spans="1:3" x14ac:dyDescent="0.3">
      <c r="A18964" s="38" t="s">
        <v>252</v>
      </c>
      <c r="B18964" s="15">
        <v>227450</v>
      </c>
      <c r="C18964" s="15">
        <v>1369900</v>
      </c>
    </row>
    <row r="18965" spans="1:3" x14ac:dyDescent="0.3">
      <c r="A18965" s="38" t="s">
        <v>255</v>
      </c>
      <c r="B18965" s="15">
        <v>199900</v>
      </c>
      <c r="C18965" s="15">
        <v>2394300</v>
      </c>
    </row>
    <row r="18966" spans="1:3" x14ac:dyDescent="0.3">
      <c r="A18966" s="38" t="s">
        <v>258</v>
      </c>
      <c r="B18966" s="15">
        <v>219950</v>
      </c>
      <c r="C18966" s="15">
        <v>1295850</v>
      </c>
    </row>
    <row r="18967" spans="1:3" x14ac:dyDescent="0.3">
      <c r="A18967" s="38" t="s">
        <v>260</v>
      </c>
      <c r="B18967" s="15">
        <v>204900</v>
      </c>
      <c r="C18967" s="15">
        <v>1183850</v>
      </c>
    </row>
    <row r="18968" spans="1:3" x14ac:dyDescent="0.3">
      <c r="A18968" s="38" t="s">
        <v>262</v>
      </c>
      <c r="B18968" s="15">
        <v>199000</v>
      </c>
      <c r="C18968" s="15">
        <v>1037244</v>
      </c>
    </row>
    <row r="18969" spans="1:3" x14ac:dyDescent="0.3">
      <c r="A18969" s="38" t="s">
        <v>263</v>
      </c>
      <c r="B18969" s="15">
        <v>248800</v>
      </c>
      <c r="C18969" s="15">
        <v>1158300</v>
      </c>
    </row>
    <row r="18970" spans="1:3" x14ac:dyDescent="0.3">
      <c r="A18970" s="35" t="s">
        <v>270</v>
      </c>
      <c r="B18970" s="15"/>
      <c r="C18970" s="15"/>
    </row>
    <row r="18971" spans="1:3" x14ac:dyDescent="0.3">
      <c r="A18971" s="38" t="s">
        <v>245</v>
      </c>
      <c r="B18971" s="15">
        <v>89500</v>
      </c>
      <c r="C18971" s="15">
        <v>785000</v>
      </c>
    </row>
    <row r="18972" spans="1:3" x14ac:dyDescent="0.3">
      <c r="A18972" s="38" t="s">
        <v>247</v>
      </c>
      <c r="B18972" s="15">
        <v>242000</v>
      </c>
      <c r="C18972" s="15">
        <v>996000</v>
      </c>
    </row>
    <row r="18973" spans="1:3" x14ac:dyDescent="0.3">
      <c r="A18973" s="38" t="s">
        <v>249</v>
      </c>
      <c r="B18973" s="15">
        <v>132500</v>
      </c>
      <c r="C18973" s="15">
        <v>1114000</v>
      </c>
    </row>
    <row r="18974" spans="1:3" x14ac:dyDescent="0.3">
      <c r="A18974" s="38" t="s">
        <v>251</v>
      </c>
      <c r="B18974" s="15">
        <v>310958</v>
      </c>
      <c r="C18974" s="15">
        <v>1231517</v>
      </c>
    </row>
    <row r="18975" spans="1:3" x14ac:dyDescent="0.3">
      <c r="A18975" s="38" t="s">
        <v>254</v>
      </c>
      <c r="B18975" s="15">
        <v>325000</v>
      </c>
      <c r="C18975" s="15">
        <v>707500</v>
      </c>
    </row>
    <row r="18976" spans="1:3" x14ac:dyDescent="0.3">
      <c r="A18976" s="38" t="s">
        <v>257</v>
      </c>
      <c r="B18976" s="15">
        <v>145000</v>
      </c>
      <c r="C18976" s="15">
        <v>1077752</v>
      </c>
    </row>
    <row r="18977" spans="1:3" x14ac:dyDescent="0.3">
      <c r="A18977" s="38" t="s">
        <v>252</v>
      </c>
      <c r="B18977" s="15">
        <v>234900</v>
      </c>
      <c r="C18977" s="15">
        <v>1454250</v>
      </c>
    </row>
    <row r="18978" spans="1:3" x14ac:dyDescent="0.3">
      <c r="A18978" s="38" t="s">
        <v>255</v>
      </c>
      <c r="B18978" s="15">
        <v>222000</v>
      </c>
      <c r="C18978" s="15">
        <v>1443999</v>
      </c>
    </row>
    <row r="18979" spans="1:3" x14ac:dyDescent="0.3">
      <c r="A18979" s="38" t="s">
        <v>258</v>
      </c>
      <c r="B18979" s="15">
        <v>205000</v>
      </c>
      <c r="C18979" s="15">
        <v>2097550</v>
      </c>
    </row>
    <row r="18980" spans="1:3" x14ac:dyDescent="0.3">
      <c r="A18980" s="38" t="s">
        <v>260</v>
      </c>
      <c r="B18980" s="15">
        <v>169900</v>
      </c>
      <c r="C18980" s="15">
        <v>1808700</v>
      </c>
    </row>
    <row r="18981" spans="1:3" x14ac:dyDescent="0.3">
      <c r="A18981" s="38" t="s">
        <v>262</v>
      </c>
      <c r="B18981" s="15">
        <v>435500</v>
      </c>
      <c r="C18981" s="15">
        <v>2544803</v>
      </c>
    </row>
    <row r="18982" spans="1:3" x14ac:dyDescent="0.3">
      <c r="A18982" s="38" t="s">
        <v>263</v>
      </c>
      <c r="B18982" s="15">
        <v>235000</v>
      </c>
      <c r="C18982" s="15">
        <v>1321419</v>
      </c>
    </row>
    <row r="18983" spans="1:3" x14ac:dyDescent="0.3">
      <c r="A18983" s="35" t="s">
        <v>271</v>
      </c>
      <c r="B18983" s="15"/>
      <c r="C18983" s="15"/>
    </row>
    <row r="18984" spans="1:3" x14ac:dyDescent="0.3">
      <c r="A18984" s="38" t="s">
        <v>245</v>
      </c>
      <c r="B18984" s="15">
        <v>272250</v>
      </c>
      <c r="C18984" s="15">
        <v>1378750</v>
      </c>
    </row>
    <row r="18985" spans="1:3" x14ac:dyDescent="0.3">
      <c r="A18985" s="38" t="s">
        <v>247</v>
      </c>
      <c r="B18985" s="15">
        <v>141250</v>
      </c>
      <c r="C18985" s="15">
        <v>1229500</v>
      </c>
    </row>
    <row r="18986" spans="1:3" x14ac:dyDescent="0.3">
      <c r="A18986" s="38" t="s">
        <v>249</v>
      </c>
      <c r="B18986" s="15">
        <v>238000</v>
      </c>
      <c r="C18986" s="15">
        <v>2782597</v>
      </c>
    </row>
    <row r="18987" spans="1:3" x14ac:dyDescent="0.3">
      <c r="A18987" s="38" t="s">
        <v>251</v>
      </c>
      <c r="B18987" s="15">
        <v>168599</v>
      </c>
      <c r="C18987" s="15">
        <v>1405682</v>
      </c>
    </row>
    <row r="18988" spans="1:3" x14ac:dyDescent="0.3">
      <c r="A18988" s="38" t="s">
        <v>254</v>
      </c>
      <c r="B18988" s="15">
        <v>194000</v>
      </c>
      <c r="C18988" s="15">
        <v>1102000</v>
      </c>
    </row>
    <row r="18989" spans="1:3" x14ac:dyDescent="0.3">
      <c r="A18989" s="38" t="s">
        <v>257</v>
      </c>
      <c r="B18989" s="15">
        <v>236000</v>
      </c>
      <c r="C18989" s="15">
        <v>1691720</v>
      </c>
    </row>
    <row r="18990" spans="1:3" x14ac:dyDescent="0.3">
      <c r="A18990" s="38" t="s">
        <v>252</v>
      </c>
      <c r="B18990" s="15">
        <v>697564</v>
      </c>
      <c r="C18990" s="15">
        <v>4366114</v>
      </c>
    </row>
    <row r="18991" spans="1:3" x14ac:dyDescent="0.3">
      <c r="A18991" s="38" t="s">
        <v>255</v>
      </c>
      <c r="B18991" s="15">
        <v>194000</v>
      </c>
      <c r="C18991" s="15">
        <v>2290700</v>
      </c>
    </row>
    <row r="18992" spans="1:3" x14ac:dyDescent="0.3">
      <c r="A18992" s="38" t="s">
        <v>258</v>
      </c>
      <c r="B18992" s="15">
        <v>217500</v>
      </c>
      <c r="C18992" s="15">
        <v>1975850</v>
      </c>
    </row>
    <row r="18993" spans="1:3" x14ac:dyDescent="0.3">
      <c r="A18993" s="38" t="s">
        <v>260</v>
      </c>
      <c r="B18993" s="15">
        <v>208000</v>
      </c>
      <c r="C18993" s="15">
        <v>2132750</v>
      </c>
    </row>
    <row r="18994" spans="1:3" x14ac:dyDescent="0.3">
      <c r="A18994" s="38" t="s">
        <v>262</v>
      </c>
      <c r="B18994" s="15">
        <v>259750</v>
      </c>
      <c r="C18994" s="15">
        <v>1903750</v>
      </c>
    </row>
    <row r="18995" spans="1:3" x14ac:dyDescent="0.3">
      <c r="A18995" s="38" t="s">
        <v>263</v>
      </c>
      <c r="B18995" s="15">
        <v>224500</v>
      </c>
      <c r="C18995" s="15">
        <v>1861184</v>
      </c>
    </row>
    <row r="18996" spans="1:3" x14ac:dyDescent="0.3">
      <c r="A18996" s="35" t="s">
        <v>272</v>
      </c>
      <c r="B18996" s="15"/>
      <c r="C18996" s="15"/>
    </row>
    <row r="18997" spans="1:3" x14ac:dyDescent="0.3">
      <c r="A18997" s="38" t="s">
        <v>245</v>
      </c>
      <c r="B18997" s="15">
        <v>224900</v>
      </c>
      <c r="C18997" s="15">
        <v>792400</v>
      </c>
    </row>
    <row r="18998" spans="1:3" x14ac:dyDescent="0.3">
      <c r="A18998" s="38" t="s">
        <v>247</v>
      </c>
      <c r="B18998" s="15">
        <v>248750</v>
      </c>
      <c r="C18998" s="15">
        <v>1118478</v>
      </c>
    </row>
    <row r="18999" spans="1:3" x14ac:dyDescent="0.3">
      <c r="A18999" s="38" t="s">
        <v>249</v>
      </c>
      <c r="B18999" s="15">
        <v>263858</v>
      </c>
      <c r="C18999" s="15">
        <v>2892705</v>
      </c>
    </row>
    <row r="19000" spans="1:3" x14ac:dyDescent="0.3">
      <c r="A19000" s="38" t="s">
        <v>251</v>
      </c>
      <c r="B19000" s="15">
        <v>222500</v>
      </c>
      <c r="C19000" s="15">
        <v>2139000</v>
      </c>
    </row>
    <row r="19001" spans="1:3" x14ac:dyDescent="0.3">
      <c r="A19001" s="38" t="s">
        <v>254</v>
      </c>
      <c r="B19001" s="15">
        <v>222500</v>
      </c>
      <c r="C19001" s="15">
        <v>1523400</v>
      </c>
    </row>
    <row r="19002" spans="1:3" x14ac:dyDescent="0.3">
      <c r="A19002" s="38" t="s">
        <v>257</v>
      </c>
      <c r="B19002" s="15">
        <v>270000</v>
      </c>
      <c r="C19002" s="15">
        <v>2532000</v>
      </c>
    </row>
    <row r="19003" spans="1:3" x14ac:dyDescent="0.3">
      <c r="A19003" s="38" t="s">
        <v>252</v>
      </c>
      <c r="B19003" s="15">
        <v>237000</v>
      </c>
      <c r="C19003" s="15">
        <v>1994000</v>
      </c>
    </row>
    <row r="19004" spans="1:3" x14ac:dyDescent="0.3">
      <c r="A19004" s="38" t="s">
        <v>255</v>
      </c>
      <c r="B19004" s="15">
        <v>260000</v>
      </c>
      <c r="C19004" s="15">
        <v>2741649</v>
      </c>
    </row>
    <row r="19005" spans="1:3" x14ac:dyDescent="0.3">
      <c r="A19005" s="38" t="s">
        <v>258</v>
      </c>
      <c r="B19005" s="15">
        <v>747500</v>
      </c>
      <c r="C19005" s="15">
        <v>3425520</v>
      </c>
    </row>
    <row r="19006" spans="1:3" x14ac:dyDescent="0.3">
      <c r="A19006" s="38" t="s">
        <v>260</v>
      </c>
      <c r="B19006" s="15">
        <v>392500</v>
      </c>
      <c r="C19006" s="15">
        <v>785000</v>
      </c>
    </row>
    <row r="19007" spans="1:3" x14ac:dyDescent="0.3">
      <c r="A19007" s="38" t="s">
        <v>262</v>
      </c>
      <c r="B19007" s="15">
        <v>290000</v>
      </c>
      <c r="C19007" s="15">
        <v>1220000</v>
      </c>
    </row>
    <row r="19008" spans="1:3" x14ac:dyDescent="0.3">
      <c r="A19008" s="38" t="s">
        <v>263</v>
      </c>
      <c r="B19008" s="15">
        <v>605000</v>
      </c>
      <c r="C19008" s="15">
        <v>1810500</v>
      </c>
    </row>
    <row r="19009" spans="1:3" x14ac:dyDescent="0.3">
      <c r="A19009" s="35" t="s">
        <v>273</v>
      </c>
      <c r="B19009" s="15"/>
      <c r="C19009" s="15"/>
    </row>
    <row r="19010" spans="1:3" x14ac:dyDescent="0.3">
      <c r="A19010" s="38" t="s">
        <v>245</v>
      </c>
      <c r="B19010" s="15">
        <v>215000</v>
      </c>
      <c r="C19010" s="15">
        <v>2413375</v>
      </c>
    </row>
    <row r="19011" spans="1:3" x14ac:dyDescent="0.3">
      <c r="A19011" s="38" t="s">
        <v>247</v>
      </c>
      <c r="B19011" s="15">
        <v>206000</v>
      </c>
      <c r="C19011" s="15">
        <v>1237000</v>
      </c>
    </row>
    <row r="19012" spans="1:3" x14ac:dyDescent="0.3">
      <c r="A19012" s="38" t="s">
        <v>249</v>
      </c>
      <c r="B19012" s="15">
        <v>209999</v>
      </c>
      <c r="C19012" s="15">
        <v>1930416</v>
      </c>
    </row>
    <row r="19013" spans="1:3" x14ac:dyDescent="0.3">
      <c r="A19013" s="38" t="s">
        <v>251</v>
      </c>
      <c r="B19013" s="15">
        <v>436500</v>
      </c>
      <c r="C19013" s="15">
        <v>1671300</v>
      </c>
    </row>
    <row r="19014" spans="1:3" x14ac:dyDescent="0.3">
      <c r="A19014" s="38" t="s">
        <v>254</v>
      </c>
      <c r="B19014" s="15">
        <v>365500</v>
      </c>
      <c r="C19014" s="15">
        <v>1367000</v>
      </c>
    </row>
    <row r="19015" spans="1:3" x14ac:dyDescent="0.3">
      <c r="A19015" s="38" t="s">
        <v>257</v>
      </c>
      <c r="B19015" s="15">
        <v>283500</v>
      </c>
      <c r="C19015" s="15">
        <v>4457900</v>
      </c>
    </row>
    <row r="19016" spans="1:3" x14ac:dyDescent="0.3">
      <c r="A19016" s="38" t="s">
        <v>252</v>
      </c>
      <c r="B19016" s="15">
        <v>274250</v>
      </c>
      <c r="C19016" s="15">
        <v>3876500</v>
      </c>
    </row>
    <row r="19017" spans="1:3" x14ac:dyDescent="0.3">
      <c r="A19017" s="38" t="s">
        <v>255</v>
      </c>
      <c r="B19017" s="15">
        <v>706199</v>
      </c>
      <c r="C19017" s="15">
        <v>1795397</v>
      </c>
    </row>
    <row r="19018" spans="1:3" x14ac:dyDescent="0.3">
      <c r="A19018" s="38" t="s">
        <v>258</v>
      </c>
      <c r="B19018" s="15">
        <v>304500</v>
      </c>
      <c r="C19018" s="15">
        <v>2560900</v>
      </c>
    </row>
    <row r="19019" spans="1:3" x14ac:dyDescent="0.3">
      <c r="A19019" s="38" t="s">
        <v>260</v>
      </c>
      <c r="B19019" s="15">
        <v>739000</v>
      </c>
      <c r="C19019" s="15">
        <v>4087750</v>
      </c>
    </row>
    <row r="19020" spans="1:3" x14ac:dyDescent="0.3">
      <c r="A19020" s="38" t="s">
        <v>262</v>
      </c>
      <c r="B19020" s="15">
        <v>255000</v>
      </c>
      <c r="C19020" s="15">
        <v>3355750</v>
      </c>
    </row>
    <row r="19021" spans="1:3" x14ac:dyDescent="0.3">
      <c r="A19021" s="38" t="s">
        <v>263</v>
      </c>
      <c r="B19021" s="15">
        <v>375000</v>
      </c>
      <c r="C19021" s="15">
        <v>2489999</v>
      </c>
    </row>
    <row r="19022" spans="1:3" x14ac:dyDescent="0.3">
      <c r="A19022" s="35" t="s">
        <v>274</v>
      </c>
      <c r="B19022" s="15"/>
      <c r="C19022" s="15"/>
    </row>
    <row r="19023" spans="1:3" x14ac:dyDescent="0.3">
      <c r="A19023" s="38" t="s">
        <v>245</v>
      </c>
      <c r="B19023" s="15">
        <v>279000</v>
      </c>
      <c r="C19023" s="15">
        <v>3698164</v>
      </c>
    </row>
    <row r="19024" spans="1:3" x14ac:dyDescent="0.3">
      <c r="A19024" s="38" t="s">
        <v>247</v>
      </c>
      <c r="B19024" s="15">
        <v>244350</v>
      </c>
      <c r="C19024" s="15">
        <v>823700</v>
      </c>
    </row>
    <row r="19025" spans="1:3" x14ac:dyDescent="0.3">
      <c r="A19025" s="38" t="s">
        <v>249</v>
      </c>
      <c r="B19025" s="15">
        <v>705000</v>
      </c>
      <c r="C19025" s="15">
        <v>3321850</v>
      </c>
    </row>
    <row r="19026" spans="1:3" x14ac:dyDescent="0.3">
      <c r="A19026" s="38" t="s">
        <v>251</v>
      </c>
      <c r="B19026" s="15">
        <v>280000</v>
      </c>
      <c r="C19026" s="15">
        <v>2323562</v>
      </c>
    </row>
    <row r="19027" spans="1:3" x14ac:dyDescent="0.3">
      <c r="A19027" s="38" t="s">
        <v>254</v>
      </c>
      <c r="B19027" s="15">
        <v>839000</v>
      </c>
      <c r="C19027" s="15">
        <v>3334400</v>
      </c>
    </row>
    <row r="19028" spans="1:3" x14ac:dyDescent="0.3">
      <c r="A19028" s="38" t="s">
        <v>257</v>
      </c>
      <c r="B19028" s="15">
        <v>330000</v>
      </c>
      <c r="C19028" s="15">
        <v>4816949</v>
      </c>
    </row>
    <row r="19029" spans="1:3" x14ac:dyDescent="0.3">
      <c r="A19029" s="38" t="s">
        <v>252</v>
      </c>
      <c r="B19029" s="15">
        <v>1029000</v>
      </c>
      <c r="C19029" s="15">
        <v>2694999</v>
      </c>
    </row>
    <row r="19030" spans="1:3" x14ac:dyDescent="0.3">
      <c r="A19030" s="38" t="s">
        <v>255</v>
      </c>
      <c r="B19030" s="15">
        <v>310500</v>
      </c>
      <c r="C19030" s="15">
        <v>3114950</v>
      </c>
    </row>
    <row r="19031" spans="1:3" x14ac:dyDescent="0.3">
      <c r="A19031" s="38" t="s">
        <v>258</v>
      </c>
      <c r="B19031" s="15">
        <v>321500</v>
      </c>
      <c r="C19031" s="15">
        <v>2658000</v>
      </c>
    </row>
    <row r="19032" spans="1:3" x14ac:dyDescent="0.3">
      <c r="A19032" s="38" t="s">
        <v>260</v>
      </c>
      <c r="B19032" s="15">
        <v>337500</v>
      </c>
      <c r="C19032" s="15">
        <v>2018974</v>
      </c>
    </row>
    <row r="19033" spans="1:3" x14ac:dyDescent="0.3">
      <c r="A19033" s="38" t="s">
        <v>262</v>
      </c>
      <c r="B19033" s="15">
        <v>675500</v>
      </c>
      <c r="C19033" s="15">
        <v>1901500</v>
      </c>
    </row>
    <row r="19034" spans="1:3" x14ac:dyDescent="0.3">
      <c r="A19034" s="38" t="s">
        <v>263</v>
      </c>
      <c r="B19034" s="15">
        <v>371500</v>
      </c>
      <c r="C19034" s="15">
        <v>1433000</v>
      </c>
    </row>
    <row r="19035" spans="1:3" x14ac:dyDescent="0.3">
      <c r="A19035" s="35" t="s">
        <v>275</v>
      </c>
      <c r="B19035" s="15"/>
      <c r="C19035" s="15"/>
    </row>
    <row r="19036" spans="1:3" x14ac:dyDescent="0.3">
      <c r="A19036" s="38" t="s">
        <v>245</v>
      </c>
      <c r="B19036" s="15">
        <v>365000</v>
      </c>
      <c r="C19036" s="15">
        <v>1039950</v>
      </c>
    </row>
    <row r="19037" spans="1:3" x14ac:dyDescent="0.3">
      <c r="A19037" s="38" t="s">
        <v>247</v>
      </c>
      <c r="B19037" s="15">
        <v>357500</v>
      </c>
      <c r="C19037" s="15">
        <v>2200000</v>
      </c>
    </row>
    <row r="19038" spans="1:3" x14ac:dyDescent="0.3">
      <c r="A19038" s="38" t="s">
        <v>249</v>
      </c>
      <c r="B19038" s="15">
        <v>325500</v>
      </c>
      <c r="C19038" s="15">
        <v>1357000</v>
      </c>
    </row>
    <row r="19039" spans="1:3" x14ac:dyDescent="0.3">
      <c r="A19039" s="38" t="s">
        <v>251</v>
      </c>
      <c r="B19039" s="15">
        <v>386000</v>
      </c>
      <c r="C19039" s="15">
        <v>772000</v>
      </c>
    </row>
    <row r="19040" spans="1:3" x14ac:dyDescent="0.3">
      <c r="A19040" s="38" t="s">
        <v>254</v>
      </c>
      <c r="B19040" s="15">
        <v>330500</v>
      </c>
      <c r="C19040" s="15">
        <v>5742572</v>
      </c>
    </row>
    <row r="19041" spans="1:3" x14ac:dyDescent="0.3">
      <c r="A19041" s="38" t="s">
        <v>257</v>
      </c>
      <c r="B19041" s="15">
        <v>301650</v>
      </c>
      <c r="C19041" s="15">
        <v>1913300</v>
      </c>
    </row>
    <row r="19042" spans="1:3" x14ac:dyDescent="0.3">
      <c r="A19042" s="38" t="s">
        <v>252</v>
      </c>
      <c r="B19042" s="15">
        <v>362600</v>
      </c>
      <c r="C19042" s="15">
        <v>6045200</v>
      </c>
    </row>
    <row r="19043" spans="1:3" x14ac:dyDescent="0.3">
      <c r="A19043" s="38" t="s">
        <v>255</v>
      </c>
      <c r="B19043" s="15">
        <v>349950</v>
      </c>
      <c r="C19043" s="15">
        <v>3636400</v>
      </c>
    </row>
    <row r="19044" spans="1:3" x14ac:dyDescent="0.3">
      <c r="A19044" s="38" t="s">
        <v>258</v>
      </c>
      <c r="B19044" s="15">
        <v>332500</v>
      </c>
      <c r="C19044" s="15">
        <v>2652000</v>
      </c>
    </row>
    <row r="19045" spans="1:3" x14ac:dyDescent="0.3">
      <c r="A19045" s="38" t="s">
        <v>260</v>
      </c>
      <c r="B19045" s="15">
        <v>382500</v>
      </c>
      <c r="C19045" s="15">
        <v>1805000</v>
      </c>
    </row>
    <row r="19046" spans="1:3" x14ac:dyDescent="0.3">
      <c r="A19046" s="38" t="s">
        <v>262</v>
      </c>
      <c r="B19046" s="15">
        <v>304000</v>
      </c>
      <c r="C19046" s="15">
        <v>3032000</v>
      </c>
    </row>
    <row r="19047" spans="1:3" x14ac:dyDescent="0.3">
      <c r="A19047" s="14">
        <v>146</v>
      </c>
      <c r="B19047" s="15">
        <v>83475029</v>
      </c>
      <c r="C19047" s="15">
        <v>308945522</v>
      </c>
    </row>
    <row r="19048" spans="1:3" x14ac:dyDescent="0.3">
      <c r="A19048" s="35" t="s">
        <v>259</v>
      </c>
      <c r="B19048" s="15"/>
      <c r="C19048" s="15"/>
    </row>
    <row r="19049" spans="1:3" x14ac:dyDescent="0.3">
      <c r="A19049" s="38" t="s">
        <v>245</v>
      </c>
      <c r="B19049" s="15">
        <v>299950</v>
      </c>
      <c r="C19049" s="15">
        <v>299950</v>
      </c>
    </row>
    <row r="19050" spans="1:3" x14ac:dyDescent="0.3">
      <c r="A19050" s="38" t="s">
        <v>247</v>
      </c>
      <c r="B19050" s="15">
        <v>196450</v>
      </c>
      <c r="C19050" s="15">
        <v>1334600</v>
      </c>
    </row>
    <row r="19051" spans="1:3" x14ac:dyDescent="0.3">
      <c r="A19051" s="38" t="s">
        <v>249</v>
      </c>
      <c r="B19051" s="15">
        <v>530000</v>
      </c>
      <c r="C19051" s="15">
        <v>1693551</v>
      </c>
    </row>
    <row r="19052" spans="1:3" x14ac:dyDescent="0.3">
      <c r="A19052" s="38" t="s">
        <v>251</v>
      </c>
      <c r="B19052" s="15">
        <v>556000</v>
      </c>
      <c r="C19052" s="15">
        <v>2299900</v>
      </c>
    </row>
    <row r="19053" spans="1:3" x14ac:dyDescent="0.3">
      <c r="A19053" s="38" t="s">
        <v>254</v>
      </c>
      <c r="B19053" s="15">
        <v>358000</v>
      </c>
      <c r="C19053" s="15">
        <v>957500</v>
      </c>
    </row>
    <row r="19054" spans="1:3" x14ac:dyDescent="0.3">
      <c r="A19054" s="38" t="s">
        <v>257</v>
      </c>
      <c r="B19054" s="15">
        <v>520375</v>
      </c>
      <c r="C19054" s="15">
        <v>2245750</v>
      </c>
    </row>
    <row r="19055" spans="1:3" x14ac:dyDescent="0.3">
      <c r="A19055" s="38" t="s">
        <v>252</v>
      </c>
      <c r="B19055" s="15">
        <v>629950</v>
      </c>
      <c r="C19055" s="15">
        <v>3520200</v>
      </c>
    </row>
    <row r="19056" spans="1:3" x14ac:dyDescent="0.3">
      <c r="A19056" s="38" t="s">
        <v>255</v>
      </c>
      <c r="B19056" s="15">
        <v>519000</v>
      </c>
      <c r="C19056" s="15">
        <v>1109500</v>
      </c>
    </row>
    <row r="19057" spans="1:3" x14ac:dyDescent="0.3">
      <c r="A19057" s="38" t="s">
        <v>258</v>
      </c>
      <c r="B19057" s="15">
        <v>222500</v>
      </c>
      <c r="C19057" s="15">
        <v>1733600</v>
      </c>
    </row>
    <row r="19058" spans="1:3" x14ac:dyDescent="0.3">
      <c r="A19058" s="38" t="s">
        <v>260</v>
      </c>
      <c r="B19058" s="15">
        <v>669975</v>
      </c>
      <c r="C19058" s="15">
        <v>2075950</v>
      </c>
    </row>
    <row r="19059" spans="1:3" x14ac:dyDescent="0.3">
      <c r="A19059" s="38" t="s">
        <v>262</v>
      </c>
      <c r="B19059" s="15">
        <v>312675</v>
      </c>
      <c r="C19059" s="15">
        <v>1779300</v>
      </c>
    </row>
    <row r="19060" spans="1:3" x14ac:dyDescent="0.3">
      <c r="A19060" s="38" t="s">
        <v>263</v>
      </c>
      <c r="B19060" s="15">
        <v>234750</v>
      </c>
      <c r="C19060" s="15">
        <v>1014000</v>
      </c>
    </row>
    <row r="19061" spans="1:3" x14ac:dyDescent="0.3">
      <c r="A19061" s="35" t="s">
        <v>265</v>
      </c>
      <c r="B19061" s="15"/>
      <c r="C19061" s="15"/>
    </row>
    <row r="19062" spans="1:3" x14ac:dyDescent="0.3">
      <c r="A19062" s="38" t="s">
        <v>245</v>
      </c>
      <c r="B19062" s="15">
        <v>713000</v>
      </c>
      <c r="C19062" s="15">
        <v>2110500</v>
      </c>
    </row>
    <row r="19063" spans="1:3" x14ac:dyDescent="0.3">
      <c r="A19063" s="38" t="s">
        <v>247</v>
      </c>
      <c r="B19063" s="15">
        <v>829250</v>
      </c>
      <c r="C19063" s="15">
        <v>1240500</v>
      </c>
    </row>
    <row r="19064" spans="1:3" x14ac:dyDescent="0.3">
      <c r="A19064" s="38" t="s">
        <v>249</v>
      </c>
      <c r="B19064" s="15">
        <v>669450</v>
      </c>
      <c r="C19064" s="15">
        <v>2467950</v>
      </c>
    </row>
    <row r="19065" spans="1:3" x14ac:dyDescent="0.3">
      <c r="A19065" s="38" t="s">
        <v>251</v>
      </c>
      <c r="B19065" s="15">
        <v>588000</v>
      </c>
      <c r="C19065" s="15">
        <v>905500</v>
      </c>
    </row>
    <row r="19066" spans="1:3" x14ac:dyDescent="0.3">
      <c r="A19066" s="38" t="s">
        <v>254</v>
      </c>
      <c r="B19066" s="15">
        <v>379000</v>
      </c>
      <c r="C19066" s="15">
        <v>1829449</v>
      </c>
    </row>
    <row r="19067" spans="1:3" x14ac:dyDescent="0.3">
      <c r="A19067" s="38" t="s">
        <v>257</v>
      </c>
      <c r="B19067" s="15">
        <v>859950</v>
      </c>
      <c r="C19067" s="15">
        <v>2537850</v>
      </c>
    </row>
    <row r="19068" spans="1:3" x14ac:dyDescent="0.3">
      <c r="A19068" s="38" t="s">
        <v>252</v>
      </c>
      <c r="B19068" s="15">
        <v>895728</v>
      </c>
      <c r="C19068" s="15">
        <v>2299455</v>
      </c>
    </row>
    <row r="19069" spans="1:3" x14ac:dyDescent="0.3">
      <c r="A19069" s="38" t="s">
        <v>255</v>
      </c>
      <c r="B19069" s="15">
        <v>735000</v>
      </c>
      <c r="C19069" s="15">
        <v>2975000</v>
      </c>
    </row>
    <row r="19070" spans="1:3" x14ac:dyDescent="0.3">
      <c r="A19070" s="38" t="s">
        <v>258</v>
      </c>
      <c r="B19070" s="15">
        <v>217450</v>
      </c>
      <c r="C19070" s="15">
        <v>2360850</v>
      </c>
    </row>
    <row r="19071" spans="1:3" x14ac:dyDescent="0.3">
      <c r="A19071" s="38" t="s">
        <v>260</v>
      </c>
      <c r="B19071" s="15">
        <v>349950</v>
      </c>
      <c r="C19071" s="15">
        <v>981450</v>
      </c>
    </row>
    <row r="19072" spans="1:3" x14ac:dyDescent="0.3">
      <c r="A19072" s="38" t="s">
        <v>262</v>
      </c>
      <c r="B19072" s="15">
        <v>491320</v>
      </c>
      <c r="C19072" s="15">
        <v>2891640</v>
      </c>
    </row>
    <row r="19073" spans="1:3" x14ac:dyDescent="0.3">
      <c r="A19073" s="38" t="s">
        <v>263</v>
      </c>
      <c r="B19073" s="15">
        <v>285000</v>
      </c>
      <c r="C19073" s="15">
        <v>1742150</v>
      </c>
    </row>
    <row r="19074" spans="1:3" x14ac:dyDescent="0.3">
      <c r="A19074" s="35" t="s">
        <v>244</v>
      </c>
      <c r="B19074" s="15"/>
      <c r="C19074" s="15"/>
    </row>
    <row r="19075" spans="1:3" x14ac:dyDescent="0.3">
      <c r="A19075" s="38" t="s">
        <v>245</v>
      </c>
      <c r="B19075" s="15">
        <v>343700</v>
      </c>
      <c r="C19075" s="15">
        <v>977200</v>
      </c>
    </row>
    <row r="19076" spans="1:3" x14ac:dyDescent="0.3">
      <c r="A19076" s="38" t="s">
        <v>247</v>
      </c>
      <c r="B19076" s="15">
        <v>269500</v>
      </c>
      <c r="C19076" s="15">
        <v>724450</v>
      </c>
    </row>
    <row r="19077" spans="1:3" x14ac:dyDescent="0.3">
      <c r="A19077" s="38" t="s">
        <v>249</v>
      </c>
      <c r="B19077" s="15">
        <v>247950</v>
      </c>
      <c r="C19077" s="15">
        <v>495900</v>
      </c>
    </row>
    <row r="19078" spans="1:3" x14ac:dyDescent="0.3">
      <c r="A19078" s="38" t="s">
        <v>251</v>
      </c>
      <c r="B19078" s="15">
        <v>307000</v>
      </c>
      <c r="C19078" s="15">
        <v>924000</v>
      </c>
    </row>
    <row r="19079" spans="1:3" x14ac:dyDescent="0.3">
      <c r="A19079" s="38" t="s">
        <v>254</v>
      </c>
      <c r="B19079" s="15">
        <v>344000</v>
      </c>
      <c r="C19079" s="15">
        <v>2530450</v>
      </c>
    </row>
    <row r="19080" spans="1:3" x14ac:dyDescent="0.3">
      <c r="A19080" s="38" t="s">
        <v>257</v>
      </c>
      <c r="B19080" s="15">
        <v>747000</v>
      </c>
      <c r="C19080" s="15">
        <v>2591500</v>
      </c>
    </row>
    <row r="19081" spans="1:3" x14ac:dyDescent="0.3">
      <c r="A19081" s="38" t="s">
        <v>252</v>
      </c>
      <c r="B19081" s="15">
        <v>459500</v>
      </c>
      <c r="C19081" s="15">
        <v>1904400</v>
      </c>
    </row>
    <row r="19082" spans="1:3" x14ac:dyDescent="0.3">
      <c r="A19082" s="38" t="s">
        <v>255</v>
      </c>
      <c r="B19082" s="15">
        <v>709825</v>
      </c>
      <c r="C19082" s="15">
        <v>2364250</v>
      </c>
    </row>
    <row r="19083" spans="1:3" x14ac:dyDescent="0.3">
      <c r="A19083" s="38" t="s">
        <v>258</v>
      </c>
      <c r="B19083" s="15">
        <v>749400</v>
      </c>
      <c r="C19083" s="15">
        <v>3280950</v>
      </c>
    </row>
    <row r="19084" spans="1:3" x14ac:dyDescent="0.3">
      <c r="A19084" s="38" t="s">
        <v>260</v>
      </c>
      <c r="B19084" s="15">
        <v>257500</v>
      </c>
      <c r="C19084" s="15">
        <v>1094999</v>
      </c>
    </row>
    <row r="19085" spans="1:3" x14ac:dyDescent="0.3">
      <c r="A19085" s="38" t="s">
        <v>262</v>
      </c>
      <c r="B19085" s="15">
        <v>927000</v>
      </c>
      <c r="C19085" s="15">
        <v>927000</v>
      </c>
    </row>
    <row r="19086" spans="1:3" x14ac:dyDescent="0.3">
      <c r="A19086" s="38" t="s">
        <v>263</v>
      </c>
      <c r="B19086" s="15">
        <v>302000</v>
      </c>
      <c r="C19086" s="15">
        <v>1805500</v>
      </c>
    </row>
    <row r="19087" spans="1:3" x14ac:dyDescent="0.3">
      <c r="A19087" s="35" t="s">
        <v>256</v>
      </c>
      <c r="B19087" s="15"/>
      <c r="C19087" s="15"/>
    </row>
    <row r="19088" spans="1:3" x14ac:dyDescent="0.3">
      <c r="A19088" s="38" t="s">
        <v>245</v>
      </c>
      <c r="B19088" s="15">
        <v>229000</v>
      </c>
      <c r="C19088" s="15">
        <v>229000</v>
      </c>
    </row>
    <row r="19089" spans="1:3" x14ac:dyDescent="0.3">
      <c r="A19089" s="38" t="s">
        <v>247</v>
      </c>
      <c r="B19089" s="15">
        <v>500000</v>
      </c>
      <c r="C19089" s="15">
        <v>500000</v>
      </c>
    </row>
    <row r="19090" spans="1:3" x14ac:dyDescent="0.3">
      <c r="A19090" s="38" t="s">
        <v>249</v>
      </c>
      <c r="B19090" s="15">
        <v>663225</v>
      </c>
      <c r="C19090" s="15">
        <v>2342450</v>
      </c>
    </row>
    <row r="19091" spans="1:3" x14ac:dyDescent="0.3">
      <c r="A19091" s="38" t="s">
        <v>251</v>
      </c>
      <c r="B19091" s="15">
        <v>347500</v>
      </c>
      <c r="C19091" s="15">
        <v>695000</v>
      </c>
    </row>
    <row r="19092" spans="1:3" x14ac:dyDescent="0.3">
      <c r="A19092" s="38" t="s">
        <v>254</v>
      </c>
      <c r="B19092" s="15">
        <v>315000</v>
      </c>
      <c r="C19092" s="15">
        <v>2035550</v>
      </c>
    </row>
    <row r="19093" spans="1:3" x14ac:dyDescent="0.3">
      <c r="A19093" s="38" t="s">
        <v>257</v>
      </c>
      <c r="B19093" s="15">
        <v>289000</v>
      </c>
      <c r="C19093" s="15">
        <v>2310500</v>
      </c>
    </row>
    <row r="19094" spans="1:3" x14ac:dyDescent="0.3">
      <c r="A19094" s="38" t="s">
        <v>252</v>
      </c>
      <c r="B19094" s="15">
        <v>410000</v>
      </c>
      <c r="C19094" s="15">
        <v>3464350</v>
      </c>
    </row>
    <row r="19095" spans="1:3" x14ac:dyDescent="0.3">
      <c r="A19095" s="38" t="s">
        <v>255</v>
      </c>
      <c r="B19095" s="15">
        <v>274750</v>
      </c>
      <c r="C19095" s="15">
        <v>1650500</v>
      </c>
    </row>
    <row r="19096" spans="1:3" x14ac:dyDescent="0.3">
      <c r="A19096" s="38" t="s">
        <v>258</v>
      </c>
      <c r="B19096" s="15">
        <v>359250</v>
      </c>
      <c r="C19096" s="15">
        <v>718500</v>
      </c>
    </row>
    <row r="19097" spans="1:3" x14ac:dyDescent="0.3">
      <c r="A19097" s="38" t="s">
        <v>260</v>
      </c>
      <c r="B19097" s="15">
        <v>552000</v>
      </c>
      <c r="C19097" s="15">
        <v>2060000</v>
      </c>
    </row>
    <row r="19098" spans="1:3" x14ac:dyDescent="0.3">
      <c r="A19098" s="38" t="s">
        <v>262</v>
      </c>
      <c r="B19098" s="15">
        <v>75000</v>
      </c>
      <c r="C19098" s="15">
        <v>75000</v>
      </c>
    </row>
    <row r="19099" spans="1:3" x14ac:dyDescent="0.3">
      <c r="A19099" s="38" t="s">
        <v>263</v>
      </c>
      <c r="B19099" s="15">
        <v>303000</v>
      </c>
      <c r="C19099" s="15">
        <v>606000</v>
      </c>
    </row>
    <row r="19100" spans="1:3" x14ac:dyDescent="0.3">
      <c r="A19100" s="35" t="s">
        <v>261</v>
      </c>
      <c r="B19100" s="15"/>
      <c r="C19100" s="15"/>
    </row>
    <row r="19101" spans="1:3" x14ac:dyDescent="0.3">
      <c r="A19101" s="38" t="s">
        <v>245</v>
      </c>
      <c r="B19101" s="15">
        <v>219000</v>
      </c>
      <c r="C19101" s="15">
        <v>219000</v>
      </c>
    </row>
    <row r="19102" spans="1:3" x14ac:dyDescent="0.3">
      <c r="A19102" s="38" t="s">
        <v>247</v>
      </c>
      <c r="B19102" s="15">
        <v>884550</v>
      </c>
      <c r="C19102" s="15">
        <v>2978950</v>
      </c>
    </row>
    <row r="19103" spans="1:3" x14ac:dyDescent="0.3">
      <c r="A19103" s="38" t="s">
        <v>249</v>
      </c>
      <c r="B19103" s="15">
        <v>197250</v>
      </c>
      <c r="C19103" s="15">
        <v>394500</v>
      </c>
    </row>
    <row r="19104" spans="1:3" x14ac:dyDescent="0.3">
      <c r="A19104" s="38" t="s">
        <v>251</v>
      </c>
      <c r="B19104" s="15">
        <v>289000</v>
      </c>
      <c r="C19104" s="15">
        <v>919000</v>
      </c>
    </row>
    <row r="19105" spans="1:3" x14ac:dyDescent="0.3">
      <c r="A19105" s="38" t="s">
        <v>254</v>
      </c>
      <c r="B19105" s="15">
        <v>398000</v>
      </c>
      <c r="C19105" s="15">
        <v>796000</v>
      </c>
    </row>
    <row r="19106" spans="1:3" x14ac:dyDescent="0.3">
      <c r="A19106" s="38" t="s">
        <v>257</v>
      </c>
      <c r="B19106" s="15"/>
      <c r="C19106" s="15">
        <v>0</v>
      </c>
    </row>
    <row r="19107" spans="1:3" x14ac:dyDescent="0.3">
      <c r="A19107" s="38" t="s">
        <v>252</v>
      </c>
      <c r="B19107" s="15">
        <v>243500</v>
      </c>
      <c r="C19107" s="15">
        <v>487000</v>
      </c>
    </row>
    <row r="19108" spans="1:3" x14ac:dyDescent="0.3">
      <c r="A19108" s="38" t="s">
        <v>255</v>
      </c>
      <c r="B19108" s="15">
        <v>296000</v>
      </c>
      <c r="C19108" s="15">
        <v>1021000</v>
      </c>
    </row>
    <row r="19109" spans="1:3" x14ac:dyDescent="0.3">
      <c r="A19109" s="38" t="s">
        <v>258</v>
      </c>
      <c r="B19109" s="15">
        <v>660000</v>
      </c>
      <c r="C19109" s="15">
        <v>2504900</v>
      </c>
    </row>
    <row r="19110" spans="1:3" x14ac:dyDescent="0.3">
      <c r="A19110" s="38" t="s">
        <v>260</v>
      </c>
      <c r="B19110" s="15">
        <v>259880</v>
      </c>
      <c r="C19110" s="15">
        <v>795880</v>
      </c>
    </row>
    <row r="19111" spans="1:3" x14ac:dyDescent="0.3">
      <c r="A19111" s="38" t="s">
        <v>262</v>
      </c>
      <c r="B19111" s="15"/>
      <c r="C19111" s="15">
        <v>0</v>
      </c>
    </row>
    <row r="19112" spans="1:3" x14ac:dyDescent="0.3">
      <c r="A19112" s="38" t="s">
        <v>263</v>
      </c>
      <c r="B19112" s="15">
        <v>277500</v>
      </c>
      <c r="C19112" s="15">
        <v>555000</v>
      </c>
    </row>
    <row r="19113" spans="1:3" x14ac:dyDescent="0.3">
      <c r="A19113" s="35" t="s">
        <v>264</v>
      </c>
      <c r="B19113" s="15"/>
      <c r="C19113" s="15"/>
    </row>
    <row r="19114" spans="1:3" x14ac:dyDescent="0.3">
      <c r="A19114" s="38" t="s">
        <v>245</v>
      </c>
      <c r="B19114" s="15">
        <v>386000</v>
      </c>
      <c r="C19114" s="15">
        <v>386000</v>
      </c>
    </row>
    <row r="19115" spans="1:3" x14ac:dyDescent="0.3">
      <c r="A19115" s="38" t="s">
        <v>247</v>
      </c>
      <c r="B19115" s="15">
        <v>255000</v>
      </c>
      <c r="C19115" s="15">
        <v>985427</v>
      </c>
    </row>
    <row r="19116" spans="1:3" x14ac:dyDescent="0.3">
      <c r="A19116" s="38" t="s">
        <v>249</v>
      </c>
      <c r="B19116" s="15">
        <v>171100</v>
      </c>
      <c r="C19116" s="15">
        <v>562600</v>
      </c>
    </row>
    <row r="19117" spans="1:3" x14ac:dyDescent="0.3">
      <c r="A19117" s="38" t="s">
        <v>251</v>
      </c>
      <c r="B19117" s="15">
        <v>480600</v>
      </c>
      <c r="C19117" s="15">
        <v>961200</v>
      </c>
    </row>
    <row r="19118" spans="1:3" x14ac:dyDescent="0.3">
      <c r="A19118" s="38" t="s">
        <v>254</v>
      </c>
      <c r="B19118" s="15">
        <v>344750</v>
      </c>
      <c r="C19118" s="15">
        <v>689500</v>
      </c>
    </row>
    <row r="19119" spans="1:3" x14ac:dyDescent="0.3">
      <c r="A19119" s="38" t="s">
        <v>257</v>
      </c>
      <c r="B19119" s="15">
        <v>590000</v>
      </c>
      <c r="C19119" s="15">
        <v>1106000</v>
      </c>
    </row>
    <row r="19120" spans="1:3" x14ac:dyDescent="0.3">
      <c r="A19120" s="38" t="s">
        <v>252</v>
      </c>
      <c r="B19120" s="15">
        <v>450000</v>
      </c>
      <c r="C19120" s="15">
        <v>450000</v>
      </c>
    </row>
    <row r="19121" spans="1:3" x14ac:dyDescent="0.3">
      <c r="A19121" s="38" t="s">
        <v>255</v>
      </c>
      <c r="B19121" s="15">
        <v>579950</v>
      </c>
      <c r="C19121" s="15">
        <v>579950</v>
      </c>
    </row>
    <row r="19122" spans="1:3" x14ac:dyDescent="0.3">
      <c r="A19122" s="38" t="s">
        <v>258</v>
      </c>
      <c r="B19122" s="15">
        <v>325000</v>
      </c>
      <c r="C19122" s="15">
        <v>2037500</v>
      </c>
    </row>
    <row r="19123" spans="1:3" x14ac:dyDescent="0.3">
      <c r="A19123" s="38" t="s">
        <v>260</v>
      </c>
      <c r="B19123" s="15"/>
      <c r="C19123" s="15">
        <v>0</v>
      </c>
    </row>
    <row r="19124" spans="1:3" x14ac:dyDescent="0.3">
      <c r="A19124" s="38" t="s">
        <v>262</v>
      </c>
      <c r="B19124" s="15">
        <v>607500</v>
      </c>
      <c r="C19124" s="15">
        <v>1215000</v>
      </c>
    </row>
    <row r="19125" spans="1:3" x14ac:dyDescent="0.3">
      <c r="A19125" s="38" t="s">
        <v>263</v>
      </c>
      <c r="B19125" s="15">
        <v>309000</v>
      </c>
      <c r="C19125" s="15">
        <v>1001000</v>
      </c>
    </row>
    <row r="19126" spans="1:3" x14ac:dyDescent="0.3">
      <c r="A19126" s="35" t="s">
        <v>266</v>
      </c>
      <c r="B19126" s="15"/>
      <c r="C19126" s="15"/>
    </row>
    <row r="19127" spans="1:3" x14ac:dyDescent="0.3">
      <c r="A19127" s="38" t="s">
        <v>245</v>
      </c>
      <c r="B19127" s="15">
        <v>226000</v>
      </c>
      <c r="C19127" s="15">
        <v>761000</v>
      </c>
    </row>
    <row r="19128" spans="1:3" x14ac:dyDescent="0.3">
      <c r="A19128" s="38" t="s">
        <v>247</v>
      </c>
      <c r="B19128" s="15">
        <v>670000</v>
      </c>
      <c r="C19128" s="15">
        <v>670000</v>
      </c>
    </row>
    <row r="19129" spans="1:3" x14ac:dyDescent="0.3">
      <c r="A19129" s="38" t="s">
        <v>249</v>
      </c>
      <c r="B19129" s="15">
        <v>381200</v>
      </c>
      <c r="C19129" s="15">
        <v>2697085</v>
      </c>
    </row>
    <row r="19130" spans="1:3" x14ac:dyDescent="0.3">
      <c r="A19130" s="38" t="s">
        <v>251</v>
      </c>
      <c r="B19130" s="15">
        <v>187000</v>
      </c>
      <c r="C19130" s="15">
        <v>541200</v>
      </c>
    </row>
    <row r="19131" spans="1:3" x14ac:dyDescent="0.3">
      <c r="A19131" s="38" t="s">
        <v>254</v>
      </c>
      <c r="B19131" s="15">
        <v>246500</v>
      </c>
      <c r="C19131" s="15">
        <v>1455800</v>
      </c>
    </row>
    <row r="19132" spans="1:3" x14ac:dyDescent="0.3">
      <c r="A19132" s="38" t="s">
        <v>257</v>
      </c>
      <c r="B19132" s="15">
        <v>391500</v>
      </c>
      <c r="C19132" s="15">
        <v>907000</v>
      </c>
    </row>
    <row r="19133" spans="1:3" x14ac:dyDescent="0.3">
      <c r="A19133" s="38" t="s">
        <v>252</v>
      </c>
      <c r="B19133" s="15">
        <v>249000</v>
      </c>
      <c r="C19133" s="15">
        <v>1094400</v>
      </c>
    </row>
    <row r="19134" spans="1:3" x14ac:dyDescent="0.3">
      <c r="A19134" s="38" t="s">
        <v>255</v>
      </c>
      <c r="B19134" s="15">
        <v>250000</v>
      </c>
      <c r="C19134" s="15">
        <v>500000</v>
      </c>
    </row>
    <row r="19135" spans="1:3" x14ac:dyDescent="0.3">
      <c r="A19135" s="38" t="s">
        <v>258</v>
      </c>
      <c r="B19135" s="15">
        <v>815000</v>
      </c>
      <c r="C19135" s="15">
        <v>1659950</v>
      </c>
    </row>
    <row r="19136" spans="1:3" x14ac:dyDescent="0.3">
      <c r="A19136" s="38" t="s">
        <v>260</v>
      </c>
      <c r="B19136" s="15">
        <v>210000</v>
      </c>
      <c r="C19136" s="15">
        <v>1249000</v>
      </c>
    </row>
    <row r="19137" spans="1:3" x14ac:dyDescent="0.3">
      <c r="A19137" s="38" t="s">
        <v>262</v>
      </c>
      <c r="B19137" s="15">
        <v>272500</v>
      </c>
      <c r="C19137" s="15">
        <v>1156900</v>
      </c>
    </row>
    <row r="19138" spans="1:3" x14ac:dyDescent="0.3">
      <c r="A19138" s="38" t="s">
        <v>263</v>
      </c>
      <c r="B19138" s="15">
        <v>276000</v>
      </c>
      <c r="C19138" s="15">
        <v>552000</v>
      </c>
    </row>
    <row r="19139" spans="1:3" x14ac:dyDescent="0.3">
      <c r="A19139" s="35" t="s">
        <v>267</v>
      </c>
      <c r="B19139" s="15"/>
      <c r="C19139" s="15"/>
    </row>
    <row r="19140" spans="1:3" x14ac:dyDescent="0.3">
      <c r="A19140" s="38" t="s">
        <v>245</v>
      </c>
      <c r="B19140" s="15">
        <v>223350</v>
      </c>
      <c r="C19140" s="15">
        <v>446700</v>
      </c>
    </row>
    <row r="19141" spans="1:3" x14ac:dyDescent="0.3">
      <c r="A19141" s="38" t="s">
        <v>247</v>
      </c>
      <c r="B19141" s="15">
        <v>234500</v>
      </c>
      <c r="C19141" s="15">
        <v>1382500</v>
      </c>
    </row>
    <row r="19142" spans="1:3" x14ac:dyDescent="0.3">
      <c r="A19142" s="38" t="s">
        <v>249</v>
      </c>
      <c r="B19142" s="15">
        <v>633000</v>
      </c>
      <c r="C19142" s="15">
        <v>2018000</v>
      </c>
    </row>
    <row r="19143" spans="1:3" x14ac:dyDescent="0.3">
      <c r="A19143" s="38" t="s">
        <v>251</v>
      </c>
      <c r="B19143" s="15">
        <v>475855</v>
      </c>
      <c r="C19143" s="15">
        <v>631710</v>
      </c>
    </row>
    <row r="19144" spans="1:3" x14ac:dyDescent="0.3">
      <c r="A19144" s="38" t="s">
        <v>254</v>
      </c>
      <c r="B19144" s="15">
        <v>271500</v>
      </c>
      <c r="C19144" s="15">
        <v>543000</v>
      </c>
    </row>
    <row r="19145" spans="1:3" x14ac:dyDescent="0.3">
      <c r="A19145" s="38" t="s">
        <v>257</v>
      </c>
      <c r="B19145" s="15">
        <v>232500</v>
      </c>
      <c r="C19145" s="15">
        <v>1302000</v>
      </c>
    </row>
    <row r="19146" spans="1:3" x14ac:dyDescent="0.3">
      <c r="A19146" s="38" t="s">
        <v>252</v>
      </c>
      <c r="B19146" s="15">
        <v>210000</v>
      </c>
      <c r="C19146" s="15">
        <v>645000</v>
      </c>
    </row>
    <row r="19147" spans="1:3" x14ac:dyDescent="0.3">
      <c r="A19147" s="38" t="s">
        <v>255</v>
      </c>
      <c r="B19147" s="15">
        <v>649500</v>
      </c>
      <c r="C19147" s="15">
        <v>2647500</v>
      </c>
    </row>
    <row r="19148" spans="1:3" x14ac:dyDescent="0.3">
      <c r="A19148" s="38" t="s">
        <v>258</v>
      </c>
      <c r="B19148" s="15">
        <v>830000</v>
      </c>
      <c r="C19148" s="15">
        <v>2224400</v>
      </c>
    </row>
    <row r="19149" spans="1:3" x14ac:dyDescent="0.3">
      <c r="A19149" s="38" t="s">
        <v>260</v>
      </c>
      <c r="B19149" s="15">
        <v>670700</v>
      </c>
      <c r="C19149" s="15">
        <v>2718650</v>
      </c>
    </row>
    <row r="19150" spans="1:3" x14ac:dyDescent="0.3">
      <c r="A19150" s="38" t="s">
        <v>262</v>
      </c>
      <c r="B19150" s="15">
        <v>240000</v>
      </c>
      <c r="C19150" s="15">
        <v>240000</v>
      </c>
    </row>
    <row r="19151" spans="1:3" x14ac:dyDescent="0.3">
      <c r="A19151" s="38" t="s">
        <v>263</v>
      </c>
      <c r="B19151" s="15">
        <v>345000</v>
      </c>
      <c r="C19151" s="15">
        <v>980600</v>
      </c>
    </row>
    <row r="19152" spans="1:3" x14ac:dyDescent="0.3">
      <c r="A19152" s="35" t="s">
        <v>268</v>
      </c>
      <c r="B19152" s="15"/>
      <c r="C19152" s="15"/>
    </row>
    <row r="19153" spans="1:3" x14ac:dyDescent="0.3">
      <c r="A19153" s="38" t="s">
        <v>245</v>
      </c>
      <c r="B19153" s="15">
        <v>76000</v>
      </c>
      <c r="C19153" s="15">
        <v>76000</v>
      </c>
    </row>
    <row r="19154" spans="1:3" x14ac:dyDescent="0.3">
      <c r="A19154" s="38" t="s">
        <v>247</v>
      </c>
      <c r="B19154" s="15">
        <v>343500</v>
      </c>
      <c r="C19154" s="15">
        <v>1386000</v>
      </c>
    </row>
    <row r="19155" spans="1:3" x14ac:dyDescent="0.3">
      <c r="A19155" s="38" t="s">
        <v>249</v>
      </c>
      <c r="B19155" s="15">
        <v>189000</v>
      </c>
      <c r="C19155" s="15">
        <v>189000</v>
      </c>
    </row>
    <row r="19156" spans="1:3" x14ac:dyDescent="0.3">
      <c r="A19156" s="38" t="s">
        <v>251</v>
      </c>
      <c r="B19156" s="15">
        <v>291500</v>
      </c>
      <c r="C19156" s="15">
        <v>1589875</v>
      </c>
    </row>
    <row r="19157" spans="1:3" x14ac:dyDescent="0.3">
      <c r="A19157" s="38" t="s">
        <v>254</v>
      </c>
      <c r="B19157" s="15">
        <v>325000</v>
      </c>
      <c r="C19157" s="15">
        <v>1419800</v>
      </c>
    </row>
    <row r="19158" spans="1:3" x14ac:dyDescent="0.3">
      <c r="A19158" s="38" t="s">
        <v>257</v>
      </c>
      <c r="B19158" s="15">
        <v>382975</v>
      </c>
      <c r="C19158" s="15">
        <v>1365750</v>
      </c>
    </row>
    <row r="19159" spans="1:3" x14ac:dyDescent="0.3">
      <c r="A19159" s="38" t="s">
        <v>252</v>
      </c>
      <c r="B19159" s="15">
        <v>318000</v>
      </c>
      <c r="C19159" s="15">
        <v>1944613</v>
      </c>
    </row>
    <row r="19160" spans="1:3" x14ac:dyDescent="0.3">
      <c r="A19160" s="38" t="s">
        <v>255</v>
      </c>
      <c r="B19160" s="15">
        <v>308250</v>
      </c>
      <c r="C19160" s="15">
        <v>616500</v>
      </c>
    </row>
    <row r="19161" spans="1:3" x14ac:dyDescent="0.3">
      <c r="A19161" s="38" t="s">
        <v>258</v>
      </c>
      <c r="B19161" s="15">
        <v>374975</v>
      </c>
      <c r="C19161" s="15">
        <v>1999950</v>
      </c>
    </row>
    <row r="19162" spans="1:3" x14ac:dyDescent="0.3">
      <c r="A19162" s="38" t="s">
        <v>260</v>
      </c>
      <c r="B19162" s="15">
        <v>181500</v>
      </c>
      <c r="C19162" s="15">
        <v>1225000</v>
      </c>
    </row>
    <row r="19163" spans="1:3" x14ac:dyDescent="0.3">
      <c r="A19163" s="38" t="s">
        <v>262</v>
      </c>
      <c r="B19163" s="15">
        <v>277250</v>
      </c>
      <c r="C19163" s="15">
        <v>990876</v>
      </c>
    </row>
    <row r="19164" spans="1:3" x14ac:dyDescent="0.3">
      <c r="A19164" s="38" t="s">
        <v>263</v>
      </c>
      <c r="B19164" s="15">
        <v>287000</v>
      </c>
      <c r="C19164" s="15">
        <v>1455000</v>
      </c>
    </row>
    <row r="19165" spans="1:3" x14ac:dyDescent="0.3">
      <c r="A19165" s="35" t="s">
        <v>269</v>
      </c>
      <c r="B19165" s="15"/>
      <c r="C19165" s="15"/>
    </row>
    <row r="19166" spans="1:3" x14ac:dyDescent="0.3">
      <c r="A19166" s="38" t="s">
        <v>245</v>
      </c>
      <c r="B19166" s="15">
        <v>337500</v>
      </c>
      <c r="C19166" s="15">
        <v>1509000</v>
      </c>
    </row>
    <row r="19167" spans="1:3" x14ac:dyDescent="0.3">
      <c r="A19167" s="38" t="s">
        <v>247</v>
      </c>
      <c r="B19167" s="15">
        <v>221000</v>
      </c>
      <c r="C19167" s="15">
        <v>1247000</v>
      </c>
    </row>
    <row r="19168" spans="1:3" x14ac:dyDescent="0.3">
      <c r="A19168" s="38" t="s">
        <v>249</v>
      </c>
      <c r="B19168" s="15">
        <v>272500</v>
      </c>
      <c r="C19168" s="15">
        <v>1104900</v>
      </c>
    </row>
    <row r="19169" spans="1:3" x14ac:dyDescent="0.3">
      <c r="A19169" s="38" t="s">
        <v>251</v>
      </c>
      <c r="B19169" s="15">
        <v>244650</v>
      </c>
      <c r="C19169" s="15">
        <v>1696800</v>
      </c>
    </row>
    <row r="19170" spans="1:3" x14ac:dyDescent="0.3">
      <c r="A19170" s="38" t="s">
        <v>254</v>
      </c>
      <c r="B19170" s="15">
        <v>194500</v>
      </c>
      <c r="C19170" s="15">
        <v>1258950</v>
      </c>
    </row>
    <row r="19171" spans="1:3" x14ac:dyDescent="0.3">
      <c r="A19171" s="38" t="s">
        <v>257</v>
      </c>
      <c r="B19171" s="15">
        <v>628500</v>
      </c>
      <c r="C19171" s="15">
        <v>2078500</v>
      </c>
    </row>
    <row r="19172" spans="1:3" x14ac:dyDescent="0.3">
      <c r="A19172" s="38" t="s">
        <v>252</v>
      </c>
      <c r="B19172" s="15">
        <v>222000</v>
      </c>
      <c r="C19172" s="15">
        <v>616000</v>
      </c>
    </row>
    <row r="19173" spans="1:3" x14ac:dyDescent="0.3">
      <c r="A19173" s="38" t="s">
        <v>255</v>
      </c>
      <c r="B19173" s="15">
        <v>382500</v>
      </c>
      <c r="C19173" s="15">
        <v>2224000</v>
      </c>
    </row>
    <row r="19174" spans="1:3" x14ac:dyDescent="0.3">
      <c r="A19174" s="38" t="s">
        <v>258</v>
      </c>
      <c r="B19174" s="15">
        <v>365000</v>
      </c>
      <c r="C19174" s="15">
        <v>890255</v>
      </c>
    </row>
    <row r="19175" spans="1:3" x14ac:dyDescent="0.3">
      <c r="A19175" s="38" t="s">
        <v>260</v>
      </c>
      <c r="B19175" s="15">
        <v>534813</v>
      </c>
      <c r="C19175" s="15">
        <v>3193625</v>
      </c>
    </row>
    <row r="19176" spans="1:3" x14ac:dyDescent="0.3">
      <c r="A19176" s="38" t="s">
        <v>262</v>
      </c>
      <c r="B19176" s="15">
        <v>229950</v>
      </c>
      <c r="C19176" s="15">
        <v>1432396</v>
      </c>
    </row>
    <row r="19177" spans="1:3" x14ac:dyDescent="0.3">
      <c r="A19177" s="38" t="s">
        <v>263</v>
      </c>
      <c r="B19177" s="15">
        <v>349900</v>
      </c>
      <c r="C19177" s="15">
        <v>1026900</v>
      </c>
    </row>
    <row r="19178" spans="1:3" x14ac:dyDescent="0.3">
      <c r="A19178" s="35" t="s">
        <v>270</v>
      </c>
      <c r="B19178" s="15"/>
      <c r="C19178" s="15"/>
    </row>
    <row r="19179" spans="1:3" x14ac:dyDescent="0.3">
      <c r="A19179" s="38" t="s">
        <v>245</v>
      </c>
      <c r="B19179" s="15">
        <v>292500</v>
      </c>
      <c r="C19179" s="15">
        <v>1144000</v>
      </c>
    </row>
    <row r="19180" spans="1:3" x14ac:dyDescent="0.3">
      <c r="A19180" s="38" t="s">
        <v>247</v>
      </c>
      <c r="B19180" s="15"/>
      <c r="C19180" s="15">
        <v>0</v>
      </c>
    </row>
    <row r="19181" spans="1:3" x14ac:dyDescent="0.3">
      <c r="A19181" s="38" t="s">
        <v>249</v>
      </c>
      <c r="B19181" s="15">
        <v>209500</v>
      </c>
      <c r="C19181" s="15">
        <v>419000</v>
      </c>
    </row>
    <row r="19182" spans="1:3" x14ac:dyDescent="0.3">
      <c r="A19182" s="38" t="s">
        <v>251</v>
      </c>
      <c r="B19182" s="15">
        <v>254000</v>
      </c>
      <c r="C19182" s="15">
        <v>793000</v>
      </c>
    </row>
    <row r="19183" spans="1:3" x14ac:dyDescent="0.3">
      <c r="A19183" s="38" t="s">
        <v>254</v>
      </c>
      <c r="B19183" s="15">
        <v>351000</v>
      </c>
      <c r="C19183" s="15">
        <v>1226315</v>
      </c>
    </row>
    <row r="19184" spans="1:3" x14ac:dyDescent="0.3">
      <c r="A19184" s="38" t="s">
        <v>257</v>
      </c>
      <c r="B19184" s="15">
        <v>279000</v>
      </c>
      <c r="C19184" s="15">
        <v>1992960</v>
      </c>
    </row>
    <row r="19185" spans="1:3" x14ac:dyDescent="0.3">
      <c r="A19185" s="38" t="s">
        <v>252</v>
      </c>
      <c r="B19185" s="15">
        <v>620000</v>
      </c>
      <c r="C19185" s="15">
        <v>2082790</v>
      </c>
    </row>
    <row r="19186" spans="1:3" x14ac:dyDescent="0.3">
      <c r="A19186" s="38" t="s">
        <v>255</v>
      </c>
      <c r="B19186" s="15">
        <v>249700</v>
      </c>
      <c r="C19186" s="15">
        <v>3660585</v>
      </c>
    </row>
    <row r="19187" spans="1:3" x14ac:dyDescent="0.3">
      <c r="A19187" s="38" t="s">
        <v>258</v>
      </c>
      <c r="B19187" s="15">
        <v>417000</v>
      </c>
      <c r="C19187" s="15">
        <v>1945900</v>
      </c>
    </row>
    <row r="19188" spans="1:3" x14ac:dyDescent="0.3">
      <c r="A19188" s="38" t="s">
        <v>260</v>
      </c>
      <c r="B19188" s="15">
        <v>737050</v>
      </c>
      <c r="C19188" s="15">
        <v>1530100</v>
      </c>
    </row>
    <row r="19189" spans="1:3" x14ac:dyDescent="0.3">
      <c r="A19189" s="38" t="s">
        <v>262</v>
      </c>
      <c r="B19189" s="15">
        <v>295000</v>
      </c>
      <c r="C19189" s="15">
        <v>295000</v>
      </c>
    </row>
    <row r="19190" spans="1:3" x14ac:dyDescent="0.3">
      <c r="A19190" s="38" t="s">
        <v>263</v>
      </c>
      <c r="B19190" s="15">
        <v>438000</v>
      </c>
      <c r="C19190" s="15">
        <v>876000</v>
      </c>
    </row>
    <row r="19191" spans="1:3" x14ac:dyDescent="0.3">
      <c r="A19191" s="35" t="s">
        <v>271</v>
      </c>
      <c r="B19191" s="15"/>
      <c r="C19191" s="15"/>
    </row>
    <row r="19192" spans="1:3" x14ac:dyDescent="0.3">
      <c r="A19192" s="38" t="s">
        <v>245</v>
      </c>
      <c r="B19192" s="15">
        <v>232500</v>
      </c>
      <c r="C19192" s="15">
        <v>1264000</v>
      </c>
    </row>
    <row r="19193" spans="1:3" x14ac:dyDescent="0.3">
      <c r="A19193" s="38" t="s">
        <v>247</v>
      </c>
      <c r="B19193" s="15">
        <v>297500</v>
      </c>
      <c r="C19193" s="15">
        <v>1296900</v>
      </c>
    </row>
    <row r="19194" spans="1:3" x14ac:dyDescent="0.3">
      <c r="A19194" s="38" t="s">
        <v>249</v>
      </c>
      <c r="B19194" s="15">
        <v>296250</v>
      </c>
      <c r="C19194" s="15">
        <v>1284400</v>
      </c>
    </row>
    <row r="19195" spans="1:3" x14ac:dyDescent="0.3">
      <c r="A19195" s="38" t="s">
        <v>251</v>
      </c>
      <c r="B19195" s="15">
        <v>417000</v>
      </c>
      <c r="C19195" s="15">
        <v>1183000</v>
      </c>
    </row>
    <row r="19196" spans="1:3" x14ac:dyDescent="0.3">
      <c r="A19196" s="38" t="s">
        <v>254</v>
      </c>
      <c r="B19196" s="15">
        <v>424000</v>
      </c>
      <c r="C19196" s="15">
        <v>1904950</v>
      </c>
    </row>
    <row r="19197" spans="1:3" x14ac:dyDescent="0.3">
      <c r="A19197" s="38" t="s">
        <v>257</v>
      </c>
      <c r="B19197" s="15">
        <v>270100</v>
      </c>
      <c r="C19197" s="15">
        <v>2629600</v>
      </c>
    </row>
    <row r="19198" spans="1:3" x14ac:dyDescent="0.3">
      <c r="A19198" s="38" t="s">
        <v>252</v>
      </c>
      <c r="B19198" s="15">
        <v>350000</v>
      </c>
      <c r="C19198" s="15">
        <v>1629900</v>
      </c>
    </row>
    <row r="19199" spans="1:3" x14ac:dyDescent="0.3">
      <c r="A19199" s="38" t="s">
        <v>255</v>
      </c>
      <c r="B19199" s="15">
        <v>140000</v>
      </c>
      <c r="C19199" s="15">
        <v>140000</v>
      </c>
    </row>
    <row r="19200" spans="1:3" x14ac:dyDescent="0.3">
      <c r="A19200" s="38" t="s">
        <v>258</v>
      </c>
      <c r="B19200" s="15">
        <v>275000</v>
      </c>
      <c r="C19200" s="15">
        <v>1545000</v>
      </c>
    </row>
    <row r="19201" spans="1:3" x14ac:dyDescent="0.3">
      <c r="A19201" s="38" t="s">
        <v>260</v>
      </c>
      <c r="B19201" s="15">
        <v>189500</v>
      </c>
      <c r="C19201" s="15">
        <v>750500</v>
      </c>
    </row>
    <row r="19202" spans="1:3" x14ac:dyDescent="0.3">
      <c r="A19202" s="38" t="s">
        <v>262</v>
      </c>
      <c r="B19202" s="15">
        <v>293500</v>
      </c>
      <c r="C19202" s="15">
        <v>1825400</v>
      </c>
    </row>
    <row r="19203" spans="1:3" x14ac:dyDescent="0.3">
      <c r="A19203" s="38" t="s">
        <v>263</v>
      </c>
      <c r="B19203" s="15">
        <v>209000</v>
      </c>
      <c r="C19203" s="15">
        <v>2016750</v>
      </c>
    </row>
    <row r="19204" spans="1:3" x14ac:dyDescent="0.3">
      <c r="A19204" s="35" t="s">
        <v>272</v>
      </c>
      <c r="B19204" s="15"/>
      <c r="C19204" s="15"/>
    </row>
    <row r="19205" spans="1:3" x14ac:dyDescent="0.3">
      <c r="A19205" s="38" t="s">
        <v>245</v>
      </c>
      <c r="B19205" s="15">
        <v>590500</v>
      </c>
      <c r="C19205" s="15">
        <v>1956000</v>
      </c>
    </row>
    <row r="19206" spans="1:3" x14ac:dyDescent="0.3">
      <c r="A19206" s="38" t="s">
        <v>247</v>
      </c>
      <c r="B19206" s="15">
        <v>405500</v>
      </c>
      <c r="C19206" s="15">
        <v>984400</v>
      </c>
    </row>
    <row r="19207" spans="1:3" x14ac:dyDescent="0.3">
      <c r="A19207" s="38" t="s">
        <v>249</v>
      </c>
      <c r="B19207" s="15">
        <v>521250</v>
      </c>
      <c r="C19207" s="15">
        <v>653500</v>
      </c>
    </row>
    <row r="19208" spans="1:3" x14ac:dyDescent="0.3">
      <c r="A19208" s="38" t="s">
        <v>251</v>
      </c>
      <c r="B19208" s="15">
        <v>730000</v>
      </c>
      <c r="C19208" s="15">
        <v>1800000</v>
      </c>
    </row>
    <row r="19209" spans="1:3" x14ac:dyDescent="0.3">
      <c r="A19209" s="38" t="s">
        <v>254</v>
      </c>
      <c r="B19209" s="15">
        <v>750950</v>
      </c>
      <c r="C19209" s="15">
        <v>2818950</v>
      </c>
    </row>
    <row r="19210" spans="1:3" x14ac:dyDescent="0.3">
      <c r="A19210" s="38" t="s">
        <v>257</v>
      </c>
      <c r="B19210" s="15">
        <v>566108</v>
      </c>
      <c r="C19210" s="15">
        <v>1645315</v>
      </c>
    </row>
    <row r="19211" spans="1:3" x14ac:dyDescent="0.3">
      <c r="A19211" s="38" t="s">
        <v>252</v>
      </c>
      <c r="B19211" s="15">
        <v>770000</v>
      </c>
      <c r="C19211" s="15">
        <v>4808500</v>
      </c>
    </row>
    <row r="19212" spans="1:3" x14ac:dyDescent="0.3">
      <c r="A19212" s="38" t="s">
        <v>255</v>
      </c>
      <c r="B19212" s="15">
        <v>771500</v>
      </c>
      <c r="C19212" s="15">
        <v>3414550</v>
      </c>
    </row>
    <row r="19213" spans="1:3" x14ac:dyDescent="0.3">
      <c r="A19213" s="38" t="s">
        <v>258</v>
      </c>
      <c r="B19213" s="15">
        <v>330000</v>
      </c>
      <c r="C19213" s="15">
        <v>3722500</v>
      </c>
    </row>
    <row r="19214" spans="1:3" x14ac:dyDescent="0.3">
      <c r="A19214" s="38" t="s">
        <v>260</v>
      </c>
      <c r="B19214" s="15">
        <v>791500</v>
      </c>
      <c r="C19214" s="15">
        <v>4878900</v>
      </c>
    </row>
    <row r="19215" spans="1:3" x14ac:dyDescent="0.3">
      <c r="A19215" s="38" t="s">
        <v>262</v>
      </c>
      <c r="B19215" s="15">
        <v>315000</v>
      </c>
      <c r="C19215" s="15">
        <v>2366500</v>
      </c>
    </row>
    <row r="19216" spans="1:3" x14ac:dyDescent="0.3">
      <c r="A19216" s="38" t="s">
        <v>263</v>
      </c>
      <c r="B19216" s="15">
        <v>806500</v>
      </c>
      <c r="C19216" s="15">
        <v>2975700</v>
      </c>
    </row>
    <row r="19217" spans="1:3" x14ac:dyDescent="0.3">
      <c r="A19217" s="35" t="s">
        <v>273</v>
      </c>
      <c r="B19217" s="15"/>
      <c r="C19217" s="15"/>
    </row>
    <row r="19218" spans="1:3" x14ac:dyDescent="0.3">
      <c r="A19218" s="38" t="s">
        <v>245</v>
      </c>
      <c r="B19218" s="15">
        <v>395000</v>
      </c>
      <c r="C19218" s="15">
        <v>1753307</v>
      </c>
    </row>
    <row r="19219" spans="1:3" x14ac:dyDescent="0.3">
      <c r="A19219" s="38" t="s">
        <v>247</v>
      </c>
      <c r="B19219" s="15">
        <v>429000</v>
      </c>
      <c r="C19219" s="15">
        <v>1377000</v>
      </c>
    </row>
    <row r="19220" spans="1:3" x14ac:dyDescent="0.3">
      <c r="A19220" s="38" t="s">
        <v>249</v>
      </c>
      <c r="B19220" s="15">
        <v>793000</v>
      </c>
      <c r="C19220" s="15">
        <v>1826000</v>
      </c>
    </row>
    <row r="19221" spans="1:3" x14ac:dyDescent="0.3">
      <c r="A19221" s="38" t="s">
        <v>251</v>
      </c>
      <c r="B19221" s="15">
        <v>799950</v>
      </c>
      <c r="C19221" s="15">
        <v>2946200</v>
      </c>
    </row>
    <row r="19222" spans="1:3" x14ac:dyDescent="0.3">
      <c r="A19222" s="38" t="s">
        <v>254</v>
      </c>
      <c r="B19222" s="15">
        <v>336000</v>
      </c>
      <c r="C19222" s="15">
        <v>2302000</v>
      </c>
    </row>
    <row r="19223" spans="1:3" x14ac:dyDescent="0.3">
      <c r="A19223" s="38" t="s">
        <v>257</v>
      </c>
      <c r="B19223" s="15">
        <v>350000</v>
      </c>
      <c r="C19223" s="15">
        <v>2322500</v>
      </c>
    </row>
    <row r="19224" spans="1:3" x14ac:dyDescent="0.3">
      <c r="A19224" s="38" t="s">
        <v>252</v>
      </c>
      <c r="B19224" s="15">
        <v>839900</v>
      </c>
      <c r="C19224" s="15">
        <v>2375899</v>
      </c>
    </row>
    <row r="19225" spans="1:3" x14ac:dyDescent="0.3">
      <c r="A19225" s="38" t="s">
        <v>255</v>
      </c>
      <c r="B19225" s="15">
        <v>899500</v>
      </c>
      <c r="C19225" s="15">
        <v>4978350</v>
      </c>
    </row>
    <row r="19226" spans="1:3" x14ac:dyDescent="0.3">
      <c r="A19226" s="38" t="s">
        <v>258</v>
      </c>
      <c r="B19226" s="15">
        <v>872500</v>
      </c>
      <c r="C19226" s="15">
        <v>3030000</v>
      </c>
    </row>
    <row r="19227" spans="1:3" x14ac:dyDescent="0.3">
      <c r="A19227" s="38" t="s">
        <v>260</v>
      </c>
      <c r="B19227" s="15">
        <v>698500</v>
      </c>
      <c r="C19227" s="15">
        <v>2102000</v>
      </c>
    </row>
    <row r="19228" spans="1:3" x14ac:dyDescent="0.3">
      <c r="A19228" s="38" t="s">
        <v>262</v>
      </c>
      <c r="B19228" s="15">
        <v>259000</v>
      </c>
      <c r="C19228" s="15">
        <v>1950800</v>
      </c>
    </row>
    <row r="19229" spans="1:3" x14ac:dyDescent="0.3">
      <c r="A19229" s="38" t="s">
        <v>263</v>
      </c>
      <c r="B19229" s="15">
        <v>865000</v>
      </c>
      <c r="C19229" s="15">
        <v>1585000</v>
      </c>
    </row>
    <row r="19230" spans="1:3" x14ac:dyDescent="0.3">
      <c r="A19230" s="35" t="s">
        <v>274</v>
      </c>
      <c r="B19230" s="15"/>
      <c r="C19230" s="15"/>
    </row>
    <row r="19231" spans="1:3" x14ac:dyDescent="0.3">
      <c r="A19231" s="38" t="s">
        <v>245</v>
      </c>
      <c r="B19231" s="15">
        <v>594000</v>
      </c>
      <c r="C19231" s="15">
        <v>1857500</v>
      </c>
    </row>
    <row r="19232" spans="1:3" x14ac:dyDescent="0.3">
      <c r="A19232" s="38" t="s">
        <v>247</v>
      </c>
      <c r="B19232" s="15">
        <v>420000</v>
      </c>
      <c r="C19232" s="15">
        <v>1184495</v>
      </c>
    </row>
    <row r="19233" spans="1:3" x14ac:dyDescent="0.3">
      <c r="A19233" s="38" t="s">
        <v>249</v>
      </c>
      <c r="B19233" s="15">
        <v>265000</v>
      </c>
      <c r="C19233" s="15">
        <v>265000</v>
      </c>
    </row>
    <row r="19234" spans="1:3" x14ac:dyDescent="0.3">
      <c r="A19234" s="38" t="s">
        <v>251</v>
      </c>
      <c r="B19234" s="15">
        <v>868000</v>
      </c>
      <c r="C19234" s="15">
        <v>1967000</v>
      </c>
    </row>
    <row r="19235" spans="1:3" x14ac:dyDescent="0.3">
      <c r="A19235" s="38" t="s">
        <v>254</v>
      </c>
      <c r="B19235" s="15">
        <v>498250</v>
      </c>
      <c r="C19235" s="15">
        <v>1720250</v>
      </c>
    </row>
    <row r="19236" spans="1:3" x14ac:dyDescent="0.3">
      <c r="A19236" s="38" t="s">
        <v>257</v>
      </c>
      <c r="B19236" s="15">
        <v>920000</v>
      </c>
      <c r="C19236" s="15">
        <v>2986550</v>
      </c>
    </row>
    <row r="19237" spans="1:3" x14ac:dyDescent="0.3">
      <c r="A19237" s="38" t="s">
        <v>252</v>
      </c>
      <c r="B19237" s="15">
        <v>894975</v>
      </c>
      <c r="C19237" s="15">
        <v>3473950</v>
      </c>
    </row>
    <row r="19238" spans="1:3" x14ac:dyDescent="0.3">
      <c r="A19238" s="38" t="s">
        <v>255</v>
      </c>
      <c r="B19238" s="15">
        <v>389500</v>
      </c>
      <c r="C19238" s="15">
        <v>1669000</v>
      </c>
    </row>
    <row r="19239" spans="1:3" x14ac:dyDescent="0.3">
      <c r="A19239" s="38" t="s">
        <v>258</v>
      </c>
      <c r="B19239" s="15">
        <v>557500</v>
      </c>
      <c r="C19239" s="15">
        <v>4563000</v>
      </c>
    </row>
    <row r="19240" spans="1:3" x14ac:dyDescent="0.3">
      <c r="A19240" s="38" t="s">
        <v>260</v>
      </c>
      <c r="B19240" s="15">
        <v>332000</v>
      </c>
      <c r="C19240" s="15">
        <v>1469000</v>
      </c>
    </row>
    <row r="19241" spans="1:3" x14ac:dyDescent="0.3">
      <c r="A19241" s="38" t="s">
        <v>262</v>
      </c>
      <c r="B19241" s="15">
        <v>845500</v>
      </c>
      <c r="C19241" s="15">
        <v>3362775</v>
      </c>
    </row>
    <row r="19242" spans="1:3" x14ac:dyDescent="0.3">
      <c r="A19242" s="38" t="s">
        <v>263</v>
      </c>
      <c r="B19242" s="15">
        <v>787000</v>
      </c>
      <c r="C19242" s="15">
        <v>2201950</v>
      </c>
    </row>
    <row r="19243" spans="1:3" x14ac:dyDescent="0.3">
      <c r="A19243" s="35" t="s">
        <v>275</v>
      </c>
      <c r="B19243" s="15"/>
      <c r="C19243" s="15"/>
    </row>
    <row r="19244" spans="1:3" x14ac:dyDescent="0.3">
      <c r="A19244" s="38" t="s">
        <v>245</v>
      </c>
      <c r="B19244" s="15">
        <v>752000</v>
      </c>
      <c r="C19244" s="15">
        <v>2077000</v>
      </c>
    </row>
    <row r="19245" spans="1:3" x14ac:dyDescent="0.3">
      <c r="A19245" s="38" t="s">
        <v>247</v>
      </c>
      <c r="B19245" s="15">
        <v>593750</v>
      </c>
      <c r="C19245" s="15">
        <v>593750</v>
      </c>
    </row>
    <row r="19246" spans="1:3" x14ac:dyDescent="0.3">
      <c r="A19246" s="38" t="s">
        <v>249</v>
      </c>
      <c r="B19246" s="15">
        <v>743000</v>
      </c>
      <c r="C19246" s="15">
        <v>1969000</v>
      </c>
    </row>
    <row r="19247" spans="1:3" x14ac:dyDescent="0.3">
      <c r="A19247" s="38" t="s">
        <v>251</v>
      </c>
      <c r="B19247" s="15">
        <v>335000</v>
      </c>
      <c r="C19247" s="15">
        <v>335000</v>
      </c>
    </row>
    <row r="19248" spans="1:3" x14ac:dyDescent="0.3">
      <c r="A19248" s="38" t="s">
        <v>254</v>
      </c>
      <c r="B19248" s="15">
        <v>727250</v>
      </c>
      <c r="C19248" s="15">
        <v>4250000</v>
      </c>
    </row>
    <row r="19249" spans="1:3" x14ac:dyDescent="0.3">
      <c r="A19249" s="38" t="s">
        <v>257</v>
      </c>
      <c r="B19249" s="15">
        <v>1193275</v>
      </c>
      <c r="C19249" s="15">
        <v>2158275</v>
      </c>
    </row>
    <row r="19250" spans="1:3" x14ac:dyDescent="0.3">
      <c r="A19250" s="38" t="s">
        <v>252</v>
      </c>
      <c r="B19250" s="15">
        <v>408750</v>
      </c>
      <c r="C19250" s="15">
        <v>4234400</v>
      </c>
    </row>
    <row r="19251" spans="1:3" x14ac:dyDescent="0.3">
      <c r="A19251" s="38" t="s">
        <v>255</v>
      </c>
      <c r="B19251" s="15">
        <v>330000</v>
      </c>
      <c r="C19251" s="15">
        <v>1231460</v>
      </c>
    </row>
    <row r="19252" spans="1:3" x14ac:dyDescent="0.3">
      <c r="A19252" s="38" t="s">
        <v>258</v>
      </c>
      <c r="B19252" s="15">
        <v>813250</v>
      </c>
      <c r="C19252" s="15">
        <v>2500210</v>
      </c>
    </row>
    <row r="19253" spans="1:3" x14ac:dyDescent="0.3">
      <c r="A19253" s="38" t="s">
        <v>260</v>
      </c>
      <c r="B19253" s="15">
        <v>452000</v>
      </c>
      <c r="C19253" s="15">
        <v>2256500</v>
      </c>
    </row>
    <row r="19254" spans="1:3" x14ac:dyDescent="0.3">
      <c r="A19254" s="38" t="s">
        <v>262</v>
      </c>
      <c r="B19254" s="15">
        <v>535000</v>
      </c>
      <c r="C19254" s="15">
        <v>3689500</v>
      </c>
    </row>
    <row r="19255" spans="1:3" x14ac:dyDescent="0.3">
      <c r="A19255" s="14">
        <v>147</v>
      </c>
      <c r="B19255" s="15">
        <v>70762300</v>
      </c>
      <c r="C19255" s="15">
        <v>1090336238</v>
      </c>
    </row>
    <row r="19256" spans="1:3" x14ac:dyDescent="0.3">
      <c r="A19256" s="35" t="s">
        <v>259</v>
      </c>
      <c r="B19256" s="15"/>
      <c r="C19256" s="15"/>
    </row>
    <row r="19257" spans="1:3" x14ac:dyDescent="0.3">
      <c r="A19257" s="38" t="s">
        <v>245</v>
      </c>
      <c r="B19257" s="15">
        <v>214950</v>
      </c>
      <c r="C19257" s="15">
        <v>5488585</v>
      </c>
    </row>
    <row r="19258" spans="1:3" x14ac:dyDescent="0.3">
      <c r="A19258" s="38" t="s">
        <v>247</v>
      </c>
      <c r="B19258" s="15">
        <v>205900</v>
      </c>
      <c r="C19258" s="15">
        <v>3159950</v>
      </c>
    </row>
    <row r="19259" spans="1:3" x14ac:dyDescent="0.3">
      <c r="A19259" s="38" t="s">
        <v>249</v>
      </c>
      <c r="B19259" s="15">
        <v>238725</v>
      </c>
      <c r="C19259" s="15">
        <v>6803750</v>
      </c>
    </row>
    <row r="19260" spans="1:3" x14ac:dyDescent="0.3">
      <c r="A19260" s="38" t="s">
        <v>251</v>
      </c>
      <c r="B19260" s="15">
        <v>228000</v>
      </c>
      <c r="C19260" s="15">
        <v>5780200</v>
      </c>
    </row>
    <row r="19261" spans="1:3" x14ac:dyDescent="0.3">
      <c r="A19261" s="38" t="s">
        <v>254</v>
      </c>
      <c r="B19261" s="15">
        <v>274000</v>
      </c>
      <c r="C19261" s="15">
        <v>10201080</v>
      </c>
    </row>
    <row r="19262" spans="1:3" x14ac:dyDescent="0.3">
      <c r="A19262" s="38" t="s">
        <v>257</v>
      </c>
      <c r="B19262" s="15">
        <v>254000</v>
      </c>
      <c r="C19262" s="15">
        <v>7040530</v>
      </c>
    </row>
    <row r="19263" spans="1:3" x14ac:dyDescent="0.3">
      <c r="A19263" s="38" t="s">
        <v>252</v>
      </c>
      <c r="B19263" s="15">
        <v>573400</v>
      </c>
      <c r="C19263" s="15">
        <v>4718704</v>
      </c>
    </row>
    <row r="19264" spans="1:3" x14ac:dyDescent="0.3">
      <c r="A19264" s="38" t="s">
        <v>255</v>
      </c>
      <c r="B19264" s="15">
        <v>249950</v>
      </c>
      <c r="C19264" s="15">
        <v>9995626</v>
      </c>
    </row>
    <row r="19265" spans="1:3" x14ac:dyDescent="0.3">
      <c r="A19265" s="38" t="s">
        <v>258</v>
      </c>
      <c r="B19265" s="15">
        <v>558000</v>
      </c>
      <c r="C19265" s="15">
        <v>3503397</v>
      </c>
    </row>
    <row r="19266" spans="1:3" x14ac:dyDescent="0.3">
      <c r="A19266" s="38" t="s">
        <v>260</v>
      </c>
      <c r="B19266" s="15">
        <v>244500</v>
      </c>
      <c r="C19266" s="15">
        <v>6810250</v>
      </c>
    </row>
    <row r="19267" spans="1:3" x14ac:dyDescent="0.3">
      <c r="A19267" s="38" t="s">
        <v>262</v>
      </c>
      <c r="B19267" s="15">
        <v>596875</v>
      </c>
      <c r="C19267" s="15">
        <v>3527900</v>
      </c>
    </row>
    <row r="19268" spans="1:3" x14ac:dyDescent="0.3">
      <c r="A19268" s="38" t="s">
        <v>263</v>
      </c>
      <c r="B19268" s="15">
        <v>267000</v>
      </c>
      <c r="C19268" s="15">
        <v>5990110</v>
      </c>
    </row>
    <row r="19269" spans="1:3" x14ac:dyDescent="0.3">
      <c r="A19269" s="35" t="s">
        <v>265</v>
      </c>
      <c r="B19269" s="15"/>
      <c r="C19269" s="15"/>
    </row>
    <row r="19270" spans="1:3" x14ac:dyDescent="0.3">
      <c r="A19270" s="38" t="s">
        <v>245</v>
      </c>
      <c r="B19270" s="15">
        <v>243000</v>
      </c>
      <c r="C19270" s="15">
        <v>2573400</v>
      </c>
    </row>
    <row r="19271" spans="1:3" x14ac:dyDescent="0.3">
      <c r="A19271" s="38" t="s">
        <v>247</v>
      </c>
      <c r="B19271" s="15">
        <v>249000</v>
      </c>
      <c r="C19271" s="15">
        <v>4825910</v>
      </c>
    </row>
    <row r="19272" spans="1:3" x14ac:dyDescent="0.3">
      <c r="A19272" s="38" t="s">
        <v>249</v>
      </c>
      <c r="B19272" s="15">
        <v>708250</v>
      </c>
      <c r="C19272" s="15">
        <v>5930300</v>
      </c>
    </row>
    <row r="19273" spans="1:3" x14ac:dyDescent="0.3">
      <c r="A19273" s="38" t="s">
        <v>251</v>
      </c>
      <c r="B19273" s="15">
        <v>269775</v>
      </c>
      <c r="C19273" s="15">
        <v>5957575</v>
      </c>
    </row>
    <row r="19274" spans="1:3" x14ac:dyDescent="0.3">
      <c r="A19274" s="38" t="s">
        <v>254</v>
      </c>
      <c r="B19274" s="15">
        <v>300000</v>
      </c>
      <c r="C19274" s="15">
        <v>6342450</v>
      </c>
    </row>
    <row r="19275" spans="1:3" x14ac:dyDescent="0.3">
      <c r="A19275" s="38" t="s">
        <v>257</v>
      </c>
      <c r="B19275" s="15">
        <v>250000</v>
      </c>
      <c r="C19275" s="15">
        <v>8252149</v>
      </c>
    </row>
    <row r="19276" spans="1:3" x14ac:dyDescent="0.3">
      <c r="A19276" s="38" t="s">
        <v>252</v>
      </c>
      <c r="B19276" s="15">
        <v>299900</v>
      </c>
      <c r="C19276" s="15">
        <v>11040039</v>
      </c>
    </row>
    <row r="19277" spans="1:3" x14ac:dyDescent="0.3">
      <c r="A19277" s="38" t="s">
        <v>255</v>
      </c>
      <c r="B19277" s="15">
        <v>615500</v>
      </c>
      <c r="C19277" s="15">
        <v>11521428</v>
      </c>
    </row>
    <row r="19278" spans="1:3" x14ac:dyDescent="0.3">
      <c r="A19278" s="38" t="s">
        <v>258</v>
      </c>
      <c r="B19278" s="15">
        <v>692000</v>
      </c>
      <c r="C19278" s="15">
        <v>8360427</v>
      </c>
    </row>
    <row r="19279" spans="1:3" x14ac:dyDescent="0.3">
      <c r="A19279" s="38" t="s">
        <v>260</v>
      </c>
      <c r="B19279" s="15">
        <v>295250</v>
      </c>
      <c r="C19279" s="15">
        <v>6604980</v>
      </c>
    </row>
    <row r="19280" spans="1:3" x14ac:dyDescent="0.3">
      <c r="A19280" s="38" t="s">
        <v>262</v>
      </c>
      <c r="B19280" s="15">
        <v>300000</v>
      </c>
      <c r="C19280" s="15">
        <v>6381353</v>
      </c>
    </row>
    <row r="19281" spans="1:3" x14ac:dyDescent="0.3">
      <c r="A19281" s="38" t="s">
        <v>263</v>
      </c>
      <c r="B19281" s="15">
        <v>320000</v>
      </c>
      <c r="C19281" s="15">
        <v>10014488</v>
      </c>
    </row>
    <row r="19282" spans="1:3" x14ac:dyDescent="0.3">
      <c r="A19282" s="35" t="s">
        <v>244</v>
      </c>
      <c r="B19282" s="15"/>
      <c r="C19282" s="15"/>
    </row>
    <row r="19283" spans="1:3" x14ac:dyDescent="0.3">
      <c r="A19283" s="38" t="s">
        <v>245</v>
      </c>
      <c r="B19283" s="15">
        <v>264965</v>
      </c>
      <c r="C19283" s="15">
        <v>1726535</v>
      </c>
    </row>
    <row r="19284" spans="1:3" x14ac:dyDescent="0.3">
      <c r="A19284" s="38" t="s">
        <v>247</v>
      </c>
      <c r="B19284" s="15">
        <v>275000</v>
      </c>
      <c r="C19284" s="15">
        <v>4464799</v>
      </c>
    </row>
    <row r="19285" spans="1:3" x14ac:dyDescent="0.3">
      <c r="A19285" s="38" t="s">
        <v>249</v>
      </c>
      <c r="B19285" s="15">
        <v>580000</v>
      </c>
      <c r="C19285" s="15">
        <v>7072800</v>
      </c>
    </row>
    <row r="19286" spans="1:3" x14ac:dyDescent="0.3">
      <c r="A19286" s="38" t="s">
        <v>251</v>
      </c>
      <c r="B19286" s="15">
        <v>340000</v>
      </c>
      <c r="C19286" s="15">
        <v>5089299</v>
      </c>
    </row>
    <row r="19287" spans="1:3" x14ac:dyDescent="0.3">
      <c r="A19287" s="38" t="s">
        <v>254</v>
      </c>
      <c r="B19287" s="15">
        <v>305750</v>
      </c>
      <c r="C19287" s="15">
        <v>5833350</v>
      </c>
    </row>
    <row r="19288" spans="1:3" x14ac:dyDescent="0.3">
      <c r="A19288" s="38" t="s">
        <v>257</v>
      </c>
      <c r="B19288" s="15">
        <v>610000</v>
      </c>
      <c r="C19288" s="15">
        <v>9742951</v>
      </c>
    </row>
    <row r="19289" spans="1:3" x14ac:dyDescent="0.3">
      <c r="A19289" s="38" t="s">
        <v>252</v>
      </c>
      <c r="B19289" s="15">
        <v>752000</v>
      </c>
      <c r="C19289" s="15">
        <v>11293627</v>
      </c>
    </row>
    <row r="19290" spans="1:3" x14ac:dyDescent="0.3">
      <c r="A19290" s="38" t="s">
        <v>255</v>
      </c>
      <c r="B19290" s="15">
        <v>286000</v>
      </c>
      <c r="C19290" s="15">
        <v>7163497</v>
      </c>
    </row>
    <row r="19291" spans="1:3" x14ac:dyDescent="0.3">
      <c r="A19291" s="38" t="s">
        <v>258</v>
      </c>
      <c r="B19291" s="15">
        <v>390500</v>
      </c>
      <c r="C19291" s="15">
        <v>6828357</v>
      </c>
    </row>
    <row r="19292" spans="1:3" x14ac:dyDescent="0.3">
      <c r="A19292" s="38" t="s">
        <v>260</v>
      </c>
      <c r="B19292" s="15">
        <v>317300</v>
      </c>
      <c r="C19292" s="15">
        <v>7164262</v>
      </c>
    </row>
    <row r="19293" spans="1:3" x14ac:dyDescent="0.3">
      <c r="A19293" s="38" t="s">
        <v>262</v>
      </c>
      <c r="B19293" s="15">
        <v>701950</v>
      </c>
      <c r="C19293" s="15">
        <v>4955850</v>
      </c>
    </row>
    <row r="19294" spans="1:3" x14ac:dyDescent="0.3">
      <c r="A19294" s="38" t="s">
        <v>263</v>
      </c>
      <c r="B19294" s="15">
        <v>299950</v>
      </c>
      <c r="C19294" s="15">
        <v>6211650</v>
      </c>
    </row>
    <row r="19295" spans="1:3" x14ac:dyDescent="0.3">
      <c r="A19295" s="35" t="s">
        <v>256</v>
      </c>
      <c r="B19295" s="15"/>
      <c r="C19295" s="15"/>
    </row>
    <row r="19296" spans="1:3" x14ac:dyDescent="0.3">
      <c r="A19296" s="38" t="s">
        <v>245</v>
      </c>
      <c r="B19296" s="15">
        <v>302500</v>
      </c>
      <c r="C19296" s="15">
        <v>3815850</v>
      </c>
    </row>
    <row r="19297" spans="1:3" x14ac:dyDescent="0.3">
      <c r="A19297" s="38" t="s">
        <v>247</v>
      </c>
      <c r="B19297" s="15">
        <v>291750</v>
      </c>
      <c r="C19297" s="15">
        <v>4024670</v>
      </c>
    </row>
    <row r="19298" spans="1:3" x14ac:dyDescent="0.3">
      <c r="A19298" s="38" t="s">
        <v>249</v>
      </c>
      <c r="B19298" s="15">
        <v>339500</v>
      </c>
      <c r="C19298" s="15">
        <v>7295100</v>
      </c>
    </row>
    <row r="19299" spans="1:3" x14ac:dyDescent="0.3">
      <c r="A19299" s="38" t="s">
        <v>251</v>
      </c>
      <c r="B19299" s="15">
        <v>761725</v>
      </c>
      <c r="C19299" s="15">
        <v>6958400</v>
      </c>
    </row>
    <row r="19300" spans="1:3" x14ac:dyDescent="0.3">
      <c r="A19300" s="38" t="s">
        <v>254</v>
      </c>
      <c r="B19300" s="15">
        <v>318500</v>
      </c>
      <c r="C19300" s="15">
        <v>7412800</v>
      </c>
    </row>
    <row r="19301" spans="1:3" x14ac:dyDescent="0.3">
      <c r="A19301" s="38" t="s">
        <v>257</v>
      </c>
      <c r="B19301" s="15">
        <v>347500</v>
      </c>
      <c r="C19301" s="15">
        <v>6019500</v>
      </c>
    </row>
    <row r="19302" spans="1:3" x14ac:dyDescent="0.3">
      <c r="A19302" s="38" t="s">
        <v>252</v>
      </c>
      <c r="B19302" s="15">
        <v>701475</v>
      </c>
      <c r="C19302" s="15">
        <v>5161100</v>
      </c>
    </row>
    <row r="19303" spans="1:3" x14ac:dyDescent="0.3">
      <c r="A19303" s="38" t="s">
        <v>255</v>
      </c>
      <c r="B19303" s="15">
        <v>349000</v>
      </c>
      <c r="C19303" s="15">
        <v>6582550</v>
      </c>
    </row>
    <row r="19304" spans="1:3" x14ac:dyDescent="0.3">
      <c r="A19304" s="38" t="s">
        <v>258</v>
      </c>
      <c r="B19304" s="15">
        <v>349000</v>
      </c>
      <c r="C19304" s="15">
        <v>7528280</v>
      </c>
    </row>
    <row r="19305" spans="1:3" x14ac:dyDescent="0.3">
      <c r="A19305" s="38" t="s">
        <v>260</v>
      </c>
      <c r="B19305" s="15">
        <v>964500</v>
      </c>
      <c r="C19305" s="15">
        <v>6604749</v>
      </c>
    </row>
    <row r="19306" spans="1:3" x14ac:dyDescent="0.3">
      <c r="A19306" s="38" t="s">
        <v>262</v>
      </c>
      <c r="B19306" s="15">
        <v>272000</v>
      </c>
      <c r="C19306" s="15">
        <v>3405950</v>
      </c>
    </row>
    <row r="19307" spans="1:3" x14ac:dyDescent="0.3">
      <c r="A19307" s="38" t="s">
        <v>263</v>
      </c>
      <c r="B19307" s="15">
        <v>657725</v>
      </c>
      <c r="C19307" s="15">
        <v>5186225</v>
      </c>
    </row>
    <row r="19308" spans="1:3" x14ac:dyDescent="0.3">
      <c r="A19308" s="35" t="s">
        <v>261</v>
      </c>
      <c r="B19308" s="15"/>
      <c r="C19308" s="15"/>
    </row>
    <row r="19309" spans="1:3" x14ac:dyDescent="0.3">
      <c r="A19309" s="38" t="s">
        <v>245</v>
      </c>
      <c r="B19309" s="15">
        <v>387500</v>
      </c>
      <c r="C19309" s="15">
        <v>2193500</v>
      </c>
    </row>
    <row r="19310" spans="1:3" x14ac:dyDescent="0.3">
      <c r="A19310" s="38" t="s">
        <v>247</v>
      </c>
      <c r="B19310" s="15">
        <v>350000</v>
      </c>
      <c r="C19310" s="15">
        <v>4897000</v>
      </c>
    </row>
    <row r="19311" spans="1:3" x14ac:dyDescent="0.3">
      <c r="A19311" s="38" t="s">
        <v>249</v>
      </c>
      <c r="B19311" s="15">
        <v>301250</v>
      </c>
      <c r="C19311" s="15">
        <v>2590500</v>
      </c>
    </row>
    <row r="19312" spans="1:3" x14ac:dyDescent="0.3">
      <c r="A19312" s="38" t="s">
        <v>251</v>
      </c>
      <c r="B19312" s="15">
        <v>255000</v>
      </c>
      <c r="C19312" s="15">
        <v>7319550</v>
      </c>
    </row>
    <row r="19313" spans="1:3" x14ac:dyDescent="0.3">
      <c r="A19313" s="38" t="s">
        <v>254</v>
      </c>
      <c r="B19313" s="15">
        <v>308500</v>
      </c>
      <c r="C19313" s="15">
        <v>3228000</v>
      </c>
    </row>
    <row r="19314" spans="1:3" x14ac:dyDescent="0.3">
      <c r="A19314" s="38" t="s">
        <v>257</v>
      </c>
      <c r="B19314" s="15">
        <v>669000</v>
      </c>
      <c r="C19314" s="15">
        <v>4991900</v>
      </c>
    </row>
    <row r="19315" spans="1:3" x14ac:dyDescent="0.3">
      <c r="A19315" s="38" t="s">
        <v>252</v>
      </c>
      <c r="B19315" s="15">
        <v>704500</v>
      </c>
      <c r="C19315" s="15">
        <v>5028850</v>
      </c>
    </row>
    <row r="19316" spans="1:3" x14ac:dyDescent="0.3">
      <c r="A19316" s="38" t="s">
        <v>255</v>
      </c>
      <c r="B19316" s="15">
        <v>310400</v>
      </c>
      <c r="C19316" s="15">
        <v>1980700</v>
      </c>
    </row>
    <row r="19317" spans="1:3" x14ac:dyDescent="0.3">
      <c r="A19317" s="38" t="s">
        <v>258</v>
      </c>
      <c r="B19317" s="15">
        <v>305000</v>
      </c>
      <c r="C19317" s="15">
        <v>4224750</v>
      </c>
    </row>
    <row r="19318" spans="1:3" x14ac:dyDescent="0.3">
      <c r="A19318" s="38" t="s">
        <v>260</v>
      </c>
      <c r="B19318" s="15">
        <v>509880</v>
      </c>
      <c r="C19318" s="15">
        <v>3857180</v>
      </c>
    </row>
    <row r="19319" spans="1:3" x14ac:dyDescent="0.3">
      <c r="A19319" s="38" t="s">
        <v>262</v>
      </c>
      <c r="B19319" s="15">
        <v>243750</v>
      </c>
      <c r="C19319" s="15">
        <v>2065900</v>
      </c>
    </row>
    <row r="19320" spans="1:3" x14ac:dyDescent="0.3">
      <c r="A19320" s="38" t="s">
        <v>263</v>
      </c>
      <c r="B19320" s="15">
        <v>290071</v>
      </c>
      <c r="C19320" s="15">
        <v>2385142</v>
      </c>
    </row>
    <row r="19321" spans="1:3" x14ac:dyDescent="0.3">
      <c r="A19321" s="35" t="s">
        <v>264</v>
      </c>
      <c r="B19321" s="15"/>
      <c r="C19321" s="15"/>
    </row>
    <row r="19322" spans="1:3" x14ac:dyDescent="0.3">
      <c r="A19322" s="38" t="s">
        <v>245</v>
      </c>
      <c r="B19322" s="15">
        <v>237250</v>
      </c>
      <c r="C19322" s="15">
        <v>1032500</v>
      </c>
    </row>
    <row r="19323" spans="1:3" x14ac:dyDescent="0.3">
      <c r="A19323" s="38" t="s">
        <v>247</v>
      </c>
      <c r="B19323" s="15">
        <v>265000</v>
      </c>
      <c r="C19323" s="15">
        <v>1897000</v>
      </c>
    </row>
    <row r="19324" spans="1:3" x14ac:dyDescent="0.3">
      <c r="A19324" s="38" t="s">
        <v>249</v>
      </c>
      <c r="B19324" s="15">
        <v>749976</v>
      </c>
      <c r="C19324" s="15">
        <v>3241802</v>
      </c>
    </row>
    <row r="19325" spans="1:3" x14ac:dyDescent="0.3">
      <c r="A19325" s="38" t="s">
        <v>251</v>
      </c>
      <c r="B19325" s="15">
        <v>265000</v>
      </c>
      <c r="C19325" s="15">
        <v>2410033</v>
      </c>
    </row>
    <row r="19326" spans="1:3" x14ac:dyDescent="0.3">
      <c r="A19326" s="38" t="s">
        <v>254</v>
      </c>
      <c r="B19326" s="15">
        <v>277500</v>
      </c>
      <c r="C19326" s="15">
        <v>3728338</v>
      </c>
    </row>
    <row r="19327" spans="1:3" x14ac:dyDescent="0.3">
      <c r="A19327" s="38" t="s">
        <v>257</v>
      </c>
      <c r="B19327" s="15">
        <v>347000</v>
      </c>
      <c r="C19327" s="15">
        <v>5075750</v>
      </c>
    </row>
    <row r="19328" spans="1:3" x14ac:dyDescent="0.3">
      <c r="A19328" s="38" t="s">
        <v>252</v>
      </c>
      <c r="B19328" s="15">
        <v>607500</v>
      </c>
      <c r="C19328" s="15">
        <v>7727900</v>
      </c>
    </row>
    <row r="19329" spans="1:3" x14ac:dyDescent="0.3">
      <c r="A19329" s="38" t="s">
        <v>255</v>
      </c>
      <c r="B19329" s="15">
        <v>265000</v>
      </c>
      <c r="C19329" s="15">
        <v>4103000</v>
      </c>
    </row>
    <row r="19330" spans="1:3" x14ac:dyDescent="0.3">
      <c r="A19330" s="38" t="s">
        <v>258</v>
      </c>
      <c r="B19330" s="15">
        <v>625000</v>
      </c>
      <c r="C19330" s="15">
        <v>3631150</v>
      </c>
    </row>
    <row r="19331" spans="1:3" x14ac:dyDescent="0.3">
      <c r="A19331" s="38" t="s">
        <v>260</v>
      </c>
      <c r="B19331" s="15">
        <v>277250</v>
      </c>
      <c r="C19331" s="15">
        <v>3615450</v>
      </c>
    </row>
    <row r="19332" spans="1:3" x14ac:dyDescent="0.3">
      <c r="A19332" s="38" t="s">
        <v>262</v>
      </c>
      <c r="B19332" s="15">
        <v>275000</v>
      </c>
      <c r="C19332" s="15">
        <v>4520000</v>
      </c>
    </row>
    <row r="19333" spans="1:3" x14ac:dyDescent="0.3">
      <c r="A19333" s="38" t="s">
        <v>263</v>
      </c>
      <c r="B19333" s="15">
        <v>259900</v>
      </c>
      <c r="C19333" s="15">
        <v>3350900</v>
      </c>
    </row>
    <row r="19334" spans="1:3" x14ac:dyDescent="0.3">
      <c r="A19334" s="35" t="s">
        <v>266</v>
      </c>
      <c r="B19334" s="15"/>
      <c r="C19334" s="15"/>
    </row>
    <row r="19335" spans="1:3" x14ac:dyDescent="0.3">
      <c r="A19335" s="38" t="s">
        <v>245</v>
      </c>
      <c r="B19335" s="15">
        <v>258000</v>
      </c>
      <c r="C19335" s="15">
        <v>1302900</v>
      </c>
    </row>
    <row r="19336" spans="1:3" x14ac:dyDescent="0.3">
      <c r="A19336" s="38" t="s">
        <v>247</v>
      </c>
      <c r="B19336" s="15">
        <v>255925</v>
      </c>
      <c r="C19336" s="15">
        <v>999850</v>
      </c>
    </row>
    <row r="19337" spans="1:3" x14ac:dyDescent="0.3">
      <c r="A19337" s="38" t="s">
        <v>249</v>
      </c>
      <c r="B19337" s="15">
        <v>734000</v>
      </c>
      <c r="C19337" s="15">
        <v>3987400</v>
      </c>
    </row>
    <row r="19338" spans="1:3" x14ac:dyDescent="0.3">
      <c r="A19338" s="38" t="s">
        <v>251</v>
      </c>
      <c r="B19338" s="15">
        <v>255000</v>
      </c>
      <c r="C19338" s="15">
        <v>3556049</v>
      </c>
    </row>
    <row r="19339" spans="1:3" x14ac:dyDescent="0.3">
      <c r="A19339" s="38" t="s">
        <v>254</v>
      </c>
      <c r="B19339" s="15">
        <v>425000</v>
      </c>
      <c r="C19339" s="15">
        <v>3972000</v>
      </c>
    </row>
    <row r="19340" spans="1:3" x14ac:dyDescent="0.3">
      <c r="A19340" s="38" t="s">
        <v>257</v>
      </c>
      <c r="B19340" s="15">
        <v>499000</v>
      </c>
      <c r="C19340" s="15">
        <v>4070200</v>
      </c>
    </row>
    <row r="19341" spans="1:3" x14ac:dyDescent="0.3">
      <c r="A19341" s="38" t="s">
        <v>252</v>
      </c>
      <c r="B19341" s="15">
        <v>338500</v>
      </c>
      <c r="C19341" s="15">
        <v>4252325</v>
      </c>
    </row>
    <row r="19342" spans="1:3" x14ac:dyDescent="0.3">
      <c r="A19342" s="38" t="s">
        <v>255</v>
      </c>
      <c r="B19342" s="15">
        <v>229750</v>
      </c>
      <c r="C19342" s="15">
        <v>1004500</v>
      </c>
    </row>
    <row r="19343" spans="1:3" x14ac:dyDescent="0.3">
      <c r="A19343" s="38" t="s">
        <v>258</v>
      </c>
      <c r="B19343" s="15">
        <v>302250</v>
      </c>
      <c r="C19343" s="15">
        <v>2470750</v>
      </c>
    </row>
    <row r="19344" spans="1:3" x14ac:dyDescent="0.3">
      <c r="A19344" s="38" t="s">
        <v>260</v>
      </c>
      <c r="B19344" s="15">
        <v>224000</v>
      </c>
      <c r="C19344" s="15">
        <v>1816350</v>
      </c>
    </row>
    <row r="19345" spans="1:3" x14ac:dyDescent="0.3">
      <c r="A19345" s="38" t="s">
        <v>262</v>
      </c>
      <c r="B19345" s="15">
        <v>285000</v>
      </c>
      <c r="C19345" s="15">
        <v>2787375</v>
      </c>
    </row>
    <row r="19346" spans="1:3" x14ac:dyDescent="0.3">
      <c r="A19346" s="38" t="s">
        <v>263</v>
      </c>
      <c r="B19346" s="15">
        <v>234500</v>
      </c>
      <c r="C19346" s="15">
        <v>1934400</v>
      </c>
    </row>
    <row r="19347" spans="1:3" x14ac:dyDescent="0.3">
      <c r="A19347" s="35" t="s">
        <v>267</v>
      </c>
      <c r="B19347" s="15"/>
      <c r="C19347" s="15"/>
    </row>
    <row r="19348" spans="1:3" x14ac:dyDescent="0.3">
      <c r="A19348" s="38" t="s">
        <v>245</v>
      </c>
      <c r="B19348" s="15">
        <v>280000</v>
      </c>
      <c r="C19348" s="15">
        <v>1462380</v>
      </c>
    </row>
    <row r="19349" spans="1:3" x14ac:dyDescent="0.3">
      <c r="A19349" s="38" t="s">
        <v>247</v>
      </c>
      <c r="B19349" s="15">
        <v>270000</v>
      </c>
      <c r="C19349" s="15">
        <v>1420000</v>
      </c>
    </row>
    <row r="19350" spans="1:3" x14ac:dyDescent="0.3">
      <c r="A19350" s="38" t="s">
        <v>249</v>
      </c>
      <c r="B19350" s="15">
        <v>279250</v>
      </c>
      <c r="C19350" s="15">
        <v>2227936</v>
      </c>
    </row>
    <row r="19351" spans="1:3" x14ac:dyDescent="0.3">
      <c r="A19351" s="38" t="s">
        <v>251</v>
      </c>
      <c r="B19351" s="15">
        <v>260000</v>
      </c>
      <c r="C19351" s="15">
        <v>1890950</v>
      </c>
    </row>
    <row r="19352" spans="1:3" x14ac:dyDescent="0.3">
      <c r="A19352" s="38" t="s">
        <v>254</v>
      </c>
      <c r="B19352" s="15">
        <v>266500</v>
      </c>
      <c r="C19352" s="15">
        <v>3353800</v>
      </c>
    </row>
    <row r="19353" spans="1:3" x14ac:dyDescent="0.3">
      <c r="A19353" s="38" t="s">
        <v>257</v>
      </c>
      <c r="B19353" s="15">
        <v>306750</v>
      </c>
      <c r="C19353" s="15">
        <v>5434207</v>
      </c>
    </row>
    <row r="19354" spans="1:3" x14ac:dyDescent="0.3">
      <c r="A19354" s="38" t="s">
        <v>252</v>
      </c>
      <c r="B19354" s="15">
        <v>284500</v>
      </c>
      <c r="C19354" s="15">
        <v>3347500</v>
      </c>
    </row>
    <row r="19355" spans="1:3" x14ac:dyDescent="0.3">
      <c r="A19355" s="38" t="s">
        <v>255</v>
      </c>
      <c r="B19355" s="15">
        <v>232500</v>
      </c>
      <c r="C19355" s="15">
        <v>1914500</v>
      </c>
    </row>
    <row r="19356" spans="1:3" x14ac:dyDescent="0.3">
      <c r="A19356" s="38" t="s">
        <v>258</v>
      </c>
      <c r="B19356" s="15">
        <v>220000</v>
      </c>
      <c r="C19356" s="15">
        <v>2875400</v>
      </c>
    </row>
    <row r="19357" spans="1:3" x14ac:dyDescent="0.3">
      <c r="A19357" s="38" t="s">
        <v>260</v>
      </c>
      <c r="B19357" s="15">
        <v>604500</v>
      </c>
      <c r="C19357" s="15">
        <v>3145772</v>
      </c>
    </row>
    <row r="19358" spans="1:3" x14ac:dyDescent="0.3">
      <c r="A19358" s="38" t="s">
        <v>262</v>
      </c>
      <c r="B19358" s="15">
        <v>273500</v>
      </c>
      <c r="C19358" s="15">
        <v>2969350</v>
      </c>
    </row>
    <row r="19359" spans="1:3" x14ac:dyDescent="0.3">
      <c r="A19359" s="38" t="s">
        <v>263</v>
      </c>
      <c r="B19359" s="15">
        <v>266200</v>
      </c>
      <c r="C19359" s="15">
        <v>3228400</v>
      </c>
    </row>
    <row r="19360" spans="1:3" x14ac:dyDescent="0.3">
      <c r="A19360" s="35" t="s">
        <v>268</v>
      </c>
      <c r="B19360" s="15"/>
      <c r="C19360" s="15"/>
    </row>
    <row r="19361" spans="1:3" x14ac:dyDescent="0.3">
      <c r="A19361" s="38" t="s">
        <v>245</v>
      </c>
      <c r="B19361" s="15">
        <v>219500</v>
      </c>
      <c r="C19361" s="15">
        <v>2816450</v>
      </c>
    </row>
    <row r="19362" spans="1:3" x14ac:dyDescent="0.3">
      <c r="A19362" s="38" t="s">
        <v>247</v>
      </c>
      <c r="B19362" s="15">
        <v>206000</v>
      </c>
      <c r="C19362" s="15">
        <v>1771000</v>
      </c>
    </row>
    <row r="19363" spans="1:3" x14ac:dyDescent="0.3">
      <c r="A19363" s="38" t="s">
        <v>249</v>
      </c>
      <c r="B19363" s="15">
        <v>247450</v>
      </c>
      <c r="C19363" s="15">
        <v>4963500</v>
      </c>
    </row>
    <row r="19364" spans="1:3" x14ac:dyDescent="0.3">
      <c r="A19364" s="38" t="s">
        <v>251</v>
      </c>
      <c r="B19364" s="15">
        <v>229000</v>
      </c>
      <c r="C19364" s="15">
        <v>4069434</v>
      </c>
    </row>
    <row r="19365" spans="1:3" x14ac:dyDescent="0.3">
      <c r="A19365" s="38" t="s">
        <v>254</v>
      </c>
      <c r="B19365" s="15">
        <v>550000</v>
      </c>
      <c r="C19365" s="15">
        <v>3635299</v>
      </c>
    </row>
    <row r="19366" spans="1:3" x14ac:dyDescent="0.3">
      <c r="A19366" s="38" t="s">
        <v>257</v>
      </c>
      <c r="B19366" s="15">
        <v>512400</v>
      </c>
      <c r="C19366" s="15">
        <v>3572000</v>
      </c>
    </row>
    <row r="19367" spans="1:3" x14ac:dyDescent="0.3">
      <c r="A19367" s="38" t="s">
        <v>252</v>
      </c>
      <c r="B19367" s="15">
        <v>242500</v>
      </c>
      <c r="C19367" s="15">
        <v>3915000</v>
      </c>
    </row>
    <row r="19368" spans="1:3" x14ac:dyDescent="0.3">
      <c r="A19368" s="38" t="s">
        <v>255</v>
      </c>
      <c r="B19368" s="15">
        <v>295000</v>
      </c>
      <c r="C19368" s="15">
        <v>5129650</v>
      </c>
    </row>
    <row r="19369" spans="1:3" x14ac:dyDescent="0.3">
      <c r="A19369" s="38" t="s">
        <v>258</v>
      </c>
      <c r="B19369" s="15">
        <v>259500</v>
      </c>
      <c r="C19369" s="15">
        <v>2052057</v>
      </c>
    </row>
    <row r="19370" spans="1:3" x14ac:dyDescent="0.3">
      <c r="A19370" s="38" t="s">
        <v>260</v>
      </c>
      <c r="B19370" s="15">
        <v>250000</v>
      </c>
      <c r="C19370" s="15">
        <v>3342345</v>
      </c>
    </row>
    <row r="19371" spans="1:3" x14ac:dyDescent="0.3">
      <c r="A19371" s="38" t="s">
        <v>262</v>
      </c>
      <c r="B19371" s="15">
        <v>294450</v>
      </c>
      <c r="C19371" s="15">
        <v>4135400</v>
      </c>
    </row>
    <row r="19372" spans="1:3" x14ac:dyDescent="0.3">
      <c r="A19372" s="38" t="s">
        <v>263</v>
      </c>
      <c r="B19372" s="15">
        <v>237472</v>
      </c>
      <c r="C19372" s="15">
        <v>4729589</v>
      </c>
    </row>
    <row r="19373" spans="1:3" x14ac:dyDescent="0.3">
      <c r="A19373" s="35" t="s">
        <v>269</v>
      </c>
      <c r="B19373" s="15"/>
      <c r="C19373" s="15"/>
    </row>
    <row r="19374" spans="1:3" x14ac:dyDescent="0.3">
      <c r="A19374" s="38" t="s">
        <v>245</v>
      </c>
      <c r="B19374" s="15">
        <v>265000</v>
      </c>
      <c r="C19374" s="15">
        <v>3493606</v>
      </c>
    </row>
    <row r="19375" spans="1:3" x14ac:dyDescent="0.3">
      <c r="A19375" s="38" t="s">
        <v>247</v>
      </c>
      <c r="B19375" s="15">
        <v>266450</v>
      </c>
      <c r="C19375" s="15">
        <v>2537500</v>
      </c>
    </row>
    <row r="19376" spans="1:3" x14ac:dyDescent="0.3">
      <c r="A19376" s="38" t="s">
        <v>249</v>
      </c>
      <c r="B19376" s="15">
        <v>279950</v>
      </c>
      <c r="C19376" s="15">
        <v>2323641</v>
      </c>
    </row>
    <row r="19377" spans="1:3" x14ac:dyDescent="0.3">
      <c r="A19377" s="38" t="s">
        <v>251</v>
      </c>
      <c r="B19377" s="15">
        <v>252950</v>
      </c>
      <c r="C19377" s="15">
        <v>5041810</v>
      </c>
    </row>
    <row r="19378" spans="1:3" x14ac:dyDescent="0.3">
      <c r="A19378" s="38" t="s">
        <v>254</v>
      </c>
      <c r="B19378" s="15">
        <v>301670</v>
      </c>
      <c r="C19378" s="15">
        <v>5588910</v>
      </c>
    </row>
    <row r="19379" spans="1:3" x14ac:dyDescent="0.3">
      <c r="A19379" s="38" t="s">
        <v>257</v>
      </c>
      <c r="B19379" s="15">
        <v>530900</v>
      </c>
      <c r="C19379" s="15">
        <v>7669777</v>
      </c>
    </row>
    <row r="19380" spans="1:3" x14ac:dyDescent="0.3">
      <c r="A19380" s="38" t="s">
        <v>252</v>
      </c>
      <c r="B19380" s="15">
        <v>267000</v>
      </c>
      <c r="C19380" s="15">
        <v>6752328</v>
      </c>
    </row>
    <row r="19381" spans="1:3" x14ac:dyDescent="0.3">
      <c r="A19381" s="38" t="s">
        <v>255</v>
      </c>
      <c r="B19381" s="15">
        <v>294000</v>
      </c>
      <c r="C19381" s="15">
        <v>7936022</v>
      </c>
    </row>
    <row r="19382" spans="1:3" x14ac:dyDescent="0.3">
      <c r="A19382" s="38" t="s">
        <v>258</v>
      </c>
      <c r="B19382" s="15">
        <v>252700</v>
      </c>
      <c r="C19382" s="15">
        <v>3856450</v>
      </c>
    </row>
    <row r="19383" spans="1:3" x14ac:dyDescent="0.3">
      <c r="A19383" s="38" t="s">
        <v>260</v>
      </c>
      <c r="B19383" s="15">
        <v>285750</v>
      </c>
      <c r="C19383" s="15">
        <v>5615290</v>
      </c>
    </row>
    <row r="19384" spans="1:3" x14ac:dyDescent="0.3">
      <c r="A19384" s="38" t="s">
        <v>262</v>
      </c>
      <c r="B19384" s="15">
        <v>231000</v>
      </c>
      <c r="C19384" s="15">
        <v>3283700</v>
      </c>
    </row>
    <row r="19385" spans="1:3" x14ac:dyDescent="0.3">
      <c r="A19385" s="38" t="s">
        <v>263</v>
      </c>
      <c r="B19385" s="15">
        <v>305500</v>
      </c>
      <c r="C19385" s="15">
        <v>3959450</v>
      </c>
    </row>
    <row r="19386" spans="1:3" x14ac:dyDescent="0.3">
      <c r="A19386" s="35" t="s">
        <v>270</v>
      </c>
      <c r="B19386" s="15"/>
      <c r="C19386" s="15"/>
    </row>
    <row r="19387" spans="1:3" x14ac:dyDescent="0.3">
      <c r="A19387" s="38" t="s">
        <v>245</v>
      </c>
      <c r="B19387" s="15">
        <v>284424</v>
      </c>
      <c r="C19387" s="15">
        <v>3464947</v>
      </c>
    </row>
    <row r="19388" spans="1:3" x14ac:dyDescent="0.3">
      <c r="A19388" s="38" t="s">
        <v>247</v>
      </c>
      <c r="B19388" s="15">
        <v>262000</v>
      </c>
      <c r="C19388" s="15">
        <v>3532991</v>
      </c>
    </row>
    <row r="19389" spans="1:3" x14ac:dyDescent="0.3">
      <c r="A19389" s="38" t="s">
        <v>249</v>
      </c>
      <c r="B19389" s="15">
        <v>269950</v>
      </c>
      <c r="C19389" s="15">
        <v>4750465</v>
      </c>
    </row>
    <row r="19390" spans="1:3" x14ac:dyDescent="0.3">
      <c r="A19390" s="38" t="s">
        <v>251</v>
      </c>
      <c r="B19390" s="15">
        <v>252000</v>
      </c>
      <c r="C19390" s="15">
        <v>4819960</v>
      </c>
    </row>
    <row r="19391" spans="1:3" x14ac:dyDescent="0.3">
      <c r="A19391" s="38" t="s">
        <v>254</v>
      </c>
      <c r="B19391" s="15">
        <v>298798</v>
      </c>
      <c r="C19391" s="15">
        <v>3866654</v>
      </c>
    </row>
    <row r="19392" spans="1:3" x14ac:dyDescent="0.3">
      <c r="A19392" s="38" t="s">
        <v>257</v>
      </c>
      <c r="B19392" s="15">
        <v>271000</v>
      </c>
      <c r="C19392" s="15">
        <v>9740767</v>
      </c>
    </row>
    <row r="19393" spans="1:3" x14ac:dyDescent="0.3">
      <c r="A19393" s="38" t="s">
        <v>252</v>
      </c>
      <c r="B19393" s="15">
        <v>739750</v>
      </c>
      <c r="C19393" s="15">
        <v>7409694</v>
      </c>
    </row>
    <row r="19394" spans="1:3" x14ac:dyDescent="0.3">
      <c r="A19394" s="38" t="s">
        <v>255</v>
      </c>
      <c r="B19394" s="15">
        <v>300800</v>
      </c>
      <c r="C19394" s="15">
        <v>5216297</v>
      </c>
    </row>
    <row r="19395" spans="1:3" x14ac:dyDescent="0.3">
      <c r="A19395" s="38" t="s">
        <v>258</v>
      </c>
      <c r="B19395" s="15">
        <v>822508</v>
      </c>
      <c r="C19395" s="15">
        <v>6275358</v>
      </c>
    </row>
    <row r="19396" spans="1:3" x14ac:dyDescent="0.3">
      <c r="A19396" s="38" t="s">
        <v>260</v>
      </c>
      <c r="B19396" s="15">
        <v>287000</v>
      </c>
      <c r="C19396" s="15">
        <v>7704206</v>
      </c>
    </row>
    <row r="19397" spans="1:3" x14ac:dyDescent="0.3">
      <c r="A19397" s="38" t="s">
        <v>262</v>
      </c>
      <c r="B19397" s="15">
        <v>279500</v>
      </c>
      <c r="C19397" s="15">
        <v>4899350</v>
      </c>
    </row>
    <row r="19398" spans="1:3" x14ac:dyDescent="0.3">
      <c r="A19398" s="38" t="s">
        <v>263</v>
      </c>
      <c r="B19398" s="15">
        <v>299950</v>
      </c>
      <c r="C19398" s="15">
        <v>6496928</v>
      </c>
    </row>
    <row r="19399" spans="1:3" x14ac:dyDescent="0.3">
      <c r="A19399" s="35" t="s">
        <v>271</v>
      </c>
      <c r="B19399" s="15"/>
      <c r="C19399" s="15"/>
    </row>
    <row r="19400" spans="1:3" x14ac:dyDescent="0.3">
      <c r="A19400" s="38" t="s">
        <v>245</v>
      </c>
      <c r="B19400" s="15">
        <v>238260</v>
      </c>
      <c r="C19400" s="15">
        <v>2541210</v>
      </c>
    </row>
    <row r="19401" spans="1:3" x14ac:dyDescent="0.3">
      <c r="A19401" s="38" t="s">
        <v>247</v>
      </c>
      <c r="B19401" s="15">
        <v>267500</v>
      </c>
      <c r="C19401" s="15">
        <v>4336607</v>
      </c>
    </row>
    <row r="19402" spans="1:3" x14ac:dyDescent="0.3">
      <c r="A19402" s="38" t="s">
        <v>249</v>
      </c>
      <c r="B19402" s="15">
        <v>252000</v>
      </c>
      <c r="C19402" s="15">
        <v>4452340</v>
      </c>
    </row>
    <row r="19403" spans="1:3" x14ac:dyDescent="0.3">
      <c r="A19403" s="38" t="s">
        <v>251</v>
      </c>
      <c r="B19403" s="15">
        <v>770500</v>
      </c>
      <c r="C19403" s="15">
        <v>4256000</v>
      </c>
    </row>
    <row r="19404" spans="1:3" x14ac:dyDescent="0.3">
      <c r="A19404" s="38" t="s">
        <v>254</v>
      </c>
      <c r="B19404" s="15">
        <v>515000</v>
      </c>
      <c r="C19404" s="15">
        <v>3442000</v>
      </c>
    </row>
    <row r="19405" spans="1:3" x14ac:dyDescent="0.3">
      <c r="A19405" s="38" t="s">
        <v>257</v>
      </c>
      <c r="B19405" s="15">
        <v>275000</v>
      </c>
      <c r="C19405" s="15">
        <v>7335801</v>
      </c>
    </row>
    <row r="19406" spans="1:3" x14ac:dyDescent="0.3">
      <c r="A19406" s="38" t="s">
        <v>252</v>
      </c>
      <c r="B19406" s="15">
        <v>310000</v>
      </c>
      <c r="C19406" s="15">
        <v>8927100</v>
      </c>
    </row>
    <row r="19407" spans="1:3" x14ac:dyDescent="0.3">
      <c r="A19407" s="38" t="s">
        <v>255</v>
      </c>
      <c r="B19407" s="15">
        <v>258944</v>
      </c>
      <c r="C19407" s="15">
        <v>4835187</v>
      </c>
    </row>
    <row r="19408" spans="1:3" x14ac:dyDescent="0.3">
      <c r="A19408" s="38" t="s">
        <v>258</v>
      </c>
      <c r="B19408" s="15">
        <v>709000</v>
      </c>
      <c r="C19408" s="15">
        <v>5287900</v>
      </c>
    </row>
    <row r="19409" spans="1:3" x14ac:dyDescent="0.3">
      <c r="A19409" s="38" t="s">
        <v>260</v>
      </c>
      <c r="B19409" s="15">
        <v>266000</v>
      </c>
      <c r="C19409" s="15">
        <v>6014480</v>
      </c>
    </row>
    <row r="19410" spans="1:3" x14ac:dyDescent="0.3">
      <c r="A19410" s="38" t="s">
        <v>262</v>
      </c>
      <c r="B19410" s="15">
        <v>305000</v>
      </c>
      <c r="C19410" s="15">
        <v>6233250</v>
      </c>
    </row>
    <row r="19411" spans="1:3" x14ac:dyDescent="0.3">
      <c r="A19411" s="38" t="s">
        <v>263</v>
      </c>
      <c r="B19411" s="15">
        <v>735000</v>
      </c>
      <c r="C19411" s="15">
        <v>9746600</v>
      </c>
    </row>
    <row r="19412" spans="1:3" x14ac:dyDescent="0.3">
      <c r="A19412" s="35" t="s">
        <v>272</v>
      </c>
      <c r="B19412" s="15"/>
      <c r="C19412" s="15"/>
    </row>
    <row r="19413" spans="1:3" x14ac:dyDescent="0.3">
      <c r="A19413" s="38" t="s">
        <v>245</v>
      </c>
      <c r="B19413" s="15">
        <v>355000</v>
      </c>
      <c r="C19413" s="15">
        <v>4093350</v>
      </c>
    </row>
    <row r="19414" spans="1:3" x14ac:dyDescent="0.3">
      <c r="A19414" s="38" t="s">
        <v>247</v>
      </c>
      <c r="B19414" s="15">
        <v>247500</v>
      </c>
      <c r="C19414" s="15">
        <v>3692550</v>
      </c>
    </row>
    <row r="19415" spans="1:3" x14ac:dyDescent="0.3">
      <c r="A19415" s="38" t="s">
        <v>249</v>
      </c>
      <c r="B19415" s="15">
        <v>329000</v>
      </c>
      <c r="C19415" s="15">
        <v>7711350</v>
      </c>
    </row>
    <row r="19416" spans="1:3" x14ac:dyDescent="0.3">
      <c r="A19416" s="38" t="s">
        <v>251</v>
      </c>
      <c r="B19416" s="15">
        <v>335000</v>
      </c>
      <c r="C19416" s="15">
        <v>3572820</v>
      </c>
    </row>
    <row r="19417" spans="1:3" x14ac:dyDescent="0.3">
      <c r="A19417" s="38" t="s">
        <v>254</v>
      </c>
      <c r="B19417" s="15">
        <v>349140</v>
      </c>
      <c r="C19417" s="15">
        <v>6499051</v>
      </c>
    </row>
    <row r="19418" spans="1:3" x14ac:dyDescent="0.3">
      <c r="A19418" s="38" t="s">
        <v>257</v>
      </c>
      <c r="B19418" s="15">
        <v>290000</v>
      </c>
      <c r="C19418" s="15">
        <v>8376070</v>
      </c>
    </row>
    <row r="19419" spans="1:3" x14ac:dyDescent="0.3">
      <c r="A19419" s="38" t="s">
        <v>252</v>
      </c>
      <c r="B19419" s="15">
        <v>320000</v>
      </c>
      <c r="C19419" s="15">
        <v>7631019</v>
      </c>
    </row>
    <row r="19420" spans="1:3" x14ac:dyDescent="0.3">
      <c r="A19420" s="38" t="s">
        <v>255</v>
      </c>
      <c r="B19420" s="15">
        <v>363750</v>
      </c>
      <c r="C19420" s="15">
        <v>9973851</v>
      </c>
    </row>
    <row r="19421" spans="1:3" x14ac:dyDescent="0.3">
      <c r="A19421" s="38" t="s">
        <v>258</v>
      </c>
      <c r="B19421" s="15">
        <v>310000</v>
      </c>
      <c r="C19421" s="15">
        <v>5283949</v>
      </c>
    </row>
    <row r="19422" spans="1:3" x14ac:dyDescent="0.3">
      <c r="A19422" s="38" t="s">
        <v>260</v>
      </c>
      <c r="B19422" s="15">
        <v>334435</v>
      </c>
      <c r="C19422" s="15">
        <v>8083680</v>
      </c>
    </row>
    <row r="19423" spans="1:3" x14ac:dyDescent="0.3">
      <c r="A19423" s="38" t="s">
        <v>262</v>
      </c>
      <c r="B19423" s="15">
        <v>636000</v>
      </c>
      <c r="C19423" s="15">
        <v>9169100</v>
      </c>
    </row>
    <row r="19424" spans="1:3" x14ac:dyDescent="0.3">
      <c r="A19424" s="38" t="s">
        <v>263</v>
      </c>
      <c r="B19424" s="15">
        <v>341525</v>
      </c>
      <c r="C19424" s="15">
        <v>8407987</v>
      </c>
    </row>
    <row r="19425" spans="1:3" x14ac:dyDescent="0.3">
      <c r="A19425" s="35" t="s">
        <v>273</v>
      </c>
      <c r="B19425" s="15"/>
      <c r="C19425" s="15"/>
    </row>
    <row r="19426" spans="1:3" x14ac:dyDescent="0.3">
      <c r="A19426" s="38" t="s">
        <v>245</v>
      </c>
      <c r="B19426" s="15">
        <v>378750</v>
      </c>
      <c r="C19426" s="15">
        <v>5711707</v>
      </c>
    </row>
    <row r="19427" spans="1:3" x14ac:dyDescent="0.3">
      <c r="A19427" s="38" t="s">
        <v>247</v>
      </c>
      <c r="B19427" s="15">
        <v>362673</v>
      </c>
      <c r="C19427" s="15">
        <v>3014016</v>
      </c>
    </row>
    <row r="19428" spans="1:3" x14ac:dyDescent="0.3">
      <c r="A19428" s="38" t="s">
        <v>249</v>
      </c>
      <c r="B19428" s="15">
        <v>367500</v>
      </c>
      <c r="C19428" s="15">
        <v>10209340</v>
      </c>
    </row>
    <row r="19429" spans="1:3" x14ac:dyDescent="0.3">
      <c r="A19429" s="38" t="s">
        <v>251</v>
      </c>
      <c r="B19429" s="15">
        <v>327400</v>
      </c>
      <c r="C19429" s="15">
        <v>7026400</v>
      </c>
    </row>
    <row r="19430" spans="1:3" x14ac:dyDescent="0.3">
      <c r="A19430" s="38" t="s">
        <v>254</v>
      </c>
      <c r="B19430" s="15">
        <v>365000</v>
      </c>
      <c r="C19430" s="15">
        <v>8636549</v>
      </c>
    </row>
    <row r="19431" spans="1:3" x14ac:dyDescent="0.3">
      <c r="A19431" s="38" t="s">
        <v>257</v>
      </c>
      <c r="B19431" s="15">
        <v>370500</v>
      </c>
      <c r="C19431" s="15">
        <v>11820135</v>
      </c>
    </row>
    <row r="19432" spans="1:3" x14ac:dyDescent="0.3">
      <c r="A19432" s="38" t="s">
        <v>252</v>
      </c>
      <c r="B19432" s="15">
        <v>904000</v>
      </c>
      <c r="C19432" s="15">
        <v>11416068</v>
      </c>
    </row>
    <row r="19433" spans="1:3" x14ac:dyDescent="0.3">
      <c r="A19433" s="38" t="s">
        <v>255</v>
      </c>
      <c r="B19433" s="15">
        <v>360000</v>
      </c>
      <c r="C19433" s="15">
        <v>12575480</v>
      </c>
    </row>
    <row r="19434" spans="1:3" x14ac:dyDescent="0.3">
      <c r="A19434" s="38" t="s">
        <v>258</v>
      </c>
      <c r="B19434" s="15">
        <v>330000</v>
      </c>
      <c r="C19434" s="15">
        <v>8478844</v>
      </c>
    </row>
    <row r="19435" spans="1:3" x14ac:dyDescent="0.3">
      <c r="A19435" s="38" t="s">
        <v>260</v>
      </c>
      <c r="B19435" s="15">
        <v>385000</v>
      </c>
      <c r="C19435" s="15">
        <v>7090532</v>
      </c>
    </row>
    <row r="19436" spans="1:3" x14ac:dyDescent="0.3">
      <c r="A19436" s="38" t="s">
        <v>262</v>
      </c>
      <c r="B19436" s="15">
        <v>365000</v>
      </c>
      <c r="C19436" s="15">
        <v>7473849</v>
      </c>
    </row>
    <row r="19437" spans="1:3" x14ac:dyDescent="0.3">
      <c r="A19437" s="38" t="s">
        <v>263</v>
      </c>
      <c r="B19437" s="15">
        <v>363500</v>
      </c>
      <c r="C19437" s="15">
        <v>6669230</v>
      </c>
    </row>
    <row r="19438" spans="1:3" x14ac:dyDescent="0.3">
      <c r="A19438" s="35" t="s">
        <v>274</v>
      </c>
      <c r="B19438" s="15"/>
      <c r="C19438" s="15"/>
    </row>
    <row r="19439" spans="1:3" x14ac:dyDescent="0.3">
      <c r="A19439" s="38" t="s">
        <v>245</v>
      </c>
      <c r="B19439" s="15">
        <v>339950</v>
      </c>
      <c r="C19439" s="15">
        <v>6525879</v>
      </c>
    </row>
    <row r="19440" spans="1:3" x14ac:dyDescent="0.3">
      <c r="A19440" s="38" t="s">
        <v>247</v>
      </c>
      <c r="B19440" s="15">
        <v>349516</v>
      </c>
      <c r="C19440" s="15">
        <v>4138431</v>
      </c>
    </row>
    <row r="19441" spans="1:3" x14ac:dyDescent="0.3">
      <c r="A19441" s="38" t="s">
        <v>249</v>
      </c>
      <c r="B19441" s="15">
        <v>355529</v>
      </c>
      <c r="C19441" s="15">
        <v>9375607</v>
      </c>
    </row>
    <row r="19442" spans="1:3" x14ac:dyDescent="0.3">
      <c r="A19442" s="38" t="s">
        <v>251</v>
      </c>
      <c r="B19442" s="15">
        <v>356950</v>
      </c>
      <c r="C19442" s="15">
        <v>6479387</v>
      </c>
    </row>
    <row r="19443" spans="1:3" x14ac:dyDescent="0.3">
      <c r="A19443" s="38" t="s">
        <v>254</v>
      </c>
      <c r="B19443" s="15">
        <v>372966</v>
      </c>
      <c r="C19443" s="15">
        <v>10497858</v>
      </c>
    </row>
    <row r="19444" spans="1:3" x14ac:dyDescent="0.3">
      <c r="A19444" s="38" t="s">
        <v>257</v>
      </c>
      <c r="B19444" s="15">
        <v>357000</v>
      </c>
      <c r="C19444" s="15">
        <v>12580070</v>
      </c>
    </row>
    <row r="19445" spans="1:3" x14ac:dyDescent="0.3">
      <c r="A19445" s="38" t="s">
        <v>252</v>
      </c>
      <c r="B19445" s="15">
        <v>359875</v>
      </c>
      <c r="C19445" s="15">
        <v>12652343</v>
      </c>
    </row>
    <row r="19446" spans="1:3" x14ac:dyDescent="0.3">
      <c r="A19446" s="38" t="s">
        <v>255</v>
      </c>
      <c r="B19446" s="15">
        <v>397500</v>
      </c>
      <c r="C19446" s="15">
        <v>7670449</v>
      </c>
    </row>
    <row r="19447" spans="1:3" x14ac:dyDescent="0.3">
      <c r="A19447" s="38" t="s">
        <v>258</v>
      </c>
      <c r="B19447" s="15">
        <v>350000</v>
      </c>
      <c r="C19447" s="15">
        <v>10658850</v>
      </c>
    </row>
    <row r="19448" spans="1:3" x14ac:dyDescent="0.3">
      <c r="A19448" s="38" t="s">
        <v>260</v>
      </c>
      <c r="B19448" s="15">
        <v>359900</v>
      </c>
      <c r="C19448" s="15">
        <v>6955260</v>
      </c>
    </row>
    <row r="19449" spans="1:3" x14ac:dyDescent="0.3">
      <c r="A19449" s="38" t="s">
        <v>262</v>
      </c>
      <c r="B19449" s="15">
        <v>397475</v>
      </c>
      <c r="C19449" s="15">
        <v>10498892</v>
      </c>
    </row>
    <row r="19450" spans="1:3" x14ac:dyDescent="0.3">
      <c r="A19450" s="38" t="s">
        <v>263</v>
      </c>
      <c r="B19450" s="15">
        <v>415000</v>
      </c>
      <c r="C19450" s="15">
        <v>5557720</v>
      </c>
    </row>
    <row r="19451" spans="1:3" x14ac:dyDescent="0.3">
      <c r="A19451" s="35" t="s">
        <v>275</v>
      </c>
      <c r="B19451" s="15"/>
      <c r="C19451" s="15"/>
    </row>
    <row r="19452" spans="1:3" x14ac:dyDescent="0.3">
      <c r="A19452" s="38" t="s">
        <v>245</v>
      </c>
      <c r="B19452" s="15">
        <v>377413</v>
      </c>
      <c r="C19452" s="15">
        <v>4727775</v>
      </c>
    </row>
    <row r="19453" spans="1:3" x14ac:dyDescent="0.3">
      <c r="A19453" s="38" t="s">
        <v>247</v>
      </c>
      <c r="B19453" s="15">
        <v>688000</v>
      </c>
      <c r="C19453" s="15">
        <v>6924504</v>
      </c>
    </row>
    <row r="19454" spans="1:3" x14ac:dyDescent="0.3">
      <c r="A19454" s="38" t="s">
        <v>249</v>
      </c>
      <c r="B19454" s="15">
        <v>485000</v>
      </c>
      <c r="C19454" s="15">
        <v>8638460</v>
      </c>
    </row>
    <row r="19455" spans="1:3" x14ac:dyDescent="0.3">
      <c r="A19455" s="38" t="s">
        <v>251</v>
      </c>
      <c r="B19455" s="15">
        <v>374000</v>
      </c>
      <c r="C19455" s="15">
        <v>6710373</v>
      </c>
    </row>
    <row r="19456" spans="1:3" x14ac:dyDescent="0.3">
      <c r="A19456" s="38" t="s">
        <v>254</v>
      </c>
      <c r="B19456" s="15">
        <v>409950</v>
      </c>
      <c r="C19456" s="15">
        <v>10190476</v>
      </c>
    </row>
    <row r="19457" spans="1:3" x14ac:dyDescent="0.3">
      <c r="A19457" s="38" t="s">
        <v>257</v>
      </c>
      <c r="B19457" s="15">
        <v>450160</v>
      </c>
      <c r="C19457" s="15">
        <v>9116600</v>
      </c>
    </row>
    <row r="19458" spans="1:3" x14ac:dyDescent="0.3">
      <c r="A19458" s="38" t="s">
        <v>252</v>
      </c>
      <c r="B19458" s="15">
        <v>440000</v>
      </c>
      <c r="C19458" s="15">
        <v>9074280</v>
      </c>
    </row>
    <row r="19459" spans="1:3" x14ac:dyDescent="0.3">
      <c r="A19459" s="38" t="s">
        <v>255</v>
      </c>
      <c r="B19459" s="15">
        <v>457000</v>
      </c>
      <c r="C19459" s="15">
        <v>11194005</v>
      </c>
    </row>
    <row r="19460" spans="1:3" x14ac:dyDescent="0.3">
      <c r="A19460" s="38" t="s">
        <v>258</v>
      </c>
      <c r="B19460" s="15">
        <v>470000</v>
      </c>
      <c r="C19460" s="15">
        <v>9495568</v>
      </c>
    </row>
    <row r="19461" spans="1:3" x14ac:dyDescent="0.3">
      <c r="A19461" s="38" t="s">
        <v>260</v>
      </c>
      <c r="B19461" s="15">
        <v>440000</v>
      </c>
      <c r="C19461" s="15">
        <v>12633095</v>
      </c>
    </row>
    <row r="19462" spans="1:3" x14ac:dyDescent="0.3">
      <c r="A19462" s="38" t="s">
        <v>262</v>
      </c>
      <c r="B19462" s="15">
        <v>425000</v>
      </c>
      <c r="C19462" s="15">
        <v>14759308</v>
      </c>
    </row>
    <row r="19463" spans="1:3" x14ac:dyDescent="0.3">
      <c r="A19463" s="14">
        <v>148</v>
      </c>
      <c r="B19463" s="15">
        <v>43804284</v>
      </c>
      <c r="C19463" s="15">
        <v>975090673</v>
      </c>
    </row>
    <row r="19464" spans="1:3" x14ac:dyDescent="0.3">
      <c r="A19464" s="35" t="s">
        <v>259</v>
      </c>
      <c r="B19464" s="15"/>
      <c r="C19464" s="15"/>
    </row>
    <row r="19465" spans="1:3" x14ac:dyDescent="0.3">
      <c r="A19465" s="38" t="s">
        <v>245</v>
      </c>
      <c r="B19465" s="15">
        <v>233000</v>
      </c>
      <c r="C19465" s="15">
        <v>1676600</v>
      </c>
    </row>
    <row r="19466" spans="1:3" x14ac:dyDescent="0.3">
      <c r="A19466" s="38" t="s">
        <v>247</v>
      </c>
      <c r="B19466" s="15">
        <v>137000</v>
      </c>
      <c r="C19466" s="15">
        <v>3369395</v>
      </c>
    </row>
    <row r="19467" spans="1:3" x14ac:dyDescent="0.3">
      <c r="A19467" s="38" t="s">
        <v>249</v>
      </c>
      <c r="B19467" s="15">
        <v>152950</v>
      </c>
      <c r="C19467" s="15">
        <v>5227146</v>
      </c>
    </row>
    <row r="19468" spans="1:3" x14ac:dyDescent="0.3">
      <c r="A19468" s="38" t="s">
        <v>251</v>
      </c>
      <c r="B19468" s="15">
        <v>128500</v>
      </c>
      <c r="C19468" s="15">
        <v>4852945</v>
      </c>
    </row>
    <row r="19469" spans="1:3" x14ac:dyDescent="0.3">
      <c r="A19469" s="38" t="s">
        <v>254</v>
      </c>
      <c r="B19469" s="15">
        <v>141600</v>
      </c>
      <c r="C19469" s="15">
        <v>6259043</v>
      </c>
    </row>
    <row r="19470" spans="1:3" x14ac:dyDescent="0.3">
      <c r="A19470" s="38" t="s">
        <v>257</v>
      </c>
      <c r="B19470" s="15">
        <v>161500</v>
      </c>
      <c r="C19470" s="15">
        <v>6397156</v>
      </c>
    </row>
    <row r="19471" spans="1:3" x14ac:dyDescent="0.3">
      <c r="A19471" s="38" t="s">
        <v>252</v>
      </c>
      <c r="B19471" s="15">
        <v>150000</v>
      </c>
      <c r="C19471" s="15">
        <v>4762753</v>
      </c>
    </row>
    <row r="19472" spans="1:3" x14ac:dyDescent="0.3">
      <c r="A19472" s="38" t="s">
        <v>255</v>
      </c>
      <c r="B19472" s="15">
        <v>159500</v>
      </c>
      <c r="C19472" s="15">
        <v>6349966</v>
      </c>
    </row>
    <row r="19473" spans="1:3" x14ac:dyDescent="0.3">
      <c r="A19473" s="38" t="s">
        <v>258</v>
      </c>
      <c r="B19473" s="15">
        <v>272000</v>
      </c>
      <c r="C19473" s="15">
        <v>5749801</v>
      </c>
    </row>
    <row r="19474" spans="1:3" x14ac:dyDescent="0.3">
      <c r="A19474" s="38" t="s">
        <v>260</v>
      </c>
      <c r="B19474" s="15">
        <v>297000</v>
      </c>
      <c r="C19474" s="15">
        <v>5095825</v>
      </c>
    </row>
    <row r="19475" spans="1:3" x14ac:dyDescent="0.3">
      <c r="A19475" s="38" t="s">
        <v>262</v>
      </c>
      <c r="B19475" s="15">
        <v>301350</v>
      </c>
      <c r="C19475" s="15">
        <v>7393400</v>
      </c>
    </row>
    <row r="19476" spans="1:3" x14ac:dyDescent="0.3">
      <c r="A19476" s="38" t="s">
        <v>263</v>
      </c>
      <c r="B19476" s="15">
        <v>305000</v>
      </c>
      <c r="C19476" s="15">
        <v>5762491</v>
      </c>
    </row>
    <row r="19477" spans="1:3" x14ac:dyDescent="0.3">
      <c r="A19477" s="35" t="s">
        <v>265</v>
      </c>
      <c r="B19477" s="15"/>
      <c r="C19477" s="15"/>
    </row>
    <row r="19478" spans="1:3" x14ac:dyDescent="0.3">
      <c r="A19478" s="38" t="s">
        <v>245</v>
      </c>
      <c r="B19478" s="15">
        <v>384950</v>
      </c>
      <c r="C19478" s="15">
        <v>4874370</v>
      </c>
    </row>
    <row r="19479" spans="1:3" x14ac:dyDescent="0.3">
      <c r="A19479" s="38" t="s">
        <v>247</v>
      </c>
      <c r="B19479" s="15">
        <v>158475</v>
      </c>
      <c r="C19479" s="15">
        <v>4082316</v>
      </c>
    </row>
    <row r="19480" spans="1:3" x14ac:dyDescent="0.3">
      <c r="A19480" s="38" t="s">
        <v>249</v>
      </c>
      <c r="B19480" s="15">
        <v>160700</v>
      </c>
      <c r="C19480" s="15">
        <v>5301850</v>
      </c>
    </row>
    <row r="19481" spans="1:3" x14ac:dyDescent="0.3">
      <c r="A19481" s="38" t="s">
        <v>251</v>
      </c>
      <c r="B19481" s="15">
        <v>328185</v>
      </c>
      <c r="C19481" s="15">
        <v>6020526</v>
      </c>
    </row>
    <row r="19482" spans="1:3" x14ac:dyDescent="0.3">
      <c r="A19482" s="38" t="s">
        <v>254</v>
      </c>
      <c r="B19482" s="15">
        <v>310726</v>
      </c>
      <c r="C19482" s="15">
        <v>6757397</v>
      </c>
    </row>
    <row r="19483" spans="1:3" x14ac:dyDescent="0.3">
      <c r="A19483" s="38" t="s">
        <v>257</v>
      </c>
      <c r="B19483" s="15">
        <v>170500</v>
      </c>
      <c r="C19483" s="15">
        <v>7403618</v>
      </c>
    </row>
    <row r="19484" spans="1:3" x14ac:dyDescent="0.3">
      <c r="A19484" s="38" t="s">
        <v>252</v>
      </c>
      <c r="B19484" s="15">
        <v>408550</v>
      </c>
      <c r="C19484" s="15">
        <v>8727542</v>
      </c>
    </row>
    <row r="19485" spans="1:3" x14ac:dyDescent="0.3">
      <c r="A19485" s="38" t="s">
        <v>255</v>
      </c>
      <c r="B19485" s="15">
        <v>457500</v>
      </c>
      <c r="C19485" s="15">
        <v>10113903</v>
      </c>
    </row>
    <row r="19486" spans="1:3" x14ac:dyDescent="0.3">
      <c r="A19486" s="38" t="s">
        <v>258</v>
      </c>
      <c r="B19486" s="15">
        <v>325000</v>
      </c>
      <c r="C19486" s="15">
        <v>7868986</v>
      </c>
    </row>
    <row r="19487" spans="1:3" x14ac:dyDescent="0.3">
      <c r="A19487" s="38" t="s">
        <v>260</v>
      </c>
      <c r="B19487" s="15">
        <v>634500</v>
      </c>
      <c r="C19487" s="15">
        <v>9125863</v>
      </c>
    </row>
    <row r="19488" spans="1:3" x14ac:dyDescent="0.3">
      <c r="A19488" s="38" t="s">
        <v>262</v>
      </c>
      <c r="B19488" s="15">
        <v>364338</v>
      </c>
      <c r="C19488" s="15">
        <v>6183425</v>
      </c>
    </row>
    <row r="19489" spans="1:3" x14ac:dyDescent="0.3">
      <c r="A19489" s="38" t="s">
        <v>263</v>
      </c>
      <c r="B19489" s="15">
        <v>184900</v>
      </c>
      <c r="C19489" s="15">
        <v>5917936</v>
      </c>
    </row>
    <row r="19490" spans="1:3" x14ac:dyDescent="0.3">
      <c r="A19490" s="35" t="s">
        <v>244</v>
      </c>
      <c r="B19490" s="15"/>
      <c r="C19490" s="15"/>
    </row>
    <row r="19491" spans="1:3" x14ac:dyDescent="0.3">
      <c r="A19491" s="38" t="s">
        <v>245</v>
      </c>
      <c r="B19491" s="15">
        <v>169650</v>
      </c>
      <c r="C19491" s="15">
        <v>3886153</v>
      </c>
    </row>
    <row r="19492" spans="1:3" x14ac:dyDescent="0.3">
      <c r="A19492" s="38" t="s">
        <v>247</v>
      </c>
      <c r="B19492" s="15">
        <v>194950</v>
      </c>
      <c r="C19492" s="15">
        <v>5684444</v>
      </c>
    </row>
    <row r="19493" spans="1:3" x14ac:dyDescent="0.3">
      <c r="A19493" s="38" t="s">
        <v>249</v>
      </c>
      <c r="B19493" s="15">
        <v>179500</v>
      </c>
      <c r="C19493" s="15">
        <v>6983570</v>
      </c>
    </row>
    <row r="19494" spans="1:3" x14ac:dyDescent="0.3">
      <c r="A19494" s="38" t="s">
        <v>251</v>
      </c>
      <c r="B19494" s="15">
        <v>210250</v>
      </c>
      <c r="C19494" s="15">
        <v>5485089</v>
      </c>
    </row>
    <row r="19495" spans="1:3" x14ac:dyDescent="0.3">
      <c r="A19495" s="38" t="s">
        <v>254</v>
      </c>
      <c r="B19495" s="15">
        <v>392250</v>
      </c>
      <c r="C19495" s="15">
        <v>11356086</v>
      </c>
    </row>
    <row r="19496" spans="1:3" x14ac:dyDescent="0.3">
      <c r="A19496" s="38" t="s">
        <v>257</v>
      </c>
      <c r="B19496" s="15">
        <v>207750</v>
      </c>
      <c r="C19496" s="15">
        <v>11300131</v>
      </c>
    </row>
    <row r="19497" spans="1:3" x14ac:dyDescent="0.3">
      <c r="A19497" s="38" t="s">
        <v>252</v>
      </c>
      <c r="B19497" s="15">
        <v>230000</v>
      </c>
      <c r="C19497" s="15">
        <v>9422595</v>
      </c>
    </row>
    <row r="19498" spans="1:3" x14ac:dyDescent="0.3">
      <c r="A19498" s="38" t="s">
        <v>255</v>
      </c>
      <c r="B19498" s="15">
        <v>227600</v>
      </c>
      <c r="C19498" s="15">
        <v>9488731</v>
      </c>
    </row>
    <row r="19499" spans="1:3" x14ac:dyDescent="0.3">
      <c r="A19499" s="38" t="s">
        <v>258</v>
      </c>
      <c r="B19499" s="15">
        <v>207750</v>
      </c>
      <c r="C19499" s="15">
        <v>6864320</v>
      </c>
    </row>
    <row r="19500" spans="1:3" x14ac:dyDescent="0.3">
      <c r="A19500" s="38" t="s">
        <v>260</v>
      </c>
      <c r="B19500" s="15">
        <v>394500</v>
      </c>
      <c r="C19500" s="15">
        <v>5302145</v>
      </c>
    </row>
    <row r="19501" spans="1:3" x14ac:dyDescent="0.3">
      <c r="A19501" s="38" t="s">
        <v>262</v>
      </c>
      <c r="B19501" s="15">
        <v>221250</v>
      </c>
      <c r="C19501" s="15">
        <v>4941250</v>
      </c>
    </row>
    <row r="19502" spans="1:3" x14ac:dyDescent="0.3">
      <c r="A19502" s="38" t="s">
        <v>263</v>
      </c>
      <c r="B19502" s="15">
        <v>489999</v>
      </c>
      <c r="C19502" s="15">
        <v>6327088</v>
      </c>
    </row>
    <row r="19503" spans="1:3" x14ac:dyDescent="0.3">
      <c r="A19503" s="35" t="s">
        <v>256</v>
      </c>
      <c r="B19503" s="15"/>
      <c r="C19503" s="15"/>
    </row>
    <row r="19504" spans="1:3" x14ac:dyDescent="0.3">
      <c r="A19504" s="38" t="s">
        <v>245</v>
      </c>
      <c r="B19504" s="15">
        <v>195625</v>
      </c>
      <c r="C19504" s="15">
        <v>2826431</v>
      </c>
    </row>
    <row r="19505" spans="1:3" x14ac:dyDescent="0.3">
      <c r="A19505" s="38" t="s">
        <v>247</v>
      </c>
      <c r="B19505" s="15">
        <v>208000</v>
      </c>
      <c r="C19505" s="15">
        <v>2619823</v>
      </c>
    </row>
    <row r="19506" spans="1:3" x14ac:dyDescent="0.3">
      <c r="A19506" s="38" t="s">
        <v>249</v>
      </c>
      <c r="B19506" s="15">
        <v>410000</v>
      </c>
      <c r="C19506" s="15">
        <v>7265210</v>
      </c>
    </row>
    <row r="19507" spans="1:3" x14ac:dyDescent="0.3">
      <c r="A19507" s="38" t="s">
        <v>251</v>
      </c>
      <c r="B19507" s="15">
        <v>234000</v>
      </c>
      <c r="C19507" s="15">
        <v>6173649</v>
      </c>
    </row>
    <row r="19508" spans="1:3" x14ac:dyDescent="0.3">
      <c r="A19508" s="38" t="s">
        <v>254</v>
      </c>
      <c r="B19508" s="15">
        <v>216450</v>
      </c>
      <c r="C19508" s="15">
        <v>5716070</v>
      </c>
    </row>
    <row r="19509" spans="1:3" x14ac:dyDescent="0.3">
      <c r="A19509" s="38" t="s">
        <v>257</v>
      </c>
      <c r="B19509" s="15">
        <v>245000</v>
      </c>
      <c r="C19509" s="15">
        <v>7616150</v>
      </c>
    </row>
    <row r="19510" spans="1:3" x14ac:dyDescent="0.3">
      <c r="A19510" s="38" t="s">
        <v>252</v>
      </c>
      <c r="B19510" s="15">
        <v>205000</v>
      </c>
      <c r="C19510" s="15">
        <v>5353147</v>
      </c>
    </row>
    <row r="19511" spans="1:3" x14ac:dyDescent="0.3">
      <c r="A19511" s="38" t="s">
        <v>255</v>
      </c>
      <c r="B19511" s="15">
        <v>355000</v>
      </c>
      <c r="C19511" s="15">
        <v>6863150</v>
      </c>
    </row>
    <row r="19512" spans="1:3" x14ac:dyDescent="0.3">
      <c r="A19512" s="38" t="s">
        <v>258</v>
      </c>
      <c r="B19512" s="15">
        <v>233000</v>
      </c>
      <c r="C19512" s="15">
        <v>5873349</v>
      </c>
    </row>
    <row r="19513" spans="1:3" x14ac:dyDescent="0.3">
      <c r="A19513" s="38" t="s">
        <v>260</v>
      </c>
      <c r="B19513" s="15">
        <v>233000</v>
      </c>
      <c r="C19513" s="15">
        <v>6251650</v>
      </c>
    </row>
    <row r="19514" spans="1:3" x14ac:dyDescent="0.3">
      <c r="A19514" s="38" t="s">
        <v>262</v>
      </c>
      <c r="B19514" s="15">
        <v>180000</v>
      </c>
      <c r="C19514" s="15">
        <v>2936450</v>
      </c>
    </row>
    <row r="19515" spans="1:3" x14ac:dyDescent="0.3">
      <c r="A19515" s="38" t="s">
        <v>263</v>
      </c>
      <c r="B19515" s="15">
        <v>182000</v>
      </c>
      <c r="C19515" s="15">
        <v>3533000</v>
      </c>
    </row>
    <row r="19516" spans="1:3" x14ac:dyDescent="0.3">
      <c r="A19516" s="35" t="s">
        <v>261</v>
      </c>
      <c r="B19516" s="15"/>
      <c r="C19516" s="15"/>
    </row>
    <row r="19517" spans="1:3" x14ac:dyDescent="0.3">
      <c r="A19517" s="38" t="s">
        <v>245</v>
      </c>
      <c r="B19517" s="15">
        <v>343000</v>
      </c>
      <c r="C19517" s="15">
        <v>3209582</v>
      </c>
    </row>
    <row r="19518" spans="1:3" x14ac:dyDescent="0.3">
      <c r="A19518" s="38" t="s">
        <v>247</v>
      </c>
      <c r="B19518" s="15">
        <v>387800</v>
      </c>
      <c r="C19518" s="15">
        <v>3965700</v>
      </c>
    </row>
    <row r="19519" spans="1:3" x14ac:dyDescent="0.3">
      <c r="A19519" s="38" t="s">
        <v>249</v>
      </c>
      <c r="B19519" s="15">
        <v>230000</v>
      </c>
      <c r="C19519" s="15">
        <v>3598250</v>
      </c>
    </row>
    <row r="19520" spans="1:3" x14ac:dyDescent="0.3">
      <c r="A19520" s="38" t="s">
        <v>251</v>
      </c>
      <c r="B19520" s="15">
        <v>175000</v>
      </c>
      <c r="C19520" s="15">
        <v>2838850</v>
      </c>
    </row>
    <row r="19521" spans="1:3" x14ac:dyDescent="0.3">
      <c r="A19521" s="38" t="s">
        <v>254</v>
      </c>
      <c r="B19521" s="15">
        <v>368500</v>
      </c>
      <c r="C19521" s="15">
        <v>2827750</v>
      </c>
    </row>
    <row r="19522" spans="1:3" x14ac:dyDescent="0.3">
      <c r="A19522" s="38" t="s">
        <v>257</v>
      </c>
      <c r="B19522" s="15">
        <v>389250</v>
      </c>
      <c r="C19522" s="15">
        <v>4660240</v>
      </c>
    </row>
    <row r="19523" spans="1:3" x14ac:dyDescent="0.3">
      <c r="A19523" s="38" t="s">
        <v>252</v>
      </c>
      <c r="B19523" s="15">
        <v>189900</v>
      </c>
      <c r="C19523" s="15">
        <v>4344651</v>
      </c>
    </row>
    <row r="19524" spans="1:3" x14ac:dyDescent="0.3">
      <c r="A19524" s="38" t="s">
        <v>255</v>
      </c>
      <c r="B19524" s="15">
        <v>184250</v>
      </c>
      <c r="C19524" s="15">
        <v>2416950</v>
      </c>
    </row>
    <row r="19525" spans="1:3" x14ac:dyDescent="0.3">
      <c r="A19525" s="38" t="s">
        <v>258</v>
      </c>
      <c r="B19525" s="15">
        <v>178000</v>
      </c>
      <c r="C19525" s="15">
        <v>3608770</v>
      </c>
    </row>
    <row r="19526" spans="1:3" x14ac:dyDescent="0.3">
      <c r="A19526" s="38" t="s">
        <v>260</v>
      </c>
      <c r="B19526" s="15">
        <v>186700</v>
      </c>
      <c r="C19526" s="15">
        <v>2894650</v>
      </c>
    </row>
    <row r="19527" spans="1:3" x14ac:dyDescent="0.3">
      <c r="A19527" s="38" t="s">
        <v>262</v>
      </c>
      <c r="B19527" s="15">
        <v>218250</v>
      </c>
      <c r="C19527" s="15">
        <v>4160800</v>
      </c>
    </row>
    <row r="19528" spans="1:3" x14ac:dyDescent="0.3">
      <c r="A19528" s="38" t="s">
        <v>263</v>
      </c>
      <c r="B19528" s="15">
        <v>300050</v>
      </c>
      <c r="C19528" s="15">
        <v>2889938</v>
      </c>
    </row>
    <row r="19529" spans="1:3" x14ac:dyDescent="0.3">
      <c r="A19529" s="35" t="s">
        <v>264</v>
      </c>
      <c r="B19529" s="15"/>
      <c r="C19529" s="15"/>
    </row>
    <row r="19530" spans="1:3" x14ac:dyDescent="0.3">
      <c r="A19530" s="38" t="s">
        <v>245</v>
      </c>
      <c r="B19530" s="15">
        <v>203000</v>
      </c>
      <c r="C19530" s="15">
        <v>3493700</v>
      </c>
    </row>
    <row r="19531" spans="1:3" x14ac:dyDescent="0.3">
      <c r="A19531" s="38" t="s">
        <v>247</v>
      </c>
      <c r="B19531" s="15">
        <v>188050</v>
      </c>
      <c r="C19531" s="15">
        <v>2375220</v>
      </c>
    </row>
    <row r="19532" spans="1:3" x14ac:dyDescent="0.3">
      <c r="A19532" s="38" t="s">
        <v>249</v>
      </c>
      <c r="B19532" s="15">
        <v>145000</v>
      </c>
      <c r="C19532" s="15">
        <v>2519500</v>
      </c>
    </row>
    <row r="19533" spans="1:3" x14ac:dyDescent="0.3">
      <c r="A19533" s="38" t="s">
        <v>251</v>
      </c>
      <c r="B19533" s="15">
        <v>152300</v>
      </c>
      <c r="C19533" s="15">
        <v>2226099</v>
      </c>
    </row>
    <row r="19534" spans="1:3" x14ac:dyDescent="0.3">
      <c r="A19534" s="38" t="s">
        <v>254</v>
      </c>
      <c r="B19534" s="15">
        <v>356450</v>
      </c>
      <c r="C19534" s="15">
        <v>2491750</v>
      </c>
    </row>
    <row r="19535" spans="1:3" x14ac:dyDescent="0.3">
      <c r="A19535" s="38" t="s">
        <v>257</v>
      </c>
      <c r="B19535" s="15">
        <v>605250</v>
      </c>
      <c r="C19535" s="15">
        <v>5999700</v>
      </c>
    </row>
    <row r="19536" spans="1:3" x14ac:dyDescent="0.3">
      <c r="A19536" s="38" t="s">
        <v>252</v>
      </c>
      <c r="B19536" s="15">
        <v>169950</v>
      </c>
      <c r="C19536" s="15">
        <v>5543599</v>
      </c>
    </row>
    <row r="19537" spans="1:3" x14ac:dyDescent="0.3">
      <c r="A19537" s="38" t="s">
        <v>255</v>
      </c>
      <c r="B19537" s="15">
        <v>189700</v>
      </c>
      <c r="C19537" s="15">
        <v>3643700</v>
      </c>
    </row>
    <row r="19538" spans="1:3" x14ac:dyDescent="0.3">
      <c r="A19538" s="38" t="s">
        <v>258</v>
      </c>
      <c r="B19538" s="15">
        <v>348500</v>
      </c>
      <c r="C19538" s="15">
        <v>4227350</v>
      </c>
    </row>
    <row r="19539" spans="1:3" x14ac:dyDescent="0.3">
      <c r="A19539" s="38" t="s">
        <v>260</v>
      </c>
      <c r="B19539" s="15">
        <v>177225</v>
      </c>
      <c r="C19539" s="15">
        <v>3925600</v>
      </c>
    </row>
    <row r="19540" spans="1:3" x14ac:dyDescent="0.3">
      <c r="A19540" s="38" t="s">
        <v>262</v>
      </c>
      <c r="B19540" s="15">
        <v>160000</v>
      </c>
      <c r="C19540" s="15">
        <v>3869600</v>
      </c>
    </row>
    <row r="19541" spans="1:3" x14ac:dyDescent="0.3">
      <c r="A19541" s="38" t="s">
        <v>263</v>
      </c>
      <c r="B19541" s="15">
        <v>185475</v>
      </c>
      <c r="C19541" s="15">
        <v>4191228</v>
      </c>
    </row>
    <row r="19542" spans="1:3" x14ac:dyDescent="0.3">
      <c r="A19542" s="35" t="s">
        <v>266</v>
      </c>
      <c r="B19542" s="15"/>
      <c r="C19542" s="15"/>
    </row>
    <row r="19543" spans="1:3" x14ac:dyDescent="0.3">
      <c r="A19543" s="38" t="s">
        <v>245</v>
      </c>
      <c r="B19543" s="15">
        <v>135000</v>
      </c>
      <c r="C19543" s="15">
        <v>833847</v>
      </c>
    </row>
    <row r="19544" spans="1:3" x14ac:dyDescent="0.3">
      <c r="A19544" s="38" t="s">
        <v>247</v>
      </c>
      <c r="B19544" s="15">
        <v>169500</v>
      </c>
      <c r="C19544" s="15">
        <v>1929925</v>
      </c>
    </row>
    <row r="19545" spans="1:3" x14ac:dyDescent="0.3">
      <c r="A19545" s="38" t="s">
        <v>249</v>
      </c>
      <c r="B19545" s="15">
        <v>253000</v>
      </c>
      <c r="C19545" s="15">
        <v>3631703</v>
      </c>
    </row>
    <row r="19546" spans="1:3" x14ac:dyDescent="0.3">
      <c r="A19546" s="38" t="s">
        <v>251</v>
      </c>
      <c r="B19546" s="15">
        <v>158950</v>
      </c>
      <c r="C19546" s="15">
        <v>3412200</v>
      </c>
    </row>
    <row r="19547" spans="1:3" x14ac:dyDescent="0.3">
      <c r="A19547" s="38" t="s">
        <v>254</v>
      </c>
      <c r="B19547" s="15">
        <v>390000</v>
      </c>
      <c r="C19547" s="15">
        <v>3696383</v>
      </c>
    </row>
    <row r="19548" spans="1:3" x14ac:dyDescent="0.3">
      <c r="A19548" s="38" t="s">
        <v>257</v>
      </c>
      <c r="B19548" s="15">
        <v>191000</v>
      </c>
      <c r="C19548" s="15">
        <v>3777699</v>
      </c>
    </row>
    <row r="19549" spans="1:3" x14ac:dyDescent="0.3">
      <c r="A19549" s="38" t="s">
        <v>252</v>
      </c>
      <c r="B19549" s="15">
        <v>209535</v>
      </c>
      <c r="C19549" s="15">
        <v>3637470</v>
      </c>
    </row>
    <row r="19550" spans="1:3" x14ac:dyDescent="0.3">
      <c r="A19550" s="38" t="s">
        <v>255</v>
      </c>
      <c r="B19550" s="15">
        <v>185000</v>
      </c>
      <c r="C19550" s="15">
        <v>2469800</v>
      </c>
    </row>
    <row r="19551" spans="1:3" x14ac:dyDescent="0.3">
      <c r="A19551" s="38" t="s">
        <v>258</v>
      </c>
      <c r="B19551" s="15">
        <v>115000</v>
      </c>
      <c r="C19551" s="15">
        <v>1929050</v>
      </c>
    </row>
    <row r="19552" spans="1:3" x14ac:dyDescent="0.3">
      <c r="A19552" s="38" t="s">
        <v>260</v>
      </c>
      <c r="B19552" s="15">
        <v>156500</v>
      </c>
      <c r="C19552" s="15">
        <v>1278500</v>
      </c>
    </row>
    <row r="19553" spans="1:3" x14ac:dyDescent="0.3">
      <c r="A19553" s="38" t="s">
        <v>262</v>
      </c>
      <c r="B19553" s="15">
        <v>155000</v>
      </c>
      <c r="C19553" s="15">
        <v>4052675</v>
      </c>
    </row>
    <row r="19554" spans="1:3" x14ac:dyDescent="0.3">
      <c r="A19554" s="38" t="s">
        <v>263</v>
      </c>
      <c r="B19554" s="15">
        <v>183250</v>
      </c>
      <c r="C19554" s="15">
        <v>3153400</v>
      </c>
    </row>
    <row r="19555" spans="1:3" x14ac:dyDescent="0.3">
      <c r="A19555" s="35" t="s">
        <v>267</v>
      </c>
      <c r="B19555" s="15"/>
      <c r="C19555" s="15"/>
    </row>
    <row r="19556" spans="1:3" x14ac:dyDescent="0.3">
      <c r="A19556" s="38" t="s">
        <v>245</v>
      </c>
      <c r="B19556" s="15">
        <v>200000</v>
      </c>
      <c r="C19556" s="15">
        <v>994000</v>
      </c>
    </row>
    <row r="19557" spans="1:3" x14ac:dyDescent="0.3">
      <c r="A19557" s="38" t="s">
        <v>247</v>
      </c>
      <c r="B19557" s="15">
        <v>163856</v>
      </c>
      <c r="C19557" s="15">
        <v>2201162</v>
      </c>
    </row>
    <row r="19558" spans="1:3" x14ac:dyDescent="0.3">
      <c r="A19558" s="38" t="s">
        <v>249</v>
      </c>
      <c r="B19558" s="15">
        <v>134375</v>
      </c>
      <c r="C19558" s="15">
        <v>1758679</v>
      </c>
    </row>
    <row r="19559" spans="1:3" x14ac:dyDescent="0.3">
      <c r="A19559" s="38" t="s">
        <v>251</v>
      </c>
      <c r="B19559" s="15">
        <v>125000</v>
      </c>
      <c r="C19559" s="15">
        <v>1600300</v>
      </c>
    </row>
    <row r="19560" spans="1:3" x14ac:dyDescent="0.3">
      <c r="A19560" s="38" t="s">
        <v>254</v>
      </c>
      <c r="B19560" s="15">
        <v>278000</v>
      </c>
      <c r="C19560" s="15">
        <v>1502198</v>
      </c>
    </row>
    <row r="19561" spans="1:3" x14ac:dyDescent="0.3">
      <c r="A19561" s="38" t="s">
        <v>257</v>
      </c>
      <c r="B19561" s="15">
        <v>282750</v>
      </c>
      <c r="C19561" s="15">
        <v>3531670</v>
      </c>
    </row>
    <row r="19562" spans="1:3" x14ac:dyDescent="0.3">
      <c r="A19562" s="38" t="s">
        <v>252</v>
      </c>
      <c r="B19562" s="15">
        <v>161500</v>
      </c>
      <c r="C19562" s="15">
        <v>1360731</v>
      </c>
    </row>
    <row r="19563" spans="1:3" x14ac:dyDescent="0.3">
      <c r="A19563" s="38" t="s">
        <v>255</v>
      </c>
      <c r="B19563" s="15">
        <v>170000</v>
      </c>
      <c r="C19563" s="15">
        <v>2952810</v>
      </c>
    </row>
    <row r="19564" spans="1:3" x14ac:dyDescent="0.3">
      <c r="A19564" s="38" t="s">
        <v>258</v>
      </c>
      <c r="B19564" s="15">
        <v>176700</v>
      </c>
      <c r="C19564" s="15">
        <v>2631300</v>
      </c>
    </row>
    <row r="19565" spans="1:3" x14ac:dyDescent="0.3">
      <c r="A19565" s="38" t="s">
        <v>260</v>
      </c>
      <c r="B19565" s="15">
        <v>141000</v>
      </c>
      <c r="C19565" s="15">
        <v>1792385</v>
      </c>
    </row>
    <row r="19566" spans="1:3" x14ac:dyDescent="0.3">
      <c r="A19566" s="38" t="s">
        <v>262</v>
      </c>
      <c r="B19566" s="15">
        <v>150000</v>
      </c>
      <c r="C19566" s="15">
        <v>2185850</v>
      </c>
    </row>
    <row r="19567" spans="1:3" x14ac:dyDescent="0.3">
      <c r="A19567" s="38" t="s">
        <v>263</v>
      </c>
      <c r="B19567" s="15">
        <v>329500</v>
      </c>
      <c r="C19567" s="15">
        <v>2171471</v>
      </c>
    </row>
    <row r="19568" spans="1:3" x14ac:dyDescent="0.3">
      <c r="A19568" s="35" t="s">
        <v>268</v>
      </c>
      <c r="B19568" s="15"/>
      <c r="C19568" s="15"/>
    </row>
    <row r="19569" spans="1:3" x14ac:dyDescent="0.3">
      <c r="A19569" s="38" t="s">
        <v>245</v>
      </c>
      <c r="B19569" s="15">
        <v>135000</v>
      </c>
      <c r="C19569" s="15">
        <v>1714400</v>
      </c>
    </row>
    <row r="19570" spans="1:3" x14ac:dyDescent="0.3">
      <c r="A19570" s="38" t="s">
        <v>247</v>
      </c>
      <c r="B19570" s="15">
        <v>128250</v>
      </c>
      <c r="C19570" s="15">
        <v>2096350</v>
      </c>
    </row>
    <row r="19571" spans="1:3" x14ac:dyDescent="0.3">
      <c r="A19571" s="38" t="s">
        <v>249</v>
      </c>
      <c r="B19571" s="15">
        <v>157000</v>
      </c>
      <c r="C19571" s="15">
        <v>2714578</v>
      </c>
    </row>
    <row r="19572" spans="1:3" x14ac:dyDescent="0.3">
      <c r="A19572" s="38" t="s">
        <v>251</v>
      </c>
      <c r="B19572" s="15">
        <v>159000</v>
      </c>
      <c r="C19572" s="15">
        <v>1907800</v>
      </c>
    </row>
    <row r="19573" spans="1:3" x14ac:dyDescent="0.3">
      <c r="A19573" s="38" t="s">
        <v>254</v>
      </c>
      <c r="B19573" s="15">
        <v>161000</v>
      </c>
      <c r="C19573" s="15">
        <v>2641050</v>
      </c>
    </row>
    <row r="19574" spans="1:3" x14ac:dyDescent="0.3">
      <c r="A19574" s="38" t="s">
        <v>257</v>
      </c>
      <c r="B19574" s="15">
        <v>95000</v>
      </c>
      <c r="C19574" s="15">
        <v>2120650</v>
      </c>
    </row>
    <row r="19575" spans="1:3" x14ac:dyDescent="0.3">
      <c r="A19575" s="38" t="s">
        <v>252</v>
      </c>
      <c r="B19575" s="15">
        <v>133000</v>
      </c>
      <c r="C19575" s="15">
        <v>2857326</v>
      </c>
    </row>
    <row r="19576" spans="1:3" x14ac:dyDescent="0.3">
      <c r="A19576" s="38" t="s">
        <v>255</v>
      </c>
      <c r="B19576" s="15">
        <v>138000</v>
      </c>
      <c r="C19576" s="15">
        <v>1663000</v>
      </c>
    </row>
    <row r="19577" spans="1:3" x14ac:dyDescent="0.3">
      <c r="A19577" s="38" t="s">
        <v>258</v>
      </c>
      <c r="B19577" s="15">
        <v>164000</v>
      </c>
      <c r="C19577" s="15">
        <v>2874999</v>
      </c>
    </row>
    <row r="19578" spans="1:3" x14ac:dyDescent="0.3">
      <c r="A19578" s="38" t="s">
        <v>260</v>
      </c>
      <c r="B19578" s="15">
        <v>120000</v>
      </c>
      <c r="C19578" s="15">
        <v>1481610</v>
      </c>
    </row>
    <row r="19579" spans="1:3" x14ac:dyDescent="0.3">
      <c r="A19579" s="38" t="s">
        <v>262</v>
      </c>
      <c r="B19579" s="15">
        <v>127685</v>
      </c>
      <c r="C19579" s="15">
        <v>1813719</v>
      </c>
    </row>
    <row r="19580" spans="1:3" x14ac:dyDescent="0.3">
      <c r="A19580" s="38" t="s">
        <v>263</v>
      </c>
      <c r="B19580" s="15">
        <v>134550</v>
      </c>
      <c r="C19580" s="15">
        <v>2856323</v>
      </c>
    </row>
    <row r="19581" spans="1:3" x14ac:dyDescent="0.3">
      <c r="A19581" s="35" t="s">
        <v>269</v>
      </c>
      <c r="B19581" s="15"/>
      <c r="C19581" s="15"/>
    </row>
    <row r="19582" spans="1:3" x14ac:dyDescent="0.3">
      <c r="A19582" s="38" t="s">
        <v>245</v>
      </c>
      <c r="B19582" s="15">
        <v>112000</v>
      </c>
      <c r="C19582" s="15">
        <v>2074525</v>
      </c>
    </row>
    <row r="19583" spans="1:3" x14ac:dyDescent="0.3">
      <c r="A19583" s="38" t="s">
        <v>247</v>
      </c>
      <c r="B19583" s="15">
        <v>144450</v>
      </c>
      <c r="C19583" s="15">
        <v>2725648</v>
      </c>
    </row>
    <row r="19584" spans="1:3" x14ac:dyDescent="0.3">
      <c r="A19584" s="38" t="s">
        <v>249</v>
      </c>
      <c r="B19584" s="15">
        <v>155900</v>
      </c>
      <c r="C19584" s="15">
        <v>2754569</v>
      </c>
    </row>
    <row r="19585" spans="1:3" x14ac:dyDescent="0.3">
      <c r="A19585" s="38" t="s">
        <v>251</v>
      </c>
      <c r="B19585" s="15">
        <v>126553</v>
      </c>
      <c r="C19585" s="15">
        <v>2870355</v>
      </c>
    </row>
    <row r="19586" spans="1:3" x14ac:dyDescent="0.3">
      <c r="A19586" s="38" t="s">
        <v>254</v>
      </c>
      <c r="B19586" s="15">
        <v>160000</v>
      </c>
      <c r="C19586" s="15">
        <v>3869150</v>
      </c>
    </row>
    <row r="19587" spans="1:3" x14ac:dyDescent="0.3">
      <c r="A19587" s="38" t="s">
        <v>257</v>
      </c>
      <c r="B19587" s="15">
        <v>161250</v>
      </c>
      <c r="C19587" s="15">
        <v>5294234</v>
      </c>
    </row>
    <row r="19588" spans="1:3" x14ac:dyDescent="0.3">
      <c r="A19588" s="38" t="s">
        <v>252</v>
      </c>
      <c r="B19588" s="15">
        <v>300000</v>
      </c>
      <c r="C19588" s="15">
        <v>5551878</v>
      </c>
    </row>
    <row r="19589" spans="1:3" x14ac:dyDescent="0.3">
      <c r="A19589" s="38" t="s">
        <v>255</v>
      </c>
      <c r="B19589" s="15">
        <v>178000</v>
      </c>
      <c r="C19589" s="15">
        <v>4059290</v>
      </c>
    </row>
    <row r="19590" spans="1:3" x14ac:dyDescent="0.3">
      <c r="A19590" s="38" t="s">
        <v>258</v>
      </c>
      <c r="B19590" s="15">
        <v>155000</v>
      </c>
      <c r="C19590" s="15">
        <v>4682670</v>
      </c>
    </row>
    <row r="19591" spans="1:3" x14ac:dyDescent="0.3">
      <c r="A19591" s="38" t="s">
        <v>260</v>
      </c>
      <c r="B19591" s="15">
        <v>380750</v>
      </c>
      <c r="C19591" s="15">
        <v>3209885</v>
      </c>
    </row>
    <row r="19592" spans="1:3" x14ac:dyDescent="0.3">
      <c r="A19592" s="38" t="s">
        <v>262</v>
      </c>
      <c r="B19592" s="15">
        <v>164900</v>
      </c>
      <c r="C19592" s="15">
        <v>2495327</v>
      </c>
    </row>
    <row r="19593" spans="1:3" x14ac:dyDescent="0.3">
      <c r="A19593" s="38" t="s">
        <v>263</v>
      </c>
      <c r="B19593" s="15">
        <v>130000</v>
      </c>
      <c r="C19593" s="15">
        <v>3000261</v>
      </c>
    </row>
    <row r="19594" spans="1:3" x14ac:dyDescent="0.3">
      <c r="A19594" s="35" t="s">
        <v>270</v>
      </c>
      <c r="B19594" s="15"/>
      <c r="C19594" s="15"/>
    </row>
    <row r="19595" spans="1:3" x14ac:dyDescent="0.3">
      <c r="A19595" s="38" t="s">
        <v>245</v>
      </c>
      <c r="B19595" s="15">
        <v>93500</v>
      </c>
      <c r="C19595" s="15">
        <v>1406950</v>
      </c>
    </row>
    <row r="19596" spans="1:3" x14ac:dyDescent="0.3">
      <c r="A19596" s="38" t="s">
        <v>247</v>
      </c>
      <c r="B19596" s="15">
        <v>155000</v>
      </c>
      <c r="C19596" s="15">
        <v>3652950</v>
      </c>
    </row>
    <row r="19597" spans="1:3" x14ac:dyDescent="0.3">
      <c r="A19597" s="38" t="s">
        <v>249</v>
      </c>
      <c r="B19597" s="15">
        <v>135000</v>
      </c>
      <c r="C19597" s="15">
        <v>3749650</v>
      </c>
    </row>
    <row r="19598" spans="1:3" x14ac:dyDescent="0.3">
      <c r="A19598" s="38" t="s">
        <v>251</v>
      </c>
      <c r="B19598" s="15">
        <v>129725</v>
      </c>
      <c r="C19598" s="15">
        <v>3982649</v>
      </c>
    </row>
    <row r="19599" spans="1:3" x14ac:dyDescent="0.3">
      <c r="A19599" s="38" t="s">
        <v>254</v>
      </c>
      <c r="B19599" s="15">
        <v>320805</v>
      </c>
      <c r="C19599" s="15">
        <v>5068359</v>
      </c>
    </row>
    <row r="19600" spans="1:3" x14ac:dyDescent="0.3">
      <c r="A19600" s="38" t="s">
        <v>257</v>
      </c>
      <c r="B19600" s="15">
        <v>242310</v>
      </c>
      <c r="C19600" s="15">
        <v>5054715</v>
      </c>
    </row>
    <row r="19601" spans="1:3" x14ac:dyDescent="0.3">
      <c r="A19601" s="38" t="s">
        <v>252</v>
      </c>
      <c r="B19601" s="15">
        <v>128333</v>
      </c>
      <c r="C19601" s="15">
        <v>4987399</v>
      </c>
    </row>
    <row r="19602" spans="1:3" x14ac:dyDescent="0.3">
      <c r="A19602" s="38" t="s">
        <v>255</v>
      </c>
      <c r="B19602" s="15">
        <v>152500</v>
      </c>
      <c r="C19602" s="15">
        <v>4386965</v>
      </c>
    </row>
    <row r="19603" spans="1:3" x14ac:dyDescent="0.3">
      <c r="A19603" s="38" t="s">
        <v>258</v>
      </c>
      <c r="B19603" s="15">
        <v>548950</v>
      </c>
      <c r="C19603" s="15">
        <v>3474150</v>
      </c>
    </row>
    <row r="19604" spans="1:3" x14ac:dyDescent="0.3">
      <c r="A19604" s="38" t="s">
        <v>260</v>
      </c>
      <c r="B19604" s="15">
        <v>162883</v>
      </c>
      <c r="C19604" s="15">
        <v>4534866</v>
      </c>
    </row>
    <row r="19605" spans="1:3" x14ac:dyDescent="0.3">
      <c r="A19605" s="38" t="s">
        <v>262</v>
      </c>
      <c r="B19605" s="15">
        <v>145000</v>
      </c>
      <c r="C19605" s="15">
        <v>3448850</v>
      </c>
    </row>
    <row r="19606" spans="1:3" x14ac:dyDescent="0.3">
      <c r="A19606" s="38" t="s">
        <v>263</v>
      </c>
      <c r="B19606" s="15">
        <v>262475</v>
      </c>
      <c r="C19606" s="15">
        <v>4583777</v>
      </c>
    </row>
    <row r="19607" spans="1:3" x14ac:dyDescent="0.3">
      <c r="A19607" s="35" t="s">
        <v>271</v>
      </c>
      <c r="B19607" s="15"/>
      <c r="C19607" s="15"/>
    </row>
    <row r="19608" spans="1:3" x14ac:dyDescent="0.3">
      <c r="A19608" s="38" t="s">
        <v>245</v>
      </c>
      <c r="B19608" s="15">
        <v>145950</v>
      </c>
      <c r="C19608" s="15">
        <v>1877600</v>
      </c>
    </row>
    <row r="19609" spans="1:3" x14ac:dyDescent="0.3">
      <c r="A19609" s="38" t="s">
        <v>247</v>
      </c>
      <c r="B19609" s="15">
        <v>100000</v>
      </c>
      <c r="C19609" s="15">
        <v>1282000</v>
      </c>
    </row>
    <row r="19610" spans="1:3" x14ac:dyDescent="0.3">
      <c r="A19610" s="38" t="s">
        <v>249</v>
      </c>
      <c r="B19610" s="15">
        <v>145000</v>
      </c>
      <c r="C19610" s="15">
        <v>4035850</v>
      </c>
    </row>
    <row r="19611" spans="1:3" x14ac:dyDescent="0.3">
      <c r="A19611" s="38" t="s">
        <v>251</v>
      </c>
      <c r="B19611" s="15">
        <v>110500</v>
      </c>
      <c r="C19611" s="15">
        <v>3534150</v>
      </c>
    </row>
    <row r="19612" spans="1:3" x14ac:dyDescent="0.3">
      <c r="A19612" s="38" t="s">
        <v>254</v>
      </c>
      <c r="B19612" s="15">
        <v>164849</v>
      </c>
      <c r="C19612" s="15">
        <v>5744496</v>
      </c>
    </row>
    <row r="19613" spans="1:3" x14ac:dyDescent="0.3">
      <c r="A19613" s="38" t="s">
        <v>257</v>
      </c>
      <c r="B19613" s="15">
        <v>159950</v>
      </c>
      <c r="C19613" s="15">
        <v>5887979</v>
      </c>
    </row>
    <row r="19614" spans="1:3" x14ac:dyDescent="0.3">
      <c r="A19614" s="38" t="s">
        <v>252</v>
      </c>
      <c r="B19614" s="15">
        <v>164975</v>
      </c>
      <c r="C19614" s="15">
        <v>5492840</v>
      </c>
    </row>
    <row r="19615" spans="1:3" x14ac:dyDescent="0.3">
      <c r="A19615" s="38" t="s">
        <v>255</v>
      </c>
      <c r="B19615" s="15">
        <v>169000</v>
      </c>
      <c r="C19615" s="15">
        <v>5134937</v>
      </c>
    </row>
    <row r="19616" spans="1:3" x14ac:dyDescent="0.3">
      <c r="A19616" s="38" t="s">
        <v>258</v>
      </c>
      <c r="B19616" s="15">
        <v>143000</v>
      </c>
      <c r="C19616" s="15">
        <v>3432080</v>
      </c>
    </row>
    <row r="19617" spans="1:3" x14ac:dyDescent="0.3">
      <c r="A19617" s="38" t="s">
        <v>260</v>
      </c>
      <c r="B19617" s="15">
        <v>166000</v>
      </c>
      <c r="C19617" s="15">
        <v>5865877</v>
      </c>
    </row>
    <row r="19618" spans="1:3" x14ac:dyDescent="0.3">
      <c r="A19618" s="38" t="s">
        <v>262</v>
      </c>
      <c r="B19618" s="15">
        <v>141500</v>
      </c>
      <c r="C19618" s="15">
        <v>5873238</v>
      </c>
    </row>
    <row r="19619" spans="1:3" x14ac:dyDescent="0.3">
      <c r="A19619" s="38" t="s">
        <v>263</v>
      </c>
      <c r="B19619" s="15">
        <v>175000</v>
      </c>
      <c r="C19619" s="15">
        <v>2972150</v>
      </c>
    </row>
    <row r="19620" spans="1:3" x14ac:dyDescent="0.3">
      <c r="A19620" s="35" t="s">
        <v>272</v>
      </c>
      <c r="B19620" s="15"/>
      <c r="C19620" s="15"/>
    </row>
    <row r="19621" spans="1:3" x14ac:dyDescent="0.3">
      <c r="A19621" s="38" t="s">
        <v>245</v>
      </c>
      <c r="B19621" s="15">
        <v>183050</v>
      </c>
      <c r="C19621" s="15">
        <v>2271400</v>
      </c>
    </row>
    <row r="19622" spans="1:3" x14ac:dyDescent="0.3">
      <c r="A19622" s="38" t="s">
        <v>247</v>
      </c>
      <c r="B19622" s="15">
        <v>237450</v>
      </c>
      <c r="C19622" s="15">
        <v>4010400</v>
      </c>
    </row>
    <row r="19623" spans="1:3" x14ac:dyDescent="0.3">
      <c r="A19623" s="38" t="s">
        <v>249</v>
      </c>
      <c r="B19623" s="15">
        <v>360000</v>
      </c>
      <c r="C19623" s="15">
        <v>4682305</v>
      </c>
    </row>
    <row r="19624" spans="1:3" x14ac:dyDescent="0.3">
      <c r="A19624" s="38" t="s">
        <v>251</v>
      </c>
      <c r="B19624" s="15">
        <v>191800</v>
      </c>
      <c r="C19624" s="15">
        <v>5609145</v>
      </c>
    </row>
    <row r="19625" spans="1:3" x14ac:dyDescent="0.3">
      <c r="A19625" s="38" t="s">
        <v>254</v>
      </c>
      <c r="B19625" s="15">
        <v>218000</v>
      </c>
      <c r="C19625" s="15">
        <v>4745049</v>
      </c>
    </row>
    <row r="19626" spans="1:3" x14ac:dyDescent="0.3">
      <c r="A19626" s="38" t="s">
        <v>257</v>
      </c>
      <c r="B19626" s="15">
        <v>205500</v>
      </c>
      <c r="C19626" s="15">
        <v>9258549</v>
      </c>
    </row>
    <row r="19627" spans="1:3" x14ac:dyDescent="0.3">
      <c r="A19627" s="38" t="s">
        <v>252</v>
      </c>
      <c r="B19627" s="15">
        <v>196500</v>
      </c>
      <c r="C19627" s="15">
        <v>4473996</v>
      </c>
    </row>
    <row r="19628" spans="1:3" x14ac:dyDescent="0.3">
      <c r="A19628" s="38" t="s">
        <v>255</v>
      </c>
      <c r="B19628" s="15">
        <v>196000</v>
      </c>
      <c r="C19628" s="15">
        <v>7370995</v>
      </c>
    </row>
    <row r="19629" spans="1:3" x14ac:dyDescent="0.3">
      <c r="A19629" s="38" t="s">
        <v>258</v>
      </c>
      <c r="B19629" s="15">
        <v>192750</v>
      </c>
      <c r="C19629" s="15">
        <v>8275750</v>
      </c>
    </row>
    <row r="19630" spans="1:3" x14ac:dyDescent="0.3">
      <c r="A19630" s="38" t="s">
        <v>260</v>
      </c>
      <c r="B19630" s="15">
        <v>237500</v>
      </c>
      <c r="C19630" s="15">
        <v>10433540</v>
      </c>
    </row>
    <row r="19631" spans="1:3" x14ac:dyDescent="0.3">
      <c r="A19631" s="38" t="s">
        <v>262</v>
      </c>
      <c r="B19631" s="15">
        <v>417500</v>
      </c>
      <c r="C19631" s="15">
        <v>4950855</v>
      </c>
    </row>
    <row r="19632" spans="1:3" x14ac:dyDescent="0.3">
      <c r="A19632" s="38" t="s">
        <v>263</v>
      </c>
      <c r="B19632" s="15">
        <v>197500</v>
      </c>
      <c r="C19632" s="15">
        <v>8826219</v>
      </c>
    </row>
    <row r="19633" spans="1:3" x14ac:dyDescent="0.3">
      <c r="A19633" s="35" t="s">
        <v>273</v>
      </c>
      <c r="B19633" s="15"/>
      <c r="C19633" s="15"/>
    </row>
    <row r="19634" spans="1:3" x14ac:dyDescent="0.3">
      <c r="A19634" s="38" t="s">
        <v>245</v>
      </c>
      <c r="B19634" s="15">
        <v>216000</v>
      </c>
      <c r="C19634" s="15">
        <v>4926877</v>
      </c>
    </row>
    <row r="19635" spans="1:3" x14ac:dyDescent="0.3">
      <c r="A19635" s="38" t="s">
        <v>247</v>
      </c>
      <c r="B19635" s="15">
        <v>233500</v>
      </c>
      <c r="C19635" s="15">
        <v>3738000</v>
      </c>
    </row>
    <row r="19636" spans="1:3" x14ac:dyDescent="0.3">
      <c r="A19636" s="38" t="s">
        <v>249</v>
      </c>
      <c r="B19636" s="15">
        <v>366500</v>
      </c>
      <c r="C19636" s="15">
        <v>7509786</v>
      </c>
    </row>
    <row r="19637" spans="1:3" x14ac:dyDescent="0.3">
      <c r="A19637" s="38" t="s">
        <v>251</v>
      </c>
      <c r="B19637" s="15">
        <v>245000</v>
      </c>
      <c r="C19637" s="15">
        <v>6318677</v>
      </c>
    </row>
    <row r="19638" spans="1:3" x14ac:dyDescent="0.3">
      <c r="A19638" s="38" t="s">
        <v>254</v>
      </c>
      <c r="B19638" s="15">
        <v>218450</v>
      </c>
      <c r="C19638" s="15">
        <v>7776112</v>
      </c>
    </row>
    <row r="19639" spans="1:3" x14ac:dyDescent="0.3">
      <c r="A19639" s="38" t="s">
        <v>257</v>
      </c>
      <c r="B19639" s="15">
        <v>251750</v>
      </c>
      <c r="C19639" s="15">
        <v>8391675</v>
      </c>
    </row>
    <row r="19640" spans="1:3" x14ac:dyDescent="0.3">
      <c r="A19640" s="38" t="s">
        <v>252</v>
      </c>
      <c r="B19640" s="15">
        <v>255000</v>
      </c>
      <c r="C19640" s="15">
        <v>11453707</v>
      </c>
    </row>
    <row r="19641" spans="1:3" x14ac:dyDescent="0.3">
      <c r="A19641" s="38" t="s">
        <v>255</v>
      </c>
      <c r="B19641" s="15">
        <v>240000</v>
      </c>
      <c r="C19641" s="15">
        <v>8897395</v>
      </c>
    </row>
    <row r="19642" spans="1:3" x14ac:dyDescent="0.3">
      <c r="A19642" s="38" t="s">
        <v>258</v>
      </c>
      <c r="B19642" s="15">
        <v>226500</v>
      </c>
      <c r="C19642" s="15">
        <v>8757795</v>
      </c>
    </row>
    <row r="19643" spans="1:3" x14ac:dyDescent="0.3">
      <c r="A19643" s="38" t="s">
        <v>260</v>
      </c>
      <c r="B19643" s="15">
        <v>234500</v>
      </c>
      <c r="C19643" s="15">
        <v>7286400</v>
      </c>
    </row>
    <row r="19644" spans="1:3" x14ac:dyDescent="0.3">
      <c r="A19644" s="38" t="s">
        <v>262</v>
      </c>
      <c r="B19644" s="15">
        <v>249375</v>
      </c>
      <c r="C19644" s="15">
        <v>8510425</v>
      </c>
    </row>
    <row r="19645" spans="1:3" x14ac:dyDescent="0.3">
      <c r="A19645" s="38" t="s">
        <v>263</v>
      </c>
      <c r="B19645" s="15">
        <v>224500</v>
      </c>
      <c r="C19645" s="15">
        <v>8345300</v>
      </c>
    </row>
    <row r="19646" spans="1:3" x14ac:dyDescent="0.3">
      <c r="A19646" s="35" t="s">
        <v>274</v>
      </c>
      <c r="B19646" s="15"/>
      <c r="C19646" s="15"/>
    </row>
    <row r="19647" spans="1:3" x14ac:dyDescent="0.3">
      <c r="A19647" s="38" t="s">
        <v>245</v>
      </c>
      <c r="B19647" s="15">
        <v>240000</v>
      </c>
      <c r="C19647" s="15">
        <v>6480189</v>
      </c>
    </row>
    <row r="19648" spans="1:3" x14ac:dyDescent="0.3">
      <c r="A19648" s="38" t="s">
        <v>247</v>
      </c>
      <c r="B19648" s="15">
        <v>251900</v>
      </c>
      <c r="C19648" s="15">
        <v>4588650</v>
      </c>
    </row>
    <row r="19649" spans="1:3" x14ac:dyDescent="0.3">
      <c r="A19649" s="38" t="s">
        <v>249</v>
      </c>
      <c r="B19649" s="15">
        <v>272000</v>
      </c>
      <c r="C19649" s="15">
        <v>7094205</v>
      </c>
    </row>
    <row r="19650" spans="1:3" x14ac:dyDescent="0.3">
      <c r="A19650" s="38" t="s">
        <v>251</v>
      </c>
      <c r="B19650" s="15">
        <v>231225</v>
      </c>
      <c r="C19650" s="15">
        <v>6137145</v>
      </c>
    </row>
    <row r="19651" spans="1:3" x14ac:dyDescent="0.3">
      <c r="A19651" s="38" t="s">
        <v>254</v>
      </c>
      <c r="B19651" s="15">
        <v>250000</v>
      </c>
      <c r="C19651" s="15">
        <v>6841900</v>
      </c>
    </row>
    <row r="19652" spans="1:3" x14ac:dyDescent="0.3">
      <c r="A19652" s="38" t="s">
        <v>257</v>
      </c>
      <c r="B19652" s="15">
        <v>260000</v>
      </c>
      <c r="C19652" s="15">
        <v>9507599</v>
      </c>
    </row>
    <row r="19653" spans="1:3" x14ac:dyDescent="0.3">
      <c r="A19653" s="38" t="s">
        <v>252</v>
      </c>
      <c r="B19653" s="15">
        <v>260000</v>
      </c>
      <c r="C19653" s="15">
        <v>11125020</v>
      </c>
    </row>
    <row r="19654" spans="1:3" x14ac:dyDescent="0.3">
      <c r="A19654" s="38" t="s">
        <v>255</v>
      </c>
      <c r="B19654" s="15">
        <v>270000</v>
      </c>
      <c r="C19654" s="15">
        <v>12806995</v>
      </c>
    </row>
    <row r="19655" spans="1:3" x14ac:dyDescent="0.3">
      <c r="A19655" s="38" t="s">
        <v>258</v>
      </c>
      <c r="B19655" s="15">
        <v>566000</v>
      </c>
      <c r="C19655" s="15">
        <v>5104553</v>
      </c>
    </row>
    <row r="19656" spans="1:3" x14ac:dyDescent="0.3">
      <c r="A19656" s="38" t="s">
        <v>260</v>
      </c>
      <c r="B19656" s="15">
        <v>354700</v>
      </c>
      <c r="C19656" s="15">
        <v>9687707</v>
      </c>
    </row>
    <row r="19657" spans="1:3" x14ac:dyDescent="0.3">
      <c r="A19657" s="38" t="s">
        <v>262</v>
      </c>
      <c r="B19657" s="15">
        <v>272500</v>
      </c>
      <c r="C19657" s="15">
        <v>9003198</v>
      </c>
    </row>
    <row r="19658" spans="1:3" x14ac:dyDescent="0.3">
      <c r="A19658" s="38" t="s">
        <v>263</v>
      </c>
      <c r="B19658" s="15">
        <v>245000</v>
      </c>
      <c r="C19658" s="15">
        <v>6548300</v>
      </c>
    </row>
    <row r="19659" spans="1:3" x14ac:dyDescent="0.3">
      <c r="A19659" s="35" t="s">
        <v>275</v>
      </c>
      <c r="B19659" s="15"/>
      <c r="C19659" s="15"/>
    </row>
    <row r="19660" spans="1:3" x14ac:dyDescent="0.3">
      <c r="A19660" s="38" t="s">
        <v>245</v>
      </c>
      <c r="B19660" s="15">
        <v>272250</v>
      </c>
      <c r="C19660" s="15">
        <v>6690610</v>
      </c>
    </row>
    <row r="19661" spans="1:3" x14ac:dyDescent="0.3">
      <c r="A19661" s="38" t="s">
        <v>247</v>
      </c>
      <c r="B19661" s="15">
        <v>260000</v>
      </c>
      <c r="C19661" s="15">
        <v>4438550</v>
      </c>
    </row>
    <row r="19662" spans="1:3" x14ac:dyDescent="0.3">
      <c r="A19662" s="38" t="s">
        <v>249</v>
      </c>
      <c r="B19662" s="15">
        <v>305500</v>
      </c>
      <c r="C19662" s="15">
        <v>7124399</v>
      </c>
    </row>
    <row r="19663" spans="1:3" x14ac:dyDescent="0.3">
      <c r="A19663" s="38" t="s">
        <v>251</v>
      </c>
      <c r="B19663" s="15">
        <v>282500</v>
      </c>
      <c r="C19663" s="15">
        <v>7775600</v>
      </c>
    </row>
    <row r="19664" spans="1:3" x14ac:dyDescent="0.3">
      <c r="A19664" s="38" t="s">
        <v>254</v>
      </c>
      <c r="B19664" s="15">
        <v>284500</v>
      </c>
      <c r="C19664" s="15">
        <v>9810263</v>
      </c>
    </row>
    <row r="19665" spans="1:3" x14ac:dyDescent="0.3">
      <c r="A19665" s="38" t="s">
        <v>257</v>
      </c>
      <c r="B19665" s="15">
        <v>270000</v>
      </c>
      <c r="C19665" s="15">
        <v>8335949</v>
      </c>
    </row>
    <row r="19666" spans="1:3" x14ac:dyDescent="0.3">
      <c r="A19666" s="38" t="s">
        <v>252</v>
      </c>
      <c r="B19666" s="15">
        <v>285000</v>
      </c>
      <c r="C19666" s="15">
        <v>12140200</v>
      </c>
    </row>
    <row r="19667" spans="1:3" x14ac:dyDescent="0.3">
      <c r="A19667" s="38" t="s">
        <v>255</v>
      </c>
      <c r="B19667" s="15">
        <v>299977</v>
      </c>
      <c r="C19667" s="15">
        <v>10325137</v>
      </c>
    </row>
    <row r="19668" spans="1:3" x14ac:dyDescent="0.3">
      <c r="A19668" s="38" t="s">
        <v>258</v>
      </c>
      <c r="B19668" s="15">
        <v>297600</v>
      </c>
      <c r="C19668" s="15">
        <v>9884897</v>
      </c>
    </row>
    <row r="19669" spans="1:3" x14ac:dyDescent="0.3">
      <c r="A19669" s="38" t="s">
        <v>260</v>
      </c>
      <c r="B19669" s="15">
        <v>619250</v>
      </c>
      <c r="C19669" s="15">
        <v>20749612</v>
      </c>
    </row>
    <row r="19670" spans="1:3" x14ac:dyDescent="0.3">
      <c r="A19670" s="38" t="s">
        <v>262</v>
      </c>
      <c r="B19670" s="15">
        <v>280000</v>
      </c>
      <c r="C19670" s="15">
        <v>7523250</v>
      </c>
    </row>
    <row r="19671" spans="1:3" x14ac:dyDescent="0.3">
      <c r="A19671" s="14">
        <v>149</v>
      </c>
      <c r="B19671" s="15">
        <v>46164265</v>
      </c>
      <c r="C19671" s="15">
        <v>785707427</v>
      </c>
    </row>
    <row r="19672" spans="1:3" x14ac:dyDescent="0.3">
      <c r="A19672" s="35" t="s">
        <v>259</v>
      </c>
      <c r="B19672" s="15"/>
      <c r="C19672" s="15"/>
    </row>
    <row r="19673" spans="1:3" x14ac:dyDescent="0.3">
      <c r="A19673" s="38" t="s">
        <v>245</v>
      </c>
      <c r="B19673" s="15">
        <v>150000</v>
      </c>
      <c r="C19673" s="15">
        <v>2193617</v>
      </c>
    </row>
    <row r="19674" spans="1:3" x14ac:dyDescent="0.3">
      <c r="A19674" s="38" t="s">
        <v>247</v>
      </c>
      <c r="B19674" s="15">
        <v>175000</v>
      </c>
      <c r="C19674" s="15">
        <v>1600500</v>
      </c>
    </row>
    <row r="19675" spans="1:3" x14ac:dyDescent="0.3">
      <c r="A19675" s="38" t="s">
        <v>249</v>
      </c>
      <c r="B19675" s="15">
        <v>147500</v>
      </c>
      <c r="C19675" s="15">
        <v>4623150</v>
      </c>
    </row>
    <row r="19676" spans="1:3" x14ac:dyDescent="0.3">
      <c r="A19676" s="38" t="s">
        <v>251</v>
      </c>
      <c r="B19676" s="15">
        <v>284000</v>
      </c>
      <c r="C19676" s="15">
        <v>5143560</v>
      </c>
    </row>
    <row r="19677" spans="1:3" x14ac:dyDescent="0.3">
      <c r="A19677" s="38" t="s">
        <v>254</v>
      </c>
      <c r="B19677" s="15">
        <v>171750</v>
      </c>
      <c r="C19677" s="15">
        <v>2899400</v>
      </c>
    </row>
    <row r="19678" spans="1:3" x14ac:dyDescent="0.3">
      <c r="A19678" s="38" t="s">
        <v>257</v>
      </c>
      <c r="B19678" s="15">
        <v>156250</v>
      </c>
      <c r="C19678" s="15">
        <v>4091800</v>
      </c>
    </row>
    <row r="19679" spans="1:3" x14ac:dyDescent="0.3">
      <c r="A19679" s="38" t="s">
        <v>252</v>
      </c>
      <c r="B19679" s="15">
        <v>155235</v>
      </c>
      <c r="C19679" s="15">
        <v>3699033</v>
      </c>
    </row>
    <row r="19680" spans="1:3" x14ac:dyDescent="0.3">
      <c r="A19680" s="38" t="s">
        <v>255</v>
      </c>
      <c r="B19680" s="15">
        <v>172725</v>
      </c>
      <c r="C19680" s="15">
        <v>4750595</v>
      </c>
    </row>
    <row r="19681" spans="1:3" x14ac:dyDescent="0.3">
      <c r="A19681" s="38" t="s">
        <v>258</v>
      </c>
      <c r="B19681" s="15">
        <v>196750</v>
      </c>
      <c r="C19681" s="15">
        <v>5103058</v>
      </c>
    </row>
    <row r="19682" spans="1:3" x14ac:dyDescent="0.3">
      <c r="A19682" s="38" t="s">
        <v>260</v>
      </c>
      <c r="B19682" s="15">
        <v>313000</v>
      </c>
      <c r="C19682" s="15">
        <v>6012817</v>
      </c>
    </row>
    <row r="19683" spans="1:3" x14ac:dyDescent="0.3">
      <c r="A19683" s="38" t="s">
        <v>262</v>
      </c>
      <c r="B19683" s="15">
        <v>170000</v>
      </c>
      <c r="C19683" s="15">
        <v>4326450</v>
      </c>
    </row>
    <row r="19684" spans="1:3" x14ac:dyDescent="0.3">
      <c r="A19684" s="38" t="s">
        <v>263</v>
      </c>
      <c r="B19684" s="15">
        <v>174239</v>
      </c>
      <c r="C19684" s="15">
        <v>3262027</v>
      </c>
    </row>
    <row r="19685" spans="1:3" x14ac:dyDescent="0.3">
      <c r="A19685" s="35" t="s">
        <v>265</v>
      </c>
      <c r="B19685" s="15"/>
      <c r="C19685" s="15"/>
    </row>
    <row r="19686" spans="1:3" x14ac:dyDescent="0.3">
      <c r="A19686" s="38" t="s">
        <v>245</v>
      </c>
      <c r="B19686" s="15">
        <v>172500</v>
      </c>
      <c r="C19686" s="15">
        <v>2023700</v>
      </c>
    </row>
    <row r="19687" spans="1:3" x14ac:dyDescent="0.3">
      <c r="A19687" s="38" t="s">
        <v>247</v>
      </c>
      <c r="B19687" s="15">
        <v>374250</v>
      </c>
      <c r="C19687" s="15">
        <v>4084200</v>
      </c>
    </row>
    <row r="19688" spans="1:3" x14ac:dyDescent="0.3">
      <c r="A19688" s="38" t="s">
        <v>249</v>
      </c>
      <c r="B19688" s="15">
        <v>174000</v>
      </c>
      <c r="C19688" s="15">
        <v>5060788</v>
      </c>
    </row>
    <row r="19689" spans="1:3" x14ac:dyDescent="0.3">
      <c r="A19689" s="38" t="s">
        <v>251</v>
      </c>
      <c r="B19689" s="15">
        <v>188000</v>
      </c>
      <c r="C19689" s="15">
        <v>2315250</v>
      </c>
    </row>
    <row r="19690" spans="1:3" x14ac:dyDescent="0.3">
      <c r="A19690" s="38" t="s">
        <v>254</v>
      </c>
      <c r="B19690" s="15">
        <v>394943</v>
      </c>
      <c r="C19690" s="15">
        <v>4043992</v>
      </c>
    </row>
    <row r="19691" spans="1:3" x14ac:dyDescent="0.3">
      <c r="A19691" s="38" t="s">
        <v>257</v>
      </c>
      <c r="B19691" s="15">
        <v>223000</v>
      </c>
      <c r="C19691" s="15">
        <v>6728173</v>
      </c>
    </row>
    <row r="19692" spans="1:3" x14ac:dyDescent="0.3">
      <c r="A19692" s="38" t="s">
        <v>252</v>
      </c>
      <c r="B19692" s="15">
        <v>219189</v>
      </c>
      <c r="C19692" s="15">
        <v>5526877</v>
      </c>
    </row>
    <row r="19693" spans="1:3" x14ac:dyDescent="0.3">
      <c r="A19693" s="38" t="s">
        <v>255</v>
      </c>
      <c r="B19693" s="15">
        <v>194500</v>
      </c>
      <c r="C19693" s="15">
        <v>5327899</v>
      </c>
    </row>
    <row r="19694" spans="1:3" x14ac:dyDescent="0.3">
      <c r="A19694" s="38" t="s">
        <v>258</v>
      </c>
      <c r="B19694" s="15">
        <v>226600</v>
      </c>
      <c r="C19694" s="15">
        <v>7755200</v>
      </c>
    </row>
    <row r="19695" spans="1:3" x14ac:dyDescent="0.3">
      <c r="A19695" s="38" t="s">
        <v>260</v>
      </c>
      <c r="B19695" s="15">
        <v>198000</v>
      </c>
      <c r="C19695" s="15">
        <v>5416981</v>
      </c>
    </row>
    <row r="19696" spans="1:3" x14ac:dyDescent="0.3">
      <c r="A19696" s="38" t="s">
        <v>262</v>
      </c>
      <c r="B19696" s="15">
        <v>185000</v>
      </c>
      <c r="C19696" s="15">
        <v>946500</v>
      </c>
    </row>
    <row r="19697" spans="1:3" x14ac:dyDescent="0.3">
      <c r="A19697" s="38" t="s">
        <v>263</v>
      </c>
      <c r="B19697" s="15">
        <v>202000</v>
      </c>
      <c r="C19697" s="15">
        <v>2533000</v>
      </c>
    </row>
    <row r="19698" spans="1:3" x14ac:dyDescent="0.3">
      <c r="A19698" s="35" t="s">
        <v>244</v>
      </c>
      <c r="B19698" s="15"/>
      <c r="C19698" s="15"/>
    </row>
    <row r="19699" spans="1:3" x14ac:dyDescent="0.3">
      <c r="A19699" s="38" t="s">
        <v>245</v>
      </c>
      <c r="B19699" s="15">
        <v>241950</v>
      </c>
      <c r="C19699" s="15">
        <v>2476900</v>
      </c>
    </row>
    <row r="19700" spans="1:3" x14ac:dyDescent="0.3">
      <c r="A19700" s="38" t="s">
        <v>247</v>
      </c>
      <c r="B19700" s="15">
        <v>220000</v>
      </c>
      <c r="C19700" s="15">
        <v>2491400</v>
      </c>
    </row>
    <row r="19701" spans="1:3" x14ac:dyDescent="0.3">
      <c r="A19701" s="38" t="s">
        <v>249</v>
      </c>
      <c r="B19701" s="15">
        <v>205000</v>
      </c>
      <c r="C19701" s="15">
        <v>4875300</v>
      </c>
    </row>
    <row r="19702" spans="1:3" x14ac:dyDescent="0.3">
      <c r="A19702" s="38" t="s">
        <v>251</v>
      </c>
      <c r="B19702" s="15">
        <v>375150</v>
      </c>
      <c r="C19702" s="15">
        <v>4293674</v>
      </c>
    </row>
    <row r="19703" spans="1:3" x14ac:dyDescent="0.3">
      <c r="A19703" s="38" t="s">
        <v>254</v>
      </c>
      <c r="B19703" s="15">
        <v>383950</v>
      </c>
      <c r="C19703" s="15">
        <v>5843374</v>
      </c>
    </row>
    <row r="19704" spans="1:3" x14ac:dyDescent="0.3">
      <c r="A19704" s="38" t="s">
        <v>257</v>
      </c>
      <c r="B19704" s="15">
        <v>241500</v>
      </c>
      <c r="C19704" s="15">
        <v>6920500</v>
      </c>
    </row>
    <row r="19705" spans="1:3" x14ac:dyDescent="0.3">
      <c r="A19705" s="38" t="s">
        <v>252</v>
      </c>
      <c r="B19705" s="15">
        <v>236500</v>
      </c>
      <c r="C19705" s="15">
        <v>5531380</v>
      </c>
    </row>
    <row r="19706" spans="1:3" x14ac:dyDescent="0.3">
      <c r="A19706" s="38" t="s">
        <v>255</v>
      </c>
      <c r="B19706" s="15">
        <v>257000</v>
      </c>
      <c r="C19706" s="15">
        <v>5355099</v>
      </c>
    </row>
    <row r="19707" spans="1:3" x14ac:dyDescent="0.3">
      <c r="A19707" s="38" t="s">
        <v>258</v>
      </c>
      <c r="B19707" s="15">
        <v>222500</v>
      </c>
      <c r="C19707" s="15">
        <v>6891100</v>
      </c>
    </row>
    <row r="19708" spans="1:3" x14ac:dyDescent="0.3">
      <c r="A19708" s="38" t="s">
        <v>260</v>
      </c>
      <c r="B19708" s="15">
        <v>238000</v>
      </c>
      <c r="C19708" s="15">
        <v>3107050</v>
      </c>
    </row>
    <row r="19709" spans="1:3" x14ac:dyDescent="0.3">
      <c r="A19709" s="38" t="s">
        <v>262</v>
      </c>
      <c r="B19709" s="15">
        <v>213500</v>
      </c>
      <c r="C19709" s="15">
        <v>2661300</v>
      </c>
    </row>
    <row r="19710" spans="1:3" x14ac:dyDescent="0.3">
      <c r="A19710" s="38" t="s">
        <v>263</v>
      </c>
      <c r="B19710" s="15">
        <v>242000</v>
      </c>
      <c r="C19710" s="15">
        <v>2731250</v>
      </c>
    </row>
    <row r="19711" spans="1:3" x14ac:dyDescent="0.3">
      <c r="A19711" s="35" t="s">
        <v>256</v>
      </c>
      <c r="B19711" s="15"/>
      <c r="C19711" s="15"/>
    </row>
    <row r="19712" spans="1:3" x14ac:dyDescent="0.3">
      <c r="A19712" s="38" t="s">
        <v>245</v>
      </c>
      <c r="B19712" s="15">
        <v>262025</v>
      </c>
      <c r="C19712" s="15">
        <v>2579650</v>
      </c>
    </row>
    <row r="19713" spans="1:3" x14ac:dyDescent="0.3">
      <c r="A19713" s="38" t="s">
        <v>247</v>
      </c>
      <c r="B19713" s="15">
        <v>240000</v>
      </c>
      <c r="C19713" s="15">
        <v>3592180</v>
      </c>
    </row>
    <row r="19714" spans="1:3" x14ac:dyDescent="0.3">
      <c r="A19714" s="38" t="s">
        <v>249</v>
      </c>
      <c r="B19714" s="15">
        <v>383000</v>
      </c>
      <c r="C19714" s="15">
        <v>3838666</v>
      </c>
    </row>
    <row r="19715" spans="1:3" x14ac:dyDescent="0.3">
      <c r="A19715" s="38" t="s">
        <v>251</v>
      </c>
      <c r="B19715" s="15">
        <v>245000</v>
      </c>
      <c r="C19715" s="15">
        <v>4236750</v>
      </c>
    </row>
    <row r="19716" spans="1:3" x14ac:dyDescent="0.3">
      <c r="A19716" s="38" t="s">
        <v>254</v>
      </c>
      <c r="B19716" s="15">
        <v>230000</v>
      </c>
      <c r="C19716" s="15">
        <v>5098886</v>
      </c>
    </row>
    <row r="19717" spans="1:3" x14ac:dyDescent="0.3">
      <c r="A19717" s="38" t="s">
        <v>257</v>
      </c>
      <c r="B19717" s="15">
        <v>237000</v>
      </c>
      <c r="C19717" s="15">
        <v>4478196</v>
      </c>
    </row>
    <row r="19718" spans="1:3" x14ac:dyDescent="0.3">
      <c r="A19718" s="38" t="s">
        <v>252</v>
      </c>
      <c r="B19718" s="15">
        <v>264950</v>
      </c>
      <c r="C19718" s="15">
        <v>5056760</v>
      </c>
    </row>
    <row r="19719" spans="1:3" x14ac:dyDescent="0.3">
      <c r="A19719" s="38" t="s">
        <v>255</v>
      </c>
      <c r="B19719" s="15">
        <v>225000</v>
      </c>
      <c r="C19719" s="15">
        <v>3189294</v>
      </c>
    </row>
    <row r="19720" spans="1:3" x14ac:dyDescent="0.3">
      <c r="A19720" s="38" t="s">
        <v>258</v>
      </c>
      <c r="B19720" s="15">
        <v>264900</v>
      </c>
      <c r="C19720" s="15">
        <v>2801688</v>
      </c>
    </row>
    <row r="19721" spans="1:3" x14ac:dyDescent="0.3">
      <c r="A19721" s="38" t="s">
        <v>260</v>
      </c>
      <c r="B19721" s="15">
        <v>264925</v>
      </c>
      <c r="C19721" s="15">
        <v>4547193</v>
      </c>
    </row>
    <row r="19722" spans="1:3" x14ac:dyDescent="0.3">
      <c r="A19722" s="38" t="s">
        <v>262</v>
      </c>
      <c r="B19722" s="15">
        <v>240000</v>
      </c>
      <c r="C19722" s="15">
        <v>4479800</v>
      </c>
    </row>
    <row r="19723" spans="1:3" x14ac:dyDescent="0.3">
      <c r="A19723" s="38" t="s">
        <v>263</v>
      </c>
      <c r="B19723" s="15">
        <v>219500</v>
      </c>
      <c r="C19723" s="15">
        <v>2153900</v>
      </c>
    </row>
    <row r="19724" spans="1:3" x14ac:dyDescent="0.3">
      <c r="A19724" s="35" t="s">
        <v>261</v>
      </c>
      <c r="B19724" s="15"/>
      <c r="C19724" s="15"/>
    </row>
    <row r="19725" spans="1:3" x14ac:dyDescent="0.3">
      <c r="A19725" s="38" t="s">
        <v>245</v>
      </c>
      <c r="B19725" s="15">
        <v>223500</v>
      </c>
      <c r="C19725" s="15">
        <v>2664600</v>
      </c>
    </row>
    <row r="19726" spans="1:3" x14ac:dyDescent="0.3">
      <c r="A19726" s="38" t="s">
        <v>247</v>
      </c>
      <c r="B19726" s="15">
        <v>246500</v>
      </c>
      <c r="C19726" s="15">
        <v>2187540</v>
      </c>
    </row>
    <row r="19727" spans="1:3" x14ac:dyDescent="0.3">
      <c r="A19727" s="38" t="s">
        <v>249</v>
      </c>
      <c r="B19727" s="15">
        <v>222500</v>
      </c>
      <c r="C19727" s="15">
        <v>3750830</v>
      </c>
    </row>
    <row r="19728" spans="1:3" x14ac:dyDescent="0.3">
      <c r="A19728" s="38" t="s">
        <v>251</v>
      </c>
      <c r="B19728" s="15">
        <v>245669</v>
      </c>
      <c r="C19728" s="15">
        <v>2398737</v>
      </c>
    </row>
    <row r="19729" spans="1:3" x14ac:dyDescent="0.3">
      <c r="A19729" s="38" t="s">
        <v>254</v>
      </c>
      <c r="B19729" s="15">
        <v>197500</v>
      </c>
      <c r="C19729" s="15">
        <v>3146200</v>
      </c>
    </row>
    <row r="19730" spans="1:3" x14ac:dyDescent="0.3">
      <c r="A19730" s="38" t="s">
        <v>257</v>
      </c>
      <c r="B19730" s="15">
        <v>224987</v>
      </c>
      <c r="C19730" s="15">
        <v>2060874</v>
      </c>
    </row>
    <row r="19731" spans="1:3" x14ac:dyDescent="0.3">
      <c r="A19731" s="38" t="s">
        <v>252</v>
      </c>
      <c r="B19731" s="15">
        <v>227975</v>
      </c>
      <c r="C19731" s="15">
        <v>3974585</v>
      </c>
    </row>
    <row r="19732" spans="1:3" x14ac:dyDescent="0.3">
      <c r="A19732" s="38" t="s">
        <v>255</v>
      </c>
      <c r="B19732" s="15">
        <v>185000</v>
      </c>
      <c r="C19732" s="15">
        <v>2593098</v>
      </c>
    </row>
    <row r="19733" spans="1:3" x14ac:dyDescent="0.3">
      <c r="A19733" s="38" t="s">
        <v>258</v>
      </c>
      <c r="B19733" s="15">
        <v>211000</v>
      </c>
      <c r="C19733" s="15">
        <v>3437900</v>
      </c>
    </row>
    <row r="19734" spans="1:3" x14ac:dyDescent="0.3">
      <c r="A19734" s="38" t="s">
        <v>260</v>
      </c>
      <c r="B19734" s="15">
        <v>442000</v>
      </c>
      <c r="C19734" s="15">
        <v>2984500</v>
      </c>
    </row>
    <row r="19735" spans="1:3" x14ac:dyDescent="0.3">
      <c r="A19735" s="38" t="s">
        <v>262</v>
      </c>
      <c r="B19735" s="15">
        <v>196250</v>
      </c>
      <c r="C19735" s="15">
        <v>1018500</v>
      </c>
    </row>
    <row r="19736" spans="1:3" x14ac:dyDescent="0.3">
      <c r="A19736" s="38" t="s">
        <v>263</v>
      </c>
      <c r="B19736" s="15">
        <v>240000</v>
      </c>
      <c r="C19736" s="15">
        <v>1175500</v>
      </c>
    </row>
    <row r="19737" spans="1:3" x14ac:dyDescent="0.3">
      <c r="A19737" s="35" t="s">
        <v>264</v>
      </c>
      <c r="B19737" s="15"/>
      <c r="C19737" s="15"/>
    </row>
    <row r="19738" spans="1:3" x14ac:dyDescent="0.3">
      <c r="A19738" s="38" t="s">
        <v>245</v>
      </c>
      <c r="B19738" s="15">
        <v>231900</v>
      </c>
      <c r="C19738" s="15">
        <v>1616650</v>
      </c>
    </row>
    <row r="19739" spans="1:3" x14ac:dyDescent="0.3">
      <c r="A19739" s="38" t="s">
        <v>247</v>
      </c>
      <c r="B19739" s="15">
        <v>175250</v>
      </c>
      <c r="C19739" s="15">
        <v>1760388</v>
      </c>
    </row>
    <row r="19740" spans="1:3" x14ac:dyDescent="0.3">
      <c r="A19740" s="38" t="s">
        <v>249</v>
      </c>
      <c r="B19740" s="15">
        <v>220000</v>
      </c>
      <c r="C19740" s="15">
        <v>3701350</v>
      </c>
    </row>
    <row r="19741" spans="1:3" x14ac:dyDescent="0.3">
      <c r="A19741" s="38" t="s">
        <v>251</v>
      </c>
      <c r="B19741" s="15">
        <v>221500</v>
      </c>
      <c r="C19741" s="15">
        <v>2416300</v>
      </c>
    </row>
    <row r="19742" spans="1:3" x14ac:dyDescent="0.3">
      <c r="A19742" s="38" t="s">
        <v>254</v>
      </c>
      <c r="B19742" s="15">
        <v>218750</v>
      </c>
      <c r="C19742" s="15">
        <v>4446449</v>
      </c>
    </row>
    <row r="19743" spans="1:3" x14ac:dyDescent="0.3">
      <c r="A19743" s="38" t="s">
        <v>257</v>
      </c>
      <c r="B19743" s="15">
        <v>214900</v>
      </c>
      <c r="C19743" s="15">
        <v>3202150</v>
      </c>
    </row>
    <row r="19744" spans="1:3" x14ac:dyDescent="0.3">
      <c r="A19744" s="38" t="s">
        <v>252</v>
      </c>
      <c r="B19744" s="15">
        <v>208000</v>
      </c>
      <c r="C19744" s="15">
        <v>4376900</v>
      </c>
    </row>
    <row r="19745" spans="1:3" x14ac:dyDescent="0.3">
      <c r="A19745" s="38" t="s">
        <v>255</v>
      </c>
      <c r="B19745" s="15">
        <v>179000</v>
      </c>
      <c r="C19745" s="15">
        <v>3356150</v>
      </c>
    </row>
    <row r="19746" spans="1:3" x14ac:dyDescent="0.3">
      <c r="A19746" s="38" t="s">
        <v>258</v>
      </c>
      <c r="B19746" s="15">
        <v>218750</v>
      </c>
      <c r="C19746" s="15">
        <v>3045020</v>
      </c>
    </row>
    <row r="19747" spans="1:3" x14ac:dyDescent="0.3">
      <c r="A19747" s="38" t="s">
        <v>260</v>
      </c>
      <c r="B19747" s="15">
        <v>200000</v>
      </c>
      <c r="C19747" s="15">
        <v>3019888</v>
      </c>
    </row>
    <row r="19748" spans="1:3" x14ac:dyDescent="0.3">
      <c r="A19748" s="38" t="s">
        <v>262</v>
      </c>
      <c r="B19748" s="15">
        <v>185475</v>
      </c>
      <c r="C19748" s="15">
        <v>3348600</v>
      </c>
    </row>
    <row r="19749" spans="1:3" x14ac:dyDescent="0.3">
      <c r="A19749" s="38" t="s">
        <v>263</v>
      </c>
      <c r="B19749" s="15">
        <v>199900</v>
      </c>
      <c r="C19749" s="15">
        <v>2786940</v>
      </c>
    </row>
    <row r="19750" spans="1:3" x14ac:dyDescent="0.3">
      <c r="A19750" s="35" t="s">
        <v>266</v>
      </c>
      <c r="B19750" s="15"/>
      <c r="C19750" s="15"/>
    </row>
    <row r="19751" spans="1:3" x14ac:dyDescent="0.3">
      <c r="A19751" s="38" t="s">
        <v>245</v>
      </c>
      <c r="B19751" s="15">
        <v>218000</v>
      </c>
      <c r="C19751" s="15">
        <v>1700900</v>
      </c>
    </row>
    <row r="19752" spans="1:3" x14ac:dyDescent="0.3">
      <c r="A19752" s="38" t="s">
        <v>247</v>
      </c>
      <c r="B19752" s="15">
        <v>221000</v>
      </c>
      <c r="C19752" s="15">
        <v>1771850</v>
      </c>
    </row>
    <row r="19753" spans="1:3" x14ac:dyDescent="0.3">
      <c r="A19753" s="38" t="s">
        <v>249</v>
      </c>
      <c r="B19753" s="15">
        <v>198700</v>
      </c>
      <c r="C19753" s="15">
        <v>2800150</v>
      </c>
    </row>
    <row r="19754" spans="1:3" x14ac:dyDescent="0.3">
      <c r="A19754" s="38" t="s">
        <v>251</v>
      </c>
      <c r="B19754" s="15">
        <v>187500</v>
      </c>
      <c r="C19754" s="15">
        <v>3502498</v>
      </c>
    </row>
    <row r="19755" spans="1:3" x14ac:dyDescent="0.3">
      <c r="A19755" s="38" t="s">
        <v>254</v>
      </c>
      <c r="B19755" s="15">
        <v>210000</v>
      </c>
      <c r="C19755" s="15">
        <v>2003950</v>
      </c>
    </row>
    <row r="19756" spans="1:3" x14ac:dyDescent="0.3">
      <c r="A19756" s="38" t="s">
        <v>257</v>
      </c>
      <c r="B19756" s="15">
        <v>220000</v>
      </c>
      <c r="C19756" s="15">
        <v>3799849</v>
      </c>
    </row>
    <row r="19757" spans="1:3" x14ac:dyDescent="0.3">
      <c r="A19757" s="38" t="s">
        <v>252</v>
      </c>
      <c r="B19757" s="15">
        <v>180450</v>
      </c>
      <c r="C19757" s="15">
        <v>2538204</v>
      </c>
    </row>
    <row r="19758" spans="1:3" x14ac:dyDescent="0.3">
      <c r="A19758" s="38" t="s">
        <v>255</v>
      </c>
      <c r="B19758" s="15">
        <v>206000</v>
      </c>
      <c r="C19758" s="15">
        <v>1103500</v>
      </c>
    </row>
    <row r="19759" spans="1:3" x14ac:dyDescent="0.3">
      <c r="A19759" s="38" t="s">
        <v>258</v>
      </c>
      <c r="B19759" s="15">
        <v>180000</v>
      </c>
      <c r="C19759" s="15">
        <v>2807000</v>
      </c>
    </row>
    <row r="19760" spans="1:3" x14ac:dyDescent="0.3">
      <c r="A19760" s="38" t="s">
        <v>260</v>
      </c>
      <c r="B19760" s="15">
        <v>146450</v>
      </c>
      <c r="C19760" s="15">
        <v>751750</v>
      </c>
    </row>
    <row r="19761" spans="1:3" x14ac:dyDescent="0.3">
      <c r="A19761" s="38" t="s">
        <v>262</v>
      </c>
      <c r="B19761" s="15">
        <v>150950</v>
      </c>
      <c r="C19761" s="15">
        <v>1227350</v>
      </c>
    </row>
    <row r="19762" spans="1:3" x14ac:dyDescent="0.3">
      <c r="A19762" s="38" t="s">
        <v>263</v>
      </c>
      <c r="B19762" s="15">
        <v>219000</v>
      </c>
      <c r="C19762" s="15">
        <v>3293350</v>
      </c>
    </row>
    <row r="19763" spans="1:3" x14ac:dyDescent="0.3">
      <c r="A19763" s="35" t="s">
        <v>267</v>
      </c>
      <c r="B19763" s="15"/>
      <c r="C19763" s="15"/>
    </row>
    <row r="19764" spans="1:3" x14ac:dyDescent="0.3">
      <c r="A19764" s="38" t="s">
        <v>245</v>
      </c>
      <c r="B19764" s="15">
        <v>166750</v>
      </c>
      <c r="C19764" s="15">
        <v>1047000</v>
      </c>
    </row>
    <row r="19765" spans="1:3" x14ac:dyDescent="0.3">
      <c r="A19765" s="38" t="s">
        <v>247</v>
      </c>
      <c r="B19765" s="15">
        <v>152000</v>
      </c>
      <c r="C19765" s="15">
        <v>1815660</v>
      </c>
    </row>
    <row r="19766" spans="1:3" x14ac:dyDescent="0.3">
      <c r="A19766" s="38" t="s">
        <v>249</v>
      </c>
      <c r="B19766" s="15">
        <v>159500</v>
      </c>
      <c r="C19766" s="15">
        <v>1754500</v>
      </c>
    </row>
    <row r="19767" spans="1:3" x14ac:dyDescent="0.3">
      <c r="A19767" s="38" t="s">
        <v>251</v>
      </c>
      <c r="B19767" s="15">
        <v>194500</v>
      </c>
      <c r="C19767" s="15">
        <v>2029060</v>
      </c>
    </row>
    <row r="19768" spans="1:3" x14ac:dyDescent="0.3">
      <c r="A19768" s="38" t="s">
        <v>254</v>
      </c>
      <c r="B19768" s="15">
        <v>175000</v>
      </c>
      <c r="C19768" s="15">
        <v>2115728</v>
      </c>
    </row>
    <row r="19769" spans="1:3" x14ac:dyDescent="0.3">
      <c r="A19769" s="38" t="s">
        <v>257</v>
      </c>
      <c r="B19769" s="15">
        <v>151230</v>
      </c>
      <c r="C19769" s="15">
        <v>2332307</v>
      </c>
    </row>
    <row r="19770" spans="1:3" x14ac:dyDescent="0.3">
      <c r="A19770" s="38" t="s">
        <v>252</v>
      </c>
      <c r="B19770" s="15">
        <v>205000</v>
      </c>
      <c r="C19770" s="15">
        <v>2667454</v>
      </c>
    </row>
    <row r="19771" spans="1:3" x14ac:dyDescent="0.3">
      <c r="A19771" s="38" t="s">
        <v>255</v>
      </c>
      <c r="B19771" s="15">
        <v>337500</v>
      </c>
      <c r="C19771" s="15">
        <v>2515249</v>
      </c>
    </row>
    <row r="19772" spans="1:3" x14ac:dyDescent="0.3">
      <c r="A19772" s="38" t="s">
        <v>258</v>
      </c>
      <c r="B19772" s="15">
        <v>258500</v>
      </c>
      <c r="C19772" s="15">
        <v>2718599</v>
      </c>
    </row>
    <row r="19773" spans="1:3" x14ac:dyDescent="0.3">
      <c r="A19773" s="38" t="s">
        <v>260</v>
      </c>
      <c r="B19773" s="15">
        <v>179925</v>
      </c>
      <c r="C19773" s="15">
        <v>3959109</v>
      </c>
    </row>
    <row r="19774" spans="1:3" x14ac:dyDescent="0.3">
      <c r="A19774" s="38" t="s">
        <v>262</v>
      </c>
      <c r="B19774" s="15">
        <v>210000</v>
      </c>
      <c r="C19774" s="15">
        <v>1393450</v>
      </c>
    </row>
    <row r="19775" spans="1:3" x14ac:dyDescent="0.3">
      <c r="A19775" s="38" t="s">
        <v>263</v>
      </c>
      <c r="B19775" s="15">
        <v>265000</v>
      </c>
      <c r="C19775" s="15">
        <v>1889500</v>
      </c>
    </row>
    <row r="19776" spans="1:3" x14ac:dyDescent="0.3">
      <c r="A19776" s="35" t="s">
        <v>268</v>
      </c>
      <c r="B19776" s="15"/>
      <c r="C19776" s="15"/>
    </row>
    <row r="19777" spans="1:3" x14ac:dyDescent="0.3">
      <c r="A19777" s="38" t="s">
        <v>245</v>
      </c>
      <c r="B19777" s="15">
        <v>127000</v>
      </c>
      <c r="C19777" s="15">
        <v>1381900</v>
      </c>
    </row>
    <row r="19778" spans="1:3" x14ac:dyDescent="0.3">
      <c r="A19778" s="38" t="s">
        <v>247</v>
      </c>
      <c r="B19778" s="15">
        <v>120500</v>
      </c>
      <c r="C19778" s="15">
        <v>1349300</v>
      </c>
    </row>
    <row r="19779" spans="1:3" x14ac:dyDescent="0.3">
      <c r="A19779" s="38" t="s">
        <v>249</v>
      </c>
      <c r="B19779" s="15">
        <v>142000</v>
      </c>
      <c r="C19779" s="15">
        <v>1284250</v>
      </c>
    </row>
    <row r="19780" spans="1:3" x14ac:dyDescent="0.3">
      <c r="A19780" s="38" t="s">
        <v>251</v>
      </c>
      <c r="B19780" s="15">
        <v>123500</v>
      </c>
      <c r="C19780" s="15">
        <v>1702647</v>
      </c>
    </row>
    <row r="19781" spans="1:3" x14ac:dyDescent="0.3">
      <c r="A19781" s="38" t="s">
        <v>254</v>
      </c>
      <c r="B19781" s="15">
        <v>165000</v>
      </c>
      <c r="C19781" s="15">
        <v>3044849</v>
      </c>
    </row>
    <row r="19782" spans="1:3" x14ac:dyDescent="0.3">
      <c r="A19782" s="38" t="s">
        <v>257</v>
      </c>
      <c r="B19782" s="15">
        <v>167500</v>
      </c>
      <c r="C19782" s="15">
        <v>1850099</v>
      </c>
    </row>
    <row r="19783" spans="1:3" x14ac:dyDescent="0.3">
      <c r="A19783" s="38" t="s">
        <v>252</v>
      </c>
      <c r="B19783" s="15">
        <v>169282</v>
      </c>
      <c r="C19783" s="15">
        <v>3010463</v>
      </c>
    </row>
    <row r="19784" spans="1:3" x14ac:dyDescent="0.3">
      <c r="A19784" s="38" t="s">
        <v>255</v>
      </c>
      <c r="B19784" s="15">
        <v>189000</v>
      </c>
      <c r="C19784" s="15">
        <v>2500300</v>
      </c>
    </row>
    <row r="19785" spans="1:3" x14ac:dyDescent="0.3">
      <c r="A19785" s="38" t="s">
        <v>258</v>
      </c>
      <c r="B19785" s="15">
        <v>186325</v>
      </c>
      <c r="C19785" s="15">
        <v>2989900</v>
      </c>
    </row>
    <row r="19786" spans="1:3" x14ac:dyDescent="0.3">
      <c r="A19786" s="38" t="s">
        <v>260</v>
      </c>
      <c r="B19786" s="15">
        <v>152000</v>
      </c>
      <c r="C19786" s="15">
        <v>1998450</v>
      </c>
    </row>
    <row r="19787" spans="1:3" x14ac:dyDescent="0.3">
      <c r="A19787" s="38" t="s">
        <v>262</v>
      </c>
      <c r="B19787" s="15">
        <v>184200</v>
      </c>
      <c r="C19787" s="15">
        <v>2669700</v>
      </c>
    </row>
    <row r="19788" spans="1:3" x14ac:dyDescent="0.3">
      <c r="A19788" s="38" t="s">
        <v>263</v>
      </c>
      <c r="B19788" s="15">
        <v>153750</v>
      </c>
      <c r="C19788" s="15">
        <v>2071625</v>
      </c>
    </row>
    <row r="19789" spans="1:3" x14ac:dyDescent="0.3">
      <c r="A19789" s="35" t="s">
        <v>269</v>
      </c>
      <c r="B19789" s="15"/>
      <c r="C19789" s="15"/>
    </row>
    <row r="19790" spans="1:3" x14ac:dyDescent="0.3">
      <c r="A19790" s="38" t="s">
        <v>245</v>
      </c>
      <c r="B19790" s="15">
        <v>193250</v>
      </c>
      <c r="C19790" s="15">
        <v>1342450</v>
      </c>
    </row>
    <row r="19791" spans="1:3" x14ac:dyDescent="0.3">
      <c r="A19791" s="38" t="s">
        <v>247</v>
      </c>
      <c r="B19791" s="15">
        <v>197750</v>
      </c>
      <c r="C19791" s="15">
        <v>1796749</v>
      </c>
    </row>
    <row r="19792" spans="1:3" x14ac:dyDescent="0.3">
      <c r="A19792" s="38" t="s">
        <v>249</v>
      </c>
      <c r="B19792" s="15">
        <v>175000</v>
      </c>
      <c r="C19792" s="15">
        <v>2860657</v>
      </c>
    </row>
    <row r="19793" spans="1:3" x14ac:dyDescent="0.3">
      <c r="A19793" s="38" t="s">
        <v>251</v>
      </c>
      <c r="B19793" s="15">
        <v>202950</v>
      </c>
      <c r="C19793" s="15">
        <v>4010038</v>
      </c>
    </row>
    <row r="19794" spans="1:3" x14ac:dyDescent="0.3">
      <c r="A19794" s="38" t="s">
        <v>254</v>
      </c>
      <c r="B19794" s="15">
        <v>316621</v>
      </c>
      <c r="C19794" s="15">
        <v>2602763</v>
      </c>
    </row>
    <row r="19795" spans="1:3" x14ac:dyDescent="0.3">
      <c r="A19795" s="38" t="s">
        <v>257</v>
      </c>
      <c r="B19795" s="15">
        <v>355150</v>
      </c>
      <c r="C19795" s="15">
        <v>3177149</v>
      </c>
    </row>
    <row r="19796" spans="1:3" x14ac:dyDescent="0.3">
      <c r="A19796" s="38" t="s">
        <v>252</v>
      </c>
      <c r="B19796" s="15">
        <v>357875</v>
      </c>
      <c r="C19796" s="15">
        <v>3906942</v>
      </c>
    </row>
    <row r="19797" spans="1:3" x14ac:dyDescent="0.3">
      <c r="A19797" s="38" t="s">
        <v>255</v>
      </c>
      <c r="B19797" s="15">
        <v>360000</v>
      </c>
      <c r="C19797" s="15">
        <v>2846549</v>
      </c>
    </row>
    <row r="19798" spans="1:3" x14ac:dyDescent="0.3">
      <c r="A19798" s="38" t="s">
        <v>258</v>
      </c>
      <c r="B19798" s="15">
        <v>171850</v>
      </c>
      <c r="C19798" s="15">
        <v>2813550</v>
      </c>
    </row>
    <row r="19799" spans="1:3" x14ac:dyDescent="0.3">
      <c r="A19799" s="38" t="s">
        <v>260</v>
      </c>
      <c r="B19799" s="15">
        <v>386000</v>
      </c>
      <c r="C19799" s="15">
        <v>3315969</v>
      </c>
    </row>
    <row r="19800" spans="1:3" x14ac:dyDescent="0.3">
      <c r="A19800" s="38" t="s">
        <v>262</v>
      </c>
      <c r="B19800" s="15">
        <v>344000</v>
      </c>
      <c r="C19800" s="15">
        <v>2195950</v>
      </c>
    </row>
    <row r="19801" spans="1:3" x14ac:dyDescent="0.3">
      <c r="A19801" s="38" t="s">
        <v>263</v>
      </c>
      <c r="B19801" s="15">
        <v>332950</v>
      </c>
      <c r="C19801" s="15">
        <v>2022155</v>
      </c>
    </row>
    <row r="19802" spans="1:3" x14ac:dyDescent="0.3">
      <c r="A19802" s="35" t="s">
        <v>270</v>
      </c>
      <c r="B19802" s="15"/>
      <c r="C19802" s="15"/>
    </row>
    <row r="19803" spans="1:3" x14ac:dyDescent="0.3">
      <c r="A19803" s="38" t="s">
        <v>245</v>
      </c>
      <c r="B19803" s="15">
        <v>392425</v>
      </c>
      <c r="C19803" s="15">
        <v>1982963</v>
      </c>
    </row>
    <row r="19804" spans="1:3" x14ac:dyDescent="0.3">
      <c r="A19804" s="38" t="s">
        <v>247</v>
      </c>
      <c r="B19804" s="15">
        <v>323950</v>
      </c>
      <c r="C19804" s="15">
        <v>1837142</v>
      </c>
    </row>
    <row r="19805" spans="1:3" x14ac:dyDescent="0.3">
      <c r="A19805" s="38" t="s">
        <v>249</v>
      </c>
      <c r="B19805" s="15">
        <v>209900</v>
      </c>
      <c r="C19805" s="15">
        <v>2006335</v>
      </c>
    </row>
    <row r="19806" spans="1:3" x14ac:dyDescent="0.3">
      <c r="A19806" s="38" t="s">
        <v>251</v>
      </c>
      <c r="B19806" s="15">
        <v>112000</v>
      </c>
      <c r="C19806" s="15">
        <v>1657167</v>
      </c>
    </row>
    <row r="19807" spans="1:3" x14ac:dyDescent="0.3">
      <c r="A19807" s="38" t="s">
        <v>254</v>
      </c>
      <c r="B19807" s="15">
        <v>482000</v>
      </c>
      <c r="C19807" s="15">
        <v>4945075</v>
      </c>
    </row>
    <row r="19808" spans="1:3" x14ac:dyDescent="0.3">
      <c r="A19808" s="38" t="s">
        <v>257</v>
      </c>
      <c r="B19808" s="15">
        <v>410475</v>
      </c>
      <c r="C19808" s="15">
        <v>3047201</v>
      </c>
    </row>
    <row r="19809" spans="1:3" x14ac:dyDescent="0.3">
      <c r="A19809" s="38" t="s">
        <v>252</v>
      </c>
      <c r="B19809" s="15">
        <v>168000</v>
      </c>
      <c r="C19809" s="15">
        <v>2280300</v>
      </c>
    </row>
    <row r="19810" spans="1:3" x14ac:dyDescent="0.3">
      <c r="A19810" s="38" t="s">
        <v>255</v>
      </c>
      <c r="B19810" s="15">
        <v>159000</v>
      </c>
      <c r="C19810" s="15">
        <v>3311300</v>
      </c>
    </row>
    <row r="19811" spans="1:3" x14ac:dyDescent="0.3">
      <c r="A19811" s="38" t="s">
        <v>258</v>
      </c>
      <c r="B19811" s="15">
        <v>165138</v>
      </c>
      <c r="C19811" s="15">
        <v>4334836</v>
      </c>
    </row>
    <row r="19812" spans="1:3" x14ac:dyDescent="0.3">
      <c r="A19812" s="38" t="s">
        <v>260</v>
      </c>
      <c r="B19812" s="15">
        <v>144750</v>
      </c>
      <c r="C19812" s="15">
        <v>3030050</v>
      </c>
    </row>
    <row r="19813" spans="1:3" x14ac:dyDescent="0.3">
      <c r="A19813" s="38" t="s">
        <v>262</v>
      </c>
      <c r="B19813" s="15">
        <v>174000</v>
      </c>
      <c r="C19813" s="15">
        <v>2769050</v>
      </c>
    </row>
    <row r="19814" spans="1:3" x14ac:dyDescent="0.3">
      <c r="A19814" s="38" t="s">
        <v>263</v>
      </c>
      <c r="B19814" s="15">
        <v>173400</v>
      </c>
      <c r="C19814" s="15">
        <v>2692075</v>
      </c>
    </row>
    <row r="19815" spans="1:3" x14ac:dyDescent="0.3">
      <c r="A19815" s="35" t="s">
        <v>271</v>
      </c>
      <c r="B19815" s="15"/>
      <c r="C19815" s="15"/>
    </row>
    <row r="19816" spans="1:3" x14ac:dyDescent="0.3">
      <c r="A19816" s="38" t="s">
        <v>245</v>
      </c>
      <c r="B19816" s="15">
        <v>379850</v>
      </c>
      <c r="C19816" s="15">
        <v>2335100</v>
      </c>
    </row>
    <row r="19817" spans="1:3" x14ac:dyDescent="0.3">
      <c r="A19817" s="38" t="s">
        <v>247</v>
      </c>
      <c r="B19817" s="15">
        <v>192225</v>
      </c>
      <c r="C19817" s="15">
        <v>2909650</v>
      </c>
    </row>
    <row r="19818" spans="1:3" x14ac:dyDescent="0.3">
      <c r="A19818" s="38" t="s">
        <v>249</v>
      </c>
      <c r="B19818" s="15">
        <v>378000</v>
      </c>
      <c r="C19818" s="15">
        <v>5409999</v>
      </c>
    </row>
    <row r="19819" spans="1:3" x14ac:dyDescent="0.3">
      <c r="A19819" s="38" t="s">
        <v>251</v>
      </c>
      <c r="B19819" s="15">
        <v>202000</v>
      </c>
      <c r="C19819" s="15">
        <v>3630200</v>
      </c>
    </row>
    <row r="19820" spans="1:3" x14ac:dyDescent="0.3">
      <c r="A19820" s="38" t="s">
        <v>254</v>
      </c>
      <c r="B19820" s="15">
        <v>197500</v>
      </c>
      <c r="C19820" s="15">
        <v>3631716</v>
      </c>
    </row>
    <row r="19821" spans="1:3" x14ac:dyDescent="0.3">
      <c r="A19821" s="38" t="s">
        <v>257</v>
      </c>
      <c r="B19821" s="15">
        <v>220000</v>
      </c>
      <c r="C19821" s="15">
        <v>3668510</v>
      </c>
    </row>
    <row r="19822" spans="1:3" x14ac:dyDescent="0.3">
      <c r="A19822" s="38" t="s">
        <v>252</v>
      </c>
      <c r="B19822" s="15">
        <v>195000</v>
      </c>
      <c r="C19822" s="15">
        <v>5192000</v>
      </c>
    </row>
    <row r="19823" spans="1:3" x14ac:dyDescent="0.3">
      <c r="A19823" s="38" t="s">
        <v>255</v>
      </c>
      <c r="B19823" s="15">
        <v>195000</v>
      </c>
      <c r="C19823" s="15">
        <v>3364300</v>
      </c>
    </row>
    <row r="19824" spans="1:3" x14ac:dyDescent="0.3">
      <c r="A19824" s="38" t="s">
        <v>258</v>
      </c>
      <c r="B19824" s="15">
        <v>207000</v>
      </c>
      <c r="C19824" s="15">
        <v>5130204</v>
      </c>
    </row>
    <row r="19825" spans="1:3" x14ac:dyDescent="0.3">
      <c r="A19825" s="38" t="s">
        <v>260</v>
      </c>
      <c r="B19825" s="15">
        <v>173000</v>
      </c>
      <c r="C19825" s="15">
        <v>3421469</v>
      </c>
    </row>
    <row r="19826" spans="1:3" x14ac:dyDescent="0.3">
      <c r="A19826" s="38" t="s">
        <v>262</v>
      </c>
      <c r="B19826" s="15">
        <v>220000</v>
      </c>
      <c r="C19826" s="15">
        <v>2686500</v>
      </c>
    </row>
    <row r="19827" spans="1:3" x14ac:dyDescent="0.3">
      <c r="A19827" s="38" t="s">
        <v>263</v>
      </c>
      <c r="B19827" s="15">
        <v>237000</v>
      </c>
      <c r="C19827" s="15">
        <v>5759800</v>
      </c>
    </row>
    <row r="19828" spans="1:3" x14ac:dyDescent="0.3">
      <c r="A19828" s="35" t="s">
        <v>272</v>
      </c>
      <c r="B19828" s="15"/>
      <c r="C19828" s="15"/>
    </row>
    <row r="19829" spans="1:3" x14ac:dyDescent="0.3">
      <c r="A19829" s="38" t="s">
        <v>245</v>
      </c>
      <c r="B19829" s="15">
        <v>225000</v>
      </c>
      <c r="C19829" s="15">
        <v>3047500</v>
      </c>
    </row>
    <row r="19830" spans="1:3" x14ac:dyDescent="0.3">
      <c r="A19830" s="38" t="s">
        <v>247</v>
      </c>
      <c r="B19830" s="15">
        <v>206950</v>
      </c>
      <c r="C19830" s="15">
        <v>4343250</v>
      </c>
    </row>
    <row r="19831" spans="1:3" x14ac:dyDescent="0.3">
      <c r="A19831" s="38" t="s">
        <v>249</v>
      </c>
      <c r="B19831" s="15">
        <v>199900</v>
      </c>
      <c r="C19831" s="15">
        <v>3059813</v>
      </c>
    </row>
    <row r="19832" spans="1:3" x14ac:dyDescent="0.3">
      <c r="A19832" s="38" t="s">
        <v>251</v>
      </c>
      <c r="B19832" s="15">
        <v>202750</v>
      </c>
      <c r="C19832" s="15">
        <v>3191054</v>
      </c>
    </row>
    <row r="19833" spans="1:3" x14ac:dyDescent="0.3">
      <c r="A19833" s="38" t="s">
        <v>254</v>
      </c>
      <c r="B19833" s="15">
        <v>211000</v>
      </c>
      <c r="C19833" s="15">
        <v>4564292</v>
      </c>
    </row>
    <row r="19834" spans="1:3" x14ac:dyDescent="0.3">
      <c r="A19834" s="38" t="s">
        <v>257</v>
      </c>
      <c r="B19834" s="15">
        <v>493250</v>
      </c>
      <c r="C19834" s="15">
        <v>6419799</v>
      </c>
    </row>
    <row r="19835" spans="1:3" x14ac:dyDescent="0.3">
      <c r="A19835" s="38" t="s">
        <v>252</v>
      </c>
      <c r="B19835" s="15">
        <v>225000</v>
      </c>
      <c r="C19835" s="15">
        <v>6545600</v>
      </c>
    </row>
    <row r="19836" spans="1:3" x14ac:dyDescent="0.3">
      <c r="A19836" s="38" t="s">
        <v>255</v>
      </c>
      <c r="B19836" s="15">
        <v>210000</v>
      </c>
      <c r="C19836" s="15">
        <v>6135695</v>
      </c>
    </row>
    <row r="19837" spans="1:3" x14ac:dyDescent="0.3">
      <c r="A19837" s="38" t="s">
        <v>258</v>
      </c>
      <c r="B19837" s="15">
        <v>231000</v>
      </c>
      <c r="C19837" s="15">
        <v>6951800</v>
      </c>
    </row>
    <row r="19838" spans="1:3" x14ac:dyDescent="0.3">
      <c r="A19838" s="38" t="s">
        <v>260</v>
      </c>
      <c r="B19838" s="15">
        <v>210500</v>
      </c>
      <c r="C19838" s="15">
        <v>4914117</v>
      </c>
    </row>
    <row r="19839" spans="1:3" x14ac:dyDescent="0.3">
      <c r="A19839" s="38" t="s">
        <v>262</v>
      </c>
      <c r="B19839" s="15">
        <v>249500</v>
      </c>
      <c r="C19839" s="15">
        <v>7018350</v>
      </c>
    </row>
    <row r="19840" spans="1:3" x14ac:dyDescent="0.3">
      <c r="A19840" s="38" t="s">
        <v>263</v>
      </c>
      <c r="B19840" s="15">
        <v>230000</v>
      </c>
      <c r="C19840" s="15">
        <v>4415175</v>
      </c>
    </row>
    <row r="19841" spans="1:3" x14ac:dyDescent="0.3">
      <c r="A19841" s="35" t="s">
        <v>273</v>
      </c>
      <c r="B19841" s="15"/>
      <c r="C19841" s="15"/>
    </row>
    <row r="19842" spans="1:3" x14ac:dyDescent="0.3">
      <c r="A19842" s="38" t="s">
        <v>245</v>
      </c>
      <c r="B19842" s="15">
        <v>249000</v>
      </c>
      <c r="C19842" s="15">
        <v>4865882</v>
      </c>
    </row>
    <row r="19843" spans="1:3" x14ac:dyDescent="0.3">
      <c r="A19843" s="38" t="s">
        <v>247</v>
      </c>
      <c r="B19843" s="15">
        <v>245000</v>
      </c>
      <c r="C19843" s="15">
        <v>3226998</v>
      </c>
    </row>
    <row r="19844" spans="1:3" x14ac:dyDescent="0.3">
      <c r="A19844" s="38" t="s">
        <v>249</v>
      </c>
      <c r="B19844" s="15">
        <v>249000</v>
      </c>
      <c r="C19844" s="15">
        <v>7407390</v>
      </c>
    </row>
    <row r="19845" spans="1:3" x14ac:dyDescent="0.3">
      <c r="A19845" s="38" t="s">
        <v>251</v>
      </c>
      <c r="B19845" s="15">
        <v>531950</v>
      </c>
      <c r="C19845" s="15">
        <v>5861500</v>
      </c>
    </row>
    <row r="19846" spans="1:3" x14ac:dyDescent="0.3">
      <c r="A19846" s="38" t="s">
        <v>254</v>
      </c>
      <c r="B19846" s="15">
        <v>280000</v>
      </c>
      <c r="C19846" s="15">
        <v>8162117</v>
      </c>
    </row>
    <row r="19847" spans="1:3" x14ac:dyDescent="0.3">
      <c r="A19847" s="38" t="s">
        <v>257</v>
      </c>
      <c r="B19847" s="15">
        <v>274900</v>
      </c>
      <c r="C19847" s="15">
        <v>5664349</v>
      </c>
    </row>
    <row r="19848" spans="1:3" x14ac:dyDescent="0.3">
      <c r="A19848" s="38" t="s">
        <v>252</v>
      </c>
      <c r="B19848" s="15">
        <v>245000</v>
      </c>
      <c r="C19848" s="15">
        <v>7519600</v>
      </c>
    </row>
    <row r="19849" spans="1:3" x14ac:dyDescent="0.3">
      <c r="A19849" s="38" t="s">
        <v>255</v>
      </c>
      <c r="B19849" s="15">
        <v>247500</v>
      </c>
      <c r="C19849" s="15">
        <v>9175349</v>
      </c>
    </row>
    <row r="19850" spans="1:3" x14ac:dyDescent="0.3">
      <c r="A19850" s="38" t="s">
        <v>258</v>
      </c>
      <c r="B19850" s="15">
        <v>258000</v>
      </c>
      <c r="C19850" s="15">
        <v>6672008</v>
      </c>
    </row>
    <row r="19851" spans="1:3" x14ac:dyDescent="0.3">
      <c r="A19851" s="38" t="s">
        <v>260</v>
      </c>
      <c r="B19851" s="15">
        <v>299900</v>
      </c>
      <c r="C19851" s="15">
        <v>5676700</v>
      </c>
    </row>
    <row r="19852" spans="1:3" x14ac:dyDescent="0.3">
      <c r="A19852" s="38" t="s">
        <v>262</v>
      </c>
      <c r="B19852" s="15">
        <v>266000</v>
      </c>
      <c r="C19852" s="15">
        <v>6652800</v>
      </c>
    </row>
    <row r="19853" spans="1:3" x14ac:dyDescent="0.3">
      <c r="A19853" s="38" t="s">
        <v>263</v>
      </c>
      <c r="B19853" s="15">
        <v>279000</v>
      </c>
      <c r="C19853" s="15">
        <v>6606277</v>
      </c>
    </row>
    <row r="19854" spans="1:3" x14ac:dyDescent="0.3">
      <c r="A19854" s="35" t="s">
        <v>274</v>
      </c>
      <c r="B19854" s="15"/>
      <c r="C19854" s="15"/>
    </row>
    <row r="19855" spans="1:3" x14ac:dyDescent="0.3">
      <c r="A19855" s="38" t="s">
        <v>245</v>
      </c>
      <c r="B19855" s="15">
        <v>260000</v>
      </c>
      <c r="C19855" s="15">
        <v>7498700</v>
      </c>
    </row>
    <row r="19856" spans="1:3" x14ac:dyDescent="0.3">
      <c r="A19856" s="38" t="s">
        <v>247</v>
      </c>
      <c r="B19856" s="15">
        <v>254000</v>
      </c>
      <c r="C19856" s="15">
        <v>3344040</v>
      </c>
    </row>
    <row r="19857" spans="1:3" x14ac:dyDescent="0.3">
      <c r="A19857" s="38" t="s">
        <v>249</v>
      </c>
      <c r="B19857" s="15">
        <v>268500</v>
      </c>
      <c r="C19857" s="15">
        <v>6561923</v>
      </c>
    </row>
    <row r="19858" spans="1:3" x14ac:dyDescent="0.3">
      <c r="A19858" s="38" t="s">
        <v>251</v>
      </c>
      <c r="B19858" s="15">
        <v>314950</v>
      </c>
      <c r="C19858" s="15">
        <v>9488700</v>
      </c>
    </row>
    <row r="19859" spans="1:3" x14ac:dyDescent="0.3">
      <c r="A19859" s="38" t="s">
        <v>254</v>
      </c>
      <c r="B19859" s="15">
        <v>305500</v>
      </c>
      <c r="C19859" s="15">
        <v>3743750</v>
      </c>
    </row>
    <row r="19860" spans="1:3" x14ac:dyDescent="0.3">
      <c r="A19860" s="38" t="s">
        <v>257</v>
      </c>
      <c r="B19860" s="15">
        <v>286500</v>
      </c>
      <c r="C19860" s="15">
        <v>10692202</v>
      </c>
    </row>
    <row r="19861" spans="1:3" x14ac:dyDescent="0.3">
      <c r="A19861" s="38" t="s">
        <v>252</v>
      </c>
      <c r="B19861" s="15">
        <v>277750</v>
      </c>
      <c r="C19861" s="15">
        <v>7650500</v>
      </c>
    </row>
    <row r="19862" spans="1:3" x14ac:dyDescent="0.3">
      <c r="A19862" s="38" t="s">
        <v>255</v>
      </c>
      <c r="B19862" s="15">
        <v>295000</v>
      </c>
      <c r="C19862" s="15">
        <v>6762799</v>
      </c>
    </row>
    <row r="19863" spans="1:3" x14ac:dyDescent="0.3">
      <c r="A19863" s="38" t="s">
        <v>258</v>
      </c>
      <c r="B19863" s="15">
        <v>310000</v>
      </c>
      <c r="C19863" s="15">
        <v>7155736</v>
      </c>
    </row>
    <row r="19864" spans="1:3" x14ac:dyDescent="0.3">
      <c r="A19864" s="38" t="s">
        <v>260</v>
      </c>
      <c r="B19864" s="15">
        <v>321827</v>
      </c>
      <c r="C19864" s="15">
        <v>7541299</v>
      </c>
    </row>
    <row r="19865" spans="1:3" x14ac:dyDescent="0.3">
      <c r="A19865" s="38" t="s">
        <v>262</v>
      </c>
      <c r="B19865" s="15">
        <v>279700</v>
      </c>
      <c r="C19865" s="15">
        <v>8347287</v>
      </c>
    </row>
    <row r="19866" spans="1:3" x14ac:dyDescent="0.3">
      <c r="A19866" s="38" t="s">
        <v>263</v>
      </c>
      <c r="B19866" s="15">
        <v>300000</v>
      </c>
      <c r="C19866" s="15">
        <v>9390949</v>
      </c>
    </row>
    <row r="19867" spans="1:3" x14ac:dyDescent="0.3">
      <c r="A19867" s="35" t="s">
        <v>275</v>
      </c>
      <c r="B19867" s="15"/>
      <c r="C19867" s="15"/>
    </row>
    <row r="19868" spans="1:3" x14ac:dyDescent="0.3">
      <c r="A19868" s="38" t="s">
        <v>245</v>
      </c>
      <c r="B19868" s="15">
        <v>278000</v>
      </c>
      <c r="C19868" s="15">
        <v>4227630</v>
      </c>
    </row>
    <row r="19869" spans="1:3" x14ac:dyDescent="0.3">
      <c r="A19869" s="38" t="s">
        <v>247</v>
      </c>
      <c r="B19869" s="15">
        <v>297450</v>
      </c>
      <c r="C19869" s="15">
        <v>4840586</v>
      </c>
    </row>
    <row r="19870" spans="1:3" x14ac:dyDescent="0.3">
      <c r="A19870" s="38" t="s">
        <v>249</v>
      </c>
      <c r="B19870" s="15">
        <v>312096</v>
      </c>
      <c r="C19870" s="15">
        <v>8255822</v>
      </c>
    </row>
    <row r="19871" spans="1:3" x14ac:dyDescent="0.3">
      <c r="A19871" s="38" t="s">
        <v>251</v>
      </c>
      <c r="B19871" s="15">
        <v>302500</v>
      </c>
      <c r="C19871" s="15">
        <v>7285162</v>
      </c>
    </row>
    <row r="19872" spans="1:3" x14ac:dyDescent="0.3">
      <c r="A19872" s="38" t="s">
        <v>254</v>
      </c>
      <c r="B19872" s="15">
        <v>330807</v>
      </c>
      <c r="C19872" s="15">
        <v>8566047</v>
      </c>
    </row>
    <row r="19873" spans="1:3" x14ac:dyDescent="0.3">
      <c r="A19873" s="38" t="s">
        <v>257</v>
      </c>
      <c r="B19873" s="15">
        <v>332225</v>
      </c>
      <c r="C19873" s="15">
        <v>12766379</v>
      </c>
    </row>
    <row r="19874" spans="1:3" x14ac:dyDescent="0.3">
      <c r="A19874" s="38" t="s">
        <v>252</v>
      </c>
      <c r="B19874" s="15">
        <v>334548</v>
      </c>
      <c r="C19874" s="15">
        <v>9724232</v>
      </c>
    </row>
    <row r="19875" spans="1:3" x14ac:dyDescent="0.3">
      <c r="A19875" s="38" t="s">
        <v>255</v>
      </c>
      <c r="B19875" s="15">
        <v>342950</v>
      </c>
      <c r="C19875" s="15">
        <v>12254278</v>
      </c>
    </row>
    <row r="19876" spans="1:3" x14ac:dyDescent="0.3">
      <c r="A19876" s="38" t="s">
        <v>258</v>
      </c>
      <c r="B19876" s="15">
        <v>330079</v>
      </c>
      <c r="C19876" s="15">
        <v>9916680</v>
      </c>
    </row>
    <row r="19877" spans="1:3" x14ac:dyDescent="0.3">
      <c r="A19877" s="38" t="s">
        <v>260</v>
      </c>
      <c r="B19877" s="15">
        <v>849000</v>
      </c>
      <c r="C19877" s="15">
        <v>12132088</v>
      </c>
    </row>
    <row r="19878" spans="1:3" x14ac:dyDescent="0.3">
      <c r="A19878" s="38" t="s">
        <v>262</v>
      </c>
      <c r="B19878" s="15">
        <v>374675</v>
      </c>
      <c r="C19878" s="15">
        <v>8978404</v>
      </c>
    </row>
    <row r="19879" spans="1:3" x14ac:dyDescent="0.3">
      <c r="A19879" s="14">
        <v>150</v>
      </c>
      <c r="B19879" s="15">
        <v>42311350</v>
      </c>
      <c r="C19879" s="15">
        <v>169244136</v>
      </c>
    </row>
    <row r="19880" spans="1:3" x14ac:dyDescent="0.3">
      <c r="A19880" s="35" t="s">
        <v>259</v>
      </c>
      <c r="B19880" s="15"/>
      <c r="C19880" s="15"/>
    </row>
    <row r="19881" spans="1:3" x14ac:dyDescent="0.3">
      <c r="A19881" s="38" t="s">
        <v>245</v>
      </c>
      <c r="B19881" s="15">
        <v>128350</v>
      </c>
      <c r="C19881" s="15">
        <v>256700</v>
      </c>
    </row>
    <row r="19882" spans="1:3" x14ac:dyDescent="0.3">
      <c r="A19882" s="38" t="s">
        <v>247</v>
      </c>
      <c r="B19882" s="15">
        <v>191000</v>
      </c>
      <c r="C19882" s="15">
        <v>640000</v>
      </c>
    </row>
    <row r="19883" spans="1:3" x14ac:dyDescent="0.3">
      <c r="A19883" s="38" t="s">
        <v>249</v>
      </c>
      <c r="B19883" s="15">
        <v>170750</v>
      </c>
      <c r="C19883" s="15">
        <v>170750</v>
      </c>
    </row>
    <row r="19884" spans="1:3" x14ac:dyDescent="0.3">
      <c r="A19884" s="38" t="s">
        <v>251</v>
      </c>
      <c r="B19884" s="15">
        <v>182250</v>
      </c>
      <c r="C19884" s="15">
        <v>364500</v>
      </c>
    </row>
    <row r="19885" spans="1:3" x14ac:dyDescent="0.3">
      <c r="A19885" s="38" t="s">
        <v>254</v>
      </c>
      <c r="B19885" s="15">
        <v>188500</v>
      </c>
      <c r="C19885" s="15">
        <v>377000</v>
      </c>
    </row>
    <row r="19886" spans="1:3" x14ac:dyDescent="0.3">
      <c r="A19886" s="38" t="s">
        <v>257</v>
      </c>
      <c r="B19886" s="15">
        <v>160000</v>
      </c>
      <c r="C19886" s="15">
        <v>515650</v>
      </c>
    </row>
    <row r="19887" spans="1:3" x14ac:dyDescent="0.3">
      <c r="A19887" s="38" t="s">
        <v>252</v>
      </c>
      <c r="B19887" s="15">
        <v>171000</v>
      </c>
      <c r="C19887" s="15">
        <v>476500</v>
      </c>
    </row>
    <row r="19888" spans="1:3" x14ac:dyDescent="0.3">
      <c r="A19888" s="38" t="s">
        <v>255</v>
      </c>
      <c r="B19888" s="15">
        <v>189975</v>
      </c>
      <c r="C19888" s="15">
        <v>379950</v>
      </c>
    </row>
    <row r="19889" spans="1:3" x14ac:dyDescent="0.3">
      <c r="A19889" s="38" t="s">
        <v>258</v>
      </c>
      <c r="B19889" s="15">
        <v>150000</v>
      </c>
      <c r="C19889" s="15">
        <v>300000</v>
      </c>
    </row>
    <row r="19890" spans="1:3" x14ac:dyDescent="0.3">
      <c r="A19890" s="38" t="s">
        <v>260</v>
      </c>
      <c r="B19890" s="15">
        <v>150000</v>
      </c>
      <c r="C19890" s="15">
        <v>452000</v>
      </c>
    </row>
    <row r="19891" spans="1:3" x14ac:dyDescent="0.3">
      <c r="A19891" s="38" t="s">
        <v>262</v>
      </c>
      <c r="B19891" s="15">
        <v>171250</v>
      </c>
      <c r="C19891" s="15">
        <v>515791</v>
      </c>
    </row>
    <row r="19892" spans="1:3" x14ac:dyDescent="0.3">
      <c r="A19892" s="38" t="s">
        <v>263</v>
      </c>
      <c r="B19892" s="15"/>
      <c r="C19892" s="15">
        <v>0</v>
      </c>
    </row>
    <row r="19893" spans="1:3" x14ac:dyDescent="0.3">
      <c r="A19893" s="35" t="s">
        <v>265</v>
      </c>
      <c r="B19893" s="15"/>
      <c r="C19893" s="15"/>
    </row>
    <row r="19894" spans="1:3" x14ac:dyDescent="0.3">
      <c r="A19894" s="38" t="s">
        <v>245</v>
      </c>
      <c r="B19894" s="15"/>
      <c r="C19894" s="15">
        <v>0</v>
      </c>
    </row>
    <row r="19895" spans="1:3" x14ac:dyDescent="0.3">
      <c r="A19895" s="38" t="s">
        <v>247</v>
      </c>
      <c r="B19895" s="15">
        <v>180450</v>
      </c>
      <c r="C19895" s="15">
        <v>180450</v>
      </c>
    </row>
    <row r="19896" spans="1:3" x14ac:dyDescent="0.3">
      <c r="A19896" s="38" t="s">
        <v>249</v>
      </c>
      <c r="B19896" s="15">
        <v>227000</v>
      </c>
      <c r="C19896" s="15">
        <v>835500</v>
      </c>
    </row>
    <row r="19897" spans="1:3" x14ac:dyDescent="0.3">
      <c r="A19897" s="38" t="s">
        <v>251</v>
      </c>
      <c r="B19897" s="15">
        <v>219300</v>
      </c>
      <c r="C19897" s="15">
        <v>823800</v>
      </c>
    </row>
    <row r="19898" spans="1:3" x14ac:dyDescent="0.3">
      <c r="A19898" s="38" t="s">
        <v>254</v>
      </c>
      <c r="B19898" s="15">
        <v>495000</v>
      </c>
      <c r="C19898" s="15">
        <v>2719000</v>
      </c>
    </row>
    <row r="19899" spans="1:3" x14ac:dyDescent="0.3">
      <c r="A19899" s="38" t="s">
        <v>257</v>
      </c>
      <c r="B19899" s="15">
        <v>197000</v>
      </c>
      <c r="C19899" s="15">
        <v>394000</v>
      </c>
    </row>
    <row r="19900" spans="1:3" x14ac:dyDescent="0.3">
      <c r="A19900" s="38" t="s">
        <v>252</v>
      </c>
      <c r="B19900" s="15">
        <v>194500</v>
      </c>
      <c r="C19900" s="15">
        <v>389000</v>
      </c>
    </row>
    <row r="19901" spans="1:3" x14ac:dyDescent="0.3">
      <c r="A19901" s="38" t="s">
        <v>255</v>
      </c>
      <c r="B19901" s="15">
        <v>218000</v>
      </c>
      <c r="C19901" s="15">
        <v>674000</v>
      </c>
    </row>
    <row r="19902" spans="1:3" x14ac:dyDescent="0.3">
      <c r="A19902" s="38" t="s">
        <v>258</v>
      </c>
      <c r="B19902" s="15">
        <v>178600</v>
      </c>
      <c r="C19902" s="15">
        <v>707200</v>
      </c>
    </row>
    <row r="19903" spans="1:3" x14ac:dyDescent="0.3">
      <c r="A19903" s="38" t="s">
        <v>260</v>
      </c>
      <c r="B19903" s="15">
        <v>195000</v>
      </c>
      <c r="C19903" s="15">
        <v>390000</v>
      </c>
    </row>
    <row r="19904" spans="1:3" x14ac:dyDescent="0.3">
      <c r="A19904" s="38" t="s">
        <v>262</v>
      </c>
      <c r="B19904" s="15">
        <v>273750</v>
      </c>
      <c r="C19904" s="15">
        <v>1166000</v>
      </c>
    </row>
    <row r="19905" spans="1:3" x14ac:dyDescent="0.3">
      <c r="A19905" s="38" t="s">
        <v>263</v>
      </c>
      <c r="B19905" s="15">
        <v>193500</v>
      </c>
      <c r="C19905" s="15">
        <v>387000</v>
      </c>
    </row>
    <row r="19906" spans="1:3" x14ac:dyDescent="0.3">
      <c r="A19906" s="35" t="s">
        <v>244</v>
      </c>
      <c r="B19906" s="15"/>
      <c r="C19906" s="15"/>
    </row>
    <row r="19907" spans="1:3" x14ac:dyDescent="0.3">
      <c r="A19907" s="38" t="s">
        <v>245</v>
      </c>
      <c r="B19907" s="15">
        <v>229000</v>
      </c>
      <c r="C19907" s="15">
        <v>667000</v>
      </c>
    </row>
    <row r="19908" spans="1:3" x14ac:dyDescent="0.3">
      <c r="A19908" s="38" t="s">
        <v>247</v>
      </c>
      <c r="B19908" s="15">
        <v>213000</v>
      </c>
      <c r="C19908" s="15">
        <v>1042800</v>
      </c>
    </row>
    <row r="19909" spans="1:3" x14ac:dyDescent="0.3">
      <c r="A19909" s="38" t="s">
        <v>249</v>
      </c>
      <c r="B19909" s="15"/>
      <c r="C19909" s="15">
        <v>0</v>
      </c>
    </row>
    <row r="19910" spans="1:3" x14ac:dyDescent="0.3">
      <c r="A19910" s="38" t="s">
        <v>251</v>
      </c>
      <c r="B19910" s="15">
        <v>375550</v>
      </c>
      <c r="C19910" s="15">
        <v>375550</v>
      </c>
    </row>
    <row r="19911" spans="1:3" x14ac:dyDescent="0.3">
      <c r="A19911" s="38" t="s">
        <v>254</v>
      </c>
      <c r="B19911" s="15">
        <v>325450</v>
      </c>
      <c r="C19911" s="15">
        <v>650900</v>
      </c>
    </row>
    <row r="19912" spans="1:3" x14ac:dyDescent="0.3">
      <c r="A19912" s="38" t="s">
        <v>257</v>
      </c>
      <c r="B19912" s="15">
        <v>237500</v>
      </c>
      <c r="C19912" s="15">
        <v>679400</v>
      </c>
    </row>
    <row r="19913" spans="1:3" x14ac:dyDescent="0.3">
      <c r="A19913" s="38" t="s">
        <v>252</v>
      </c>
      <c r="B19913" s="15">
        <v>229500</v>
      </c>
      <c r="C19913" s="15">
        <v>798000</v>
      </c>
    </row>
    <row r="19914" spans="1:3" x14ac:dyDescent="0.3">
      <c r="A19914" s="38" t="s">
        <v>255</v>
      </c>
      <c r="B19914" s="15">
        <v>254175</v>
      </c>
      <c r="C19914" s="15">
        <v>1033850</v>
      </c>
    </row>
    <row r="19915" spans="1:3" x14ac:dyDescent="0.3">
      <c r="A19915" s="38" t="s">
        <v>258</v>
      </c>
      <c r="B19915" s="15">
        <v>221175</v>
      </c>
      <c r="C19915" s="15">
        <v>887350</v>
      </c>
    </row>
    <row r="19916" spans="1:3" x14ac:dyDescent="0.3">
      <c r="A19916" s="38" t="s">
        <v>260</v>
      </c>
      <c r="B19916" s="15">
        <v>239950</v>
      </c>
      <c r="C19916" s="15">
        <v>239950</v>
      </c>
    </row>
    <row r="19917" spans="1:3" x14ac:dyDescent="0.3">
      <c r="A19917" s="38" t="s">
        <v>262</v>
      </c>
      <c r="B19917" s="15">
        <v>340000</v>
      </c>
      <c r="C19917" s="15">
        <v>340000</v>
      </c>
    </row>
    <row r="19918" spans="1:3" x14ac:dyDescent="0.3">
      <c r="A19918" s="38" t="s">
        <v>263</v>
      </c>
      <c r="B19918" s="15">
        <v>255000</v>
      </c>
      <c r="C19918" s="15">
        <v>1478000</v>
      </c>
    </row>
    <row r="19919" spans="1:3" x14ac:dyDescent="0.3">
      <c r="A19919" s="35" t="s">
        <v>256</v>
      </c>
      <c r="B19919" s="15"/>
      <c r="C19919" s="15"/>
    </row>
    <row r="19920" spans="1:3" x14ac:dyDescent="0.3">
      <c r="A19920" s="38" t="s">
        <v>245</v>
      </c>
      <c r="B19920" s="15">
        <v>260150</v>
      </c>
      <c r="C19920" s="15">
        <v>520300</v>
      </c>
    </row>
    <row r="19921" spans="1:3" x14ac:dyDescent="0.3">
      <c r="A19921" s="38" t="s">
        <v>247</v>
      </c>
      <c r="B19921" s="15">
        <v>267500</v>
      </c>
      <c r="C19921" s="15">
        <v>535000</v>
      </c>
    </row>
    <row r="19922" spans="1:3" x14ac:dyDescent="0.3">
      <c r="A19922" s="38" t="s">
        <v>249</v>
      </c>
      <c r="B19922" s="15">
        <v>267725</v>
      </c>
      <c r="C19922" s="15">
        <v>861725</v>
      </c>
    </row>
    <row r="19923" spans="1:3" x14ac:dyDescent="0.3">
      <c r="A19923" s="38" t="s">
        <v>251</v>
      </c>
      <c r="B19923" s="15">
        <v>288000</v>
      </c>
      <c r="C19923" s="15">
        <v>288000</v>
      </c>
    </row>
    <row r="19924" spans="1:3" x14ac:dyDescent="0.3">
      <c r="A19924" s="38" t="s">
        <v>254</v>
      </c>
      <c r="B19924" s="15">
        <v>247500</v>
      </c>
      <c r="C19924" s="15">
        <v>495000</v>
      </c>
    </row>
    <row r="19925" spans="1:3" x14ac:dyDescent="0.3">
      <c r="A19925" s="38" t="s">
        <v>257</v>
      </c>
      <c r="B19925" s="15">
        <v>225000</v>
      </c>
      <c r="C19925" s="15">
        <v>690000</v>
      </c>
    </row>
    <row r="19926" spans="1:3" x14ac:dyDescent="0.3">
      <c r="A19926" s="38" t="s">
        <v>252</v>
      </c>
      <c r="B19926" s="15">
        <v>268500</v>
      </c>
      <c r="C19926" s="15">
        <v>537000</v>
      </c>
    </row>
    <row r="19927" spans="1:3" x14ac:dyDescent="0.3">
      <c r="A19927" s="38" t="s">
        <v>255</v>
      </c>
      <c r="B19927" s="15">
        <v>180000</v>
      </c>
      <c r="C19927" s="15">
        <v>180000</v>
      </c>
    </row>
    <row r="19928" spans="1:3" x14ac:dyDescent="0.3">
      <c r="A19928" s="38" t="s">
        <v>258</v>
      </c>
      <c r="B19928" s="15">
        <v>70000</v>
      </c>
      <c r="C19928" s="15">
        <v>70000</v>
      </c>
    </row>
    <row r="19929" spans="1:3" x14ac:dyDescent="0.3">
      <c r="A19929" s="38" t="s">
        <v>260</v>
      </c>
      <c r="B19929" s="15">
        <v>173500</v>
      </c>
      <c r="C19929" s="15">
        <v>347000</v>
      </c>
    </row>
    <row r="19930" spans="1:3" x14ac:dyDescent="0.3">
      <c r="A19930" s="38" t="s">
        <v>262</v>
      </c>
      <c r="B19930" s="15">
        <v>227500</v>
      </c>
      <c r="C19930" s="15">
        <v>227500</v>
      </c>
    </row>
    <row r="19931" spans="1:3" x14ac:dyDescent="0.3">
      <c r="A19931" s="38" t="s">
        <v>263</v>
      </c>
      <c r="B19931" s="15">
        <v>239000</v>
      </c>
      <c r="C19931" s="15">
        <v>723000</v>
      </c>
    </row>
    <row r="19932" spans="1:3" x14ac:dyDescent="0.3">
      <c r="A19932" s="35" t="s">
        <v>261</v>
      </c>
      <c r="B19932" s="15"/>
      <c r="C19932" s="15"/>
    </row>
    <row r="19933" spans="1:3" x14ac:dyDescent="0.3">
      <c r="A19933" s="38" t="s">
        <v>245</v>
      </c>
      <c r="B19933" s="15"/>
      <c r="C19933" s="15">
        <v>0</v>
      </c>
    </row>
    <row r="19934" spans="1:3" x14ac:dyDescent="0.3">
      <c r="A19934" s="38" t="s">
        <v>247</v>
      </c>
      <c r="B19934" s="15">
        <v>282500</v>
      </c>
      <c r="C19934" s="15">
        <v>565000</v>
      </c>
    </row>
    <row r="19935" spans="1:3" x14ac:dyDescent="0.3">
      <c r="A19935" s="38" t="s">
        <v>249</v>
      </c>
      <c r="B19935" s="15">
        <v>217475</v>
      </c>
      <c r="C19935" s="15">
        <v>434950</v>
      </c>
    </row>
    <row r="19936" spans="1:3" x14ac:dyDescent="0.3">
      <c r="A19936" s="38" t="s">
        <v>251</v>
      </c>
      <c r="B19936" s="15"/>
      <c r="C19936" s="15">
        <v>0</v>
      </c>
    </row>
    <row r="19937" spans="1:3" x14ac:dyDescent="0.3">
      <c r="A19937" s="38" t="s">
        <v>254</v>
      </c>
      <c r="B19937" s="15">
        <v>239000</v>
      </c>
      <c r="C19937" s="15">
        <v>239000</v>
      </c>
    </row>
    <row r="19938" spans="1:3" x14ac:dyDescent="0.3">
      <c r="A19938" s="38" t="s">
        <v>257</v>
      </c>
      <c r="B19938" s="15">
        <v>226500</v>
      </c>
      <c r="C19938" s="15">
        <v>226500</v>
      </c>
    </row>
    <row r="19939" spans="1:3" x14ac:dyDescent="0.3">
      <c r="A19939" s="38" t="s">
        <v>252</v>
      </c>
      <c r="B19939" s="15">
        <v>167120</v>
      </c>
      <c r="C19939" s="15">
        <v>525120</v>
      </c>
    </row>
    <row r="19940" spans="1:3" x14ac:dyDescent="0.3">
      <c r="A19940" s="38" t="s">
        <v>255</v>
      </c>
      <c r="B19940" s="15">
        <v>469144</v>
      </c>
      <c r="C19940" s="15">
        <v>938288</v>
      </c>
    </row>
    <row r="19941" spans="1:3" x14ac:dyDescent="0.3">
      <c r="A19941" s="38" t="s">
        <v>258</v>
      </c>
      <c r="B19941" s="15">
        <v>192000</v>
      </c>
      <c r="C19941" s="15">
        <v>384000</v>
      </c>
    </row>
    <row r="19942" spans="1:3" x14ac:dyDescent="0.3">
      <c r="A19942" s="38" t="s">
        <v>260</v>
      </c>
      <c r="B19942" s="15">
        <v>204000</v>
      </c>
      <c r="C19942" s="15">
        <v>1316900</v>
      </c>
    </row>
    <row r="19943" spans="1:3" x14ac:dyDescent="0.3">
      <c r="A19943" s="38" t="s">
        <v>262</v>
      </c>
      <c r="B19943" s="15">
        <v>219950</v>
      </c>
      <c r="C19943" s="15">
        <v>219950</v>
      </c>
    </row>
    <row r="19944" spans="1:3" x14ac:dyDescent="0.3">
      <c r="A19944" s="38" t="s">
        <v>263</v>
      </c>
      <c r="B19944" s="15">
        <v>206000</v>
      </c>
      <c r="C19944" s="15">
        <v>206000</v>
      </c>
    </row>
    <row r="19945" spans="1:3" x14ac:dyDescent="0.3">
      <c r="A19945" s="35" t="s">
        <v>264</v>
      </c>
      <c r="B19945" s="15"/>
      <c r="C19945" s="15"/>
    </row>
    <row r="19946" spans="1:3" x14ac:dyDescent="0.3">
      <c r="A19946" s="38" t="s">
        <v>245</v>
      </c>
      <c r="B19946" s="15">
        <v>161000</v>
      </c>
      <c r="C19946" s="15">
        <v>161000</v>
      </c>
    </row>
    <row r="19947" spans="1:3" x14ac:dyDescent="0.3">
      <c r="A19947" s="38" t="s">
        <v>247</v>
      </c>
      <c r="B19947" s="15">
        <v>225900</v>
      </c>
      <c r="C19947" s="15">
        <v>225900</v>
      </c>
    </row>
    <row r="19948" spans="1:3" x14ac:dyDescent="0.3">
      <c r="A19948" s="38" t="s">
        <v>249</v>
      </c>
      <c r="B19948" s="15">
        <v>200000</v>
      </c>
      <c r="C19948" s="15">
        <v>565000</v>
      </c>
    </row>
    <row r="19949" spans="1:3" x14ac:dyDescent="0.3">
      <c r="A19949" s="38" t="s">
        <v>251</v>
      </c>
      <c r="B19949" s="15">
        <v>202500</v>
      </c>
      <c r="C19949" s="15">
        <v>405000</v>
      </c>
    </row>
    <row r="19950" spans="1:3" x14ac:dyDescent="0.3">
      <c r="A19950" s="38" t="s">
        <v>254</v>
      </c>
      <c r="B19950" s="15">
        <v>180000</v>
      </c>
      <c r="C19950" s="15">
        <v>180000</v>
      </c>
    </row>
    <row r="19951" spans="1:3" x14ac:dyDescent="0.3">
      <c r="A19951" s="38" t="s">
        <v>257</v>
      </c>
      <c r="B19951" s="15">
        <v>223950</v>
      </c>
      <c r="C19951" s="15">
        <v>223950</v>
      </c>
    </row>
    <row r="19952" spans="1:3" x14ac:dyDescent="0.3">
      <c r="A19952" s="38" t="s">
        <v>252</v>
      </c>
      <c r="B19952" s="15">
        <v>210975</v>
      </c>
      <c r="C19952" s="15">
        <v>862900</v>
      </c>
    </row>
    <row r="19953" spans="1:3" x14ac:dyDescent="0.3">
      <c r="A19953" s="38" t="s">
        <v>255</v>
      </c>
      <c r="B19953" s="15">
        <v>153500</v>
      </c>
      <c r="C19953" s="15">
        <v>307000</v>
      </c>
    </row>
    <row r="19954" spans="1:3" x14ac:dyDescent="0.3">
      <c r="A19954" s="38" t="s">
        <v>258</v>
      </c>
      <c r="B19954" s="15">
        <v>221950</v>
      </c>
      <c r="C19954" s="15">
        <v>221950</v>
      </c>
    </row>
    <row r="19955" spans="1:3" x14ac:dyDescent="0.3">
      <c r="A19955" s="38" t="s">
        <v>260</v>
      </c>
      <c r="B19955" s="15">
        <v>210000</v>
      </c>
      <c r="C19955" s="15">
        <v>616950</v>
      </c>
    </row>
    <row r="19956" spans="1:3" x14ac:dyDescent="0.3">
      <c r="A19956" s="38" t="s">
        <v>262</v>
      </c>
      <c r="B19956" s="15">
        <v>234000</v>
      </c>
      <c r="C19956" s="15">
        <v>468000</v>
      </c>
    </row>
    <row r="19957" spans="1:3" x14ac:dyDescent="0.3">
      <c r="A19957" s="38" t="s">
        <v>263</v>
      </c>
      <c r="B19957" s="15">
        <v>219900</v>
      </c>
      <c r="C19957" s="15">
        <v>1082800</v>
      </c>
    </row>
    <row r="19958" spans="1:3" x14ac:dyDescent="0.3">
      <c r="A19958" s="35" t="s">
        <v>266</v>
      </c>
      <c r="B19958" s="15"/>
      <c r="C19958" s="15"/>
    </row>
    <row r="19959" spans="1:3" x14ac:dyDescent="0.3">
      <c r="A19959" s="38" t="s">
        <v>245</v>
      </c>
      <c r="B19959" s="15">
        <v>206975</v>
      </c>
      <c r="C19959" s="15">
        <v>854850</v>
      </c>
    </row>
    <row r="19960" spans="1:3" x14ac:dyDescent="0.3">
      <c r="A19960" s="38" t="s">
        <v>247</v>
      </c>
      <c r="B19960" s="15">
        <v>258975</v>
      </c>
      <c r="C19960" s="15">
        <v>1029900</v>
      </c>
    </row>
    <row r="19961" spans="1:3" x14ac:dyDescent="0.3">
      <c r="A19961" s="38" t="s">
        <v>249</v>
      </c>
      <c r="B19961" s="15">
        <v>136500</v>
      </c>
      <c r="C19961" s="15">
        <v>136500</v>
      </c>
    </row>
    <row r="19962" spans="1:3" x14ac:dyDescent="0.3">
      <c r="A19962" s="38" t="s">
        <v>251</v>
      </c>
      <c r="B19962" s="15">
        <v>233950</v>
      </c>
      <c r="C19962" s="15">
        <v>1743800</v>
      </c>
    </row>
    <row r="19963" spans="1:3" x14ac:dyDescent="0.3">
      <c r="A19963" s="38" t="s">
        <v>254</v>
      </c>
      <c r="B19963" s="15">
        <v>220450</v>
      </c>
      <c r="C19963" s="15">
        <v>855850</v>
      </c>
    </row>
    <row r="19964" spans="1:3" x14ac:dyDescent="0.3">
      <c r="A19964" s="38" t="s">
        <v>257</v>
      </c>
      <c r="B19964" s="15">
        <v>200000</v>
      </c>
      <c r="C19964" s="15">
        <v>584950</v>
      </c>
    </row>
    <row r="19965" spans="1:3" x14ac:dyDescent="0.3">
      <c r="A19965" s="38" t="s">
        <v>252</v>
      </c>
      <c r="B19965" s="15">
        <v>450000</v>
      </c>
      <c r="C19965" s="15">
        <v>450000</v>
      </c>
    </row>
    <row r="19966" spans="1:3" x14ac:dyDescent="0.3">
      <c r="A19966" s="38" t="s">
        <v>255</v>
      </c>
      <c r="B19966" s="15">
        <v>206500</v>
      </c>
      <c r="C19966" s="15">
        <v>413000</v>
      </c>
    </row>
    <row r="19967" spans="1:3" x14ac:dyDescent="0.3">
      <c r="A19967" s="38" t="s">
        <v>258</v>
      </c>
      <c r="B19967" s="15">
        <v>181000</v>
      </c>
      <c r="C19967" s="15">
        <v>362000</v>
      </c>
    </row>
    <row r="19968" spans="1:3" x14ac:dyDescent="0.3">
      <c r="A19968" s="38" t="s">
        <v>260</v>
      </c>
      <c r="B19968" s="15">
        <v>290000</v>
      </c>
      <c r="C19968" s="15">
        <v>290000</v>
      </c>
    </row>
    <row r="19969" spans="1:3" x14ac:dyDescent="0.3">
      <c r="A19969" s="38" t="s">
        <v>262</v>
      </c>
      <c r="B19969" s="15">
        <v>200500</v>
      </c>
      <c r="C19969" s="15">
        <v>401000</v>
      </c>
    </row>
    <row r="19970" spans="1:3" x14ac:dyDescent="0.3">
      <c r="A19970" s="38" t="s">
        <v>263</v>
      </c>
      <c r="B19970" s="15">
        <v>185000</v>
      </c>
      <c r="C19970" s="15">
        <v>185000</v>
      </c>
    </row>
    <row r="19971" spans="1:3" x14ac:dyDescent="0.3">
      <c r="A19971" s="35" t="s">
        <v>267</v>
      </c>
      <c r="B19971" s="15"/>
      <c r="C19971" s="15"/>
    </row>
    <row r="19972" spans="1:3" x14ac:dyDescent="0.3">
      <c r="A19972" s="38" t="s">
        <v>245</v>
      </c>
      <c r="B19972" s="15">
        <v>211770</v>
      </c>
      <c r="C19972" s="15">
        <v>211770</v>
      </c>
    </row>
    <row r="19973" spans="1:3" x14ac:dyDescent="0.3">
      <c r="A19973" s="38" t="s">
        <v>247</v>
      </c>
      <c r="B19973" s="15">
        <v>285000</v>
      </c>
      <c r="C19973" s="15">
        <v>285000</v>
      </c>
    </row>
    <row r="19974" spans="1:3" x14ac:dyDescent="0.3">
      <c r="A19974" s="38" t="s">
        <v>249</v>
      </c>
      <c r="B19974" s="15">
        <v>206425</v>
      </c>
      <c r="C19974" s="15">
        <v>412850</v>
      </c>
    </row>
    <row r="19975" spans="1:3" x14ac:dyDescent="0.3">
      <c r="A19975" s="38" t="s">
        <v>251</v>
      </c>
      <c r="B19975" s="15">
        <v>219950</v>
      </c>
      <c r="C19975" s="15">
        <v>693950</v>
      </c>
    </row>
    <row r="19976" spans="1:3" x14ac:dyDescent="0.3">
      <c r="A19976" s="38" t="s">
        <v>254</v>
      </c>
      <c r="B19976" s="15">
        <v>178000</v>
      </c>
      <c r="C19976" s="15">
        <v>535450</v>
      </c>
    </row>
    <row r="19977" spans="1:3" x14ac:dyDescent="0.3">
      <c r="A19977" s="38" t="s">
        <v>257</v>
      </c>
      <c r="B19977" s="15">
        <v>229950</v>
      </c>
      <c r="C19977" s="15">
        <v>733950</v>
      </c>
    </row>
    <row r="19978" spans="1:3" x14ac:dyDescent="0.3">
      <c r="A19978" s="38" t="s">
        <v>252</v>
      </c>
      <c r="B19978" s="15">
        <v>215900</v>
      </c>
      <c r="C19978" s="15">
        <v>1491800</v>
      </c>
    </row>
    <row r="19979" spans="1:3" x14ac:dyDescent="0.3">
      <c r="A19979" s="38" t="s">
        <v>255</v>
      </c>
      <c r="B19979" s="15">
        <v>190000</v>
      </c>
      <c r="C19979" s="15">
        <v>1074900</v>
      </c>
    </row>
    <row r="19980" spans="1:3" x14ac:dyDescent="0.3">
      <c r="A19980" s="38" t="s">
        <v>258</v>
      </c>
      <c r="B19980" s="15"/>
      <c r="C19980" s="15">
        <v>0</v>
      </c>
    </row>
    <row r="19981" spans="1:3" x14ac:dyDescent="0.3">
      <c r="A19981" s="38" t="s">
        <v>260</v>
      </c>
      <c r="B19981" s="15">
        <v>190000</v>
      </c>
      <c r="C19981" s="15">
        <v>563950</v>
      </c>
    </row>
    <row r="19982" spans="1:3" x14ac:dyDescent="0.3">
      <c r="A19982" s="38" t="s">
        <v>262</v>
      </c>
      <c r="B19982" s="15">
        <v>224975</v>
      </c>
      <c r="C19982" s="15">
        <v>449950</v>
      </c>
    </row>
    <row r="19983" spans="1:3" x14ac:dyDescent="0.3">
      <c r="A19983" s="38" t="s">
        <v>263</v>
      </c>
      <c r="B19983" s="15">
        <v>212950</v>
      </c>
      <c r="C19983" s="15">
        <v>531950</v>
      </c>
    </row>
    <row r="19984" spans="1:3" x14ac:dyDescent="0.3">
      <c r="A19984" s="35" t="s">
        <v>268</v>
      </c>
      <c r="B19984" s="15"/>
      <c r="C19984" s="15"/>
    </row>
    <row r="19985" spans="1:3" x14ac:dyDescent="0.3">
      <c r="A19985" s="38" t="s">
        <v>245</v>
      </c>
      <c r="B19985" s="15">
        <v>160000</v>
      </c>
      <c r="C19985" s="15">
        <v>502950</v>
      </c>
    </row>
    <row r="19986" spans="1:3" x14ac:dyDescent="0.3">
      <c r="A19986" s="38" t="s">
        <v>247</v>
      </c>
      <c r="B19986" s="15"/>
      <c r="C19986" s="15">
        <v>0</v>
      </c>
    </row>
    <row r="19987" spans="1:3" x14ac:dyDescent="0.3">
      <c r="A19987" s="38" t="s">
        <v>249</v>
      </c>
      <c r="B19987" s="15">
        <v>200000</v>
      </c>
      <c r="C19987" s="15">
        <v>570900</v>
      </c>
    </row>
    <row r="19988" spans="1:3" x14ac:dyDescent="0.3">
      <c r="A19988" s="38" t="s">
        <v>251</v>
      </c>
      <c r="B19988" s="15"/>
      <c r="C19988" s="15">
        <v>0</v>
      </c>
    </row>
    <row r="19989" spans="1:3" x14ac:dyDescent="0.3">
      <c r="A19989" s="38" t="s">
        <v>254</v>
      </c>
      <c r="B19989" s="15">
        <v>252000</v>
      </c>
      <c r="C19989" s="15">
        <v>504000</v>
      </c>
    </row>
    <row r="19990" spans="1:3" x14ac:dyDescent="0.3">
      <c r="A19990" s="38" t="s">
        <v>257</v>
      </c>
      <c r="B19990" s="15">
        <v>177000</v>
      </c>
      <c r="C19990" s="15">
        <v>1152750</v>
      </c>
    </row>
    <row r="19991" spans="1:3" x14ac:dyDescent="0.3">
      <c r="A19991" s="38" t="s">
        <v>252</v>
      </c>
      <c r="B19991" s="15">
        <v>123461</v>
      </c>
      <c r="C19991" s="15">
        <v>246922</v>
      </c>
    </row>
    <row r="19992" spans="1:3" x14ac:dyDescent="0.3">
      <c r="A19992" s="38" t="s">
        <v>255</v>
      </c>
      <c r="B19992" s="15">
        <v>158000</v>
      </c>
      <c r="C19992" s="15">
        <v>158000</v>
      </c>
    </row>
    <row r="19993" spans="1:3" x14ac:dyDescent="0.3">
      <c r="A19993" s="38" t="s">
        <v>258</v>
      </c>
      <c r="B19993" s="15">
        <v>203108</v>
      </c>
      <c r="C19993" s="15">
        <v>406216</v>
      </c>
    </row>
    <row r="19994" spans="1:3" x14ac:dyDescent="0.3">
      <c r="A19994" s="38" t="s">
        <v>260</v>
      </c>
      <c r="B19994" s="15">
        <v>211000</v>
      </c>
      <c r="C19994" s="15">
        <v>211000</v>
      </c>
    </row>
    <row r="19995" spans="1:3" x14ac:dyDescent="0.3">
      <c r="A19995" s="38" t="s">
        <v>262</v>
      </c>
      <c r="B19995" s="15">
        <v>167500</v>
      </c>
      <c r="C19995" s="15">
        <v>837175</v>
      </c>
    </row>
    <row r="19996" spans="1:3" x14ac:dyDescent="0.3">
      <c r="A19996" s="38" t="s">
        <v>263</v>
      </c>
      <c r="B19996" s="15">
        <v>218000</v>
      </c>
      <c r="C19996" s="15">
        <v>692850</v>
      </c>
    </row>
    <row r="19997" spans="1:3" x14ac:dyDescent="0.3">
      <c r="A19997" s="35" t="s">
        <v>269</v>
      </c>
      <c r="B19997" s="15"/>
      <c r="C19997" s="15"/>
    </row>
    <row r="19998" spans="1:3" x14ac:dyDescent="0.3">
      <c r="A19998" s="38" t="s">
        <v>245</v>
      </c>
      <c r="B19998" s="15">
        <v>178800</v>
      </c>
      <c r="C19998" s="15">
        <v>704550</v>
      </c>
    </row>
    <row r="19999" spans="1:3" x14ac:dyDescent="0.3">
      <c r="A19999" s="38" t="s">
        <v>247</v>
      </c>
      <c r="B19999" s="15">
        <v>196900</v>
      </c>
      <c r="C19999" s="15">
        <v>601850</v>
      </c>
    </row>
    <row r="20000" spans="1:3" x14ac:dyDescent="0.3">
      <c r="A20000" s="38" t="s">
        <v>249</v>
      </c>
      <c r="B20000" s="15">
        <v>175000</v>
      </c>
      <c r="C20000" s="15">
        <v>175000</v>
      </c>
    </row>
    <row r="20001" spans="1:3" x14ac:dyDescent="0.3">
      <c r="A20001" s="38" t="s">
        <v>251</v>
      </c>
      <c r="B20001" s="15">
        <v>199311</v>
      </c>
      <c r="C20001" s="15">
        <v>761932</v>
      </c>
    </row>
    <row r="20002" spans="1:3" x14ac:dyDescent="0.3">
      <c r="A20002" s="38" t="s">
        <v>254</v>
      </c>
      <c r="B20002" s="15">
        <v>140000</v>
      </c>
      <c r="C20002" s="15">
        <v>140000</v>
      </c>
    </row>
    <row r="20003" spans="1:3" x14ac:dyDescent="0.3">
      <c r="A20003" s="38" t="s">
        <v>257</v>
      </c>
      <c r="B20003" s="15">
        <v>204950</v>
      </c>
      <c r="C20003" s="15">
        <v>1442301</v>
      </c>
    </row>
    <row r="20004" spans="1:3" x14ac:dyDescent="0.3">
      <c r="A20004" s="38" t="s">
        <v>252</v>
      </c>
      <c r="B20004" s="15">
        <v>207950</v>
      </c>
      <c r="C20004" s="15">
        <v>1438903</v>
      </c>
    </row>
    <row r="20005" spans="1:3" x14ac:dyDescent="0.3">
      <c r="A20005" s="38" t="s">
        <v>255</v>
      </c>
      <c r="B20005" s="15">
        <v>215200</v>
      </c>
      <c r="C20005" s="15">
        <v>1540850</v>
      </c>
    </row>
    <row r="20006" spans="1:3" x14ac:dyDescent="0.3">
      <c r="A20006" s="38" t="s">
        <v>258</v>
      </c>
      <c r="B20006" s="15">
        <v>172500</v>
      </c>
      <c r="C20006" s="15">
        <v>1033200</v>
      </c>
    </row>
    <row r="20007" spans="1:3" x14ac:dyDescent="0.3">
      <c r="A20007" s="38" t="s">
        <v>260</v>
      </c>
      <c r="B20007" s="15">
        <v>178300</v>
      </c>
      <c r="C20007" s="15">
        <v>742600</v>
      </c>
    </row>
    <row r="20008" spans="1:3" x14ac:dyDescent="0.3">
      <c r="A20008" s="38" t="s">
        <v>262</v>
      </c>
      <c r="B20008" s="15">
        <v>166000</v>
      </c>
      <c r="C20008" s="15">
        <v>166000</v>
      </c>
    </row>
    <row r="20009" spans="1:3" x14ac:dyDescent="0.3">
      <c r="A20009" s="38" t="s">
        <v>263</v>
      </c>
      <c r="B20009" s="15">
        <v>224150</v>
      </c>
      <c r="C20009" s="15">
        <v>1697295</v>
      </c>
    </row>
    <row r="20010" spans="1:3" x14ac:dyDescent="0.3">
      <c r="A20010" s="35" t="s">
        <v>270</v>
      </c>
      <c r="B20010" s="15"/>
      <c r="C20010" s="15"/>
    </row>
    <row r="20011" spans="1:3" x14ac:dyDescent="0.3">
      <c r="A20011" s="38" t="s">
        <v>245</v>
      </c>
      <c r="B20011" s="15">
        <v>221500</v>
      </c>
      <c r="C20011" s="15">
        <v>1479400</v>
      </c>
    </row>
    <row r="20012" spans="1:3" x14ac:dyDescent="0.3">
      <c r="A20012" s="38" t="s">
        <v>247</v>
      </c>
      <c r="B20012" s="15">
        <v>212900</v>
      </c>
      <c r="C20012" s="15">
        <v>573185</v>
      </c>
    </row>
    <row r="20013" spans="1:3" x14ac:dyDescent="0.3">
      <c r="A20013" s="38" t="s">
        <v>249</v>
      </c>
      <c r="B20013" s="15">
        <v>220725</v>
      </c>
      <c r="C20013" s="15">
        <v>1738300</v>
      </c>
    </row>
    <row r="20014" spans="1:3" x14ac:dyDescent="0.3">
      <c r="A20014" s="38" t="s">
        <v>251</v>
      </c>
      <c r="B20014" s="15">
        <v>197000</v>
      </c>
      <c r="C20014" s="15">
        <v>1752599</v>
      </c>
    </row>
    <row r="20015" spans="1:3" x14ac:dyDescent="0.3">
      <c r="A20015" s="38" t="s">
        <v>254</v>
      </c>
      <c r="B20015" s="15">
        <v>224950</v>
      </c>
      <c r="C20015" s="15">
        <v>664450</v>
      </c>
    </row>
    <row r="20016" spans="1:3" x14ac:dyDescent="0.3">
      <c r="A20016" s="38" t="s">
        <v>257</v>
      </c>
      <c r="B20016" s="15">
        <v>195000</v>
      </c>
      <c r="C20016" s="15">
        <v>574950</v>
      </c>
    </row>
    <row r="20017" spans="1:3" x14ac:dyDescent="0.3">
      <c r="A20017" s="38" t="s">
        <v>252</v>
      </c>
      <c r="B20017" s="15">
        <v>214900</v>
      </c>
      <c r="C20017" s="15">
        <v>2041400</v>
      </c>
    </row>
    <row r="20018" spans="1:3" x14ac:dyDescent="0.3">
      <c r="A20018" s="38" t="s">
        <v>255</v>
      </c>
      <c r="B20018" s="15">
        <v>210950</v>
      </c>
      <c r="C20018" s="15">
        <v>570850</v>
      </c>
    </row>
    <row r="20019" spans="1:3" x14ac:dyDescent="0.3">
      <c r="A20019" s="38" t="s">
        <v>258</v>
      </c>
      <c r="B20019" s="15">
        <v>209000</v>
      </c>
      <c r="C20019" s="15">
        <v>864000</v>
      </c>
    </row>
    <row r="20020" spans="1:3" x14ac:dyDescent="0.3">
      <c r="A20020" s="38" t="s">
        <v>260</v>
      </c>
      <c r="B20020" s="15">
        <v>183950</v>
      </c>
      <c r="C20020" s="15">
        <v>498950</v>
      </c>
    </row>
    <row r="20021" spans="1:3" x14ac:dyDescent="0.3">
      <c r="A20021" s="38" t="s">
        <v>262</v>
      </c>
      <c r="B20021" s="15">
        <v>213000</v>
      </c>
      <c r="C20021" s="15">
        <v>213000</v>
      </c>
    </row>
    <row r="20022" spans="1:3" x14ac:dyDescent="0.3">
      <c r="A20022" s="38" t="s">
        <v>263</v>
      </c>
      <c r="B20022" s="15">
        <v>213900</v>
      </c>
      <c r="C20022" s="15">
        <v>633850</v>
      </c>
    </row>
    <row r="20023" spans="1:3" x14ac:dyDescent="0.3">
      <c r="A20023" s="35" t="s">
        <v>271</v>
      </c>
      <c r="B20023" s="15"/>
      <c r="C20023" s="15"/>
    </row>
    <row r="20024" spans="1:3" x14ac:dyDescent="0.3">
      <c r="A20024" s="38" t="s">
        <v>245</v>
      </c>
      <c r="B20024" s="15">
        <v>179975</v>
      </c>
      <c r="C20024" s="15">
        <v>758450</v>
      </c>
    </row>
    <row r="20025" spans="1:3" x14ac:dyDescent="0.3">
      <c r="A20025" s="38" t="s">
        <v>247</v>
      </c>
      <c r="B20025" s="15">
        <v>242450</v>
      </c>
      <c r="C20025" s="15">
        <v>484900</v>
      </c>
    </row>
    <row r="20026" spans="1:3" x14ac:dyDescent="0.3">
      <c r="A20026" s="38" t="s">
        <v>249</v>
      </c>
      <c r="B20026" s="15">
        <v>173500</v>
      </c>
      <c r="C20026" s="15">
        <v>1203564</v>
      </c>
    </row>
    <row r="20027" spans="1:3" x14ac:dyDescent="0.3">
      <c r="A20027" s="38" t="s">
        <v>251</v>
      </c>
      <c r="B20027" s="15">
        <v>235000</v>
      </c>
      <c r="C20027" s="15">
        <v>672450</v>
      </c>
    </row>
    <row r="20028" spans="1:3" x14ac:dyDescent="0.3">
      <c r="A20028" s="38" t="s">
        <v>254</v>
      </c>
      <c r="B20028" s="15">
        <v>247500</v>
      </c>
      <c r="C20028" s="15">
        <v>727400</v>
      </c>
    </row>
    <row r="20029" spans="1:3" x14ac:dyDescent="0.3">
      <c r="A20029" s="38" t="s">
        <v>257</v>
      </c>
      <c r="B20029" s="15">
        <v>187750</v>
      </c>
      <c r="C20029" s="15">
        <v>375500</v>
      </c>
    </row>
    <row r="20030" spans="1:3" x14ac:dyDescent="0.3">
      <c r="A20030" s="38" t="s">
        <v>252</v>
      </c>
      <c r="B20030" s="15">
        <v>299000</v>
      </c>
      <c r="C20030" s="15">
        <v>1603900</v>
      </c>
    </row>
    <row r="20031" spans="1:3" x14ac:dyDescent="0.3">
      <c r="A20031" s="38" t="s">
        <v>255</v>
      </c>
      <c r="B20031" s="15">
        <v>230000</v>
      </c>
      <c r="C20031" s="15">
        <v>850360</v>
      </c>
    </row>
    <row r="20032" spans="1:3" x14ac:dyDescent="0.3">
      <c r="A20032" s="38" t="s">
        <v>258</v>
      </c>
      <c r="B20032" s="15">
        <v>235000</v>
      </c>
      <c r="C20032" s="15">
        <v>235000</v>
      </c>
    </row>
    <row r="20033" spans="1:3" x14ac:dyDescent="0.3">
      <c r="A20033" s="38" t="s">
        <v>260</v>
      </c>
      <c r="B20033" s="15">
        <v>213500</v>
      </c>
      <c r="C20033" s="15">
        <v>427000</v>
      </c>
    </row>
    <row r="20034" spans="1:3" x14ac:dyDescent="0.3">
      <c r="A20034" s="38" t="s">
        <v>262</v>
      </c>
      <c r="B20034" s="15">
        <v>219950</v>
      </c>
      <c r="C20034" s="15">
        <v>663150</v>
      </c>
    </row>
    <row r="20035" spans="1:3" x14ac:dyDescent="0.3">
      <c r="A20035" s="38" t="s">
        <v>263</v>
      </c>
      <c r="B20035" s="15">
        <v>219900</v>
      </c>
      <c r="C20035" s="15">
        <v>644900</v>
      </c>
    </row>
    <row r="20036" spans="1:3" x14ac:dyDescent="0.3">
      <c r="A20036" s="35" t="s">
        <v>272</v>
      </c>
      <c r="B20036" s="15"/>
      <c r="C20036" s="15"/>
    </row>
    <row r="20037" spans="1:3" x14ac:dyDescent="0.3">
      <c r="A20037" s="38" t="s">
        <v>245</v>
      </c>
      <c r="B20037" s="15">
        <v>192750</v>
      </c>
      <c r="C20037" s="15">
        <v>385500</v>
      </c>
    </row>
    <row r="20038" spans="1:3" x14ac:dyDescent="0.3">
      <c r="A20038" s="38" t="s">
        <v>247</v>
      </c>
      <c r="B20038" s="15">
        <v>238950</v>
      </c>
      <c r="C20038" s="15">
        <v>688900</v>
      </c>
    </row>
    <row r="20039" spans="1:3" x14ac:dyDescent="0.3">
      <c r="A20039" s="38" t="s">
        <v>249</v>
      </c>
      <c r="B20039" s="15">
        <v>229000</v>
      </c>
      <c r="C20039" s="15">
        <v>2957182</v>
      </c>
    </row>
    <row r="20040" spans="1:3" x14ac:dyDescent="0.3">
      <c r="A20040" s="38" t="s">
        <v>251</v>
      </c>
      <c r="B20040" s="15">
        <v>256413</v>
      </c>
      <c r="C20040" s="15">
        <v>2281124</v>
      </c>
    </row>
    <row r="20041" spans="1:3" x14ac:dyDescent="0.3">
      <c r="A20041" s="38" t="s">
        <v>254</v>
      </c>
      <c r="B20041" s="15">
        <v>254725</v>
      </c>
      <c r="C20041" s="15">
        <v>2020959</v>
      </c>
    </row>
    <row r="20042" spans="1:3" x14ac:dyDescent="0.3">
      <c r="A20042" s="38" t="s">
        <v>257</v>
      </c>
      <c r="B20042" s="15">
        <v>271475</v>
      </c>
      <c r="C20042" s="15">
        <v>3491556</v>
      </c>
    </row>
    <row r="20043" spans="1:3" x14ac:dyDescent="0.3">
      <c r="A20043" s="38" t="s">
        <v>252</v>
      </c>
      <c r="B20043" s="15">
        <v>273950</v>
      </c>
      <c r="C20043" s="15">
        <v>1157364</v>
      </c>
    </row>
    <row r="20044" spans="1:3" x14ac:dyDescent="0.3">
      <c r="A20044" s="38" t="s">
        <v>255</v>
      </c>
      <c r="B20044" s="15">
        <v>251000</v>
      </c>
      <c r="C20044" s="15">
        <v>3715530</v>
      </c>
    </row>
    <row r="20045" spans="1:3" x14ac:dyDescent="0.3">
      <c r="A20045" s="38" t="s">
        <v>258</v>
      </c>
      <c r="B20045" s="15">
        <v>270950</v>
      </c>
      <c r="C20045" s="15">
        <v>2416601</v>
      </c>
    </row>
    <row r="20046" spans="1:3" x14ac:dyDescent="0.3">
      <c r="A20046" s="38" t="s">
        <v>260</v>
      </c>
      <c r="B20046" s="15">
        <v>241500</v>
      </c>
      <c r="C20046" s="15">
        <v>1772550</v>
      </c>
    </row>
    <row r="20047" spans="1:3" x14ac:dyDescent="0.3">
      <c r="A20047" s="38" t="s">
        <v>262</v>
      </c>
      <c r="B20047" s="15">
        <v>273950</v>
      </c>
      <c r="C20047" s="15">
        <v>2569499</v>
      </c>
    </row>
    <row r="20048" spans="1:3" x14ac:dyDescent="0.3">
      <c r="A20048" s="38" t="s">
        <v>263</v>
      </c>
      <c r="B20048" s="15">
        <v>264000</v>
      </c>
      <c r="C20048" s="15">
        <v>3437682</v>
      </c>
    </row>
    <row r="20049" spans="1:3" x14ac:dyDescent="0.3">
      <c r="A20049" s="35" t="s">
        <v>273</v>
      </c>
      <c r="B20049" s="15"/>
      <c r="C20049" s="15"/>
    </row>
    <row r="20050" spans="1:3" x14ac:dyDescent="0.3">
      <c r="A20050" s="38" t="s">
        <v>245</v>
      </c>
      <c r="B20050" s="15">
        <v>286840</v>
      </c>
      <c r="C20050" s="15">
        <v>3327529</v>
      </c>
    </row>
    <row r="20051" spans="1:3" x14ac:dyDescent="0.3">
      <c r="A20051" s="38" t="s">
        <v>247</v>
      </c>
      <c r="B20051" s="15">
        <v>219900</v>
      </c>
      <c r="C20051" s="15">
        <v>1125790</v>
      </c>
    </row>
    <row r="20052" spans="1:3" x14ac:dyDescent="0.3">
      <c r="A20052" s="38" t="s">
        <v>249</v>
      </c>
      <c r="B20052" s="15">
        <v>215000</v>
      </c>
      <c r="C20052" s="15">
        <v>1179549</v>
      </c>
    </row>
    <row r="20053" spans="1:3" x14ac:dyDescent="0.3">
      <c r="A20053" s="38" t="s">
        <v>251</v>
      </c>
      <c r="B20053" s="15"/>
      <c r="C20053" s="15">
        <v>0</v>
      </c>
    </row>
    <row r="20054" spans="1:3" x14ac:dyDescent="0.3">
      <c r="A20054" s="38" t="s">
        <v>254</v>
      </c>
      <c r="B20054" s="15">
        <v>240000</v>
      </c>
      <c r="C20054" s="15">
        <v>1789125</v>
      </c>
    </row>
    <row r="20055" spans="1:3" x14ac:dyDescent="0.3">
      <c r="A20055" s="38" t="s">
        <v>257</v>
      </c>
      <c r="B20055" s="15">
        <v>225000</v>
      </c>
      <c r="C20055" s="15">
        <v>1825700</v>
      </c>
    </row>
    <row r="20056" spans="1:3" x14ac:dyDescent="0.3">
      <c r="A20056" s="38" t="s">
        <v>252</v>
      </c>
      <c r="B20056" s="15">
        <v>231000</v>
      </c>
      <c r="C20056" s="15">
        <v>1666400</v>
      </c>
    </row>
    <row r="20057" spans="1:3" x14ac:dyDescent="0.3">
      <c r="A20057" s="38" t="s">
        <v>255</v>
      </c>
      <c r="B20057" s="15">
        <v>285500</v>
      </c>
      <c r="C20057" s="15">
        <v>2497900</v>
      </c>
    </row>
    <row r="20058" spans="1:3" x14ac:dyDescent="0.3">
      <c r="A20058" s="38" t="s">
        <v>258</v>
      </c>
      <c r="B20058" s="15">
        <v>286733</v>
      </c>
      <c r="C20058" s="15">
        <v>2287366</v>
      </c>
    </row>
    <row r="20059" spans="1:3" x14ac:dyDescent="0.3">
      <c r="A20059" s="38" t="s">
        <v>260</v>
      </c>
      <c r="B20059" s="15">
        <v>270000</v>
      </c>
      <c r="C20059" s="15">
        <v>1879450</v>
      </c>
    </row>
    <row r="20060" spans="1:3" x14ac:dyDescent="0.3">
      <c r="A20060" s="38" t="s">
        <v>262</v>
      </c>
      <c r="B20060" s="15">
        <v>249900</v>
      </c>
      <c r="C20060" s="15">
        <v>723025</v>
      </c>
    </row>
    <row r="20061" spans="1:3" x14ac:dyDescent="0.3">
      <c r="A20061" s="38" t="s">
        <v>263</v>
      </c>
      <c r="B20061" s="15">
        <v>260000</v>
      </c>
      <c r="C20061" s="15">
        <v>2470000</v>
      </c>
    </row>
    <row r="20062" spans="1:3" x14ac:dyDescent="0.3">
      <c r="A20062" s="35" t="s">
        <v>274</v>
      </c>
      <c r="B20062" s="15"/>
      <c r="C20062" s="15"/>
    </row>
    <row r="20063" spans="1:3" x14ac:dyDescent="0.3">
      <c r="A20063" s="38" t="s">
        <v>245</v>
      </c>
      <c r="B20063" s="15">
        <v>236000</v>
      </c>
      <c r="C20063" s="15">
        <v>952000</v>
      </c>
    </row>
    <row r="20064" spans="1:3" x14ac:dyDescent="0.3">
      <c r="A20064" s="38" t="s">
        <v>247</v>
      </c>
      <c r="B20064" s="15">
        <v>233000</v>
      </c>
      <c r="C20064" s="15">
        <v>693137</v>
      </c>
    </row>
    <row r="20065" spans="1:3" x14ac:dyDescent="0.3">
      <c r="A20065" s="38" t="s">
        <v>249</v>
      </c>
      <c r="B20065" s="15">
        <v>300000</v>
      </c>
      <c r="C20065" s="15">
        <v>1632000</v>
      </c>
    </row>
    <row r="20066" spans="1:3" x14ac:dyDescent="0.3">
      <c r="A20066" s="38" t="s">
        <v>251</v>
      </c>
      <c r="B20066" s="15">
        <v>330475</v>
      </c>
      <c r="C20066" s="15">
        <v>1310950</v>
      </c>
    </row>
    <row r="20067" spans="1:3" x14ac:dyDescent="0.3">
      <c r="A20067" s="38" t="s">
        <v>254</v>
      </c>
      <c r="B20067" s="15">
        <v>289000</v>
      </c>
      <c r="C20067" s="15">
        <v>885000</v>
      </c>
    </row>
    <row r="20068" spans="1:3" x14ac:dyDescent="0.3">
      <c r="A20068" s="38" t="s">
        <v>257</v>
      </c>
      <c r="B20068" s="15">
        <v>264775</v>
      </c>
      <c r="C20068" s="15">
        <v>2495550</v>
      </c>
    </row>
    <row r="20069" spans="1:3" x14ac:dyDescent="0.3">
      <c r="A20069" s="38" t="s">
        <v>252</v>
      </c>
      <c r="B20069" s="15">
        <v>276500</v>
      </c>
      <c r="C20069" s="15">
        <v>2520000</v>
      </c>
    </row>
    <row r="20070" spans="1:3" x14ac:dyDescent="0.3">
      <c r="A20070" s="38" t="s">
        <v>255</v>
      </c>
      <c r="B20070" s="15">
        <v>288000</v>
      </c>
      <c r="C20070" s="15">
        <v>1914972</v>
      </c>
    </row>
    <row r="20071" spans="1:3" x14ac:dyDescent="0.3">
      <c r="A20071" s="38" t="s">
        <v>258</v>
      </c>
      <c r="B20071" s="15">
        <v>285000</v>
      </c>
      <c r="C20071" s="15">
        <v>850000</v>
      </c>
    </row>
    <row r="20072" spans="1:3" x14ac:dyDescent="0.3">
      <c r="A20072" s="38" t="s">
        <v>260</v>
      </c>
      <c r="B20072" s="15">
        <v>312500</v>
      </c>
      <c r="C20072" s="15">
        <v>1709000</v>
      </c>
    </row>
    <row r="20073" spans="1:3" x14ac:dyDescent="0.3">
      <c r="A20073" s="38" t="s">
        <v>262</v>
      </c>
      <c r="B20073" s="15">
        <v>270000</v>
      </c>
      <c r="C20073" s="15">
        <v>1428800</v>
      </c>
    </row>
    <row r="20074" spans="1:3" x14ac:dyDescent="0.3">
      <c r="A20074" s="38" t="s">
        <v>263</v>
      </c>
      <c r="B20074" s="15">
        <v>329000</v>
      </c>
      <c r="C20074" s="15">
        <v>908800</v>
      </c>
    </row>
    <row r="20075" spans="1:3" x14ac:dyDescent="0.3">
      <c r="A20075" s="35" t="s">
        <v>275</v>
      </c>
      <c r="B20075" s="15"/>
      <c r="C20075" s="15"/>
    </row>
    <row r="20076" spans="1:3" x14ac:dyDescent="0.3">
      <c r="A20076" s="38" t="s">
        <v>245</v>
      </c>
      <c r="B20076" s="15">
        <v>292750</v>
      </c>
      <c r="C20076" s="15">
        <v>1180400</v>
      </c>
    </row>
    <row r="20077" spans="1:3" x14ac:dyDescent="0.3">
      <c r="A20077" s="38" t="s">
        <v>247</v>
      </c>
      <c r="B20077" s="15">
        <v>355750</v>
      </c>
      <c r="C20077" s="15">
        <v>1308250</v>
      </c>
    </row>
    <row r="20078" spans="1:3" x14ac:dyDescent="0.3">
      <c r="A20078" s="38" t="s">
        <v>249</v>
      </c>
      <c r="B20078" s="15">
        <v>373000</v>
      </c>
      <c r="C20078" s="15">
        <v>1987400</v>
      </c>
    </row>
    <row r="20079" spans="1:3" x14ac:dyDescent="0.3">
      <c r="A20079" s="38" t="s">
        <v>251</v>
      </c>
      <c r="B20079" s="15">
        <v>300000</v>
      </c>
      <c r="C20079" s="15">
        <v>1826000</v>
      </c>
    </row>
    <row r="20080" spans="1:3" x14ac:dyDescent="0.3">
      <c r="A20080" s="38" t="s">
        <v>254</v>
      </c>
      <c r="B20080" s="15">
        <v>304000</v>
      </c>
      <c r="C20080" s="15">
        <v>304000</v>
      </c>
    </row>
    <row r="20081" spans="1:3" x14ac:dyDescent="0.3">
      <c r="A20081" s="38" t="s">
        <v>257</v>
      </c>
      <c r="B20081" s="15">
        <v>318750</v>
      </c>
      <c r="C20081" s="15">
        <v>1342500</v>
      </c>
    </row>
    <row r="20082" spans="1:3" x14ac:dyDescent="0.3">
      <c r="A20082" s="38" t="s">
        <v>252</v>
      </c>
      <c r="B20082" s="15">
        <v>335000</v>
      </c>
      <c r="C20082" s="15">
        <v>2983500</v>
      </c>
    </row>
    <row r="20083" spans="1:3" x14ac:dyDescent="0.3">
      <c r="A20083" s="38" t="s">
        <v>255</v>
      </c>
      <c r="B20083" s="15">
        <v>295000</v>
      </c>
      <c r="C20083" s="15">
        <v>1906500</v>
      </c>
    </row>
    <row r="20084" spans="1:3" x14ac:dyDescent="0.3">
      <c r="A20084" s="38" t="s">
        <v>258</v>
      </c>
      <c r="B20084" s="15">
        <v>290000</v>
      </c>
      <c r="C20084" s="15">
        <v>930000</v>
      </c>
    </row>
    <row r="20085" spans="1:3" x14ac:dyDescent="0.3">
      <c r="A20085" s="38" t="s">
        <v>260</v>
      </c>
      <c r="B20085" s="15">
        <v>380000</v>
      </c>
      <c r="C20085" s="15">
        <v>1113900</v>
      </c>
    </row>
    <row r="20086" spans="1:3" x14ac:dyDescent="0.3">
      <c r="A20086" s="38" t="s">
        <v>262</v>
      </c>
      <c r="B20086" s="15">
        <v>471900</v>
      </c>
      <c r="C20086" s="15">
        <v>1965800</v>
      </c>
    </row>
    <row r="20087" spans="1:3" x14ac:dyDescent="0.3">
      <c r="A20087" s="14">
        <v>165</v>
      </c>
      <c r="B20087" s="15">
        <v>29453006</v>
      </c>
      <c r="C20087" s="15">
        <v>58619494</v>
      </c>
    </row>
    <row r="20088" spans="1:3" x14ac:dyDescent="0.3">
      <c r="A20088" s="35" t="s">
        <v>259</v>
      </c>
      <c r="B20088" s="15"/>
      <c r="C20088" s="15"/>
    </row>
    <row r="20089" spans="1:3" x14ac:dyDescent="0.3">
      <c r="A20089" s="38" t="s">
        <v>245</v>
      </c>
      <c r="B20089" s="15"/>
      <c r="C20089" s="15">
        <v>0</v>
      </c>
    </row>
    <row r="20090" spans="1:3" x14ac:dyDescent="0.3">
      <c r="A20090" s="38" t="s">
        <v>247</v>
      </c>
      <c r="B20090" s="15"/>
      <c r="C20090" s="15">
        <v>0</v>
      </c>
    </row>
    <row r="20091" spans="1:3" x14ac:dyDescent="0.3">
      <c r="A20091" s="38" t="s">
        <v>249</v>
      </c>
      <c r="B20091" s="15"/>
      <c r="C20091" s="15">
        <v>0</v>
      </c>
    </row>
    <row r="20092" spans="1:3" x14ac:dyDescent="0.3">
      <c r="A20092" s="38" t="s">
        <v>251</v>
      </c>
      <c r="B20092" s="15"/>
      <c r="C20092" s="15">
        <v>0</v>
      </c>
    </row>
    <row r="20093" spans="1:3" x14ac:dyDescent="0.3">
      <c r="A20093" s="38" t="s">
        <v>254</v>
      </c>
      <c r="B20093" s="15"/>
      <c r="C20093" s="15">
        <v>0</v>
      </c>
    </row>
    <row r="20094" spans="1:3" x14ac:dyDescent="0.3">
      <c r="A20094" s="38" t="s">
        <v>257</v>
      </c>
      <c r="B20094" s="15">
        <v>149000</v>
      </c>
      <c r="C20094" s="15">
        <v>731000</v>
      </c>
    </row>
    <row r="20095" spans="1:3" x14ac:dyDescent="0.3">
      <c r="A20095" s="38" t="s">
        <v>252</v>
      </c>
      <c r="B20095" s="15"/>
      <c r="C20095" s="15">
        <v>0</v>
      </c>
    </row>
    <row r="20096" spans="1:3" x14ac:dyDescent="0.3">
      <c r="A20096" s="38" t="s">
        <v>255</v>
      </c>
      <c r="B20096" s="15"/>
      <c r="C20096" s="15">
        <v>0</v>
      </c>
    </row>
    <row r="20097" spans="1:3" x14ac:dyDescent="0.3">
      <c r="A20097" s="38" t="s">
        <v>258</v>
      </c>
      <c r="B20097" s="15">
        <v>349000</v>
      </c>
      <c r="C20097" s="15">
        <v>349000</v>
      </c>
    </row>
    <row r="20098" spans="1:3" x14ac:dyDescent="0.3">
      <c r="A20098" s="38" t="s">
        <v>260</v>
      </c>
      <c r="B20098" s="15"/>
      <c r="C20098" s="15">
        <v>0</v>
      </c>
    </row>
    <row r="20099" spans="1:3" x14ac:dyDescent="0.3">
      <c r="A20099" s="38" t="s">
        <v>262</v>
      </c>
      <c r="B20099" s="15">
        <v>219000</v>
      </c>
      <c r="C20099" s="15">
        <v>438000</v>
      </c>
    </row>
    <row r="20100" spans="1:3" x14ac:dyDescent="0.3">
      <c r="A20100" s="38" t="s">
        <v>263</v>
      </c>
      <c r="B20100" s="15">
        <v>200850</v>
      </c>
      <c r="C20100" s="15">
        <v>200850</v>
      </c>
    </row>
    <row r="20101" spans="1:3" x14ac:dyDescent="0.3">
      <c r="A20101" s="35" t="s">
        <v>265</v>
      </c>
      <c r="B20101" s="15"/>
      <c r="C20101" s="15"/>
    </row>
    <row r="20102" spans="1:3" x14ac:dyDescent="0.3">
      <c r="A20102" s="38" t="s">
        <v>245</v>
      </c>
      <c r="B20102" s="15">
        <v>232000</v>
      </c>
      <c r="C20102" s="15">
        <v>232000</v>
      </c>
    </row>
    <row r="20103" spans="1:3" x14ac:dyDescent="0.3">
      <c r="A20103" s="38" t="s">
        <v>247</v>
      </c>
      <c r="B20103" s="15">
        <v>167000</v>
      </c>
      <c r="C20103" s="15">
        <v>334000</v>
      </c>
    </row>
    <row r="20104" spans="1:3" x14ac:dyDescent="0.3">
      <c r="A20104" s="38" t="s">
        <v>249</v>
      </c>
      <c r="B20104" s="15">
        <v>277250</v>
      </c>
      <c r="C20104" s="15">
        <v>554500</v>
      </c>
    </row>
    <row r="20105" spans="1:3" x14ac:dyDescent="0.3">
      <c r="A20105" s="38" t="s">
        <v>251</v>
      </c>
      <c r="B20105" s="15">
        <v>191000</v>
      </c>
      <c r="C20105" s="15">
        <v>191000</v>
      </c>
    </row>
    <row r="20106" spans="1:3" x14ac:dyDescent="0.3">
      <c r="A20106" s="38" t="s">
        <v>254</v>
      </c>
      <c r="B20106" s="15">
        <v>198000</v>
      </c>
      <c r="C20106" s="15">
        <v>1060050</v>
      </c>
    </row>
    <row r="20107" spans="1:3" x14ac:dyDescent="0.3">
      <c r="A20107" s="38" t="s">
        <v>257</v>
      </c>
      <c r="B20107" s="15">
        <v>250000</v>
      </c>
      <c r="C20107" s="15">
        <v>746200</v>
      </c>
    </row>
    <row r="20108" spans="1:3" x14ac:dyDescent="0.3">
      <c r="A20108" s="38" t="s">
        <v>252</v>
      </c>
      <c r="B20108" s="15">
        <v>238500</v>
      </c>
      <c r="C20108" s="15">
        <v>477000</v>
      </c>
    </row>
    <row r="20109" spans="1:3" x14ac:dyDescent="0.3">
      <c r="A20109" s="38" t="s">
        <v>255</v>
      </c>
      <c r="B20109" s="15">
        <v>293600</v>
      </c>
      <c r="C20109" s="15">
        <v>587200</v>
      </c>
    </row>
    <row r="20110" spans="1:3" x14ac:dyDescent="0.3">
      <c r="A20110" s="38" t="s">
        <v>258</v>
      </c>
      <c r="B20110" s="15">
        <v>258000</v>
      </c>
      <c r="C20110" s="15">
        <v>1252900</v>
      </c>
    </row>
    <row r="20111" spans="1:3" x14ac:dyDescent="0.3">
      <c r="A20111" s="38" t="s">
        <v>260</v>
      </c>
      <c r="B20111" s="15">
        <v>219500</v>
      </c>
      <c r="C20111" s="15">
        <v>219500</v>
      </c>
    </row>
    <row r="20112" spans="1:3" x14ac:dyDescent="0.3">
      <c r="A20112" s="38" t="s">
        <v>262</v>
      </c>
      <c r="B20112" s="15">
        <v>194000</v>
      </c>
      <c r="C20112" s="15">
        <v>388000</v>
      </c>
    </row>
    <row r="20113" spans="1:3" x14ac:dyDescent="0.3">
      <c r="A20113" s="38" t="s">
        <v>263</v>
      </c>
      <c r="B20113" s="15">
        <v>250000</v>
      </c>
      <c r="C20113" s="15">
        <v>250000</v>
      </c>
    </row>
    <row r="20114" spans="1:3" x14ac:dyDescent="0.3">
      <c r="A20114" s="35" t="s">
        <v>244</v>
      </c>
      <c r="B20114" s="15"/>
      <c r="C20114" s="15"/>
    </row>
    <row r="20115" spans="1:3" x14ac:dyDescent="0.3">
      <c r="A20115" s="38" t="s">
        <v>245</v>
      </c>
      <c r="B20115" s="15"/>
      <c r="C20115" s="15">
        <v>0</v>
      </c>
    </row>
    <row r="20116" spans="1:3" x14ac:dyDescent="0.3">
      <c r="A20116" s="38" t="s">
        <v>247</v>
      </c>
      <c r="B20116" s="15"/>
      <c r="C20116" s="15">
        <v>0</v>
      </c>
    </row>
    <row r="20117" spans="1:3" x14ac:dyDescent="0.3">
      <c r="A20117" s="38" t="s">
        <v>249</v>
      </c>
      <c r="B20117" s="15"/>
      <c r="C20117" s="15">
        <v>0</v>
      </c>
    </row>
    <row r="20118" spans="1:3" x14ac:dyDescent="0.3">
      <c r="A20118" s="38" t="s">
        <v>251</v>
      </c>
      <c r="B20118" s="15"/>
      <c r="C20118" s="15">
        <v>0</v>
      </c>
    </row>
    <row r="20119" spans="1:3" x14ac:dyDescent="0.3">
      <c r="A20119" s="38" t="s">
        <v>254</v>
      </c>
      <c r="B20119" s="15"/>
      <c r="C20119" s="15">
        <v>0</v>
      </c>
    </row>
    <row r="20120" spans="1:3" x14ac:dyDescent="0.3">
      <c r="A20120" s="38" t="s">
        <v>257</v>
      </c>
      <c r="B20120" s="15">
        <v>237500</v>
      </c>
      <c r="C20120" s="15">
        <v>475000</v>
      </c>
    </row>
    <row r="20121" spans="1:3" x14ac:dyDescent="0.3">
      <c r="A20121" s="38" t="s">
        <v>252</v>
      </c>
      <c r="B20121" s="15">
        <v>440000</v>
      </c>
      <c r="C20121" s="15">
        <v>440000</v>
      </c>
    </row>
    <row r="20122" spans="1:3" x14ac:dyDescent="0.3">
      <c r="A20122" s="38" t="s">
        <v>255</v>
      </c>
      <c r="B20122" s="15">
        <v>280225</v>
      </c>
      <c r="C20122" s="15">
        <v>560450</v>
      </c>
    </row>
    <row r="20123" spans="1:3" x14ac:dyDescent="0.3">
      <c r="A20123" s="38" t="s">
        <v>258</v>
      </c>
      <c r="B20123" s="15"/>
      <c r="C20123" s="15">
        <v>0</v>
      </c>
    </row>
    <row r="20124" spans="1:3" x14ac:dyDescent="0.3">
      <c r="A20124" s="38" t="s">
        <v>260</v>
      </c>
      <c r="B20124" s="15"/>
      <c r="C20124" s="15">
        <v>0</v>
      </c>
    </row>
    <row r="20125" spans="1:3" x14ac:dyDescent="0.3">
      <c r="A20125" s="38" t="s">
        <v>262</v>
      </c>
      <c r="B20125" s="15">
        <v>500000</v>
      </c>
      <c r="C20125" s="15">
        <v>500000</v>
      </c>
    </row>
    <row r="20126" spans="1:3" x14ac:dyDescent="0.3">
      <c r="A20126" s="38" t="s">
        <v>263</v>
      </c>
      <c r="B20126" s="15"/>
      <c r="C20126" s="15">
        <v>0</v>
      </c>
    </row>
    <row r="20127" spans="1:3" x14ac:dyDescent="0.3">
      <c r="A20127" s="35" t="s">
        <v>256</v>
      </c>
      <c r="B20127" s="15"/>
      <c r="C20127" s="15"/>
    </row>
    <row r="20128" spans="1:3" x14ac:dyDescent="0.3">
      <c r="A20128" s="38" t="s">
        <v>245</v>
      </c>
      <c r="B20128" s="15"/>
      <c r="C20128" s="15">
        <v>0</v>
      </c>
    </row>
    <row r="20129" spans="1:3" x14ac:dyDescent="0.3">
      <c r="A20129" s="38" t="s">
        <v>247</v>
      </c>
      <c r="B20129" s="15"/>
      <c r="C20129" s="15">
        <v>0</v>
      </c>
    </row>
    <row r="20130" spans="1:3" x14ac:dyDescent="0.3">
      <c r="A20130" s="38" t="s">
        <v>249</v>
      </c>
      <c r="B20130" s="15">
        <v>228000</v>
      </c>
      <c r="C20130" s="15">
        <v>228000</v>
      </c>
    </row>
    <row r="20131" spans="1:3" x14ac:dyDescent="0.3">
      <c r="A20131" s="38" t="s">
        <v>251</v>
      </c>
      <c r="B20131" s="15"/>
      <c r="C20131" s="15">
        <v>0</v>
      </c>
    </row>
    <row r="20132" spans="1:3" x14ac:dyDescent="0.3">
      <c r="A20132" s="38" t="s">
        <v>254</v>
      </c>
      <c r="B20132" s="15"/>
      <c r="C20132" s="15">
        <v>0</v>
      </c>
    </row>
    <row r="20133" spans="1:3" x14ac:dyDescent="0.3">
      <c r="A20133" s="38" t="s">
        <v>257</v>
      </c>
      <c r="B20133" s="15">
        <v>195000</v>
      </c>
      <c r="C20133" s="15">
        <v>195000</v>
      </c>
    </row>
    <row r="20134" spans="1:3" x14ac:dyDescent="0.3">
      <c r="A20134" s="38" t="s">
        <v>252</v>
      </c>
      <c r="B20134" s="15">
        <v>374950</v>
      </c>
      <c r="C20134" s="15">
        <v>749900</v>
      </c>
    </row>
    <row r="20135" spans="1:3" x14ac:dyDescent="0.3">
      <c r="A20135" s="38" t="s">
        <v>255</v>
      </c>
      <c r="B20135" s="15">
        <v>659000</v>
      </c>
      <c r="C20135" s="15">
        <v>659000</v>
      </c>
    </row>
    <row r="20136" spans="1:3" x14ac:dyDescent="0.3">
      <c r="A20136" s="38" t="s">
        <v>258</v>
      </c>
      <c r="B20136" s="15">
        <v>299950</v>
      </c>
      <c r="C20136" s="15">
        <v>299950</v>
      </c>
    </row>
    <row r="20137" spans="1:3" x14ac:dyDescent="0.3">
      <c r="A20137" s="38" t="s">
        <v>260</v>
      </c>
      <c r="B20137" s="15">
        <v>242250</v>
      </c>
      <c r="C20137" s="15">
        <v>242250</v>
      </c>
    </row>
    <row r="20138" spans="1:3" x14ac:dyDescent="0.3">
      <c r="A20138" s="38" t="s">
        <v>262</v>
      </c>
      <c r="B20138" s="15"/>
      <c r="C20138" s="15">
        <v>0</v>
      </c>
    </row>
    <row r="20139" spans="1:3" x14ac:dyDescent="0.3">
      <c r="A20139" s="38" t="s">
        <v>263</v>
      </c>
      <c r="B20139" s="15">
        <v>305000</v>
      </c>
      <c r="C20139" s="15">
        <v>305000</v>
      </c>
    </row>
    <row r="20140" spans="1:3" x14ac:dyDescent="0.3">
      <c r="A20140" s="35" t="s">
        <v>261</v>
      </c>
      <c r="B20140" s="15"/>
      <c r="C20140" s="15"/>
    </row>
    <row r="20141" spans="1:3" x14ac:dyDescent="0.3">
      <c r="A20141" s="38" t="s">
        <v>245</v>
      </c>
      <c r="B20141" s="15">
        <v>210000</v>
      </c>
      <c r="C20141" s="15">
        <v>210000</v>
      </c>
    </row>
    <row r="20142" spans="1:3" x14ac:dyDescent="0.3">
      <c r="A20142" s="38" t="s">
        <v>247</v>
      </c>
      <c r="B20142" s="15"/>
      <c r="C20142" s="15">
        <v>0</v>
      </c>
    </row>
    <row r="20143" spans="1:3" x14ac:dyDescent="0.3">
      <c r="A20143" s="38" t="s">
        <v>249</v>
      </c>
      <c r="B20143" s="15"/>
      <c r="C20143" s="15">
        <v>0</v>
      </c>
    </row>
    <row r="20144" spans="1:3" x14ac:dyDescent="0.3">
      <c r="A20144" s="38" t="s">
        <v>251</v>
      </c>
      <c r="B20144" s="15">
        <v>212000</v>
      </c>
      <c r="C20144" s="15">
        <v>765000</v>
      </c>
    </row>
    <row r="20145" spans="1:3" x14ac:dyDescent="0.3">
      <c r="A20145" s="38" t="s">
        <v>254</v>
      </c>
      <c r="B20145" s="15"/>
      <c r="C20145" s="15">
        <v>0</v>
      </c>
    </row>
    <row r="20146" spans="1:3" x14ac:dyDescent="0.3">
      <c r="A20146" s="38" t="s">
        <v>257</v>
      </c>
      <c r="B20146" s="15">
        <v>367450</v>
      </c>
      <c r="C20146" s="15">
        <v>734900</v>
      </c>
    </row>
    <row r="20147" spans="1:3" x14ac:dyDescent="0.3">
      <c r="A20147" s="38" t="s">
        <v>252</v>
      </c>
      <c r="B20147" s="15"/>
      <c r="C20147" s="15">
        <v>0</v>
      </c>
    </row>
    <row r="20148" spans="1:3" x14ac:dyDescent="0.3">
      <c r="A20148" s="38" t="s">
        <v>255</v>
      </c>
      <c r="B20148" s="15">
        <v>385000</v>
      </c>
      <c r="C20148" s="15">
        <v>385000</v>
      </c>
    </row>
    <row r="20149" spans="1:3" x14ac:dyDescent="0.3">
      <c r="A20149" s="38" t="s">
        <v>258</v>
      </c>
      <c r="B20149" s="15"/>
      <c r="C20149" s="15">
        <v>0</v>
      </c>
    </row>
    <row r="20150" spans="1:3" x14ac:dyDescent="0.3">
      <c r="A20150" s="38" t="s">
        <v>260</v>
      </c>
      <c r="B20150" s="15"/>
      <c r="C20150" s="15">
        <v>0</v>
      </c>
    </row>
    <row r="20151" spans="1:3" x14ac:dyDescent="0.3">
      <c r="A20151" s="38" t="s">
        <v>262</v>
      </c>
      <c r="B20151" s="15">
        <v>277250</v>
      </c>
      <c r="C20151" s="15">
        <v>554500</v>
      </c>
    </row>
    <row r="20152" spans="1:3" x14ac:dyDescent="0.3">
      <c r="A20152" s="38" t="s">
        <v>263</v>
      </c>
      <c r="B20152" s="15"/>
      <c r="C20152" s="15">
        <v>0</v>
      </c>
    </row>
    <row r="20153" spans="1:3" x14ac:dyDescent="0.3">
      <c r="A20153" s="35" t="s">
        <v>264</v>
      </c>
      <c r="B20153" s="15"/>
      <c r="C20153" s="15"/>
    </row>
    <row r="20154" spans="1:3" x14ac:dyDescent="0.3">
      <c r="A20154" s="38" t="s">
        <v>245</v>
      </c>
      <c r="B20154" s="15"/>
      <c r="C20154" s="15">
        <v>0</v>
      </c>
    </row>
    <row r="20155" spans="1:3" x14ac:dyDescent="0.3">
      <c r="A20155" s="38" t="s">
        <v>247</v>
      </c>
      <c r="B20155" s="15">
        <v>190500</v>
      </c>
      <c r="C20155" s="15">
        <v>190500</v>
      </c>
    </row>
    <row r="20156" spans="1:3" x14ac:dyDescent="0.3">
      <c r="A20156" s="38" t="s">
        <v>249</v>
      </c>
      <c r="B20156" s="15">
        <v>138000</v>
      </c>
      <c r="C20156" s="15">
        <v>138000</v>
      </c>
    </row>
    <row r="20157" spans="1:3" x14ac:dyDescent="0.3">
      <c r="A20157" s="38" t="s">
        <v>251</v>
      </c>
      <c r="B20157" s="15">
        <v>169000</v>
      </c>
      <c r="C20157" s="15">
        <v>169000</v>
      </c>
    </row>
    <row r="20158" spans="1:3" x14ac:dyDescent="0.3">
      <c r="A20158" s="38" t="s">
        <v>254</v>
      </c>
      <c r="B20158" s="15">
        <v>205000</v>
      </c>
      <c r="C20158" s="15">
        <v>205000</v>
      </c>
    </row>
    <row r="20159" spans="1:3" x14ac:dyDescent="0.3">
      <c r="A20159" s="38" t="s">
        <v>257</v>
      </c>
      <c r="B20159" s="15"/>
      <c r="C20159" s="15">
        <v>0</v>
      </c>
    </row>
    <row r="20160" spans="1:3" x14ac:dyDescent="0.3">
      <c r="A20160" s="38" t="s">
        <v>252</v>
      </c>
      <c r="B20160" s="15">
        <v>210000</v>
      </c>
      <c r="C20160" s="15">
        <v>210000</v>
      </c>
    </row>
    <row r="20161" spans="1:3" x14ac:dyDescent="0.3">
      <c r="A20161" s="38" t="s">
        <v>255</v>
      </c>
      <c r="B20161" s="15"/>
      <c r="C20161" s="15">
        <v>0</v>
      </c>
    </row>
    <row r="20162" spans="1:3" x14ac:dyDescent="0.3">
      <c r="A20162" s="38" t="s">
        <v>258</v>
      </c>
      <c r="B20162" s="15"/>
      <c r="C20162" s="15">
        <v>0</v>
      </c>
    </row>
    <row r="20163" spans="1:3" x14ac:dyDescent="0.3">
      <c r="A20163" s="38" t="s">
        <v>260</v>
      </c>
      <c r="B20163" s="15"/>
      <c r="C20163" s="15">
        <v>0</v>
      </c>
    </row>
    <row r="20164" spans="1:3" x14ac:dyDescent="0.3">
      <c r="A20164" s="38" t="s">
        <v>262</v>
      </c>
      <c r="B20164" s="15"/>
      <c r="C20164" s="15">
        <v>0</v>
      </c>
    </row>
    <row r="20165" spans="1:3" x14ac:dyDescent="0.3">
      <c r="A20165" s="38" t="s">
        <v>263</v>
      </c>
      <c r="B20165" s="15">
        <v>220900</v>
      </c>
      <c r="C20165" s="15">
        <v>220900</v>
      </c>
    </row>
    <row r="20166" spans="1:3" x14ac:dyDescent="0.3">
      <c r="A20166" s="35" t="s">
        <v>266</v>
      </c>
      <c r="B20166" s="15"/>
      <c r="C20166" s="15"/>
    </row>
    <row r="20167" spans="1:3" x14ac:dyDescent="0.3">
      <c r="A20167" s="38" t="s">
        <v>245</v>
      </c>
      <c r="B20167" s="15">
        <v>254000</v>
      </c>
      <c r="C20167" s="15">
        <v>254000</v>
      </c>
    </row>
    <row r="20168" spans="1:3" x14ac:dyDescent="0.3">
      <c r="A20168" s="38" t="s">
        <v>247</v>
      </c>
      <c r="B20168" s="15"/>
      <c r="C20168" s="15">
        <v>0</v>
      </c>
    </row>
    <row r="20169" spans="1:3" x14ac:dyDescent="0.3">
      <c r="A20169" s="38" t="s">
        <v>249</v>
      </c>
      <c r="B20169" s="15"/>
      <c r="C20169" s="15">
        <v>0</v>
      </c>
    </row>
    <row r="20170" spans="1:3" x14ac:dyDescent="0.3">
      <c r="A20170" s="38" t="s">
        <v>251</v>
      </c>
      <c r="B20170" s="15">
        <v>214138</v>
      </c>
      <c r="C20170" s="15">
        <v>428275</v>
      </c>
    </row>
    <row r="20171" spans="1:3" x14ac:dyDescent="0.3">
      <c r="A20171" s="38" t="s">
        <v>254</v>
      </c>
      <c r="B20171" s="15">
        <v>235000</v>
      </c>
      <c r="C20171" s="15">
        <v>235000</v>
      </c>
    </row>
    <row r="20172" spans="1:3" x14ac:dyDescent="0.3">
      <c r="A20172" s="38" t="s">
        <v>257</v>
      </c>
      <c r="B20172" s="15">
        <v>297450</v>
      </c>
      <c r="C20172" s="15">
        <v>594900</v>
      </c>
    </row>
    <row r="20173" spans="1:3" x14ac:dyDescent="0.3">
      <c r="A20173" s="38" t="s">
        <v>252</v>
      </c>
      <c r="B20173" s="15">
        <v>435000</v>
      </c>
      <c r="C20173" s="15">
        <v>435000</v>
      </c>
    </row>
    <row r="20174" spans="1:3" x14ac:dyDescent="0.3">
      <c r="A20174" s="38" t="s">
        <v>255</v>
      </c>
      <c r="B20174" s="15"/>
      <c r="C20174" s="15">
        <v>0</v>
      </c>
    </row>
    <row r="20175" spans="1:3" x14ac:dyDescent="0.3">
      <c r="A20175" s="38" t="s">
        <v>258</v>
      </c>
      <c r="B20175" s="15"/>
      <c r="C20175" s="15">
        <v>0</v>
      </c>
    </row>
    <row r="20176" spans="1:3" x14ac:dyDescent="0.3">
      <c r="A20176" s="38" t="s">
        <v>260</v>
      </c>
      <c r="B20176" s="15"/>
      <c r="C20176" s="15">
        <v>0</v>
      </c>
    </row>
    <row r="20177" spans="1:3" x14ac:dyDescent="0.3">
      <c r="A20177" s="38" t="s">
        <v>262</v>
      </c>
      <c r="B20177" s="15">
        <v>240000</v>
      </c>
      <c r="C20177" s="15">
        <v>240000</v>
      </c>
    </row>
    <row r="20178" spans="1:3" x14ac:dyDescent="0.3">
      <c r="A20178" s="38" t="s">
        <v>263</v>
      </c>
      <c r="B20178" s="15"/>
      <c r="C20178" s="15">
        <v>0</v>
      </c>
    </row>
    <row r="20179" spans="1:3" x14ac:dyDescent="0.3">
      <c r="A20179" s="35" t="s">
        <v>267</v>
      </c>
      <c r="B20179" s="15"/>
      <c r="C20179" s="15"/>
    </row>
    <row r="20180" spans="1:3" x14ac:dyDescent="0.3">
      <c r="A20180" s="38" t="s">
        <v>245</v>
      </c>
      <c r="B20180" s="15">
        <v>190500</v>
      </c>
      <c r="C20180" s="15">
        <v>190500</v>
      </c>
    </row>
    <row r="20181" spans="1:3" x14ac:dyDescent="0.3">
      <c r="A20181" s="38" t="s">
        <v>247</v>
      </c>
      <c r="B20181" s="15"/>
      <c r="C20181" s="15">
        <v>0</v>
      </c>
    </row>
    <row r="20182" spans="1:3" x14ac:dyDescent="0.3">
      <c r="A20182" s="38" t="s">
        <v>249</v>
      </c>
      <c r="B20182" s="15"/>
      <c r="C20182" s="15">
        <v>0</v>
      </c>
    </row>
    <row r="20183" spans="1:3" x14ac:dyDescent="0.3">
      <c r="A20183" s="38" t="s">
        <v>251</v>
      </c>
      <c r="B20183" s="15">
        <v>256000</v>
      </c>
      <c r="C20183" s="15">
        <v>256000</v>
      </c>
    </row>
    <row r="20184" spans="1:3" x14ac:dyDescent="0.3">
      <c r="A20184" s="38" t="s">
        <v>254</v>
      </c>
      <c r="B20184" s="15">
        <v>237000</v>
      </c>
      <c r="C20184" s="15">
        <v>474000</v>
      </c>
    </row>
    <row r="20185" spans="1:3" x14ac:dyDescent="0.3">
      <c r="A20185" s="38" t="s">
        <v>257</v>
      </c>
      <c r="B20185" s="15">
        <v>349900</v>
      </c>
      <c r="C20185" s="15">
        <v>349900</v>
      </c>
    </row>
    <row r="20186" spans="1:3" x14ac:dyDescent="0.3">
      <c r="A20186" s="38" t="s">
        <v>252</v>
      </c>
      <c r="B20186" s="15">
        <v>360000</v>
      </c>
      <c r="C20186" s="15">
        <v>360000</v>
      </c>
    </row>
    <row r="20187" spans="1:3" x14ac:dyDescent="0.3">
      <c r="A20187" s="38" t="s">
        <v>255</v>
      </c>
      <c r="B20187" s="15"/>
      <c r="C20187" s="15">
        <v>0</v>
      </c>
    </row>
    <row r="20188" spans="1:3" x14ac:dyDescent="0.3">
      <c r="A20188" s="38" t="s">
        <v>258</v>
      </c>
      <c r="B20188" s="15"/>
      <c r="C20188" s="15">
        <v>0</v>
      </c>
    </row>
    <row r="20189" spans="1:3" x14ac:dyDescent="0.3">
      <c r="A20189" s="38" t="s">
        <v>260</v>
      </c>
      <c r="B20189" s="15">
        <v>334000</v>
      </c>
      <c r="C20189" s="15">
        <v>334000</v>
      </c>
    </row>
    <row r="20190" spans="1:3" x14ac:dyDescent="0.3">
      <c r="A20190" s="38" t="s">
        <v>262</v>
      </c>
      <c r="B20190" s="15"/>
      <c r="C20190" s="15">
        <v>0</v>
      </c>
    </row>
    <row r="20191" spans="1:3" x14ac:dyDescent="0.3">
      <c r="A20191" s="38" t="s">
        <v>263</v>
      </c>
      <c r="B20191" s="15"/>
      <c r="C20191" s="15">
        <v>0</v>
      </c>
    </row>
    <row r="20192" spans="1:3" x14ac:dyDescent="0.3">
      <c r="A20192" s="35" t="s">
        <v>268</v>
      </c>
      <c r="B20192" s="15"/>
      <c r="C20192" s="15"/>
    </row>
    <row r="20193" spans="1:3" x14ac:dyDescent="0.3">
      <c r="A20193" s="38" t="s">
        <v>245</v>
      </c>
      <c r="B20193" s="15"/>
      <c r="C20193" s="15">
        <v>0</v>
      </c>
    </row>
    <row r="20194" spans="1:3" x14ac:dyDescent="0.3">
      <c r="A20194" s="38" t="s">
        <v>247</v>
      </c>
      <c r="B20194" s="15"/>
      <c r="C20194" s="15">
        <v>0</v>
      </c>
    </row>
    <row r="20195" spans="1:3" x14ac:dyDescent="0.3">
      <c r="A20195" s="38" t="s">
        <v>249</v>
      </c>
      <c r="B20195" s="15"/>
      <c r="C20195" s="15">
        <v>0</v>
      </c>
    </row>
    <row r="20196" spans="1:3" x14ac:dyDescent="0.3">
      <c r="A20196" s="38" t="s">
        <v>251</v>
      </c>
      <c r="B20196" s="15"/>
      <c r="C20196" s="15">
        <v>0</v>
      </c>
    </row>
    <row r="20197" spans="1:3" x14ac:dyDescent="0.3">
      <c r="A20197" s="38" t="s">
        <v>254</v>
      </c>
      <c r="B20197" s="15"/>
      <c r="C20197" s="15">
        <v>0</v>
      </c>
    </row>
    <row r="20198" spans="1:3" x14ac:dyDescent="0.3">
      <c r="A20198" s="38" t="s">
        <v>257</v>
      </c>
      <c r="B20198" s="15"/>
      <c r="C20198" s="15">
        <v>0</v>
      </c>
    </row>
    <row r="20199" spans="1:3" x14ac:dyDescent="0.3">
      <c r="A20199" s="38" t="s">
        <v>252</v>
      </c>
      <c r="B20199" s="15"/>
      <c r="C20199" s="15">
        <v>0</v>
      </c>
    </row>
    <row r="20200" spans="1:3" x14ac:dyDescent="0.3">
      <c r="A20200" s="38" t="s">
        <v>255</v>
      </c>
      <c r="B20200" s="15">
        <v>265000</v>
      </c>
      <c r="C20200" s="15">
        <v>265000</v>
      </c>
    </row>
    <row r="20201" spans="1:3" x14ac:dyDescent="0.3">
      <c r="A20201" s="38" t="s">
        <v>258</v>
      </c>
      <c r="B20201" s="15"/>
      <c r="C20201" s="15">
        <v>0</v>
      </c>
    </row>
    <row r="20202" spans="1:3" x14ac:dyDescent="0.3">
      <c r="A20202" s="38" t="s">
        <v>260</v>
      </c>
      <c r="B20202" s="15"/>
      <c r="C20202" s="15">
        <v>0</v>
      </c>
    </row>
    <row r="20203" spans="1:3" x14ac:dyDescent="0.3">
      <c r="A20203" s="38" t="s">
        <v>262</v>
      </c>
      <c r="B20203" s="15">
        <v>305250</v>
      </c>
      <c r="C20203" s="15">
        <v>610500</v>
      </c>
    </row>
    <row r="20204" spans="1:3" x14ac:dyDescent="0.3">
      <c r="A20204" s="38" t="s">
        <v>263</v>
      </c>
      <c r="B20204" s="15"/>
      <c r="C20204" s="15">
        <v>0</v>
      </c>
    </row>
    <row r="20205" spans="1:3" x14ac:dyDescent="0.3">
      <c r="A20205" s="35" t="s">
        <v>269</v>
      </c>
      <c r="B20205" s="15"/>
      <c r="C20205" s="15"/>
    </row>
    <row r="20206" spans="1:3" x14ac:dyDescent="0.3">
      <c r="A20206" s="38" t="s">
        <v>245</v>
      </c>
      <c r="B20206" s="15"/>
      <c r="C20206" s="15">
        <v>0</v>
      </c>
    </row>
    <row r="20207" spans="1:3" x14ac:dyDescent="0.3">
      <c r="A20207" s="38" t="s">
        <v>247</v>
      </c>
      <c r="B20207" s="15"/>
      <c r="C20207" s="15">
        <v>0</v>
      </c>
    </row>
    <row r="20208" spans="1:3" x14ac:dyDescent="0.3">
      <c r="A20208" s="38" t="s">
        <v>249</v>
      </c>
      <c r="B20208" s="15">
        <v>154900</v>
      </c>
      <c r="C20208" s="15">
        <v>154900</v>
      </c>
    </row>
    <row r="20209" spans="1:3" x14ac:dyDescent="0.3">
      <c r="A20209" s="38" t="s">
        <v>251</v>
      </c>
      <c r="B20209" s="15"/>
      <c r="C20209" s="15">
        <v>0</v>
      </c>
    </row>
    <row r="20210" spans="1:3" x14ac:dyDescent="0.3">
      <c r="A20210" s="38" t="s">
        <v>254</v>
      </c>
      <c r="B20210" s="15"/>
      <c r="C20210" s="15">
        <v>0</v>
      </c>
    </row>
    <row r="20211" spans="1:3" x14ac:dyDescent="0.3">
      <c r="A20211" s="38" t="s">
        <v>257</v>
      </c>
      <c r="B20211" s="15"/>
      <c r="C20211" s="15">
        <v>0</v>
      </c>
    </row>
    <row r="20212" spans="1:3" x14ac:dyDescent="0.3">
      <c r="A20212" s="38" t="s">
        <v>252</v>
      </c>
      <c r="B20212" s="15">
        <v>290000</v>
      </c>
      <c r="C20212" s="15">
        <v>290000</v>
      </c>
    </row>
    <row r="20213" spans="1:3" x14ac:dyDescent="0.3">
      <c r="A20213" s="38" t="s">
        <v>255</v>
      </c>
      <c r="B20213" s="15"/>
      <c r="C20213" s="15">
        <v>0</v>
      </c>
    </row>
    <row r="20214" spans="1:3" x14ac:dyDescent="0.3">
      <c r="A20214" s="38" t="s">
        <v>258</v>
      </c>
      <c r="B20214" s="15">
        <v>153500</v>
      </c>
      <c r="C20214" s="15">
        <v>153500</v>
      </c>
    </row>
    <row r="20215" spans="1:3" x14ac:dyDescent="0.3">
      <c r="A20215" s="38" t="s">
        <v>260</v>
      </c>
      <c r="B20215" s="15">
        <v>155000</v>
      </c>
      <c r="C20215" s="15">
        <v>155000</v>
      </c>
    </row>
    <row r="20216" spans="1:3" x14ac:dyDescent="0.3">
      <c r="A20216" s="38" t="s">
        <v>262</v>
      </c>
      <c r="B20216" s="15">
        <v>249000</v>
      </c>
      <c r="C20216" s="15">
        <v>249000</v>
      </c>
    </row>
    <row r="20217" spans="1:3" x14ac:dyDescent="0.3">
      <c r="A20217" s="38" t="s">
        <v>263</v>
      </c>
      <c r="B20217" s="15"/>
      <c r="C20217" s="15">
        <v>0</v>
      </c>
    </row>
    <row r="20218" spans="1:3" x14ac:dyDescent="0.3">
      <c r="A20218" s="35" t="s">
        <v>270</v>
      </c>
      <c r="B20218" s="15"/>
      <c r="C20218" s="15"/>
    </row>
    <row r="20219" spans="1:3" x14ac:dyDescent="0.3">
      <c r="A20219" s="38" t="s">
        <v>245</v>
      </c>
      <c r="B20219" s="15">
        <v>210000</v>
      </c>
      <c r="C20219" s="15">
        <v>210000</v>
      </c>
    </row>
    <row r="20220" spans="1:3" x14ac:dyDescent="0.3">
      <c r="A20220" s="38" t="s">
        <v>247</v>
      </c>
      <c r="B20220" s="15"/>
      <c r="C20220" s="15">
        <v>0</v>
      </c>
    </row>
    <row r="20221" spans="1:3" x14ac:dyDescent="0.3">
      <c r="A20221" s="38" t="s">
        <v>249</v>
      </c>
      <c r="B20221" s="15">
        <v>252500</v>
      </c>
      <c r="C20221" s="15">
        <v>252500</v>
      </c>
    </row>
    <row r="20222" spans="1:3" x14ac:dyDescent="0.3">
      <c r="A20222" s="38" t="s">
        <v>251</v>
      </c>
      <c r="B20222" s="15"/>
      <c r="C20222" s="15">
        <v>0</v>
      </c>
    </row>
    <row r="20223" spans="1:3" x14ac:dyDescent="0.3">
      <c r="A20223" s="38" t="s">
        <v>254</v>
      </c>
      <c r="B20223" s="15"/>
      <c r="C20223" s="15">
        <v>0</v>
      </c>
    </row>
    <row r="20224" spans="1:3" x14ac:dyDescent="0.3">
      <c r="A20224" s="38" t="s">
        <v>257</v>
      </c>
      <c r="B20224" s="15"/>
      <c r="C20224" s="15">
        <v>0</v>
      </c>
    </row>
    <row r="20225" spans="1:3" x14ac:dyDescent="0.3">
      <c r="A20225" s="38" t="s">
        <v>252</v>
      </c>
      <c r="B20225" s="15"/>
      <c r="C20225" s="15">
        <v>0</v>
      </c>
    </row>
    <row r="20226" spans="1:3" x14ac:dyDescent="0.3">
      <c r="A20226" s="38" t="s">
        <v>255</v>
      </c>
      <c r="B20226" s="15">
        <v>192000</v>
      </c>
      <c r="C20226" s="15">
        <v>192000</v>
      </c>
    </row>
    <row r="20227" spans="1:3" x14ac:dyDescent="0.3">
      <c r="A20227" s="38" t="s">
        <v>258</v>
      </c>
      <c r="B20227" s="15">
        <v>164900</v>
      </c>
      <c r="C20227" s="15">
        <v>164900</v>
      </c>
    </row>
    <row r="20228" spans="1:3" x14ac:dyDescent="0.3">
      <c r="A20228" s="38" t="s">
        <v>260</v>
      </c>
      <c r="B20228" s="15">
        <v>236000</v>
      </c>
      <c r="C20228" s="15">
        <v>674900</v>
      </c>
    </row>
    <row r="20229" spans="1:3" x14ac:dyDescent="0.3">
      <c r="A20229" s="38" t="s">
        <v>262</v>
      </c>
      <c r="B20229" s="15"/>
      <c r="C20229" s="15">
        <v>0</v>
      </c>
    </row>
    <row r="20230" spans="1:3" x14ac:dyDescent="0.3">
      <c r="A20230" s="38" t="s">
        <v>263</v>
      </c>
      <c r="B20230" s="15"/>
      <c r="C20230" s="15">
        <v>0</v>
      </c>
    </row>
    <row r="20231" spans="1:3" x14ac:dyDescent="0.3">
      <c r="A20231" s="35" t="s">
        <v>271</v>
      </c>
      <c r="B20231" s="15"/>
      <c r="C20231" s="15"/>
    </row>
    <row r="20232" spans="1:3" x14ac:dyDescent="0.3">
      <c r="A20232" s="38" t="s">
        <v>245</v>
      </c>
      <c r="B20232" s="15"/>
      <c r="C20232" s="15">
        <v>0</v>
      </c>
    </row>
    <row r="20233" spans="1:3" x14ac:dyDescent="0.3">
      <c r="A20233" s="38" t="s">
        <v>247</v>
      </c>
      <c r="B20233" s="15">
        <v>242000</v>
      </c>
      <c r="C20233" s="15">
        <v>242000</v>
      </c>
    </row>
    <row r="20234" spans="1:3" x14ac:dyDescent="0.3">
      <c r="A20234" s="38" t="s">
        <v>249</v>
      </c>
      <c r="B20234" s="15"/>
      <c r="C20234" s="15">
        <v>0</v>
      </c>
    </row>
    <row r="20235" spans="1:3" x14ac:dyDescent="0.3">
      <c r="A20235" s="38" t="s">
        <v>251</v>
      </c>
      <c r="B20235" s="15"/>
      <c r="C20235" s="15">
        <v>0</v>
      </c>
    </row>
    <row r="20236" spans="1:3" x14ac:dyDescent="0.3">
      <c r="A20236" s="38" t="s">
        <v>254</v>
      </c>
      <c r="B20236" s="15"/>
      <c r="C20236" s="15">
        <v>0</v>
      </c>
    </row>
    <row r="20237" spans="1:3" x14ac:dyDescent="0.3">
      <c r="A20237" s="38" t="s">
        <v>257</v>
      </c>
      <c r="B20237" s="15"/>
      <c r="C20237" s="15">
        <v>0</v>
      </c>
    </row>
    <row r="20238" spans="1:3" x14ac:dyDescent="0.3">
      <c r="A20238" s="38" t="s">
        <v>252</v>
      </c>
      <c r="B20238" s="15"/>
      <c r="C20238" s="15">
        <v>0</v>
      </c>
    </row>
    <row r="20239" spans="1:3" x14ac:dyDescent="0.3">
      <c r="A20239" s="38" t="s">
        <v>255</v>
      </c>
      <c r="B20239" s="15">
        <v>247500</v>
      </c>
      <c r="C20239" s="15">
        <v>247500</v>
      </c>
    </row>
    <row r="20240" spans="1:3" x14ac:dyDescent="0.3">
      <c r="A20240" s="38" t="s">
        <v>258</v>
      </c>
      <c r="B20240" s="15"/>
      <c r="C20240" s="15">
        <v>0</v>
      </c>
    </row>
    <row r="20241" spans="1:3" x14ac:dyDescent="0.3">
      <c r="A20241" s="38" t="s">
        <v>260</v>
      </c>
      <c r="B20241" s="15">
        <v>259750</v>
      </c>
      <c r="C20241" s="15">
        <v>804750</v>
      </c>
    </row>
    <row r="20242" spans="1:3" x14ac:dyDescent="0.3">
      <c r="A20242" s="38" t="s">
        <v>262</v>
      </c>
      <c r="B20242" s="15"/>
      <c r="C20242" s="15">
        <v>0</v>
      </c>
    </row>
    <row r="20243" spans="1:3" x14ac:dyDescent="0.3">
      <c r="A20243" s="38" t="s">
        <v>263</v>
      </c>
      <c r="B20243" s="15"/>
      <c r="C20243" s="15">
        <v>0</v>
      </c>
    </row>
    <row r="20244" spans="1:3" x14ac:dyDescent="0.3">
      <c r="A20244" s="35" t="s">
        <v>272</v>
      </c>
      <c r="B20244" s="15"/>
      <c r="C20244" s="15"/>
    </row>
    <row r="20245" spans="1:3" x14ac:dyDescent="0.3">
      <c r="A20245" s="38" t="s">
        <v>245</v>
      </c>
      <c r="B20245" s="15"/>
      <c r="C20245" s="15">
        <v>0</v>
      </c>
    </row>
    <row r="20246" spans="1:3" x14ac:dyDescent="0.3">
      <c r="A20246" s="38" t="s">
        <v>247</v>
      </c>
      <c r="B20246" s="15">
        <v>219950</v>
      </c>
      <c r="C20246" s="15">
        <v>439900</v>
      </c>
    </row>
    <row r="20247" spans="1:3" x14ac:dyDescent="0.3">
      <c r="A20247" s="38" t="s">
        <v>249</v>
      </c>
      <c r="B20247" s="15">
        <v>228950</v>
      </c>
      <c r="C20247" s="15">
        <v>907900</v>
      </c>
    </row>
    <row r="20248" spans="1:3" x14ac:dyDescent="0.3">
      <c r="A20248" s="38" t="s">
        <v>251</v>
      </c>
      <c r="B20248" s="15">
        <v>161000</v>
      </c>
      <c r="C20248" s="15">
        <v>161000</v>
      </c>
    </row>
    <row r="20249" spans="1:3" x14ac:dyDescent="0.3">
      <c r="A20249" s="38" t="s">
        <v>254</v>
      </c>
      <c r="B20249" s="15">
        <v>199000</v>
      </c>
      <c r="C20249" s="15">
        <v>199000</v>
      </c>
    </row>
    <row r="20250" spans="1:3" x14ac:dyDescent="0.3">
      <c r="A20250" s="38" t="s">
        <v>257</v>
      </c>
      <c r="B20250" s="15">
        <v>310000</v>
      </c>
      <c r="C20250" s="15">
        <v>310000</v>
      </c>
    </row>
    <row r="20251" spans="1:3" x14ac:dyDescent="0.3">
      <c r="A20251" s="38" t="s">
        <v>252</v>
      </c>
      <c r="B20251" s="15"/>
      <c r="C20251" s="15">
        <v>0</v>
      </c>
    </row>
    <row r="20252" spans="1:3" x14ac:dyDescent="0.3">
      <c r="A20252" s="38" t="s">
        <v>255</v>
      </c>
      <c r="B20252" s="15">
        <v>272400</v>
      </c>
      <c r="C20252" s="15">
        <v>727399</v>
      </c>
    </row>
    <row r="20253" spans="1:3" x14ac:dyDescent="0.3">
      <c r="A20253" s="38" t="s">
        <v>258</v>
      </c>
      <c r="B20253" s="15">
        <v>316775</v>
      </c>
      <c r="C20253" s="15">
        <v>633550</v>
      </c>
    </row>
    <row r="20254" spans="1:3" x14ac:dyDescent="0.3">
      <c r="A20254" s="38" t="s">
        <v>260</v>
      </c>
      <c r="B20254" s="15">
        <v>281000</v>
      </c>
      <c r="C20254" s="15">
        <v>281000</v>
      </c>
    </row>
    <row r="20255" spans="1:3" x14ac:dyDescent="0.3">
      <c r="A20255" s="38" t="s">
        <v>262</v>
      </c>
      <c r="B20255" s="15">
        <v>211000</v>
      </c>
      <c r="C20255" s="15">
        <v>773500</v>
      </c>
    </row>
    <row r="20256" spans="1:3" x14ac:dyDescent="0.3">
      <c r="A20256" s="38" t="s">
        <v>263</v>
      </c>
      <c r="B20256" s="15">
        <v>246000</v>
      </c>
      <c r="C20256" s="15">
        <v>1875900</v>
      </c>
    </row>
    <row r="20257" spans="1:3" x14ac:dyDescent="0.3">
      <c r="A20257" s="35" t="s">
        <v>273</v>
      </c>
      <c r="B20257" s="15"/>
      <c r="C20257" s="15"/>
    </row>
    <row r="20258" spans="1:3" x14ac:dyDescent="0.3">
      <c r="A20258" s="38" t="s">
        <v>245</v>
      </c>
      <c r="B20258" s="15">
        <v>287000</v>
      </c>
      <c r="C20258" s="15">
        <v>1337500</v>
      </c>
    </row>
    <row r="20259" spans="1:3" x14ac:dyDescent="0.3">
      <c r="A20259" s="38" t="s">
        <v>247</v>
      </c>
      <c r="B20259" s="15">
        <v>324000</v>
      </c>
      <c r="C20259" s="15">
        <v>1219900</v>
      </c>
    </row>
    <row r="20260" spans="1:3" x14ac:dyDescent="0.3">
      <c r="A20260" s="38" t="s">
        <v>249</v>
      </c>
      <c r="B20260" s="15"/>
      <c r="C20260" s="15">
        <v>0</v>
      </c>
    </row>
    <row r="20261" spans="1:3" x14ac:dyDescent="0.3">
      <c r="A20261" s="38" t="s">
        <v>251</v>
      </c>
      <c r="B20261" s="15">
        <v>255000</v>
      </c>
      <c r="C20261" s="15">
        <v>1543640</v>
      </c>
    </row>
    <row r="20262" spans="1:3" x14ac:dyDescent="0.3">
      <c r="A20262" s="38" t="s">
        <v>254</v>
      </c>
      <c r="B20262" s="15">
        <v>232000</v>
      </c>
      <c r="C20262" s="15">
        <v>756000</v>
      </c>
    </row>
    <row r="20263" spans="1:3" x14ac:dyDescent="0.3">
      <c r="A20263" s="38" t="s">
        <v>257</v>
      </c>
      <c r="B20263" s="15">
        <v>229154</v>
      </c>
      <c r="C20263" s="15">
        <v>229154</v>
      </c>
    </row>
    <row r="20264" spans="1:3" x14ac:dyDescent="0.3">
      <c r="A20264" s="38" t="s">
        <v>252</v>
      </c>
      <c r="B20264" s="15">
        <v>235000</v>
      </c>
      <c r="C20264" s="15">
        <v>765000</v>
      </c>
    </row>
    <row r="20265" spans="1:3" x14ac:dyDescent="0.3">
      <c r="A20265" s="38" t="s">
        <v>255</v>
      </c>
      <c r="B20265" s="15">
        <v>325000</v>
      </c>
      <c r="C20265" s="15">
        <v>1412999</v>
      </c>
    </row>
    <row r="20266" spans="1:3" x14ac:dyDescent="0.3">
      <c r="A20266" s="38" t="s">
        <v>258</v>
      </c>
      <c r="B20266" s="15">
        <v>347750</v>
      </c>
      <c r="C20266" s="15">
        <v>695500</v>
      </c>
    </row>
    <row r="20267" spans="1:3" x14ac:dyDescent="0.3">
      <c r="A20267" s="38" t="s">
        <v>260</v>
      </c>
      <c r="B20267" s="15">
        <v>215000</v>
      </c>
      <c r="C20267" s="15">
        <v>215000</v>
      </c>
    </row>
    <row r="20268" spans="1:3" x14ac:dyDescent="0.3">
      <c r="A20268" s="38" t="s">
        <v>262</v>
      </c>
      <c r="B20268" s="15">
        <v>274700</v>
      </c>
      <c r="C20268" s="15">
        <v>549400</v>
      </c>
    </row>
    <row r="20269" spans="1:3" x14ac:dyDescent="0.3">
      <c r="A20269" s="38" t="s">
        <v>263</v>
      </c>
      <c r="B20269" s="15">
        <v>289900</v>
      </c>
      <c r="C20269" s="15">
        <v>1413900</v>
      </c>
    </row>
    <row r="20270" spans="1:3" x14ac:dyDescent="0.3">
      <c r="A20270" s="35" t="s">
        <v>274</v>
      </c>
      <c r="B20270" s="15"/>
      <c r="C20270" s="15"/>
    </row>
    <row r="20271" spans="1:3" x14ac:dyDescent="0.3">
      <c r="A20271" s="38" t="s">
        <v>245</v>
      </c>
      <c r="B20271" s="15">
        <v>230000</v>
      </c>
      <c r="C20271" s="15">
        <v>230000</v>
      </c>
    </row>
    <row r="20272" spans="1:3" x14ac:dyDescent="0.3">
      <c r="A20272" s="38" t="s">
        <v>247</v>
      </c>
      <c r="B20272" s="15">
        <v>340000</v>
      </c>
      <c r="C20272" s="15">
        <v>1098500</v>
      </c>
    </row>
    <row r="20273" spans="1:3" x14ac:dyDescent="0.3">
      <c r="A20273" s="38" t="s">
        <v>249</v>
      </c>
      <c r="B20273" s="15">
        <v>292500</v>
      </c>
      <c r="C20273" s="15">
        <v>585000</v>
      </c>
    </row>
    <row r="20274" spans="1:3" x14ac:dyDescent="0.3">
      <c r="A20274" s="38" t="s">
        <v>251</v>
      </c>
      <c r="B20274" s="15">
        <v>367000</v>
      </c>
      <c r="C20274" s="15">
        <v>734000</v>
      </c>
    </row>
    <row r="20275" spans="1:3" x14ac:dyDescent="0.3">
      <c r="A20275" s="38" t="s">
        <v>254</v>
      </c>
      <c r="B20275" s="15">
        <v>345000</v>
      </c>
      <c r="C20275" s="15">
        <v>345000</v>
      </c>
    </row>
    <row r="20276" spans="1:3" x14ac:dyDescent="0.3">
      <c r="A20276" s="38" t="s">
        <v>257</v>
      </c>
      <c r="B20276" s="15">
        <v>259889</v>
      </c>
      <c r="C20276" s="15">
        <v>1149777</v>
      </c>
    </row>
    <row r="20277" spans="1:3" x14ac:dyDescent="0.3">
      <c r="A20277" s="38" t="s">
        <v>252</v>
      </c>
      <c r="B20277" s="15">
        <v>234450</v>
      </c>
      <c r="C20277" s="15">
        <v>947900</v>
      </c>
    </row>
    <row r="20278" spans="1:3" x14ac:dyDescent="0.3">
      <c r="A20278" s="38" t="s">
        <v>255</v>
      </c>
      <c r="B20278" s="15">
        <v>367500</v>
      </c>
      <c r="C20278" s="15">
        <v>1427400</v>
      </c>
    </row>
    <row r="20279" spans="1:3" x14ac:dyDescent="0.3">
      <c r="A20279" s="38" t="s">
        <v>258</v>
      </c>
      <c r="B20279" s="15">
        <v>320000</v>
      </c>
      <c r="C20279" s="15">
        <v>955000</v>
      </c>
    </row>
    <row r="20280" spans="1:3" x14ac:dyDescent="0.3">
      <c r="A20280" s="38" t="s">
        <v>260</v>
      </c>
      <c r="B20280" s="15">
        <v>318500</v>
      </c>
      <c r="C20280" s="15">
        <v>637000</v>
      </c>
    </row>
    <row r="20281" spans="1:3" x14ac:dyDescent="0.3">
      <c r="A20281" s="38" t="s">
        <v>262</v>
      </c>
      <c r="B20281" s="15">
        <v>617500</v>
      </c>
      <c r="C20281" s="15">
        <v>1235000</v>
      </c>
    </row>
    <row r="20282" spans="1:3" x14ac:dyDescent="0.3">
      <c r="A20282" s="38" t="s">
        <v>263</v>
      </c>
      <c r="B20282" s="15">
        <v>525000</v>
      </c>
      <c r="C20282" s="15">
        <v>525000</v>
      </c>
    </row>
    <row r="20283" spans="1:3" x14ac:dyDescent="0.3">
      <c r="A20283" s="35" t="s">
        <v>275</v>
      </c>
      <c r="B20283" s="15"/>
      <c r="C20283" s="15"/>
    </row>
    <row r="20284" spans="1:3" x14ac:dyDescent="0.3">
      <c r="A20284" s="38" t="s">
        <v>245</v>
      </c>
      <c r="B20284" s="15">
        <v>240000</v>
      </c>
      <c r="C20284" s="15">
        <v>832000</v>
      </c>
    </row>
    <row r="20285" spans="1:3" x14ac:dyDescent="0.3">
      <c r="A20285" s="38" t="s">
        <v>247</v>
      </c>
      <c r="B20285" s="15"/>
      <c r="C20285" s="15"/>
    </row>
    <row r="20286" spans="1:3" x14ac:dyDescent="0.3">
      <c r="A20286" s="38" t="s">
        <v>249</v>
      </c>
      <c r="B20286" s="15"/>
      <c r="C20286" s="15"/>
    </row>
    <row r="20287" spans="1:3" x14ac:dyDescent="0.3">
      <c r="A20287" s="38" t="s">
        <v>251</v>
      </c>
      <c r="B20287" s="15">
        <v>385000</v>
      </c>
      <c r="C20287" s="15">
        <v>1046000</v>
      </c>
    </row>
    <row r="20288" spans="1:3" x14ac:dyDescent="0.3">
      <c r="A20288" s="38" t="s">
        <v>254</v>
      </c>
      <c r="B20288" s="15">
        <v>364950</v>
      </c>
      <c r="C20288" s="15">
        <v>729900</v>
      </c>
    </row>
    <row r="20289" spans="1:3" x14ac:dyDescent="0.3">
      <c r="A20289" s="38" t="s">
        <v>257</v>
      </c>
      <c r="B20289" s="15">
        <v>366500</v>
      </c>
      <c r="C20289" s="15">
        <v>1678950</v>
      </c>
    </row>
    <row r="20290" spans="1:3" x14ac:dyDescent="0.3">
      <c r="A20290" s="38" t="s">
        <v>252</v>
      </c>
      <c r="B20290" s="15">
        <v>258500</v>
      </c>
      <c r="C20290" s="15">
        <v>517000</v>
      </c>
    </row>
    <row r="20291" spans="1:3" x14ac:dyDescent="0.3">
      <c r="A20291" s="38" t="s">
        <v>255</v>
      </c>
      <c r="B20291" s="15">
        <v>460000</v>
      </c>
      <c r="C20291" s="15">
        <v>460000</v>
      </c>
    </row>
    <row r="20292" spans="1:3" x14ac:dyDescent="0.3">
      <c r="A20292" s="38" t="s">
        <v>258</v>
      </c>
      <c r="B20292" s="15">
        <v>274750</v>
      </c>
      <c r="C20292" s="15">
        <v>549500</v>
      </c>
    </row>
    <row r="20293" spans="1:3" x14ac:dyDescent="0.3">
      <c r="A20293" s="38" t="s">
        <v>260</v>
      </c>
      <c r="B20293" s="15">
        <v>317500</v>
      </c>
      <c r="C20293" s="15">
        <v>635000</v>
      </c>
    </row>
    <row r="20294" spans="1:3" x14ac:dyDescent="0.3">
      <c r="A20294" s="38" t="s">
        <v>262</v>
      </c>
      <c r="B20294" s="15">
        <v>293925</v>
      </c>
      <c r="C20294" s="15">
        <v>587850</v>
      </c>
    </row>
    <row r="20295" spans="1:3" x14ac:dyDescent="0.3">
      <c r="A20295" s="14">
        <v>310</v>
      </c>
      <c r="B20295" s="15">
        <v>75303192</v>
      </c>
      <c r="C20295" s="15">
        <v>1208517839</v>
      </c>
    </row>
    <row r="20296" spans="1:3" x14ac:dyDescent="0.3">
      <c r="A20296" s="35" t="s">
        <v>259</v>
      </c>
      <c r="B20296" s="15"/>
      <c r="C20296" s="15"/>
    </row>
    <row r="20297" spans="1:3" x14ac:dyDescent="0.3">
      <c r="A20297" s="38" t="s">
        <v>245</v>
      </c>
      <c r="B20297" s="15">
        <v>345000</v>
      </c>
      <c r="C20297" s="15">
        <v>2971300</v>
      </c>
    </row>
    <row r="20298" spans="1:3" x14ac:dyDescent="0.3">
      <c r="A20298" s="38" t="s">
        <v>247</v>
      </c>
      <c r="B20298" s="15">
        <v>343500</v>
      </c>
      <c r="C20298" s="15">
        <v>2568635</v>
      </c>
    </row>
    <row r="20299" spans="1:3" x14ac:dyDescent="0.3">
      <c r="A20299" s="38" t="s">
        <v>249</v>
      </c>
      <c r="B20299" s="15">
        <v>348500</v>
      </c>
      <c r="C20299" s="15">
        <v>5646532</v>
      </c>
    </row>
    <row r="20300" spans="1:3" x14ac:dyDescent="0.3">
      <c r="A20300" s="38" t="s">
        <v>251</v>
      </c>
      <c r="B20300" s="15">
        <v>347850</v>
      </c>
      <c r="C20300" s="15">
        <v>7570289</v>
      </c>
    </row>
    <row r="20301" spans="1:3" x14ac:dyDescent="0.3">
      <c r="A20301" s="38" t="s">
        <v>254</v>
      </c>
      <c r="B20301" s="15">
        <v>361175</v>
      </c>
      <c r="C20301" s="15">
        <v>6705965</v>
      </c>
    </row>
    <row r="20302" spans="1:3" x14ac:dyDescent="0.3">
      <c r="A20302" s="38" t="s">
        <v>257</v>
      </c>
      <c r="B20302" s="15">
        <v>378700</v>
      </c>
      <c r="C20302" s="15">
        <v>9888300</v>
      </c>
    </row>
    <row r="20303" spans="1:3" x14ac:dyDescent="0.3">
      <c r="A20303" s="38" t="s">
        <v>252</v>
      </c>
      <c r="B20303" s="15">
        <v>414750</v>
      </c>
      <c r="C20303" s="15">
        <v>6409071</v>
      </c>
    </row>
    <row r="20304" spans="1:3" x14ac:dyDescent="0.3">
      <c r="A20304" s="38" t="s">
        <v>255</v>
      </c>
      <c r="B20304" s="15">
        <v>385999</v>
      </c>
      <c r="C20304" s="15">
        <v>6246809</v>
      </c>
    </row>
    <row r="20305" spans="1:3" x14ac:dyDescent="0.3">
      <c r="A20305" s="38" t="s">
        <v>258</v>
      </c>
      <c r="B20305" s="15">
        <v>375450</v>
      </c>
      <c r="C20305" s="15">
        <v>6144420</v>
      </c>
    </row>
    <row r="20306" spans="1:3" x14ac:dyDescent="0.3">
      <c r="A20306" s="38" t="s">
        <v>260</v>
      </c>
      <c r="B20306" s="15">
        <v>365750</v>
      </c>
      <c r="C20306" s="15">
        <v>5933300</v>
      </c>
    </row>
    <row r="20307" spans="1:3" x14ac:dyDescent="0.3">
      <c r="A20307" s="38" t="s">
        <v>262</v>
      </c>
      <c r="B20307" s="15">
        <v>405500</v>
      </c>
      <c r="C20307" s="15">
        <v>5059646</v>
      </c>
    </row>
    <row r="20308" spans="1:3" x14ac:dyDescent="0.3">
      <c r="A20308" s="38" t="s">
        <v>263</v>
      </c>
      <c r="B20308" s="15">
        <v>451975</v>
      </c>
      <c r="C20308" s="15">
        <v>5729650</v>
      </c>
    </row>
    <row r="20309" spans="1:3" x14ac:dyDescent="0.3">
      <c r="A20309" s="35" t="s">
        <v>265</v>
      </c>
      <c r="B20309" s="15"/>
      <c r="C20309" s="15"/>
    </row>
    <row r="20310" spans="1:3" x14ac:dyDescent="0.3">
      <c r="A20310" s="38" t="s">
        <v>245</v>
      </c>
      <c r="B20310" s="15">
        <v>427250</v>
      </c>
      <c r="C20310" s="15">
        <v>5350790</v>
      </c>
    </row>
    <row r="20311" spans="1:3" x14ac:dyDescent="0.3">
      <c r="A20311" s="38" t="s">
        <v>247</v>
      </c>
      <c r="B20311" s="15">
        <v>409500</v>
      </c>
      <c r="C20311" s="15">
        <v>7018788</v>
      </c>
    </row>
    <row r="20312" spans="1:3" x14ac:dyDescent="0.3">
      <c r="A20312" s="38" t="s">
        <v>249</v>
      </c>
      <c r="B20312" s="15">
        <v>405700</v>
      </c>
      <c r="C20312" s="15">
        <v>8949525</v>
      </c>
    </row>
    <row r="20313" spans="1:3" x14ac:dyDescent="0.3">
      <c r="A20313" s="38" t="s">
        <v>251</v>
      </c>
      <c r="B20313" s="15">
        <v>436475</v>
      </c>
      <c r="C20313" s="15">
        <v>8347090</v>
      </c>
    </row>
    <row r="20314" spans="1:3" x14ac:dyDescent="0.3">
      <c r="A20314" s="38" t="s">
        <v>254</v>
      </c>
      <c r="B20314" s="15">
        <v>460350</v>
      </c>
      <c r="C20314" s="15">
        <v>8587550</v>
      </c>
    </row>
    <row r="20315" spans="1:3" x14ac:dyDescent="0.3">
      <c r="A20315" s="38" t="s">
        <v>257</v>
      </c>
      <c r="B20315" s="15">
        <v>423975</v>
      </c>
      <c r="C20315" s="15">
        <v>11456791</v>
      </c>
    </row>
    <row r="20316" spans="1:3" x14ac:dyDescent="0.3">
      <c r="A20316" s="38" t="s">
        <v>252</v>
      </c>
      <c r="B20316" s="15">
        <v>458895</v>
      </c>
      <c r="C20316" s="15">
        <v>8761490</v>
      </c>
    </row>
    <row r="20317" spans="1:3" x14ac:dyDescent="0.3">
      <c r="A20317" s="38" t="s">
        <v>255</v>
      </c>
      <c r="B20317" s="15">
        <v>499000</v>
      </c>
      <c r="C20317" s="15">
        <v>9785447</v>
      </c>
    </row>
    <row r="20318" spans="1:3" x14ac:dyDescent="0.3">
      <c r="A20318" s="38" t="s">
        <v>258</v>
      </c>
      <c r="B20318" s="15">
        <v>486175</v>
      </c>
      <c r="C20318" s="15">
        <v>11049100</v>
      </c>
    </row>
    <row r="20319" spans="1:3" x14ac:dyDescent="0.3">
      <c r="A20319" s="38" t="s">
        <v>260</v>
      </c>
      <c r="B20319" s="15">
        <v>519100</v>
      </c>
      <c r="C20319" s="15">
        <v>10287390</v>
      </c>
    </row>
    <row r="20320" spans="1:3" x14ac:dyDescent="0.3">
      <c r="A20320" s="38" t="s">
        <v>262</v>
      </c>
      <c r="B20320" s="15">
        <v>448500</v>
      </c>
      <c r="C20320" s="15">
        <v>7026150</v>
      </c>
    </row>
    <row r="20321" spans="1:3" x14ac:dyDescent="0.3">
      <c r="A20321" s="38" t="s">
        <v>263</v>
      </c>
      <c r="B20321" s="15">
        <v>533450</v>
      </c>
      <c r="C20321" s="15">
        <v>7068630</v>
      </c>
    </row>
    <row r="20322" spans="1:3" x14ac:dyDescent="0.3">
      <c r="A20322" s="35" t="s">
        <v>244</v>
      </c>
      <c r="B20322" s="15"/>
      <c r="C20322" s="15"/>
    </row>
    <row r="20323" spans="1:3" x14ac:dyDescent="0.3">
      <c r="A20323" s="38" t="s">
        <v>245</v>
      </c>
      <c r="B20323" s="15">
        <v>420425</v>
      </c>
      <c r="C20323" s="15">
        <v>5033900</v>
      </c>
    </row>
    <row r="20324" spans="1:3" x14ac:dyDescent="0.3">
      <c r="A20324" s="38" t="s">
        <v>247</v>
      </c>
      <c r="B20324" s="15">
        <v>526000</v>
      </c>
      <c r="C20324" s="15">
        <v>6495155</v>
      </c>
    </row>
    <row r="20325" spans="1:3" x14ac:dyDescent="0.3">
      <c r="A20325" s="38" t="s">
        <v>249</v>
      </c>
      <c r="B20325" s="15">
        <v>490000</v>
      </c>
      <c r="C20325" s="15">
        <v>15435993</v>
      </c>
    </row>
    <row r="20326" spans="1:3" x14ac:dyDescent="0.3">
      <c r="A20326" s="38" t="s">
        <v>251</v>
      </c>
      <c r="B20326" s="15">
        <v>510025</v>
      </c>
      <c r="C20326" s="15">
        <v>9629970</v>
      </c>
    </row>
    <row r="20327" spans="1:3" x14ac:dyDescent="0.3">
      <c r="A20327" s="38" t="s">
        <v>254</v>
      </c>
      <c r="B20327" s="15">
        <v>501975</v>
      </c>
      <c r="C20327" s="15">
        <v>13226826</v>
      </c>
    </row>
    <row r="20328" spans="1:3" x14ac:dyDescent="0.3">
      <c r="A20328" s="38" t="s">
        <v>257</v>
      </c>
      <c r="B20328" s="15">
        <v>557500</v>
      </c>
      <c r="C20328" s="15">
        <v>12367005</v>
      </c>
    </row>
    <row r="20329" spans="1:3" x14ac:dyDescent="0.3">
      <c r="A20329" s="38" t="s">
        <v>252</v>
      </c>
      <c r="B20329" s="15">
        <v>531050</v>
      </c>
      <c r="C20329" s="15">
        <v>10783413</v>
      </c>
    </row>
    <row r="20330" spans="1:3" x14ac:dyDescent="0.3">
      <c r="A20330" s="38" t="s">
        <v>255</v>
      </c>
      <c r="B20330" s="15">
        <v>565975</v>
      </c>
      <c r="C20330" s="15">
        <v>13229750</v>
      </c>
    </row>
    <row r="20331" spans="1:3" x14ac:dyDescent="0.3">
      <c r="A20331" s="38" t="s">
        <v>258</v>
      </c>
      <c r="B20331" s="15">
        <v>524925</v>
      </c>
      <c r="C20331" s="15">
        <v>10829990</v>
      </c>
    </row>
    <row r="20332" spans="1:3" x14ac:dyDescent="0.3">
      <c r="A20332" s="38" t="s">
        <v>260</v>
      </c>
      <c r="B20332" s="15">
        <v>521200</v>
      </c>
      <c r="C20332" s="15">
        <v>8538290</v>
      </c>
    </row>
    <row r="20333" spans="1:3" x14ac:dyDescent="0.3">
      <c r="A20333" s="38" t="s">
        <v>262</v>
      </c>
      <c r="B20333" s="15">
        <v>534950</v>
      </c>
      <c r="C20333" s="15">
        <v>7111400</v>
      </c>
    </row>
    <row r="20334" spans="1:3" x14ac:dyDescent="0.3">
      <c r="A20334" s="38" t="s">
        <v>263</v>
      </c>
      <c r="B20334" s="15">
        <v>526000</v>
      </c>
      <c r="C20334" s="15">
        <v>8057875</v>
      </c>
    </row>
    <row r="20335" spans="1:3" x14ac:dyDescent="0.3">
      <c r="A20335" s="35" t="s">
        <v>256</v>
      </c>
      <c r="B20335" s="15"/>
      <c r="C20335" s="15"/>
    </row>
    <row r="20336" spans="1:3" x14ac:dyDescent="0.3">
      <c r="A20336" s="38" t="s">
        <v>245</v>
      </c>
      <c r="B20336" s="15">
        <v>596975</v>
      </c>
      <c r="C20336" s="15">
        <v>6188299</v>
      </c>
    </row>
    <row r="20337" spans="1:3" x14ac:dyDescent="0.3">
      <c r="A20337" s="38" t="s">
        <v>247</v>
      </c>
      <c r="B20337" s="15">
        <v>545000</v>
      </c>
      <c r="C20337" s="15">
        <v>6233400</v>
      </c>
    </row>
    <row r="20338" spans="1:3" x14ac:dyDescent="0.3">
      <c r="A20338" s="38" t="s">
        <v>249</v>
      </c>
      <c r="B20338" s="15">
        <v>550975</v>
      </c>
      <c r="C20338" s="15">
        <v>11232100</v>
      </c>
    </row>
    <row r="20339" spans="1:3" x14ac:dyDescent="0.3">
      <c r="A20339" s="38" t="s">
        <v>251</v>
      </c>
      <c r="B20339" s="15">
        <v>562500</v>
      </c>
      <c r="C20339" s="15">
        <v>9279740</v>
      </c>
    </row>
    <row r="20340" spans="1:3" x14ac:dyDescent="0.3">
      <c r="A20340" s="38" t="s">
        <v>254</v>
      </c>
      <c r="B20340" s="15">
        <v>539950</v>
      </c>
      <c r="C20340" s="15">
        <v>9508120</v>
      </c>
    </row>
    <row r="20341" spans="1:3" x14ac:dyDescent="0.3">
      <c r="A20341" s="38" t="s">
        <v>257</v>
      </c>
      <c r="B20341" s="15">
        <v>543000</v>
      </c>
      <c r="C20341" s="15">
        <v>8417845</v>
      </c>
    </row>
    <row r="20342" spans="1:3" x14ac:dyDescent="0.3">
      <c r="A20342" s="38" t="s">
        <v>252</v>
      </c>
      <c r="B20342" s="15">
        <v>600625</v>
      </c>
      <c r="C20342" s="15">
        <v>12670049</v>
      </c>
    </row>
    <row r="20343" spans="1:3" x14ac:dyDescent="0.3">
      <c r="A20343" s="38" t="s">
        <v>255</v>
      </c>
      <c r="B20343" s="15">
        <v>472000</v>
      </c>
      <c r="C20343" s="15">
        <v>6836250</v>
      </c>
    </row>
    <row r="20344" spans="1:3" x14ac:dyDescent="0.3">
      <c r="A20344" s="38" t="s">
        <v>258</v>
      </c>
      <c r="B20344" s="15">
        <v>576250</v>
      </c>
      <c r="C20344" s="15">
        <v>4456800</v>
      </c>
    </row>
    <row r="20345" spans="1:3" x14ac:dyDescent="0.3">
      <c r="A20345" s="38" t="s">
        <v>260</v>
      </c>
      <c r="B20345" s="15">
        <v>406500</v>
      </c>
      <c r="C20345" s="15">
        <v>5878488</v>
      </c>
    </row>
    <row r="20346" spans="1:3" x14ac:dyDescent="0.3">
      <c r="A20346" s="38" t="s">
        <v>262</v>
      </c>
      <c r="B20346" s="15">
        <v>489000</v>
      </c>
      <c r="C20346" s="15">
        <v>3788200</v>
      </c>
    </row>
    <row r="20347" spans="1:3" x14ac:dyDescent="0.3">
      <c r="A20347" s="38" t="s">
        <v>263</v>
      </c>
      <c r="B20347" s="15">
        <v>464000</v>
      </c>
      <c r="C20347" s="15">
        <v>4327250</v>
      </c>
    </row>
    <row r="20348" spans="1:3" x14ac:dyDescent="0.3">
      <c r="A20348" s="35" t="s">
        <v>261</v>
      </c>
      <c r="B20348" s="15"/>
      <c r="C20348" s="15"/>
    </row>
    <row r="20349" spans="1:3" x14ac:dyDescent="0.3">
      <c r="A20349" s="38" t="s">
        <v>245</v>
      </c>
      <c r="B20349" s="15">
        <v>504000</v>
      </c>
      <c r="C20349" s="15">
        <v>2193450</v>
      </c>
    </row>
    <row r="20350" spans="1:3" x14ac:dyDescent="0.3">
      <c r="A20350" s="38" t="s">
        <v>247</v>
      </c>
      <c r="B20350" s="15">
        <v>638950</v>
      </c>
      <c r="C20350" s="15">
        <v>2263866</v>
      </c>
    </row>
    <row r="20351" spans="1:3" x14ac:dyDescent="0.3">
      <c r="A20351" s="38" t="s">
        <v>249</v>
      </c>
      <c r="B20351" s="15">
        <v>575915</v>
      </c>
      <c r="C20351" s="15">
        <v>8940762</v>
      </c>
    </row>
    <row r="20352" spans="1:3" x14ac:dyDescent="0.3">
      <c r="A20352" s="38" t="s">
        <v>251</v>
      </c>
      <c r="B20352" s="15">
        <v>515000</v>
      </c>
      <c r="C20352" s="15">
        <v>3392099</v>
      </c>
    </row>
    <row r="20353" spans="1:3" x14ac:dyDescent="0.3">
      <c r="A20353" s="38" t="s">
        <v>254</v>
      </c>
      <c r="B20353" s="15">
        <v>547000</v>
      </c>
      <c r="C20353" s="15">
        <v>4117900</v>
      </c>
    </row>
    <row r="20354" spans="1:3" x14ac:dyDescent="0.3">
      <c r="A20354" s="38" t="s">
        <v>257</v>
      </c>
      <c r="B20354" s="15">
        <v>487450</v>
      </c>
      <c r="C20354" s="15">
        <v>7023228</v>
      </c>
    </row>
    <row r="20355" spans="1:3" x14ac:dyDescent="0.3">
      <c r="A20355" s="38" t="s">
        <v>252</v>
      </c>
      <c r="B20355" s="15">
        <v>498000</v>
      </c>
      <c r="C20355" s="15">
        <v>2626178</v>
      </c>
    </row>
    <row r="20356" spans="1:3" x14ac:dyDescent="0.3">
      <c r="A20356" s="38" t="s">
        <v>255</v>
      </c>
      <c r="B20356" s="15">
        <v>491225</v>
      </c>
      <c r="C20356" s="15">
        <v>7655861</v>
      </c>
    </row>
    <row r="20357" spans="1:3" x14ac:dyDescent="0.3">
      <c r="A20357" s="38" t="s">
        <v>258</v>
      </c>
      <c r="B20357" s="15">
        <v>463950</v>
      </c>
      <c r="C20357" s="15">
        <v>6076385</v>
      </c>
    </row>
    <row r="20358" spans="1:3" x14ac:dyDescent="0.3">
      <c r="A20358" s="38" t="s">
        <v>260</v>
      </c>
      <c r="B20358" s="15">
        <v>467000</v>
      </c>
      <c r="C20358" s="15">
        <v>5024390</v>
      </c>
    </row>
    <row r="20359" spans="1:3" x14ac:dyDescent="0.3">
      <c r="A20359" s="38" t="s">
        <v>262</v>
      </c>
      <c r="B20359" s="15">
        <v>532250</v>
      </c>
      <c r="C20359" s="15">
        <v>1749800</v>
      </c>
    </row>
    <row r="20360" spans="1:3" x14ac:dyDescent="0.3">
      <c r="A20360" s="38" t="s">
        <v>263</v>
      </c>
      <c r="B20360" s="15">
        <v>560765</v>
      </c>
      <c r="C20360" s="15">
        <v>2048480</v>
      </c>
    </row>
    <row r="20361" spans="1:3" x14ac:dyDescent="0.3">
      <c r="A20361" s="35" t="s">
        <v>264</v>
      </c>
      <c r="B20361" s="15"/>
      <c r="C20361" s="15"/>
    </row>
    <row r="20362" spans="1:3" x14ac:dyDescent="0.3">
      <c r="A20362" s="38" t="s">
        <v>245</v>
      </c>
      <c r="B20362" s="15">
        <v>379500</v>
      </c>
      <c r="C20362" s="15">
        <v>2418450</v>
      </c>
    </row>
    <row r="20363" spans="1:3" x14ac:dyDescent="0.3">
      <c r="A20363" s="38" t="s">
        <v>247</v>
      </c>
      <c r="B20363" s="15">
        <v>417000</v>
      </c>
      <c r="C20363" s="15">
        <v>1470000</v>
      </c>
    </row>
    <row r="20364" spans="1:3" x14ac:dyDescent="0.3">
      <c r="A20364" s="38" t="s">
        <v>249</v>
      </c>
      <c r="B20364" s="15">
        <v>426400</v>
      </c>
      <c r="C20364" s="15">
        <v>2010400</v>
      </c>
    </row>
    <row r="20365" spans="1:3" x14ac:dyDescent="0.3">
      <c r="A20365" s="38" t="s">
        <v>251</v>
      </c>
      <c r="B20365" s="15">
        <v>407000</v>
      </c>
      <c r="C20365" s="15">
        <v>2125640</v>
      </c>
    </row>
    <row r="20366" spans="1:3" x14ac:dyDescent="0.3">
      <c r="A20366" s="38" t="s">
        <v>254</v>
      </c>
      <c r="B20366" s="15">
        <v>466450</v>
      </c>
      <c r="C20366" s="15">
        <v>3408750</v>
      </c>
    </row>
    <row r="20367" spans="1:3" x14ac:dyDescent="0.3">
      <c r="A20367" s="38" t="s">
        <v>257</v>
      </c>
      <c r="B20367" s="15">
        <v>376500</v>
      </c>
      <c r="C20367" s="15">
        <v>4004550</v>
      </c>
    </row>
    <row r="20368" spans="1:3" x14ac:dyDescent="0.3">
      <c r="A20368" s="38" t="s">
        <v>252</v>
      </c>
      <c r="B20368" s="15">
        <v>383576</v>
      </c>
      <c r="C20368" s="15">
        <v>2646081</v>
      </c>
    </row>
    <row r="20369" spans="1:3" x14ac:dyDescent="0.3">
      <c r="A20369" s="38" t="s">
        <v>255</v>
      </c>
      <c r="B20369" s="15">
        <v>373950</v>
      </c>
      <c r="C20369" s="15">
        <v>3747650</v>
      </c>
    </row>
    <row r="20370" spans="1:3" x14ac:dyDescent="0.3">
      <c r="A20370" s="38" t="s">
        <v>258</v>
      </c>
      <c r="B20370" s="15">
        <v>459500</v>
      </c>
      <c r="C20370" s="15">
        <v>5642650</v>
      </c>
    </row>
    <row r="20371" spans="1:3" x14ac:dyDescent="0.3">
      <c r="A20371" s="38" t="s">
        <v>260</v>
      </c>
      <c r="B20371" s="15">
        <v>417500</v>
      </c>
      <c r="C20371" s="15">
        <v>3475000</v>
      </c>
    </row>
    <row r="20372" spans="1:3" x14ac:dyDescent="0.3">
      <c r="A20372" s="38" t="s">
        <v>262</v>
      </c>
      <c r="B20372" s="15">
        <v>386250</v>
      </c>
      <c r="C20372" s="15">
        <v>3731450</v>
      </c>
    </row>
    <row r="20373" spans="1:3" x14ac:dyDescent="0.3">
      <c r="A20373" s="38" t="s">
        <v>263</v>
      </c>
      <c r="B20373" s="15">
        <v>319650</v>
      </c>
      <c r="C20373" s="15">
        <v>1481850</v>
      </c>
    </row>
    <row r="20374" spans="1:3" x14ac:dyDescent="0.3">
      <c r="A20374" s="35" t="s">
        <v>266</v>
      </c>
      <c r="B20374" s="15"/>
      <c r="C20374" s="15"/>
    </row>
    <row r="20375" spans="1:3" x14ac:dyDescent="0.3">
      <c r="A20375" s="38" t="s">
        <v>245</v>
      </c>
      <c r="B20375" s="15">
        <v>369551</v>
      </c>
      <c r="C20375" s="15">
        <v>2070226</v>
      </c>
    </row>
    <row r="20376" spans="1:3" x14ac:dyDescent="0.3">
      <c r="A20376" s="38" t="s">
        <v>247</v>
      </c>
      <c r="B20376" s="15">
        <v>381950</v>
      </c>
      <c r="C20376" s="15">
        <v>2053850</v>
      </c>
    </row>
    <row r="20377" spans="1:3" x14ac:dyDescent="0.3">
      <c r="A20377" s="38" t="s">
        <v>249</v>
      </c>
      <c r="B20377" s="15">
        <v>420600</v>
      </c>
      <c r="C20377" s="15">
        <v>3906350</v>
      </c>
    </row>
    <row r="20378" spans="1:3" x14ac:dyDescent="0.3">
      <c r="A20378" s="38" t="s">
        <v>251</v>
      </c>
      <c r="B20378" s="15">
        <v>365475</v>
      </c>
      <c r="C20378" s="15">
        <v>4349350</v>
      </c>
    </row>
    <row r="20379" spans="1:3" x14ac:dyDescent="0.3">
      <c r="A20379" s="38" t="s">
        <v>254</v>
      </c>
      <c r="B20379" s="15">
        <v>377500</v>
      </c>
      <c r="C20379" s="15">
        <v>3327800</v>
      </c>
    </row>
    <row r="20380" spans="1:3" x14ac:dyDescent="0.3">
      <c r="A20380" s="38" t="s">
        <v>257</v>
      </c>
      <c r="B20380" s="15">
        <v>325975</v>
      </c>
      <c r="C20380" s="15">
        <v>4796546</v>
      </c>
    </row>
    <row r="20381" spans="1:3" x14ac:dyDescent="0.3">
      <c r="A20381" s="38" t="s">
        <v>252</v>
      </c>
      <c r="B20381" s="15">
        <v>233700</v>
      </c>
      <c r="C20381" s="15">
        <v>2014950</v>
      </c>
    </row>
    <row r="20382" spans="1:3" x14ac:dyDescent="0.3">
      <c r="A20382" s="38" t="s">
        <v>255</v>
      </c>
      <c r="B20382" s="15">
        <v>303475</v>
      </c>
      <c r="C20382" s="15">
        <v>1656066</v>
      </c>
    </row>
    <row r="20383" spans="1:3" x14ac:dyDescent="0.3">
      <c r="A20383" s="38" t="s">
        <v>258</v>
      </c>
      <c r="B20383" s="15">
        <v>382100</v>
      </c>
      <c r="C20383" s="15">
        <v>2159350</v>
      </c>
    </row>
    <row r="20384" spans="1:3" x14ac:dyDescent="0.3">
      <c r="A20384" s="38" t="s">
        <v>260</v>
      </c>
      <c r="B20384" s="15">
        <v>427500</v>
      </c>
      <c r="C20384" s="15">
        <v>2496150</v>
      </c>
    </row>
    <row r="20385" spans="1:3" x14ac:dyDescent="0.3">
      <c r="A20385" s="38" t="s">
        <v>262</v>
      </c>
      <c r="B20385" s="15">
        <v>368000</v>
      </c>
      <c r="C20385" s="15">
        <v>3017400</v>
      </c>
    </row>
    <row r="20386" spans="1:3" x14ac:dyDescent="0.3">
      <c r="A20386" s="38" t="s">
        <v>263</v>
      </c>
      <c r="B20386" s="15">
        <v>401000</v>
      </c>
      <c r="C20386" s="15">
        <v>4204990</v>
      </c>
    </row>
    <row r="20387" spans="1:3" x14ac:dyDescent="0.3">
      <c r="A20387" s="35" t="s">
        <v>267</v>
      </c>
      <c r="B20387" s="15"/>
      <c r="C20387" s="15"/>
    </row>
    <row r="20388" spans="1:3" x14ac:dyDescent="0.3">
      <c r="A20388" s="38" t="s">
        <v>245</v>
      </c>
      <c r="B20388" s="15">
        <v>350700</v>
      </c>
      <c r="C20388" s="15">
        <v>1772670</v>
      </c>
    </row>
    <row r="20389" spans="1:3" x14ac:dyDescent="0.3">
      <c r="A20389" s="38" t="s">
        <v>247</v>
      </c>
      <c r="B20389" s="15">
        <v>335500</v>
      </c>
      <c r="C20389" s="15">
        <v>3422500</v>
      </c>
    </row>
    <row r="20390" spans="1:3" x14ac:dyDescent="0.3">
      <c r="A20390" s="38" t="s">
        <v>249</v>
      </c>
      <c r="B20390" s="15">
        <v>209900</v>
      </c>
      <c r="C20390" s="15">
        <v>3238990</v>
      </c>
    </row>
    <row r="20391" spans="1:3" x14ac:dyDescent="0.3">
      <c r="A20391" s="38" t="s">
        <v>251</v>
      </c>
      <c r="B20391" s="15">
        <v>352950</v>
      </c>
      <c r="C20391" s="15">
        <v>3655150</v>
      </c>
    </row>
    <row r="20392" spans="1:3" x14ac:dyDescent="0.3">
      <c r="A20392" s="38" t="s">
        <v>254</v>
      </c>
      <c r="B20392" s="15">
        <v>394000</v>
      </c>
      <c r="C20392" s="15">
        <v>5163100</v>
      </c>
    </row>
    <row r="20393" spans="1:3" x14ac:dyDescent="0.3">
      <c r="A20393" s="38" t="s">
        <v>257</v>
      </c>
      <c r="B20393" s="15">
        <v>309400</v>
      </c>
      <c r="C20393" s="15">
        <v>3778399</v>
      </c>
    </row>
    <row r="20394" spans="1:3" x14ac:dyDescent="0.3">
      <c r="A20394" s="38" t="s">
        <v>252</v>
      </c>
      <c r="B20394" s="15">
        <v>291999</v>
      </c>
      <c r="C20394" s="15">
        <v>3802649</v>
      </c>
    </row>
    <row r="20395" spans="1:3" x14ac:dyDescent="0.3">
      <c r="A20395" s="38" t="s">
        <v>255</v>
      </c>
      <c r="B20395" s="15">
        <v>282500</v>
      </c>
      <c r="C20395" s="15">
        <v>1803800</v>
      </c>
    </row>
    <row r="20396" spans="1:3" x14ac:dyDescent="0.3">
      <c r="A20396" s="38" t="s">
        <v>258</v>
      </c>
      <c r="B20396" s="15">
        <v>370475</v>
      </c>
      <c r="C20396" s="15">
        <v>5104988</v>
      </c>
    </row>
    <row r="20397" spans="1:3" x14ac:dyDescent="0.3">
      <c r="A20397" s="38" t="s">
        <v>260</v>
      </c>
      <c r="B20397" s="15">
        <v>335725</v>
      </c>
      <c r="C20397" s="15">
        <v>3678946</v>
      </c>
    </row>
    <row r="20398" spans="1:3" x14ac:dyDescent="0.3">
      <c r="A20398" s="38" t="s">
        <v>262</v>
      </c>
      <c r="B20398" s="15">
        <v>230000</v>
      </c>
      <c r="C20398" s="15">
        <v>2517770</v>
      </c>
    </row>
    <row r="20399" spans="1:3" x14ac:dyDescent="0.3">
      <c r="A20399" s="38" t="s">
        <v>263</v>
      </c>
      <c r="B20399" s="15">
        <v>320500</v>
      </c>
      <c r="C20399" s="15">
        <v>2857675</v>
      </c>
    </row>
    <row r="20400" spans="1:3" x14ac:dyDescent="0.3">
      <c r="A20400" s="35" t="s">
        <v>268</v>
      </c>
      <c r="B20400" s="15"/>
      <c r="C20400" s="15"/>
    </row>
    <row r="20401" spans="1:3" x14ac:dyDescent="0.3">
      <c r="A20401" s="38" t="s">
        <v>245</v>
      </c>
      <c r="B20401" s="15">
        <v>364950</v>
      </c>
      <c r="C20401" s="15">
        <v>2294840</v>
      </c>
    </row>
    <row r="20402" spans="1:3" x14ac:dyDescent="0.3">
      <c r="A20402" s="38" t="s">
        <v>247</v>
      </c>
      <c r="B20402" s="15">
        <v>261773</v>
      </c>
      <c r="C20402" s="15">
        <v>2413502</v>
      </c>
    </row>
    <row r="20403" spans="1:3" x14ac:dyDescent="0.3">
      <c r="A20403" s="38" t="s">
        <v>249</v>
      </c>
      <c r="B20403" s="15">
        <v>370950</v>
      </c>
      <c r="C20403" s="15">
        <v>2529626</v>
      </c>
    </row>
    <row r="20404" spans="1:3" x14ac:dyDescent="0.3">
      <c r="A20404" s="38" t="s">
        <v>251</v>
      </c>
      <c r="B20404" s="15">
        <v>235500</v>
      </c>
      <c r="C20404" s="15">
        <v>3330090</v>
      </c>
    </row>
    <row r="20405" spans="1:3" x14ac:dyDescent="0.3">
      <c r="A20405" s="38" t="s">
        <v>254</v>
      </c>
      <c r="B20405" s="15">
        <v>343250</v>
      </c>
      <c r="C20405" s="15">
        <v>6061580</v>
      </c>
    </row>
    <row r="20406" spans="1:3" x14ac:dyDescent="0.3">
      <c r="A20406" s="38" t="s">
        <v>257</v>
      </c>
      <c r="B20406" s="15">
        <v>351500</v>
      </c>
      <c r="C20406" s="15">
        <v>5969297</v>
      </c>
    </row>
    <row r="20407" spans="1:3" x14ac:dyDescent="0.3">
      <c r="A20407" s="38" t="s">
        <v>252</v>
      </c>
      <c r="B20407" s="15">
        <v>397000</v>
      </c>
      <c r="C20407" s="15">
        <v>2981550</v>
      </c>
    </row>
    <row r="20408" spans="1:3" x14ac:dyDescent="0.3">
      <c r="A20408" s="38" t="s">
        <v>255</v>
      </c>
      <c r="B20408" s="15">
        <v>280000</v>
      </c>
      <c r="C20408" s="15">
        <v>3240540</v>
      </c>
    </row>
    <row r="20409" spans="1:3" x14ac:dyDescent="0.3">
      <c r="A20409" s="38" t="s">
        <v>258</v>
      </c>
      <c r="B20409" s="15">
        <v>303075</v>
      </c>
      <c r="C20409" s="15">
        <v>4406649</v>
      </c>
    </row>
    <row r="20410" spans="1:3" x14ac:dyDescent="0.3">
      <c r="A20410" s="38" t="s">
        <v>260</v>
      </c>
      <c r="B20410" s="15">
        <v>387000</v>
      </c>
      <c r="C20410" s="15">
        <v>5348800</v>
      </c>
    </row>
    <row r="20411" spans="1:3" x14ac:dyDescent="0.3">
      <c r="A20411" s="38" t="s">
        <v>262</v>
      </c>
      <c r="B20411" s="15">
        <v>316250</v>
      </c>
      <c r="C20411" s="15">
        <v>3318100</v>
      </c>
    </row>
    <row r="20412" spans="1:3" x14ac:dyDescent="0.3">
      <c r="A20412" s="38" t="s">
        <v>263</v>
      </c>
      <c r="B20412" s="15">
        <v>351000</v>
      </c>
      <c r="C20412" s="15">
        <v>4296750</v>
      </c>
    </row>
    <row r="20413" spans="1:3" x14ac:dyDescent="0.3">
      <c r="A20413" s="35" t="s">
        <v>269</v>
      </c>
      <c r="B20413" s="15"/>
      <c r="C20413" s="15"/>
    </row>
    <row r="20414" spans="1:3" x14ac:dyDescent="0.3">
      <c r="A20414" s="38" t="s">
        <v>245</v>
      </c>
      <c r="B20414" s="15">
        <v>287251</v>
      </c>
      <c r="C20414" s="15">
        <v>3781760</v>
      </c>
    </row>
    <row r="20415" spans="1:3" x14ac:dyDescent="0.3">
      <c r="A20415" s="38" t="s">
        <v>247</v>
      </c>
      <c r="B20415" s="15">
        <v>358425</v>
      </c>
      <c r="C20415" s="15">
        <v>4013899</v>
      </c>
    </row>
    <row r="20416" spans="1:3" x14ac:dyDescent="0.3">
      <c r="A20416" s="38" t="s">
        <v>249</v>
      </c>
      <c r="B20416" s="15">
        <v>452500</v>
      </c>
      <c r="C20416" s="15">
        <v>5993200</v>
      </c>
    </row>
    <row r="20417" spans="1:3" x14ac:dyDescent="0.3">
      <c r="A20417" s="38" t="s">
        <v>251</v>
      </c>
      <c r="B20417" s="15">
        <v>374000</v>
      </c>
      <c r="C20417" s="15">
        <v>5645747</v>
      </c>
    </row>
    <row r="20418" spans="1:3" x14ac:dyDescent="0.3">
      <c r="A20418" s="38" t="s">
        <v>254</v>
      </c>
      <c r="B20418" s="15">
        <v>346000</v>
      </c>
      <c r="C20418" s="15">
        <v>5824600</v>
      </c>
    </row>
    <row r="20419" spans="1:3" x14ac:dyDescent="0.3">
      <c r="A20419" s="38" t="s">
        <v>257</v>
      </c>
      <c r="B20419" s="15">
        <v>344575</v>
      </c>
      <c r="C20419" s="15">
        <v>7083002</v>
      </c>
    </row>
    <row r="20420" spans="1:3" x14ac:dyDescent="0.3">
      <c r="A20420" s="38" t="s">
        <v>252</v>
      </c>
      <c r="B20420" s="15">
        <v>414870</v>
      </c>
      <c r="C20420" s="15">
        <v>7506719</v>
      </c>
    </row>
    <row r="20421" spans="1:3" x14ac:dyDescent="0.3">
      <c r="A20421" s="38" t="s">
        <v>255</v>
      </c>
      <c r="B20421" s="15">
        <v>386000</v>
      </c>
      <c r="C20421" s="15">
        <v>5268925</v>
      </c>
    </row>
    <row r="20422" spans="1:3" x14ac:dyDescent="0.3">
      <c r="A20422" s="38" t="s">
        <v>258</v>
      </c>
      <c r="B20422" s="15">
        <v>365450</v>
      </c>
      <c r="C20422" s="15">
        <v>4875362</v>
      </c>
    </row>
    <row r="20423" spans="1:3" x14ac:dyDescent="0.3">
      <c r="A20423" s="38" t="s">
        <v>260</v>
      </c>
      <c r="B20423" s="15">
        <v>363000</v>
      </c>
      <c r="C20423" s="15">
        <v>7257185</v>
      </c>
    </row>
    <row r="20424" spans="1:3" x14ac:dyDescent="0.3">
      <c r="A20424" s="38" t="s">
        <v>262</v>
      </c>
      <c r="B20424" s="15">
        <v>404950</v>
      </c>
      <c r="C20424" s="15">
        <v>6162217</v>
      </c>
    </row>
    <row r="20425" spans="1:3" x14ac:dyDescent="0.3">
      <c r="A20425" s="38" t="s">
        <v>263</v>
      </c>
      <c r="B20425" s="15">
        <v>431500</v>
      </c>
      <c r="C20425" s="15">
        <v>4542000</v>
      </c>
    </row>
    <row r="20426" spans="1:3" x14ac:dyDescent="0.3">
      <c r="A20426" s="35" t="s">
        <v>270</v>
      </c>
      <c r="B20426" s="15"/>
      <c r="C20426" s="15"/>
    </row>
    <row r="20427" spans="1:3" x14ac:dyDescent="0.3">
      <c r="A20427" s="38" t="s">
        <v>245</v>
      </c>
      <c r="B20427" s="15">
        <v>352975</v>
      </c>
      <c r="C20427" s="15">
        <v>4293840</v>
      </c>
    </row>
    <row r="20428" spans="1:3" x14ac:dyDescent="0.3">
      <c r="A20428" s="38" t="s">
        <v>247</v>
      </c>
      <c r="B20428" s="15">
        <v>242029</v>
      </c>
      <c r="C20428" s="15">
        <v>3745282</v>
      </c>
    </row>
    <row r="20429" spans="1:3" x14ac:dyDescent="0.3">
      <c r="A20429" s="38" t="s">
        <v>249</v>
      </c>
      <c r="B20429" s="15">
        <v>361900</v>
      </c>
      <c r="C20429" s="15">
        <v>6610918</v>
      </c>
    </row>
    <row r="20430" spans="1:3" x14ac:dyDescent="0.3">
      <c r="A20430" s="38" t="s">
        <v>251</v>
      </c>
      <c r="B20430" s="15">
        <v>397750</v>
      </c>
      <c r="C20430" s="15">
        <v>6030094</v>
      </c>
    </row>
    <row r="20431" spans="1:3" x14ac:dyDescent="0.3">
      <c r="A20431" s="38" t="s">
        <v>254</v>
      </c>
      <c r="B20431" s="15">
        <v>448250</v>
      </c>
      <c r="C20431" s="15">
        <v>5137400</v>
      </c>
    </row>
    <row r="20432" spans="1:3" x14ac:dyDescent="0.3">
      <c r="A20432" s="38" t="s">
        <v>257</v>
      </c>
      <c r="B20432" s="15">
        <v>415940</v>
      </c>
      <c r="C20432" s="15">
        <v>5853293</v>
      </c>
    </row>
    <row r="20433" spans="1:3" x14ac:dyDescent="0.3">
      <c r="A20433" s="38" t="s">
        <v>252</v>
      </c>
      <c r="B20433" s="15">
        <v>446475</v>
      </c>
      <c r="C20433" s="15">
        <v>9680200</v>
      </c>
    </row>
    <row r="20434" spans="1:3" x14ac:dyDescent="0.3">
      <c r="A20434" s="38" t="s">
        <v>255</v>
      </c>
      <c r="B20434" s="15">
        <v>415450</v>
      </c>
      <c r="C20434" s="15">
        <v>6521800</v>
      </c>
    </row>
    <row r="20435" spans="1:3" x14ac:dyDescent="0.3">
      <c r="A20435" s="38" t="s">
        <v>258</v>
      </c>
      <c r="B20435" s="15">
        <v>428124</v>
      </c>
      <c r="C20435" s="15">
        <v>4048975</v>
      </c>
    </row>
    <row r="20436" spans="1:3" x14ac:dyDescent="0.3">
      <c r="A20436" s="38" t="s">
        <v>260</v>
      </c>
      <c r="B20436" s="15">
        <v>354250</v>
      </c>
      <c r="C20436" s="15">
        <v>6782120</v>
      </c>
    </row>
    <row r="20437" spans="1:3" x14ac:dyDescent="0.3">
      <c r="A20437" s="38" t="s">
        <v>262</v>
      </c>
      <c r="B20437" s="15">
        <v>238000</v>
      </c>
      <c r="C20437" s="15">
        <v>5457235</v>
      </c>
    </row>
    <row r="20438" spans="1:3" x14ac:dyDescent="0.3">
      <c r="A20438" s="38" t="s">
        <v>263</v>
      </c>
      <c r="B20438" s="15">
        <v>255250</v>
      </c>
      <c r="C20438" s="15">
        <v>5823523</v>
      </c>
    </row>
    <row r="20439" spans="1:3" x14ac:dyDescent="0.3">
      <c r="A20439" s="35" t="s">
        <v>271</v>
      </c>
      <c r="B20439" s="15"/>
      <c r="C20439" s="15"/>
    </row>
    <row r="20440" spans="1:3" x14ac:dyDescent="0.3">
      <c r="A20440" s="38" t="s">
        <v>245</v>
      </c>
      <c r="B20440" s="15">
        <v>215000</v>
      </c>
      <c r="C20440" s="15">
        <v>2442950</v>
      </c>
    </row>
    <row r="20441" spans="1:3" x14ac:dyDescent="0.3">
      <c r="A20441" s="38" t="s">
        <v>247</v>
      </c>
      <c r="B20441" s="15">
        <v>208000</v>
      </c>
      <c r="C20441" s="15">
        <v>3314100</v>
      </c>
    </row>
    <row r="20442" spans="1:3" x14ac:dyDescent="0.3">
      <c r="A20442" s="38" t="s">
        <v>249</v>
      </c>
      <c r="B20442" s="15">
        <v>246000</v>
      </c>
      <c r="C20442" s="15">
        <v>5135750</v>
      </c>
    </row>
    <row r="20443" spans="1:3" x14ac:dyDescent="0.3">
      <c r="A20443" s="38" t="s">
        <v>251</v>
      </c>
      <c r="B20443" s="15">
        <v>267500</v>
      </c>
      <c r="C20443" s="15">
        <v>8252150</v>
      </c>
    </row>
    <row r="20444" spans="1:3" x14ac:dyDescent="0.3">
      <c r="A20444" s="38" t="s">
        <v>254</v>
      </c>
      <c r="B20444" s="15">
        <v>221500</v>
      </c>
      <c r="C20444" s="15">
        <v>7310450</v>
      </c>
    </row>
    <row r="20445" spans="1:3" x14ac:dyDescent="0.3">
      <c r="A20445" s="38" t="s">
        <v>257</v>
      </c>
      <c r="B20445" s="15">
        <v>224520</v>
      </c>
      <c r="C20445" s="15">
        <v>7434963</v>
      </c>
    </row>
    <row r="20446" spans="1:3" x14ac:dyDescent="0.3">
      <c r="A20446" s="38" t="s">
        <v>252</v>
      </c>
      <c r="B20446" s="15">
        <v>235000</v>
      </c>
      <c r="C20446" s="15">
        <v>8161126</v>
      </c>
    </row>
    <row r="20447" spans="1:3" x14ac:dyDescent="0.3">
      <c r="A20447" s="38" t="s">
        <v>255</v>
      </c>
      <c r="B20447" s="15">
        <v>245000</v>
      </c>
      <c r="C20447" s="15">
        <v>4968157</v>
      </c>
    </row>
    <row r="20448" spans="1:3" x14ac:dyDescent="0.3">
      <c r="A20448" s="38" t="s">
        <v>258</v>
      </c>
      <c r="B20448" s="15">
        <v>201000</v>
      </c>
      <c r="C20448" s="15">
        <v>5852449</v>
      </c>
    </row>
    <row r="20449" spans="1:3" x14ac:dyDescent="0.3">
      <c r="A20449" s="38" t="s">
        <v>260</v>
      </c>
      <c r="B20449" s="15">
        <v>240500</v>
      </c>
      <c r="C20449" s="15">
        <v>6250102</v>
      </c>
    </row>
    <row r="20450" spans="1:3" x14ac:dyDescent="0.3">
      <c r="A20450" s="38" t="s">
        <v>262</v>
      </c>
      <c r="B20450" s="15">
        <v>215000</v>
      </c>
      <c r="C20450" s="15">
        <v>3184400</v>
      </c>
    </row>
    <row r="20451" spans="1:3" x14ac:dyDescent="0.3">
      <c r="A20451" s="38" t="s">
        <v>263</v>
      </c>
      <c r="B20451" s="15">
        <v>247000</v>
      </c>
      <c r="C20451" s="15">
        <v>3978117</v>
      </c>
    </row>
    <row r="20452" spans="1:3" x14ac:dyDescent="0.3">
      <c r="A20452" s="35" t="s">
        <v>272</v>
      </c>
      <c r="B20452" s="15"/>
      <c r="C20452" s="15"/>
    </row>
    <row r="20453" spans="1:3" x14ac:dyDescent="0.3">
      <c r="A20453" s="38" t="s">
        <v>245</v>
      </c>
      <c r="B20453" s="15">
        <v>270000</v>
      </c>
      <c r="C20453" s="15">
        <v>3935300</v>
      </c>
    </row>
    <row r="20454" spans="1:3" x14ac:dyDescent="0.3">
      <c r="A20454" s="38" t="s">
        <v>247</v>
      </c>
      <c r="B20454" s="15">
        <v>250000</v>
      </c>
      <c r="C20454" s="15">
        <v>5229200</v>
      </c>
    </row>
    <row r="20455" spans="1:3" x14ac:dyDescent="0.3">
      <c r="A20455" s="38" t="s">
        <v>249</v>
      </c>
      <c r="B20455" s="15">
        <v>285000</v>
      </c>
      <c r="C20455" s="15">
        <v>8395342</v>
      </c>
    </row>
    <row r="20456" spans="1:3" x14ac:dyDescent="0.3">
      <c r="A20456" s="38" t="s">
        <v>251</v>
      </c>
      <c r="B20456" s="15">
        <v>272000</v>
      </c>
      <c r="C20456" s="15">
        <v>10076459</v>
      </c>
    </row>
    <row r="20457" spans="1:3" x14ac:dyDescent="0.3">
      <c r="A20457" s="38" t="s">
        <v>254</v>
      </c>
      <c r="B20457" s="15">
        <v>286500</v>
      </c>
      <c r="C20457" s="15">
        <v>7657100</v>
      </c>
    </row>
    <row r="20458" spans="1:3" x14ac:dyDescent="0.3">
      <c r="A20458" s="38" t="s">
        <v>257</v>
      </c>
      <c r="B20458" s="15">
        <v>282500</v>
      </c>
      <c r="C20458" s="15">
        <v>13270050</v>
      </c>
    </row>
    <row r="20459" spans="1:3" x14ac:dyDescent="0.3">
      <c r="A20459" s="38" t="s">
        <v>252</v>
      </c>
      <c r="B20459" s="15">
        <v>281000</v>
      </c>
      <c r="C20459" s="15">
        <v>11632753</v>
      </c>
    </row>
    <row r="20460" spans="1:3" x14ac:dyDescent="0.3">
      <c r="A20460" s="38" t="s">
        <v>255</v>
      </c>
      <c r="B20460" s="15">
        <v>282750</v>
      </c>
      <c r="C20460" s="15">
        <v>9347050</v>
      </c>
    </row>
    <row r="20461" spans="1:3" x14ac:dyDescent="0.3">
      <c r="A20461" s="38" t="s">
        <v>258</v>
      </c>
      <c r="B20461" s="15">
        <v>273860</v>
      </c>
      <c r="C20461" s="15">
        <v>8512760</v>
      </c>
    </row>
    <row r="20462" spans="1:3" x14ac:dyDescent="0.3">
      <c r="A20462" s="38" t="s">
        <v>260</v>
      </c>
      <c r="B20462" s="15">
        <v>262475</v>
      </c>
      <c r="C20462" s="15">
        <v>8249800</v>
      </c>
    </row>
    <row r="20463" spans="1:3" x14ac:dyDescent="0.3">
      <c r="A20463" s="38" t="s">
        <v>262</v>
      </c>
      <c r="B20463" s="15">
        <v>289000</v>
      </c>
      <c r="C20463" s="15">
        <v>7280900</v>
      </c>
    </row>
    <row r="20464" spans="1:3" x14ac:dyDescent="0.3">
      <c r="A20464" s="38" t="s">
        <v>263</v>
      </c>
      <c r="B20464" s="15">
        <v>265000</v>
      </c>
      <c r="C20464" s="15">
        <v>8295894</v>
      </c>
    </row>
    <row r="20465" spans="1:3" x14ac:dyDescent="0.3">
      <c r="A20465" s="35" t="s">
        <v>273</v>
      </c>
      <c r="B20465" s="15"/>
      <c r="C20465" s="15"/>
    </row>
    <row r="20466" spans="1:3" x14ac:dyDescent="0.3">
      <c r="A20466" s="38" t="s">
        <v>245</v>
      </c>
      <c r="B20466" s="15">
        <v>254000</v>
      </c>
      <c r="C20466" s="15">
        <v>5840400</v>
      </c>
    </row>
    <row r="20467" spans="1:3" x14ac:dyDescent="0.3">
      <c r="A20467" s="38" t="s">
        <v>247</v>
      </c>
      <c r="B20467" s="15">
        <v>306000</v>
      </c>
      <c r="C20467" s="15">
        <v>6739749</v>
      </c>
    </row>
    <row r="20468" spans="1:3" x14ac:dyDescent="0.3">
      <c r="A20468" s="38" t="s">
        <v>249</v>
      </c>
      <c r="B20468" s="15">
        <v>286000</v>
      </c>
      <c r="C20468" s="15">
        <v>8488849</v>
      </c>
    </row>
    <row r="20469" spans="1:3" x14ac:dyDescent="0.3">
      <c r="A20469" s="38" t="s">
        <v>251</v>
      </c>
      <c r="B20469" s="15">
        <v>305000</v>
      </c>
      <c r="C20469" s="15">
        <v>6447745</v>
      </c>
    </row>
    <row r="20470" spans="1:3" x14ac:dyDescent="0.3">
      <c r="A20470" s="38" t="s">
        <v>254</v>
      </c>
      <c r="B20470" s="15">
        <v>302000</v>
      </c>
      <c r="C20470" s="15">
        <v>9452150</v>
      </c>
    </row>
    <row r="20471" spans="1:3" x14ac:dyDescent="0.3">
      <c r="A20471" s="38" t="s">
        <v>257</v>
      </c>
      <c r="B20471" s="15">
        <v>318500</v>
      </c>
      <c r="C20471" s="15">
        <v>12399844</v>
      </c>
    </row>
    <row r="20472" spans="1:3" x14ac:dyDescent="0.3">
      <c r="A20472" s="38" t="s">
        <v>252</v>
      </c>
      <c r="B20472" s="15">
        <v>290000</v>
      </c>
      <c r="C20472" s="15">
        <v>7300163</v>
      </c>
    </row>
    <row r="20473" spans="1:3" x14ac:dyDescent="0.3">
      <c r="A20473" s="38" t="s">
        <v>255</v>
      </c>
      <c r="B20473" s="15">
        <v>295000</v>
      </c>
      <c r="C20473" s="15">
        <v>9577710</v>
      </c>
    </row>
    <row r="20474" spans="1:3" x14ac:dyDescent="0.3">
      <c r="A20474" s="38" t="s">
        <v>258</v>
      </c>
      <c r="B20474" s="15">
        <v>312000</v>
      </c>
      <c r="C20474" s="15">
        <v>5629500</v>
      </c>
    </row>
    <row r="20475" spans="1:3" x14ac:dyDescent="0.3">
      <c r="A20475" s="38" t="s">
        <v>260</v>
      </c>
      <c r="B20475" s="15">
        <v>310000</v>
      </c>
      <c r="C20475" s="15">
        <v>8405000</v>
      </c>
    </row>
    <row r="20476" spans="1:3" x14ac:dyDescent="0.3">
      <c r="A20476" s="38" t="s">
        <v>262</v>
      </c>
      <c r="B20476" s="15">
        <v>301000</v>
      </c>
      <c r="C20476" s="15">
        <v>9911812</v>
      </c>
    </row>
    <row r="20477" spans="1:3" x14ac:dyDescent="0.3">
      <c r="A20477" s="38" t="s">
        <v>263</v>
      </c>
      <c r="B20477" s="15">
        <v>300000</v>
      </c>
      <c r="C20477" s="15">
        <v>8090065</v>
      </c>
    </row>
    <row r="20478" spans="1:3" x14ac:dyDescent="0.3">
      <c r="A20478" s="35" t="s">
        <v>274</v>
      </c>
      <c r="B20478" s="15"/>
      <c r="C20478" s="15"/>
    </row>
    <row r="20479" spans="1:3" x14ac:dyDescent="0.3">
      <c r="A20479" s="38" t="s">
        <v>245</v>
      </c>
      <c r="B20479" s="15">
        <v>297500</v>
      </c>
      <c r="C20479" s="15">
        <v>5074200</v>
      </c>
    </row>
    <row r="20480" spans="1:3" x14ac:dyDescent="0.3">
      <c r="A20480" s="38" t="s">
        <v>247</v>
      </c>
      <c r="B20480" s="15">
        <v>268500</v>
      </c>
      <c r="C20480" s="15">
        <v>4572026</v>
      </c>
    </row>
    <row r="20481" spans="1:3" x14ac:dyDescent="0.3">
      <c r="A20481" s="38" t="s">
        <v>249</v>
      </c>
      <c r="B20481" s="15">
        <v>309500</v>
      </c>
      <c r="C20481" s="15">
        <v>7453366</v>
      </c>
    </row>
    <row r="20482" spans="1:3" x14ac:dyDescent="0.3">
      <c r="A20482" s="38" t="s">
        <v>251</v>
      </c>
      <c r="B20482" s="15">
        <v>317500</v>
      </c>
      <c r="C20482" s="15">
        <v>10803390</v>
      </c>
    </row>
    <row r="20483" spans="1:3" x14ac:dyDescent="0.3">
      <c r="A20483" s="38" t="s">
        <v>254</v>
      </c>
      <c r="B20483" s="15">
        <v>325000</v>
      </c>
      <c r="C20483" s="15">
        <v>11332350</v>
      </c>
    </row>
    <row r="20484" spans="1:3" x14ac:dyDescent="0.3">
      <c r="A20484" s="38" t="s">
        <v>257</v>
      </c>
      <c r="B20484" s="15">
        <v>343975</v>
      </c>
      <c r="C20484" s="15">
        <v>12242540</v>
      </c>
    </row>
    <row r="20485" spans="1:3" x14ac:dyDescent="0.3">
      <c r="A20485" s="38" t="s">
        <v>252</v>
      </c>
      <c r="B20485" s="15">
        <v>328250</v>
      </c>
      <c r="C20485" s="15">
        <v>11369666</v>
      </c>
    </row>
    <row r="20486" spans="1:3" x14ac:dyDescent="0.3">
      <c r="A20486" s="38" t="s">
        <v>255</v>
      </c>
      <c r="B20486" s="15">
        <v>330000</v>
      </c>
      <c r="C20486" s="15">
        <v>10174650</v>
      </c>
    </row>
    <row r="20487" spans="1:3" x14ac:dyDescent="0.3">
      <c r="A20487" s="38" t="s">
        <v>258</v>
      </c>
      <c r="B20487" s="15">
        <v>322725</v>
      </c>
      <c r="C20487" s="15">
        <v>7657650</v>
      </c>
    </row>
    <row r="20488" spans="1:3" x14ac:dyDescent="0.3">
      <c r="A20488" s="38" t="s">
        <v>260</v>
      </c>
      <c r="B20488" s="15">
        <v>325000</v>
      </c>
      <c r="C20488" s="15">
        <v>10498274</v>
      </c>
    </row>
    <row r="20489" spans="1:3" x14ac:dyDescent="0.3">
      <c r="A20489" s="38" t="s">
        <v>262</v>
      </c>
      <c r="B20489" s="15">
        <v>317000</v>
      </c>
      <c r="C20489" s="15">
        <v>5963150</v>
      </c>
    </row>
    <row r="20490" spans="1:3" x14ac:dyDescent="0.3">
      <c r="A20490" s="38" t="s">
        <v>263</v>
      </c>
      <c r="B20490" s="15">
        <v>299900</v>
      </c>
      <c r="C20490" s="15">
        <v>4964780</v>
      </c>
    </row>
    <row r="20491" spans="1:3" x14ac:dyDescent="0.3">
      <c r="A20491" s="35" t="s">
        <v>275</v>
      </c>
      <c r="B20491" s="15"/>
      <c r="C20491" s="15"/>
    </row>
    <row r="20492" spans="1:3" x14ac:dyDescent="0.3">
      <c r="A20492" s="38" t="s">
        <v>245</v>
      </c>
      <c r="B20492" s="15">
        <v>300500</v>
      </c>
      <c r="C20492" s="15">
        <v>4415950</v>
      </c>
    </row>
    <row r="20493" spans="1:3" x14ac:dyDescent="0.3">
      <c r="A20493" s="38" t="s">
        <v>247</v>
      </c>
      <c r="B20493" s="15">
        <v>656000</v>
      </c>
      <c r="C20493" s="15">
        <v>6786210</v>
      </c>
    </row>
    <row r="20494" spans="1:3" x14ac:dyDescent="0.3">
      <c r="A20494" s="38" t="s">
        <v>249</v>
      </c>
      <c r="B20494" s="15">
        <v>696250</v>
      </c>
      <c r="C20494" s="15">
        <v>8478888</v>
      </c>
    </row>
    <row r="20495" spans="1:3" x14ac:dyDescent="0.3">
      <c r="A20495" s="38" t="s">
        <v>251</v>
      </c>
      <c r="B20495" s="15">
        <v>673000</v>
      </c>
      <c r="C20495" s="15">
        <v>9574800</v>
      </c>
    </row>
    <row r="20496" spans="1:3" x14ac:dyDescent="0.3">
      <c r="A20496" s="38" t="s">
        <v>254</v>
      </c>
      <c r="B20496" s="15">
        <v>750500</v>
      </c>
      <c r="C20496" s="15">
        <v>10764217</v>
      </c>
    </row>
    <row r="20497" spans="1:3" x14ac:dyDescent="0.3">
      <c r="A20497" s="38" t="s">
        <v>257</v>
      </c>
      <c r="B20497" s="15">
        <v>674400</v>
      </c>
      <c r="C20497" s="15">
        <v>14022057</v>
      </c>
    </row>
    <row r="20498" spans="1:3" x14ac:dyDescent="0.3">
      <c r="A20498" s="38" t="s">
        <v>252</v>
      </c>
      <c r="B20498" s="15">
        <v>689000</v>
      </c>
      <c r="C20498" s="15">
        <v>14004650</v>
      </c>
    </row>
    <row r="20499" spans="1:3" x14ac:dyDescent="0.3">
      <c r="A20499" s="38" t="s">
        <v>255</v>
      </c>
      <c r="B20499" s="15">
        <v>709200</v>
      </c>
      <c r="C20499" s="15">
        <v>9972650</v>
      </c>
    </row>
    <row r="20500" spans="1:3" x14ac:dyDescent="0.3">
      <c r="A20500" s="38" t="s">
        <v>258</v>
      </c>
      <c r="B20500" s="15">
        <v>635450</v>
      </c>
      <c r="C20500" s="15">
        <v>10095430</v>
      </c>
    </row>
    <row r="20501" spans="1:3" x14ac:dyDescent="0.3">
      <c r="A20501" s="38" t="s">
        <v>260</v>
      </c>
      <c r="B20501" s="15">
        <v>689700</v>
      </c>
      <c r="C20501" s="15">
        <v>10711775</v>
      </c>
    </row>
    <row r="20502" spans="1:3" x14ac:dyDescent="0.3">
      <c r="A20502" s="38" t="s">
        <v>262</v>
      </c>
      <c r="B20502" s="15">
        <v>727000</v>
      </c>
      <c r="C20502" s="15">
        <v>6760940</v>
      </c>
    </row>
    <row r="20503" spans="1:3" x14ac:dyDescent="0.3">
      <c r="A20503" s="14">
        <v>320</v>
      </c>
      <c r="B20503" s="15">
        <v>74401568</v>
      </c>
      <c r="C20503" s="15">
        <v>1380180706</v>
      </c>
    </row>
    <row r="20504" spans="1:3" x14ac:dyDescent="0.3">
      <c r="A20504" s="35" t="s">
        <v>259</v>
      </c>
      <c r="B20504" s="15"/>
      <c r="C20504" s="15"/>
    </row>
    <row r="20505" spans="1:3" x14ac:dyDescent="0.3">
      <c r="A20505" s="38" t="s">
        <v>245</v>
      </c>
      <c r="B20505" s="15">
        <v>240000</v>
      </c>
      <c r="C20505" s="15">
        <v>3473400</v>
      </c>
    </row>
    <row r="20506" spans="1:3" x14ac:dyDescent="0.3">
      <c r="A20506" s="38" t="s">
        <v>247</v>
      </c>
      <c r="B20506" s="15">
        <v>222000</v>
      </c>
      <c r="C20506" s="15">
        <v>5601398</v>
      </c>
    </row>
    <row r="20507" spans="1:3" x14ac:dyDescent="0.3">
      <c r="A20507" s="38" t="s">
        <v>249</v>
      </c>
      <c r="B20507" s="15">
        <v>224950</v>
      </c>
      <c r="C20507" s="15">
        <v>7935800</v>
      </c>
    </row>
    <row r="20508" spans="1:3" x14ac:dyDescent="0.3">
      <c r="A20508" s="38" t="s">
        <v>251</v>
      </c>
      <c r="B20508" s="15">
        <v>452450</v>
      </c>
      <c r="C20508" s="15">
        <v>9248928</v>
      </c>
    </row>
    <row r="20509" spans="1:3" x14ac:dyDescent="0.3">
      <c r="A20509" s="38" t="s">
        <v>254</v>
      </c>
      <c r="B20509" s="15">
        <v>255975</v>
      </c>
      <c r="C20509" s="15">
        <v>8169679</v>
      </c>
    </row>
    <row r="20510" spans="1:3" x14ac:dyDescent="0.3">
      <c r="A20510" s="38" t="s">
        <v>257</v>
      </c>
      <c r="B20510" s="15">
        <v>622225</v>
      </c>
      <c r="C20510" s="15">
        <v>12373798</v>
      </c>
    </row>
    <row r="20511" spans="1:3" x14ac:dyDescent="0.3">
      <c r="A20511" s="38" t="s">
        <v>252</v>
      </c>
      <c r="B20511" s="15">
        <v>226900</v>
      </c>
      <c r="C20511" s="15">
        <v>8970041</v>
      </c>
    </row>
    <row r="20512" spans="1:3" x14ac:dyDescent="0.3">
      <c r="A20512" s="38" t="s">
        <v>255</v>
      </c>
      <c r="B20512" s="15">
        <v>224925</v>
      </c>
      <c r="C20512" s="15">
        <v>10342481</v>
      </c>
    </row>
    <row r="20513" spans="1:3" x14ac:dyDescent="0.3">
      <c r="A20513" s="38" t="s">
        <v>258</v>
      </c>
      <c r="B20513" s="15">
        <v>582000</v>
      </c>
      <c r="C20513" s="15">
        <v>7361916</v>
      </c>
    </row>
    <row r="20514" spans="1:3" x14ac:dyDescent="0.3">
      <c r="A20514" s="38" t="s">
        <v>260</v>
      </c>
      <c r="B20514" s="15">
        <v>259925</v>
      </c>
      <c r="C20514" s="15">
        <v>9169288</v>
      </c>
    </row>
    <row r="20515" spans="1:3" x14ac:dyDescent="0.3">
      <c r="A20515" s="38" t="s">
        <v>262</v>
      </c>
      <c r="B20515" s="15">
        <v>234950</v>
      </c>
      <c r="C20515" s="15">
        <v>5454950</v>
      </c>
    </row>
    <row r="20516" spans="1:3" x14ac:dyDescent="0.3">
      <c r="A20516" s="38" t="s">
        <v>263</v>
      </c>
      <c r="B20516" s="15">
        <v>660950</v>
      </c>
      <c r="C20516" s="15">
        <v>5122671</v>
      </c>
    </row>
    <row r="20517" spans="1:3" x14ac:dyDescent="0.3">
      <c r="A20517" s="35" t="s">
        <v>265</v>
      </c>
      <c r="B20517" s="15"/>
      <c r="C20517" s="15"/>
    </row>
    <row r="20518" spans="1:3" x14ac:dyDescent="0.3">
      <c r="A20518" s="38" t="s">
        <v>245</v>
      </c>
      <c r="B20518" s="15">
        <v>219700</v>
      </c>
      <c r="C20518" s="15">
        <v>3845075</v>
      </c>
    </row>
    <row r="20519" spans="1:3" x14ac:dyDescent="0.3">
      <c r="A20519" s="38" t="s">
        <v>247</v>
      </c>
      <c r="B20519" s="15">
        <v>240000</v>
      </c>
      <c r="C20519" s="15">
        <v>4365470</v>
      </c>
    </row>
    <row r="20520" spans="1:3" x14ac:dyDescent="0.3">
      <c r="A20520" s="38" t="s">
        <v>249</v>
      </c>
      <c r="B20520" s="15">
        <v>610200</v>
      </c>
      <c r="C20520" s="15">
        <v>7724500</v>
      </c>
    </row>
    <row r="20521" spans="1:3" x14ac:dyDescent="0.3">
      <c r="A20521" s="38" t="s">
        <v>251</v>
      </c>
      <c r="B20521" s="15">
        <v>253998</v>
      </c>
      <c r="C20521" s="15">
        <v>6203870</v>
      </c>
    </row>
    <row r="20522" spans="1:3" x14ac:dyDescent="0.3">
      <c r="A20522" s="38" t="s">
        <v>254</v>
      </c>
      <c r="B20522" s="15">
        <v>1087500</v>
      </c>
      <c r="C20522" s="15">
        <v>9008000</v>
      </c>
    </row>
    <row r="20523" spans="1:3" x14ac:dyDescent="0.3">
      <c r="A20523" s="38" t="s">
        <v>257</v>
      </c>
      <c r="B20523" s="15">
        <v>1048900</v>
      </c>
      <c r="C20523" s="15">
        <v>9092520</v>
      </c>
    </row>
    <row r="20524" spans="1:3" x14ac:dyDescent="0.3">
      <c r="A20524" s="38" t="s">
        <v>252</v>
      </c>
      <c r="B20524" s="15">
        <v>737475</v>
      </c>
      <c r="C20524" s="15">
        <v>12778812</v>
      </c>
    </row>
    <row r="20525" spans="1:3" x14ac:dyDescent="0.3">
      <c r="A20525" s="38" t="s">
        <v>255</v>
      </c>
      <c r="B20525" s="15">
        <v>267000</v>
      </c>
      <c r="C20525" s="15">
        <v>13696405</v>
      </c>
    </row>
    <row r="20526" spans="1:3" x14ac:dyDescent="0.3">
      <c r="A20526" s="38" t="s">
        <v>258</v>
      </c>
      <c r="B20526" s="15">
        <v>836450</v>
      </c>
      <c r="C20526" s="15">
        <v>9856550</v>
      </c>
    </row>
    <row r="20527" spans="1:3" x14ac:dyDescent="0.3">
      <c r="A20527" s="38" t="s">
        <v>260</v>
      </c>
      <c r="B20527" s="15">
        <v>275000</v>
      </c>
      <c r="C20527" s="15">
        <v>7587900</v>
      </c>
    </row>
    <row r="20528" spans="1:3" x14ac:dyDescent="0.3">
      <c r="A20528" s="38" t="s">
        <v>262</v>
      </c>
      <c r="B20528" s="15">
        <v>722900</v>
      </c>
      <c r="C20528" s="15">
        <v>9548000</v>
      </c>
    </row>
    <row r="20529" spans="1:3" x14ac:dyDescent="0.3">
      <c r="A20529" s="38" t="s">
        <v>263</v>
      </c>
      <c r="B20529" s="15">
        <v>258000</v>
      </c>
      <c r="C20529" s="15">
        <v>8877692</v>
      </c>
    </row>
    <row r="20530" spans="1:3" x14ac:dyDescent="0.3">
      <c r="A20530" s="35" t="s">
        <v>244</v>
      </c>
      <c r="B20530" s="15"/>
      <c r="C20530" s="15"/>
    </row>
    <row r="20531" spans="1:3" x14ac:dyDescent="0.3">
      <c r="A20531" s="38" t="s">
        <v>245</v>
      </c>
      <c r="B20531" s="15">
        <v>795000</v>
      </c>
      <c r="C20531" s="15">
        <v>3864950</v>
      </c>
    </row>
    <row r="20532" spans="1:3" x14ac:dyDescent="0.3">
      <c r="A20532" s="38" t="s">
        <v>247</v>
      </c>
      <c r="B20532" s="15">
        <v>269725</v>
      </c>
      <c r="C20532" s="15">
        <v>5763398</v>
      </c>
    </row>
    <row r="20533" spans="1:3" x14ac:dyDescent="0.3">
      <c r="A20533" s="38" t="s">
        <v>249</v>
      </c>
      <c r="B20533" s="15">
        <v>275000</v>
      </c>
      <c r="C20533" s="15">
        <v>6442520</v>
      </c>
    </row>
    <row r="20534" spans="1:3" x14ac:dyDescent="0.3">
      <c r="A20534" s="38" t="s">
        <v>251</v>
      </c>
      <c r="B20534" s="15">
        <v>279900</v>
      </c>
      <c r="C20534" s="15">
        <v>6930443</v>
      </c>
    </row>
    <row r="20535" spans="1:3" x14ac:dyDescent="0.3">
      <c r="A20535" s="38" t="s">
        <v>254</v>
      </c>
      <c r="B20535" s="15">
        <v>291000</v>
      </c>
      <c r="C20535" s="15">
        <v>9981150</v>
      </c>
    </row>
    <row r="20536" spans="1:3" x14ac:dyDescent="0.3">
      <c r="A20536" s="38" t="s">
        <v>257</v>
      </c>
      <c r="B20536" s="15">
        <v>971500</v>
      </c>
      <c r="C20536" s="15">
        <v>10683950</v>
      </c>
    </row>
    <row r="20537" spans="1:3" x14ac:dyDescent="0.3">
      <c r="A20537" s="38" t="s">
        <v>252</v>
      </c>
      <c r="B20537" s="15">
        <v>735975</v>
      </c>
      <c r="C20537" s="15">
        <v>8266850</v>
      </c>
    </row>
    <row r="20538" spans="1:3" x14ac:dyDescent="0.3">
      <c r="A20538" s="38" t="s">
        <v>255</v>
      </c>
      <c r="B20538" s="15">
        <v>948975</v>
      </c>
      <c r="C20538" s="15">
        <v>9700147</v>
      </c>
    </row>
    <row r="20539" spans="1:3" x14ac:dyDescent="0.3">
      <c r="A20539" s="38" t="s">
        <v>258</v>
      </c>
      <c r="B20539" s="15">
        <v>295950</v>
      </c>
      <c r="C20539" s="15">
        <v>8747398</v>
      </c>
    </row>
    <row r="20540" spans="1:3" x14ac:dyDescent="0.3">
      <c r="A20540" s="38" t="s">
        <v>260</v>
      </c>
      <c r="B20540" s="15">
        <v>306250</v>
      </c>
      <c r="C20540" s="15">
        <v>9462362</v>
      </c>
    </row>
    <row r="20541" spans="1:3" x14ac:dyDescent="0.3">
      <c r="A20541" s="38" t="s">
        <v>262</v>
      </c>
      <c r="B20541" s="15">
        <v>299750</v>
      </c>
      <c r="C20541" s="15">
        <v>6066075</v>
      </c>
    </row>
    <row r="20542" spans="1:3" x14ac:dyDescent="0.3">
      <c r="A20542" s="38" t="s">
        <v>263</v>
      </c>
      <c r="B20542" s="15">
        <v>304500</v>
      </c>
      <c r="C20542" s="15">
        <v>5952137</v>
      </c>
    </row>
    <row r="20543" spans="1:3" x14ac:dyDescent="0.3">
      <c r="A20543" s="35" t="s">
        <v>256</v>
      </c>
      <c r="B20543" s="15"/>
      <c r="C20543" s="15"/>
    </row>
    <row r="20544" spans="1:3" x14ac:dyDescent="0.3">
      <c r="A20544" s="38" t="s">
        <v>245</v>
      </c>
      <c r="B20544" s="15">
        <v>317000</v>
      </c>
      <c r="C20544" s="15">
        <v>6139119</v>
      </c>
    </row>
    <row r="20545" spans="1:3" x14ac:dyDescent="0.3">
      <c r="A20545" s="38" t="s">
        <v>247</v>
      </c>
      <c r="B20545" s="15">
        <v>305000</v>
      </c>
      <c r="C20545" s="15">
        <v>5259750</v>
      </c>
    </row>
    <row r="20546" spans="1:3" x14ac:dyDescent="0.3">
      <c r="A20546" s="38" t="s">
        <v>249</v>
      </c>
      <c r="B20546" s="15">
        <v>351475</v>
      </c>
      <c r="C20546" s="15">
        <v>10027299</v>
      </c>
    </row>
    <row r="20547" spans="1:3" x14ac:dyDescent="0.3">
      <c r="A20547" s="38" t="s">
        <v>251</v>
      </c>
      <c r="B20547" s="15">
        <v>782000</v>
      </c>
      <c r="C20547" s="15">
        <v>5666027</v>
      </c>
    </row>
    <row r="20548" spans="1:3" x14ac:dyDescent="0.3">
      <c r="A20548" s="38" t="s">
        <v>254</v>
      </c>
      <c r="B20548" s="15">
        <v>646950</v>
      </c>
      <c r="C20548" s="15">
        <v>5265300</v>
      </c>
    </row>
    <row r="20549" spans="1:3" x14ac:dyDescent="0.3">
      <c r="A20549" s="38" t="s">
        <v>257</v>
      </c>
      <c r="B20549" s="15">
        <v>354975</v>
      </c>
      <c r="C20549" s="15">
        <v>14889200</v>
      </c>
    </row>
    <row r="20550" spans="1:3" x14ac:dyDescent="0.3">
      <c r="A20550" s="38" t="s">
        <v>252</v>
      </c>
      <c r="B20550" s="15">
        <v>1559400</v>
      </c>
      <c r="C20550" s="15">
        <v>9966150</v>
      </c>
    </row>
    <row r="20551" spans="1:3" x14ac:dyDescent="0.3">
      <c r="A20551" s="38" t="s">
        <v>255</v>
      </c>
      <c r="B20551" s="15">
        <v>906225</v>
      </c>
      <c r="C20551" s="15">
        <v>5848350</v>
      </c>
    </row>
    <row r="20552" spans="1:3" x14ac:dyDescent="0.3">
      <c r="A20552" s="38" t="s">
        <v>258</v>
      </c>
      <c r="B20552" s="15">
        <v>315450</v>
      </c>
      <c r="C20552" s="15">
        <v>5747200</v>
      </c>
    </row>
    <row r="20553" spans="1:3" x14ac:dyDescent="0.3">
      <c r="A20553" s="38" t="s">
        <v>260</v>
      </c>
      <c r="B20553" s="15">
        <v>287475</v>
      </c>
      <c r="C20553" s="15">
        <v>3277890</v>
      </c>
    </row>
    <row r="20554" spans="1:3" x14ac:dyDescent="0.3">
      <c r="A20554" s="38" t="s">
        <v>262</v>
      </c>
      <c r="B20554" s="15">
        <v>332500</v>
      </c>
      <c r="C20554" s="15">
        <v>8461050</v>
      </c>
    </row>
    <row r="20555" spans="1:3" x14ac:dyDescent="0.3">
      <c r="A20555" s="38" t="s">
        <v>263</v>
      </c>
      <c r="B20555" s="15">
        <v>307950</v>
      </c>
      <c r="C20555" s="15">
        <v>5993250</v>
      </c>
    </row>
    <row r="20556" spans="1:3" x14ac:dyDescent="0.3">
      <c r="A20556" s="35" t="s">
        <v>261</v>
      </c>
      <c r="B20556" s="15"/>
      <c r="C20556" s="15"/>
    </row>
    <row r="20557" spans="1:3" x14ac:dyDescent="0.3">
      <c r="A20557" s="38" t="s">
        <v>245</v>
      </c>
      <c r="B20557" s="15">
        <v>240500</v>
      </c>
      <c r="C20557" s="15">
        <v>1528000</v>
      </c>
    </row>
    <row r="20558" spans="1:3" x14ac:dyDescent="0.3">
      <c r="A20558" s="38" t="s">
        <v>247</v>
      </c>
      <c r="B20558" s="15">
        <v>300000</v>
      </c>
      <c r="C20558" s="15">
        <v>5003445</v>
      </c>
    </row>
    <row r="20559" spans="1:3" x14ac:dyDescent="0.3">
      <c r="A20559" s="38" t="s">
        <v>249</v>
      </c>
      <c r="B20559" s="15">
        <v>289475</v>
      </c>
      <c r="C20559" s="15">
        <v>3252400</v>
      </c>
    </row>
    <row r="20560" spans="1:3" x14ac:dyDescent="0.3">
      <c r="A20560" s="38" t="s">
        <v>251</v>
      </c>
      <c r="B20560" s="15">
        <v>579450</v>
      </c>
      <c r="C20560" s="15">
        <v>4185946</v>
      </c>
    </row>
    <row r="20561" spans="1:3" x14ac:dyDescent="0.3">
      <c r="A20561" s="38" t="s">
        <v>254</v>
      </c>
      <c r="B20561" s="15">
        <v>376757</v>
      </c>
      <c r="C20561" s="15">
        <v>3769236</v>
      </c>
    </row>
    <row r="20562" spans="1:3" x14ac:dyDescent="0.3">
      <c r="A20562" s="38" t="s">
        <v>257</v>
      </c>
      <c r="B20562" s="15">
        <v>303827</v>
      </c>
      <c r="C20562" s="15">
        <v>3847678</v>
      </c>
    </row>
    <row r="20563" spans="1:3" x14ac:dyDescent="0.3">
      <c r="A20563" s="38" t="s">
        <v>252</v>
      </c>
      <c r="B20563" s="15">
        <v>301000</v>
      </c>
      <c r="C20563" s="15">
        <v>4033857</v>
      </c>
    </row>
    <row r="20564" spans="1:3" x14ac:dyDescent="0.3">
      <c r="A20564" s="38" t="s">
        <v>255</v>
      </c>
      <c r="B20564" s="15">
        <v>327928</v>
      </c>
      <c r="C20564" s="15">
        <v>4027891</v>
      </c>
    </row>
    <row r="20565" spans="1:3" x14ac:dyDescent="0.3">
      <c r="A20565" s="38" t="s">
        <v>258</v>
      </c>
      <c r="B20565" s="15">
        <v>302000</v>
      </c>
      <c r="C20565" s="15">
        <v>6691482</v>
      </c>
    </row>
    <row r="20566" spans="1:3" x14ac:dyDescent="0.3">
      <c r="A20566" s="38" t="s">
        <v>260</v>
      </c>
      <c r="B20566" s="15">
        <v>293165</v>
      </c>
      <c r="C20566" s="15">
        <v>4103380</v>
      </c>
    </row>
    <row r="20567" spans="1:3" x14ac:dyDescent="0.3">
      <c r="A20567" s="38" t="s">
        <v>262</v>
      </c>
      <c r="B20567" s="15">
        <v>269000</v>
      </c>
      <c r="C20567" s="15">
        <v>3241175</v>
      </c>
    </row>
    <row r="20568" spans="1:3" x14ac:dyDescent="0.3">
      <c r="A20568" s="38" t="s">
        <v>263</v>
      </c>
      <c r="B20568" s="15">
        <v>286500</v>
      </c>
      <c r="C20568" s="15">
        <v>5433903</v>
      </c>
    </row>
    <row r="20569" spans="1:3" x14ac:dyDescent="0.3">
      <c r="A20569" s="35" t="s">
        <v>264</v>
      </c>
      <c r="B20569" s="15"/>
      <c r="C20569" s="15"/>
    </row>
    <row r="20570" spans="1:3" x14ac:dyDescent="0.3">
      <c r="A20570" s="38" t="s">
        <v>245</v>
      </c>
      <c r="B20570" s="15">
        <v>275000</v>
      </c>
      <c r="C20570" s="15">
        <v>1297320</v>
      </c>
    </row>
    <row r="20571" spans="1:3" x14ac:dyDescent="0.3">
      <c r="A20571" s="38" t="s">
        <v>247</v>
      </c>
      <c r="B20571" s="15">
        <v>305000</v>
      </c>
      <c r="C20571" s="15">
        <v>1181000</v>
      </c>
    </row>
    <row r="20572" spans="1:3" x14ac:dyDescent="0.3">
      <c r="A20572" s="38" t="s">
        <v>249</v>
      </c>
      <c r="B20572" s="15">
        <v>264000</v>
      </c>
      <c r="C20572" s="15">
        <v>4308515</v>
      </c>
    </row>
    <row r="20573" spans="1:3" x14ac:dyDescent="0.3">
      <c r="A20573" s="38" t="s">
        <v>251</v>
      </c>
      <c r="B20573" s="15">
        <v>831000</v>
      </c>
      <c r="C20573" s="15">
        <v>1974300</v>
      </c>
    </row>
    <row r="20574" spans="1:3" x14ac:dyDescent="0.3">
      <c r="A20574" s="38" t="s">
        <v>254</v>
      </c>
      <c r="B20574" s="15">
        <v>237500</v>
      </c>
      <c r="C20574" s="15">
        <v>2315985</v>
      </c>
    </row>
    <row r="20575" spans="1:3" x14ac:dyDescent="0.3">
      <c r="A20575" s="38" t="s">
        <v>257</v>
      </c>
      <c r="B20575" s="15">
        <v>240303</v>
      </c>
      <c r="C20575" s="15">
        <v>4298806</v>
      </c>
    </row>
    <row r="20576" spans="1:3" x14ac:dyDescent="0.3">
      <c r="A20576" s="38" t="s">
        <v>252</v>
      </c>
      <c r="B20576" s="15">
        <v>234475</v>
      </c>
      <c r="C20576" s="15">
        <v>3399390</v>
      </c>
    </row>
    <row r="20577" spans="1:3" x14ac:dyDescent="0.3">
      <c r="A20577" s="38" t="s">
        <v>255</v>
      </c>
      <c r="B20577" s="15">
        <v>482045</v>
      </c>
      <c r="C20577" s="15">
        <v>4257505</v>
      </c>
    </row>
    <row r="20578" spans="1:3" x14ac:dyDescent="0.3">
      <c r="A20578" s="38" t="s">
        <v>258</v>
      </c>
      <c r="B20578" s="15">
        <v>250280</v>
      </c>
      <c r="C20578" s="15">
        <v>7051112</v>
      </c>
    </row>
    <row r="20579" spans="1:3" x14ac:dyDescent="0.3">
      <c r="A20579" s="38" t="s">
        <v>260</v>
      </c>
      <c r="B20579" s="15">
        <v>463650</v>
      </c>
      <c r="C20579" s="15">
        <v>6356705</v>
      </c>
    </row>
    <row r="20580" spans="1:3" x14ac:dyDescent="0.3">
      <c r="A20580" s="38" t="s">
        <v>262</v>
      </c>
      <c r="B20580" s="15">
        <v>277885</v>
      </c>
      <c r="C20580" s="15">
        <v>6996630</v>
      </c>
    </row>
    <row r="20581" spans="1:3" x14ac:dyDescent="0.3">
      <c r="A20581" s="38" t="s">
        <v>263</v>
      </c>
      <c r="B20581" s="15">
        <v>219000</v>
      </c>
      <c r="C20581" s="15">
        <v>3811975</v>
      </c>
    </row>
    <row r="20582" spans="1:3" x14ac:dyDescent="0.3">
      <c r="A20582" s="35" t="s">
        <v>266</v>
      </c>
      <c r="B20582" s="15"/>
      <c r="C20582" s="15"/>
    </row>
    <row r="20583" spans="1:3" x14ac:dyDescent="0.3">
      <c r="A20583" s="38" t="s">
        <v>245</v>
      </c>
      <c r="B20583" s="15">
        <v>260353</v>
      </c>
      <c r="C20583" s="15">
        <v>2821255</v>
      </c>
    </row>
    <row r="20584" spans="1:3" x14ac:dyDescent="0.3">
      <c r="A20584" s="38" t="s">
        <v>247</v>
      </c>
      <c r="B20584" s="15">
        <v>244910</v>
      </c>
      <c r="C20584" s="15">
        <v>5034609</v>
      </c>
    </row>
    <row r="20585" spans="1:3" x14ac:dyDescent="0.3">
      <c r="A20585" s="38" t="s">
        <v>249</v>
      </c>
      <c r="B20585" s="15">
        <v>247175</v>
      </c>
      <c r="C20585" s="15">
        <v>5447181</v>
      </c>
    </row>
    <row r="20586" spans="1:3" x14ac:dyDescent="0.3">
      <c r="A20586" s="38" t="s">
        <v>251</v>
      </c>
      <c r="B20586" s="15">
        <v>244355</v>
      </c>
      <c r="C20586" s="15">
        <v>5319797</v>
      </c>
    </row>
    <row r="20587" spans="1:3" x14ac:dyDescent="0.3">
      <c r="A20587" s="38" t="s">
        <v>254</v>
      </c>
      <c r="B20587" s="15">
        <v>239950</v>
      </c>
      <c r="C20587" s="15">
        <v>8101028</v>
      </c>
    </row>
    <row r="20588" spans="1:3" x14ac:dyDescent="0.3">
      <c r="A20588" s="38" t="s">
        <v>257</v>
      </c>
      <c r="B20588" s="15">
        <v>270000</v>
      </c>
      <c r="C20588" s="15">
        <v>6330915</v>
      </c>
    </row>
    <row r="20589" spans="1:3" x14ac:dyDescent="0.3">
      <c r="A20589" s="38" t="s">
        <v>252</v>
      </c>
      <c r="B20589" s="15">
        <v>242700</v>
      </c>
      <c r="C20589" s="15">
        <v>4041771</v>
      </c>
    </row>
    <row r="20590" spans="1:3" x14ac:dyDescent="0.3">
      <c r="A20590" s="38" t="s">
        <v>255</v>
      </c>
      <c r="B20590" s="15">
        <v>247950</v>
      </c>
      <c r="C20590" s="15">
        <v>3323200</v>
      </c>
    </row>
    <row r="20591" spans="1:3" x14ac:dyDescent="0.3">
      <c r="A20591" s="38" t="s">
        <v>258</v>
      </c>
      <c r="B20591" s="15">
        <v>236225</v>
      </c>
      <c r="C20591" s="15">
        <v>2448450</v>
      </c>
    </row>
    <row r="20592" spans="1:3" x14ac:dyDescent="0.3">
      <c r="A20592" s="38" t="s">
        <v>260</v>
      </c>
      <c r="B20592" s="15">
        <v>210000</v>
      </c>
      <c r="C20592" s="15">
        <v>2941000</v>
      </c>
    </row>
    <row r="20593" spans="1:3" x14ac:dyDescent="0.3">
      <c r="A20593" s="38" t="s">
        <v>262</v>
      </c>
      <c r="B20593" s="15">
        <v>208708</v>
      </c>
      <c r="C20593" s="15">
        <v>2668415</v>
      </c>
    </row>
    <row r="20594" spans="1:3" x14ac:dyDescent="0.3">
      <c r="A20594" s="38" t="s">
        <v>263</v>
      </c>
      <c r="B20594" s="15">
        <v>220500</v>
      </c>
      <c r="C20594" s="15">
        <v>3576850</v>
      </c>
    </row>
    <row r="20595" spans="1:3" x14ac:dyDescent="0.3">
      <c r="A20595" s="35" t="s">
        <v>267</v>
      </c>
      <c r="B20595" s="15"/>
      <c r="C20595" s="15"/>
    </row>
    <row r="20596" spans="1:3" x14ac:dyDescent="0.3">
      <c r="A20596" s="38" t="s">
        <v>245</v>
      </c>
      <c r="B20596" s="15">
        <v>224900</v>
      </c>
      <c r="C20596" s="15">
        <v>1543400</v>
      </c>
    </row>
    <row r="20597" spans="1:3" x14ac:dyDescent="0.3">
      <c r="A20597" s="38" t="s">
        <v>247</v>
      </c>
      <c r="B20597" s="15">
        <v>144950</v>
      </c>
      <c r="C20597" s="15">
        <v>1198650</v>
      </c>
    </row>
    <row r="20598" spans="1:3" x14ac:dyDescent="0.3">
      <c r="A20598" s="38" t="s">
        <v>249</v>
      </c>
      <c r="B20598" s="15">
        <v>212500</v>
      </c>
      <c r="C20598" s="15">
        <v>4340703</v>
      </c>
    </row>
    <row r="20599" spans="1:3" x14ac:dyDescent="0.3">
      <c r="A20599" s="38" t="s">
        <v>251</v>
      </c>
      <c r="B20599" s="15">
        <v>210000</v>
      </c>
      <c r="C20599" s="15">
        <v>4399350</v>
      </c>
    </row>
    <row r="20600" spans="1:3" x14ac:dyDescent="0.3">
      <c r="A20600" s="38" t="s">
        <v>254</v>
      </c>
      <c r="B20600" s="15">
        <v>222500</v>
      </c>
      <c r="C20600" s="15">
        <v>4696300</v>
      </c>
    </row>
    <row r="20601" spans="1:3" x14ac:dyDescent="0.3">
      <c r="A20601" s="38" t="s">
        <v>257</v>
      </c>
      <c r="B20601" s="15">
        <v>234000</v>
      </c>
      <c r="C20601" s="15">
        <v>5471487</v>
      </c>
    </row>
    <row r="20602" spans="1:3" x14ac:dyDescent="0.3">
      <c r="A20602" s="38" t="s">
        <v>252</v>
      </c>
      <c r="B20602" s="15">
        <v>210000</v>
      </c>
      <c r="C20602" s="15">
        <v>2820200</v>
      </c>
    </row>
    <row r="20603" spans="1:3" x14ac:dyDescent="0.3">
      <c r="A20603" s="38" t="s">
        <v>255</v>
      </c>
      <c r="B20603" s="15">
        <v>225900</v>
      </c>
      <c r="C20603" s="15">
        <v>3247350</v>
      </c>
    </row>
    <row r="20604" spans="1:3" x14ac:dyDescent="0.3">
      <c r="A20604" s="38" t="s">
        <v>258</v>
      </c>
      <c r="B20604" s="15">
        <v>193000</v>
      </c>
      <c r="C20604" s="15">
        <v>1923650</v>
      </c>
    </row>
    <row r="20605" spans="1:3" x14ac:dyDescent="0.3">
      <c r="A20605" s="38" t="s">
        <v>260</v>
      </c>
      <c r="B20605" s="15">
        <v>199475</v>
      </c>
      <c r="C20605" s="15">
        <v>3372887</v>
      </c>
    </row>
    <row r="20606" spans="1:3" x14ac:dyDescent="0.3">
      <c r="A20606" s="38" t="s">
        <v>262</v>
      </c>
      <c r="B20606" s="15">
        <v>150000</v>
      </c>
      <c r="C20606" s="15">
        <v>1809000</v>
      </c>
    </row>
    <row r="20607" spans="1:3" x14ac:dyDescent="0.3">
      <c r="A20607" s="38" t="s">
        <v>263</v>
      </c>
      <c r="B20607" s="15">
        <v>145000</v>
      </c>
      <c r="C20607" s="15">
        <v>2563540</v>
      </c>
    </row>
    <row r="20608" spans="1:3" x14ac:dyDescent="0.3">
      <c r="A20608" s="35" t="s">
        <v>268</v>
      </c>
      <c r="B20608" s="15"/>
      <c r="C20608" s="15"/>
    </row>
    <row r="20609" spans="1:3" x14ac:dyDescent="0.3">
      <c r="A20609" s="38" t="s">
        <v>245</v>
      </c>
      <c r="B20609" s="15">
        <v>317950</v>
      </c>
      <c r="C20609" s="15">
        <v>2018950</v>
      </c>
    </row>
    <row r="20610" spans="1:3" x14ac:dyDescent="0.3">
      <c r="A20610" s="38" t="s">
        <v>247</v>
      </c>
      <c r="B20610" s="15">
        <v>182500</v>
      </c>
      <c r="C20610" s="15">
        <v>3197299</v>
      </c>
    </row>
    <row r="20611" spans="1:3" x14ac:dyDescent="0.3">
      <c r="A20611" s="38" t="s">
        <v>249</v>
      </c>
      <c r="B20611" s="15">
        <v>273950</v>
      </c>
      <c r="C20611" s="15">
        <v>3232319</v>
      </c>
    </row>
    <row r="20612" spans="1:3" x14ac:dyDescent="0.3">
      <c r="A20612" s="38" t="s">
        <v>251</v>
      </c>
      <c r="B20612" s="15">
        <v>210000</v>
      </c>
      <c r="C20612" s="15">
        <v>3341120</v>
      </c>
    </row>
    <row r="20613" spans="1:3" x14ac:dyDescent="0.3">
      <c r="A20613" s="38" t="s">
        <v>254</v>
      </c>
      <c r="B20613" s="15">
        <v>531800</v>
      </c>
      <c r="C20613" s="15">
        <v>5825815</v>
      </c>
    </row>
    <row r="20614" spans="1:3" x14ac:dyDescent="0.3">
      <c r="A20614" s="38" t="s">
        <v>257</v>
      </c>
      <c r="B20614" s="15">
        <v>802500</v>
      </c>
      <c r="C20614" s="15">
        <v>6750030</v>
      </c>
    </row>
    <row r="20615" spans="1:3" x14ac:dyDescent="0.3">
      <c r="A20615" s="38" t="s">
        <v>252</v>
      </c>
      <c r="B20615" s="15">
        <v>203350</v>
      </c>
      <c r="C20615" s="15">
        <v>4809325</v>
      </c>
    </row>
    <row r="20616" spans="1:3" x14ac:dyDescent="0.3">
      <c r="A20616" s="38" t="s">
        <v>255</v>
      </c>
      <c r="B20616" s="15">
        <v>728500</v>
      </c>
      <c r="C20616" s="15">
        <v>4579850</v>
      </c>
    </row>
    <row r="20617" spans="1:3" x14ac:dyDescent="0.3">
      <c r="A20617" s="38" t="s">
        <v>258</v>
      </c>
      <c r="B20617" s="15">
        <v>234950</v>
      </c>
      <c r="C20617" s="15">
        <v>5561785</v>
      </c>
    </row>
    <row r="20618" spans="1:3" x14ac:dyDescent="0.3">
      <c r="A20618" s="38" t="s">
        <v>260</v>
      </c>
      <c r="B20618" s="15">
        <v>801250</v>
      </c>
      <c r="C20618" s="15">
        <v>5218165</v>
      </c>
    </row>
    <row r="20619" spans="1:3" x14ac:dyDescent="0.3">
      <c r="A20619" s="38" t="s">
        <v>262</v>
      </c>
      <c r="B20619" s="15">
        <v>262995</v>
      </c>
      <c r="C20619" s="15">
        <v>6554360</v>
      </c>
    </row>
    <row r="20620" spans="1:3" x14ac:dyDescent="0.3">
      <c r="A20620" s="38" t="s">
        <v>263</v>
      </c>
      <c r="B20620" s="15">
        <v>524600</v>
      </c>
      <c r="C20620" s="15">
        <v>6718248</v>
      </c>
    </row>
    <row r="20621" spans="1:3" x14ac:dyDescent="0.3">
      <c r="A20621" s="35" t="s">
        <v>269</v>
      </c>
      <c r="B20621" s="15"/>
      <c r="C20621" s="15"/>
    </row>
    <row r="20622" spans="1:3" x14ac:dyDescent="0.3">
      <c r="A20622" s="38" t="s">
        <v>245</v>
      </c>
      <c r="B20622" s="15">
        <v>241995</v>
      </c>
      <c r="C20622" s="15">
        <v>3130667</v>
      </c>
    </row>
    <row r="20623" spans="1:3" x14ac:dyDescent="0.3">
      <c r="A20623" s="38" t="s">
        <v>247</v>
      </c>
      <c r="B20623" s="15">
        <v>212500</v>
      </c>
      <c r="C20623" s="15">
        <v>2190490</v>
      </c>
    </row>
    <row r="20624" spans="1:3" x14ac:dyDescent="0.3">
      <c r="A20624" s="38" t="s">
        <v>249</v>
      </c>
      <c r="B20624" s="15">
        <v>225041</v>
      </c>
      <c r="C20624" s="15">
        <v>3636807</v>
      </c>
    </row>
    <row r="20625" spans="1:3" x14ac:dyDescent="0.3">
      <c r="A20625" s="38" t="s">
        <v>251</v>
      </c>
      <c r="B20625" s="15">
        <v>247475</v>
      </c>
      <c r="C20625" s="15">
        <v>5853955</v>
      </c>
    </row>
    <row r="20626" spans="1:3" x14ac:dyDescent="0.3">
      <c r="A20626" s="38" t="s">
        <v>254</v>
      </c>
      <c r="B20626" s="15">
        <v>863998</v>
      </c>
      <c r="C20626" s="15">
        <v>6047393</v>
      </c>
    </row>
    <row r="20627" spans="1:3" x14ac:dyDescent="0.3">
      <c r="A20627" s="38" t="s">
        <v>257</v>
      </c>
      <c r="B20627" s="15">
        <v>970225</v>
      </c>
      <c r="C20627" s="15">
        <v>4632600</v>
      </c>
    </row>
    <row r="20628" spans="1:3" x14ac:dyDescent="0.3">
      <c r="A20628" s="38" t="s">
        <v>252</v>
      </c>
      <c r="B20628" s="15">
        <v>281475</v>
      </c>
      <c r="C20628" s="15">
        <v>8054177</v>
      </c>
    </row>
    <row r="20629" spans="1:3" x14ac:dyDescent="0.3">
      <c r="A20629" s="38" t="s">
        <v>255</v>
      </c>
      <c r="B20629" s="15">
        <v>280000</v>
      </c>
      <c r="C20629" s="15">
        <v>6450327</v>
      </c>
    </row>
    <row r="20630" spans="1:3" x14ac:dyDescent="0.3">
      <c r="A20630" s="38" t="s">
        <v>258</v>
      </c>
      <c r="B20630" s="15">
        <v>262106</v>
      </c>
      <c r="C20630" s="15">
        <v>6891040</v>
      </c>
    </row>
    <row r="20631" spans="1:3" x14ac:dyDescent="0.3">
      <c r="A20631" s="38" t="s">
        <v>260</v>
      </c>
      <c r="B20631" s="15">
        <v>230250</v>
      </c>
      <c r="C20631" s="15">
        <v>4115981</v>
      </c>
    </row>
    <row r="20632" spans="1:3" x14ac:dyDescent="0.3">
      <c r="A20632" s="38" t="s">
        <v>262</v>
      </c>
      <c r="B20632" s="15">
        <v>234000</v>
      </c>
      <c r="C20632" s="15">
        <v>3514294</v>
      </c>
    </row>
    <row r="20633" spans="1:3" x14ac:dyDescent="0.3">
      <c r="A20633" s="38" t="s">
        <v>263</v>
      </c>
      <c r="B20633" s="15">
        <v>240000</v>
      </c>
      <c r="C20633" s="15">
        <v>3033950</v>
      </c>
    </row>
    <row r="20634" spans="1:3" x14ac:dyDescent="0.3">
      <c r="A20634" s="35" t="s">
        <v>270</v>
      </c>
      <c r="B20634" s="15"/>
      <c r="C20634" s="15"/>
    </row>
    <row r="20635" spans="1:3" x14ac:dyDescent="0.3">
      <c r="A20635" s="38" t="s">
        <v>245</v>
      </c>
      <c r="B20635" s="15">
        <v>206000</v>
      </c>
      <c r="C20635" s="15">
        <v>1908900</v>
      </c>
    </row>
    <row r="20636" spans="1:3" x14ac:dyDescent="0.3">
      <c r="A20636" s="38" t="s">
        <v>247</v>
      </c>
      <c r="B20636" s="15">
        <v>341250</v>
      </c>
      <c r="C20636" s="15">
        <v>5031850</v>
      </c>
    </row>
    <row r="20637" spans="1:3" x14ac:dyDescent="0.3">
      <c r="A20637" s="38" t="s">
        <v>249</v>
      </c>
      <c r="B20637" s="15">
        <v>209000</v>
      </c>
      <c r="C20637" s="15">
        <v>2526950</v>
      </c>
    </row>
    <row r="20638" spans="1:3" x14ac:dyDescent="0.3">
      <c r="A20638" s="38" t="s">
        <v>251</v>
      </c>
      <c r="B20638" s="15">
        <v>270000</v>
      </c>
      <c r="C20638" s="15">
        <v>4423850</v>
      </c>
    </row>
    <row r="20639" spans="1:3" x14ac:dyDescent="0.3">
      <c r="A20639" s="38" t="s">
        <v>254</v>
      </c>
      <c r="B20639" s="15">
        <v>235000</v>
      </c>
      <c r="C20639" s="15">
        <v>6193750</v>
      </c>
    </row>
    <row r="20640" spans="1:3" x14ac:dyDescent="0.3">
      <c r="A20640" s="38" t="s">
        <v>257</v>
      </c>
      <c r="B20640" s="15">
        <v>264950</v>
      </c>
      <c r="C20640" s="15">
        <v>6642200</v>
      </c>
    </row>
    <row r="20641" spans="1:3" x14ac:dyDescent="0.3">
      <c r="A20641" s="38" t="s">
        <v>252</v>
      </c>
      <c r="B20641" s="15">
        <v>252500</v>
      </c>
      <c r="C20641" s="15">
        <v>6713250</v>
      </c>
    </row>
    <row r="20642" spans="1:3" x14ac:dyDescent="0.3">
      <c r="A20642" s="38" t="s">
        <v>255</v>
      </c>
      <c r="B20642" s="15">
        <v>665000</v>
      </c>
      <c r="C20642" s="15">
        <v>5442900</v>
      </c>
    </row>
    <row r="20643" spans="1:3" x14ac:dyDescent="0.3">
      <c r="A20643" s="38" t="s">
        <v>258</v>
      </c>
      <c r="B20643" s="15">
        <v>428500</v>
      </c>
      <c r="C20643" s="15">
        <v>6957950</v>
      </c>
    </row>
    <row r="20644" spans="1:3" x14ac:dyDescent="0.3">
      <c r="A20644" s="38" t="s">
        <v>260</v>
      </c>
      <c r="B20644" s="15">
        <v>280500</v>
      </c>
      <c r="C20644" s="15">
        <v>4853754</v>
      </c>
    </row>
    <row r="20645" spans="1:3" x14ac:dyDescent="0.3">
      <c r="A20645" s="38" t="s">
        <v>262</v>
      </c>
      <c r="B20645" s="15">
        <v>208500</v>
      </c>
      <c r="C20645" s="15">
        <v>3085399</v>
      </c>
    </row>
    <row r="20646" spans="1:3" x14ac:dyDescent="0.3">
      <c r="A20646" s="38" t="s">
        <v>263</v>
      </c>
      <c r="B20646" s="15">
        <v>263475</v>
      </c>
      <c r="C20646" s="15">
        <v>4730835</v>
      </c>
    </row>
    <row r="20647" spans="1:3" x14ac:dyDescent="0.3">
      <c r="A20647" s="35" t="s">
        <v>271</v>
      </c>
      <c r="B20647" s="15"/>
      <c r="C20647" s="15"/>
    </row>
    <row r="20648" spans="1:3" x14ac:dyDescent="0.3">
      <c r="A20648" s="38" t="s">
        <v>245</v>
      </c>
      <c r="B20648" s="15">
        <v>275050</v>
      </c>
      <c r="C20648" s="15">
        <v>3427000</v>
      </c>
    </row>
    <row r="20649" spans="1:3" x14ac:dyDescent="0.3">
      <c r="A20649" s="38" t="s">
        <v>247</v>
      </c>
      <c r="B20649" s="15">
        <v>259500</v>
      </c>
      <c r="C20649" s="15">
        <v>5670101</v>
      </c>
    </row>
    <row r="20650" spans="1:3" x14ac:dyDescent="0.3">
      <c r="A20650" s="38" t="s">
        <v>249</v>
      </c>
      <c r="B20650" s="15">
        <v>279950</v>
      </c>
      <c r="C20650" s="15">
        <v>8070325</v>
      </c>
    </row>
    <row r="20651" spans="1:3" x14ac:dyDescent="0.3">
      <c r="A20651" s="38" t="s">
        <v>251</v>
      </c>
      <c r="B20651" s="15">
        <v>280000</v>
      </c>
      <c r="C20651" s="15">
        <v>6783755</v>
      </c>
    </row>
    <row r="20652" spans="1:3" x14ac:dyDescent="0.3">
      <c r="A20652" s="38" t="s">
        <v>254</v>
      </c>
      <c r="B20652" s="15">
        <v>286500</v>
      </c>
      <c r="C20652" s="15">
        <v>10370650</v>
      </c>
    </row>
    <row r="20653" spans="1:3" x14ac:dyDescent="0.3">
      <c r="A20653" s="38" t="s">
        <v>257</v>
      </c>
      <c r="B20653" s="15">
        <v>328500</v>
      </c>
      <c r="C20653" s="15">
        <v>12558030</v>
      </c>
    </row>
    <row r="20654" spans="1:3" x14ac:dyDescent="0.3">
      <c r="A20654" s="38" t="s">
        <v>252</v>
      </c>
      <c r="B20654" s="15">
        <v>290000</v>
      </c>
      <c r="C20654" s="15">
        <v>11491179</v>
      </c>
    </row>
    <row r="20655" spans="1:3" x14ac:dyDescent="0.3">
      <c r="A20655" s="38" t="s">
        <v>255</v>
      </c>
      <c r="B20655" s="15">
        <v>335000</v>
      </c>
      <c r="C20655" s="15">
        <v>9362210</v>
      </c>
    </row>
    <row r="20656" spans="1:3" x14ac:dyDescent="0.3">
      <c r="A20656" s="38" t="s">
        <v>258</v>
      </c>
      <c r="B20656" s="15">
        <v>782000</v>
      </c>
      <c r="C20656" s="15">
        <v>10665184</v>
      </c>
    </row>
    <row r="20657" spans="1:3" x14ac:dyDescent="0.3">
      <c r="A20657" s="38" t="s">
        <v>260</v>
      </c>
      <c r="B20657" s="15">
        <v>335000</v>
      </c>
      <c r="C20657" s="15">
        <v>9162770</v>
      </c>
    </row>
    <row r="20658" spans="1:3" x14ac:dyDescent="0.3">
      <c r="A20658" s="38" t="s">
        <v>262</v>
      </c>
      <c r="B20658" s="15">
        <v>269000</v>
      </c>
      <c r="C20658" s="15">
        <v>4837351</v>
      </c>
    </row>
    <row r="20659" spans="1:3" x14ac:dyDescent="0.3">
      <c r="A20659" s="38" t="s">
        <v>263</v>
      </c>
      <c r="B20659" s="15">
        <v>305000</v>
      </c>
      <c r="C20659" s="15">
        <v>6036900</v>
      </c>
    </row>
    <row r="20660" spans="1:3" x14ac:dyDescent="0.3">
      <c r="A20660" s="35" t="s">
        <v>272</v>
      </c>
      <c r="B20660" s="15"/>
      <c r="C20660" s="15"/>
    </row>
    <row r="20661" spans="1:3" x14ac:dyDescent="0.3">
      <c r="A20661" s="38" t="s">
        <v>245</v>
      </c>
      <c r="B20661" s="15">
        <v>320000</v>
      </c>
      <c r="C20661" s="15">
        <v>3189150</v>
      </c>
    </row>
    <row r="20662" spans="1:3" x14ac:dyDescent="0.3">
      <c r="A20662" s="38" t="s">
        <v>247</v>
      </c>
      <c r="B20662" s="15">
        <v>299999</v>
      </c>
      <c r="C20662" s="15">
        <v>4252298</v>
      </c>
    </row>
    <row r="20663" spans="1:3" x14ac:dyDescent="0.3">
      <c r="A20663" s="38" t="s">
        <v>249</v>
      </c>
      <c r="B20663" s="15">
        <v>340700</v>
      </c>
      <c r="C20663" s="15">
        <v>7004000</v>
      </c>
    </row>
    <row r="20664" spans="1:3" x14ac:dyDescent="0.3">
      <c r="A20664" s="38" t="s">
        <v>251</v>
      </c>
      <c r="B20664" s="15">
        <v>330000</v>
      </c>
      <c r="C20664" s="15">
        <v>8124927</v>
      </c>
    </row>
    <row r="20665" spans="1:3" x14ac:dyDescent="0.3">
      <c r="A20665" s="38" t="s">
        <v>254</v>
      </c>
      <c r="B20665" s="15">
        <v>847950</v>
      </c>
      <c r="C20665" s="15">
        <v>9745949</v>
      </c>
    </row>
    <row r="20666" spans="1:3" x14ac:dyDescent="0.3">
      <c r="A20666" s="38" t="s">
        <v>257</v>
      </c>
      <c r="B20666" s="15">
        <v>307500</v>
      </c>
      <c r="C20666" s="15">
        <v>8673748</v>
      </c>
    </row>
    <row r="20667" spans="1:3" x14ac:dyDescent="0.3">
      <c r="A20667" s="38" t="s">
        <v>252</v>
      </c>
      <c r="B20667" s="15">
        <v>339950</v>
      </c>
      <c r="C20667" s="15">
        <v>13987954</v>
      </c>
    </row>
    <row r="20668" spans="1:3" x14ac:dyDescent="0.3">
      <c r="A20668" s="38" t="s">
        <v>255</v>
      </c>
      <c r="B20668" s="15">
        <v>360000</v>
      </c>
      <c r="C20668" s="15">
        <v>10064050</v>
      </c>
    </row>
    <row r="20669" spans="1:3" x14ac:dyDescent="0.3">
      <c r="A20669" s="38" t="s">
        <v>258</v>
      </c>
      <c r="B20669" s="15">
        <v>985500</v>
      </c>
      <c r="C20669" s="15">
        <v>14077799</v>
      </c>
    </row>
    <row r="20670" spans="1:3" x14ac:dyDescent="0.3">
      <c r="A20670" s="38" t="s">
        <v>260</v>
      </c>
      <c r="B20670" s="15">
        <v>357250</v>
      </c>
      <c r="C20670" s="15">
        <v>11807401</v>
      </c>
    </row>
    <row r="20671" spans="1:3" x14ac:dyDescent="0.3">
      <c r="A20671" s="38" t="s">
        <v>262</v>
      </c>
      <c r="B20671" s="15">
        <v>325000</v>
      </c>
      <c r="C20671" s="15">
        <v>7123500</v>
      </c>
    </row>
    <row r="20672" spans="1:3" x14ac:dyDescent="0.3">
      <c r="A20672" s="38" t="s">
        <v>263</v>
      </c>
      <c r="B20672" s="15">
        <v>1067950</v>
      </c>
      <c r="C20672" s="15">
        <v>11625817</v>
      </c>
    </row>
    <row r="20673" spans="1:3" x14ac:dyDescent="0.3">
      <c r="A20673" s="35" t="s">
        <v>273</v>
      </c>
      <c r="B20673" s="15"/>
      <c r="C20673" s="15"/>
    </row>
    <row r="20674" spans="1:3" x14ac:dyDescent="0.3">
      <c r="A20674" s="38" t="s">
        <v>245</v>
      </c>
      <c r="B20674" s="15">
        <v>388125</v>
      </c>
      <c r="C20674" s="15">
        <v>7575535</v>
      </c>
    </row>
    <row r="20675" spans="1:3" x14ac:dyDescent="0.3">
      <c r="A20675" s="38" t="s">
        <v>247</v>
      </c>
      <c r="B20675" s="15">
        <v>339500</v>
      </c>
      <c r="C20675" s="15">
        <v>8279052</v>
      </c>
    </row>
    <row r="20676" spans="1:3" x14ac:dyDescent="0.3">
      <c r="A20676" s="38" t="s">
        <v>249</v>
      </c>
      <c r="B20676" s="15">
        <v>315000</v>
      </c>
      <c r="C20676" s="15">
        <v>7624910</v>
      </c>
    </row>
    <row r="20677" spans="1:3" x14ac:dyDescent="0.3">
      <c r="A20677" s="38" t="s">
        <v>251</v>
      </c>
      <c r="B20677" s="15">
        <v>374750</v>
      </c>
      <c r="C20677" s="15">
        <v>12240297</v>
      </c>
    </row>
    <row r="20678" spans="1:3" x14ac:dyDescent="0.3">
      <c r="A20678" s="38" t="s">
        <v>254</v>
      </c>
      <c r="B20678" s="15">
        <v>380000</v>
      </c>
      <c r="C20678" s="15">
        <v>12376187</v>
      </c>
    </row>
    <row r="20679" spans="1:3" x14ac:dyDescent="0.3">
      <c r="A20679" s="38" t="s">
        <v>257</v>
      </c>
      <c r="B20679" s="15">
        <v>380000</v>
      </c>
      <c r="C20679" s="15">
        <v>14737050</v>
      </c>
    </row>
    <row r="20680" spans="1:3" x14ac:dyDescent="0.3">
      <c r="A20680" s="38" t="s">
        <v>252</v>
      </c>
      <c r="B20680" s="15">
        <v>364500</v>
      </c>
      <c r="C20680" s="15">
        <v>9584704</v>
      </c>
    </row>
    <row r="20681" spans="1:3" x14ac:dyDescent="0.3">
      <c r="A20681" s="38" t="s">
        <v>255</v>
      </c>
      <c r="B20681" s="15">
        <v>390500</v>
      </c>
      <c r="C20681" s="15">
        <v>7831900</v>
      </c>
    </row>
    <row r="20682" spans="1:3" x14ac:dyDescent="0.3">
      <c r="A20682" s="38" t="s">
        <v>258</v>
      </c>
      <c r="B20682" s="15">
        <v>394200</v>
      </c>
      <c r="C20682" s="15">
        <v>15747107</v>
      </c>
    </row>
    <row r="20683" spans="1:3" x14ac:dyDescent="0.3">
      <c r="A20683" s="38" t="s">
        <v>260</v>
      </c>
      <c r="B20683" s="15">
        <v>400250</v>
      </c>
      <c r="C20683" s="15">
        <v>9479628</v>
      </c>
    </row>
    <row r="20684" spans="1:3" x14ac:dyDescent="0.3">
      <c r="A20684" s="38" t="s">
        <v>262</v>
      </c>
      <c r="B20684" s="15">
        <v>426000</v>
      </c>
      <c r="C20684" s="15">
        <v>13978083</v>
      </c>
    </row>
    <row r="20685" spans="1:3" x14ac:dyDescent="0.3">
      <c r="A20685" s="38" t="s">
        <v>263</v>
      </c>
      <c r="B20685" s="15">
        <v>497475</v>
      </c>
      <c r="C20685" s="15">
        <v>15317261</v>
      </c>
    </row>
    <row r="20686" spans="1:3" x14ac:dyDescent="0.3">
      <c r="A20686" s="35" t="s">
        <v>274</v>
      </c>
      <c r="B20686" s="15"/>
      <c r="C20686" s="15"/>
    </row>
    <row r="20687" spans="1:3" x14ac:dyDescent="0.3">
      <c r="A20687" s="38" t="s">
        <v>245</v>
      </c>
      <c r="B20687" s="15">
        <v>420000</v>
      </c>
      <c r="C20687" s="15">
        <v>8436583</v>
      </c>
    </row>
    <row r="20688" spans="1:3" x14ac:dyDescent="0.3">
      <c r="A20688" s="38" t="s">
        <v>247</v>
      </c>
      <c r="B20688" s="15">
        <v>350000</v>
      </c>
      <c r="C20688" s="15">
        <v>9591985</v>
      </c>
    </row>
    <row r="20689" spans="1:3" x14ac:dyDescent="0.3">
      <c r="A20689" s="38" t="s">
        <v>249</v>
      </c>
      <c r="B20689" s="15">
        <v>412250</v>
      </c>
      <c r="C20689" s="15">
        <v>9503667</v>
      </c>
    </row>
    <row r="20690" spans="1:3" x14ac:dyDescent="0.3">
      <c r="A20690" s="38" t="s">
        <v>251</v>
      </c>
      <c r="B20690" s="15">
        <v>384782</v>
      </c>
      <c r="C20690" s="15">
        <v>14401174</v>
      </c>
    </row>
    <row r="20691" spans="1:3" x14ac:dyDescent="0.3">
      <c r="A20691" s="38" t="s">
        <v>254</v>
      </c>
      <c r="B20691" s="15">
        <v>410000</v>
      </c>
      <c r="C20691" s="15">
        <v>13978545</v>
      </c>
    </row>
    <row r="20692" spans="1:3" x14ac:dyDescent="0.3">
      <c r="A20692" s="38" t="s">
        <v>257</v>
      </c>
      <c r="B20692" s="15">
        <v>389000</v>
      </c>
      <c r="C20692" s="15">
        <v>11893124</v>
      </c>
    </row>
    <row r="20693" spans="1:3" x14ac:dyDescent="0.3">
      <c r="A20693" s="38" t="s">
        <v>252</v>
      </c>
      <c r="B20693" s="15">
        <v>904888</v>
      </c>
      <c r="C20693" s="15">
        <v>11903913</v>
      </c>
    </row>
    <row r="20694" spans="1:3" x14ac:dyDescent="0.3">
      <c r="A20694" s="38" t="s">
        <v>255</v>
      </c>
      <c r="B20694" s="15">
        <v>392000</v>
      </c>
      <c r="C20694" s="15">
        <v>15266109</v>
      </c>
    </row>
    <row r="20695" spans="1:3" x14ac:dyDescent="0.3">
      <c r="A20695" s="38" t="s">
        <v>258</v>
      </c>
      <c r="B20695" s="15">
        <v>868000</v>
      </c>
      <c r="C20695" s="15">
        <v>12880547</v>
      </c>
    </row>
    <row r="20696" spans="1:3" x14ac:dyDescent="0.3">
      <c r="A20696" s="38" t="s">
        <v>260</v>
      </c>
      <c r="B20696" s="15">
        <v>394450</v>
      </c>
      <c r="C20696" s="15">
        <v>13920601</v>
      </c>
    </row>
    <row r="20697" spans="1:3" x14ac:dyDescent="0.3">
      <c r="A20697" s="38" t="s">
        <v>262</v>
      </c>
      <c r="B20697" s="15">
        <v>397975</v>
      </c>
      <c r="C20697" s="15">
        <v>20076731</v>
      </c>
    </row>
    <row r="20698" spans="1:3" x14ac:dyDescent="0.3">
      <c r="A20698" s="38" t="s">
        <v>263</v>
      </c>
      <c r="B20698" s="15">
        <v>390000</v>
      </c>
      <c r="C20698" s="15">
        <v>11188895</v>
      </c>
    </row>
    <row r="20699" spans="1:3" x14ac:dyDescent="0.3">
      <c r="A20699" s="35" t="s">
        <v>275</v>
      </c>
      <c r="B20699" s="15"/>
      <c r="C20699" s="15"/>
    </row>
    <row r="20700" spans="1:3" x14ac:dyDescent="0.3">
      <c r="A20700" s="38" t="s">
        <v>245</v>
      </c>
      <c r="B20700" s="15">
        <v>485000</v>
      </c>
      <c r="C20700" s="15">
        <v>8026694</v>
      </c>
    </row>
    <row r="20701" spans="1:3" x14ac:dyDescent="0.3">
      <c r="A20701" s="38" t="s">
        <v>247</v>
      </c>
      <c r="B20701" s="15">
        <v>375000</v>
      </c>
      <c r="C20701" s="15">
        <v>10791501</v>
      </c>
    </row>
    <row r="20702" spans="1:3" x14ac:dyDescent="0.3">
      <c r="A20702" s="38" t="s">
        <v>249</v>
      </c>
      <c r="B20702" s="15">
        <v>481500</v>
      </c>
      <c r="C20702" s="15">
        <v>11720600</v>
      </c>
    </row>
    <row r="20703" spans="1:3" x14ac:dyDescent="0.3">
      <c r="A20703" s="38" t="s">
        <v>251</v>
      </c>
      <c r="B20703" s="15">
        <v>437500</v>
      </c>
      <c r="C20703" s="15">
        <v>12068781</v>
      </c>
    </row>
    <row r="20704" spans="1:3" x14ac:dyDescent="0.3">
      <c r="A20704" s="38" t="s">
        <v>254</v>
      </c>
      <c r="B20704" s="15">
        <v>473500</v>
      </c>
      <c r="C20704" s="15">
        <v>15917951</v>
      </c>
    </row>
    <row r="20705" spans="1:3" x14ac:dyDescent="0.3">
      <c r="A20705" s="38" t="s">
        <v>257</v>
      </c>
      <c r="B20705" s="15">
        <v>431000</v>
      </c>
      <c r="C20705" s="15">
        <v>18500550</v>
      </c>
    </row>
    <row r="20706" spans="1:3" x14ac:dyDescent="0.3">
      <c r="A20706" s="38" t="s">
        <v>252</v>
      </c>
      <c r="B20706" s="15">
        <v>489950</v>
      </c>
      <c r="C20706" s="15">
        <v>17616900</v>
      </c>
    </row>
    <row r="20707" spans="1:3" x14ac:dyDescent="0.3">
      <c r="A20707" s="38" t="s">
        <v>255</v>
      </c>
      <c r="B20707" s="15">
        <v>430000</v>
      </c>
      <c r="C20707" s="15">
        <v>21333100</v>
      </c>
    </row>
    <row r="20708" spans="1:3" x14ac:dyDescent="0.3">
      <c r="A20708" s="38" t="s">
        <v>258</v>
      </c>
      <c r="B20708" s="15">
        <v>409000</v>
      </c>
      <c r="C20708" s="15">
        <v>12191125</v>
      </c>
    </row>
    <row r="20709" spans="1:3" x14ac:dyDescent="0.3">
      <c r="A20709" s="38" t="s">
        <v>260</v>
      </c>
      <c r="B20709" s="15">
        <v>461250</v>
      </c>
      <c r="C20709" s="15">
        <v>11323900</v>
      </c>
    </row>
    <row r="20710" spans="1:3" x14ac:dyDescent="0.3">
      <c r="A20710" s="38" t="s">
        <v>262</v>
      </c>
      <c r="B20710" s="15">
        <v>469750</v>
      </c>
      <c r="C20710" s="15">
        <v>10873700</v>
      </c>
    </row>
    <row r="20711" spans="1:3" x14ac:dyDescent="0.3">
      <c r="A20711" s="14">
        <v>330</v>
      </c>
      <c r="B20711" s="15">
        <v>145371876</v>
      </c>
      <c r="C20711" s="15">
        <v>3705256647</v>
      </c>
    </row>
    <row r="20712" spans="1:3" x14ac:dyDescent="0.3">
      <c r="A20712" s="35" t="s">
        <v>259</v>
      </c>
      <c r="B20712" s="15"/>
      <c r="C20712" s="15"/>
    </row>
    <row r="20713" spans="1:3" x14ac:dyDescent="0.3">
      <c r="A20713" s="38" t="s">
        <v>245</v>
      </c>
      <c r="B20713" s="15">
        <v>474950</v>
      </c>
      <c r="C20713" s="15">
        <v>12429935</v>
      </c>
    </row>
    <row r="20714" spans="1:3" x14ac:dyDescent="0.3">
      <c r="A20714" s="38" t="s">
        <v>247</v>
      </c>
      <c r="B20714" s="15">
        <v>452950</v>
      </c>
      <c r="C20714" s="15">
        <v>14490629</v>
      </c>
    </row>
    <row r="20715" spans="1:3" x14ac:dyDescent="0.3">
      <c r="A20715" s="38" t="s">
        <v>249</v>
      </c>
      <c r="B20715" s="15">
        <v>458975</v>
      </c>
      <c r="C20715" s="15">
        <v>19263965</v>
      </c>
    </row>
    <row r="20716" spans="1:3" x14ac:dyDescent="0.3">
      <c r="A20716" s="38" t="s">
        <v>251</v>
      </c>
      <c r="B20716" s="15">
        <v>476000</v>
      </c>
      <c r="C20716" s="15">
        <v>26174740</v>
      </c>
    </row>
    <row r="20717" spans="1:3" x14ac:dyDescent="0.3">
      <c r="A20717" s="38" t="s">
        <v>254</v>
      </c>
      <c r="B20717" s="15">
        <v>482475</v>
      </c>
      <c r="C20717" s="15">
        <v>22857994</v>
      </c>
    </row>
    <row r="20718" spans="1:3" x14ac:dyDescent="0.3">
      <c r="A20718" s="38" t="s">
        <v>257</v>
      </c>
      <c r="B20718" s="15">
        <v>481125</v>
      </c>
      <c r="C20718" s="15">
        <v>25947586</v>
      </c>
    </row>
    <row r="20719" spans="1:3" x14ac:dyDescent="0.3">
      <c r="A20719" s="38" t="s">
        <v>252</v>
      </c>
      <c r="B20719" s="15">
        <v>501100</v>
      </c>
      <c r="C20719" s="15">
        <v>28010493</v>
      </c>
    </row>
    <row r="20720" spans="1:3" x14ac:dyDescent="0.3">
      <c r="A20720" s="38" t="s">
        <v>255</v>
      </c>
      <c r="B20720" s="15">
        <v>507900</v>
      </c>
      <c r="C20720" s="15">
        <v>28082561</v>
      </c>
    </row>
    <row r="20721" spans="1:3" x14ac:dyDescent="0.3">
      <c r="A20721" s="38" t="s">
        <v>258</v>
      </c>
      <c r="B20721" s="15">
        <v>509925</v>
      </c>
      <c r="C20721" s="15">
        <v>31451141</v>
      </c>
    </row>
    <row r="20722" spans="1:3" x14ac:dyDescent="0.3">
      <c r="A20722" s="38" t="s">
        <v>260</v>
      </c>
      <c r="B20722" s="15">
        <v>529925</v>
      </c>
      <c r="C20722" s="15">
        <v>22399296</v>
      </c>
    </row>
    <row r="20723" spans="1:3" x14ac:dyDescent="0.3">
      <c r="A20723" s="38" t="s">
        <v>262</v>
      </c>
      <c r="B20723" s="15">
        <v>519900</v>
      </c>
      <c r="C20723" s="15">
        <v>26424122</v>
      </c>
    </row>
    <row r="20724" spans="1:3" x14ac:dyDescent="0.3">
      <c r="A20724" s="38" t="s">
        <v>263</v>
      </c>
      <c r="B20724" s="15">
        <v>512000</v>
      </c>
      <c r="C20724" s="15">
        <v>23213362</v>
      </c>
    </row>
    <row r="20725" spans="1:3" x14ac:dyDescent="0.3">
      <c r="A20725" s="35" t="s">
        <v>265</v>
      </c>
      <c r="B20725" s="15"/>
      <c r="C20725" s="15"/>
    </row>
    <row r="20726" spans="1:3" x14ac:dyDescent="0.3">
      <c r="A20726" s="38" t="s">
        <v>245</v>
      </c>
      <c r="B20726" s="15">
        <v>527925</v>
      </c>
      <c r="C20726" s="15">
        <v>12523259</v>
      </c>
    </row>
    <row r="20727" spans="1:3" x14ac:dyDescent="0.3">
      <c r="A20727" s="38" t="s">
        <v>247</v>
      </c>
      <c r="B20727" s="15">
        <v>534475</v>
      </c>
      <c r="C20727" s="15">
        <v>18506690</v>
      </c>
    </row>
    <row r="20728" spans="1:3" x14ac:dyDescent="0.3">
      <c r="A20728" s="38" t="s">
        <v>249</v>
      </c>
      <c r="B20728" s="15">
        <v>549475</v>
      </c>
      <c r="C20728" s="15">
        <v>23895070</v>
      </c>
    </row>
    <row r="20729" spans="1:3" x14ac:dyDescent="0.3">
      <c r="A20729" s="38" t="s">
        <v>251</v>
      </c>
      <c r="B20729" s="15">
        <v>562400</v>
      </c>
      <c r="C20729" s="15">
        <v>22231870</v>
      </c>
    </row>
    <row r="20730" spans="1:3" x14ac:dyDescent="0.3">
      <c r="A20730" s="38" t="s">
        <v>254</v>
      </c>
      <c r="B20730" s="15">
        <v>570100</v>
      </c>
      <c r="C20730" s="15">
        <v>29007980</v>
      </c>
    </row>
    <row r="20731" spans="1:3" x14ac:dyDescent="0.3">
      <c r="A20731" s="38" t="s">
        <v>257</v>
      </c>
      <c r="B20731" s="15">
        <v>557500</v>
      </c>
      <c r="C20731" s="15">
        <v>29919463</v>
      </c>
    </row>
    <row r="20732" spans="1:3" x14ac:dyDescent="0.3">
      <c r="A20732" s="38" t="s">
        <v>252</v>
      </c>
      <c r="B20732" s="15">
        <v>577000</v>
      </c>
      <c r="C20732" s="15">
        <v>27383128</v>
      </c>
    </row>
    <row r="20733" spans="1:3" x14ac:dyDescent="0.3">
      <c r="A20733" s="38" t="s">
        <v>255</v>
      </c>
      <c r="B20733" s="15">
        <v>591000</v>
      </c>
      <c r="C20733" s="15">
        <v>30383110</v>
      </c>
    </row>
    <row r="20734" spans="1:3" x14ac:dyDescent="0.3">
      <c r="A20734" s="38" t="s">
        <v>258</v>
      </c>
      <c r="B20734" s="15">
        <v>612400</v>
      </c>
      <c r="C20734" s="15">
        <v>32484142</v>
      </c>
    </row>
    <row r="20735" spans="1:3" x14ac:dyDescent="0.3">
      <c r="A20735" s="38" t="s">
        <v>260</v>
      </c>
      <c r="B20735" s="15">
        <v>575950</v>
      </c>
      <c r="C20735" s="15">
        <v>27188487</v>
      </c>
    </row>
    <row r="20736" spans="1:3" x14ac:dyDescent="0.3">
      <c r="A20736" s="38" t="s">
        <v>262</v>
      </c>
      <c r="B20736" s="15">
        <v>600000</v>
      </c>
      <c r="C20736" s="15">
        <v>24347965</v>
      </c>
    </row>
    <row r="20737" spans="1:3" x14ac:dyDescent="0.3">
      <c r="A20737" s="38" t="s">
        <v>263</v>
      </c>
      <c r="B20737" s="15">
        <v>627155</v>
      </c>
      <c r="C20737" s="15">
        <v>28821636</v>
      </c>
    </row>
    <row r="20738" spans="1:3" x14ac:dyDescent="0.3">
      <c r="A20738" s="35" t="s">
        <v>244</v>
      </c>
      <c r="B20738" s="15"/>
      <c r="C20738" s="15"/>
    </row>
    <row r="20739" spans="1:3" x14ac:dyDescent="0.3">
      <c r="A20739" s="38" t="s">
        <v>245</v>
      </c>
      <c r="B20739" s="15">
        <v>620950</v>
      </c>
      <c r="C20739" s="15">
        <v>16784070</v>
      </c>
    </row>
    <row r="20740" spans="1:3" x14ac:dyDescent="0.3">
      <c r="A20740" s="38" t="s">
        <v>247</v>
      </c>
      <c r="B20740" s="15">
        <v>603450</v>
      </c>
      <c r="C20740" s="15">
        <v>24704503</v>
      </c>
    </row>
    <row r="20741" spans="1:3" x14ac:dyDescent="0.3">
      <c r="A20741" s="38" t="s">
        <v>249</v>
      </c>
      <c r="B20741" s="15">
        <v>640475</v>
      </c>
      <c r="C20741" s="15">
        <v>26964012</v>
      </c>
    </row>
    <row r="20742" spans="1:3" x14ac:dyDescent="0.3">
      <c r="A20742" s="38" t="s">
        <v>251</v>
      </c>
      <c r="B20742" s="15">
        <v>660250</v>
      </c>
      <c r="C20742" s="15">
        <v>27204826</v>
      </c>
    </row>
    <row r="20743" spans="1:3" x14ac:dyDescent="0.3">
      <c r="A20743" s="38" t="s">
        <v>254</v>
      </c>
      <c r="B20743" s="15">
        <v>641325</v>
      </c>
      <c r="C20743" s="15">
        <v>27581468</v>
      </c>
    </row>
    <row r="20744" spans="1:3" x14ac:dyDescent="0.3">
      <c r="A20744" s="38" t="s">
        <v>257</v>
      </c>
      <c r="B20744" s="15">
        <v>675000</v>
      </c>
      <c r="C20744" s="15">
        <v>38193382</v>
      </c>
    </row>
    <row r="20745" spans="1:3" x14ac:dyDescent="0.3">
      <c r="A20745" s="38" t="s">
        <v>252</v>
      </c>
      <c r="B20745" s="15">
        <v>705400</v>
      </c>
      <c r="C20745" s="15">
        <v>36605658</v>
      </c>
    </row>
    <row r="20746" spans="1:3" x14ac:dyDescent="0.3">
      <c r="A20746" s="38" t="s">
        <v>255</v>
      </c>
      <c r="B20746" s="15">
        <v>710000</v>
      </c>
      <c r="C20746" s="15">
        <v>32072096</v>
      </c>
    </row>
    <row r="20747" spans="1:3" x14ac:dyDescent="0.3">
      <c r="A20747" s="38" t="s">
        <v>258</v>
      </c>
      <c r="B20747" s="15">
        <v>673000</v>
      </c>
      <c r="C20747" s="15">
        <v>30686497</v>
      </c>
    </row>
    <row r="20748" spans="1:3" x14ac:dyDescent="0.3">
      <c r="A20748" s="38" t="s">
        <v>260</v>
      </c>
      <c r="B20748" s="15">
        <v>687525</v>
      </c>
      <c r="C20748" s="15">
        <v>20505663</v>
      </c>
    </row>
    <row r="20749" spans="1:3" x14ac:dyDescent="0.3">
      <c r="A20749" s="38" t="s">
        <v>262</v>
      </c>
      <c r="B20749" s="15">
        <v>704475</v>
      </c>
      <c r="C20749" s="15">
        <v>22675622</v>
      </c>
    </row>
    <row r="20750" spans="1:3" x14ac:dyDescent="0.3">
      <c r="A20750" s="38" t="s">
        <v>263</v>
      </c>
      <c r="B20750" s="15">
        <v>701950</v>
      </c>
      <c r="C20750" s="15">
        <v>25288352</v>
      </c>
    </row>
    <row r="20751" spans="1:3" x14ac:dyDescent="0.3">
      <c r="A20751" s="35" t="s">
        <v>256</v>
      </c>
      <c r="B20751" s="15"/>
      <c r="C20751" s="15"/>
    </row>
    <row r="20752" spans="1:3" x14ac:dyDescent="0.3">
      <c r="A20752" s="38" t="s">
        <v>245</v>
      </c>
      <c r="B20752" s="15">
        <v>654950</v>
      </c>
      <c r="C20752" s="15">
        <v>14137825</v>
      </c>
    </row>
    <row r="20753" spans="1:3" x14ac:dyDescent="0.3">
      <c r="A20753" s="38" t="s">
        <v>247</v>
      </c>
      <c r="B20753" s="15">
        <v>764445</v>
      </c>
      <c r="C20753" s="15">
        <v>27547219</v>
      </c>
    </row>
    <row r="20754" spans="1:3" x14ac:dyDescent="0.3">
      <c r="A20754" s="38" t="s">
        <v>249</v>
      </c>
      <c r="B20754" s="15">
        <v>730725</v>
      </c>
      <c r="C20754" s="15">
        <v>26333478</v>
      </c>
    </row>
    <row r="20755" spans="1:3" x14ac:dyDescent="0.3">
      <c r="A20755" s="38" t="s">
        <v>251</v>
      </c>
      <c r="B20755" s="15">
        <v>723500</v>
      </c>
      <c r="C20755" s="15">
        <v>26019580</v>
      </c>
    </row>
    <row r="20756" spans="1:3" x14ac:dyDescent="0.3">
      <c r="A20756" s="38" t="s">
        <v>254</v>
      </c>
      <c r="B20756" s="15">
        <v>685500</v>
      </c>
      <c r="C20756" s="15">
        <v>28700610</v>
      </c>
    </row>
    <row r="20757" spans="1:3" x14ac:dyDescent="0.3">
      <c r="A20757" s="38" t="s">
        <v>257</v>
      </c>
      <c r="B20757" s="15">
        <v>704525</v>
      </c>
      <c r="C20757" s="15">
        <v>29486774</v>
      </c>
    </row>
    <row r="20758" spans="1:3" x14ac:dyDescent="0.3">
      <c r="A20758" s="38" t="s">
        <v>252</v>
      </c>
      <c r="B20758" s="15">
        <v>741500</v>
      </c>
      <c r="C20758" s="15">
        <v>24997756</v>
      </c>
    </row>
    <row r="20759" spans="1:3" x14ac:dyDescent="0.3">
      <c r="A20759" s="38" t="s">
        <v>255</v>
      </c>
      <c r="B20759" s="15">
        <v>705000</v>
      </c>
      <c r="C20759" s="15">
        <v>22019039</v>
      </c>
    </row>
    <row r="20760" spans="1:3" x14ac:dyDescent="0.3">
      <c r="A20760" s="38" t="s">
        <v>258</v>
      </c>
      <c r="B20760" s="15">
        <v>708768</v>
      </c>
      <c r="C20760" s="15">
        <v>22269589</v>
      </c>
    </row>
    <row r="20761" spans="1:3" x14ac:dyDescent="0.3">
      <c r="A20761" s="38" t="s">
        <v>260</v>
      </c>
      <c r="B20761" s="15">
        <v>695945</v>
      </c>
      <c r="C20761" s="15">
        <v>17546074</v>
      </c>
    </row>
    <row r="20762" spans="1:3" x14ac:dyDescent="0.3">
      <c r="A20762" s="38" t="s">
        <v>262</v>
      </c>
      <c r="B20762" s="15">
        <v>675000</v>
      </c>
      <c r="C20762" s="15">
        <v>21159111</v>
      </c>
    </row>
    <row r="20763" spans="1:3" x14ac:dyDescent="0.3">
      <c r="A20763" s="38" t="s">
        <v>263</v>
      </c>
      <c r="B20763" s="15">
        <v>716664</v>
      </c>
      <c r="C20763" s="15">
        <v>19331519</v>
      </c>
    </row>
    <row r="20764" spans="1:3" x14ac:dyDescent="0.3">
      <c r="A20764" s="35" t="s">
        <v>261</v>
      </c>
      <c r="B20764" s="15"/>
      <c r="C20764" s="15"/>
    </row>
    <row r="20765" spans="1:3" x14ac:dyDescent="0.3">
      <c r="A20765" s="38" t="s">
        <v>245</v>
      </c>
      <c r="B20765" s="15">
        <v>694000</v>
      </c>
      <c r="C20765" s="15">
        <v>14644661</v>
      </c>
    </row>
    <row r="20766" spans="1:3" x14ac:dyDescent="0.3">
      <c r="A20766" s="38" t="s">
        <v>247</v>
      </c>
      <c r="B20766" s="15">
        <v>664965</v>
      </c>
      <c r="C20766" s="15">
        <v>22263015</v>
      </c>
    </row>
    <row r="20767" spans="1:3" x14ac:dyDescent="0.3">
      <c r="A20767" s="38" t="s">
        <v>249</v>
      </c>
      <c r="B20767" s="15">
        <v>944320</v>
      </c>
      <c r="C20767" s="15">
        <v>15622691</v>
      </c>
    </row>
    <row r="20768" spans="1:3" x14ac:dyDescent="0.3">
      <c r="A20768" s="38" t="s">
        <v>251</v>
      </c>
      <c r="B20768" s="15">
        <v>699500</v>
      </c>
      <c r="C20768" s="15">
        <v>12654459</v>
      </c>
    </row>
    <row r="20769" spans="1:3" x14ac:dyDescent="0.3">
      <c r="A20769" s="38" t="s">
        <v>254</v>
      </c>
      <c r="B20769" s="15">
        <v>695000</v>
      </c>
      <c r="C20769" s="15">
        <v>13755575</v>
      </c>
    </row>
    <row r="20770" spans="1:3" x14ac:dyDescent="0.3">
      <c r="A20770" s="38" t="s">
        <v>257</v>
      </c>
      <c r="B20770" s="15">
        <v>954417</v>
      </c>
      <c r="C20770" s="15">
        <v>9873277</v>
      </c>
    </row>
    <row r="20771" spans="1:3" x14ac:dyDescent="0.3">
      <c r="A20771" s="38" t="s">
        <v>252</v>
      </c>
      <c r="B20771" s="15">
        <v>619225</v>
      </c>
      <c r="C20771" s="15">
        <v>16753553</v>
      </c>
    </row>
    <row r="20772" spans="1:3" x14ac:dyDescent="0.3">
      <c r="A20772" s="38" t="s">
        <v>255</v>
      </c>
      <c r="B20772" s="15">
        <v>918055</v>
      </c>
      <c r="C20772" s="15">
        <v>12756443</v>
      </c>
    </row>
    <row r="20773" spans="1:3" x14ac:dyDescent="0.3">
      <c r="A20773" s="38" t="s">
        <v>258</v>
      </c>
      <c r="B20773" s="15">
        <v>957060</v>
      </c>
      <c r="C20773" s="15">
        <v>13948582</v>
      </c>
    </row>
    <row r="20774" spans="1:3" x14ac:dyDescent="0.3">
      <c r="A20774" s="38" t="s">
        <v>260</v>
      </c>
      <c r="B20774" s="15">
        <v>921765</v>
      </c>
      <c r="C20774" s="15">
        <v>16892354</v>
      </c>
    </row>
    <row r="20775" spans="1:3" x14ac:dyDescent="0.3">
      <c r="A20775" s="38" t="s">
        <v>262</v>
      </c>
      <c r="B20775" s="15">
        <v>884907</v>
      </c>
      <c r="C20775" s="15">
        <v>10336819</v>
      </c>
    </row>
    <row r="20776" spans="1:3" x14ac:dyDescent="0.3">
      <c r="A20776" s="38" t="s">
        <v>263</v>
      </c>
      <c r="B20776" s="15">
        <v>893143</v>
      </c>
      <c r="C20776" s="15">
        <v>10831793</v>
      </c>
    </row>
    <row r="20777" spans="1:3" x14ac:dyDescent="0.3">
      <c r="A20777" s="35" t="s">
        <v>264</v>
      </c>
      <c r="B20777" s="15"/>
      <c r="C20777" s="15"/>
    </row>
    <row r="20778" spans="1:3" x14ac:dyDescent="0.3">
      <c r="A20778" s="38" t="s">
        <v>245</v>
      </c>
      <c r="B20778" s="15">
        <v>969675</v>
      </c>
      <c r="C20778" s="15">
        <v>4608790</v>
      </c>
    </row>
    <row r="20779" spans="1:3" x14ac:dyDescent="0.3">
      <c r="A20779" s="38" t="s">
        <v>247</v>
      </c>
      <c r="B20779" s="15">
        <v>839995</v>
      </c>
      <c r="C20779" s="15">
        <v>4843390</v>
      </c>
    </row>
    <row r="20780" spans="1:3" x14ac:dyDescent="0.3">
      <c r="A20780" s="38" t="s">
        <v>249</v>
      </c>
      <c r="B20780" s="15">
        <v>790000</v>
      </c>
      <c r="C20780" s="15">
        <v>8592299</v>
      </c>
    </row>
    <row r="20781" spans="1:3" x14ac:dyDescent="0.3">
      <c r="A20781" s="38" t="s">
        <v>251</v>
      </c>
      <c r="B20781" s="15">
        <v>519475</v>
      </c>
      <c r="C20781" s="15">
        <v>8677950</v>
      </c>
    </row>
    <row r="20782" spans="1:3" x14ac:dyDescent="0.3">
      <c r="A20782" s="38" t="s">
        <v>254</v>
      </c>
      <c r="B20782" s="15">
        <v>502950</v>
      </c>
      <c r="C20782" s="15">
        <v>13370860</v>
      </c>
    </row>
    <row r="20783" spans="1:3" x14ac:dyDescent="0.3">
      <c r="A20783" s="38" t="s">
        <v>257</v>
      </c>
      <c r="B20783" s="15">
        <v>854530</v>
      </c>
      <c r="C20783" s="15">
        <v>15703105</v>
      </c>
    </row>
    <row r="20784" spans="1:3" x14ac:dyDescent="0.3">
      <c r="A20784" s="38" t="s">
        <v>252</v>
      </c>
      <c r="B20784" s="15">
        <v>815683</v>
      </c>
      <c r="C20784" s="15">
        <v>13877115</v>
      </c>
    </row>
    <row r="20785" spans="1:3" x14ac:dyDescent="0.3">
      <c r="A20785" s="38" t="s">
        <v>255</v>
      </c>
      <c r="B20785" s="15">
        <v>791700</v>
      </c>
      <c r="C20785" s="15">
        <v>11381046</v>
      </c>
    </row>
    <row r="20786" spans="1:3" x14ac:dyDescent="0.3">
      <c r="A20786" s="38" t="s">
        <v>258</v>
      </c>
      <c r="B20786" s="15">
        <v>834283</v>
      </c>
      <c r="C20786" s="15">
        <v>7308583</v>
      </c>
    </row>
    <row r="20787" spans="1:3" x14ac:dyDescent="0.3">
      <c r="A20787" s="38" t="s">
        <v>260</v>
      </c>
      <c r="B20787" s="15">
        <v>837175</v>
      </c>
      <c r="C20787" s="15">
        <v>11600420</v>
      </c>
    </row>
    <row r="20788" spans="1:3" x14ac:dyDescent="0.3">
      <c r="A20788" s="38" t="s">
        <v>262</v>
      </c>
      <c r="B20788" s="15">
        <v>509975</v>
      </c>
      <c r="C20788" s="15">
        <v>10800000</v>
      </c>
    </row>
    <row r="20789" spans="1:3" x14ac:dyDescent="0.3">
      <c r="A20789" s="38" t="s">
        <v>263</v>
      </c>
      <c r="B20789" s="15">
        <v>518500</v>
      </c>
      <c r="C20789" s="15">
        <v>12117300</v>
      </c>
    </row>
    <row r="20790" spans="1:3" x14ac:dyDescent="0.3">
      <c r="A20790" s="35" t="s">
        <v>266</v>
      </c>
      <c r="B20790" s="15"/>
      <c r="C20790" s="15"/>
    </row>
    <row r="20791" spans="1:3" x14ac:dyDescent="0.3">
      <c r="A20791" s="38" t="s">
        <v>245</v>
      </c>
      <c r="B20791" s="15">
        <v>488950</v>
      </c>
      <c r="C20791" s="15">
        <v>7125928</v>
      </c>
    </row>
    <row r="20792" spans="1:3" x14ac:dyDescent="0.3">
      <c r="A20792" s="38" t="s">
        <v>247</v>
      </c>
      <c r="B20792" s="15">
        <v>737988</v>
      </c>
      <c r="C20792" s="15">
        <v>7813116</v>
      </c>
    </row>
    <row r="20793" spans="1:3" x14ac:dyDescent="0.3">
      <c r="A20793" s="38" t="s">
        <v>249</v>
      </c>
      <c r="B20793" s="15">
        <v>757290</v>
      </c>
      <c r="C20793" s="15">
        <v>10339380</v>
      </c>
    </row>
    <row r="20794" spans="1:3" x14ac:dyDescent="0.3">
      <c r="A20794" s="38" t="s">
        <v>251</v>
      </c>
      <c r="B20794" s="15">
        <v>778650</v>
      </c>
      <c r="C20794" s="15">
        <v>13169632</v>
      </c>
    </row>
    <row r="20795" spans="1:3" x14ac:dyDescent="0.3">
      <c r="A20795" s="38" t="s">
        <v>254</v>
      </c>
      <c r="B20795" s="15">
        <v>736200</v>
      </c>
      <c r="C20795" s="15">
        <v>13355029</v>
      </c>
    </row>
    <row r="20796" spans="1:3" x14ac:dyDescent="0.3">
      <c r="A20796" s="38" t="s">
        <v>257</v>
      </c>
      <c r="B20796" s="15">
        <v>786346</v>
      </c>
      <c r="C20796" s="15">
        <v>13879785</v>
      </c>
    </row>
    <row r="20797" spans="1:3" x14ac:dyDescent="0.3">
      <c r="A20797" s="38" t="s">
        <v>252</v>
      </c>
      <c r="B20797" s="15">
        <v>750450</v>
      </c>
      <c r="C20797" s="15">
        <v>9941549</v>
      </c>
    </row>
    <row r="20798" spans="1:3" x14ac:dyDescent="0.3">
      <c r="A20798" s="38" t="s">
        <v>255</v>
      </c>
      <c r="B20798" s="15">
        <v>778216</v>
      </c>
      <c r="C20798" s="15">
        <v>8144416</v>
      </c>
    </row>
    <row r="20799" spans="1:3" x14ac:dyDescent="0.3">
      <c r="A20799" s="38" t="s">
        <v>258</v>
      </c>
      <c r="B20799" s="15">
        <v>735350</v>
      </c>
      <c r="C20799" s="15">
        <v>7825564</v>
      </c>
    </row>
    <row r="20800" spans="1:3" x14ac:dyDescent="0.3">
      <c r="A20800" s="38" t="s">
        <v>260</v>
      </c>
      <c r="B20800" s="15">
        <v>723000</v>
      </c>
      <c r="C20800" s="15">
        <v>9223839</v>
      </c>
    </row>
    <row r="20801" spans="1:3" x14ac:dyDescent="0.3">
      <c r="A20801" s="38" t="s">
        <v>262</v>
      </c>
      <c r="B20801" s="15">
        <v>743475</v>
      </c>
      <c r="C20801" s="15">
        <v>5805386</v>
      </c>
    </row>
    <row r="20802" spans="1:3" x14ac:dyDescent="0.3">
      <c r="A20802" s="38" t="s">
        <v>263</v>
      </c>
      <c r="B20802" s="15">
        <v>685225</v>
      </c>
      <c r="C20802" s="15">
        <v>10918603</v>
      </c>
    </row>
    <row r="20803" spans="1:3" x14ac:dyDescent="0.3">
      <c r="A20803" s="35" t="s">
        <v>267</v>
      </c>
      <c r="B20803" s="15"/>
      <c r="C20803" s="15"/>
    </row>
    <row r="20804" spans="1:3" x14ac:dyDescent="0.3">
      <c r="A20804" s="38" t="s">
        <v>245</v>
      </c>
      <c r="B20804" s="15">
        <v>450950</v>
      </c>
      <c r="C20804" s="15">
        <v>6964479</v>
      </c>
    </row>
    <row r="20805" spans="1:3" x14ac:dyDescent="0.3">
      <c r="A20805" s="38" t="s">
        <v>247</v>
      </c>
      <c r="B20805" s="15">
        <v>427450</v>
      </c>
      <c r="C20805" s="15">
        <v>5872652</v>
      </c>
    </row>
    <row r="20806" spans="1:3" x14ac:dyDescent="0.3">
      <c r="A20806" s="38" t="s">
        <v>249</v>
      </c>
      <c r="B20806" s="15">
        <v>677400</v>
      </c>
      <c r="C20806" s="15">
        <v>10741640</v>
      </c>
    </row>
    <row r="20807" spans="1:3" x14ac:dyDescent="0.3">
      <c r="A20807" s="38" t="s">
        <v>251</v>
      </c>
      <c r="B20807" s="15">
        <v>725263</v>
      </c>
      <c r="C20807" s="15">
        <v>12166664</v>
      </c>
    </row>
    <row r="20808" spans="1:3" x14ac:dyDescent="0.3">
      <c r="A20808" s="38" t="s">
        <v>254</v>
      </c>
      <c r="B20808" s="15">
        <v>665950</v>
      </c>
      <c r="C20808" s="15">
        <v>10413875</v>
      </c>
    </row>
    <row r="20809" spans="1:3" x14ac:dyDescent="0.3">
      <c r="A20809" s="38" t="s">
        <v>257</v>
      </c>
      <c r="B20809" s="15">
        <v>670355</v>
      </c>
      <c r="C20809" s="15">
        <v>11776235</v>
      </c>
    </row>
    <row r="20810" spans="1:3" x14ac:dyDescent="0.3">
      <c r="A20810" s="38" t="s">
        <v>252</v>
      </c>
      <c r="B20810" s="15">
        <v>403700</v>
      </c>
      <c r="C20810" s="15">
        <v>7351652</v>
      </c>
    </row>
    <row r="20811" spans="1:3" x14ac:dyDescent="0.3">
      <c r="A20811" s="38" t="s">
        <v>255</v>
      </c>
      <c r="B20811" s="15">
        <v>671000</v>
      </c>
      <c r="C20811" s="15">
        <v>13359140</v>
      </c>
    </row>
    <row r="20812" spans="1:3" x14ac:dyDescent="0.3">
      <c r="A20812" s="38" t="s">
        <v>258</v>
      </c>
      <c r="B20812" s="15">
        <v>408032</v>
      </c>
      <c r="C20812" s="15">
        <v>9659664</v>
      </c>
    </row>
    <row r="20813" spans="1:3" x14ac:dyDescent="0.3">
      <c r="A20813" s="38" t="s">
        <v>260</v>
      </c>
      <c r="B20813" s="15">
        <v>652300</v>
      </c>
      <c r="C20813" s="15">
        <v>11529245</v>
      </c>
    </row>
    <row r="20814" spans="1:3" x14ac:dyDescent="0.3">
      <c r="A20814" s="38" t="s">
        <v>262</v>
      </c>
      <c r="B20814" s="15">
        <v>405000</v>
      </c>
      <c r="C20814" s="15">
        <v>8834156</v>
      </c>
    </row>
    <row r="20815" spans="1:3" x14ac:dyDescent="0.3">
      <c r="A20815" s="38" t="s">
        <v>263</v>
      </c>
      <c r="B20815" s="15">
        <v>673275</v>
      </c>
      <c r="C20815" s="15">
        <v>10608280</v>
      </c>
    </row>
    <row r="20816" spans="1:3" x14ac:dyDescent="0.3">
      <c r="A20816" s="35" t="s">
        <v>268</v>
      </c>
      <c r="B20816" s="15"/>
      <c r="C20816" s="15"/>
    </row>
    <row r="20817" spans="1:3" x14ac:dyDescent="0.3">
      <c r="A20817" s="38" t="s">
        <v>245</v>
      </c>
      <c r="B20817" s="15">
        <v>687150</v>
      </c>
      <c r="C20817" s="15">
        <v>9389137</v>
      </c>
    </row>
    <row r="20818" spans="1:3" x14ac:dyDescent="0.3">
      <c r="A20818" s="38" t="s">
        <v>247</v>
      </c>
      <c r="B20818" s="15">
        <v>699990</v>
      </c>
      <c r="C20818" s="15">
        <v>10705977</v>
      </c>
    </row>
    <row r="20819" spans="1:3" x14ac:dyDescent="0.3">
      <c r="A20819" s="38" t="s">
        <v>249</v>
      </c>
      <c r="B20819" s="15">
        <v>685445</v>
      </c>
      <c r="C20819" s="15">
        <v>16811668</v>
      </c>
    </row>
    <row r="20820" spans="1:3" x14ac:dyDescent="0.3">
      <c r="A20820" s="38" t="s">
        <v>251</v>
      </c>
      <c r="B20820" s="15">
        <v>659875</v>
      </c>
      <c r="C20820" s="15">
        <v>14121137</v>
      </c>
    </row>
    <row r="20821" spans="1:3" x14ac:dyDescent="0.3">
      <c r="A20821" s="38" t="s">
        <v>254</v>
      </c>
      <c r="B20821" s="15">
        <v>613450</v>
      </c>
      <c r="C20821" s="15">
        <v>13209693</v>
      </c>
    </row>
    <row r="20822" spans="1:3" x14ac:dyDescent="0.3">
      <c r="A20822" s="38" t="s">
        <v>257</v>
      </c>
      <c r="B20822" s="15">
        <v>709695</v>
      </c>
      <c r="C20822" s="15">
        <v>13703416</v>
      </c>
    </row>
    <row r="20823" spans="1:3" x14ac:dyDescent="0.3">
      <c r="A20823" s="38" t="s">
        <v>252</v>
      </c>
      <c r="B20823" s="15">
        <v>443000</v>
      </c>
      <c r="C20823" s="15">
        <v>17003596</v>
      </c>
    </row>
    <row r="20824" spans="1:3" x14ac:dyDescent="0.3">
      <c r="A20824" s="38" t="s">
        <v>255</v>
      </c>
      <c r="B20824" s="15">
        <v>468250</v>
      </c>
      <c r="C20824" s="15">
        <v>14879572</v>
      </c>
    </row>
    <row r="20825" spans="1:3" x14ac:dyDescent="0.3">
      <c r="A20825" s="38" t="s">
        <v>258</v>
      </c>
      <c r="B20825" s="15">
        <v>791725</v>
      </c>
      <c r="C20825" s="15">
        <v>13881470</v>
      </c>
    </row>
    <row r="20826" spans="1:3" x14ac:dyDescent="0.3">
      <c r="A20826" s="38" t="s">
        <v>260</v>
      </c>
      <c r="B20826" s="15">
        <v>744950</v>
      </c>
      <c r="C20826" s="15">
        <v>15197783</v>
      </c>
    </row>
    <row r="20827" spans="1:3" x14ac:dyDescent="0.3">
      <c r="A20827" s="38" t="s">
        <v>262</v>
      </c>
      <c r="B20827" s="15">
        <v>553611</v>
      </c>
      <c r="C20827" s="15">
        <v>16225963</v>
      </c>
    </row>
    <row r="20828" spans="1:3" x14ac:dyDescent="0.3">
      <c r="A20828" s="38" t="s">
        <v>263</v>
      </c>
      <c r="B20828" s="15">
        <v>571375</v>
      </c>
      <c r="C20828" s="15">
        <v>13582336</v>
      </c>
    </row>
    <row r="20829" spans="1:3" x14ac:dyDescent="0.3">
      <c r="A20829" s="35" t="s">
        <v>269</v>
      </c>
      <c r="B20829" s="15"/>
      <c r="C20829" s="15"/>
    </row>
    <row r="20830" spans="1:3" x14ac:dyDescent="0.3">
      <c r="A20830" s="38" t="s">
        <v>245</v>
      </c>
      <c r="B20830" s="15">
        <v>482006</v>
      </c>
      <c r="C20830" s="15">
        <v>8507264</v>
      </c>
    </row>
    <row r="20831" spans="1:3" x14ac:dyDescent="0.3">
      <c r="A20831" s="38" t="s">
        <v>247</v>
      </c>
      <c r="B20831" s="15">
        <v>488750</v>
      </c>
      <c r="C20831" s="15">
        <v>9020823</v>
      </c>
    </row>
    <row r="20832" spans="1:3" x14ac:dyDescent="0.3">
      <c r="A20832" s="38" t="s">
        <v>249</v>
      </c>
      <c r="B20832" s="15">
        <v>540975</v>
      </c>
      <c r="C20832" s="15">
        <v>14614107</v>
      </c>
    </row>
    <row r="20833" spans="1:3" x14ac:dyDescent="0.3">
      <c r="A20833" s="38" t="s">
        <v>251</v>
      </c>
      <c r="B20833" s="15">
        <v>516000</v>
      </c>
      <c r="C20833" s="15">
        <v>19074471</v>
      </c>
    </row>
    <row r="20834" spans="1:3" x14ac:dyDescent="0.3">
      <c r="A20834" s="38" t="s">
        <v>254</v>
      </c>
      <c r="B20834" s="15">
        <v>817820</v>
      </c>
      <c r="C20834" s="15">
        <v>16280878</v>
      </c>
    </row>
    <row r="20835" spans="1:3" x14ac:dyDescent="0.3">
      <c r="A20835" s="38" t="s">
        <v>257</v>
      </c>
      <c r="B20835" s="15">
        <v>801848</v>
      </c>
      <c r="C20835" s="15">
        <v>19925624</v>
      </c>
    </row>
    <row r="20836" spans="1:3" x14ac:dyDescent="0.3">
      <c r="A20836" s="38" t="s">
        <v>252</v>
      </c>
      <c r="B20836" s="15">
        <v>514500</v>
      </c>
      <c r="C20836" s="15">
        <v>15427309</v>
      </c>
    </row>
    <row r="20837" spans="1:3" x14ac:dyDescent="0.3">
      <c r="A20837" s="38" t="s">
        <v>255</v>
      </c>
      <c r="B20837" s="15">
        <v>760751</v>
      </c>
      <c r="C20837" s="15">
        <v>18638097</v>
      </c>
    </row>
    <row r="20838" spans="1:3" x14ac:dyDescent="0.3">
      <c r="A20838" s="38" t="s">
        <v>258</v>
      </c>
      <c r="B20838" s="15">
        <v>833958</v>
      </c>
      <c r="C20838" s="15">
        <v>14019836</v>
      </c>
    </row>
    <row r="20839" spans="1:3" x14ac:dyDescent="0.3">
      <c r="A20839" s="38" t="s">
        <v>260</v>
      </c>
      <c r="B20839" s="15">
        <v>537500</v>
      </c>
      <c r="C20839" s="15">
        <v>16945424</v>
      </c>
    </row>
    <row r="20840" spans="1:3" x14ac:dyDescent="0.3">
      <c r="A20840" s="38" t="s">
        <v>262</v>
      </c>
      <c r="B20840" s="15">
        <v>566050</v>
      </c>
      <c r="C20840" s="15">
        <v>9906038</v>
      </c>
    </row>
    <row r="20841" spans="1:3" x14ac:dyDescent="0.3">
      <c r="A20841" s="38" t="s">
        <v>263</v>
      </c>
      <c r="B20841" s="15">
        <v>741300</v>
      </c>
      <c r="C20841" s="15">
        <v>13940894</v>
      </c>
    </row>
    <row r="20842" spans="1:3" x14ac:dyDescent="0.3">
      <c r="A20842" s="35" t="s">
        <v>270</v>
      </c>
      <c r="B20842" s="15"/>
      <c r="C20842" s="15"/>
    </row>
    <row r="20843" spans="1:3" x14ac:dyDescent="0.3">
      <c r="A20843" s="38" t="s">
        <v>245</v>
      </c>
      <c r="B20843" s="15">
        <v>497000</v>
      </c>
      <c r="C20843" s="15">
        <v>10021524</v>
      </c>
    </row>
    <row r="20844" spans="1:3" x14ac:dyDescent="0.3">
      <c r="A20844" s="38" t="s">
        <v>247</v>
      </c>
      <c r="B20844" s="15">
        <v>703500</v>
      </c>
      <c r="C20844" s="15">
        <v>8958103</v>
      </c>
    </row>
    <row r="20845" spans="1:3" x14ac:dyDescent="0.3">
      <c r="A20845" s="38" t="s">
        <v>249</v>
      </c>
      <c r="B20845" s="15">
        <v>816000</v>
      </c>
      <c r="C20845" s="15">
        <v>12086410</v>
      </c>
    </row>
    <row r="20846" spans="1:3" x14ac:dyDescent="0.3">
      <c r="A20846" s="38" t="s">
        <v>251</v>
      </c>
      <c r="B20846" s="15">
        <v>780995</v>
      </c>
      <c r="C20846" s="15">
        <v>14151777</v>
      </c>
    </row>
    <row r="20847" spans="1:3" x14ac:dyDescent="0.3">
      <c r="A20847" s="38" t="s">
        <v>254</v>
      </c>
      <c r="B20847" s="15">
        <v>755500</v>
      </c>
      <c r="C20847" s="15">
        <v>14421475</v>
      </c>
    </row>
    <row r="20848" spans="1:3" x14ac:dyDescent="0.3">
      <c r="A20848" s="38" t="s">
        <v>257</v>
      </c>
      <c r="B20848" s="15">
        <v>812975</v>
      </c>
      <c r="C20848" s="15">
        <v>20595808</v>
      </c>
    </row>
    <row r="20849" spans="1:3" x14ac:dyDescent="0.3">
      <c r="A20849" s="38" t="s">
        <v>252</v>
      </c>
      <c r="B20849" s="15">
        <v>816850</v>
      </c>
      <c r="C20849" s="15">
        <v>16096192</v>
      </c>
    </row>
    <row r="20850" spans="1:3" x14ac:dyDescent="0.3">
      <c r="A20850" s="38" t="s">
        <v>255</v>
      </c>
      <c r="B20850" s="15">
        <v>839000</v>
      </c>
      <c r="C20850" s="15">
        <v>14378734</v>
      </c>
    </row>
    <row r="20851" spans="1:3" x14ac:dyDescent="0.3">
      <c r="A20851" s="38" t="s">
        <v>258</v>
      </c>
      <c r="B20851" s="15">
        <v>580000</v>
      </c>
      <c r="C20851" s="15">
        <v>12993656</v>
      </c>
    </row>
    <row r="20852" spans="1:3" x14ac:dyDescent="0.3">
      <c r="A20852" s="38" t="s">
        <v>260</v>
      </c>
      <c r="B20852" s="15">
        <v>546500</v>
      </c>
      <c r="C20852" s="15">
        <v>19138538</v>
      </c>
    </row>
    <row r="20853" spans="1:3" x14ac:dyDescent="0.3">
      <c r="A20853" s="38" t="s">
        <v>262</v>
      </c>
      <c r="B20853" s="15">
        <v>561750</v>
      </c>
      <c r="C20853" s="15">
        <v>15334825</v>
      </c>
    </row>
    <row r="20854" spans="1:3" x14ac:dyDescent="0.3">
      <c r="A20854" s="38" t="s">
        <v>263</v>
      </c>
      <c r="B20854" s="15">
        <v>861995</v>
      </c>
      <c r="C20854" s="15">
        <v>17019339</v>
      </c>
    </row>
    <row r="20855" spans="1:3" x14ac:dyDescent="0.3">
      <c r="A20855" s="35" t="s">
        <v>271</v>
      </c>
      <c r="B20855" s="15"/>
      <c r="C20855" s="15"/>
    </row>
    <row r="20856" spans="1:3" x14ac:dyDescent="0.3">
      <c r="A20856" s="38" t="s">
        <v>245</v>
      </c>
      <c r="B20856" s="15">
        <v>581175</v>
      </c>
      <c r="C20856" s="15">
        <v>8685090</v>
      </c>
    </row>
    <row r="20857" spans="1:3" x14ac:dyDescent="0.3">
      <c r="A20857" s="38" t="s">
        <v>247</v>
      </c>
      <c r="B20857" s="15">
        <v>609455</v>
      </c>
      <c r="C20857" s="15">
        <v>12520978</v>
      </c>
    </row>
    <row r="20858" spans="1:3" x14ac:dyDescent="0.3">
      <c r="A20858" s="38" t="s">
        <v>249</v>
      </c>
      <c r="B20858" s="15">
        <v>847925</v>
      </c>
      <c r="C20858" s="15">
        <v>19683120</v>
      </c>
    </row>
    <row r="20859" spans="1:3" x14ac:dyDescent="0.3">
      <c r="A20859" s="38" t="s">
        <v>251</v>
      </c>
      <c r="B20859" s="15">
        <v>645000</v>
      </c>
      <c r="C20859" s="15">
        <v>22191720</v>
      </c>
    </row>
    <row r="20860" spans="1:3" x14ac:dyDescent="0.3">
      <c r="A20860" s="38" t="s">
        <v>254</v>
      </c>
      <c r="B20860" s="15">
        <v>893500</v>
      </c>
      <c r="C20860" s="15">
        <v>19311525</v>
      </c>
    </row>
    <row r="20861" spans="1:3" x14ac:dyDescent="0.3">
      <c r="A20861" s="38" t="s">
        <v>257</v>
      </c>
      <c r="B20861" s="15">
        <v>610000</v>
      </c>
      <c r="C20861" s="15">
        <v>27604612</v>
      </c>
    </row>
    <row r="20862" spans="1:3" x14ac:dyDescent="0.3">
      <c r="A20862" s="38" t="s">
        <v>252</v>
      </c>
      <c r="B20862" s="15">
        <v>633200</v>
      </c>
      <c r="C20862" s="15">
        <v>29169159</v>
      </c>
    </row>
    <row r="20863" spans="1:3" x14ac:dyDescent="0.3">
      <c r="A20863" s="38" t="s">
        <v>255</v>
      </c>
      <c r="B20863" s="15">
        <v>920000</v>
      </c>
      <c r="C20863" s="15">
        <v>17441439</v>
      </c>
    </row>
    <row r="20864" spans="1:3" x14ac:dyDescent="0.3">
      <c r="A20864" s="38" t="s">
        <v>258</v>
      </c>
      <c r="B20864" s="15">
        <v>994722</v>
      </c>
      <c r="C20864" s="15">
        <v>26053878</v>
      </c>
    </row>
    <row r="20865" spans="1:3" x14ac:dyDescent="0.3">
      <c r="A20865" s="38" t="s">
        <v>260</v>
      </c>
      <c r="B20865" s="15">
        <v>946925</v>
      </c>
      <c r="C20865" s="15">
        <v>20399200</v>
      </c>
    </row>
    <row r="20866" spans="1:3" x14ac:dyDescent="0.3">
      <c r="A20866" s="38" t="s">
        <v>262</v>
      </c>
      <c r="B20866" s="15">
        <v>631475</v>
      </c>
      <c r="C20866" s="15">
        <v>14616145</v>
      </c>
    </row>
    <row r="20867" spans="1:3" x14ac:dyDescent="0.3">
      <c r="A20867" s="38" t="s">
        <v>263</v>
      </c>
      <c r="B20867" s="15">
        <v>690000</v>
      </c>
      <c r="C20867" s="15">
        <v>20792909</v>
      </c>
    </row>
    <row r="20868" spans="1:3" x14ac:dyDescent="0.3">
      <c r="A20868" s="35" t="s">
        <v>272</v>
      </c>
      <c r="B20868" s="15"/>
      <c r="C20868" s="15"/>
    </row>
    <row r="20869" spans="1:3" x14ac:dyDescent="0.3">
      <c r="A20869" s="38" t="s">
        <v>245</v>
      </c>
      <c r="B20869" s="15">
        <v>639950</v>
      </c>
      <c r="C20869" s="15">
        <v>13248960</v>
      </c>
    </row>
    <row r="20870" spans="1:3" x14ac:dyDescent="0.3">
      <c r="A20870" s="38" t="s">
        <v>247</v>
      </c>
      <c r="B20870" s="15">
        <v>643450</v>
      </c>
      <c r="C20870" s="15">
        <v>12241425</v>
      </c>
    </row>
    <row r="20871" spans="1:3" x14ac:dyDescent="0.3">
      <c r="A20871" s="38" t="s">
        <v>249</v>
      </c>
      <c r="B20871" s="15">
        <v>1035975</v>
      </c>
      <c r="C20871" s="15">
        <v>19827402</v>
      </c>
    </row>
    <row r="20872" spans="1:3" x14ac:dyDescent="0.3">
      <c r="A20872" s="38" t="s">
        <v>251</v>
      </c>
      <c r="B20872" s="15">
        <v>1038950</v>
      </c>
      <c r="C20872" s="15">
        <v>22759765</v>
      </c>
    </row>
    <row r="20873" spans="1:3" x14ac:dyDescent="0.3">
      <c r="A20873" s="38" t="s">
        <v>254</v>
      </c>
      <c r="B20873" s="15">
        <v>659500</v>
      </c>
      <c r="C20873" s="15">
        <v>23116263</v>
      </c>
    </row>
    <row r="20874" spans="1:3" x14ac:dyDescent="0.3">
      <c r="A20874" s="38" t="s">
        <v>257</v>
      </c>
      <c r="B20874" s="15">
        <v>1025500</v>
      </c>
      <c r="C20874" s="15">
        <v>27761632</v>
      </c>
    </row>
    <row r="20875" spans="1:3" x14ac:dyDescent="0.3">
      <c r="A20875" s="38" t="s">
        <v>252</v>
      </c>
      <c r="B20875" s="15">
        <v>677450</v>
      </c>
      <c r="C20875" s="15">
        <v>25139758</v>
      </c>
    </row>
    <row r="20876" spans="1:3" x14ac:dyDescent="0.3">
      <c r="A20876" s="38" t="s">
        <v>255</v>
      </c>
      <c r="B20876" s="15">
        <v>940975</v>
      </c>
      <c r="C20876" s="15">
        <v>25071235</v>
      </c>
    </row>
    <row r="20877" spans="1:3" x14ac:dyDescent="0.3">
      <c r="A20877" s="38" t="s">
        <v>258</v>
      </c>
      <c r="B20877" s="15">
        <v>1062450</v>
      </c>
      <c r="C20877" s="15">
        <v>29899908</v>
      </c>
    </row>
    <row r="20878" spans="1:3" x14ac:dyDescent="0.3">
      <c r="A20878" s="38" t="s">
        <v>260</v>
      </c>
      <c r="B20878" s="15">
        <v>1067475</v>
      </c>
      <c r="C20878" s="15">
        <v>26553255</v>
      </c>
    </row>
    <row r="20879" spans="1:3" x14ac:dyDescent="0.3">
      <c r="A20879" s="38" t="s">
        <v>262</v>
      </c>
      <c r="B20879" s="15">
        <v>688250</v>
      </c>
      <c r="C20879" s="15">
        <v>18564446</v>
      </c>
    </row>
    <row r="20880" spans="1:3" x14ac:dyDescent="0.3">
      <c r="A20880" s="38" t="s">
        <v>263</v>
      </c>
      <c r="B20880" s="15">
        <v>1025000</v>
      </c>
      <c r="C20880" s="15">
        <v>29528711</v>
      </c>
    </row>
    <row r="20881" spans="1:3" x14ac:dyDescent="0.3">
      <c r="A20881" s="35" t="s">
        <v>273</v>
      </c>
      <c r="B20881" s="15"/>
      <c r="C20881" s="15"/>
    </row>
    <row r="20882" spans="1:3" x14ac:dyDescent="0.3">
      <c r="A20882" s="38" t="s">
        <v>245</v>
      </c>
      <c r="B20882" s="15">
        <v>1076900</v>
      </c>
      <c r="C20882" s="15">
        <v>22493093</v>
      </c>
    </row>
    <row r="20883" spans="1:3" x14ac:dyDescent="0.3">
      <c r="A20883" s="38" t="s">
        <v>247</v>
      </c>
      <c r="B20883" s="15">
        <v>734950</v>
      </c>
      <c r="C20883" s="15">
        <v>20494627</v>
      </c>
    </row>
    <row r="20884" spans="1:3" x14ac:dyDescent="0.3">
      <c r="A20884" s="38" t="s">
        <v>249</v>
      </c>
      <c r="B20884" s="15">
        <v>769700</v>
      </c>
      <c r="C20884" s="15">
        <v>24013715</v>
      </c>
    </row>
    <row r="20885" spans="1:3" x14ac:dyDescent="0.3">
      <c r="A20885" s="38" t="s">
        <v>251</v>
      </c>
      <c r="B20885" s="15">
        <v>738600</v>
      </c>
      <c r="C20885" s="15">
        <v>17227530</v>
      </c>
    </row>
    <row r="20886" spans="1:3" x14ac:dyDescent="0.3">
      <c r="A20886" s="38" t="s">
        <v>254</v>
      </c>
      <c r="B20886" s="15">
        <v>1096250</v>
      </c>
      <c r="C20886" s="15">
        <v>29006398</v>
      </c>
    </row>
    <row r="20887" spans="1:3" x14ac:dyDescent="0.3">
      <c r="A20887" s="38" t="s">
        <v>257</v>
      </c>
      <c r="B20887" s="15">
        <v>1174275</v>
      </c>
      <c r="C20887" s="15">
        <v>36776546</v>
      </c>
    </row>
    <row r="20888" spans="1:3" x14ac:dyDescent="0.3">
      <c r="A20888" s="38" t="s">
        <v>252</v>
      </c>
      <c r="B20888" s="15">
        <v>1167950</v>
      </c>
      <c r="C20888" s="15">
        <v>27569920</v>
      </c>
    </row>
    <row r="20889" spans="1:3" x14ac:dyDescent="0.3">
      <c r="A20889" s="38" t="s">
        <v>255</v>
      </c>
      <c r="B20889" s="15">
        <v>773000</v>
      </c>
      <c r="C20889" s="15">
        <v>26190608</v>
      </c>
    </row>
    <row r="20890" spans="1:3" x14ac:dyDescent="0.3">
      <c r="A20890" s="38" t="s">
        <v>258</v>
      </c>
      <c r="B20890" s="15">
        <v>806000</v>
      </c>
      <c r="C20890" s="15">
        <v>27548619</v>
      </c>
    </row>
    <row r="20891" spans="1:3" x14ac:dyDescent="0.3">
      <c r="A20891" s="38" t="s">
        <v>260</v>
      </c>
      <c r="B20891" s="15">
        <v>1131975</v>
      </c>
      <c r="C20891" s="15">
        <v>31060760</v>
      </c>
    </row>
    <row r="20892" spans="1:3" x14ac:dyDescent="0.3">
      <c r="A20892" s="38" t="s">
        <v>262</v>
      </c>
      <c r="B20892" s="15">
        <v>1129000</v>
      </c>
      <c r="C20892" s="15">
        <v>28552333</v>
      </c>
    </row>
    <row r="20893" spans="1:3" x14ac:dyDescent="0.3">
      <c r="A20893" s="38" t="s">
        <v>263</v>
      </c>
      <c r="B20893" s="15">
        <v>1203600</v>
      </c>
      <c r="C20893" s="15">
        <v>33652150</v>
      </c>
    </row>
    <row r="20894" spans="1:3" x14ac:dyDescent="0.3">
      <c r="A20894" s="35" t="s">
        <v>274</v>
      </c>
      <c r="B20894" s="15"/>
      <c r="C20894" s="15"/>
    </row>
    <row r="20895" spans="1:3" x14ac:dyDescent="0.3">
      <c r="A20895" s="38" t="s">
        <v>245</v>
      </c>
      <c r="B20895" s="15">
        <v>1229850</v>
      </c>
      <c r="C20895" s="15">
        <v>18944175</v>
      </c>
    </row>
    <row r="20896" spans="1:3" x14ac:dyDescent="0.3">
      <c r="A20896" s="38" t="s">
        <v>247</v>
      </c>
      <c r="B20896" s="15">
        <v>1312000</v>
      </c>
      <c r="C20896" s="15">
        <v>20473363</v>
      </c>
    </row>
    <row r="20897" spans="1:3" x14ac:dyDescent="0.3">
      <c r="A20897" s="38" t="s">
        <v>249</v>
      </c>
      <c r="B20897" s="15">
        <v>1253350</v>
      </c>
      <c r="C20897" s="15">
        <v>28017053</v>
      </c>
    </row>
    <row r="20898" spans="1:3" x14ac:dyDescent="0.3">
      <c r="A20898" s="38" t="s">
        <v>251</v>
      </c>
      <c r="B20898" s="15">
        <v>882500</v>
      </c>
      <c r="C20898" s="15">
        <v>22166865</v>
      </c>
    </row>
    <row r="20899" spans="1:3" x14ac:dyDescent="0.3">
      <c r="A20899" s="38" t="s">
        <v>254</v>
      </c>
      <c r="B20899" s="15">
        <v>1366000</v>
      </c>
      <c r="C20899" s="15">
        <v>28122708</v>
      </c>
    </row>
    <row r="20900" spans="1:3" x14ac:dyDescent="0.3">
      <c r="A20900" s="38" t="s">
        <v>257</v>
      </c>
      <c r="B20900" s="15">
        <v>1339750</v>
      </c>
      <c r="C20900" s="15">
        <v>39332658</v>
      </c>
    </row>
    <row r="20901" spans="1:3" x14ac:dyDescent="0.3">
      <c r="A20901" s="38" t="s">
        <v>252</v>
      </c>
      <c r="B20901" s="15">
        <v>1412450</v>
      </c>
      <c r="C20901" s="15">
        <v>36082604</v>
      </c>
    </row>
    <row r="20902" spans="1:3" x14ac:dyDescent="0.3">
      <c r="A20902" s="38" t="s">
        <v>255</v>
      </c>
      <c r="B20902" s="15">
        <v>900000</v>
      </c>
      <c r="C20902" s="15">
        <v>34425282</v>
      </c>
    </row>
    <row r="20903" spans="1:3" x14ac:dyDescent="0.3">
      <c r="A20903" s="38" t="s">
        <v>258</v>
      </c>
      <c r="B20903" s="15">
        <v>984995</v>
      </c>
      <c r="C20903" s="15">
        <v>27835032</v>
      </c>
    </row>
    <row r="20904" spans="1:3" x14ac:dyDescent="0.3">
      <c r="A20904" s="38" t="s">
        <v>260</v>
      </c>
      <c r="B20904" s="15">
        <v>863000</v>
      </c>
      <c r="C20904" s="15">
        <v>30230725</v>
      </c>
    </row>
    <row r="20905" spans="1:3" x14ac:dyDescent="0.3">
      <c r="A20905" s="38" t="s">
        <v>262</v>
      </c>
      <c r="B20905" s="15">
        <v>1245975</v>
      </c>
      <c r="C20905" s="15">
        <v>24293108</v>
      </c>
    </row>
    <row r="20906" spans="1:3" x14ac:dyDescent="0.3">
      <c r="A20906" s="38" t="s">
        <v>263</v>
      </c>
      <c r="B20906" s="15">
        <v>864975</v>
      </c>
      <c r="C20906" s="15">
        <v>22868267</v>
      </c>
    </row>
    <row r="20907" spans="1:3" x14ac:dyDescent="0.3">
      <c r="A20907" s="35" t="s">
        <v>275</v>
      </c>
      <c r="B20907" s="15"/>
      <c r="C20907" s="15"/>
    </row>
    <row r="20908" spans="1:3" x14ac:dyDescent="0.3">
      <c r="A20908" s="38" t="s">
        <v>245</v>
      </c>
      <c r="B20908" s="15">
        <v>1254475</v>
      </c>
      <c r="C20908" s="15">
        <v>16863899</v>
      </c>
    </row>
    <row r="20909" spans="1:3" x14ac:dyDescent="0.3">
      <c r="A20909" s="38" t="s">
        <v>247</v>
      </c>
      <c r="B20909" s="15">
        <v>912500</v>
      </c>
      <c r="C20909" s="15">
        <v>16739215</v>
      </c>
    </row>
    <row r="20910" spans="1:3" x14ac:dyDescent="0.3">
      <c r="A20910" s="38" t="s">
        <v>249</v>
      </c>
      <c r="B20910" s="15">
        <v>1265000</v>
      </c>
      <c r="C20910" s="15">
        <v>27033326</v>
      </c>
    </row>
    <row r="20911" spans="1:3" x14ac:dyDescent="0.3">
      <c r="A20911" s="38" t="s">
        <v>251</v>
      </c>
      <c r="B20911" s="15">
        <v>1273750</v>
      </c>
      <c r="C20911" s="15">
        <v>26846870</v>
      </c>
    </row>
    <row r="20912" spans="1:3" x14ac:dyDescent="0.3">
      <c r="A20912" s="38" t="s">
        <v>254</v>
      </c>
      <c r="B20912" s="15">
        <v>874000</v>
      </c>
      <c r="C20912" s="15">
        <v>34119010</v>
      </c>
    </row>
    <row r="20913" spans="1:3" x14ac:dyDescent="0.3">
      <c r="A20913" s="38" t="s">
        <v>257</v>
      </c>
      <c r="B20913" s="15">
        <v>1353975</v>
      </c>
      <c r="C20913" s="15">
        <v>30900961</v>
      </c>
    </row>
    <row r="20914" spans="1:3" x14ac:dyDescent="0.3">
      <c r="A20914" s="38" t="s">
        <v>252</v>
      </c>
      <c r="B20914" s="15">
        <v>1380250</v>
      </c>
      <c r="C20914" s="15">
        <v>31695044</v>
      </c>
    </row>
    <row r="20915" spans="1:3" x14ac:dyDescent="0.3">
      <c r="A20915" s="38" t="s">
        <v>255</v>
      </c>
      <c r="B20915" s="15">
        <v>1306000</v>
      </c>
      <c r="C20915" s="15">
        <v>26521792</v>
      </c>
    </row>
    <row r="20916" spans="1:3" x14ac:dyDescent="0.3">
      <c r="A20916" s="38" t="s">
        <v>258</v>
      </c>
      <c r="B20916" s="15">
        <v>1243025</v>
      </c>
      <c r="C20916" s="15">
        <v>23866402</v>
      </c>
    </row>
    <row r="20917" spans="1:3" x14ac:dyDescent="0.3">
      <c r="A20917" s="38" t="s">
        <v>260</v>
      </c>
      <c r="B20917" s="15">
        <v>1336475</v>
      </c>
      <c r="C20917" s="15">
        <v>29262686</v>
      </c>
    </row>
    <row r="20918" spans="1:3" x14ac:dyDescent="0.3">
      <c r="A20918" s="38" t="s">
        <v>262</v>
      </c>
      <c r="B20918" s="15">
        <v>920000</v>
      </c>
      <c r="C20918" s="15">
        <v>25350538</v>
      </c>
    </row>
    <row r="20919" spans="1:3" x14ac:dyDescent="0.3">
      <c r="A20919" s="14">
        <v>340</v>
      </c>
      <c r="B20919" s="15">
        <v>64025211</v>
      </c>
      <c r="C20919" s="15">
        <v>325936987</v>
      </c>
    </row>
    <row r="20920" spans="1:3" x14ac:dyDescent="0.3">
      <c r="A20920" s="35" t="s">
        <v>259</v>
      </c>
      <c r="B20920" s="15"/>
      <c r="C20920" s="15"/>
    </row>
    <row r="20921" spans="1:3" x14ac:dyDescent="0.3">
      <c r="A20921" s="38" t="s">
        <v>245</v>
      </c>
      <c r="B20921" s="15">
        <v>254950</v>
      </c>
      <c r="C20921" s="15">
        <v>509900</v>
      </c>
    </row>
    <row r="20922" spans="1:3" x14ac:dyDescent="0.3">
      <c r="A20922" s="38" t="s">
        <v>247</v>
      </c>
      <c r="B20922" s="15">
        <v>269950</v>
      </c>
      <c r="C20922" s="15">
        <v>2329650</v>
      </c>
    </row>
    <row r="20923" spans="1:3" x14ac:dyDescent="0.3">
      <c r="A20923" s="38" t="s">
        <v>249</v>
      </c>
      <c r="B20923" s="15">
        <v>274000</v>
      </c>
      <c r="C20923" s="15">
        <v>548000</v>
      </c>
    </row>
    <row r="20924" spans="1:3" x14ac:dyDescent="0.3">
      <c r="A20924" s="38" t="s">
        <v>251</v>
      </c>
      <c r="B20924" s="15">
        <v>269950</v>
      </c>
      <c r="C20924" s="15">
        <v>1693750</v>
      </c>
    </row>
    <row r="20925" spans="1:3" x14ac:dyDescent="0.3">
      <c r="A20925" s="38" t="s">
        <v>254</v>
      </c>
      <c r="B20925" s="15">
        <v>259950</v>
      </c>
      <c r="C20925" s="15">
        <v>1339300</v>
      </c>
    </row>
    <row r="20926" spans="1:3" x14ac:dyDescent="0.3">
      <c r="A20926" s="38" t="s">
        <v>257</v>
      </c>
      <c r="B20926" s="15">
        <v>299000</v>
      </c>
      <c r="C20926" s="15">
        <v>2433950</v>
      </c>
    </row>
    <row r="20927" spans="1:3" x14ac:dyDescent="0.3">
      <c r="A20927" s="38" t="s">
        <v>252</v>
      </c>
      <c r="B20927" s="15">
        <v>289000</v>
      </c>
      <c r="C20927" s="15">
        <v>3546360</v>
      </c>
    </row>
    <row r="20928" spans="1:3" x14ac:dyDescent="0.3">
      <c r="A20928" s="38" t="s">
        <v>255</v>
      </c>
      <c r="B20928" s="15">
        <v>210000</v>
      </c>
      <c r="C20928" s="15">
        <v>420000</v>
      </c>
    </row>
    <row r="20929" spans="1:3" x14ac:dyDescent="0.3">
      <c r="A20929" s="38" t="s">
        <v>258</v>
      </c>
      <c r="B20929" s="15">
        <v>240000</v>
      </c>
      <c r="C20929" s="15">
        <v>994900</v>
      </c>
    </row>
    <row r="20930" spans="1:3" x14ac:dyDescent="0.3">
      <c r="A20930" s="38" t="s">
        <v>260</v>
      </c>
      <c r="B20930" s="15">
        <v>326225</v>
      </c>
      <c r="C20930" s="15">
        <v>1291751</v>
      </c>
    </row>
    <row r="20931" spans="1:3" x14ac:dyDescent="0.3">
      <c r="A20931" s="38" t="s">
        <v>262</v>
      </c>
      <c r="B20931" s="15">
        <v>250000</v>
      </c>
      <c r="C20931" s="15">
        <v>2334900</v>
      </c>
    </row>
    <row r="20932" spans="1:3" x14ac:dyDescent="0.3">
      <c r="A20932" s="38" t="s">
        <v>263</v>
      </c>
      <c r="B20932" s="15">
        <v>240550</v>
      </c>
      <c r="C20932" s="15">
        <v>481100</v>
      </c>
    </row>
    <row r="20933" spans="1:3" x14ac:dyDescent="0.3">
      <c r="A20933" s="35" t="s">
        <v>265</v>
      </c>
      <c r="B20933" s="15"/>
      <c r="C20933" s="15"/>
    </row>
    <row r="20934" spans="1:3" x14ac:dyDescent="0.3">
      <c r="A20934" s="38" t="s">
        <v>245</v>
      </c>
      <c r="B20934" s="15">
        <v>272500</v>
      </c>
      <c r="C20934" s="15">
        <v>545000</v>
      </c>
    </row>
    <row r="20935" spans="1:3" x14ac:dyDescent="0.3">
      <c r="A20935" s="38" t="s">
        <v>247</v>
      </c>
      <c r="B20935" s="15"/>
      <c r="C20935" s="15">
        <v>0</v>
      </c>
    </row>
    <row r="20936" spans="1:3" x14ac:dyDescent="0.3">
      <c r="A20936" s="38" t="s">
        <v>249</v>
      </c>
      <c r="B20936" s="15">
        <v>264975</v>
      </c>
      <c r="C20936" s="15">
        <v>1139900</v>
      </c>
    </row>
    <row r="20937" spans="1:3" x14ac:dyDescent="0.3">
      <c r="A20937" s="38" t="s">
        <v>251</v>
      </c>
      <c r="B20937" s="15">
        <v>299000</v>
      </c>
      <c r="C20937" s="15">
        <v>1290900</v>
      </c>
    </row>
    <row r="20938" spans="1:3" x14ac:dyDescent="0.3">
      <c r="A20938" s="38" t="s">
        <v>254</v>
      </c>
      <c r="B20938" s="15">
        <v>314000</v>
      </c>
      <c r="C20938" s="15">
        <v>1215000</v>
      </c>
    </row>
    <row r="20939" spans="1:3" x14ac:dyDescent="0.3">
      <c r="A20939" s="38" t="s">
        <v>257</v>
      </c>
      <c r="B20939" s="15">
        <v>295500</v>
      </c>
      <c r="C20939" s="15">
        <v>1200950</v>
      </c>
    </row>
    <row r="20940" spans="1:3" x14ac:dyDescent="0.3">
      <c r="A20940" s="38" t="s">
        <v>252</v>
      </c>
      <c r="B20940" s="15">
        <v>244950</v>
      </c>
      <c r="C20940" s="15">
        <v>620450</v>
      </c>
    </row>
    <row r="20941" spans="1:3" x14ac:dyDescent="0.3">
      <c r="A20941" s="38" t="s">
        <v>255</v>
      </c>
      <c r="B20941" s="15">
        <v>339950</v>
      </c>
      <c r="C20941" s="15">
        <v>1654950</v>
      </c>
    </row>
    <row r="20942" spans="1:3" x14ac:dyDescent="0.3">
      <c r="A20942" s="38" t="s">
        <v>258</v>
      </c>
      <c r="B20942" s="15">
        <v>327900</v>
      </c>
      <c r="C20942" s="15">
        <v>1682900</v>
      </c>
    </row>
    <row r="20943" spans="1:3" x14ac:dyDescent="0.3">
      <c r="A20943" s="38" t="s">
        <v>260</v>
      </c>
      <c r="B20943" s="15">
        <v>305273</v>
      </c>
      <c r="C20943" s="15">
        <v>1622273</v>
      </c>
    </row>
    <row r="20944" spans="1:3" x14ac:dyDescent="0.3">
      <c r="A20944" s="38" t="s">
        <v>262</v>
      </c>
      <c r="B20944" s="15">
        <v>302919</v>
      </c>
      <c r="C20944" s="15">
        <v>1253838</v>
      </c>
    </row>
    <row r="20945" spans="1:3" x14ac:dyDescent="0.3">
      <c r="A20945" s="38" t="s">
        <v>263</v>
      </c>
      <c r="B20945" s="15">
        <v>347000</v>
      </c>
      <c r="C20945" s="15">
        <v>694000</v>
      </c>
    </row>
    <row r="20946" spans="1:3" x14ac:dyDescent="0.3">
      <c r="A20946" s="35" t="s">
        <v>244</v>
      </c>
      <c r="B20946" s="15"/>
      <c r="C20946" s="15"/>
    </row>
    <row r="20947" spans="1:3" x14ac:dyDescent="0.3">
      <c r="A20947" s="38" t="s">
        <v>245</v>
      </c>
      <c r="B20947" s="15"/>
      <c r="C20947" s="15">
        <v>0</v>
      </c>
    </row>
    <row r="20948" spans="1:3" x14ac:dyDescent="0.3">
      <c r="A20948" s="38" t="s">
        <v>247</v>
      </c>
      <c r="B20948" s="15">
        <v>359000</v>
      </c>
      <c r="C20948" s="15">
        <v>359000</v>
      </c>
    </row>
    <row r="20949" spans="1:3" x14ac:dyDescent="0.3">
      <c r="A20949" s="38" t="s">
        <v>249</v>
      </c>
      <c r="B20949" s="15"/>
      <c r="C20949" s="15">
        <v>0</v>
      </c>
    </row>
    <row r="20950" spans="1:3" x14ac:dyDescent="0.3">
      <c r="A20950" s="38" t="s">
        <v>251</v>
      </c>
      <c r="B20950" s="15">
        <v>418000</v>
      </c>
      <c r="C20950" s="15">
        <v>836000</v>
      </c>
    </row>
    <row r="20951" spans="1:3" x14ac:dyDescent="0.3">
      <c r="A20951" s="38" t="s">
        <v>254</v>
      </c>
      <c r="B20951" s="15">
        <v>330975</v>
      </c>
      <c r="C20951" s="15">
        <v>1433950</v>
      </c>
    </row>
    <row r="20952" spans="1:3" x14ac:dyDescent="0.3">
      <c r="A20952" s="38" t="s">
        <v>257</v>
      </c>
      <c r="B20952" s="15"/>
      <c r="C20952" s="15">
        <v>0</v>
      </c>
    </row>
    <row r="20953" spans="1:3" x14ac:dyDescent="0.3">
      <c r="A20953" s="38" t="s">
        <v>252</v>
      </c>
      <c r="B20953" s="15">
        <v>556475</v>
      </c>
      <c r="C20953" s="15">
        <v>1112950</v>
      </c>
    </row>
    <row r="20954" spans="1:3" x14ac:dyDescent="0.3">
      <c r="A20954" s="38" t="s">
        <v>255</v>
      </c>
      <c r="B20954" s="15">
        <v>438000</v>
      </c>
      <c r="C20954" s="15">
        <v>876000</v>
      </c>
    </row>
    <row r="20955" spans="1:3" x14ac:dyDescent="0.3">
      <c r="A20955" s="38" t="s">
        <v>258</v>
      </c>
      <c r="B20955" s="15">
        <v>279900</v>
      </c>
      <c r="C20955" s="15">
        <v>922900</v>
      </c>
    </row>
    <row r="20956" spans="1:3" x14ac:dyDescent="0.3">
      <c r="A20956" s="38" t="s">
        <v>260</v>
      </c>
      <c r="B20956" s="15">
        <v>299900</v>
      </c>
      <c r="C20956" s="15">
        <v>939400</v>
      </c>
    </row>
    <row r="20957" spans="1:3" x14ac:dyDescent="0.3">
      <c r="A20957" s="38" t="s">
        <v>262</v>
      </c>
      <c r="B20957" s="15">
        <v>318725</v>
      </c>
      <c r="C20957" s="15">
        <v>637450</v>
      </c>
    </row>
    <row r="20958" spans="1:3" x14ac:dyDescent="0.3">
      <c r="A20958" s="38" t="s">
        <v>263</v>
      </c>
      <c r="B20958" s="15"/>
      <c r="C20958" s="15">
        <v>0</v>
      </c>
    </row>
    <row r="20959" spans="1:3" x14ac:dyDescent="0.3">
      <c r="A20959" s="35" t="s">
        <v>256</v>
      </c>
      <c r="B20959" s="15"/>
      <c r="C20959" s="15"/>
    </row>
    <row r="20960" spans="1:3" x14ac:dyDescent="0.3">
      <c r="A20960" s="38" t="s">
        <v>245</v>
      </c>
      <c r="B20960" s="15">
        <v>414725</v>
      </c>
      <c r="C20960" s="15">
        <v>829450</v>
      </c>
    </row>
    <row r="20961" spans="1:3" x14ac:dyDescent="0.3">
      <c r="A20961" s="38" t="s">
        <v>247</v>
      </c>
      <c r="B20961" s="15">
        <v>390000</v>
      </c>
      <c r="C20961" s="15">
        <v>390000</v>
      </c>
    </row>
    <row r="20962" spans="1:3" x14ac:dyDescent="0.3">
      <c r="A20962" s="38" t="s">
        <v>249</v>
      </c>
      <c r="B20962" s="15">
        <v>379500</v>
      </c>
      <c r="C20962" s="15">
        <v>1518000</v>
      </c>
    </row>
    <row r="20963" spans="1:3" x14ac:dyDescent="0.3">
      <c r="A20963" s="38" t="s">
        <v>251</v>
      </c>
      <c r="B20963" s="15">
        <v>370000</v>
      </c>
      <c r="C20963" s="15">
        <v>1093400</v>
      </c>
    </row>
    <row r="20964" spans="1:3" x14ac:dyDescent="0.3">
      <c r="A20964" s="38" t="s">
        <v>254</v>
      </c>
      <c r="B20964" s="15">
        <v>436709</v>
      </c>
      <c r="C20964" s="15">
        <v>1763866</v>
      </c>
    </row>
    <row r="20965" spans="1:3" x14ac:dyDescent="0.3">
      <c r="A20965" s="38" t="s">
        <v>257</v>
      </c>
      <c r="B20965" s="15">
        <v>410000</v>
      </c>
      <c r="C20965" s="15">
        <v>820000</v>
      </c>
    </row>
    <row r="20966" spans="1:3" x14ac:dyDescent="0.3">
      <c r="A20966" s="38" t="s">
        <v>252</v>
      </c>
      <c r="B20966" s="15">
        <v>339975</v>
      </c>
      <c r="C20966" s="15">
        <v>679950</v>
      </c>
    </row>
    <row r="20967" spans="1:3" x14ac:dyDescent="0.3">
      <c r="A20967" s="38" t="s">
        <v>255</v>
      </c>
      <c r="B20967" s="15">
        <v>399000</v>
      </c>
      <c r="C20967" s="15">
        <v>1225888</v>
      </c>
    </row>
    <row r="20968" spans="1:3" x14ac:dyDescent="0.3">
      <c r="A20968" s="38" t="s">
        <v>258</v>
      </c>
      <c r="B20968" s="15">
        <v>443975</v>
      </c>
      <c r="C20968" s="15">
        <v>887950</v>
      </c>
    </row>
    <row r="20969" spans="1:3" x14ac:dyDescent="0.3">
      <c r="A20969" s="38" t="s">
        <v>260</v>
      </c>
      <c r="B20969" s="15">
        <v>393323</v>
      </c>
      <c r="C20969" s="15">
        <v>2307913</v>
      </c>
    </row>
    <row r="20970" spans="1:3" x14ac:dyDescent="0.3">
      <c r="A20970" s="38" t="s">
        <v>262</v>
      </c>
      <c r="B20970" s="15">
        <v>324250</v>
      </c>
      <c r="C20970" s="15">
        <v>648500</v>
      </c>
    </row>
    <row r="20971" spans="1:3" x14ac:dyDescent="0.3">
      <c r="A20971" s="38" t="s">
        <v>263</v>
      </c>
      <c r="B20971" s="15">
        <v>362053</v>
      </c>
      <c r="C20971" s="15">
        <v>1544105</v>
      </c>
    </row>
    <row r="20972" spans="1:3" x14ac:dyDescent="0.3">
      <c r="A20972" s="35" t="s">
        <v>261</v>
      </c>
      <c r="B20972" s="15"/>
      <c r="C20972" s="15"/>
    </row>
    <row r="20973" spans="1:3" x14ac:dyDescent="0.3">
      <c r="A20973" s="38" t="s">
        <v>245</v>
      </c>
      <c r="B20973" s="15">
        <v>400930</v>
      </c>
      <c r="C20973" s="15">
        <v>801860</v>
      </c>
    </row>
    <row r="20974" spans="1:3" x14ac:dyDescent="0.3">
      <c r="A20974" s="38" t="s">
        <v>247</v>
      </c>
      <c r="B20974" s="15">
        <v>341475</v>
      </c>
      <c r="C20974" s="15">
        <v>1339400</v>
      </c>
    </row>
    <row r="20975" spans="1:3" x14ac:dyDescent="0.3">
      <c r="A20975" s="38" t="s">
        <v>249</v>
      </c>
      <c r="B20975" s="15">
        <v>413475</v>
      </c>
      <c r="C20975" s="15">
        <v>826950</v>
      </c>
    </row>
    <row r="20976" spans="1:3" x14ac:dyDescent="0.3">
      <c r="A20976" s="38" t="s">
        <v>251</v>
      </c>
      <c r="B20976" s="15">
        <v>356998</v>
      </c>
      <c r="C20976" s="15">
        <v>713995</v>
      </c>
    </row>
    <row r="20977" spans="1:3" x14ac:dyDescent="0.3">
      <c r="A20977" s="38" t="s">
        <v>254</v>
      </c>
      <c r="B20977" s="15">
        <v>426000</v>
      </c>
      <c r="C20977" s="15">
        <v>1974450</v>
      </c>
    </row>
    <row r="20978" spans="1:3" x14ac:dyDescent="0.3">
      <c r="A20978" s="38" t="s">
        <v>257</v>
      </c>
      <c r="B20978" s="15">
        <v>380000</v>
      </c>
      <c r="C20978" s="15">
        <v>1104450</v>
      </c>
    </row>
    <row r="20979" spans="1:3" x14ac:dyDescent="0.3">
      <c r="A20979" s="38" t="s">
        <v>252</v>
      </c>
      <c r="B20979" s="15">
        <v>367475</v>
      </c>
      <c r="C20979" s="15">
        <v>734950</v>
      </c>
    </row>
    <row r="20980" spans="1:3" x14ac:dyDescent="0.3">
      <c r="A20980" s="38" t="s">
        <v>255</v>
      </c>
      <c r="B20980" s="15"/>
      <c r="C20980" s="15">
        <v>0</v>
      </c>
    </row>
    <row r="20981" spans="1:3" x14ac:dyDescent="0.3">
      <c r="A20981" s="38" t="s">
        <v>258</v>
      </c>
      <c r="B20981" s="15"/>
      <c r="C20981" s="15">
        <v>0</v>
      </c>
    </row>
    <row r="20982" spans="1:3" x14ac:dyDescent="0.3">
      <c r="A20982" s="38" t="s">
        <v>260</v>
      </c>
      <c r="B20982" s="15">
        <v>304750</v>
      </c>
      <c r="C20982" s="15">
        <v>609500</v>
      </c>
    </row>
    <row r="20983" spans="1:3" x14ac:dyDescent="0.3">
      <c r="A20983" s="38" t="s">
        <v>262</v>
      </c>
      <c r="B20983" s="15">
        <v>226742</v>
      </c>
      <c r="C20983" s="15">
        <v>226742</v>
      </c>
    </row>
    <row r="20984" spans="1:3" x14ac:dyDescent="0.3">
      <c r="A20984" s="38" t="s">
        <v>263</v>
      </c>
      <c r="B20984" s="15">
        <v>319975</v>
      </c>
      <c r="C20984" s="15">
        <v>639950</v>
      </c>
    </row>
    <row r="20985" spans="1:3" x14ac:dyDescent="0.3">
      <c r="A20985" s="35" t="s">
        <v>264</v>
      </c>
      <c r="B20985" s="15"/>
      <c r="C20985" s="15"/>
    </row>
    <row r="20986" spans="1:3" x14ac:dyDescent="0.3">
      <c r="A20986" s="38" t="s">
        <v>245</v>
      </c>
      <c r="B20986" s="15">
        <v>292500</v>
      </c>
      <c r="C20986" s="15">
        <v>585000</v>
      </c>
    </row>
    <row r="20987" spans="1:3" x14ac:dyDescent="0.3">
      <c r="A20987" s="38" t="s">
        <v>247</v>
      </c>
      <c r="B20987" s="15">
        <v>347425</v>
      </c>
      <c r="C20987" s="15">
        <v>694850</v>
      </c>
    </row>
    <row r="20988" spans="1:3" x14ac:dyDescent="0.3">
      <c r="A20988" s="38" t="s">
        <v>249</v>
      </c>
      <c r="B20988" s="15">
        <v>300000</v>
      </c>
      <c r="C20988" s="15">
        <v>300000</v>
      </c>
    </row>
    <row r="20989" spans="1:3" x14ac:dyDescent="0.3">
      <c r="A20989" s="38" t="s">
        <v>251</v>
      </c>
      <c r="B20989" s="15"/>
      <c r="C20989" s="15">
        <v>0</v>
      </c>
    </row>
    <row r="20990" spans="1:3" x14ac:dyDescent="0.3">
      <c r="A20990" s="38" t="s">
        <v>254</v>
      </c>
      <c r="B20990" s="15">
        <v>319995</v>
      </c>
      <c r="C20990" s="15">
        <v>879075</v>
      </c>
    </row>
    <row r="20991" spans="1:3" x14ac:dyDescent="0.3">
      <c r="A20991" s="38" t="s">
        <v>257</v>
      </c>
      <c r="B20991" s="15">
        <v>330000</v>
      </c>
      <c r="C20991" s="15">
        <v>660000</v>
      </c>
    </row>
    <row r="20992" spans="1:3" x14ac:dyDescent="0.3">
      <c r="A20992" s="38" t="s">
        <v>252</v>
      </c>
      <c r="B20992" s="15">
        <v>334000</v>
      </c>
      <c r="C20992" s="15">
        <v>668000</v>
      </c>
    </row>
    <row r="20993" spans="1:3" x14ac:dyDescent="0.3">
      <c r="A20993" s="38" t="s">
        <v>255</v>
      </c>
      <c r="B20993" s="15">
        <v>307000</v>
      </c>
      <c r="C20993" s="15">
        <v>879000</v>
      </c>
    </row>
    <row r="20994" spans="1:3" x14ac:dyDescent="0.3">
      <c r="A20994" s="38" t="s">
        <v>258</v>
      </c>
      <c r="B20994" s="15">
        <v>325000</v>
      </c>
      <c r="C20994" s="15">
        <v>4019450</v>
      </c>
    </row>
    <row r="20995" spans="1:3" x14ac:dyDescent="0.3">
      <c r="A20995" s="38" t="s">
        <v>260</v>
      </c>
      <c r="B20995" s="15">
        <v>299950</v>
      </c>
      <c r="C20995" s="15">
        <v>874450</v>
      </c>
    </row>
    <row r="20996" spans="1:3" x14ac:dyDescent="0.3">
      <c r="A20996" s="38" t="s">
        <v>262</v>
      </c>
      <c r="B20996" s="15">
        <v>298500</v>
      </c>
      <c r="C20996" s="15">
        <v>298500</v>
      </c>
    </row>
    <row r="20997" spans="1:3" x14ac:dyDescent="0.3">
      <c r="A20997" s="38" t="s">
        <v>263</v>
      </c>
      <c r="B20997" s="15">
        <v>291950</v>
      </c>
      <c r="C20997" s="15">
        <v>1449750</v>
      </c>
    </row>
    <row r="20998" spans="1:3" x14ac:dyDescent="0.3">
      <c r="A20998" s="35" t="s">
        <v>266</v>
      </c>
      <c r="B20998" s="15"/>
      <c r="C20998" s="15"/>
    </row>
    <row r="20999" spans="1:3" x14ac:dyDescent="0.3">
      <c r="A20999" s="38" t="s">
        <v>245</v>
      </c>
      <c r="B20999" s="15">
        <v>259975</v>
      </c>
      <c r="C20999" s="15">
        <v>519950</v>
      </c>
    </row>
    <row r="21000" spans="1:3" x14ac:dyDescent="0.3">
      <c r="A21000" s="38" t="s">
        <v>247</v>
      </c>
      <c r="B21000" s="15">
        <v>299950</v>
      </c>
      <c r="C21000" s="15">
        <v>1369700</v>
      </c>
    </row>
    <row r="21001" spans="1:3" x14ac:dyDescent="0.3">
      <c r="A21001" s="38" t="s">
        <v>249</v>
      </c>
      <c r="B21001" s="15">
        <v>309995</v>
      </c>
      <c r="C21001" s="15">
        <v>2218990</v>
      </c>
    </row>
    <row r="21002" spans="1:3" x14ac:dyDescent="0.3">
      <c r="A21002" s="38" t="s">
        <v>251</v>
      </c>
      <c r="B21002" s="15">
        <v>370500</v>
      </c>
      <c r="C21002" s="15">
        <v>1093495</v>
      </c>
    </row>
    <row r="21003" spans="1:3" x14ac:dyDescent="0.3">
      <c r="A21003" s="38" t="s">
        <v>254</v>
      </c>
      <c r="B21003" s="15">
        <v>292000</v>
      </c>
      <c r="C21003" s="15">
        <v>2197404</v>
      </c>
    </row>
    <row r="21004" spans="1:3" x14ac:dyDescent="0.3">
      <c r="A21004" s="38" t="s">
        <v>257</v>
      </c>
      <c r="B21004" s="15">
        <v>325491</v>
      </c>
      <c r="C21004" s="15">
        <v>989925</v>
      </c>
    </row>
    <row r="21005" spans="1:3" x14ac:dyDescent="0.3">
      <c r="A21005" s="38" t="s">
        <v>252</v>
      </c>
      <c r="B21005" s="15">
        <v>328581</v>
      </c>
      <c r="C21005" s="15">
        <v>2261609</v>
      </c>
    </row>
    <row r="21006" spans="1:3" x14ac:dyDescent="0.3">
      <c r="A21006" s="38" t="s">
        <v>255</v>
      </c>
      <c r="B21006" s="15">
        <v>322435</v>
      </c>
      <c r="C21006" s="15">
        <v>2467326</v>
      </c>
    </row>
    <row r="21007" spans="1:3" x14ac:dyDescent="0.3">
      <c r="A21007" s="38" t="s">
        <v>258</v>
      </c>
      <c r="B21007" s="15">
        <v>331995</v>
      </c>
      <c r="C21007" s="15">
        <v>1133995</v>
      </c>
    </row>
    <row r="21008" spans="1:3" x14ac:dyDescent="0.3">
      <c r="A21008" s="38" t="s">
        <v>260</v>
      </c>
      <c r="B21008" s="15">
        <v>330000</v>
      </c>
      <c r="C21008" s="15">
        <v>1631995</v>
      </c>
    </row>
    <row r="21009" spans="1:3" x14ac:dyDescent="0.3">
      <c r="A21009" s="38" t="s">
        <v>262</v>
      </c>
      <c r="B21009" s="15">
        <v>284995</v>
      </c>
      <c r="C21009" s="15">
        <v>894440</v>
      </c>
    </row>
    <row r="21010" spans="1:3" x14ac:dyDescent="0.3">
      <c r="A21010" s="38" t="s">
        <v>263</v>
      </c>
      <c r="B21010" s="15">
        <v>295748</v>
      </c>
      <c r="C21010" s="15">
        <v>2272080</v>
      </c>
    </row>
    <row r="21011" spans="1:3" x14ac:dyDescent="0.3">
      <c r="A21011" s="35" t="s">
        <v>267</v>
      </c>
      <c r="B21011" s="15"/>
      <c r="C21011" s="15"/>
    </row>
    <row r="21012" spans="1:3" x14ac:dyDescent="0.3">
      <c r="A21012" s="38" t="s">
        <v>245</v>
      </c>
      <c r="B21012" s="15">
        <v>150000</v>
      </c>
      <c r="C21012" s="15">
        <v>150000</v>
      </c>
    </row>
    <row r="21013" spans="1:3" x14ac:dyDescent="0.3">
      <c r="A21013" s="38" t="s">
        <v>247</v>
      </c>
      <c r="B21013" s="15">
        <v>263750</v>
      </c>
      <c r="C21013" s="15">
        <v>527500</v>
      </c>
    </row>
    <row r="21014" spans="1:3" x14ac:dyDescent="0.3">
      <c r="A21014" s="38" t="s">
        <v>249</v>
      </c>
      <c r="B21014" s="15">
        <v>272900</v>
      </c>
      <c r="C21014" s="15">
        <v>1862880</v>
      </c>
    </row>
    <row r="21015" spans="1:3" x14ac:dyDescent="0.3">
      <c r="A21015" s="38" t="s">
        <v>251</v>
      </c>
      <c r="B21015" s="15">
        <v>305973</v>
      </c>
      <c r="C21015" s="15">
        <v>2528323</v>
      </c>
    </row>
    <row r="21016" spans="1:3" x14ac:dyDescent="0.3">
      <c r="A21016" s="38" t="s">
        <v>254</v>
      </c>
      <c r="B21016" s="15">
        <v>283998</v>
      </c>
      <c r="C21016" s="15">
        <v>1549940</v>
      </c>
    </row>
    <row r="21017" spans="1:3" x14ac:dyDescent="0.3">
      <c r="A21017" s="38" t="s">
        <v>257</v>
      </c>
      <c r="B21017" s="15">
        <v>306495</v>
      </c>
      <c r="C21017" s="15">
        <v>612990</v>
      </c>
    </row>
    <row r="21018" spans="1:3" x14ac:dyDescent="0.3">
      <c r="A21018" s="38" t="s">
        <v>252</v>
      </c>
      <c r="B21018" s="15">
        <v>254000</v>
      </c>
      <c r="C21018" s="15">
        <v>1245078</v>
      </c>
    </row>
    <row r="21019" spans="1:3" x14ac:dyDescent="0.3">
      <c r="A21019" s="38" t="s">
        <v>255</v>
      </c>
      <c r="B21019" s="15">
        <v>225950</v>
      </c>
      <c r="C21019" s="15">
        <v>451900</v>
      </c>
    </row>
    <row r="21020" spans="1:3" x14ac:dyDescent="0.3">
      <c r="A21020" s="38" t="s">
        <v>258</v>
      </c>
      <c r="B21020" s="15">
        <v>266998</v>
      </c>
      <c r="C21020" s="15">
        <v>1808840</v>
      </c>
    </row>
    <row r="21021" spans="1:3" x14ac:dyDescent="0.3">
      <c r="A21021" s="38" t="s">
        <v>260</v>
      </c>
      <c r="B21021" s="15">
        <v>239995</v>
      </c>
      <c r="C21021" s="15">
        <v>744985</v>
      </c>
    </row>
    <row r="21022" spans="1:3" x14ac:dyDescent="0.3">
      <c r="A21022" s="38" t="s">
        <v>262</v>
      </c>
      <c r="B21022" s="15">
        <v>257473</v>
      </c>
      <c r="C21022" s="15">
        <v>514945</v>
      </c>
    </row>
    <row r="21023" spans="1:3" x14ac:dyDescent="0.3">
      <c r="A21023" s="38" t="s">
        <v>263</v>
      </c>
      <c r="B21023" s="15">
        <v>269995</v>
      </c>
      <c r="C21023" s="15">
        <v>1104980</v>
      </c>
    </row>
    <row r="21024" spans="1:3" x14ac:dyDescent="0.3">
      <c r="A21024" s="35" t="s">
        <v>268</v>
      </c>
      <c r="B21024" s="15"/>
      <c r="C21024" s="15"/>
    </row>
    <row r="21025" spans="1:3" x14ac:dyDescent="0.3">
      <c r="A21025" s="38" t="s">
        <v>245</v>
      </c>
      <c r="B21025" s="15">
        <v>249950</v>
      </c>
      <c r="C21025" s="15">
        <v>785945</v>
      </c>
    </row>
    <row r="21026" spans="1:3" x14ac:dyDescent="0.3">
      <c r="A21026" s="38" t="s">
        <v>247</v>
      </c>
      <c r="B21026" s="15">
        <v>269995</v>
      </c>
      <c r="C21026" s="15">
        <v>791945</v>
      </c>
    </row>
    <row r="21027" spans="1:3" x14ac:dyDescent="0.3">
      <c r="A21027" s="38" t="s">
        <v>249</v>
      </c>
      <c r="B21027" s="15">
        <v>249648</v>
      </c>
      <c r="C21027" s="15">
        <v>1894140</v>
      </c>
    </row>
    <row r="21028" spans="1:3" x14ac:dyDescent="0.3">
      <c r="A21028" s="38" t="s">
        <v>251</v>
      </c>
      <c r="B21028" s="15">
        <v>249995</v>
      </c>
      <c r="C21028" s="15">
        <v>2424835</v>
      </c>
    </row>
    <row r="21029" spans="1:3" x14ac:dyDescent="0.3">
      <c r="A21029" s="38" t="s">
        <v>254</v>
      </c>
      <c r="B21029" s="15">
        <v>274643</v>
      </c>
      <c r="C21029" s="15">
        <v>549285</v>
      </c>
    </row>
    <row r="21030" spans="1:3" x14ac:dyDescent="0.3">
      <c r="A21030" s="38" t="s">
        <v>257</v>
      </c>
      <c r="B21030" s="15">
        <v>270000</v>
      </c>
      <c r="C21030" s="15">
        <v>1317999</v>
      </c>
    </row>
    <row r="21031" spans="1:3" x14ac:dyDescent="0.3">
      <c r="A21031" s="38" t="s">
        <v>252</v>
      </c>
      <c r="B21031" s="15">
        <v>279923</v>
      </c>
      <c r="C21031" s="15">
        <v>1698699</v>
      </c>
    </row>
    <row r="21032" spans="1:3" x14ac:dyDescent="0.3">
      <c r="A21032" s="38" t="s">
        <v>255</v>
      </c>
      <c r="B21032" s="15">
        <v>240000</v>
      </c>
      <c r="C21032" s="15">
        <v>240000</v>
      </c>
    </row>
    <row r="21033" spans="1:3" x14ac:dyDescent="0.3">
      <c r="A21033" s="38" t="s">
        <v>258</v>
      </c>
      <c r="B21033" s="15">
        <v>260000</v>
      </c>
      <c r="C21033" s="15">
        <v>764000</v>
      </c>
    </row>
    <row r="21034" spans="1:3" x14ac:dyDescent="0.3">
      <c r="A21034" s="38" t="s">
        <v>260</v>
      </c>
      <c r="B21034" s="15">
        <v>275000</v>
      </c>
      <c r="C21034" s="15">
        <v>550000</v>
      </c>
    </row>
    <row r="21035" spans="1:3" x14ac:dyDescent="0.3">
      <c r="A21035" s="38" t="s">
        <v>262</v>
      </c>
      <c r="B21035" s="15">
        <v>247000</v>
      </c>
      <c r="C21035" s="15">
        <v>933000</v>
      </c>
    </row>
    <row r="21036" spans="1:3" x14ac:dyDescent="0.3">
      <c r="A21036" s="38" t="s">
        <v>263</v>
      </c>
      <c r="B21036" s="15">
        <v>348000</v>
      </c>
      <c r="C21036" s="15">
        <v>1401021</v>
      </c>
    </row>
    <row r="21037" spans="1:3" x14ac:dyDescent="0.3">
      <c r="A21037" s="35" t="s">
        <v>269</v>
      </c>
      <c r="B21037" s="15"/>
      <c r="C21037" s="15"/>
    </row>
    <row r="21038" spans="1:3" x14ac:dyDescent="0.3">
      <c r="A21038" s="38" t="s">
        <v>245</v>
      </c>
      <c r="B21038" s="15">
        <v>205000</v>
      </c>
      <c r="C21038" s="15">
        <v>722000</v>
      </c>
    </row>
    <row r="21039" spans="1:3" x14ac:dyDescent="0.3">
      <c r="A21039" s="38" t="s">
        <v>247</v>
      </c>
      <c r="B21039" s="15">
        <v>308162</v>
      </c>
      <c r="C21039" s="15">
        <v>1198323</v>
      </c>
    </row>
    <row r="21040" spans="1:3" x14ac:dyDescent="0.3">
      <c r="A21040" s="38" t="s">
        <v>249</v>
      </c>
      <c r="B21040" s="15">
        <v>280975</v>
      </c>
      <c r="C21040" s="15">
        <v>1228950</v>
      </c>
    </row>
    <row r="21041" spans="1:3" x14ac:dyDescent="0.3">
      <c r="A21041" s="38" t="s">
        <v>251</v>
      </c>
      <c r="B21041" s="15">
        <v>292500</v>
      </c>
      <c r="C21041" s="15">
        <v>4210240</v>
      </c>
    </row>
    <row r="21042" spans="1:3" x14ac:dyDescent="0.3">
      <c r="A21042" s="38" t="s">
        <v>254</v>
      </c>
      <c r="B21042" s="15">
        <v>209000</v>
      </c>
      <c r="C21042" s="15">
        <v>1200990</v>
      </c>
    </row>
    <row r="21043" spans="1:3" x14ac:dyDescent="0.3">
      <c r="A21043" s="38" t="s">
        <v>257</v>
      </c>
      <c r="B21043" s="15">
        <v>303400</v>
      </c>
      <c r="C21043" s="15">
        <v>1005900</v>
      </c>
    </row>
    <row r="21044" spans="1:3" x14ac:dyDescent="0.3">
      <c r="A21044" s="38" t="s">
        <v>252</v>
      </c>
      <c r="B21044" s="15">
        <v>267000</v>
      </c>
      <c r="C21044" s="15">
        <v>1026000</v>
      </c>
    </row>
    <row r="21045" spans="1:3" x14ac:dyDescent="0.3">
      <c r="A21045" s="38" t="s">
        <v>255</v>
      </c>
      <c r="B21045" s="15">
        <v>276000</v>
      </c>
      <c r="C21045" s="15">
        <v>829000</v>
      </c>
    </row>
    <row r="21046" spans="1:3" x14ac:dyDescent="0.3">
      <c r="A21046" s="38" t="s">
        <v>258</v>
      </c>
      <c r="B21046" s="15">
        <v>316500</v>
      </c>
      <c r="C21046" s="15">
        <v>1483200</v>
      </c>
    </row>
    <row r="21047" spans="1:3" x14ac:dyDescent="0.3">
      <c r="A21047" s="38" t="s">
        <v>260</v>
      </c>
      <c r="B21047" s="15">
        <v>340000</v>
      </c>
      <c r="C21047" s="15">
        <v>1081000</v>
      </c>
    </row>
    <row r="21048" spans="1:3" x14ac:dyDescent="0.3">
      <c r="A21048" s="38" t="s">
        <v>262</v>
      </c>
      <c r="B21048" s="15">
        <v>223000</v>
      </c>
      <c r="C21048" s="15">
        <v>709500</v>
      </c>
    </row>
    <row r="21049" spans="1:3" x14ac:dyDescent="0.3">
      <c r="A21049" s="38" t="s">
        <v>263</v>
      </c>
      <c r="B21049" s="15">
        <v>315000</v>
      </c>
      <c r="C21049" s="15">
        <v>315000</v>
      </c>
    </row>
    <row r="21050" spans="1:3" x14ac:dyDescent="0.3">
      <c r="A21050" s="35" t="s">
        <v>270</v>
      </c>
      <c r="B21050" s="15"/>
      <c r="C21050" s="15"/>
    </row>
    <row r="21051" spans="1:3" x14ac:dyDescent="0.3">
      <c r="A21051" s="38" t="s">
        <v>245</v>
      </c>
      <c r="B21051" s="15">
        <v>190000</v>
      </c>
      <c r="C21051" s="15">
        <v>190000</v>
      </c>
    </row>
    <row r="21052" spans="1:3" x14ac:dyDescent="0.3">
      <c r="A21052" s="38" t="s">
        <v>247</v>
      </c>
      <c r="B21052" s="15">
        <v>272150</v>
      </c>
      <c r="C21052" s="15">
        <v>1066300</v>
      </c>
    </row>
    <row r="21053" spans="1:3" x14ac:dyDescent="0.3">
      <c r="A21053" s="38" t="s">
        <v>249</v>
      </c>
      <c r="B21053" s="15">
        <v>286000</v>
      </c>
      <c r="C21053" s="15">
        <v>572000</v>
      </c>
    </row>
    <row r="21054" spans="1:3" x14ac:dyDescent="0.3">
      <c r="A21054" s="38" t="s">
        <v>251</v>
      </c>
      <c r="B21054" s="15">
        <v>275000</v>
      </c>
      <c r="C21054" s="15">
        <v>1364300</v>
      </c>
    </row>
    <row r="21055" spans="1:3" x14ac:dyDescent="0.3">
      <c r="A21055" s="38" t="s">
        <v>254</v>
      </c>
      <c r="B21055" s="15">
        <v>200000</v>
      </c>
      <c r="C21055" s="15">
        <v>599000</v>
      </c>
    </row>
    <row r="21056" spans="1:3" x14ac:dyDescent="0.3">
      <c r="A21056" s="38" t="s">
        <v>257</v>
      </c>
      <c r="B21056" s="15">
        <v>286800</v>
      </c>
      <c r="C21056" s="15">
        <v>831800</v>
      </c>
    </row>
    <row r="21057" spans="1:3" x14ac:dyDescent="0.3">
      <c r="A21057" s="38" t="s">
        <v>252</v>
      </c>
      <c r="B21057" s="15">
        <v>340000</v>
      </c>
      <c r="C21057" s="15">
        <v>1734950</v>
      </c>
    </row>
    <row r="21058" spans="1:3" x14ac:dyDescent="0.3">
      <c r="A21058" s="38" t="s">
        <v>255</v>
      </c>
      <c r="B21058" s="15">
        <v>365000</v>
      </c>
      <c r="C21058" s="15">
        <v>365000</v>
      </c>
    </row>
    <row r="21059" spans="1:3" x14ac:dyDescent="0.3">
      <c r="A21059" s="38" t="s">
        <v>258</v>
      </c>
      <c r="B21059" s="15"/>
      <c r="C21059" s="15">
        <v>0</v>
      </c>
    </row>
    <row r="21060" spans="1:3" x14ac:dyDescent="0.3">
      <c r="A21060" s="38" t="s">
        <v>260</v>
      </c>
      <c r="B21060" s="15">
        <v>436588</v>
      </c>
      <c r="C21060" s="15">
        <v>1672145</v>
      </c>
    </row>
    <row r="21061" spans="1:3" x14ac:dyDescent="0.3">
      <c r="A21061" s="38" t="s">
        <v>262</v>
      </c>
      <c r="B21061" s="15">
        <v>364975</v>
      </c>
      <c r="C21061" s="15">
        <v>1550670</v>
      </c>
    </row>
    <row r="21062" spans="1:3" x14ac:dyDescent="0.3">
      <c r="A21062" s="38" t="s">
        <v>263</v>
      </c>
      <c r="B21062" s="15">
        <v>433345</v>
      </c>
      <c r="C21062" s="15">
        <v>2976760</v>
      </c>
    </row>
    <row r="21063" spans="1:3" x14ac:dyDescent="0.3">
      <c r="A21063" s="35" t="s">
        <v>271</v>
      </c>
      <c r="B21063" s="15"/>
      <c r="C21063" s="15"/>
    </row>
    <row r="21064" spans="1:3" x14ac:dyDescent="0.3">
      <c r="A21064" s="38" t="s">
        <v>245</v>
      </c>
      <c r="B21064" s="15">
        <v>528950</v>
      </c>
      <c r="C21064" s="15">
        <v>528950</v>
      </c>
    </row>
    <row r="21065" spans="1:3" x14ac:dyDescent="0.3">
      <c r="A21065" s="38" t="s">
        <v>247</v>
      </c>
      <c r="B21065" s="15">
        <v>513920</v>
      </c>
      <c r="C21065" s="15">
        <v>2415050</v>
      </c>
    </row>
    <row r="21066" spans="1:3" x14ac:dyDescent="0.3">
      <c r="A21066" s="38" t="s">
        <v>249</v>
      </c>
      <c r="B21066" s="15">
        <v>446220</v>
      </c>
      <c r="C21066" s="15">
        <v>3432825</v>
      </c>
    </row>
    <row r="21067" spans="1:3" x14ac:dyDescent="0.3">
      <c r="A21067" s="38" t="s">
        <v>251</v>
      </c>
      <c r="B21067" s="15">
        <v>305000</v>
      </c>
      <c r="C21067" s="15">
        <v>1099135</v>
      </c>
    </row>
    <row r="21068" spans="1:3" x14ac:dyDescent="0.3">
      <c r="A21068" s="38" t="s">
        <v>254</v>
      </c>
      <c r="B21068" s="15">
        <v>350000</v>
      </c>
      <c r="C21068" s="15">
        <v>2863900</v>
      </c>
    </row>
    <row r="21069" spans="1:3" x14ac:dyDescent="0.3">
      <c r="A21069" s="38" t="s">
        <v>257</v>
      </c>
      <c r="B21069" s="15">
        <v>310000</v>
      </c>
      <c r="C21069" s="15">
        <v>1299500</v>
      </c>
    </row>
    <row r="21070" spans="1:3" x14ac:dyDescent="0.3">
      <c r="A21070" s="38" t="s">
        <v>252</v>
      </c>
      <c r="B21070" s="15">
        <v>373750</v>
      </c>
      <c r="C21070" s="15">
        <v>2902000</v>
      </c>
    </row>
    <row r="21071" spans="1:3" x14ac:dyDescent="0.3">
      <c r="A21071" s="38" t="s">
        <v>255</v>
      </c>
      <c r="B21071" s="15">
        <v>345000</v>
      </c>
      <c r="C21071" s="15">
        <v>1076000</v>
      </c>
    </row>
    <row r="21072" spans="1:3" x14ac:dyDescent="0.3">
      <c r="A21072" s="38" t="s">
        <v>258</v>
      </c>
      <c r="B21072" s="15">
        <v>350888</v>
      </c>
      <c r="C21072" s="15">
        <v>1955738</v>
      </c>
    </row>
    <row r="21073" spans="1:3" x14ac:dyDescent="0.3">
      <c r="A21073" s="38" t="s">
        <v>260</v>
      </c>
      <c r="B21073" s="15">
        <v>322250</v>
      </c>
      <c r="C21073" s="15">
        <v>1359450</v>
      </c>
    </row>
    <row r="21074" spans="1:3" x14ac:dyDescent="0.3">
      <c r="A21074" s="38" t="s">
        <v>262</v>
      </c>
      <c r="B21074" s="15">
        <v>310000</v>
      </c>
      <c r="C21074" s="15">
        <v>1548450</v>
      </c>
    </row>
    <row r="21075" spans="1:3" x14ac:dyDescent="0.3">
      <c r="A21075" s="38" t="s">
        <v>263</v>
      </c>
      <c r="B21075" s="15">
        <v>310000</v>
      </c>
      <c r="C21075" s="15">
        <v>871600</v>
      </c>
    </row>
    <row r="21076" spans="1:3" x14ac:dyDescent="0.3">
      <c r="A21076" s="35" t="s">
        <v>272</v>
      </c>
      <c r="B21076" s="15"/>
      <c r="C21076" s="15"/>
    </row>
    <row r="21077" spans="1:3" x14ac:dyDescent="0.3">
      <c r="A21077" s="38" t="s">
        <v>245</v>
      </c>
      <c r="B21077" s="15">
        <v>390000</v>
      </c>
      <c r="C21077" s="15">
        <v>1996105</v>
      </c>
    </row>
    <row r="21078" spans="1:3" x14ac:dyDescent="0.3">
      <c r="A21078" s="38" t="s">
        <v>247</v>
      </c>
      <c r="B21078" s="15">
        <v>381675</v>
      </c>
      <c r="C21078" s="15">
        <v>1368350</v>
      </c>
    </row>
    <row r="21079" spans="1:3" x14ac:dyDescent="0.3">
      <c r="A21079" s="38" t="s">
        <v>249</v>
      </c>
      <c r="B21079" s="15">
        <v>351500</v>
      </c>
      <c r="C21079" s="15">
        <v>2163000</v>
      </c>
    </row>
    <row r="21080" spans="1:3" x14ac:dyDescent="0.3">
      <c r="A21080" s="38" t="s">
        <v>251</v>
      </c>
      <c r="B21080" s="15">
        <v>358000</v>
      </c>
      <c r="C21080" s="15">
        <v>358000</v>
      </c>
    </row>
    <row r="21081" spans="1:3" x14ac:dyDescent="0.3">
      <c r="A21081" s="38" t="s">
        <v>254</v>
      </c>
      <c r="B21081" s="15">
        <v>350000</v>
      </c>
      <c r="C21081" s="15">
        <v>1030000</v>
      </c>
    </row>
    <row r="21082" spans="1:3" x14ac:dyDescent="0.3">
      <c r="A21082" s="38" t="s">
        <v>257</v>
      </c>
      <c r="B21082" s="15">
        <v>384500</v>
      </c>
      <c r="C21082" s="15">
        <v>2504000</v>
      </c>
    </row>
    <row r="21083" spans="1:3" x14ac:dyDescent="0.3">
      <c r="A21083" s="38" t="s">
        <v>252</v>
      </c>
      <c r="B21083" s="15">
        <v>455000</v>
      </c>
      <c r="C21083" s="15">
        <v>910000</v>
      </c>
    </row>
    <row r="21084" spans="1:3" x14ac:dyDescent="0.3">
      <c r="A21084" s="38" t="s">
        <v>255</v>
      </c>
      <c r="B21084" s="15">
        <v>422500</v>
      </c>
      <c r="C21084" s="15">
        <v>3453750</v>
      </c>
    </row>
    <row r="21085" spans="1:3" x14ac:dyDescent="0.3">
      <c r="A21085" s="38" t="s">
        <v>258</v>
      </c>
      <c r="B21085" s="15">
        <v>365000</v>
      </c>
      <c r="C21085" s="15">
        <v>2192900</v>
      </c>
    </row>
    <row r="21086" spans="1:3" x14ac:dyDescent="0.3">
      <c r="A21086" s="38" t="s">
        <v>260</v>
      </c>
      <c r="B21086" s="15">
        <v>364500</v>
      </c>
      <c r="C21086" s="15">
        <v>1404950</v>
      </c>
    </row>
    <row r="21087" spans="1:3" x14ac:dyDescent="0.3">
      <c r="A21087" s="38" t="s">
        <v>262</v>
      </c>
      <c r="B21087" s="15">
        <v>375000</v>
      </c>
      <c r="C21087" s="15">
        <v>990500</v>
      </c>
    </row>
    <row r="21088" spans="1:3" x14ac:dyDescent="0.3">
      <c r="A21088" s="38" t="s">
        <v>263</v>
      </c>
      <c r="B21088" s="15">
        <v>360975</v>
      </c>
      <c r="C21088" s="15">
        <v>1361900</v>
      </c>
    </row>
    <row r="21089" spans="1:3" x14ac:dyDescent="0.3">
      <c r="A21089" s="35" t="s">
        <v>273</v>
      </c>
      <c r="B21089" s="15"/>
      <c r="C21089" s="15"/>
    </row>
    <row r="21090" spans="1:3" x14ac:dyDescent="0.3">
      <c r="A21090" s="38" t="s">
        <v>245</v>
      </c>
      <c r="B21090" s="15">
        <v>413000</v>
      </c>
      <c r="C21090" s="15">
        <v>1210690</v>
      </c>
    </row>
    <row r="21091" spans="1:3" x14ac:dyDescent="0.3">
      <c r="A21091" s="38" t="s">
        <v>247</v>
      </c>
      <c r="B21091" s="15">
        <v>335000</v>
      </c>
      <c r="C21091" s="15">
        <v>1606990</v>
      </c>
    </row>
    <row r="21092" spans="1:3" x14ac:dyDescent="0.3">
      <c r="A21092" s="38" t="s">
        <v>249</v>
      </c>
      <c r="B21092" s="15">
        <v>295750</v>
      </c>
      <c r="C21092" s="15">
        <v>591500</v>
      </c>
    </row>
    <row r="21093" spans="1:3" x14ac:dyDescent="0.3">
      <c r="A21093" s="38" t="s">
        <v>251</v>
      </c>
      <c r="B21093" s="15">
        <v>407500</v>
      </c>
      <c r="C21093" s="15">
        <v>1601000</v>
      </c>
    </row>
    <row r="21094" spans="1:3" x14ac:dyDescent="0.3">
      <c r="A21094" s="38" t="s">
        <v>254</v>
      </c>
      <c r="B21094" s="15">
        <v>335000</v>
      </c>
      <c r="C21094" s="15">
        <v>1362000</v>
      </c>
    </row>
    <row r="21095" spans="1:3" x14ac:dyDescent="0.3">
      <c r="A21095" s="38" t="s">
        <v>257</v>
      </c>
      <c r="B21095" s="15">
        <v>376000</v>
      </c>
      <c r="C21095" s="15">
        <v>991000</v>
      </c>
    </row>
    <row r="21096" spans="1:3" x14ac:dyDescent="0.3">
      <c r="A21096" s="38" t="s">
        <v>252</v>
      </c>
      <c r="B21096" s="15">
        <v>415000</v>
      </c>
      <c r="C21096" s="15">
        <v>3519149</v>
      </c>
    </row>
    <row r="21097" spans="1:3" x14ac:dyDescent="0.3">
      <c r="A21097" s="38" t="s">
        <v>255</v>
      </c>
      <c r="B21097" s="15">
        <v>343750</v>
      </c>
      <c r="C21097" s="15">
        <v>1455500</v>
      </c>
    </row>
    <row r="21098" spans="1:3" x14ac:dyDescent="0.3">
      <c r="A21098" s="38" t="s">
        <v>258</v>
      </c>
      <c r="B21098" s="15">
        <v>389000</v>
      </c>
      <c r="C21098" s="15">
        <v>1533000</v>
      </c>
    </row>
    <row r="21099" spans="1:3" x14ac:dyDescent="0.3">
      <c r="A21099" s="38" t="s">
        <v>260</v>
      </c>
      <c r="B21099" s="15">
        <v>412500</v>
      </c>
      <c r="C21099" s="15">
        <v>825000</v>
      </c>
    </row>
    <row r="21100" spans="1:3" x14ac:dyDescent="0.3">
      <c r="A21100" s="38" t="s">
        <v>262</v>
      </c>
      <c r="B21100" s="15">
        <v>469000</v>
      </c>
      <c r="C21100" s="15">
        <v>1349000</v>
      </c>
    </row>
    <row r="21101" spans="1:3" x14ac:dyDescent="0.3">
      <c r="A21101" s="38" t="s">
        <v>263</v>
      </c>
      <c r="B21101" s="15">
        <v>446500</v>
      </c>
      <c r="C21101" s="15">
        <v>3643000</v>
      </c>
    </row>
    <row r="21102" spans="1:3" x14ac:dyDescent="0.3">
      <c r="A21102" s="35" t="s">
        <v>274</v>
      </c>
      <c r="B21102" s="15"/>
      <c r="C21102" s="15"/>
    </row>
    <row r="21103" spans="1:3" x14ac:dyDescent="0.3">
      <c r="A21103" s="38" t="s">
        <v>245</v>
      </c>
      <c r="B21103" s="15">
        <v>405000</v>
      </c>
      <c r="C21103" s="15">
        <v>1803500</v>
      </c>
    </row>
    <row r="21104" spans="1:3" x14ac:dyDescent="0.3">
      <c r="A21104" s="38" t="s">
        <v>247</v>
      </c>
      <c r="B21104" s="15">
        <v>412000</v>
      </c>
      <c r="C21104" s="15">
        <v>3394500</v>
      </c>
    </row>
    <row r="21105" spans="1:3" x14ac:dyDescent="0.3">
      <c r="A21105" s="38" t="s">
        <v>249</v>
      </c>
      <c r="B21105" s="15">
        <v>435000</v>
      </c>
      <c r="C21105" s="15">
        <v>4742887</v>
      </c>
    </row>
    <row r="21106" spans="1:3" x14ac:dyDescent="0.3">
      <c r="A21106" s="38" t="s">
        <v>251</v>
      </c>
      <c r="B21106" s="15">
        <v>500000</v>
      </c>
      <c r="C21106" s="15">
        <v>3528791</v>
      </c>
    </row>
    <row r="21107" spans="1:3" x14ac:dyDescent="0.3">
      <c r="A21107" s="38" t="s">
        <v>254</v>
      </c>
      <c r="B21107" s="15">
        <v>530500</v>
      </c>
      <c r="C21107" s="15">
        <v>6333656</v>
      </c>
    </row>
    <row r="21108" spans="1:3" x14ac:dyDescent="0.3">
      <c r="A21108" s="38" t="s">
        <v>257</v>
      </c>
      <c r="B21108" s="15">
        <v>490000</v>
      </c>
      <c r="C21108" s="15">
        <v>7247663</v>
      </c>
    </row>
    <row r="21109" spans="1:3" x14ac:dyDescent="0.3">
      <c r="A21109" s="38" t="s">
        <v>252</v>
      </c>
      <c r="B21109" s="15">
        <v>624971</v>
      </c>
      <c r="C21109" s="15">
        <v>3475666</v>
      </c>
    </row>
    <row r="21110" spans="1:3" x14ac:dyDescent="0.3">
      <c r="A21110" s="38" t="s">
        <v>255</v>
      </c>
      <c r="B21110" s="15">
        <v>620220</v>
      </c>
      <c r="C21110" s="15">
        <v>2494704</v>
      </c>
    </row>
    <row r="21111" spans="1:3" x14ac:dyDescent="0.3">
      <c r="A21111" s="38" t="s">
        <v>258</v>
      </c>
      <c r="B21111" s="15">
        <v>569599</v>
      </c>
      <c r="C21111" s="15">
        <v>2986948</v>
      </c>
    </row>
    <row r="21112" spans="1:3" x14ac:dyDescent="0.3">
      <c r="A21112" s="38" t="s">
        <v>260</v>
      </c>
      <c r="B21112" s="15">
        <v>621509</v>
      </c>
      <c r="C21112" s="15">
        <v>9611047</v>
      </c>
    </row>
    <row r="21113" spans="1:3" x14ac:dyDescent="0.3">
      <c r="A21113" s="38" t="s">
        <v>262</v>
      </c>
      <c r="B21113" s="15">
        <v>654950</v>
      </c>
      <c r="C21113" s="15">
        <v>6032652</v>
      </c>
    </row>
    <row r="21114" spans="1:3" x14ac:dyDescent="0.3">
      <c r="A21114" s="38" t="s">
        <v>263</v>
      </c>
      <c r="B21114" s="15">
        <v>485000</v>
      </c>
      <c r="C21114" s="15">
        <v>7619401</v>
      </c>
    </row>
    <row r="21115" spans="1:3" x14ac:dyDescent="0.3">
      <c r="A21115" s="35" t="s">
        <v>275</v>
      </c>
      <c r="B21115" s="15"/>
      <c r="C21115" s="15"/>
    </row>
    <row r="21116" spans="1:3" x14ac:dyDescent="0.3">
      <c r="A21116" s="38" t="s">
        <v>245</v>
      </c>
      <c r="B21116" s="15">
        <v>587658</v>
      </c>
      <c r="C21116" s="15">
        <v>3485305</v>
      </c>
    </row>
    <row r="21117" spans="1:3" x14ac:dyDescent="0.3">
      <c r="A21117" s="38" t="s">
        <v>247</v>
      </c>
      <c r="B21117" s="15">
        <v>591770</v>
      </c>
      <c r="C21117" s="15">
        <v>5486780</v>
      </c>
    </row>
    <row r="21118" spans="1:3" x14ac:dyDescent="0.3">
      <c r="A21118" s="38" t="s">
        <v>249</v>
      </c>
      <c r="B21118" s="15">
        <v>543236</v>
      </c>
      <c r="C21118" s="15">
        <v>8439351</v>
      </c>
    </row>
    <row r="21119" spans="1:3" x14ac:dyDescent="0.3">
      <c r="A21119" s="38" t="s">
        <v>251</v>
      </c>
      <c r="B21119" s="15">
        <v>638990</v>
      </c>
      <c r="C21119" s="15">
        <v>4087490</v>
      </c>
    </row>
    <row r="21120" spans="1:3" x14ac:dyDescent="0.3">
      <c r="A21120" s="38" t="s">
        <v>254</v>
      </c>
      <c r="B21120" s="15">
        <v>542500</v>
      </c>
      <c r="C21120" s="15">
        <v>6559470</v>
      </c>
    </row>
    <row r="21121" spans="1:3" x14ac:dyDescent="0.3">
      <c r="A21121" s="38" t="s">
        <v>257</v>
      </c>
      <c r="B21121" s="15">
        <v>542495</v>
      </c>
      <c r="C21121" s="15">
        <v>6523881</v>
      </c>
    </row>
    <row r="21122" spans="1:3" x14ac:dyDescent="0.3">
      <c r="A21122" s="38" t="s">
        <v>252</v>
      </c>
      <c r="B21122" s="15">
        <v>490000</v>
      </c>
      <c r="C21122" s="15">
        <v>5618840</v>
      </c>
    </row>
    <row r="21123" spans="1:3" x14ac:dyDescent="0.3">
      <c r="A21123" s="38" t="s">
        <v>255</v>
      </c>
      <c r="B21123" s="15">
        <v>536802</v>
      </c>
      <c r="C21123" s="15">
        <v>4190452</v>
      </c>
    </row>
    <row r="21124" spans="1:3" x14ac:dyDescent="0.3">
      <c r="A21124" s="38" t="s">
        <v>258</v>
      </c>
      <c r="B21124" s="15">
        <v>512500</v>
      </c>
      <c r="C21124" s="15">
        <v>6611310</v>
      </c>
    </row>
    <row r="21125" spans="1:3" x14ac:dyDescent="0.3">
      <c r="A21125" s="38" t="s">
        <v>260</v>
      </c>
      <c r="B21125" s="15">
        <v>519475</v>
      </c>
      <c r="C21125" s="15">
        <v>5304392</v>
      </c>
    </row>
    <row r="21126" spans="1:3" x14ac:dyDescent="0.3">
      <c r="A21126" s="38" t="s">
        <v>262</v>
      </c>
      <c r="B21126" s="15">
        <v>512500</v>
      </c>
      <c r="C21126" s="15">
        <v>4196536</v>
      </c>
    </row>
    <row r="21127" spans="1:3" x14ac:dyDescent="0.3">
      <c r="A21127" s="14">
        <v>445</v>
      </c>
      <c r="B21127" s="15">
        <v>8591102</v>
      </c>
      <c r="C21127" s="15">
        <v>9689437</v>
      </c>
    </row>
    <row r="21128" spans="1:3" x14ac:dyDescent="0.3">
      <c r="A21128" s="35" t="s">
        <v>259</v>
      </c>
      <c r="B21128" s="15"/>
      <c r="C21128" s="15"/>
    </row>
    <row r="21129" spans="1:3" x14ac:dyDescent="0.3">
      <c r="A21129" s="38" t="s">
        <v>245</v>
      </c>
      <c r="B21129" s="15"/>
      <c r="C21129" s="15">
        <v>0</v>
      </c>
    </row>
    <row r="21130" spans="1:3" x14ac:dyDescent="0.3">
      <c r="A21130" s="38" t="s">
        <v>247</v>
      </c>
      <c r="B21130" s="15"/>
      <c r="C21130" s="15">
        <v>0</v>
      </c>
    </row>
    <row r="21131" spans="1:3" x14ac:dyDescent="0.3">
      <c r="A21131" s="38" t="s">
        <v>249</v>
      </c>
      <c r="B21131" s="15"/>
      <c r="C21131" s="15">
        <v>0</v>
      </c>
    </row>
    <row r="21132" spans="1:3" x14ac:dyDescent="0.3">
      <c r="A21132" s="38" t="s">
        <v>251</v>
      </c>
      <c r="B21132" s="15"/>
      <c r="C21132" s="15">
        <v>0</v>
      </c>
    </row>
    <row r="21133" spans="1:3" x14ac:dyDescent="0.3">
      <c r="A21133" s="38" t="s">
        <v>254</v>
      </c>
      <c r="B21133" s="15"/>
      <c r="C21133" s="15">
        <v>0</v>
      </c>
    </row>
    <row r="21134" spans="1:3" x14ac:dyDescent="0.3">
      <c r="A21134" s="38" t="s">
        <v>257</v>
      </c>
      <c r="B21134" s="15"/>
      <c r="C21134" s="15">
        <v>0</v>
      </c>
    </row>
    <row r="21135" spans="1:3" x14ac:dyDescent="0.3">
      <c r="A21135" s="38" t="s">
        <v>252</v>
      </c>
      <c r="B21135" s="15"/>
      <c r="C21135" s="15">
        <v>0</v>
      </c>
    </row>
    <row r="21136" spans="1:3" x14ac:dyDescent="0.3">
      <c r="A21136" s="38" t="s">
        <v>255</v>
      </c>
      <c r="B21136" s="15"/>
      <c r="C21136" s="15">
        <v>0</v>
      </c>
    </row>
    <row r="21137" spans="1:3" x14ac:dyDescent="0.3">
      <c r="A21137" s="38" t="s">
        <v>258</v>
      </c>
      <c r="B21137" s="15"/>
      <c r="C21137" s="15">
        <v>0</v>
      </c>
    </row>
    <row r="21138" spans="1:3" x14ac:dyDescent="0.3">
      <c r="A21138" s="38" t="s">
        <v>260</v>
      </c>
      <c r="B21138" s="15"/>
      <c r="C21138" s="15">
        <v>0</v>
      </c>
    </row>
    <row r="21139" spans="1:3" x14ac:dyDescent="0.3">
      <c r="A21139" s="38" t="s">
        <v>262</v>
      </c>
      <c r="B21139" s="15">
        <v>326700</v>
      </c>
      <c r="C21139" s="15">
        <v>326700</v>
      </c>
    </row>
    <row r="21140" spans="1:3" x14ac:dyDescent="0.3">
      <c r="A21140" s="38" t="s">
        <v>263</v>
      </c>
      <c r="B21140" s="15"/>
      <c r="C21140" s="15">
        <v>0</v>
      </c>
    </row>
    <row r="21141" spans="1:3" x14ac:dyDescent="0.3">
      <c r="A21141" s="35" t="s">
        <v>265</v>
      </c>
      <c r="B21141" s="15"/>
      <c r="C21141" s="15"/>
    </row>
    <row r="21142" spans="1:3" x14ac:dyDescent="0.3">
      <c r="A21142" s="38" t="s">
        <v>245</v>
      </c>
      <c r="B21142" s="15"/>
      <c r="C21142" s="15">
        <v>0</v>
      </c>
    </row>
    <row r="21143" spans="1:3" x14ac:dyDescent="0.3">
      <c r="A21143" s="38" t="s">
        <v>247</v>
      </c>
      <c r="B21143" s="15"/>
      <c r="C21143" s="15">
        <v>0</v>
      </c>
    </row>
    <row r="21144" spans="1:3" x14ac:dyDescent="0.3">
      <c r="A21144" s="38" t="s">
        <v>249</v>
      </c>
      <c r="B21144" s="15"/>
      <c r="C21144" s="15">
        <v>0</v>
      </c>
    </row>
    <row r="21145" spans="1:3" x14ac:dyDescent="0.3">
      <c r="A21145" s="38" t="s">
        <v>251</v>
      </c>
      <c r="B21145" s="15"/>
      <c r="C21145" s="15">
        <v>0</v>
      </c>
    </row>
    <row r="21146" spans="1:3" x14ac:dyDescent="0.3">
      <c r="A21146" s="38" t="s">
        <v>254</v>
      </c>
      <c r="B21146" s="15"/>
      <c r="C21146" s="15">
        <v>0</v>
      </c>
    </row>
    <row r="21147" spans="1:3" x14ac:dyDescent="0.3">
      <c r="A21147" s="38" t="s">
        <v>257</v>
      </c>
      <c r="B21147" s="15"/>
      <c r="C21147" s="15">
        <v>0</v>
      </c>
    </row>
    <row r="21148" spans="1:3" x14ac:dyDescent="0.3">
      <c r="A21148" s="38" t="s">
        <v>252</v>
      </c>
      <c r="B21148" s="15"/>
      <c r="C21148" s="15">
        <v>0</v>
      </c>
    </row>
    <row r="21149" spans="1:3" x14ac:dyDescent="0.3">
      <c r="A21149" s="38" t="s">
        <v>255</v>
      </c>
      <c r="B21149" s="15">
        <v>658667</v>
      </c>
      <c r="C21149" s="15">
        <v>658667</v>
      </c>
    </row>
    <row r="21150" spans="1:3" x14ac:dyDescent="0.3">
      <c r="A21150" s="38" t="s">
        <v>258</v>
      </c>
      <c r="B21150" s="15"/>
      <c r="C21150" s="15">
        <v>0</v>
      </c>
    </row>
    <row r="21151" spans="1:3" x14ac:dyDescent="0.3">
      <c r="A21151" s="38" t="s">
        <v>260</v>
      </c>
      <c r="B21151" s="15"/>
      <c r="C21151" s="15">
        <v>0</v>
      </c>
    </row>
    <row r="21152" spans="1:3" x14ac:dyDescent="0.3">
      <c r="A21152" s="38" t="s">
        <v>262</v>
      </c>
      <c r="B21152" s="15"/>
      <c r="C21152" s="15">
        <v>0</v>
      </c>
    </row>
    <row r="21153" spans="1:3" x14ac:dyDescent="0.3">
      <c r="A21153" s="38" t="s">
        <v>263</v>
      </c>
      <c r="B21153" s="15"/>
      <c r="C21153" s="15">
        <v>0</v>
      </c>
    </row>
    <row r="21154" spans="1:3" x14ac:dyDescent="0.3">
      <c r="A21154" s="35" t="s">
        <v>244</v>
      </c>
      <c r="B21154" s="15"/>
      <c r="C21154" s="15"/>
    </row>
    <row r="21155" spans="1:3" x14ac:dyDescent="0.3">
      <c r="A21155" s="38" t="s">
        <v>245</v>
      </c>
      <c r="B21155" s="15"/>
      <c r="C21155" s="15">
        <v>0</v>
      </c>
    </row>
    <row r="21156" spans="1:3" x14ac:dyDescent="0.3">
      <c r="A21156" s="38" t="s">
        <v>247</v>
      </c>
      <c r="B21156" s="15"/>
      <c r="C21156" s="15">
        <v>0</v>
      </c>
    </row>
    <row r="21157" spans="1:3" x14ac:dyDescent="0.3">
      <c r="A21157" s="38" t="s">
        <v>249</v>
      </c>
      <c r="B21157" s="15"/>
      <c r="C21157" s="15">
        <v>0</v>
      </c>
    </row>
    <row r="21158" spans="1:3" x14ac:dyDescent="0.3">
      <c r="A21158" s="38" t="s">
        <v>251</v>
      </c>
      <c r="B21158" s="15"/>
      <c r="C21158" s="15">
        <v>0</v>
      </c>
    </row>
    <row r="21159" spans="1:3" x14ac:dyDescent="0.3">
      <c r="A21159" s="38" t="s">
        <v>254</v>
      </c>
      <c r="B21159" s="15"/>
      <c r="C21159" s="15">
        <v>0</v>
      </c>
    </row>
    <row r="21160" spans="1:3" x14ac:dyDescent="0.3">
      <c r="A21160" s="38" t="s">
        <v>257</v>
      </c>
      <c r="B21160" s="15"/>
      <c r="C21160" s="15">
        <v>0</v>
      </c>
    </row>
    <row r="21161" spans="1:3" x14ac:dyDescent="0.3">
      <c r="A21161" s="38" t="s">
        <v>252</v>
      </c>
      <c r="B21161" s="15"/>
      <c r="C21161" s="15">
        <v>0</v>
      </c>
    </row>
    <row r="21162" spans="1:3" x14ac:dyDescent="0.3">
      <c r="A21162" s="38" t="s">
        <v>255</v>
      </c>
      <c r="B21162" s="15"/>
      <c r="C21162" s="15">
        <v>0</v>
      </c>
    </row>
    <row r="21163" spans="1:3" x14ac:dyDescent="0.3">
      <c r="A21163" s="38" t="s">
        <v>258</v>
      </c>
      <c r="B21163" s="15"/>
      <c r="C21163" s="15">
        <v>0</v>
      </c>
    </row>
    <row r="21164" spans="1:3" x14ac:dyDescent="0.3">
      <c r="A21164" s="38" t="s">
        <v>260</v>
      </c>
      <c r="B21164" s="15"/>
      <c r="C21164" s="15">
        <v>0</v>
      </c>
    </row>
    <row r="21165" spans="1:3" x14ac:dyDescent="0.3">
      <c r="A21165" s="38" t="s">
        <v>262</v>
      </c>
      <c r="B21165" s="15"/>
      <c r="C21165" s="15">
        <v>0</v>
      </c>
    </row>
    <row r="21166" spans="1:3" x14ac:dyDescent="0.3">
      <c r="A21166" s="38" t="s">
        <v>263</v>
      </c>
      <c r="B21166" s="15"/>
      <c r="C21166" s="15">
        <v>0</v>
      </c>
    </row>
    <row r="21167" spans="1:3" x14ac:dyDescent="0.3">
      <c r="A21167" s="35" t="s">
        <v>256</v>
      </c>
      <c r="B21167" s="15"/>
      <c r="C21167" s="15"/>
    </row>
    <row r="21168" spans="1:3" x14ac:dyDescent="0.3">
      <c r="A21168" s="38" t="s">
        <v>245</v>
      </c>
      <c r="B21168" s="15"/>
      <c r="C21168" s="15">
        <v>0</v>
      </c>
    </row>
    <row r="21169" spans="1:3" x14ac:dyDescent="0.3">
      <c r="A21169" s="38" t="s">
        <v>247</v>
      </c>
      <c r="B21169" s="15"/>
      <c r="C21169" s="15">
        <v>0</v>
      </c>
    </row>
    <row r="21170" spans="1:3" x14ac:dyDescent="0.3">
      <c r="A21170" s="38" t="s">
        <v>249</v>
      </c>
      <c r="B21170" s="15">
        <v>550000</v>
      </c>
      <c r="C21170" s="15">
        <v>550000</v>
      </c>
    </row>
    <row r="21171" spans="1:3" x14ac:dyDescent="0.3">
      <c r="A21171" s="38" t="s">
        <v>251</v>
      </c>
      <c r="B21171" s="15"/>
      <c r="C21171" s="15">
        <v>0</v>
      </c>
    </row>
    <row r="21172" spans="1:3" x14ac:dyDescent="0.3">
      <c r="A21172" s="38" t="s">
        <v>254</v>
      </c>
      <c r="B21172" s="15"/>
      <c r="C21172" s="15">
        <v>0</v>
      </c>
    </row>
    <row r="21173" spans="1:3" x14ac:dyDescent="0.3">
      <c r="A21173" s="38" t="s">
        <v>257</v>
      </c>
      <c r="B21173" s="15"/>
      <c r="C21173" s="15">
        <v>0</v>
      </c>
    </row>
    <row r="21174" spans="1:3" x14ac:dyDescent="0.3">
      <c r="A21174" s="38" t="s">
        <v>252</v>
      </c>
      <c r="B21174" s="15"/>
      <c r="C21174" s="15">
        <v>0</v>
      </c>
    </row>
    <row r="21175" spans="1:3" x14ac:dyDescent="0.3">
      <c r="A21175" s="38" t="s">
        <v>255</v>
      </c>
      <c r="B21175" s="15"/>
      <c r="C21175" s="15">
        <v>0</v>
      </c>
    </row>
    <row r="21176" spans="1:3" x14ac:dyDescent="0.3">
      <c r="A21176" s="38" t="s">
        <v>258</v>
      </c>
      <c r="B21176" s="15"/>
      <c r="C21176" s="15">
        <v>0</v>
      </c>
    </row>
    <row r="21177" spans="1:3" x14ac:dyDescent="0.3">
      <c r="A21177" s="38" t="s">
        <v>260</v>
      </c>
      <c r="B21177" s="15"/>
      <c r="C21177" s="15">
        <v>0</v>
      </c>
    </row>
    <row r="21178" spans="1:3" x14ac:dyDescent="0.3">
      <c r="A21178" s="38" t="s">
        <v>262</v>
      </c>
      <c r="B21178" s="15"/>
      <c r="C21178" s="15">
        <v>0</v>
      </c>
    </row>
    <row r="21179" spans="1:3" x14ac:dyDescent="0.3">
      <c r="A21179" s="38" t="s">
        <v>263</v>
      </c>
      <c r="B21179" s="15"/>
      <c r="C21179" s="15">
        <v>0</v>
      </c>
    </row>
    <row r="21180" spans="1:3" x14ac:dyDescent="0.3">
      <c r="A21180" s="35" t="s">
        <v>261</v>
      </c>
      <c r="B21180" s="15"/>
      <c r="C21180" s="15"/>
    </row>
    <row r="21181" spans="1:3" x14ac:dyDescent="0.3">
      <c r="A21181" s="38" t="s">
        <v>245</v>
      </c>
      <c r="B21181" s="15"/>
      <c r="C21181" s="15">
        <v>0</v>
      </c>
    </row>
    <row r="21182" spans="1:3" x14ac:dyDescent="0.3">
      <c r="A21182" s="38" t="s">
        <v>247</v>
      </c>
      <c r="B21182" s="15"/>
      <c r="C21182" s="15">
        <v>0</v>
      </c>
    </row>
    <row r="21183" spans="1:3" x14ac:dyDescent="0.3">
      <c r="A21183" s="38" t="s">
        <v>249</v>
      </c>
      <c r="B21183" s="15">
        <v>349900</v>
      </c>
      <c r="C21183" s="15">
        <v>349900</v>
      </c>
    </row>
    <row r="21184" spans="1:3" x14ac:dyDescent="0.3">
      <c r="A21184" s="38" t="s">
        <v>251</v>
      </c>
      <c r="B21184" s="15"/>
      <c r="C21184" s="15">
        <v>0</v>
      </c>
    </row>
    <row r="21185" spans="1:3" x14ac:dyDescent="0.3">
      <c r="A21185" s="38" t="s">
        <v>254</v>
      </c>
      <c r="B21185" s="15"/>
      <c r="C21185" s="15">
        <v>0</v>
      </c>
    </row>
    <row r="21186" spans="1:3" x14ac:dyDescent="0.3">
      <c r="A21186" s="38" t="s">
        <v>257</v>
      </c>
      <c r="B21186" s="15"/>
      <c r="C21186" s="15">
        <v>0</v>
      </c>
    </row>
    <row r="21187" spans="1:3" x14ac:dyDescent="0.3">
      <c r="A21187" s="38" t="s">
        <v>252</v>
      </c>
      <c r="B21187" s="15"/>
      <c r="C21187" s="15">
        <v>0</v>
      </c>
    </row>
    <row r="21188" spans="1:3" x14ac:dyDescent="0.3">
      <c r="A21188" s="38" t="s">
        <v>255</v>
      </c>
      <c r="B21188" s="15"/>
      <c r="C21188" s="15">
        <v>0</v>
      </c>
    </row>
    <row r="21189" spans="1:3" x14ac:dyDescent="0.3">
      <c r="A21189" s="38" t="s">
        <v>258</v>
      </c>
      <c r="B21189" s="15">
        <v>405000</v>
      </c>
      <c r="C21189" s="15">
        <v>405000</v>
      </c>
    </row>
    <row r="21190" spans="1:3" x14ac:dyDescent="0.3">
      <c r="A21190" s="38" t="s">
        <v>260</v>
      </c>
      <c r="B21190" s="15"/>
      <c r="C21190" s="15">
        <v>0</v>
      </c>
    </row>
    <row r="21191" spans="1:3" x14ac:dyDescent="0.3">
      <c r="A21191" s="38" t="s">
        <v>262</v>
      </c>
      <c r="B21191" s="15"/>
      <c r="C21191" s="15">
        <v>0</v>
      </c>
    </row>
    <row r="21192" spans="1:3" x14ac:dyDescent="0.3">
      <c r="A21192" s="38" t="s">
        <v>263</v>
      </c>
      <c r="B21192" s="15"/>
      <c r="C21192" s="15">
        <v>0</v>
      </c>
    </row>
    <row r="21193" spans="1:3" x14ac:dyDescent="0.3">
      <c r="A21193" s="35" t="s">
        <v>264</v>
      </c>
      <c r="B21193" s="15"/>
      <c r="C21193" s="15"/>
    </row>
    <row r="21194" spans="1:3" x14ac:dyDescent="0.3">
      <c r="A21194" s="38" t="s">
        <v>245</v>
      </c>
      <c r="B21194" s="15"/>
      <c r="C21194" s="15">
        <v>0</v>
      </c>
    </row>
    <row r="21195" spans="1:3" x14ac:dyDescent="0.3">
      <c r="A21195" s="38" t="s">
        <v>247</v>
      </c>
      <c r="B21195" s="15">
        <v>295000</v>
      </c>
      <c r="C21195" s="15">
        <v>295000</v>
      </c>
    </row>
    <row r="21196" spans="1:3" x14ac:dyDescent="0.3">
      <c r="A21196" s="38" t="s">
        <v>249</v>
      </c>
      <c r="B21196" s="15"/>
      <c r="C21196" s="15">
        <v>0</v>
      </c>
    </row>
    <row r="21197" spans="1:3" x14ac:dyDescent="0.3">
      <c r="A21197" s="38" t="s">
        <v>251</v>
      </c>
      <c r="B21197" s="15"/>
      <c r="C21197" s="15">
        <v>0</v>
      </c>
    </row>
    <row r="21198" spans="1:3" x14ac:dyDescent="0.3">
      <c r="A21198" s="38" t="s">
        <v>254</v>
      </c>
      <c r="B21198" s="15"/>
      <c r="C21198" s="15">
        <v>0</v>
      </c>
    </row>
    <row r="21199" spans="1:3" x14ac:dyDescent="0.3">
      <c r="A21199" s="38" t="s">
        <v>257</v>
      </c>
      <c r="B21199" s="15"/>
      <c r="C21199" s="15">
        <v>0</v>
      </c>
    </row>
    <row r="21200" spans="1:3" x14ac:dyDescent="0.3">
      <c r="A21200" s="38" t="s">
        <v>252</v>
      </c>
      <c r="B21200" s="15"/>
      <c r="C21200" s="15">
        <v>0</v>
      </c>
    </row>
    <row r="21201" spans="1:3" x14ac:dyDescent="0.3">
      <c r="A21201" s="38" t="s">
        <v>255</v>
      </c>
      <c r="B21201" s="15"/>
      <c r="C21201" s="15">
        <v>0</v>
      </c>
    </row>
    <row r="21202" spans="1:3" x14ac:dyDescent="0.3">
      <c r="A21202" s="38" t="s">
        <v>258</v>
      </c>
      <c r="B21202" s="15"/>
      <c r="C21202" s="15">
        <v>0</v>
      </c>
    </row>
    <row r="21203" spans="1:3" x14ac:dyDescent="0.3">
      <c r="A21203" s="38" t="s">
        <v>260</v>
      </c>
      <c r="B21203" s="15"/>
      <c r="C21203" s="15">
        <v>0</v>
      </c>
    </row>
    <row r="21204" spans="1:3" x14ac:dyDescent="0.3">
      <c r="A21204" s="38" t="s">
        <v>262</v>
      </c>
      <c r="B21204" s="15"/>
      <c r="C21204" s="15">
        <v>0</v>
      </c>
    </row>
    <row r="21205" spans="1:3" x14ac:dyDescent="0.3">
      <c r="A21205" s="38" t="s">
        <v>263</v>
      </c>
      <c r="B21205" s="15"/>
      <c r="C21205" s="15">
        <v>0</v>
      </c>
    </row>
    <row r="21206" spans="1:3" x14ac:dyDescent="0.3">
      <c r="A21206" s="35" t="s">
        <v>266</v>
      </c>
      <c r="B21206" s="15"/>
      <c r="C21206" s="15"/>
    </row>
    <row r="21207" spans="1:3" x14ac:dyDescent="0.3">
      <c r="A21207" s="38" t="s">
        <v>245</v>
      </c>
      <c r="B21207" s="15"/>
      <c r="C21207" s="15">
        <v>0</v>
      </c>
    </row>
    <row r="21208" spans="1:3" x14ac:dyDescent="0.3">
      <c r="A21208" s="38" t="s">
        <v>247</v>
      </c>
      <c r="B21208" s="15"/>
      <c r="C21208" s="15">
        <v>0</v>
      </c>
    </row>
    <row r="21209" spans="1:3" x14ac:dyDescent="0.3">
      <c r="A21209" s="38" t="s">
        <v>249</v>
      </c>
      <c r="B21209" s="15"/>
      <c r="C21209" s="15">
        <v>0</v>
      </c>
    </row>
    <row r="21210" spans="1:3" x14ac:dyDescent="0.3">
      <c r="A21210" s="38" t="s">
        <v>251</v>
      </c>
      <c r="B21210" s="15"/>
      <c r="C21210" s="15">
        <v>0</v>
      </c>
    </row>
    <row r="21211" spans="1:3" x14ac:dyDescent="0.3">
      <c r="A21211" s="38" t="s">
        <v>254</v>
      </c>
      <c r="B21211" s="15">
        <v>369000</v>
      </c>
      <c r="C21211" s="15">
        <v>369000</v>
      </c>
    </row>
    <row r="21212" spans="1:3" x14ac:dyDescent="0.3">
      <c r="A21212" s="38" t="s">
        <v>257</v>
      </c>
      <c r="B21212" s="15"/>
      <c r="C21212" s="15">
        <v>0</v>
      </c>
    </row>
    <row r="21213" spans="1:3" x14ac:dyDescent="0.3">
      <c r="A21213" s="38" t="s">
        <v>252</v>
      </c>
      <c r="B21213" s="15"/>
      <c r="C21213" s="15">
        <v>0</v>
      </c>
    </row>
    <row r="21214" spans="1:3" x14ac:dyDescent="0.3">
      <c r="A21214" s="38" t="s">
        <v>255</v>
      </c>
      <c r="B21214" s="15"/>
      <c r="C21214" s="15">
        <v>0</v>
      </c>
    </row>
    <row r="21215" spans="1:3" x14ac:dyDescent="0.3">
      <c r="A21215" s="38" t="s">
        <v>258</v>
      </c>
      <c r="B21215" s="15">
        <v>388000</v>
      </c>
      <c r="C21215" s="15">
        <v>388000</v>
      </c>
    </row>
    <row r="21216" spans="1:3" x14ac:dyDescent="0.3">
      <c r="A21216" s="38" t="s">
        <v>260</v>
      </c>
      <c r="B21216" s="15"/>
      <c r="C21216" s="15">
        <v>0</v>
      </c>
    </row>
    <row r="21217" spans="1:3" x14ac:dyDescent="0.3">
      <c r="A21217" s="38" t="s">
        <v>262</v>
      </c>
      <c r="B21217" s="15">
        <v>161000</v>
      </c>
      <c r="C21217" s="15">
        <v>161000</v>
      </c>
    </row>
    <row r="21218" spans="1:3" x14ac:dyDescent="0.3">
      <c r="A21218" s="38" t="s">
        <v>263</v>
      </c>
      <c r="B21218" s="15"/>
      <c r="C21218" s="15">
        <v>0</v>
      </c>
    </row>
    <row r="21219" spans="1:3" x14ac:dyDescent="0.3">
      <c r="A21219" s="35" t="s">
        <v>267</v>
      </c>
      <c r="B21219" s="15"/>
      <c r="C21219" s="15"/>
    </row>
    <row r="21220" spans="1:3" x14ac:dyDescent="0.3">
      <c r="A21220" s="38" t="s">
        <v>245</v>
      </c>
      <c r="B21220" s="15"/>
      <c r="C21220" s="15">
        <v>0</v>
      </c>
    </row>
    <row r="21221" spans="1:3" x14ac:dyDescent="0.3">
      <c r="A21221" s="38" t="s">
        <v>247</v>
      </c>
      <c r="B21221" s="15"/>
      <c r="C21221" s="15">
        <v>0</v>
      </c>
    </row>
    <row r="21222" spans="1:3" x14ac:dyDescent="0.3">
      <c r="A21222" s="38" t="s">
        <v>249</v>
      </c>
      <c r="B21222" s="15"/>
      <c r="C21222" s="15">
        <v>0</v>
      </c>
    </row>
    <row r="21223" spans="1:3" x14ac:dyDescent="0.3">
      <c r="A21223" s="38" t="s">
        <v>251</v>
      </c>
      <c r="B21223" s="15"/>
      <c r="C21223" s="15">
        <v>0</v>
      </c>
    </row>
    <row r="21224" spans="1:3" x14ac:dyDescent="0.3">
      <c r="A21224" s="38" t="s">
        <v>254</v>
      </c>
      <c r="B21224" s="15"/>
      <c r="C21224" s="15">
        <v>0</v>
      </c>
    </row>
    <row r="21225" spans="1:3" x14ac:dyDescent="0.3">
      <c r="A21225" s="38" t="s">
        <v>257</v>
      </c>
      <c r="B21225" s="15"/>
      <c r="C21225" s="15">
        <v>0</v>
      </c>
    </row>
    <row r="21226" spans="1:3" x14ac:dyDescent="0.3">
      <c r="A21226" s="38" t="s">
        <v>252</v>
      </c>
      <c r="B21226" s="15"/>
      <c r="C21226" s="15">
        <v>0</v>
      </c>
    </row>
    <row r="21227" spans="1:3" x14ac:dyDescent="0.3">
      <c r="A21227" s="38" t="s">
        <v>255</v>
      </c>
      <c r="B21227" s="15"/>
      <c r="C21227" s="15">
        <v>0</v>
      </c>
    </row>
    <row r="21228" spans="1:3" x14ac:dyDescent="0.3">
      <c r="A21228" s="38" t="s">
        <v>258</v>
      </c>
      <c r="B21228" s="15"/>
      <c r="C21228" s="15">
        <v>0</v>
      </c>
    </row>
    <row r="21229" spans="1:3" x14ac:dyDescent="0.3">
      <c r="A21229" s="38" t="s">
        <v>260</v>
      </c>
      <c r="B21229" s="15"/>
      <c r="C21229" s="15">
        <v>0</v>
      </c>
    </row>
    <row r="21230" spans="1:3" x14ac:dyDescent="0.3">
      <c r="A21230" s="38" t="s">
        <v>262</v>
      </c>
      <c r="B21230" s="15"/>
      <c r="C21230" s="15">
        <v>0</v>
      </c>
    </row>
    <row r="21231" spans="1:3" x14ac:dyDescent="0.3">
      <c r="A21231" s="38" t="s">
        <v>263</v>
      </c>
      <c r="B21231" s="15">
        <v>440000</v>
      </c>
      <c r="C21231" s="15">
        <v>440000</v>
      </c>
    </row>
    <row r="21232" spans="1:3" x14ac:dyDescent="0.3">
      <c r="A21232" s="35" t="s">
        <v>268</v>
      </c>
      <c r="B21232" s="15"/>
      <c r="C21232" s="15"/>
    </row>
    <row r="21233" spans="1:3" x14ac:dyDescent="0.3">
      <c r="A21233" s="38" t="s">
        <v>245</v>
      </c>
      <c r="B21233" s="15"/>
      <c r="C21233" s="15">
        <v>0</v>
      </c>
    </row>
    <row r="21234" spans="1:3" x14ac:dyDescent="0.3">
      <c r="A21234" s="38" t="s">
        <v>247</v>
      </c>
      <c r="B21234" s="15"/>
      <c r="C21234" s="15">
        <v>0</v>
      </c>
    </row>
    <row r="21235" spans="1:3" x14ac:dyDescent="0.3">
      <c r="A21235" s="38" t="s">
        <v>249</v>
      </c>
      <c r="B21235" s="15"/>
      <c r="C21235" s="15">
        <v>0</v>
      </c>
    </row>
    <row r="21236" spans="1:3" x14ac:dyDescent="0.3">
      <c r="A21236" s="38" t="s">
        <v>251</v>
      </c>
      <c r="B21236" s="15"/>
      <c r="C21236" s="15">
        <v>0</v>
      </c>
    </row>
    <row r="21237" spans="1:3" x14ac:dyDescent="0.3">
      <c r="A21237" s="38" t="s">
        <v>254</v>
      </c>
      <c r="B21237" s="15"/>
      <c r="C21237" s="15">
        <v>0</v>
      </c>
    </row>
    <row r="21238" spans="1:3" x14ac:dyDescent="0.3">
      <c r="A21238" s="38" t="s">
        <v>257</v>
      </c>
      <c r="B21238" s="15"/>
      <c r="C21238" s="15">
        <v>0</v>
      </c>
    </row>
    <row r="21239" spans="1:3" x14ac:dyDescent="0.3">
      <c r="A21239" s="38" t="s">
        <v>252</v>
      </c>
      <c r="B21239" s="15"/>
      <c r="C21239" s="15">
        <v>0</v>
      </c>
    </row>
    <row r="21240" spans="1:3" x14ac:dyDescent="0.3">
      <c r="A21240" s="38" t="s">
        <v>255</v>
      </c>
      <c r="B21240" s="15"/>
      <c r="C21240" s="15">
        <v>0</v>
      </c>
    </row>
    <row r="21241" spans="1:3" x14ac:dyDescent="0.3">
      <c r="A21241" s="38" t="s">
        <v>258</v>
      </c>
      <c r="B21241" s="15"/>
      <c r="C21241" s="15">
        <v>0</v>
      </c>
    </row>
    <row r="21242" spans="1:3" x14ac:dyDescent="0.3">
      <c r="A21242" s="38" t="s">
        <v>260</v>
      </c>
      <c r="B21242" s="15"/>
      <c r="C21242" s="15">
        <v>0</v>
      </c>
    </row>
    <row r="21243" spans="1:3" x14ac:dyDescent="0.3">
      <c r="A21243" s="38" t="s">
        <v>262</v>
      </c>
      <c r="B21243" s="15"/>
      <c r="C21243" s="15">
        <v>0</v>
      </c>
    </row>
    <row r="21244" spans="1:3" x14ac:dyDescent="0.3">
      <c r="A21244" s="38" t="s">
        <v>263</v>
      </c>
      <c r="B21244" s="15"/>
      <c r="C21244" s="15">
        <v>0</v>
      </c>
    </row>
    <row r="21245" spans="1:3" x14ac:dyDescent="0.3">
      <c r="A21245" s="35" t="s">
        <v>269</v>
      </c>
      <c r="B21245" s="15"/>
      <c r="C21245" s="15"/>
    </row>
    <row r="21246" spans="1:3" x14ac:dyDescent="0.3">
      <c r="A21246" s="38" t="s">
        <v>245</v>
      </c>
      <c r="B21246" s="15"/>
      <c r="C21246" s="15">
        <v>0</v>
      </c>
    </row>
    <row r="21247" spans="1:3" x14ac:dyDescent="0.3">
      <c r="A21247" s="38" t="s">
        <v>247</v>
      </c>
      <c r="B21247" s="15"/>
      <c r="C21247" s="15">
        <v>0</v>
      </c>
    </row>
    <row r="21248" spans="1:3" x14ac:dyDescent="0.3">
      <c r="A21248" s="38" t="s">
        <v>249</v>
      </c>
      <c r="B21248" s="15"/>
      <c r="C21248" s="15">
        <v>0</v>
      </c>
    </row>
    <row r="21249" spans="1:3" x14ac:dyDescent="0.3">
      <c r="A21249" s="38" t="s">
        <v>251</v>
      </c>
      <c r="B21249" s="15"/>
      <c r="C21249" s="15">
        <v>0</v>
      </c>
    </row>
    <row r="21250" spans="1:3" x14ac:dyDescent="0.3">
      <c r="A21250" s="38" t="s">
        <v>254</v>
      </c>
      <c r="B21250" s="15">
        <v>305000</v>
      </c>
      <c r="C21250" s="15">
        <v>305000</v>
      </c>
    </row>
    <row r="21251" spans="1:3" x14ac:dyDescent="0.3">
      <c r="A21251" s="38" t="s">
        <v>257</v>
      </c>
      <c r="B21251" s="15"/>
      <c r="C21251" s="15">
        <v>0</v>
      </c>
    </row>
    <row r="21252" spans="1:3" x14ac:dyDescent="0.3">
      <c r="A21252" s="38" t="s">
        <v>252</v>
      </c>
      <c r="B21252" s="15"/>
      <c r="C21252" s="15">
        <v>0</v>
      </c>
    </row>
    <row r="21253" spans="1:3" x14ac:dyDescent="0.3">
      <c r="A21253" s="38" t="s">
        <v>255</v>
      </c>
      <c r="B21253" s="15"/>
      <c r="C21253" s="15">
        <v>0</v>
      </c>
    </row>
    <row r="21254" spans="1:3" x14ac:dyDescent="0.3">
      <c r="A21254" s="38" t="s">
        <v>258</v>
      </c>
      <c r="B21254" s="15"/>
      <c r="C21254" s="15">
        <v>0</v>
      </c>
    </row>
    <row r="21255" spans="1:3" x14ac:dyDescent="0.3">
      <c r="A21255" s="38" t="s">
        <v>260</v>
      </c>
      <c r="B21255" s="15"/>
      <c r="C21255" s="15">
        <v>0</v>
      </c>
    </row>
    <row r="21256" spans="1:3" x14ac:dyDescent="0.3">
      <c r="A21256" s="38" t="s">
        <v>262</v>
      </c>
      <c r="B21256" s="15"/>
      <c r="C21256" s="15">
        <v>0</v>
      </c>
    </row>
    <row r="21257" spans="1:3" x14ac:dyDescent="0.3">
      <c r="A21257" s="38" t="s">
        <v>263</v>
      </c>
      <c r="B21257" s="15"/>
      <c r="C21257" s="15">
        <v>0</v>
      </c>
    </row>
    <row r="21258" spans="1:3" x14ac:dyDescent="0.3">
      <c r="A21258" s="35" t="s">
        <v>270</v>
      </c>
      <c r="B21258" s="15"/>
      <c r="C21258" s="15"/>
    </row>
    <row r="21259" spans="1:3" x14ac:dyDescent="0.3">
      <c r="A21259" s="38" t="s">
        <v>245</v>
      </c>
      <c r="B21259" s="15"/>
      <c r="C21259" s="15">
        <v>0</v>
      </c>
    </row>
    <row r="21260" spans="1:3" x14ac:dyDescent="0.3">
      <c r="A21260" s="38" t="s">
        <v>247</v>
      </c>
      <c r="B21260" s="15"/>
      <c r="C21260" s="15">
        <v>0</v>
      </c>
    </row>
    <row r="21261" spans="1:3" x14ac:dyDescent="0.3">
      <c r="A21261" s="38" t="s">
        <v>249</v>
      </c>
      <c r="B21261" s="15"/>
      <c r="C21261" s="15">
        <v>0</v>
      </c>
    </row>
    <row r="21262" spans="1:3" x14ac:dyDescent="0.3">
      <c r="A21262" s="38" t="s">
        <v>251</v>
      </c>
      <c r="B21262" s="15"/>
      <c r="C21262" s="15">
        <v>0</v>
      </c>
    </row>
    <row r="21263" spans="1:3" x14ac:dyDescent="0.3">
      <c r="A21263" s="38" t="s">
        <v>254</v>
      </c>
      <c r="B21263" s="15">
        <v>357500</v>
      </c>
      <c r="C21263" s="15">
        <v>357500</v>
      </c>
    </row>
    <row r="21264" spans="1:3" x14ac:dyDescent="0.3">
      <c r="A21264" s="38" t="s">
        <v>257</v>
      </c>
      <c r="B21264" s="15"/>
      <c r="C21264" s="15">
        <v>0</v>
      </c>
    </row>
    <row r="21265" spans="1:3" x14ac:dyDescent="0.3">
      <c r="A21265" s="38" t="s">
        <v>252</v>
      </c>
      <c r="B21265" s="15"/>
      <c r="C21265" s="15">
        <v>0</v>
      </c>
    </row>
    <row r="21266" spans="1:3" x14ac:dyDescent="0.3">
      <c r="A21266" s="38" t="s">
        <v>255</v>
      </c>
      <c r="B21266" s="15"/>
      <c r="C21266" s="15">
        <v>0</v>
      </c>
    </row>
    <row r="21267" spans="1:3" x14ac:dyDescent="0.3">
      <c r="A21267" s="38" t="s">
        <v>258</v>
      </c>
      <c r="B21267" s="15"/>
      <c r="C21267" s="15">
        <v>0</v>
      </c>
    </row>
    <row r="21268" spans="1:3" x14ac:dyDescent="0.3">
      <c r="A21268" s="38" t="s">
        <v>260</v>
      </c>
      <c r="B21268" s="15"/>
      <c r="C21268" s="15">
        <v>0</v>
      </c>
    </row>
    <row r="21269" spans="1:3" x14ac:dyDescent="0.3">
      <c r="A21269" s="38" t="s">
        <v>262</v>
      </c>
      <c r="B21269" s="15">
        <v>258375</v>
      </c>
      <c r="C21269" s="15">
        <v>516750</v>
      </c>
    </row>
    <row r="21270" spans="1:3" x14ac:dyDescent="0.3">
      <c r="A21270" s="38" t="s">
        <v>263</v>
      </c>
      <c r="B21270" s="15"/>
      <c r="C21270" s="15">
        <v>0</v>
      </c>
    </row>
    <row r="21271" spans="1:3" x14ac:dyDescent="0.3">
      <c r="A21271" s="35" t="s">
        <v>271</v>
      </c>
      <c r="B21271" s="15"/>
      <c r="C21271" s="15"/>
    </row>
    <row r="21272" spans="1:3" x14ac:dyDescent="0.3">
      <c r="A21272" s="38" t="s">
        <v>245</v>
      </c>
      <c r="B21272" s="15"/>
      <c r="C21272" s="15">
        <v>0</v>
      </c>
    </row>
    <row r="21273" spans="1:3" x14ac:dyDescent="0.3">
      <c r="A21273" s="38" t="s">
        <v>247</v>
      </c>
      <c r="B21273" s="15"/>
      <c r="C21273" s="15">
        <v>0</v>
      </c>
    </row>
    <row r="21274" spans="1:3" x14ac:dyDescent="0.3">
      <c r="A21274" s="38" t="s">
        <v>249</v>
      </c>
      <c r="B21274" s="15"/>
      <c r="C21274" s="15">
        <v>0</v>
      </c>
    </row>
    <row r="21275" spans="1:3" x14ac:dyDescent="0.3">
      <c r="A21275" s="38" t="s">
        <v>251</v>
      </c>
      <c r="B21275" s="15"/>
      <c r="C21275" s="15">
        <v>0</v>
      </c>
    </row>
    <row r="21276" spans="1:3" x14ac:dyDescent="0.3">
      <c r="A21276" s="38" t="s">
        <v>254</v>
      </c>
      <c r="B21276" s="15"/>
      <c r="C21276" s="15">
        <v>0</v>
      </c>
    </row>
    <row r="21277" spans="1:3" x14ac:dyDescent="0.3">
      <c r="A21277" s="38" t="s">
        <v>257</v>
      </c>
      <c r="B21277" s="15">
        <v>450000</v>
      </c>
      <c r="C21277" s="15">
        <v>450000</v>
      </c>
    </row>
    <row r="21278" spans="1:3" x14ac:dyDescent="0.3">
      <c r="A21278" s="38" t="s">
        <v>252</v>
      </c>
      <c r="B21278" s="15">
        <v>404960</v>
      </c>
      <c r="C21278" s="15">
        <v>809920</v>
      </c>
    </row>
    <row r="21279" spans="1:3" x14ac:dyDescent="0.3">
      <c r="A21279" s="38" t="s">
        <v>255</v>
      </c>
      <c r="B21279" s="15"/>
      <c r="C21279" s="15">
        <v>0</v>
      </c>
    </row>
    <row r="21280" spans="1:3" x14ac:dyDescent="0.3">
      <c r="A21280" s="38" t="s">
        <v>258</v>
      </c>
      <c r="B21280" s="15"/>
      <c r="C21280" s="15">
        <v>0</v>
      </c>
    </row>
    <row r="21281" spans="1:3" x14ac:dyDescent="0.3">
      <c r="A21281" s="38" t="s">
        <v>260</v>
      </c>
      <c r="B21281" s="15"/>
      <c r="C21281" s="15">
        <v>0</v>
      </c>
    </row>
    <row r="21282" spans="1:3" x14ac:dyDescent="0.3">
      <c r="A21282" s="38" t="s">
        <v>262</v>
      </c>
      <c r="B21282" s="15"/>
      <c r="C21282" s="15">
        <v>0</v>
      </c>
    </row>
    <row r="21283" spans="1:3" x14ac:dyDescent="0.3">
      <c r="A21283" s="38" t="s">
        <v>263</v>
      </c>
      <c r="B21283" s="15"/>
      <c r="C21283" s="15">
        <v>0</v>
      </c>
    </row>
    <row r="21284" spans="1:3" x14ac:dyDescent="0.3">
      <c r="A21284" s="35" t="s">
        <v>272</v>
      </c>
      <c r="B21284" s="15"/>
      <c r="C21284" s="15"/>
    </row>
    <row r="21285" spans="1:3" x14ac:dyDescent="0.3">
      <c r="A21285" s="38" t="s">
        <v>245</v>
      </c>
      <c r="B21285" s="15"/>
      <c r="C21285" s="15">
        <v>0</v>
      </c>
    </row>
    <row r="21286" spans="1:3" x14ac:dyDescent="0.3">
      <c r="A21286" s="38" t="s">
        <v>247</v>
      </c>
      <c r="B21286" s="15"/>
      <c r="C21286" s="15">
        <v>0</v>
      </c>
    </row>
    <row r="21287" spans="1:3" x14ac:dyDescent="0.3">
      <c r="A21287" s="38" t="s">
        <v>249</v>
      </c>
      <c r="B21287" s="15"/>
      <c r="C21287" s="15">
        <v>0</v>
      </c>
    </row>
    <row r="21288" spans="1:3" x14ac:dyDescent="0.3">
      <c r="A21288" s="38" t="s">
        <v>251</v>
      </c>
      <c r="B21288" s="15">
        <v>640000</v>
      </c>
      <c r="C21288" s="15">
        <v>640000</v>
      </c>
    </row>
    <row r="21289" spans="1:3" x14ac:dyDescent="0.3">
      <c r="A21289" s="38" t="s">
        <v>254</v>
      </c>
      <c r="B21289" s="15">
        <v>435000</v>
      </c>
      <c r="C21289" s="15">
        <v>870000</v>
      </c>
    </row>
    <row r="21290" spans="1:3" x14ac:dyDescent="0.3">
      <c r="A21290" s="38" t="s">
        <v>257</v>
      </c>
      <c r="B21290" s="15"/>
      <c r="C21290" s="15">
        <v>0</v>
      </c>
    </row>
    <row r="21291" spans="1:3" x14ac:dyDescent="0.3">
      <c r="A21291" s="38" t="s">
        <v>252</v>
      </c>
      <c r="B21291" s="15">
        <v>450000</v>
      </c>
      <c r="C21291" s="15">
        <v>450000</v>
      </c>
    </row>
    <row r="21292" spans="1:3" x14ac:dyDescent="0.3">
      <c r="A21292" s="38" t="s">
        <v>255</v>
      </c>
      <c r="B21292" s="15">
        <v>192000</v>
      </c>
      <c r="C21292" s="15">
        <v>192000</v>
      </c>
    </row>
    <row r="21293" spans="1:3" x14ac:dyDescent="0.3">
      <c r="A21293" s="38" t="s">
        <v>258</v>
      </c>
      <c r="B21293" s="15"/>
      <c r="C21293" s="15">
        <v>0</v>
      </c>
    </row>
    <row r="21294" spans="1:3" x14ac:dyDescent="0.3">
      <c r="A21294" s="38" t="s">
        <v>260</v>
      </c>
      <c r="B21294" s="15"/>
      <c r="C21294" s="15">
        <v>0</v>
      </c>
    </row>
    <row r="21295" spans="1:3" x14ac:dyDescent="0.3">
      <c r="A21295" s="38" t="s">
        <v>262</v>
      </c>
      <c r="B21295" s="15"/>
      <c r="C21295" s="15">
        <v>0</v>
      </c>
    </row>
    <row r="21296" spans="1:3" x14ac:dyDescent="0.3">
      <c r="A21296" s="38" t="s">
        <v>263</v>
      </c>
      <c r="B21296" s="15"/>
      <c r="C21296" s="15">
        <v>0</v>
      </c>
    </row>
    <row r="21297" spans="1:3" x14ac:dyDescent="0.3">
      <c r="A21297" s="35" t="s">
        <v>273</v>
      </c>
      <c r="B21297" s="15"/>
      <c r="C21297" s="15"/>
    </row>
    <row r="21298" spans="1:3" x14ac:dyDescent="0.3">
      <c r="A21298" s="38" t="s">
        <v>245</v>
      </c>
      <c r="B21298" s="15"/>
      <c r="C21298" s="15">
        <v>0</v>
      </c>
    </row>
    <row r="21299" spans="1:3" x14ac:dyDescent="0.3">
      <c r="A21299" s="38" t="s">
        <v>247</v>
      </c>
      <c r="B21299" s="15"/>
      <c r="C21299" s="15">
        <v>0</v>
      </c>
    </row>
    <row r="21300" spans="1:3" x14ac:dyDescent="0.3">
      <c r="A21300" s="38" t="s">
        <v>249</v>
      </c>
      <c r="B21300" s="15"/>
      <c r="C21300" s="15">
        <v>0</v>
      </c>
    </row>
    <row r="21301" spans="1:3" x14ac:dyDescent="0.3">
      <c r="A21301" s="38" t="s">
        <v>251</v>
      </c>
      <c r="B21301" s="15"/>
      <c r="C21301" s="15">
        <v>0</v>
      </c>
    </row>
    <row r="21302" spans="1:3" x14ac:dyDescent="0.3">
      <c r="A21302" s="38" t="s">
        <v>254</v>
      </c>
      <c r="B21302" s="15"/>
      <c r="C21302" s="15">
        <v>0</v>
      </c>
    </row>
    <row r="21303" spans="1:3" x14ac:dyDescent="0.3">
      <c r="A21303" s="38" t="s">
        <v>257</v>
      </c>
      <c r="B21303" s="15"/>
      <c r="C21303" s="15">
        <v>0</v>
      </c>
    </row>
    <row r="21304" spans="1:3" x14ac:dyDescent="0.3">
      <c r="A21304" s="38" t="s">
        <v>252</v>
      </c>
      <c r="B21304" s="15"/>
      <c r="C21304" s="15">
        <v>0</v>
      </c>
    </row>
    <row r="21305" spans="1:3" x14ac:dyDescent="0.3">
      <c r="A21305" s="38" t="s">
        <v>255</v>
      </c>
      <c r="B21305" s="15"/>
      <c r="C21305" s="15">
        <v>0</v>
      </c>
    </row>
    <row r="21306" spans="1:3" x14ac:dyDescent="0.3">
      <c r="A21306" s="38" t="s">
        <v>258</v>
      </c>
      <c r="B21306" s="15"/>
      <c r="C21306" s="15">
        <v>0</v>
      </c>
    </row>
    <row r="21307" spans="1:3" x14ac:dyDescent="0.3">
      <c r="A21307" s="38" t="s">
        <v>260</v>
      </c>
      <c r="B21307" s="15"/>
      <c r="C21307" s="15">
        <v>0</v>
      </c>
    </row>
    <row r="21308" spans="1:3" x14ac:dyDescent="0.3">
      <c r="A21308" s="38" t="s">
        <v>262</v>
      </c>
      <c r="B21308" s="15"/>
      <c r="C21308" s="15">
        <v>0</v>
      </c>
    </row>
    <row r="21309" spans="1:3" x14ac:dyDescent="0.3">
      <c r="A21309" s="38" t="s">
        <v>263</v>
      </c>
      <c r="B21309" s="15"/>
      <c r="C21309" s="15">
        <v>0</v>
      </c>
    </row>
    <row r="21310" spans="1:3" x14ac:dyDescent="0.3">
      <c r="A21310" s="35" t="s">
        <v>274</v>
      </c>
      <c r="B21310" s="15"/>
      <c r="C21310" s="15"/>
    </row>
    <row r="21311" spans="1:3" x14ac:dyDescent="0.3">
      <c r="A21311" s="38" t="s">
        <v>245</v>
      </c>
      <c r="B21311" s="15"/>
      <c r="C21311" s="15">
        <v>0</v>
      </c>
    </row>
    <row r="21312" spans="1:3" x14ac:dyDescent="0.3">
      <c r="A21312" s="38" t="s">
        <v>247</v>
      </c>
      <c r="B21312" s="15"/>
      <c r="C21312" s="15">
        <v>0</v>
      </c>
    </row>
    <row r="21313" spans="1:3" x14ac:dyDescent="0.3">
      <c r="A21313" s="38" t="s">
        <v>249</v>
      </c>
      <c r="B21313" s="15">
        <v>475000</v>
      </c>
      <c r="C21313" s="15">
        <v>475000</v>
      </c>
    </row>
    <row r="21314" spans="1:3" x14ac:dyDescent="0.3">
      <c r="A21314" s="38" t="s">
        <v>251</v>
      </c>
      <c r="B21314" s="15"/>
      <c r="C21314" s="15">
        <v>0</v>
      </c>
    </row>
    <row r="21315" spans="1:3" x14ac:dyDescent="0.3">
      <c r="A21315" s="38" t="s">
        <v>254</v>
      </c>
      <c r="B21315" s="15"/>
      <c r="C21315" s="15">
        <v>0</v>
      </c>
    </row>
    <row r="21316" spans="1:3" x14ac:dyDescent="0.3">
      <c r="A21316" s="38" t="s">
        <v>257</v>
      </c>
      <c r="B21316" s="15"/>
      <c r="C21316" s="15">
        <v>0</v>
      </c>
    </row>
    <row r="21317" spans="1:3" x14ac:dyDescent="0.3">
      <c r="A21317" s="38" t="s">
        <v>252</v>
      </c>
      <c r="B21317" s="15">
        <v>680000</v>
      </c>
      <c r="C21317" s="15">
        <v>680000</v>
      </c>
    </row>
    <row r="21318" spans="1:3" x14ac:dyDescent="0.3">
      <c r="A21318" s="38" t="s">
        <v>255</v>
      </c>
      <c r="B21318" s="15"/>
      <c r="C21318" s="15"/>
    </row>
    <row r="21319" spans="1:3" x14ac:dyDescent="0.3">
      <c r="A21319" s="38" t="s">
        <v>258</v>
      </c>
      <c r="B21319" s="15"/>
      <c r="C21319" s="15"/>
    </row>
    <row r="21320" spans="1:3" x14ac:dyDescent="0.3">
      <c r="A21320" s="38" t="s">
        <v>260</v>
      </c>
      <c r="B21320" s="15"/>
      <c r="C21320" s="15"/>
    </row>
    <row r="21321" spans="1:3" x14ac:dyDescent="0.3">
      <c r="A21321" s="38" t="s">
        <v>262</v>
      </c>
      <c r="B21321" s="15"/>
      <c r="C21321" s="15"/>
    </row>
    <row r="21322" spans="1:3" x14ac:dyDescent="0.3">
      <c r="A21322" s="38" t="s">
        <v>263</v>
      </c>
      <c r="B21322" s="15"/>
      <c r="C21322" s="15"/>
    </row>
    <row r="21323" spans="1:3" x14ac:dyDescent="0.3">
      <c r="A21323" s="35" t="s">
        <v>275</v>
      </c>
      <c r="B21323" s="15"/>
      <c r="C21323" s="15"/>
    </row>
    <row r="21324" spans="1:3" x14ac:dyDescent="0.3">
      <c r="A21324" s="38" t="s">
        <v>245</v>
      </c>
      <c r="B21324" s="15"/>
      <c r="C21324" s="15"/>
    </row>
    <row r="21325" spans="1:3" x14ac:dyDescent="0.3">
      <c r="A21325" s="38" t="s">
        <v>247</v>
      </c>
      <c r="B21325" s="15"/>
      <c r="C21325" s="15"/>
    </row>
    <row r="21326" spans="1:3" x14ac:dyDescent="0.3">
      <c r="A21326" s="38" t="s">
        <v>249</v>
      </c>
      <c r="B21326" s="15"/>
      <c r="C21326" s="15"/>
    </row>
    <row r="21327" spans="1:3" x14ac:dyDescent="0.3">
      <c r="A21327" s="38" t="s">
        <v>251</v>
      </c>
      <c r="B21327" s="15"/>
      <c r="C21327" s="15"/>
    </row>
    <row r="21328" spans="1:3" x14ac:dyDescent="0.3">
      <c r="A21328" s="38" t="s">
        <v>254</v>
      </c>
      <c r="B21328" s="15"/>
      <c r="C21328" s="15"/>
    </row>
    <row r="21329" spans="1:3" x14ac:dyDescent="0.3">
      <c r="A21329" s="38" t="s">
        <v>257</v>
      </c>
      <c r="B21329" s="15"/>
      <c r="C21329" s="15"/>
    </row>
    <row r="21330" spans="1:3" x14ac:dyDescent="0.3">
      <c r="A21330" s="38" t="s">
        <v>252</v>
      </c>
      <c r="B21330" s="15"/>
      <c r="C21330" s="15"/>
    </row>
    <row r="21331" spans="1:3" x14ac:dyDescent="0.3">
      <c r="A21331" s="38" t="s">
        <v>255</v>
      </c>
      <c r="B21331" s="15"/>
      <c r="C21331" s="15"/>
    </row>
    <row r="21332" spans="1:3" x14ac:dyDescent="0.3">
      <c r="A21332" s="38" t="s">
        <v>258</v>
      </c>
      <c r="B21332" s="15"/>
      <c r="C21332" s="15"/>
    </row>
    <row r="21333" spans="1:3" x14ac:dyDescent="0.3">
      <c r="A21333" s="38" t="s">
        <v>260</v>
      </c>
      <c r="B21333" s="15"/>
      <c r="C21333" s="15"/>
    </row>
    <row r="21334" spans="1:3" x14ac:dyDescent="0.3">
      <c r="A21334" s="38" t="s">
        <v>262</v>
      </c>
      <c r="B21334" s="15"/>
      <c r="C21334" s="15"/>
    </row>
    <row r="21335" spans="1:3" x14ac:dyDescent="0.3">
      <c r="A21335" s="14">
        <v>446</v>
      </c>
      <c r="B21335" s="15">
        <v>69444137</v>
      </c>
      <c r="C21335" s="15">
        <v>2198835689</v>
      </c>
    </row>
    <row r="21336" spans="1:3" x14ac:dyDescent="0.3">
      <c r="A21336" s="35" t="s">
        <v>259</v>
      </c>
      <c r="B21336" s="15"/>
      <c r="C21336" s="15"/>
    </row>
    <row r="21337" spans="1:3" x14ac:dyDescent="0.3">
      <c r="A21337" s="38" t="s">
        <v>245</v>
      </c>
      <c r="B21337" s="15">
        <v>321900</v>
      </c>
      <c r="C21337" s="15">
        <v>1129895</v>
      </c>
    </row>
    <row r="21338" spans="1:3" x14ac:dyDescent="0.3">
      <c r="A21338" s="38" t="s">
        <v>247</v>
      </c>
      <c r="B21338" s="15">
        <v>218950</v>
      </c>
      <c r="C21338" s="15">
        <v>2253700</v>
      </c>
    </row>
    <row r="21339" spans="1:3" x14ac:dyDescent="0.3">
      <c r="A21339" s="38" t="s">
        <v>249</v>
      </c>
      <c r="B21339" s="15">
        <v>230000</v>
      </c>
      <c r="C21339" s="15">
        <v>3232400</v>
      </c>
    </row>
    <row r="21340" spans="1:3" x14ac:dyDescent="0.3">
      <c r="A21340" s="38" t="s">
        <v>251</v>
      </c>
      <c r="B21340" s="15">
        <v>267680</v>
      </c>
      <c r="C21340" s="15">
        <v>6898027</v>
      </c>
    </row>
    <row r="21341" spans="1:3" x14ac:dyDescent="0.3">
      <c r="A21341" s="38" t="s">
        <v>254</v>
      </c>
      <c r="B21341" s="15">
        <v>269950</v>
      </c>
      <c r="C21341" s="15">
        <v>8644265</v>
      </c>
    </row>
    <row r="21342" spans="1:3" x14ac:dyDescent="0.3">
      <c r="A21342" s="38" t="s">
        <v>257</v>
      </c>
      <c r="B21342" s="15">
        <v>255973</v>
      </c>
      <c r="C21342" s="15">
        <v>5169810</v>
      </c>
    </row>
    <row r="21343" spans="1:3" x14ac:dyDescent="0.3">
      <c r="A21343" s="38" t="s">
        <v>252</v>
      </c>
      <c r="B21343" s="15">
        <v>295500</v>
      </c>
      <c r="C21343" s="15">
        <v>6699126</v>
      </c>
    </row>
    <row r="21344" spans="1:3" x14ac:dyDescent="0.3">
      <c r="A21344" s="38" t="s">
        <v>255</v>
      </c>
      <c r="B21344" s="15">
        <v>415200</v>
      </c>
      <c r="C21344" s="15">
        <v>4629830</v>
      </c>
    </row>
    <row r="21345" spans="1:3" x14ac:dyDescent="0.3">
      <c r="A21345" s="38" t="s">
        <v>258</v>
      </c>
      <c r="B21345" s="15">
        <v>218000</v>
      </c>
      <c r="C21345" s="15">
        <v>5079125</v>
      </c>
    </row>
    <row r="21346" spans="1:3" x14ac:dyDescent="0.3">
      <c r="A21346" s="38" t="s">
        <v>260</v>
      </c>
      <c r="B21346" s="15">
        <v>234000</v>
      </c>
      <c r="C21346" s="15">
        <v>3987779</v>
      </c>
    </row>
    <row r="21347" spans="1:3" x14ac:dyDescent="0.3">
      <c r="A21347" s="38" t="s">
        <v>262</v>
      </c>
      <c r="B21347" s="15">
        <v>218271</v>
      </c>
      <c r="C21347" s="15">
        <v>2806651</v>
      </c>
    </row>
    <row r="21348" spans="1:3" x14ac:dyDescent="0.3">
      <c r="A21348" s="38" t="s">
        <v>263</v>
      </c>
      <c r="B21348" s="15">
        <v>231153</v>
      </c>
      <c r="C21348" s="15">
        <v>2654855</v>
      </c>
    </row>
    <row r="21349" spans="1:3" x14ac:dyDescent="0.3">
      <c r="A21349" s="35" t="s">
        <v>265</v>
      </c>
      <c r="B21349" s="15"/>
      <c r="C21349" s="15"/>
    </row>
    <row r="21350" spans="1:3" x14ac:dyDescent="0.3">
      <c r="A21350" s="38" t="s">
        <v>245</v>
      </c>
      <c r="B21350" s="15">
        <v>430275</v>
      </c>
      <c r="C21350" s="15">
        <v>5254505</v>
      </c>
    </row>
    <row r="21351" spans="1:3" x14ac:dyDescent="0.3">
      <c r="A21351" s="38" t="s">
        <v>247</v>
      </c>
      <c r="B21351" s="15">
        <v>204050</v>
      </c>
      <c r="C21351" s="15">
        <v>2304593</v>
      </c>
    </row>
    <row r="21352" spans="1:3" x14ac:dyDescent="0.3">
      <c r="A21352" s="38" t="s">
        <v>249</v>
      </c>
      <c r="B21352" s="15">
        <v>221805</v>
      </c>
      <c r="C21352" s="15">
        <v>6054120</v>
      </c>
    </row>
    <row r="21353" spans="1:3" x14ac:dyDescent="0.3">
      <c r="A21353" s="38" t="s">
        <v>251</v>
      </c>
      <c r="B21353" s="15">
        <v>237443</v>
      </c>
      <c r="C21353" s="15">
        <v>6716408</v>
      </c>
    </row>
    <row r="21354" spans="1:3" x14ac:dyDescent="0.3">
      <c r="A21354" s="38" t="s">
        <v>254</v>
      </c>
      <c r="B21354" s="15">
        <v>270009</v>
      </c>
      <c r="C21354" s="15">
        <v>8440206</v>
      </c>
    </row>
    <row r="21355" spans="1:3" x14ac:dyDescent="0.3">
      <c r="A21355" s="38" t="s">
        <v>257</v>
      </c>
      <c r="B21355" s="15">
        <v>275375</v>
      </c>
      <c r="C21355" s="15">
        <v>4748176</v>
      </c>
    </row>
    <row r="21356" spans="1:3" x14ac:dyDescent="0.3">
      <c r="A21356" s="38" t="s">
        <v>252</v>
      </c>
      <c r="B21356" s="15">
        <v>660000</v>
      </c>
      <c r="C21356" s="15">
        <v>4778038</v>
      </c>
    </row>
    <row r="21357" spans="1:3" x14ac:dyDescent="0.3">
      <c r="A21357" s="38" t="s">
        <v>255</v>
      </c>
      <c r="B21357" s="15">
        <v>300000</v>
      </c>
      <c r="C21357" s="15">
        <v>8152315</v>
      </c>
    </row>
    <row r="21358" spans="1:3" x14ac:dyDescent="0.3">
      <c r="A21358" s="38" t="s">
        <v>258</v>
      </c>
      <c r="B21358" s="15">
        <v>262500</v>
      </c>
      <c r="C21358" s="15">
        <v>9268795</v>
      </c>
    </row>
    <row r="21359" spans="1:3" x14ac:dyDescent="0.3">
      <c r="A21359" s="38" t="s">
        <v>260</v>
      </c>
      <c r="B21359" s="15">
        <v>269655</v>
      </c>
      <c r="C21359" s="15">
        <v>6871102</v>
      </c>
    </row>
    <row r="21360" spans="1:3" x14ac:dyDescent="0.3">
      <c r="A21360" s="38" t="s">
        <v>262</v>
      </c>
      <c r="B21360" s="15">
        <v>593419</v>
      </c>
      <c r="C21360" s="15">
        <v>9747437</v>
      </c>
    </row>
    <row r="21361" spans="1:3" x14ac:dyDescent="0.3">
      <c r="A21361" s="38" t="s">
        <v>263</v>
      </c>
      <c r="B21361" s="15">
        <v>289462</v>
      </c>
      <c r="C21361" s="15">
        <v>7569271</v>
      </c>
    </row>
    <row r="21362" spans="1:3" x14ac:dyDescent="0.3">
      <c r="A21362" s="35" t="s">
        <v>244</v>
      </c>
      <c r="B21362" s="15"/>
      <c r="C21362" s="15"/>
    </row>
    <row r="21363" spans="1:3" x14ac:dyDescent="0.3">
      <c r="A21363" s="38" t="s">
        <v>245</v>
      </c>
      <c r="B21363" s="15">
        <v>274000</v>
      </c>
      <c r="C21363" s="15">
        <v>7355276</v>
      </c>
    </row>
    <row r="21364" spans="1:3" x14ac:dyDescent="0.3">
      <c r="A21364" s="38" t="s">
        <v>247</v>
      </c>
      <c r="B21364" s="15">
        <v>327975</v>
      </c>
      <c r="C21364" s="15">
        <v>9214265</v>
      </c>
    </row>
    <row r="21365" spans="1:3" x14ac:dyDescent="0.3">
      <c r="A21365" s="38" t="s">
        <v>249</v>
      </c>
      <c r="B21365" s="15">
        <v>525000</v>
      </c>
      <c r="C21365" s="15">
        <v>10998321</v>
      </c>
    </row>
    <row r="21366" spans="1:3" x14ac:dyDescent="0.3">
      <c r="A21366" s="38" t="s">
        <v>251</v>
      </c>
      <c r="B21366" s="15">
        <v>549240</v>
      </c>
      <c r="C21366" s="15">
        <v>14022958</v>
      </c>
    </row>
    <row r="21367" spans="1:3" x14ac:dyDescent="0.3">
      <c r="A21367" s="38" t="s">
        <v>254</v>
      </c>
      <c r="B21367" s="15">
        <v>353000</v>
      </c>
      <c r="C21367" s="15">
        <v>16250045</v>
      </c>
    </row>
    <row r="21368" spans="1:3" x14ac:dyDescent="0.3">
      <c r="A21368" s="38" t="s">
        <v>257</v>
      </c>
      <c r="B21368" s="15">
        <v>355945</v>
      </c>
      <c r="C21368" s="15">
        <v>14211655</v>
      </c>
    </row>
    <row r="21369" spans="1:3" x14ac:dyDescent="0.3">
      <c r="A21369" s="38" t="s">
        <v>252</v>
      </c>
      <c r="B21369" s="15">
        <v>342365</v>
      </c>
      <c r="C21369" s="15">
        <v>15900155</v>
      </c>
    </row>
    <row r="21370" spans="1:3" x14ac:dyDescent="0.3">
      <c r="A21370" s="38" t="s">
        <v>255</v>
      </c>
      <c r="B21370" s="15">
        <v>592375</v>
      </c>
      <c r="C21370" s="15">
        <v>15308602</v>
      </c>
    </row>
    <row r="21371" spans="1:3" x14ac:dyDescent="0.3">
      <c r="A21371" s="38" t="s">
        <v>258</v>
      </c>
      <c r="B21371" s="15">
        <v>564830</v>
      </c>
      <c r="C21371" s="15">
        <v>13084874</v>
      </c>
    </row>
    <row r="21372" spans="1:3" x14ac:dyDescent="0.3">
      <c r="A21372" s="38" t="s">
        <v>260</v>
      </c>
      <c r="B21372" s="15">
        <v>304450</v>
      </c>
      <c r="C21372" s="15">
        <v>7927930</v>
      </c>
    </row>
    <row r="21373" spans="1:3" x14ac:dyDescent="0.3">
      <c r="A21373" s="38" t="s">
        <v>262</v>
      </c>
      <c r="B21373" s="15">
        <v>817595</v>
      </c>
      <c r="C21373" s="15">
        <v>11043229</v>
      </c>
    </row>
    <row r="21374" spans="1:3" x14ac:dyDescent="0.3">
      <c r="A21374" s="38" t="s">
        <v>263</v>
      </c>
      <c r="B21374" s="15">
        <v>641565</v>
      </c>
      <c r="C21374" s="15">
        <v>7493778</v>
      </c>
    </row>
    <row r="21375" spans="1:3" x14ac:dyDescent="0.3">
      <c r="A21375" s="35" t="s">
        <v>256</v>
      </c>
      <c r="B21375" s="15"/>
      <c r="C21375" s="15"/>
    </row>
    <row r="21376" spans="1:3" x14ac:dyDescent="0.3">
      <c r="A21376" s="38" t="s">
        <v>245</v>
      </c>
      <c r="B21376" s="15">
        <v>577000</v>
      </c>
      <c r="C21376" s="15">
        <v>4583367</v>
      </c>
    </row>
    <row r="21377" spans="1:3" x14ac:dyDescent="0.3">
      <c r="A21377" s="38" t="s">
        <v>247</v>
      </c>
      <c r="B21377" s="15">
        <v>279920</v>
      </c>
      <c r="C21377" s="15">
        <v>9362958</v>
      </c>
    </row>
    <row r="21378" spans="1:3" x14ac:dyDescent="0.3">
      <c r="A21378" s="38" t="s">
        <v>249</v>
      </c>
      <c r="B21378" s="15">
        <v>263000</v>
      </c>
      <c r="C21378" s="15">
        <v>7386450</v>
      </c>
    </row>
    <row r="21379" spans="1:3" x14ac:dyDescent="0.3">
      <c r="A21379" s="38" t="s">
        <v>251</v>
      </c>
      <c r="B21379" s="15">
        <v>542900</v>
      </c>
      <c r="C21379" s="15">
        <v>15339552</v>
      </c>
    </row>
    <row r="21380" spans="1:3" x14ac:dyDescent="0.3">
      <c r="A21380" s="38" t="s">
        <v>254</v>
      </c>
      <c r="B21380" s="15">
        <v>309600</v>
      </c>
      <c r="C21380" s="15">
        <v>15700595</v>
      </c>
    </row>
    <row r="21381" spans="1:3" x14ac:dyDescent="0.3">
      <c r="A21381" s="38" t="s">
        <v>257</v>
      </c>
      <c r="B21381" s="15">
        <v>300933</v>
      </c>
      <c r="C21381" s="15">
        <v>15520918</v>
      </c>
    </row>
    <row r="21382" spans="1:3" x14ac:dyDescent="0.3">
      <c r="A21382" s="38" t="s">
        <v>252</v>
      </c>
      <c r="B21382" s="15">
        <v>323880</v>
      </c>
      <c r="C21382" s="15">
        <v>9702844</v>
      </c>
    </row>
    <row r="21383" spans="1:3" x14ac:dyDescent="0.3">
      <c r="A21383" s="38" t="s">
        <v>255</v>
      </c>
      <c r="B21383" s="15">
        <v>317000</v>
      </c>
      <c r="C21383" s="15">
        <v>10547197</v>
      </c>
    </row>
    <row r="21384" spans="1:3" x14ac:dyDescent="0.3">
      <c r="A21384" s="38" t="s">
        <v>258</v>
      </c>
      <c r="B21384" s="15">
        <v>315000</v>
      </c>
      <c r="C21384" s="15">
        <v>9807383</v>
      </c>
    </row>
    <row r="21385" spans="1:3" x14ac:dyDescent="0.3">
      <c r="A21385" s="38" t="s">
        <v>260</v>
      </c>
      <c r="B21385" s="15">
        <v>324920</v>
      </c>
      <c r="C21385" s="15">
        <v>14582846</v>
      </c>
    </row>
    <row r="21386" spans="1:3" x14ac:dyDescent="0.3">
      <c r="A21386" s="38" t="s">
        <v>262</v>
      </c>
      <c r="B21386" s="15">
        <v>311501</v>
      </c>
      <c r="C21386" s="15">
        <v>13429959</v>
      </c>
    </row>
    <row r="21387" spans="1:3" x14ac:dyDescent="0.3">
      <c r="A21387" s="38" t="s">
        <v>263</v>
      </c>
      <c r="B21387" s="15">
        <v>315990</v>
      </c>
      <c r="C21387" s="15">
        <v>11673650</v>
      </c>
    </row>
    <row r="21388" spans="1:3" x14ac:dyDescent="0.3">
      <c r="A21388" s="35" t="s">
        <v>261</v>
      </c>
      <c r="B21388" s="15"/>
      <c r="C21388" s="15"/>
    </row>
    <row r="21389" spans="1:3" x14ac:dyDescent="0.3">
      <c r="A21389" s="38" t="s">
        <v>245</v>
      </c>
      <c r="B21389" s="15">
        <v>285000</v>
      </c>
      <c r="C21389" s="15">
        <v>9136348</v>
      </c>
    </row>
    <row r="21390" spans="1:3" x14ac:dyDescent="0.3">
      <c r="A21390" s="38" t="s">
        <v>247</v>
      </c>
      <c r="B21390" s="15">
        <v>272059</v>
      </c>
      <c r="C21390" s="15">
        <v>4374224</v>
      </c>
    </row>
    <row r="21391" spans="1:3" x14ac:dyDescent="0.3">
      <c r="A21391" s="38" t="s">
        <v>249</v>
      </c>
      <c r="B21391" s="15">
        <v>309885</v>
      </c>
      <c r="C21391" s="15">
        <v>9978566</v>
      </c>
    </row>
    <row r="21392" spans="1:3" x14ac:dyDescent="0.3">
      <c r="A21392" s="38" t="s">
        <v>251</v>
      </c>
      <c r="B21392" s="15">
        <v>374475</v>
      </c>
      <c r="C21392" s="15">
        <v>8148830</v>
      </c>
    </row>
    <row r="21393" spans="1:3" x14ac:dyDescent="0.3">
      <c r="A21393" s="38" t="s">
        <v>254</v>
      </c>
      <c r="B21393" s="15">
        <v>329450</v>
      </c>
      <c r="C21393" s="15">
        <v>13973458</v>
      </c>
    </row>
    <row r="21394" spans="1:3" x14ac:dyDescent="0.3">
      <c r="A21394" s="38" t="s">
        <v>257</v>
      </c>
      <c r="B21394" s="15">
        <v>266697</v>
      </c>
      <c r="C21394" s="15">
        <v>9395496</v>
      </c>
    </row>
    <row r="21395" spans="1:3" x14ac:dyDescent="0.3">
      <c r="A21395" s="38" t="s">
        <v>252</v>
      </c>
      <c r="B21395" s="15">
        <v>543049</v>
      </c>
      <c r="C21395" s="15">
        <v>8585114</v>
      </c>
    </row>
    <row r="21396" spans="1:3" x14ac:dyDescent="0.3">
      <c r="A21396" s="38" t="s">
        <v>255</v>
      </c>
      <c r="B21396" s="15">
        <v>285535</v>
      </c>
      <c r="C21396" s="15">
        <v>10827252</v>
      </c>
    </row>
    <row r="21397" spans="1:3" x14ac:dyDescent="0.3">
      <c r="A21397" s="38" t="s">
        <v>258</v>
      </c>
      <c r="B21397" s="15">
        <v>271090</v>
      </c>
      <c r="C21397" s="15">
        <v>6819779</v>
      </c>
    </row>
    <row r="21398" spans="1:3" x14ac:dyDescent="0.3">
      <c r="A21398" s="38" t="s">
        <v>260</v>
      </c>
      <c r="B21398" s="15">
        <v>280595</v>
      </c>
      <c r="C21398" s="15">
        <v>11560820</v>
      </c>
    </row>
    <row r="21399" spans="1:3" x14ac:dyDescent="0.3">
      <c r="A21399" s="38" t="s">
        <v>262</v>
      </c>
      <c r="B21399" s="15">
        <v>262929</v>
      </c>
      <c r="C21399" s="15">
        <v>3608526</v>
      </c>
    </row>
    <row r="21400" spans="1:3" x14ac:dyDescent="0.3">
      <c r="A21400" s="38" t="s">
        <v>263</v>
      </c>
      <c r="B21400" s="15">
        <v>284750</v>
      </c>
      <c r="C21400" s="15">
        <v>4844843</v>
      </c>
    </row>
    <row r="21401" spans="1:3" x14ac:dyDescent="0.3">
      <c r="A21401" s="35" t="s">
        <v>264</v>
      </c>
      <c r="B21401" s="15"/>
      <c r="C21401" s="15"/>
    </row>
    <row r="21402" spans="1:3" x14ac:dyDescent="0.3">
      <c r="A21402" s="38" t="s">
        <v>245</v>
      </c>
      <c r="B21402" s="15">
        <v>263300</v>
      </c>
      <c r="C21402" s="15">
        <v>4292036</v>
      </c>
    </row>
    <row r="21403" spans="1:3" x14ac:dyDescent="0.3">
      <c r="A21403" s="38" t="s">
        <v>247</v>
      </c>
      <c r="B21403" s="15">
        <v>296000</v>
      </c>
      <c r="C21403" s="15">
        <v>7267265</v>
      </c>
    </row>
    <row r="21404" spans="1:3" x14ac:dyDescent="0.3">
      <c r="A21404" s="38" t="s">
        <v>249</v>
      </c>
      <c r="B21404" s="15">
        <v>272351</v>
      </c>
      <c r="C21404" s="15">
        <v>6744580</v>
      </c>
    </row>
    <row r="21405" spans="1:3" x14ac:dyDescent="0.3">
      <c r="A21405" s="38" t="s">
        <v>251</v>
      </c>
      <c r="B21405" s="15">
        <v>279373</v>
      </c>
      <c r="C21405" s="15">
        <v>5793645</v>
      </c>
    </row>
    <row r="21406" spans="1:3" x14ac:dyDescent="0.3">
      <c r="A21406" s="38" t="s">
        <v>254</v>
      </c>
      <c r="B21406" s="15">
        <v>275228</v>
      </c>
      <c r="C21406" s="15">
        <v>7320030</v>
      </c>
    </row>
    <row r="21407" spans="1:3" x14ac:dyDescent="0.3">
      <c r="A21407" s="38" t="s">
        <v>257</v>
      </c>
      <c r="B21407" s="15">
        <v>268868</v>
      </c>
      <c r="C21407" s="15">
        <v>11690669</v>
      </c>
    </row>
    <row r="21408" spans="1:3" x14ac:dyDescent="0.3">
      <c r="A21408" s="38" t="s">
        <v>252</v>
      </c>
      <c r="B21408" s="15">
        <v>280000</v>
      </c>
      <c r="C21408" s="15">
        <v>7955695</v>
      </c>
    </row>
    <row r="21409" spans="1:3" x14ac:dyDescent="0.3">
      <c r="A21409" s="38" t="s">
        <v>255</v>
      </c>
      <c r="B21409" s="15">
        <v>538375</v>
      </c>
      <c r="C21409" s="15">
        <v>7993390</v>
      </c>
    </row>
    <row r="21410" spans="1:3" x14ac:dyDescent="0.3">
      <c r="A21410" s="38" t="s">
        <v>258</v>
      </c>
      <c r="B21410" s="15">
        <v>259950</v>
      </c>
      <c r="C21410" s="15">
        <v>6419575</v>
      </c>
    </row>
    <row r="21411" spans="1:3" x14ac:dyDescent="0.3">
      <c r="A21411" s="38" t="s">
        <v>260</v>
      </c>
      <c r="B21411" s="15">
        <v>299500</v>
      </c>
      <c r="C21411" s="15">
        <v>6053754</v>
      </c>
    </row>
    <row r="21412" spans="1:3" x14ac:dyDescent="0.3">
      <c r="A21412" s="38" t="s">
        <v>262</v>
      </c>
      <c r="B21412" s="15">
        <v>289750</v>
      </c>
      <c r="C21412" s="15">
        <v>5652847</v>
      </c>
    </row>
    <row r="21413" spans="1:3" x14ac:dyDescent="0.3">
      <c r="A21413" s="38" t="s">
        <v>263</v>
      </c>
      <c r="B21413" s="15">
        <v>252950</v>
      </c>
      <c r="C21413" s="15">
        <v>3118140</v>
      </c>
    </row>
    <row r="21414" spans="1:3" x14ac:dyDescent="0.3">
      <c r="A21414" s="35" t="s">
        <v>266</v>
      </c>
      <c r="B21414" s="15"/>
      <c r="C21414" s="15"/>
    </row>
    <row r="21415" spans="1:3" x14ac:dyDescent="0.3">
      <c r="A21415" s="38" t="s">
        <v>245</v>
      </c>
      <c r="B21415" s="15">
        <v>282980</v>
      </c>
      <c r="C21415" s="15">
        <v>2211980</v>
      </c>
    </row>
    <row r="21416" spans="1:3" x14ac:dyDescent="0.3">
      <c r="A21416" s="38" t="s">
        <v>247</v>
      </c>
      <c r="B21416" s="15">
        <v>350000</v>
      </c>
      <c r="C21416" s="15">
        <v>4365755</v>
      </c>
    </row>
    <row r="21417" spans="1:3" x14ac:dyDescent="0.3">
      <c r="A21417" s="38" t="s">
        <v>249</v>
      </c>
      <c r="B21417" s="15">
        <v>304950</v>
      </c>
      <c r="C21417" s="15">
        <v>7749527</v>
      </c>
    </row>
    <row r="21418" spans="1:3" x14ac:dyDescent="0.3">
      <c r="A21418" s="38" t="s">
        <v>251</v>
      </c>
      <c r="B21418" s="15">
        <v>254950</v>
      </c>
      <c r="C21418" s="15">
        <v>7244316</v>
      </c>
    </row>
    <row r="21419" spans="1:3" x14ac:dyDescent="0.3">
      <c r="A21419" s="38" t="s">
        <v>254</v>
      </c>
      <c r="B21419" s="15">
        <v>619000</v>
      </c>
      <c r="C21419" s="15">
        <v>4737279</v>
      </c>
    </row>
    <row r="21420" spans="1:3" x14ac:dyDescent="0.3">
      <c r="A21420" s="38" t="s">
        <v>257</v>
      </c>
      <c r="B21420" s="15">
        <v>268700</v>
      </c>
      <c r="C21420" s="15">
        <v>8666445</v>
      </c>
    </row>
    <row r="21421" spans="1:3" x14ac:dyDescent="0.3">
      <c r="A21421" s="38" t="s">
        <v>252</v>
      </c>
      <c r="B21421" s="15">
        <v>266000</v>
      </c>
      <c r="C21421" s="15">
        <v>6377325</v>
      </c>
    </row>
    <row r="21422" spans="1:3" x14ac:dyDescent="0.3">
      <c r="A21422" s="38" t="s">
        <v>255</v>
      </c>
      <c r="B21422" s="15">
        <v>263990</v>
      </c>
      <c r="C21422" s="15">
        <v>5231980</v>
      </c>
    </row>
    <row r="21423" spans="1:3" x14ac:dyDescent="0.3">
      <c r="A21423" s="38" t="s">
        <v>258</v>
      </c>
      <c r="B21423" s="15">
        <v>259788</v>
      </c>
      <c r="C21423" s="15">
        <v>4888155</v>
      </c>
    </row>
    <row r="21424" spans="1:3" x14ac:dyDescent="0.3">
      <c r="A21424" s="38" t="s">
        <v>260</v>
      </c>
      <c r="B21424" s="15">
        <v>429825</v>
      </c>
      <c r="C21424" s="15">
        <v>3906300</v>
      </c>
    </row>
    <row r="21425" spans="1:3" x14ac:dyDescent="0.3">
      <c r="A21425" s="38" t="s">
        <v>262</v>
      </c>
      <c r="B21425" s="15">
        <v>254050</v>
      </c>
      <c r="C21425" s="15">
        <v>6494530</v>
      </c>
    </row>
    <row r="21426" spans="1:3" x14ac:dyDescent="0.3">
      <c r="A21426" s="38" t="s">
        <v>263</v>
      </c>
      <c r="B21426" s="15">
        <v>227500</v>
      </c>
      <c r="C21426" s="15">
        <v>4267941</v>
      </c>
    </row>
    <row r="21427" spans="1:3" x14ac:dyDescent="0.3">
      <c r="A21427" s="35" t="s">
        <v>267</v>
      </c>
      <c r="B21427" s="15"/>
      <c r="C21427" s="15"/>
    </row>
    <row r="21428" spans="1:3" x14ac:dyDescent="0.3">
      <c r="A21428" s="38" t="s">
        <v>245</v>
      </c>
      <c r="B21428" s="15">
        <v>268250</v>
      </c>
      <c r="C21428" s="15">
        <v>2665850</v>
      </c>
    </row>
    <row r="21429" spans="1:3" x14ac:dyDescent="0.3">
      <c r="A21429" s="38" t="s">
        <v>247</v>
      </c>
      <c r="B21429" s="15">
        <v>290000</v>
      </c>
      <c r="C21429" s="15">
        <v>2083900</v>
      </c>
    </row>
    <row r="21430" spans="1:3" x14ac:dyDescent="0.3">
      <c r="A21430" s="38" t="s">
        <v>249</v>
      </c>
      <c r="B21430" s="15">
        <v>357500</v>
      </c>
      <c r="C21430" s="15">
        <v>5586698</v>
      </c>
    </row>
    <row r="21431" spans="1:3" x14ac:dyDescent="0.3">
      <c r="A21431" s="38" t="s">
        <v>251</v>
      </c>
      <c r="B21431" s="15">
        <v>250000</v>
      </c>
      <c r="C21431" s="15">
        <v>5542810</v>
      </c>
    </row>
    <row r="21432" spans="1:3" x14ac:dyDescent="0.3">
      <c r="A21432" s="38" t="s">
        <v>254</v>
      </c>
      <c r="B21432" s="15">
        <v>248950</v>
      </c>
      <c r="C21432" s="15">
        <v>6623496</v>
      </c>
    </row>
    <row r="21433" spans="1:3" x14ac:dyDescent="0.3">
      <c r="A21433" s="38" t="s">
        <v>257</v>
      </c>
      <c r="B21433" s="15">
        <v>239000</v>
      </c>
      <c r="C21433" s="15">
        <v>8860748</v>
      </c>
    </row>
    <row r="21434" spans="1:3" x14ac:dyDescent="0.3">
      <c r="A21434" s="38" t="s">
        <v>252</v>
      </c>
      <c r="B21434" s="15">
        <v>385900</v>
      </c>
      <c r="C21434" s="15">
        <v>5780328</v>
      </c>
    </row>
    <row r="21435" spans="1:3" x14ac:dyDescent="0.3">
      <c r="A21435" s="38" t="s">
        <v>255</v>
      </c>
      <c r="B21435" s="15">
        <v>259900</v>
      </c>
      <c r="C21435" s="15">
        <v>6673951</v>
      </c>
    </row>
    <row r="21436" spans="1:3" x14ac:dyDescent="0.3">
      <c r="A21436" s="38" t="s">
        <v>258</v>
      </c>
      <c r="B21436" s="15">
        <v>234500</v>
      </c>
      <c r="C21436" s="15">
        <v>4967375</v>
      </c>
    </row>
    <row r="21437" spans="1:3" x14ac:dyDescent="0.3">
      <c r="A21437" s="38" t="s">
        <v>260</v>
      </c>
      <c r="B21437" s="15">
        <v>225000</v>
      </c>
      <c r="C21437" s="15">
        <v>4577425</v>
      </c>
    </row>
    <row r="21438" spans="1:3" x14ac:dyDescent="0.3">
      <c r="A21438" s="38" t="s">
        <v>262</v>
      </c>
      <c r="B21438" s="15">
        <v>246995</v>
      </c>
      <c r="C21438" s="15">
        <v>5352472</v>
      </c>
    </row>
    <row r="21439" spans="1:3" x14ac:dyDescent="0.3">
      <c r="A21439" s="38" t="s">
        <v>263</v>
      </c>
      <c r="B21439" s="15">
        <v>406950</v>
      </c>
      <c r="C21439" s="15">
        <v>4222736</v>
      </c>
    </row>
    <row r="21440" spans="1:3" x14ac:dyDescent="0.3">
      <c r="A21440" s="35" t="s">
        <v>268</v>
      </c>
      <c r="B21440" s="15"/>
      <c r="C21440" s="15"/>
    </row>
    <row r="21441" spans="1:3" x14ac:dyDescent="0.3">
      <c r="A21441" s="38" t="s">
        <v>245</v>
      </c>
      <c r="B21441" s="15">
        <v>211000</v>
      </c>
      <c r="C21441" s="15">
        <v>4636491</v>
      </c>
    </row>
    <row r="21442" spans="1:3" x14ac:dyDescent="0.3">
      <c r="A21442" s="38" t="s">
        <v>247</v>
      </c>
      <c r="B21442" s="15">
        <v>251248</v>
      </c>
      <c r="C21442" s="15">
        <v>4962287</v>
      </c>
    </row>
    <row r="21443" spans="1:3" x14ac:dyDescent="0.3">
      <c r="A21443" s="38" t="s">
        <v>249</v>
      </c>
      <c r="B21443" s="15">
        <v>233473</v>
      </c>
      <c r="C21443" s="15">
        <v>6758266</v>
      </c>
    </row>
    <row r="21444" spans="1:3" x14ac:dyDescent="0.3">
      <c r="A21444" s="38" t="s">
        <v>251</v>
      </c>
      <c r="B21444" s="15">
        <v>405066</v>
      </c>
      <c r="C21444" s="15">
        <v>6288536</v>
      </c>
    </row>
    <row r="21445" spans="1:3" x14ac:dyDescent="0.3">
      <c r="A21445" s="38" t="s">
        <v>254</v>
      </c>
      <c r="B21445" s="15">
        <v>315500</v>
      </c>
      <c r="C21445" s="15">
        <v>6350839</v>
      </c>
    </row>
    <row r="21446" spans="1:3" x14ac:dyDescent="0.3">
      <c r="A21446" s="38" t="s">
        <v>257</v>
      </c>
      <c r="B21446" s="15">
        <v>441545</v>
      </c>
      <c r="C21446" s="15">
        <v>11821810</v>
      </c>
    </row>
    <row r="21447" spans="1:3" x14ac:dyDescent="0.3">
      <c r="A21447" s="38" t="s">
        <v>252</v>
      </c>
      <c r="B21447" s="15">
        <v>240000</v>
      </c>
      <c r="C21447" s="15">
        <v>5865327</v>
      </c>
    </row>
    <row r="21448" spans="1:3" x14ac:dyDescent="0.3">
      <c r="A21448" s="38" t="s">
        <v>255</v>
      </c>
      <c r="B21448" s="15">
        <v>452998</v>
      </c>
      <c r="C21448" s="15">
        <v>9998039</v>
      </c>
    </row>
    <row r="21449" spans="1:3" x14ac:dyDescent="0.3">
      <c r="A21449" s="38" t="s">
        <v>258</v>
      </c>
      <c r="B21449" s="15">
        <v>258095</v>
      </c>
      <c r="C21449" s="15">
        <v>8466023</v>
      </c>
    </row>
    <row r="21450" spans="1:3" x14ac:dyDescent="0.3">
      <c r="A21450" s="38" t="s">
        <v>260</v>
      </c>
      <c r="B21450" s="15">
        <v>275000</v>
      </c>
      <c r="C21450" s="15">
        <v>8735131</v>
      </c>
    </row>
    <row r="21451" spans="1:3" x14ac:dyDescent="0.3">
      <c r="A21451" s="38" t="s">
        <v>262</v>
      </c>
      <c r="B21451" s="15">
        <v>394000</v>
      </c>
      <c r="C21451" s="15">
        <v>5956293</v>
      </c>
    </row>
    <row r="21452" spans="1:3" x14ac:dyDescent="0.3">
      <c r="A21452" s="38" t="s">
        <v>263</v>
      </c>
      <c r="B21452" s="15">
        <v>217225</v>
      </c>
      <c r="C21452" s="15">
        <v>4238280</v>
      </c>
    </row>
    <row r="21453" spans="1:3" x14ac:dyDescent="0.3">
      <c r="A21453" s="35" t="s">
        <v>269</v>
      </c>
      <c r="B21453" s="15"/>
      <c r="C21453" s="15"/>
    </row>
    <row r="21454" spans="1:3" x14ac:dyDescent="0.3">
      <c r="A21454" s="38" t="s">
        <v>245</v>
      </c>
      <c r="B21454" s="15">
        <v>257498</v>
      </c>
      <c r="C21454" s="15">
        <v>4281546</v>
      </c>
    </row>
    <row r="21455" spans="1:3" x14ac:dyDescent="0.3">
      <c r="A21455" s="38" t="s">
        <v>247</v>
      </c>
      <c r="B21455" s="15">
        <v>266085</v>
      </c>
      <c r="C21455" s="15">
        <v>4746130</v>
      </c>
    </row>
    <row r="21456" spans="1:3" x14ac:dyDescent="0.3">
      <c r="A21456" s="38" t="s">
        <v>249</v>
      </c>
      <c r="B21456" s="15">
        <v>267995</v>
      </c>
      <c r="C21456" s="15">
        <v>9043673</v>
      </c>
    </row>
    <row r="21457" spans="1:3" x14ac:dyDescent="0.3">
      <c r="A21457" s="38" t="s">
        <v>251</v>
      </c>
      <c r="B21457" s="15">
        <v>281500</v>
      </c>
      <c r="C21457" s="15">
        <v>8753639</v>
      </c>
    </row>
    <row r="21458" spans="1:3" x14ac:dyDescent="0.3">
      <c r="A21458" s="38" t="s">
        <v>254</v>
      </c>
      <c r="B21458" s="15">
        <v>280545</v>
      </c>
      <c r="C21458" s="15">
        <v>10656111</v>
      </c>
    </row>
    <row r="21459" spans="1:3" x14ac:dyDescent="0.3">
      <c r="A21459" s="38" t="s">
        <v>257</v>
      </c>
      <c r="B21459" s="15">
        <v>287378</v>
      </c>
      <c r="C21459" s="15">
        <v>8397503</v>
      </c>
    </row>
    <row r="21460" spans="1:3" x14ac:dyDescent="0.3">
      <c r="A21460" s="38" t="s">
        <v>252</v>
      </c>
      <c r="B21460" s="15">
        <v>289995</v>
      </c>
      <c r="C21460" s="15">
        <v>9405874</v>
      </c>
    </row>
    <row r="21461" spans="1:3" x14ac:dyDescent="0.3">
      <c r="A21461" s="38" t="s">
        <v>255</v>
      </c>
      <c r="B21461" s="15">
        <v>290500</v>
      </c>
      <c r="C21461" s="15">
        <v>11893197</v>
      </c>
    </row>
    <row r="21462" spans="1:3" x14ac:dyDescent="0.3">
      <c r="A21462" s="38" t="s">
        <v>258</v>
      </c>
      <c r="B21462" s="15">
        <v>450500</v>
      </c>
      <c r="C21462" s="15">
        <v>8297790</v>
      </c>
    </row>
    <row r="21463" spans="1:3" x14ac:dyDescent="0.3">
      <c r="A21463" s="38" t="s">
        <v>260</v>
      </c>
      <c r="B21463" s="15">
        <v>404617</v>
      </c>
      <c r="C21463" s="15">
        <v>7745855</v>
      </c>
    </row>
    <row r="21464" spans="1:3" x14ac:dyDescent="0.3">
      <c r="A21464" s="38" t="s">
        <v>262</v>
      </c>
      <c r="B21464" s="15">
        <v>254400</v>
      </c>
      <c r="C21464" s="15">
        <v>6372379</v>
      </c>
    </row>
    <row r="21465" spans="1:3" x14ac:dyDescent="0.3">
      <c r="A21465" s="38" t="s">
        <v>263</v>
      </c>
      <c r="B21465" s="15">
        <v>229000</v>
      </c>
      <c r="C21465" s="15">
        <v>7533745</v>
      </c>
    </row>
    <row r="21466" spans="1:3" x14ac:dyDescent="0.3">
      <c r="A21466" s="35" t="s">
        <v>270</v>
      </c>
      <c r="B21466" s="15"/>
      <c r="C21466" s="15"/>
    </row>
    <row r="21467" spans="1:3" x14ac:dyDescent="0.3">
      <c r="A21467" s="38" t="s">
        <v>245</v>
      </c>
      <c r="B21467" s="15">
        <v>274628</v>
      </c>
      <c r="C21467" s="15">
        <v>6438795</v>
      </c>
    </row>
    <row r="21468" spans="1:3" x14ac:dyDescent="0.3">
      <c r="A21468" s="38" t="s">
        <v>247</v>
      </c>
      <c r="B21468" s="15">
        <v>391973</v>
      </c>
      <c r="C21468" s="15">
        <v>4080378</v>
      </c>
    </row>
    <row r="21469" spans="1:3" x14ac:dyDescent="0.3">
      <c r="A21469" s="38" t="s">
        <v>249</v>
      </c>
      <c r="B21469" s="15">
        <v>293748</v>
      </c>
      <c r="C21469" s="15">
        <v>6549912</v>
      </c>
    </row>
    <row r="21470" spans="1:3" x14ac:dyDescent="0.3">
      <c r="A21470" s="38" t="s">
        <v>251</v>
      </c>
      <c r="B21470" s="15">
        <v>264998</v>
      </c>
      <c r="C21470" s="15">
        <v>7947650</v>
      </c>
    </row>
    <row r="21471" spans="1:3" x14ac:dyDescent="0.3">
      <c r="A21471" s="38" t="s">
        <v>254</v>
      </c>
      <c r="B21471" s="15">
        <v>467830</v>
      </c>
      <c r="C21471" s="15">
        <v>10431093</v>
      </c>
    </row>
    <row r="21472" spans="1:3" x14ac:dyDescent="0.3">
      <c r="A21472" s="38" t="s">
        <v>257</v>
      </c>
      <c r="B21472" s="15">
        <v>282725</v>
      </c>
      <c r="C21472" s="15">
        <v>8767685</v>
      </c>
    </row>
    <row r="21473" spans="1:3" x14ac:dyDescent="0.3">
      <c r="A21473" s="38" t="s">
        <v>252</v>
      </c>
      <c r="B21473" s="15">
        <v>275400</v>
      </c>
      <c r="C21473" s="15">
        <v>10802380</v>
      </c>
    </row>
    <row r="21474" spans="1:3" x14ac:dyDescent="0.3">
      <c r="A21474" s="38" t="s">
        <v>255</v>
      </c>
      <c r="B21474" s="15">
        <v>404450</v>
      </c>
      <c r="C21474" s="15">
        <v>11213350</v>
      </c>
    </row>
    <row r="21475" spans="1:3" x14ac:dyDescent="0.3">
      <c r="A21475" s="38" t="s">
        <v>258</v>
      </c>
      <c r="B21475" s="15">
        <v>373355</v>
      </c>
      <c r="C21475" s="15">
        <v>9752005</v>
      </c>
    </row>
    <row r="21476" spans="1:3" x14ac:dyDescent="0.3">
      <c r="A21476" s="38" t="s">
        <v>260</v>
      </c>
      <c r="B21476" s="15">
        <v>525000</v>
      </c>
      <c r="C21476" s="15">
        <v>11268800</v>
      </c>
    </row>
    <row r="21477" spans="1:3" x14ac:dyDescent="0.3">
      <c r="A21477" s="38" t="s">
        <v>262</v>
      </c>
      <c r="B21477" s="15">
        <v>501450</v>
      </c>
      <c r="C21477" s="15">
        <v>9786774</v>
      </c>
    </row>
    <row r="21478" spans="1:3" x14ac:dyDescent="0.3">
      <c r="A21478" s="38" t="s">
        <v>263</v>
      </c>
      <c r="B21478" s="15">
        <v>304950</v>
      </c>
      <c r="C21478" s="15">
        <v>9510623</v>
      </c>
    </row>
    <row r="21479" spans="1:3" x14ac:dyDescent="0.3">
      <c r="A21479" s="35" t="s">
        <v>271</v>
      </c>
      <c r="B21479" s="15"/>
      <c r="C21479" s="15"/>
    </row>
    <row r="21480" spans="1:3" x14ac:dyDescent="0.3">
      <c r="A21480" s="38" t="s">
        <v>245</v>
      </c>
      <c r="B21480" s="15">
        <v>310950</v>
      </c>
      <c r="C21480" s="15">
        <v>10273050</v>
      </c>
    </row>
    <row r="21481" spans="1:3" x14ac:dyDescent="0.3">
      <c r="A21481" s="38" t="s">
        <v>247</v>
      </c>
      <c r="B21481" s="15">
        <v>299475</v>
      </c>
      <c r="C21481" s="15">
        <v>7828327</v>
      </c>
    </row>
    <row r="21482" spans="1:3" x14ac:dyDescent="0.3">
      <c r="A21482" s="38" t="s">
        <v>249</v>
      </c>
      <c r="B21482" s="15">
        <v>316550</v>
      </c>
      <c r="C21482" s="15">
        <v>7284500</v>
      </c>
    </row>
    <row r="21483" spans="1:3" x14ac:dyDescent="0.3">
      <c r="A21483" s="38" t="s">
        <v>251</v>
      </c>
      <c r="B21483" s="15">
        <v>305675</v>
      </c>
      <c r="C21483" s="15">
        <v>8563980</v>
      </c>
    </row>
    <row r="21484" spans="1:3" x14ac:dyDescent="0.3">
      <c r="A21484" s="38" t="s">
        <v>254</v>
      </c>
      <c r="B21484" s="15">
        <v>299950</v>
      </c>
      <c r="C21484" s="15">
        <v>16290406</v>
      </c>
    </row>
    <row r="21485" spans="1:3" x14ac:dyDescent="0.3">
      <c r="A21485" s="38" t="s">
        <v>257</v>
      </c>
      <c r="B21485" s="15">
        <v>354900</v>
      </c>
      <c r="C21485" s="15">
        <v>14452903</v>
      </c>
    </row>
    <row r="21486" spans="1:3" x14ac:dyDescent="0.3">
      <c r="A21486" s="38" t="s">
        <v>252</v>
      </c>
      <c r="B21486" s="15">
        <v>317000</v>
      </c>
      <c r="C21486" s="15">
        <v>17362194</v>
      </c>
    </row>
    <row r="21487" spans="1:3" x14ac:dyDescent="0.3">
      <c r="A21487" s="38" t="s">
        <v>255</v>
      </c>
      <c r="B21487" s="15">
        <v>335000</v>
      </c>
      <c r="C21487" s="15">
        <v>15086427</v>
      </c>
    </row>
    <row r="21488" spans="1:3" x14ac:dyDescent="0.3">
      <c r="A21488" s="38" t="s">
        <v>258</v>
      </c>
      <c r="B21488" s="15">
        <v>321250</v>
      </c>
      <c r="C21488" s="15">
        <v>16853290</v>
      </c>
    </row>
    <row r="21489" spans="1:3" x14ac:dyDescent="0.3">
      <c r="A21489" s="38" t="s">
        <v>260</v>
      </c>
      <c r="B21489" s="15">
        <v>479450</v>
      </c>
      <c r="C21489" s="15">
        <v>12572268</v>
      </c>
    </row>
    <row r="21490" spans="1:3" x14ac:dyDescent="0.3">
      <c r="A21490" s="38" t="s">
        <v>262</v>
      </c>
      <c r="B21490" s="15">
        <v>439950</v>
      </c>
      <c r="C21490" s="15">
        <v>9758010</v>
      </c>
    </row>
    <row r="21491" spans="1:3" x14ac:dyDescent="0.3">
      <c r="A21491" s="38" t="s">
        <v>263</v>
      </c>
      <c r="B21491" s="15">
        <v>272950</v>
      </c>
      <c r="C21491" s="15">
        <v>10767565</v>
      </c>
    </row>
    <row r="21492" spans="1:3" x14ac:dyDescent="0.3">
      <c r="A21492" s="35" t="s">
        <v>272</v>
      </c>
      <c r="B21492" s="15"/>
      <c r="C21492" s="15"/>
    </row>
    <row r="21493" spans="1:3" x14ac:dyDescent="0.3">
      <c r="A21493" s="38" t="s">
        <v>245</v>
      </c>
      <c r="B21493" s="15">
        <v>602950</v>
      </c>
      <c r="C21493" s="15">
        <v>8557005</v>
      </c>
    </row>
    <row r="21494" spans="1:3" x14ac:dyDescent="0.3">
      <c r="A21494" s="38" t="s">
        <v>247</v>
      </c>
      <c r="B21494" s="15">
        <v>298185</v>
      </c>
      <c r="C21494" s="15">
        <v>10736999</v>
      </c>
    </row>
    <row r="21495" spans="1:3" x14ac:dyDescent="0.3">
      <c r="A21495" s="38" t="s">
        <v>249</v>
      </c>
      <c r="B21495" s="15">
        <v>325000</v>
      </c>
      <c r="C21495" s="15">
        <v>12420890</v>
      </c>
    </row>
    <row r="21496" spans="1:3" x14ac:dyDescent="0.3">
      <c r="A21496" s="38" t="s">
        <v>251</v>
      </c>
      <c r="B21496" s="15">
        <v>275500</v>
      </c>
      <c r="C21496" s="15">
        <v>11887475</v>
      </c>
    </row>
    <row r="21497" spans="1:3" x14ac:dyDescent="0.3">
      <c r="A21497" s="38" t="s">
        <v>254</v>
      </c>
      <c r="B21497" s="15">
        <v>322200</v>
      </c>
      <c r="C21497" s="15">
        <v>16535803</v>
      </c>
    </row>
    <row r="21498" spans="1:3" x14ac:dyDescent="0.3">
      <c r="A21498" s="38" t="s">
        <v>257</v>
      </c>
      <c r="B21498" s="15">
        <v>322490</v>
      </c>
      <c r="C21498" s="15">
        <v>22307221</v>
      </c>
    </row>
    <row r="21499" spans="1:3" x14ac:dyDescent="0.3">
      <c r="A21499" s="38" t="s">
        <v>252</v>
      </c>
      <c r="B21499" s="15">
        <v>333495</v>
      </c>
      <c r="C21499" s="15">
        <v>20958888</v>
      </c>
    </row>
    <row r="21500" spans="1:3" x14ac:dyDescent="0.3">
      <c r="A21500" s="38" t="s">
        <v>255</v>
      </c>
      <c r="B21500" s="15">
        <v>343000</v>
      </c>
      <c r="C21500" s="15">
        <v>19254909</v>
      </c>
    </row>
    <row r="21501" spans="1:3" x14ac:dyDescent="0.3">
      <c r="A21501" s="38" t="s">
        <v>258</v>
      </c>
      <c r="B21501" s="15">
        <v>334995</v>
      </c>
      <c r="C21501" s="15">
        <v>14993147</v>
      </c>
    </row>
    <row r="21502" spans="1:3" x14ac:dyDescent="0.3">
      <c r="A21502" s="38" t="s">
        <v>260</v>
      </c>
      <c r="B21502" s="15">
        <v>323225</v>
      </c>
      <c r="C21502" s="15">
        <v>19097175</v>
      </c>
    </row>
    <row r="21503" spans="1:3" x14ac:dyDescent="0.3">
      <c r="A21503" s="38" t="s">
        <v>262</v>
      </c>
      <c r="B21503" s="15">
        <v>318950</v>
      </c>
      <c r="C21503" s="15">
        <v>20186749</v>
      </c>
    </row>
    <row r="21504" spans="1:3" x14ac:dyDescent="0.3">
      <c r="A21504" s="38" t="s">
        <v>263</v>
      </c>
      <c r="B21504" s="15">
        <v>299995</v>
      </c>
      <c r="C21504" s="15">
        <v>20558244</v>
      </c>
    </row>
    <row r="21505" spans="1:3" x14ac:dyDescent="0.3">
      <c r="A21505" s="35" t="s">
        <v>273</v>
      </c>
      <c r="B21505" s="15"/>
      <c r="C21505" s="15"/>
    </row>
    <row r="21506" spans="1:3" x14ac:dyDescent="0.3">
      <c r="A21506" s="38" t="s">
        <v>245</v>
      </c>
      <c r="B21506" s="15">
        <v>327554</v>
      </c>
      <c r="C21506" s="15">
        <v>15057778</v>
      </c>
    </row>
    <row r="21507" spans="1:3" x14ac:dyDescent="0.3">
      <c r="A21507" s="38" t="s">
        <v>247</v>
      </c>
      <c r="B21507" s="15">
        <v>352161</v>
      </c>
      <c r="C21507" s="15">
        <v>18834183</v>
      </c>
    </row>
    <row r="21508" spans="1:3" x14ac:dyDescent="0.3">
      <c r="A21508" s="38" t="s">
        <v>249</v>
      </c>
      <c r="B21508" s="15">
        <v>339950</v>
      </c>
      <c r="C21508" s="15">
        <v>23416856</v>
      </c>
    </row>
    <row r="21509" spans="1:3" x14ac:dyDescent="0.3">
      <c r="A21509" s="38" t="s">
        <v>251</v>
      </c>
      <c r="B21509" s="15">
        <v>340000</v>
      </c>
      <c r="C21509" s="15">
        <v>21418503</v>
      </c>
    </row>
    <row r="21510" spans="1:3" x14ac:dyDescent="0.3">
      <c r="A21510" s="38" t="s">
        <v>254</v>
      </c>
      <c r="B21510" s="15">
        <v>624625</v>
      </c>
      <c r="C21510" s="15">
        <v>25683313</v>
      </c>
    </row>
    <row r="21511" spans="1:3" x14ac:dyDescent="0.3">
      <c r="A21511" s="38" t="s">
        <v>257</v>
      </c>
      <c r="B21511" s="15">
        <v>358410</v>
      </c>
      <c r="C21511" s="15">
        <v>28421550</v>
      </c>
    </row>
    <row r="21512" spans="1:3" x14ac:dyDescent="0.3">
      <c r="A21512" s="38" t="s">
        <v>252</v>
      </c>
      <c r="B21512" s="15">
        <v>683500</v>
      </c>
      <c r="C21512" s="15">
        <v>20665527</v>
      </c>
    </row>
    <row r="21513" spans="1:3" x14ac:dyDescent="0.3">
      <c r="A21513" s="38" t="s">
        <v>255</v>
      </c>
      <c r="B21513" s="15">
        <v>591000</v>
      </c>
      <c r="C21513" s="15">
        <v>26750340</v>
      </c>
    </row>
    <row r="21514" spans="1:3" x14ac:dyDescent="0.3">
      <c r="A21514" s="38" t="s">
        <v>258</v>
      </c>
      <c r="B21514" s="15">
        <v>329500</v>
      </c>
      <c r="C21514" s="15">
        <v>26398449</v>
      </c>
    </row>
    <row r="21515" spans="1:3" x14ac:dyDescent="0.3">
      <c r="A21515" s="38" t="s">
        <v>260</v>
      </c>
      <c r="B21515" s="15">
        <v>381795</v>
      </c>
      <c r="C21515" s="15">
        <v>20198207</v>
      </c>
    </row>
    <row r="21516" spans="1:3" x14ac:dyDescent="0.3">
      <c r="A21516" s="38" t="s">
        <v>262</v>
      </c>
      <c r="B21516" s="15">
        <v>655125</v>
      </c>
      <c r="C21516" s="15">
        <v>24432331</v>
      </c>
    </row>
    <row r="21517" spans="1:3" x14ac:dyDescent="0.3">
      <c r="A21517" s="38" t="s">
        <v>263</v>
      </c>
      <c r="B21517" s="15">
        <v>748000</v>
      </c>
      <c r="C21517" s="15">
        <v>23017998</v>
      </c>
    </row>
    <row r="21518" spans="1:3" x14ac:dyDescent="0.3">
      <c r="A21518" s="35" t="s">
        <v>274</v>
      </c>
      <c r="B21518" s="15"/>
      <c r="C21518" s="15"/>
    </row>
    <row r="21519" spans="1:3" x14ac:dyDescent="0.3">
      <c r="A21519" s="38" t="s">
        <v>245</v>
      </c>
      <c r="B21519" s="15">
        <v>1063000</v>
      </c>
      <c r="C21519" s="15">
        <v>14662894</v>
      </c>
    </row>
    <row r="21520" spans="1:3" x14ac:dyDescent="0.3">
      <c r="A21520" s="38" t="s">
        <v>247</v>
      </c>
      <c r="B21520" s="15">
        <v>789000</v>
      </c>
      <c r="C21520" s="15">
        <v>16609820</v>
      </c>
    </row>
    <row r="21521" spans="1:3" x14ac:dyDescent="0.3">
      <c r="A21521" s="38" t="s">
        <v>249</v>
      </c>
      <c r="B21521" s="15">
        <v>406000</v>
      </c>
      <c r="C21521" s="15">
        <v>22692411</v>
      </c>
    </row>
    <row r="21522" spans="1:3" x14ac:dyDescent="0.3">
      <c r="A21522" s="38" t="s">
        <v>251</v>
      </c>
      <c r="B21522" s="15">
        <v>394995</v>
      </c>
      <c r="C21522" s="15">
        <v>17771862</v>
      </c>
    </row>
    <row r="21523" spans="1:3" x14ac:dyDescent="0.3">
      <c r="A21523" s="38" t="s">
        <v>254</v>
      </c>
      <c r="B21523" s="15">
        <v>634000</v>
      </c>
      <c r="C21523" s="15">
        <v>28140286</v>
      </c>
    </row>
    <row r="21524" spans="1:3" x14ac:dyDescent="0.3">
      <c r="A21524" s="38" t="s">
        <v>257</v>
      </c>
      <c r="B21524" s="15">
        <v>719495</v>
      </c>
      <c r="C21524" s="15">
        <v>42918487</v>
      </c>
    </row>
    <row r="21525" spans="1:3" x14ac:dyDescent="0.3">
      <c r="A21525" s="38" t="s">
        <v>252</v>
      </c>
      <c r="B21525" s="15">
        <v>375000</v>
      </c>
      <c r="C21525" s="15">
        <v>26462886</v>
      </c>
    </row>
    <row r="21526" spans="1:3" x14ac:dyDescent="0.3">
      <c r="A21526" s="38" t="s">
        <v>255</v>
      </c>
      <c r="B21526" s="15">
        <v>379950</v>
      </c>
      <c r="C21526" s="15">
        <v>38316040</v>
      </c>
    </row>
    <row r="21527" spans="1:3" x14ac:dyDescent="0.3">
      <c r="A21527" s="38" t="s">
        <v>258</v>
      </c>
      <c r="B21527" s="15">
        <v>639995</v>
      </c>
      <c r="C21527" s="15">
        <v>24222964</v>
      </c>
    </row>
    <row r="21528" spans="1:3" x14ac:dyDescent="0.3">
      <c r="A21528" s="38" t="s">
        <v>260</v>
      </c>
      <c r="B21528" s="15">
        <v>386750</v>
      </c>
      <c r="C21528" s="15">
        <v>20740971</v>
      </c>
    </row>
    <row r="21529" spans="1:3" x14ac:dyDescent="0.3">
      <c r="A21529" s="38" t="s">
        <v>262</v>
      </c>
      <c r="B21529" s="15">
        <v>394950</v>
      </c>
      <c r="C21529" s="15">
        <v>20881361</v>
      </c>
    </row>
    <row r="21530" spans="1:3" x14ac:dyDescent="0.3">
      <c r="A21530" s="38" t="s">
        <v>263</v>
      </c>
      <c r="B21530" s="15">
        <v>383045</v>
      </c>
      <c r="C21530" s="15">
        <v>16700213</v>
      </c>
    </row>
    <row r="21531" spans="1:3" x14ac:dyDescent="0.3">
      <c r="A21531" s="35" t="s">
        <v>275</v>
      </c>
      <c r="B21531" s="15"/>
      <c r="C21531" s="15"/>
    </row>
    <row r="21532" spans="1:3" x14ac:dyDescent="0.3">
      <c r="A21532" s="38" t="s">
        <v>245</v>
      </c>
      <c r="B21532" s="15">
        <v>424995</v>
      </c>
      <c r="C21532" s="15">
        <v>12060405</v>
      </c>
    </row>
    <row r="21533" spans="1:3" x14ac:dyDescent="0.3">
      <c r="A21533" s="38" t="s">
        <v>247</v>
      </c>
      <c r="B21533" s="15">
        <v>395973</v>
      </c>
      <c r="C21533" s="15">
        <v>18641102</v>
      </c>
    </row>
    <row r="21534" spans="1:3" x14ac:dyDescent="0.3">
      <c r="A21534" s="38" t="s">
        <v>249</v>
      </c>
      <c r="B21534" s="15">
        <v>728900</v>
      </c>
      <c r="C21534" s="15">
        <v>20900495</v>
      </c>
    </row>
    <row r="21535" spans="1:3" x14ac:dyDescent="0.3">
      <c r="A21535" s="38" t="s">
        <v>251</v>
      </c>
      <c r="B21535" s="15">
        <v>376998</v>
      </c>
      <c r="C21535" s="15">
        <v>21524800</v>
      </c>
    </row>
    <row r="21536" spans="1:3" x14ac:dyDescent="0.3">
      <c r="A21536" s="38" t="s">
        <v>254</v>
      </c>
      <c r="B21536" s="15">
        <v>733495</v>
      </c>
      <c r="C21536" s="15">
        <v>31602515</v>
      </c>
    </row>
    <row r="21537" spans="1:3" x14ac:dyDescent="0.3">
      <c r="A21537" s="38" t="s">
        <v>257</v>
      </c>
      <c r="B21537" s="15">
        <v>847500</v>
      </c>
      <c r="C21537" s="15">
        <v>33534024</v>
      </c>
    </row>
    <row r="21538" spans="1:3" x14ac:dyDescent="0.3">
      <c r="A21538" s="38" t="s">
        <v>252</v>
      </c>
      <c r="B21538" s="15">
        <v>727585</v>
      </c>
      <c r="C21538" s="15">
        <v>41719537</v>
      </c>
    </row>
    <row r="21539" spans="1:3" x14ac:dyDescent="0.3">
      <c r="A21539" s="38" t="s">
        <v>255</v>
      </c>
      <c r="B21539" s="15">
        <v>384950</v>
      </c>
      <c r="C21539" s="15">
        <v>33316511</v>
      </c>
    </row>
    <row r="21540" spans="1:3" x14ac:dyDescent="0.3">
      <c r="A21540" s="38" t="s">
        <v>258</v>
      </c>
      <c r="B21540" s="15">
        <v>416995</v>
      </c>
      <c r="C21540" s="15">
        <v>27227435</v>
      </c>
    </row>
    <row r="21541" spans="1:3" x14ac:dyDescent="0.3">
      <c r="A21541" s="38" t="s">
        <v>260</v>
      </c>
      <c r="B21541" s="15">
        <v>393730</v>
      </c>
      <c r="C21541" s="15">
        <v>21363860</v>
      </c>
    </row>
    <row r="21542" spans="1:3" x14ac:dyDescent="0.3">
      <c r="A21542" s="38" t="s">
        <v>262</v>
      </c>
      <c r="B21542" s="15">
        <v>390070</v>
      </c>
      <c r="C21542" s="15">
        <v>16014701</v>
      </c>
    </row>
    <row r="21543" spans="1:3" x14ac:dyDescent="0.3">
      <c r="A21543" s="14">
        <v>447</v>
      </c>
      <c r="B21543" s="15">
        <v>4119410</v>
      </c>
      <c r="C21543" s="15">
        <v>4288860</v>
      </c>
    </row>
    <row r="21544" spans="1:3" x14ac:dyDescent="0.3">
      <c r="A21544" s="35" t="s">
        <v>259</v>
      </c>
      <c r="B21544" s="15"/>
      <c r="C21544" s="15"/>
    </row>
    <row r="21545" spans="1:3" x14ac:dyDescent="0.3">
      <c r="A21545" s="38" t="s">
        <v>245</v>
      </c>
      <c r="B21545" s="15">
        <v>108800</v>
      </c>
      <c r="C21545" s="15">
        <v>108800</v>
      </c>
    </row>
    <row r="21546" spans="1:3" x14ac:dyDescent="0.3">
      <c r="A21546" s="38" t="s">
        <v>247</v>
      </c>
      <c r="B21546" s="15"/>
      <c r="C21546" s="15">
        <v>0</v>
      </c>
    </row>
    <row r="21547" spans="1:3" x14ac:dyDescent="0.3">
      <c r="A21547" s="38" t="s">
        <v>249</v>
      </c>
      <c r="B21547" s="15"/>
      <c r="C21547" s="15">
        <v>0</v>
      </c>
    </row>
    <row r="21548" spans="1:3" x14ac:dyDescent="0.3">
      <c r="A21548" s="38" t="s">
        <v>251</v>
      </c>
      <c r="B21548" s="15"/>
      <c r="C21548" s="15">
        <v>0</v>
      </c>
    </row>
    <row r="21549" spans="1:3" x14ac:dyDescent="0.3">
      <c r="A21549" s="38" t="s">
        <v>254</v>
      </c>
      <c r="B21549" s="15">
        <v>123650</v>
      </c>
      <c r="C21549" s="15">
        <v>123650</v>
      </c>
    </row>
    <row r="21550" spans="1:3" x14ac:dyDescent="0.3">
      <c r="A21550" s="38" t="s">
        <v>257</v>
      </c>
      <c r="B21550" s="15"/>
      <c r="C21550" s="15">
        <v>0</v>
      </c>
    </row>
    <row r="21551" spans="1:3" x14ac:dyDescent="0.3">
      <c r="A21551" s="38" t="s">
        <v>252</v>
      </c>
      <c r="B21551" s="15"/>
      <c r="C21551" s="15">
        <v>0</v>
      </c>
    </row>
    <row r="21552" spans="1:3" x14ac:dyDescent="0.3">
      <c r="A21552" s="38" t="s">
        <v>255</v>
      </c>
      <c r="B21552" s="15"/>
      <c r="C21552" s="15">
        <v>0</v>
      </c>
    </row>
    <row r="21553" spans="1:3" x14ac:dyDescent="0.3">
      <c r="A21553" s="38" t="s">
        <v>258</v>
      </c>
      <c r="B21553" s="15">
        <v>280000</v>
      </c>
      <c r="C21553" s="15">
        <v>280000</v>
      </c>
    </row>
    <row r="21554" spans="1:3" x14ac:dyDescent="0.3">
      <c r="A21554" s="38" t="s">
        <v>260</v>
      </c>
      <c r="B21554" s="15"/>
      <c r="C21554" s="15">
        <v>0</v>
      </c>
    </row>
    <row r="21555" spans="1:3" x14ac:dyDescent="0.3">
      <c r="A21555" s="38" t="s">
        <v>262</v>
      </c>
      <c r="B21555" s="15">
        <v>169950</v>
      </c>
      <c r="C21555" s="15">
        <v>169950</v>
      </c>
    </row>
    <row r="21556" spans="1:3" x14ac:dyDescent="0.3">
      <c r="A21556" s="38" t="s">
        <v>263</v>
      </c>
      <c r="B21556" s="15"/>
      <c r="C21556" s="15">
        <v>0</v>
      </c>
    </row>
    <row r="21557" spans="1:3" x14ac:dyDescent="0.3">
      <c r="A21557" s="35" t="s">
        <v>265</v>
      </c>
      <c r="B21557" s="15"/>
      <c r="C21557" s="15"/>
    </row>
    <row r="21558" spans="1:3" x14ac:dyDescent="0.3">
      <c r="A21558" s="38" t="s">
        <v>245</v>
      </c>
      <c r="B21558" s="15"/>
      <c r="C21558" s="15">
        <v>0</v>
      </c>
    </row>
    <row r="21559" spans="1:3" x14ac:dyDescent="0.3">
      <c r="A21559" s="38" t="s">
        <v>247</v>
      </c>
      <c r="B21559" s="15"/>
      <c r="C21559" s="15">
        <v>0</v>
      </c>
    </row>
    <row r="21560" spans="1:3" x14ac:dyDescent="0.3">
      <c r="A21560" s="38" t="s">
        <v>249</v>
      </c>
      <c r="B21560" s="15">
        <v>169450</v>
      </c>
      <c r="C21560" s="15">
        <v>338900</v>
      </c>
    </row>
    <row r="21561" spans="1:3" x14ac:dyDescent="0.3">
      <c r="A21561" s="38" t="s">
        <v>251</v>
      </c>
      <c r="B21561" s="15"/>
      <c r="C21561" s="15">
        <v>0</v>
      </c>
    </row>
    <row r="21562" spans="1:3" x14ac:dyDescent="0.3">
      <c r="A21562" s="38" t="s">
        <v>254</v>
      </c>
      <c r="B21562" s="15"/>
      <c r="C21562" s="15">
        <v>0</v>
      </c>
    </row>
    <row r="21563" spans="1:3" x14ac:dyDescent="0.3">
      <c r="A21563" s="38" t="s">
        <v>257</v>
      </c>
      <c r="B21563" s="15"/>
      <c r="C21563" s="15">
        <v>0</v>
      </c>
    </row>
    <row r="21564" spans="1:3" x14ac:dyDescent="0.3">
      <c r="A21564" s="38" t="s">
        <v>252</v>
      </c>
      <c r="B21564" s="15"/>
      <c r="C21564" s="15">
        <v>0</v>
      </c>
    </row>
    <row r="21565" spans="1:3" x14ac:dyDescent="0.3">
      <c r="A21565" s="38" t="s">
        <v>255</v>
      </c>
      <c r="B21565" s="15"/>
      <c r="C21565" s="15">
        <v>0</v>
      </c>
    </row>
    <row r="21566" spans="1:3" x14ac:dyDescent="0.3">
      <c r="A21566" s="38" t="s">
        <v>258</v>
      </c>
      <c r="B21566" s="15"/>
      <c r="C21566" s="15">
        <v>0</v>
      </c>
    </row>
    <row r="21567" spans="1:3" x14ac:dyDescent="0.3">
      <c r="A21567" s="38" t="s">
        <v>260</v>
      </c>
      <c r="B21567" s="15"/>
      <c r="C21567" s="15">
        <v>0</v>
      </c>
    </row>
    <row r="21568" spans="1:3" x14ac:dyDescent="0.3">
      <c r="A21568" s="38" t="s">
        <v>262</v>
      </c>
      <c r="B21568" s="15"/>
      <c r="C21568" s="15">
        <v>0</v>
      </c>
    </row>
    <row r="21569" spans="1:3" x14ac:dyDescent="0.3">
      <c r="A21569" s="38" t="s">
        <v>263</v>
      </c>
      <c r="B21569" s="15">
        <v>251500</v>
      </c>
      <c r="C21569" s="15">
        <v>251500</v>
      </c>
    </row>
    <row r="21570" spans="1:3" x14ac:dyDescent="0.3">
      <c r="A21570" s="35" t="s">
        <v>244</v>
      </c>
      <c r="B21570" s="15"/>
      <c r="C21570" s="15"/>
    </row>
    <row r="21571" spans="1:3" x14ac:dyDescent="0.3">
      <c r="A21571" s="38" t="s">
        <v>245</v>
      </c>
      <c r="B21571" s="15"/>
      <c r="C21571" s="15">
        <v>0</v>
      </c>
    </row>
    <row r="21572" spans="1:3" x14ac:dyDescent="0.3">
      <c r="A21572" s="38" t="s">
        <v>247</v>
      </c>
      <c r="B21572" s="15"/>
      <c r="C21572" s="15">
        <v>0</v>
      </c>
    </row>
    <row r="21573" spans="1:3" x14ac:dyDescent="0.3">
      <c r="A21573" s="38" t="s">
        <v>249</v>
      </c>
      <c r="B21573" s="15"/>
      <c r="C21573" s="15">
        <v>0</v>
      </c>
    </row>
    <row r="21574" spans="1:3" x14ac:dyDescent="0.3">
      <c r="A21574" s="38" t="s">
        <v>251</v>
      </c>
      <c r="B21574" s="15"/>
      <c r="C21574" s="15">
        <v>0</v>
      </c>
    </row>
    <row r="21575" spans="1:3" x14ac:dyDescent="0.3">
      <c r="A21575" s="38" t="s">
        <v>254</v>
      </c>
      <c r="B21575" s="15"/>
      <c r="C21575" s="15">
        <v>0</v>
      </c>
    </row>
    <row r="21576" spans="1:3" x14ac:dyDescent="0.3">
      <c r="A21576" s="38" t="s">
        <v>257</v>
      </c>
      <c r="B21576" s="15"/>
      <c r="C21576" s="15">
        <v>0</v>
      </c>
    </row>
    <row r="21577" spans="1:3" x14ac:dyDescent="0.3">
      <c r="A21577" s="38" t="s">
        <v>252</v>
      </c>
      <c r="B21577" s="15"/>
      <c r="C21577" s="15">
        <v>0</v>
      </c>
    </row>
    <row r="21578" spans="1:3" x14ac:dyDescent="0.3">
      <c r="A21578" s="38" t="s">
        <v>255</v>
      </c>
      <c r="B21578" s="15"/>
      <c r="C21578" s="15">
        <v>0</v>
      </c>
    </row>
    <row r="21579" spans="1:3" x14ac:dyDescent="0.3">
      <c r="A21579" s="38" t="s">
        <v>258</v>
      </c>
      <c r="B21579" s="15"/>
      <c r="C21579" s="15">
        <v>0</v>
      </c>
    </row>
    <row r="21580" spans="1:3" x14ac:dyDescent="0.3">
      <c r="A21580" s="38" t="s">
        <v>260</v>
      </c>
      <c r="B21580" s="15"/>
      <c r="C21580" s="15">
        <v>0</v>
      </c>
    </row>
    <row r="21581" spans="1:3" x14ac:dyDescent="0.3">
      <c r="A21581" s="38" t="s">
        <v>262</v>
      </c>
      <c r="B21581" s="15"/>
      <c r="C21581" s="15">
        <v>0</v>
      </c>
    </row>
    <row r="21582" spans="1:3" x14ac:dyDescent="0.3">
      <c r="A21582" s="38" t="s">
        <v>263</v>
      </c>
      <c r="B21582" s="15"/>
      <c r="C21582" s="15">
        <v>0</v>
      </c>
    </row>
    <row r="21583" spans="1:3" x14ac:dyDescent="0.3">
      <c r="A21583" s="35" t="s">
        <v>256</v>
      </c>
      <c r="B21583" s="15"/>
      <c r="C21583" s="15"/>
    </row>
    <row r="21584" spans="1:3" x14ac:dyDescent="0.3">
      <c r="A21584" s="38" t="s">
        <v>245</v>
      </c>
      <c r="B21584" s="15"/>
      <c r="C21584" s="15">
        <v>0</v>
      </c>
    </row>
    <row r="21585" spans="1:3" x14ac:dyDescent="0.3">
      <c r="A21585" s="38" t="s">
        <v>247</v>
      </c>
      <c r="B21585" s="15"/>
      <c r="C21585" s="15">
        <v>0</v>
      </c>
    </row>
    <row r="21586" spans="1:3" x14ac:dyDescent="0.3">
      <c r="A21586" s="38" t="s">
        <v>249</v>
      </c>
      <c r="B21586" s="15">
        <v>205395</v>
      </c>
      <c r="C21586" s="15">
        <v>205395</v>
      </c>
    </row>
    <row r="21587" spans="1:3" x14ac:dyDescent="0.3">
      <c r="A21587" s="38" t="s">
        <v>251</v>
      </c>
      <c r="B21587" s="15"/>
      <c r="C21587" s="15">
        <v>0</v>
      </c>
    </row>
    <row r="21588" spans="1:3" x14ac:dyDescent="0.3">
      <c r="A21588" s="38" t="s">
        <v>254</v>
      </c>
      <c r="B21588" s="15"/>
      <c r="C21588" s="15">
        <v>0</v>
      </c>
    </row>
    <row r="21589" spans="1:3" x14ac:dyDescent="0.3">
      <c r="A21589" s="38" t="s">
        <v>257</v>
      </c>
      <c r="B21589" s="15">
        <v>275567</v>
      </c>
      <c r="C21589" s="15">
        <v>275567</v>
      </c>
    </row>
    <row r="21590" spans="1:3" x14ac:dyDescent="0.3">
      <c r="A21590" s="38" t="s">
        <v>252</v>
      </c>
      <c r="B21590" s="15"/>
      <c r="C21590" s="15">
        <v>0</v>
      </c>
    </row>
    <row r="21591" spans="1:3" x14ac:dyDescent="0.3">
      <c r="A21591" s="38" t="s">
        <v>255</v>
      </c>
      <c r="B21591" s="15">
        <v>322720</v>
      </c>
      <c r="C21591" s="15">
        <v>322720</v>
      </c>
    </row>
    <row r="21592" spans="1:3" x14ac:dyDescent="0.3">
      <c r="A21592" s="38" t="s">
        <v>258</v>
      </c>
      <c r="B21592" s="15"/>
      <c r="C21592" s="15">
        <v>0</v>
      </c>
    </row>
    <row r="21593" spans="1:3" x14ac:dyDescent="0.3">
      <c r="A21593" s="38" t="s">
        <v>260</v>
      </c>
      <c r="B21593" s="15"/>
      <c r="C21593" s="15">
        <v>0</v>
      </c>
    </row>
    <row r="21594" spans="1:3" x14ac:dyDescent="0.3">
      <c r="A21594" s="38" t="s">
        <v>262</v>
      </c>
      <c r="B21594" s="15"/>
      <c r="C21594" s="15">
        <v>0</v>
      </c>
    </row>
    <row r="21595" spans="1:3" x14ac:dyDescent="0.3">
      <c r="A21595" s="38" t="s">
        <v>263</v>
      </c>
      <c r="B21595" s="15"/>
      <c r="C21595" s="15">
        <v>0</v>
      </c>
    </row>
    <row r="21596" spans="1:3" x14ac:dyDescent="0.3">
      <c r="A21596" s="35" t="s">
        <v>261</v>
      </c>
      <c r="B21596" s="15"/>
      <c r="C21596" s="15"/>
    </row>
    <row r="21597" spans="1:3" x14ac:dyDescent="0.3">
      <c r="A21597" s="38" t="s">
        <v>245</v>
      </c>
      <c r="B21597" s="15"/>
      <c r="C21597" s="15">
        <v>0</v>
      </c>
    </row>
    <row r="21598" spans="1:3" x14ac:dyDescent="0.3">
      <c r="A21598" s="38" t="s">
        <v>247</v>
      </c>
      <c r="B21598" s="15"/>
      <c r="C21598" s="15">
        <v>0</v>
      </c>
    </row>
    <row r="21599" spans="1:3" x14ac:dyDescent="0.3">
      <c r="A21599" s="38" t="s">
        <v>249</v>
      </c>
      <c r="B21599" s="15"/>
      <c r="C21599" s="15">
        <v>0</v>
      </c>
    </row>
    <row r="21600" spans="1:3" x14ac:dyDescent="0.3">
      <c r="A21600" s="38" t="s">
        <v>251</v>
      </c>
      <c r="B21600" s="15"/>
      <c r="C21600" s="15">
        <v>0</v>
      </c>
    </row>
    <row r="21601" spans="1:3" x14ac:dyDescent="0.3">
      <c r="A21601" s="38" t="s">
        <v>254</v>
      </c>
      <c r="B21601" s="15"/>
      <c r="C21601" s="15">
        <v>0</v>
      </c>
    </row>
    <row r="21602" spans="1:3" x14ac:dyDescent="0.3">
      <c r="A21602" s="38" t="s">
        <v>257</v>
      </c>
      <c r="B21602" s="15"/>
      <c r="C21602" s="15">
        <v>0</v>
      </c>
    </row>
    <row r="21603" spans="1:3" x14ac:dyDescent="0.3">
      <c r="A21603" s="38" t="s">
        <v>252</v>
      </c>
      <c r="B21603" s="15"/>
      <c r="C21603" s="15">
        <v>0</v>
      </c>
    </row>
    <row r="21604" spans="1:3" x14ac:dyDescent="0.3">
      <c r="A21604" s="38" t="s">
        <v>255</v>
      </c>
      <c r="B21604" s="15"/>
      <c r="C21604" s="15">
        <v>0</v>
      </c>
    </row>
    <row r="21605" spans="1:3" x14ac:dyDescent="0.3">
      <c r="A21605" s="38" t="s">
        <v>258</v>
      </c>
      <c r="B21605" s="15"/>
      <c r="C21605" s="15">
        <v>0</v>
      </c>
    </row>
    <row r="21606" spans="1:3" x14ac:dyDescent="0.3">
      <c r="A21606" s="38" t="s">
        <v>260</v>
      </c>
      <c r="B21606" s="15"/>
      <c r="C21606" s="15">
        <v>0</v>
      </c>
    </row>
    <row r="21607" spans="1:3" x14ac:dyDescent="0.3">
      <c r="A21607" s="38" t="s">
        <v>262</v>
      </c>
      <c r="B21607" s="15"/>
      <c r="C21607" s="15">
        <v>0</v>
      </c>
    </row>
    <row r="21608" spans="1:3" x14ac:dyDescent="0.3">
      <c r="A21608" s="38" t="s">
        <v>263</v>
      </c>
      <c r="B21608" s="15">
        <v>183500</v>
      </c>
      <c r="C21608" s="15">
        <v>183500</v>
      </c>
    </row>
    <row r="21609" spans="1:3" x14ac:dyDescent="0.3">
      <c r="A21609" s="35" t="s">
        <v>264</v>
      </c>
      <c r="B21609" s="15"/>
      <c r="C21609" s="15"/>
    </row>
    <row r="21610" spans="1:3" x14ac:dyDescent="0.3">
      <c r="A21610" s="38" t="s">
        <v>245</v>
      </c>
      <c r="B21610" s="15"/>
      <c r="C21610" s="15">
        <v>0</v>
      </c>
    </row>
    <row r="21611" spans="1:3" x14ac:dyDescent="0.3">
      <c r="A21611" s="38" t="s">
        <v>247</v>
      </c>
      <c r="B21611" s="15"/>
      <c r="C21611" s="15">
        <v>0</v>
      </c>
    </row>
    <row r="21612" spans="1:3" x14ac:dyDescent="0.3">
      <c r="A21612" s="38" t="s">
        <v>249</v>
      </c>
      <c r="B21612" s="15"/>
      <c r="C21612" s="15">
        <v>0</v>
      </c>
    </row>
    <row r="21613" spans="1:3" x14ac:dyDescent="0.3">
      <c r="A21613" s="38" t="s">
        <v>251</v>
      </c>
      <c r="B21613" s="15"/>
      <c r="C21613" s="15">
        <v>0</v>
      </c>
    </row>
    <row r="21614" spans="1:3" x14ac:dyDescent="0.3">
      <c r="A21614" s="38" t="s">
        <v>254</v>
      </c>
      <c r="B21614" s="15"/>
      <c r="C21614" s="15">
        <v>0</v>
      </c>
    </row>
    <row r="21615" spans="1:3" x14ac:dyDescent="0.3">
      <c r="A21615" s="38" t="s">
        <v>257</v>
      </c>
      <c r="B21615" s="15"/>
      <c r="C21615" s="15">
        <v>0</v>
      </c>
    </row>
    <row r="21616" spans="1:3" x14ac:dyDescent="0.3">
      <c r="A21616" s="38" t="s">
        <v>252</v>
      </c>
      <c r="B21616" s="15"/>
      <c r="C21616" s="15">
        <v>0</v>
      </c>
    </row>
    <row r="21617" spans="1:3" x14ac:dyDescent="0.3">
      <c r="A21617" s="38" t="s">
        <v>255</v>
      </c>
      <c r="B21617" s="15"/>
      <c r="C21617" s="15">
        <v>0</v>
      </c>
    </row>
    <row r="21618" spans="1:3" x14ac:dyDescent="0.3">
      <c r="A21618" s="38" t="s">
        <v>258</v>
      </c>
      <c r="B21618" s="15"/>
      <c r="C21618" s="15">
        <v>0</v>
      </c>
    </row>
    <row r="21619" spans="1:3" x14ac:dyDescent="0.3">
      <c r="A21619" s="38" t="s">
        <v>260</v>
      </c>
      <c r="B21619" s="15"/>
      <c r="C21619" s="15">
        <v>0</v>
      </c>
    </row>
    <row r="21620" spans="1:3" x14ac:dyDescent="0.3">
      <c r="A21620" s="38" t="s">
        <v>262</v>
      </c>
      <c r="B21620" s="15"/>
      <c r="C21620" s="15">
        <v>0</v>
      </c>
    </row>
    <row r="21621" spans="1:3" x14ac:dyDescent="0.3">
      <c r="A21621" s="38" t="s">
        <v>263</v>
      </c>
      <c r="B21621" s="15"/>
      <c r="C21621" s="15">
        <v>0</v>
      </c>
    </row>
    <row r="21622" spans="1:3" x14ac:dyDescent="0.3">
      <c r="A21622" s="35" t="s">
        <v>266</v>
      </c>
      <c r="B21622" s="15"/>
      <c r="C21622" s="15"/>
    </row>
    <row r="21623" spans="1:3" x14ac:dyDescent="0.3">
      <c r="A21623" s="38" t="s">
        <v>245</v>
      </c>
      <c r="B21623" s="15"/>
      <c r="C21623" s="15">
        <v>0</v>
      </c>
    </row>
    <row r="21624" spans="1:3" x14ac:dyDescent="0.3">
      <c r="A21624" s="38" t="s">
        <v>247</v>
      </c>
      <c r="B21624" s="15"/>
      <c r="C21624" s="15">
        <v>0</v>
      </c>
    </row>
    <row r="21625" spans="1:3" x14ac:dyDescent="0.3">
      <c r="A21625" s="38" t="s">
        <v>249</v>
      </c>
      <c r="B21625" s="15"/>
      <c r="C21625" s="15">
        <v>0</v>
      </c>
    </row>
    <row r="21626" spans="1:3" x14ac:dyDescent="0.3">
      <c r="A21626" s="38" t="s">
        <v>251</v>
      </c>
      <c r="B21626" s="15"/>
      <c r="C21626" s="15">
        <v>0</v>
      </c>
    </row>
    <row r="21627" spans="1:3" x14ac:dyDescent="0.3">
      <c r="A21627" s="38" t="s">
        <v>254</v>
      </c>
      <c r="B21627" s="15"/>
      <c r="C21627" s="15">
        <v>0</v>
      </c>
    </row>
    <row r="21628" spans="1:3" x14ac:dyDescent="0.3">
      <c r="A21628" s="38" t="s">
        <v>257</v>
      </c>
      <c r="B21628" s="15"/>
      <c r="C21628" s="15">
        <v>0</v>
      </c>
    </row>
    <row r="21629" spans="1:3" x14ac:dyDescent="0.3">
      <c r="A21629" s="38" t="s">
        <v>252</v>
      </c>
      <c r="B21629" s="15"/>
      <c r="C21629" s="15">
        <v>0</v>
      </c>
    </row>
    <row r="21630" spans="1:3" x14ac:dyDescent="0.3">
      <c r="A21630" s="38" t="s">
        <v>255</v>
      </c>
      <c r="B21630" s="15"/>
      <c r="C21630" s="15">
        <v>0</v>
      </c>
    </row>
    <row r="21631" spans="1:3" x14ac:dyDescent="0.3">
      <c r="A21631" s="38" t="s">
        <v>258</v>
      </c>
      <c r="B21631" s="15"/>
      <c r="C21631" s="15">
        <v>0</v>
      </c>
    </row>
    <row r="21632" spans="1:3" x14ac:dyDescent="0.3">
      <c r="A21632" s="38" t="s">
        <v>260</v>
      </c>
      <c r="B21632" s="15"/>
      <c r="C21632" s="15">
        <v>0</v>
      </c>
    </row>
    <row r="21633" spans="1:3" x14ac:dyDescent="0.3">
      <c r="A21633" s="38" t="s">
        <v>262</v>
      </c>
      <c r="B21633" s="15"/>
      <c r="C21633" s="15">
        <v>0</v>
      </c>
    </row>
    <row r="21634" spans="1:3" x14ac:dyDescent="0.3">
      <c r="A21634" s="38" t="s">
        <v>263</v>
      </c>
      <c r="B21634" s="15"/>
      <c r="C21634" s="15">
        <v>0</v>
      </c>
    </row>
    <row r="21635" spans="1:3" x14ac:dyDescent="0.3">
      <c r="A21635" s="35" t="s">
        <v>267</v>
      </c>
      <c r="B21635" s="15"/>
      <c r="C21635" s="15"/>
    </row>
    <row r="21636" spans="1:3" x14ac:dyDescent="0.3">
      <c r="A21636" s="38" t="s">
        <v>245</v>
      </c>
      <c r="B21636" s="15"/>
      <c r="C21636" s="15">
        <v>0</v>
      </c>
    </row>
    <row r="21637" spans="1:3" x14ac:dyDescent="0.3">
      <c r="A21637" s="38" t="s">
        <v>247</v>
      </c>
      <c r="B21637" s="15"/>
      <c r="C21637" s="15">
        <v>0</v>
      </c>
    </row>
    <row r="21638" spans="1:3" x14ac:dyDescent="0.3">
      <c r="A21638" s="38" t="s">
        <v>249</v>
      </c>
      <c r="B21638" s="15"/>
      <c r="C21638" s="15">
        <v>0</v>
      </c>
    </row>
    <row r="21639" spans="1:3" x14ac:dyDescent="0.3">
      <c r="A21639" s="38" t="s">
        <v>251</v>
      </c>
      <c r="B21639" s="15"/>
      <c r="C21639" s="15">
        <v>0</v>
      </c>
    </row>
    <row r="21640" spans="1:3" x14ac:dyDescent="0.3">
      <c r="A21640" s="38" t="s">
        <v>254</v>
      </c>
      <c r="B21640" s="15"/>
      <c r="C21640" s="15">
        <v>0</v>
      </c>
    </row>
    <row r="21641" spans="1:3" x14ac:dyDescent="0.3">
      <c r="A21641" s="38" t="s">
        <v>257</v>
      </c>
      <c r="B21641" s="15"/>
      <c r="C21641" s="15">
        <v>0</v>
      </c>
    </row>
    <row r="21642" spans="1:3" x14ac:dyDescent="0.3">
      <c r="A21642" s="38" t="s">
        <v>252</v>
      </c>
      <c r="B21642" s="15"/>
      <c r="C21642" s="15">
        <v>0</v>
      </c>
    </row>
    <row r="21643" spans="1:3" x14ac:dyDescent="0.3">
      <c r="A21643" s="38" t="s">
        <v>255</v>
      </c>
      <c r="B21643" s="15"/>
      <c r="C21643" s="15">
        <v>0</v>
      </c>
    </row>
    <row r="21644" spans="1:3" x14ac:dyDescent="0.3">
      <c r="A21644" s="38" t="s">
        <v>258</v>
      </c>
      <c r="B21644" s="15"/>
      <c r="C21644" s="15">
        <v>0</v>
      </c>
    </row>
    <row r="21645" spans="1:3" x14ac:dyDescent="0.3">
      <c r="A21645" s="38" t="s">
        <v>260</v>
      </c>
      <c r="B21645" s="15"/>
      <c r="C21645" s="15">
        <v>0</v>
      </c>
    </row>
    <row r="21646" spans="1:3" x14ac:dyDescent="0.3">
      <c r="A21646" s="38" t="s">
        <v>262</v>
      </c>
      <c r="B21646" s="15"/>
      <c r="C21646" s="15">
        <v>0</v>
      </c>
    </row>
    <row r="21647" spans="1:3" x14ac:dyDescent="0.3">
      <c r="A21647" s="38" t="s">
        <v>263</v>
      </c>
      <c r="B21647" s="15"/>
      <c r="C21647" s="15">
        <v>0</v>
      </c>
    </row>
    <row r="21648" spans="1:3" x14ac:dyDescent="0.3">
      <c r="A21648" s="35" t="s">
        <v>268</v>
      </c>
      <c r="B21648" s="15"/>
      <c r="C21648" s="15"/>
    </row>
    <row r="21649" spans="1:3" x14ac:dyDescent="0.3">
      <c r="A21649" s="38" t="s">
        <v>245</v>
      </c>
      <c r="B21649" s="15"/>
      <c r="C21649" s="15">
        <v>0</v>
      </c>
    </row>
    <row r="21650" spans="1:3" x14ac:dyDescent="0.3">
      <c r="A21650" s="38" t="s">
        <v>247</v>
      </c>
      <c r="B21650" s="15"/>
      <c r="C21650" s="15">
        <v>0</v>
      </c>
    </row>
    <row r="21651" spans="1:3" x14ac:dyDescent="0.3">
      <c r="A21651" s="38" t="s">
        <v>249</v>
      </c>
      <c r="B21651" s="15"/>
      <c r="C21651" s="15">
        <v>0</v>
      </c>
    </row>
    <row r="21652" spans="1:3" x14ac:dyDescent="0.3">
      <c r="A21652" s="38" t="s">
        <v>251</v>
      </c>
      <c r="B21652" s="15"/>
      <c r="C21652" s="15">
        <v>0</v>
      </c>
    </row>
    <row r="21653" spans="1:3" x14ac:dyDescent="0.3">
      <c r="A21653" s="38" t="s">
        <v>254</v>
      </c>
      <c r="B21653" s="15"/>
      <c r="C21653" s="15">
        <v>0</v>
      </c>
    </row>
    <row r="21654" spans="1:3" x14ac:dyDescent="0.3">
      <c r="A21654" s="38" t="s">
        <v>257</v>
      </c>
      <c r="B21654" s="15"/>
      <c r="C21654" s="15">
        <v>0</v>
      </c>
    </row>
    <row r="21655" spans="1:3" x14ac:dyDescent="0.3">
      <c r="A21655" s="38" t="s">
        <v>252</v>
      </c>
      <c r="B21655" s="15"/>
      <c r="C21655" s="15">
        <v>0</v>
      </c>
    </row>
    <row r="21656" spans="1:3" x14ac:dyDescent="0.3">
      <c r="A21656" s="38" t="s">
        <v>255</v>
      </c>
      <c r="B21656" s="15"/>
      <c r="C21656" s="15">
        <v>0</v>
      </c>
    </row>
    <row r="21657" spans="1:3" x14ac:dyDescent="0.3">
      <c r="A21657" s="38" t="s">
        <v>258</v>
      </c>
      <c r="B21657" s="15"/>
      <c r="C21657" s="15">
        <v>0</v>
      </c>
    </row>
    <row r="21658" spans="1:3" x14ac:dyDescent="0.3">
      <c r="A21658" s="38" t="s">
        <v>260</v>
      </c>
      <c r="B21658" s="15"/>
      <c r="C21658" s="15">
        <v>0</v>
      </c>
    </row>
    <row r="21659" spans="1:3" x14ac:dyDescent="0.3">
      <c r="A21659" s="38" t="s">
        <v>262</v>
      </c>
      <c r="B21659" s="15"/>
      <c r="C21659" s="15">
        <v>0</v>
      </c>
    </row>
    <row r="21660" spans="1:3" x14ac:dyDescent="0.3">
      <c r="A21660" s="38" t="s">
        <v>263</v>
      </c>
      <c r="B21660" s="15"/>
      <c r="C21660" s="15">
        <v>0</v>
      </c>
    </row>
    <row r="21661" spans="1:3" x14ac:dyDescent="0.3">
      <c r="A21661" s="35" t="s">
        <v>269</v>
      </c>
      <c r="B21661" s="15"/>
      <c r="C21661" s="15"/>
    </row>
    <row r="21662" spans="1:3" x14ac:dyDescent="0.3">
      <c r="A21662" s="38" t="s">
        <v>245</v>
      </c>
      <c r="B21662" s="15"/>
      <c r="C21662" s="15">
        <v>0</v>
      </c>
    </row>
    <row r="21663" spans="1:3" x14ac:dyDescent="0.3">
      <c r="A21663" s="38" t="s">
        <v>247</v>
      </c>
      <c r="B21663" s="15"/>
      <c r="C21663" s="15">
        <v>0</v>
      </c>
    </row>
    <row r="21664" spans="1:3" x14ac:dyDescent="0.3">
      <c r="A21664" s="38" t="s">
        <v>249</v>
      </c>
      <c r="B21664" s="15"/>
      <c r="C21664" s="15">
        <v>0</v>
      </c>
    </row>
    <row r="21665" spans="1:3" x14ac:dyDescent="0.3">
      <c r="A21665" s="38" t="s">
        <v>251</v>
      </c>
      <c r="B21665" s="15"/>
      <c r="C21665" s="15">
        <v>0</v>
      </c>
    </row>
    <row r="21666" spans="1:3" x14ac:dyDescent="0.3">
      <c r="A21666" s="38" t="s">
        <v>254</v>
      </c>
      <c r="B21666" s="15"/>
      <c r="C21666" s="15">
        <v>0</v>
      </c>
    </row>
    <row r="21667" spans="1:3" x14ac:dyDescent="0.3">
      <c r="A21667" s="38" t="s">
        <v>257</v>
      </c>
      <c r="B21667" s="15"/>
      <c r="C21667" s="15">
        <v>0</v>
      </c>
    </row>
    <row r="21668" spans="1:3" x14ac:dyDescent="0.3">
      <c r="A21668" s="38" t="s">
        <v>252</v>
      </c>
      <c r="B21668" s="15"/>
      <c r="C21668" s="15">
        <v>0</v>
      </c>
    </row>
    <row r="21669" spans="1:3" x14ac:dyDescent="0.3">
      <c r="A21669" s="38" t="s">
        <v>255</v>
      </c>
      <c r="B21669" s="15"/>
      <c r="C21669" s="15">
        <v>0</v>
      </c>
    </row>
    <row r="21670" spans="1:3" x14ac:dyDescent="0.3">
      <c r="A21670" s="38" t="s">
        <v>258</v>
      </c>
      <c r="B21670" s="15"/>
      <c r="C21670" s="15">
        <v>0</v>
      </c>
    </row>
    <row r="21671" spans="1:3" x14ac:dyDescent="0.3">
      <c r="A21671" s="38" t="s">
        <v>260</v>
      </c>
      <c r="B21671" s="15"/>
      <c r="C21671" s="15">
        <v>0</v>
      </c>
    </row>
    <row r="21672" spans="1:3" x14ac:dyDescent="0.3">
      <c r="A21672" s="38" t="s">
        <v>262</v>
      </c>
      <c r="B21672" s="15"/>
      <c r="C21672" s="15">
        <v>0</v>
      </c>
    </row>
    <row r="21673" spans="1:3" x14ac:dyDescent="0.3">
      <c r="A21673" s="38" t="s">
        <v>263</v>
      </c>
      <c r="B21673" s="15"/>
      <c r="C21673" s="15">
        <v>0</v>
      </c>
    </row>
    <row r="21674" spans="1:3" x14ac:dyDescent="0.3">
      <c r="A21674" s="35" t="s">
        <v>270</v>
      </c>
      <c r="B21674" s="15"/>
      <c r="C21674" s="15"/>
    </row>
    <row r="21675" spans="1:3" x14ac:dyDescent="0.3">
      <c r="A21675" s="38" t="s">
        <v>245</v>
      </c>
      <c r="B21675" s="15"/>
      <c r="C21675" s="15">
        <v>0</v>
      </c>
    </row>
    <row r="21676" spans="1:3" x14ac:dyDescent="0.3">
      <c r="A21676" s="38" t="s">
        <v>247</v>
      </c>
      <c r="B21676" s="15"/>
      <c r="C21676" s="15">
        <v>0</v>
      </c>
    </row>
    <row r="21677" spans="1:3" x14ac:dyDescent="0.3">
      <c r="A21677" s="38" t="s">
        <v>249</v>
      </c>
      <c r="B21677" s="15"/>
      <c r="C21677" s="15">
        <v>0</v>
      </c>
    </row>
    <row r="21678" spans="1:3" x14ac:dyDescent="0.3">
      <c r="A21678" s="38" t="s">
        <v>251</v>
      </c>
      <c r="B21678" s="15"/>
      <c r="C21678" s="15">
        <v>0</v>
      </c>
    </row>
    <row r="21679" spans="1:3" x14ac:dyDescent="0.3">
      <c r="A21679" s="38" t="s">
        <v>254</v>
      </c>
      <c r="B21679" s="15">
        <v>251860</v>
      </c>
      <c r="C21679" s="15">
        <v>251860</v>
      </c>
    </row>
    <row r="21680" spans="1:3" x14ac:dyDescent="0.3">
      <c r="A21680" s="38" t="s">
        <v>257</v>
      </c>
      <c r="B21680" s="15">
        <v>192000</v>
      </c>
      <c r="C21680" s="15">
        <v>192000</v>
      </c>
    </row>
    <row r="21681" spans="1:3" x14ac:dyDescent="0.3">
      <c r="A21681" s="38" t="s">
        <v>252</v>
      </c>
      <c r="B21681" s="15"/>
      <c r="C21681" s="15">
        <v>0</v>
      </c>
    </row>
    <row r="21682" spans="1:3" x14ac:dyDescent="0.3">
      <c r="A21682" s="38" t="s">
        <v>255</v>
      </c>
      <c r="B21682" s="15"/>
      <c r="C21682" s="15">
        <v>0</v>
      </c>
    </row>
    <row r="21683" spans="1:3" x14ac:dyDescent="0.3">
      <c r="A21683" s="38" t="s">
        <v>258</v>
      </c>
      <c r="B21683" s="15"/>
      <c r="C21683" s="15">
        <v>0</v>
      </c>
    </row>
    <row r="21684" spans="1:3" x14ac:dyDescent="0.3">
      <c r="A21684" s="38" t="s">
        <v>260</v>
      </c>
      <c r="B21684" s="15"/>
      <c r="C21684" s="15">
        <v>0</v>
      </c>
    </row>
    <row r="21685" spans="1:3" x14ac:dyDescent="0.3">
      <c r="A21685" s="38" t="s">
        <v>262</v>
      </c>
      <c r="B21685" s="15"/>
      <c r="C21685" s="15">
        <v>0</v>
      </c>
    </row>
    <row r="21686" spans="1:3" x14ac:dyDescent="0.3">
      <c r="A21686" s="38" t="s">
        <v>263</v>
      </c>
      <c r="B21686" s="15">
        <v>183000</v>
      </c>
      <c r="C21686" s="15">
        <v>183000</v>
      </c>
    </row>
    <row r="21687" spans="1:3" x14ac:dyDescent="0.3">
      <c r="A21687" s="35" t="s">
        <v>271</v>
      </c>
      <c r="B21687" s="15"/>
      <c r="C21687" s="15"/>
    </row>
    <row r="21688" spans="1:3" x14ac:dyDescent="0.3">
      <c r="A21688" s="38" t="s">
        <v>245</v>
      </c>
      <c r="B21688" s="15"/>
      <c r="C21688" s="15">
        <v>0</v>
      </c>
    </row>
    <row r="21689" spans="1:3" x14ac:dyDescent="0.3">
      <c r="A21689" s="38" t="s">
        <v>247</v>
      </c>
      <c r="B21689" s="15"/>
      <c r="C21689" s="15">
        <v>0</v>
      </c>
    </row>
    <row r="21690" spans="1:3" x14ac:dyDescent="0.3">
      <c r="A21690" s="38" t="s">
        <v>249</v>
      </c>
      <c r="B21690" s="15"/>
      <c r="C21690" s="15">
        <v>0</v>
      </c>
    </row>
    <row r="21691" spans="1:3" x14ac:dyDescent="0.3">
      <c r="A21691" s="38" t="s">
        <v>251</v>
      </c>
      <c r="B21691" s="15"/>
      <c r="C21691" s="15">
        <v>0</v>
      </c>
    </row>
    <row r="21692" spans="1:3" x14ac:dyDescent="0.3">
      <c r="A21692" s="38" t="s">
        <v>254</v>
      </c>
      <c r="B21692" s="15"/>
      <c r="C21692" s="15">
        <v>0</v>
      </c>
    </row>
    <row r="21693" spans="1:3" x14ac:dyDescent="0.3">
      <c r="A21693" s="38" t="s">
        <v>257</v>
      </c>
      <c r="B21693" s="15"/>
      <c r="C21693" s="15">
        <v>0</v>
      </c>
    </row>
    <row r="21694" spans="1:3" x14ac:dyDescent="0.3">
      <c r="A21694" s="38" t="s">
        <v>252</v>
      </c>
      <c r="B21694" s="15"/>
      <c r="C21694" s="15">
        <v>0</v>
      </c>
    </row>
    <row r="21695" spans="1:3" x14ac:dyDescent="0.3">
      <c r="A21695" s="38" t="s">
        <v>255</v>
      </c>
      <c r="B21695" s="15"/>
      <c r="C21695" s="15">
        <v>0</v>
      </c>
    </row>
    <row r="21696" spans="1:3" x14ac:dyDescent="0.3">
      <c r="A21696" s="38" t="s">
        <v>258</v>
      </c>
      <c r="B21696" s="15"/>
      <c r="C21696" s="15">
        <v>0</v>
      </c>
    </row>
    <row r="21697" spans="1:3" x14ac:dyDescent="0.3">
      <c r="A21697" s="38" t="s">
        <v>260</v>
      </c>
      <c r="B21697" s="15"/>
      <c r="C21697" s="15">
        <v>0</v>
      </c>
    </row>
    <row r="21698" spans="1:3" x14ac:dyDescent="0.3">
      <c r="A21698" s="38" t="s">
        <v>262</v>
      </c>
      <c r="B21698" s="15"/>
      <c r="C21698" s="15">
        <v>0</v>
      </c>
    </row>
    <row r="21699" spans="1:3" x14ac:dyDescent="0.3">
      <c r="A21699" s="38" t="s">
        <v>263</v>
      </c>
      <c r="B21699" s="15">
        <v>126118</v>
      </c>
      <c r="C21699" s="15">
        <v>126118</v>
      </c>
    </row>
    <row r="21700" spans="1:3" x14ac:dyDescent="0.3">
      <c r="A21700" s="35" t="s">
        <v>272</v>
      </c>
      <c r="B21700" s="15"/>
      <c r="C21700" s="15"/>
    </row>
    <row r="21701" spans="1:3" x14ac:dyDescent="0.3">
      <c r="A21701" s="38" t="s">
        <v>245</v>
      </c>
      <c r="B21701" s="15">
        <v>213000</v>
      </c>
      <c r="C21701" s="15">
        <v>213000</v>
      </c>
    </row>
    <row r="21702" spans="1:3" x14ac:dyDescent="0.3">
      <c r="A21702" s="38" t="s">
        <v>247</v>
      </c>
      <c r="B21702" s="15"/>
      <c r="C21702" s="15">
        <v>0</v>
      </c>
    </row>
    <row r="21703" spans="1:3" x14ac:dyDescent="0.3">
      <c r="A21703" s="38" t="s">
        <v>249</v>
      </c>
      <c r="B21703" s="15"/>
      <c r="C21703" s="15">
        <v>0</v>
      </c>
    </row>
    <row r="21704" spans="1:3" x14ac:dyDescent="0.3">
      <c r="A21704" s="38" t="s">
        <v>251</v>
      </c>
      <c r="B21704" s="15"/>
      <c r="C21704" s="15">
        <v>0</v>
      </c>
    </row>
    <row r="21705" spans="1:3" x14ac:dyDescent="0.3">
      <c r="A21705" s="38" t="s">
        <v>254</v>
      </c>
      <c r="B21705" s="15"/>
      <c r="C21705" s="15">
        <v>0</v>
      </c>
    </row>
    <row r="21706" spans="1:3" x14ac:dyDescent="0.3">
      <c r="A21706" s="38" t="s">
        <v>257</v>
      </c>
      <c r="B21706" s="15"/>
      <c r="C21706" s="15">
        <v>0</v>
      </c>
    </row>
    <row r="21707" spans="1:3" x14ac:dyDescent="0.3">
      <c r="A21707" s="38" t="s">
        <v>252</v>
      </c>
      <c r="B21707" s="15"/>
      <c r="C21707" s="15">
        <v>0</v>
      </c>
    </row>
    <row r="21708" spans="1:3" x14ac:dyDescent="0.3">
      <c r="A21708" s="38" t="s">
        <v>255</v>
      </c>
      <c r="B21708" s="15">
        <v>225000</v>
      </c>
      <c r="C21708" s="15">
        <v>225000</v>
      </c>
    </row>
    <row r="21709" spans="1:3" x14ac:dyDescent="0.3">
      <c r="A21709" s="38" t="s">
        <v>258</v>
      </c>
      <c r="B21709" s="15">
        <v>242900</v>
      </c>
      <c r="C21709" s="15">
        <v>242900</v>
      </c>
    </row>
    <row r="21710" spans="1:3" x14ac:dyDescent="0.3">
      <c r="A21710" s="38" t="s">
        <v>260</v>
      </c>
      <c r="B21710" s="15"/>
      <c r="C21710" s="15">
        <v>0</v>
      </c>
    </row>
    <row r="21711" spans="1:3" x14ac:dyDescent="0.3">
      <c r="A21711" s="38" t="s">
        <v>262</v>
      </c>
      <c r="B21711" s="15"/>
      <c r="C21711" s="15">
        <v>0</v>
      </c>
    </row>
    <row r="21712" spans="1:3" x14ac:dyDescent="0.3">
      <c r="A21712" s="38" t="s">
        <v>263</v>
      </c>
      <c r="B21712" s="15"/>
      <c r="C21712" s="15">
        <v>0</v>
      </c>
    </row>
    <row r="21713" spans="1:3" x14ac:dyDescent="0.3">
      <c r="A21713" s="35" t="s">
        <v>273</v>
      </c>
      <c r="B21713" s="15"/>
      <c r="C21713" s="15"/>
    </row>
    <row r="21714" spans="1:3" x14ac:dyDescent="0.3">
      <c r="A21714" s="38" t="s">
        <v>245</v>
      </c>
      <c r="B21714" s="15"/>
      <c r="C21714" s="15">
        <v>0</v>
      </c>
    </row>
    <row r="21715" spans="1:3" x14ac:dyDescent="0.3">
      <c r="A21715" s="38" t="s">
        <v>247</v>
      </c>
      <c r="B21715" s="15"/>
      <c r="C21715" s="15">
        <v>0</v>
      </c>
    </row>
    <row r="21716" spans="1:3" x14ac:dyDescent="0.3">
      <c r="A21716" s="38" t="s">
        <v>249</v>
      </c>
      <c r="B21716" s="15"/>
      <c r="C21716" s="15">
        <v>0</v>
      </c>
    </row>
    <row r="21717" spans="1:3" x14ac:dyDescent="0.3">
      <c r="A21717" s="38" t="s">
        <v>251</v>
      </c>
      <c r="B21717" s="15"/>
      <c r="C21717" s="15">
        <v>0</v>
      </c>
    </row>
    <row r="21718" spans="1:3" x14ac:dyDescent="0.3">
      <c r="A21718" s="38" t="s">
        <v>254</v>
      </c>
      <c r="B21718" s="15"/>
      <c r="C21718" s="15">
        <v>0</v>
      </c>
    </row>
    <row r="21719" spans="1:3" x14ac:dyDescent="0.3">
      <c r="A21719" s="38" t="s">
        <v>257</v>
      </c>
      <c r="B21719" s="15"/>
      <c r="C21719" s="15">
        <v>0</v>
      </c>
    </row>
    <row r="21720" spans="1:3" x14ac:dyDescent="0.3">
      <c r="A21720" s="38" t="s">
        <v>252</v>
      </c>
      <c r="B21720" s="15"/>
      <c r="C21720" s="15">
        <v>0</v>
      </c>
    </row>
    <row r="21721" spans="1:3" x14ac:dyDescent="0.3">
      <c r="A21721" s="38" t="s">
        <v>255</v>
      </c>
      <c r="B21721" s="15">
        <v>270000</v>
      </c>
      <c r="C21721" s="15">
        <v>270000</v>
      </c>
    </row>
    <row r="21722" spans="1:3" x14ac:dyDescent="0.3">
      <c r="A21722" s="38" t="s">
        <v>258</v>
      </c>
      <c r="B21722" s="15"/>
      <c r="C21722" s="15"/>
    </row>
    <row r="21723" spans="1:3" x14ac:dyDescent="0.3">
      <c r="A21723" s="38" t="s">
        <v>260</v>
      </c>
      <c r="B21723" s="15"/>
      <c r="C21723" s="15"/>
    </row>
    <row r="21724" spans="1:3" x14ac:dyDescent="0.3">
      <c r="A21724" s="38" t="s">
        <v>262</v>
      </c>
      <c r="B21724" s="15"/>
      <c r="C21724" s="15"/>
    </row>
    <row r="21725" spans="1:3" x14ac:dyDescent="0.3">
      <c r="A21725" s="38" t="s">
        <v>263</v>
      </c>
      <c r="B21725" s="15"/>
      <c r="C21725" s="15"/>
    </row>
    <row r="21726" spans="1:3" x14ac:dyDescent="0.3">
      <c r="A21726" s="35" t="s">
        <v>274</v>
      </c>
      <c r="B21726" s="15"/>
      <c r="C21726" s="15"/>
    </row>
    <row r="21727" spans="1:3" x14ac:dyDescent="0.3">
      <c r="A21727" s="38" t="s">
        <v>245</v>
      </c>
      <c r="B21727" s="15"/>
      <c r="C21727" s="15"/>
    </row>
    <row r="21728" spans="1:3" x14ac:dyDescent="0.3">
      <c r="A21728" s="38" t="s">
        <v>247</v>
      </c>
      <c r="B21728" s="15"/>
      <c r="C21728" s="15"/>
    </row>
    <row r="21729" spans="1:3" x14ac:dyDescent="0.3">
      <c r="A21729" s="38" t="s">
        <v>249</v>
      </c>
      <c r="B21729" s="15"/>
      <c r="C21729" s="15"/>
    </row>
    <row r="21730" spans="1:3" x14ac:dyDescent="0.3">
      <c r="A21730" s="38" t="s">
        <v>251</v>
      </c>
      <c r="B21730" s="15"/>
      <c r="C21730" s="15"/>
    </row>
    <row r="21731" spans="1:3" x14ac:dyDescent="0.3">
      <c r="A21731" s="38" t="s">
        <v>254</v>
      </c>
      <c r="B21731" s="15"/>
      <c r="C21731" s="15"/>
    </row>
    <row r="21732" spans="1:3" x14ac:dyDescent="0.3">
      <c r="A21732" s="38" t="s">
        <v>257</v>
      </c>
      <c r="B21732" s="15"/>
      <c r="C21732" s="15"/>
    </row>
    <row r="21733" spans="1:3" x14ac:dyDescent="0.3">
      <c r="A21733" s="38" t="s">
        <v>252</v>
      </c>
      <c r="B21733" s="15"/>
      <c r="C21733" s="15"/>
    </row>
    <row r="21734" spans="1:3" x14ac:dyDescent="0.3">
      <c r="A21734" s="38" t="s">
        <v>255</v>
      </c>
      <c r="B21734" s="15"/>
      <c r="C21734" s="15"/>
    </row>
    <row r="21735" spans="1:3" x14ac:dyDescent="0.3">
      <c r="A21735" s="38" t="s">
        <v>258</v>
      </c>
      <c r="B21735" s="15"/>
      <c r="C21735" s="15"/>
    </row>
    <row r="21736" spans="1:3" x14ac:dyDescent="0.3">
      <c r="A21736" s="38" t="s">
        <v>260</v>
      </c>
      <c r="B21736" s="15"/>
      <c r="C21736" s="15"/>
    </row>
    <row r="21737" spans="1:3" x14ac:dyDescent="0.3">
      <c r="A21737" s="38" t="s">
        <v>262</v>
      </c>
      <c r="B21737" s="15"/>
      <c r="C21737" s="15"/>
    </row>
    <row r="21738" spans="1:3" x14ac:dyDescent="0.3">
      <c r="A21738" s="38" t="s">
        <v>263</v>
      </c>
      <c r="B21738" s="15"/>
      <c r="C21738" s="15"/>
    </row>
    <row r="21739" spans="1:3" x14ac:dyDescent="0.3">
      <c r="A21739" s="35" t="s">
        <v>275</v>
      </c>
      <c r="B21739" s="15"/>
      <c r="C21739" s="15"/>
    </row>
    <row r="21740" spans="1:3" x14ac:dyDescent="0.3">
      <c r="A21740" s="38" t="s">
        <v>245</v>
      </c>
      <c r="B21740" s="15"/>
      <c r="C21740" s="15"/>
    </row>
    <row r="21741" spans="1:3" x14ac:dyDescent="0.3">
      <c r="A21741" s="38" t="s">
        <v>247</v>
      </c>
      <c r="B21741" s="15"/>
      <c r="C21741" s="15"/>
    </row>
    <row r="21742" spans="1:3" x14ac:dyDescent="0.3">
      <c r="A21742" s="38" t="s">
        <v>249</v>
      </c>
      <c r="B21742" s="15"/>
      <c r="C21742" s="15"/>
    </row>
    <row r="21743" spans="1:3" x14ac:dyDescent="0.3">
      <c r="A21743" s="38" t="s">
        <v>251</v>
      </c>
      <c r="B21743" s="15"/>
      <c r="C21743" s="15"/>
    </row>
    <row r="21744" spans="1:3" x14ac:dyDescent="0.3">
      <c r="A21744" s="38" t="s">
        <v>254</v>
      </c>
      <c r="B21744" s="15"/>
      <c r="C21744" s="15"/>
    </row>
    <row r="21745" spans="1:3" x14ac:dyDescent="0.3">
      <c r="A21745" s="38" t="s">
        <v>257</v>
      </c>
      <c r="B21745" s="15"/>
      <c r="C21745" s="15"/>
    </row>
    <row r="21746" spans="1:3" x14ac:dyDescent="0.3">
      <c r="A21746" s="38" t="s">
        <v>252</v>
      </c>
      <c r="B21746" s="15"/>
      <c r="C21746" s="15"/>
    </row>
    <row r="21747" spans="1:3" x14ac:dyDescent="0.3">
      <c r="A21747" s="38" t="s">
        <v>255</v>
      </c>
      <c r="B21747" s="15"/>
      <c r="C21747" s="15"/>
    </row>
    <row r="21748" spans="1:3" x14ac:dyDescent="0.3">
      <c r="A21748" s="38" t="s">
        <v>258</v>
      </c>
      <c r="B21748" s="15"/>
      <c r="C21748" s="15"/>
    </row>
    <row r="21749" spans="1:3" x14ac:dyDescent="0.3">
      <c r="A21749" s="38" t="s">
        <v>260</v>
      </c>
      <c r="B21749" s="15"/>
      <c r="C21749" s="15"/>
    </row>
    <row r="21750" spans="1:3" x14ac:dyDescent="0.3">
      <c r="A21750" s="38" t="s">
        <v>262</v>
      </c>
      <c r="B21750" s="15">
        <v>325000</v>
      </c>
      <c r="C21750" s="15">
        <v>325000</v>
      </c>
    </row>
    <row r="21751" spans="1:3" x14ac:dyDescent="0.3">
      <c r="A21751" s="14">
        <v>448</v>
      </c>
      <c r="B21751" s="15">
        <v>10929423</v>
      </c>
      <c r="C21751" s="15">
        <v>14352823</v>
      </c>
    </row>
    <row r="21752" spans="1:3" x14ac:dyDescent="0.3">
      <c r="A21752" s="35" t="s">
        <v>259</v>
      </c>
      <c r="B21752" s="15"/>
      <c r="C21752" s="15"/>
    </row>
    <row r="21753" spans="1:3" x14ac:dyDescent="0.3">
      <c r="A21753" s="38" t="s">
        <v>245</v>
      </c>
      <c r="B21753" s="15"/>
      <c r="C21753" s="15">
        <v>0</v>
      </c>
    </row>
    <row r="21754" spans="1:3" x14ac:dyDescent="0.3">
      <c r="A21754" s="38" t="s">
        <v>247</v>
      </c>
      <c r="B21754" s="15"/>
      <c r="C21754" s="15">
        <v>0</v>
      </c>
    </row>
    <row r="21755" spans="1:3" x14ac:dyDescent="0.3">
      <c r="A21755" s="38" t="s">
        <v>249</v>
      </c>
      <c r="B21755" s="15">
        <v>145000</v>
      </c>
      <c r="C21755" s="15">
        <v>145000</v>
      </c>
    </row>
    <row r="21756" spans="1:3" x14ac:dyDescent="0.3">
      <c r="A21756" s="38" t="s">
        <v>251</v>
      </c>
      <c r="B21756" s="15"/>
      <c r="C21756" s="15">
        <v>0</v>
      </c>
    </row>
    <row r="21757" spans="1:3" x14ac:dyDescent="0.3">
      <c r="A21757" s="38" t="s">
        <v>254</v>
      </c>
      <c r="B21757" s="15"/>
      <c r="C21757" s="15">
        <v>0</v>
      </c>
    </row>
    <row r="21758" spans="1:3" x14ac:dyDescent="0.3">
      <c r="A21758" s="38" t="s">
        <v>257</v>
      </c>
      <c r="B21758" s="15"/>
      <c r="C21758" s="15">
        <v>0</v>
      </c>
    </row>
    <row r="21759" spans="1:3" x14ac:dyDescent="0.3">
      <c r="A21759" s="38" t="s">
        <v>252</v>
      </c>
      <c r="B21759" s="15"/>
      <c r="C21759" s="15">
        <v>0</v>
      </c>
    </row>
    <row r="21760" spans="1:3" x14ac:dyDescent="0.3">
      <c r="A21760" s="38" t="s">
        <v>255</v>
      </c>
      <c r="B21760" s="15">
        <v>112000</v>
      </c>
      <c r="C21760" s="15">
        <v>112000</v>
      </c>
    </row>
    <row r="21761" spans="1:3" x14ac:dyDescent="0.3">
      <c r="A21761" s="38" t="s">
        <v>258</v>
      </c>
      <c r="B21761" s="15">
        <v>201000</v>
      </c>
      <c r="C21761" s="15">
        <v>201000</v>
      </c>
    </row>
    <row r="21762" spans="1:3" x14ac:dyDescent="0.3">
      <c r="A21762" s="38" t="s">
        <v>260</v>
      </c>
      <c r="B21762" s="15"/>
      <c r="C21762" s="15">
        <v>0</v>
      </c>
    </row>
    <row r="21763" spans="1:3" x14ac:dyDescent="0.3">
      <c r="A21763" s="38" t="s">
        <v>262</v>
      </c>
      <c r="B21763" s="15">
        <v>123750</v>
      </c>
      <c r="C21763" s="15">
        <v>123750</v>
      </c>
    </row>
    <row r="21764" spans="1:3" x14ac:dyDescent="0.3">
      <c r="A21764" s="38" t="s">
        <v>263</v>
      </c>
      <c r="B21764" s="15">
        <v>181800</v>
      </c>
      <c r="C21764" s="15">
        <v>181800</v>
      </c>
    </row>
    <row r="21765" spans="1:3" x14ac:dyDescent="0.3">
      <c r="A21765" s="35" t="s">
        <v>265</v>
      </c>
      <c r="B21765" s="15"/>
      <c r="C21765" s="15"/>
    </row>
    <row r="21766" spans="1:3" x14ac:dyDescent="0.3">
      <c r="A21766" s="38" t="s">
        <v>245</v>
      </c>
      <c r="B21766" s="15"/>
      <c r="C21766" s="15">
        <v>0</v>
      </c>
    </row>
    <row r="21767" spans="1:3" x14ac:dyDescent="0.3">
      <c r="A21767" s="38" t="s">
        <v>247</v>
      </c>
      <c r="B21767" s="15"/>
      <c r="C21767" s="15">
        <v>0</v>
      </c>
    </row>
    <row r="21768" spans="1:3" x14ac:dyDescent="0.3">
      <c r="A21768" s="38" t="s">
        <v>249</v>
      </c>
      <c r="B21768" s="15">
        <v>207000</v>
      </c>
      <c r="C21768" s="15">
        <v>414000</v>
      </c>
    </row>
    <row r="21769" spans="1:3" x14ac:dyDescent="0.3">
      <c r="A21769" s="38" t="s">
        <v>251</v>
      </c>
      <c r="B21769" s="15">
        <v>279900</v>
      </c>
      <c r="C21769" s="15">
        <v>279900</v>
      </c>
    </row>
    <row r="21770" spans="1:3" x14ac:dyDescent="0.3">
      <c r="A21770" s="38" t="s">
        <v>254</v>
      </c>
      <c r="B21770" s="15"/>
      <c r="C21770" s="15">
        <v>0</v>
      </c>
    </row>
    <row r="21771" spans="1:3" x14ac:dyDescent="0.3">
      <c r="A21771" s="38" t="s">
        <v>257</v>
      </c>
      <c r="B21771" s="15">
        <v>319000</v>
      </c>
      <c r="C21771" s="15">
        <v>319000</v>
      </c>
    </row>
    <row r="21772" spans="1:3" x14ac:dyDescent="0.3">
      <c r="A21772" s="38" t="s">
        <v>252</v>
      </c>
      <c r="B21772" s="15">
        <v>169900</v>
      </c>
      <c r="C21772" s="15">
        <v>573900</v>
      </c>
    </row>
    <row r="21773" spans="1:3" x14ac:dyDescent="0.3">
      <c r="A21773" s="38" t="s">
        <v>255</v>
      </c>
      <c r="B21773" s="15">
        <v>243000</v>
      </c>
      <c r="C21773" s="15">
        <v>486000</v>
      </c>
    </row>
    <row r="21774" spans="1:3" x14ac:dyDescent="0.3">
      <c r="A21774" s="38" t="s">
        <v>258</v>
      </c>
      <c r="B21774" s="15"/>
      <c r="C21774" s="15">
        <v>0</v>
      </c>
    </row>
    <row r="21775" spans="1:3" x14ac:dyDescent="0.3">
      <c r="A21775" s="38" t="s">
        <v>260</v>
      </c>
      <c r="B21775" s="15"/>
      <c r="C21775" s="15">
        <v>0</v>
      </c>
    </row>
    <row r="21776" spans="1:3" x14ac:dyDescent="0.3">
      <c r="A21776" s="38" t="s">
        <v>262</v>
      </c>
      <c r="B21776" s="15"/>
      <c r="C21776" s="15">
        <v>0</v>
      </c>
    </row>
    <row r="21777" spans="1:3" x14ac:dyDescent="0.3">
      <c r="A21777" s="38" t="s">
        <v>263</v>
      </c>
      <c r="B21777" s="15"/>
      <c r="C21777" s="15">
        <v>0</v>
      </c>
    </row>
    <row r="21778" spans="1:3" x14ac:dyDescent="0.3">
      <c r="A21778" s="35" t="s">
        <v>244</v>
      </c>
      <c r="B21778" s="15"/>
      <c r="C21778" s="15"/>
    </row>
    <row r="21779" spans="1:3" x14ac:dyDescent="0.3">
      <c r="A21779" s="38" t="s">
        <v>245</v>
      </c>
      <c r="B21779" s="15"/>
      <c r="C21779" s="15">
        <v>0</v>
      </c>
    </row>
    <row r="21780" spans="1:3" x14ac:dyDescent="0.3">
      <c r="A21780" s="38" t="s">
        <v>247</v>
      </c>
      <c r="B21780" s="15">
        <v>215000</v>
      </c>
      <c r="C21780" s="15">
        <v>215000</v>
      </c>
    </row>
    <row r="21781" spans="1:3" x14ac:dyDescent="0.3">
      <c r="A21781" s="38" t="s">
        <v>249</v>
      </c>
      <c r="B21781" s="15">
        <v>179000</v>
      </c>
      <c r="C21781" s="15">
        <v>179000</v>
      </c>
    </row>
    <row r="21782" spans="1:3" x14ac:dyDescent="0.3">
      <c r="A21782" s="38" t="s">
        <v>251</v>
      </c>
      <c r="B21782" s="15">
        <v>183000</v>
      </c>
      <c r="C21782" s="15">
        <v>183000</v>
      </c>
    </row>
    <row r="21783" spans="1:3" x14ac:dyDescent="0.3">
      <c r="A21783" s="38" t="s">
        <v>254</v>
      </c>
      <c r="B21783" s="15">
        <v>275900</v>
      </c>
      <c r="C21783" s="15">
        <v>275900</v>
      </c>
    </row>
    <row r="21784" spans="1:3" x14ac:dyDescent="0.3">
      <c r="A21784" s="38" t="s">
        <v>257</v>
      </c>
      <c r="B21784" s="15">
        <v>226250</v>
      </c>
      <c r="C21784" s="15">
        <v>452500</v>
      </c>
    </row>
    <row r="21785" spans="1:3" x14ac:dyDescent="0.3">
      <c r="A21785" s="38" t="s">
        <v>252</v>
      </c>
      <c r="B21785" s="15">
        <v>213000</v>
      </c>
      <c r="C21785" s="15">
        <v>213000</v>
      </c>
    </row>
    <row r="21786" spans="1:3" x14ac:dyDescent="0.3">
      <c r="A21786" s="38" t="s">
        <v>255</v>
      </c>
      <c r="B21786" s="15">
        <v>218000</v>
      </c>
      <c r="C21786" s="15">
        <v>746900</v>
      </c>
    </row>
    <row r="21787" spans="1:3" x14ac:dyDescent="0.3">
      <c r="A21787" s="38" t="s">
        <v>258</v>
      </c>
      <c r="B21787" s="15"/>
      <c r="C21787" s="15">
        <v>0</v>
      </c>
    </row>
    <row r="21788" spans="1:3" x14ac:dyDescent="0.3">
      <c r="A21788" s="38" t="s">
        <v>260</v>
      </c>
      <c r="B21788" s="15"/>
      <c r="C21788" s="15">
        <v>0</v>
      </c>
    </row>
    <row r="21789" spans="1:3" x14ac:dyDescent="0.3">
      <c r="A21789" s="38" t="s">
        <v>262</v>
      </c>
      <c r="B21789" s="15"/>
      <c r="C21789" s="15">
        <v>0</v>
      </c>
    </row>
    <row r="21790" spans="1:3" x14ac:dyDescent="0.3">
      <c r="A21790" s="38" t="s">
        <v>263</v>
      </c>
      <c r="B21790" s="15"/>
      <c r="C21790" s="15">
        <v>0</v>
      </c>
    </row>
    <row r="21791" spans="1:3" x14ac:dyDescent="0.3">
      <c r="A21791" s="35" t="s">
        <v>256</v>
      </c>
      <c r="B21791" s="15"/>
      <c r="C21791" s="15"/>
    </row>
    <row r="21792" spans="1:3" x14ac:dyDescent="0.3">
      <c r="A21792" s="38" t="s">
        <v>245</v>
      </c>
      <c r="B21792" s="15"/>
      <c r="C21792" s="15">
        <v>0</v>
      </c>
    </row>
    <row r="21793" spans="1:3" x14ac:dyDescent="0.3">
      <c r="A21793" s="38" t="s">
        <v>247</v>
      </c>
      <c r="B21793" s="15">
        <v>190500</v>
      </c>
      <c r="C21793" s="15">
        <v>381000</v>
      </c>
    </row>
    <row r="21794" spans="1:3" x14ac:dyDescent="0.3">
      <c r="A21794" s="38" t="s">
        <v>249</v>
      </c>
      <c r="B21794" s="15"/>
      <c r="C21794" s="15">
        <v>0</v>
      </c>
    </row>
    <row r="21795" spans="1:3" x14ac:dyDescent="0.3">
      <c r="A21795" s="38" t="s">
        <v>251</v>
      </c>
      <c r="B21795" s="15"/>
      <c r="C21795" s="15">
        <v>0</v>
      </c>
    </row>
    <row r="21796" spans="1:3" x14ac:dyDescent="0.3">
      <c r="A21796" s="38" t="s">
        <v>254</v>
      </c>
      <c r="B21796" s="15"/>
      <c r="C21796" s="15">
        <v>0</v>
      </c>
    </row>
    <row r="21797" spans="1:3" x14ac:dyDescent="0.3">
      <c r="A21797" s="38" t="s">
        <v>257</v>
      </c>
      <c r="B21797" s="15">
        <v>198000</v>
      </c>
      <c r="C21797" s="15">
        <v>198000</v>
      </c>
    </row>
    <row r="21798" spans="1:3" x14ac:dyDescent="0.3">
      <c r="A21798" s="38" t="s">
        <v>252</v>
      </c>
      <c r="B21798" s="15">
        <v>245000</v>
      </c>
      <c r="C21798" s="15">
        <v>245000</v>
      </c>
    </row>
    <row r="21799" spans="1:3" x14ac:dyDescent="0.3">
      <c r="A21799" s="38" t="s">
        <v>255</v>
      </c>
      <c r="B21799" s="15">
        <v>188000</v>
      </c>
      <c r="C21799" s="15">
        <v>188000</v>
      </c>
    </row>
    <row r="21800" spans="1:3" x14ac:dyDescent="0.3">
      <c r="A21800" s="38" t="s">
        <v>258</v>
      </c>
      <c r="B21800" s="15"/>
      <c r="C21800" s="15">
        <v>0</v>
      </c>
    </row>
    <row r="21801" spans="1:3" x14ac:dyDescent="0.3">
      <c r="A21801" s="38" t="s">
        <v>260</v>
      </c>
      <c r="B21801" s="15"/>
      <c r="C21801" s="15">
        <v>0</v>
      </c>
    </row>
    <row r="21802" spans="1:3" x14ac:dyDescent="0.3">
      <c r="A21802" s="38" t="s">
        <v>262</v>
      </c>
      <c r="B21802" s="15"/>
      <c r="C21802" s="15">
        <v>0</v>
      </c>
    </row>
    <row r="21803" spans="1:3" x14ac:dyDescent="0.3">
      <c r="A21803" s="38" t="s">
        <v>263</v>
      </c>
      <c r="B21803" s="15"/>
      <c r="C21803" s="15">
        <v>0</v>
      </c>
    </row>
    <row r="21804" spans="1:3" x14ac:dyDescent="0.3">
      <c r="A21804" s="35" t="s">
        <v>261</v>
      </c>
      <c r="B21804" s="15"/>
      <c r="C21804" s="15"/>
    </row>
    <row r="21805" spans="1:3" x14ac:dyDescent="0.3">
      <c r="A21805" s="38" t="s">
        <v>245</v>
      </c>
      <c r="B21805" s="15"/>
      <c r="C21805" s="15">
        <v>0</v>
      </c>
    </row>
    <row r="21806" spans="1:3" x14ac:dyDescent="0.3">
      <c r="A21806" s="38" t="s">
        <v>247</v>
      </c>
      <c r="B21806" s="15"/>
      <c r="C21806" s="15">
        <v>0</v>
      </c>
    </row>
    <row r="21807" spans="1:3" x14ac:dyDescent="0.3">
      <c r="A21807" s="38" t="s">
        <v>249</v>
      </c>
      <c r="B21807" s="15"/>
      <c r="C21807" s="15">
        <v>0</v>
      </c>
    </row>
    <row r="21808" spans="1:3" x14ac:dyDescent="0.3">
      <c r="A21808" s="38" t="s">
        <v>251</v>
      </c>
      <c r="B21808" s="15"/>
      <c r="C21808" s="15">
        <v>0</v>
      </c>
    </row>
    <row r="21809" spans="1:3" x14ac:dyDescent="0.3">
      <c r="A21809" s="38" t="s">
        <v>254</v>
      </c>
      <c r="B21809" s="15"/>
      <c r="C21809" s="15">
        <v>0</v>
      </c>
    </row>
    <row r="21810" spans="1:3" x14ac:dyDescent="0.3">
      <c r="A21810" s="38" t="s">
        <v>257</v>
      </c>
      <c r="B21810" s="15">
        <v>170000</v>
      </c>
      <c r="C21810" s="15">
        <v>170000</v>
      </c>
    </row>
    <row r="21811" spans="1:3" x14ac:dyDescent="0.3">
      <c r="A21811" s="38" t="s">
        <v>252</v>
      </c>
      <c r="B21811" s="15"/>
      <c r="C21811" s="15">
        <v>0</v>
      </c>
    </row>
    <row r="21812" spans="1:3" x14ac:dyDescent="0.3">
      <c r="A21812" s="38" t="s">
        <v>255</v>
      </c>
      <c r="B21812" s="15">
        <v>208000</v>
      </c>
      <c r="C21812" s="15">
        <v>208000</v>
      </c>
    </row>
    <row r="21813" spans="1:3" x14ac:dyDescent="0.3">
      <c r="A21813" s="38" t="s">
        <v>258</v>
      </c>
      <c r="B21813" s="15"/>
      <c r="C21813" s="15">
        <v>0</v>
      </c>
    </row>
    <row r="21814" spans="1:3" x14ac:dyDescent="0.3">
      <c r="A21814" s="38" t="s">
        <v>260</v>
      </c>
      <c r="B21814" s="15"/>
      <c r="C21814" s="15">
        <v>0</v>
      </c>
    </row>
    <row r="21815" spans="1:3" x14ac:dyDescent="0.3">
      <c r="A21815" s="38" t="s">
        <v>262</v>
      </c>
      <c r="B21815" s="15"/>
      <c r="C21815" s="15">
        <v>0</v>
      </c>
    </row>
    <row r="21816" spans="1:3" x14ac:dyDescent="0.3">
      <c r="A21816" s="38" t="s">
        <v>263</v>
      </c>
      <c r="B21816" s="15">
        <v>163500</v>
      </c>
      <c r="C21816" s="15">
        <v>163500</v>
      </c>
    </row>
    <row r="21817" spans="1:3" x14ac:dyDescent="0.3">
      <c r="A21817" s="35" t="s">
        <v>264</v>
      </c>
      <c r="B21817" s="15"/>
      <c r="C21817" s="15"/>
    </row>
    <row r="21818" spans="1:3" x14ac:dyDescent="0.3">
      <c r="A21818" s="38" t="s">
        <v>245</v>
      </c>
      <c r="B21818" s="15"/>
      <c r="C21818" s="15">
        <v>0</v>
      </c>
    </row>
    <row r="21819" spans="1:3" x14ac:dyDescent="0.3">
      <c r="A21819" s="38" t="s">
        <v>247</v>
      </c>
      <c r="B21819" s="15"/>
      <c r="C21819" s="15">
        <v>0</v>
      </c>
    </row>
    <row r="21820" spans="1:3" x14ac:dyDescent="0.3">
      <c r="A21820" s="38" t="s">
        <v>249</v>
      </c>
      <c r="B21820" s="15"/>
      <c r="C21820" s="15">
        <v>0</v>
      </c>
    </row>
    <row r="21821" spans="1:3" x14ac:dyDescent="0.3">
      <c r="A21821" s="38" t="s">
        <v>251</v>
      </c>
      <c r="B21821" s="15">
        <v>176900</v>
      </c>
      <c r="C21821" s="15">
        <v>176900</v>
      </c>
    </row>
    <row r="21822" spans="1:3" x14ac:dyDescent="0.3">
      <c r="A21822" s="38" t="s">
        <v>254</v>
      </c>
      <c r="B21822" s="15"/>
      <c r="C21822" s="15">
        <v>0</v>
      </c>
    </row>
    <row r="21823" spans="1:3" x14ac:dyDescent="0.3">
      <c r="A21823" s="38" t="s">
        <v>257</v>
      </c>
      <c r="B21823" s="15"/>
      <c r="C21823" s="15">
        <v>0</v>
      </c>
    </row>
    <row r="21824" spans="1:3" x14ac:dyDescent="0.3">
      <c r="A21824" s="38" t="s">
        <v>252</v>
      </c>
      <c r="B21824" s="15"/>
      <c r="C21824" s="15">
        <v>0</v>
      </c>
    </row>
    <row r="21825" spans="1:3" x14ac:dyDescent="0.3">
      <c r="A21825" s="38" t="s">
        <v>255</v>
      </c>
      <c r="B21825" s="15"/>
      <c r="C21825" s="15">
        <v>0</v>
      </c>
    </row>
    <row r="21826" spans="1:3" x14ac:dyDescent="0.3">
      <c r="A21826" s="38" t="s">
        <v>258</v>
      </c>
      <c r="B21826" s="15"/>
      <c r="C21826" s="15">
        <v>0</v>
      </c>
    </row>
    <row r="21827" spans="1:3" x14ac:dyDescent="0.3">
      <c r="A21827" s="38" t="s">
        <v>260</v>
      </c>
      <c r="B21827" s="15"/>
      <c r="C21827" s="15">
        <v>0</v>
      </c>
    </row>
    <row r="21828" spans="1:3" x14ac:dyDescent="0.3">
      <c r="A21828" s="38" t="s">
        <v>262</v>
      </c>
      <c r="B21828" s="15"/>
      <c r="C21828" s="15">
        <v>0</v>
      </c>
    </row>
    <row r="21829" spans="1:3" x14ac:dyDescent="0.3">
      <c r="A21829" s="38" t="s">
        <v>263</v>
      </c>
      <c r="B21829" s="15"/>
      <c r="C21829" s="15">
        <v>0</v>
      </c>
    </row>
    <row r="21830" spans="1:3" x14ac:dyDescent="0.3">
      <c r="A21830" s="35" t="s">
        <v>266</v>
      </c>
      <c r="B21830" s="15"/>
      <c r="C21830" s="15"/>
    </row>
    <row r="21831" spans="1:3" x14ac:dyDescent="0.3">
      <c r="A21831" s="38" t="s">
        <v>245</v>
      </c>
      <c r="B21831" s="15"/>
      <c r="C21831" s="15">
        <v>0</v>
      </c>
    </row>
    <row r="21832" spans="1:3" x14ac:dyDescent="0.3">
      <c r="A21832" s="38" t="s">
        <v>247</v>
      </c>
      <c r="B21832" s="15"/>
      <c r="C21832" s="15">
        <v>0</v>
      </c>
    </row>
    <row r="21833" spans="1:3" x14ac:dyDescent="0.3">
      <c r="A21833" s="38" t="s">
        <v>249</v>
      </c>
      <c r="B21833" s="15"/>
      <c r="C21833" s="15">
        <v>0</v>
      </c>
    </row>
    <row r="21834" spans="1:3" x14ac:dyDescent="0.3">
      <c r="A21834" s="38" t="s">
        <v>251</v>
      </c>
      <c r="B21834" s="15"/>
      <c r="C21834" s="15">
        <v>0</v>
      </c>
    </row>
    <row r="21835" spans="1:3" x14ac:dyDescent="0.3">
      <c r="A21835" s="38" t="s">
        <v>254</v>
      </c>
      <c r="B21835" s="15">
        <v>175750</v>
      </c>
      <c r="C21835" s="15">
        <v>175750</v>
      </c>
    </row>
    <row r="21836" spans="1:3" x14ac:dyDescent="0.3">
      <c r="A21836" s="38" t="s">
        <v>257</v>
      </c>
      <c r="B21836" s="15"/>
      <c r="C21836" s="15">
        <v>0</v>
      </c>
    </row>
    <row r="21837" spans="1:3" x14ac:dyDescent="0.3">
      <c r="A21837" s="38" t="s">
        <v>252</v>
      </c>
      <c r="B21837" s="15"/>
      <c r="C21837" s="15">
        <v>0</v>
      </c>
    </row>
    <row r="21838" spans="1:3" x14ac:dyDescent="0.3">
      <c r="A21838" s="38" t="s">
        <v>255</v>
      </c>
      <c r="B21838" s="15"/>
      <c r="C21838" s="15">
        <v>0</v>
      </c>
    </row>
    <row r="21839" spans="1:3" x14ac:dyDescent="0.3">
      <c r="A21839" s="38" t="s">
        <v>258</v>
      </c>
      <c r="B21839" s="15"/>
      <c r="C21839" s="15">
        <v>0</v>
      </c>
    </row>
    <row r="21840" spans="1:3" x14ac:dyDescent="0.3">
      <c r="A21840" s="38" t="s">
        <v>260</v>
      </c>
      <c r="B21840" s="15"/>
      <c r="C21840" s="15">
        <v>0</v>
      </c>
    </row>
    <row r="21841" spans="1:3" x14ac:dyDescent="0.3">
      <c r="A21841" s="38" t="s">
        <v>262</v>
      </c>
      <c r="B21841" s="15"/>
      <c r="C21841" s="15">
        <v>0</v>
      </c>
    </row>
    <row r="21842" spans="1:3" x14ac:dyDescent="0.3">
      <c r="A21842" s="38" t="s">
        <v>263</v>
      </c>
      <c r="B21842" s="15"/>
      <c r="C21842" s="15">
        <v>0</v>
      </c>
    </row>
    <row r="21843" spans="1:3" x14ac:dyDescent="0.3">
      <c r="A21843" s="35" t="s">
        <v>267</v>
      </c>
      <c r="B21843" s="15"/>
      <c r="C21843" s="15"/>
    </row>
    <row r="21844" spans="1:3" x14ac:dyDescent="0.3">
      <c r="A21844" s="38" t="s">
        <v>245</v>
      </c>
      <c r="B21844" s="15"/>
      <c r="C21844" s="15">
        <v>0</v>
      </c>
    </row>
    <row r="21845" spans="1:3" x14ac:dyDescent="0.3">
      <c r="A21845" s="38" t="s">
        <v>247</v>
      </c>
      <c r="B21845" s="15"/>
      <c r="C21845" s="15">
        <v>0</v>
      </c>
    </row>
    <row r="21846" spans="1:3" x14ac:dyDescent="0.3">
      <c r="A21846" s="38" t="s">
        <v>249</v>
      </c>
      <c r="B21846" s="15">
        <v>98000</v>
      </c>
      <c r="C21846" s="15">
        <v>98000</v>
      </c>
    </row>
    <row r="21847" spans="1:3" x14ac:dyDescent="0.3">
      <c r="A21847" s="38" t="s">
        <v>251</v>
      </c>
      <c r="B21847" s="15"/>
      <c r="C21847" s="15">
        <v>0</v>
      </c>
    </row>
    <row r="21848" spans="1:3" x14ac:dyDescent="0.3">
      <c r="A21848" s="38" t="s">
        <v>254</v>
      </c>
      <c r="B21848" s="15"/>
      <c r="C21848" s="15">
        <v>0</v>
      </c>
    </row>
    <row r="21849" spans="1:3" x14ac:dyDescent="0.3">
      <c r="A21849" s="38" t="s">
        <v>257</v>
      </c>
      <c r="B21849" s="15"/>
      <c r="C21849" s="15">
        <v>0</v>
      </c>
    </row>
    <row r="21850" spans="1:3" x14ac:dyDescent="0.3">
      <c r="A21850" s="38" t="s">
        <v>252</v>
      </c>
      <c r="B21850" s="15"/>
      <c r="C21850" s="15">
        <v>0</v>
      </c>
    </row>
    <row r="21851" spans="1:3" x14ac:dyDescent="0.3">
      <c r="A21851" s="38" t="s">
        <v>255</v>
      </c>
      <c r="B21851" s="15"/>
      <c r="C21851" s="15">
        <v>0</v>
      </c>
    </row>
    <row r="21852" spans="1:3" x14ac:dyDescent="0.3">
      <c r="A21852" s="38" t="s">
        <v>258</v>
      </c>
      <c r="B21852" s="15"/>
      <c r="C21852" s="15">
        <v>0</v>
      </c>
    </row>
    <row r="21853" spans="1:3" x14ac:dyDescent="0.3">
      <c r="A21853" s="38" t="s">
        <v>260</v>
      </c>
      <c r="B21853" s="15">
        <v>250000</v>
      </c>
      <c r="C21853" s="15">
        <v>250000</v>
      </c>
    </row>
    <row r="21854" spans="1:3" x14ac:dyDescent="0.3">
      <c r="A21854" s="38" t="s">
        <v>262</v>
      </c>
      <c r="B21854" s="15"/>
      <c r="C21854" s="15">
        <v>0</v>
      </c>
    </row>
    <row r="21855" spans="1:3" x14ac:dyDescent="0.3">
      <c r="A21855" s="38" t="s">
        <v>263</v>
      </c>
      <c r="B21855" s="15"/>
      <c r="C21855" s="15">
        <v>0</v>
      </c>
    </row>
    <row r="21856" spans="1:3" x14ac:dyDescent="0.3">
      <c r="A21856" s="35" t="s">
        <v>268</v>
      </c>
      <c r="B21856" s="15"/>
      <c r="C21856" s="15"/>
    </row>
    <row r="21857" spans="1:3" x14ac:dyDescent="0.3">
      <c r="A21857" s="38" t="s">
        <v>245</v>
      </c>
      <c r="B21857" s="15"/>
      <c r="C21857" s="15">
        <v>0</v>
      </c>
    </row>
    <row r="21858" spans="1:3" x14ac:dyDescent="0.3">
      <c r="A21858" s="38" t="s">
        <v>247</v>
      </c>
      <c r="B21858" s="15"/>
      <c r="C21858" s="15">
        <v>0</v>
      </c>
    </row>
    <row r="21859" spans="1:3" x14ac:dyDescent="0.3">
      <c r="A21859" s="38" t="s">
        <v>249</v>
      </c>
      <c r="B21859" s="15"/>
      <c r="C21859" s="15">
        <v>0</v>
      </c>
    </row>
    <row r="21860" spans="1:3" x14ac:dyDescent="0.3">
      <c r="A21860" s="38" t="s">
        <v>251</v>
      </c>
      <c r="B21860" s="15">
        <v>135000</v>
      </c>
      <c r="C21860" s="15">
        <v>135000</v>
      </c>
    </row>
    <row r="21861" spans="1:3" x14ac:dyDescent="0.3">
      <c r="A21861" s="38" t="s">
        <v>254</v>
      </c>
      <c r="B21861" s="15"/>
      <c r="C21861" s="15">
        <v>0</v>
      </c>
    </row>
    <row r="21862" spans="1:3" x14ac:dyDescent="0.3">
      <c r="A21862" s="38" t="s">
        <v>257</v>
      </c>
      <c r="B21862" s="15"/>
      <c r="C21862" s="15">
        <v>0</v>
      </c>
    </row>
    <row r="21863" spans="1:3" x14ac:dyDescent="0.3">
      <c r="A21863" s="38" t="s">
        <v>252</v>
      </c>
      <c r="B21863" s="15">
        <v>159250</v>
      </c>
      <c r="C21863" s="15">
        <v>318500</v>
      </c>
    </row>
    <row r="21864" spans="1:3" x14ac:dyDescent="0.3">
      <c r="A21864" s="38" t="s">
        <v>255</v>
      </c>
      <c r="B21864" s="15"/>
      <c r="C21864" s="15">
        <v>0</v>
      </c>
    </row>
    <row r="21865" spans="1:3" x14ac:dyDescent="0.3">
      <c r="A21865" s="38" t="s">
        <v>258</v>
      </c>
      <c r="B21865" s="15">
        <v>165000</v>
      </c>
      <c r="C21865" s="15">
        <v>165000</v>
      </c>
    </row>
    <row r="21866" spans="1:3" x14ac:dyDescent="0.3">
      <c r="A21866" s="38" t="s">
        <v>260</v>
      </c>
      <c r="B21866" s="15"/>
      <c r="C21866" s="15">
        <v>0</v>
      </c>
    </row>
    <row r="21867" spans="1:3" x14ac:dyDescent="0.3">
      <c r="A21867" s="38" t="s">
        <v>262</v>
      </c>
      <c r="B21867" s="15"/>
      <c r="C21867" s="15">
        <v>0</v>
      </c>
    </row>
    <row r="21868" spans="1:3" x14ac:dyDescent="0.3">
      <c r="A21868" s="38" t="s">
        <v>263</v>
      </c>
      <c r="B21868" s="15"/>
      <c r="C21868" s="15">
        <v>0</v>
      </c>
    </row>
    <row r="21869" spans="1:3" x14ac:dyDescent="0.3">
      <c r="A21869" s="35" t="s">
        <v>269</v>
      </c>
      <c r="B21869" s="15"/>
      <c r="C21869" s="15"/>
    </row>
    <row r="21870" spans="1:3" x14ac:dyDescent="0.3">
      <c r="A21870" s="38" t="s">
        <v>245</v>
      </c>
      <c r="B21870" s="15"/>
      <c r="C21870" s="15">
        <v>0</v>
      </c>
    </row>
    <row r="21871" spans="1:3" x14ac:dyDescent="0.3">
      <c r="A21871" s="38" t="s">
        <v>247</v>
      </c>
      <c r="B21871" s="15">
        <v>165000</v>
      </c>
      <c r="C21871" s="15">
        <v>165000</v>
      </c>
    </row>
    <row r="21872" spans="1:3" x14ac:dyDescent="0.3">
      <c r="A21872" s="38" t="s">
        <v>249</v>
      </c>
      <c r="B21872" s="15"/>
      <c r="C21872" s="15">
        <v>0</v>
      </c>
    </row>
    <row r="21873" spans="1:3" x14ac:dyDescent="0.3">
      <c r="A21873" s="38" t="s">
        <v>251</v>
      </c>
      <c r="B21873" s="15">
        <v>100000</v>
      </c>
      <c r="C21873" s="15">
        <v>100000</v>
      </c>
    </row>
    <row r="21874" spans="1:3" x14ac:dyDescent="0.3">
      <c r="A21874" s="38" t="s">
        <v>254</v>
      </c>
      <c r="B21874" s="15"/>
      <c r="C21874" s="15">
        <v>0</v>
      </c>
    </row>
    <row r="21875" spans="1:3" x14ac:dyDescent="0.3">
      <c r="A21875" s="38" t="s">
        <v>257</v>
      </c>
      <c r="B21875" s="15"/>
      <c r="C21875" s="15">
        <v>0</v>
      </c>
    </row>
    <row r="21876" spans="1:3" x14ac:dyDescent="0.3">
      <c r="A21876" s="38" t="s">
        <v>252</v>
      </c>
      <c r="B21876" s="15"/>
      <c r="C21876" s="15">
        <v>0</v>
      </c>
    </row>
    <row r="21877" spans="1:3" x14ac:dyDescent="0.3">
      <c r="A21877" s="38" t="s">
        <v>255</v>
      </c>
      <c r="B21877" s="15"/>
      <c r="C21877" s="15">
        <v>0</v>
      </c>
    </row>
    <row r="21878" spans="1:3" x14ac:dyDescent="0.3">
      <c r="A21878" s="38" t="s">
        <v>258</v>
      </c>
      <c r="B21878" s="15"/>
      <c r="C21878" s="15">
        <v>0</v>
      </c>
    </row>
    <row r="21879" spans="1:3" x14ac:dyDescent="0.3">
      <c r="A21879" s="38" t="s">
        <v>260</v>
      </c>
      <c r="B21879" s="15">
        <v>189900</v>
      </c>
      <c r="C21879" s="15">
        <v>189900</v>
      </c>
    </row>
    <row r="21880" spans="1:3" x14ac:dyDescent="0.3">
      <c r="A21880" s="38" t="s">
        <v>262</v>
      </c>
      <c r="B21880" s="15"/>
      <c r="C21880" s="15">
        <v>0</v>
      </c>
    </row>
    <row r="21881" spans="1:3" x14ac:dyDescent="0.3">
      <c r="A21881" s="38" t="s">
        <v>263</v>
      </c>
      <c r="B21881" s="15"/>
      <c r="C21881" s="15">
        <v>0</v>
      </c>
    </row>
    <row r="21882" spans="1:3" x14ac:dyDescent="0.3">
      <c r="A21882" s="35" t="s">
        <v>270</v>
      </c>
      <c r="B21882" s="15"/>
      <c r="C21882" s="15"/>
    </row>
    <row r="21883" spans="1:3" x14ac:dyDescent="0.3">
      <c r="A21883" s="38" t="s">
        <v>245</v>
      </c>
      <c r="B21883" s="15"/>
      <c r="C21883" s="15">
        <v>0</v>
      </c>
    </row>
    <row r="21884" spans="1:3" x14ac:dyDescent="0.3">
      <c r="A21884" s="38" t="s">
        <v>247</v>
      </c>
      <c r="B21884" s="15">
        <v>149000</v>
      </c>
      <c r="C21884" s="15">
        <v>149000</v>
      </c>
    </row>
    <row r="21885" spans="1:3" x14ac:dyDescent="0.3">
      <c r="A21885" s="38" t="s">
        <v>249</v>
      </c>
      <c r="B21885" s="15"/>
      <c r="C21885" s="15">
        <v>0</v>
      </c>
    </row>
    <row r="21886" spans="1:3" x14ac:dyDescent="0.3">
      <c r="A21886" s="38" t="s">
        <v>251</v>
      </c>
      <c r="B21886" s="15"/>
      <c r="C21886" s="15">
        <v>0</v>
      </c>
    </row>
    <row r="21887" spans="1:3" x14ac:dyDescent="0.3">
      <c r="A21887" s="38" t="s">
        <v>254</v>
      </c>
      <c r="B21887" s="15">
        <v>275250</v>
      </c>
      <c r="C21887" s="15">
        <v>550500</v>
      </c>
    </row>
    <row r="21888" spans="1:3" x14ac:dyDescent="0.3">
      <c r="A21888" s="38" t="s">
        <v>257</v>
      </c>
      <c r="B21888" s="15"/>
      <c r="C21888" s="15">
        <v>0</v>
      </c>
    </row>
    <row r="21889" spans="1:3" x14ac:dyDescent="0.3">
      <c r="A21889" s="38" t="s">
        <v>252</v>
      </c>
      <c r="B21889" s="15">
        <v>140000</v>
      </c>
      <c r="C21889" s="15">
        <v>140000</v>
      </c>
    </row>
    <row r="21890" spans="1:3" x14ac:dyDescent="0.3">
      <c r="A21890" s="38" t="s">
        <v>255</v>
      </c>
      <c r="B21890" s="15"/>
      <c r="C21890" s="15">
        <v>0</v>
      </c>
    </row>
    <row r="21891" spans="1:3" x14ac:dyDescent="0.3">
      <c r="A21891" s="38" t="s">
        <v>258</v>
      </c>
      <c r="B21891" s="15"/>
      <c r="C21891" s="15">
        <v>0</v>
      </c>
    </row>
    <row r="21892" spans="1:3" x14ac:dyDescent="0.3">
      <c r="A21892" s="38" t="s">
        <v>260</v>
      </c>
      <c r="B21892" s="15"/>
      <c r="C21892" s="15">
        <v>0</v>
      </c>
    </row>
    <row r="21893" spans="1:3" x14ac:dyDescent="0.3">
      <c r="A21893" s="38" t="s">
        <v>262</v>
      </c>
      <c r="B21893" s="15"/>
      <c r="C21893" s="15">
        <v>0</v>
      </c>
    </row>
    <row r="21894" spans="1:3" x14ac:dyDescent="0.3">
      <c r="A21894" s="38" t="s">
        <v>263</v>
      </c>
      <c r="B21894" s="15"/>
      <c r="C21894" s="15">
        <v>0</v>
      </c>
    </row>
    <row r="21895" spans="1:3" x14ac:dyDescent="0.3">
      <c r="A21895" s="35" t="s">
        <v>271</v>
      </c>
      <c r="B21895" s="15"/>
      <c r="C21895" s="15"/>
    </row>
    <row r="21896" spans="1:3" x14ac:dyDescent="0.3">
      <c r="A21896" s="38" t="s">
        <v>245</v>
      </c>
      <c r="B21896" s="15"/>
      <c r="C21896" s="15">
        <v>0</v>
      </c>
    </row>
    <row r="21897" spans="1:3" x14ac:dyDescent="0.3">
      <c r="A21897" s="38" t="s">
        <v>247</v>
      </c>
      <c r="B21897" s="15"/>
      <c r="C21897" s="15">
        <v>0</v>
      </c>
    </row>
    <row r="21898" spans="1:3" x14ac:dyDescent="0.3">
      <c r="A21898" s="38" t="s">
        <v>249</v>
      </c>
      <c r="B21898" s="15"/>
      <c r="C21898" s="15">
        <v>0</v>
      </c>
    </row>
    <row r="21899" spans="1:3" x14ac:dyDescent="0.3">
      <c r="A21899" s="38" t="s">
        <v>251</v>
      </c>
      <c r="B21899" s="15"/>
      <c r="C21899" s="15">
        <v>0</v>
      </c>
    </row>
    <row r="21900" spans="1:3" x14ac:dyDescent="0.3">
      <c r="A21900" s="38" t="s">
        <v>254</v>
      </c>
      <c r="B21900" s="15"/>
      <c r="C21900" s="15">
        <v>0</v>
      </c>
    </row>
    <row r="21901" spans="1:3" x14ac:dyDescent="0.3">
      <c r="A21901" s="38" t="s">
        <v>257</v>
      </c>
      <c r="B21901" s="15"/>
      <c r="C21901" s="15">
        <v>0</v>
      </c>
    </row>
    <row r="21902" spans="1:3" x14ac:dyDescent="0.3">
      <c r="A21902" s="38" t="s">
        <v>252</v>
      </c>
      <c r="B21902" s="15"/>
      <c r="C21902" s="15">
        <v>0</v>
      </c>
    </row>
    <row r="21903" spans="1:3" x14ac:dyDescent="0.3">
      <c r="A21903" s="38" t="s">
        <v>255</v>
      </c>
      <c r="B21903" s="15"/>
      <c r="C21903" s="15">
        <v>0</v>
      </c>
    </row>
    <row r="21904" spans="1:3" x14ac:dyDescent="0.3">
      <c r="A21904" s="38" t="s">
        <v>258</v>
      </c>
      <c r="B21904" s="15"/>
      <c r="C21904" s="15">
        <v>0</v>
      </c>
    </row>
    <row r="21905" spans="1:3" x14ac:dyDescent="0.3">
      <c r="A21905" s="38" t="s">
        <v>260</v>
      </c>
      <c r="B21905" s="15"/>
      <c r="C21905" s="15">
        <v>0</v>
      </c>
    </row>
    <row r="21906" spans="1:3" x14ac:dyDescent="0.3">
      <c r="A21906" s="38" t="s">
        <v>262</v>
      </c>
      <c r="B21906" s="15"/>
      <c r="C21906" s="15">
        <v>0</v>
      </c>
    </row>
    <row r="21907" spans="1:3" x14ac:dyDescent="0.3">
      <c r="A21907" s="38" t="s">
        <v>263</v>
      </c>
      <c r="B21907" s="15"/>
      <c r="C21907" s="15">
        <v>0</v>
      </c>
    </row>
    <row r="21908" spans="1:3" x14ac:dyDescent="0.3">
      <c r="A21908" s="35" t="s">
        <v>272</v>
      </c>
      <c r="B21908" s="15"/>
      <c r="C21908" s="15"/>
    </row>
    <row r="21909" spans="1:3" x14ac:dyDescent="0.3">
      <c r="A21909" s="38" t="s">
        <v>245</v>
      </c>
      <c r="B21909" s="15"/>
      <c r="C21909" s="15">
        <v>0</v>
      </c>
    </row>
    <row r="21910" spans="1:3" x14ac:dyDescent="0.3">
      <c r="A21910" s="38" t="s">
        <v>247</v>
      </c>
      <c r="B21910" s="15"/>
      <c r="C21910" s="15">
        <v>0</v>
      </c>
    </row>
    <row r="21911" spans="1:3" x14ac:dyDescent="0.3">
      <c r="A21911" s="38" t="s">
        <v>249</v>
      </c>
      <c r="B21911" s="15"/>
      <c r="C21911" s="15">
        <v>0</v>
      </c>
    </row>
    <row r="21912" spans="1:3" x14ac:dyDescent="0.3">
      <c r="A21912" s="38" t="s">
        <v>251</v>
      </c>
      <c r="B21912" s="15">
        <v>305000</v>
      </c>
      <c r="C21912" s="15">
        <v>305000</v>
      </c>
    </row>
    <row r="21913" spans="1:3" x14ac:dyDescent="0.3">
      <c r="A21913" s="38" t="s">
        <v>254</v>
      </c>
      <c r="B21913" s="15"/>
      <c r="C21913" s="15">
        <v>0</v>
      </c>
    </row>
    <row r="21914" spans="1:3" x14ac:dyDescent="0.3">
      <c r="A21914" s="38" t="s">
        <v>257</v>
      </c>
      <c r="B21914" s="15"/>
      <c r="C21914" s="15">
        <v>0</v>
      </c>
    </row>
    <row r="21915" spans="1:3" x14ac:dyDescent="0.3">
      <c r="A21915" s="38" t="s">
        <v>252</v>
      </c>
      <c r="B21915" s="15"/>
      <c r="C21915" s="15">
        <v>0</v>
      </c>
    </row>
    <row r="21916" spans="1:3" x14ac:dyDescent="0.3">
      <c r="A21916" s="38" t="s">
        <v>255</v>
      </c>
      <c r="B21916" s="15"/>
      <c r="C21916" s="15">
        <v>0</v>
      </c>
    </row>
    <row r="21917" spans="1:3" x14ac:dyDescent="0.3">
      <c r="A21917" s="38" t="s">
        <v>258</v>
      </c>
      <c r="B21917" s="15"/>
      <c r="C21917" s="15">
        <v>0</v>
      </c>
    </row>
    <row r="21918" spans="1:3" x14ac:dyDescent="0.3">
      <c r="A21918" s="38" t="s">
        <v>260</v>
      </c>
      <c r="B21918" s="15">
        <v>183500</v>
      </c>
      <c r="C21918" s="15">
        <v>183500</v>
      </c>
    </row>
    <row r="21919" spans="1:3" x14ac:dyDescent="0.3">
      <c r="A21919" s="38" t="s">
        <v>262</v>
      </c>
      <c r="B21919" s="15"/>
      <c r="C21919" s="15">
        <v>0</v>
      </c>
    </row>
    <row r="21920" spans="1:3" x14ac:dyDescent="0.3">
      <c r="A21920" s="38" t="s">
        <v>263</v>
      </c>
      <c r="B21920" s="15"/>
      <c r="C21920" s="15">
        <v>0</v>
      </c>
    </row>
    <row r="21921" spans="1:3" x14ac:dyDescent="0.3">
      <c r="A21921" s="35" t="s">
        <v>273</v>
      </c>
      <c r="B21921" s="15"/>
      <c r="C21921" s="15"/>
    </row>
    <row r="21922" spans="1:3" x14ac:dyDescent="0.3">
      <c r="A21922" s="38" t="s">
        <v>245</v>
      </c>
      <c r="B21922" s="15"/>
      <c r="C21922" s="15">
        <v>0</v>
      </c>
    </row>
    <row r="21923" spans="1:3" x14ac:dyDescent="0.3">
      <c r="A21923" s="38" t="s">
        <v>247</v>
      </c>
      <c r="B21923" s="15"/>
      <c r="C21923" s="15">
        <v>0</v>
      </c>
    </row>
    <row r="21924" spans="1:3" x14ac:dyDescent="0.3">
      <c r="A21924" s="38" t="s">
        <v>249</v>
      </c>
      <c r="B21924" s="15">
        <v>286526</v>
      </c>
      <c r="C21924" s="15">
        <v>286526</v>
      </c>
    </row>
    <row r="21925" spans="1:3" x14ac:dyDescent="0.3">
      <c r="A21925" s="38" t="s">
        <v>251</v>
      </c>
      <c r="B21925" s="15">
        <v>476000</v>
      </c>
      <c r="C21925" s="15">
        <v>476000</v>
      </c>
    </row>
    <row r="21926" spans="1:3" x14ac:dyDescent="0.3">
      <c r="A21926" s="38" t="s">
        <v>254</v>
      </c>
      <c r="B21926" s="15"/>
      <c r="C21926" s="15">
        <v>0</v>
      </c>
    </row>
    <row r="21927" spans="1:3" x14ac:dyDescent="0.3">
      <c r="A21927" s="38" t="s">
        <v>257</v>
      </c>
      <c r="B21927" s="15"/>
      <c r="C21927" s="15">
        <v>0</v>
      </c>
    </row>
    <row r="21928" spans="1:3" x14ac:dyDescent="0.3">
      <c r="A21928" s="38" t="s">
        <v>252</v>
      </c>
      <c r="B21928" s="15"/>
      <c r="C21928" s="15">
        <v>0</v>
      </c>
    </row>
    <row r="21929" spans="1:3" x14ac:dyDescent="0.3">
      <c r="A21929" s="38" t="s">
        <v>255</v>
      </c>
      <c r="B21929" s="15">
        <v>311000</v>
      </c>
      <c r="C21929" s="15">
        <v>311000</v>
      </c>
    </row>
    <row r="21930" spans="1:3" x14ac:dyDescent="0.3">
      <c r="A21930" s="38" t="s">
        <v>258</v>
      </c>
      <c r="B21930" s="15"/>
      <c r="C21930" s="15">
        <v>0</v>
      </c>
    </row>
    <row r="21931" spans="1:3" x14ac:dyDescent="0.3">
      <c r="A21931" s="38" t="s">
        <v>260</v>
      </c>
      <c r="B21931" s="15">
        <v>185000</v>
      </c>
      <c r="C21931" s="15">
        <v>185000</v>
      </c>
    </row>
    <row r="21932" spans="1:3" x14ac:dyDescent="0.3">
      <c r="A21932" s="38" t="s">
        <v>262</v>
      </c>
      <c r="B21932" s="15"/>
      <c r="C21932" s="15">
        <v>0</v>
      </c>
    </row>
    <row r="21933" spans="1:3" x14ac:dyDescent="0.3">
      <c r="A21933" s="38" t="s">
        <v>263</v>
      </c>
      <c r="B21933" s="15"/>
      <c r="C21933" s="15">
        <v>0</v>
      </c>
    </row>
    <row r="21934" spans="1:3" x14ac:dyDescent="0.3">
      <c r="A21934" s="35" t="s">
        <v>274</v>
      </c>
      <c r="B21934" s="15"/>
      <c r="C21934" s="15"/>
    </row>
    <row r="21935" spans="1:3" x14ac:dyDescent="0.3">
      <c r="A21935" s="38" t="s">
        <v>245</v>
      </c>
      <c r="B21935" s="15"/>
      <c r="C21935" s="15">
        <v>0</v>
      </c>
    </row>
    <row r="21936" spans="1:3" x14ac:dyDescent="0.3">
      <c r="A21936" s="38" t="s">
        <v>247</v>
      </c>
      <c r="B21936" s="15">
        <v>215000</v>
      </c>
      <c r="C21936" s="15">
        <v>215000</v>
      </c>
    </row>
    <row r="21937" spans="1:3" x14ac:dyDescent="0.3">
      <c r="A21937" s="38" t="s">
        <v>249</v>
      </c>
      <c r="B21937" s="15">
        <v>217000</v>
      </c>
      <c r="C21937" s="15">
        <v>217000</v>
      </c>
    </row>
    <row r="21938" spans="1:3" x14ac:dyDescent="0.3">
      <c r="A21938" s="38" t="s">
        <v>251</v>
      </c>
      <c r="B21938" s="15">
        <v>236797</v>
      </c>
      <c r="C21938" s="15">
        <v>236797</v>
      </c>
    </row>
    <row r="21939" spans="1:3" x14ac:dyDescent="0.3">
      <c r="A21939" s="38" t="s">
        <v>254</v>
      </c>
      <c r="B21939" s="15"/>
      <c r="C21939" s="15">
        <v>0</v>
      </c>
    </row>
    <row r="21940" spans="1:3" x14ac:dyDescent="0.3">
      <c r="A21940" s="38" t="s">
        <v>257</v>
      </c>
      <c r="B21940" s="15">
        <v>235000</v>
      </c>
      <c r="C21940" s="15">
        <v>235000</v>
      </c>
    </row>
    <row r="21941" spans="1:3" x14ac:dyDescent="0.3">
      <c r="A21941" s="38" t="s">
        <v>252</v>
      </c>
      <c r="B21941" s="15"/>
      <c r="C21941" s="15"/>
    </row>
    <row r="21942" spans="1:3" x14ac:dyDescent="0.3">
      <c r="A21942" s="38" t="s">
        <v>255</v>
      </c>
      <c r="B21942" s="15"/>
      <c r="C21942" s="15"/>
    </row>
    <row r="21943" spans="1:3" x14ac:dyDescent="0.3">
      <c r="A21943" s="38" t="s">
        <v>258</v>
      </c>
      <c r="B21943" s="15"/>
      <c r="C21943" s="15"/>
    </row>
    <row r="21944" spans="1:3" x14ac:dyDescent="0.3">
      <c r="A21944" s="38" t="s">
        <v>260</v>
      </c>
      <c r="B21944" s="15"/>
      <c r="C21944" s="15"/>
    </row>
    <row r="21945" spans="1:3" x14ac:dyDescent="0.3">
      <c r="A21945" s="38" t="s">
        <v>262</v>
      </c>
      <c r="B21945" s="15"/>
      <c r="C21945" s="15"/>
    </row>
    <row r="21946" spans="1:3" x14ac:dyDescent="0.3">
      <c r="A21946" s="38" t="s">
        <v>263</v>
      </c>
      <c r="B21946" s="15"/>
      <c r="C21946" s="15"/>
    </row>
    <row r="21947" spans="1:3" x14ac:dyDescent="0.3">
      <c r="A21947" s="35" t="s">
        <v>275</v>
      </c>
      <c r="B21947" s="15"/>
      <c r="C21947" s="15"/>
    </row>
    <row r="21948" spans="1:3" x14ac:dyDescent="0.3">
      <c r="A21948" s="38" t="s">
        <v>245</v>
      </c>
      <c r="B21948" s="15"/>
      <c r="C21948" s="15"/>
    </row>
    <row r="21949" spans="1:3" x14ac:dyDescent="0.3">
      <c r="A21949" s="38" t="s">
        <v>247</v>
      </c>
      <c r="B21949" s="15"/>
      <c r="C21949" s="15"/>
    </row>
    <row r="21950" spans="1:3" x14ac:dyDescent="0.3">
      <c r="A21950" s="38" t="s">
        <v>249</v>
      </c>
      <c r="B21950" s="15"/>
      <c r="C21950" s="15"/>
    </row>
    <row r="21951" spans="1:3" x14ac:dyDescent="0.3">
      <c r="A21951" s="38" t="s">
        <v>251</v>
      </c>
      <c r="B21951" s="15"/>
      <c r="C21951" s="15"/>
    </row>
    <row r="21952" spans="1:3" x14ac:dyDescent="0.3">
      <c r="A21952" s="38" t="s">
        <v>254</v>
      </c>
      <c r="B21952" s="15"/>
      <c r="C21952" s="15"/>
    </row>
    <row r="21953" spans="1:3" x14ac:dyDescent="0.3">
      <c r="A21953" s="38" t="s">
        <v>257</v>
      </c>
      <c r="B21953" s="15">
        <v>260000</v>
      </c>
      <c r="C21953" s="15">
        <v>790000</v>
      </c>
    </row>
    <row r="21954" spans="1:3" x14ac:dyDescent="0.3">
      <c r="A21954" s="38" t="s">
        <v>252</v>
      </c>
      <c r="B21954" s="15">
        <v>324800</v>
      </c>
      <c r="C21954" s="15">
        <v>324800</v>
      </c>
    </row>
    <row r="21955" spans="1:3" x14ac:dyDescent="0.3">
      <c r="A21955" s="38" t="s">
        <v>255</v>
      </c>
      <c r="B21955" s="15">
        <v>297250</v>
      </c>
      <c r="C21955" s="15">
        <v>594500</v>
      </c>
    </row>
    <row r="21956" spans="1:3" x14ac:dyDescent="0.3">
      <c r="A21956" s="38" t="s">
        <v>258</v>
      </c>
      <c r="B21956" s="15"/>
      <c r="C21956" s="15"/>
    </row>
    <row r="21957" spans="1:3" x14ac:dyDescent="0.3">
      <c r="A21957" s="38" t="s">
        <v>260</v>
      </c>
      <c r="B21957" s="15"/>
      <c r="C21957" s="15"/>
    </row>
    <row r="21958" spans="1:3" x14ac:dyDescent="0.3">
      <c r="A21958" s="38" t="s">
        <v>262</v>
      </c>
      <c r="B21958" s="15">
        <v>362000</v>
      </c>
      <c r="C21958" s="15">
        <v>724000</v>
      </c>
    </row>
    <row r="21959" spans="1:3" x14ac:dyDescent="0.3">
      <c r="A21959" s="14">
        <v>449</v>
      </c>
      <c r="B21959" s="15">
        <v>49772042</v>
      </c>
      <c r="C21959" s="15">
        <v>120854282</v>
      </c>
    </row>
    <row r="21960" spans="1:3" x14ac:dyDescent="0.3">
      <c r="A21960" s="35" t="s">
        <v>259</v>
      </c>
      <c r="B21960" s="15"/>
      <c r="C21960" s="15"/>
    </row>
    <row r="21961" spans="1:3" x14ac:dyDescent="0.3">
      <c r="A21961" s="38" t="s">
        <v>245</v>
      </c>
      <c r="B21961" s="15">
        <v>152500</v>
      </c>
      <c r="C21961" s="15">
        <v>152500</v>
      </c>
    </row>
    <row r="21962" spans="1:3" x14ac:dyDescent="0.3">
      <c r="A21962" s="38" t="s">
        <v>247</v>
      </c>
      <c r="B21962" s="15"/>
      <c r="C21962" s="15">
        <v>0</v>
      </c>
    </row>
    <row r="21963" spans="1:3" x14ac:dyDescent="0.3">
      <c r="A21963" s="38" t="s">
        <v>249</v>
      </c>
      <c r="B21963" s="15">
        <v>165000</v>
      </c>
      <c r="C21963" s="15">
        <v>658450</v>
      </c>
    </row>
    <row r="21964" spans="1:3" x14ac:dyDescent="0.3">
      <c r="A21964" s="38" t="s">
        <v>251</v>
      </c>
      <c r="B21964" s="15">
        <v>176000</v>
      </c>
      <c r="C21964" s="15">
        <v>176000</v>
      </c>
    </row>
    <row r="21965" spans="1:3" x14ac:dyDescent="0.3">
      <c r="A21965" s="38" t="s">
        <v>254</v>
      </c>
      <c r="B21965" s="15">
        <v>187700</v>
      </c>
      <c r="C21965" s="15">
        <v>860200</v>
      </c>
    </row>
    <row r="21966" spans="1:3" x14ac:dyDescent="0.3">
      <c r="A21966" s="38" t="s">
        <v>257</v>
      </c>
      <c r="B21966" s="15"/>
      <c r="C21966" s="15">
        <v>0</v>
      </c>
    </row>
    <row r="21967" spans="1:3" x14ac:dyDescent="0.3">
      <c r="A21967" s="38" t="s">
        <v>252</v>
      </c>
      <c r="B21967" s="15">
        <v>402000</v>
      </c>
      <c r="C21967" s="15">
        <v>804000</v>
      </c>
    </row>
    <row r="21968" spans="1:3" x14ac:dyDescent="0.3">
      <c r="A21968" s="38" t="s">
        <v>255</v>
      </c>
      <c r="B21968" s="15">
        <v>375000</v>
      </c>
      <c r="C21968" s="15">
        <v>1069400</v>
      </c>
    </row>
    <row r="21969" spans="1:3" x14ac:dyDescent="0.3">
      <c r="A21969" s="38" t="s">
        <v>258</v>
      </c>
      <c r="B21969" s="15">
        <v>324500</v>
      </c>
      <c r="C21969" s="15">
        <v>324500</v>
      </c>
    </row>
    <row r="21970" spans="1:3" x14ac:dyDescent="0.3">
      <c r="A21970" s="38" t="s">
        <v>260</v>
      </c>
      <c r="B21970" s="15">
        <v>189500</v>
      </c>
      <c r="C21970" s="15">
        <v>379000</v>
      </c>
    </row>
    <row r="21971" spans="1:3" x14ac:dyDescent="0.3">
      <c r="A21971" s="38" t="s">
        <v>262</v>
      </c>
      <c r="B21971" s="15">
        <v>254999</v>
      </c>
      <c r="C21971" s="15">
        <v>509997</v>
      </c>
    </row>
    <row r="21972" spans="1:3" x14ac:dyDescent="0.3">
      <c r="A21972" s="38" t="s">
        <v>263</v>
      </c>
      <c r="B21972" s="15">
        <v>166900</v>
      </c>
      <c r="C21972" s="15">
        <v>166900</v>
      </c>
    </row>
    <row r="21973" spans="1:3" x14ac:dyDescent="0.3">
      <c r="A21973" s="35" t="s">
        <v>265</v>
      </c>
      <c r="B21973" s="15"/>
      <c r="C21973" s="15"/>
    </row>
    <row r="21974" spans="1:3" x14ac:dyDescent="0.3">
      <c r="A21974" s="38" t="s">
        <v>245</v>
      </c>
      <c r="B21974" s="15"/>
      <c r="C21974" s="15">
        <v>0</v>
      </c>
    </row>
    <row r="21975" spans="1:3" x14ac:dyDescent="0.3">
      <c r="A21975" s="38" t="s">
        <v>247</v>
      </c>
      <c r="B21975" s="15"/>
      <c r="C21975" s="15">
        <v>0</v>
      </c>
    </row>
    <row r="21976" spans="1:3" x14ac:dyDescent="0.3">
      <c r="A21976" s="38" t="s">
        <v>249</v>
      </c>
      <c r="B21976" s="15"/>
      <c r="C21976" s="15">
        <v>0</v>
      </c>
    </row>
    <row r="21977" spans="1:3" x14ac:dyDescent="0.3">
      <c r="A21977" s="38" t="s">
        <v>251</v>
      </c>
      <c r="B21977" s="15">
        <v>350000</v>
      </c>
      <c r="C21977" s="15">
        <v>350000</v>
      </c>
    </row>
    <row r="21978" spans="1:3" x14ac:dyDescent="0.3">
      <c r="A21978" s="38" t="s">
        <v>254</v>
      </c>
      <c r="B21978" s="15"/>
      <c r="C21978" s="15">
        <v>0</v>
      </c>
    </row>
    <row r="21979" spans="1:3" x14ac:dyDescent="0.3">
      <c r="A21979" s="38" t="s">
        <v>257</v>
      </c>
      <c r="B21979" s="15">
        <v>202000</v>
      </c>
      <c r="C21979" s="15">
        <v>202000</v>
      </c>
    </row>
    <row r="21980" spans="1:3" x14ac:dyDescent="0.3">
      <c r="A21980" s="38" t="s">
        <v>252</v>
      </c>
      <c r="B21980" s="15">
        <v>177225</v>
      </c>
      <c r="C21980" s="15">
        <v>354450</v>
      </c>
    </row>
    <row r="21981" spans="1:3" x14ac:dyDescent="0.3">
      <c r="A21981" s="38" t="s">
        <v>255</v>
      </c>
      <c r="B21981" s="15">
        <v>329997</v>
      </c>
      <c r="C21981" s="15">
        <v>1038497</v>
      </c>
    </row>
    <row r="21982" spans="1:3" x14ac:dyDescent="0.3">
      <c r="A21982" s="38" t="s">
        <v>258</v>
      </c>
      <c r="B21982" s="15"/>
      <c r="C21982" s="15">
        <v>0</v>
      </c>
    </row>
    <row r="21983" spans="1:3" x14ac:dyDescent="0.3">
      <c r="A21983" s="38" t="s">
        <v>260</v>
      </c>
      <c r="B21983" s="15"/>
      <c r="C21983" s="15">
        <v>0</v>
      </c>
    </row>
    <row r="21984" spans="1:3" x14ac:dyDescent="0.3">
      <c r="A21984" s="38" t="s">
        <v>262</v>
      </c>
      <c r="B21984" s="15"/>
      <c r="C21984" s="15">
        <v>0</v>
      </c>
    </row>
    <row r="21985" spans="1:3" x14ac:dyDescent="0.3">
      <c r="A21985" s="38" t="s">
        <v>263</v>
      </c>
      <c r="B21985" s="15"/>
      <c r="C21985" s="15">
        <v>0</v>
      </c>
    </row>
    <row r="21986" spans="1:3" x14ac:dyDescent="0.3">
      <c r="A21986" s="35" t="s">
        <v>244</v>
      </c>
      <c r="B21986" s="15"/>
      <c r="C21986" s="15"/>
    </row>
    <row r="21987" spans="1:3" x14ac:dyDescent="0.3">
      <c r="A21987" s="38" t="s">
        <v>245</v>
      </c>
      <c r="B21987" s="15">
        <v>484763</v>
      </c>
      <c r="C21987" s="15">
        <v>969526</v>
      </c>
    </row>
    <row r="21988" spans="1:3" x14ac:dyDescent="0.3">
      <c r="A21988" s="38" t="s">
        <v>247</v>
      </c>
      <c r="B21988" s="15"/>
      <c r="C21988" s="15">
        <v>0</v>
      </c>
    </row>
    <row r="21989" spans="1:3" x14ac:dyDescent="0.3">
      <c r="A21989" s="38" t="s">
        <v>249</v>
      </c>
      <c r="B21989" s="15">
        <v>238474</v>
      </c>
      <c r="C21989" s="15">
        <v>476948</v>
      </c>
    </row>
    <row r="21990" spans="1:3" x14ac:dyDescent="0.3">
      <c r="A21990" s="38" t="s">
        <v>251</v>
      </c>
      <c r="B21990" s="15"/>
      <c r="C21990" s="15">
        <v>0</v>
      </c>
    </row>
    <row r="21991" spans="1:3" x14ac:dyDescent="0.3">
      <c r="A21991" s="38" t="s">
        <v>254</v>
      </c>
      <c r="B21991" s="15">
        <v>439000</v>
      </c>
      <c r="C21991" s="15">
        <v>1303900</v>
      </c>
    </row>
    <row r="21992" spans="1:3" x14ac:dyDescent="0.3">
      <c r="A21992" s="38" t="s">
        <v>257</v>
      </c>
      <c r="B21992" s="15">
        <v>267500</v>
      </c>
      <c r="C21992" s="15">
        <v>535000</v>
      </c>
    </row>
    <row r="21993" spans="1:3" x14ac:dyDescent="0.3">
      <c r="A21993" s="38" t="s">
        <v>252</v>
      </c>
      <c r="B21993" s="15">
        <v>538900</v>
      </c>
      <c r="C21993" s="15">
        <v>1606900</v>
      </c>
    </row>
    <row r="21994" spans="1:3" x14ac:dyDescent="0.3">
      <c r="A21994" s="38" t="s">
        <v>255</v>
      </c>
      <c r="B21994" s="15">
        <v>444500</v>
      </c>
      <c r="C21994" s="15">
        <v>1648450</v>
      </c>
    </row>
    <row r="21995" spans="1:3" x14ac:dyDescent="0.3">
      <c r="A21995" s="38" t="s">
        <v>258</v>
      </c>
      <c r="B21995" s="15">
        <v>318700</v>
      </c>
      <c r="C21995" s="15">
        <v>637400</v>
      </c>
    </row>
    <row r="21996" spans="1:3" x14ac:dyDescent="0.3">
      <c r="A21996" s="38" t="s">
        <v>260</v>
      </c>
      <c r="B21996" s="15">
        <v>230000</v>
      </c>
      <c r="C21996" s="15">
        <v>693500</v>
      </c>
    </row>
    <row r="21997" spans="1:3" x14ac:dyDescent="0.3">
      <c r="A21997" s="38" t="s">
        <v>262</v>
      </c>
      <c r="B21997" s="15">
        <v>224950</v>
      </c>
      <c r="C21997" s="15">
        <v>224950</v>
      </c>
    </row>
    <row r="21998" spans="1:3" x14ac:dyDescent="0.3">
      <c r="A21998" s="38" t="s">
        <v>263</v>
      </c>
      <c r="B21998" s="15">
        <v>488250</v>
      </c>
      <c r="C21998" s="15">
        <v>976500</v>
      </c>
    </row>
    <row r="21999" spans="1:3" x14ac:dyDescent="0.3">
      <c r="A21999" s="35" t="s">
        <v>256</v>
      </c>
      <c r="B21999" s="15"/>
      <c r="C21999" s="15"/>
    </row>
    <row r="22000" spans="1:3" x14ac:dyDescent="0.3">
      <c r="A22000" s="38" t="s">
        <v>245</v>
      </c>
      <c r="B22000" s="15">
        <v>232500</v>
      </c>
      <c r="C22000" s="15">
        <v>465000</v>
      </c>
    </row>
    <row r="22001" spans="1:3" x14ac:dyDescent="0.3">
      <c r="A22001" s="38" t="s">
        <v>247</v>
      </c>
      <c r="B22001" s="15">
        <v>415000</v>
      </c>
      <c r="C22001" s="15">
        <v>415000</v>
      </c>
    </row>
    <row r="22002" spans="1:3" x14ac:dyDescent="0.3">
      <c r="A22002" s="38" t="s">
        <v>249</v>
      </c>
      <c r="B22002" s="15">
        <v>354900</v>
      </c>
      <c r="C22002" s="15">
        <v>1504800</v>
      </c>
    </row>
    <row r="22003" spans="1:3" x14ac:dyDescent="0.3">
      <c r="A22003" s="38" t="s">
        <v>251</v>
      </c>
      <c r="B22003" s="15">
        <v>465000</v>
      </c>
      <c r="C22003" s="15">
        <v>1239600</v>
      </c>
    </row>
    <row r="22004" spans="1:3" x14ac:dyDescent="0.3">
      <c r="A22004" s="38" t="s">
        <v>254</v>
      </c>
      <c r="B22004" s="15">
        <v>348975</v>
      </c>
      <c r="C22004" s="15">
        <v>1417400</v>
      </c>
    </row>
    <row r="22005" spans="1:3" x14ac:dyDescent="0.3">
      <c r="A22005" s="38" t="s">
        <v>257</v>
      </c>
      <c r="B22005" s="15">
        <v>490500</v>
      </c>
      <c r="C22005" s="15">
        <v>1440300</v>
      </c>
    </row>
    <row r="22006" spans="1:3" x14ac:dyDescent="0.3">
      <c r="A22006" s="38" t="s">
        <v>252</v>
      </c>
      <c r="B22006" s="15">
        <v>337750</v>
      </c>
      <c r="C22006" s="15">
        <v>2063450</v>
      </c>
    </row>
    <row r="22007" spans="1:3" x14ac:dyDescent="0.3">
      <c r="A22007" s="38" t="s">
        <v>255</v>
      </c>
      <c r="B22007" s="15">
        <v>349675</v>
      </c>
      <c r="C22007" s="15">
        <v>699350</v>
      </c>
    </row>
    <row r="22008" spans="1:3" x14ac:dyDescent="0.3">
      <c r="A22008" s="38" t="s">
        <v>258</v>
      </c>
      <c r="B22008" s="15">
        <v>447950</v>
      </c>
      <c r="C22008" s="15">
        <v>447950</v>
      </c>
    </row>
    <row r="22009" spans="1:3" x14ac:dyDescent="0.3">
      <c r="A22009" s="38" t="s">
        <v>260</v>
      </c>
      <c r="B22009" s="15">
        <v>389861</v>
      </c>
      <c r="C22009" s="15">
        <v>779722</v>
      </c>
    </row>
    <row r="22010" spans="1:3" x14ac:dyDescent="0.3">
      <c r="A22010" s="38" t="s">
        <v>262</v>
      </c>
      <c r="B22010" s="15">
        <v>372750</v>
      </c>
      <c r="C22010" s="15">
        <v>745500</v>
      </c>
    </row>
    <row r="22011" spans="1:3" x14ac:dyDescent="0.3">
      <c r="A22011" s="38" t="s">
        <v>263</v>
      </c>
      <c r="B22011" s="15">
        <v>334500</v>
      </c>
      <c r="C22011" s="15">
        <v>669000</v>
      </c>
    </row>
    <row r="22012" spans="1:3" x14ac:dyDescent="0.3">
      <c r="A22012" s="35" t="s">
        <v>261</v>
      </c>
      <c r="B22012" s="15"/>
      <c r="C22012" s="15"/>
    </row>
    <row r="22013" spans="1:3" x14ac:dyDescent="0.3">
      <c r="A22013" s="38" t="s">
        <v>245</v>
      </c>
      <c r="B22013" s="15">
        <v>477000</v>
      </c>
      <c r="C22013" s="15">
        <v>477000</v>
      </c>
    </row>
    <row r="22014" spans="1:3" x14ac:dyDescent="0.3">
      <c r="A22014" s="38" t="s">
        <v>247</v>
      </c>
      <c r="B22014" s="15">
        <v>455000</v>
      </c>
      <c r="C22014" s="15">
        <v>1169000</v>
      </c>
    </row>
    <row r="22015" spans="1:3" x14ac:dyDescent="0.3">
      <c r="A22015" s="38" t="s">
        <v>249</v>
      </c>
      <c r="B22015" s="15">
        <v>407500</v>
      </c>
      <c r="C22015" s="15">
        <v>1534000</v>
      </c>
    </row>
    <row r="22016" spans="1:3" x14ac:dyDescent="0.3">
      <c r="A22016" s="38" t="s">
        <v>251</v>
      </c>
      <c r="B22016" s="15">
        <v>457751</v>
      </c>
      <c r="C22016" s="15">
        <v>915501</v>
      </c>
    </row>
    <row r="22017" spans="1:3" x14ac:dyDescent="0.3">
      <c r="A22017" s="38" t="s">
        <v>254</v>
      </c>
      <c r="B22017" s="15">
        <v>448500</v>
      </c>
      <c r="C22017" s="15">
        <v>1140400</v>
      </c>
    </row>
    <row r="22018" spans="1:3" x14ac:dyDescent="0.3">
      <c r="A22018" s="38" t="s">
        <v>257</v>
      </c>
      <c r="B22018" s="15">
        <v>210000</v>
      </c>
      <c r="C22018" s="15">
        <v>210000</v>
      </c>
    </row>
    <row r="22019" spans="1:3" x14ac:dyDescent="0.3">
      <c r="A22019" s="38" t="s">
        <v>252</v>
      </c>
      <c r="B22019" s="15">
        <v>387500</v>
      </c>
      <c r="C22019" s="15">
        <v>775000</v>
      </c>
    </row>
    <row r="22020" spans="1:3" x14ac:dyDescent="0.3">
      <c r="A22020" s="38" t="s">
        <v>255</v>
      </c>
      <c r="B22020" s="15">
        <v>345475</v>
      </c>
      <c r="C22020" s="15">
        <v>1336900</v>
      </c>
    </row>
    <row r="22021" spans="1:3" x14ac:dyDescent="0.3">
      <c r="A22021" s="38" t="s">
        <v>258</v>
      </c>
      <c r="B22021" s="15">
        <v>321700</v>
      </c>
      <c r="C22021" s="15">
        <v>643400</v>
      </c>
    </row>
    <row r="22022" spans="1:3" x14ac:dyDescent="0.3">
      <c r="A22022" s="38" t="s">
        <v>260</v>
      </c>
      <c r="B22022" s="15">
        <v>416000</v>
      </c>
      <c r="C22022" s="15">
        <v>416000</v>
      </c>
    </row>
    <row r="22023" spans="1:3" x14ac:dyDescent="0.3">
      <c r="A22023" s="38" t="s">
        <v>262</v>
      </c>
      <c r="B22023" s="15"/>
      <c r="C22023" s="15">
        <v>0</v>
      </c>
    </row>
    <row r="22024" spans="1:3" x14ac:dyDescent="0.3">
      <c r="A22024" s="38" t="s">
        <v>263</v>
      </c>
      <c r="B22024" s="15">
        <v>375000</v>
      </c>
      <c r="C22024" s="15">
        <v>375000</v>
      </c>
    </row>
    <row r="22025" spans="1:3" x14ac:dyDescent="0.3">
      <c r="A22025" s="35" t="s">
        <v>264</v>
      </c>
      <c r="B22025" s="15"/>
      <c r="C22025" s="15"/>
    </row>
    <row r="22026" spans="1:3" x14ac:dyDescent="0.3">
      <c r="A22026" s="38" t="s">
        <v>245</v>
      </c>
      <c r="B22026" s="15"/>
      <c r="C22026" s="15">
        <v>0</v>
      </c>
    </row>
    <row r="22027" spans="1:3" x14ac:dyDescent="0.3">
      <c r="A22027" s="38" t="s">
        <v>247</v>
      </c>
      <c r="B22027" s="15">
        <v>369900</v>
      </c>
      <c r="C22027" s="15">
        <v>369900</v>
      </c>
    </row>
    <row r="22028" spans="1:3" x14ac:dyDescent="0.3">
      <c r="A22028" s="38" t="s">
        <v>249</v>
      </c>
      <c r="B22028" s="15">
        <v>325000</v>
      </c>
      <c r="C22028" s="15">
        <v>1523500</v>
      </c>
    </row>
    <row r="22029" spans="1:3" x14ac:dyDescent="0.3">
      <c r="A22029" s="38" t="s">
        <v>251</v>
      </c>
      <c r="B22029" s="15">
        <v>369500</v>
      </c>
      <c r="C22029" s="15">
        <v>369500</v>
      </c>
    </row>
    <row r="22030" spans="1:3" x14ac:dyDescent="0.3">
      <c r="A22030" s="38" t="s">
        <v>254</v>
      </c>
      <c r="B22030" s="15">
        <v>368000</v>
      </c>
      <c r="C22030" s="15">
        <v>736000</v>
      </c>
    </row>
    <row r="22031" spans="1:3" x14ac:dyDescent="0.3">
      <c r="A22031" s="38" t="s">
        <v>257</v>
      </c>
      <c r="B22031" s="15">
        <v>272500</v>
      </c>
      <c r="C22031" s="15">
        <v>1134850</v>
      </c>
    </row>
    <row r="22032" spans="1:3" x14ac:dyDescent="0.3">
      <c r="A22032" s="38" t="s">
        <v>252</v>
      </c>
      <c r="B22032" s="15">
        <v>389950</v>
      </c>
      <c r="C22032" s="15">
        <v>389950</v>
      </c>
    </row>
    <row r="22033" spans="1:3" x14ac:dyDescent="0.3">
      <c r="A22033" s="38" t="s">
        <v>255</v>
      </c>
      <c r="B22033" s="15">
        <v>375000</v>
      </c>
      <c r="C22033" s="15">
        <v>375000</v>
      </c>
    </row>
    <row r="22034" spans="1:3" x14ac:dyDescent="0.3">
      <c r="A22034" s="38" t="s">
        <v>258</v>
      </c>
      <c r="B22034" s="15">
        <v>307000</v>
      </c>
      <c r="C22034" s="15">
        <v>307000</v>
      </c>
    </row>
    <row r="22035" spans="1:3" x14ac:dyDescent="0.3">
      <c r="A22035" s="38" t="s">
        <v>260</v>
      </c>
      <c r="B22035" s="15"/>
      <c r="C22035" s="15">
        <v>0</v>
      </c>
    </row>
    <row r="22036" spans="1:3" x14ac:dyDescent="0.3">
      <c r="A22036" s="38" t="s">
        <v>262</v>
      </c>
      <c r="B22036" s="15">
        <v>200000</v>
      </c>
      <c r="C22036" s="15">
        <v>200000</v>
      </c>
    </row>
    <row r="22037" spans="1:3" x14ac:dyDescent="0.3">
      <c r="A22037" s="38" t="s">
        <v>263</v>
      </c>
      <c r="B22037" s="15"/>
      <c r="C22037" s="15">
        <v>0</v>
      </c>
    </row>
    <row r="22038" spans="1:3" x14ac:dyDescent="0.3">
      <c r="A22038" s="35" t="s">
        <v>266</v>
      </c>
      <c r="B22038" s="15"/>
      <c r="C22038" s="15"/>
    </row>
    <row r="22039" spans="1:3" x14ac:dyDescent="0.3">
      <c r="A22039" s="38" t="s">
        <v>245</v>
      </c>
      <c r="B22039" s="15">
        <v>368500</v>
      </c>
      <c r="C22039" s="15">
        <v>737000</v>
      </c>
    </row>
    <row r="22040" spans="1:3" x14ac:dyDescent="0.3">
      <c r="A22040" s="38" t="s">
        <v>247</v>
      </c>
      <c r="B22040" s="15">
        <v>265000</v>
      </c>
      <c r="C22040" s="15">
        <v>869950</v>
      </c>
    </row>
    <row r="22041" spans="1:3" x14ac:dyDescent="0.3">
      <c r="A22041" s="38" t="s">
        <v>249</v>
      </c>
      <c r="B22041" s="15"/>
      <c r="C22041" s="15">
        <v>0</v>
      </c>
    </row>
    <row r="22042" spans="1:3" x14ac:dyDescent="0.3">
      <c r="A22042" s="38" t="s">
        <v>251</v>
      </c>
      <c r="B22042" s="15">
        <v>389900</v>
      </c>
      <c r="C22042" s="15">
        <v>389900</v>
      </c>
    </row>
    <row r="22043" spans="1:3" x14ac:dyDescent="0.3">
      <c r="A22043" s="38" t="s">
        <v>254</v>
      </c>
      <c r="B22043" s="15"/>
      <c r="C22043" s="15">
        <v>0</v>
      </c>
    </row>
    <row r="22044" spans="1:3" x14ac:dyDescent="0.3">
      <c r="A22044" s="38" t="s">
        <v>257</v>
      </c>
      <c r="B22044" s="15">
        <v>357250</v>
      </c>
      <c r="C22044" s="15">
        <v>357250</v>
      </c>
    </row>
    <row r="22045" spans="1:3" x14ac:dyDescent="0.3">
      <c r="A22045" s="38" t="s">
        <v>252</v>
      </c>
      <c r="B22045" s="15">
        <v>190000</v>
      </c>
      <c r="C22045" s="15">
        <v>190000</v>
      </c>
    </row>
    <row r="22046" spans="1:3" x14ac:dyDescent="0.3">
      <c r="A22046" s="38" t="s">
        <v>255</v>
      </c>
      <c r="B22046" s="15">
        <v>384950</v>
      </c>
      <c r="C22046" s="15">
        <v>384950</v>
      </c>
    </row>
    <row r="22047" spans="1:3" x14ac:dyDescent="0.3">
      <c r="A22047" s="38" t="s">
        <v>258</v>
      </c>
      <c r="B22047" s="15">
        <v>370000</v>
      </c>
      <c r="C22047" s="15">
        <v>370000</v>
      </c>
    </row>
    <row r="22048" spans="1:3" x14ac:dyDescent="0.3">
      <c r="A22048" s="38" t="s">
        <v>260</v>
      </c>
      <c r="B22048" s="15">
        <v>397450</v>
      </c>
      <c r="C22048" s="15">
        <v>794900</v>
      </c>
    </row>
    <row r="22049" spans="1:3" x14ac:dyDescent="0.3">
      <c r="A22049" s="38" t="s">
        <v>262</v>
      </c>
      <c r="B22049" s="15">
        <v>368450</v>
      </c>
      <c r="C22049" s="15">
        <v>368450</v>
      </c>
    </row>
    <row r="22050" spans="1:3" x14ac:dyDescent="0.3">
      <c r="A22050" s="38" t="s">
        <v>263</v>
      </c>
      <c r="B22050" s="15">
        <v>247975</v>
      </c>
      <c r="C22050" s="15">
        <v>495950</v>
      </c>
    </row>
    <row r="22051" spans="1:3" x14ac:dyDescent="0.3">
      <c r="A22051" s="35" t="s">
        <v>267</v>
      </c>
      <c r="B22051" s="15"/>
      <c r="C22051" s="15"/>
    </row>
    <row r="22052" spans="1:3" x14ac:dyDescent="0.3">
      <c r="A22052" s="38" t="s">
        <v>245</v>
      </c>
      <c r="B22052" s="15">
        <v>265000</v>
      </c>
      <c r="C22052" s="15">
        <v>775000</v>
      </c>
    </row>
    <row r="22053" spans="1:3" x14ac:dyDescent="0.3">
      <c r="A22053" s="38" t="s">
        <v>247</v>
      </c>
      <c r="B22053" s="15">
        <v>219900</v>
      </c>
      <c r="C22053" s="15">
        <v>769800</v>
      </c>
    </row>
    <row r="22054" spans="1:3" x14ac:dyDescent="0.3">
      <c r="A22054" s="38" t="s">
        <v>249</v>
      </c>
      <c r="B22054" s="15">
        <v>295000</v>
      </c>
      <c r="C22054" s="15">
        <v>295000</v>
      </c>
    </row>
    <row r="22055" spans="1:3" x14ac:dyDescent="0.3">
      <c r="A22055" s="38" t="s">
        <v>251</v>
      </c>
      <c r="B22055" s="15"/>
      <c r="C22055" s="15">
        <v>0</v>
      </c>
    </row>
    <row r="22056" spans="1:3" x14ac:dyDescent="0.3">
      <c r="A22056" s="38" t="s">
        <v>254</v>
      </c>
      <c r="B22056" s="15">
        <v>353975</v>
      </c>
      <c r="C22056" s="15">
        <v>707950</v>
      </c>
    </row>
    <row r="22057" spans="1:3" x14ac:dyDescent="0.3">
      <c r="A22057" s="38" t="s">
        <v>257</v>
      </c>
      <c r="B22057" s="15">
        <v>329000</v>
      </c>
      <c r="C22057" s="15">
        <v>329000</v>
      </c>
    </row>
    <row r="22058" spans="1:3" x14ac:dyDescent="0.3">
      <c r="A22058" s="38" t="s">
        <v>252</v>
      </c>
      <c r="B22058" s="15">
        <v>299950</v>
      </c>
      <c r="C22058" s="15">
        <v>299950</v>
      </c>
    </row>
    <row r="22059" spans="1:3" x14ac:dyDescent="0.3">
      <c r="A22059" s="38" t="s">
        <v>255</v>
      </c>
      <c r="B22059" s="15"/>
      <c r="C22059" s="15">
        <v>0</v>
      </c>
    </row>
    <row r="22060" spans="1:3" x14ac:dyDescent="0.3">
      <c r="A22060" s="38" t="s">
        <v>258</v>
      </c>
      <c r="B22060" s="15">
        <v>259975</v>
      </c>
      <c r="C22060" s="15">
        <v>519950</v>
      </c>
    </row>
    <row r="22061" spans="1:3" x14ac:dyDescent="0.3">
      <c r="A22061" s="38" t="s">
        <v>260</v>
      </c>
      <c r="B22061" s="15"/>
      <c r="C22061" s="15">
        <v>0</v>
      </c>
    </row>
    <row r="22062" spans="1:3" x14ac:dyDescent="0.3">
      <c r="A22062" s="38" t="s">
        <v>262</v>
      </c>
      <c r="B22062" s="15">
        <v>152000</v>
      </c>
      <c r="C22062" s="15">
        <v>152000</v>
      </c>
    </row>
    <row r="22063" spans="1:3" x14ac:dyDescent="0.3">
      <c r="A22063" s="38" t="s">
        <v>263</v>
      </c>
      <c r="B22063" s="15">
        <v>440000</v>
      </c>
      <c r="C22063" s="15">
        <v>440000</v>
      </c>
    </row>
    <row r="22064" spans="1:3" x14ac:dyDescent="0.3">
      <c r="A22064" s="35" t="s">
        <v>268</v>
      </c>
      <c r="B22064" s="15"/>
      <c r="C22064" s="15"/>
    </row>
    <row r="22065" spans="1:3" x14ac:dyDescent="0.3">
      <c r="A22065" s="38" t="s">
        <v>245</v>
      </c>
      <c r="B22065" s="15"/>
      <c r="C22065" s="15">
        <v>0</v>
      </c>
    </row>
    <row r="22066" spans="1:3" x14ac:dyDescent="0.3">
      <c r="A22066" s="38" t="s">
        <v>247</v>
      </c>
      <c r="B22066" s="15">
        <v>349500</v>
      </c>
      <c r="C22066" s="15">
        <v>349500</v>
      </c>
    </row>
    <row r="22067" spans="1:3" x14ac:dyDescent="0.3">
      <c r="A22067" s="38" t="s">
        <v>249</v>
      </c>
      <c r="B22067" s="15"/>
      <c r="C22067" s="15">
        <v>0</v>
      </c>
    </row>
    <row r="22068" spans="1:3" x14ac:dyDescent="0.3">
      <c r="A22068" s="38" t="s">
        <v>251</v>
      </c>
      <c r="B22068" s="15">
        <v>308000</v>
      </c>
      <c r="C22068" s="15">
        <v>308000</v>
      </c>
    </row>
    <row r="22069" spans="1:3" x14ac:dyDescent="0.3">
      <c r="A22069" s="38" t="s">
        <v>254</v>
      </c>
      <c r="B22069" s="15">
        <v>358000</v>
      </c>
      <c r="C22069" s="15">
        <v>716000</v>
      </c>
    </row>
    <row r="22070" spans="1:3" x14ac:dyDescent="0.3">
      <c r="A22070" s="38" t="s">
        <v>257</v>
      </c>
      <c r="B22070" s="15">
        <v>152495</v>
      </c>
      <c r="C22070" s="15">
        <v>304990</v>
      </c>
    </row>
    <row r="22071" spans="1:3" x14ac:dyDescent="0.3">
      <c r="A22071" s="38" t="s">
        <v>252</v>
      </c>
      <c r="B22071" s="15">
        <v>142500</v>
      </c>
      <c r="C22071" s="15">
        <v>285000</v>
      </c>
    </row>
    <row r="22072" spans="1:3" x14ac:dyDescent="0.3">
      <c r="A22072" s="38" t="s">
        <v>255</v>
      </c>
      <c r="B22072" s="15"/>
      <c r="C22072" s="15">
        <v>0</v>
      </c>
    </row>
    <row r="22073" spans="1:3" x14ac:dyDescent="0.3">
      <c r="A22073" s="38" t="s">
        <v>258</v>
      </c>
      <c r="B22073" s="15">
        <v>325750</v>
      </c>
      <c r="C22073" s="15">
        <v>325750</v>
      </c>
    </row>
    <row r="22074" spans="1:3" x14ac:dyDescent="0.3">
      <c r="A22074" s="38" t="s">
        <v>260</v>
      </c>
      <c r="B22074" s="15">
        <v>220000</v>
      </c>
      <c r="C22074" s="15">
        <v>220000</v>
      </c>
    </row>
    <row r="22075" spans="1:3" x14ac:dyDescent="0.3">
      <c r="A22075" s="38" t="s">
        <v>262</v>
      </c>
      <c r="B22075" s="15"/>
      <c r="C22075" s="15">
        <v>0</v>
      </c>
    </row>
    <row r="22076" spans="1:3" x14ac:dyDescent="0.3">
      <c r="A22076" s="38" t="s">
        <v>263</v>
      </c>
      <c r="B22076" s="15"/>
      <c r="C22076" s="15">
        <v>0</v>
      </c>
    </row>
    <row r="22077" spans="1:3" x14ac:dyDescent="0.3">
      <c r="A22077" s="35" t="s">
        <v>269</v>
      </c>
      <c r="B22077" s="15"/>
      <c r="C22077" s="15"/>
    </row>
    <row r="22078" spans="1:3" x14ac:dyDescent="0.3">
      <c r="A22078" s="38" t="s">
        <v>245</v>
      </c>
      <c r="B22078" s="15"/>
      <c r="C22078" s="15">
        <v>0</v>
      </c>
    </row>
    <row r="22079" spans="1:3" x14ac:dyDescent="0.3">
      <c r="A22079" s="38" t="s">
        <v>247</v>
      </c>
      <c r="B22079" s="15"/>
      <c r="C22079" s="15">
        <v>0</v>
      </c>
    </row>
    <row r="22080" spans="1:3" x14ac:dyDescent="0.3">
      <c r="A22080" s="38" t="s">
        <v>249</v>
      </c>
      <c r="B22080" s="15">
        <v>316800</v>
      </c>
      <c r="C22080" s="15">
        <v>633600</v>
      </c>
    </row>
    <row r="22081" spans="1:3" x14ac:dyDescent="0.3">
      <c r="A22081" s="38" t="s">
        <v>251</v>
      </c>
      <c r="B22081" s="15">
        <v>379750</v>
      </c>
      <c r="C22081" s="15">
        <v>759500</v>
      </c>
    </row>
    <row r="22082" spans="1:3" x14ac:dyDescent="0.3">
      <c r="A22082" s="38" t="s">
        <v>254</v>
      </c>
      <c r="B22082" s="15">
        <v>335000</v>
      </c>
      <c r="C22082" s="15">
        <v>1671095</v>
      </c>
    </row>
    <row r="22083" spans="1:3" x14ac:dyDescent="0.3">
      <c r="A22083" s="38" t="s">
        <v>257</v>
      </c>
      <c r="B22083" s="15">
        <v>280000</v>
      </c>
      <c r="C22083" s="15">
        <v>560000</v>
      </c>
    </row>
    <row r="22084" spans="1:3" x14ac:dyDescent="0.3">
      <c r="A22084" s="38" t="s">
        <v>252</v>
      </c>
      <c r="B22084" s="15">
        <v>217000</v>
      </c>
      <c r="C22084" s="15">
        <v>217000</v>
      </c>
    </row>
    <row r="22085" spans="1:3" x14ac:dyDescent="0.3">
      <c r="A22085" s="38" t="s">
        <v>255</v>
      </c>
      <c r="B22085" s="15">
        <v>363500</v>
      </c>
      <c r="C22085" s="15">
        <v>1294450</v>
      </c>
    </row>
    <row r="22086" spans="1:3" x14ac:dyDescent="0.3">
      <c r="A22086" s="38" t="s">
        <v>258</v>
      </c>
      <c r="B22086" s="15">
        <v>334750</v>
      </c>
      <c r="C22086" s="15">
        <v>669500</v>
      </c>
    </row>
    <row r="22087" spans="1:3" x14ac:dyDescent="0.3">
      <c r="A22087" s="38" t="s">
        <v>260</v>
      </c>
      <c r="B22087" s="15">
        <v>359000</v>
      </c>
      <c r="C22087" s="15">
        <v>1658000</v>
      </c>
    </row>
    <row r="22088" spans="1:3" x14ac:dyDescent="0.3">
      <c r="A22088" s="38" t="s">
        <v>262</v>
      </c>
      <c r="B22088" s="15">
        <v>334000</v>
      </c>
      <c r="C22088" s="15">
        <v>334000</v>
      </c>
    </row>
    <row r="22089" spans="1:3" x14ac:dyDescent="0.3">
      <c r="A22089" s="38" t="s">
        <v>263</v>
      </c>
      <c r="B22089" s="15">
        <v>335575</v>
      </c>
      <c r="C22089" s="15">
        <v>1232150</v>
      </c>
    </row>
    <row r="22090" spans="1:3" x14ac:dyDescent="0.3">
      <c r="A22090" s="35" t="s">
        <v>270</v>
      </c>
      <c r="B22090" s="15"/>
      <c r="C22090" s="15"/>
    </row>
    <row r="22091" spans="1:3" x14ac:dyDescent="0.3">
      <c r="A22091" s="38" t="s">
        <v>245</v>
      </c>
      <c r="B22091" s="15">
        <v>274950</v>
      </c>
      <c r="C22091" s="15">
        <v>549900</v>
      </c>
    </row>
    <row r="22092" spans="1:3" x14ac:dyDescent="0.3">
      <c r="A22092" s="38" t="s">
        <v>247</v>
      </c>
      <c r="B22092" s="15">
        <v>375900</v>
      </c>
      <c r="C22092" s="15">
        <v>375900</v>
      </c>
    </row>
    <row r="22093" spans="1:3" x14ac:dyDescent="0.3">
      <c r="A22093" s="38" t="s">
        <v>249</v>
      </c>
      <c r="B22093" s="15">
        <v>354427</v>
      </c>
      <c r="C22093" s="15">
        <v>708854</v>
      </c>
    </row>
    <row r="22094" spans="1:3" x14ac:dyDescent="0.3">
      <c r="A22094" s="38" t="s">
        <v>251</v>
      </c>
      <c r="B22094" s="15">
        <v>299950</v>
      </c>
      <c r="C22094" s="15">
        <v>299950</v>
      </c>
    </row>
    <row r="22095" spans="1:3" x14ac:dyDescent="0.3">
      <c r="A22095" s="38" t="s">
        <v>254</v>
      </c>
      <c r="B22095" s="15">
        <v>359950</v>
      </c>
      <c r="C22095" s="15">
        <v>359950</v>
      </c>
    </row>
    <row r="22096" spans="1:3" x14ac:dyDescent="0.3">
      <c r="A22096" s="38" t="s">
        <v>257</v>
      </c>
      <c r="B22096" s="15">
        <v>220000</v>
      </c>
      <c r="C22096" s="15">
        <v>1340950</v>
      </c>
    </row>
    <row r="22097" spans="1:3" x14ac:dyDescent="0.3">
      <c r="A22097" s="38" t="s">
        <v>252</v>
      </c>
      <c r="B22097" s="15">
        <v>227450</v>
      </c>
      <c r="C22097" s="15">
        <v>454900</v>
      </c>
    </row>
    <row r="22098" spans="1:3" x14ac:dyDescent="0.3">
      <c r="A22098" s="38" t="s">
        <v>255</v>
      </c>
      <c r="B22098" s="15">
        <v>324000</v>
      </c>
      <c r="C22098" s="15">
        <v>1384250</v>
      </c>
    </row>
    <row r="22099" spans="1:3" x14ac:dyDescent="0.3">
      <c r="A22099" s="38" t="s">
        <v>258</v>
      </c>
      <c r="B22099" s="15">
        <v>205000</v>
      </c>
      <c r="C22099" s="15">
        <v>205000</v>
      </c>
    </row>
    <row r="22100" spans="1:3" x14ac:dyDescent="0.3">
      <c r="A22100" s="38" t="s">
        <v>260</v>
      </c>
      <c r="B22100" s="15">
        <v>320000</v>
      </c>
      <c r="C22100" s="15">
        <v>869725</v>
      </c>
    </row>
    <row r="22101" spans="1:3" x14ac:dyDescent="0.3">
      <c r="A22101" s="38" t="s">
        <v>262</v>
      </c>
      <c r="B22101" s="15"/>
      <c r="C22101" s="15">
        <v>0</v>
      </c>
    </row>
    <row r="22102" spans="1:3" x14ac:dyDescent="0.3">
      <c r="A22102" s="38" t="s">
        <v>263</v>
      </c>
      <c r="B22102" s="15">
        <v>186250</v>
      </c>
      <c r="C22102" s="15">
        <v>372500</v>
      </c>
    </row>
    <row r="22103" spans="1:3" x14ac:dyDescent="0.3">
      <c r="A22103" s="35" t="s">
        <v>271</v>
      </c>
      <c r="B22103" s="15"/>
      <c r="C22103" s="15"/>
    </row>
    <row r="22104" spans="1:3" x14ac:dyDescent="0.3">
      <c r="A22104" s="38" t="s">
        <v>245</v>
      </c>
      <c r="B22104" s="15">
        <v>299900</v>
      </c>
      <c r="C22104" s="15">
        <v>884900</v>
      </c>
    </row>
    <row r="22105" spans="1:3" x14ac:dyDescent="0.3">
      <c r="A22105" s="38" t="s">
        <v>247</v>
      </c>
      <c r="B22105" s="15">
        <v>394900</v>
      </c>
      <c r="C22105" s="15">
        <v>1023900</v>
      </c>
    </row>
    <row r="22106" spans="1:3" x14ac:dyDescent="0.3">
      <c r="A22106" s="38" t="s">
        <v>249</v>
      </c>
      <c r="B22106" s="15">
        <v>257675</v>
      </c>
      <c r="C22106" s="15">
        <v>515350</v>
      </c>
    </row>
    <row r="22107" spans="1:3" x14ac:dyDescent="0.3">
      <c r="A22107" s="38" t="s">
        <v>251</v>
      </c>
      <c r="B22107" s="15">
        <v>369000</v>
      </c>
      <c r="C22107" s="15">
        <v>738000</v>
      </c>
    </row>
    <row r="22108" spans="1:3" x14ac:dyDescent="0.3">
      <c r="A22108" s="38" t="s">
        <v>254</v>
      </c>
      <c r="B22108" s="15">
        <v>349500</v>
      </c>
      <c r="C22108" s="15">
        <v>1604400</v>
      </c>
    </row>
    <row r="22109" spans="1:3" x14ac:dyDescent="0.3">
      <c r="A22109" s="38" t="s">
        <v>257</v>
      </c>
      <c r="B22109" s="15">
        <v>268500</v>
      </c>
      <c r="C22109" s="15">
        <v>537000</v>
      </c>
    </row>
    <row r="22110" spans="1:3" x14ac:dyDescent="0.3">
      <c r="A22110" s="38" t="s">
        <v>252</v>
      </c>
      <c r="B22110" s="15">
        <v>389000</v>
      </c>
      <c r="C22110" s="15">
        <v>778000</v>
      </c>
    </row>
    <row r="22111" spans="1:3" x14ac:dyDescent="0.3">
      <c r="A22111" s="38" t="s">
        <v>255</v>
      </c>
      <c r="B22111" s="15"/>
      <c r="C22111" s="15">
        <v>0</v>
      </c>
    </row>
    <row r="22112" spans="1:3" x14ac:dyDescent="0.3">
      <c r="A22112" s="38" t="s">
        <v>258</v>
      </c>
      <c r="B22112" s="15">
        <v>307300</v>
      </c>
      <c r="C22112" s="15">
        <v>1130600</v>
      </c>
    </row>
    <row r="22113" spans="1:3" x14ac:dyDescent="0.3">
      <c r="A22113" s="38" t="s">
        <v>260</v>
      </c>
      <c r="B22113" s="15">
        <v>349500</v>
      </c>
      <c r="C22113" s="15">
        <v>983000</v>
      </c>
    </row>
    <row r="22114" spans="1:3" x14ac:dyDescent="0.3">
      <c r="A22114" s="38" t="s">
        <v>262</v>
      </c>
      <c r="B22114" s="15">
        <v>295000</v>
      </c>
      <c r="C22114" s="15">
        <v>295000</v>
      </c>
    </row>
    <row r="22115" spans="1:3" x14ac:dyDescent="0.3">
      <c r="A22115" s="38" t="s">
        <v>263</v>
      </c>
      <c r="B22115" s="15"/>
      <c r="C22115" s="15">
        <v>0</v>
      </c>
    </row>
    <row r="22116" spans="1:3" x14ac:dyDescent="0.3">
      <c r="A22116" s="35" t="s">
        <v>272</v>
      </c>
      <c r="B22116" s="15"/>
      <c r="C22116" s="15"/>
    </row>
    <row r="22117" spans="1:3" x14ac:dyDescent="0.3">
      <c r="A22117" s="38" t="s">
        <v>245</v>
      </c>
      <c r="B22117" s="15">
        <v>134000</v>
      </c>
      <c r="C22117" s="15">
        <v>134000</v>
      </c>
    </row>
    <row r="22118" spans="1:3" x14ac:dyDescent="0.3">
      <c r="A22118" s="38" t="s">
        <v>247</v>
      </c>
      <c r="B22118" s="15"/>
      <c r="C22118" s="15">
        <v>0</v>
      </c>
    </row>
    <row r="22119" spans="1:3" x14ac:dyDescent="0.3">
      <c r="A22119" s="38" t="s">
        <v>249</v>
      </c>
      <c r="B22119" s="15">
        <v>253000</v>
      </c>
      <c r="C22119" s="15">
        <v>993400</v>
      </c>
    </row>
    <row r="22120" spans="1:3" x14ac:dyDescent="0.3">
      <c r="A22120" s="38" t="s">
        <v>251</v>
      </c>
      <c r="B22120" s="15">
        <v>226250</v>
      </c>
      <c r="C22120" s="15">
        <v>1534500</v>
      </c>
    </row>
    <row r="22121" spans="1:3" x14ac:dyDescent="0.3">
      <c r="A22121" s="38" t="s">
        <v>254</v>
      </c>
      <c r="B22121" s="15">
        <v>421600</v>
      </c>
      <c r="C22121" s="15">
        <v>1103750</v>
      </c>
    </row>
    <row r="22122" spans="1:3" x14ac:dyDescent="0.3">
      <c r="A22122" s="38" t="s">
        <v>257</v>
      </c>
      <c r="B22122" s="15">
        <v>329450</v>
      </c>
      <c r="C22122" s="15">
        <v>1297705</v>
      </c>
    </row>
    <row r="22123" spans="1:3" x14ac:dyDescent="0.3">
      <c r="A22123" s="38" t="s">
        <v>252</v>
      </c>
      <c r="B22123" s="15">
        <v>312750</v>
      </c>
      <c r="C22123" s="15">
        <v>1258900</v>
      </c>
    </row>
    <row r="22124" spans="1:3" x14ac:dyDescent="0.3">
      <c r="A22124" s="38" t="s">
        <v>255</v>
      </c>
      <c r="B22124" s="15">
        <v>344000</v>
      </c>
      <c r="C22124" s="15">
        <v>1978400</v>
      </c>
    </row>
    <row r="22125" spans="1:3" x14ac:dyDescent="0.3">
      <c r="A22125" s="38" t="s">
        <v>258</v>
      </c>
      <c r="B22125" s="15">
        <v>317750</v>
      </c>
      <c r="C22125" s="15">
        <v>635500</v>
      </c>
    </row>
    <row r="22126" spans="1:3" x14ac:dyDescent="0.3">
      <c r="A22126" s="38" t="s">
        <v>260</v>
      </c>
      <c r="B22126" s="15">
        <v>233750</v>
      </c>
      <c r="C22126" s="15">
        <v>940000</v>
      </c>
    </row>
    <row r="22127" spans="1:3" x14ac:dyDescent="0.3">
      <c r="A22127" s="38" t="s">
        <v>262</v>
      </c>
      <c r="B22127" s="15">
        <v>234900</v>
      </c>
      <c r="C22127" s="15">
        <v>713925</v>
      </c>
    </row>
    <row r="22128" spans="1:3" x14ac:dyDescent="0.3">
      <c r="A22128" s="38" t="s">
        <v>263</v>
      </c>
      <c r="B22128" s="15">
        <v>298725</v>
      </c>
      <c r="C22128" s="15">
        <v>1238400</v>
      </c>
    </row>
    <row r="22129" spans="1:3" x14ac:dyDescent="0.3">
      <c r="A22129" s="35" t="s">
        <v>273</v>
      </c>
      <c r="B22129" s="15"/>
      <c r="C22129" s="15"/>
    </row>
    <row r="22130" spans="1:3" x14ac:dyDescent="0.3">
      <c r="A22130" s="38" t="s">
        <v>245</v>
      </c>
      <c r="B22130" s="15">
        <v>373000</v>
      </c>
      <c r="C22130" s="15">
        <v>746000</v>
      </c>
    </row>
    <row r="22131" spans="1:3" x14ac:dyDescent="0.3">
      <c r="A22131" s="38" t="s">
        <v>247</v>
      </c>
      <c r="B22131" s="15">
        <v>284925</v>
      </c>
      <c r="C22131" s="15">
        <v>1133901</v>
      </c>
    </row>
    <row r="22132" spans="1:3" x14ac:dyDescent="0.3">
      <c r="A22132" s="38" t="s">
        <v>249</v>
      </c>
      <c r="B22132" s="15">
        <v>335000</v>
      </c>
      <c r="C22132" s="15">
        <v>1004900</v>
      </c>
    </row>
    <row r="22133" spans="1:3" x14ac:dyDescent="0.3">
      <c r="A22133" s="38" t="s">
        <v>251</v>
      </c>
      <c r="B22133" s="15">
        <v>364950</v>
      </c>
      <c r="C22133" s="15">
        <v>2980250</v>
      </c>
    </row>
    <row r="22134" spans="1:3" x14ac:dyDescent="0.3">
      <c r="A22134" s="38" t="s">
        <v>254</v>
      </c>
      <c r="B22134" s="15">
        <v>352450</v>
      </c>
      <c r="C22134" s="15">
        <v>2689100</v>
      </c>
    </row>
    <row r="22135" spans="1:3" x14ac:dyDescent="0.3">
      <c r="A22135" s="38" t="s">
        <v>257</v>
      </c>
      <c r="B22135" s="15">
        <v>357425</v>
      </c>
      <c r="C22135" s="15">
        <v>2061750</v>
      </c>
    </row>
    <row r="22136" spans="1:3" x14ac:dyDescent="0.3">
      <c r="A22136" s="38" t="s">
        <v>252</v>
      </c>
      <c r="B22136" s="15">
        <v>301925</v>
      </c>
      <c r="C22136" s="15">
        <v>1250897</v>
      </c>
    </row>
    <row r="22137" spans="1:3" x14ac:dyDescent="0.3">
      <c r="A22137" s="38" t="s">
        <v>255</v>
      </c>
      <c r="B22137" s="15">
        <v>231500</v>
      </c>
      <c r="C22137" s="15">
        <v>1039000</v>
      </c>
    </row>
    <row r="22138" spans="1:3" x14ac:dyDescent="0.3">
      <c r="A22138" s="38" t="s">
        <v>258</v>
      </c>
      <c r="B22138" s="15">
        <v>243000</v>
      </c>
      <c r="C22138" s="15">
        <v>486000</v>
      </c>
    </row>
    <row r="22139" spans="1:3" x14ac:dyDescent="0.3">
      <c r="A22139" s="38" t="s">
        <v>260</v>
      </c>
      <c r="B22139" s="15">
        <v>417000</v>
      </c>
      <c r="C22139" s="15">
        <v>834000</v>
      </c>
    </row>
    <row r="22140" spans="1:3" x14ac:dyDescent="0.3">
      <c r="A22140" s="38" t="s">
        <v>262</v>
      </c>
      <c r="B22140" s="15"/>
      <c r="C22140" s="15">
        <v>0</v>
      </c>
    </row>
    <row r="22141" spans="1:3" x14ac:dyDescent="0.3">
      <c r="A22141" s="38" t="s">
        <v>263</v>
      </c>
      <c r="B22141" s="15">
        <v>259900</v>
      </c>
      <c r="C22141" s="15">
        <v>259900</v>
      </c>
    </row>
    <row r="22142" spans="1:3" x14ac:dyDescent="0.3">
      <c r="A22142" s="35" t="s">
        <v>274</v>
      </c>
      <c r="B22142" s="15"/>
      <c r="C22142" s="15"/>
    </row>
    <row r="22143" spans="1:3" x14ac:dyDescent="0.3">
      <c r="A22143" s="38" t="s">
        <v>245</v>
      </c>
      <c r="B22143" s="15"/>
      <c r="C22143" s="15">
        <v>0</v>
      </c>
    </row>
    <row r="22144" spans="1:3" x14ac:dyDescent="0.3">
      <c r="A22144" s="38" t="s">
        <v>247</v>
      </c>
      <c r="B22144" s="15">
        <v>317500</v>
      </c>
      <c r="C22144" s="15">
        <v>317500</v>
      </c>
    </row>
    <row r="22145" spans="1:3" x14ac:dyDescent="0.3">
      <c r="A22145" s="38" t="s">
        <v>249</v>
      </c>
      <c r="B22145" s="15">
        <v>336950</v>
      </c>
      <c r="C22145" s="15">
        <v>673900</v>
      </c>
    </row>
    <row r="22146" spans="1:3" x14ac:dyDescent="0.3">
      <c r="A22146" s="38" t="s">
        <v>251</v>
      </c>
      <c r="B22146" s="15">
        <v>360000</v>
      </c>
      <c r="C22146" s="15">
        <v>1855000</v>
      </c>
    </row>
    <row r="22147" spans="1:3" x14ac:dyDescent="0.3">
      <c r="A22147" s="38" t="s">
        <v>254</v>
      </c>
      <c r="B22147" s="15">
        <v>252000</v>
      </c>
      <c r="C22147" s="15">
        <v>252000</v>
      </c>
    </row>
    <row r="22148" spans="1:3" x14ac:dyDescent="0.3">
      <c r="A22148" s="38" t="s">
        <v>257</v>
      </c>
      <c r="B22148" s="15"/>
      <c r="C22148" s="15">
        <v>0</v>
      </c>
    </row>
    <row r="22149" spans="1:3" x14ac:dyDescent="0.3">
      <c r="A22149" s="38" t="s">
        <v>252</v>
      </c>
      <c r="B22149" s="15">
        <v>483500</v>
      </c>
      <c r="C22149" s="15">
        <v>1885500</v>
      </c>
    </row>
    <row r="22150" spans="1:3" x14ac:dyDescent="0.3">
      <c r="A22150" s="38" t="s">
        <v>255</v>
      </c>
      <c r="B22150" s="15">
        <v>355000</v>
      </c>
      <c r="C22150" s="15">
        <v>710000</v>
      </c>
    </row>
    <row r="22151" spans="1:3" x14ac:dyDescent="0.3">
      <c r="A22151" s="38" t="s">
        <v>258</v>
      </c>
      <c r="B22151" s="15">
        <v>266000</v>
      </c>
      <c r="C22151" s="15">
        <v>266000</v>
      </c>
    </row>
    <row r="22152" spans="1:3" x14ac:dyDescent="0.3">
      <c r="A22152" s="38" t="s">
        <v>260</v>
      </c>
      <c r="B22152" s="15"/>
      <c r="C22152" s="15">
        <v>0</v>
      </c>
    </row>
    <row r="22153" spans="1:3" x14ac:dyDescent="0.3">
      <c r="A22153" s="38" t="s">
        <v>262</v>
      </c>
      <c r="B22153" s="15">
        <v>575000</v>
      </c>
      <c r="C22153" s="15">
        <v>575000</v>
      </c>
    </row>
    <row r="22154" spans="1:3" x14ac:dyDescent="0.3">
      <c r="A22154" s="38" t="s">
        <v>263</v>
      </c>
      <c r="B22154" s="15">
        <v>387000</v>
      </c>
      <c r="C22154" s="15">
        <v>1857999</v>
      </c>
    </row>
    <row r="22155" spans="1:3" x14ac:dyDescent="0.3">
      <c r="A22155" s="35" t="s">
        <v>275</v>
      </c>
      <c r="B22155" s="15"/>
      <c r="C22155" s="15"/>
    </row>
    <row r="22156" spans="1:3" x14ac:dyDescent="0.3">
      <c r="A22156" s="38" t="s">
        <v>245</v>
      </c>
      <c r="B22156" s="15">
        <v>187500</v>
      </c>
      <c r="C22156" s="15">
        <v>375000</v>
      </c>
    </row>
    <row r="22157" spans="1:3" x14ac:dyDescent="0.3">
      <c r="A22157" s="38" t="s">
        <v>247</v>
      </c>
      <c r="B22157" s="15"/>
      <c r="C22157" s="15">
        <v>0</v>
      </c>
    </row>
    <row r="22158" spans="1:3" x14ac:dyDescent="0.3">
      <c r="A22158" s="38" t="s">
        <v>249</v>
      </c>
      <c r="B22158" s="15"/>
      <c r="C22158" s="15">
        <v>0</v>
      </c>
    </row>
    <row r="22159" spans="1:3" x14ac:dyDescent="0.3">
      <c r="A22159" s="38" t="s">
        <v>251</v>
      </c>
      <c r="B22159" s="15">
        <v>399000</v>
      </c>
      <c r="C22159" s="15">
        <v>399000</v>
      </c>
    </row>
    <row r="22160" spans="1:3" x14ac:dyDescent="0.3">
      <c r="A22160" s="38" t="s">
        <v>254</v>
      </c>
      <c r="B22160" s="15">
        <v>297500</v>
      </c>
      <c r="C22160" s="15">
        <v>595000</v>
      </c>
    </row>
    <row r="22161" spans="1:3" x14ac:dyDescent="0.3">
      <c r="A22161" s="38" t="s">
        <v>257</v>
      </c>
      <c r="B22161" s="15">
        <v>269900</v>
      </c>
      <c r="C22161" s="15">
        <v>269900</v>
      </c>
    </row>
    <row r="22162" spans="1:3" x14ac:dyDescent="0.3">
      <c r="A22162" s="38" t="s">
        <v>252</v>
      </c>
      <c r="B22162" s="15">
        <v>475000</v>
      </c>
      <c r="C22162" s="15">
        <v>1305000</v>
      </c>
    </row>
    <row r="22163" spans="1:3" x14ac:dyDescent="0.3">
      <c r="A22163" s="38" t="s">
        <v>255</v>
      </c>
      <c r="B22163" s="15">
        <v>320500</v>
      </c>
      <c r="C22163" s="15">
        <v>1991900</v>
      </c>
    </row>
    <row r="22164" spans="1:3" x14ac:dyDescent="0.3">
      <c r="A22164" s="38" t="s">
        <v>258</v>
      </c>
      <c r="B22164" s="15">
        <v>472500</v>
      </c>
      <c r="C22164" s="15">
        <v>945000</v>
      </c>
    </row>
    <row r="22165" spans="1:3" x14ac:dyDescent="0.3">
      <c r="A22165" s="38" t="s">
        <v>260</v>
      </c>
      <c r="B22165" s="15">
        <v>429900</v>
      </c>
      <c r="C22165" s="15">
        <v>1144900</v>
      </c>
    </row>
    <row r="22166" spans="1:3" x14ac:dyDescent="0.3">
      <c r="A22166" s="38" t="s">
        <v>262</v>
      </c>
      <c r="B22166" s="15">
        <v>520000</v>
      </c>
      <c r="C22166" s="15">
        <v>520000</v>
      </c>
    </row>
    <row r="22167" spans="1:3" x14ac:dyDescent="0.3">
      <c r="A22167" s="14">
        <v>450</v>
      </c>
      <c r="B22167" s="15">
        <v>111207817</v>
      </c>
      <c r="C22167" s="15">
        <v>2303489129</v>
      </c>
    </row>
    <row r="22168" spans="1:3" x14ac:dyDescent="0.3">
      <c r="A22168" s="35" t="s">
        <v>259</v>
      </c>
      <c r="B22168" s="15"/>
      <c r="C22168" s="15"/>
    </row>
    <row r="22169" spans="1:3" x14ac:dyDescent="0.3">
      <c r="A22169" s="38" t="s">
        <v>245</v>
      </c>
      <c r="B22169" s="15">
        <v>513450</v>
      </c>
      <c r="C22169" s="15">
        <v>4924400</v>
      </c>
    </row>
    <row r="22170" spans="1:3" x14ac:dyDescent="0.3">
      <c r="A22170" s="38" t="s">
        <v>247</v>
      </c>
      <c r="B22170" s="15">
        <v>526450</v>
      </c>
      <c r="C22170" s="15">
        <v>5813415</v>
      </c>
    </row>
    <row r="22171" spans="1:3" x14ac:dyDescent="0.3">
      <c r="A22171" s="38" t="s">
        <v>249</v>
      </c>
      <c r="B22171" s="15">
        <v>549450</v>
      </c>
      <c r="C22171" s="15">
        <v>4794150</v>
      </c>
    </row>
    <row r="22172" spans="1:3" x14ac:dyDescent="0.3">
      <c r="A22172" s="38" t="s">
        <v>251</v>
      </c>
      <c r="B22172" s="15">
        <v>343950</v>
      </c>
      <c r="C22172" s="15">
        <v>8073560</v>
      </c>
    </row>
    <row r="22173" spans="1:3" x14ac:dyDescent="0.3">
      <c r="A22173" s="38" t="s">
        <v>254</v>
      </c>
      <c r="B22173" s="15">
        <v>564150</v>
      </c>
      <c r="C22173" s="15">
        <v>9957469</v>
      </c>
    </row>
    <row r="22174" spans="1:3" x14ac:dyDescent="0.3">
      <c r="A22174" s="38" t="s">
        <v>257</v>
      </c>
      <c r="B22174" s="15">
        <v>562500</v>
      </c>
      <c r="C22174" s="15">
        <v>11621305</v>
      </c>
    </row>
    <row r="22175" spans="1:3" x14ac:dyDescent="0.3">
      <c r="A22175" s="38" t="s">
        <v>252</v>
      </c>
      <c r="B22175" s="15">
        <v>570200</v>
      </c>
      <c r="C22175" s="15">
        <v>8483947</v>
      </c>
    </row>
    <row r="22176" spans="1:3" x14ac:dyDescent="0.3">
      <c r="A22176" s="38" t="s">
        <v>255</v>
      </c>
      <c r="B22176" s="15">
        <v>368900</v>
      </c>
      <c r="C22176" s="15">
        <v>11710999</v>
      </c>
    </row>
    <row r="22177" spans="1:3" x14ac:dyDescent="0.3">
      <c r="A22177" s="38" t="s">
        <v>258</v>
      </c>
      <c r="B22177" s="15">
        <v>367618</v>
      </c>
      <c r="C22177" s="15">
        <v>8538790</v>
      </c>
    </row>
    <row r="22178" spans="1:3" x14ac:dyDescent="0.3">
      <c r="A22178" s="38" t="s">
        <v>260</v>
      </c>
      <c r="B22178" s="15">
        <v>581000</v>
      </c>
      <c r="C22178" s="15">
        <v>10959342</v>
      </c>
    </row>
    <row r="22179" spans="1:3" x14ac:dyDescent="0.3">
      <c r="A22179" s="38" t="s">
        <v>262</v>
      </c>
      <c r="B22179" s="15">
        <v>367500</v>
      </c>
      <c r="C22179" s="15">
        <v>8326027</v>
      </c>
    </row>
    <row r="22180" spans="1:3" x14ac:dyDescent="0.3">
      <c r="A22180" s="38" t="s">
        <v>263</v>
      </c>
      <c r="B22180" s="15">
        <v>523200</v>
      </c>
      <c r="C22180" s="15">
        <v>8452188</v>
      </c>
    </row>
    <row r="22181" spans="1:3" x14ac:dyDescent="0.3">
      <c r="A22181" s="35" t="s">
        <v>265</v>
      </c>
      <c r="B22181" s="15"/>
      <c r="C22181" s="15"/>
    </row>
    <row r="22182" spans="1:3" x14ac:dyDescent="0.3">
      <c r="A22182" s="38" t="s">
        <v>245</v>
      </c>
      <c r="B22182" s="15">
        <v>416846</v>
      </c>
      <c r="C22182" s="15">
        <v>5527442</v>
      </c>
    </row>
    <row r="22183" spans="1:3" x14ac:dyDescent="0.3">
      <c r="A22183" s="38" t="s">
        <v>247</v>
      </c>
      <c r="B22183" s="15">
        <v>372500</v>
      </c>
      <c r="C22183" s="15">
        <v>4536900</v>
      </c>
    </row>
    <row r="22184" spans="1:3" x14ac:dyDescent="0.3">
      <c r="A22184" s="38" t="s">
        <v>249</v>
      </c>
      <c r="B22184" s="15">
        <v>395975</v>
      </c>
      <c r="C22184" s="15">
        <v>9180523</v>
      </c>
    </row>
    <row r="22185" spans="1:3" x14ac:dyDescent="0.3">
      <c r="A22185" s="38" t="s">
        <v>251</v>
      </c>
      <c r="B22185" s="15">
        <v>394850</v>
      </c>
      <c r="C22185" s="15">
        <v>10885680</v>
      </c>
    </row>
    <row r="22186" spans="1:3" x14ac:dyDescent="0.3">
      <c r="A22186" s="38" t="s">
        <v>254</v>
      </c>
      <c r="B22186" s="15">
        <v>570675</v>
      </c>
      <c r="C22186" s="15">
        <v>8642178</v>
      </c>
    </row>
    <row r="22187" spans="1:3" x14ac:dyDescent="0.3">
      <c r="A22187" s="38" t="s">
        <v>257</v>
      </c>
      <c r="B22187" s="15">
        <v>420350</v>
      </c>
      <c r="C22187" s="15">
        <v>13060447</v>
      </c>
    </row>
    <row r="22188" spans="1:3" x14ac:dyDescent="0.3">
      <c r="A22188" s="38" t="s">
        <v>252</v>
      </c>
      <c r="B22188" s="15">
        <v>667775</v>
      </c>
      <c r="C22188" s="15">
        <v>10776221</v>
      </c>
    </row>
    <row r="22189" spans="1:3" x14ac:dyDescent="0.3">
      <c r="A22189" s="38" t="s">
        <v>255</v>
      </c>
      <c r="B22189" s="15">
        <v>713750</v>
      </c>
      <c r="C22189" s="15">
        <v>13246598</v>
      </c>
    </row>
    <row r="22190" spans="1:3" x14ac:dyDescent="0.3">
      <c r="A22190" s="38" t="s">
        <v>258</v>
      </c>
      <c r="B22190" s="15">
        <v>610950</v>
      </c>
      <c r="C22190" s="15">
        <v>16852926</v>
      </c>
    </row>
    <row r="22191" spans="1:3" x14ac:dyDescent="0.3">
      <c r="A22191" s="38" t="s">
        <v>260</v>
      </c>
      <c r="B22191" s="15">
        <v>772550</v>
      </c>
      <c r="C22191" s="15">
        <v>14905792</v>
      </c>
    </row>
    <row r="22192" spans="1:3" x14ac:dyDescent="0.3">
      <c r="A22192" s="38" t="s">
        <v>262</v>
      </c>
      <c r="B22192" s="15">
        <v>481500</v>
      </c>
      <c r="C22192" s="15">
        <v>10193884</v>
      </c>
    </row>
    <row r="22193" spans="1:3" x14ac:dyDescent="0.3">
      <c r="A22193" s="38" t="s">
        <v>263</v>
      </c>
      <c r="B22193" s="15">
        <v>754390</v>
      </c>
      <c r="C22193" s="15">
        <v>12819952</v>
      </c>
    </row>
    <row r="22194" spans="1:3" x14ac:dyDescent="0.3">
      <c r="A22194" s="35" t="s">
        <v>244</v>
      </c>
      <c r="B22194" s="15"/>
      <c r="C22194" s="15"/>
    </row>
    <row r="22195" spans="1:3" x14ac:dyDescent="0.3">
      <c r="A22195" s="38" t="s">
        <v>245</v>
      </c>
      <c r="B22195" s="15">
        <v>477575</v>
      </c>
      <c r="C22195" s="15">
        <v>12140731</v>
      </c>
    </row>
    <row r="22196" spans="1:3" x14ac:dyDescent="0.3">
      <c r="A22196" s="38" t="s">
        <v>247</v>
      </c>
      <c r="B22196" s="15">
        <v>498150</v>
      </c>
      <c r="C22196" s="15">
        <v>12377862</v>
      </c>
    </row>
    <row r="22197" spans="1:3" x14ac:dyDescent="0.3">
      <c r="A22197" s="38" t="s">
        <v>249</v>
      </c>
      <c r="B22197" s="15">
        <v>735919</v>
      </c>
      <c r="C22197" s="15">
        <v>19725756</v>
      </c>
    </row>
    <row r="22198" spans="1:3" x14ac:dyDescent="0.3">
      <c r="A22198" s="38" t="s">
        <v>251</v>
      </c>
      <c r="B22198" s="15">
        <v>762675</v>
      </c>
      <c r="C22198" s="15">
        <v>16498559</v>
      </c>
    </row>
    <row r="22199" spans="1:3" x14ac:dyDescent="0.3">
      <c r="A22199" s="38" t="s">
        <v>254</v>
      </c>
      <c r="B22199" s="15">
        <v>945325</v>
      </c>
      <c r="C22199" s="15">
        <v>19698005</v>
      </c>
    </row>
    <row r="22200" spans="1:3" x14ac:dyDescent="0.3">
      <c r="A22200" s="38" t="s">
        <v>257</v>
      </c>
      <c r="B22200" s="15">
        <v>731596</v>
      </c>
      <c r="C22200" s="15">
        <v>25457088</v>
      </c>
    </row>
    <row r="22201" spans="1:3" x14ac:dyDescent="0.3">
      <c r="A22201" s="38" t="s">
        <v>252</v>
      </c>
      <c r="B22201" s="15">
        <v>761450</v>
      </c>
      <c r="C22201" s="15">
        <v>19541385</v>
      </c>
    </row>
    <row r="22202" spans="1:3" x14ac:dyDescent="0.3">
      <c r="A22202" s="38" t="s">
        <v>255</v>
      </c>
      <c r="B22202" s="15">
        <v>715900</v>
      </c>
      <c r="C22202" s="15">
        <v>20621842</v>
      </c>
    </row>
    <row r="22203" spans="1:3" x14ac:dyDescent="0.3">
      <c r="A22203" s="38" t="s">
        <v>258</v>
      </c>
      <c r="B22203" s="15">
        <v>673904</v>
      </c>
      <c r="C22203" s="15">
        <v>23284929</v>
      </c>
    </row>
    <row r="22204" spans="1:3" x14ac:dyDescent="0.3">
      <c r="A22204" s="38" t="s">
        <v>260</v>
      </c>
      <c r="B22204" s="15">
        <v>749500</v>
      </c>
      <c r="C22204" s="15">
        <v>16274704</v>
      </c>
    </row>
    <row r="22205" spans="1:3" x14ac:dyDescent="0.3">
      <c r="A22205" s="38" t="s">
        <v>262</v>
      </c>
      <c r="B22205" s="15">
        <v>939950</v>
      </c>
      <c r="C22205" s="15">
        <v>16080037</v>
      </c>
    </row>
    <row r="22206" spans="1:3" x14ac:dyDescent="0.3">
      <c r="A22206" s="38" t="s">
        <v>263</v>
      </c>
      <c r="B22206" s="15">
        <v>776396</v>
      </c>
      <c r="C22206" s="15">
        <v>20046346</v>
      </c>
    </row>
    <row r="22207" spans="1:3" x14ac:dyDescent="0.3">
      <c r="A22207" s="35" t="s">
        <v>256</v>
      </c>
      <c r="B22207" s="15"/>
      <c r="C22207" s="15"/>
    </row>
    <row r="22208" spans="1:3" x14ac:dyDescent="0.3">
      <c r="A22208" s="38" t="s">
        <v>245</v>
      </c>
      <c r="B22208" s="15">
        <v>501925</v>
      </c>
      <c r="C22208" s="15">
        <v>13031680</v>
      </c>
    </row>
    <row r="22209" spans="1:3" x14ac:dyDescent="0.3">
      <c r="A22209" s="38" t="s">
        <v>247</v>
      </c>
      <c r="B22209" s="15">
        <v>500075</v>
      </c>
      <c r="C22209" s="15">
        <v>9529443</v>
      </c>
    </row>
    <row r="22210" spans="1:3" x14ac:dyDescent="0.3">
      <c r="A22210" s="38" t="s">
        <v>249</v>
      </c>
      <c r="B22210" s="15">
        <v>1044900</v>
      </c>
      <c r="C22210" s="15">
        <v>18160778</v>
      </c>
    </row>
    <row r="22211" spans="1:3" x14ac:dyDescent="0.3">
      <c r="A22211" s="38" t="s">
        <v>251</v>
      </c>
      <c r="B22211" s="15">
        <v>1057940</v>
      </c>
      <c r="C22211" s="15">
        <v>16182355</v>
      </c>
    </row>
    <row r="22212" spans="1:3" x14ac:dyDescent="0.3">
      <c r="A22212" s="38" t="s">
        <v>254</v>
      </c>
      <c r="B22212" s="15">
        <v>1054900</v>
      </c>
      <c r="C22212" s="15">
        <v>21047937</v>
      </c>
    </row>
    <row r="22213" spans="1:3" x14ac:dyDescent="0.3">
      <c r="A22213" s="38" t="s">
        <v>257</v>
      </c>
      <c r="B22213" s="15">
        <v>802999</v>
      </c>
      <c r="C22213" s="15">
        <v>14333088</v>
      </c>
    </row>
    <row r="22214" spans="1:3" x14ac:dyDescent="0.3">
      <c r="A22214" s="38" t="s">
        <v>252</v>
      </c>
      <c r="B22214" s="15">
        <v>539557</v>
      </c>
      <c r="C22214" s="15">
        <v>19631901</v>
      </c>
    </row>
    <row r="22215" spans="1:3" x14ac:dyDescent="0.3">
      <c r="A22215" s="38" t="s">
        <v>255</v>
      </c>
      <c r="B22215" s="15">
        <v>519425</v>
      </c>
      <c r="C22215" s="15">
        <v>20539453</v>
      </c>
    </row>
    <row r="22216" spans="1:3" x14ac:dyDescent="0.3">
      <c r="A22216" s="38" t="s">
        <v>258</v>
      </c>
      <c r="B22216" s="15">
        <v>444950</v>
      </c>
      <c r="C22216" s="15">
        <v>20319067</v>
      </c>
    </row>
    <row r="22217" spans="1:3" x14ac:dyDescent="0.3">
      <c r="A22217" s="38" t="s">
        <v>260</v>
      </c>
      <c r="B22217" s="15">
        <v>466640</v>
      </c>
      <c r="C22217" s="15">
        <v>15229465</v>
      </c>
    </row>
    <row r="22218" spans="1:3" x14ac:dyDescent="0.3">
      <c r="A22218" s="38" t="s">
        <v>262</v>
      </c>
      <c r="B22218" s="15">
        <v>530515</v>
      </c>
      <c r="C22218" s="15">
        <v>10149353</v>
      </c>
    </row>
    <row r="22219" spans="1:3" x14ac:dyDescent="0.3">
      <c r="A22219" s="38" t="s">
        <v>263</v>
      </c>
      <c r="B22219" s="15">
        <v>501295</v>
      </c>
      <c r="C22219" s="15">
        <v>10541818</v>
      </c>
    </row>
    <row r="22220" spans="1:3" x14ac:dyDescent="0.3">
      <c r="A22220" s="35" t="s">
        <v>261</v>
      </c>
      <c r="B22220" s="15"/>
      <c r="C22220" s="15"/>
    </row>
    <row r="22221" spans="1:3" x14ac:dyDescent="0.3">
      <c r="A22221" s="38" t="s">
        <v>245</v>
      </c>
      <c r="B22221" s="15">
        <v>764985</v>
      </c>
      <c r="C22221" s="15">
        <v>8910010</v>
      </c>
    </row>
    <row r="22222" spans="1:3" x14ac:dyDescent="0.3">
      <c r="A22222" s="38" t="s">
        <v>247</v>
      </c>
      <c r="B22222" s="15">
        <v>500420</v>
      </c>
      <c r="C22222" s="15">
        <v>10904044</v>
      </c>
    </row>
    <row r="22223" spans="1:3" x14ac:dyDescent="0.3">
      <c r="A22223" s="38" t="s">
        <v>249</v>
      </c>
      <c r="B22223" s="15">
        <v>495950</v>
      </c>
      <c r="C22223" s="15">
        <v>10982213</v>
      </c>
    </row>
    <row r="22224" spans="1:3" x14ac:dyDescent="0.3">
      <c r="A22224" s="38" t="s">
        <v>251</v>
      </c>
      <c r="B22224" s="15">
        <v>804950</v>
      </c>
      <c r="C22224" s="15">
        <v>12617235</v>
      </c>
    </row>
    <row r="22225" spans="1:3" x14ac:dyDescent="0.3">
      <c r="A22225" s="38" t="s">
        <v>254</v>
      </c>
      <c r="B22225" s="15">
        <v>488500</v>
      </c>
      <c r="C22225" s="15">
        <v>10784649</v>
      </c>
    </row>
    <row r="22226" spans="1:3" x14ac:dyDescent="0.3">
      <c r="A22226" s="38" t="s">
        <v>257</v>
      </c>
      <c r="B22226" s="15">
        <v>508440</v>
      </c>
      <c r="C22226" s="15">
        <v>13253185</v>
      </c>
    </row>
    <row r="22227" spans="1:3" x14ac:dyDescent="0.3">
      <c r="A22227" s="38" t="s">
        <v>252</v>
      </c>
      <c r="B22227" s="15">
        <v>680150</v>
      </c>
      <c r="C22227" s="15">
        <v>10497228</v>
      </c>
    </row>
    <row r="22228" spans="1:3" x14ac:dyDescent="0.3">
      <c r="A22228" s="38" t="s">
        <v>255</v>
      </c>
      <c r="B22228" s="15">
        <v>477050</v>
      </c>
      <c r="C22228" s="15">
        <v>9610219</v>
      </c>
    </row>
    <row r="22229" spans="1:3" x14ac:dyDescent="0.3">
      <c r="A22229" s="38" t="s">
        <v>258</v>
      </c>
      <c r="B22229" s="15">
        <v>693232</v>
      </c>
      <c r="C22229" s="15">
        <v>11597225</v>
      </c>
    </row>
    <row r="22230" spans="1:3" x14ac:dyDescent="0.3">
      <c r="A22230" s="38" t="s">
        <v>260</v>
      </c>
      <c r="B22230" s="15">
        <v>488935</v>
      </c>
      <c r="C22230" s="15">
        <v>9027238</v>
      </c>
    </row>
    <row r="22231" spans="1:3" x14ac:dyDescent="0.3">
      <c r="A22231" s="38" t="s">
        <v>262</v>
      </c>
      <c r="B22231" s="15">
        <v>452621</v>
      </c>
      <c r="C22231" s="15">
        <v>6420495</v>
      </c>
    </row>
    <row r="22232" spans="1:3" x14ac:dyDescent="0.3">
      <c r="A22232" s="38" t="s">
        <v>263</v>
      </c>
      <c r="B22232" s="15">
        <v>522335</v>
      </c>
      <c r="C22232" s="15">
        <v>7331543</v>
      </c>
    </row>
    <row r="22233" spans="1:3" x14ac:dyDescent="0.3">
      <c r="A22233" s="35" t="s">
        <v>264</v>
      </c>
      <c r="B22233" s="15"/>
      <c r="C22233" s="15"/>
    </row>
    <row r="22234" spans="1:3" x14ac:dyDescent="0.3">
      <c r="A22234" s="38" t="s">
        <v>245</v>
      </c>
      <c r="B22234" s="15">
        <v>494900</v>
      </c>
      <c r="C22234" s="15">
        <v>6711264</v>
      </c>
    </row>
    <row r="22235" spans="1:3" x14ac:dyDescent="0.3">
      <c r="A22235" s="38" t="s">
        <v>247</v>
      </c>
      <c r="B22235" s="15">
        <v>483450</v>
      </c>
      <c r="C22235" s="15">
        <v>5114085</v>
      </c>
    </row>
    <row r="22236" spans="1:3" x14ac:dyDescent="0.3">
      <c r="A22236" s="38" t="s">
        <v>249</v>
      </c>
      <c r="B22236" s="15">
        <v>466498</v>
      </c>
      <c r="C22236" s="15">
        <v>9364285</v>
      </c>
    </row>
    <row r="22237" spans="1:3" x14ac:dyDescent="0.3">
      <c r="A22237" s="38" t="s">
        <v>251</v>
      </c>
      <c r="B22237" s="15">
        <v>484420</v>
      </c>
      <c r="C22237" s="15">
        <v>7928770</v>
      </c>
    </row>
    <row r="22238" spans="1:3" x14ac:dyDescent="0.3">
      <c r="A22238" s="38" t="s">
        <v>254</v>
      </c>
      <c r="B22238" s="15">
        <v>455248</v>
      </c>
      <c r="C22238" s="15">
        <v>8913755</v>
      </c>
    </row>
    <row r="22239" spans="1:3" x14ac:dyDescent="0.3">
      <c r="A22239" s="38" t="s">
        <v>257</v>
      </c>
      <c r="B22239" s="15">
        <v>457500</v>
      </c>
      <c r="C22239" s="15">
        <v>10529461</v>
      </c>
    </row>
    <row r="22240" spans="1:3" x14ac:dyDescent="0.3">
      <c r="A22240" s="38" t="s">
        <v>252</v>
      </c>
      <c r="B22240" s="15">
        <v>450150</v>
      </c>
      <c r="C22240" s="15">
        <v>12841262</v>
      </c>
    </row>
    <row r="22241" spans="1:3" x14ac:dyDescent="0.3">
      <c r="A22241" s="38" t="s">
        <v>255</v>
      </c>
      <c r="B22241" s="15">
        <v>434901</v>
      </c>
      <c r="C22241" s="15">
        <v>13794235</v>
      </c>
    </row>
    <row r="22242" spans="1:3" x14ac:dyDescent="0.3">
      <c r="A22242" s="38" t="s">
        <v>258</v>
      </c>
      <c r="B22242" s="15">
        <v>443131</v>
      </c>
      <c r="C22242" s="15">
        <v>9071300</v>
      </c>
    </row>
    <row r="22243" spans="1:3" x14ac:dyDescent="0.3">
      <c r="A22243" s="38" t="s">
        <v>260</v>
      </c>
      <c r="B22243" s="15">
        <v>432595</v>
      </c>
      <c r="C22243" s="15">
        <v>10377587</v>
      </c>
    </row>
    <row r="22244" spans="1:3" x14ac:dyDescent="0.3">
      <c r="A22244" s="38" t="s">
        <v>262</v>
      </c>
      <c r="B22244" s="15">
        <v>435500</v>
      </c>
      <c r="C22244" s="15">
        <v>12724776</v>
      </c>
    </row>
    <row r="22245" spans="1:3" x14ac:dyDescent="0.3">
      <c r="A22245" s="38" t="s">
        <v>263</v>
      </c>
      <c r="B22245" s="15">
        <v>446500</v>
      </c>
      <c r="C22245" s="15">
        <v>9032559</v>
      </c>
    </row>
    <row r="22246" spans="1:3" x14ac:dyDescent="0.3">
      <c r="A22246" s="35" t="s">
        <v>266</v>
      </c>
      <c r="B22246" s="15"/>
      <c r="C22246" s="15"/>
    </row>
    <row r="22247" spans="1:3" x14ac:dyDescent="0.3">
      <c r="A22247" s="38" t="s">
        <v>245</v>
      </c>
      <c r="B22247" s="15">
        <v>451312</v>
      </c>
      <c r="C22247" s="15">
        <v>6598005</v>
      </c>
    </row>
    <row r="22248" spans="1:3" x14ac:dyDescent="0.3">
      <c r="A22248" s="38" t="s">
        <v>247</v>
      </c>
      <c r="B22248" s="15">
        <v>428948</v>
      </c>
      <c r="C22248" s="15">
        <v>6701253</v>
      </c>
    </row>
    <row r="22249" spans="1:3" x14ac:dyDescent="0.3">
      <c r="A22249" s="38" t="s">
        <v>249</v>
      </c>
      <c r="B22249" s="15">
        <v>437248</v>
      </c>
      <c r="C22249" s="15">
        <v>10354365</v>
      </c>
    </row>
    <row r="22250" spans="1:3" x14ac:dyDescent="0.3">
      <c r="A22250" s="38" t="s">
        <v>251</v>
      </c>
      <c r="B22250" s="15">
        <v>435240</v>
      </c>
      <c r="C22250" s="15">
        <v>9113966</v>
      </c>
    </row>
    <row r="22251" spans="1:3" x14ac:dyDescent="0.3">
      <c r="A22251" s="38" t="s">
        <v>254</v>
      </c>
      <c r="B22251" s="15">
        <v>454623</v>
      </c>
      <c r="C22251" s="15">
        <v>8762178</v>
      </c>
    </row>
    <row r="22252" spans="1:3" x14ac:dyDescent="0.3">
      <c r="A22252" s="38" t="s">
        <v>257</v>
      </c>
      <c r="B22252" s="15">
        <v>420754</v>
      </c>
      <c r="C22252" s="15">
        <v>11621488</v>
      </c>
    </row>
    <row r="22253" spans="1:3" x14ac:dyDescent="0.3">
      <c r="A22253" s="38" t="s">
        <v>252</v>
      </c>
      <c r="B22253" s="15">
        <v>444250</v>
      </c>
      <c r="C22253" s="15">
        <v>8173670</v>
      </c>
    </row>
    <row r="22254" spans="1:3" x14ac:dyDescent="0.3">
      <c r="A22254" s="38" t="s">
        <v>255</v>
      </c>
      <c r="B22254" s="15">
        <v>441950</v>
      </c>
      <c r="C22254" s="15">
        <v>8419807</v>
      </c>
    </row>
    <row r="22255" spans="1:3" x14ac:dyDescent="0.3">
      <c r="A22255" s="38" t="s">
        <v>258</v>
      </c>
      <c r="B22255" s="15">
        <v>422373</v>
      </c>
      <c r="C22255" s="15">
        <v>5713097</v>
      </c>
    </row>
    <row r="22256" spans="1:3" x14ac:dyDescent="0.3">
      <c r="A22256" s="38" t="s">
        <v>260</v>
      </c>
      <c r="B22256" s="15">
        <v>402350</v>
      </c>
      <c r="C22256" s="15">
        <v>9836045</v>
      </c>
    </row>
    <row r="22257" spans="1:3" x14ac:dyDescent="0.3">
      <c r="A22257" s="38" t="s">
        <v>262</v>
      </c>
      <c r="B22257" s="15">
        <v>375070</v>
      </c>
      <c r="C22257" s="15">
        <v>7358600</v>
      </c>
    </row>
    <row r="22258" spans="1:3" x14ac:dyDescent="0.3">
      <c r="A22258" s="38" t="s">
        <v>263</v>
      </c>
      <c r="B22258" s="15">
        <v>419000</v>
      </c>
      <c r="C22258" s="15">
        <v>5580775</v>
      </c>
    </row>
    <row r="22259" spans="1:3" x14ac:dyDescent="0.3">
      <c r="A22259" s="35" t="s">
        <v>267</v>
      </c>
      <c r="B22259" s="15"/>
      <c r="C22259" s="15"/>
    </row>
    <row r="22260" spans="1:3" x14ac:dyDescent="0.3">
      <c r="A22260" s="38" t="s">
        <v>245</v>
      </c>
      <c r="B22260" s="15">
        <v>371000</v>
      </c>
      <c r="C22260" s="15">
        <v>4363085</v>
      </c>
    </row>
    <row r="22261" spans="1:3" x14ac:dyDescent="0.3">
      <c r="A22261" s="38" t="s">
        <v>247</v>
      </c>
      <c r="B22261" s="15">
        <v>615000</v>
      </c>
      <c r="C22261" s="15">
        <v>4996872</v>
      </c>
    </row>
    <row r="22262" spans="1:3" x14ac:dyDescent="0.3">
      <c r="A22262" s="38" t="s">
        <v>249</v>
      </c>
      <c r="B22262" s="15">
        <v>371500</v>
      </c>
      <c r="C22262" s="15">
        <v>6719620</v>
      </c>
    </row>
    <row r="22263" spans="1:3" x14ac:dyDescent="0.3">
      <c r="A22263" s="38" t="s">
        <v>251</v>
      </c>
      <c r="B22263" s="15">
        <v>659395</v>
      </c>
      <c r="C22263" s="15">
        <v>8597237</v>
      </c>
    </row>
    <row r="22264" spans="1:3" x14ac:dyDescent="0.3">
      <c r="A22264" s="38" t="s">
        <v>254</v>
      </c>
      <c r="B22264" s="15">
        <v>532295</v>
      </c>
      <c r="C22264" s="15">
        <v>10665096</v>
      </c>
    </row>
    <row r="22265" spans="1:3" x14ac:dyDescent="0.3">
      <c r="A22265" s="38" t="s">
        <v>257</v>
      </c>
      <c r="B22265" s="15">
        <v>620900</v>
      </c>
      <c r="C22265" s="15">
        <v>9412977</v>
      </c>
    </row>
    <row r="22266" spans="1:3" x14ac:dyDescent="0.3">
      <c r="A22266" s="38" t="s">
        <v>252</v>
      </c>
      <c r="B22266" s="15">
        <v>402500</v>
      </c>
      <c r="C22266" s="15">
        <v>7399847</v>
      </c>
    </row>
    <row r="22267" spans="1:3" x14ac:dyDescent="0.3">
      <c r="A22267" s="38" t="s">
        <v>255</v>
      </c>
      <c r="B22267" s="15">
        <v>392750</v>
      </c>
      <c r="C22267" s="15">
        <v>7207721</v>
      </c>
    </row>
    <row r="22268" spans="1:3" x14ac:dyDescent="0.3">
      <c r="A22268" s="38" t="s">
        <v>258</v>
      </c>
      <c r="B22268" s="15">
        <v>375170</v>
      </c>
      <c r="C22268" s="15">
        <v>6195762</v>
      </c>
    </row>
    <row r="22269" spans="1:3" x14ac:dyDescent="0.3">
      <c r="A22269" s="38" t="s">
        <v>260</v>
      </c>
      <c r="B22269" s="15">
        <v>374900</v>
      </c>
      <c r="C22269" s="15">
        <v>5888887</v>
      </c>
    </row>
    <row r="22270" spans="1:3" x14ac:dyDescent="0.3">
      <c r="A22270" s="38" t="s">
        <v>262</v>
      </c>
      <c r="B22270" s="15">
        <v>563450</v>
      </c>
      <c r="C22270" s="15">
        <v>4192648</v>
      </c>
    </row>
    <row r="22271" spans="1:3" x14ac:dyDescent="0.3">
      <c r="A22271" s="38" t="s">
        <v>263</v>
      </c>
      <c r="B22271" s="15">
        <v>396998</v>
      </c>
      <c r="C22271" s="15">
        <v>7611191</v>
      </c>
    </row>
    <row r="22272" spans="1:3" x14ac:dyDescent="0.3">
      <c r="A22272" s="35" t="s">
        <v>268</v>
      </c>
      <c r="B22272" s="15"/>
      <c r="C22272" s="15"/>
    </row>
    <row r="22273" spans="1:3" x14ac:dyDescent="0.3">
      <c r="A22273" s="38" t="s">
        <v>245</v>
      </c>
      <c r="B22273" s="15">
        <v>806200</v>
      </c>
      <c r="C22273" s="15">
        <v>4551773</v>
      </c>
    </row>
    <row r="22274" spans="1:3" x14ac:dyDescent="0.3">
      <c r="A22274" s="38" t="s">
        <v>247</v>
      </c>
      <c r="B22274" s="15">
        <v>557245</v>
      </c>
      <c r="C22274" s="15">
        <v>4766073</v>
      </c>
    </row>
    <row r="22275" spans="1:3" x14ac:dyDescent="0.3">
      <c r="A22275" s="38" t="s">
        <v>249</v>
      </c>
      <c r="B22275" s="15">
        <v>401950</v>
      </c>
      <c r="C22275" s="15">
        <v>8545652</v>
      </c>
    </row>
    <row r="22276" spans="1:3" x14ac:dyDescent="0.3">
      <c r="A22276" s="38" t="s">
        <v>251</v>
      </c>
      <c r="B22276" s="15">
        <v>368000</v>
      </c>
      <c r="C22276" s="15">
        <v>5763929</v>
      </c>
    </row>
    <row r="22277" spans="1:3" x14ac:dyDescent="0.3">
      <c r="A22277" s="38" t="s">
        <v>254</v>
      </c>
      <c r="B22277" s="15">
        <v>486498</v>
      </c>
      <c r="C22277" s="15">
        <v>6206870</v>
      </c>
    </row>
    <row r="22278" spans="1:3" x14ac:dyDescent="0.3">
      <c r="A22278" s="38" t="s">
        <v>257</v>
      </c>
      <c r="B22278" s="15">
        <v>545760</v>
      </c>
      <c r="C22278" s="15">
        <v>12009398</v>
      </c>
    </row>
    <row r="22279" spans="1:3" x14ac:dyDescent="0.3">
      <c r="A22279" s="38" t="s">
        <v>252</v>
      </c>
      <c r="B22279" s="15">
        <v>553250</v>
      </c>
      <c r="C22279" s="15">
        <v>8075325</v>
      </c>
    </row>
    <row r="22280" spans="1:3" x14ac:dyDescent="0.3">
      <c r="A22280" s="38" t="s">
        <v>255</v>
      </c>
      <c r="B22280" s="15">
        <v>372450</v>
      </c>
      <c r="C22280" s="15">
        <v>8978951</v>
      </c>
    </row>
    <row r="22281" spans="1:3" x14ac:dyDescent="0.3">
      <c r="A22281" s="38" t="s">
        <v>258</v>
      </c>
      <c r="B22281" s="15">
        <v>384950</v>
      </c>
      <c r="C22281" s="15">
        <v>8667508</v>
      </c>
    </row>
    <row r="22282" spans="1:3" x14ac:dyDescent="0.3">
      <c r="A22282" s="38" t="s">
        <v>260</v>
      </c>
      <c r="B22282" s="15">
        <v>395000</v>
      </c>
      <c r="C22282" s="15">
        <v>6655155</v>
      </c>
    </row>
    <row r="22283" spans="1:3" x14ac:dyDescent="0.3">
      <c r="A22283" s="38" t="s">
        <v>262</v>
      </c>
      <c r="B22283" s="15">
        <v>410245</v>
      </c>
      <c r="C22283" s="15">
        <v>5768979</v>
      </c>
    </row>
    <row r="22284" spans="1:3" x14ac:dyDescent="0.3">
      <c r="A22284" s="38" t="s">
        <v>263</v>
      </c>
      <c r="B22284" s="15">
        <v>363000</v>
      </c>
      <c r="C22284" s="15">
        <v>4104300</v>
      </c>
    </row>
    <row r="22285" spans="1:3" x14ac:dyDescent="0.3">
      <c r="A22285" s="35" t="s">
        <v>269</v>
      </c>
      <c r="B22285" s="15"/>
      <c r="C22285" s="15"/>
    </row>
    <row r="22286" spans="1:3" x14ac:dyDescent="0.3">
      <c r="A22286" s="38" t="s">
        <v>245</v>
      </c>
      <c r="B22286" s="15">
        <v>603400</v>
      </c>
      <c r="C22286" s="15">
        <v>3261450</v>
      </c>
    </row>
    <row r="22287" spans="1:3" x14ac:dyDescent="0.3">
      <c r="A22287" s="38" t="s">
        <v>247</v>
      </c>
      <c r="B22287" s="15">
        <v>393425</v>
      </c>
      <c r="C22287" s="15">
        <v>4447331</v>
      </c>
    </row>
    <row r="22288" spans="1:3" x14ac:dyDescent="0.3">
      <c r="A22288" s="38" t="s">
        <v>249</v>
      </c>
      <c r="B22288" s="15">
        <v>355875</v>
      </c>
      <c r="C22288" s="15">
        <v>7617437</v>
      </c>
    </row>
    <row r="22289" spans="1:3" x14ac:dyDescent="0.3">
      <c r="A22289" s="38" t="s">
        <v>251</v>
      </c>
      <c r="B22289" s="15">
        <v>502000</v>
      </c>
      <c r="C22289" s="15">
        <v>6276049</v>
      </c>
    </row>
    <row r="22290" spans="1:3" x14ac:dyDescent="0.3">
      <c r="A22290" s="38" t="s">
        <v>254</v>
      </c>
      <c r="B22290" s="15">
        <v>377195</v>
      </c>
      <c r="C22290" s="15">
        <v>8125379</v>
      </c>
    </row>
    <row r="22291" spans="1:3" x14ac:dyDescent="0.3">
      <c r="A22291" s="38" t="s">
        <v>257</v>
      </c>
      <c r="B22291" s="15">
        <v>580075</v>
      </c>
      <c r="C22291" s="15">
        <v>8681606</v>
      </c>
    </row>
    <row r="22292" spans="1:3" x14ac:dyDescent="0.3">
      <c r="A22292" s="38" t="s">
        <v>252</v>
      </c>
      <c r="B22292" s="15">
        <v>589450</v>
      </c>
      <c r="C22292" s="15">
        <v>8282500</v>
      </c>
    </row>
    <row r="22293" spans="1:3" x14ac:dyDescent="0.3">
      <c r="A22293" s="38" t="s">
        <v>255</v>
      </c>
      <c r="B22293" s="15">
        <v>399950</v>
      </c>
      <c r="C22293" s="15">
        <v>7705549</v>
      </c>
    </row>
    <row r="22294" spans="1:3" x14ac:dyDescent="0.3">
      <c r="A22294" s="38" t="s">
        <v>258</v>
      </c>
      <c r="B22294" s="15">
        <v>377500</v>
      </c>
      <c r="C22294" s="15">
        <v>6946954</v>
      </c>
    </row>
    <row r="22295" spans="1:3" x14ac:dyDescent="0.3">
      <c r="A22295" s="38" t="s">
        <v>260</v>
      </c>
      <c r="B22295" s="15">
        <v>617250</v>
      </c>
      <c r="C22295" s="15">
        <v>8103520</v>
      </c>
    </row>
    <row r="22296" spans="1:3" x14ac:dyDescent="0.3">
      <c r="A22296" s="38" t="s">
        <v>262</v>
      </c>
      <c r="B22296" s="15">
        <v>382000</v>
      </c>
      <c r="C22296" s="15">
        <v>4498341</v>
      </c>
    </row>
    <row r="22297" spans="1:3" x14ac:dyDescent="0.3">
      <c r="A22297" s="38" t="s">
        <v>263</v>
      </c>
      <c r="B22297" s="15">
        <v>383900</v>
      </c>
      <c r="C22297" s="15">
        <v>5038900</v>
      </c>
    </row>
    <row r="22298" spans="1:3" x14ac:dyDescent="0.3">
      <c r="A22298" s="35" t="s">
        <v>270</v>
      </c>
      <c r="B22298" s="15"/>
      <c r="C22298" s="15"/>
    </row>
    <row r="22299" spans="1:3" x14ac:dyDescent="0.3">
      <c r="A22299" s="38" t="s">
        <v>245</v>
      </c>
      <c r="B22299" s="15">
        <v>619800</v>
      </c>
      <c r="C22299" s="15">
        <v>6159648</v>
      </c>
    </row>
    <row r="22300" spans="1:3" x14ac:dyDescent="0.3">
      <c r="A22300" s="38" t="s">
        <v>247</v>
      </c>
      <c r="B22300" s="15">
        <v>364450</v>
      </c>
      <c r="C22300" s="15">
        <v>5235998</v>
      </c>
    </row>
    <row r="22301" spans="1:3" x14ac:dyDescent="0.3">
      <c r="A22301" s="38" t="s">
        <v>249</v>
      </c>
      <c r="B22301" s="15">
        <v>354200</v>
      </c>
      <c r="C22301" s="15">
        <v>6853798</v>
      </c>
    </row>
    <row r="22302" spans="1:3" x14ac:dyDescent="0.3">
      <c r="A22302" s="38" t="s">
        <v>251</v>
      </c>
      <c r="B22302" s="15">
        <v>398750</v>
      </c>
      <c r="C22302" s="15">
        <v>8623064</v>
      </c>
    </row>
    <row r="22303" spans="1:3" x14ac:dyDescent="0.3">
      <c r="A22303" s="38" t="s">
        <v>254</v>
      </c>
      <c r="B22303" s="15">
        <v>384650</v>
      </c>
      <c r="C22303" s="15">
        <v>6116339</v>
      </c>
    </row>
    <row r="22304" spans="1:3" x14ac:dyDescent="0.3">
      <c r="A22304" s="38" t="s">
        <v>257</v>
      </c>
      <c r="B22304" s="15">
        <v>445000</v>
      </c>
      <c r="C22304" s="15">
        <v>10654355</v>
      </c>
    </row>
    <row r="22305" spans="1:3" x14ac:dyDescent="0.3">
      <c r="A22305" s="38" t="s">
        <v>252</v>
      </c>
      <c r="B22305" s="15">
        <v>424900</v>
      </c>
      <c r="C22305" s="15">
        <v>10642083</v>
      </c>
    </row>
    <row r="22306" spans="1:3" x14ac:dyDescent="0.3">
      <c r="A22306" s="38" t="s">
        <v>255</v>
      </c>
      <c r="B22306" s="15">
        <v>653100</v>
      </c>
      <c r="C22306" s="15">
        <v>6820250</v>
      </c>
    </row>
    <row r="22307" spans="1:3" x14ac:dyDescent="0.3">
      <c r="A22307" s="38" t="s">
        <v>258</v>
      </c>
      <c r="B22307" s="15">
        <v>424250</v>
      </c>
      <c r="C22307" s="15">
        <v>8105794</v>
      </c>
    </row>
    <row r="22308" spans="1:3" x14ac:dyDescent="0.3">
      <c r="A22308" s="38" t="s">
        <v>260</v>
      </c>
      <c r="B22308" s="15">
        <v>404400</v>
      </c>
      <c r="C22308" s="15">
        <v>6580851</v>
      </c>
    </row>
    <row r="22309" spans="1:3" x14ac:dyDescent="0.3">
      <c r="A22309" s="38" t="s">
        <v>262</v>
      </c>
      <c r="B22309" s="15">
        <v>601950</v>
      </c>
      <c r="C22309" s="15">
        <v>7001515</v>
      </c>
    </row>
    <row r="22310" spans="1:3" x14ac:dyDescent="0.3">
      <c r="A22310" s="38" t="s">
        <v>263</v>
      </c>
      <c r="B22310" s="15">
        <v>416000</v>
      </c>
      <c r="C22310" s="15">
        <v>6180667</v>
      </c>
    </row>
    <row r="22311" spans="1:3" x14ac:dyDescent="0.3">
      <c r="A22311" s="35" t="s">
        <v>271</v>
      </c>
      <c r="B22311" s="15"/>
      <c r="C22311" s="15"/>
    </row>
    <row r="22312" spans="1:3" x14ac:dyDescent="0.3">
      <c r="A22312" s="38" t="s">
        <v>245</v>
      </c>
      <c r="B22312" s="15">
        <v>369900</v>
      </c>
      <c r="C22312" s="15">
        <v>6370725</v>
      </c>
    </row>
    <row r="22313" spans="1:3" x14ac:dyDescent="0.3">
      <c r="A22313" s="38" t="s">
        <v>247</v>
      </c>
      <c r="B22313" s="15">
        <v>403000</v>
      </c>
      <c r="C22313" s="15">
        <v>6976775</v>
      </c>
    </row>
    <row r="22314" spans="1:3" x14ac:dyDescent="0.3">
      <c r="A22314" s="38" t="s">
        <v>249</v>
      </c>
      <c r="B22314" s="15">
        <v>551000</v>
      </c>
      <c r="C22314" s="15">
        <v>8442274</v>
      </c>
    </row>
    <row r="22315" spans="1:3" x14ac:dyDescent="0.3">
      <c r="A22315" s="38" t="s">
        <v>251</v>
      </c>
      <c r="B22315" s="15">
        <v>419400</v>
      </c>
      <c r="C22315" s="15">
        <v>10406144</v>
      </c>
    </row>
    <row r="22316" spans="1:3" x14ac:dyDescent="0.3">
      <c r="A22316" s="38" t="s">
        <v>254</v>
      </c>
      <c r="B22316" s="15">
        <v>406500</v>
      </c>
      <c r="C22316" s="15">
        <v>10926706</v>
      </c>
    </row>
    <row r="22317" spans="1:3" x14ac:dyDescent="0.3">
      <c r="A22317" s="38" t="s">
        <v>257</v>
      </c>
      <c r="B22317" s="15">
        <v>436750</v>
      </c>
      <c r="C22317" s="15">
        <v>13545210</v>
      </c>
    </row>
    <row r="22318" spans="1:3" x14ac:dyDescent="0.3">
      <c r="A22318" s="38" t="s">
        <v>252</v>
      </c>
      <c r="B22318" s="15">
        <v>671700</v>
      </c>
      <c r="C22318" s="15">
        <v>15346619</v>
      </c>
    </row>
    <row r="22319" spans="1:3" x14ac:dyDescent="0.3">
      <c r="A22319" s="38" t="s">
        <v>255</v>
      </c>
      <c r="B22319" s="15">
        <v>483995</v>
      </c>
      <c r="C22319" s="15">
        <v>11695408</v>
      </c>
    </row>
    <row r="22320" spans="1:3" x14ac:dyDescent="0.3">
      <c r="A22320" s="38" t="s">
        <v>258</v>
      </c>
      <c r="B22320" s="15">
        <v>431895</v>
      </c>
      <c r="C22320" s="15">
        <v>12038480</v>
      </c>
    </row>
    <row r="22321" spans="1:3" x14ac:dyDescent="0.3">
      <c r="A22321" s="38" t="s">
        <v>260</v>
      </c>
      <c r="B22321" s="15">
        <v>441000</v>
      </c>
      <c r="C22321" s="15">
        <v>13697382</v>
      </c>
    </row>
    <row r="22322" spans="1:3" x14ac:dyDescent="0.3">
      <c r="A22322" s="38" t="s">
        <v>262</v>
      </c>
      <c r="B22322" s="15">
        <v>442000</v>
      </c>
      <c r="C22322" s="15">
        <v>9948810</v>
      </c>
    </row>
    <row r="22323" spans="1:3" x14ac:dyDescent="0.3">
      <c r="A22323" s="38" t="s">
        <v>263</v>
      </c>
      <c r="B22323" s="15">
        <v>440000</v>
      </c>
      <c r="C22323" s="15">
        <v>10640594</v>
      </c>
    </row>
    <row r="22324" spans="1:3" x14ac:dyDescent="0.3">
      <c r="A22324" s="35" t="s">
        <v>272</v>
      </c>
      <c r="B22324" s="15"/>
      <c r="C22324" s="15"/>
    </row>
    <row r="22325" spans="1:3" x14ac:dyDescent="0.3">
      <c r="A22325" s="38" t="s">
        <v>245</v>
      </c>
      <c r="B22325" s="15">
        <v>464470</v>
      </c>
      <c r="C22325" s="15">
        <v>9006615</v>
      </c>
    </row>
    <row r="22326" spans="1:3" x14ac:dyDescent="0.3">
      <c r="A22326" s="38" t="s">
        <v>247</v>
      </c>
      <c r="B22326" s="15">
        <v>776500</v>
      </c>
      <c r="C22326" s="15">
        <v>12726294</v>
      </c>
    </row>
    <row r="22327" spans="1:3" x14ac:dyDescent="0.3">
      <c r="A22327" s="38" t="s">
        <v>249</v>
      </c>
      <c r="B22327" s="15">
        <v>446000</v>
      </c>
      <c r="C22327" s="15">
        <v>11341672</v>
      </c>
    </row>
    <row r="22328" spans="1:3" x14ac:dyDescent="0.3">
      <c r="A22328" s="38" t="s">
        <v>251</v>
      </c>
      <c r="B22328" s="15">
        <v>732000</v>
      </c>
      <c r="C22328" s="15">
        <v>14654846</v>
      </c>
    </row>
    <row r="22329" spans="1:3" x14ac:dyDescent="0.3">
      <c r="A22329" s="38" t="s">
        <v>254</v>
      </c>
      <c r="B22329" s="15">
        <v>747350</v>
      </c>
      <c r="C22329" s="15">
        <v>14541962</v>
      </c>
    </row>
    <row r="22330" spans="1:3" x14ac:dyDescent="0.3">
      <c r="A22330" s="38" t="s">
        <v>257</v>
      </c>
      <c r="B22330" s="15">
        <v>490000</v>
      </c>
      <c r="C22330" s="15">
        <v>17290537</v>
      </c>
    </row>
    <row r="22331" spans="1:3" x14ac:dyDescent="0.3">
      <c r="A22331" s="38" t="s">
        <v>252</v>
      </c>
      <c r="B22331" s="15">
        <v>728900</v>
      </c>
      <c r="C22331" s="15">
        <v>19045964</v>
      </c>
    </row>
    <row r="22332" spans="1:3" x14ac:dyDescent="0.3">
      <c r="A22332" s="38" t="s">
        <v>255</v>
      </c>
      <c r="B22332" s="15">
        <v>881973</v>
      </c>
      <c r="C22332" s="15">
        <v>17571609</v>
      </c>
    </row>
    <row r="22333" spans="1:3" x14ac:dyDescent="0.3">
      <c r="A22333" s="38" t="s">
        <v>258</v>
      </c>
      <c r="B22333" s="15">
        <v>488500</v>
      </c>
      <c r="C22333" s="15">
        <v>15076174</v>
      </c>
    </row>
    <row r="22334" spans="1:3" x14ac:dyDescent="0.3">
      <c r="A22334" s="38" t="s">
        <v>260</v>
      </c>
      <c r="B22334" s="15">
        <v>486900</v>
      </c>
      <c r="C22334" s="15">
        <v>15210574</v>
      </c>
    </row>
    <row r="22335" spans="1:3" x14ac:dyDescent="0.3">
      <c r="A22335" s="38" t="s">
        <v>262</v>
      </c>
      <c r="B22335" s="15">
        <v>784875</v>
      </c>
      <c r="C22335" s="15">
        <v>17569854</v>
      </c>
    </row>
    <row r="22336" spans="1:3" x14ac:dyDescent="0.3">
      <c r="A22336" s="38" t="s">
        <v>263</v>
      </c>
      <c r="B22336" s="15">
        <v>514000</v>
      </c>
      <c r="C22336" s="15">
        <v>14511992</v>
      </c>
    </row>
    <row r="22337" spans="1:3" x14ac:dyDescent="0.3">
      <c r="A22337" s="35" t="s">
        <v>273</v>
      </c>
      <c r="B22337" s="15"/>
      <c r="C22337" s="15"/>
    </row>
    <row r="22338" spans="1:3" x14ac:dyDescent="0.3">
      <c r="A22338" s="38" t="s">
        <v>245</v>
      </c>
      <c r="B22338" s="15">
        <v>492000</v>
      </c>
      <c r="C22338" s="15">
        <v>10612255</v>
      </c>
    </row>
    <row r="22339" spans="1:3" x14ac:dyDescent="0.3">
      <c r="A22339" s="38" t="s">
        <v>247</v>
      </c>
      <c r="B22339" s="15">
        <v>706875</v>
      </c>
      <c r="C22339" s="15">
        <v>13562354</v>
      </c>
    </row>
    <row r="22340" spans="1:3" x14ac:dyDescent="0.3">
      <c r="A22340" s="38" t="s">
        <v>249</v>
      </c>
      <c r="B22340" s="15">
        <v>484975</v>
      </c>
      <c r="C22340" s="15">
        <v>16696679</v>
      </c>
    </row>
    <row r="22341" spans="1:3" x14ac:dyDescent="0.3">
      <c r="A22341" s="38" t="s">
        <v>251</v>
      </c>
      <c r="B22341" s="15">
        <v>723500</v>
      </c>
      <c r="C22341" s="15">
        <v>14186102</v>
      </c>
    </row>
    <row r="22342" spans="1:3" x14ac:dyDescent="0.3">
      <c r="A22342" s="38" t="s">
        <v>254</v>
      </c>
      <c r="B22342" s="15">
        <v>858500</v>
      </c>
      <c r="C22342" s="15">
        <v>19283153</v>
      </c>
    </row>
    <row r="22343" spans="1:3" x14ac:dyDescent="0.3">
      <c r="A22343" s="38" t="s">
        <v>257</v>
      </c>
      <c r="B22343" s="15">
        <v>826681</v>
      </c>
      <c r="C22343" s="15">
        <v>21340969</v>
      </c>
    </row>
    <row r="22344" spans="1:3" x14ac:dyDescent="0.3">
      <c r="A22344" s="38" t="s">
        <v>252</v>
      </c>
      <c r="B22344" s="15">
        <v>816750</v>
      </c>
      <c r="C22344" s="15">
        <v>20621643</v>
      </c>
    </row>
    <row r="22345" spans="1:3" x14ac:dyDescent="0.3">
      <c r="A22345" s="38" t="s">
        <v>255</v>
      </c>
      <c r="B22345" s="15">
        <v>807500</v>
      </c>
      <c r="C22345" s="15">
        <v>22832131</v>
      </c>
    </row>
    <row r="22346" spans="1:3" x14ac:dyDescent="0.3">
      <c r="A22346" s="38" t="s">
        <v>258</v>
      </c>
      <c r="B22346" s="15">
        <v>519500</v>
      </c>
      <c r="C22346" s="15">
        <v>24155809</v>
      </c>
    </row>
    <row r="22347" spans="1:3" x14ac:dyDescent="0.3">
      <c r="A22347" s="38" t="s">
        <v>260</v>
      </c>
      <c r="B22347" s="15">
        <v>800250</v>
      </c>
      <c r="C22347" s="15">
        <v>21008376</v>
      </c>
    </row>
    <row r="22348" spans="1:3" x14ac:dyDescent="0.3">
      <c r="A22348" s="38" t="s">
        <v>262</v>
      </c>
      <c r="B22348" s="15">
        <v>691500</v>
      </c>
      <c r="C22348" s="15">
        <v>20457150</v>
      </c>
    </row>
    <row r="22349" spans="1:3" x14ac:dyDescent="0.3">
      <c r="A22349" s="38" t="s">
        <v>263</v>
      </c>
      <c r="B22349" s="15">
        <v>519250</v>
      </c>
      <c r="C22349" s="15">
        <v>19010776</v>
      </c>
    </row>
    <row r="22350" spans="1:3" x14ac:dyDescent="0.3">
      <c r="A22350" s="35" t="s">
        <v>274</v>
      </c>
      <c r="B22350" s="15"/>
      <c r="C22350" s="15"/>
    </row>
    <row r="22351" spans="1:3" x14ac:dyDescent="0.3">
      <c r="A22351" s="38" t="s">
        <v>245</v>
      </c>
      <c r="B22351" s="15">
        <v>528000</v>
      </c>
      <c r="C22351" s="15">
        <v>11836861</v>
      </c>
    </row>
    <row r="22352" spans="1:3" x14ac:dyDescent="0.3">
      <c r="A22352" s="38" t="s">
        <v>247</v>
      </c>
      <c r="B22352" s="15">
        <v>552600</v>
      </c>
      <c r="C22352" s="15">
        <v>14528366</v>
      </c>
    </row>
    <row r="22353" spans="1:3" x14ac:dyDescent="0.3">
      <c r="A22353" s="38" t="s">
        <v>249</v>
      </c>
      <c r="B22353" s="15">
        <v>578925</v>
      </c>
      <c r="C22353" s="15">
        <v>16326587</v>
      </c>
    </row>
    <row r="22354" spans="1:3" x14ac:dyDescent="0.3">
      <c r="A22354" s="38" t="s">
        <v>251</v>
      </c>
      <c r="B22354" s="15">
        <v>555000</v>
      </c>
      <c r="C22354" s="15">
        <v>14061823</v>
      </c>
    </row>
    <row r="22355" spans="1:3" x14ac:dyDescent="0.3">
      <c r="A22355" s="38" t="s">
        <v>254</v>
      </c>
      <c r="B22355" s="15">
        <v>577400</v>
      </c>
      <c r="C22355" s="15">
        <v>23493364</v>
      </c>
    </row>
    <row r="22356" spans="1:3" x14ac:dyDescent="0.3">
      <c r="A22356" s="38" t="s">
        <v>257</v>
      </c>
      <c r="B22356" s="15">
        <v>1164985</v>
      </c>
      <c r="C22356" s="15">
        <v>28600980</v>
      </c>
    </row>
    <row r="22357" spans="1:3" x14ac:dyDescent="0.3">
      <c r="A22357" s="38" t="s">
        <v>252</v>
      </c>
      <c r="B22357" s="15">
        <v>961903</v>
      </c>
      <c r="C22357" s="15">
        <v>23423989</v>
      </c>
    </row>
    <row r="22358" spans="1:3" x14ac:dyDescent="0.3">
      <c r="A22358" s="38" t="s">
        <v>255</v>
      </c>
      <c r="B22358" s="15">
        <v>617800</v>
      </c>
      <c r="C22358" s="15">
        <v>22987151</v>
      </c>
    </row>
    <row r="22359" spans="1:3" x14ac:dyDescent="0.3">
      <c r="A22359" s="38" t="s">
        <v>258</v>
      </c>
      <c r="B22359" s="15">
        <v>941670</v>
      </c>
      <c r="C22359" s="15">
        <v>22263587</v>
      </c>
    </row>
    <row r="22360" spans="1:3" x14ac:dyDescent="0.3">
      <c r="A22360" s="38" t="s">
        <v>260</v>
      </c>
      <c r="B22360" s="15">
        <v>830500</v>
      </c>
      <c r="C22360" s="15">
        <v>22027184</v>
      </c>
    </row>
    <row r="22361" spans="1:3" x14ac:dyDescent="0.3">
      <c r="A22361" s="38" t="s">
        <v>262</v>
      </c>
      <c r="B22361" s="15">
        <v>833700</v>
      </c>
      <c r="C22361" s="15">
        <v>20406631</v>
      </c>
    </row>
    <row r="22362" spans="1:3" x14ac:dyDescent="0.3">
      <c r="A22362" s="38" t="s">
        <v>263</v>
      </c>
      <c r="B22362" s="15">
        <v>579900</v>
      </c>
      <c r="C22362" s="15">
        <v>15718203</v>
      </c>
    </row>
    <row r="22363" spans="1:3" x14ac:dyDescent="0.3">
      <c r="A22363" s="35" t="s">
        <v>275</v>
      </c>
      <c r="B22363" s="15"/>
      <c r="C22363" s="15"/>
    </row>
    <row r="22364" spans="1:3" x14ac:dyDescent="0.3">
      <c r="A22364" s="38" t="s">
        <v>245</v>
      </c>
      <c r="B22364" s="15">
        <v>915400</v>
      </c>
      <c r="C22364" s="15">
        <v>14114742</v>
      </c>
    </row>
    <row r="22365" spans="1:3" x14ac:dyDescent="0.3">
      <c r="A22365" s="38" t="s">
        <v>247</v>
      </c>
      <c r="B22365" s="15">
        <v>599725</v>
      </c>
      <c r="C22365" s="15">
        <v>16655736</v>
      </c>
    </row>
    <row r="22366" spans="1:3" x14ac:dyDescent="0.3">
      <c r="A22366" s="38" t="s">
        <v>249</v>
      </c>
      <c r="B22366" s="15">
        <v>652850</v>
      </c>
      <c r="C22366" s="15">
        <v>13982632</v>
      </c>
    </row>
    <row r="22367" spans="1:3" x14ac:dyDescent="0.3">
      <c r="A22367" s="38" t="s">
        <v>251</v>
      </c>
      <c r="B22367" s="15">
        <v>1145000</v>
      </c>
      <c r="C22367" s="15">
        <v>19888485</v>
      </c>
    </row>
    <row r="22368" spans="1:3" x14ac:dyDescent="0.3">
      <c r="A22368" s="38" t="s">
        <v>254</v>
      </c>
      <c r="B22368" s="15">
        <v>3684625</v>
      </c>
      <c r="C22368" s="15">
        <v>16112451</v>
      </c>
    </row>
    <row r="22369" spans="1:3" x14ac:dyDescent="0.3">
      <c r="A22369" s="38" t="s">
        <v>257</v>
      </c>
      <c r="B22369" s="15">
        <v>986700</v>
      </c>
      <c r="C22369" s="15">
        <v>26991872</v>
      </c>
    </row>
    <row r="22370" spans="1:3" x14ac:dyDescent="0.3">
      <c r="A22370" s="38" t="s">
        <v>252</v>
      </c>
      <c r="B22370" s="15">
        <v>784200</v>
      </c>
      <c r="C22370" s="15">
        <v>26223841</v>
      </c>
    </row>
    <row r="22371" spans="1:3" x14ac:dyDescent="0.3">
      <c r="A22371" s="38" t="s">
        <v>255</v>
      </c>
      <c r="B22371" s="15">
        <v>957500</v>
      </c>
      <c r="C22371" s="15">
        <v>23878700</v>
      </c>
    </row>
    <row r="22372" spans="1:3" x14ac:dyDescent="0.3">
      <c r="A22372" s="38" t="s">
        <v>258</v>
      </c>
      <c r="B22372" s="15">
        <v>976000</v>
      </c>
      <c r="C22372" s="15">
        <v>24007978</v>
      </c>
    </row>
    <row r="22373" spans="1:3" x14ac:dyDescent="0.3">
      <c r="A22373" s="38" t="s">
        <v>260</v>
      </c>
      <c r="B22373" s="15">
        <v>857000</v>
      </c>
      <c r="C22373" s="15">
        <v>19562631</v>
      </c>
    </row>
    <row r="22374" spans="1:3" x14ac:dyDescent="0.3">
      <c r="A22374" s="38" t="s">
        <v>262</v>
      </c>
      <c r="B22374" s="15">
        <v>627250</v>
      </c>
      <c r="C22374" s="15">
        <v>19440895</v>
      </c>
    </row>
    <row r="22375" spans="1:3" x14ac:dyDescent="0.3">
      <c r="A22375" s="14">
        <v>451</v>
      </c>
      <c r="B22375" s="15">
        <v>123543921</v>
      </c>
      <c r="C22375" s="15">
        <v>1457516028</v>
      </c>
    </row>
    <row r="22376" spans="1:3" x14ac:dyDescent="0.3">
      <c r="A22376" s="35" t="s">
        <v>259</v>
      </c>
      <c r="B22376" s="15"/>
      <c r="C22376" s="15"/>
    </row>
    <row r="22377" spans="1:3" x14ac:dyDescent="0.3">
      <c r="A22377" s="38" t="s">
        <v>245</v>
      </c>
      <c r="B22377" s="15">
        <v>472400</v>
      </c>
      <c r="C22377" s="15">
        <v>4389374</v>
      </c>
    </row>
    <row r="22378" spans="1:3" x14ac:dyDescent="0.3">
      <c r="A22378" s="38" t="s">
        <v>247</v>
      </c>
      <c r="B22378" s="15">
        <v>483790</v>
      </c>
      <c r="C22378" s="15">
        <v>3771290</v>
      </c>
    </row>
    <row r="22379" spans="1:3" x14ac:dyDescent="0.3">
      <c r="A22379" s="38" t="s">
        <v>249</v>
      </c>
      <c r="B22379" s="15">
        <v>491063</v>
      </c>
      <c r="C22379" s="15">
        <v>7276840</v>
      </c>
    </row>
    <row r="22380" spans="1:3" x14ac:dyDescent="0.3">
      <c r="A22380" s="38" t="s">
        <v>251</v>
      </c>
      <c r="B22380" s="15">
        <v>521850</v>
      </c>
      <c r="C22380" s="15">
        <v>6602653</v>
      </c>
    </row>
    <row r="22381" spans="1:3" x14ac:dyDescent="0.3">
      <c r="A22381" s="38" t="s">
        <v>254</v>
      </c>
      <c r="B22381" s="15">
        <v>503700</v>
      </c>
      <c r="C22381" s="15">
        <v>7157662</v>
      </c>
    </row>
    <row r="22382" spans="1:3" x14ac:dyDescent="0.3">
      <c r="A22382" s="38" t="s">
        <v>257</v>
      </c>
      <c r="B22382" s="15">
        <v>516850</v>
      </c>
      <c r="C22382" s="15">
        <v>8693138</v>
      </c>
    </row>
    <row r="22383" spans="1:3" x14ac:dyDescent="0.3">
      <c r="A22383" s="38" t="s">
        <v>252</v>
      </c>
      <c r="B22383" s="15">
        <v>532500</v>
      </c>
      <c r="C22383" s="15">
        <v>9664984</v>
      </c>
    </row>
    <row r="22384" spans="1:3" x14ac:dyDescent="0.3">
      <c r="A22384" s="38" t="s">
        <v>255</v>
      </c>
      <c r="B22384" s="15">
        <v>495100</v>
      </c>
      <c r="C22384" s="15">
        <v>8541845</v>
      </c>
    </row>
    <row r="22385" spans="1:3" x14ac:dyDescent="0.3">
      <c r="A22385" s="38" t="s">
        <v>258</v>
      </c>
      <c r="B22385" s="15">
        <v>510250</v>
      </c>
      <c r="C22385" s="15">
        <v>6564300</v>
      </c>
    </row>
    <row r="22386" spans="1:3" x14ac:dyDescent="0.3">
      <c r="A22386" s="38" t="s">
        <v>260</v>
      </c>
      <c r="B22386" s="15">
        <v>498100</v>
      </c>
      <c r="C22386" s="15">
        <v>9702154</v>
      </c>
    </row>
    <row r="22387" spans="1:3" x14ac:dyDescent="0.3">
      <c r="A22387" s="38" t="s">
        <v>262</v>
      </c>
      <c r="B22387" s="15">
        <v>572551</v>
      </c>
      <c r="C22387" s="15">
        <v>6696741</v>
      </c>
    </row>
    <row r="22388" spans="1:3" x14ac:dyDescent="0.3">
      <c r="A22388" s="38" t="s">
        <v>263</v>
      </c>
      <c r="B22388" s="15">
        <v>718750</v>
      </c>
      <c r="C22388" s="15">
        <v>7710211</v>
      </c>
    </row>
    <row r="22389" spans="1:3" x14ac:dyDescent="0.3">
      <c r="A22389" s="35" t="s">
        <v>265</v>
      </c>
      <c r="B22389" s="15"/>
      <c r="C22389" s="15"/>
    </row>
    <row r="22390" spans="1:3" x14ac:dyDescent="0.3">
      <c r="A22390" s="38" t="s">
        <v>245</v>
      </c>
      <c r="B22390" s="15">
        <v>534150</v>
      </c>
      <c r="C22390" s="15">
        <v>6991396</v>
      </c>
    </row>
    <row r="22391" spans="1:3" x14ac:dyDescent="0.3">
      <c r="A22391" s="38" t="s">
        <v>247</v>
      </c>
      <c r="B22391" s="15">
        <v>557950</v>
      </c>
      <c r="C22391" s="15">
        <v>7830452</v>
      </c>
    </row>
    <row r="22392" spans="1:3" x14ac:dyDescent="0.3">
      <c r="A22392" s="38" t="s">
        <v>249</v>
      </c>
      <c r="B22392" s="15">
        <v>535985</v>
      </c>
      <c r="C22392" s="15">
        <v>9789999</v>
      </c>
    </row>
    <row r="22393" spans="1:3" x14ac:dyDescent="0.3">
      <c r="A22393" s="38" t="s">
        <v>251</v>
      </c>
      <c r="B22393" s="15">
        <v>582500</v>
      </c>
      <c r="C22393" s="15">
        <v>8476483</v>
      </c>
    </row>
    <row r="22394" spans="1:3" x14ac:dyDescent="0.3">
      <c r="A22394" s="38" t="s">
        <v>254</v>
      </c>
      <c r="B22394" s="15">
        <v>584195</v>
      </c>
      <c r="C22394" s="15">
        <v>6053188</v>
      </c>
    </row>
    <row r="22395" spans="1:3" x14ac:dyDescent="0.3">
      <c r="A22395" s="38" t="s">
        <v>257</v>
      </c>
      <c r="B22395" s="15">
        <v>597750</v>
      </c>
      <c r="C22395" s="15">
        <v>9439240</v>
      </c>
    </row>
    <row r="22396" spans="1:3" x14ac:dyDescent="0.3">
      <c r="A22396" s="38" t="s">
        <v>252</v>
      </c>
      <c r="B22396" s="15">
        <v>622500</v>
      </c>
      <c r="C22396" s="15">
        <v>10117087</v>
      </c>
    </row>
    <row r="22397" spans="1:3" x14ac:dyDescent="0.3">
      <c r="A22397" s="38" t="s">
        <v>255</v>
      </c>
      <c r="B22397" s="15">
        <v>640250</v>
      </c>
      <c r="C22397" s="15">
        <v>10499127</v>
      </c>
    </row>
    <row r="22398" spans="1:3" x14ac:dyDescent="0.3">
      <c r="A22398" s="38" t="s">
        <v>258</v>
      </c>
      <c r="B22398" s="15">
        <v>634250</v>
      </c>
      <c r="C22398" s="15">
        <v>7070440</v>
      </c>
    </row>
    <row r="22399" spans="1:3" x14ac:dyDescent="0.3">
      <c r="A22399" s="38" t="s">
        <v>260</v>
      </c>
      <c r="B22399" s="15">
        <v>666475</v>
      </c>
      <c r="C22399" s="15">
        <v>10160244</v>
      </c>
    </row>
    <row r="22400" spans="1:3" x14ac:dyDescent="0.3">
      <c r="A22400" s="38" t="s">
        <v>262</v>
      </c>
      <c r="B22400" s="15">
        <v>642400</v>
      </c>
      <c r="C22400" s="15">
        <v>6083850</v>
      </c>
    </row>
    <row r="22401" spans="1:3" x14ac:dyDescent="0.3">
      <c r="A22401" s="38" t="s">
        <v>263</v>
      </c>
      <c r="B22401" s="15">
        <v>664500</v>
      </c>
      <c r="C22401" s="15">
        <v>6981999</v>
      </c>
    </row>
    <row r="22402" spans="1:3" x14ac:dyDescent="0.3">
      <c r="A22402" s="35" t="s">
        <v>244</v>
      </c>
      <c r="B22402" s="15"/>
      <c r="C22402" s="15"/>
    </row>
    <row r="22403" spans="1:3" x14ac:dyDescent="0.3">
      <c r="A22403" s="38" t="s">
        <v>245</v>
      </c>
      <c r="B22403" s="15">
        <v>632700</v>
      </c>
      <c r="C22403" s="15">
        <v>4836100</v>
      </c>
    </row>
    <row r="22404" spans="1:3" x14ac:dyDescent="0.3">
      <c r="A22404" s="38" t="s">
        <v>247</v>
      </c>
      <c r="B22404" s="15">
        <v>632400</v>
      </c>
      <c r="C22404" s="15">
        <v>5312588</v>
      </c>
    </row>
    <row r="22405" spans="1:3" x14ac:dyDescent="0.3">
      <c r="A22405" s="38" t="s">
        <v>249</v>
      </c>
      <c r="B22405" s="15">
        <v>666500</v>
      </c>
      <c r="C22405" s="15">
        <v>9220400</v>
      </c>
    </row>
    <row r="22406" spans="1:3" x14ac:dyDescent="0.3">
      <c r="A22406" s="38" t="s">
        <v>251</v>
      </c>
      <c r="B22406" s="15">
        <v>700400</v>
      </c>
      <c r="C22406" s="15">
        <v>8815950</v>
      </c>
    </row>
    <row r="22407" spans="1:3" x14ac:dyDescent="0.3">
      <c r="A22407" s="38" t="s">
        <v>254</v>
      </c>
      <c r="B22407" s="15">
        <v>662000</v>
      </c>
      <c r="C22407" s="15">
        <v>10804628</v>
      </c>
    </row>
    <row r="22408" spans="1:3" x14ac:dyDescent="0.3">
      <c r="A22408" s="38" t="s">
        <v>257</v>
      </c>
      <c r="B22408" s="15">
        <v>741500</v>
      </c>
      <c r="C22408" s="15">
        <v>12187726</v>
      </c>
    </row>
    <row r="22409" spans="1:3" x14ac:dyDescent="0.3">
      <c r="A22409" s="38" t="s">
        <v>252</v>
      </c>
      <c r="B22409" s="15">
        <v>687700</v>
      </c>
      <c r="C22409" s="15">
        <v>7704445</v>
      </c>
    </row>
    <row r="22410" spans="1:3" x14ac:dyDescent="0.3">
      <c r="A22410" s="38" t="s">
        <v>255</v>
      </c>
      <c r="B22410" s="15">
        <v>589620</v>
      </c>
      <c r="C22410" s="15">
        <v>6951490</v>
      </c>
    </row>
    <row r="22411" spans="1:3" x14ac:dyDescent="0.3">
      <c r="A22411" s="38" t="s">
        <v>258</v>
      </c>
      <c r="B22411" s="15">
        <v>664500</v>
      </c>
      <c r="C22411" s="15">
        <v>9935900</v>
      </c>
    </row>
    <row r="22412" spans="1:3" x14ac:dyDescent="0.3">
      <c r="A22412" s="38" t="s">
        <v>260</v>
      </c>
      <c r="B22412" s="15">
        <v>701450</v>
      </c>
      <c r="C22412" s="15">
        <v>9496174</v>
      </c>
    </row>
    <row r="22413" spans="1:3" x14ac:dyDescent="0.3">
      <c r="A22413" s="38" t="s">
        <v>262</v>
      </c>
      <c r="B22413" s="15">
        <v>678500</v>
      </c>
      <c r="C22413" s="15">
        <v>5882529</v>
      </c>
    </row>
    <row r="22414" spans="1:3" x14ac:dyDescent="0.3">
      <c r="A22414" s="38" t="s">
        <v>263</v>
      </c>
      <c r="B22414" s="15">
        <v>716975</v>
      </c>
      <c r="C22414" s="15">
        <v>6942050</v>
      </c>
    </row>
    <row r="22415" spans="1:3" x14ac:dyDescent="0.3">
      <c r="A22415" s="35" t="s">
        <v>256</v>
      </c>
      <c r="B22415" s="15"/>
      <c r="C22415" s="15"/>
    </row>
    <row r="22416" spans="1:3" x14ac:dyDescent="0.3">
      <c r="A22416" s="38" t="s">
        <v>245</v>
      </c>
      <c r="B22416" s="15">
        <v>629190</v>
      </c>
      <c r="C22416" s="15">
        <v>5591390</v>
      </c>
    </row>
    <row r="22417" spans="1:3" x14ac:dyDescent="0.3">
      <c r="A22417" s="38" t="s">
        <v>247</v>
      </c>
      <c r="B22417" s="15">
        <v>712650</v>
      </c>
      <c r="C22417" s="15">
        <v>5017300</v>
      </c>
    </row>
    <row r="22418" spans="1:3" x14ac:dyDescent="0.3">
      <c r="A22418" s="38" t="s">
        <v>249</v>
      </c>
      <c r="B22418" s="15">
        <v>682000</v>
      </c>
      <c r="C22418" s="15">
        <v>8792039</v>
      </c>
    </row>
    <row r="22419" spans="1:3" x14ac:dyDescent="0.3">
      <c r="A22419" s="38" t="s">
        <v>251</v>
      </c>
      <c r="B22419" s="15">
        <v>709918</v>
      </c>
      <c r="C22419" s="15">
        <v>6023900</v>
      </c>
    </row>
    <row r="22420" spans="1:3" x14ac:dyDescent="0.3">
      <c r="A22420" s="38" t="s">
        <v>254</v>
      </c>
      <c r="B22420" s="15">
        <v>757125</v>
      </c>
      <c r="C22420" s="15">
        <v>8730780</v>
      </c>
    </row>
    <row r="22421" spans="1:3" x14ac:dyDescent="0.3">
      <c r="A22421" s="38" t="s">
        <v>257</v>
      </c>
      <c r="B22421" s="15">
        <v>714600</v>
      </c>
      <c r="C22421" s="15">
        <v>6693885</v>
      </c>
    </row>
    <row r="22422" spans="1:3" x14ac:dyDescent="0.3">
      <c r="A22422" s="38" t="s">
        <v>252</v>
      </c>
      <c r="B22422" s="15">
        <v>707650</v>
      </c>
      <c r="C22422" s="15">
        <v>8153426</v>
      </c>
    </row>
    <row r="22423" spans="1:3" x14ac:dyDescent="0.3">
      <c r="A22423" s="38" t="s">
        <v>255</v>
      </c>
      <c r="B22423" s="15">
        <v>748450</v>
      </c>
      <c r="C22423" s="15">
        <v>7430504</v>
      </c>
    </row>
    <row r="22424" spans="1:3" x14ac:dyDescent="0.3">
      <c r="A22424" s="38" t="s">
        <v>258</v>
      </c>
      <c r="B22424" s="15">
        <v>723000</v>
      </c>
      <c r="C22424" s="15">
        <v>4176920</v>
      </c>
    </row>
    <row r="22425" spans="1:3" x14ac:dyDescent="0.3">
      <c r="A22425" s="38" t="s">
        <v>260</v>
      </c>
      <c r="B22425" s="15">
        <v>718873</v>
      </c>
      <c r="C22425" s="15">
        <v>4572554</v>
      </c>
    </row>
    <row r="22426" spans="1:3" x14ac:dyDescent="0.3">
      <c r="A22426" s="38" t="s">
        <v>262</v>
      </c>
      <c r="B22426" s="15">
        <v>719700</v>
      </c>
      <c r="C22426" s="15">
        <v>4053005</v>
      </c>
    </row>
    <row r="22427" spans="1:3" x14ac:dyDescent="0.3">
      <c r="A22427" s="38" t="s">
        <v>263</v>
      </c>
      <c r="B22427" s="15">
        <v>742850</v>
      </c>
      <c r="C22427" s="15">
        <v>5831543</v>
      </c>
    </row>
    <row r="22428" spans="1:3" x14ac:dyDescent="0.3">
      <c r="A22428" s="35" t="s">
        <v>261</v>
      </c>
      <c r="B22428" s="15"/>
      <c r="C22428" s="15"/>
    </row>
    <row r="22429" spans="1:3" x14ac:dyDescent="0.3">
      <c r="A22429" s="38" t="s">
        <v>245</v>
      </c>
      <c r="B22429" s="15">
        <v>729225</v>
      </c>
      <c r="C22429" s="15">
        <v>3554300</v>
      </c>
    </row>
    <row r="22430" spans="1:3" x14ac:dyDescent="0.3">
      <c r="A22430" s="38" t="s">
        <v>247</v>
      </c>
      <c r="B22430" s="15">
        <v>760400</v>
      </c>
      <c r="C22430" s="15">
        <v>5807072</v>
      </c>
    </row>
    <row r="22431" spans="1:3" x14ac:dyDescent="0.3">
      <c r="A22431" s="38" t="s">
        <v>249</v>
      </c>
      <c r="B22431" s="15">
        <v>756475</v>
      </c>
      <c r="C22431" s="15">
        <v>7419282</v>
      </c>
    </row>
    <row r="22432" spans="1:3" x14ac:dyDescent="0.3">
      <c r="A22432" s="38" t="s">
        <v>251</v>
      </c>
      <c r="B22432" s="15">
        <v>692960</v>
      </c>
      <c r="C22432" s="15">
        <v>6119410</v>
      </c>
    </row>
    <row r="22433" spans="1:3" x14ac:dyDescent="0.3">
      <c r="A22433" s="38" t="s">
        <v>254</v>
      </c>
      <c r="B22433" s="15">
        <v>732750</v>
      </c>
      <c r="C22433" s="15">
        <v>7753845</v>
      </c>
    </row>
    <row r="22434" spans="1:3" x14ac:dyDescent="0.3">
      <c r="A22434" s="38" t="s">
        <v>257</v>
      </c>
      <c r="B22434" s="15">
        <v>674350</v>
      </c>
      <c r="C22434" s="15">
        <v>5190400</v>
      </c>
    </row>
    <row r="22435" spans="1:3" x14ac:dyDescent="0.3">
      <c r="A22435" s="38" t="s">
        <v>252</v>
      </c>
      <c r="B22435" s="15">
        <v>706175</v>
      </c>
      <c r="C22435" s="15">
        <v>9999897</v>
      </c>
    </row>
    <row r="22436" spans="1:3" x14ac:dyDescent="0.3">
      <c r="A22436" s="38" t="s">
        <v>255</v>
      </c>
      <c r="B22436" s="15">
        <v>662125</v>
      </c>
      <c r="C22436" s="15">
        <v>10406999</v>
      </c>
    </row>
    <row r="22437" spans="1:3" x14ac:dyDescent="0.3">
      <c r="A22437" s="38" t="s">
        <v>258</v>
      </c>
      <c r="B22437" s="15">
        <v>682100</v>
      </c>
      <c r="C22437" s="15">
        <v>7267350</v>
      </c>
    </row>
    <row r="22438" spans="1:3" x14ac:dyDescent="0.3">
      <c r="A22438" s="38" t="s">
        <v>260</v>
      </c>
      <c r="B22438" s="15">
        <v>634150</v>
      </c>
      <c r="C22438" s="15">
        <v>3810705</v>
      </c>
    </row>
    <row r="22439" spans="1:3" x14ac:dyDescent="0.3">
      <c r="A22439" s="38" t="s">
        <v>262</v>
      </c>
      <c r="B22439" s="15">
        <v>421950</v>
      </c>
      <c r="C22439" s="15">
        <v>2086400</v>
      </c>
    </row>
    <row r="22440" spans="1:3" x14ac:dyDescent="0.3">
      <c r="A22440" s="38" t="s">
        <v>263</v>
      </c>
      <c r="B22440" s="15">
        <v>622300</v>
      </c>
      <c r="C22440" s="15">
        <v>2024600</v>
      </c>
    </row>
    <row r="22441" spans="1:3" x14ac:dyDescent="0.3">
      <c r="A22441" s="35" t="s">
        <v>264</v>
      </c>
      <c r="B22441" s="15"/>
      <c r="C22441" s="15"/>
    </row>
    <row r="22442" spans="1:3" x14ac:dyDescent="0.3">
      <c r="A22442" s="38" t="s">
        <v>245</v>
      </c>
      <c r="B22442" s="15">
        <v>471975</v>
      </c>
      <c r="C22442" s="15">
        <v>3332500</v>
      </c>
    </row>
    <row r="22443" spans="1:3" x14ac:dyDescent="0.3">
      <c r="A22443" s="38" t="s">
        <v>247</v>
      </c>
      <c r="B22443" s="15">
        <v>671450</v>
      </c>
      <c r="C22443" s="15">
        <v>6144762</v>
      </c>
    </row>
    <row r="22444" spans="1:3" x14ac:dyDescent="0.3">
      <c r="A22444" s="38" t="s">
        <v>249</v>
      </c>
      <c r="B22444" s="15">
        <v>757950</v>
      </c>
      <c r="C22444" s="15">
        <v>7603199</v>
      </c>
    </row>
    <row r="22445" spans="1:3" x14ac:dyDescent="0.3">
      <c r="A22445" s="38" t="s">
        <v>251</v>
      </c>
      <c r="B22445" s="15">
        <v>609323</v>
      </c>
      <c r="C22445" s="15">
        <v>3772478</v>
      </c>
    </row>
    <row r="22446" spans="1:3" x14ac:dyDescent="0.3">
      <c r="A22446" s="38" t="s">
        <v>254</v>
      </c>
      <c r="B22446" s="15">
        <v>448450</v>
      </c>
      <c r="C22446" s="15">
        <v>6503618</v>
      </c>
    </row>
    <row r="22447" spans="1:3" x14ac:dyDescent="0.3">
      <c r="A22447" s="38" t="s">
        <v>257</v>
      </c>
      <c r="B22447" s="15">
        <v>639000</v>
      </c>
      <c r="C22447" s="15">
        <v>7196170</v>
      </c>
    </row>
    <row r="22448" spans="1:3" x14ac:dyDescent="0.3">
      <c r="A22448" s="38" t="s">
        <v>252</v>
      </c>
      <c r="B22448" s="15">
        <v>736950</v>
      </c>
      <c r="C22448" s="15">
        <v>10069888</v>
      </c>
    </row>
    <row r="22449" spans="1:3" x14ac:dyDescent="0.3">
      <c r="A22449" s="38" t="s">
        <v>255</v>
      </c>
      <c r="B22449" s="15">
        <v>668850</v>
      </c>
      <c r="C22449" s="15">
        <v>9081829</v>
      </c>
    </row>
    <row r="22450" spans="1:3" x14ac:dyDescent="0.3">
      <c r="A22450" s="38" t="s">
        <v>258</v>
      </c>
      <c r="B22450" s="15">
        <v>695400</v>
      </c>
      <c r="C22450" s="15">
        <v>7798409</v>
      </c>
    </row>
    <row r="22451" spans="1:3" x14ac:dyDescent="0.3">
      <c r="A22451" s="38" t="s">
        <v>260</v>
      </c>
      <c r="B22451" s="15">
        <v>579225</v>
      </c>
      <c r="C22451" s="15">
        <v>6255905</v>
      </c>
    </row>
    <row r="22452" spans="1:3" x14ac:dyDescent="0.3">
      <c r="A22452" s="38" t="s">
        <v>262</v>
      </c>
      <c r="B22452" s="15">
        <v>633900</v>
      </c>
      <c r="C22452" s="15">
        <v>6868627</v>
      </c>
    </row>
    <row r="22453" spans="1:3" x14ac:dyDescent="0.3">
      <c r="A22453" s="38" t="s">
        <v>263</v>
      </c>
      <c r="B22453" s="15">
        <v>564103</v>
      </c>
      <c r="C22453" s="15">
        <v>5039288</v>
      </c>
    </row>
    <row r="22454" spans="1:3" x14ac:dyDescent="0.3">
      <c r="A22454" s="35" t="s">
        <v>266</v>
      </c>
      <c r="B22454" s="15"/>
      <c r="C22454" s="15"/>
    </row>
    <row r="22455" spans="1:3" x14ac:dyDescent="0.3">
      <c r="A22455" s="38" t="s">
        <v>245</v>
      </c>
      <c r="B22455" s="15">
        <v>483248</v>
      </c>
      <c r="C22455" s="15">
        <v>1927695</v>
      </c>
    </row>
    <row r="22456" spans="1:3" x14ac:dyDescent="0.3">
      <c r="A22456" s="38" t="s">
        <v>247</v>
      </c>
      <c r="B22456" s="15">
        <v>468000</v>
      </c>
      <c r="C22456" s="15">
        <v>5163163</v>
      </c>
    </row>
    <row r="22457" spans="1:3" x14ac:dyDescent="0.3">
      <c r="A22457" s="38" t="s">
        <v>249</v>
      </c>
      <c r="B22457" s="15">
        <v>638975</v>
      </c>
      <c r="C22457" s="15">
        <v>4497590</v>
      </c>
    </row>
    <row r="22458" spans="1:3" x14ac:dyDescent="0.3">
      <c r="A22458" s="38" t="s">
        <v>251</v>
      </c>
      <c r="B22458" s="15">
        <v>651500</v>
      </c>
      <c r="C22458" s="15">
        <v>4227300</v>
      </c>
    </row>
    <row r="22459" spans="1:3" x14ac:dyDescent="0.3">
      <c r="A22459" s="38" t="s">
        <v>254</v>
      </c>
      <c r="B22459" s="15">
        <v>589725</v>
      </c>
      <c r="C22459" s="15">
        <v>5295820</v>
      </c>
    </row>
    <row r="22460" spans="1:3" x14ac:dyDescent="0.3">
      <c r="A22460" s="38" t="s">
        <v>257</v>
      </c>
      <c r="B22460" s="15">
        <v>699450</v>
      </c>
      <c r="C22460" s="15">
        <v>5089350</v>
      </c>
    </row>
    <row r="22461" spans="1:3" x14ac:dyDescent="0.3">
      <c r="A22461" s="38" t="s">
        <v>252</v>
      </c>
      <c r="B22461" s="15">
        <v>365500</v>
      </c>
      <c r="C22461" s="15">
        <v>3419427</v>
      </c>
    </row>
    <row r="22462" spans="1:3" x14ac:dyDescent="0.3">
      <c r="A22462" s="38" t="s">
        <v>255</v>
      </c>
      <c r="B22462" s="15">
        <v>686511</v>
      </c>
      <c r="C22462" s="15">
        <v>5188593</v>
      </c>
    </row>
    <row r="22463" spans="1:3" x14ac:dyDescent="0.3">
      <c r="A22463" s="38" t="s">
        <v>258</v>
      </c>
      <c r="B22463" s="15">
        <v>627070</v>
      </c>
      <c r="C22463" s="15">
        <v>3008420</v>
      </c>
    </row>
    <row r="22464" spans="1:3" x14ac:dyDescent="0.3">
      <c r="A22464" s="38" t="s">
        <v>260</v>
      </c>
      <c r="B22464" s="15">
        <v>497500</v>
      </c>
      <c r="C22464" s="15">
        <v>3301850</v>
      </c>
    </row>
    <row r="22465" spans="1:3" x14ac:dyDescent="0.3">
      <c r="A22465" s="38" t="s">
        <v>262</v>
      </c>
      <c r="B22465" s="15">
        <v>343585</v>
      </c>
      <c r="C22465" s="15">
        <v>4692609</v>
      </c>
    </row>
    <row r="22466" spans="1:3" x14ac:dyDescent="0.3">
      <c r="A22466" s="38" t="s">
        <v>263</v>
      </c>
      <c r="B22466" s="15">
        <v>592500</v>
      </c>
      <c r="C22466" s="15">
        <v>3569598</v>
      </c>
    </row>
    <row r="22467" spans="1:3" x14ac:dyDescent="0.3">
      <c r="A22467" s="35" t="s">
        <v>267</v>
      </c>
      <c r="B22467" s="15"/>
      <c r="C22467" s="15"/>
    </row>
    <row r="22468" spans="1:3" x14ac:dyDescent="0.3">
      <c r="A22468" s="38" t="s">
        <v>245</v>
      </c>
      <c r="B22468" s="15">
        <v>402950</v>
      </c>
      <c r="C22468" s="15">
        <v>3187350</v>
      </c>
    </row>
    <row r="22469" spans="1:3" x14ac:dyDescent="0.3">
      <c r="A22469" s="38" t="s">
        <v>247</v>
      </c>
      <c r="B22469" s="15">
        <v>568792</v>
      </c>
      <c r="C22469" s="15">
        <v>3921550</v>
      </c>
    </row>
    <row r="22470" spans="1:3" x14ac:dyDescent="0.3">
      <c r="A22470" s="38" t="s">
        <v>249</v>
      </c>
      <c r="B22470" s="15">
        <v>644700</v>
      </c>
      <c r="C22470" s="15">
        <v>3954080</v>
      </c>
    </row>
    <row r="22471" spans="1:3" x14ac:dyDescent="0.3">
      <c r="A22471" s="38" t="s">
        <v>251</v>
      </c>
      <c r="B22471" s="15">
        <v>715475</v>
      </c>
      <c r="C22471" s="15">
        <v>3911870</v>
      </c>
    </row>
    <row r="22472" spans="1:3" x14ac:dyDescent="0.3">
      <c r="A22472" s="38" t="s">
        <v>254</v>
      </c>
      <c r="B22472" s="15">
        <v>517950</v>
      </c>
      <c r="C22472" s="15">
        <v>3827419</v>
      </c>
    </row>
    <row r="22473" spans="1:3" x14ac:dyDescent="0.3">
      <c r="A22473" s="38" t="s">
        <v>257</v>
      </c>
      <c r="B22473" s="15">
        <v>592525</v>
      </c>
      <c r="C22473" s="15">
        <v>5559038</v>
      </c>
    </row>
    <row r="22474" spans="1:3" x14ac:dyDescent="0.3">
      <c r="A22474" s="38" t="s">
        <v>252</v>
      </c>
      <c r="B22474" s="15">
        <v>444500</v>
      </c>
      <c r="C22474" s="15">
        <v>2843000</v>
      </c>
    </row>
    <row r="22475" spans="1:3" x14ac:dyDescent="0.3">
      <c r="A22475" s="38" t="s">
        <v>255</v>
      </c>
      <c r="B22475" s="15">
        <v>488733</v>
      </c>
      <c r="C22475" s="15">
        <v>3079764</v>
      </c>
    </row>
    <row r="22476" spans="1:3" x14ac:dyDescent="0.3">
      <c r="A22476" s="38" t="s">
        <v>258</v>
      </c>
      <c r="B22476" s="15">
        <v>466750</v>
      </c>
      <c r="C22476" s="15">
        <v>4058290</v>
      </c>
    </row>
    <row r="22477" spans="1:3" x14ac:dyDescent="0.3">
      <c r="A22477" s="38" t="s">
        <v>260</v>
      </c>
      <c r="B22477" s="15">
        <v>508400</v>
      </c>
      <c r="C22477" s="15">
        <v>2823650</v>
      </c>
    </row>
    <row r="22478" spans="1:3" x14ac:dyDescent="0.3">
      <c r="A22478" s="38" t="s">
        <v>262</v>
      </c>
      <c r="B22478" s="15">
        <v>516850</v>
      </c>
      <c r="C22478" s="15">
        <v>3440200</v>
      </c>
    </row>
    <row r="22479" spans="1:3" x14ac:dyDescent="0.3">
      <c r="A22479" s="38" t="s">
        <v>263</v>
      </c>
      <c r="B22479" s="15">
        <v>560900</v>
      </c>
      <c r="C22479" s="15">
        <v>4045358</v>
      </c>
    </row>
    <row r="22480" spans="1:3" x14ac:dyDescent="0.3">
      <c r="A22480" s="35" t="s">
        <v>268</v>
      </c>
      <c r="B22480" s="15"/>
      <c r="C22480" s="15"/>
    </row>
    <row r="22481" spans="1:3" x14ac:dyDescent="0.3">
      <c r="A22481" s="38" t="s">
        <v>245</v>
      </c>
      <c r="B22481" s="15">
        <v>608900</v>
      </c>
      <c r="C22481" s="15">
        <v>4164461</v>
      </c>
    </row>
    <row r="22482" spans="1:3" x14ac:dyDescent="0.3">
      <c r="A22482" s="38" t="s">
        <v>247</v>
      </c>
      <c r="B22482" s="15">
        <v>595850</v>
      </c>
      <c r="C22482" s="15">
        <v>3246750</v>
      </c>
    </row>
    <row r="22483" spans="1:3" x14ac:dyDescent="0.3">
      <c r="A22483" s="38" t="s">
        <v>249</v>
      </c>
      <c r="B22483" s="15">
        <v>378900</v>
      </c>
      <c r="C22483" s="15">
        <v>2332600</v>
      </c>
    </row>
    <row r="22484" spans="1:3" x14ac:dyDescent="0.3">
      <c r="A22484" s="38" t="s">
        <v>251</v>
      </c>
      <c r="B22484" s="15">
        <v>484475</v>
      </c>
      <c r="C22484" s="15">
        <v>3798649</v>
      </c>
    </row>
    <row r="22485" spans="1:3" x14ac:dyDescent="0.3">
      <c r="A22485" s="38" t="s">
        <v>254</v>
      </c>
      <c r="B22485" s="15">
        <v>465500</v>
      </c>
      <c r="C22485" s="15">
        <v>3412750</v>
      </c>
    </row>
    <row r="22486" spans="1:3" x14ac:dyDescent="0.3">
      <c r="A22486" s="38" t="s">
        <v>257</v>
      </c>
      <c r="B22486" s="15">
        <v>599350</v>
      </c>
      <c r="C22486" s="15">
        <v>4922900</v>
      </c>
    </row>
    <row r="22487" spans="1:3" x14ac:dyDescent="0.3">
      <c r="A22487" s="38" t="s">
        <v>252</v>
      </c>
      <c r="B22487" s="15">
        <v>592950</v>
      </c>
      <c r="C22487" s="15">
        <v>6384600</v>
      </c>
    </row>
    <row r="22488" spans="1:3" x14ac:dyDescent="0.3">
      <c r="A22488" s="38" t="s">
        <v>255</v>
      </c>
      <c r="B22488" s="15">
        <v>501620</v>
      </c>
      <c r="C22488" s="15">
        <v>6146930</v>
      </c>
    </row>
    <row r="22489" spans="1:3" x14ac:dyDescent="0.3">
      <c r="A22489" s="38" t="s">
        <v>258</v>
      </c>
      <c r="B22489" s="15">
        <v>530975</v>
      </c>
      <c r="C22489" s="15">
        <v>3530850</v>
      </c>
    </row>
    <row r="22490" spans="1:3" x14ac:dyDescent="0.3">
      <c r="A22490" s="38" t="s">
        <v>260</v>
      </c>
      <c r="B22490" s="15">
        <v>562590</v>
      </c>
      <c r="C22490" s="15">
        <v>4319385</v>
      </c>
    </row>
    <row r="22491" spans="1:3" x14ac:dyDescent="0.3">
      <c r="A22491" s="38" t="s">
        <v>262</v>
      </c>
      <c r="B22491" s="15">
        <v>501400</v>
      </c>
      <c r="C22491" s="15">
        <v>3715249</v>
      </c>
    </row>
    <row r="22492" spans="1:3" x14ac:dyDescent="0.3">
      <c r="A22492" s="38" t="s">
        <v>263</v>
      </c>
      <c r="B22492" s="15">
        <v>381950</v>
      </c>
      <c r="C22492" s="15">
        <v>3953680</v>
      </c>
    </row>
    <row r="22493" spans="1:3" x14ac:dyDescent="0.3">
      <c r="A22493" s="35" t="s">
        <v>269</v>
      </c>
      <c r="B22493" s="15"/>
      <c r="C22493" s="15"/>
    </row>
    <row r="22494" spans="1:3" x14ac:dyDescent="0.3">
      <c r="A22494" s="38" t="s">
        <v>245</v>
      </c>
      <c r="B22494" s="15">
        <v>534000</v>
      </c>
      <c r="C22494" s="15">
        <v>2740264</v>
      </c>
    </row>
    <row r="22495" spans="1:3" x14ac:dyDescent="0.3">
      <c r="A22495" s="38" t="s">
        <v>247</v>
      </c>
      <c r="B22495" s="15">
        <v>509900</v>
      </c>
      <c r="C22495" s="15">
        <v>2451150</v>
      </c>
    </row>
    <row r="22496" spans="1:3" x14ac:dyDescent="0.3">
      <c r="A22496" s="38" t="s">
        <v>249</v>
      </c>
      <c r="B22496" s="15">
        <v>474950</v>
      </c>
      <c r="C22496" s="15">
        <v>2810655</v>
      </c>
    </row>
    <row r="22497" spans="1:3" x14ac:dyDescent="0.3">
      <c r="A22497" s="38" t="s">
        <v>251</v>
      </c>
      <c r="B22497" s="15">
        <v>405436</v>
      </c>
      <c r="C22497" s="15">
        <v>2800002</v>
      </c>
    </row>
    <row r="22498" spans="1:3" x14ac:dyDescent="0.3">
      <c r="A22498" s="38" t="s">
        <v>254</v>
      </c>
      <c r="B22498" s="15">
        <v>517100</v>
      </c>
      <c r="C22498" s="15">
        <v>4889550</v>
      </c>
    </row>
    <row r="22499" spans="1:3" x14ac:dyDescent="0.3">
      <c r="A22499" s="38" t="s">
        <v>257</v>
      </c>
      <c r="B22499" s="15">
        <v>578950</v>
      </c>
      <c r="C22499" s="15">
        <v>5633542</v>
      </c>
    </row>
    <row r="22500" spans="1:3" x14ac:dyDescent="0.3">
      <c r="A22500" s="38" t="s">
        <v>252</v>
      </c>
      <c r="B22500" s="15">
        <v>556900</v>
      </c>
      <c r="C22500" s="15">
        <v>5759150</v>
      </c>
    </row>
    <row r="22501" spans="1:3" x14ac:dyDescent="0.3">
      <c r="A22501" s="38" t="s">
        <v>255</v>
      </c>
      <c r="B22501" s="15">
        <v>601625</v>
      </c>
      <c r="C22501" s="15">
        <v>6817351</v>
      </c>
    </row>
    <row r="22502" spans="1:3" x14ac:dyDescent="0.3">
      <c r="A22502" s="38" t="s">
        <v>258</v>
      </c>
      <c r="B22502" s="15">
        <v>402199</v>
      </c>
      <c r="C22502" s="15">
        <v>2353899</v>
      </c>
    </row>
    <row r="22503" spans="1:3" x14ac:dyDescent="0.3">
      <c r="A22503" s="38" t="s">
        <v>260</v>
      </c>
      <c r="B22503" s="15">
        <v>435250</v>
      </c>
      <c r="C22503" s="15">
        <v>4976775</v>
      </c>
    </row>
    <row r="22504" spans="1:3" x14ac:dyDescent="0.3">
      <c r="A22504" s="38" t="s">
        <v>262</v>
      </c>
      <c r="B22504" s="15">
        <v>605125</v>
      </c>
      <c r="C22504" s="15">
        <v>5551701</v>
      </c>
    </row>
    <row r="22505" spans="1:3" x14ac:dyDescent="0.3">
      <c r="A22505" s="38" t="s">
        <v>263</v>
      </c>
      <c r="B22505" s="15">
        <v>525000</v>
      </c>
      <c r="C22505" s="15">
        <v>3152550</v>
      </c>
    </row>
    <row r="22506" spans="1:3" x14ac:dyDescent="0.3">
      <c r="A22506" s="35" t="s">
        <v>270</v>
      </c>
      <c r="B22506" s="15"/>
      <c r="C22506" s="15"/>
    </row>
    <row r="22507" spans="1:3" x14ac:dyDescent="0.3">
      <c r="A22507" s="38" t="s">
        <v>245</v>
      </c>
      <c r="B22507" s="15">
        <v>376475</v>
      </c>
      <c r="C22507" s="15">
        <v>3236750</v>
      </c>
    </row>
    <row r="22508" spans="1:3" x14ac:dyDescent="0.3">
      <c r="A22508" s="38" t="s">
        <v>247</v>
      </c>
      <c r="B22508" s="15">
        <v>625875</v>
      </c>
      <c r="C22508" s="15">
        <v>3551850</v>
      </c>
    </row>
    <row r="22509" spans="1:3" x14ac:dyDescent="0.3">
      <c r="A22509" s="38" t="s">
        <v>249</v>
      </c>
      <c r="B22509" s="15">
        <v>535500</v>
      </c>
      <c r="C22509" s="15">
        <v>3481350</v>
      </c>
    </row>
    <row r="22510" spans="1:3" x14ac:dyDescent="0.3">
      <c r="A22510" s="38" t="s">
        <v>251</v>
      </c>
      <c r="B22510" s="15">
        <v>512350</v>
      </c>
      <c r="C22510" s="15">
        <v>3606849</v>
      </c>
    </row>
    <row r="22511" spans="1:3" x14ac:dyDescent="0.3">
      <c r="A22511" s="38" t="s">
        <v>254</v>
      </c>
      <c r="B22511" s="15">
        <v>522514</v>
      </c>
      <c r="C22511" s="15">
        <v>5097466</v>
      </c>
    </row>
    <row r="22512" spans="1:3" x14ac:dyDescent="0.3">
      <c r="A22512" s="38" t="s">
        <v>257</v>
      </c>
      <c r="B22512" s="15">
        <v>684400</v>
      </c>
      <c r="C22512" s="15">
        <v>3673800</v>
      </c>
    </row>
    <row r="22513" spans="1:3" x14ac:dyDescent="0.3">
      <c r="A22513" s="38" t="s">
        <v>252</v>
      </c>
      <c r="B22513" s="15">
        <v>630850</v>
      </c>
      <c r="C22513" s="15">
        <v>5382763</v>
      </c>
    </row>
    <row r="22514" spans="1:3" x14ac:dyDescent="0.3">
      <c r="A22514" s="38" t="s">
        <v>255</v>
      </c>
      <c r="B22514" s="15">
        <v>499925</v>
      </c>
      <c r="C22514" s="15">
        <v>5532987</v>
      </c>
    </row>
    <row r="22515" spans="1:3" x14ac:dyDescent="0.3">
      <c r="A22515" s="38" t="s">
        <v>258</v>
      </c>
      <c r="B22515" s="15">
        <v>681500</v>
      </c>
      <c r="C22515" s="15">
        <v>7456950</v>
      </c>
    </row>
    <row r="22516" spans="1:3" x14ac:dyDescent="0.3">
      <c r="A22516" s="38" t="s">
        <v>260</v>
      </c>
      <c r="B22516" s="15">
        <v>638950</v>
      </c>
      <c r="C22516" s="15">
        <v>6618299</v>
      </c>
    </row>
    <row r="22517" spans="1:3" x14ac:dyDescent="0.3">
      <c r="A22517" s="38" t="s">
        <v>262</v>
      </c>
      <c r="B22517" s="15">
        <v>625824</v>
      </c>
      <c r="C22517" s="15">
        <v>6059843</v>
      </c>
    </row>
    <row r="22518" spans="1:3" x14ac:dyDescent="0.3">
      <c r="A22518" s="38" t="s">
        <v>263</v>
      </c>
      <c r="B22518" s="15">
        <v>607650</v>
      </c>
      <c r="C22518" s="15">
        <v>6483625</v>
      </c>
    </row>
    <row r="22519" spans="1:3" x14ac:dyDescent="0.3">
      <c r="A22519" s="35" t="s">
        <v>271</v>
      </c>
      <c r="B22519" s="15"/>
      <c r="C22519" s="15"/>
    </row>
    <row r="22520" spans="1:3" x14ac:dyDescent="0.3">
      <c r="A22520" s="38" t="s">
        <v>245</v>
      </c>
      <c r="B22520" s="15">
        <v>605000</v>
      </c>
      <c r="C22520" s="15">
        <v>3494705</v>
      </c>
    </row>
    <row r="22521" spans="1:3" x14ac:dyDescent="0.3">
      <c r="A22521" s="38" t="s">
        <v>247</v>
      </c>
      <c r="B22521" s="15">
        <v>666450</v>
      </c>
      <c r="C22521" s="15">
        <v>3703700</v>
      </c>
    </row>
    <row r="22522" spans="1:3" x14ac:dyDescent="0.3">
      <c r="A22522" s="38" t="s">
        <v>249</v>
      </c>
      <c r="B22522" s="15">
        <v>576900</v>
      </c>
      <c r="C22522" s="15">
        <v>5967470</v>
      </c>
    </row>
    <row r="22523" spans="1:3" x14ac:dyDescent="0.3">
      <c r="A22523" s="38" t="s">
        <v>251</v>
      </c>
      <c r="B22523" s="15">
        <v>560000</v>
      </c>
      <c r="C22523" s="15">
        <v>4963800</v>
      </c>
    </row>
    <row r="22524" spans="1:3" x14ac:dyDescent="0.3">
      <c r="A22524" s="38" t="s">
        <v>254</v>
      </c>
      <c r="B22524" s="15">
        <v>542250</v>
      </c>
      <c r="C22524" s="15">
        <v>5915999</v>
      </c>
    </row>
    <row r="22525" spans="1:3" x14ac:dyDescent="0.3">
      <c r="A22525" s="38" t="s">
        <v>257</v>
      </c>
      <c r="B22525" s="15">
        <v>641500</v>
      </c>
      <c r="C22525" s="15">
        <v>7980250</v>
      </c>
    </row>
    <row r="22526" spans="1:3" x14ac:dyDescent="0.3">
      <c r="A22526" s="38" t="s">
        <v>252</v>
      </c>
      <c r="B22526" s="15">
        <v>595999</v>
      </c>
      <c r="C22526" s="15">
        <v>8825368</v>
      </c>
    </row>
    <row r="22527" spans="1:3" x14ac:dyDescent="0.3">
      <c r="A22527" s="38" t="s">
        <v>255</v>
      </c>
      <c r="B22527" s="15">
        <v>742850</v>
      </c>
      <c r="C22527" s="15">
        <v>6865449</v>
      </c>
    </row>
    <row r="22528" spans="1:3" x14ac:dyDescent="0.3">
      <c r="A22528" s="38" t="s">
        <v>258</v>
      </c>
      <c r="B22528" s="15">
        <v>622945</v>
      </c>
      <c r="C22528" s="15">
        <v>6555648</v>
      </c>
    </row>
    <row r="22529" spans="1:3" x14ac:dyDescent="0.3">
      <c r="A22529" s="38" t="s">
        <v>260</v>
      </c>
      <c r="B22529" s="15">
        <v>624725</v>
      </c>
      <c r="C22529" s="15">
        <v>8266750</v>
      </c>
    </row>
    <row r="22530" spans="1:3" x14ac:dyDescent="0.3">
      <c r="A22530" s="38" t="s">
        <v>262</v>
      </c>
      <c r="B22530" s="15">
        <v>643700</v>
      </c>
      <c r="C22530" s="15">
        <v>4776500</v>
      </c>
    </row>
    <row r="22531" spans="1:3" x14ac:dyDescent="0.3">
      <c r="A22531" s="38" t="s">
        <v>263</v>
      </c>
      <c r="B22531" s="15">
        <v>548825</v>
      </c>
      <c r="C22531" s="15">
        <v>5364363</v>
      </c>
    </row>
    <row r="22532" spans="1:3" x14ac:dyDescent="0.3">
      <c r="A22532" s="35" t="s">
        <v>272</v>
      </c>
      <c r="B22532" s="15"/>
      <c r="C22532" s="15"/>
    </row>
    <row r="22533" spans="1:3" x14ac:dyDescent="0.3">
      <c r="A22533" s="38" t="s">
        <v>245</v>
      </c>
      <c r="B22533" s="15">
        <v>593250</v>
      </c>
      <c r="C22533" s="15">
        <v>7257967</v>
      </c>
    </row>
    <row r="22534" spans="1:3" x14ac:dyDescent="0.3">
      <c r="A22534" s="38" t="s">
        <v>247</v>
      </c>
      <c r="B22534" s="15">
        <v>588377</v>
      </c>
      <c r="C22534" s="15">
        <v>5298027</v>
      </c>
    </row>
    <row r="22535" spans="1:3" x14ac:dyDescent="0.3">
      <c r="A22535" s="38" t="s">
        <v>249</v>
      </c>
      <c r="B22535" s="15">
        <v>595250</v>
      </c>
      <c r="C22535" s="15">
        <v>8638476</v>
      </c>
    </row>
    <row r="22536" spans="1:3" x14ac:dyDescent="0.3">
      <c r="A22536" s="38" t="s">
        <v>251</v>
      </c>
      <c r="B22536" s="15">
        <v>706500</v>
      </c>
      <c r="C22536" s="15">
        <v>9427265</v>
      </c>
    </row>
    <row r="22537" spans="1:3" x14ac:dyDescent="0.3">
      <c r="A22537" s="38" t="s">
        <v>254</v>
      </c>
      <c r="B22537" s="15">
        <v>723950</v>
      </c>
      <c r="C22537" s="15">
        <v>10432866</v>
      </c>
    </row>
    <row r="22538" spans="1:3" x14ac:dyDescent="0.3">
      <c r="A22538" s="38" t="s">
        <v>257</v>
      </c>
      <c r="B22538" s="15">
        <v>610925</v>
      </c>
      <c r="C22538" s="15">
        <v>12126224</v>
      </c>
    </row>
    <row r="22539" spans="1:3" x14ac:dyDescent="0.3">
      <c r="A22539" s="38" t="s">
        <v>252</v>
      </c>
      <c r="B22539" s="15">
        <v>707035</v>
      </c>
      <c r="C22539" s="15">
        <v>13453034</v>
      </c>
    </row>
    <row r="22540" spans="1:3" x14ac:dyDescent="0.3">
      <c r="A22540" s="38" t="s">
        <v>255</v>
      </c>
      <c r="B22540" s="15">
        <v>682650</v>
      </c>
      <c r="C22540" s="15">
        <v>12743648</v>
      </c>
    </row>
    <row r="22541" spans="1:3" x14ac:dyDescent="0.3">
      <c r="A22541" s="38" t="s">
        <v>258</v>
      </c>
      <c r="B22541" s="15">
        <v>712950</v>
      </c>
      <c r="C22541" s="15">
        <v>10660055</v>
      </c>
    </row>
    <row r="22542" spans="1:3" x14ac:dyDescent="0.3">
      <c r="A22542" s="38" t="s">
        <v>260</v>
      </c>
      <c r="B22542" s="15">
        <v>729950</v>
      </c>
      <c r="C22542" s="15">
        <v>9750739</v>
      </c>
    </row>
    <row r="22543" spans="1:3" x14ac:dyDescent="0.3">
      <c r="A22543" s="38" t="s">
        <v>262</v>
      </c>
      <c r="B22543" s="15">
        <v>667475</v>
      </c>
      <c r="C22543" s="15">
        <v>9463955</v>
      </c>
    </row>
    <row r="22544" spans="1:3" x14ac:dyDescent="0.3">
      <c r="A22544" s="38" t="s">
        <v>263</v>
      </c>
      <c r="B22544" s="15">
        <v>780750</v>
      </c>
      <c r="C22544" s="15">
        <v>11607389</v>
      </c>
    </row>
    <row r="22545" spans="1:3" x14ac:dyDescent="0.3">
      <c r="A22545" s="35" t="s">
        <v>273</v>
      </c>
      <c r="B22545" s="15"/>
      <c r="C22545" s="15"/>
    </row>
    <row r="22546" spans="1:3" x14ac:dyDescent="0.3">
      <c r="A22546" s="38" t="s">
        <v>245</v>
      </c>
      <c r="B22546" s="15">
        <v>680450</v>
      </c>
      <c r="C22546" s="15">
        <v>8919691</v>
      </c>
    </row>
    <row r="22547" spans="1:3" x14ac:dyDescent="0.3">
      <c r="A22547" s="38" t="s">
        <v>247</v>
      </c>
      <c r="B22547" s="15">
        <v>692900</v>
      </c>
      <c r="C22547" s="15">
        <v>7188401</v>
      </c>
    </row>
    <row r="22548" spans="1:3" x14ac:dyDescent="0.3">
      <c r="A22548" s="38" t="s">
        <v>249</v>
      </c>
      <c r="B22548" s="15">
        <v>826132</v>
      </c>
      <c r="C22548" s="15">
        <v>10770657</v>
      </c>
    </row>
    <row r="22549" spans="1:3" x14ac:dyDescent="0.3">
      <c r="A22549" s="38" t="s">
        <v>251</v>
      </c>
      <c r="B22549" s="15">
        <v>769200</v>
      </c>
      <c r="C22549" s="15">
        <v>9471253</v>
      </c>
    </row>
    <row r="22550" spans="1:3" x14ac:dyDescent="0.3">
      <c r="A22550" s="38" t="s">
        <v>254</v>
      </c>
      <c r="B22550" s="15">
        <v>753350</v>
      </c>
      <c r="C22550" s="15">
        <v>17046160</v>
      </c>
    </row>
    <row r="22551" spans="1:3" x14ac:dyDescent="0.3">
      <c r="A22551" s="38" t="s">
        <v>257</v>
      </c>
      <c r="B22551" s="15">
        <v>772912</v>
      </c>
      <c r="C22551" s="15">
        <v>12580243</v>
      </c>
    </row>
    <row r="22552" spans="1:3" x14ac:dyDescent="0.3">
      <c r="A22552" s="38" t="s">
        <v>252</v>
      </c>
      <c r="B22552" s="15">
        <v>850000</v>
      </c>
      <c r="C22552" s="15">
        <v>15704865</v>
      </c>
    </row>
    <row r="22553" spans="1:3" x14ac:dyDescent="0.3">
      <c r="A22553" s="38" t="s">
        <v>255</v>
      </c>
      <c r="B22553" s="15">
        <v>772950</v>
      </c>
      <c r="C22553" s="15">
        <v>13686461</v>
      </c>
    </row>
    <row r="22554" spans="1:3" x14ac:dyDescent="0.3">
      <c r="A22554" s="38" t="s">
        <v>258</v>
      </c>
      <c r="B22554" s="15">
        <v>744650</v>
      </c>
      <c r="C22554" s="15">
        <v>12315179</v>
      </c>
    </row>
    <row r="22555" spans="1:3" x14ac:dyDescent="0.3">
      <c r="A22555" s="38" t="s">
        <v>260</v>
      </c>
      <c r="B22555" s="15">
        <v>827825</v>
      </c>
      <c r="C22555" s="15">
        <v>12531266</v>
      </c>
    </row>
    <row r="22556" spans="1:3" x14ac:dyDescent="0.3">
      <c r="A22556" s="38" t="s">
        <v>262</v>
      </c>
      <c r="B22556" s="15">
        <v>771000</v>
      </c>
      <c r="C22556" s="15">
        <v>12165856</v>
      </c>
    </row>
    <row r="22557" spans="1:3" x14ac:dyDescent="0.3">
      <c r="A22557" s="38" t="s">
        <v>263</v>
      </c>
      <c r="B22557" s="15">
        <v>865450</v>
      </c>
      <c r="C22557" s="15">
        <v>13693187</v>
      </c>
    </row>
    <row r="22558" spans="1:3" x14ac:dyDescent="0.3">
      <c r="A22558" s="35" t="s">
        <v>274</v>
      </c>
      <c r="B22558" s="15"/>
      <c r="C22558" s="15"/>
    </row>
    <row r="22559" spans="1:3" x14ac:dyDescent="0.3">
      <c r="A22559" s="38" t="s">
        <v>245</v>
      </c>
      <c r="B22559" s="15">
        <v>738000</v>
      </c>
      <c r="C22559" s="15">
        <v>9701576</v>
      </c>
    </row>
    <row r="22560" spans="1:3" x14ac:dyDescent="0.3">
      <c r="A22560" s="38" t="s">
        <v>247</v>
      </c>
      <c r="B22560" s="15">
        <v>980486</v>
      </c>
      <c r="C22560" s="15">
        <v>11304487</v>
      </c>
    </row>
    <row r="22561" spans="1:3" x14ac:dyDescent="0.3">
      <c r="A22561" s="38" t="s">
        <v>249</v>
      </c>
      <c r="B22561" s="15">
        <v>861950</v>
      </c>
      <c r="C22561" s="15">
        <v>17689632</v>
      </c>
    </row>
    <row r="22562" spans="1:3" x14ac:dyDescent="0.3">
      <c r="A22562" s="38" t="s">
        <v>251</v>
      </c>
      <c r="B22562" s="15">
        <v>820000</v>
      </c>
      <c r="C22562" s="15">
        <v>12301753</v>
      </c>
    </row>
    <row r="22563" spans="1:3" x14ac:dyDescent="0.3">
      <c r="A22563" s="38" t="s">
        <v>254</v>
      </c>
      <c r="B22563" s="15">
        <v>599900</v>
      </c>
      <c r="C22563" s="15">
        <v>14720411</v>
      </c>
    </row>
    <row r="22564" spans="1:3" x14ac:dyDescent="0.3">
      <c r="A22564" s="38" t="s">
        <v>257</v>
      </c>
      <c r="B22564" s="15">
        <v>814475</v>
      </c>
      <c r="C22564" s="15">
        <v>18368535</v>
      </c>
    </row>
    <row r="22565" spans="1:3" x14ac:dyDescent="0.3">
      <c r="A22565" s="38" t="s">
        <v>252</v>
      </c>
      <c r="B22565" s="15">
        <v>918910</v>
      </c>
      <c r="C22565" s="15">
        <v>15291565</v>
      </c>
    </row>
    <row r="22566" spans="1:3" x14ac:dyDescent="0.3">
      <c r="A22566" s="38" t="s">
        <v>255</v>
      </c>
      <c r="B22566" s="15">
        <v>881475</v>
      </c>
      <c r="C22566" s="15">
        <v>23321715</v>
      </c>
    </row>
    <row r="22567" spans="1:3" x14ac:dyDescent="0.3">
      <c r="A22567" s="38" t="s">
        <v>258</v>
      </c>
      <c r="B22567" s="15">
        <v>858950</v>
      </c>
      <c r="C22567" s="15">
        <v>17401520</v>
      </c>
    </row>
    <row r="22568" spans="1:3" x14ac:dyDescent="0.3">
      <c r="A22568" s="38" t="s">
        <v>260</v>
      </c>
      <c r="B22568" s="15">
        <v>906950</v>
      </c>
      <c r="C22568" s="15">
        <v>14116792</v>
      </c>
    </row>
    <row r="22569" spans="1:3" x14ac:dyDescent="0.3">
      <c r="A22569" s="38" t="s">
        <v>262</v>
      </c>
      <c r="B22569" s="15">
        <v>862470</v>
      </c>
      <c r="C22569" s="15">
        <v>14279236</v>
      </c>
    </row>
    <row r="22570" spans="1:3" x14ac:dyDescent="0.3">
      <c r="A22570" s="38" t="s">
        <v>263</v>
      </c>
      <c r="B22570" s="15">
        <v>925750</v>
      </c>
      <c r="C22570" s="15">
        <v>16881920</v>
      </c>
    </row>
    <row r="22571" spans="1:3" x14ac:dyDescent="0.3">
      <c r="A22571" s="35" t="s">
        <v>275</v>
      </c>
      <c r="B22571" s="15"/>
      <c r="C22571" s="15"/>
    </row>
    <row r="22572" spans="1:3" x14ac:dyDescent="0.3">
      <c r="A22572" s="38" t="s">
        <v>245</v>
      </c>
      <c r="B22572" s="15">
        <v>826000</v>
      </c>
      <c r="C22572" s="15">
        <v>8800642</v>
      </c>
    </row>
    <row r="22573" spans="1:3" x14ac:dyDescent="0.3">
      <c r="A22573" s="38" t="s">
        <v>247</v>
      </c>
      <c r="B22573" s="15">
        <v>886900</v>
      </c>
      <c r="C22573" s="15">
        <v>11118163</v>
      </c>
    </row>
    <row r="22574" spans="1:3" x14ac:dyDescent="0.3">
      <c r="A22574" s="38" t="s">
        <v>249</v>
      </c>
      <c r="B22574" s="15">
        <v>928400</v>
      </c>
      <c r="C22574" s="15">
        <v>16040322</v>
      </c>
    </row>
    <row r="22575" spans="1:3" x14ac:dyDescent="0.3">
      <c r="A22575" s="38" t="s">
        <v>251</v>
      </c>
      <c r="B22575" s="15">
        <v>989902</v>
      </c>
      <c r="C22575" s="15">
        <v>13721228</v>
      </c>
    </row>
    <row r="22576" spans="1:3" x14ac:dyDescent="0.3">
      <c r="A22576" s="38" t="s">
        <v>254</v>
      </c>
      <c r="B22576" s="15">
        <v>969500</v>
      </c>
      <c r="C22576" s="15">
        <v>22436459</v>
      </c>
    </row>
    <row r="22577" spans="1:3" x14ac:dyDescent="0.3">
      <c r="A22577" s="38" t="s">
        <v>257</v>
      </c>
      <c r="B22577" s="15">
        <v>963000</v>
      </c>
      <c r="C22577" s="15">
        <v>13635500</v>
      </c>
    </row>
    <row r="22578" spans="1:3" x14ac:dyDescent="0.3">
      <c r="A22578" s="38" t="s">
        <v>252</v>
      </c>
      <c r="B22578" s="15">
        <v>904475</v>
      </c>
      <c r="C22578" s="15">
        <v>20001280</v>
      </c>
    </row>
    <row r="22579" spans="1:3" x14ac:dyDescent="0.3">
      <c r="A22579" s="38" t="s">
        <v>255</v>
      </c>
      <c r="B22579" s="15">
        <v>1013592</v>
      </c>
      <c r="C22579" s="15">
        <v>18533005</v>
      </c>
    </row>
    <row r="22580" spans="1:3" x14ac:dyDescent="0.3">
      <c r="A22580" s="38" t="s">
        <v>258</v>
      </c>
      <c r="B22580" s="15">
        <v>1054720</v>
      </c>
      <c r="C22580" s="15">
        <v>18649497</v>
      </c>
    </row>
    <row r="22581" spans="1:3" x14ac:dyDescent="0.3">
      <c r="A22581" s="38" t="s">
        <v>260</v>
      </c>
      <c r="B22581" s="15">
        <v>933500</v>
      </c>
      <c r="C22581" s="15">
        <v>13252299</v>
      </c>
    </row>
    <row r="22582" spans="1:3" x14ac:dyDescent="0.3">
      <c r="A22582" s="38" t="s">
        <v>262</v>
      </c>
      <c r="B22582" s="15">
        <v>971198</v>
      </c>
      <c r="C22582" s="15">
        <v>11725860</v>
      </c>
    </row>
    <row r="22583" spans="1:3" x14ac:dyDescent="0.3">
      <c r="A22583" s="14">
        <v>452</v>
      </c>
      <c r="B22583" s="15">
        <v>61800951</v>
      </c>
      <c r="C22583" s="15">
        <v>629504253</v>
      </c>
    </row>
    <row r="22584" spans="1:3" x14ac:dyDescent="0.3">
      <c r="A22584" s="35" t="s">
        <v>259</v>
      </c>
      <c r="B22584" s="15"/>
      <c r="C22584" s="15"/>
    </row>
    <row r="22585" spans="1:3" x14ac:dyDescent="0.3">
      <c r="A22585" s="38" t="s">
        <v>245</v>
      </c>
      <c r="B22585" s="15">
        <v>169000</v>
      </c>
      <c r="C22585" s="15">
        <v>2198350</v>
      </c>
    </row>
    <row r="22586" spans="1:3" x14ac:dyDescent="0.3">
      <c r="A22586" s="38" t="s">
        <v>247</v>
      </c>
      <c r="B22586" s="15">
        <v>137000</v>
      </c>
      <c r="C22586" s="15">
        <v>963300</v>
      </c>
    </row>
    <row r="22587" spans="1:3" x14ac:dyDescent="0.3">
      <c r="A22587" s="38" t="s">
        <v>249</v>
      </c>
      <c r="B22587" s="15">
        <v>322950</v>
      </c>
      <c r="C22587" s="15">
        <v>2625600</v>
      </c>
    </row>
    <row r="22588" spans="1:3" x14ac:dyDescent="0.3">
      <c r="A22588" s="38" t="s">
        <v>251</v>
      </c>
      <c r="B22588" s="15">
        <v>447700</v>
      </c>
      <c r="C22588" s="15">
        <v>3393350</v>
      </c>
    </row>
    <row r="22589" spans="1:3" x14ac:dyDescent="0.3">
      <c r="A22589" s="38" t="s">
        <v>254</v>
      </c>
      <c r="B22589" s="15">
        <v>423950</v>
      </c>
      <c r="C22589" s="15">
        <v>3713547</v>
      </c>
    </row>
    <row r="22590" spans="1:3" x14ac:dyDescent="0.3">
      <c r="A22590" s="38" t="s">
        <v>257</v>
      </c>
      <c r="B22590" s="15">
        <v>189000</v>
      </c>
      <c r="C22590" s="15">
        <v>3366497</v>
      </c>
    </row>
    <row r="22591" spans="1:3" x14ac:dyDescent="0.3">
      <c r="A22591" s="38" t="s">
        <v>252</v>
      </c>
      <c r="B22591" s="15">
        <v>411370</v>
      </c>
      <c r="C22591" s="15">
        <v>4044740</v>
      </c>
    </row>
    <row r="22592" spans="1:3" x14ac:dyDescent="0.3">
      <c r="A22592" s="38" t="s">
        <v>255</v>
      </c>
      <c r="B22592" s="15">
        <v>393735</v>
      </c>
      <c r="C22592" s="15">
        <v>3738238</v>
      </c>
    </row>
    <row r="22593" spans="1:3" x14ac:dyDescent="0.3">
      <c r="A22593" s="38" t="s">
        <v>258</v>
      </c>
      <c r="B22593" s="15">
        <v>378488</v>
      </c>
      <c r="C22593" s="15">
        <v>2628875</v>
      </c>
    </row>
    <row r="22594" spans="1:3" x14ac:dyDescent="0.3">
      <c r="A22594" s="38" t="s">
        <v>260</v>
      </c>
      <c r="B22594" s="15">
        <v>401782</v>
      </c>
      <c r="C22594" s="15">
        <v>2692232</v>
      </c>
    </row>
    <row r="22595" spans="1:3" x14ac:dyDescent="0.3">
      <c r="A22595" s="38" t="s">
        <v>262</v>
      </c>
      <c r="B22595" s="15">
        <v>396204</v>
      </c>
      <c r="C22595" s="15">
        <v>2754645</v>
      </c>
    </row>
    <row r="22596" spans="1:3" x14ac:dyDescent="0.3">
      <c r="A22596" s="38" t="s">
        <v>263</v>
      </c>
      <c r="B22596" s="15">
        <v>397850</v>
      </c>
      <c r="C22596" s="15">
        <v>3247910</v>
      </c>
    </row>
    <row r="22597" spans="1:3" x14ac:dyDescent="0.3">
      <c r="A22597" s="35" t="s">
        <v>265</v>
      </c>
      <c r="B22597" s="15"/>
      <c r="C22597" s="15"/>
    </row>
    <row r="22598" spans="1:3" x14ac:dyDescent="0.3">
      <c r="A22598" s="38" t="s">
        <v>245</v>
      </c>
      <c r="B22598" s="15">
        <v>404925</v>
      </c>
      <c r="C22598" s="15">
        <v>1882200</v>
      </c>
    </row>
    <row r="22599" spans="1:3" x14ac:dyDescent="0.3">
      <c r="A22599" s="38" t="s">
        <v>247</v>
      </c>
      <c r="B22599" s="15">
        <v>413896</v>
      </c>
      <c r="C22599" s="15">
        <v>2845342</v>
      </c>
    </row>
    <row r="22600" spans="1:3" x14ac:dyDescent="0.3">
      <c r="A22600" s="38" t="s">
        <v>249</v>
      </c>
      <c r="B22600" s="15">
        <v>391125</v>
      </c>
      <c r="C22600" s="15">
        <v>5188969</v>
      </c>
    </row>
    <row r="22601" spans="1:3" x14ac:dyDescent="0.3">
      <c r="A22601" s="38" t="s">
        <v>251</v>
      </c>
      <c r="B22601" s="15">
        <v>461584</v>
      </c>
      <c r="C22601" s="15">
        <v>5117529</v>
      </c>
    </row>
    <row r="22602" spans="1:3" x14ac:dyDescent="0.3">
      <c r="A22602" s="38" t="s">
        <v>254</v>
      </c>
      <c r="B22602" s="15">
        <v>439425</v>
      </c>
      <c r="C22602" s="15">
        <v>3589982</v>
      </c>
    </row>
    <row r="22603" spans="1:3" x14ac:dyDescent="0.3">
      <c r="A22603" s="38" t="s">
        <v>257</v>
      </c>
      <c r="B22603" s="15">
        <v>452539</v>
      </c>
      <c r="C22603" s="15">
        <v>4721777</v>
      </c>
    </row>
    <row r="22604" spans="1:3" x14ac:dyDescent="0.3">
      <c r="A22604" s="38" t="s">
        <v>252</v>
      </c>
      <c r="B22604" s="15">
        <v>417450</v>
      </c>
      <c r="C22604" s="15">
        <v>4635350</v>
      </c>
    </row>
    <row r="22605" spans="1:3" x14ac:dyDescent="0.3">
      <c r="A22605" s="38" t="s">
        <v>255</v>
      </c>
      <c r="B22605" s="15">
        <v>218450</v>
      </c>
      <c r="C22605" s="15">
        <v>3851300</v>
      </c>
    </row>
    <row r="22606" spans="1:3" x14ac:dyDescent="0.3">
      <c r="A22606" s="38" t="s">
        <v>258</v>
      </c>
      <c r="B22606" s="15">
        <v>255200</v>
      </c>
      <c r="C22606" s="15">
        <v>2656400</v>
      </c>
    </row>
    <row r="22607" spans="1:3" x14ac:dyDescent="0.3">
      <c r="A22607" s="38" t="s">
        <v>260</v>
      </c>
      <c r="B22607" s="15">
        <v>378000</v>
      </c>
      <c r="C22607" s="15">
        <v>2367485</v>
      </c>
    </row>
    <row r="22608" spans="1:3" x14ac:dyDescent="0.3">
      <c r="A22608" s="38" t="s">
        <v>262</v>
      </c>
      <c r="B22608" s="15">
        <v>234900</v>
      </c>
      <c r="C22608" s="15">
        <v>2940125</v>
      </c>
    </row>
    <row r="22609" spans="1:3" x14ac:dyDescent="0.3">
      <c r="A22609" s="38" t="s">
        <v>263</v>
      </c>
      <c r="B22609" s="15">
        <v>254750</v>
      </c>
      <c r="C22609" s="15">
        <v>2877729</v>
      </c>
    </row>
    <row r="22610" spans="1:3" x14ac:dyDescent="0.3">
      <c r="A22610" s="35" t="s">
        <v>244</v>
      </c>
      <c r="B22610" s="15"/>
      <c r="C22610" s="15"/>
    </row>
    <row r="22611" spans="1:3" x14ac:dyDescent="0.3">
      <c r="A22611" s="38" t="s">
        <v>245</v>
      </c>
      <c r="B22611" s="15">
        <v>399900</v>
      </c>
      <c r="C22611" s="15">
        <v>2482899</v>
      </c>
    </row>
    <row r="22612" spans="1:3" x14ac:dyDescent="0.3">
      <c r="A22612" s="38" t="s">
        <v>247</v>
      </c>
      <c r="B22612" s="15">
        <v>493350</v>
      </c>
      <c r="C22612" s="15">
        <v>2715150</v>
      </c>
    </row>
    <row r="22613" spans="1:3" x14ac:dyDescent="0.3">
      <c r="A22613" s="38" t="s">
        <v>249</v>
      </c>
      <c r="B22613" s="15">
        <v>233000</v>
      </c>
      <c r="C22613" s="15">
        <v>2891699</v>
      </c>
    </row>
    <row r="22614" spans="1:3" x14ac:dyDescent="0.3">
      <c r="A22614" s="38" t="s">
        <v>251</v>
      </c>
      <c r="B22614" s="15">
        <v>482995</v>
      </c>
      <c r="C22614" s="15">
        <v>7232640</v>
      </c>
    </row>
    <row r="22615" spans="1:3" x14ac:dyDescent="0.3">
      <c r="A22615" s="38" t="s">
        <v>254</v>
      </c>
      <c r="B22615" s="15">
        <v>290000</v>
      </c>
      <c r="C22615" s="15">
        <v>5203895</v>
      </c>
    </row>
    <row r="22616" spans="1:3" x14ac:dyDescent="0.3">
      <c r="A22616" s="38" t="s">
        <v>257</v>
      </c>
      <c r="B22616" s="15">
        <v>584900</v>
      </c>
      <c r="C22616" s="15">
        <v>4157200</v>
      </c>
    </row>
    <row r="22617" spans="1:3" x14ac:dyDescent="0.3">
      <c r="A22617" s="38" t="s">
        <v>252</v>
      </c>
      <c r="B22617" s="15">
        <v>317500</v>
      </c>
      <c r="C22617" s="15">
        <v>5668550</v>
      </c>
    </row>
    <row r="22618" spans="1:3" x14ac:dyDescent="0.3">
      <c r="A22618" s="38" t="s">
        <v>255</v>
      </c>
      <c r="B22618" s="15">
        <v>300000</v>
      </c>
      <c r="C22618" s="15">
        <v>3915850</v>
      </c>
    </row>
    <row r="22619" spans="1:3" x14ac:dyDescent="0.3">
      <c r="A22619" s="38" t="s">
        <v>258</v>
      </c>
      <c r="B22619" s="15">
        <v>332950</v>
      </c>
      <c r="C22619" s="15">
        <v>4371100</v>
      </c>
    </row>
    <row r="22620" spans="1:3" x14ac:dyDescent="0.3">
      <c r="A22620" s="38" t="s">
        <v>260</v>
      </c>
      <c r="B22620" s="15">
        <v>434400</v>
      </c>
      <c r="C22620" s="15">
        <v>2254050</v>
      </c>
    </row>
    <row r="22621" spans="1:3" x14ac:dyDescent="0.3">
      <c r="A22621" s="38" t="s">
        <v>262</v>
      </c>
      <c r="B22621" s="15">
        <v>233000</v>
      </c>
      <c r="C22621" s="15">
        <v>2935350</v>
      </c>
    </row>
    <row r="22622" spans="1:3" x14ac:dyDescent="0.3">
      <c r="A22622" s="38" t="s">
        <v>263</v>
      </c>
      <c r="B22622" s="15">
        <v>480400</v>
      </c>
      <c r="C22622" s="15">
        <v>3469808</v>
      </c>
    </row>
    <row r="22623" spans="1:3" x14ac:dyDescent="0.3">
      <c r="A22623" s="35" t="s">
        <v>256</v>
      </c>
      <c r="B22623" s="15"/>
      <c r="C22623" s="15"/>
    </row>
    <row r="22624" spans="1:3" x14ac:dyDescent="0.3">
      <c r="A22624" s="38" t="s">
        <v>245</v>
      </c>
      <c r="B22624" s="15">
        <v>302500</v>
      </c>
      <c r="C22624" s="15">
        <v>2180600</v>
      </c>
    </row>
    <row r="22625" spans="1:3" x14ac:dyDescent="0.3">
      <c r="A22625" s="38" t="s">
        <v>247</v>
      </c>
      <c r="B22625" s="15">
        <v>281950</v>
      </c>
      <c r="C22625" s="15">
        <v>3901350</v>
      </c>
    </row>
    <row r="22626" spans="1:3" x14ac:dyDescent="0.3">
      <c r="A22626" s="38" t="s">
        <v>249</v>
      </c>
      <c r="B22626" s="15">
        <v>274000</v>
      </c>
      <c r="C22626" s="15">
        <v>2643450</v>
      </c>
    </row>
    <row r="22627" spans="1:3" x14ac:dyDescent="0.3">
      <c r="A22627" s="38" t="s">
        <v>251</v>
      </c>
      <c r="B22627" s="15">
        <v>617300</v>
      </c>
      <c r="C22627" s="15">
        <v>6090450</v>
      </c>
    </row>
    <row r="22628" spans="1:3" x14ac:dyDescent="0.3">
      <c r="A22628" s="38" t="s">
        <v>254</v>
      </c>
      <c r="B22628" s="15">
        <v>284900</v>
      </c>
      <c r="C22628" s="15">
        <v>2393121</v>
      </c>
    </row>
    <row r="22629" spans="1:3" x14ac:dyDescent="0.3">
      <c r="A22629" s="38" t="s">
        <v>257</v>
      </c>
      <c r="B22629" s="15">
        <v>487875</v>
      </c>
      <c r="C22629" s="15">
        <v>3638999</v>
      </c>
    </row>
    <row r="22630" spans="1:3" x14ac:dyDescent="0.3">
      <c r="A22630" s="38" t="s">
        <v>252</v>
      </c>
      <c r="B22630" s="15">
        <v>249950</v>
      </c>
      <c r="C22630" s="15">
        <v>3157550</v>
      </c>
    </row>
    <row r="22631" spans="1:3" x14ac:dyDescent="0.3">
      <c r="A22631" s="38" t="s">
        <v>255</v>
      </c>
      <c r="B22631" s="15">
        <v>249900</v>
      </c>
      <c r="C22631" s="15">
        <v>3547841</v>
      </c>
    </row>
    <row r="22632" spans="1:3" x14ac:dyDescent="0.3">
      <c r="A22632" s="38" t="s">
        <v>258</v>
      </c>
      <c r="B22632" s="15">
        <v>263450</v>
      </c>
      <c r="C22632" s="15">
        <v>2084400</v>
      </c>
    </row>
    <row r="22633" spans="1:3" x14ac:dyDescent="0.3">
      <c r="A22633" s="38" t="s">
        <v>260</v>
      </c>
      <c r="B22633" s="15">
        <v>450450</v>
      </c>
      <c r="C22633" s="15">
        <v>3136232</v>
      </c>
    </row>
    <row r="22634" spans="1:3" x14ac:dyDescent="0.3">
      <c r="A22634" s="38" t="s">
        <v>262</v>
      </c>
      <c r="B22634" s="15">
        <v>266700</v>
      </c>
      <c r="C22634" s="15">
        <v>1062800</v>
      </c>
    </row>
    <row r="22635" spans="1:3" x14ac:dyDescent="0.3">
      <c r="A22635" s="38" t="s">
        <v>263</v>
      </c>
      <c r="B22635" s="15">
        <v>261250</v>
      </c>
      <c r="C22635" s="15">
        <v>1614950</v>
      </c>
    </row>
    <row r="22636" spans="1:3" x14ac:dyDescent="0.3">
      <c r="A22636" s="35" t="s">
        <v>261</v>
      </c>
      <c r="B22636" s="15"/>
      <c r="C22636" s="15"/>
    </row>
    <row r="22637" spans="1:3" x14ac:dyDescent="0.3">
      <c r="A22637" s="38" t="s">
        <v>245</v>
      </c>
      <c r="B22637" s="15">
        <v>280500</v>
      </c>
      <c r="C22637" s="15">
        <v>1933350</v>
      </c>
    </row>
    <row r="22638" spans="1:3" x14ac:dyDescent="0.3">
      <c r="A22638" s="38" t="s">
        <v>247</v>
      </c>
      <c r="B22638" s="15">
        <v>176000</v>
      </c>
      <c r="C22638" s="15">
        <v>176000</v>
      </c>
    </row>
    <row r="22639" spans="1:3" x14ac:dyDescent="0.3">
      <c r="A22639" s="38" t="s">
        <v>249</v>
      </c>
      <c r="B22639" s="15">
        <v>275000</v>
      </c>
      <c r="C22639" s="15">
        <v>2254490</v>
      </c>
    </row>
    <row r="22640" spans="1:3" x14ac:dyDescent="0.3">
      <c r="A22640" s="38" t="s">
        <v>251</v>
      </c>
      <c r="B22640" s="15">
        <v>249450</v>
      </c>
      <c r="C22640" s="15">
        <v>2691700</v>
      </c>
    </row>
    <row r="22641" spans="1:3" x14ac:dyDescent="0.3">
      <c r="A22641" s="38" t="s">
        <v>254</v>
      </c>
      <c r="B22641" s="15">
        <v>469900</v>
      </c>
      <c r="C22641" s="15">
        <v>2678800</v>
      </c>
    </row>
    <row r="22642" spans="1:3" x14ac:dyDescent="0.3">
      <c r="A22642" s="38" t="s">
        <v>257</v>
      </c>
      <c r="B22642" s="15">
        <v>243000</v>
      </c>
      <c r="C22642" s="15">
        <v>2391900</v>
      </c>
    </row>
    <row r="22643" spans="1:3" x14ac:dyDescent="0.3">
      <c r="A22643" s="38" t="s">
        <v>252</v>
      </c>
      <c r="B22643" s="15">
        <v>273425</v>
      </c>
      <c r="C22643" s="15">
        <v>3325250</v>
      </c>
    </row>
    <row r="22644" spans="1:3" x14ac:dyDescent="0.3">
      <c r="A22644" s="38" t="s">
        <v>255</v>
      </c>
      <c r="B22644" s="15">
        <v>474000</v>
      </c>
      <c r="C22644" s="15">
        <v>3004860</v>
      </c>
    </row>
    <row r="22645" spans="1:3" x14ac:dyDescent="0.3">
      <c r="A22645" s="38" t="s">
        <v>258</v>
      </c>
      <c r="B22645" s="15">
        <v>249900</v>
      </c>
      <c r="C22645" s="15">
        <v>4488446</v>
      </c>
    </row>
    <row r="22646" spans="1:3" x14ac:dyDescent="0.3">
      <c r="A22646" s="38" t="s">
        <v>260</v>
      </c>
      <c r="B22646" s="15">
        <v>229750</v>
      </c>
      <c r="C22646" s="15">
        <v>3033582</v>
      </c>
    </row>
    <row r="22647" spans="1:3" x14ac:dyDescent="0.3">
      <c r="A22647" s="38" t="s">
        <v>262</v>
      </c>
      <c r="B22647" s="15">
        <v>251500</v>
      </c>
      <c r="C22647" s="15">
        <v>1699400</v>
      </c>
    </row>
    <row r="22648" spans="1:3" x14ac:dyDescent="0.3">
      <c r="A22648" s="38" t="s">
        <v>263</v>
      </c>
      <c r="B22648" s="15">
        <v>254975</v>
      </c>
      <c r="C22648" s="15">
        <v>1824950</v>
      </c>
    </row>
    <row r="22649" spans="1:3" x14ac:dyDescent="0.3">
      <c r="A22649" s="35" t="s">
        <v>264</v>
      </c>
      <c r="B22649" s="15"/>
      <c r="C22649" s="15"/>
    </row>
    <row r="22650" spans="1:3" x14ac:dyDescent="0.3">
      <c r="A22650" s="38" t="s">
        <v>245</v>
      </c>
      <c r="B22650" s="15">
        <v>228750</v>
      </c>
      <c r="C22650" s="15">
        <v>3074200</v>
      </c>
    </row>
    <row r="22651" spans="1:3" x14ac:dyDescent="0.3">
      <c r="A22651" s="38" t="s">
        <v>247</v>
      </c>
      <c r="B22651" s="15">
        <v>230000</v>
      </c>
      <c r="C22651" s="15">
        <v>2375699</v>
      </c>
    </row>
    <row r="22652" spans="1:3" x14ac:dyDescent="0.3">
      <c r="A22652" s="38" t="s">
        <v>249</v>
      </c>
      <c r="B22652" s="15">
        <v>223975</v>
      </c>
      <c r="C22652" s="15">
        <v>3071703</v>
      </c>
    </row>
    <row r="22653" spans="1:3" x14ac:dyDescent="0.3">
      <c r="A22653" s="38" t="s">
        <v>251</v>
      </c>
      <c r="B22653" s="15">
        <v>229475</v>
      </c>
      <c r="C22653" s="15">
        <v>2717400</v>
      </c>
    </row>
    <row r="22654" spans="1:3" x14ac:dyDescent="0.3">
      <c r="A22654" s="38" t="s">
        <v>254</v>
      </c>
      <c r="B22654" s="15">
        <v>226500</v>
      </c>
      <c r="C22654" s="15">
        <v>2800000</v>
      </c>
    </row>
    <row r="22655" spans="1:3" x14ac:dyDescent="0.3">
      <c r="A22655" s="38" t="s">
        <v>257</v>
      </c>
      <c r="B22655" s="15">
        <v>188750</v>
      </c>
      <c r="C22655" s="15">
        <v>1642850</v>
      </c>
    </row>
    <row r="22656" spans="1:3" x14ac:dyDescent="0.3">
      <c r="A22656" s="38" t="s">
        <v>252</v>
      </c>
      <c r="B22656" s="15">
        <v>271750</v>
      </c>
      <c r="C22656" s="15">
        <v>2445200</v>
      </c>
    </row>
    <row r="22657" spans="1:3" x14ac:dyDescent="0.3">
      <c r="A22657" s="38" t="s">
        <v>255</v>
      </c>
      <c r="B22657" s="15">
        <v>299900</v>
      </c>
      <c r="C22657" s="15">
        <v>4793800</v>
      </c>
    </row>
    <row r="22658" spans="1:3" x14ac:dyDescent="0.3">
      <c r="A22658" s="38" t="s">
        <v>258</v>
      </c>
      <c r="B22658" s="15">
        <v>257500</v>
      </c>
      <c r="C22658" s="15">
        <v>3661349</v>
      </c>
    </row>
    <row r="22659" spans="1:3" x14ac:dyDescent="0.3">
      <c r="A22659" s="38" t="s">
        <v>260</v>
      </c>
      <c r="B22659" s="15">
        <v>494725</v>
      </c>
      <c r="C22659" s="15">
        <v>2571150</v>
      </c>
    </row>
    <row r="22660" spans="1:3" x14ac:dyDescent="0.3">
      <c r="A22660" s="38" t="s">
        <v>262</v>
      </c>
      <c r="B22660" s="15">
        <v>263750</v>
      </c>
      <c r="C22660" s="15">
        <v>2829937</v>
      </c>
    </row>
    <row r="22661" spans="1:3" x14ac:dyDescent="0.3">
      <c r="A22661" s="38" t="s">
        <v>263</v>
      </c>
      <c r="B22661" s="15">
        <v>234475</v>
      </c>
      <c r="C22661" s="15">
        <v>870535</v>
      </c>
    </row>
    <row r="22662" spans="1:3" x14ac:dyDescent="0.3">
      <c r="A22662" s="35" t="s">
        <v>266</v>
      </c>
      <c r="B22662" s="15"/>
      <c r="C22662" s="15"/>
    </row>
    <row r="22663" spans="1:3" x14ac:dyDescent="0.3">
      <c r="A22663" s="38" t="s">
        <v>245</v>
      </c>
      <c r="B22663" s="15">
        <v>225975</v>
      </c>
      <c r="C22663" s="15">
        <v>2082400</v>
      </c>
    </row>
    <row r="22664" spans="1:3" x14ac:dyDescent="0.3">
      <c r="A22664" s="38" t="s">
        <v>247</v>
      </c>
      <c r="B22664" s="15">
        <v>409300</v>
      </c>
      <c r="C22664" s="15">
        <v>990700</v>
      </c>
    </row>
    <row r="22665" spans="1:3" x14ac:dyDescent="0.3">
      <c r="A22665" s="38" t="s">
        <v>249</v>
      </c>
      <c r="B22665" s="15">
        <v>208000</v>
      </c>
      <c r="C22665" s="15">
        <v>1977511</v>
      </c>
    </row>
    <row r="22666" spans="1:3" x14ac:dyDescent="0.3">
      <c r="A22666" s="38" t="s">
        <v>251</v>
      </c>
      <c r="B22666" s="15">
        <v>259950</v>
      </c>
      <c r="C22666" s="15">
        <v>3259700</v>
      </c>
    </row>
    <row r="22667" spans="1:3" x14ac:dyDescent="0.3">
      <c r="A22667" s="38" t="s">
        <v>254</v>
      </c>
      <c r="B22667" s="15">
        <v>242475</v>
      </c>
      <c r="C22667" s="15">
        <v>3023750</v>
      </c>
    </row>
    <row r="22668" spans="1:3" x14ac:dyDescent="0.3">
      <c r="A22668" s="38" t="s">
        <v>257</v>
      </c>
      <c r="B22668" s="15">
        <v>260750</v>
      </c>
      <c r="C22668" s="15">
        <v>3953412</v>
      </c>
    </row>
    <row r="22669" spans="1:3" x14ac:dyDescent="0.3">
      <c r="A22669" s="38" t="s">
        <v>252</v>
      </c>
      <c r="B22669" s="15">
        <v>548472</v>
      </c>
      <c r="C22669" s="15">
        <v>4403247</v>
      </c>
    </row>
    <row r="22670" spans="1:3" x14ac:dyDescent="0.3">
      <c r="A22670" s="38" t="s">
        <v>255</v>
      </c>
      <c r="B22670" s="15">
        <v>514975</v>
      </c>
      <c r="C22670" s="15">
        <v>3717550</v>
      </c>
    </row>
    <row r="22671" spans="1:3" x14ac:dyDescent="0.3">
      <c r="A22671" s="38" t="s">
        <v>258</v>
      </c>
      <c r="B22671" s="15">
        <v>724421</v>
      </c>
      <c r="C22671" s="15">
        <v>4846071</v>
      </c>
    </row>
    <row r="22672" spans="1:3" x14ac:dyDescent="0.3">
      <c r="A22672" s="38" t="s">
        <v>260</v>
      </c>
      <c r="B22672" s="15">
        <v>225975</v>
      </c>
      <c r="C22672" s="15">
        <v>2952444</v>
      </c>
    </row>
    <row r="22673" spans="1:3" x14ac:dyDescent="0.3">
      <c r="A22673" s="38" t="s">
        <v>262</v>
      </c>
      <c r="B22673" s="15">
        <v>249950</v>
      </c>
      <c r="C22673" s="15">
        <v>2479522</v>
      </c>
    </row>
    <row r="22674" spans="1:3" x14ac:dyDescent="0.3">
      <c r="A22674" s="38" t="s">
        <v>263</v>
      </c>
      <c r="B22674" s="15">
        <v>382495</v>
      </c>
      <c r="C22674" s="15">
        <v>2058990</v>
      </c>
    </row>
    <row r="22675" spans="1:3" x14ac:dyDescent="0.3">
      <c r="A22675" s="35" t="s">
        <v>267</v>
      </c>
      <c r="B22675" s="15"/>
      <c r="C22675" s="15"/>
    </row>
    <row r="22676" spans="1:3" x14ac:dyDescent="0.3">
      <c r="A22676" s="38" t="s">
        <v>245</v>
      </c>
      <c r="B22676" s="15">
        <v>278700</v>
      </c>
      <c r="C22676" s="15">
        <v>1091350</v>
      </c>
    </row>
    <row r="22677" spans="1:3" x14ac:dyDescent="0.3">
      <c r="A22677" s="38" t="s">
        <v>247</v>
      </c>
      <c r="B22677" s="15">
        <v>214950</v>
      </c>
      <c r="C22677" s="15">
        <v>429900</v>
      </c>
    </row>
    <row r="22678" spans="1:3" x14ac:dyDescent="0.3">
      <c r="A22678" s="38" t="s">
        <v>249</v>
      </c>
      <c r="B22678" s="15">
        <v>220475</v>
      </c>
      <c r="C22678" s="15">
        <v>2281556</v>
      </c>
    </row>
    <row r="22679" spans="1:3" x14ac:dyDescent="0.3">
      <c r="A22679" s="38" t="s">
        <v>251</v>
      </c>
      <c r="B22679" s="15">
        <v>169900</v>
      </c>
      <c r="C22679" s="15">
        <v>1730240</v>
      </c>
    </row>
    <row r="22680" spans="1:3" x14ac:dyDescent="0.3">
      <c r="A22680" s="38" t="s">
        <v>254</v>
      </c>
      <c r="B22680" s="15">
        <v>247500</v>
      </c>
      <c r="C22680" s="15">
        <v>3750880</v>
      </c>
    </row>
    <row r="22681" spans="1:3" x14ac:dyDescent="0.3">
      <c r="A22681" s="38" t="s">
        <v>257</v>
      </c>
      <c r="B22681" s="15">
        <v>262490</v>
      </c>
      <c r="C22681" s="15">
        <v>3261750</v>
      </c>
    </row>
    <row r="22682" spans="1:3" x14ac:dyDescent="0.3">
      <c r="A22682" s="38" t="s">
        <v>252</v>
      </c>
      <c r="B22682" s="15">
        <v>222000</v>
      </c>
      <c r="C22682" s="15">
        <v>1372950</v>
      </c>
    </row>
    <row r="22683" spans="1:3" x14ac:dyDescent="0.3">
      <c r="A22683" s="38" t="s">
        <v>255</v>
      </c>
      <c r="B22683" s="15">
        <v>236500</v>
      </c>
      <c r="C22683" s="15">
        <v>3182730</v>
      </c>
    </row>
    <row r="22684" spans="1:3" x14ac:dyDescent="0.3">
      <c r="A22684" s="38" t="s">
        <v>258</v>
      </c>
      <c r="B22684" s="15">
        <v>262475</v>
      </c>
      <c r="C22684" s="15">
        <v>3087850</v>
      </c>
    </row>
    <row r="22685" spans="1:3" x14ac:dyDescent="0.3">
      <c r="A22685" s="38" t="s">
        <v>260</v>
      </c>
      <c r="B22685" s="15">
        <v>171950</v>
      </c>
      <c r="C22685" s="15">
        <v>1468900</v>
      </c>
    </row>
    <row r="22686" spans="1:3" x14ac:dyDescent="0.3">
      <c r="A22686" s="38" t="s">
        <v>262</v>
      </c>
      <c r="B22686" s="15">
        <v>258250</v>
      </c>
      <c r="C22686" s="15">
        <v>1569800</v>
      </c>
    </row>
    <row r="22687" spans="1:3" x14ac:dyDescent="0.3">
      <c r="A22687" s="38" t="s">
        <v>263</v>
      </c>
      <c r="B22687" s="15">
        <v>272475</v>
      </c>
      <c r="C22687" s="15">
        <v>2573340</v>
      </c>
    </row>
    <row r="22688" spans="1:3" x14ac:dyDescent="0.3">
      <c r="A22688" s="35" t="s">
        <v>268</v>
      </c>
      <c r="B22688" s="15"/>
      <c r="C22688" s="15"/>
    </row>
    <row r="22689" spans="1:3" x14ac:dyDescent="0.3">
      <c r="A22689" s="38" t="s">
        <v>245</v>
      </c>
      <c r="B22689" s="15">
        <v>263250</v>
      </c>
      <c r="C22689" s="15">
        <v>1782350</v>
      </c>
    </row>
    <row r="22690" spans="1:3" x14ac:dyDescent="0.3">
      <c r="A22690" s="38" t="s">
        <v>247</v>
      </c>
      <c r="B22690" s="15">
        <v>152450</v>
      </c>
      <c r="C22690" s="15">
        <v>304900</v>
      </c>
    </row>
    <row r="22691" spans="1:3" x14ac:dyDescent="0.3">
      <c r="A22691" s="38" t="s">
        <v>249</v>
      </c>
      <c r="B22691" s="15">
        <v>203556</v>
      </c>
      <c r="C22691" s="15">
        <v>2094506</v>
      </c>
    </row>
    <row r="22692" spans="1:3" x14ac:dyDescent="0.3">
      <c r="A22692" s="38" t="s">
        <v>251</v>
      </c>
      <c r="B22692" s="15">
        <v>215199</v>
      </c>
      <c r="C22692" s="15">
        <v>1236249</v>
      </c>
    </row>
    <row r="22693" spans="1:3" x14ac:dyDescent="0.3">
      <c r="A22693" s="38" t="s">
        <v>254</v>
      </c>
      <c r="B22693" s="15">
        <v>458750</v>
      </c>
      <c r="C22693" s="15">
        <v>2775250</v>
      </c>
    </row>
    <row r="22694" spans="1:3" x14ac:dyDescent="0.3">
      <c r="A22694" s="38" t="s">
        <v>257</v>
      </c>
      <c r="B22694" s="15">
        <v>333600</v>
      </c>
      <c r="C22694" s="15">
        <v>1629200</v>
      </c>
    </row>
    <row r="22695" spans="1:3" x14ac:dyDescent="0.3">
      <c r="A22695" s="38" t="s">
        <v>252</v>
      </c>
      <c r="B22695" s="15">
        <v>274950</v>
      </c>
      <c r="C22695" s="15">
        <v>3258655</v>
      </c>
    </row>
    <row r="22696" spans="1:3" x14ac:dyDescent="0.3">
      <c r="A22696" s="38" t="s">
        <v>255</v>
      </c>
      <c r="B22696" s="15">
        <v>191000</v>
      </c>
      <c r="C22696" s="15">
        <v>1380800</v>
      </c>
    </row>
    <row r="22697" spans="1:3" x14ac:dyDescent="0.3">
      <c r="A22697" s="38" t="s">
        <v>258</v>
      </c>
      <c r="B22697" s="15">
        <v>209000</v>
      </c>
      <c r="C22697" s="15">
        <v>2212950</v>
      </c>
    </row>
    <row r="22698" spans="1:3" x14ac:dyDescent="0.3">
      <c r="A22698" s="38" t="s">
        <v>260</v>
      </c>
      <c r="B22698" s="15">
        <v>273000</v>
      </c>
      <c r="C22698" s="15">
        <v>3166320</v>
      </c>
    </row>
    <row r="22699" spans="1:3" x14ac:dyDescent="0.3">
      <c r="A22699" s="38" t="s">
        <v>262</v>
      </c>
      <c r="B22699" s="15">
        <v>212500</v>
      </c>
      <c r="C22699" s="15">
        <v>1557503</v>
      </c>
    </row>
    <row r="22700" spans="1:3" x14ac:dyDescent="0.3">
      <c r="A22700" s="38" t="s">
        <v>263</v>
      </c>
      <c r="B22700" s="15">
        <v>394400</v>
      </c>
      <c r="C22700" s="15">
        <v>1851650</v>
      </c>
    </row>
    <row r="22701" spans="1:3" x14ac:dyDescent="0.3">
      <c r="A22701" s="35" t="s">
        <v>269</v>
      </c>
      <c r="B22701" s="15"/>
      <c r="C22701" s="15"/>
    </row>
    <row r="22702" spans="1:3" x14ac:dyDescent="0.3">
      <c r="A22702" s="38" t="s">
        <v>245</v>
      </c>
      <c r="B22702" s="15">
        <v>274500</v>
      </c>
      <c r="C22702" s="15">
        <v>835500</v>
      </c>
    </row>
    <row r="22703" spans="1:3" x14ac:dyDescent="0.3">
      <c r="A22703" s="38" t="s">
        <v>247</v>
      </c>
      <c r="B22703" s="15">
        <v>213500</v>
      </c>
      <c r="C22703" s="15">
        <v>827000</v>
      </c>
    </row>
    <row r="22704" spans="1:3" x14ac:dyDescent="0.3">
      <c r="A22704" s="38" t="s">
        <v>249</v>
      </c>
      <c r="B22704" s="15">
        <v>285000</v>
      </c>
      <c r="C22704" s="15">
        <v>803000</v>
      </c>
    </row>
    <row r="22705" spans="1:3" x14ac:dyDescent="0.3">
      <c r="A22705" s="38" t="s">
        <v>251</v>
      </c>
      <c r="B22705" s="15">
        <v>269950</v>
      </c>
      <c r="C22705" s="15">
        <v>2272800</v>
      </c>
    </row>
    <row r="22706" spans="1:3" x14ac:dyDescent="0.3">
      <c r="A22706" s="38" t="s">
        <v>254</v>
      </c>
      <c r="B22706" s="15">
        <v>251000</v>
      </c>
      <c r="C22706" s="15">
        <v>1905049</v>
      </c>
    </row>
    <row r="22707" spans="1:3" x14ac:dyDescent="0.3">
      <c r="A22707" s="38" t="s">
        <v>257</v>
      </c>
      <c r="B22707" s="15">
        <v>225000</v>
      </c>
      <c r="C22707" s="15">
        <v>2652675</v>
      </c>
    </row>
    <row r="22708" spans="1:3" x14ac:dyDescent="0.3">
      <c r="A22708" s="38" t="s">
        <v>252</v>
      </c>
      <c r="B22708" s="15">
        <v>208950</v>
      </c>
      <c r="C22708" s="15">
        <v>3190199</v>
      </c>
    </row>
    <row r="22709" spans="1:3" x14ac:dyDescent="0.3">
      <c r="A22709" s="38" t="s">
        <v>255</v>
      </c>
      <c r="B22709" s="15">
        <v>624000</v>
      </c>
      <c r="C22709" s="15">
        <v>4184850</v>
      </c>
    </row>
    <row r="22710" spans="1:3" x14ac:dyDescent="0.3">
      <c r="A22710" s="38" t="s">
        <v>258</v>
      </c>
      <c r="B22710" s="15">
        <v>457000</v>
      </c>
      <c r="C22710" s="15">
        <v>1029500</v>
      </c>
    </row>
    <row r="22711" spans="1:3" x14ac:dyDescent="0.3">
      <c r="A22711" s="38" t="s">
        <v>260</v>
      </c>
      <c r="B22711" s="15">
        <v>259000</v>
      </c>
      <c r="C22711" s="15">
        <v>2627990</v>
      </c>
    </row>
    <row r="22712" spans="1:3" x14ac:dyDescent="0.3">
      <c r="A22712" s="38" t="s">
        <v>262</v>
      </c>
      <c r="B22712" s="15">
        <v>243894</v>
      </c>
      <c r="C22712" s="15">
        <v>3180649</v>
      </c>
    </row>
    <row r="22713" spans="1:3" x14ac:dyDescent="0.3">
      <c r="A22713" s="38" t="s">
        <v>263</v>
      </c>
      <c r="B22713" s="15">
        <v>276250</v>
      </c>
      <c r="C22713" s="15">
        <v>1130450</v>
      </c>
    </row>
    <row r="22714" spans="1:3" x14ac:dyDescent="0.3">
      <c r="A22714" s="35" t="s">
        <v>270</v>
      </c>
      <c r="B22714" s="15"/>
      <c r="C22714" s="15"/>
    </row>
    <row r="22715" spans="1:3" x14ac:dyDescent="0.3">
      <c r="A22715" s="38" t="s">
        <v>245</v>
      </c>
      <c r="B22715" s="15">
        <v>215000</v>
      </c>
      <c r="C22715" s="15">
        <v>2150987</v>
      </c>
    </row>
    <row r="22716" spans="1:3" x14ac:dyDescent="0.3">
      <c r="A22716" s="38" t="s">
        <v>247</v>
      </c>
      <c r="B22716" s="15">
        <v>223000</v>
      </c>
      <c r="C22716" s="15">
        <v>1120500</v>
      </c>
    </row>
    <row r="22717" spans="1:3" x14ac:dyDescent="0.3">
      <c r="A22717" s="38" t="s">
        <v>249</v>
      </c>
      <c r="B22717" s="15">
        <v>205900</v>
      </c>
      <c r="C22717" s="15">
        <v>956300</v>
      </c>
    </row>
    <row r="22718" spans="1:3" x14ac:dyDescent="0.3">
      <c r="A22718" s="38" t="s">
        <v>251</v>
      </c>
      <c r="B22718" s="15">
        <v>235000</v>
      </c>
      <c r="C22718" s="15">
        <v>1686201</v>
      </c>
    </row>
    <row r="22719" spans="1:3" x14ac:dyDescent="0.3">
      <c r="A22719" s="38" t="s">
        <v>254</v>
      </c>
      <c r="B22719" s="15">
        <v>220000</v>
      </c>
      <c r="C22719" s="15">
        <v>2609950</v>
      </c>
    </row>
    <row r="22720" spans="1:3" x14ac:dyDescent="0.3">
      <c r="A22720" s="38" t="s">
        <v>257</v>
      </c>
      <c r="B22720" s="15">
        <v>210000</v>
      </c>
      <c r="C22720" s="15">
        <v>834950</v>
      </c>
    </row>
    <row r="22721" spans="1:3" x14ac:dyDescent="0.3">
      <c r="A22721" s="38" t="s">
        <v>252</v>
      </c>
      <c r="B22721" s="15">
        <v>227900</v>
      </c>
      <c r="C22721" s="15">
        <v>3759870</v>
      </c>
    </row>
    <row r="22722" spans="1:3" x14ac:dyDescent="0.3">
      <c r="A22722" s="38" t="s">
        <v>255</v>
      </c>
      <c r="B22722" s="15">
        <v>231353</v>
      </c>
      <c r="C22722" s="15">
        <v>3278306</v>
      </c>
    </row>
    <row r="22723" spans="1:3" x14ac:dyDescent="0.3">
      <c r="A22723" s="38" t="s">
        <v>258</v>
      </c>
      <c r="B22723" s="15">
        <v>229950</v>
      </c>
      <c r="C22723" s="15">
        <v>5427900</v>
      </c>
    </row>
    <row r="22724" spans="1:3" x14ac:dyDescent="0.3">
      <c r="A22724" s="38" t="s">
        <v>260</v>
      </c>
      <c r="B22724" s="15">
        <v>286754</v>
      </c>
      <c r="C22724" s="15">
        <v>2906907</v>
      </c>
    </row>
    <row r="22725" spans="1:3" x14ac:dyDescent="0.3">
      <c r="A22725" s="38" t="s">
        <v>262</v>
      </c>
      <c r="B22725" s="15">
        <v>243500</v>
      </c>
      <c r="C22725" s="15">
        <v>2692450</v>
      </c>
    </row>
    <row r="22726" spans="1:3" x14ac:dyDescent="0.3">
      <c r="A22726" s="38" t="s">
        <v>263</v>
      </c>
      <c r="B22726" s="15">
        <v>328950</v>
      </c>
      <c r="C22726" s="15">
        <v>3289060</v>
      </c>
    </row>
    <row r="22727" spans="1:3" x14ac:dyDescent="0.3">
      <c r="A22727" s="35" t="s">
        <v>271</v>
      </c>
      <c r="B22727" s="15"/>
      <c r="C22727" s="15"/>
    </row>
    <row r="22728" spans="1:3" x14ac:dyDescent="0.3">
      <c r="A22728" s="38" t="s">
        <v>245</v>
      </c>
      <c r="B22728" s="15">
        <v>264750</v>
      </c>
      <c r="C22728" s="15">
        <v>1840000</v>
      </c>
    </row>
    <row r="22729" spans="1:3" x14ac:dyDescent="0.3">
      <c r="A22729" s="38" t="s">
        <v>247</v>
      </c>
      <c r="B22729" s="15">
        <v>259250</v>
      </c>
      <c r="C22729" s="15">
        <v>1091100</v>
      </c>
    </row>
    <row r="22730" spans="1:3" x14ac:dyDescent="0.3">
      <c r="A22730" s="38" t="s">
        <v>249</v>
      </c>
      <c r="B22730" s="15">
        <v>218250</v>
      </c>
      <c r="C22730" s="15">
        <v>2903500</v>
      </c>
    </row>
    <row r="22731" spans="1:3" x14ac:dyDescent="0.3">
      <c r="A22731" s="38" t="s">
        <v>251</v>
      </c>
      <c r="B22731" s="15">
        <v>277500</v>
      </c>
      <c r="C22731" s="15">
        <v>4232450</v>
      </c>
    </row>
    <row r="22732" spans="1:3" x14ac:dyDescent="0.3">
      <c r="A22732" s="38" t="s">
        <v>254</v>
      </c>
      <c r="B22732" s="15">
        <v>647950</v>
      </c>
      <c r="C22732" s="15">
        <v>3133170</v>
      </c>
    </row>
    <row r="22733" spans="1:3" x14ac:dyDescent="0.3">
      <c r="A22733" s="38" t="s">
        <v>257</v>
      </c>
      <c r="B22733" s="15">
        <v>253950</v>
      </c>
      <c r="C22733" s="15">
        <v>3794420</v>
      </c>
    </row>
    <row r="22734" spans="1:3" x14ac:dyDescent="0.3">
      <c r="A22734" s="38" t="s">
        <v>252</v>
      </c>
      <c r="B22734" s="15">
        <v>284500</v>
      </c>
      <c r="C22734" s="15">
        <v>4821345</v>
      </c>
    </row>
    <row r="22735" spans="1:3" x14ac:dyDescent="0.3">
      <c r="A22735" s="38" t="s">
        <v>255</v>
      </c>
      <c r="B22735" s="15">
        <v>305750</v>
      </c>
      <c r="C22735" s="15">
        <v>3424000</v>
      </c>
    </row>
    <row r="22736" spans="1:3" x14ac:dyDescent="0.3">
      <c r="A22736" s="38" t="s">
        <v>258</v>
      </c>
      <c r="B22736" s="15">
        <v>248000</v>
      </c>
      <c r="C22736" s="15">
        <v>4857095</v>
      </c>
    </row>
    <row r="22737" spans="1:3" x14ac:dyDescent="0.3">
      <c r="A22737" s="38" t="s">
        <v>260</v>
      </c>
      <c r="B22737" s="15">
        <v>295000</v>
      </c>
      <c r="C22737" s="15">
        <v>4043250</v>
      </c>
    </row>
    <row r="22738" spans="1:3" x14ac:dyDescent="0.3">
      <c r="A22738" s="38" t="s">
        <v>262</v>
      </c>
      <c r="B22738" s="15">
        <v>358500</v>
      </c>
      <c r="C22738" s="15">
        <v>1995000</v>
      </c>
    </row>
    <row r="22739" spans="1:3" x14ac:dyDescent="0.3">
      <c r="A22739" s="38" t="s">
        <v>263</v>
      </c>
      <c r="B22739" s="15">
        <v>264000</v>
      </c>
      <c r="C22739" s="15">
        <v>3832995</v>
      </c>
    </row>
    <row r="22740" spans="1:3" x14ac:dyDescent="0.3">
      <c r="A22740" s="35" t="s">
        <v>272</v>
      </c>
      <c r="B22740" s="15"/>
      <c r="C22740" s="15"/>
    </row>
    <row r="22741" spans="1:3" x14ac:dyDescent="0.3">
      <c r="A22741" s="38" t="s">
        <v>245</v>
      </c>
      <c r="B22741" s="15">
        <v>264000</v>
      </c>
      <c r="C22741" s="15">
        <v>2038000</v>
      </c>
    </row>
    <row r="22742" spans="1:3" x14ac:dyDescent="0.3">
      <c r="A22742" s="38" t="s">
        <v>247</v>
      </c>
      <c r="B22742" s="15">
        <v>245500</v>
      </c>
      <c r="C22742" s="15">
        <v>1702900</v>
      </c>
    </row>
    <row r="22743" spans="1:3" x14ac:dyDescent="0.3">
      <c r="A22743" s="38" t="s">
        <v>249</v>
      </c>
      <c r="B22743" s="15">
        <v>292500</v>
      </c>
      <c r="C22743" s="15">
        <v>4145315</v>
      </c>
    </row>
    <row r="22744" spans="1:3" x14ac:dyDescent="0.3">
      <c r="A22744" s="38" t="s">
        <v>251</v>
      </c>
      <c r="B22744" s="15">
        <v>239000</v>
      </c>
      <c r="C22744" s="15">
        <v>2204835</v>
      </c>
    </row>
    <row r="22745" spans="1:3" x14ac:dyDescent="0.3">
      <c r="A22745" s="38" t="s">
        <v>254</v>
      </c>
      <c r="B22745" s="15">
        <v>460000</v>
      </c>
      <c r="C22745" s="15">
        <v>9636650</v>
      </c>
    </row>
    <row r="22746" spans="1:3" x14ac:dyDescent="0.3">
      <c r="A22746" s="38" t="s">
        <v>257</v>
      </c>
      <c r="B22746" s="15">
        <v>280000</v>
      </c>
      <c r="C22746" s="15">
        <v>6138514</v>
      </c>
    </row>
    <row r="22747" spans="1:3" x14ac:dyDescent="0.3">
      <c r="A22747" s="38" t="s">
        <v>252</v>
      </c>
      <c r="B22747" s="15">
        <v>284124</v>
      </c>
      <c r="C22747" s="15">
        <v>4090940</v>
      </c>
    </row>
    <row r="22748" spans="1:3" x14ac:dyDescent="0.3">
      <c r="A22748" s="38" t="s">
        <v>255</v>
      </c>
      <c r="B22748" s="15">
        <v>300000</v>
      </c>
      <c r="C22748" s="15">
        <v>5699800</v>
      </c>
    </row>
    <row r="22749" spans="1:3" x14ac:dyDescent="0.3">
      <c r="A22749" s="38" t="s">
        <v>258</v>
      </c>
      <c r="B22749" s="15">
        <v>493450</v>
      </c>
      <c r="C22749" s="15">
        <v>5925950</v>
      </c>
    </row>
    <row r="22750" spans="1:3" x14ac:dyDescent="0.3">
      <c r="A22750" s="38" t="s">
        <v>260</v>
      </c>
      <c r="B22750" s="15">
        <v>272450</v>
      </c>
      <c r="C22750" s="15">
        <v>4041180</v>
      </c>
    </row>
    <row r="22751" spans="1:3" x14ac:dyDescent="0.3">
      <c r="A22751" s="38" t="s">
        <v>262</v>
      </c>
      <c r="B22751" s="15">
        <v>275900</v>
      </c>
      <c r="C22751" s="15">
        <v>4359799</v>
      </c>
    </row>
    <row r="22752" spans="1:3" x14ac:dyDescent="0.3">
      <c r="A22752" s="38" t="s">
        <v>263</v>
      </c>
      <c r="B22752" s="15">
        <v>212250</v>
      </c>
      <c r="C22752" s="15">
        <v>2657300</v>
      </c>
    </row>
    <row r="22753" spans="1:3" x14ac:dyDescent="0.3">
      <c r="A22753" s="35" t="s">
        <v>273</v>
      </c>
      <c r="B22753" s="15"/>
      <c r="C22753" s="15"/>
    </row>
    <row r="22754" spans="1:3" x14ac:dyDescent="0.3">
      <c r="A22754" s="38" t="s">
        <v>245</v>
      </c>
      <c r="B22754" s="15">
        <v>237000</v>
      </c>
      <c r="C22754" s="15">
        <v>2671700</v>
      </c>
    </row>
    <row r="22755" spans="1:3" x14ac:dyDescent="0.3">
      <c r="A22755" s="38" t="s">
        <v>247</v>
      </c>
      <c r="B22755" s="15">
        <v>496000</v>
      </c>
      <c r="C22755" s="15">
        <v>2688950</v>
      </c>
    </row>
    <row r="22756" spans="1:3" x14ac:dyDescent="0.3">
      <c r="A22756" s="38" t="s">
        <v>249</v>
      </c>
      <c r="B22756" s="15">
        <v>230000</v>
      </c>
      <c r="C22756" s="15">
        <v>3481424</v>
      </c>
    </row>
    <row r="22757" spans="1:3" x14ac:dyDescent="0.3">
      <c r="A22757" s="38" t="s">
        <v>251</v>
      </c>
      <c r="B22757" s="15">
        <v>304450</v>
      </c>
      <c r="C22757" s="15">
        <v>3846975</v>
      </c>
    </row>
    <row r="22758" spans="1:3" x14ac:dyDescent="0.3">
      <c r="A22758" s="38" t="s">
        <v>254</v>
      </c>
      <c r="B22758" s="15">
        <v>289000</v>
      </c>
      <c r="C22758" s="15">
        <v>4095400</v>
      </c>
    </row>
    <row r="22759" spans="1:3" x14ac:dyDescent="0.3">
      <c r="A22759" s="38" t="s">
        <v>257</v>
      </c>
      <c r="B22759" s="15">
        <v>339000</v>
      </c>
      <c r="C22759" s="15">
        <v>6164000</v>
      </c>
    </row>
    <row r="22760" spans="1:3" x14ac:dyDescent="0.3">
      <c r="A22760" s="38" t="s">
        <v>252</v>
      </c>
      <c r="B22760" s="15">
        <v>311500</v>
      </c>
      <c r="C22760" s="15">
        <v>7082270</v>
      </c>
    </row>
    <row r="22761" spans="1:3" x14ac:dyDescent="0.3">
      <c r="A22761" s="38" t="s">
        <v>255</v>
      </c>
      <c r="B22761" s="15">
        <v>345642</v>
      </c>
      <c r="C22761" s="15">
        <v>9825083</v>
      </c>
    </row>
    <row r="22762" spans="1:3" x14ac:dyDescent="0.3">
      <c r="A22762" s="38" t="s">
        <v>258</v>
      </c>
      <c r="B22762" s="15">
        <v>258000</v>
      </c>
      <c r="C22762" s="15">
        <v>3309400</v>
      </c>
    </row>
    <row r="22763" spans="1:3" x14ac:dyDescent="0.3">
      <c r="A22763" s="38" t="s">
        <v>260</v>
      </c>
      <c r="B22763" s="15">
        <v>311000</v>
      </c>
      <c r="C22763" s="15">
        <v>4491526</v>
      </c>
    </row>
    <row r="22764" spans="1:3" x14ac:dyDescent="0.3">
      <c r="A22764" s="38" t="s">
        <v>262</v>
      </c>
      <c r="B22764" s="15">
        <v>317108</v>
      </c>
      <c r="C22764" s="15">
        <v>6664756</v>
      </c>
    </row>
    <row r="22765" spans="1:3" x14ac:dyDescent="0.3">
      <c r="A22765" s="38" t="s">
        <v>263</v>
      </c>
      <c r="B22765" s="15">
        <v>265225</v>
      </c>
      <c r="C22765" s="15">
        <v>5008614</v>
      </c>
    </row>
    <row r="22766" spans="1:3" x14ac:dyDescent="0.3">
      <c r="A22766" s="35" t="s">
        <v>274</v>
      </c>
      <c r="B22766" s="15"/>
      <c r="C22766" s="15"/>
    </row>
    <row r="22767" spans="1:3" x14ac:dyDescent="0.3">
      <c r="A22767" s="38" t="s">
        <v>245</v>
      </c>
      <c r="B22767" s="15">
        <v>229000</v>
      </c>
      <c r="C22767" s="15">
        <v>2555800</v>
      </c>
    </row>
    <row r="22768" spans="1:3" x14ac:dyDescent="0.3">
      <c r="A22768" s="38" t="s">
        <v>247</v>
      </c>
      <c r="B22768" s="15">
        <v>818250</v>
      </c>
      <c r="C22768" s="15">
        <v>4580266</v>
      </c>
    </row>
    <row r="22769" spans="1:3" x14ac:dyDescent="0.3">
      <c r="A22769" s="38" t="s">
        <v>249</v>
      </c>
      <c r="B22769" s="15">
        <v>684000</v>
      </c>
      <c r="C22769" s="15">
        <v>2715500</v>
      </c>
    </row>
    <row r="22770" spans="1:3" x14ac:dyDescent="0.3">
      <c r="A22770" s="38" t="s">
        <v>251</v>
      </c>
      <c r="B22770" s="15">
        <v>768250</v>
      </c>
      <c r="C22770" s="15">
        <v>4619099</v>
      </c>
    </row>
    <row r="22771" spans="1:3" x14ac:dyDescent="0.3">
      <c r="A22771" s="38" t="s">
        <v>254</v>
      </c>
      <c r="B22771" s="15">
        <v>350000</v>
      </c>
      <c r="C22771" s="15">
        <v>4997000</v>
      </c>
    </row>
    <row r="22772" spans="1:3" x14ac:dyDescent="0.3">
      <c r="A22772" s="38" t="s">
        <v>257</v>
      </c>
      <c r="B22772" s="15">
        <v>601500</v>
      </c>
      <c r="C22772" s="15">
        <v>7496234</v>
      </c>
    </row>
    <row r="22773" spans="1:3" x14ac:dyDescent="0.3">
      <c r="A22773" s="38" t="s">
        <v>252</v>
      </c>
      <c r="B22773" s="15">
        <v>412000</v>
      </c>
      <c r="C22773" s="15">
        <v>4627300</v>
      </c>
    </row>
    <row r="22774" spans="1:3" x14ac:dyDescent="0.3">
      <c r="A22774" s="38" t="s">
        <v>255</v>
      </c>
      <c r="B22774" s="15">
        <v>297750</v>
      </c>
      <c r="C22774" s="15">
        <v>3199500</v>
      </c>
    </row>
    <row r="22775" spans="1:3" x14ac:dyDescent="0.3">
      <c r="A22775" s="38" t="s">
        <v>258</v>
      </c>
      <c r="B22775" s="15">
        <v>277000</v>
      </c>
      <c r="C22775" s="15">
        <v>5014950</v>
      </c>
    </row>
    <row r="22776" spans="1:3" x14ac:dyDescent="0.3">
      <c r="A22776" s="38" t="s">
        <v>260</v>
      </c>
      <c r="B22776" s="15">
        <v>752800</v>
      </c>
      <c r="C22776" s="15">
        <v>5564300</v>
      </c>
    </row>
    <row r="22777" spans="1:3" x14ac:dyDescent="0.3">
      <c r="A22777" s="38" t="s">
        <v>262</v>
      </c>
      <c r="B22777" s="15">
        <v>298500</v>
      </c>
      <c r="C22777" s="15">
        <v>4593901</v>
      </c>
    </row>
    <row r="22778" spans="1:3" x14ac:dyDescent="0.3">
      <c r="A22778" s="38" t="s">
        <v>263</v>
      </c>
      <c r="B22778" s="15">
        <v>329000</v>
      </c>
      <c r="C22778" s="15">
        <v>3750350</v>
      </c>
    </row>
    <row r="22779" spans="1:3" x14ac:dyDescent="0.3">
      <c r="A22779" s="35" t="s">
        <v>275</v>
      </c>
      <c r="B22779" s="15"/>
      <c r="C22779" s="15"/>
    </row>
    <row r="22780" spans="1:3" x14ac:dyDescent="0.3">
      <c r="A22780" s="38" t="s">
        <v>245</v>
      </c>
      <c r="B22780" s="15">
        <v>308000</v>
      </c>
      <c r="C22780" s="15">
        <v>2181000</v>
      </c>
    </row>
    <row r="22781" spans="1:3" x14ac:dyDescent="0.3">
      <c r="A22781" s="38" t="s">
        <v>247</v>
      </c>
      <c r="B22781" s="15">
        <v>280000</v>
      </c>
      <c r="C22781" s="15">
        <v>2466800</v>
      </c>
    </row>
    <row r="22782" spans="1:3" x14ac:dyDescent="0.3">
      <c r="A22782" s="38" t="s">
        <v>249</v>
      </c>
      <c r="B22782" s="15">
        <v>392500</v>
      </c>
      <c r="C22782" s="15">
        <v>5188000</v>
      </c>
    </row>
    <row r="22783" spans="1:3" x14ac:dyDescent="0.3">
      <c r="A22783" s="38" t="s">
        <v>251</v>
      </c>
      <c r="B22783" s="15">
        <v>310000</v>
      </c>
      <c r="C22783" s="15">
        <v>3149900</v>
      </c>
    </row>
    <row r="22784" spans="1:3" x14ac:dyDescent="0.3">
      <c r="A22784" s="38" t="s">
        <v>254</v>
      </c>
      <c r="B22784" s="15">
        <v>348250</v>
      </c>
      <c r="C22784" s="15">
        <v>4153001</v>
      </c>
    </row>
    <row r="22785" spans="1:3" x14ac:dyDescent="0.3">
      <c r="A22785" s="38" t="s">
        <v>257</v>
      </c>
      <c r="B22785" s="15">
        <v>329950</v>
      </c>
      <c r="C22785" s="15">
        <v>8807800</v>
      </c>
    </row>
    <row r="22786" spans="1:3" x14ac:dyDescent="0.3">
      <c r="A22786" s="38" t="s">
        <v>252</v>
      </c>
      <c r="B22786" s="15">
        <v>400000</v>
      </c>
      <c r="C22786" s="15">
        <v>7558750</v>
      </c>
    </row>
    <row r="22787" spans="1:3" x14ac:dyDescent="0.3">
      <c r="A22787" s="38" t="s">
        <v>255</v>
      </c>
      <c r="B22787" s="15">
        <v>835450</v>
      </c>
      <c r="C22787" s="15">
        <v>9244300</v>
      </c>
    </row>
    <row r="22788" spans="1:3" x14ac:dyDescent="0.3">
      <c r="A22788" s="38" t="s">
        <v>258</v>
      </c>
      <c r="B22788" s="15">
        <v>870000</v>
      </c>
      <c r="C22788" s="15">
        <v>9359650</v>
      </c>
    </row>
    <row r="22789" spans="1:3" x14ac:dyDescent="0.3">
      <c r="A22789" s="38" t="s">
        <v>260</v>
      </c>
      <c r="B22789" s="15">
        <v>320000</v>
      </c>
      <c r="C22789" s="15">
        <v>4863870</v>
      </c>
    </row>
    <row r="22790" spans="1:3" x14ac:dyDescent="0.3">
      <c r="A22790" s="38" t="s">
        <v>262</v>
      </c>
      <c r="B22790" s="15">
        <v>350000</v>
      </c>
      <c r="C22790" s="15">
        <v>3579500</v>
      </c>
    </row>
    <row r="22791" spans="1:3" x14ac:dyDescent="0.3">
      <c r="A22791" s="14">
        <v>453</v>
      </c>
      <c r="B22791" s="15">
        <v>42712500</v>
      </c>
      <c r="C22791" s="15">
        <v>268305485</v>
      </c>
    </row>
    <row r="22792" spans="1:3" x14ac:dyDescent="0.3">
      <c r="A22792" s="35" t="s">
        <v>259</v>
      </c>
      <c r="B22792" s="15"/>
      <c r="C22792" s="15"/>
    </row>
    <row r="22793" spans="1:3" x14ac:dyDescent="0.3">
      <c r="A22793" s="38" t="s">
        <v>245</v>
      </c>
      <c r="B22793" s="15">
        <v>155000</v>
      </c>
      <c r="C22793" s="15">
        <v>155000</v>
      </c>
    </row>
    <row r="22794" spans="1:3" x14ac:dyDescent="0.3">
      <c r="A22794" s="38" t="s">
        <v>247</v>
      </c>
      <c r="B22794" s="15">
        <v>144900</v>
      </c>
      <c r="C22794" s="15">
        <v>144900</v>
      </c>
    </row>
    <row r="22795" spans="1:3" x14ac:dyDescent="0.3">
      <c r="A22795" s="38" t="s">
        <v>249</v>
      </c>
      <c r="B22795" s="15">
        <v>135650</v>
      </c>
      <c r="C22795" s="15">
        <v>773425</v>
      </c>
    </row>
    <row r="22796" spans="1:3" x14ac:dyDescent="0.3">
      <c r="A22796" s="38" t="s">
        <v>251</v>
      </c>
      <c r="B22796" s="15">
        <v>150050</v>
      </c>
      <c r="C22796" s="15">
        <v>1267950</v>
      </c>
    </row>
    <row r="22797" spans="1:3" x14ac:dyDescent="0.3">
      <c r="A22797" s="38" t="s">
        <v>254</v>
      </c>
      <c r="B22797" s="15">
        <v>219950</v>
      </c>
      <c r="C22797" s="15">
        <v>439900</v>
      </c>
    </row>
    <row r="22798" spans="1:3" x14ac:dyDescent="0.3">
      <c r="A22798" s="38" t="s">
        <v>257</v>
      </c>
      <c r="B22798" s="15">
        <v>175000</v>
      </c>
      <c r="C22798" s="15">
        <v>1683700</v>
      </c>
    </row>
    <row r="22799" spans="1:3" x14ac:dyDescent="0.3">
      <c r="A22799" s="38" t="s">
        <v>252</v>
      </c>
      <c r="B22799" s="15">
        <v>159900</v>
      </c>
      <c r="C22799" s="15">
        <v>737096</v>
      </c>
    </row>
    <row r="22800" spans="1:3" x14ac:dyDescent="0.3">
      <c r="A22800" s="38" t="s">
        <v>255</v>
      </c>
      <c r="B22800" s="15">
        <v>170500</v>
      </c>
      <c r="C22800" s="15">
        <v>1505097</v>
      </c>
    </row>
    <row r="22801" spans="1:3" x14ac:dyDescent="0.3">
      <c r="A22801" s="38" t="s">
        <v>258</v>
      </c>
      <c r="B22801" s="15">
        <v>125000</v>
      </c>
      <c r="C22801" s="15">
        <v>674900</v>
      </c>
    </row>
    <row r="22802" spans="1:3" x14ac:dyDescent="0.3">
      <c r="A22802" s="38" t="s">
        <v>260</v>
      </c>
      <c r="B22802" s="15">
        <v>148000</v>
      </c>
      <c r="C22802" s="15">
        <v>936500</v>
      </c>
    </row>
    <row r="22803" spans="1:3" x14ac:dyDescent="0.3">
      <c r="A22803" s="38" t="s">
        <v>262</v>
      </c>
      <c r="B22803" s="15">
        <v>266000</v>
      </c>
      <c r="C22803" s="15">
        <v>1124200</v>
      </c>
    </row>
    <row r="22804" spans="1:3" x14ac:dyDescent="0.3">
      <c r="A22804" s="38" t="s">
        <v>263</v>
      </c>
      <c r="B22804" s="15">
        <v>149500</v>
      </c>
      <c r="C22804" s="15">
        <v>954900</v>
      </c>
    </row>
    <row r="22805" spans="1:3" x14ac:dyDescent="0.3">
      <c r="A22805" s="35" t="s">
        <v>265</v>
      </c>
      <c r="B22805" s="15"/>
      <c r="C22805" s="15"/>
    </row>
    <row r="22806" spans="1:3" x14ac:dyDescent="0.3">
      <c r="A22806" s="38" t="s">
        <v>245</v>
      </c>
      <c r="B22806" s="15">
        <v>204999</v>
      </c>
      <c r="C22806" s="15">
        <v>736499</v>
      </c>
    </row>
    <row r="22807" spans="1:3" x14ac:dyDescent="0.3">
      <c r="A22807" s="38" t="s">
        <v>247</v>
      </c>
      <c r="B22807" s="15">
        <v>116500</v>
      </c>
      <c r="C22807" s="15">
        <v>625000</v>
      </c>
    </row>
    <row r="22808" spans="1:3" x14ac:dyDescent="0.3">
      <c r="A22808" s="38" t="s">
        <v>249</v>
      </c>
      <c r="B22808" s="15">
        <v>249000</v>
      </c>
      <c r="C22808" s="15">
        <v>1243300</v>
      </c>
    </row>
    <row r="22809" spans="1:3" x14ac:dyDescent="0.3">
      <c r="A22809" s="38" t="s">
        <v>251</v>
      </c>
      <c r="B22809" s="15">
        <v>152900</v>
      </c>
      <c r="C22809" s="15">
        <v>759800</v>
      </c>
    </row>
    <row r="22810" spans="1:3" x14ac:dyDescent="0.3">
      <c r="A22810" s="38" t="s">
        <v>254</v>
      </c>
      <c r="B22810" s="15">
        <v>119000</v>
      </c>
      <c r="C22810" s="15">
        <v>428500</v>
      </c>
    </row>
    <row r="22811" spans="1:3" x14ac:dyDescent="0.3">
      <c r="A22811" s="38" t="s">
        <v>257</v>
      </c>
      <c r="B22811" s="15">
        <v>174450</v>
      </c>
      <c r="C22811" s="15">
        <v>1408800</v>
      </c>
    </row>
    <row r="22812" spans="1:3" x14ac:dyDescent="0.3">
      <c r="A22812" s="38" t="s">
        <v>252</v>
      </c>
      <c r="B22812" s="15">
        <v>235000</v>
      </c>
      <c r="C22812" s="15">
        <v>2087600</v>
      </c>
    </row>
    <row r="22813" spans="1:3" x14ac:dyDescent="0.3">
      <c r="A22813" s="38" t="s">
        <v>255</v>
      </c>
      <c r="B22813" s="15">
        <v>274500</v>
      </c>
      <c r="C22813" s="15">
        <v>999000</v>
      </c>
    </row>
    <row r="22814" spans="1:3" x14ac:dyDescent="0.3">
      <c r="A22814" s="38" t="s">
        <v>258</v>
      </c>
      <c r="B22814" s="15">
        <v>300000</v>
      </c>
      <c r="C22814" s="15">
        <v>1838000</v>
      </c>
    </row>
    <row r="22815" spans="1:3" x14ac:dyDescent="0.3">
      <c r="A22815" s="38" t="s">
        <v>260</v>
      </c>
      <c r="B22815" s="15">
        <v>251750</v>
      </c>
      <c r="C22815" s="15">
        <v>2276700</v>
      </c>
    </row>
    <row r="22816" spans="1:3" x14ac:dyDescent="0.3">
      <c r="A22816" s="38" t="s">
        <v>262</v>
      </c>
      <c r="B22816" s="15">
        <v>247450</v>
      </c>
      <c r="C22816" s="15">
        <v>949900</v>
      </c>
    </row>
    <row r="22817" spans="1:3" x14ac:dyDescent="0.3">
      <c r="A22817" s="38" t="s">
        <v>263</v>
      </c>
      <c r="B22817" s="15">
        <v>276500</v>
      </c>
      <c r="C22817" s="15">
        <v>1102679</v>
      </c>
    </row>
    <row r="22818" spans="1:3" x14ac:dyDescent="0.3">
      <c r="A22818" s="35" t="s">
        <v>244</v>
      </c>
      <c r="B22818" s="15"/>
      <c r="C22818" s="15"/>
    </row>
    <row r="22819" spans="1:3" x14ac:dyDescent="0.3">
      <c r="A22819" s="38" t="s">
        <v>245</v>
      </c>
      <c r="B22819" s="15">
        <v>208000</v>
      </c>
      <c r="C22819" s="15">
        <v>1488400</v>
      </c>
    </row>
    <row r="22820" spans="1:3" x14ac:dyDescent="0.3">
      <c r="A22820" s="38" t="s">
        <v>247</v>
      </c>
      <c r="B22820" s="15">
        <v>190000</v>
      </c>
      <c r="C22820" s="15">
        <v>691200</v>
      </c>
    </row>
    <row r="22821" spans="1:3" x14ac:dyDescent="0.3">
      <c r="A22821" s="38" t="s">
        <v>249</v>
      </c>
      <c r="B22821" s="15">
        <v>180000</v>
      </c>
      <c r="C22821" s="15">
        <v>694950</v>
      </c>
    </row>
    <row r="22822" spans="1:3" x14ac:dyDescent="0.3">
      <c r="A22822" s="38" t="s">
        <v>251</v>
      </c>
      <c r="B22822" s="15">
        <v>208500</v>
      </c>
      <c r="C22822" s="15">
        <v>1407507</v>
      </c>
    </row>
    <row r="22823" spans="1:3" x14ac:dyDescent="0.3">
      <c r="A22823" s="38" t="s">
        <v>254</v>
      </c>
      <c r="B22823" s="15">
        <v>227200</v>
      </c>
      <c r="C22823" s="15">
        <v>2917850</v>
      </c>
    </row>
    <row r="22824" spans="1:3" x14ac:dyDescent="0.3">
      <c r="A22824" s="38" t="s">
        <v>257</v>
      </c>
      <c r="B22824" s="15">
        <v>218950</v>
      </c>
      <c r="C22824" s="15">
        <v>1772800</v>
      </c>
    </row>
    <row r="22825" spans="1:3" x14ac:dyDescent="0.3">
      <c r="A22825" s="38" t="s">
        <v>252</v>
      </c>
      <c r="B22825" s="15">
        <v>270000</v>
      </c>
      <c r="C22825" s="15">
        <v>1725999</v>
      </c>
    </row>
    <row r="22826" spans="1:3" x14ac:dyDescent="0.3">
      <c r="A22826" s="38" t="s">
        <v>255</v>
      </c>
      <c r="B22826" s="15">
        <v>257500</v>
      </c>
      <c r="C22826" s="15">
        <v>2013699</v>
      </c>
    </row>
    <row r="22827" spans="1:3" x14ac:dyDescent="0.3">
      <c r="A22827" s="38" t="s">
        <v>258</v>
      </c>
      <c r="B22827" s="15">
        <v>178000</v>
      </c>
      <c r="C22827" s="15">
        <v>1568165</v>
      </c>
    </row>
    <row r="22828" spans="1:3" x14ac:dyDescent="0.3">
      <c r="A22828" s="38" t="s">
        <v>260</v>
      </c>
      <c r="B22828" s="15">
        <v>222500</v>
      </c>
      <c r="C22828" s="15">
        <v>2081350</v>
      </c>
    </row>
    <row r="22829" spans="1:3" x14ac:dyDescent="0.3">
      <c r="A22829" s="38" t="s">
        <v>262</v>
      </c>
      <c r="B22829" s="15">
        <v>293450</v>
      </c>
      <c r="C22829" s="15">
        <v>1744570</v>
      </c>
    </row>
    <row r="22830" spans="1:3" x14ac:dyDescent="0.3">
      <c r="A22830" s="38" t="s">
        <v>263</v>
      </c>
      <c r="B22830" s="15">
        <v>197614</v>
      </c>
      <c r="C22830" s="15">
        <v>785227</v>
      </c>
    </row>
    <row r="22831" spans="1:3" x14ac:dyDescent="0.3">
      <c r="A22831" s="35" t="s">
        <v>256</v>
      </c>
      <c r="B22831" s="15"/>
      <c r="C22831" s="15"/>
    </row>
    <row r="22832" spans="1:3" x14ac:dyDescent="0.3">
      <c r="A22832" s="38" t="s">
        <v>245</v>
      </c>
      <c r="B22832" s="15">
        <v>283000</v>
      </c>
      <c r="C22832" s="15">
        <v>1608900</v>
      </c>
    </row>
    <row r="22833" spans="1:3" x14ac:dyDescent="0.3">
      <c r="A22833" s="38" t="s">
        <v>247</v>
      </c>
      <c r="B22833" s="15">
        <v>260750</v>
      </c>
      <c r="C22833" s="15">
        <v>2047200</v>
      </c>
    </row>
    <row r="22834" spans="1:3" x14ac:dyDescent="0.3">
      <c r="A22834" s="38" t="s">
        <v>249</v>
      </c>
      <c r="B22834" s="15">
        <v>253500</v>
      </c>
      <c r="C22834" s="15">
        <v>1860500</v>
      </c>
    </row>
    <row r="22835" spans="1:3" x14ac:dyDescent="0.3">
      <c r="A22835" s="38" t="s">
        <v>251</v>
      </c>
      <c r="B22835" s="15">
        <v>228000</v>
      </c>
      <c r="C22835" s="15">
        <v>2845150</v>
      </c>
    </row>
    <row r="22836" spans="1:3" x14ac:dyDescent="0.3">
      <c r="A22836" s="38" t="s">
        <v>254</v>
      </c>
      <c r="B22836" s="15">
        <v>329000</v>
      </c>
      <c r="C22836" s="15">
        <v>2066800</v>
      </c>
    </row>
    <row r="22837" spans="1:3" x14ac:dyDescent="0.3">
      <c r="A22837" s="38" t="s">
        <v>257</v>
      </c>
      <c r="B22837" s="15">
        <v>220450</v>
      </c>
      <c r="C22837" s="15">
        <v>1341390</v>
      </c>
    </row>
    <row r="22838" spans="1:3" x14ac:dyDescent="0.3">
      <c r="A22838" s="38" t="s">
        <v>252</v>
      </c>
      <c r="B22838" s="15">
        <v>290000</v>
      </c>
      <c r="C22838" s="15">
        <v>1360000</v>
      </c>
    </row>
    <row r="22839" spans="1:3" x14ac:dyDescent="0.3">
      <c r="A22839" s="38" t="s">
        <v>255</v>
      </c>
      <c r="B22839" s="15">
        <v>489000</v>
      </c>
      <c r="C22839" s="15">
        <v>489000</v>
      </c>
    </row>
    <row r="22840" spans="1:3" x14ac:dyDescent="0.3">
      <c r="A22840" s="38" t="s">
        <v>258</v>
      </c>
      <c r="B22840" s="15">
        <v>290000</v>
      </c>
      <c r="C22840" s="15">
        <v>1318906</v>
      </c>
    </row>
    <row r="22841" spans="1:3" x14ac:dyDescent="0.3">
      <c r="A22841" s="38" t="s">
        <v>260</v>
      </c>
      <c r="B22841" s="15">
        <v>309500</v>
      </c>
      <c r="C22841" s="15">
        <v>1901750</v>
      </c>
    </row>
    <row r="22842" spans="1:3" x14ac:dyDescent="0.3">
      <c r="A22842" s="38" t="s">
        <v>262</v>
      </c>
      <c r="B22842" s="15">
        <v>242000</v>
      </c>
      <c r="C22842" s="15">
        <v>242000</v>
      </c>
    </row>
    <row r="22843" spans="1:3" x14ac:dyDescent="0.3">
      <c r="A22843" s="38" t="s">
        <v>263</v>
      </c>
      <c r="B22843" s="15">
        <v>275300</v>
      </c>
      <c r="C22843" s="15">
        <v>2179300</v>
      </c>
    </row>
    <row r="22844" spans="1:3" x14ac:dyDescent="0.3">
      <c r="A22844" s="35" t="s">
        <v>261</v>
      </c>
      <c r="B22844" s="15"/>
      <c r="C22844" s="15"/>
    </row>
    <row r="22845" spans="1:3" x14ac:dyDescent="0.3">
      <c r="A22845" s="38" t="s">
        <v>245</v>
      </c>
      <c r="B22845" s="15">
        <v>202950</v>
      </c>
      <c r="C22845" s="15">
        <v>1350400</v>
      </c>
    </row>
    <row r="22846" spans="1:3" x14ac:dyDescent="0.3">
      <c r="A22846" s="38" t="s">
        <v>247</v>
      </c>
      <c r="B22846" s="15"/>
      <c r="C22846" s="15">
        <v>0</v>
      </c>
    </row>
    <row r="22847" spans="1:3" x14ac:dyDescent="0.3">
      <c r="A22847" s="38" t="s">
        <v>249</v>
      </c>
      <c r="B22847" s="15">
        <v>224999</v>
      </c>
      <c r="C22847" s="15">
        <v>1584499</v>
      </c>
    </row>
    <row r="22848" spans="1:3" x14ac:dyDescent="0.3">
      <c r="A22848" s="38" t="s">
        <v>251</v>
      </c>
      <c r="B22848" s="15">
        <v>299000</v>
      </c>
      <c r="C22848" s="15">
        <v>1430500</v>
      </c>
    </row>
    <row r="22849" spans="1:3" x14ac:dyDescent="0.3">
      <c r="A22849" s="38" t="s">
        <v>254</v>
      </c>
      <c r="B22849" s="15">
        <v>299000</v>
      </c>
      <c r="C22849" s="15">
        <v>1731800</v>
      </c>
    </row>
    <row r="22850" spans="1:3" x14ac:dyDescent="0.3">
      <c r="A22850" s="38" t="s">
        <v>257</v>
      </c>
      <c r="B22850" s="15">
        <v>299950</v>
      </c>
      <c r="C22850" s="15">
        <v>977900</v>
      </c>
    </row>
    <row r="22851" spans="1:3" x14ac:dyDescent="0.3">
      <c r="A22851" s="38" t="s">
        <v>252</v>
      </c>
      <c r="B22851" s="15">
        <v>336500</v>
      </c>
      <c r="C22851" s="15">
        <v>1409000</v>
      </c>
    </row>
    <row r="22852" spans="1:3" x14ac:dyDescent="0.3">
      <c r="A22852" s="38" t="s">
        <v>255</v>
      </c>
      <c r="B22852" s="15">
        <v>199000</v>
      </c>
      <c r="C22852" s="15">
        <v>1516800</v>
      </c>
    </row>
    <row r="22853" spans="1:3" x14ac:dyDescent="0.3">
      <c r="A22853" s="38" t="s">
        <v>258</v>
      </c>
      <c r="B22853" s="15">
        <v>160500</v>
      </c>
      <c r="C22853" s="15">
        <v>321000</v>
      </c>
    </row>
    <row r="22854" spans="1:3" x14ac:dyDescent="0.3">
      <c r="A22854" s="38" t="s">
        <v>260</v>
      </c>
      <c r="B22854" s="15">
        <v>258000</v>
      </c>
      <c r="C22854" s="15">
        <v>1445300</v>
      </c>
    </row>
    <row r="22855" spans="1:3" x14ac:dyDescent="0.3">
      <c r="A22855" s="38" t="s">
        <v>262</v>
      </c>
      <c r="B22855" s="15">
        <v>187000</v>
      </c>
      <c r="C22855" s="15">
        <v>374000</v>
      </c>
    </row>
    <row r="22856" spans="1:3" x14ac:dyDescent="0.3">
      <c r="A22856" s="38" t="s">
        <v>263</v>
      </c>
      <c r="B22856" s="15">
        <v>216700</v>
      </c>
      <c r="C22856" s="15">
        <v>2233000</v>
      </c>
    </row>
    <row r="22857" spans="1:3" x14ac:dyDescent="0.3">
      <c r="A22857" s="35" t="s">
        <v>264</v>
      </c>
      <c r="B22857" s="15"/>
      <c r="C22857" s="15"/>
    </row>
    <row r="22858" spans="1:3" x14ac:dyDescent="0.3">
      <c r="A22858" s="38" t="s">
        <v>245</v>
      </c>
      <c r="B22858" s="15">
        <v>429950</v>
      </c>
      <c r="C22858" s="15">
        <v>859900</v>
      </c>
    </row>
    <row r="22859" spans="1:3" x14ac:dyDescent="0.3">
      <c r="A22859" s="38" t="s">
        <v>247</v>
      </c>
      <c r="B22859" s="15">
        <v>289000</v>
      </c>
      <c r="C22859" s="15">
        <v>769950</v>
      </c>
    </row>
    <row r="22860" spans="1:3" x14ac:dyDescent="0.3">
      <c r="A22860" s="38" t="s">
        <v>249</v>
      </c>
      <c r="B22860" s="15">
        <v>45000</v>
      </c>
      <c r="C22860" s="15">
        <v>45000</v>
      </c>
    </row>
    <row r="22861" spans="1:3" x14ac:dyDescent="0.3">
      <c r="A22861" s="38" t="s">
        <v>251</v>
      </c>
      <c r="B22861" s="15">
        <v>218900</v>
      </c>
      <c r="C22861" s="15">
        <v>1373700</v>
      </c>
    </row>
    <row r="22862" spans="1:3" x14ac:dyDescent="0.3">
      <c r="A22862" s="38" t="s">
        <v>254</v>
      </c>
      <c r="B22862" s="15">
        <v>224500</v>
      </c>
      <c r="C22862" s="15">
        <v>687000</v>
      </c>
    </row>
    <row r="22863" spans="1:3" x14ac:dyDescent="0.3">
      <c r="A22863" s="38" t="s">
        <v>257</v>
      </c>
      <c r="B22863" s="15">
        <v>245000</v>
      </c>
      <c r="C22863" s="15">
        <v>1202500</v>
      </c>
    </row>
    <row r="22864" spans="1:3" x14ac:dyDescent="0.3">
      <c r="A22864" s="38" t="s">
        <v>252</v>
      </c>
      <c r="B22864" s="15">
        <v>251900</v>
      </c>
      <c r="C22864" s="15">
        <v>251900</v>
      </c>
    </row>
    <row r="22865" spans="1:3" x14ac:dyDescent="0.3">
      <c r="A22865" s="38" t="s">
        <v>255</v>
      </c>
      <c r="B22865" s="15">
        <v>166500</v>
      </c>
      <c r="C22865" s="15">
        <v>415500</v>
      </c>
    </row>
    <row r="22866" spans="1:3" x14ac:dyDescent="0.3">
      <c r="A22866" s="38" t="s">
        <v>258</v>
      </c>
      <c r="B22866" s="15">
        <v>260000</v>
      </c>
      <c r="C22866" s="15">
        <v>1085999</v>
      </c>
    </row>
    <row r="22867" spans="1:3" x14ac:dyDescent="0.3">
      <c r="A22867" s="38" t="s">
        <v>260</v>
      </c>
      <c r="B22867" s="15">
        <v>205700</v>
      </c>
      <c r="C22867" s="15">
        <v>1072700</v>
      </c>
    </row>
    <row r="22868" spans="1:3" x14ac:dyDescent="0.3">
      <c r="A22868" s="38" t="s">
        <v>262</v>
      </c>
      <c r="B22868" s="15">
        <v>200000</v>
      </c>
      <c r="C22868" s="15">
        <v>1639900</v>
      </c>
    </row>
    <row r="22869" spans="1:3" x14ac:dyDescent="0.3">
      <c r="A22869" s="38" t="s">
        <v>263</v>
      </c>
      <c r="B22869" s="15">
        <v>181600</v>
      </c>
      <c r="C22869" s="15">
        <v>533600</v>
      </c>
    </row>
    <row r="22870" spans="1:3" x14ac:dyDescent="0.3">
      <c r="A22870" s="35" t="s">
        <v>266</v>
      </c>
      <c r="B22870" s="15"/>
      <c r="C22870" s="15"/>
    </row>
    <row r="22871" spans="1:3" x14ac:dyDescent="0.3">
      <c r="A22871" s="38" t="s">
        <v>245</v>
      </c>
      <c r="B22871" s="15">
        <v>262250</v>
      </c>
      <c r="C22871" s="15">
        <v>1067400</v>
      </c>
    </row>
    <row r="22872" spans="1:3" x14ac:dyDescent="0.3">
      <c r="A22872" s="38" t="s">
        <v>247</v>
      </c>
      <c r="B22872" s="15">
        <v>185500</v>
      </c>
      <c r="C22872" s="15">
        <v>777000</v>
      </c>
    </row>
    <row r="22873" spans="1:3" x14ac:dyDescent="0.3">
      <c r="A22873" s="38" t="s">
        <v>249</v>
      </c>
      <c r="B22873" s="15">
        <v>166939</v>
      </c>
      <c r="C22873" s="15">
        <v>466439</v>
      </c>
    </row>
    <row r="22874" spans="1:3" x14ac:dyDescent="0.3">
      <c r="A22874" s="38" t="s">
        <v>251</v>
      </c>
      <c r="B22874" s="15">
        <v>242000</v>
      </c>
      <c r="C22874" s="15">
        <v>1244950</v>
      </c>
    </row>
    <row r="22875" spans="1:3" x14ac:dyDescent="0.3">
      <c r="A22875" s="38" t="s">
        <v>254</v>
      </c>
      <c r="B22875" s="15">
        <v>281750</v>
      </c>
      <c r="C22875" s="15">
        <v>563500</v>
      </c>
    </row>
    <row r="22876" spans="1:3" x14ac:dyDescent="0.3">
      <c r="A22876" s="38" t="s">
        <v>257</v>
      </c>
      <c r="B22876" s="15">
        <v>202000</v>
      </c>
      <c r="C22876" s="15">
        <v>1432650</v>
      </c>
    </row>
    <row r="22877" spans="1:3" x14ac:dyDescent="0.3">
      <c r="A22877" s="38" t="s">
        <v>252</v>
      </c>
      <c r="B22877" s="15">
        <v>158450</v>
      </c>
      <c r="C22877" s="15">
        <v>1013900</v>
      </c>
    </row>
    <row r="22878" spans="1:3" x14ac:dyDescent="0.3">
      <c r="A22878" s="38" t="s">
        <v>255</v>
      </c>
      <c r="B22878" s="15">
        <v>213000</v>
      </c>
      <c r="C22878" s="15">
        <v>705000</v>
      </c>
    </row>
    <row r="22879" spans="1:3" x14ac:dyDescent="0.3">
      <c r="A22879" s="38" t="s">
        <v>258</v>
      </c>
      <c r="B22879" s="15">
        <v>202980</v>
      </c>
      <c r="C22879" s="15">
        <v>872980</v>
      </c>
    </row>
    <row r="22880" spans="1:3" x14ac:dyDescent="0.3">
      <c r="A22880" s="38" t="s">
        <v>260</v>
      </c>
      <c r="B22880" s="15">
        <v>195000</v>
      </c>
      <c r="C22880" s="15">
        <v>589000</v>
      </c>
    </row>
    <row r="22881" spans="1:3" x14ac:dyDescent="0.3">
      <c r="A22881" s="38" t="s">
        <v>262</v>
      </c>
      <c r="B22881" s="15">
        <v>227000</v>
      </c>
      <c r="C22881" s="15">
        <v>227000</v>
      </c>
    </row>
    <row r="22882" spans="1:3" x14ac:dyDescent="0.3">
      <c r="A22882" s="38" t="s">
        <v>263</v>
      </c>
      <c r="B22882" s="15">
        <v>225000</v>
      </c>
      <c r="C22882" s="15">
        <v>720000</v>
      </c>
    </row>
    <row r="22883" spans="1:3" x14ac:dyDescent="0.3">
      <c r="A22883" s="35" t="s">
        <v>267</v>
      </c>
      <c r="B22883" s="15"/>
      <c r="C22883" s="15"/>
    </row>
    <row r="22884" spans="1:3" x14ac:dyDescent="0.3">
      <c r="A22884" s="38" t="s">
        <v>245</v>
      </c>
      <c r="B22884" s="15">
        <v>162740</v>
      </c>
      <c r="C22884" s="15">
        <v>512640</v>
      </c>
    </row>
    <row r="22885" spans="1:3" x14ac:dyDescent="0.3">
      <c r="A22885" s="38" t="s">
        <v>247</v>
      </c>
      <c r="B22885" s="15">
        <v>310000</v>
      </c>
      <c r="C22885" s="15">
        <v>310000</v>
      </c>
    </row>
    <row r="22886" spans="1:3" x14ac:dyDescent="0.3">
      <c r="A22886" s="38" t="s">
        <v>249</v>
      </c>
      <c r="B22886" s="15">
        <v>192250</v>
      </c>
      <c r="C22886" s="15">
        <v>937500</v>
      </c>
    </row>
    <row r="22887" spans="1:3" x14ac:dyDescent="0.3">
      <c r="A22887" s="38" t="s">
        <v>251</v>
      </c>
      <c r="B22887" s="15">
        <v>143002</v>
      </c>
      <c r="C22887" s="15">
        <v>286004</v>
      </c>
    </row>
    <row r="22888" spans="1:3" x14ac:dyDescent="0.3">
      <c r="A22888" s="38" t="s">
        <v>254</v>
      </c>
      <c r="B22888" s="15">
        <v>374550</v>
      </c>
      <c r="C22888" s="15">
        <v>749100</v>
      </c>
    </row>
    <row r="22889" spans="1:3" x14ac:dyDescent="0.3">
      <c r="A22889" s="38" t="s">
        <v>257</v>
      </c>
      <c r="B22889" s="15">
        <v>186950</v>
      </c>
      <c r="C22889" s="15">
        <v>2025400</v>
      </c>
    </row>
    <row r="22890" spans="1:3" x14ac:dyDescent="0.3">
      <c r="A22890" s="38" t="s">
        <v>252</v>
      </c>
      <c r="B22890" s="15">
        <v>169950</v>
      </c>
      <c r="C22890" s="15">
        <v>685830</v>
      </c>
    </row>
    <row r="22891" spans="1:3" x14ac:dyDescent="0.3">
      <c r="A22891" s="38" t="s">
        <v>255</v>
      </c>
      <c r="B22891" s="15">
        <v>119950</v>
      </c>
      <c r="C22891" s="15">
        <v>239900</v>
      </c>
    </row>
    <row r="22892" spans="1:3" x14ac:dyDescent="0.3">
      <c r="A22892" s="38" t="s">
        <v>258</v>
      </c>
      <c r="B22892" s="15">
        <v>149900</v>
      </c>
      <c r="C22892" s="15">
        <v>805200</v>
      </c>
    </row>
    <row r="22893" spans="1:3" x14ac:dyDescent="0.3">
      <c r="A22893" s="38" t="s">
        <v>260</v>
      </c>
      <c r="B22893" s="15">
        <v>107500</v>
      </c>
      <c r="C22893" s="15">
        <v>215000</v>
      </c>
    </row>
    <row r="22894" spans="1:3" x14ac:dyDescent="0.3">
      <c r="A22894" s="38" t="s">
        <v>262</v>
      </c>
      <c r="B22894" s="15">
        <v>259000</v>
      </c>
      <c r="C22894" s="15">
        <v>259000</v>
      </c>
    </row>
    <row r="22895" spans="1:3" x14ac:dyDescent="0.3">
      <c r="A22895" s="38" t="s">
        <v>263</v>
      </c>
      <c r="B22895" s="15">
        <v>150000</v>
      </c>
      <c r="C22895" s="15">
        <v>150000</v>
      </c>
    </row>
    <row r="22896" spans="1:3" x14ac:dyDescent="0.3">
      <c r="A22896" s="35" t="s">
        <v>268</v>
      </c>
      <c r="B22896" s="15"/>
      <c r="C22896" s="15"/>
    </row>
    <row r="22897" spans="1:3" x14ac:dyDescent="0.3">
      <c r="A22897" s="38" t="s">
        <v>245</v>
      </c>
      <c r="B22897" s="15">
        <v>174000</v>
      </c>
      <c r="C22897" s="15">
        <v>742400</v>
      </c>
    </row>
    <row r="22898" spans="1:3" x14ac:dyDescent="0.3">
      <c r="A22898" s="38" t="s">
        <v>247</v>
      </c>
      <c r="B22898" s="15">
        <v>55000</v>
      </c>
      <c r="C22898" s="15">
        <v>55000</v>
      </c>
    </row>
    <row r="22899" spans="1:3" x14ac:dyDescent="0.3">
      <c r="A22899" s="38" t="s">
        <v>249</v>
      </c>
      <c r="B22899" s="15"/>
      <c r="C22899" s="15">
        <v>0</v>
      </c>
    </row>
    <row r="22900" spans="1:3" x14ac:dyDescent="0.3">
      <c r="A22900" s="38" t="s">
        <v>251</v>
      </c>
      <c r="B22900" s="15">
        <v>119250</v>
      </c>
      <c r="C22900" s="15">
        <v>530500</v>
      </c>
    </row>
    <row r="22901" spans="1:3" x14ac:dyDescent="0.3">
      <c r="A22901" s="38" t="s">
        <v>254</v>
      </c>
      <c r="B22901" s="15">
        <v>147500</v>
      </c>
      <c r="C22901" s="15">
        <v>1128699</v>
      </c>
    </row>
    <row r="22902" spans="1:3" x14ac:dyDescent="0.3">
      <c r="A22902" s="38" t="s">
        <v>257</v>
      </c>
      <c r="B22902" s="15">
        <v>217440</v>
      </c>
      <c r="C22902" s="15">
        <v>1222879</v>
      </c>
    </row>
    <row r="22903" spans="1:3" x14ac:dyDescent="0.3">
      <c r="A22903" s="38" t="s">
        <v>252</v>
      </c>
      <c r="B22903" s="15">
        <v>193375</v>
      </c>
      <c r="C22903" s="15">
        <v>721750</v>
      </c>
    </row>
    <row r="22904" spans="1:3" x14ac:dyDescent="0.3">
      <c r="A22904" s="38" t="s">
        <v>255</v>
      </c>
      <c r="B22904" s="15">
        <v>230000</v>
      </c>
      <c r="C22904" s="15">
        <v>2007207</v>
      </c>
    </row>
    <row r="22905" spans="1:3" x14ac:dyDescent="0.3">
      <c r="A22905" s="38" t="s">
        <v>258</v>
      </c>
      <c r="B22905" s="15">
        <v>130000</v>
      </c>
      <c r="C22905" s="15">
        <v>1116800</v>
      </c>
    </row>
    <row r="22906" spans="1:3" x14ac:dyDescent="0.3">
      <c r="A22906" s="38" t="s">
        <v>260</v>
      </c>
      <c r="B22906" s="15">
        <v>206950</v>
      </c>
      <c r="C22906" s="15">
        <v>989650</v>
      </c>
    </row>
    <row r="22907" spans="1:3" x14ac:dyDescent="0.3">
      <c r="A22907" s="38" t="s">
        <v>262</v>
      </c>
      <c r="B22907" s="15">
        <v>198750</v>
      </c>
      <c r="C22907" s="15">
        <v>915510</v>
      </c>
    </row>
    <row r="22908" spans="1:3" x14ac:dyDescent="0.3">
      <c r="A22908" s="38" t="s">
        <v>263</v>
      </c>
      <c r="B22908" s="15">
        <v>309000</v>
      </c>
      <c r="C22908" s="15">
        <v>309000</v>
      </c>
    </row>
    <row r="22909" spans="1:3" x14ac:dyDescent="0.3">
      <c r="A22909" s="35" t="s">
        <v>269</v>
      </c>
      <c r="B22909" s="15"/>
      <c r="C22909" s="15"/>
    </row>
    <row r="22910" spans="1:3" x14ac:dyDescent="0.3">
      <c r="A22910" s="38" t="s">
        <v>245</v>
      </c>
      <c r="B22910" s="15">
        <v>138000</v>
      </c>
      <c r="C22910" s="15">
        <v>276000</v>
      </c>
    </row>
    <row r="22911" spans="1:3" x14ac:dyDescent="0.3">
      <c r="A22911" s="38" t="s">
        <v>247</v>
      </c>
      <c r="B22911" s="15">
        <v>87500</v>
      </c>
      <c r="C22911" s="15">
        <v>245500</v>
      </c>
    </row>
    <row r="22912" spans="1:3" x14ac:dyDescent="0.3">
      <c r="A22912" s="38" t="s">
        <v>249</v>
      </c>
      <c r="B22912" s="15">
        <v>185000</v>
      </c>
      <c r="C22912" s="15">
        <v>599800</v>
      </c>
    </row>
    <row r="22913" spans="1:3" x14ac:dyDescent="0.3">
      <c r="A22913" s="38" t="s">
        <v>251</v>
      </c>
      <c r="B22913" s="15">
        <v>138000</v>
      </c>
      <c r="C22913" s="15">
        <v>716000</v>
      </c>
    </row>
    <row r="22914" spans="1:3" x14ac:dyDescent="0.3">
      <c r="A22914" s="38" t="s">
        <v>254</v>
      </c>
      <c r="B22914" s="15">
        <v>235000</v>
      </c>
      <c r="C22914" s="15">
        <v>1178500</v>
      </c>
    </row>
    <row r="22915" spans="1:3" x14ac:dyDescent="0.3">
      <c r="A22915" s="38" t="s">
        <v>257</v>
      </c>
      <c r="B22915" s="15">
        <v>217475</v>
      </c>
      <c r="C22915" s="15">
        <v>1352350</v>
      </c>
    </row>
    <row r="22916" spans="1:3" x14ac:dyDescent="0.3">
      <c r="A22916" s="38" t="s">
        <v>252</v>
      </c>
      <c r="B22916" s="15">
        <v>175000</v>
      </c>
      <c r="C22916" s="15">
        <v>522900</v>
      </c>
    </row>
    <row r="22917" spans="1:3" x14ac:dyDescent="0.3">
      <c r="A22917" s="38" t="s">
        <v>255</v>
      </c>
      <c r="B22917" s="15">
        <v>129900</v>
      </c>
      <c r="C22917" s="15">
        <v>1012900</v>
      </c>
    </row>
    <row r="22918" spans="1:3" x14ac:dyDescent="0.3">
      <c r="A22918" s="38" t="s">
        <v>258</v>
      </c>
      <c r="B22918" s="15">
        <v>526000</v>
      </c>
      <c r="C22918" s="15">
        <v>1052000</v>
      </c>
    </row>
    <row r="22919" spans="1:3" x14ac:dyDescent="0.3">
      <c r="A22919" s="38" t="s">
        <v>260</v>
      </c>
      <c r="B22919" s="15">
        <v>175500</v>
      </c>
      <c r="C22919" s="15">
        <v>1078500</v>
      </c>
    </row>
    <row r="22920" spans="1:3" x14ac:dyDescent="0.3">
      <c r="A22920" s="38" t="s">
        <v>262</v>
      </c>
      <c r="B22920" s="15">
        <v>186750</v>
      </c>
      <c r="C22920" s="15">
        <v>373500</v>
      </c>
    </row>
    <row r="22921" spans="1:3" x14ac:dyDescent="0.3">
      <c r="A22921" s="38" t="s">
        <v>263</v>
      </c>
      <c r="B22921" s="15">
        <v>175500</v>
      </c>
      <c r="C22921" s="15">
        <v>1765660</v>
      </c>
    </row>
    <row r="22922" spans="1:3" x14ac:dyDescent="0.3">
      <c r="A22922" s="35" t="s">
        <v>270</v>
      </c>
      <c r="B22922" s="15"/>
      <c r="C22922" s="15"/>
    </row>
    <row r="22923" spans="1:3" x14ac:dyDescent="0.3">
      <c r="A22923" s="38" t="s">
        <v>245</v>
      </c>
      <c r="B22923" s="15">
        <v>132450</v>
      </c>
      <c r="C22923" s="15">
        <v>1819021</v>
      </c>
    </row>
    <row r="22924" spans="1:3" x14ac:dyDescent="0.3">
      <c r="A22924" s="38" t="s">
        <v>247</v>
      </c>
      <c r="B22924" s="15">
        <v>195000</v>
      </c>
      <c r="C22924" s="15">
        <v>825292</v>
      </c>
    </row>
    <row r="22925" spans="1:3" x14ac:dyDescent="0.3">
      <c r="A22925" s="38" t="s">
        <v>249</v>
      </c>
      <c r="B22925" s="15">
        <v>114660</v>
      </c>
      <c r="C22925" s="15">
        <v>677795</v>
      </c>
    </row>
    <row r="22926" spans="1:3" x14ac:dyDescent="0.3">
      <c r="A22926" s="38" t="s">
        <v>251</v>
      </c>
      <c r="B22926" s="15">
        <v>170403</v>
      </c>
      <c r="C22926" s="15">
        <v>1694805</v>
      </c>
    </row>
    <row r="22927" spans="1:3" x14ac:dyDescent="0.3">
      <c r="A22927" s="38" t="s">
        <v>254</v>
      </c>
      <c r="B22927" s="15">
        <v>229900</v>
      </c>
      <c r="C22927" s="15">
        <v>2153251</v>
      </c>
    </row>
    <row r="22928" spans="1:3" x14ac:dyDescent="0.3">
      <c r="A22928" s="38" t="s">
        <v>257</v>
      </c>
      <c r="B22928" s="15">
        <v>234500</v>
      </c>
      <c r="C22928" s="15">
        <v>1566000</v>
      </c>
    </row>
    <row r="22929" spans="1:3" x14ac:dyDescent="0.3">
      <c r="A22929" s="38" t="s">
        <v>252</v>
      </c>
      <c r="B22929" s="15">
        <v>171975</v>
      </c>
      <c r="C22929" s="15">
        <v>1186750</v>
      </c>
    </row>
    <row r="22930" spans="1:3" x14ac:dyDescent="0.3">
      <c r="A22930" s="38" t="s">
        <v>255</v>
      </c>
      <c r="B22930" s="15">
        <v>139950</v>
      </c>
      <c r="C22930" s="15">
        <v>709900</v>
      </c>
    </row>
    <row r="22931" spans="1:3" x14ac:dyDescent="0.3">
      <c r="A22931" s="38" t="s">
        <v>258</v>
      </c>
      <c r="B22931" s="15">
        <v>231750</v>
      </c>
      <c r="C22931" s="15">
        <v>1366200</v>
      </c>
    </row>
    <row r="22932" spans="1:3" x14ac:dyDescent="0.3">
      <c r="A22932" s="38" t="s">
        <v>260</v>
      </c>
      <c r="B22932" s="15">
        <v>235000</v>
      </c>
      <c r="C22932" s="15">
        <v>955300</v>
      </c>
    </row>
    <row r="22933" spans="1:3" x14ac:dyDescent="0.3">
      <c r="A22933" s="38" t="s">
        <v>262</v>
      </c>
      <c r="B22933" s="15">
        <v>184500</v>
      </c>
      <c r="C22933" s="15">
        <v>1879190</v>
      </c>
    </row>
    <row r="22934" spans="1:3" x14ac:dyDescent="0.3">
      <c r="A22934" s="38" t="s">
        <v>263</v>
      </c>
      <c r="B22934" s="15">
        <v>158000</v>
      </c>
      <c r="C22934" s="15">
        <v>956500</v>
      </c>
    </row>
    <row r="22935" spans="1:3" x14ac:dyDescent="0.3">
      <c r="A22935" s="35" t="s">
        <v>271</v>
      </c>
      <c r="B22935" s="15"/>
      <c r="C22935" s="15"/>
    </row>
    <row r="22936" spans="1:3" x14ac:dyDescent="0.3">
      <c r="A22936" s="38" t="s">
        <v>245</v>
      </c>
      <c r="B22936" s="15">
        <v>169400</v>
      </c>
      <c r="C22936" s="15">
        <v>1128900</v>
      </c>
    </row>
    <row r="22937" spans="1:3" x14ac:dyDescent="0.3">
      <c r="A22937" s="38" t="s">
        <v>247</v>
      </c>
      <c r="B22937" s="15">
        <v>154950</v>
      </c>
      <c r="C22937" s="15">
        <v>880700</v>
      </c>
    </row>
    <row r="22938" spans="1:3" x14ac:dyDescent="0.3">
      <c r="A22938" s="38" t="s">
        <v>249</v>
      </c>
      <c r="B22938" s="15">
        <v>205000</v>
      </c>
      <c r="C22938" s="15">
        <v>1203400</v>
      </c>
    </row>
    <row r="22939" spans="1:3" x14ac:dyDescent="0.3">
      <c r="A22939" s="38" t="s">
        <v>251</v>
      </c>
      <c r="B22939" s="15">
        <v>218133</v>
      </c>
      <c r="C22939" s="15">
        <v>436265</v>
      </c>
    </row>
    <row r="22940" spans="1:3" x14ac:dyDescent="0.3">
      <c r="A22940" s="38" t="s">
        <v>254</v>
      </c>
      <c r="B22940" s="15">
        <v>187000</v>
      </c>
      <c r="C22940" s="15">
        <v>1568035</v>
      </c>
    </row>
    <row r="22941" spans="1:3" x14ac:dyDescent="0.3">
      <c r="A22941" s="38" t="s">
        <v>257</v>
      </c>
      <c r="B22941" s="15">
        <v>219900</v>
      </c>
      <c r="C22941" s="15">
        <v>2008799</v>
      </c>
    </row>
    <row r="22942" spans="1:3" x14ac:dyDescent="0.3">
      <c r="A22942" s="38" t="s">
        <v>252</v>
      </c>
      <c r="B22942" s="15">
        <v>208715</v>
      </c>
      <c r="C22942" s="15">
        <v>1840515</v>
      </c>
    </row>
    <row r="22943" spans="1:3" x14ac:dyDescent="0.3">
      <c r="A22943" s="38" t="s">
        <v>255</v>
      </c>
      <c r="B22943" s="15">
        <v>205000</v>
      </c>
      <c r="C22943" s="15">
        <v>1094900</v>
      </c>
    </row>
    <row r="22944" spans="1:3" x14ac:dyDescent="0.3">
      <c r="A22944" s="38" t="s">
        <v>258</v>
      </c>
      <c r="B22944" s="15">
        <v>198425</v>
      </c>
      <c r="C22944" s="15">
        <v>984350</v>
      </c>
    </row>
    <row r="22945" spans="1:3" x14ac:dyDescent="0.3">
      <c r="A22945" s="38" t="s">
        <v>260</v>
      </c>
      <c r="B22945" s="15">
        <v>181000</v>
      </c>
      <c r="C22945" s="15">
        <v>1999400</v>
      </c>
    </row>
    <row r="22946" spans="1:3" x14ac:dyDescent="0.3">
      <c r="A22946" s="38" t="s">
        <v>262</v>
      </c>
      <c r="B22946" s="15">
        <v>237200</v>
      </c>
      <c r="C22946" s="15">
        <v>1122100</v>
      </c>
    </row>
    <row r="22947" spans="1:3" x14ac:dyDescent="0.3">
      <c r="A22947" s="38" t="s">
        <v>263</v>
      </c>
      <c r="B22947" s="15">
        <v>255000</v>
      </c>
      <c r="C22947" s="15">
        <v>2046900</v>
      </c>
    </row>
    <row r="22948" spans="1:3" x14ac:dyDescent="0.3">
      <c r="A22948" s="35" t="s">
        <v>272</v>
      </c>
      <c r="B22948" s="15"/>
      <c r="C22948" s="15"/>
    </row>
    <row r="22949" spans="1:3" x14ac:dyDescent="0.3">
      <c r="A22949" s="38" t="s">
        <v>245</v>
      </c>
      <c r="B22949" s="15">
        <v>84000</v>
      </c>
      <c r="C22949" s="15">
        <v>338000</v>
      </c>
    </row>
    <row r="22950" spans="1:3" x14ac:dyDescent="0.3">
      <c r="A22950" s="38" t="s">
        <v>247</v>
      </c>
      <c r="B22950" s="15">
        <v>117450</v>
      </c>
      <c r="C22950" s="15">
        <v>234900</v>
      </c>
    </row>
    <row r="22951" spans="1:3" x14ac:dyDescent="0.3">
      <c r="A22951" s="38" t="s">
        <v>249</v>
      </c>
      <c r="B22951" s="15">
        <v>235000</v>
      </c>
      <c r="C22951" s="15">
        <v>1092000</v>
      </c>
    </row>
    <row r="22952" spans="1:3" x14ac:dyDescent="0.3">
      <c r="A22952" s="38" t="s">
        <v>251</v>
      </c>
      <c r="B22952" s="15">
        <v>216000</v>
      </c>
      <c r="C22952" s="15">
        <v>1619000</v>
      </c>
    </row>
    <row r="22953" spans="1:3" x14ac:dyDescent="0.3">
      <c r="A22953" s="38" t="s">
        <v>254</v>
      </c>
      <c r="B22953" s="15">
        <v>252989</v>
      </c>
      <c r="C22953" s="15">
        <v>1367977</v>
      </c>
    </row>
    <row r="22954" spans="1:3" x14ac:dyDescent="0.3">
      <c r="A22954" s="38" t="s">
        <v>257</v>
      </c>
      <c r="B22954" s="15">
        <v>262450</v>
      </c>
      <c r="C22954" s="15">
        <v>1102900</v>
      </c>
    </row>
    <row r="22955" spans="1:3" x14ac:dyDescent="0.3">
      <c r="A22955" s="38" t="s">
        <v>252</v>
      </c>
      <c r="B22955" s="15">
        <v>239900</v>
      </c>
      <c r="C22955" s="15">
        <v>2475400</v>
      </c>
    </row>
    <row r="22956" spans="1:3" x14ac:dyDescent="0.3">
      <c r="A22956" s="38" t="s">
        <v>255</v>
      </c>
      <c r="B22956" s="15">
        <v>217450</v>
      </c>
      <c r="C22956" s="15">
        <v>859900</v>
      </c>
    </row>
    <row r="22957" spans="1:3" x14ac:dyDescent="0.3">
      <c r="A22957" s="38" t="s">
        <v>258</v>
      </c>
      <c r="B22957" s="15">
        <v>247000</v>
      </c>
      <c r="C22957" s="15">
        <v>3121397</v>
      </c>
    </row>
    <row r="22958" spans="1:3" x14ac:dyDescent="0.3">
      <c r="A22958" s="38" t="s">
        <v>260</v>
      </c>
      <c r="B22958" s="15">
        <v>251363</v>
      </c>
      <c r="C22958" s="15">
        <v>2949400</v>
      </c>
    </row>
    <row r="22959" spans="1:3" x14ac:dyDescent="0.3">
      <c r="A22959" s="38" t="s">
        <v>262</v>
      </c>
      <c r="B22959" s="15">
        <v>230000</v>
      </c>
      <c r="C22959" s="15">
        <v>1879200</v>
      </c>
    </row>
    <row r="22960" spans="1:3" x14ac:dyDescent="0.3">
      <c r="A22960" s="38" t="s">
        <v>263</v>
      </c>
      <c r="B22960" s="15">
        <v>250640</v>
      </c>
      <c r="C22960" s="15">
        <v>1652565</v>
      </c>
    </row>
    <row r="22961" spans="1:3" x14ac:dyDescent="0.3">
      <c r="A22961" s="35" t="s">
        <v>273</v>
      </c>
      <c r="B22961" s="15"/>
      <c r="C22961" s="15"/>
    </row>
    <row r="22962" spans="1:3" x14ac:dyDescent="0.3">
      <c r="A22962" s="38" t="s">
        <v>245</v>
      </c>
      <c r="B22962" s="15">
        <v>224000</v>
      </c>
      <c r="C22962" s="15">
        <v>598500</v>
      </c>
    </row>
    <row r="22963" spans="1:3" x14ac:dyDescent="0.3">
      <c r="A22963" s="38" t="s">
        <v>247</v>
      </c>
      <c r="B22963" s="15">
        <v>267870</v>
      </c>
      <c r="C22963" s="15">
        <v>1389715</v>
      </c>
    </row>
    <row r="22964" spans="1:3" x14ac:dyDescent="0.3">
      <c r="A22964" s="38" t="s">
        <v>249</v>
      </c>
      <c r="B22964" s="15">
        <v>272802</v>
      </c>
      <c r="C22964" s="15">
        <v>1883972</v>
      </c>
    </row>
    <row r="22965" spans="1:3" x14ac:dyDescent="0.3">
      <c r="A22965" s="38" t="s">
        <v>251</v>
      </c>
      <c r="B22965" s="15">
        <v>222000</v>
      </c>
      <c r="C22965" s="15">
        <v>2197129</v>
      </c>
    </row>
    <row r="22966" spans="1:3" x14ac:dyDescent="0.3">
      <c r="A22966" s="38" t="s">
        <v>254</v>
      </c>
      <c r="B22966" s="15">
        <v>276500</v>
      </c>
      <c r="C22966" s="15">
        <v>1431500</v>
      </c>
    </row>
    <row r="22967" spans="1:3" x14ac:dyDescent="0.3">
      <c r="A22967" s="38" t="s">
        <v>257</v>
      </c>
      <c r="B22967" s="15">
        <v>279000</v>
      </c>
      <c r="C22967" s="15">
        <v>2953255</v>
      </c>
    </row>
    <row r="22968" spans="1:3" x14ac:dyDescent="0.3">
      <c r="A22968" s="38" t="s">
        <v>252</v>
      </c>
      <c r="B22968" s="15">
        <v>281913</v>
      </c>
      <c r="C22968" s="15">
        <v>2742225</v>
      </c>
    </row>
    <row r="22969" spans="1:3" x14ac:dyDescent="0.3">
      <c r="A22969" s="38" t="s">
        <v>255</v>
      </c>
      <c r="B22969" s="15">
        <v>249450</v>
      </c>
      <c r="C22969" s="15">
        <v>1736900</v>
      </c>
    </row>
    <row r="22970" spans="1:3" x14ac:dyDescent="0.3">
      <c r="A22970" s="38" t="s">
        <v>258</v>
      </c>
      <c r="B22970" s="15">
        <v>294990</v>
      </c>
      <c r="C22970" s="15">
        <v>6290290</v>
      </c>
    </row>
    <row r="22971" spans="1:3" x14ac:dyDescent="0.3">
      <c r="A22971" s="38" t="s">
        <v>260</v>
      </c>
      <c r="B22971" s="15">
        <v>283220</v>
      </c>
      <c r="C22971" s="15">
        <v>3729638</v>
      </c>
    </row>
    <row r="22972" spans="1:3" x14ac:dyDescent="0.3">
      <c r="A22972" s="38" t="s">
        <v>262</v>
      </c>
      <c r="B22972" s="15">
        <v>262950</v>
      </c>
      <c r="C22972" s="15">
        <v>1405375</v>
      </c>
    </row>
    <row r="22973" spans="1:3" x14ac:dyDescent="0.3">
      <c r="A22973" s="38" t="s">
        <v>263</v>
      </c>
      <c r="B22973" s="15">
        <v>285000</v>
      </c>
      <c r="C22973" s="15">
        <v>3045500</v>
      </c>
    </row>
    <row r="22974" spans="1:3" x14ac:dyDescent="0.3">
      <c r="A22974" s="35" t="s">
        <v>274</v>
      </c>
      <c r="B22974" s="15"/>
      <c r="C22974" s="15"/>
    </row>
    <row r="22975" spans="1:3" x14ac:dyDescent="0.3">
      <c r="A22975" s="38" t="s">
        <v>245</v>
      </c>
      <c r="B22975" s="15">
        <v>306000</v>
      </c>
      <c r="C22975" s="15">
        <v>882000</v>
      </c>
    </row>
    <row r="22976" spans="1:3" x14ac:dyDescent="0.3">
      <c r="A22976" s="38" t="s">
        <v>247</v>
      </c>
      <c r="B22976" s="15">
        <v>183000</v>
      </c>
      <c r="C22976" s="15">
        <v>697900</v>
      </c>
    </row>
    <row r="22977" spans="1:3" x14ac:dyDescent="0.3">
      <c r="A22977" s="38" t="s">
        <v>249</v>
      </c>
      <c r="B22977" s="15">
        <v>299950</v>
      </c>
      <c r="C22977" s="15">
        <v>3714105</v>
      </c>
    </row>
    <row r="22978" spans="1:3" x14ac:dyDescent="0.3">
      <c r="A22978" s="38" t="s">
        <v>251</v>
      </c>
      <c r="B22978" s="15">
        <v>297900</v>
      </c>
      <c r="C22978" s="15">
        <v>3195800</v>
      </c>
    </row>
    <row r="22979" spans="1:3" x14ac:dyDescent="0.3">
      <c r="A22979" s="38" t="s">
        <v>254</v>
      </c>
      <c r="B22979" s="15">
        <v>365000</v>
      </c>
      <c r="C22979" s="15">
        <v>3464950</v>
      </c>
    </row>
    <row r="22980" spans="1:3" x14ac:dyDescent="0.3">
      <c r="A22980" s="38" t="s">
        <v>257</v>
      </c>
      <c r="B22980" s="15">
        <v>301960</v>
      </c>
      <c r="C22980" s="15">
        <v>2608160</v>
      </c>
    </row>
    <row r="22981" spans="1:3" x14ac:dyDescent="0.3">
      <c r="A22981" s="38" t="s">
        <v>252</v>
      </c>
      <c r="B22981" s="15">
        <v>281500</v>
      </c>
      <c r="C22981" s="15">
        <v>4751400</v>
      </c>
    </row>
    <row r="22982" spans="1:3" x14ac:dyDescent="0.3">
      <c r="A22982" s="38" t="s">
        <v>255</v>
      </c>
      <c r="B22982" s="15">
        <v>284000</v>
      </c>
      <c r="C22982" s="15">
        <v>3878170</v>
      </c>
    </row>
    <row r="22983" spans="1:3" x14ac:dyDescent="0.3">
      <c r="A22983" s="38" t="s">
        <v>258</v>
      </c>
      <c r="B22983" s="15">
        <v>297970</v>
      </c>
      <c r="C22983" s="15">
        <v>2095790</v>
      </c>
    </row>
    <row r="22984" spans="1:3" x14ac:dyDescent="0.3">
      <c r="A22984" s="38" t="s">
        <v>260</v>
      </c>
      <c r="B22984" s="15">
        <v>325000</v>
      </c>
      <c r="C22984" s="15">
        <v>5159430</v>
      </c>
    </row>
    <row r="22985" spans="1:3" x14ac:dyDescent="0.3">
      <c r="A22985" s="38" t="s">
        <v>262</v>
      </c>
      <c r="B22985" s="15">
        <v>309910</v>
      </c>
      <c r="C22985" s="15">
        <v>2924740</v>
      </c>
    </row>
    <row r="22986" spans="1:3" x14ac:dyDescent="0.3">
      <c r="A22986" s="38" t="s">
        <v>263</v>
      </c>
      <c r="B22986" s="15">
        <v>311920</v>
      </c>
      <c r="C22986" s="15">
        <v>2434790</v>
      </c>
    </row>
    <row r="22987" spans="1:3" x14ac:dyDescent="0.3">
      <c r="A22987" s="35" t="s">
        <v>275</v>
      </c>
      <c r="B22987" s="15"/>
      <c r="C22987" s="15"/>
    </row>
    <row r="22988" spans="1:3" x14ac:dyDescent="0.3">
      <c r="A22988" s="38" t="s">
        <v>245</v>
      </c>
      <c r="B22988" s="15">
        <v>324950</v>
      </c>
      <c r="C22988" s="15">
        <v>963450</v>
      </c>
    </row>
    <row r="22989" spans="1:3" x14ac:dyDescent="0.3">
      <c r="A22989" s="38" t="s">
        <v>247</v>
      </c>
      <c r="B22989" s="15">
        <v>286000</v>
      </c>
      <c r="C22989" s="15">
        <v>880000</v>
      </c>
    </row>
    <row r="22990" spans="1:3" x14ac:dyDescent="0.3">
      <c r="A22990" s="38" t="s">
        <v>249</v>
      </c>
      <c r="B22990" s="15">
        <v>305000</v>
      </c>
      <c r="C22990" s="15">
        <v>1319000</v>
      </c>
    </row>
    <row r="22991" spans="1:3" x14ac:dyDescent="0.3">
      <c r="A22991" s="38" t="s">
        <v>251</v>
      </c>
      <c r="B22991" s="15">
        <v>287750</v>
      </c>
      <c r="C22991" s="15">
        <v>2417850</v>
      </c>
    </row>
    <row r="22992" spans="1:3" x14ac:dyDescent="0.3">
      <c r="A22992" s="38" t="s">
        <v>254</v>
      </c>
      <c r="B22992" s="15">
        <v>300000</v>
      </c>
      <c r="C22992" s="15">
        <v>2668595</v>
      </c>
    </row>
    <row r="22993" spans="1:3" x14ac:dyDescent="0.3">
      <c r="A22993" s="38" t="s">
        <v>257</v>
      </c>
      <c r="B22993" s="15">
        <v>326241</v>
      </c>
      <c r="C22993" s="15">
        <v>3404476</v>
      </c>
    </row>
    <row r="22994" spans="1:3" x14ac:dyDescent="0.3">
      <c r="A22994" s="38" t="s">
        <v>252</v>
      </c>
      <c r="B22994" s="15">
        <v>296788</v>
      </c>
      <c r="C22994" s="15">
        <v>3739825</v>
      </c>
    </row>
    <row r="22995" spans="1:3" x14ac:dyDescent="0.3">
      <c r="A22995" s="38" t="s">
        <v>255</v>
      </c>
      <c r="B22995" s="15">
        <v>309000</v>
      </c>
      <c r="C22995" s="15">
        <v>4553245</v>
      </c>
    </row>
    <row r="22996" spans="1:3" x14ac:dyDescent="0.3">
      <c r="A22996" s="38" t="s">
        <v>258</v>
      </c>
      <c r="B22996" s="15">
        <v>295000</v>
      </c>
      <c r="C22996" s="15">
        <v>2586108</v>
      </c>
    </row>
    <row r="22997" spans="1:3" x14ac:dyDescent="0.3">
      <c r="A22997" s="38" t="s">
        <v>260</v>
      </c>
      <c r="B22997" s="15">
        <v>307000</v>
      </c>
      <c r="C22997" s="15">
        <v>2826020</v>
      </c>
    </row>
    <row r="22998" spans="1:3" x14ac:dyDescent="0.3">
      <c r="A22998" s="38" t="s">
        <v>262</v>
      </c>
      <c r="B22998" s="15">
        <v>305000</v>
      </c>
      <c r="C22998" s="15">
        <v>2852570</v>
      </c>
    </row>
    <row r="22999" spans="1:3" x14ac:dyDescent="0.3">
      <c r="A22999" s="14">
        <v>454</v>
      </c>
      <c r="B22999" s="15">
        <v>16837578</v>
      </c>
      <c r="C22999" s="15">
        <v>20791523</v>
      </c>
    </row>
    <row r="23000" spans="1:3" x14ac:dyDescent="0.3">
      <c r="A23000" s="35" t="s">
        <v>259</v>
      </c>
      <c r="B23000" s="15"/>
      <c r="C23000" s="15"/>
    </row>
    <row r="23001" spans="1:3" x14ac:dyDescent="0.3">
      <c r="A23001" s="38" t="s">
        <v>245</v>
      </c>
      <c r="B23001" s="15"/>
      <c r="C23001" s="15">
        <v>0</v>
      </c>
    </row>
    <row r="23002" spans="1:3" x14ac:dyDescent="0.3">
      <c r="A23002" s="38" t="s">
        <v>247</v>
      </c>
      <c r="B23002" s="15"/>
      <c r="C23002" s="15">
        <v>0</v>
      </c>
    </row>
    <row r="23003" spans="1:3" x14ac:dyDescent="0.3">
      <c r="A23003" s="38" t="s">
        <v>249</v>
      </c>
      <c r="B23003" s="15"/>
      <c r="C23003" s="15">
        <v>0</v>
      </c>
    </row>
    <row r="23004" spans="1:3" x14ac:dyDescent="0.3">
      <c r="A23004" s="38" t="s">
        <v>251</v>
      </c>
      <c r="B23004" s="15"/>
      <c r="C23004" s="15">
        <v>0</v>
      </c>
    </row>
    <row r="23005" spans="1:3" x14ac:dyDescent="0.3">
      <c r="A23005" s="38" t="s">
        <v>254</v>
      </c>
      <c r="B23005" s="15"/>
      <c r="C23005" s="15">
        <v>0</v>
      </c>
    </row>
    <row r="23006" spans="1:3" x14ac:dyDescent="0.3">
      <c r="A23006" s="38" t="s">
        <v>257</v>
      </c>
      <c r="B23006" s="15"/>
      <c r="C23006" s="15">
        <v>0</v>
      </c>
    </row>
    <row r="23007" spans="1:3" x14ac:dyDescent="0.3">
      <c r="A23007" s="38" t="s">
        <v>252</v>
      </c>
      <c r="B23007" s="15">
        <v>161400</v>
      </c>
      <c r="C23007" s="15">
        <v>161400</v>
      </c>
    </row>
    <row r="23008" spans="1:3" x14ac:dyDescent="0.3">
      <c r="A23008" s="38" t="s">
        <v>255</v>
      </c>
      <c r="B23008" s="15">
        <v>176500</v>
      </c>
      <c r="C23008" s="15">
        <v>353000</v>
      </c>
    </row>
    <row r="23009" spans="1:3" x14ac:dyDescent="0.3">
      <c r="A23009" s="38" t="s">
        <v>258</v>
      </c>
      <c r="B23009" s="15">
        <v>239900</v>
      </c>
      <c r="C23009" s="15">
        <v>239900</v>
      </c>
    </row>
    <row r="23010" spans="1:3" x14ac:dyDescent="0.3">
      <c r="A23010" s="38" t="s">
        <v>260</v>
      </c>
      <c r="B23010" s="15"/>
      <c r="C23010" s="15">
        <v>0</v>
      </c>
    </row>
    <row r="23011" spans="1:3" x14ac:dyDescent="0.3">
      <c r="A23011" s="38" t="s">
        <v>262</v>
      </c>
      <c r="B23011" s="15">
        <v>164285</v>
      </c>
      <c r="C23011" s="15">
        <v>164285</v>
      </c>
    </row>
    <row r="23012" spans="1:3" x14ac:dyDescent="0.3">
      <c r="A23012" s="38" t="s">
        <v>263</v>
      </c>
      <c r="B23012" s="15">
        <v>310000</v>
      </c>
      <c r="C23012" s="15">
        <v>310000</v>
      </c>
    </row>
    <row r="23013" spans="1:3" x14ac:dyDescent="0.3">
      <c r="A23013" s="35" t="s">
        <v>265</v>
      </c>
      <c r="B23013" s="15"/>
      <c r="C23013" s="15"/>
    </row>
    <row r="23014" spans="1:3" x14ac:dyDescent="0.3">
      <c r="A23014" s="38" t="s">
        <v>245</v>
      </c>
      <c r="B23014" s="15"/>
      <c r="C23014" s="15">
        <v>0</v>
      </c>
    </row>
    <row r="23015" spans="1:3" x14ac:dyDescent="0.3">
      <c r="A23015" s="38" t="s">
        <v>247</v>
      </c>
      <c r="B23015" s="15"/>
      <c r="C23015" s="15">
        <v>0</v>
      </c>
    </row>
    <row r="23016" spans="1:3" x14ac:dyDescent="0.3">
      <c r="A23016" s="38" t="s">
        <v>249</v>
      </c>
      <c r="B23016" s="15"/>
      <c r="C23016" s="15">
        <v>0</v>
      </c>
    </row>
    <row r="23017" spans="1:3" x14ac:dyDescent="0.3">
      <c r="A23017" s="38" t="s">
        <v>251</v>
      </c>
      <c r="B23017" s="15"/>
      <c r="C23017" s="15">
        <v>0</v>
      </c>
    </row>
    <row r="23018" spans="1:3" x14ac:dyDescent="0.3">
      <c r="A23018" s="38" t="s">
        <v>254</v>
      </c>
      <c r="B23018" s="15">
        <v>282899</v>
      </c>
      <c r="C23018" s="15">
        <v>282899</v>
      </c>
    </row>
    <row r="23019" spans="1:3" x14ac:dyDescent="0.3">
      <c r="A23019" s="38" t="s">
        <v>257</v>
      </c>
      <c r="B23019" s="15">
        <v>435000</v>
      </c>
      <c r="C23019" s="15">
        <v>435000</v>
      </c>
    </row>
    <row r="23020" spans="1:3" x14ac:dyDescent="0.3">
      <c r="A23020" s="38" t="s">
        <v>252</v>
      </c>
      <c r="B23020" s="15">
        <v>282000</v>
      </c>
      <c r="C23020" s="15">
        <v>282000</v>
      </c>
    </row>
    <row r="23021" spans="1:3" x14ac:dyDescent="0.3">
      <c r="A23021" s="38" t="s">
        <v>255</v>
      </c>
      <c r="B23021" s="15">
        <v>399000</v>
      </c>
      <c r="C23021" s="15">
        <v>399000</v>
      </c>
    </row>
    <row r="23022" spans="1:3" x14ac:dyDescent="0.3">
      <c r="A23022" s="38" t="s">
        <v>258</v>
      </c>
      <c r="B23022" s="15"/>
      <c r="C23022" s="15">
        <v>0</v>
      </c>
    </row>
    <row r="23023" spans="1:3" x14ac:dyDescent="0.3">
      <c r="A23023" s="38" t="s">
        <v>260</v>
      </c>
      <c r="B23023" s="15"/>
      <c r="C23023" s="15">
        <v>0</v>
      </c>
    </row>
    <row r="23024" spans="1:3" x14ac:dyDescent="0.3">
      <c r="A23024" s="38" t="s">
        <v>262</v>
      </c>
      <c r="B23024" s="15"/>
      <c r="C23024" s="15">
        <v>0</v>
      </c>
    </row>
    <row r="23025" spans="1:3" x14ac:dyDescent="0.3">
      <c r="A23025" s="38" t="s">
        <v>263</v>
      </c>
      <c r="B23025" s="15"/>
      <c r="C23025" s="15">
        <v>0</v>
      </c>
    </row>
    <row r="23026" spans="1:3" x14ac:dyDescent="0.3">
      <c r="A23026" s="35" t="s">
        <v>244</v>
      </c>
      <c r="B23026" s="15"/>
      <c r="C23026" s="15"/>
    </row>
    <row r="23027" spans="1:3" x14ac:dyDescent="0.3">
      <c r="A23027" s="38" t="s">
        <v>245</v>
      </c>
      <c r="B23027" s="15">
        <v>173125</v>
      </c>
      <c r="C23027" s="15">
        <v>346250</v>
      </c>
    </row>
    <row r="23028" spans="1:3" x14ac:dyDescent="0.3">
      <c r="A23028" s="38" t="s">
        <v>247</v>
      </c>
      <c r="B23028" s="15"/>
      <c r="C23028" s="15">
        <v>0</v>
      </c>
    </row>
    <row r="23029" spans="1:3" x14ac:dyDescent="0.3">
      <c r="A23029" s="38" t="s">
        <v>249</v>
      </c>
      <c r="B23029" s="15">
        <v>390000</v>
      </c>
      <c r="C23029" s="15">
        <v>390000</v>
      </c>
    </row>
    <row r="23030" spans="1:3" x14ac:dyDescent="0.3">
      <c r="A23030" s="38" t="s">
        <v>251</v>
      </c>
      <c r="B23030" s="15"/>
      <c r="C23030" s="15">
        <v>0</v>
      </c>
    </row>
    <row r="23031" spans="1:3" x14ac:dyDescent="0.3">
      <c r="A23031" s="38" t="s">
        <v>254</v>
      </c>
      <c r="B23031" s="15"/>
      <c r="C23031" s="15">
        <v>0</v>
      </c>
    </row>
    <row r="23032" spans="1:3" x14ac:dyDescent="0.3">
      <c r="A23032" s="38" t="s">
        <v>257</v>
      </c>
      <c r="B23032" s="15">
        <v>430000</v>
      </c>
      <c r="C23032" s="15">
        <v>430000</v>
      </c>
    </row>
    <row r="23033" spans="1:3" x14ac:dyDescent="0.3">
      <c r="A23033" s="38" t="s">
        <v>252</v>
      </c>
      <c r="B23033" s="15"/>
      <c r="C23033" s="15">
        <v>0</v>
      </c>
    </row>
    <row r="23034" spans="1:3" x14ac:dyDescent="0.3">
      <c r="A23034" s="38" t="s">
        <v>255</v>
      </c>
      <c r="B23034" s="15">
        <v>321500</v>
      </c>
      <c r="C23034" s="15">
        <v>643000</v>
      </c>
    </row>
    <row r="23035" spans="1:3" x14ac:dyDescent="0.3">
      <c r="A23035" s="38" t="s">
        <v>258</v>
      </c>
      <c r="B23035" s="15">
        <v>440000</v>
      </c>
      <c r="C23035" s="15">
        <v>440000</v>
      </c>
    </row>
    <row r="23036" spans="1:3" x14ac:dyDescent="0.3">
      <c r="A23036" s="38" t="s">
        <v>260</v>
      </c>
      <c r="B23036" s="15"/>
      <c r="C23036" s="15">
        <v>0</v>
      </c>
    </row>
    <row r="23037" spans="1:3" x14ac:dyDescent="0.3">
      <c r="A23037" s="38" t="s">
        <v>262</v>
      </c>
      <c r="B23037" s="15"/>
      <c r="C23037" s="15">
        <v>0</v>
      </c>
    </row>
    <row r="23038" spans="1:3" x14ac:dyDescent="0.3">
      <c r="A23038" s="38" t="s">
        <v>263</v>
      </c>
      <c r="B23038" s="15"/>
      <c r="C23038" s="15">
        <v>0</v>
      </c>
    </row>
    <row r="23039" spans="1:3" x14ac:dyDescent="0.3">
      <c r="A23039" s="35" t="s">
        <v>256</v>
      </c>
      <c r="B23039" s="15"/>
      <c r="C23039" s="15"/>
    </row>
    <row r="23040" spans="1:3" x14ac:dyDescent="0.3">
      <c r="A23040" s="38" t="s">
        <v>245</v>
      </c>
      <c r="B23040" s="15">
        <v>295000</v>
      </c>
      <c r="C23040" s="15">
        <v>295000</v>
      </c>
    </row>
    <row r="23041" spans="1:3" x14ac:dyDescent="0.3">
      <c r="A23041" s="38" t="s">
        <v>247</v>
      </c>
      <c r="B23041" s="15"/>
      <c r="C23041" s="15">
        <v>0</v>
      </c>
    </row>
    <row r="23042" spans="1:3" x14ac:dyDescent="0.3">
      <c r="A23042" s="38" t="s">
        <v>249</v>
      </c>
      <c r="B23042" s="15"/>
      <c r="C23042" s="15">
        <v>0</v>
      </c>
    </row>
    <row r="23043" spans="1:3" x14ac:dyDescent="0.3">
      <c r="A23043" s="38" t="s">
        <v>251</v>
      </c>
      <c r="B23043" s="15"/>
      <c r="C23043" s="15">
        <v>0</v>
      </c>
    </row>
    <row r="23044" spans="1:3" x14ac:dyDescent="0.3">
      <c r="A23044" s="38" t="s">
        <v>254</v>
      </c>
      <c r="B23044" s="15"/>
      <c r="C23044" s="15">
        <v>0</v>
      </c>
    </row>
    <row r="23045" spans="1:3" x14ac:dyDescent="0.3">
      <c r="A23045" s="38" t="s">
        <v>257</v>
      </c>
      <c r="B23045" s="15"/>
      <c r="C23045" s="15">
        <v>0</v>
      </c>
    </row>
    <row r="23046" spans="1:3" x14ac:dyDescent="0.3">
      <c r="A23046" s="38" t="s">
        <v>252</v>
      </c>
      <c r="B23046" s="15"/>
      <c r="C23046" s="15">
        <v>0</v>
      </c>
    </row>
    <row r="23047" spans="1:3" x14ac:dyDescent="0.3">
      <c r="A23047" s="38" t="s">
        <v>255</v>
      </c>
      <c r="B23047" s="15">
        <v>275000</v>
      </c>
      <c r="C23047" s="15">
        <v>275000</v>
      </c>
    </row>
    <row r="23048" spans="1:3" x14ac:dyDescent="0.3">
      <c r="A23048" s="38" t="s">
        <v>258</v>
      </c>
      <c r="B23048" s="15"/>
      <c r="C23048" s="15">
        <v>0</v>
      </c>
    </row>
    <row r="23049" spans="1:3" x14ac:dyDescent="0.3">
      <c r="A23049" s="38" t="s">
        <v>260</v>
      </c>
      <c r="B23049" s="15">
        <v>221900</v>
      </c>
      <c r="C23049" s="15">
        <v>221900</v>
      </c>
    </row>
    <row r="23050" spans="1:3" x14ac:dyDescent="0.3">
      <c r="A23050" s="38" t="s">
        <v>262</v>
      </c>
      <c r="B23050" s="15"/>
      <c r="C23050" s="15">
        <v>0</v>
      </c>
    </row>
    <row r="23051" spans="1:3" x14ac:dyDescent="0.3">
      <c r="A23051" s="38" t="s">
        <v>263</v>
      </c>
      <c r="B23051" s="15"/>
      <c r="C23051" s="15">
        <v>0</v>
      </c>
    </row>
    <row r="23052" spans="1:3" x14ac:dyDescent="0.3">
      <c r="A23052" s="35" t="s">
        <v>261</v>
      </c>
      <c r="B23052" s="15"/>
      <c r="C23052" s="15"/>
    </row>
    <row r="23053" spans="1:3" x14ac:dyDescent="0.3">
      <c r="A23053" s="38" t="s">
        <v>245</v>
      </c>
      <c r="B23053" s="15"/>
      <c r="C23053" s="15">
        <v>0</v>
      </c>
    </row>
    <row r="23054" spans="1:3" x14ac:dyDescent="0.3">
      <c r="A23054" s="38" t="s">
        <v>247</v>
      </c>
      <c r="B23054" s="15"/>
      <c r="C23054" s="15">
        <v>0</v>
      </c>
    </row>
    <row r="23055" spans="1:3" x14ac:dyDescent="0.3">
      <c r="A23055" s="38" t="s">
        <v>249</v>
      </c>
      <c r="B23055" s="15"/>
      <c r="C23055" s="15">
        <v>0</v>
      </c>
    </row>
    <row r="23056" spans="1:3" x14ac:dyDescent="0.3">
      <c r="A23056" s="38" t="s">
        <v>251</v>
      </c>
      <c r="B23056" s="15"/>
      <c r="C23056" s="15">
        <v>0</v>
      </c>
    </row>
    <row r="23057" spans="1:3" x14ac:dyDescent="0.3">
      <c r="A23057" s="38" t="s">
        <v>254</v>
      </c>
      <c r="B23057" s="15"/>
      <c r="C23057" s="15">
        <v>0</v>
      </c>
    </row>
    <row r="23058" spans="1:3" x14ac:dyDescent="0.3">
      <c r="A23058" s="38" t="s">
        <v>257</v>
      </c>
      <c r="B23058" s="15">
        <v>215000</v>
      </c>
      <c r="C23058" s="15">
        <v>215000</v>
      </c>
    </row>
    <row r="23059" spans="1:3" x14ac:dyDescent="0.3">
      <c r="A23059" s="38" t="s">
        <v>252</v>
      </c>
      <c r="B23059" s="15"/>
      <c r="C23059" s="15">
        <v>0</v>
      </c>
    </row>
    <row r="23060" spans="1:3" x14ac:dyDescent="0.3">
      <c r="A23060" s="38" t="s">
        <v>255</v>
      </c>
      <c r="B23060" s="15"/>
      <c r="C23060" s="15">
        <v>0</v>
      </c>
    </row>
    <row r="23061" spans="1:3" x14ac:dyDescent="0.3">
      <c r="A23061" s="38" t="s">
        <v>258</v>
      </c>
      <c r="B23061" s="15"/>
      <c r="C23061" s="15">
        <v>0</v>
      </c>
    </row>
    <row r="23062" spans="1:3" x14ac:dyDescent="0.3">
      <c r="A23062" s="38" t="s">
        <v>260</v>
      </c>
      <c r="B23062" s="15">
        <v>255000</v>
      </c>
      <c r="C23062" s="15">
        <v>510000</v>
      </c>
    </row>
    <row r="23063" spans="1:3" x14ac:dyDescent="0.3">
      <c r="A23063" s="38" t="s">
        <v>262</v>
      </c>
      <c r="B23063" s="15"/>
      <c r="C23063" s="15">
        <v>0</v>
      </c>
    </row>
    <row r="23064" spans="1:3" x14ac:dyDescent="0.3">
      <c r="A23064" s="38" t="s">
        <v>263</v>
      </c>
      <c r="B23064" s="15">
        <v>395000</v>
      </c>
      <c r="C23064" s="15">
        <v>395000</v>
      </c>
    </row>
    <row r="23065" spans="1:3" x14ac:dyDescent="0.3">
      <c r="A23065" s="35" t="s">
        <v>264</v>
      </c>
      <c r="B23065" s="15"/>
      <c r="C23065" s="15"/>
    </row>
    <row r="23066" spans="1:3" x14ac:dyDescent="0.3">
      <c r="A23066" s="38" t="s">
        <v>245</v>
      </c>
      <c r="B23066" s="15"/>
      <c r="C23066" s="15">
        <v>0</v>
      </c>
    </row>
    <row r="23067" spans="1:3" x14ac:dyDescent="0.3">
      <c r="A23067" s="38" t="s">
        <v>247</v>
      </c>
      <c r="B23067" s="15"/>
      <c r="C23067" s="15">
        <v>0</v>
      </c>
    </row>
    <row r="23068" spans="1:3" x14ac:dyDescent="0.3">
      <c r="A23068" s="38" t="s">
        <v>249</v>
      </c>
      <c r="B23068" s="15"/>
      <c r="C23068" s="15">
        <v>0</v>
      </c>
    </row>
    <row r="23069" spans="1:3" x14ac:dyDescent="0.3">
      <c r="A23069" s="38" t="s">
        <v>251</v>
      </c>
      <c r="B23069" s="15">
        <v>189500</v>
      </c>
      <c r="C23069" s="15">
        <v>189500</v>
      </c>
    </row>
    <row r="23070" spans="1:3" x14ac:dyDescent="0.3">
      <c r="A23070" s="38" t="s">
        <v>254</v>
      </c>
      <c r="B23070" s="15"/>
      <c r="C23070" s="15">
        <v>0</v>
      </c>
    </row>
    <row r="23071" spans="1:3" x14ac:dyDescent="0.3">
      <c r="A23071" s="38" t="s">
        <v>257</v>
      </c>
      <c r="B23071" s="15"/>
      <c r="C23071" s="15">
        <v>0</v>
      </c>
    </row>
    <row r="23072" spans="1:3" x14ac:dyDescent="0.3">
      <c r="A23072" s="38" t="s">
        <v>252</v>
      </c>
      <c r="B23072" s="15"/>
      <c r="C23072" s="15">
        <v>0</v>
      </c>
    </row>
    <row r="23073" spans="1:3" x14ac:dyDescent="0.3">
      <c r="A23073" s="38" t="s">
        <v>255</v>
      </c>
      <c r="B23073" s="15"/>
      <c r="C23073" s="15">
        <v>0</v>
      </c>
    </row>
    <row r="23074" spans="1:3" x14ac:dyDescent="0.3">
      <c r="A23074" s="38" t="s">
        <v>258</v>
      </c>
      <c r="B23074" s="15"/>
      <c r="C23074" s="15">
        <v>0</v>
      </c>
    </row>
    <row r="23075" spans="1:3" x14ac:dyDescent="0.3">
      <c r="A23075" s="38" t="s">
        <v>260</v>
      </c>
      <c r="B23075" s="15"/>
      <c r="C23075" s="15">
        <v>0</v>
      </c>
    </row>
    <row r="23076" spans="1:3" x14ac:dyDescent="0.3">
      <c r="A23076" s="38" t="s">
        <v>262</v>
      </c>
      <c r="B23076" s="15">
        <v>220000</v>
      </c>
      <c r="C23076" s="15">
        <v>220000</v>
      </c>
    </row>
    <row r="23077" spans="1:3" x14ac:dyDescent="0.3">
      <c r="A23077" s="38" t="s">
        <v>263</v>
      </c>
      <c r="B23077" s="15">
        <v>189700</v>
      </c>
      <c r="C23077" s="15">
        <v>189700</v>
      </c>
    </row>
    <row r="23078" spans="1:3" x14ac:dyDescent="0.3">
      <c r="A23078" s="35" t="s">
        <v>266</v>
      </c>
      <c r="B23078" s="15"/>
      <c r="C23078" s="15"/>
    </row>
    <row r="23079" spans="1:3" x14ac:dyDescent="0.3">
      <c r="A23079" s="38" t="s">
        <v>245</v>
      </c>
      <c r="B23079" s="15"/>
      <c r="C23079" s="15">
        <v>0</v>
      </c>
    </row>
    <row r="23080" spans="1:3" x14ac:dyDescent="0.3">
      <c r="A23080" s="38" t="s">
        <v>247</v>
      </c>
      <c r="B23080" s="15"/>
      <c r="C23080" s="15">
        <v>0</v>
      </c>
    </row>
    <row r="23081" spans="1:3" x14ac:dyDescent="0.3">
      <c r="A23081" s="38" t="s">
        <v>249</v>
      </c>
      <c r="B23081" s="15"/>
      <c r="C23081" s="15">
        <v>0</v>
      </c>
    </row>
    <row r="23082" spans="1:3" x14ac:dyDescent="0.3">
      <c r="A23082" s="38" t="s">
        <v>251</v>
      </c>
      <c r="B23082" s="15">
        <v>115000</v>
      </c>
      <c r="C23082" s="15">
        <v>115000</v>
      </c>
    </row>
    <row r="23083" spans="1:3" x14ac:dyDescent="0.3">
      <c r="A23083" s="38" t="s">
        <v>254</v>
      </c>
      <c r="B23083" s="15"/>
      <c r="C23083" s="15">
        <v>0</v>
      </c>
    </row>
    <row r="23084" spans="1:3" x14ac:dyDescent="0.3">
      <c r="A23084" s="38" t="s">
        <v>257</v>
      </c>
      <c r="B23084" s="15">
        <v>205000</v>
      </c>
      <c r="C23084" s="15">
        <v>205000</v>
      </c>
    </row>
    <row r="23085" spans="1:3" x14ac:dyDescent="0.3">
      <c r="A23085" s="38" t="s">
        <v>252</v>
      </c>
      <c r="B23085" s="15"/>
      <c r="C23085" s="15">
        <v>0</v>
      </c>
    </row>
    <row r="23086" spans="1:3" x14ac:dyDescent="0.3">
      <c r="A23086" s="38" t="s">
        <v>255</v>
      </c>
      <c r="B23086" s="15"/>
      <c r="C23086" s="15">
        <v>0</v>
      </c>
    </row>
    <row r="23087" spans="1:3" x14ac:dyDescent="0.3">
      <c r="A23087" s="38" t="s">
        <v>258</v>
      </c>
      <c r="B23087" s="15"/>
      <c r="C23087" s="15">
        <v>0</v>
      </c>
    </row>
    <row r="23088" spans="1:3" x14ac:dyDescent="0.3">
      <c r="A23088" s="38" t="s">
        <v>260</v>
      </c>
      <c r="B23088" s="15"/>
      <c r="C23088" s="15">
        <v>0</v>
      </c>
    </row>
    <row r="23089" spans="1:3" x14ac:dyDescent="0.3">
      <c r="A23089" s="38" t="s">
        <v>262</v>
      </c>
      <c r="B23089" s="15"/>
      <c r="C23089" s="15">
        <v>0</v>
      </c>
    </row>
    <row r="23090" spans="1:3" x14ac:dyDescent="0.3">
      <c r="A23090" s="38" t="s">
        <v>263</v>
      </c>
      <c r="B23090" s="15"/>
      <c r="C23090" s="15">
        <v>0</v>
      </c>
    </row>
    <row r="23091" spans="1:3" x14ac:dyDescent="0.3">
      <c r="A23091" s="35" t="s">
        <v>267</v>
      </c>
      <c r="B23091" s="15"/>
      <c r="C23091" s="15"/>
    </row>
    <row r="23092" spans="1:3" x14ac:dyDescent="0.3">
      <c r="A23092" s="38" t="s">
        <v>245</v>
      </c>
      <c r="B23092" s="15"/>
      <c r="C23092" s="15">
        <v>0</v>
      </c>
    </row>
    <row r="23093" spans="1:3" x14ac:dyDescent="0.3">
      <c r="A23093" s="38" t="s">
        <v>247</v>
      </c>
      <c r="B23093" s="15">
        <v>170000</v>
      </c>
      <c r="C23093" s="15">
        <v>170000</v>
      </c>
    </row>
    <row r="23094" spans="1:3" x14ac:dyDescent="0.3">
      <c r="A23094" s="38" t="s">
        <v>249</v>
      </c>
      <c r="B23094" s="15"/>
      <c r="C23094" s="15">
        <v>0</v>
      </c>
    </row>
    <row r="23095" spans="1:3" x14ac:dyDescent="0.3">
      <c r="A23095" s="38" t="s">
        <v>251</v>
      </c>
      <c r="B23095" s="15"/>
      <c r="C23095" s="15">
        <v>0</v>
      </c>
    </row>
    <row r="23096" spans="1:3" x14ac:dyDescent="0.3">
      <c r="A23096" s="38" t="s">
        <v>254</v>
      </c>
      <c r="B23096" s="15"/>
      <c r="C23096" s="15">
        <v>0</v>
      </c>
    </row>
    <row r="23097" spans="1:3" x14ac:dyDescent="0.3">
      <c r="A23097" s="38" t="s">
        <v>257</v>
      </c>
      <c r="B23097" s="15"/>
      <c r="C23097" s="15">
        <v>0</v>
      </c>
    </row>
    <row r="23098" spans="1:3" x14ac:dyDescent="0.3">
      <c r="A23098" s="38" t="s">
        <v>252</v>
      </c>
      <c r="B23098" s="15"/>
      <c r="C23098" s="15">
        <v>0</v>
      </c>
    </row>
    <row r="23099" spans="1:3" x14ac:dyDescent="0.3">
      <c r="A23099" s="38" t="s">
        <v>255</v>
      </c>
      <c r="B23099" s="15"/>
      <c r="C23099" s="15">
        <v>0</v>
      </c>
    </row>
    <row r="23100" spans="1:3" x14ac:dyDescent="0.3">
      <c r="A23100" s="38" t="s">
        <v>258</v>
      </c>
      <c r="B23100" s="15"/>
      <c r="C23100" s="15">
        <v>0</v>
      </c>
    </row>
    <row r="23101" spans="1:3" x14ac:dyDescent="0.3">
      <c r="A23101" s="38" t="s">
        <v>260</v>
      </c>
      <c r="B23101" s="15">
        <v>187000</v>
      </c>
      <c r="C23101" s="15">
        <v>187000</v>
      </c>
    </row>
    <row r="23102" spans="1:3" x14ac:dyDescent="0.3">
      <c r="A23102" s="38" t="s">
        <v>262</v>
      </c>
      <c r="B23102" s="15"/>
      <c r="C23102" s="15">
        <v>0</v>
      </c>
    </row>
    <row r="23103" spans="1:3" x14ac:dyDescent="0.3">
      <c r="A23103" s="38" t="s">
        <v>263</v>
      </c>
      <c r="B23103" s="15"/>
      <c r="C23103" s="15">
        <v>0</v>
      </c>
    </row>
    <row r="23104" spans="1:3" x14ac:dyDescent="0.3">
      <c r="A23104" s="35" t="s">
        <v>268</v>
      </c>
      <c r="B23104" s="15"/>
      <c r="C23104" s="15"/>
    </row>
    <row r="23105" spans="1:3" x14ac:dyDescent="0.3">
      <c r="A23105" s="38" t="s">
        <v>245</v>
      </c>
      <c r="B23105" s="15">
        <v>70000</v>
      </c>
      <c r="C23105" s="15">
        <v>70000</v>
      </c>
    </row>
    <row r="23106" spans="1:3" x14ac:dyDescent="0.3">
      <c r="A23106" s="38" t="s">
        <v>247</v>
      </c>
      <c r="B23106" s="15">
        <v>320800</v>
      </c>
      <c r="C23106" s="15">
        <v>320800</v>
      </c>
    </row>
    <row r="23107" spans="1:3" x14ac:dyDescent="0.3">
      <c r="A23107" s="38" t="s">
        <v>249</v>
      </c>
      <c r="B23107" s="15"/>
      <c r="C23107" s="15">
        <v>0</v>
      </c>
    </row>
    <row r="23108" spans="1:3" x14ac:dyDescent="0.3">
      <c r="A23108" s="38" t="s">
        <v>251</v>
      </c>
      <c r="B23108" s="15"/>
      <c r="C23108" s="15">
        <v>0</v>
      </c>
    </row>
    <row r="23109" spans="1:3" x14ac:dyDescent="0.3">
      <c r="A23109" s="38" t="s">
        <v>254</v>
      </c>
      <c r="B23109" s="15"/>
      <c r="C23109" s="15">
        <v>0</v>
      </c>
    </row>
    <row r="23110" spans="1:3" x14ac:dyDescent="0.3">
      <c r="A23110" s="38" t="s">
        <v>257</v>
      </c>
      <c r="B23110" s="15"/>
      <c r="C23110" s="15">
        <v>0</v>
      </c>
    </row>
    <row r="23111" spans="1:3" x14ac:dyDescent="0.3">
      <c r="A23111" s="38" t="s">
        <v>252</v>
      </c>
      <c r="B23111" s="15">
        <v>261250</v>
      </c>
      <c r="C23111" s="15">
        <v>522500</v>
      </c>
    </row>
    <row r="23112" spans="1:3" x14ac:dyDescent="0.3">
      <c r="A23112" s="38" t="s">
        <v>255</v>
      </c>
      <c r="B23112" s="15">
        <v>278000</v>
      </c>
      <c r="C23112" s="15">
        <v>278000</v>
      </c>
    </row>
    <row r="23113" spans="1:3" x14ac:dyDescent="0.3">
      <c r="A23113" s="38" t="s">
        <v>258</v>
      </c>
      <c r="B23113" s="15"/>
      <c r="C23113" s="15">
        <v>0</v>
      </c>
    </row>
    <row r="23114" spans="1:3" x14ac:dyDescent="0.3">
      <c r="A23114" s="38" t="s">
        <v>260</v>
      </c>
      <c r="B23114" s="15">
        <v>312500</v>
      </c>
      <c r="C23114" s="15">
        <v>625000</v>
      </c>
    </row>
    <row r="23115" spans="1:3" x14ac:dyDescent="0.3">
      <c r="A23115" s="38" t="s">
        <v>262</v>
      </c>
      <c r="B23115" s="15">
        <v>199900</v>
      </c>
      <c r="C23115" s="15">
        <v>199900</v>
      </c>
    </row>
    <row r="23116" spans="1:3" x14ac:dyDescent="0.3">
      <c r="A23116" s="38" t="s">
        <v>263</v>
      </c>
      <c r="B23116" s="15"/>
      <c r="C23116" s="15">
        <v>0</v>
      </c>
    </row>
    <row r="23117" spans="1:3" x14ac:dyDescent="0.3">
      <c r="A23117" s="35" t="s">
        <v>269</v>
      </c>
      <c r="B23117" s="15"/>
      <c r="C23117" s="15"/>
    </row>
    <row r="23118" spans="1:3" x14ac:dyDescent="0.3">
      <c r="A23118" s="38" t="s">
        <v>245</v>
      </c>
      <c r="B23118" s="15"/>
      <c r="C23118" s="15">
        <v>0</v>
      </c>
    </row>
    <row r="23119" spans="1:3" x14ac:dyDescent="0.3">
      <c r="A23119" s="38" t="s">
        <v>247</v>
      </c>
      <c r="B23119" s="15"/>
      <c r="C23119" s="15">
        <v>0</v>
      </c>
    </row>
    <row r="23120" spans="1:3" x14ac:dyDescent="0.3">
      <c r="A23120" s="38" t="s">
        <v>249</v>
      </c>
      <c r="B23120" s="15"/>
      <c r="C23120" s="15">
        <v>0</v>
      </c>
    </row>
    <row r="23121" spans="1:3" x14ac:dyDescent="0.3">
      <c r="A23121" s="38" t="s">
        <v>251</v>
      </c>
      <c r="B23121" s="15"/>
      <c r="C23121" s="15">
        <v>0</v>
      </c>
    </row>
    <row r="23122" spans="1:3" x14ac:dyDescent="0.3">
      <c r="A23122" s="38" t="s">
        <v>254</v>
      </c>
      <c r="B23122" s="15">
        <v>315735</v>
      </c>
      <c r="C23122" s="15">
        <v>631470</v>
      </c>
    </row>
    <row r="23123" spans="1:3" x14ac:dyDescent="0.3">
      <c r="A23123" s="38" t="s">
        <v>257</v>
      </c>
      <c r="B23123" s="15"/>
      <c r="C23123" s="15">
        <v>0</v>
      </c>
    </row>
    <row r="23124" spans="1:3" x14ac:dyDescent="0.3">
      <c r="A23124" s="38" t="s">
        <v>252</v>
      </c>
      <c r="B23124" s="15">
        <v>270000</v>
      </c>
      <c r="C23124" s="15">
        <v>270000</v>
      </c>
    </row>
    <row r="23125" spans="1:3" x14ac:dyDescent="0.3">
      <c r="A23125" s="38" t="s">
        <v>255</v>
      </c>
      <c r="B23125" s="15"/>
      <c r="C23125" s="15">
        <v>0</v>
      </c>
    </row>
    <row r="23126" spans="1:3" x14ac:dyDescent="0.3">
      <c r="A23126" s="38" t="s">
        <v>258</v>
      </c>
      <c r="B23126" s="15"/>
      <c r="C23126" s="15">
        <v>0</v>
      </c>
    </row>
    <row r="23127" spans="1:3" x14ac:dyDescent="0.3">
      <c r="A23127" s="38" t="s">
        <v>260</v>
      </c>
      <c r="B23127" s="15"/>
      <c r="C23127" s="15">
        <v>0</v>
      </c>
    </row>
    <row r="23128" spans="1:3" x14ac:dyDescent="0.3">
      <c r="A23128" s="38" t="s">
        <v>262</v>
      </c>
      <c r="B23128" s="15"/>
      <c r="C23128" s="15">
        <v>0</v>
      </c>
    </row>
    <row r="23129" spans="1:3" x14ac:dyDescent="0.3">
      <c r="A23129" s="38" t="s">
        <v>263</v>
      </c>
      <c r="B23129" s="15">
        <v>48299</v>
      </c>
      <c r="C23129" s="15">
        <v>48299</v>
      </c>
    </row>
    <row r="23130" spans="1:3" x14ac:dyDescent="0.3">
      <c r="A23130" s="35" t="s">
        <v>270</v>
      </c>
      <c r="B23130" s="15"/>
      <c r="C23130" s="15"/>
    </row>
    <row r="23131" spans="1:3" x14ac:dyDescent="0.3">
      <c r="A23131" s="38" t="s">
        <v>245</v>
      </c>
      <c r="B23131" s="15"/>
      <c r="C23131" s="15">
        <v>0</v>
      </c>
    </row>
    <row r="23132" spans="1:3" x14ac:dyDescent="0.3">
      <c r="A23132" s="38" t="s">
        <v>247</v>
      </c>
      <c r="B23132" s="15"/>
      <c r="C23132" s="15">
        <v>0</v>
      </c>
    </row>
    <row r="23133" spans="1:3" x14ac:dyDescent="0.3">
      <c r="A23133" s="38" t="s">
        <v>249</v>
      </c>
      <c r="B23133" s="15"/>
      <c r="C23133" s="15">
        <v>0</v>
      </c>
    </row>
    <row r="23134" spans="1:3" x14ac:dyDescent="0.3">
      <c r="A23134" s="38" t="s">
        <v>251</v>
      </c>
      <c r="B23134" s="15"/>
      <c r="C23134" s="15">
        <v>0</v>
      </c>
    </row>
    <row r="23135" spans="1:3" x14ac:dyDescent="0.3">
      <c r="A23135" s="38" t="s">
        <v>254</v>
      </c>
      <c r="B23135" s="15"/>
      <c r="C23135" s="15">
        <v>0</v>
      </c>
    </row>
    <row r="23136" spans="1:3" x14ac:dyDescent="0.3">
      <c r="A23136" s="38" t="s">
        <v>257</v>
      </c>
      <c r="B23136" s="15"/>
      <c r="C23136" s="15">
        <v>0</v>
      </c>
    </row>
    <row r="23137" spans="1:3" x14ac:dyDescent="0.3">
      <c r="A23137" s="38" t="s">
        <v>252</v>
      </c>
      <c r="B23137" s="15">
        <v>189500</v>
      </c>
      <c r="C23137" s="15">
        <v>189500</v>
      </c>
    </row>
    <row r="23138" spans="1:3" x14ac:dyDescent="0.3">
      <c r="A23138" s="38" t="s">
        <v>255</v>
      </c>
      <c r="B23138" s="15">
        <v>280950</v>
      </c>
      <c r="C23138" s="15">
        <v>280950</v>
      </c>
    </row>
    <row r="23139" spans="1:3" x14ac:dyDescent="0.3">
      <c r="A23139" s="38" t="s">
        <v>258</v>
      </c>
      <c r="B23139" s="15">
        <v>180000</v>
      </c>
      <c r="C23139" s="15">
        <v>180000</v>
      </c>
    </row>
    <row r="23140" spans="1:3" x14ac:dyDescent="0.3">
      <c r="A23140" s="38" t="s">
        <v>260</v>
      </c>
      <c r="B23140" s="15">
        <v>176000</v>
      </c>
      <c r="C23140" s="15">
        <v>176000</v>
      </c>
    </row>
    <row r="23141" spans="1:3" x14ac:dyDescent="0.3">
      <c r="A23141" s="38" t="s">
        <v>262</v>
      </c>
      <c r="B23141" s="15">
        <v>129710</v>
      </c>
      <c r="C23141" s="15">
        <v>259420</v>
      </c>
    </row>
    <row r="23142" spans="1:3" x14ac:dyDescent="0.3">
      <c r="A23142" s="38" t="s">
        <v>263</v>
      </c>
      <c r="B23142" s="15"/>
      <c r="C23142" s="15">
        <v>0</v>
      </c>
    </row>
    <row r="23143" spans="1:3" x14ac:dyDescent="0.3">
      <c r="A23143" s="35" t="s">
        <v>271</v>
      </c>
      <c r="B23143" s="15"/>
      <c r="C23143" s="15"/>
    </row>
    <row r="23144" spans="1:3" x14ac:dyDescent="0.3">
      <c r="A23144" s="38" t="s">
        <v>245</v>
      </c>
      <c r="B23144" s="15">
        <v>343500</v>
      </c>
      <c r="C23144" s="15">
        <v>343500</v>
      </c>
    </row>
    <row r="23145" spans="1:3" x14ac:dyDescent="0.3">
      <c r="A23145" s="38" t="s">
        <v>247</v>
      </c>
      <c r="B23145" s="15">
        <v>232000</v>
      </c>
      <c r="C23145" s="15">
        <v>464000</v>
      </c>
    </row>
    <row r="23146" spans="1:3" x14ac:dyDescent="0.3">
      <c r="A23146" s="38" t="s">
        <v>249</v>
      </c>
      <c r="B23146" s="15"/>
      <c r="C23146" s="15">
        <v>0</v>
      </c>
    </row>
    <row r="23147" spans="1:3" x14ac:dyDescent="0.3">
      <c r="A23147" s="38" t="s">
        <v>251</v>
      </c>
      <c r="B23147" s="15"/>
      <c r="C23147" s="15">
        <v>0</v>
      </c>
    </row>
    <row r="23148" spans="1:3" x14ac:dyDescent="0.3">
      <c r="A23148" s="38" t="s">
        <v>254</v>
      </c>
      <c r="B23148" s="15">
        <v>211825</v>
      </c>
      <c r="C23148" s="15">
        <v>423650</v>
      </c>
    </row>
    <row r="23149" spans="1:3" x14ac:dyDescent="0.3">
      <c r="A23149" s="38" t="s">
        <v>257</v>
      </c>
      <c r="B23149" s="15"/>
      <c r="C23149" s="15">
        <v>0</v>
      </c>
    </row>
    <row r="23150" spans="1:3" x14ac:dyDescent="0.3">
      <c r="A23150" s="38" t="s">
        <v>252</v>
      </c>
      <c r="B23150" s="15"/>
      <c r="C23150" s="15">
        <v>0</v>
      </c>
    </row>
    <row r="23151" spans="1:3" x14ac:dyDescent="0.3">
      <c r="A23151" s="38" t="s">
        <v>255</v>
      </c>
      <c r="B23151" s="15"/>
      <c r="C23151" s="15">
        <v>0</v>
      </c>
    </row>
    <row r="23152" spans="1:3" x14ac:dyDescent="0.3">
      <c r="A23152" s="38" t="s">
        <v>258</v>
      </c>
      <c r="B23152" s="15">
        <v>358200</v>
      </c>
      <c r="C23152" s="15">
        <v>716400</v>
      </c>
    </row>
    <row r="23153" spans="1:3" x14ac:dyDescent="0.3">
      <c r="A23153" s="38" t="s">
        <v>260</v>
      </c>
      <c r="B23153" s="15"/>
      <c r="C23153" s="15">
        <v>0</v>
      </c>
    </row>
    <row r="23154" spans="1:3" x14ac:dyDescent="0.3">
      <c r="A23154" s="38" t="s">
        <v>262</v>
      </c>
      <c r="B23154" s="15"/>
      <c r="C23154" s="15">
        <v>0</v>
      </c>
    </row>
    <row r="23155" spans="1:3" x14ac:dyDescent="0.3">
      <c r="A23155" s="38" t="s">
        <v>263</v>
      </c>
      <c r="B23155" s="15">
        <v>230000</v>
      </c>
      <c r="C23155" s="15">
        <v>230000</v>
      </c>
    </row>
    <row r="23156" spans="1:3" x14ac:dyDescent="0.3">
      <c r="A23156" s="35" t="s">
        <v>272</v>
      </c>
      <c r="B23156" s="15"/>
      <c r="C23156" s="15"/>
    </row>
    <row r="23157" spans="1:3" x14ac:dyDescent="0.3">
      <c r="A23157" s="38" t="s">
        <v>245</v>
      </c>
      <c r="B23157" s="15"/>
      <c r="C23157" s="15">
        <v>0</v>
      </c>
    </row>
    <row r="23158" spans="1:3" x14ac:dyDescent="0.3">
      <c r="A23158" s="38" t="s">
        <v>247</v>
      </c>
      <c r="B23158" s="15"/>
      <c r="C23158" s="15">
        <v>0</v>
      </c>
    </row>
    <row r="23159" spans="1:3" x14ac:dyDescent="0.3">
      <c r="A23159" s="38" t="s">
        <v>249</v>
      </c>
      <c r="B23159" s="15"/>
      <c r="C23159" s="15">
        <v>0</v>
      </c>
    </row>
    <row r="23160" spans="1:3" x14ac:dyDescent="0.3">
      <c r="A23160" s="38" t="s">
        <v>251</v>
      </c>
      <c r="B23160" s="15"/>
      <c r="C23160" s="15">
        <v>0</v>
      </c>
    </row>
    <row r="23161" spans="1:3" x14ac:dyDescent="0.3">
      <c r="A23161" s="38" t="s">
        <v>254</v>
      </c>
      <c r="B23161" s="15">
        <v>357500</v>
      </c>
      <c r="C23161" s="15">
        <v>357500</v>
      </c>
    </row>
    <row r="23162" spans="1:3" x14ac:dyDescent="0.3">
      <c r="A23162" s="38" t="s">
        <v>257</v>
      </c>
      <c r="B23162" s="15"/>
      <c r="C23162" s="15">
        <v>0</v>
      </c>
    </row>
    <row r="23163" spans="1:3" x14ac:dyDescent="0.3">
      <c r="A23163" s="38" t="s">
        <v>252</v>
      </c>
      <c r="B23163" s="15"/>
      <c r="C23163" s="15">
        <v>0</v>
      </c>
    </row>
    <row r="23164" spans="1:3" x14ac:dyDescent="0.3">
      <c r="A23164" s="38" t="s">
        <v>255</v>
      </c>
      <c r="B23164" s="15">
        <v>275000</v>
      </c>
      <c r="C23164" s="15">
        <v>275000</v>
      </c>
    </row>
    <row r="23165" spans="1:3" x14ac:dyDescent="0.3">
      <c r="A23165" s="38" t="s">
        <v>258</v>
      </c>
      <c r="B23165" s="15">
        <v>85000</v>
      </c>
      <c r="C23165" s="15">
        <v>85000</v>
      </c>
    </row>
    <row r="23166" spans="1:3" x14ac:dyDescent="0.3">
      <c r="A23166" s="38" t="s">
        <v>260</v>
      </c>
      <c r="B23166" s="15">
        <v>200000</v>
      </c>
      <c r="C23166" s="15">
        <v>200000</v>
      </c>
    </row>
    <row r="23167" spans="1:3" x14ac:dyDescent="0.3">
      <c r="A23167" s="38" t="s">
        <v>262</v>
      </c>
      <c r="B23167" s="15">
        <v>395000</v>
      </c>
      <c r="C23167" s="15">
        <v>395000</v>
      </c>
    </row>
    <row r="23168" spans="1:3" x14ac:dyDescent="0.3">
      <c r="A23168" s="38" t="s">
        <v>263</v>
      </c>
      <c r="B23168" s="15">
        <v>282000</v>
      </c>
      <c r="C23168" s="15">
        <v>282000</v>
      </c>
    </row>
    <row r="23169" spans="1:3" x14ac:dyDescent="0.3">
      <c r="A23169" s="35" t="s">
        <v>273</v>
      </c>
      <c r="B23169" s="15"/>
      <c r="C23169" s="15"/>
    </row>
    <row r="23170" spans="1:3" x14ac:dyDescent="0.3">
      <c r="A23170" s="38" t="s">
        <v>245</v>
      </c>
      <c r="B23170" s="15"/>
      <c r="C23170" s="15">
        <v>0</v>
      </c>
    </row>
    <row r="23171" spans="1:3" x14ac:dyDescent="0.3">
      <c r="A23171" s="38" t="s">
        <v>247</v>
      </c>
      <c r="B23171" s="15"/>
      <c r="C23171" s="15">
        <v>0</v>
      </c>
    </row>
    <row r="23172" spans="1:3" x14ac:dyDescent="0.3">
      <c r="A23172" s="38" t="s">
        <v>249</v>
      </c>
      <c r="B23172" s="15">
        <v>135000</v>
      </c>
      <c r="C23172" s="15">
        <v>135000</v>
      </c>
    </row>
    <row r="23173" spans="1:3" x14ac:dyDescent="0.3">
      <c r="A23173" s="38" t="s">
        <v>251</v>
      </c>
      <c r="B23173" s="15"/>
      <c r="C23173" s="15">
        <v>0</v>
      </c>
    </row>
    <row r="23174" spans="1:3" x14ac:dyDescent="0.3">
      <c r="A23174" s="38" t="s">
        <v>254</v>
      </c>
      <c r="B23174" s="15"/>
      <c r="C23174" s="15">
        <v>0</v>
      </c>
    </row>
    <row r="23175" spans="1:3" x14ac:dyDescent="0.3">
      <c r="A23175" s="38" t="s">
        <v>257</v>
      </c>
      <c r="B23175" s="15"/>
      <c r="C23175" s="15">
        <v>0</v>
      </c>
    </row>
    <row r="23176" spans="1:3" x14ac:dyDescent="0.3">
      <c r="A23176" s="38" t="s">
        <v>252</v>
      </c>
      <c r="B23176" s="15">
        <v>550000</v>
      </c>
      <c r="C23176" s="15">
        <v>550000</v>
      </c>
    </row>
    <row r="23177" spans="1:3" x14ac:dyDescent="0.3">
      <c r="A23177" s="38" t="s">
        <v>255</v>
      </c>
      <c r="B23177" s="15"/>
      <c r="C23177" s="15">
        <v>0</v>
      </c>
    </row>
    <row r="23178" spans="1:3" x14ac:dyDescent="0.3">
      <c r="A23178" s="38" t="s">
        <v>258</v>
      </c>
      <c r="B23178" s="15">
        <v>400000</v>
      </c>
      <c r="C23178" s="15">
        <v>400000</v>
      </c>
    </row>
    <row r="23179" spans="1:3" x14ac:dyDescent="0.3">
      <c r="A23179" s="38" t="s">
        <v>260</v>
      </c>
      <c r="B23179" s="15">
        <v>261700</v>
      </c>
      <c r="C23179" s="15">
        <v>523400</v>
      </c>
    </row>
    <row r="23180" spans="1:3" x14ac:dyDescent="0.3">
      <c r="A23180" s="38" t="s">
        <v>262</v>
      </c>
      <c r="B23180" s="15"/>
      <c r="C23180" s="15">
        <v>0</v>
      </c>
    </row>
    <row r="23181" spans="1:3" x14ac:dyDescent="0.3">
      <c r="A23181" s="38" t="s">
        <v>263</v>
      </c>
      <c r="B23181" s="15">
        <v>214000</v>
      </c>
      <c r="C23181" s="15">
        <v>214000</v>
      </c>
    </row>
    <row r="23182" spans="1:3" x14ac:dyDescent="0.3">
      <c r="A23182" s="35" t="s">
        <v>274</v>
      </c>
      <c r="B23182" s="15"/>
      <c r="C23182" s="15"/>
    </row>
    <row r="23183" spans="1:3" x14ac:dyDescent="0.3">
      <c r="A23183" s="38" t="s">
        <v>245</v>
      </c>
      <c r="B23183" s="15"/>
      <c r="C23183" s="15">
        <v>0</v>
      </c>
    </row>
    <row r="23184" spans="1:3" x14ac:dyDescent="0.3">
      <c r="A23184" s="38" t="s">
        <v>247</v>
      </c>
      <c r="B23184" s="15">
        <v>175000</v>
      </c>
      <c r="C23184" s="15">
        <v>175000</v>
      </c>
    </row>
    <row r="23185" spans="1:3" x14ac:dyDescent="0.3">
      <c r="A23185" s="38" t="s">
        <v>249</v>
      </c>
      <c r="B23185" s="15"/>
      <c r="C23185" s="15">
        <v>0</v>
      </c>
    </row>
    <row r="23186" spans="1:3" x14ac:dyDescent="0.3">
      <c r="A23186" s="38" t="s">
        <v>251</v>
      </c>
      <c r="B23186" s="15">
        <v>340000</v>
      </c>
      <c r="C23186" s="15">
        <v>340000</v>
      </c>
    </row>
    <row r="23187" spans="1:3" x14ac:dyDescent="0.3">
      <c r="A23187" s="38" t="s">
        <v>254</v>
      </c>
      <c r="B23187" s="15"/>
      <c r="C23187" s="15">
        <v>0</v>
      </c>
    </row>
    <row r="23188" spans="1:3" x14ac:dyDescent="0.3">
      <c r="A23188" s="38" t="s">
        <v>257</v>
      </c>
      <c r="B23188" s="15"/>
      <c r="C23188" s="15">
        <v>0</v>
      </c>
    </row>
    <row r="23189" spans="1:3" x14ac:dyDescent="0.3">
      <c r="A23189" s="38" t="s">
        <v>252</v>
      </c>
      <c r="B23189" s="15"/>
      <c r="C23189" s="15">
        <v>0</v>
      </c>
    </row>
    <row r="23190" spans="1:3" x14ac:dyDescent="0.3">
      <c r="A23190" s="38" t="s">
        <v>255</v>
      </c>
      <c r="B23190" s="15">
        <v>337000</v>
      </c>
      <c r="C23190" s="15">
        <v>337000</v>
      </c>
    </row>
    <row r="23191" spans="1:3" x14ac:dyDescent="0.3">
      <c r="A23191" s="38" t="s">
        <v>258</v>
      </c>
      <c r="B23191" s="15"/>
      <c r="C23191" s="15">
        <v>0</v>
      </c>
    </row>
    <row r="23192" spans="1:3" x14ac:dyDescent="0.3">
      <c r="A23192" s="38" t="s">
        <v>260</v>
      </c>
      <c r="B23192" s="15"/>
      <c r="C23192" s="15">
        <v>0</v>
      </c>
    </row>
    <row r="23193" spans="1:3" x14ac:dyDescent="0.3">
      <c r="A23193" s="38" t="s">
        <v>262</v>
      </c>
      <c r="B23193" s="15">
        <v>400000</v>
      </c>
      <c r="C23193" s="15">
        <v>1344900</v>
      </c>
    </row>
    <row r="23194" spans="1:3" x14ac:dyDescent="0.3">
      <c r="A23194" s="38" t="s">
        <v>263</v>
      </c>
      <c r="B23194" s="15"/>
      <c r="C23194" s="15">
        <v>0</v>
      </c>
    </row>
    <row r="23195" spans="1:3" x14ac:dyDescent="0.3">
      <c r="A23195" s="35" t="s">
        <v>275</v>
      </c>
      <c r="B23195" s="15"/>
      <c r="C23195" s="15"/>
    </row>
    <row r="23196" spans="1:3" x14ac:dyDescent="0.3">
      <c r="A23196" s="38" t="s">
        <v>245</v>
      </c>
      <c r="B23196" s="15">
        <v>579000</v>
      </c>
      <c r="C23196" s="15">
        <v>579000</v>
      </c>
    </row>
    <row r="23197" spans="1:3" x14ac:dyDescent="0.3">
      <c r="A23197" s="38" t="s">
        <v>247</v>
      </c>
      <c r="B23197" s="15"/>
      <c r="C23197" s="15"/>
    </row>
    <row r="23198" spans="1:3" x14ac:dyDescent="0.3">
      <c r="A23198" s="38" t="s">
        <v>249</v>
      </c>
      <c r="B23198" s="15"/>
      <c r="C23198" s="15"/>
    </row>
    <row r="23199" spans="1:3" x14ac:dyDescent="0.3">
      <c r="A23199" s="38" t="s">
        <v>251</v>
      </c>
      <c r="B23199" s="15"/>
      <c r="C23199" s="15"/>
    </row>
    <row r="23200" spans="1:3" x14ac:dyDescent="0.3">
      <c r="A23200" s="38" t="s">
        <v>254</v>
      </c>
      <c r="B23200" s="15"/>
      <c r="C23200" s="15"/>
    </row>
    <row r="23201" spans="1:3" x14ac:dyDescent="0.3">
      <c r="A23201" s="38" t="s">
        <v>257</v>
      </c>
      <c r="B23201" s="15"/>
      <c r="C23201" s="15"/>
    </row>
    <row r="23202" spans="1:3" x14ac:dyDescent="0.3">
      <c r="A23202" s="38" t="s">
        <v>252</v>
      </c>
      <c r="B23202" s="15"/>
      <c r="C23202" s="15"/>
    </row>
    <row r="23203" spans="1:3" x14ac:dyDescent="0.3">
      <c r="A23203" s="38" t="s">
        <v>255</v>
      </c>
      <c r="B23203" s="15">
        <v>304500</v>
      </c>
      <c r="C23203" s="15">
        <v>304500</v>
      </c>
    </row>
    <row r="23204" spans="1:3" x14ac:dyDescent="0.3">
      <c r="A23204" s="38" t="s">
        <v>258</v>
      </c>
      <c r="B23204" s="15"/>
      <c r="C23204" s="15"/>
    </row>
    <row r="23205" spans="1:3" x14ac:dyDescent="0.3">
      <c r="A23205" s="38" t="s">
        <v>260</v>
      </c>
      <c r="B23205" s="15"/>
      <c r="C23205" s="15"/>
    </row>
    <row r="23206" spans="1:3" x14ac:dyDescent="0.3">
      <c r="A23206" s="38" t="s">
        <v>262</v>
      </c>
      <c r="B23206" s="15"/>
      <c r="C23206" s="15"/>
    </row>
    <row r="23207" spans="1:3" x14ac:dyDescent="0.3">
      <c r="A23207" s="14" t="s">
        <v>276</v>
      </c>
      <c r="B23207" s="15">
        <v>6858844149</v>
      </c>
      <c r="C23207" s="15">
        <v>67302297919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CD8C5-E038-4922-8E2B-E83821B01A61}">
  <sheetPr codeName="Sheet3"/>
  <dimension ref="A1:G36"/>
  <sheetViews>
    <sheetView topLeftCell="B1" workbookViewId="0">
      <selection activeCell="B10" sqref="B10"/>
    </sheetView>
  </sheetViews>
  <sheetFormatPr defaultColWidth="34.33203125" defaultRowHeight="14.4" x14ac:dyDescent="0.3"/>
  <cols>
    <col min="1" max="1" width="34.33203125" style="12" hidden="1" customWidth="1"/>
    <col min="2" max="2" width="34.33203125" style="12"/>
    <col min="3" max="7" width="34.33203125" style="25" hidden="1" customWidth="1"/>
  </cols>
  <sheetData>
    <row r="1" spans="1:7" x14ac:dyDescent="0.3">
      <c r="B1" s="12" t="s">
        <v>142</v>
      </c>
      <c r="C1" s="25" t="s">
        <v>218</v>
      </c>
      <c r="D1" s="25" t="s">
        <v>137</v>
      </c>
      <c r="E1" s="25" t="s">
        <v>154</v>
      </c>
      <c r="F1" s="25" t="s">
        <v>66</v>
      </c>
      <c r="G1" s="25" t="s">
        <v>142</v>
      </c>
    </row>
    <row r="2" spans="1:7" x14ac:dyDescent="0.3">
      <c r="A2" s="12" t="s">
        <v>277</v>
      </c>
      <c r="B2" s="12">
        <f>COUNTIFS(Table_Gryphon_Property_Portfolio_Matrix[Status],Interface!B1)</f>
        <v>7</v>
      </c>
      <c r="C2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C$1),ROWS(C2:C$2))),"")</f>
        <v>9012 26th Ave SW</v>
      </c>
      <c r="D2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2))),"")</f>
        <v>8516 Leona Wy SW</v>
      </c>
      <c r="E2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2))),"")</f>
        <v>8040 S D St</v>
      </c>
      <c r="F2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2))),"")</f>
        <v>506 Harrison St</v>
      </c>
      <c r="G2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2))),"")</f>
        <v>10132 55th Ave E</v>
      </c>
    </row>
    <row r="3" spans="1:7" x14ac:dyDescent="0.3">
      <c r="C3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C$1),ROWS(C$2:C3))),"")</f>
        <v>31327 12th Pl S</v>
      </c>
      <c r="D3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3))),"")</f>
        <v>10825 Valley Ave E</v>
      </c>
      <c r="E3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3))),"")</f>
        <v>8717 33rd St W</v>
      </c>
      <c r="F3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3))),"")</f>
        <v>10502 95th St SW</v>
      </c>
      <c r="G3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3))),"")</f>
        <v>8906 Wadsworth Wy SW</v>
      </c>
    </row>
    <row r="4" spans="1:7" x14ac:dyDescent="0.3">
      <c r="A4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B$1),ROWS(A$4:A4))),"")</f>
        <v>10132 55th Ave E</v>
      </c>
      <c r="B4" s="53" t="str">
        <f>IFERROR(HYPERLINK((VLOOKUP(A4,'Meta Data Log'!A2:C38,3,0)),A4),"")</f>
        <v>10132 55th Ave E</v>
      </c>
      <c r="C4" s="51"/>
      <c r="D4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4))),"")</f>
        <v>12639 SE 317th St</v>
      </c>
      <c r="E4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4))),"")</f>
        <v>5820 108th St SW</v>
      </c>
      <c r="F4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4))),"")</f>
        <v>7311 S M St</v>
      </c>
      <c r="G4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4))),"")</f>
        <v>1030 E 45th</v>
      </c>
    </row>
    <row r="5" spans="1:7" x14ac:dyDescent="0.3">
      <c r="A5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B$1),ROWS(A$4:A5))),"")</f>
        <v>8906 Wadsworth Wy SW</v>
      </c>
      <c r="B5" s="53" t="str">
        <f>IFERROR(HYPERLINK((VLOOKUP(A5,'Meta Data Log'!A3:C39,3,0)),A5),"")</f>
        <v>8906 Wadsworth Wy SW</v>
      </c>
      <c r="C5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C$1),ROWS(C$2:C5))),"")</f>
        <v/>
      </c>
      <c r="D5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5))),"")</f>
        <v/>
      </c>
      <c r="E5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5))),"")</f>
        <v>824 E Harrison</v>
      </c>
      <c r="F5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5))),"")</f>
        <v>2109 187th St Ct E</v>
      </c>
      <c r="G5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5))),"")</f>
        <v>1947 S L St</v>
      </c>
    </row>
    <row r="6" spans="1:7" x14ac:dyDescent="0.3">
      <c r="A6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B$1),ROWS(A$4:A6))),"")</f>
        <v>1030 E 45th</v>
      </c>
      <c r="B6" s="53" t="str">
        <f>IFERROR(HYPERLINK((VLOOKUP(A6,'Meta Data Log'!A4:C40,3,0)),A6),"")</f>
        <v>1030 E 45th</v>
      </c>
      <c r="C6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C$1),ROWS(C$2:C6))),"")</f>
        <v/>
      </c>
      <c r="D6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6))),"")</f>
        <v/>
      </c>
      <c r="E6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6))),"")</f>
        <v/>
      </c>
      <c r="F6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6))),"")</f>
        <v>8918 Rose Rd SW</v>
      </c>
      <c r="G6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6))),"")</f>
        <v>1647 E 34th St</v>
      </c>
    </row>
    <row r="7" spans="1:7" x14ac:dyDescent="0.3">
      <c r="A7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B$1),ROWS(A$4:A7))),"")</f>
        <v>1947 S L St</v>
      </c>
      <c r="B7" s="53" t="str">
        <f>IFERROR(HYPERLINK((VLOOKUP(A7,'Meta Data Log'!A5:C41,3,0)),A7),"")</f>
        <v>1947 S L St</v>
      </c>
      <c r="C7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C$1),ROWS(C$2:C7))),"")</f>
        <v/>
      </c>
      <c r="D7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7))),"")</f>
        <v/>
      </c>
      <c r="E7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7))),"")</f>
        <v/>
      </c>
      <c r="F7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7))),"")</f>
        <v>825 Index Ct NE</v>
      </c>
      <c r="G7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7))),"")</f>
        <v>15008 12th Ave E</v>
      </c>
    </row>
    <row r="8" spans="1:7" x14ac:dyDescent="0.3">
      <c r="A8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B$1),ROWS(A$4:A8))),"")</f>
        <v>1647 E 34th St</v>
      </c>
      <c r="B8" s="53" t="str">
        <f>IFERROR(HYPERLINK((VLOOKUP(A8,'Meta Data Log'!A6:C42,3,0)),A8),"")</f>
        <v>1647 E 34th St</v>
      </c>
      <c r="C8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C$1),ROWS(C$2:C8))),"")</f>
        <v/>
      </c>
      <c r="D8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8))),"")</f>
        <v/>
      </c>
      <c r="E8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8))),"")</f>
        <v/>
      </c>
      <c r="F8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8))),"")</f>
        <v>33418 28th Pl SW</v>
      </c>
      <c r="G8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8))),"")</f>
        <v>606 E 35th St</v>
      </c>
    </row>
    <row r="9" spans="1:7" x14ac:dyDescent="0.3">
      <c r="A9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B$1),ROWS(A$4:A9))),"")</f>
        <v>15008 12th Ave E</v>
      </c>
      <c r="B9" s="53" t="str">
        <f>IFERROR(HYPERLINK((VLOOKUP(A9,'Meta Data Log'!A7:C43,3,0)),A9),"")</f>
        <v>15008 12th Ave E</v>
      </c>
      <c r="D9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9))),"")</f>
        <v/>
      </c>
      <c r="E9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9))),"")</f>
        <v/>
      </c>
      <c r="F9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9))),"")</f>
        <v>2709 College St SE</v>
      </c>
      <c r="G9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9))),"")</f>
        <v/>
      </c>
    </row>
    <row r="10" spans="1:7" x14ac:dyDescent="0.3">
      <c r="A10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B$1),ROWS(A$4:A10))),"")</f>
        <v>606 E 35th St</v>
      </c>
      <c r="B10" s="53" t="str">
        <f>IFERROR(HYPERLINK((VLOOKUP(A10,'Meta Data Log'!A8:C44,3,0)),A10),"")</f>
        <v>606 E 35th St</v>
      </c>
      <c r="D10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10))),"")</f>
        <v/>
      </c>
      <c r="E10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10))),"")</f>
        <v/>
      </c>
      <c r="F10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10))),"")</f>
        <v>2510 S Cushman St</v>
      </c>
      <c r="G10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10))),"")</f>
        <v/>
      </c>
    </row>
    <row r="11" spans="1:7" x14ac:dyDescent="0.3">
      <c r="A11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B$1),ROWS(A$4:A11))),"")</f>
        <v/>
      </c>
      <c r="B11" s="53" t="str">
        <f>IFERROR(HYPERLINK((VLOOKUP(A11,'Meta Data Log'!A9:C45,3,0)),A11),"")</f>
        <v/>
      </c>
      <c r="D11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11))),"")</f>
        <v/>
      </c>
      <c r="E11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11))),"")</f>
        <v/>
      </c>
      <c r="F11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11))),"")</f>
        <v>15512 39th Ave Ct E</v>
      </c>
      <c r="G11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11))),"")</f>
        <v/>
      </c>
    </row>
    <row r="12" spans="1:7" x14ac:dyDescent="0.3">
      <c r="A12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B$1),ROWS(A$4:A12))),"")</f>
        <v/>
      </c>
      <c r="B12" s="53" t="str">
        <f>IFERROR(HYPERLINK((VLOOKUP(A12,'Meta Data Log'!A10:C46,3,0)),A12),"")</f>
        <v/>
      </c>
      <c r="D12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12))),"")</f>
        <v/>
      </c>
      <c r="E12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12))),"")</f>
        <v/>
      </c>
      <c r="F12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12))),"")</f>
        <v>820 2nd Ave NE</v>
      </c>
      <c r="G12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12))),"")</f>
        <v/>
      </c>
    </row>
    <row r="13" spans="1:7" x14ac:dyDescent="0.3">
      <c r="A13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B$1),ROWS(A$4:A13))),"")</f>
        <v/>
      </c>
      <c r="B13" s="53" t="str">
        <f>IFERROR(HYPERLINK((VLOOKUP(A13,'Meta Data Log'!A11:C47,3,0)),A13),"")</f>
        <v/>
      </c>
      <c r="D13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13))),"")</f>
        <v/>
      </c>
      <c r="E13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13))),"")</f>
        <v/>
      </c>
      <c r="F13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13))),"")</f>
        <v>8505 Leona Wy SW</v>
      </c>
      <c r="G13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13))),"")</f>
        <v/>
      </c>
    </row>
    <row r="14" spans="1:7" x14ac:dyDescent="0.3">
      <c r="A14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B$1),ROWS(A$4:A14))),"")</f>
        <v/>
      </c>
      <c r="B14" s="53" t="str">
        <f>IFERROR(HYPERLINK((VLOOKUP(A14,'Meta Data Log'!A12:C48,3,0)),A14),"")</f>
        <v/>
      </c>
      <c r="D14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14))),"")</f>
        <v/>
      </c>
      <c r="E14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14))),"")</f>
        <v/>
      </c>
      <c r="F14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14))),"")</f>
        <v>3601 S Gunnison St</v>
      </c>
      <c r="G14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14))),"")</f>
        <v/>
      </c>
    </row>
    <row r="15" spans="1:7" x14ac:dyDescent="0.3">
      <c r="A15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B$1),ROWS(A$4:A15))),"")</f>
        <v/>
      </c>
      <c r="B15" s="53" t="str">
        <f>IFERROR(HYPERLINK((VLOOKUP(A15,'Meta Data Log'!A13:C49,3,0)),A15),"")</f>
        <v/>
      </c>
      <c r="D15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15))),"")</f>
        <v/>
      </c>
      <c r="E15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15))),"")</f>
        <v/>
      </c>
      <c r="F15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15))),"")</f>
        <v>15411 24th Ave E</v>
      </c>
      <c r="G15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15))),"")</f>
        <v/>
      </c>
    </row>
    <row r="16" spans="1:7" x14ac:dyDescent="0.3">
      <c r="A16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B$1),ROWS(A$4:A16))),"")</f>
        <v/>
      </c>
      <c r="B16" s="53" t="str">
        <f>IFERROR(HYPERLINK((VLOOKUP(A16,'Meta Data Log'!A14:C50,3,0)),A16),"")</f>
        <v/>
      </c>
      <c r="D16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16))),"")</f>
        <v/>
      </c>
      <c r="E16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16))),"")</f>
        <v/>
      </c>
      <c r="F16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16))),"")</f>
        <v>5433 S Warner St</v>
      </c>
      <c r="G16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16))),"")</f>
        <v/>
      </c>
    </row>
    <row r="17" spans="1:7" x14ac:dyDescent="0.3">
      <c r="A17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B$1),ROWS(A$4:A17))),"")</f>
        <v/>
      </c>
      <c r="B17" s="53" t="str">
        <f>IFERROR(HYPERLINK((VLOOKUP(A17,'Meta Data Log'!A15:C51,3,0)),A17),"")</f>
        <v/>
      </c>
      <c r="D17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17))),"")</f>
        <v/>
      </c>
      <c r="E17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17))),"")</f>
        <v/>
      </c>
      <c r="F17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17))),"")</f>
        <v>1719 S Durango St</v>
      </c>
      <c r="G17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17))),"")</f>
        <v/>
      </c>
    </row>
    <row r="18" spans="1:7" x14ac:dyDescent="0.3">
      <c r="A18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B$1),ROWS(A$4:A18))),"")</f>
        <v/>
      </c>
      <c r="B18" s="53" t="str">
        <f>IFERROR(HYPERLINK((VLOOKUP(A18,'Meta Data Log'!A16:C52,3,0)),A18),"")</f>
        <v/>
      </c>
      <c r="D18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18))),"")</f>
        <v/>
      </c>
      <c r="E18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18))),"")</f>
        <v/>
      </c>
      <c r="F18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18))),"")</f>
        <v>3815 E K St</v>
      </c>
      <c r="G18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18))),"")</f>
        <v/>
      </c>
    </row>
    <row r="19" spans="1:7" x14ac:dyDescent="0.3">
      <c r="A19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B$1),ROWS(A$4:A19))),"")</f>
        <v/>
      </c>
      <c r="B19" s="53" t="str">
        <f>IFERROR(HYPERLINK((VLOOKUP(A19,'Meta Data Log'!A17:C53,3,0)),A19),"")</f>
        <v/>
      </c>
      <c r="D19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19))),"")</f>
        <v/>
      </c>
      <c r="E19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19))),"")</f>
        <v/>
      </c>
      <c r="F19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19))),"")</f>
        <v>3727 E J St</v>
      </c>
      <c r="G19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19))),"")</f>
        <v/>
      </c>
    </row>
    <row r="20" spans="1:7" x14ac:dyDescent="0.3">
      <c r="A20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B$1),ROWS(A$4:A20))),"")</f>
        <v/>
      </c>
      <c r="B20" s="53" t="str">
        <f>IFERROR(HYPERLINK((VLOOKUP(A20,'Meta Data Log'!A18:C54,3,0)),A20),"")</f>
        <v/>
      </c>
      <c r="D20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D$1),ROWS(D$2:D20))),"")</f>
        <v/>
      </c>
      <c r="E20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E$1),ROWS(E$2:E20))),"")</f>
        <v/>
      </c>
      <c r="F20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F$1),ROWS(F$2:F20))),"")</f>
        <v>11307 Park Ave S</v>
      </c>
      <c r="G20" s="12" t="str">
        <f>IFERROR(INDEX(Table_Gryphon_Property_Portfolio_Matrix[Property:],_xlfn.AGGREGATE(15,6,(ROW(Table_Gryphon_Property_Portfolio_Matrix[Status])-ROW(Table_Gryphon_Property_Portfolio_Matrix[[#Headers],[Status]]))/(Table_Gryphon_Property_Portfolio_Matrix[Status]=$G$1),ROWS(G$2:G20))),"")</f>
        <v/>
      </c>
    </row>
    <row r="21" spans="1:7" x14ac:dyDescent="0.3">
      <c r="B21" s="53" t="str">
        <f>IFERROR(HYPERLINK((VLOOKUP(A21,'Meta Data Log'!A19:C55,3,0)),A21),"")</f>
        <v/>
      </c>
    </row>
    <row r="22" spans="1:7" x14ac:dyDescent="0.3">
      <c r="B22" s="53" t="str">
        <f>IFERROR(HYPERLINK((VLOOKUP(A22,'Meta Data Log'!A20:C56,3,0)),A22),"")</f>
        <v/>
      </c>
    </row>
    <row r="23" spans="1:7" x14ac:dyDescent="0.3">
      <c r="B23" s="53" t="str">
        <f>IFERROR(HYPERLINK((VLOOKUP(A23,'Meta Data Log'!A21:C57,3,0)),A23),"")</f>
        <v/>
      </c>
    </row>
    <row r="24" spans="1:7" x14ac:dyDescent="0.3">
      <c r="B24" s="53" t="str">
        <f>IFERROR(HYPERLINK((VLOOKUP(A24,'Meta Data Log'!A22:C58,3,0)),A24),"")</f>
        <v/>
      </c>
    </row>
    <row r="25" spans="1:7" x14ac:dyDescent="0.3">
      <c r="B25" s="53" t="str">
        <f>IFERROR(HYPERLINK((VLOOKUP(A25,'Meta Data Log'!A23:C59,3,0)),A25),"")</f>
        <v/>
      </c>
    </row>
    <row r="26" spans="1:7" x14ac:dyDescent="0.3">
      <c r="B26" s="53" t="str">
        <f>IFERROR(HYPERLINK((VLOOKUP(A26,'Meta Data Log'!A24:C60,3,0)),A26),"")</f>
        <v/>
      </c>
    </row>
    <row r="27" spans="1:7" x14ac:dyDescent="0.3">
      <c r="B27" s="53" t="str">
        <f>IFERROR(HYPERLINK((VLOOKUP(A27,'Meta Data Log'!A25:C61,3,0)),A27),"")</f>
        <v/>
      </c>
    </row>
    <row r="28" spans="1:7" x14ac:dyDescent="0.3">
      <c r="B28" s="53" t="str">
        <f>IFERROR(HYPERLINK((VLOOKUP(A28,'Meta Data Log'!A26:C62,3,0)),A28),"")</f>
        <v/>
      </c>
    </row>
    <row r="29" spans="1:7" x14ac:dyDescent="0.3">
      <c r="B29" s="53" t="str">
        <f>IFERROR(HYPERLINK((VLOOKUP(A29,'Meta Data Log'!A27:C63,3,0)),A29),"")</f>
        <v/>
      </c>
    </row>
    <row r="30" spans="1:7" x14ac:dyDescent="0.3">
      <c r="B30" s="53" t="str">
        <f>IFERROR(HYPERLINK((VLOOKUP(A30,'Meta Data Log'!A28:C64,3,0)),A30),"")</f>
        <v/>
      </c>
    </row>
    <row r="31" spans="1:7" x14ac:dyDescent="0.3">
      <c r="B31" s="53" t="str">
        <f>IFERROR(HYPERLINK((VLOOKUP(A31,'Meta Data Log'!A29:C65,3,0)),A31),"")</f>
        <v/>
      </c>
    </row>
    <row r="32" spans="1:7" x14ac:dyDescent="0.3">
      <c r="B32" s="53" t="str">
        <f>IFERROR(HYPERLINK((VLOOKUP(A32,'Meta Data Log'!A30:C66,3,0)),A32),"")</f>
        <v/>
      </c>
    </row>
    <row r="33" spans="2:2" x14ac:dyDescent="0.3">
      <c r="B33" s="53" t="str">
        <f>IFERROR(HYPERLINK((VLOOKUP(A33,'Meta Data Log'!A31:C67,3,0)),A33),"")</f>
        <v/>
      </c>
    </row>
    <row r="34" spans="2:2" x14ac:dyDescent="0.3">
      <c r="B34" s="53" t="str">
        <f>IFERROR(HYPERLINK((VLOOKUP(A34,'Meta Data Log'!A32:C68,3,0)),A34),"")</f>
        <v/>
      </c>
    </row>
    <row r="35" spans="2:2" x14ac:dyDescent="0.3">
      <c r="B35" s="53" t="str">
        <f>IFERROR(HYPERLINK((VLOOKUP(A35,'Meta Data Log'!A33:C69,3,0)),A35),"")</f>
        <v/>
      </c>
    </row>
    <row r="36" spans="2:2" x14ac:dyDescent="0.3">
      <c r="B36" s="53" t="str">
        <f>IFERROR(HYPERLINK((VLOOKUP(A36,'Meta Data Log'!A34:C70,3,0)),A36),"")</f>
        <v/>
      </c>
    </row>
  </sheetData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23347E8-6A01-4085-AB7D-C0B2000FF6E7}">
          <x14:formula1>
            <xm:f>'Validation List &amp; Formulas'!$A$2:$A$6</xm:f>
          </x14:formula1>
          <xm:sqref>B1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3DBA4-F3B1-4D26-811B-6B80CEBF4F38}">
  <dimension ref="A1:C44"/>
  <sheetViews>
    <sheetView topLeftCell="A6" workbookViewId="0">
      <selection activeCell="G8" sqref="G8"/>
    </sheetView>
  </sheetViews>
  <sheetFormatPr defaultRowHeight="14.4" x14ac:dyDescent="0.3"/>
  <cols>
    <col min="1" max="2" width="18.88671875" customWidth="1"/>
    <col min="3" max="3" width="112.33203125" customWidth="1"/>
  </cols>
  <sheetData>
    <row r="1" spans="1:3" x14ac:dyDescent="0.3">
      <c r="A1" t="s">
        <v>278</v>
      </c>
      <c r="B1" t="s">
        <v>279</v>
      </c>
      <c r="C1" t="s">
        <v>280</v>
      </c>
    </row>
    <row r="2" spans="1:3" x14ac:dyDescent="0.3">
      <c r="A2" t="str">
        <f>IFERROR(Table_Gryphon_Property_Portfolio_Matrix[[#This Row],[Property:]],"")</f>
        <v>506 Harrison St</v>
      </c>
      <c r="B2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2012</v>
      </c>
      <c r="C2" s="50" t="s">
        <v>281</v>
      </c>
    </row>
    <row r="3" spans="1:3" x14ac:dyDescent="0.3">
      <c r="A3" t="str">
        <f>IFERROR(Table_Gryphon_Property_Portfolio_Matrix[[#This Row],[Property:]],"")</f>
        <v>10502 95th St SW</v>
      </c>
      <c r="B3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2016</v>
      </c>
      <c r="C3" s="50" t="s">
        <v>282</v>
      </c>
    </row>
    <row r="4" spans="1:3" x14ac:dyDescent="0.3">
      <c r="A4" t="str">
        <f>IFERROR(Table_Gryphon_Property_Portfolio_Matrix[[#This Row],[Property:]],"")</f>
        <v>7311 S M St</v>
      </c>
      <c r="B4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2017</v>
      </c>
      <c r="C4" s="50" t="s">
        <v>283</v>
      </c>
    </row>
    <row r="5" spans="1:3" x14ac:dyDescent="0.3">
      <c r="A5" t="str">
        <f>IFERROR(Table_Gryphon_Property_Portfolio_Matrix[[#This Row],[Property:]],"")</f>
        <v>2109 187th St Ct E</v>
      </c>
      <c r="B5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2017</v>
      </c>
      <c r="C5" s="50" t="s">
        <v>284</v>
      </c>
    </row>
    <row r="6" spans="1:3" x14ac:dyDescent="0.3">
      <c r="A6" t="str">
        <f>IFERROR(Table_Gryphon_Property_Portfolio_Matrix[[#This Row],[Property:]],"")</f>
        <v>8918 Rose Rd SW</v>
      </c>
      <c r="B6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2017</v>
      </c>
      <c r="C6" s="50" t="s">
        <v>285</v>
      </c>
    </row>
    <row r="7" spans="1:3" x14ac:dyDescent="0.3">
      <c r="A7" t="str">
        <f>IFERROR(Table_Gryphon_Property_Portfolio_Matrix[[#This Row],[Property:]],"")</f>
        <v>825 Index Ct NE</v>
      </c>
      <c r="B7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2017</v>
      </c>
      <c r="C7" s="50" t="s">
        <v>286</v>
      </c>
    </row>
    <row r="8" spans="1:3" x14ac:dyDescent="0.3">
      <c r="A8" t="str">
        <f>IFERROR(Table_Gryphon_Property_Portfolio_Matrix[[#This Row],[Property:]],"")</f>
        <v>33418 28th Pl SW</v>
      </c>
      <c r="B8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2017</v>
      </c>
      <c r="C8" s="50" t="s">
        <v>287</v>
      </c>
    </row>
    <row r="9" spans="1:3" x14ac:dyDescent="0.3">
      <c r="A9" t="str">
        <f>IFERROR(Table_Gryphon_Property_Portfolio_Matrix[[#This Row],[Property:]],"")</f>
        <v>2709 College St SE</v>
      </c>
      <c r="B9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2017</v>
      </c>
      <c r="C9" s="50" t="s">
        <v>288</v>
      </c>
    </row>
    <row r="10" spans="1:3" x14ac:dyDescent="0.3">
      <c r="A10" t="str">
        <f>IFERROR(Table_Gryphon_Property_Portfolio_Matrix[[#This Row],[Property:]],"")</f>
        <v>2510 S Cushman St</v>
      </c>
      <c r="B10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2018</v>
      </c>
      <c r="C10" s="50" t="s">
        <v>289</v>
      </c>
    </row>
    <row r="11" spans="1:3" x14ac:dyDescent="0.3">
      <c r="A11" t="str">
        <f>IFERROR(Table_Gryphon_Property_Portfolio_Matrix[[#This Row],[Property:]],"")</f>
        <v>15512 39th Ave Ct E</v>
      </c>
      <c r="B11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2018</v>
      </c>
      <c r="C11" s="50" t="s">
        <v>290</v>
      </c>
    </row>
    <row r="12" spans="1:3" x14ac:dyDescent="0.3">
      <c r="A12" t="str">
        <f>IFERROR(Table_Gryphon_Property_Portfolio_Matrix[[#This Row],[Property:]],"")</f>
        <v>820 2nd Ave NE</v>
      </c>
      <c r="B12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2019</v>
      </c>
    </row>
    <row r="13" spans="1:3" x14ac:dyDescent="0.3">
      <c r="A13" t="str">
        <f>IFERROR(Table_Gryphon_Property_Portfolio_Matrix[[#This Row],[Property:]],"")</f>
        <v>8505 Leona Wy SW</v>
      </c>
      <c r="B13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2018</v>
      </c>
    </row>
    <row r="14" spans="1:3" x14ac:dyDescent="0.3">
      <c r="A14" t="str">
        <f>IFERROR(Table_Gryphon_Property_Portfolio_Matrix[[#This Row],[Property:]],"")</f>
        <v>3601 S Gunnison St</v>
      </c>
      <c r="B14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2018</v>
      </c>
    </row>
    <row r="15" spans="1:3" x14ac:dyDescent="0.3">
      <c r="A15" t="str">
        <f>IFERROR(Table_Gryphon_Property_Portfolio_Matrix[[#This Row],[Property:]],"")</f>
        <v>15411 24th Ave E</v>
      </c>
      <c r="B15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2018</v>
      </c>
    </row>
    <row r="16" spans="1:3" x14ac:dyDescent="0.3">
      <c r="A16" t="str">
        <f>IFERROR(Table_Gryphon_Property_Portfolio_Matrix[[#This Row],[Property:]],"")</f>
        <v>5433 S Warner St</v>
      </c>
      <c r="B16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2018</v>
      </c>
    </row>
    <row r="17" spans="1:3" x14ac:dyDescent="0.3">
      <c r="A17" t="str">
        <f>IFERROR(Table_Gryphon_Property_Portfolio_Matrix[[#This Row],[Property:]],"")</f>
        <v>8516 Leona Wy SW</v>
      </c>
      <c r="B17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2018</v>
      </c>
    </row>
    <row r="18" spans="1:3" x14ac:dyDescent="0.3">
      <c r="A18" t="str">
        <f>IFERROR(Table_Gryphon_Property_Portfolio_Matrix[[#This Row],[Property:]],"")</f>
        <v>10132 55th Ave E</v>
      </c>
      <c r="B18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2018</v>
      </c>
    </row>
    <row r="19" spans="1:3" x14ac:dyDescent="0.3">
      <c r="A19" t="str">
        <f>IFERROR(Table_Gryphon_Property_Portfolio_Matrix[[#This Row],[Property:]],"")</f>
        <v>1719 S Durango St</v>
      </c>
      <c r="B19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2019</v>
      </c>
    </row>
    <row r="20" spans="1:3" x14ac:dyDescent="0.3">
      <c r="A20" t="str">
        <f>IFERROR(Table_Gryphon_Property_Portfolio_Matrix[[#This Row],[Property:]],"")</f>
        <v>3815 E K St</v>
      </c>
      <c r="B20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2019</v>
      </c>
    </row>
    <row r="21" spans="1:3" x14ac:dyDescent="0.3">
      <c r="A21" t="str">
        <f>IFERROR(Table_Gryphon_Property_Portfolio_Matrix[[#This Row],[Property:]],"")</f>
        <v>8040 S D St</v>
      </c>
      <c r="B21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2019</v>
      </c>
    </row>
    <row r="22" spans="1:3" x14ac:dyDescent="0.3">
      <c r="A22" t="str">
        <f>IFERROR(Table_Gryphon_Property_Portfolio_Matrix[[#This Row],[Property:]],"")</f>
        <v>3727 E J St</v>
      </c>
      <c r="B22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2019</v>
      </c>
    </row>
    <row r="23" spans="1:3" x14ac:dyDescent="0.3">
      <c r="A23" t="str">
        <f>IFERROR(Table_Gryphon_Property_Portfolio_Matrix[[#This Row],[Property:]],"")</f>
        <v>8906 Wadsworth Wy SW</v>
      </c>
      <c r="B23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1900</v>
      </c>
    </row>
    <row r="24" spans="1:3" x14ac:dyDescent="0.3">
      <c r="A24" t="str">
        <f>IFERROR(Table_Gryphon_Property_Portfolio_Matrix[[#This Row],[Property:]],"")</f>
        <v>1030 E 45th</v>
      </c>
      <c r="B24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2019</v>
      </c>
    </row>
    <row r="25" spans="1:3" x14ac:dyDescent="0.3">
      <c r="A25" t="str">
        <f>IFERROR(Table_Gryphon_Property_Portfolio_Matrix[[#This Row],[Property:]],"")</f>
        <v>1947 S L St</v>
      </c>
      <c r="B25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1900</v>
      </c>
    </row>
    <row r="26" spans="1:3" x14ac:dyDescent="0.3">
      <c r="A26" t="str">
        <f>IFERROR(Table_Gryphon_Property_Portfolio_Matrix[[#This Row],[Property:]],"")</f>
        <v>8717 33rd St W</v>
      </c>
      <c r="B26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2019</v>
      </c>
    </row>
    <row r="27" spans="1:3" x14ac:dyDescent="0.3">
      <c r="A27" t="str">
        <f>IFERROR(Table_Gryphon_Property_Portfolio_Matrix[[#This Row],[Property:]],"")</f>
        <v>5820 108th St SW</v>
      </c>
      <c r="B27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2019</v>
      </c>
    </row>
    <row r="28" spans="1:3" x14ac:dyDescent="0.3">
      <c r="A28" t="str">
        <f>IFERROR(Table_Gryphon_Property_Portfolio_Matrix[[#This Row],[Property:]],"")</f>
        <v>1647 E 34th St</v>
      </c>
      <c r="B28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2019</v>
      </c>
    </row>
    <row r="29" spans="1:3" x14ac:dyDescent="0.3">
      <c r="A29" t="str">
        <f>IFERROR(Table_Gryphon_Property_Portfolio_Matrix[[#This Row],[Property:]],"")</f>
        <v>15008 12th Ave E</v>
      </c>
      <c r="B29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2019</v>
      </c>
    </row>
    <row r="30" spans="1:3" x14ac:dyDescent="0.3">
      <c r="A30" t="str">
        <f>IFERROR(Table_Gryphon_Property_Portfolio_Matrix[[#This Row],[Property:]],"")</f>
        <v>824 E Harrison</v>
      </c>
      <c r="B30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2019</v>
      </c>
    </row>
    <row r="31" spans="1:3" x14ac:dyDescent="0.3">
      <c r="A31" t="str">
        <f>IFERROR(Table_Gryphon_Property_Portfolio_Matrix[[#This Row],[Property:]],"")</f>
        <v>11307 Park Ave S</v>
      </c>
      <c r="B31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2019</v>
      </c>
      <c r="C31" s="50" t="s">
        <v>291</v>
      </c>
    </row>
    <row r="32" spans="1:3" x14ac:dyDescent="0.3">
      <c r="A32" t="str">
        <f>IFERROR(Table_Gryphon_Property_Portfolio_Matrix[[#This Row],[Property:]],"")</f>
        <v>606 E 35th St</v>
      </c>
      <c r="B32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2019</v>
      </c>
    </row>
    <row r="33" spans="1:3" x14ac:dyDescent="0.3">
      <c r="A33" t="str">
        <f>IFERROR(Table_Gryphon_Property_Portfolio_Matrix[[#This Row],[Property:]],"")</f>
        <v>9012 26th Ave SW</v>
      </c>
      <c r="B33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1900</v>
      </c>
    </row>
    <row r="34" spans="1:3" x14ac:dyDescent="0.3">
      <c r="A34" t="str">
        <f>IFERROR(Table_Gryphon_Property_Portfolio_Matrix[[#This Row],[Property:]],"")</f>
        <v>31327 12th Pl S</v>
      </c>
      <c r="B34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2019</v>
      </c>
    </row>
    <row r="35" spans="1:3" x14ac:dyDescent="0.3">
      <c r="A35" t="str">
        <f>IFERROR(Table_Gryphon_Property_Portfolio_Matrix[[#This Row],[Property:]],"")</f>
        <v>10825 Valley Ave E</v>
      </c>
      <c r="B35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2019</v>
      </c>
      <c r="C35" s="52" t="s">
        <v>292</v>
      </c>
    </row>
    <row r="36" spans="1:3" x14ac:dyDescent="0.3">
      <c r="A36" t="str">
        <f>IFERROR(Table_Gryphon_Property_Portfolio_Matrix[[#This Row],[Property:]],"")</f>
        <v>12639 SE 317th St</v>
      </c>
      <c r="B36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2019</v>
      </c>
    </row>
    <row r="37" spans="1:3" x14ac:dyDescent="0.3">
      <c r="B37" s="15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>1900</v>
      </c>
    </row>
    <row r="38" spans="1:3" x14ac:dyDescent="0.3">
      <c r="A38" t="str">
        <f>IFERROR(Table_Gryphon_Property_Portfolio_Matrix[[#This Row],[Property:]],"")</f>
        <v/>
      </c>
      <c r="B38" s="15" t="str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/>
      </c>
    </row>
    <row r="39" spans="1:3" x14ac:dyDescent="0.3">
      <c r="A39" t="str">
        <f>IFERROR(Table_Gryphon_Property_Portfolio_Matrix[[#This Row],[Property:]],"")</f>
        <v/>
      </c>
      <c r="B39" s="15" t="str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/>
      </c>
    </row>
    <row r="40" spans="1:3" x14ac:dyDescent="0.3">
      <c r="A40" t="str">
        <f>IFERROR(Table_Gryphon_Property_Portfolio_Matrix[[#This Row],[Property:]],"")</f>
        <v/>
      </c>
      <c r="B40" s="15" t="str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/>
      </c>
    </row>
    <row r="41" spans="1:3" x14ac:dyDescent="0.3">
      <c r="A41" t="str">
        <f>IFERROR(Table_Gryphon_Property_Portfolio_Matrix[[#This Row],[Property:]],"")</f>
        <v/>
      </c>
      <c r="B41" s="15" t="str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/>
      </c>
    </row>
    <row r="42" spans="1:3" x14ac:dyDescent="0.3">
      <c r="A42" t="str">
        <f>IFERROR(Table_Gryphon_Property_Portfolio_Matrix[[#This Row],[Property:]],"")</f>
        <v/>
      </c>
      <c r="B42" s="15" t="str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/>
      </c>
    </row>
    <row r="43" spans="1:3" x14ac:dyDescent="0.3">
      <c r="A43" t="str">
        <f>IFERROR(Table_Gryphon_Property_Portfolio_Matrix[[#This Row],[Property:]],"")</f>
        <v/>
      </c>
      <c r="B43" s="15" t="str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/>
      </c>
    </row>
    <row r="44" spans="1:3" x14ac:dyDescent="0.3">
      <c r="A44" t="str">
        <f>IFERROR(Table_Gryphon_Property_Portfolio_Matrix[[#This Row],[Property:]],"")</f>
        <v/>
      </c>
      <c r="B44" s="15" t="str">
        <f>IFERROR(IF(Table_Gryphon_Property_Portfolio_Matrix[[#This Row],[Date Under Contract]]="",YEAR(Table_Gryphon_Property_Portfolio_Matrix[[#This Row],[Date of Purchase]]),YEAR(Table_Gryphon_Property_Portfolio_Matrix[[#This Row],[Date Under Contract]])),"")</f>
        <v/>
      </c>
    </row>
  </sheetData>
  <phoneticPr fontId="3" type="noConversion"/>
  <hyperlinks>
    <hyperlink ref="C35" r:id="rId1" xr:uid="{5B43D297-10F1-4E2D-AD5F-560C15B2C411}"/>
    <hyperlink ref="C2" r:id="rId2" xr:uid="{9E9E5759-A835-4405-8689-E3813127A454}"/>
    <hyperlink ref="C3" r:id="rId3" xr:uid="{75C9760B-8BF5-488A-AC62-A87359385BB4}"/>
    <hyperlink ref="C4" r:id="rId4" xr:uid="{2E7DDE05-5A1F-4FF7-A372-92BB0AA09F5E}"/>
    <hyperlink ref="C5" r:id="rId5" xr:uid="{D89DC6EF-6614-4577-8D66-C1FFFEF7BBAD}"/>
    <hyperlink ref="C6" r:id="rId6" xr:uid="{FDC42765-F5F3-4C84-9BD2-4A3E11DF1589}"/>
    <hyperlink ref="C7" r:id="rId7" xr:uid="{E4C7E3B7-DC7A-4005-AE8A-ACF5BB14837D}"/>
    <hyperlink ref="C8" r:id="rId8" xr:uid="{F0DE552A-9B03-457A-B568-5AF0EEB08BE3}"/>
    <hyperlink ref="C9" r:id="rId9" xr:uid="{480C2D84-9523-4CC1-84E3-F5EFCF580C97}"/>
    <hyperlink ref="C10" r:id="rId10" xr:uid="{08982CE9-FF33-455D-8F7A-461D9F3FDC2F}"/>
    <hyperlink ref="C11" r:id="rId11" xr:uid="{463FEC33-9046-4B86-A80B-77A100C9A524}"/>
    <hyperlink ref="C31" r:id="rId12" xr:uid="{90511C33-A976-4BCE-BE4F-6D21A0255155}"/>
  </hyperlinks>
  <pageMargins left="0.7" right="0.7" top="0.75" bottom="0.75" header="0.3" footer="0.3"/>
  <tableParts count="1">
    <tablePart r:id="rId1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7B7FC-0E54-4C17-976A-077F5D6A004E}">
  <sheetPr codeName="Sheet2"/>
  <dimension ref="A3:K95"/>
  <sheetViews>
    <sheetView zoomScale="41" workbookViewId="0">
      <selection activeCell="H50" sqref="H50"/>
    </sheetView>
  </sheetViews>
  <sheetFormatPr defaultRowHeight="14.4" x14ac:dyDescent="0.3"/>
  <cols>
    <col min="1" max="1" width="23.6640625" bestFit="1" customWidth="1"/>
    <col min="2" max="2" width="30.33203125" bestFit="1" customWidth="1"/>
    <col min="3" max="3" width="31.109375" bestFit="1" customWidth="1"/>
    <col min="4" max="4" width="48.6640625" bestFit="1" customWidth="1"/>
    <col min="5" max="5" width="37.33203125" bestFit="1" customWidth="1"/>
    <col min="6" max="6" width="41.109375" bestFit="1" customWidth="1"/>
    <col min="7" max="7" width="37.109375" bestFit="1" customWidth="1"/>
    <col min="8" max="8" width="30.88671875" bestFit="1" customWidth="1"/>
    <col min="9" max="9" width="48.6640625" bestFit="1" customWidth="1"/>
    <col min="10" max="10" width="28.33203125" bestFit="1" customWidth="1"/>
    <col min="11" max="11" width="25.6640625" bestFit="1" customWidth="1"/>
  </cols>
  <sheetData>
    <row r="3" spans="1:11" x14ac:dyDescent="0.3">
      <c r="A3" s="13" t="s">
        <v>238</v>
      </c>
      <c r="B3" t="s">
        <v>293</v>
      </c>
      <c r="C3" t="s">
        <v>294</v>
      </c>
      <c r="D3" t="s">
        <v>295</v>
      </c>
      <c r="E3" t="s">
        <v>296</v>
      </c>
      <c r="F3" t="s">
        <v>297</v>
      </c>
      <c r="G3" t="s">
        <v>298</v>
      </c>
      <c r="H3" t="s">
        <v>299</v>
      </c>
      <c r="I3" t="s">
        <v>300</v>
      </c>
      <c r="J3" t="s">
        <v>301</v>
      </c>
      <c r="K3" t="s">
        <v>302</v>
      </c>
    </row>
    <row r="4" spans="1:11" x14ac:dyDescent="0.3">
      <c r="A4" s="14" t="s">
        <v>68</v>
      </c>
      <c r="B4" s="15">
        <v>4</v>
      </c>
      <c r="C4" s="15">
        <v>2.75</v>
      </c>
      <c r="D4" s="15"/>
      <c r="E4" s="15">
        <v>120</v>
      </c>
      <c r="F4" s="15">
        <v>40</v>
      </c>
      <c r="G4" s="15">
        <v>1</v>
      </c>
      <c r="H4" s="15">
        <v>195000</v>
      </c>
      <c r="I4" s="15">
        <v>31000</v>
      </c>
      <c r="J4" s="15">
        <v>290000</v>
      </c>
      <c r="K4" s="15">
        <v>30650</v>
      </c>
    </row>
    <row r="5" spans="1:11" x14ac:dyDescent="0.3">
      <c r="A5" s="14" t="s">
        <v>191</v>
      </c>
      <c r="B5" s="15">
        <v>5</v>
      </c>
      <c r="C5" s="15">
        <v>1.75</v>
      </c>
      <c r="D5" s="15"/>
      <c r="E5" s="15"/>
      <c r="F5" s="15"/>
      <c r="G5" s="15">
        <v>2</v>
      </c>
      <c r="H5" s="15">
        <v>181000</v>
      </c>
      <c r="I5" s="15">
        <v>55000</v>
      </c>
      <c r="J5" s="15">
        <v>329950</v>
      </c>
      <c r="K5" s="15"/>
    </row>
    <row r="6" spans="1:11" x14ac:dyDescent="0.3">
      <c r="A6" s="14" t="s">
        <v>127</v>
      </c>
      <c r="B6" s="15">
        <v>5</v>
      </c>
      <c r="C6" s="15">
        <v>2</v>
      </c>
      <c r="D6" s="15"/>
      <c r="E6" s="15">
        <v>90</v>
      </c>
      <c r="F6" s="15">
        <v>30</v>
      </c>
      <c r="G6" s="15">
        <v>3</v>
      </c>
      <c r="H6" s="15">
        <v>162500</v>
      </c>
      <c r="I6" s="15">
        <v>56000</v>
      </c>
      <c r="J6" s="15">
        <v>290000</v>
      </c>
      <c r="K6" s="15">
        <v>103220</v>
      </c>
    </row>
    <row r="7" spans="1:11" x14ac:dyDescent="0.3">
      <c r="A7" s="14" t="s">
        <v>182</v>
      </c>
      <c r="B7" s="15">
        <v>2</v>
      </c>
      <c r="C7" s="15">
        <v>1</v>
      </c>
      <c r="D7" s="15"/>
      <c r="E7" s="15"/>
      <c r="F7" s="15"/>
      <c r="G7" s="15">
        <v>3</v>
      </c>
      <c r="H7" s="15">
        <v>215000</v>
      </c>
      <c r="I7" s="15">
        <v>84915</v>
      </c>
      <c r="J7" s="15">
        <v>352000</v>
      </c>
      <c r="K7" s="15"/>
    </row>
    <row r="8" spans="1:11" x14ac:dyDescent="0.3">
      <c r="A8" s="14" t="s">
        <v>144</v>
      </c>
      <c r="B8" s="15">
        <v>4</v>
      </c>
      <c r="C8" s="15">
        <v>1.75</v>
      </c>
      <c r="D8" s="15"/>
      <c r="E8" s="15">
        <v>105</v>
      </c>
      <c r="F8" s="15">
        <v>35</v>
      </c>
      <c r="G8" s="15">
        <v>2</v>
      </c>
      <c r="H8" s="15">
        <v>200000</v>
      </c>
      <c r="I8" s="15">
        <v>50000</v>
      </c>
      <c r="J8" s="15">
        <v>350000</v>
      </c>
      <c r="K8" s="15">
        <v>51875</v>
      </c>
    </row>
    <row r="9" spans="1:11" x14ac:dyDescent="0.3">
      <c r="A9" s="14" t="s">
        <v>170</v>
      </c>
      <c r="B9" s="15"/>
      <c r="C9" s="15"/>
      <c r="D9" s="15"/>
      <c r="E9" s="15">
        <v>100</v>
      </c>
      <c r="F9" s="15"/>
      <c r="G9" s="15">
        <v>3</v>
      </c>
      <c r="H9" s="15">
        <v>180000</v>
      </c>
      <c r="I9" s="15">
        <v>45000</v>
      </c>
      <c r="J9" s="15">
        <v>295000</v>
      </c>
      <c r="K9" s="15"/>
    </row>
    <row r="10" spans="1:11" x14ac:dyDescent="0.3">
      <c r="A10" s="14" t="s">
        <v>79</v>
      </c>
      <c r="B10" s="15">
        <v>6</v>
      </c>
      <c r="C10" s="15">
        <v>2.5</v>
      </c>
      <c r="D10" s="15"/>
      <c r="E10" s="15">
        <v>120</v>
      </c>
      <c r="F10" s="15">
        <v>40</v>
      </c>
      <c r="G10" s="15">
        <v>1</v>
      </c>
      <c r="H10" s="15">
        <v>255000</v>
      </c>
      <c r="I10" s="15">
        <v>27500</v>
      </c>
      <c r="J10" s="15">
        <v>325000</v>
      </c>
      <c r="K10" s="15">
        <v>16125.25</v>
      </c>
    </row>
    <row r="11" spans="1:11" x14ac:dyDescent="0.3">
      <c r="A11" s="14" t="s">
        <v>102</v>
      </c>
      <c r="B11" s="15">
        <v>3</v>
      </c>
      <c r="C11" s="15">
        <v>2</v>
      </c>
      <c r="D11" s="15"/>
      <c r="E11" s="15">
        <v>120</v>
      </c>
      <c r="F11" s="15">
        <v>40</v>
      </c>
      <c r="G11" s="15">
        <v>3</v>
      </c>
      <c r="H11" s="15">
        <v>150000</v>
      </c>
      <c r="I11" s="15">
        <v>50000</v>
      </c>
      <c r="J11" s="15">
        <v>275000</v>
      </c>
      <c r="K11" s="15">
        <v>84250</v>
      </c>
    </row>
    <row r="12" spans="1:11" x14ac:dyDescent="0.3">
      <c r="A12" s="14" t="s">
        <v>98</v>
      </c>
      <c r="B12" s="15">
        <v>3</v>
      </c>
      <c r="C12" s="15">
        <v>1.75</v>
      </c>
      <c r="D12" s="15"/>
      <c r="E12" s="15">
        <v>120</v>
      </c>
      <c r="F12" s="15">
        <v>40</v>
      </c>
      <c r="G12" s="15">
        <v>1</v>
      </c>
      <c r="H12" s="15">
        <v>195000</v>
      </c>
      <c r="I12" s="15">
        <v>25000</v>
      </c>
      <c r="J12" s="15">
        <v>223450</v>
      </c>
      <c r="K12" s="15">
        <v>-40475</v>
      </c>
    </row>
    <row r="13" spans="1:11" x14ac:dyDescent="0.3">
      <c r="A13" s="14" t="s">
        <v>93</v>
      </c>
      <c r="B13" s="15">
        <v>4</v>
      </c>
      <c r="C13" s="15">
        <v>2.25</v>
      </c>
      <c r="D13" s="15"/>
      <c r="E13" s="15">
        <v>120</v>
      </c>
      <c r="F13" s="15">
        <v>40</v>
      </c>
      <c r="G13" s="15">
        <v>3</v>
      </c>
      <c r="H13" s="15">
        <v>285000</v>
      </c>
      <c r="I13" s="15">
        <v>30000</v>
      </c>
      <c r="J13" s="15">
        <v>419950</v>
      </c>
      <c r="K13" s="15">
        <v>-21220</v>
      </c>
    </row>
    <row r="14" spans="1:11" x14ac:dyDescent="0.3">
      <c r="A14" s="14" t="s">
        <v>124</v>
      </c>
      <c r="B14" s="15">
        <v>2</v>
      </c>
      <c r="C14" s="15">
        <v>2</v>
      </c>
      <c r="D14" s="15"/>
      <c r="E14" s="15">
        <v>90</v>
      </c>
      <c r="F14" s="15">
        <v>30</v>
      </c>
      <c r="G14" s="15">
        <v>3</v>
      </c>
      <c r="H14" s="15">
        <v>111500</v>
      </c>
      <c r="I14" s="15">
        <v>50000</v>
      </c>
      <c r="J14" s="15">
        <v>220000</v>
      </c>
      <c r="K14" s="15">
        <v>66325</v>
      </c>
    </row>
    <row r="15" spans="1:11" x14ac:dyDescent="0.3">
      <c r="A15" s="14" t="s">
        <v>156</v>
      </c>
      <c r="B15" s="15">
        <v>2</v>
      </c>
      <c r="C15" s="15">
        <v>1</v>
      </c>
      <c r="D15" s="15"/>
      <c r="E15" s="15">
        <v>90</v>
      </c>
      <c r="F15" s="15">
        <v>30</v>
      </c>
      <c r="G15" s="15">
        <v>3</v>
      </c>
      <c r="H15" s="15">
        <v>133500</v>
      </c>
      <c r="I15" s="15">
        <v>45000</v>
      </c>
      <c r="J15" s="15">
        <v>240000</v>
      </c>
      <c r="K15" s="15">
        <v>13700</v>
      </c>
    </row>
    <row r="16" spans="1:11" x14ac:dyDescent="0.3">
      <c r="A16" s="14" t="s">
        <v>148</v>
      </c>
      <c r="B16" s="15">
        <v>2</v>
      </c>
      <c r="C16" s="15">
        <v>2</v>
      </c>
      <c r="D16" s="15"/>
      <c r="E16" s="15">
        <v>95</v>
      </c>
      <c r="F16" s="15">
        <v>35</v>
      </c>
      <c r="G16" s="15">
        <v>3</v>
      </c>
      <c r="H16" s="15">
        <v>165000</v>
      </c>
      <c r="I16" s="15">
        <v>50000</v>
      </c>
      <c r="J16" s="15">
        <v>265000</v>
      </c>
      <c r="K16" s="15">
        <v>7100</v>
      </c>
    </row>
    <row r="17" spans="1:11" x14ac:dyDescent="0.3">
      <c r="A17" s="14" t="s">
        <v>57</v>
      </c>
      <c r="B17" s="15">
        <v>3</v>
      </c>
      <c r="C17" s="15">
        <v>2</v>
      </c>
      <c r="D17" s="15"/>
      <c r="E17" s="15">
        <v>120</v>
      </c>
      <c r="F17" s="15">
        <v>40</v>
      </c>
      <c r="G17" s="15">
        <v>3</v>
      </c>
      <c r="H17" s="15">
        <v>37500</v>
      </c>
      <c r="I17" s="15">
        <v>42500</v>
      </c>
      <c r="J17" s="15">
        <v>190000</v>
      </c>
      <c r="K17" s="15">
        <v>98620</v>
      </c>
    </row>
    <row r="18" spans="1:11" x14ac:dyDescent="0.3">
      <c r="A18" s="14" t="s">
        <v>130</v>
      </c>
      <c r="B18" s="15">
        <v>2</v>
      </c>
      <c r="C18" s="15">
        <v>1</v>
      </c>
      <c r="D18" s="15"/>
      <c r="E18" s="15">
        <v>120</v>
      </c>
      <c r="F18" s="15">
        <v>40</v>
      </c>
      <c r="G18" s="15">
        <v>3</v>
      </c>
      <c r="H18" s="15">
        <v>150000</v>
      </c>
      <c r="I18" s="15">
        <v>40000</v>
      </c>
      <c r="J18" s="15">
        <v>230000</v>
      </c>
      <c r="K18" s="15">
        <v>35427</v>
      </c>
    </row>
    <row r="19" spans="1:11" x14ac:dyDescent="0.3">
      <c r="A19" s="14" t="s">
        <v>176</v>
      </c>
      <c r="B19" s="15">
        <v>4</v>
      </c>
      <c r="C19" s="15">
        <v>1</v>
      </c>
      <c r="D19" s="15"/>
      <c r="E19" s="15">
        <v>100</v>
      </c>
      <c r="F19" s="15">
        <v>35</v>
      </c>
      <c r="G19" s="15">
        <v>2</v>
      </c>
      <c r="H19" s="15">
        <v>215000</v>
      </c>
      <c r="I19" s="15">
        <v>47720</v>
      </c>
      <c r="J19" s="15">
        <v>324000</v>
      </c>
      <c r="K19" s="15">
        <v>16750</v>
      </c>
    </row>
    <row r="20" spans="1:11" x14ac:dyDescent="0.3">
      <c r="A20" s="14" t="s">
        <v>74</v>
      </c>
      <c r="B20" s="15">
        <v>4</v>
      </c>
      <c r="C20" s="15">
        <v>1.75</v>
      </c>
      <c r="D20" s="15"/>
      <c r="E20" s="15">
        <v>120</v>
      </c>
      <c r="F20" s="15">
        <v>40</v>
      </c>
      <c r="G20" s="15">
        <v>1</v>
      </c>
      <c r="H20" s="15">
        <v>135000</v>
      </c>
      <c r="I20" s="15">
        <v>47000</v>
      </c>
      <c r="J20" s="15">
        <v>270000</v>
      </c>
      <c r="K20" s="15">
        <v>68330.25</v>
      </c>
    </row>
    <row r="21" spans="1:11" x14ac:dyDescent="0.3">
      <c r="A21" s="14" t="s">
        <v>151</v>
      </c>
      <c r="B21" s="15">
        <v>2</v>
      </c>
      <c r="C21" s="15">
        <v>1</v>
      </c>
      <c r="D21" s="15"/>
      <c r="E21" s="15">
        <v>95</v>
      </c>
      <c r="F21" s="15">
        <v>35</v>
      </c>
      <c r="G21" s="15">
        <v>2</v>
      </c>
      <c r="H21" s="15">
        <v>162500</v>
      </c>
      <c r="I21" s="15">
        <v>56000</v>
      </c>
      <c r="J21" s="15">
        <v>260000</v>
      </c>
      <c r="K21" s="15"/>
    </row>
    <row r="22" spans="1:11" x14ac:dyDescent="0.3">
      <c r="A22" s="14" t="s">
        <v>87</v>
      </c>
      <c r="B22" s="15">
        <v>3</v>
      </c>
      <c r="C22" s="15">
        <v>1.75</v>
      </c>
      <c r="D22" s="15"/>
      <c r="E22" s="15">
        <v>120</v>
      </c>
      <c r="F22" s="15">
        <v>40</v>
      </c>
      <c r="G22" s="15">
        <v>2</v>
      </c>
      <c r="H22" s="15">
        <v>285000</v>
      </c>
      <c r="I22" s="15">
        <v>40000</v>
      </c>
      <c r="J22" s="15">
        <v>419000</v>
      </c>
      <c r="K22" s="15">
        <v>60850</v>
      </c>
    </row>
    <row r="23" spans="1:11" x14ac:dyDescent="0.3">
      <c r="A23" s="14" t="s">
        <v>120</v>
      </c>
      <c r="B23" s="15">
        <v>3</v>
      </c>
      <c r="C23" s="15">
        <v>1</v>
      </c>
      <c r="D23" s="15"/>
      <c r="E23" s="15">
        <v>95</v>
      </c>
      <c r="F23" s="15">
        <v>35</v>
      </c>
      <c r="G23" s="15">
        <v>2</v>
      </c>
      <c r="H23" s="15">
        <v>190000</v>
      </c>
      <c r="I23" s="15">
        <v>45000</v>
      </c>
      <c r="J23" s="15">
        <v>260000</v>
      </c>
      <c r="K23" s="15">
        <v>21865</v>
      </c>
    </row>
    <row r="24" spans="1:11" x14ac:dyDescent="0.3">
      <c r="A24" s="14" t="s">
        <v>133</v>
      </c>
      <c r="B24" s="15">
        <v>4</v>
      </c>
      <c r="C24" s="15">
        <v>2</v>
      </c>
      <c r="D24" s="15"/>
      <c r="E24" s="15"/>
      <c r="F24" s="15"/>
      <c r="G24" s="15">
        <v>2</v>
      </c>
      <c r="H24" s="15">
        <v>225000</v>
      </c>
      <c r="I24" s="15">
        <v>45000</v>
      </c>
      <c r="J24" s="15">
        <v>330000</v>
      </c>
      <c r="K24" s="15"/>
    </row>
    <row r="25" spans="1:11" x14ac:dyDescent="0.3">
      <c r="A25" s="14" t="s">
        <v>173</v>
      </c>
      <c r="B25" s="15">
        <v>4</v>
      </c>
      <c r="C25" s="15">
        <v>3.25</v>
      </c>
      <c r="D25" s="15"/>
      <c r="E25" s="15">
        <v>120</v>
      </c>
      <c r="F25" s="15">
        <v>40</v>
      </c>
      <c r="G25" s="15">
        <v>3</v>
      </c>
      <c r="H25" s="15">
        <v>275000</v>
      </c>
      <c r="I25" s="15">
        <v>120000</v>
      </c>
      <c r="J25" s="15">
        <v>637000</v>
      </c>
      <c r="K25" s="15"/>
    </row>
    <row r="26" spans="1:11" x14ac:dyDescent="0.3">
      <c r="A26" s="14" t="s">
        <v>161</v>
      </c>
      <c r="B26" s="15">
        <v>4</v>
      </c>
      <c r="C26" s="15">
        <v>3</v>
      </c>
      <c r="D26" s="15"/>
      <c r="E26" s="15"/>
      <c r="F26" s="15"/>
      <c r="G26" s="15">
        <v>3</v>
      </c>
      <c r="H26" s="15"/>
      <c r="I26" s="15"/>
      <c r="J26" s="15"/>
      <c r="K26" s="15"/>
    </row>
    <row r="27" spans="1:11" x14ac:dyDescent="0.3">
      <c r="A27" s="14" t="s">
        <v>83</v>
      </c>
      <c r="B27" s="15">
        <v>6</v>
      </c>
      <c r="C27" s="15">
        <v>2.75</v>
      </c>
      <c r="D27" s="15"/>
      <c r="E27" s="15">
        <v>120</v>
      </c>
      <c r="F27" s="15">
        <v>40</v>
      </c>
      <c r="G27" s="15">
        <v>1</v>
      </c>
      <c r="H27" s="15">
        <v>305000</v>
      </c>
      <c r="I27" s="15">
        <v>30000</v>
      </c>
      <c r="J27" s="15">
        <v>425000</v>
      </c>
      <c r="K27" s="15">
        <v>36555.5</v>
      </c>
    </row>
    <row r="28" spans="1:11" x14ac:dyDescent="0.3">
      <c r="A28" s="14" t="s">
        <v>303</v>
      </c>
      <c r="B28" s="15"/>
      <c r="C28" s="15"/>
      <c r="D28" s="15"/>
      <c r="E28" s="15"/>
      <c r="F28" s="15"/>
      <c r="G28" s="15"/>
      <c r="H28" s="15">
        <v>193209.67739999999</v>
      </c>
      <c r="I28" s="15">
        <v>48488.258099999999</v>
      </c>
      <c r="J28" s="15">
        <v>321967.41940000001</v>
      </c>
      <c r="K28" s="15">
        <v>702327</v>
      </c>
    </row>
    <row r="29" spans="1:11" x14ac:dyDescent="0.3">
      <c r="A29" s="14" t="s">
        <v>197</v>
      </c>
      <c r="B29" s="15">
        <v>3</v>
      </c>
      <c r="C29" s="15">
        <v>2</v>
      </c>
      <c r="D29" s="15"/>
      <c r="E29" s="15">
        <v>105</v>
      </c>
      <c r="F29" s="15">
        <v>35</v>
      </c>
      <c r="G29" s="15">
        <v>3</v>
      </c>
      <c r="H29" s="15">
        <v>187000</v>
      </c>
      <c r="I29" s="15">
        <v>43725</v>
      </c>
      <c r="J29" s="15">
        <v>330540</v>
      </c>
      <c r="K29" s="15"/>
    </row>
    <row r="30" spans="1:11" x14ac:dyDescent="0.3">
      <c r="A30" s="14" t="s">
        <v>202</v>
      </c>
      <c r="B30" s="15">
        <v>3</v>
      </c>
      <c r="C30" s="15">
        <v>2.5</v>
      </c>
      <c r="D30" s="15"/>
      <c r="E30" s="15">
        <v>95</v>
      </c>
      <c r="F30" s="15">
        <v>35</v>
      </c>
      <c r="G30" s="15">
        <v>1</v>
      </c>
      <c r="H30" s="15">
        <v>225000</v>
      </c>
      <c r="I30" s="15">
        <v>15000</v>
      </c>
      <c r="J30" s="15">
        <v>325100</v>
      </c>
      <c r="K30" s="15"/>
    </row>
    <row r="31" spans="1:11" x14ac:dyDescent="0.3">
      <c r="A31" s="14" t="s">
        <v>106</v>
      </c>
      <c r="B31" s="15">
        <v>3</v>
      </c>
      <c r="C31" s="15">
        <v>1.75</v>
      </c>
      <c r="D31" s="15"/>
      <c r="E31" s="15">
        <v>120</v>
      </c>
      <c r="F31" s="15">
        <v>40</v>
      </c>
      <c r="G31" s="15">
        <v>2</v>
      </c>
      <c r="H31" s="15">
        <v>204000</v>
      </c>
      <c r="I31" s="15">
        <v>38390</v>
      </c>
      <c r="J31" s="15">
        <v>299000</v>
      </c>
      <c r="K31" s="15">
        <v>8675</v>
      </c>
    </row>
    <row r="32" spans="1:11" x14ac:dyDescent="0.3">
      <c r="A32" s="14" t="s">
        <v>114</v>
      </c>
      <c r="B32" s="15">
        <v>2</v>
      </c>
      <c r="C32" s="15">
        <v>1</v>
      </c>
      <c r="D32" s="15"/>
      <c r="E32" s="15">
        <v>120</v>
      </c>
      <c r="F32" s="15">
        <v>40</v>
      </c>
      <c r="G32" s="15">
        <v>2</v>
      </c>
      <c r="H32" s="15">
        <v>70000</v>
      </c>
      <c r="I32" s="15">
        <v>62696</v>
      </c>
      <c r="J32" s="15">
        <v>196000</v>
      </c>
      <c r="K32" s="15">
        <v>43704</v>
      </c>
    </row>
    <row r="33" spans="1:11" x14ac:dyDescent="0.3">
      <c r="A33" s="14" t="s">
        <v>139</v>
      </c>
      <c r="B33" s="15">
        <v>3</v>
      </c>
      <c r="C33" s="15">
        <v>1</v>
      </c>
      <c r="D33" s="15"/>
      <c r="E33" s="15">
        <v>120</v>
      </c>
      <c r="F33" s="15"/>
      <c r="G33" s="15"/>
      <c r="H33" s="15"/>
      <c r="I33" s="15"/>
      <c r="J33" s="15"/>
      <c r="K33" s="15"/>
    </row>
    <row r="34" spans="1:11" x14ac:dyDescent="0.3">
      <c r="A34" s="14" t="s">
        <v>164</v>
      </c>
      <c r="B34" s="15">
        <v>4</v>
      </c>
      <c r="C34" s="15">
        <v>1.5</v>
      </c>
      <c r="D34" s="15"/>
      <c r="E34" s="15">
        <v>365</v>
      </c>
      <c r="F34" s="15"/>
      <c r="G34" s="15"/>
      <c r="H34" s="15"/>
      <c r="I34" s="15"/>
      <c r="J34" s="15"/>
      <c r="K34" s="15"/>
    </row>
    <row r="35" spans="1:11" x14ac:dyDescent="0.3">
      <c r="A35" s="14" t="s">
        <v>210</v>
      </c>
      <c r="B35" s="15">
        <v>2</v>
      </c>
      <c r="C35" s="15">
        <v>1</v>
      </c>
      <c r="D35" s="15"/>
      <c r="E35" s="15">
        <v>120</v>
      </c>
      <c r="F35" s="15"/>
      <c r="G35" s="15">
        <v>2</v>
      </c>
      <c r="H35" s="15"/>
      <c r="I35" s="15"/>
      <c r="J35" s="15"/>
      <c r="K35" s="15"/>
    </row>
    <row r="36" spans="1:11" x14ac:dyDescent="0.3">
      <c r="A36" s="14" t="s">
        <v>215</v>
      </c>
      <c r="B36" s="15">
        <v>5</v>
      </c>
      <c r="C36" s="15">
        <v>2</v>
      </c>
      <c r="D36" s="15"/>
      <c r="E36" s="15">
        <v>120</v>
      </c>
      <c r="F36" s="15">
        <v>40</v>
      </c>
      <c r="G36" s="15">
        <v>2</v>
      </c>
      <c r="H36" s="15">
        <v>190000</v>
      </c>
      <c r="I36" s="15">
        <v>60000</v>
      </c>
      <c r="J36" s="15">
        <v>415000</v>
      </c>
      <c r="K36" s="15"/>
    </row>
    <row r="37" spans="1:11" x14ac:dyDescent="0.3">
      <c r="A37" s="14" t="s">
        <v>220</v>
      </c>
      <c r="B37" s="15">
        <v>3</v>
      </c>
      <c r="C37" s="15">
        <v>1.5</v>
      </c>
      <c r="D37" s="15"/>
      <c r="E37" s="15"/>
      <c r="F37" s="15"/>
      <c r="G37" s="15"/>
      <c r="H37" s="15">
        <v>285000</v>
      </c>
      <c r="I37" s="15">
        <v>49000</v>
      </c>
      <c r="J37" s="15">
        <v>415000</v>
      </c>
      <c r="K37" s="15"/>
    </row>
    <row r="38" spans="1:11" x14ac:dyDescent="0.3">
      <c r="A38" s="14" t="s">
        <v>224</v>
      </c>
      <c r="B38" s="15">
        <v>4</v>
      </c>
      <c r="C38" s="15">
        <v>5</v>
      </c>
      <c r="D38" s="15"/>
      <c r="E38" s="15">
        <v>120</v>
      </c>
      <c r="F38" s="15">
        <v>40</v>
      </c>
      <c r="G38" s="15">
        <v>3</v>
      </c>
      <c r="H38" s="15">
        <v>165000</v>
      </c>
      <c r="I38" s="15">
        <v>95000</v>
      </c>
      <c r="J38" s="15">
        <v>395000</v>
      </c>
      <c r="K38" s="15"/>
    </row>
    <row r="39" spans="1:11" x14ac:dyDescent="0.3">
      <c r="A39" s="14" t="s">
        <v>232</v>
      </c>
      <c r="B39" s="15">
        <v>4</v>
      </c>
      <c r="C39" s="15">
        <v>2</v>
      </c>
      <c r="D39" s="15"/>
      <c r="E39" s="15">
        <v>120</v>
      </c>
      <c r="F39" s="15">
        <v>40</v>
      </c>
      <c r="G39" s="15">
        <v>2</v>
      </c>
      <c r="H39" s="15">
        <v>255000</v>
      </c>
      <c r="I39" s="15">
        <v>26690</v>
      </c>
      <c r="J39" s="15">
        <v>385000</v>
      </c>
      <c r="K39" s="15"/>
    </row>
    <row r="40" spans="1:11" x14ac:dyDescent="0.3">
      <c r="A40" s="14" t="s">
        <v>276</v>
      </c>
      <c r="B40" s="15">
        <v>117</v>
      </c>
      <c r="C40" s="15">
        <v>64.5</v>
      </c>
      <c r="D40" s="15"/>
      <c r="E40" s="15">
        <v>3585</v>
      </c>
      <c r="F40" s="15">
        <v>975</v>
      </c>
      <c r="G40" s="15">
        <v>72</v>
      </c>
      <c r="H40" s="15">
        <v>6182709.6774000004</v>
      </c>
      <c r="I40" s="15">
        <v>1551624.2581</v>
      </c>
      <c r="J40" s="15">
        <v>10302957.419399999</v>
      </c>
      <c r="K40" s="15">
        <v>1404654</v>
      </c>
    </row>
    <row r="48" spans="1:11" x14ac:dyDescent="0.3">
      <c r="A48" s="13" t="s">
        <v>238</v>
      </c>
      <c r="B48" t="s">
        <v>304</v>
      </c>
      <c r="C48" t="s">
        <v>305</v>
      </c>
      <c r="D48" t="s">
        <v>306</v>
      </c>
      <c r="E48" t="s">
        <v>307</v>
      </c>
      <c r="F48" t="s">
        <v>308</v>
      </c>
      <c r="G48" t="s">
        <v>309</v>
      </c>
      <c r="H48" t="s">
        <v>310</v>
      </c>
    </row>
    <row r="49" spans="1:8" x14ac:dyDescent="0.3">
      <c r="A49" s="14" t="s">
        <v>90</v>
      </c>
      <c r="B49" s="15">
        <v>108.75</v>
      </c>
      <c r="C49" s="15">
        <v>2.5</v>
      </c>
      <c r="D49" s="15">
        <v>223800</v>
      </c>
      <c r="E49" s="15">
        <v>44478</v>
      </c>
      <c r="F49" s="15">
        <v>338600</v>
      </c>
      <c r="G49" s="15">
        <v>29690</v>
      </c>
      <c r="H49" s="15">
        <v>1.026305418897711</v>
      </c>
    </row>
    <row r="50" spans="1:8" x14ac:dyDescent="0.3">
      <c r="A50" s="14" t="s">
        <v>63</v>
      </c>
      <c r="B50" s="15">
        <v>108.33333333333333</v>
      </c>
      <c r="C50" s="15">
        <v>2.1538461538461537</v>
      </c>
      <c r="D50" s="15">
        <v>186083.33333333334</v>
      </c>
      <c r="E50" s="15">
        <v>45379.166666666664</v>
      </c>
      <c r="F50" s="15">
        <v>313882.5</v>
      </c>
      <c r="G50" s="15">
        <v>41311.476923076916</v>
      </c>
      <c r="H50" s="15">
        <v>20.28495442346124</v>
      </c>
    </row>
    <row r="51" spans="1:8" x14ac:dyDescent="0.3">
      <c r="A51" s="14" t="s">
        <v>96</v>
      </c>
      <c r="B51" s="15">
        <v>120</v>
      </c>
      <c r="C51" s="15">
        <v>2.8</v>
      </c>
      <c r="D51" s="15">
        <v>213000</v>
      </c>
      <c r="E51" s="15">
        <v>71000</v>
      </c>
      <c r="F51" s="15">
        <v>428390</v>
      </c>
      <c r="G51" s="15">
        <v>92983.2</v>
      </c>
      <c r="H51" s="15">
        <v>0.93695313151619053</v>
      </c>
    </row>
    <row r="52" spans="1:8" x14ac:dyDescent="0.3">
      <c r="A52" s="14" t="s">
        <v>81</v>
      </c>
      <c r="B52" s="15">
        <v>201.66666666666666</v>
      </c>
      <c r="C52" s="15">
        <v>1</v>
      </c>
      <c r="D52" s="15">
        <v>280000</v>
      </c>
      <c r="E52" s="15">
        <v>28750</v>
      </c>
      <c r="F52" s="15">
        <v>375000</v>
      </c>
      <c r="G52" s="15">
        <v>14166.666666666666</v>
      </c>
      <c r="H52" s="15">
        <v>0.60972985707962635</v>
      </c>
    </row>
    <row r="53" spans="1:8" x14ac:dyDescent="0.3">
      <c r="A53" s="14" t="s">
        <v>117</v>
      </c>
      <c r="B53" s="15">
        <v>105</v>
      </c>
      <c r="C53" s="15">
        <v>2.5</v>
      </c>
      <c r="D53" s="15">
        <v>105000</v>
      </c>
      <c r="E53" s="15">
        <v>52565.333333333336</v>
      </c>
      <c r="F53" s="15">
        <v>218666.66666666666</v>
      </c>
      <c r="G53" s="15">
        <v>26146</v>
      </c>
      <c r="H53" s="15">
        <v>2.6651780619392014</v>
      </c>
    </row>
    <row r="54" spans="1:8" x14ac:dyDescent="0.3">
      <c r="A54" s="14" t="s">
        <v>100</v>
      </c>
      <c r="B54" s="15">
        <v>110</v>
      </c>
      <c r="C54" s="15">
        <v>2</v>
      </c>
      <c r="D54" s="15">
        <v>174375</v>
      </c>
      <c r="E54" s="15">
        <v>41500</v>
      </c>
      <c r="F54" s="15">
        <v>243362.5</v>
      </c>
      <c r="G54" s="15">
        <v>-1372.8</v>
      </c>
      <c r="H54" s="15">
        <v>0.21286036974051581</v>
      </c>
    </row>
    <row r="55" spans="1:8" x14ac:dyDescent="0.3">
      <c r="A55" s="14" t="s">
        <v>276</v>
      </c>
      <c r="B55" s="15">
        <v>119.5</v>
      </c>
      <c r="C55" s="15">
        <v>2.25</v>
      </c>
      <c r="D55" s="15">
        <v>193209.67741935485</v>
      </c>
      <c r="E55" s="15">
        <v>48488.258064516129</v>
      </c>
      <c r="F55" s="15">
        <v>321967.41935483873</v>
      </c>
      <c r="G55" s="15">
        <v>36875.291428571429</v>
      </c>
      <c r="H55" s="15">
        <v>25.735981262634478</v>
      </c>
    </row>
    <row r="58" spans="1:8" x14ac:dyDescent="0.3">
      <c r="A58" s="13" t="s">
        <v>238</v>
      </c>
      <c r="B58" t="s">
        <v>296</v>
      </c>
      <c r="C58" t="s">
        <v>298</v>
      </c>
      <c r="D58" t="s">
        <v>299</v>
      </c>
      <c r="E58" t="s">
        <v>300</v>
      </c>
      <c r="F58" t="s">
        <v>301</v>
      </c>
      <c r="G58" t="s">
        <v>311</v>
      </c>
    </row>
    <row r="59" spans="1:8" x14ac:dyDescent="0.3">
      <c r="A59" s="14" t="s">
        <v>139</v>
      </c>
      <c r="B59" s="15">
        <v>120</v>
      </c>
      <c r="C59" s="15"/>
      <c r="D59" s="15"/>
      <c r="E59" s="15"/>
      <c r="F59" s="15"/>
      <c r="G59" s="15">
        <v>0</v>
      </c>
    </row>
    <row r="60" spans="1:8" x14ac:dyDescent="0.3">
      <c r="A60" s="14" t="s">
        <v>164</v>
      </c>
      <c r="B60" s="15">
        <v>365</v>
      </c>
      <c r="C60" s="15"/>
      <c r="D60" s="15"/>
      <c r="E60" s="15"/>
      <c r="F60" s="15"/>
      <c r="G60" s="15">
        <v>0</v>
      </c>
    </row>
    <row r="61" spans="1:8" x14ac:dyDescent="0.3">
      <c r="A61" s="14" t="s">
        <v>68</v>
      </c>
      <c r="B61" s="15">
        <v>120</v>
      </c>
      <c r="C61" s="15">
        <v>1</v>
      </c>
      <c r="D61" s="15">
        <v>195000</v>
      </c>
      <c r="E61" s="15">
        <v>31000</v>
      </c>
      <c r="F61" s="15">
        <v>290000</v>
      </c>
      <c r="G61" s="15">
        <v>29200</v>
      </c>
    </row>
    <row r="62" spans="1:8" x14ac:dyDescent="0.3">
      <c r="A62" s="14" t="s">
        <v>224</v>
      </c>
      <c r="B62" s="15">
        <v>120</v>
      </c>
      <c r="C62" s="15">
        <v>3</v>
      </c>
      <c r="D62" s="15">
        <v>165000</v>
      </c>
      <c r="E62" s="15">
        <v>95000</v>
      </c>
      <c r="F62" s="15">
        <v>395000</v>
      </c>
      <c r="G62" s="15">
        <v>87600</v>
      </c>
    </row>
    <row r="63" spans="1:8" x14ac:dyDescent="0.3">
      <c r="A63" s="14" t="s">
        <v>202</v>
      </c>
      <c r="B63" s="15">
        <v>95</v>
      </c>
      <c r="C63" s="15">
        <v>1</v>
      </c>
      <c r="D63" s="15">
        <v>225000</v>
      </c>
      <c r="E63" s="15">
        <v>15000</v>
      </c>
      <c r="F63" s="15">
        <v>325100</v>
      </c>
      <c r="G63" s="15">
        <v>46088</v>
      </c>
    </row>
    <row r="64" spans="1:8" x14ac:dyDescent="0.3">
      <c r="A64" s="14" t="s">
        <v>232</v>
      </c>
      <c r="B64" s="15">
        <v>120</v>
      </c>
      <c r="C64" s="15">
        <v>2</v>
      </c>
      <c r="D64" s="15">
        <v>255000</v>
      </c>
      <c r="E64" s="15">
        <v>26690</v>
      </c>
      <c r="F64" s="15">
        <v>385000</v>
      </c>
      <c r="G64" s="15">
        <v>57110</v>
      </c>
    </row>
    <row r="65" spans="1:7" x14ac:dyDescent="0.3">
      <c r="A65" s="14" t="s">
        <v>191</v>
      </c>
      <c r="B65" s="15"/>
      <c r="C65" s="15">
        <v>2</v>
      </c>
      <c r="D65" s="15">
        <v>181000</v>
      </c>
      <c r="E65" s="15">
        <v>55000</v>
      </c>
      <c r="F65" s="15">
        <v>329950</v>
      </c>
      <c r="G65" s="15">
        <v>54356</v>
      </c>
    </row>
    <row r="66" spans="1:7" x14ac:dyDescent="0.3">
      <c r="A66" s="14" t="s">
        <v>127</v>
      </c>
      <c r="B66" s="15">
        <v>90</v>
      </c>
      <c r="C66" s="15">
        <v>3</v>
      </c>
      <c r="D66" s="15">
        <v>162500</v>
      </c>
      <c r="E66" s="15">
        <v>56000</v>
      </c>
      <c r="F66" s="15">
        <v>290000</v>
      </c>
      <c r="G66" s="15">
        <v>36700</v>
      </c>
    </row>
    <row r="67" spans="1:7" x14ac:dyDescent="0.3">
      <c r="A67" s="14" t="s">
        <v>106</v>
      </c>
      <c r="B67" s="15">
        <v>120</v>
      </c>
      <c r="C67" s="15">
        <v>2</v>
      </c>
      <c r="D67" s="15">
        <v>204000</v>
      </c>
      <c r="E67" s="15">
        <v>38390</v>
      </c>
      <c r="F67" s="15">
        <v>299000</v>
      </c>
      <c r="G67" s="15">
        <v>20730</v>
      </c>
    </row>
    <row r="68" spans="1:7" x14ac:dyDescent="0.3">
      <c r="A68" s="14" t="s">
        <v>182</v>
      </c>
      <c r="B68" s="15"/>
      <c r="C68" s="15">
        <v>3</v>
      </c>
      <c r="D68" s="15">
        <v>215000</v>
      </c>
      <c r="E68" s="15">
        <v>84915</v>
      </c>
      <c r="F68" s="15">
        <v>352000</v>
      </c>
      <c r="G68" s="15">
        <v>9845</v>
      </c>
    </row>
    <row r="69" spans="1:7" x14ac:dyDescent="0.3">
      <c r="A69" s="14" t="s">
        <v>144</v>
      </c>
      <c r="B69" s="15">
        <v>105</v>
      </c>
      <c r="C69" s="15">
        <v>2</v>
      </c>
      <c r="D69" s="15">
        <v>200000</v>
      </c>
      <c r="E69" s="15">
        <v>50000</v>
      </c>
      <c r="F69" s="15">
        <v>350000</v>
      </c>
      <c r="G69" s="15">
        <v>58000</v>
      </c>
    </row>
    <row r="70" spans="1:7" x14ac:dyDescent="0.3">
      <c r="A70" s="14" t="s">
        <v>170</v>
      </c>
      <c r="B70" s="15">
        <v>100</v>
      </c>
      <c r="C70" s="15">
        <v>3</v>
      </c>
      <c r="D70" s="15">
        <v>180000</v>
      </c>
      <c r="E70" s="15">
        <v>45000</v>
      </c>
      <c r="F70" s="15">
        <v>295000</v>
      </c>
      <c r="G70" s="15">
        <v>34600</v>
      </c>
    </row>
    <row r="71" spans="1:7" x14ac:dyDescent="0.3">
      <c r="A71" s="14" t="s">
        <v>79</v>
      </c>
      <c r="B71" s="15">
        <v>120</v>
      </c>
      <c r="C71" s="15">
        <v>1</v>
      </c>
      <c r="D71" s="15">
        <v>255000</v>
      </c>
      <c r="E71" s="15">
        <v>27500</v>
      </c>
      <c r="F71" s="15">
        <v>325000</v>
      </c>
      <c r="G71" s="15">
        <v>3500</v>
      </c>
    </row>
    <row r="72" spans="1:7" x14ac:dyDescent="0.3">
      <c r="A72" s="14" t="s">
        <v>102</v>
      </c>
      <c r="B72" s="15">
        <v>120</v>
      </c>
      <c r="C72" s="15">
        <v>3</v>
      </c>
      <c r="D72" s="15">
        <v>150000</v>
      </c>
      <c r="E72" s="15">
        <v>50000</v>
      </c>
      <c r="F72" s="15">
        <v>275000</v>
      </c>
      <c r="G72" s="15">
        <v>42000</v>
      </c>
    </row>
    <row r="73" spans="1:7" x14ac:dyDescent="0.3">
      <c r="A73" s="14" t="s">
        <v>98</v>
      </c>
      <c r="B73" s="15">
        <v>120</v>
      </c>
      <c r="C73" s="15">
        <v>1</v>
      </c>
      <c r="D73" s="15">
        <v>195000</v>
      </c>
      <c r="E73" s="15">
        <v>25000</v>
      </c>
      <c r="F73" s="15">
        <v>223450</v>
      </c>
      <c r="G73" s="15">
        <v>-23364</v>
      </c>
    </row>
    <row r="74" spans="1:7" x14ac:dyDescent="0.3">
      <c r="A74" s="14" t="s">
        <v>220</v>
      </c>
      <c r="B74" s="15"/>
      <c r="C74" s="15"/>
      <c r="D74" s="15">
        <v>285000</v>
      </c>
      <c r="E74" s="15">
        <v>49000</v>
      </c>
      <c r="F74" s="15">
        <v>415000</v>
      </c>
      <c r="G74" s="15">
        <v>31200</v>
      </c>
    </row>
    <row r="75" spans="1:7" x14ac:dyDescent="0.3">
      <c r="A75" s="14" t="s">
        <v>93</v>
      </c>
      <c r="B75" s="15">
        <v>120</v>
      </c>
      <c r="C75" s="15">
        <v>3</v>
      </c>
      <c r="D75" s="15">
        <v>285000</v>
      </c>
      <c r="E75" s="15">
        <v>30000</v>
      </c>
      <c r="F75" s="15">
        <v>419950</v>
      </c>
      <c r="G75" s="15">
        <v>54556</v>
      </c>
    </row>
    <row r="76" spans="1:7" x14ac:dyDescent="0.3">
      <c r="A76" s="14" t="s">
        <v>124</v>
      </c>
      <c r="B76" s="15">
        <v>90</v>
      </c>
      <c r="C76" s="15">
        <v>3</v>
      </c>
      <c r="D76" s="15">
        <v>111500</v>
      </c>
      <c r="E76" s="15">
        <v>50000</v>
      </c>
      <c r="F76" s="15">
        <v>220000</v>
      </c>
      <c r="G76" s="15">
        <v>32100</v>
      </c>
    </row>
    <row r="77" spans="1:7" x14ac:dyDescent="0.3">
      <c r="A77" s="14" t="s">
        <v>156</v>
      </c>
      <c r="B77" s="15">
        <v>90</v>
      </c>
      <c r="C77" s="15">
        <v>3</v>
      </c>
      <c r="D77" s="15">
        <v>133500</v>
      </c>
      <c r="E77" s="15">
        <v>45000</v>
      </c>
      <c r="F77" s="15">
        <v>240000</v>
      </c>
      <c r="G77" s="15">
        <v>32700</v>
      </c>
    </row>
    <row r="78" spans="1:7" x14ac:dyDescent="0.3">
      <c r="A78" s="14" t="s">
        <v>148</v>
      </c>
      <c r="B78" s="15">
        <v>95</v>
      </c>
      <c r="C78" s="15">
        <v>3</v>
      </c>
      <c r="D78" s="15">
        <v>165000</v>
      </c>
      <c r="E78" s="15">
        <v>50000</v>
      </c>
      <c r="F78" s="15">
        <v>265000</v>
      </c>
      <c r="G78" s="15">
        <v>18200</v>
      </c>
    </row>
    <row r="79" spans="1:7" x14ac:dyDescent="0.3">
      <c r="A79" s="14" t="s">
        <v>57</v>
      </c>
      <c r="B79" s="15">
        <v>120</v>
      </c>
      <c r="C79" s="15">
        <v>3</v>
      </c>
      <c r="D79" s="15">
        <v>37500</v>
      </c>
      <c r="E79" s="15">
        <v>42500</v>
      </c>
      <c r="F79" s="15">
        <v>190000</v>
      </c>
      <c r="G79" s="15">
        <v>87200</v>
      </c>
    </row>
    <row r="80" spans="1:7" x14ac:dyDescent="0.3">
      <c r="A80" s="14" t="s">
        <v>130</v>
      </c>
      <c r="B80" s="15">
        <v>120</v>
      </c>
      <c r="C80" s="15">
        <v>3</v>
      </c>
      <c r="D80" s="15">
        <v>150000</v>
      </c>
      <c r="E80" s="15">
        <v>40000</v>
      </c>
      <c r="F80" s="15">
        <v>230000</v>
      </c>
      <c r="G80" s="15">
        <v>12400</v>
      </c>
    </row>
    <row r="81" spans="1:7" x14ac:dyDescent="0.3">
      <c r="A81" s="14" t="s">
        <v>176</v>
      </c>
      <c r="B81" s="15">
        <v>100</v>
      </c>
      <c r="C81" s="15">
        <v>2</v>
      </c>
      <c r="D81" s="15">
        <v>215000</v>
      </c>
      <c r="E81" s="15">
        <v>47720</v>
      </c>
      <c r="F81" s="15">
        <v>324000</v>
      </c>
      <c r="G81" s="15">
        <v>22400</v>
      </c>
    </row>
    <row r="82" spans="1:7" x14ac:dyDescent="0.3">
      <c r="A82" s="14" t="s">
        <v>210</v>
      </c>
      <c r="B82" s="15">
        <v>120</v>
      </c>
      <c r="C82" s="15">
        <v>2</v>
      </c>
      <c r="D82" s="15"/>
      <c r="E82" s="15"/>
      <c r="F82" s="15"/>
      <c r="G82" s="15">
        <v>0</v>
      </c>
    </row>
    <row r="83" spans="1:7" x14ac:dyDescent="0.3">
      <c r="A83" s="14" t="s">
        <v>74</v>
      </c>
      <c r="B83" s="15">
        <v>120</v>
      </c>
      <c r="C83" s="15">
        <v>1</v>
      </c>
      <c r="D83" s="15">
        <v>135000</v>
      </c>
      <c r="E83" s="15">
        <v>47000</v>
      </c>
      <c r="F83" s="15">
        <v>270000</v>
      </c>
      <c r="G83" s="15">
        <v>55600</v>
      </c>
    </row>
    <row r="84" spans="1:7" x14ac:dyDescent="0.3">
      <c r="A84" s="14" t="s">
        <v>151</v>
      </c>
      <c r="B84" s="15">
        <v>95</v>
      </c>
      <c r="C84" s="15">
        <v>2</v>
      </c>
      <c r="D84" s="15">
        <v>162500</v>
      </c>
      <c r="E84" s="15">
        <v>56000</v>
      </c>
      <c r="F84" s="15">
        <v>260000</v>
      </c>
      <c r="G84" s="15">
        <v>10300</v>
      </c>
    </row>
    <row r="85" spans="1:7" x14ac:dyDescent="0.3">
      <c r="A85" s="14" t="s">
        <v>114</v>
      </c>
      <c r="B85" s="15">
        <v>120</v>
      </c>
      <c r="C85" s="15">
        <v>2</v>
      </c>
      <c r="D85" s="15">
        <v>70000</v>
      </c>
      <c r="E85" s="15">
        <v>62696</v>
      </c>
      <c r="F85" s="15">
        <v>196000</v>
      </c>
      <c r="G85" s="15">
        <v>39784</v>
      </c>
    </row>
    <row r="86" spans="1:7" x14ac:dyDescent="0.3">
      <c r="A86" s="14" t="s">
        <v>197</v>
      </c>
      <c r="B86" s="15">
        <v>105</v>
      </c>
      <c r="C86" s="15">
        <v>3</v>
      </c>
      <c r="D86" s="15">
        <v>187000</v>
      </c>
      <c r="E86" s="15">
        <v>43725</v>
      </c>
      <c r="F86" s="15">
        <v>330540</v>
      </c>
      <c r="G86" s="15">
        <v>60150.2</v>
      </c>
    </row>
    <row r="87" spans="1:7" x14ac:dyDescent="0.3">
      <c r="A87" s="14" t="s">
        <v>87</v>
      </c>
      <c r="B87" s="15">
        <v>120</v>
      </c>
      <c r="C87" s="15">
        <v>2</v>
      </c>
      <c r="D87" s="15">
        <v>285000</v>
      </c>
      <c r="E87" s="15">
        <v>40000</v>
      </c>
      <c r="F87" s="15">
        <v>419000</v>
      </c>
      <c r="G87" s="15">
        <v>43720</v>
      </c>
    </row>
    <row r="88" spans="1:7" x14ac:dyDescent="0.3">
      <c r="A88" s="14" t="s">
        <v>120</v>
      </c>
      <c r="B88" s="15">
        <v>95</v>
      </c>
      <c r="C88" s="15">
        <v>2</v>
      </c>
      <c r="D88" s="15">
        <v>190000</v>
      </c>
      <c r="E88" s="15">
        <v>45000</v>
      </c>
      <c r="F88" s="15">
        <v>260000</v>
      </c>
      <c r="G88" s="15">
        <v>-6200</v>
      </c>
    </row>
    <row r="89" spans="1:7" x14ac:dyDescent="0.3">
      <c r="A89" s="14" t="s">
        <v>133</v>
      </c>
      <c r="B89" s="15"/>
      <c r="C89" s="15">
        <v>2</v>
      </c>
      <c r="D89" s="15">
        <v>225000</v>
      </c>
      <c r="E89" s="15">
        <v>45000</v>
      </c>
      <c r="F89" s="15">
        <v>330000</v>
      </c>
      <c r="G89" s="15">
        <v>20400</v>
      </c>
    </row>
    <row r="90" spans="1:7" x14ac:dyDescent="0.3">
      <c r="A90" s="14" t="s">
        <v>173</v>
      </c>
      <c r="B90" s="15">
        <v>120</v>
      </c>
      <c r="C90" s="15">
        <v>3</v>
      </c>
      <c r="D90" s="15">
        <v>275000</v>
      </c>
      <c r="E90" s="15">
        <v>120000</v>
      </c>
      <c r="F90" s="15">
        <v>637000</v>
      </c>
      <c r="G90" s="15">
        <v>165560</v>
      </c>
    </row>
    <row r="91" spans="1:7" x14ac:dyDescent="0.3">
      <c r="A91" s="14" t="s">
        <v>161</v>
      </c>
      <c r="B91" s="15"/>
      <c r="C91" s="15">
        <v>3</v>
      </c>
      <c r="D91" s="15"/>
      <c r="E91" s="15"/>
      <c r="F91" s="15"/>
      <c r="G91" s="15">
        <v>0</v>
      </c>
    </row>
    <row r="92" spans="1:7" x14ac:dyDescent="0.3">
      <c r="A92" s="14" t="s">
        <v>83</v>
      </c>
      <c r="B92" s="15">
        <v>120</v>
      </c>
      <c r="C92" s="15">
        <v>1</v>
      </c>
      <c r="D92" s="15">
        <v>305000</v>
      </c>
      <c r="E92" s="15">
        <v>30000</v>
      </c>
      <c r="F92" s="15">
        <v>425000</v>
      </c>
      <c r="G92" s="15">
        <v>39000</v>
      </c>
    </row>
    <row r="93" spans="1:7" x14ac:dyDescent="0.3">
      <c r="A93" s="14" t="s">
        <v>215</v>
      </c>
      <c r="B93" s="15">
        <v>120</v>
      </c>
      <c r="C93" s="15">
        <v>2</v>
      </c>
      <c r="D93" s="15">
        <v>190000</v>
      </c>
      <c r="E93" s="15">
        <v>60000</v>
      </c>
      <c r="F93" s="15">
        <v>415000</v>
      </c>
      <c r="G93" s="15">
        <v>115200</v>
      </c>
    </row>
    <row r="94" spans="1:7" x14ac:dyDescent="0.3">
      <c r="A94" s="14" t="s">
        <v>303</v>
      </c>
      <c r="B94" s="15"/>
      <c r="C94" s="15"/>
      <c r="D94" s="15">
        <v>193209.67739999999</v>
      </c>
      <c r="E94" s="15">
        <v>48488.258099999999</v>
      </c>
      <c r="F94" s="15">
        <v>321967.41940000001</v>
      </c>
      <c r="G94" s="15">
        <v>1290635.2</v>
      </c>
    </row>
    <row r="95" spans="1:7" x14ac:dyDescent="0.3">
      <c r="A95" s="14" t="s">
        <v>276</v>
      </c>
      <c r="B95" s="15">
        <v>3585</v>
      </c>
      <c r="C95" s="15">
        <v>72</v>
      </c>
      <c r="D95" s="15">
        <v>6182709.6774000004</v>
      </c>
      <c r="E95" s="15">
        <v>1551624.2581</v>
      </c>
      <c r="F95" s="15">
        <v>10302957.419399999</v>
      </c>
      <c r="G95" s="15">
        <v>2581270.4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221AA-9C9D-4BBC-AC20-82B72B01E8E5}">
  <sheetPr codeName="Sheet4">
    <pageSetUpPr fitToPage="1"/>
  </sheetPr>
  <dimension ref="A1:C78"/>
  <sheetViews>
    <sheetView tabSelected="1" zoomScale="77" workbookViewId="0">
      <selection activeCell="B65" sqref="B65"/>
    </sheetView>
  </sheetViews>
  <sheetFormatPr defaultRowHeight="14.4" x14ac:dyDescent="0.3"/>
  <cols>
    <col min="1" max="1" width="41.5546875" customWidth="1"/>
    <col min="2" max="2" width="42.33203125" customWidth="1"/>
  </cols>
  <sheetData>
    <row r="1" spans="1:3" x14ac:dyDescent="0.3">
      <c r="A1" s="21" t="s">
        <v>312</v>
      </c>
      <c r="B1" s="21"/>
    </row>
    <row r="2" spans="1:3" x14ac:dyDescent="0.3">
      <c r="A2" s="1" t="s">
        <v>313</v>
      </c>
      <c r="B2" s="34" t="s">
        <v>218</v>
      </c>
    </row>
    <row r="3" spans="1:3" x14ac:dyDescent="0.3">
      <c r="A3" s="5" t="s">
        <v>0</v>
      </c>
      <c r="B3" s="34" t="s">
        <v>215</v>
      </c>
    </row>
    <row r="4" spans="1:3" x14ac:dyDescent="0.3">
      <c r="A4" s="5" t="s">
        <v>314</v>
      </c>
      <c r="B4" s="18" t="str">
        <f>VLOOKUP('Work Sheet'!$B$3,Table_Gryphon_Property_Portfolio_Matrix[[Property:]:[Type]],15,0)</f>
        <v>SFR</v>
      </c>
    </row>
    <row r="5" spans="1:3" x14ac:dyDescent="0.3">
      <c r="A5" s="1" t="s">
        <v>315</v>
      </c>
      <c r="B5" s="2" t="str">
        <f>IF(B2="In Contract","-",VLOOKUP($B$3,Table_Gryphon_Property_Portfolio_Matrix[[Property:]:[Date of Purchase]],27,0))</f>
        <v>-</v>
      </c>
    </row>
    <row r="6" spans="1:3" x14ac:dyDescent="0.3">
      <c r="A6" s="1" t="s">
        <v>316</v>
      </c>
      <c r="B6" s="3">
        <f>VLOOKUP('Work Sheet'!B3,Table_Gryphon_Property_Portfolio_Matrix[[Property:]:[Set Number]],12,0)</f>
        <v>5</v>
      </c>
    </row>
    <row r="7" spans="1:3" x14ac:dyDescent="0.3">
      <c r="A7" s="1" t="s">
        <v>314</v>
      </c>
      <c r="B7" s="4" t="str">
        <f>VLOOKUP(B3,Table_Gryphon_Property_Portfolio_Matrix[[Property:]:[Style Code]],16,0)</f>
        <v>2 Story</v>
      </c>
    </row>
    <row r="8" spans="1:3" x14ac:dyDescent="0.3">
      <c r="A8" s="5" t="s">
        <v>317</v>
      </c>
      <c r="B8" s="3">
        <f>VLOOKUP('Work Sheet'!B3,Table_Gryphon_Property_Portfolio_Matrix[[Property:]:[Zip Code]],13,0)</f>
        <v>98499</v>
      </c>
    </row>
    <row r="9" spans="1:3" x14ac:dyDescent="0.3">
      <c r="A9" s="5" t="s">
        <v>318</v>
      </c>
      <c r="B9" s="3">
        <f>VLOOKUP(B3,Table_Gryphon_Property_Portfolio_Matrix[[Property:]:[Area]],14,0)</f>
        <v>38</v>
      </c>
    </row>
    <row r="10" spans="1:3" hidden="1" x14ac:dyDescent="0.3">
      <c r="A10" s="27" t="s">
        <v>319</v>
      </c>
      <c r="B10" s="27" t="s">
        <v>320</v>
      </c>
    </row>
    <row r="11" spans="1:3" hidden="1" x14ac:dyDescent="0.3">
      <c r="A11" s="26">
        <f>INDEX('Portfolio Pivot Table'!$A$49:$G$54,MATCH(VLOOKUP($B$3,Table_Gryphon_Property_Portfolio_Matrix[[Property:]:[Size Category]],18,0),'Portfolio Pivot Table'!$A$49:$A$54,0),2)</f>
        <v>120</v>
      </c>
      <c r="B11" s="26">
        <f>INDEX(Table_Gryphon_Property_Portfolio_Matrix[[#All],[Property:]:[Expected Holding Days]],MATCH('Work Sheet'!$B$3,Table_Gryphon_Property_Portfolio_Matrix[[#All],[Property:]],0),28)</f>
        <v>120</v>
      </c>
    </row>
    <row r="12" spans="1:3" hidden="1" x14ac:dyDescent="0.3">
      <c r="A12" s="26">
        <f>INDEX('Portfolio Pivot Table'!$A$49:$G$54,MATCH(VLOOKUP($B$3,Table_Gryphon_Property_Portfolio_Matrix[[Property:]:[Size Category]],18,0),'Portfolio Pivot Table'!$A$49:$A$54,0),3)</f>
        <v>2.8</v>
      </c>
      <c r="B12" s="26">
        <f>INDEX(Table_Gryphon_Property_Portfolio_Matrix[[#All],[Property:]:[Severity of Rehab (1-3)]],MATCH('Work Sheet'!$B$3,Table_Gryphon_Property_Portfolio_Matrix[[#All],[Property:]],0),41)</f>
        <v>2</v>
      </c>
    </row>
    <row r="13" spans="1:3" hidden="1" x14ac:dyDescent="0.3">
      <c r="A13" s="26">
        <f>INDEX('Portfolio Pivot Table'!$A$49:$G$54,MATCH(VLOOKUP($B$3,Table_Gryphon_Property_Portfolio_Matrix[[Property:]:[Size Category]],18,0),'Portfolio Pivot Table'!$A$49:$A$54,0),4)</f>
        <v>213000</v>
      </c>
      <c r="B13" s="26">
        <f>INDEX(Table_Gryphon_Property_Portfolio_Matrix[[#All],[Property:]:[Acquisition Price]],MATCH('Work Sheet'!$B$3,Table_Gryphon_Property_Portfolio_Matrix[[#All],[Property:]],0),43)</f>
        <v>190000</v>
      </c>
      <c r="C13" t="s">
        <v>321</v>
      </c>
    </row>
    <row r="14" spans="1:3" hidden="1" x14ac:dyDescent="0.3">
      <c r="A14" s="26">
        <f>INDEX('Portfolio Pivot Table'!$A$49:$G$54,MATCH(VLOOKUP($B$3,Table_Gryphon_Property_Portfolio_Matrix[[Property:]:[Size Category]],18,0),'Portfolio Pivot Table'!$A$49:$A$54,0),5)</f>
        <v>71000</v>
      </c>
      <c r="B14" s="26">
        <f>INDEX(Table_Gryphon_Property_Portfolio_Matrix[[#All],[Property:]:[Procured Estimated Rehab Cost]],MATCH('Work Sheet'!$B$3,Table_Gryphon_Property_Portfolio_Matrix[[#All],[Property:]],0),44)</f>
        <v>60000</v>
      </c>
      <c r="C14" t="s">
        <v>322</v>
      </c>
    </row>
    <row r="15" spans="1:3" hidden="1" x14ac:dyDescent="0.3">
      <c r="A15" s="26">
        <f>INDEX('Portfolio Pivot Table'!$A$49:$G$54,MATCH(VLOOKUP($B$3,Table_Gryphon_Property_Portfolio_Matrix[[Property:]:[Size Category]],18,0),'Portfolio Pivot Table'!$A$49:$A$54,0),6)</f>
        <v>428390</v>
      </c>
      <c r="B15" s="26">
        <f>INDEX(Table_Gryphon_Property_Portfolio_Matrix[[#All],[Property:]:[Estimated ARV]],MATCH('Work Sheet'!$B$3,Table_Gryphon_Property_Portfolio_Matrix[[#All],[Property:]],0),47)</f>
        <v>415000</v>
      </c>
      <c r="C15" t="s">
        <v>323</v>
      </c>
    </row>
    <row r="16" spans="1:3" hidden="1" x14ac:dyDescent="0.3">
      <c r="A16" s="26">
        <f>INDEX('Portfolio Pivot Table'!$A$49:$G$54,MATCH(VLOOKUP($B$3,Table_Gryphon_Property_Portfolio_Matrix[[Property:]:[Size Category]],18,0),'Portfolio Pivot Table'!$A$49:$A$54,0),7)</f>
        <v>92983.2</v>
      </c>
      <c r="B16" s="26">
        <f>INDEX(Table_Gryphon_Property_Portfolio_Matrix[[#All],[Property:]:[Estimated Profit]],MATCH('Work Sheet'!$B$3,Table_Gryphon_Property_Portfolio_Matrix[[#All],[Property:]],0),52)</f>
        <v>115200</v>
      </c>
      <c r="C16" t="s">
        <v>324</v>
      </c>
    </row>
    <row r="17" spans="1:2" x14ac:dyDescent="0.3">
      <c r="A17" s="28" t="s">
        <v>325</v>
      </c>
      <c r="B17" s="29">
        <f>CORREL(A11:A16,B11:B16)</f>
        <v>0.99614462476810839</v>
      </c>
    </row>
    <row r="18" spans="1:2" x14ac:dyDescent="0.3">
      <c r="A18" s="30" t="s">
        <v>326</v>
      </c>
      <c r="B18" s="31" t="str">
        <f>"+/- "&amp;ROUNDUP(_xlfn.STDEV.P(A16,B16)/B16,4)</f>
        <v>+/- 0.0965</v>
      </c>
    </row>
    <row r="19" spans="1:2" x14ac:dyDescent="0.3">
      <c r="A19" s="32" t="s">
        <v>327</v>
      </c>
      <c r="B19" s="33">
        <f>IF(AND(B17&gt;0.95,B17&lt;1),
((INDEX('Portfolio Pivot Table'!A49:H54,MATCH(VLOOKUP('Work Sheet'!$B$3,Table_Gryphon_Property_Portfolio_Matrix[[Property:]:[Size Category]],18,0),'Portfolio Pivot Table'!A49:A54,0),8))
+
((INDEX(Table_Gryphon_Property_Portfolio_Matrix[[Property:]:[Estimated Profit]],MATCH('Work Sheet'!$B$3,Table_Gryphon_Property_Portfolio_Matrix[Property:],0),52))/((INDEX(Table_Gryphon_Property_Portfolio_Matrix[[Property:]:[Acquisition Price]],MATCH('Work Sheet'!$B$3,Table_Gryphon_Property_Portfolio_Matrix[Property:],0),43)*0.1)+((0.0068*(INDEX(Table_Gryphon_Property_Portfolio_Matrix[[Property:]:[Acquisition Price]],MATCH('Work Sheet'!$B$3,Table_Gryphon_Property_Portfolio_Matrix[Property:],0),43)+70))*((INDEX(Table_Gryphon_Property_Portfolio_Matrix[[Property:]:[Expected Holding Days]],MATCH('Work Sheet'!$B$3,Table_Gryphon_Property_Portfolio_Matrix[Property:],0),28)/30)))+INDEX(Table_Gryphon_Property_Portfolio_Matrix[[Property:]:[Procured Estimated Rehab Cost]],MATCH('Work Sheet'!$B$3,Table_Gryphon_Property_Portfolio_Matrix[Property:],0),44))))
/2,"")</f>
        <v>1.1528066797617895</v>
      </c>
    </row>
    <row r="20" spans="1:2" x14ac:dyDescent="0.3">
      <c r="A20" s="21" t="s">
        <v>328</v>
      </c>
      <c r="B20" s="21"/>
    </row>
    <row r="21" spans="1:2" x14ac:dyDescent="0.3">
      <c r="A21" s="22" t="s">
        <v>329</v>
      </c>
      <c r="B21" s="22"/>
    </row>
    <row r="22" spans="1:2" x14ac:dyDescent="0.3">
      <c r="A22" s="5" t="s">
        <v>330</v>
      </c>
      <c r="B22" s="6">
        <f>GETPIVOTDATA("Sum of Procured Estimated Rehab Cost",'Portfolio Pivot Table'!$A$3,"Property:",'Work Sheet'!$B$3)</f>
        <v>60000</v>
      </c>
    </row>
    <row r="23" spans="1:2" x14ac:dyDescent="0.3">
      <c r="A23" s="5" t="s">
        <v>331</v>
      </c>
      <c r="B23" s="7"/>
    </row>
    <row r="24" spans="1:2" x14ac:dyDescent="0.3">
      <c r="A24" s="5" t="s">
        <v>332</v>
      </c>
      <c r="B24" s="20">
        <f>IFERROR(IF(B23="",0,B22-B23),0)</f>
        <v>0</v>
      </c>
    </row>
    <row r="25" spans="1:2" hidden="1" x14ac:dyDescent="0.3">
      <c r="A25" s="5" t="s">
        <v>333</v>
      </c>
      <c r="B25" s="19">
        <f>_xlfn.IFS($B$4="SFR",0.0068*(VLOOKUP($B$3,Table_Gryphon_Property_Portfolio_Matrix[[Property:]:[Acquisition Price]],43,0))+70,$B$4="MF",0.0042*(VLOOKUP($B$3,Table_Gryphon_Property_Portfolio_Matrix[[Property:]:[Acquisition Price]],43,0))+92)</f>
        <v>1362</v>
      </c>
    </row>
    <row r="26" spans="1:2" x14ac:dyDescent="0.3">
      <c r="A26" s="5" t="s">
        <v>334</v>
      </c>
      <c r="B26" s="6">
        <v>2198</v>
      </c>
    </row>
    <row r="27" spans="1:2" hidden="1" x14ac:dyDescent="0.3">
      <c r="A27" s="5" t="s">
        <v>335</v>
      </c>
      <c r="B27" s="6">
        <f>IF(B3="","",1800)</f>
        <v>1800</v>
      </c>
    </row>
    <row r="28" spans="1:2" hidden="1" x14ac:dyDescent="0.3">
      <c r="A28" s="5" t="s">
        <v>336</v>
      </c>
      <c r="B28" s="6">
        <f>IF(B3="","",1500)</f>
        <v>1500</v>
      </c>
    </row>
    <row r="29" spans="1:2" x14ac:dyDescent="0.3">
      <c r="A29" s="5" t="s">
        <v>337</v>
      </c>
      <c r="B29" s="6">
        <v>0</v>
      </c>
    </row>
    <row r="30" spans="1:2" x14ac:dyDescent="0.3">
      <c r="A30" s="5" t="s">
        <v>338</v>
      </c>
      <c r="B30" s="6">
        <f>_xlfn.IFS(B4="SFR",($B$25/30)+(B26/365)+(B27/365)+(B28/365)+(B29/365))</f>
        <v>60.463013698630135</v>
      </c>
    </row>
    <row r="31" spans="1:2" x14ac:dyDescent="0.3">
      <c r="A31" s="5"/>
      <c r="B31" s="6"/>
    </row>
    <row r="32" spans="1:2" x14ac:dyDescent="0.3">
      <c r="A32" s="5" t="s">
        <v>339</v>
      </c>
      <c r="B32" s="20" t="e">
        <f ca="1">IF(B35&gt;B34,VLOOKUP($B$3,Table_Gryphon_Property_Portfolio_Matrix[[Property:]:[Estimated Profit]],52,0)+B24+(-B30*(B35-B34)),VLOOKUP($B$3,Table_Gryphon_Property_Portfolio_Matrix[[Property:]:[Estimated Profit]],52,0)+B24)</f>
        <v>#VALUE!</v>
      </c>
    </row>
    <row r="33" spans="1:2" x14ac:dyDescent="0.3">
      <c r="A33" s="23" t="s">
        <v>340</v>
      </c>
      <c r="B33" s="23"/>
    </row>
    <row r="34" spans="1:2" x14ac:dyDescent="0.3">
      <c r="A34" s="5" t="s">
        <v>341</v>
      </c>
      <c r="B34" s="3">
        <f>GETPIVOTDATA("Sum of Expected Holding Days",'Portfolio Pivot Table'!$A$3,"Property:",B3)</f>
        <v>120</v>
      </c>
    </row>
    <row r="35" spans="1:2" x14ac:dyDescent="0.3">
      <c r="A35" s="5" t="s">
        <v>342</v>
      </c>
      <c r="B35" s="16" t="e">
        <f ca="1">TODAY()-B5</f>
        <v>#VALUE!</v>
      </c>
    </row>
    <row r="36" spans="1:2" x14ac:dyDescent="0.3">
      <c r="A36" s="1" t="s">
        <v>343</v>
      </c>
      <c r="B36" s="3">
        <v>42</v>
      </c>
    </row>
    <row r="37" spans="1:2" x14ac:dyDescent="0.3">
      <c r="A37" s="5" t="s">
        <v>344</v>
      </c>
      <c r="B37" s="3" t="e">
        <f ca="1">IF(B35&gt;B34,"-",B34-B35)</f>
        <v>#VALUE!</v>
      </c>
    </row>
    <row r="38" spans="1:2" x14ac:dyDescent="0.3">
      <c r="A38" s="5" t="s">
        <v>345</v>
      </c>
      <c r="B38" s="3" t="e">
        <f ca="1">IF(B35&gt;B34,"-",(B34-B35)-(B36))</f>
        <v>#VALUE!</v>
      </c>
    </row>
    <row r="39" spans="1:2" x14ac:dyDescent="0.3">
      <c r="A39" s="23" t="s">
        <v>346</v>
      </c>
      <c r="B39" s="23"/>
    </row>
    <row r="40" spans="1:2" x14ac:dyDescent="0.3">
      <c r="A40" s="5" t="s">
        <v>347</v>
      </c>
      <c r="B40" s="3" t="str">
        <f>VLOOKUP(B3,Table_Gryphon_Property_Portfolio_Matrix[[Property:]:[Contractor]],42,0)</f>
        <v>Y&amp;S</v>
      </c>
    </row>
    <row r="41" spans="1:2" x14ac:dyDescent="0.3">
      <c r="A41" s="5" t="s">
        <v>348</v>
      </c>
      <c r="B41" s="3"/>
    </row>
    <row r="42" spans="1:2" x14ac:dyDescent="0.3">
      <c r="A42" s="3" t="s">
        <v>349</v>
      </c>
      <c r="B42" s="8" t="str">
        <f>B43&amp;";"&amp;B46&amp;";"&amp;B51&amp;""</f>
        <v>0.5;0.25;0.25</v>
      </c>
    </row>
    <row r="43" spans="1:2" x14ac:dyDescent="0.3">
      <c r="A43" s="8" t="s">
        <v>350</v>
      </c>
      <c r="B43" s="4">
        <f>IF($B$40="Y&amp;S",0.5,IF($B$40="Steel &amp; Wood",0.25,IF($B$40="RD Construction",0.25)))</f>
        <v>0.5</v>
      </c>
    </row>
    <row r="44" spans="1:2" x14ac:dyDescent="0.3">
      <c r="A44" s="8" t="s">
        <v>351</v>
      </c>
      <c r="B44" s="2"/>
    </row>
    <row r="45" spans="1:2" x14ac:dyDescent="0.3">
      <c r="A45" s="8" t="s">
        <v>352</v>
      </c>
      <c r="B45" s="9">
        <f>IF($B$23="",$B$22*$B$43,$B$23*$B$43)</f>
        <v>30000</v>
      </c>
    </row>
    <row r="46" spans="1:2" x14ac:dyDescent="0.3">
      <c r="A46" s="8" t="s">
        <v>353</v>
      </c>
      <c r="B46" s="4">
        <f>IF($B$40="Y&amp;S",0.25,IF($B$40="Steel &amp; Wood",0.25,IF($B$40="RD Construction",0.25)))</f>
        <v>0.25</v>
      </c>
    </row>
    <row r="47" spans="1:2" x14ac:dyDescent="0.3">
      <c r="A47" s="8" t="s">
        <v>354</v>
      </c>
      <c r="B47" s="56">
        <f>B45/$B$59</f>
        <v>8.5714285714285715E-2</v>
      </c>
    </row>
    <row r="48" spans="1:2" x14ac:dyDescent="0.3">
      <c r="A48" s="8" t="s">
        <v>355</v>
      </c>
      <c r="B48" s="4"/>
    </row>
    <row r="49" spans="1:2" x14ac:dyDescent="0.3">
      <c r="A49" s="8" t="s">
        <v>356</v>
      </c>
      <c r="B49" s="10"/>
    </row>
    <row r="50" spans="1:2" x14ac:dyDescent="0.3">
      <c r="A50" s="8" t="s">
        <v>352</v>
      </c>
      <c r="B50" s="9">
        <f>IF($B$23="",($B$22)*$B$46,($B$23)*$B$46)</f>
        <v>15000</v>
      </c>
    </row>
    <row r="51" spans="1:2" x14ac:dyDescent="0.3">
      <c r="A51" s="8" t="s">
        <v>357</v>
      </c>
      <c r="B51" s="4">
        <f>IF($B$40="Y&amp;S",0.25,IF($B$40="Steel &amp; Wood",0.25,IF($B$40="RD Construction",0.25)))</f>
        <v>0.25</v>
      </c>
    </row>
    <row r="52" spans="1:2" x14ac:dyDescent="0.3">
      <c r="A52" s="8" t="s">
        <v>358</v>
      </c>
      <c r="B52" s="56">
        <f>B50/$B$59</f>
        <v>4.2857142857142858E-2</v>
      </c>
    </row>
    <row r="53" spans="1:2" x14ac:dyDescent="0.3">
      <c r="A53" s="8" t="s">
        <v>355</v>
      </c>
      <c r="B53" s="4"/>
    </row>
    <row r="54" spans="1:2" x14ac:dyDescent="0.3">
      <c r="A54" s="8" t="s">
        <v>359</v>
      </c>
      <c r="B54" s="10"/>
    </row>
    <row r="55" spans="1:2" x14ac:dyDescent="0.3">
      <c r="A55" s="8" t="s">
        <v>352</v>
      </c>
      <c r="B55" s="9">
        <f>IF($B$23="",($B$22)*$B$46,($B$23)*$B$46)</f>
        <v>15000</v>
      </c>
    </row>
    <row r="56" spans="1:2" x14ac:dyDescent="0.3">
      <c r="A56" s="8" t="s">
        <v>357</v>
      </c>
      <c r="B56" s="4">
        <f>IF($B$40="Y&amp;S",0.25,IF($B$40="Steel &amp; Wood",0.25,IF($B$40="RD Construction",0.25)))</f>
        <v>0.25</v>
      </c>
    </row>
    <row r="57" spans="1:2" x14ac:dyDescent="0.3">
      <c r="A57" s="8" t="s">
        <v>358</v>
      </c>
      <c r="B57" s="56">
        <f>B55/$B$59</f>
        <v>4.2857142857142858E-2</v>
      </c>
    </row>
    <row r="58" spans="1:2" x14ac:dyDescent="0.3">
      <c r="A58" s="8" t="s">
        <v>355</v>
      </c>
      <c r="B58" s="9"/>
    </row>
    <row r="59" spans="1:2" hidden="1" x14ac:dyDescent="0.3">
      <c r="A59" s="8" t="s">
        <v>360</v>
      </c>
      <c r="B59" s="9">
        <f>'Company Financial Statement'!B3</f>
        <v>350000</v>
      </c>
    </row>
    <row r="60" spans="1:2" x14ac:dyDescent="0.3">
      <c r="A60" s="5" t="s">
        <v>361</v>
      </c>
      <c r="B60" s="17" t="str">
        <f>VLOOKUP('Work Sheet'!$B$3,Table_Gryphon_Property_Portfolio_Matrix[[Property:]:[Completion Level]],39,0)</f>
        <v/>
      </c>
    </row>
    <row r="61" spans="1:2" x14ac:dyDescent="0.3">
      <c r="A61" s="21" t="s">
        <v>362</v>
      </c>
      <c r="B61" s="21"/>
    </row>
    <row r="62" spans="1:2" x14ac:dyDescent="0.3">
      <c r="A62" s="23" t="s">
        <v>363</v>
      </c>
      <c r="B62" s="23"/>
    </row>
    <row r="63" spans="1:2" x14ac:dyDescent="0.3">
      <c r="A63" t="s">
        <v>364</v>
      </c>
    </row>
    <row r="64" spans="1:2" x14ac:dyDescent="0.3">
      <c r="A64" s="24" t="s">
        <v>365</v>
      </c>
      <c r="B64" s="39" t="e">
        <f ca="1">(GETPIVOTDATA("Sum of Volume",'Market Statistics Pivot Table'!$A$1,"Date",MONTH(TODAY())-1,"Area",B9,"Years",YEAR(TODAY()))
-
GETPIVOTDATA("Sum of Volume",'Market Statistics Pivot Table'!$A$1,"Date",MONTH(TODAY())-2,"Area",B9,"Years",YEAR(TODAY())))
/
GETPIVOTDATA("Sum of Volume",'Market Statistics Pivot Table'!$A$1,"Date",MONTH(TODAY())-2,"Area",B9,"Years",YEAR(TODAY()))</f>
        <v>#REF!</v>
      </c>
    </row>
    <row r="65" spans="1:2" x14ac:dyDescent="0.3">
      <c r="A65" s="24" t="s">
        <v>366</v>
      </c>
      <c r="B65" s="39" t="e">
        <f ca="1">(GETPIVOTDATA("Sum of Volume",'Market Statistics Pivot Table'!$E$1,"Area",B9,"Quarters",MONTH(TODAY())/3,"Years",YEAR(TODAY()))
-
GETPIVOTDATA("Sum of Volume",'Market Statistics Pivot Table'!$E$1,"Area",B9,"Quarters",(MONTH(TODAY())/3)-1,"Years",YEAR(TODAY())))
/
GETPIVOTDATA("Sum of Volume",'Market Statistics Pivot Table'!$E$1,"Area",B9,"Quarters",(MONTH(TODAY())/3)-1,"Years",YEAR(TODAY()))</f>
        <v>#REF!</v>
      </c>
    </row>
    <row r="66" spans="1:2" x14ac:dyDescent="0.3">
      <c r="A66" s="24" t="s">
        <v>367</v>
      </c>
      <c r="B66" s="39" t="e">
        <f ca="1">(GETPIVOTDATA("Sum of Volume",'Market Statistics Pivot Table'!$E$1,"Area",B9,"Years",YEAR(TODAY()))
-
GETPIVOTDATA("Sum of Volume",'Market Statistics Pivot Table'!$E$1,"Area",B9,"Years",YEAR(TODAY())-1))
/
GETPIVOTDATA("Sum of Volume",'Market Statistics Pivot Table'!$E$1,"Area",B9,"Years",YEAR(TODAY())-1)</f>
        <v>#REF!</v>
      </c>
    </row>
    <row r="67" spans="1:2" x14ac:dyDescent="0.3">
      <c r="A67" t="s">
        <v>368</v>
      </c>
    </row>
    <row r="68" spans="1:2" x14ac:dyDescent="0.3">
      <c r="A68" s="24" t="s">
        <v>369</v>
      </c>
      <c r="B68" s="39" t="e">
        <f ca="1">(GETPIVOTDATA("Median Sales Price",'Market Statistics Pivot Table'!$A$1,"Date",MONTH(TODAY())-1,"Area",B9,"Years",YEAR(TODAY()))
-
GETPIVOTDATA("Median Sales Price",'Market Statistics Pivot Table'!$A$1,"Date",MONTH(TODAY())-2,"Area",B9,"Years",YEAR(TODAY())))
/
GETPIVOTDATA("Median Sales Price",'Market Statistics Pivot Table'!$A$1,"Date",MONTH(TODAY())-2,"Area",B9,"Years",YEAR(TODAY()))</f>
        <v>#REF!</v>
      </c>
    </row>
    <row r="69" spans="1:2" x14ac:dyDescent="0.3">
      <c r="A69" s="24" t="s">
        <v>370</v>
      </c>
      <c r="B69" s="39" t="e">
        <f ca="1">(GETPIVOTDATA("Median Sales Price",'Market Statistics Pivot Table'!$E$1,"Area",B9,"Quarters",MONTH(TODAY())/3,"Years",YEAR(TODAY()))
-
GETPIVOTDATA("Median Sales Price",'Market Statistics Pivot Table'!$E$1,"Area",B9,"Quarters",(MONTH(TODAY())/3)-1,"Years",YEAR(TODAY())))
/
GETPIVOTDATA("Median Sales Price",'Market Statistics Pivot Table'!$E$1,"Area",B9,"Quarters",(MONTH(TODAY())/3)-1,"Years",YEAR(TODAY()))</f>
        <v>#REF!</v>
      </c>
    </row>
    <row r="70" spans="1:2" x14ac:dyDescent="0.3">
      <c r="A70" s="24" t="s">
        <v>371</v>
      </c>
      <c r="B70" s="39" t="e">
        <f ca="1">(GETPIVOTDATA("Median Sales Price",'Market Statistics Pivot Table'!$E$1,"Area",B9,"Years",YEAR(TODAY()))
-
GETPIVOTDATA("Median Sales Price",'Market Statistics Pivot Table'!$E$1,"Area",B9,"Years",YEAR(TODAY())-1))
/
GETPIVOTDATA("Median Sales Price",'Market Statistics Pivot Table'!$E$1,"Area",B9,"Years",YEAR(TODAY())-1)</f>
        <v>#REF!</v>
      </c>
    </row>
    <row r="71" spans="1:2" x14ac:dyDescent="0.3">
      <c r="A71" t="s">
        <v>372</v>
      </c>
    </row>
    <row r="72" spans="1:2" x14ac:dyDescent="0.3">
      <c r="A72" s="24" t="s">
        <v>373</v>
      </c>
      <c r="B72" s="39" t="e">
        <f ca="1">(GETPIVOTDATA("Months Supply",'Market Statistics Pivot Table'!$I$1,"Date",MONTH(TODAY())-1,"Area",B9,"Years",YEAR(TODAY()))
-
GETPIVOTDATA("Months Supply",'Market Statistics Pivot Table'!$I$1,"Date",MONTH(TODAY())-2,"Area",B9,"Years",YEAR(TODAY())))
/
GETPIVOTDATA("Months Supply",'Market Statistics Pivot Table'!$I$1,"Date",MONTH(TODAY())-2,"Area",B9,"Years",YEAR(TODAY()))</f>
        <v>#REF!</v>
      </c>
    </row>
    <row r="73" spans="1:2" x14ac:dyDescent="0.3">
      <c r="A73" s="24" t="s">
        <v>374</v>
      </c>
      <c r="B73" s="39" t="e">
        <f ca="1">(GETPIVOTDATA("Months Supply",'Market Statistics Pivot Table'!$L$1,"Area",B9,"Quarters",MONTH(TODAY())/3,"Years",YEAR(TODAY()))
-
GETPIVOTDATA("Months Supply",'Market Statistics Pivot Table'!$L$1,"Area",B9,"Quarters",(MONTH(TODAY())/3)-1,"Years",YEAR(TODAY())))
/
GETPIVOTDATA("Months Supply",'Market Statistics Pivot Table'!$L$1,"Area",B9,"Quarters",MONTH(TODAY())/3,"Years",YEAR(TODAY()))</f>
        <v>#REF!</v>
      </c>
    </row>
    <row r="74" spans="1:2" x14ac:dyDescent="0.3">
      <c r="A74" s="24" t="s">
        <v>375</v>
      </c>
      <c r="B74" s="39" t="e">
        <f ca="1">(GETPIVOTDATA("Months Supply",'Market Statistics Pivot Table'!$L$1,"Area",B9,"Years",YEAR(TODAY()))
-
GETPIVOTDATA("Months Supply",'Market Statistics Pivot Table'!$L$1,"Area",B9,"Years",YEAR(TODAY())-1))
/
GETPIVOTDATA("Months Supply",'Market Statistics Pivot Table'!$L$1,"Area",B9,"Years",YEAR(TODAY()))</f>
        <v>#REF!</v>
      </c>
    </row>
    <row r="75" spans="1:2" x14ac:dyDescent="0.3">
      <c r="A75" s="23" t="s">
        <v>376</v>
      </c>
      <c r="B75" s="23"/>
    </row>
    <row r="76" spans="1:2" x14ac:dyDescent="0.3">
      <c r="A76" s="24" t="s">
        <v>377</v>
      </c>
      <c r="B76" s="19">
        <f>VLOOKUP(B3,Table_Gryphon_Property_Portfolio_Matrix[[Property:]:[Estimated ARV]],47,0)</f>
        <v>415000</v>
      </c>
    </row>
    <row r="77" spans="1:2" x14ac:dyDescent="0.3">
      <c r="A77" s="24" t="s">
        <v>378</v>
      </c>
    </row>
    <row r="78" spans="1:2" x14ac:dyDescent="0.3">
      <c r="A78" s="24" t="s">
        <v>379</v>
      </c>
    </row>
  </sheetData>
  <sheetProtection selectLockedCells="1"/>
  <conditionalFormatting sqref="B38">
    <cfRule type="colorScale" priority="26">
      <colorScale>
        <cfvo type="num" val="-35"/>
        <cfvo type="num" val="0"/>
        <color rgb="FFFF0000"/>
        <color theme="0"/>
      </colorScale>
    </cfRule>
  </conditionalFormatting>
  <conditionalFormatting sqref="B24">
    <cfRule type="cellIs" dxfId="94" priority="21" operator="lessThan">
      <formula>-1</formula>
    </cfRule>
    <cfRule type="cellIs" dxfId="93" priority="22" operator="greaterThan">
      <formula>1</formula>
    </cfRule>
  </conditionalFormatting>
  <conditionalFormatting sqref="B32">
    <cfRule type="cellIs" dxfId="92" priority="19" operator="lessThan">
      <formula>-1</formula>
    </cfRule>
    <cfRule type="cellIs" dxfId="91" priority="20" operator="greaterThan">
      <formula>1</formula>
    </cfRule>
  </conditionalFormatting>
  <conditionalFormatting sqref="B37">
    <cfRule type="colorScale" priority="17">
      <colorScale>
        <cfvo type="num" val="-120"/>
        <cfvo type="num" val="0"/>
        <color rgb="FFFF0000"/>
        <color theme="0"/>
      </colorScale>
    </cfRule>
  </conditionalFormatting>
  <conditionalFormatting sqref="B64:B66">
    <cfRule type="dataBar" priority="13">
      <dataBar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{2BD7330C-A872-40E4-B277-FAF34ECEB264}</x14:id>
        </ext>
      </extLst>
    </cfRule>
  </conditionalFormatting>
  <conditionalFormatting sqref="B68:B70">
    <cfRule type="dataBar" priority="12">
      <dataBar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{0FC59D08-EF43-43EA-A5F2-D10166FB0B4F}</x14:id>
        </ext>
      </extLst>
    </cfRule>
  </conditionalFormatting>
  <conditionalFormatting sqref="B72:B74">
    <cfRule type="dataBar" priority="11">
      <dataBar>
        <cfvo type="num" val="-1"/>
        <cfvo type="num" val="1"/>
        <color rgb="FF92D050"/>
      </dataBar>
      <extLst>
        <ext xmlns:x14="http://schemas.microsoft.com/office/spreadsheetml/2009/9/main" uri="{B025F937-C7B1-47D3-B67F-A62EFF666E3E}">
          <x14:id>{FE02D123-CF28-48EA-A3AD-91C02D2C823F}</x14:id>
        </ext>
      </extLst>
    </cfRule>
  </conditionalFormatting>
  <conditionalFormatting sqref="B47">
    <cfRule type="colorScale" priority="5">
      <colorScale>
        <cfvo type="num" val="0.05"/>
        <cfvo type="percentile" val="50"/>
        <cfvo type="num" val="0.2"/>
        <color rgb="FF92D050"/>
        <color rgb="FFFFEB84"/>
        <color rgb="FFFF0000"/>
      </colorScale>
    </cfRule>
  </conditionalFormatting>
  <conditionalFormatting sqref="B52">
    <cfRule type="colorScale" priority="3">
      <colorScale>
        <cfvo type="num" val="0.05"/>
        <cfvo type="percentile" val="50"/>
        <cfvo type="num" val="0.2"/>
        <color rgb="FF92D050"/>
        <color rgb="FFFFEB84"/>
        <color rgb="FFFF0000"/>
      </colorScale>
    </cfRule>
  </conditionalFormatting>
  <conditionalFormatting sqref="B57">
    <cfRule type="colorScale" priority="1">
      <colorScale>
        <cfvo type="num" val="0.05"/>
        <cfvo type="percentile" val="50"/>
        <cfvo type="num" val="0.2"/>
        <color rgb="FF92D050"/>
        <color rgb="FFFFEB84"/>
        <color rgb="FFFF0000"/>
      </colorScale>
    </cfRule>
  </conditionalFormatting>
  <dataValidations count="2">
    <dataValidation showInputMessage="1" showErrorMessage="1" sqref="B4" xr:uid="{7F0C4564-C0B8-4106-B605-DB6F52108761}"/>
    <dataValidation type="list" allowBlank="1" showInputMessage="1" showErrorMessage="1" sqref="B3" xr:uid="{3BE47067-67D9-4AF9-A5B7-89078C173868}">
      <formula1>WorkSheetDropDown</formula1>
    </dataValidation>
  </dataValidations>
  <pageMargins left="0.7" right="0.7" top="0.75" bottom="0.75" header="0.3" footer="0.3"/>
  <pageSetup scale="7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D7330C-A872-40E4-B277-FAF34ECEB264}">
            <x14:dataBar minLength="0" maxLength="100" axisPosition="middle">
              <x14:cfvo type="num">
                <xm:f>-1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B64:B66</xm:sqref>
        </x14:conditionalFormatting>
        <x14:conditionalFormatting xmlns:xm="http://schemas.microsoft.com/office/excel/2006/main">
          <x14:cfRule type="dataBar" id="{0FC59D08-EF43-43EA-A5F2-D10166FB0B4F}">
            <x14:dataBar minLength="0" maxLength="100" axisPosition="middle">
              <x14:cfvo type="num">
                <xm:f>-1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B68:B70</xm:sqref>
        </x14:conditionalFormatting>
        <x14:conditionalFormatting xmlns:xm="http://schemas.microsoft.com/office/excel/2006/main">
          <x14:cfRule type="dataBar" id="{FE02D123-CF28-48EA-A3AD-91C02D2C823F}">
            <x14:dataBar minLength="0" maxLength="100" axisPosition="middle">
              <x14:cfvo type="num">
                <xm:f>-1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B72:B74</xm:sqref>
        </x14:conditionalFormatting>
        <x14:conditionalFormatting xmlns:xm="http://schemas.microsoft.com/office/excel/2006/main">
          <x14:cfRule type="colorScale" priority="16" id="{DAB6AED2-F44A-4FCE-BC3F-E1BC1473B123}">
            <x14:colorScale>
              <x14:cfvo type="formula">
                <xm:f>MIN('Portfolio Input'!$BD$2:$BD$37)</xm:f>
              </x14:cfvo>
              <x14:cfvo type="formula">
                <xm:f>MEAN('Portfolio Input'!$BD$2:$BD$37)</xm:f>
              </x14:cfvo>
              <x14:cfvo type="formula">
                <xm:f>MAX('Portfolio Input'!$BD$2:$BD$37)</xm:f>
              </x14:cfvo>
              <x14:color rgb="FFFF0000"/>
              <x14:color rgb="FFFFEB84"/>
              <x14:color rgb="FF92D050"/>
            </x14:colorScale>
          </x14:cfRule>
          <xm:sqref>B19</xm:sqref>
        </x14:conditionalFormatting>
        <x14:conditionalFormatting xmlns:xm="http://schemas.microsoft.com/office/excel/2006/main">
          <x14:cfRule type="iconSet" priority="6" id="{D6AACB02-38D0-47F8-A9DB-F74814A1653F}">
            <x14:iconSet iconSet="5Rating" custom="1">
              <x14:cfvo type="percent">
                <xm:f>0</xm:f>
              </x14:cfvo>
              <x14:cfvo type="num">
                <xm:f>0.05</xm:f>
              </x14:cfvo>
              <x14:cfvo type="num">
                <xm:f>0.1</xm:f>
              </x14:cfvo>
              <x14:cfvo type="num">
                <xm:f>0.15</xm:f>
              </x14:cfvo>
              <x14:cfvo type="num">
                <xm:f>0.2</xm:f>
              </x14:cfvo>
              <x14:cfIcon iconSet="3Symbols" iconId="2"/>
              <x14:cfIcon iconSet="3TrafficLights1" iconId="1"/>
              <x14:cfIcon iconSet="4RedToBlack" iconId="2"/>
              <x14:cfIcon iconSet="4RedToBlack" iconId="3"/>
              <x14:cfIcon iconSet="3Symbols" iconId="0"/>
            </x14:iconSet>
          </x14:cfRule>
          <xm:sqref>B47</xm:sqref>
        </x14:conditionalFormatting>
        <x14:conditionalFormatting xmlns:xm="http://schemas.microsoft.com/office/excel/2006/main">
          <x14:cfRule type="iconSet" priority="4" id="{EED78747-686D-471E-B4CB-6662EEE10034}">
            <x14:iconSet iconSet="5Rating" custom="1">
              <x14:cfvo type="percent">
                <xm:f>0</xm:f>
              </x14:cfvo>
              <x14:cfvo type="num">
                <xm:f>0.05</xm:f>
              </x14:cfvo>
              <x14:cfvo type="num">
                <xm:f>0.1</xm:f>
              </x14:cfvo>
              <x14:cfvo type="num">
                <xm:f>0.15</xm:f>
              </x14:cfvo>
              <x14:cfvo type="num">
                <xm:f>0.2</xm:f>
              </x14:cfvo>
              <x14:cfIcon iconSet="3Symbols" iconId="2"/>
              <x14:cfIcon iconSet="3TrafficLights1" iconId="1"/>
              <x14:cfIcon iconSet="4RedToBlack" iconId="2"/>
              <x14:cfIcon iconSet="4RedToBlack" iconId="3"/>
              <x14:cfIcon iconSet="3Symbols" iconId="0"/>
            </x14:iconSet>
          </x14:cfRule>
          <xm:sqref>B52</xm:sqref>
        </x14:conditionalFormatting>
        <x14:conditionalFormatting xmlns:xm="http://schemas.microsoft.com/office/excel/2006/main">
          <x14:cfRule type="iconSet" priority="2" id="{74E64626-07B4-45CF-8A65-C33632DD9183}">
            <x14:iconSet iconSet="5Rating" custom="1">
              <x14:cfvo type="percent">
                <xm:f>0</xm:f>
              </x14:cfvo>
              <x14:cfvo type="num">
                <xm:f>0.05</xm:f>
              </x14:cfvo>
              <x14:cfvo type="num">
                <xm:f>0.1</xm:f>
              </x14:cfvo>
              <x14:cfvo type="num">
                <xm:f>0.15</xm:f>
              </x14:cfvo>
              <x14:cfvo type="num">
                <xm:f>0.2</xm:f>
              </x14:cfvo>
              <x14:cfIcon iconSet="3Symbols" iconId="2"/>
              <x14:cfIcon iconSet="3TrafficLights1" iconId="1"/>
              <x14:cfIcon iconSet="4RedToBlack" iconId="2"/>
              <x14:cfIcon iconSet="4RedToBlack" iconId="3"/>
              <x14:cfIcon iconSet="3Symbols" iconId="0"/>
            </x14:iconSet>
          </x14:cfRule>
          <xm:sqref>B57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D30720B-7F46-49D2-96D2-96BAFB2B5A8F}">
          <x14:formula1>
            <xm:f>Interface!$C$1:$G$1</xm:f>
          </x14:formula1>
          <xm:sqref>B2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D07EF-CABC-4092-88BE-D1823B17D234}">
  <dimension ref="A2:B9"/>
  <sheetViews>
    <sheetView workbookViewId="0">
      <selection activeCell="A6" sqref="A6"/>
    </sheetView>
  </sheetViews>
  <sheetFormatPr defaultRowHeight="14.4" x14ac:dyDescent="0.3"/>
  <cols>
    <col min="1" max="1" width="20.5546875" customWidth="1"/>
    <col min="2" max="2" width="12.109375" bestFit="1" customWidth="1"/>
  </cols>
  <sheetData>
    <row r="2" spans="1:2" x14ac:dyDescent="0.3">
      <c r="A2" t="s">
        <v>380</v>
      </c>
      <c r="B2" s="54" t="s">
        <v>381</v>
      </c>
    </row>
    <row r="3" spans="1:2" x14ac:dyDescent="0.3">
      <c r="A3" t="s">
        <v>382</v>
      </c>
      <c r="B3" s="54">
        <v>350000</v>
      </c>
    </row>
    <row r="4" spans="1:2" x14ac:dyDescent="0.3">
      <c r="A4" t="s">
        <v>383</v>
      </c>
      <c r="B4" s="54">
        <v>500000</v>
      </c>
    </row>
    <row r="5" spans="1:2" x14ac:dyDescent="0.3">
      <c r="A5" t="s">
        <v>384</v>
      </c>
      <c r="B5" s="54">
        <f>B4-B3</f>
        <v>150000</v>
      </c>
    </row>
    <row r="6" spans="1:2" x14ac:dyDescent="0.3">
      <c r="A6" t="s">
        <v>385</v>
      </c>
      <c r="B6" s="54">
        <v>250000</v>
      </c>
    </row>
    <row r="7" spans="1:2" x14ac:dyDescent="0.3">
      <c r="A7" t="s">
        <v>386</v>
      </c>
      <c r="B7" s="55">
        <v>78</v>
      </c>
    </row>
    <row r="8" spans="1:2" x14ac:dyDescent="0.3">
      <c r="A8" t="s">
        <v>387</v>
      </c>
      <c r="B8" s="55">
        <v>90</v>
      </c>
    </row>
    <row r="9" spans="1:2" x14ac:dyDescent="0.3">
      <c r="A9" t="s">
        <v>355</v>
      </c>
      <c r="B9" s="54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4C22-3CCA-44A4-9581-2358B320FAC3}">
  <dimension ref="A1:B201"/>
  <sheetViews>
    <sheetView workbookViewId="0"/>
  </sheetViews>
  <sheetFormatPr defaultRowHeight="14.4" x14ac:dyDescent="0.3"/>
  <cols>
    <col min="1" max="1" width="12.33203125" customWidth="1"/>
  </cols>
  <sheetData>
    <row r="1" spans="1:2" x14ac:dyDescent="0.3">
      <c r="A1" s="11">
        <f>IF(OR('Market Statistics Pivot Table'!O3=0,'Market Statistics Pivot Table'!O3="Grand Total"),"",'Market Statistics Pivot Table'!O3)</f>
        <v>38718</v>
      </c>
      <c r="B1">
        <f>IFERROR(GETPIVOTDATA("Months Supply",'Market Statistics Pivot Table'!$I$1,"Date",MONTH(A1),"Area",'Work Sheet'!$B$9,"Years",YEAR(A1)),"")</f>
        <v>2.4</v>
      </c>
    </row>
    <row r="2" spans="1:2" x14ac:dyDescent="0.3">
      <c r="A2" s="11">
        <f>IF(OR('Market Statistics Pivot Table'!O4=0,'Market Statistics Pivot Table'!O4="Grand Total"),"",'Market Statistics Pivot Table'!O4)</f>
        <v>38749</v>
      </c>
      <c r="B2">
        <f>IFERROR(GETPIVOTDATA("Months Supply",'Market Statistics Pivot Table'!$I$1,"Date",MONTH(A2),"Area",'Work Sheet'!$B$9,"Years",YEAR(A2)),"")</f>
        <v>2</v>
      </c>
    </row>
    <row r="3" spans="1:2" x14ac:dyDescent="0.3">
      <c r="A3" s="11">
        <f>IF(OR('Market Statistics Pivot Table'!O5=0,'Market Statistics Pivot Table'!O5="Grand Total"),"",'Market Statistics Pivot Table'!O5)</f>
        <v>38777</v>
      </c>
      <c r="B3">
        <f>IFERROR(GETPIVOTDATA("Months Supply",'Market Statistics Pivot Table'!$I$1,"Date",MONTH(A3),"Area",'Work Sheet'!$B$9,"Years",YEAR(A3)),"")</f>
        <v>2.9</v>
      </c>
    </row>
    <row r="4" spans="1:2" x14ac:dyDescent="0.3">
      <c r="A4" s="11">
        <f>IF(OR('Market Statistics Pivot Table'!O6=0,'Market Statistics Pivot Table'!O6="Grand Total"),"",'Market Statistics Pivot Table'!O6)</f>
        <v>38808</v>
      </c>
      <c r="B4">
        <f>IFERROR(GETPIVOTDATA("Months Supply",'Market Statistics Pivot Table'!$I$1,"Date",MONTH(A4),"Area",'Work Sheet'!$B$9,"Years",YEAR(A4)),"")</f>
        <v>2.7</v>
      </c>
    </row>
    <row r="5" spans="1:2" x14ac:dyDescent="0.3">
      <c r="A5" s="11">
        <f>IF(OR('Market Statistics Pivot Table'!O7=0,'Market Statistics Pivot Table'!O7="Grand Total"),"",'Market Statistics Pivot Table'!O7)</f>
        <v>38838</v>
      </c>
      <c r="B5">
        <f>IFERROR(GETPIVOTDATA("Months Supply",'Market Statistics Pivot Table'!$I$1,"Date",MONTH(A5),"Area",'Work Sheet'!$B$9,"Years",YEAR(A5)),"")</f>
        <v>3.9</v>
      </c>
    </row>
    <row r="6" spans="1:2" x14ac:dyDescent="0.3">
      <c r="A6" s="11">
        <f>IF(OR('Market Statistics Pivot Table'!O8=0,'Market Statistics Pivot Table'!O8="Grand Total"),"",'Market Statistics Pivot Table'!O8)</f>
        <v>38869</v>
      </c>
      <c r="B6">
        <f>IFERROR(GETPIVOTDATA("Months Supply",'Market Statistics Pivot Table'!$I$1,"Date",MONTH(A6),"Area",'Work Sheet'!$B$9,"Years",YEAR(A6)),"")</f>
        <v>5.0999999999999996</v>
      </c>
    </row>
    <row r="7" spans="1:2" x14ac:dyDescent="0.3">
      <c r="A7" s="11">
        <f>IF(OR('Market Statistics Pivot Table'!O9=0,'Market Statistics Pivot Table'!O9="Grand Total"),"",'Market Statistics Pivot Table'!O9)</f>
        <v>38899</v>
      </c>
      <c r="B7">
        <f>IFERROR(GETPIVOTDATA("Months Supply",'Market Statistics Pivot Table'!$I$1,"Date",MONTH(A7),"Area",'Work Sheet'!$B$9,"Years",YEAR(A7)),"")</f>
        <v>5.0999999999999996</v>
      </c>
    </row>
    <row r="8" spans="1:2" x14ac:dyDescent="0.3">
      <c r="A8" s="11">
        <f>IF(OR('Market Statistics Pivot Table'!O10=0,'Market Statistics Pivot Table'!O10="Grand Total"),"",'Market Statistics Pivot Table'!O10)</f>
        <v>38930</v>
      </c>
      <c r="B8">
        <f>IFERROR(GETPIVOTDATA("Months Supply",'Market Statistics Pivot Table'!$I$1,"Date",MONTH(A8),"Area",'Work Sheet'!$B$9,"Years",YEAR(A8)),"")</f>
        <v>5.2</v>
      </c>
    </row>
    <row r="9" spans="1:2" x14ac:dyDescent="0.3">
      <c r="A9" s="11">
        <f>IF(OR('Market Statistics Pivot Table'!O11=0,'Market Statistics Pivot Table'!O11="Grand Total"),"",'Market Statistics Pivot Table'!O11)</f>
        <v>38961</v>
      </c>
      <c r="B9">
        <f>IFERROR(GETPIVOTDATA("Months Supply",'Market Statistics Pivot Table'!$I$1,"Date",MONTH(A9),"Area",'Work Sheet'!$B$9,"Years",YEAR(A9)),"")</f>
        <v>5.9</v>
      </c>
    </row>
    <row r="10" spans="1:2" x14ac:dyDescent="0.3">
      <c r="A10" s="11">
        <f>IF(OR('Market Statistics Pivot Table'!O12=0,'Market Statistics Pivot Table'!O12="Grand Total"),"",'Market Statistics Pivot Table'!O12)</f>
        <v>38991</v>
      </c>
      <c r="B10">
        <f>IFERROR(GETPIVOTDATA("Months Supply",'Market Statistics Pivot Table'!$I$1,"Date",MONTH(A10),"Area",'Work Sheet'!$B$9,"Years",YEAR(A10)),"")</f>
        <v>5.0999999999999996</v>
      </c>
    </row>
    <row r="11" spans="1:2" x14ac:dyDescent="0.3">
      <c r="A11" s="11">
        <f>IF(OR('Market Statistics Pivot Table'!O13=0,'Market Statistics Pivot Table'!O13="Grand Total"),"",'Market Statistics Pivot Table'!O13)</f>
        <v>39022</v>
      </c>
      <c r="B11">
        <f>IFERROR(GETPIVOTDATA("Months Supply",'Market Statistics Pivot Table'!$I$1,"Date",MONTH(A11),"Area",'Work Sheet'!$B$9,"Years",YEAR(A11)),"")</f>
        <v>4.5999999999999996</v>
      </c>
    </row>
    <row r="12" spans="1:2" x14ac:dyDescent="0.3">
      <c r="A12" s="11">
        <f>IF(OR('Market Statistics Pivot Table'!O14=0,'Market Statistics Pivot Table'!O14="Grand Total"),"",'Market Statistics Pivot Table'!O14)</f>
        <v>39052</v>
      </c>
      <c r="B12">
        <f>IFERROR(GETPIVOTDATA("Months Supply",'Market Statistics Pivot Table'!$I$1,"Date",MONTH(A12),"Area",'Work Sheet'!$B$9,"Years",YEAR(A12)),"")</f>
        <v>4.2</v>
      </c>
    </row>
    <row r="13" spans="1:2" x14ac:dyDescent="0.3">
      <c r="A13" s="11">
        <f>IF(OR('Market Statistics Pivot Table'!O15=0,'Market Statistics Pivot Table'!O15="Grand Total"),"",'Market Statistics Pivot Table'!O15)</f>
        <v>39083</v>
      </c>
      <c r="B13">
        <f>IFERROR(GETPIVOTDATA("Months Supply",'Market Statistics Pivot Table'!$I$1,"Date",MONTH(A13),"Area",'Work Sheet'!$B$9,"Years",YEAR(A13)),"")</f>
        <v>5</v>
      </c>
    </row>
    <row r="14" spans="1:2" x14ac:dyDescent="0.3">
      <c r="A14" s="11">
        <f>IF(OR('Market Statistics Pivot Table'!O16=0,'Market Statistics Pivot Table'!O16="Grand Total"),"",'Market Statistics Pivot Table'!O16)</f>
        <v>39114</v>
      </c>
      <c r="B14">
        <f>IFERROR(GETPIVOTDATA("Months Supply",'Market Statistics Pivot Table'!$I$1,"Date",MONTH(A14),"Area",'Work Sheet'!$B$9,"Years",YEAR(A14)),"")</f>
        <v>5.4</v>
      </c>
    </row>
    <row r="15" spans="1:2" x14ac:dyDescent="0.3">
      <c r="A15" s="11">
        <f>IF(OR('Market Statistics Pivot Table'!O17=0,'Market Statistics Pivot Table'!O17="Grand Total"),"",'Market Statistics Pivot Table'!O17)</f>
        <v>39142</v>
      </c>
      <c r="B15">
        <f>IFERROR(GETPIVOTDATA("Months Supply",'Market Statistics Pivot Table'!$I$1,"Date",MONTH(A15),"Area",'Work Sheet'!$B$9,"Years",YEAR(A15)),"")</f>
        <v>5.0999999999999996</v>
      </c>
    </row>
    <row r="16" spans="1:2" x14ac:dyDescent="0.3">
      <c r="A16" s="11">
        <f>IF(OR('Market Statistics Pivot Table'!O18=0,'Market Statistics Pivot Table'!O18="Grand Total"),"",'Market Statistics Pivot Table'!O18)</f>
        <v>39173</v>
      </c>
      <c r="B16">
        <f>IFERROR(GETPIVOTDATA("Months Supply",'Market Statistics Pivot Table'!$I$1,"Date",MONTH(A16),"Area",'Work Sheet'!$B$9,"Years",YEAR(A16)),"")</f>
        <v>6.7</v>
      </c>
    </row>
    <row r="17" spans="1:2" x14ac:dyDescent="0.3">
      <c r="A17" s="11">
        <f>IF(OR('Market Statistics Pivot Table'!O19=0,'Market Statistics Pivot Table'!O19="Grand Total"),"",'Market Statistics Pivot Table'!O19)</f>
        <v>39203</v>
      </c>
      <c r="B17">
        <f>IFERROR(GETPIVOTDATA("Months Supply",'Market Statistics Pivot Table'!$I$1,"Date",MONTH(A17),"Area",'Work Sheet'!$B$9,"Years",YEAR(A17)),"")</f>
        <v>7.1</v>
      </c>
    </row>
    <row r="18" spans="1:2" x14ac:dyDescent="0.3">
      <c r="A18" s="11">
        <f>IF(OR('Market Statistics Pivot Table'!O20=0,'Market Statistics Pivot Table'!O20="Grand Total"),"",'Market Statistics Pivot Table'!O20)</f>
        <v>39234</v>
      </c>
      <c r="B18">
        <f>IFERROR(GETPIVOTDATA("Months Supply",'Market Statistics Pivot Table'!$I$1,"Date",MONTH(A18),"Area",'Work Sheet'!$B$9,"Years",YEAR(A18)),"")</f>
        <v>6.2</v>
      </c>
    </row>
    <row r="19" spans="1:2" x14ac:dyDescent="0.3">
      <c r="A19" s="11">
        <f>IF(OR('Market Statistics Pivot Table'!O21=0,'Market Statistics Pivot Table'!O21="Grand Total"),"",'Market Statistics Pivot Table'!O21)</f>
        <v>39264</v>
      </c>
      <c r="B19">
        <f>IFERROR(GETPIVOTDATA("Months Supply",'Market Statistics Pivot Table'!$I$1,"Date",MONTH(A19),"Area",'Work Sheet'!$B$9,"Years",YEAR(A19)),"")</f>
        <v>6.5</v>
      </c>
    </row>
    <row r="20" spans="1:2" x14ac:dyDescent="0.3">
      <c r="A20" s="11">
        <f>IF(OR('Market Statistics Pivot Table'!O22=0,'Market Statistics Pivot Table'!O22="Grand Total"),"",'Market Statistics Pivot Table'!O22)</f>
        <v>39295</v>
      </c>
      <c r="B20">
        <f>IFERROR(GETPIVOTDATA("Months Supply",'Market Statistics Pivot Table'!$I$1,"Date",MONTH(A20),"Area",'Work Sheet'!$B$9,"Years",YEAR(A20)),"")</f>
        <v>7.3</v>
      </c>
    </row>
    <row r="21" spans="1:2" x14ac:dyDescent="0.3">
      <c r="A21" s="11">
        <f>IF(OR('Market Statistics Pivot Table'!O23=0,'Market Statistics Pivot Table'!O23="Grand Total"),"",'Market Statistics Pivot Table'!O23)</f>
        <v>39326</v>
      </c>
      <c r="B21">
        <f>IFERROR(GETPIVOTDATA("Months Supply",'Market Statistics Pivot Table'!$I$1,"Date",MONTH(A21),"Area",'Work Sheet'!$B$9,"Years",YEAR(A21)),"")</f>
        <v>7.4</v>
      </c>
    </row>
    <row r="22" spans="1:2" x14ac:dyDescent="0.3">
      <c r="A22" s="11">
        <f>IF(OR('Market Statistics Pivot Table'!O24=0,'Market Statistics Pivot Table'!O24="Grand Total"),"",'Market Statistics Pivot Table'!O24)</f>
        <v>39356</v>
      </c>
      <c r="B22">
        <f>IFERROR(GETPIVOTDATA("Months Supply",'Market Statistics Pivot Table'!$I$1,"Date",MONTH(A22),"Area",'Work Sheet'!$B$9,"Years",YEAR(A22)),"")</f>
        <v>8</v>
      </c>
    </row>
    <row r="23" spans="1:2" x14ac:dyDescent="0.3">
      <c r="A23" s="11">
        <f>IF(OR('Market Statistics Pivot Table'!O25=0,'Market Statistics Pivot Table'!O25="Grand Total"),"",'Market Statistics Pivot Table'!O25)</f>
        <v>39387</v>
      </c>
      <c r="B23">
        <f>IFERROR(GETPIVOTDATA("Months Supply",'Market Statistics Pivot Table'!$I$1,"Date",MONTH(A23),"Area",'Work Sheet'!$B$9,"Years",YEAR(A23)),"")</f>
        <v>7.5</v>
      </c>
    </row>
    <row r="24" spans="1:2" x14ac:dyDescent="0.3">
      <c r="A24" s="11">
        <f>IF(OR('Market Statistics Pivot Table'!O26=0,'Market Statistics Pivot Table'!O26="Grand Total"),"",'Market Statistics Pivot Table'!O26)</f>
        <v>39417</v>
      </c>
      <c r="B24">
        <f>IFERROR(GETPIVOTDATA("Months Supply",'Market Statistics Pivot Table'!$I$1,"Date",MONTH(A24),"Area",'Work Sheet'!$B$9,"Years",YEAR(A24)),"")</f>
        <v>7.2</v>
      </c>
    </row>
    <row r="25" spans="1:2" x14ac:dyDescent="0.3">
      <c r="A25" s="11">
        <f>IF(OR('Market Statistics Pivot Table'!O27=0,'Market Statistics Pivot Table'!O27="Grand Total"),"",'Market Statistics Pivot Table'!O27)</f>
        <v>39448</v>
      </c>
      <c r="B25">
        <f>IFERROR(GETPIVOTDATA("Months Supply",'Market Statistics Pivot Table'!$I$1,"Date",MONTH(A25),"Area",'Work Sheet'!$B$9,"Years",YEAR(A25)),"")</f>
        <v>8.9</v>
      </c>
    </row>
    <row r="26" spans="1:2" x14ac:dyDescent="0.3">
      <c r="A26" s="11">
        <f>IF(OR('Market Statistics Pivot Table'!O28=0,'Market Statistics Pivot Table'!O28="Grand Total"),"",'Market Statistics Pivot Table'!O28)</f>
        <v>39479</v>
      </c>
      <c r="B26">
        <f>IFERROR(GETPIVOTDATA("Months Supply",'Market Statistics Pivot Table'!$I$1,"Date",MONTH(A26),"Area",'Work Sheet'!$B$9,"Years",YEAR(A26)),"")</f>
        <v>8.9</v>
      </c>
    </row>
    <row r="27" spans="1:2" x14ac:dyDescent="0.3">
      <c r="A27" s="11">
        <f>IF(OR('Market Statistics Pivot Table'!O29=0,'Market Statistics Pivot Table'!O29="Grand Total"),"",'Market Statistics Pivot Table'!O29)</f>
        <v>39508</v>
      </c>
      <c r="B27">
        <f>IFERROR(GETPIVOTDATA("Months Supply",'Market Statistics Pivot Table'!$I$1,"Date",MONTH(A27),"Area",'Work Sheet'!$B$9,"Years",YEAR(A27)),"")</f>
        <v>9</v>
      </c>
    </row>
    <row r="28" spans="1:2" x14ac:dyDescent="0.3">
      <c r="A28" s="11">
        <f>IF(OR('Market Statistics Pivot Table'!O30=0,'Market Statistics Pivot Table'!O30="Grand Total"),"",'Market Statistics Pivot Table'!O30)</f>
        <v>39539</v>
      </c>
      <c r="B28">
        <f>IFERROR(GETPIVOTDATA("Months Supply",'Market Statistics Pivot Table'!$I$1,"Date",MONTH(A28),"Area",'Work Sheet'!$B$9,"Years",YEAR(A28)),"")</f>
        <v>12.1</v>
      </c>
    </row>
    <row r="29" spans="1:2" x14ac:dyDescent="0.3">
      <c r="A29" s="11">
        <f>IF(OR('Market Statistics Pivot Table'!O31=0,'Market Statistics Pivot Table'!O31="Grand Total"),"",'Market Statistics Pivot Table'!O31)</f>
        <v>39569</v>
      </c>
      <c r="B29">
        <f>IFERROR(GETPIVOTDATA("Months Supply",'Market Statistics Pivot Table'!$I$1,"Date",MONTH(A29),"Area",'Work Sheet'!$B$9,"Years",YEAR(A29)),"")</f>
        <v>14.8</v>
      </c>
    </row>
    <row r="30" spans="1:2" x14ac:dyDescent="0.3">
      <c r="A30" s="11">
        <f>IF(OR('Market Statistics Pivot Table'!O32=0,'Market Statistics Pivot Table'!O32="Grand Total"),"",'Market Statistics Pivot Table'!O32)</f>
        <v>39600</v>
      </c>
      <c r="B30">
        <f>IFERROR(GETPIVOTDATA("Months Supply",'Market Statistics Pivot Table'!$I$1,"Date",MONTH(A30),"Area",'Work Sheet'!$B$9,"Years",YEAR(A30)),"")</f>
        <v>14.4</v>
      </c>
    </row>
    <row r="31" spans="1:2" x14ac:dyDescent="0.3">
      <c r="A31" s="11">
        <f>IF(OR('Market Statistics Pivot Table'!O33=0,'Market Statistics Pivot Table'!O33="Grand Total"),"",'Market Statistics Pivot Table'!O33)</f>
        <v>39630</v>
      </c>
      <c r="B31">
        <f>IFERROR(GETPIVOTDATA("Months Supply",'Market Statistics Pivot Table'!$I$1,"Date",MONTH(A31),"Area",'Work Sheet'!$B$9,"Years",YEAR(A31)),"")</f>
        <v>14.7</v>
      </c>
    </row>
    <row r="32" spans="1:2" x14ac:dyDescent="0.3">
      <c r="A32" s="11">
        <f>IF(OR('Market Statistics Pivot Table'!O34=0,'Market Statistics Pivot Table'!O34="Grand Total"),"",'Market Statistics Pivot Table'!O34)</f>
        <v>39661</v>
      </c>
      <c r="B32">
        <f>IFERROR(GETPIVOTDATA("Months Supply",'Market Statistics Pivot Table'!$I$1,"Date",MONTH(A32),"Area",'Work Sheet'!$B$9,"Years",YEAR(A32)),"")</f>
        <v>16.399999999999999</v>
      </c>
    </row>
    <row r="33" spans="1:2" x14ac:dyDescent="0.3">
      <c r="A33" s="11">
        <f>IF(OR('Market Statistics Pivot Table'!O35=0,'Market Statistics Pivot Table'!O35="Grand Total"),"",'Market Statistics Pivot Table'!O35)</f>
        <v>39692</v>
      </c>
      <c r="B33">
        <f>IFERROR(GETPIVOTDATA("Months Supply",'Market Statistics Pivot Table'!$I$1,"Date",MONTH(A33),"Area",'Work Sheet'!$B$9,"Years",YEAR(A33)),"")</f>
        <v>16.100000000000001</v>
      </c>
    </row>
    <row r="34" spans="1:2" x14ac:dyDescent="0.3">
      <c r="A34" s="11">
        <f>IF(OR('Market Statistics Pivot Table'!O36=0,'Market Statistics Pivot Table'!O36="Grand Total"),"",'Market Statistics Pivot Table'!O36)</f>
        <v>39722</v>
      </c>
      <c r="B34">
        <f>IFERROR(GETPIVOTDATA("Months Supply",'Market Statistics Pivot Table'!$I$1,"Date",MONTH(A34),"Area",'Work Sheet'!$B$9,"Years",YEAR(A34)),"")</f>
        <v>13.2</v>
      </c>
    </row>
    <row r="35" spans="1:2" x14ac:dyDescent="0.3">
      <c r="A35" s="11">
        <f>IF(OR('Market Statistics Pivot Table'!O37=0,'Market Statistics Pivot Table'!O37="Grand Total"),"",'Market Statistics Pivot Table'!O37)</f>
        <v>39753</v>
      </c>
      <c r="B35">
        <f>IFERROR(GETPIVOTDATA("Months Supply",'Market Statistics Pivot Table'!$I$1,"Date",MONTH(A35),"Area",'Work Sheet'!$B$9,"Years",YEAR(A35)),"")</f>
        <v>12.1</v>
      </c>
    </row>
    <row r="36" spans="1:2" x14ac:dyDescent="0.3">
      <c r="A36" s="11">
        <f>IF(OR('Market Statistics Pivot Table'!O38=0,'Market Statistics Pivot Table'!O38="Grand Total"),"",'Market Statistics Pivot Table'!O38)</f>
        <v>39783</v>
      </c>
      <c r="B36">
        <f>IFERROR(GETPIVOTDATA("Months Supply",'Market Statistics Pivot Table'!$I$1,"Date",MONTH(A36),"Area",'Work Sheet'!$B$9,"Years",YEAR(A36)),"")</f>
        <v>10.4</v>
      </c>
    </row>
    <row r="37" spans="1:2" x14ac:dyDescent="0.3">
      <c r="A37" s="11">
        <f>IF(OR('Market Statistics Pivot Table'!O39=0,'Market Statistics Pivot Table'!O39="Grand Total"),"",'Market Statistics Pivot Table'!O39)</f>
        <v>39814</v>
      </c>
      <c r="B37">
        <f>IFERROR(GETPIVOTDATA("Months Supply",'Market Statistics Pivot Table'!$I$1,"Date",MONTH(A37),"Area",'Work Sheet'!$B$9,"Years",YEAR(A37)),"")</f>
        <v>10.3</v>
      </c>
    </row>
    <row r="38" spans="1:2" x14ac:dyDescent="0.3">
      <c r="A38" s="11">
        <f>IF(OR('Market Statistics Pivot Table'!O40=0,'Market Statistics Pivot Table'!O40="Grand Total"),"",'Market Statistics Pivot Table'!O40)</f>
        <v>39845</v>
      </c>
      <c r="B38">
        <f>IFERROR(GETPIVOTDATA("Months Supply",'Market Statistics Pivot Table'!$I$1,"Date",MONTH(A38),"Area",'Work Sheet'!$B$9,"Years",YEAR(A38)),"")</f>
        <v>10.6</v>
      </c>
    </row>
    <row r="39" spans="1:2" x14ac:dyDescent="0.3">
      <c r="A39" s="11">
        <f>IF(OR('Market Statistics Pivot Table'!O41=0,'Market Statistics Pivot Table'!O41="Grand Total"),"",'Market Statistics Pivot Table'!O41)</f>
        <v>39873</v>
      </c>
      <c r="B39">
        <f>IFERROR(GETPIVOTDATA("Months Supply",'Market Statistics Pivot Table'!$I$1,"Date",MONTH(A39),"Area",'Work Sheet'!$B$9,"Years",YEAR(A39)),"")</f>
        <v>12</v>
      </c>
    </row>
    <row r="40" spans="1:2" x14ac:dyDescent="0.3">
      <c r="A40" s="11">
        <f>IF(OR('Market Statistics Pivot Table'!O42=0,'Market Statistics Pivot Table'!O42="Grand Total"),"",'Market Statistics Pivot Table'!O42)</f>
        <v>39904</v>
      </c>
      <c r="B40">
        <f>IFERROR(GETPIVOTDATA("Months Supply",'Market Statistics Pivot Table'!$I$1,"Date",MONTH(A40),"Area",'Work Sheet'!$B$9,"Years",YEAR(A40)),"")</f>
        <v>12.8</v>
      </c>
    </row>
    <row r="41" spans="1:2" x14ac:dyDescent="0.3">
      <c r="A41" s="11">
        <f>IF(OR('Market Statistics Pivot Table'!O43=0,'Market Statistics Pivot Table'!O43="Grand Total"),"",'Market Statistics Pivot Table'!O43)</f>
        <v>39934</v>
      </c>
      <c r="B41">
        <f>IFERROR(GETPIVOTDATA("Months Supply",'Market Statistics Pivot Table'!$I$1,"Date",MONTH(A41),"Area",'Work Sheet'!$B$9,"Years",YEAR(A41)),"")</f>
        <v>11.6</v>
      </c>
    </row>
    <row r="42" spans="1:2" x14ac:dyDescent="0.3">
      <c r="A42" s="11">
        <f>IF(OR('Market Statistics Pivot Table'!O44=0,'Market Statistics Pivot Table'!O44="Grand Total"),"",'Market Statistics Pivot Table'!O44)</f>
        <v>39965</v>
      </c>
      <c r="B42">
        <f>IFERROR(GETPIVOTDATA("Months Supply",'Market Statistics Pivot Table'!$I$1,"Date",MONTH(A42),"Area",'Work Sheet'!$B$9,"Years",YEAR(A42)),"")</f>
        <v>11.3</v>
      </c>
    </row>
    <row r="43" spans="1:2" x14ac:dyDescent="0.3">
      <c r="A43" s="11">
        <f>IF(OR('Market Statistics Pivot Table'!O45=0,'Market Statistics Pivot Table'!O45="Grand Total"),"",'Market Statistics Pivot Table'!O45)</f>
        <v>39995</v>
      </c>
      <c r="B43">
        <f>IFERROR(GETPIVOTDATA("Months Supply",'Market Statistics Pivot Table'!$I$1,"Date",MONTH(A43),"Area",'Work Sheet'!$B$9,"Years",YEAR(A43)),"")</f>
        <v>9.8000000000000007</v>
      </c>
    </row>
    <row r="44" spans="1:2" x14ac:dyDescent="0.3">
      <c r="A44" s="11">
        <f>IF(OR('Market Statistics Pivot Table'!O46=0,'Market Statistics Pivot Table'!O46="Grand Total"),"",'Market Statistics Pivot Table'!O46)</f>
        <v>40026</v>
      </c>
      <c r="B44">
        <f>IFERROR(GETPIVOTDATA("Months Supply",'Market Statistics Pivot Table'!$I$1,"Date",MONTH(A44),"Area",'Work Sheet'!$B$9,"Years",YEAR(A44)),"")</f>
        <v>9.8000000000000007</v>
      </c>
    </row>
    <row r="45" spans="1:2" x14ac:dyDescent="0.3">
      <c r="A45" s="11">
        <f>IF(OR('Market Statistics Pivot Table'!O47=0,'Market Statistics Pivot Table'!O47="Grand Total"),"",'Market Statistics Pivot Table'!O47)</f>
        <v>40057</v>
      </c>
      <c r="B45">
        <f>IFERROR(GETPIVOTDATA("Months Supply",'Market Statistics Pivot Table'!$I$1,"Date",MONTH(A45),"Area",'Work Sheet'!$B$9,"Years",YEAR(A45)),"")</f>
        <v>9.1</v>
      </c>
    </row>
    <row r="46" spans="1:2" x14ac:dyDescent="0.3">
      <c r="A46" s="11">
        <f>IF(OR('Market Statistics Pivot Table'!O48=0,'Market Statistics Pivot Table'!O48="Grand Total"),"",'Market Statistics Pivot Table'!O48)</f>
        <v>40087</v>
      </c>
      <c r="B46">
        <f>IFERROR(GETPIVOTDATA("Months Supply",'Market Statistics Pivot Table'!$I$1,"Date",MONTH(A46),"Area",'Work Sheet'!$B$9,"Years",YEAR(A46)),"")</f>
        <v>9</v>
      </c>
    </row>
    <row r="47" spans="1:2" x14ac:dyDescent="0.3">
      <c r="A47" s="11">
        <f>IF(OR('Market Statistics Pivot Table'!O49=0,'Market Statistics Pivot Table'!O49="Grand Total"),"",'Market Statistics Pivot Table'!O49)</f>
        <v>40118</v>
      </c>
      <c r="B47">
        <f>IFERROR(GETPIVOTDATA("Months Supply",'Market Statistics Pivot Table'!$I$1,"Date",MONTH(A47),"Area",'Work Sheet'!$B$9,"Years",YEAR(A47)),"")</f>
        <v>9.1999999999999993</v>
      </c>
    </row>
    <row r="48" spans="1:2" x14ac:dyDescent="0.3">
      <c r="A48" s="11">
        <f>IF(OR('Market Statistics Pivot Table'!O50=0,'Market Statistics Pivot Table'!O50="Grand Total"),"",'Market Statistics Pivot Table'!O50)</f>
        <v>40148</v>
      </c>
      <c r="B48">
        <f>IFERROR(GETPIVOTDATA("Months Supply",'Market Statistics Pivot Table'!$I$1,"Date",MONTH(A48),"Area",'Work Sheet'!$B$9,"Years",YEAR(A48)),"")</f>
        <v>7.5</v>
      </c>
    </row>
    <row r="49" spans="1:2" x14ac:dyDescent="0.3">
      <c r="A49" s="11">
        <f>IF(OR('Market Statistics Pivot Table'!O51=0,'Market Statistics Pivot Table'!O51="Grand Total"),"",'Market Statistics Pivot Table'!O51)</f>
        <v>40179</v>
      </c>
      <c r="B49">
        <f>IFERROR(GETPIVOTDATA("Months Supply",'Market Statistics Pivot Table'!$I$1,"Date",MONTH(A49),"Area",'Work Sheet'!$B$9,"Years",YEAR(A49)),"")</f>
        <v>7.3</v>
      </c>
    </row>
    <row r="50" spans="1:2" x14ac:dyDescent="0.3">
      <c r="A50" s="11">
        <f>IF(OR('Market Statistics Pivot Table'!O52=0,'Market Statistics Pivot Table'!O52="Grand Total"),"",'Market Statistics Pivot Table'!O52)</f>
        <v>40210</v>
      </c>
      <c r="B50">
        <f>IFERROR(GETPIVOTDATA("Months Supply",'Market Statistics Pivot Table'!$I$1,"Date",MONTH(A50),"Area",'Work Sheet'!$B$9,"Years",YEAR(A50)),"")</f>
        <v>7.1</v>
      </c>
    </row>
    <row r="51" spans="1:2" x14ac:dyDescent="0.3">
      <c r="A51" s="11">
        <f>IF(OR('Market Statistics Pivot Table'!O53=0,'Market Statistics Pivot Table'!O53="Grand Total"),"",'Market Statistics Pivot Table'!O53)</f>
        <v>40238</v>
      </c>
      <c r="B51">
        <f>IFERROR(GETPIVOTDATA("Months Supply",'Market Statistics Pivot Table'!$I$1,"Date",MONTH(A51),"Area",'Work Sheet'!$B$9,"Years",YEAR(A51)),"")</f>
        <v>6.6</v>
      </c>
    </row>
    <row r="52" spans="1:2" x14ac:dyDescent="0.3">
      <c r="A52" s="11">
        <f>IF(OR('Market Statistics Pivot Table'!O54=0,'Market Statistics Pivot Table'!O54="Grand Total"),"",'Market Statistics Pivot Table'!O54)</f>
        <v>40269</v>
      </c>
      <c r="B52">
        <f>IFERROR(GETPIVOTDATA("Months Supply",'Market Statistics Pivot Table'!$I$1,"Date",MONTH(A52),"Area",'Work Sheet'!$B$9,"Years",YEAR(A52)),"")</f>
        <v>6.5</v>
      </c>
    </row>
    <row r="53" spans="1:2" x14ac:dyDescent="0.3">
      <c r="A53" s="11">
        <f>IF(OR('Market Statistics Pivot Table'!O55=0,'Market Statistics Pivot Table'!O55="Grand Total"),"",'Market Statistics Pivot Table'!O55)</f>
        <v>40299</v>
      </c>
      <c r="B53">
        <f>IFERROR(GETPIVOTDATA("Months Supply",'Market Statistics Pivot Table'!$I$1,"Date",MONTH(A53),"Area",'Work Sheet'!$B$9,"Years",YEAR(A53)),"")</f>
        <v>6.6</v>
      </c>
    </row>
    <row r="54" spans="1:2" x14ac:dyDescent="0.3">
      <c r="A54" s="11">
        <f>IF(OR('Market Statistics Pivot Table'!O56=0,'Market Statistics Pivot Table'!O56="Grand Total"),"",'Market Statistics Pivot Table'!O56)</f>
        <v>40330</v>
      </c>
      <c r="B54">
        <f>IFERROR(GETPIVOTDATA("Months Supply",'Market Statistics Pivot Table'!$I$1,"Date",MONTH(A54),"Area",'Work Sheet'!$B$9,"Years",YEAR(A54)),"")</f>
        <v>7.1</v>
      </c>
    </row>
    <row r="55" spans="1:2" x14ac:dyDescent="0.3">
      <c r="A55" s="11">
        <f>IF(OR('Market Statistics Pivot Table'!O57=0,'Market Statistics Pivot Table'!O57="Grand Total"),"",'Market Statistics Pivot Table'!O57)</f>
        <v>40360</v>
      </c>
      <c r="B55">
        <f>IFERROR(GETPIVOTDATA("Months Supply",'Market Statistics Pivot Table'!$I$1,"Date",MONTH(A55),"Area",'Work Sheet'!$B$9,"Years",YEAR(A55)),"")</f>
        <v>7.6</v>
      </c>
    </row>
    <row r="56" spans="1:2" x14ac:dyDescent="0.3">
      <c r="A56" s="11">
        <f>IF(OR('Market Statistics Pivot Table'!O58=0,'Market Statistics Pivot Table'!O58="Grand Total"),"",'Market Statistics Pivot Table'!O58)</f>
        <v>40391</v>
      </c>
      <c r="B56">
        <f>IFERROR(GETPIVOTDATA("Months Supply",'Market Statistics Pivot Table'!$I$1,"Date",MONTH(A56),"Area",'Work Sheet'!$B$9,"Years",YEAR(A56)),"")</f>
        <v>7.9</v>
      </c>
    </row>
    <row r="57" spans="1:2" x14ac:dyDescent="0.3">
      <c r="A57" s="11">
        <f>IF(OR('Market Statistics Pivot Table'!O59=0,'Market Statistics Pivot Table'!O59="Grand Total"),"",'Market Statistics Pivot Table'!O59)</f>
        <v>40422</v>
      </c>
      <c r="B57">
        <f>IFERROR(GETPIVOTDATA("Months Supply",'Market Statistics Pivot Table'!$I$1,"Date",MONTH(A57),"Area",'Work Sheet'!$B$9,"Years",YEAR(A57)),"")</f>
        <v>8.3000000000000007</v>
      </c>
    </row>
    <row r="58" spans="1:2" x14ac:dyDescent="0.3">
      <c r="A58" s="11">
        <f>IF(OR('Market Statistics Pivot Table'!O60=0,'Market Statistics Pivot Table'!O60="Grand Total"),"",'Market Statistics Pivot Table'!O60)</f>
        <v>40452</v>
      </c>
      <c r="B58">
        <f>IFERROR(GETPIVOTDATA("Months Supply",'Market Statistics Pivot Table'!$I$1,"Date",MONTH(A58),"Area",'Work Sheet'!$B$9,"Years",YEAR(A58)),"")</f>
        <v>7.7</v>
      </c>
    </row>
    <row r="59" spans="1:2" x14ac:dyDescent="0.3">
      <c r="A59" s="11">
        <f>IF(OR('Market Statistics Pivot Table'!O61=0,'Market Statistics Pivot Table'!O61="Grand Total"),"",'Market Statistics Pivot Table'!O61)</f>
        <v>40483</v>
      </c>
      <c r="B59">
        <f>IFERROR(GETPIVOTDATA("Months Supply",'Market Statistics Pivot Table'!$I$1,"Date",MONTH(A59),"Area",'Work Sheet'!$B$9,"Years",YEAR(A59)),"")</f>
        <v>6.4</v>
      </c>
    </row>
    <row r="60" spans="1:2" x14ac:dyDescent="0.3">
      <c r="A60" s="11">
        <f>IF(OR('Market Statistics Pivot Table'!O62=0,'Market Statistics Pivot Table'!O62="Grand Total"),"",'Market Statistics Pivot Table'!O62)</f>
        <v>40513</v>
      </c>
      <c r="B60">
        <f>IFERROR(GETPIVOTDATA("Months Supply",'Market Statistics Pivot Table'!$I$1,"Date",MONTH(A60),"Area",'Work Sheet'!$B$9,"Years",YEAR(A60)),"")</f>
        <v>6.8</v>
      </c>
    </row>
    <row r="61" spans="1:2" x14ac:dyDescent="0.3">
      <c r="A61" s="11">
        <f>IF(OR('Market Statistics Pivot Table'!O63=0,'Market Statistics Pivot Table'!O63="Grand Total"),"",'Market Statistics Pivot Table'!O63)</f>
        <v>40544</v>
      </c>
      <c r="B61">
        <f>IFERROR(GETPIVOTDATA("Months Supply",'Market Statistics Pivot Table'!$I$1,"Date",MONTH(A61),"Area",'Work Sheet'!$B$9,"Years",YEAR(A61)),"")</f>
        <v>6.3</v>
      </c>
    </row>
    <row r="62" spans="1:2" x14ac:dyDescent="0.3">
      <c r="A62" s="11">
        <f>IF(OR('Market Statistics Pivot Table'!O64=0,'Market Statistics Pivot Table'!O64="Grand Total"),"",'Market Statistics Pivot Table'!O64)</f>
        <v>40575</v>
      </c>
      <c r="B62">
        <f>IFERROR(GETPIVOTDATA("Months Supply",'Market Statistics Pivot Table'!$I$1,"Date",MONTH(A62),"Area",'Work Sheet'!$B$9,"Years",YEAR(A62)),"")</f>
        <v>6.3</v>
      </c>
    </row>
    <row r="63" spans="1:2" x14ac:dyDescent="0.3">
      <c r="A63" s="11">
        <f>IF(OR('Market Statistics Pivot Table'!O65=0,'Market Statistics Pivot Table'!O65="Grand Total"),"",'Market Statistics Pivot Table'!O65)</f>
        <v>40603</v>
      </c>
      <c r="B63">
        <f>IFERROR(GETPIVOTDATA("Months Supply",'Market Statistics Pivot Table'!$I$1,"Date",MONTH(A63),"Area",'Work Sheet'!$B$9,"Years",YEAR(A63)),"")</f>
        <v>7.2</v>
      </c>
    </row>
    <row r="64" spans="1:2" x14ac:dyDescent="0.3">
      <c r="A64" s="11">
        <f>IF(OR('Market Statistics Pivot Table'!O66=0,'Market Statistics Pivot Table'!O66="Grand Total"),"",'Market Statistics Pivot Table'!O66)</f>
        <v>40634</v>
      </c>
      <c r="B64">
        <f>IFERROR(GETPIVOTDATA("Months Supply",'Market Statistics Pivot Table'!$I$1,"Date",MONTH(A64),"Area",'Work Sheet'!$B$9,"Years",YEAR(A64)),"")</f>
        <v>7.1</v>
      </c>
    </row>
    <row r="65" spans="1:2" x14ac:dyDescent="0.3">
      <c r="A65" s="11">
        <f>IF(OR('Market Statistics Pivot Table'!O67=0,'Market Statistics Pivot Table'!O67="Grand Total"),"",'Market Statistics Pivot Table'!O67)</f>
        <v>40664</v>
      </c>
      <c r="B65">
        <f>IFERROR(GETPIVOTDATA("Months Supply",'Market Statistics Pivot Table'!$I$1,"Date",MONTH(A65),"Area",'Work Sheet'!$B$9,"Years",YEAR(A65)),"")</f>
        <v>6.4</v>
      </c>
    </row>
    <row r="66" spans="1:2" x14ac:dyDescent="0.3">
      <c r="A66" s="11">
        <f>IF(OR('Market Statistics Pivot Table'!O68=0,'Market Statistics Pivot Table'!O68="Grand Total"),"",'Market Statistics Pivot Table'!O68)</f>
        <v>40695</v>
      </c>
      <c r="B66">
        <f>IFERROR(GETPIVOTDATA("Months Supply",'Market Statistics Pivot Table'!$I$1,"Date",MONTH(A66),"Area",'Work Sheet'!$B$9,"Years",YEAR(A66)),"")</f>
        <v>6</v>
      </c>
    </row>
    <row r="67" spans="1:2" x14ac:dyDescent="0.3">
      <c r="A67" s="11">
        <f>IF(OR('Market Statistics Pivot Table'!O69=0,'Market Statistics Pivot Table'!O69="Grand Total"),"",'Market Statistics Pivot Table'!O69)</f>
        <v>40725</v>
      </c>
      <c r="B67">
        <f>IFERROR(GETPIVOTDATA("Months Supply",'Market Statistics Pivot Table'!$I$1,"Date",MONTH(A67),"Area",'Work Sheet'!$B$9,"Years",YEAR(A67)),"")</f>
        <v>5.2</v>
      </c>
    </row>
    <row r="68" spans="1:2" x14ac:dyDescent="0.3">
      <c r="A68" s="11">
        <f>IF(OR('Market Statistics Pivot Table'!O70=0,'Market Statistics Pivot Table'!O70="Grand Total"),"",'Market Statistics Pivot Table'!O70)</f>
        <v>40756</v>
      </c>
      <c r="B68">
        <f>IFERROR(GETPIVOTDATA("Months Supply",'Market Statistics Pivot Table'!$I$1,"Date",MONTH(A68),"Area",'Work Sheet'!$B$9,"Years",YEAR(A68)),"")</f>
        <v>5.0999999999999996</v>
      </c>
    </row>
    <row r="69" spans="1:2" x14ac:dyDescent="0.3">
      <c r="A69" s="11">
        <f>IF(OR('Market Statistics Pivot Table'!O71=0,'Market Statistics Pivot Table'!O71="Grand Total"),"",'Market Statistics Pivot Table'!O71)</f>
        <v>40787</v>
      </c>
      <c r="B69">
        <f>IFERROR(GETPIVOTDATA("Months Supply",'Market Statistics Pivot Table'!$I$1,"Date",MONTH(A69),"Area",'Work Sheet'!$B$9,"Years",YEAR(A69)),"")</f>
        <v>5.4</v>
      </c>
    </row>
    <row r="70" spans="1:2" x14ac:dyDescent="0.3">
      <c r="A70" s="11">
        <f>IF(OR('Market Statistics Pivot Table'!O72=0,'Market Statistics Pivot Table'!O72="Grand Total"),"",'Market Statistics Pivot Table'!O72)</f>
        <v>40817</v>
      </c>
      <c r="B70">
        <f>IFERROR(GETPIVOTDATA("Months Supply",'Market Statistics Pivot Table'!$I$1,"Date",MONTH(A70),"Area",'Work Sheet'!$B$9,"Years",YEAR(A70)),"")</f>
        <v>6.2</v>
      </c>
    </row>
    <row r="71" spans="1:2" x14ac:dyDescent="0.3">
      <c r="A71" s="11">
        <f>IF(OR('Market Statistics Pivot Table'!O73=0,'Market Statistics Pivot Table'!O73="Grand Total"),"",'Market Statistics Pivot Table'!O73)</f>
        <v>40848</v>
      </c>
      <c r="B71">
        <f>IFERROR(GETPIVOTDATA("Months Supply",'Market Statistics Pivot Table'!$I$1,"Date",MONTH(A71),"Area",'Work Sheet'!$B$9,"Years",YEAR(A71)),"")</f>
        <v>6.7</v>
      </c>
    </row>
    <row r="72" spans="1:2" x14ac:dyDescent="0.3">
      <c r="A72" s="11">
        <f>IF(OR('Market Statistics Pivot Table'!O74=0,'Market Statistics Pivot Table'!O74="Grand Total"),"",'Market Statistics Pivot Table'!O74)</f>
        <v>40878</v>
      </c>
      <c r="B72">
        <f>IFERROR(GETPIVOTDATA("Months Supply",'Market Statistics Pivot Table'!$I$1,"Date",MONTH(A72),"Area",'Work Sheet'!$B$9,"Years",YEAR(A72)),"")</f>
        <v>5.5</v>
      </c>
    </row>
    <row r="73" spans="1:2" x14ac:dyDescent="0.3">
      <c r="A73" s="11">
        <f>IF(OR('Market Statistics Pivot Table'!O75=0,'Market Statistics Pivot Table'!O75="Grand Total"),"",'Market Statistics Pivot Table'!O75)</f>
        <v>40909</v>
      </c>
      <c r="B73">
        <f>IFERROR(GETPIVOTDATA("Months Supply",'Market Statistics Pivot Table'!$I$1,"Date",MONTH(A73),"Area",'Work Sheet'!$B$9,"Years",YEAR(A73)),"")</f>
        <v>5.5</v>
      </c>
    </row>
    <row r="74" spans="1:2" x14ac:dyDescent="0.3">
      <c r="A74" s="11">
        <f>IF(OR('Market Statistics Pivot Table'!O76=0,'Market Statistics Pivot Table'!O76="Grand Total"),"",'Market Statistics Pivot Table'!O76)</f>
        <v>40940</v>
      </c>
      <c r="B74">
        <f>IFERROR(GETPIVOTDATA("Months Supply",'Market Statistics Pivot Table'!$I$1,"Date",MONTH(A74),"Area",'Work Sheet'!$B$9,"Years",YEAR(A74)),"")</f>
        <v>6.9</v>
      </c>
    </row>
    <row r="75" spans="1:2" x14ac:dyDescent="0.3">
      <c r="A75" s="11">
        <f>IF(OR('Market Statistics Pivot Table'!O77=0,'Market Statistics Pivot Table'!O77="Grand Total"),"",'Market Statistics Pivot Table'!O77)</f>
        <v>40969</v>
      </c>
      <c r="B75">
        <f>IFERROR(GETPIVOTDATA("Months Supply",'Market Statistics Pivot Table'!$I$1,"Date",MONTH(A75),"Area",'Work Sheet'!$B$9,"Years",YEAR(A75)),"")</f>
        <v>5.5</v>
      </c>
    </row>
    <row r="76" spans="1:2" x14ac:dyDescent="0.3">
      <c r="A76" s="11">
        <f>IF(OR('Market Statistics Pivot Table'!O78=0,'Market Statistics Pivot Table'!O78="Grand Total"),"",'Market Statistics Pivot Table'!O78)</f>
        <v>41000</v>
      </c>
      <c r="B76">
        <f>IFERROR(GETPIVOTDATA("Months Supply",'Market Statistics Pivot Table'!$I$1,"Date",MONTH(A76),"Area",'Work Sheet'!$B$9,"Years",YEAR(A76)),"")</f>
        <v>5.9</v>
      </c>
    </row>
    <row r="77" spans="1:2" x14ac:dyDescent="0.3">
      <c r="A77" s="11">
        <f>IF(OR('Market Statistics Pivot Table'!O79=0,'Market Statistics Pivot Table'!O79="Grand Total"),"",'Market Statistics Pivot Table'!O79)</f>
        <v>41030</v>
      </c>
      <c r="B77">
        <f>IFERROR(GETPIVOTDATA("Months Supply",'Market Statistics Pivot Table'!$I$1,"Date",MONTH(A77),"Area",'Work Sheet'!$B$9,"Years",YEAR(A77)),"")</f>
        <v>5.2</v>
      </c>
    </row>
    <row r="78" spans="1:2" x14ac:dyDescent="0.3">
      <c r="A78" s="11">
        <f>IF(OR('Market Statistics Pivot Table'!O80=0,'Market Statistics Pivot Table'!O80="Grand Total"),"",'Market Statistics Pivot Table'!O80)</f>
        <v>41061</v>
      </c>
      <c r="B78">
        <f>IFERROR(GETPIVOTDATA("Months Supply",'Market Statistics Pivot Table'!$I$1,"Date",MONTH(A78),"Area",'Work Sheet'!$B$9,"Years",YEAR(A78)),"")</f>
        <v>6.1</v>
      </c>
    </row>
    <row r="79" spans="1:2" x14ac:dyDescent="0.3">
      <c r="A79" s="11">
        <f>IF(OR('Market Statistics Pivot Table'!O81=0,'Market Statistics Pivot Table'!O81="Grand Total"),"",'Market Statistics Pivot Table'!O81)</f>
        <v>41091</v>
      </c>
      <c r="B79">
        <f>IFERROR(GETPIVOTDATA("Months Supply",'Market Statistics Pivot Table'!$I$1,"Date",MONTH(A79),"Area",'Work Sheet'!$B$9,"Years",YEAR(A79)),"")</f>
        <v>6</v>
      </c>
    </row>
    <row r="80" spans="1:2" x14ac:dyDescent="0.3">
      <c r="A80" s="11">
        <f>IF(OR('Market Statistics Pivot Table'!O82=0,'Market Statistics Pivot Table'!O82="Grand Total"),"",'Market Statistics Pivot Table'!O82)</f>
        <v>41122</v>
      </c>
      <c r="B80">
        <f>IFERROR(GETPIVOTDATA("Months Supply",'Market Statistics Pivot Table'!$I$1,"Date",MONTH(A80),"Area",'Work Sheet'!$B$9,"Years",YEAR(A80)),"")</f>
        <v>6.3</v>
      </c>
    </row>
    <row r="81" spans="1:2" x14ac:dyDescent="0.3">
      <c r="A81" s="11">
        <f>IF(OR('Market Statistics Pivot Table'!O83=0,'Market Statistics Pivot Table'!O83="Grand Total"),"",'Market Statistics Pivot Table'!O83)</f>
        <v>41153</v>
      </c>
      <c r="B81">
        <f>IFERROR(GETPIVOTDATA("Months Supply",'Market Statistics Pivot Table'!$I$1,"Date",MONTH(A81),"Area",'Work Sheet'!$B$9,"Years",YEAR(A81)),"")</f>
        <v>7.2</v>
      </c>
    </row>
    <row r="82" spans="1:2" x14ac:dyDescent="0.3">
      <c r="A82" s="11">
        <f>IF(OR('Market Statistics Pivot Table'!O84=0,'Market Statistics Pivot Table'!O84="Grand Total"),"",'Market Statistics Pivot Table'!O84)</f>
        <v>41183</v>
      </c>
      <c r="B82">
        <f>IFERROR(GETPIVOTDATA("Months Supply",'Market Statistics Pivot Table'!$I$1,"Date",MONTH(A82),"Area",'Work Sheet'!$B$9,"Years",YEAR(A82)),"")</f>
        <v>7.1</v>
      </c>
    </row>
    <row r="83" spans="1:2" x14ac:dyDescent="0.3">
      <c r="A83" s="11">
        <f>IF(OR('Market Statistics Pivot Table'!O85=0,'Market Statistics Pivot Table'!O85="Grand Total"),"",'Market Statistics Pivot Table'!O85)</f>
        <v>41214</v>
      </c>
      <c r="B83">
        <f>IFERROR(GETPIVOTDATA("Months Supply",'Market Statistics Pivot Table'!$I$1,"Date",MONTH(A83),"Area",'Work Sheet'!$B$9,"Years",YEAR(A83)),"")</f>
        <v>7.8</v>
      </c>
    </row>
    <row r="84" spans="1:2" x14ac:dyDescent="0.3">
      <c r="A84" s="11">
        <f>IF(OR('Market Statistics Pivot Table'!O86=0,'Market Statistics Pivot Table'!O86="Grand Total"),"",'Market Statistics Pivot Table'!O86)</f>
        <v>41244</v>
      </c>
      <c r="B84">
        <f>IFERROR(GETPIVOTDATA("Months Supply",'Market Statistics Pivot Table'!$I$1,"Date",MONTH(A84),"Area",'Work Sheet'!$B$9,"Years",YEAR(A84)),"")</f>
        <v>7.3</v>
      </c>
    </row>
    <row r="85" spans="1:2" x14ac:dyDescent="0.3">
      <c r="A85" s="11">
        <f>IF(OR('Market Statistics Pivot Table'!O87=0,'Market Statistics Pivot Table'!O87="Grand Total"),"",'Market Statistics Pivot Table'!O87)</f>
        <v>41275</v>
      </c>
      <c r="B85">
        <f>IFERROR(GETPIVOTDATA("Months Supply",'Market Statistics Pivot Table'!$I$1,"Date",MONTH(A85),"Area",'Work Sheet'!$B$9,"Years",YEAR(A85)),"")</f>
        <v>7.1</v>
      </c>
    </row>
    <row r="86" spans="1:2" x14ac:dyDescent="0.3">
      <c r="A86" s="11">
        <f>IF(OR('Market Statistics Pivot Table'!O88=0,'Market Statistics Pivot Table'!O88="Grand Total"),"",'Market Statistics Pivot Table'!O88)</f>
        <v>41306</v>
      </c>
      <c r="B86">
        <f>IFERROR(GETPIVOTDATA("Months Supply",'Market Statistics Pivot Table'!$I$1,"Date",MONTH(A86),"Area",'Work Sheet'!$B$9,"Years",YEAR(A86)),"")</f>
        <v>7</v>
      </c>
    </row>
    <row r="87" spans="1:2" x14ac:dyDescent="0.3">
      <c r="A87" s="11">
        <f>IF(OR('Market Statistics Pivot Table'!O89=0,'Market Statistics Pivot Table'!O89="Grand Total"),"",'Market Statistics Pivot Table'!O89)</f>
        <v>41334</v>
      </c>
      <c r="B87">
        <f>IFERROR(GETPIVOTDATA("Months Supply",'Market Statistics Pivot Table'!$I$1,"Date",MONTH(A87),"Area",'Work Sheet'!$B$9,"Years",YEAR(A87)),"")</f>
        <v>6.8</v>
      </c>
    </row>
    <row r="88" spans="1:2" x14ac:dyDescent="0.3">
      <c r="A88" s="11">
        <f>IF(OR('Market Statistics Pivot Table'!O90=0,'Market Statistics Pivot Table'!O90="Grand Total"),"",'Market Statistics Pivot Table'!O90)</f>
        <v>41365</v>
      </c>
      <c r="B88">
        <f>IFERROR(GETPIVOTDATA("Months Supply",'Market Statistics Pivot Table'!$I$1,"Date",MONTH(A88),"Area",'Work Sheet'!$B$9,"Years",YEAR(A88)),"")</f>
        <v>7.1</v>
      </c>
    </row>
    <row r="89" spans="1:2" x14ac:dyDescent="0.3">
      <c r="A89" s="11">
        <f>IF(OR('Market Statistics Pivot Table'!O91=0,'Market Statistics Pivot Table'!O91="Grand Total"),"",'Market Statistics Pivot Table'!O91)</f>
        <v>41395</v>
      </c>
      <c r="B89">
        <f>IFERROR(GETPIVOTDATA("Months Supply",'Market Statistics Pivot Table'!$I$1,"Date",MONTH(A89),"Area",'Work Sheet'!$B$9,"Years",YEAR(A89)),"")</f>
        <v>7.2</v>
      </c>
    </row>
    <row r="90" spans="1:2" x14ac:dyDescent="0.3">
      <c r="A90" s="11">
        <f>IF(OR('Market Statistics Pivot Table'!O92=0,'Market Statistics Pivot Table'!O92="Grand Total"),"",'Market Statistics Pivot Table'!O92)</f>
        <v>41426</v>
      </c>
      <c r="B90">
        <f>IFERROR(GETPIVOTDATA("Months Supply",'Market Statistics Pivot Table'!$I$1,"Date",MONTH(A90),"Area",'Work Sheet'!$B$9,"Years",YEAR(A90)),"")</f>
        <v>7.2</v>
      </c>
    </row>
    <row r="91" spans="1:2" x14ac:dyDescent="0.3">
      <c r="A91" s="11">
        <f>IF(OR('Market Statistics Pivot Table'!O93=0,'Market Statistics Pivot Table'!O93="Grand Total"),"",'Market Statistics Pivot Table'!O93)</f>
        <v>41456</v>
      </c>
      <c r="B91">
        <f>IFERROR(GETPIVOTDATA("Months Supply",'Market Statistics Pivot Table'!$I$1,"Date",MONTH(A91),"Area",'Work Sheet'!$B$9,"Years",YEAR(A91)),"")</f>
        <v>7.8</v>
      </c>
    </row>
    <row r="92" spans="1:2" x14ac:dyDescent="0.3">
      <c r="A92" s="11">
        <f>IF(OR('Market Statistics Pivot Table'!O94=0,'Market Statistics Pivot Table'!O94="Grand Total"),"",'Market Statistics Pivot Table'!O94)</f>
        <v>41487</v>
      </c>
      <c r="B92">
        <f>IFERROR(GETPIVOTDATA("Months Supply",'Market Statistics Pivot Table'!$I$1,"Date",MONTH(A92),"Area",'Work Sheet'!$B$9,"Years",YEAR(A92)),"")</f>
        <v>8.5</v>
      </c>
    </row>
    <row r="93" spans="1:2" x14ac:dyDescent="0.3">
      <c r="A93" s="11">
        <f>IF(OR('Market Statistics Pivot Table'!O95=0,'Market Statistics Pivot Table'!O95="Grand Total"),"",'Market Statistics Pivot Table'!O95)</f>
        <v>41518</v>
      </c>
      <c r="B93">
        <f>IFERROR(GETPIVOTDATA("Months Supply",'Market Statistics Pivot Table'!$I$1,"Date",MONTH(A93),"Area",'Work Sheet'!$B$9,"Years",YEAR(A93)),"")</f>
        <v>8.5</v>
      </c>
    </row>
    <row r="94" spans="1:2" x14ac:dyDescent="0.3">
      <c r="A94" s="11">
        <f>IF(OR('Market Statistics Pivot Table'!O96=0,'Market Statistics Pivot Table'!O96="Grand Total"),"",'Market Statistics Pivot Table'!O96)</f>
        <v>41548</v>
      </c>
      <c r="B94">
        <f>IFERROR(GETPIVOTDATA("Months Supply",'Market Statistics Pivot Table'!$I$1,"Date",MONTH(A94),"Area",'Work Sheet'!$B$9,"Years",YEAR(A94)),"")</f>
        <v>5.9</v>
      </c>
    </row>
    <row r="95" spans="1:2" x14ac:dyDescent="0.3">
      <c r="A95" s="11">
        <f>IF(OR('Market Statistics Pivot Table'!O97=0,'Market Statistics Pivot Table'!O97="Grand Total"),"",'Market Statistics Pivot Table'!O97)</f>
        <v>41579</v>
      </c>
      <c r="B95">
        <f>IFERROR(GETPIVOTDATA("Months Supply",'Market Statistics Pivot Table'!$I$1,"Date",MONTH(A95),"Area",'Work Sheet'!$B$9,"Years",YEAR(A95)),"")</f>
        <v>5.8</v>
      </c>
    </row>
    <row r="96" spans="1:2" x14ac:dyDescent="0.3">
      <c r="A96" s="11">
        <f>IF(OR('Market Statistics Pivot Table'!O98=0,'Market Statistics Pivot Table'!O98="Grand Total"),"",'Market Statistics Pivot Table'!O98)</f>
        <v>41609</v>
      </c>
      <c r="B96">
        <f>IFERROR(GETPIVOTDATA("Months Supply",'Market Statistics Pivot Table'!$I$1,"Date",MONTH(A96),"Area",'Work Sheet'!$B$9,"Years",YEAR(A96)),"")</f>
        <v>6.1</v>
      </c>
    </row>
    <row r="97" spans="1:2" x14ac:dyDescent="0.3">
      <c r="A97" s="11">
        <f>IF(OR('Market Statistics Pivot Table'!O99=0,'Market Statistics Pivot Table'!O99="Grand Total"),"",'Market Statistics Pivot Table'!O99)</f>
        <v>41640</v>
      </c>
      <c r="B97">
        <f>IFERROR(GETPIVOTDATA("Months Supply",'Market Statistics Pivot Table'!$I$1,"Date",MONTH(A97),"Area",'Work Sheet'!$B$9,"Years",YEAR(A97)),"")</f>
        <v>4.5999999999999996</v>
      </c>
    </row>
    <row r="98" spans="1:2" x14ac:dyDescent="0.3">
      <c r="A98" s="11">
        <f>IF(OR('Market Statistics Pivot Table'!O100=0,'Market Statistics Pivot Table'!O100="Grand Total"),"",'Market Statistics Pivot Table'!O100)</f>
        <v>41671</v>
      </c>
      <c r="B98">
        <f>IFERROR(GETPIVOTDATA("Months Supply",'Market Statistics Pivot Table'!$I$1,"Date",MONTH(A98),"Area",'Work Sheet'!$B$9,"Years",YEAR(A98)),"")</f>
        <v>4.3</v>
      </c>
    </row>
    <row r="99" spans="1:2" x14ac:dyDescent="0.3">
      <c r="A99" s="11">
        <f>IF(OR('Market Statistics Pivot Table'!O101=0,'Market Statistics Pivot Table'!O101="Grand Total"),"",'Market Statistics Pivot Table'!O101)</f>
        <v>41699</v>
      </c>
      <c r="B99">
        <f>IFERROR(GETPIVOTDATA("Months Supply",'Market Statistics Pivot Table'!$I$1,"Date",MONTH(A99),"Area",'Work Sheet'!$B$9,"Years",YEAR(A99)),"")</f>
        <v>5.4</v>
      </c>
    </row>
    <row r="100" spans="1:2" x14ac:dyDescent="0.3">
      <c r="A100" s="11">
        <f>IF(OR('Market Statistics Pivot Table'!O102=0,'Market Statistics Pivot Table'!O102="Grand Total"),"",'Market Statistics Pivot Table'!O102)</f>
        <v>41730</v>
      </c>
      <c r="B100">
        <f>IFERROR(GETPIVOTDATA("Months Supply",'Market Statistics Pivot Table'!$I$1,"Date",MONTH(A100),"Area",'Work Sheet'!$B$9,"Years",YEAR(A100)),"")</f>
        <v>4.9000000000000004</v>
      </c>
    </row>
    <row r="101" spans="1:2" x14ac:dyDescent="0.3">
      <c r="A101" s="11">
        <f>IF(OR('Market Statistics Pivot Table'!O103=0,'Market Statistics Pivot Table'!O103="Grand Total"),"",'Market Statistics Pivot Table'!O103)</f>
        <v>41760</v>
      </c>
      <c r="B101">
        <f>IFERROR(GETPIVOTDATA("Months Supply",'Market Statistics Pivot Table'!$I$1,"Date",MONTH(A101),"Area",'Work Sheet'!$B$9,"Years",YEAR(A101)),"")</f>
        <v>5.6</v>
      </c>
    </row>
    <row r="102" spans="1:2" x14ac:dyDescent="0.3">
      <c r="A102" s="11">
        <f>IF(OR('Market Statistics Pivot Table'!O104=0,'Market Statistics Pivot Table'!O104="Grand Total"),"",'Market Statistics Pivot Table'!O104)</f>
        <v>41791</v>
      </c>
      <c r="B102">
        <f>IFERROR(GETPIVOTDATA("Months Supply",'Market Statistics Pivot Table'!$I$1,"Date",MONTH(A102),"Area",'Work Sheet'!$B$9,"Years",YEAR(A102)),"")</f>
        <v>5</v>
      </c>
    </row>
    <row r="103" spans="1:2" x14ac:dyDescent="0.3">
      <c r="A103" s="11">
        <f>IF(OR('Market Statistics Pivot Table'!O105=0,'Market Statistics Pivot Table'!O105="Grand Total"),"",'Market Statistics Pivot Table'!O105)</f>
        <v>41821</v>
      </c>
      <c r="B103">
        <f>IFERROR(GETPIVOTDATA("Months Supply",'Market Statistics Pivot Table'!$I$1,"Date",MONTH(A103),"Area",'Work Sheet'!$B$9,"Years",YEAR(A103)),"")</f>
        <v>4.5999999999999996</v>
      </c>
    </row>
    <row r="104" spans="1:2" x14ac:dyDescent="0.3">
      <c r="A104" s="11">
        <f>IF(OR('Market Statistics Pivot Table'!O106=0,'Market Statistics Pivot Table'!O106="Grand Total"),"",'Market Statistics Pivot Table'!O106)</f>
        <v>41852</v>
      </c>
      <c r="B104">
        <f>IFERROR(GETPIVOTDATA("Months Supply",'Market Statistics Pivot Table'!$I$1,"Date",MONTH(A104),"Area",'Work Sheet'!$B$9,"Years",YEAR(A104)),"")</f>
        <v>4.2</v>
      </c>
    </row>
    <row r="105" spans="1:2" x14ac:dyDescent="0.3">
      <c r="A105" s="11">
        <f>IF(OR('Market Statistics Pivot Table'!O107=0,'Market Statistics Pivot Table'!O107="Grand Total"),"",'Market Statistics Pivot Table'!O107)</f>
        <v>41883</v>
      </c>
      <c r="B105">
        <f>IFERROR(GETPIVOTDATA("Months Supply",'Market Statistics Pivot Table'!$I$1,"Date",MONTH(A105),"Area",'Work Sheet'!$B$9,"Years",YEAR(A105)),"")</f>
        <v>4</v>
      </c>
    </row>
    <row r="106" spans="1:2" x14ac:dyDescent="0.3">
      <c r="A106" s="11">
        <f>IF(OR('Market Statistics Pivot Table'!O108=0,'Market Statistics Pivot Table'!O108="Grand Total"),"",'Market Statistics Pivot Table'!O108)</f>
        <v>41913</v>
      </c>
      <c r="B106">
        <f>IFERROR(GETPIVOTDATA("Months Supply",'Market Statistics Pivot Table'!$I$1,"Date",MONTH(A106),"Area",'Work Sheet'!$B$9,"Years",YEAR(A106)),"")</f>
        <v>4.0999999999999996</v>
      </c>
    </row>
    <row r="107" spans="1:2" x14ac:dyDescent="0.3">
      <c r="A107" s="11">
        <f>IF(OR('Market Statistics Pivot Table'!O109=0,'Market Statistics Pivot Table'!O109="Grand Total"),"",'Market Statistics Pivot Table'!O109)</f>
        <v>41944</v>
      </c>
      <c r="B107">
        <f>IFERROR(GETPIVOTDATA("Months Supply",'Market Statistics Pivot Table'!$I$1,"Date",MONTH(A107),"Area",'Work Sheet'!$B$9,"Years",YEAR(A107)),"")</f>
        <v>4.4000000000000004</v>
      </c>
    </row>
    <row r="108" spans="1:2" x14ac:dyDescent="0.3">
      <c r="A108" s="11">
        <f>IF(OR('Market Statistics Pivot Table'!O110=0,'Market Statistics Pivot Table'!O110="Grand Total"),"",'Market Statistics Pivot Table'!O110)</f>
        <v>41974</v>
      </c>
      <c r="B108">
        <f>IFERROR(GETPIVOTDATA("Months Supply",'Market Statistics Pivot Table'!$I$1,"Date",MONTH(A108),"Area",'Work Sheet'!$B$9,"Years",YEAR(A108)),"")</f>
        <v>3.8</v>
      </c>
    </row>
    <row r="109" spans="1:2" x14ac:dyDescent="0.3">
      <c r="A109" s="11">
        <f>IF(OR('Market Statistics Pivot Table'!O111=0,'Market Statistics Pivot Table'!O111="Grand Total"),"",'Market Statistics Pivot Table'!O111)</f>
        <v>42005</v>
      </c>
      <c r="B109">
        <f>IFERROR(GETPIVOTDATA("Months Supply",'Market Statistics Pivot Table'!$I$1,"Date",MONTH(A109),"Area",'Work Sheet'!$B$9,"Years",YEAR(A109)),"")</f>
        <v>3.9</v>
      </c>
    </row>
    <row r="110" spans="1:2" x14ac:dyDescent="0.3">
      <c r="A110" s="11">
        <f>IF(OR('Market Statistics Pivot Table'!O112=0,'Market Statistics Pivot Table'!O112="Grand Total"),"",'Market Statistics Pivot Table'!O112)</f>
        <v>42036</v>
      </c>
      <c r="B110">
        <f>IFERROR(GETPIVOTDATA("Months Supply",'Market Statistics Pivot Table'!$I$1,"Date",MONTH(A110),"Area",'Work Sheet'!$B$9,"Years",YEAR(A110)),"")</f>
        <v>3.6</v>
      </c>
    </row>
    <row r="111" spans="1:2" x14ac:dyDescent="0.3">
      <c r="A111" s="11">
        <f>IF(OR('Market Statistics Pivot Table'!O113=0,'Market Statistics Pivot Table'!O113="Grand Total"),"",'Market Statistics Pivot Table'!O113)</f>
        <v>42064</v>
      </c>
      <c r="B111">
        <f>IFERROR(GETPIVOTDATA("Months Supply",'Market Statistics Pivot Table'!$I$1,"Date",MONTH(A111),"Area",'Work Sheet'!$B$9,"Years",YEAR(A111)),"")</f>
        <v>3.3</v>
      </c>
    </row>
    <row r="112" spans="1:2" x14ac:dyDescent="0.3">
      <c r="A112" s="11">
        <f>IF(OR('Market Statistics Pivot Table'!O114=0,'Market Statistics Pivot Table'!O114="Grand Total"),"",'Market Statistics Pivot Table'!O114)</f>
        <v>42095</v>
      </c>
      <c r="B112">
        <f>IFERROR(GETPIVOTDATA("Months Supply",'Market Statistics Pivot Table'!$I$1,"Date",MONTH(A112),"Area",'Work Sheet'!$B$9,"Years",YEAR(A112)),"")</f>
        <v>3.9</v>
      </c>
    </row>
    <row r="113" spans="1:2" x14ac:dyDescent="0.3">
      <c r="A113" s="11">
        <f>IF(OR('Market Statistics Pivot Table'!O115=0,'Market Statistics Pivot Table'!O115="Grand Total"),"",'Market Statistics Pivot Table'!O115)</f>
        <v>42125</v>
      </c>
      <c r="B113">
        <f>IFERROR(GETPIVOTDATA("Months Supply",'Market Statistics Pivot Table'!$I$1,"Date",MONTH(A113),"Area",'Work Sheet'!$B$9,"Years",YEAR(A113)),"")</f>
        <v>3.6</v>
      </c>
    </row>
    <row r="114" spans="1:2" x14ac:dyDescent="0.3">
      <c r="A114" s="11">
        <f>IF(OR('Market Statistics Pivot Table'!O116=0,'Market Statistics Pivot Table'!O116="Grand Total"),"",'Market Statistics Pivot Table'!O116)</f>
        <v>42156</v>
      </c>
      <c r="B114">
        <f>IFERROR(GETPIVOTDATA("Months Supply",'Market Statistics Pivot Table'!$I$1,"Date",MONTH(A114),"Area",'Work Sheet'!$B$9,"Years",YEAR(A114)),"")</f>
        <v>3.6</v>
      </c>
    </row>
    <row r="115" spans="1:2" x14ac:dyDescent="0.3">
      <c r="A115" s="11">
        <f>IF(OR('Market Statistics Pivot Table'!O117=0,'Market Statistics Pivot Table'!O117="Grand Total"),"",'Market Statistics Pivot Table'!O117)</f>
        <v>42186</v>
      </c>
      <c r="B115">
        <f>IFERROR(GETPIVOTDATA("Months Supply",'Market Statistics Pivot Table'!$I$1,"Date",MONTH(A115),"Area",'Work Sheet'!$B$9,"Years",YEAR(A115)),"")</f>
        <v>3.5</v>
      </c>
    </row>
    <row r="116" spans="1:2" x14ac:dyDescent="0.3">
      <c r="A116" s="11">
        <f>IF(OR('Market Statistics Pivot Table'!O118=0,'Market Statistics Pivot Table'!O118="Grand Total"),"",'Market Statistics Pivot Table'!O118)</f>
        <v>42217</v>
      </c>
      <c r="B116">
        <f>IFERROR(GETPIVOTDATA("Months Supply",'Market Statistics Pivot Table'!$I$1,"Date",MONTH(A116),"Area",'Work Sheet'!$B$9,"Years",YEAR(A116)),"")</f>
        <v>3.8</v>
      </c>
    </row>
    <row r="117" spans="1:2" x14ac:dyDescent="0.3">
      <c r="A117" s="11">
        <f>IF(OR('Market Statistics Pivot Table'!O119=0,'Market Statistics Pivot Table'!O119="Grand Total"),"",'Market Statistics Pivot Table'!O119)</f>
        <v>42248</v>
      </c>
      <c r="B117">
        <f>IFERROR(GETPIVOTDATA("Months Supply",'Market Statistics Pivot Table'!$I$1,"Date",MONTH(A117),"Area",'Work Sheet'!$B$9,"Years",YEAR(A117)),"")</f>
        <v>3.5</v>
      </c>
    </row>
    <row r="118" spans="1:2" x14ac:dyDescent="0.3">
      <c r="A118" s="11">
        <f>IF(OR('Market Statistics Pivot Table'!O120=0,'Market Statistics Pivot Table'!O120="Grand Total"),"",'Market Statistics Pivot Table'!O120)</f>
        <v>42278</v>
      </c>
      <c r="B118">
        <f>IFERROR(GETPIVOTDATA("Months Supply",'Market Statistics Pivot Table'!$I$1,"Date",MONTH(A118),"Area",'Work Sheet'!$B$9,"Years",YEAR(A118)),"")</f>
        <v>3.2</v>
      </c>
    </row>
    <row r="119" spans="1:2" x14ac:dyDescent="0.3">
      <c r="A119" s="11">
        <f>IF(OR('Market Statistics Pivot Table'!O121=0,'Market Statistics Pivot Table'!O121="Grand Total"),"",'Market Statistics Pivot Table'!O121)</f>
        <v>42309</v>
      </c>
      <c r="B119">
        <f>IFERROR(GETPIVOTDATA("Months Supply",'Market Statistics Pivot Table'!$I$1,"Date",MONTH(A119),"Area",'Work Sheet'!$B$9,"Years",YEAR(A119)),"")</f>
        <v>3</v>
      </c>
    </row>
    <row r="120" spans="1:2" x14ac:dyDescent="0.3">
      <c r="A120" s="11">
        <f>IF(OR('Market Statistics Pivot Table'!O122=0,'Market Statistics Pivot Table'!O122="Grand Total"),"",'Market Statistics Pivot Table'!O122)</f>
        <v>42339</v>
      </c>
      <c r="B120">
        <f>IFERROR(GETPIVOTDATA("Months Supply",'Market Statistics Pivot Table'!$I$1,"Date",MONTH(A120),"Area",'Work Sheet'!$B$9,"Years",YEAR(A120)),"")</f>
        <v>3.1</v>
      </c>
    </row>
    <row r="121" spans="1:2" x14ac:dyDescent="0.3">
      <c r="A121" s="11">
        <f>IF(OR('Market Statistics Pivot Table'!O123=0,'Market Statistics Pivot Table'!O123="Grand Total"),"",'Market Statistics Pivot Table'!O123)</f>
        <v>42370</v>
      </c>
      <c r="B121">
        <f>IFERROR(GETPIVOTDATA("Months Supply",'Market Statistics Pivot Table'!$I$1,"Date",MONTH(A121),"Area",'Work Sheet'!$B$9,"Years",YEAR(A121)),"")</f>
        <v>2.2999999999999998</v>
      </c>
    </row>
    <row r="122" spans="1:2" x14ac:dyDescent="0.3">
      <c r="A122" s="11">
        <f>IF(OR('Market Statistics Pivot Table'!O124=0,'Market Statistics Pivot Table'!O124="Grand Total"),"",'Market Statistics Pivot Table'!O124)</f>
        <v>42401</v>
      </c>
      <c r="B122">
        <f>IFERROR(GETPIVOTDATA("Months Supply",'Market Statistics Pivot Table'!$I$1,"Date",MONTH(A122),"Area",'Work Sheet'!$B$9,"Years",YEAR(A122)),"")</f>
        <v>1.8</v>
      </c>
    </row>
    <row r="123" spans="1:2" x14ac:dyDescent="0.3">
      <c r="A123" s="11">
        <f>IF(OR('Market Statistics Pivot Table'!O125=0,'Market Statistics Pivot Table'!O125="Grand Total"),"",'Market Statistics Pivot Table'!O125)</f>
        <v>42430</v>
      </c>
      <c r="B123">
        <f>IFERROR(GETPIVOTDATA("Months Supply",'Market Statistics Pivot Table'!$I$1,"Date",MONTH(A123),"Area",'Work Sheet'!$B$9,"Years",YEAR(A123)),"")</f>
        <v>1.6</v>
      </c>
    </row>
    <row r="124" spans="1:2" x14ac:dyDescent="0.3">
      <c r="A124" s="11">
        <f>IF(OR('Market Statistics Pivot Table'!O126=0,'Market Statistics Pivot Table'!O126="Grand Total"),"",'Market Statistics Pivot Table'!O126)</f>
        <v>42461</v>
      </c>
      <c r="B124">
        <f>IFERROR(GETPIVOTDATA("Months Supply",'Market Statistics Pivot Table'!$I$1,"Date",MONTH(A124),"Area",'Work Sheet'!$B$9,"Years",YEAR(A124)),"")</f>
        <v>2.4</v>
      </c>
    </row>
    <row r="125" spans="1:2" x14ac:dyDescent="0.3">
      <c r="A125" s="11">
        <f>IF(OR('Market Statistics Pivot Table'!O127=0,'Market Statistics Pivot Table'!O127="Grand Total"),"",'Market Statistics Pivot Table'!O127)</f>
        <v>42491</v>
      </c>
      <c r="B125">
        <f>IFERROR(GETPIVOTDATA("Months Supply",'Market Statistics Pivot Table'!$I$1,"Date",MONTH(A125),"Area",'Work Sheet'!$B$9,"Years",YEAR(A125)),"")</f>
        <v>2.8</v>
      </c>
    </row>
    <row r="126" spans="1:2" x14ac:dyDescent="0.3">
      <c r="A126" s="11">
        <f>IF(OR('Market Statistics Pivot Table'!O128=0,'Market Statistics Pivot Table'!O128="Grand Total"),"",'Market Statistics Pivot Table'!O128)</f>
        <v>42522</v>
      </c>
      <c r="B126">
        <f>IFERROR(GETPIVOTDATA("Months Supply",'Market Statistics Pivot Table'!$I$1,"Date",MONTH(A126),"Area",'Work Sheet'!$B$9,"Years",YEAR(A126)),"")</f>
        <v>2.6</v>
      </c>
    </row>
    <row r="127" spans="1:2" x14ac:dyDescent="0.3">
      <c r="A127" s="11">
        <f>IF(OR('Market Statistics Pivot Table'!O129=0,'Market Statistics Pivot Table'!O129="Grand Total"),"",'Market Statistics Pivot Table'!O129)</f>
        <v>42552</v>
      </c>
      <c r="B127">
        <f>IFERROR(GETPIVOTDATA("Months Supply",'Market Statistics Pivot Table'!$I$1,"Date",MONTH(A127),"Area",'Work Sheet'!$B$9,"Years",YEAR(A127)),"")</f>
        <v>2.9</v>
      </c>
    </row>
    <row r="128" spans="1:2" x14ac:dyDescent="0.3">
      <c r="A128" s="11">
        <f>IF(OR('Market Statistics Pivot Table'!O130=0,'Market Statistics Pivot Table'!O130="Grand Total"),"",'Market Statistics Pivot Table'!O130)</f>
        <v>42583</v>
      </c>
      <c r="B128">
        <f>IFERROR(GETPIVOTDATA("Months Supply",'Market Statistics Pivot Table'!$I$1,"Date",MONTH(A128),"Area",'Work Sheet'!$B$9,"Years",YEAR(A128)),"")</f>
        <v>3.6</v>
      </c>
    </row>
    <row r="129" spans="1:2" x14ac:dyDescent="0.3">
      <c r="A129" s="11">
        <f>IF(OR('Market Statistics Pivot Table'!O131=0,'Market Statistics Pivot Table'!O131="Grand Total"),"",'Market Statistics Pivot Table'!O131)</f>
        <v>42614</v>
      </c>
      <c r="B129">
        <f>IFERROR(GETPIVOTDATA("Months Supply",'Market Statistics Pivot Table'!$I$1,"Date",MONTH(A129),"Area",'Work Sheet'!$B$9,"Years",YEAR(A129)),"")</f>
        <v>3.5</v>
      </c>
    </row>
    <row r="130" spans="1:2" x14ac:dyDescent="0.3">
      <c r="A130" s="11">
        <f>IF(OR('Market Statistics Pivot Table'!O132=0,'Market Statistics Pivot Table'!O132="Grand Total"),"",'Market Statistics Pivot Table'!O132)</f>
        <v>42644</v>
      </c>
      <c r="B130">
        <f>IFERROR(GETPIVOTDATA("Months Supply",'Market Statistics Pivot Table'!$I$1,"Date",MONTH(A130),"Area",'Work Sheet'!$B$9,"Years",YEAR(A130)),"")</f>
        <v>3.1</v>
      </c>
    </row>
    <row r="131" spans="1:2" x14ac:dyDescent="0.3">
      <c r="A131" s="11">
        <f>IF(OR('Market Statistics Pivot Table'!O133=0,'Market Statistics Pivot Table'!O133="Grand Total"),"",'Market Statistics Pivot Table'!O133)</f>
        <v>42675</v>
      </c>
      <c r="B131">
        <f>IFERROR(GETPIVOTDATA("Months Supply",'Market Statistics Pivot Table'!$I$1,"Date",MONTH(A131),"Area",'Work Sheet'!$B$9,"Years",YEAR(A131)),"")</f>
        <v>2.2999999999999998</v>
      </c>
    </row>
    <row r="132" spans="1:2" x14ac:dyDescent="0.3">
      <c r="A132" s="11">
        <f>IF(OR('Market Statistics Pivot Table'!O134=0,'Market Statistics Pivot Table'!O134="Grand Total"),"",'Market Statistics Pivot Table'!O134)</f>
        <v>42705</v>
      </c>
      <c r="B132">
        <f>IFERROR(GETPIVOTDATA("Months Supply",'Market Statistics Pivot Table'!$I$1,"Date",MONTH(A132),"Area",'Work Sheet'!$B$9,"Years",YEAR(A132)),"")</f>
        <v>2.5</v>
      </c>
    </row>
    <row r="133" spans="1:2" x14ac:dyDescent="0.3">
      <c r="A133" s="11">
        <f>IF(OR('Market Statistics Pivot Table'!O135=0,'Market Statistics Pivot Table'!O135="Grand Total"),"",'Market Statistics Pivot Table'!O135)</f>
        <v>42736</v>
      </c>
      <c r="B133">
        <f>IFERROR(GETPIVOTDATA("Months Supply",'Market Statistics Pivot Table'!$I$1,"Date",MONTH(A133),"Area",'Work Sheet'!$B$9,"Years",YEAR(A133)),"")</f>
        <v>1.8</v>
      </c>
    </row>
    <row r="134" spans="1:2" x14ac:dyDescent="0.3">
      <c r="A134" s="11">
        <f>IF(OR('Market Statistics Pivot Table'!O136=0,'Market Statistics Pivot Table'!O136="Grand Total"),"",'Market Statistics Pivot Table'!O136)</f>
        <v>42767</v>
      </c>
      <c r="B134">
        <f>IFERROR(GETPIVOTDATA("Months Supply",'Market Statistics Pivot Table'!$I$1,"Date",MONTH(A134),"Area",'Work Sheet'!$B$9,"Years",YEAR(A134)),"")</f>
        <v>1.7</v>
      </c>
    </row>
    <row r="135" spans="1:2" x14ac:dyDescent="0.3">
      <c r="A135" s="11">
        <f>IF(OR('Market Statistics Pivot Table'!O137=0,'Market Statistics Pivot Table'!O137="Grand Total"),"",'Market Statistics Pivot Table'!O137)</f>
        <v>42795</v>
      </c>
      <c r="B135">
        <f>IFERROR(GETPIVOTDATA("Months Supply",'Market Statistics Pivot Table'!$I$1,"Date",MONTH(A135),"Area",'Work Sheet'!$B$9,"Years",YEAR(A135)),"")</f>
        <v>1.5</v>
      </c>
    </row>
    <row r="136" spans="1:2" x14ac:dyDescent="0.3">
      <c r="A136" s="11">
        <f>IF(OR('Market Statistics Pivot Table'!O138=0,'Market Statistics Pivot Table'!O138="Grand Total"),"",'Market Statistics Pivot Table'!O138)</f>
        <v>42826</v>
      </c>
      <c r="B136">
        <f>IFERROR(GETPIVOTDATA("Months Supply",'Market Statistics Pivot Table'!$I$1,"Date",MONTH(A136),"Area",'Work Sheet'!$B$9,"Years",YEAR(A136)),"")</f>
        <v>2.1</v>
      </c>
    </row>
    <row r="137" spans="1:2" x14ac:dyDescent="0.3">
      <c r="A137" s="11">
        <f>IF(OR('Market Statistics Pivot Table'!O139=0,'Market Statistics Pivot Table'!O139="Grand Total"),"",'Market Statistics Pivot Table'!O139)</f>
        <v>42856</v>
      </c>
      <c r="B137">
        <f>IFERROR(GETPIVOTDATA("Months Supply",'Market Statistics Pivot Table'!$I$1,"Date",MONTH(A137),"Area",'Work Sheet'!$B$9,"Years",YEAR(A137)),"")</f>
        <v>2.2000000000000002</v>
      </c>
    </row>
    <row r="138" spans="1:2" x14ac:dyDescent="0.3">
      <c r="A138" s="11">
        <f>IF(OR('Market Statistics Pivot Table'!O140=0,'Market Statistics Pivot Table'!O140="Grand Total"),"",'Market Statistics Pivot Table'!O140)</f>
        <v>42887</v>
      </c>
      <c r="B138">
        <f>IFERROR(GETPIVOTDATA("Months Supply",'Market Statistics Pivot Table'!$I$1,"Date",MONTH(A138),"Area",'Work Sheet'!$B$9,"Years",YEAR(A138)),"")</f>
        <v>2.6</v>
      </c>
    </row>
    <row r="139" spans="1:2" x14ac:dyDescent="0.3">
      <c r="A139" s="11">
        <f>IF(OR('Market Statistics Pivot Table'!O141=0,'Market Statistics Pivot Table'!O141="Grand Total"),"",'Market Statistics Pivot Table'!O141)</f>
        <v>42917</v>
      </c>
      <c r="B139">
        <f>IFERROR(GETPIVOTDATA("Months Supply",'Market Statistics Pivot Table'!$I$1,"Date",MONTH(A139),"Area",'Work Sheet'!$B$9,"Years",YEAR(A139)),"")</f>
        <v>2.6</v>
      </c>
    </row>
    <row r="140" spans="1:2" x14ac:dyDescent="0.3">
      <c r="A140" s="11">
        <f>IF(OR('Market Statistics Pivot Table'!O142=0,'Market Statistics Pivot Table'!O142="Grand Total"),"",'Market Statistics Pivot Table'!O142)</f>
        <v>42948</v>
      </c>
      <c r="B140">
        <f>IFERROR(GETPIVOTDATA("Months Supply",'Market Statistics Pivot Table'!$I$1,"Date",MONTH(A140),"Area",'Work Sheet'!$B$9,"Years",YEAR(A140)),"")</f>
        <v>2.7</v>
      </c>
    </row>
    <row r="141" spans="1:2" x14ac:dyDescent="0.3">
      <c r="A141" s="11">
        <f>IF(OR('Market Statistics Pivot Table'!O143=0,'Market Statistics Pivot Table'!O143="Grand Total"),"",'Market Statistics Pivot Table'!O143)</f>
        <v>42979</v>
      </c>
      <c r="B141">
        <f>IFERROR(GETPIVOTDATA("Months Supply",'Market Statistics Pivot Table'!$I$1,"Date",MONTH(A141),"Area",'Work Sheet'!$B$9,"Years",YEAR(A141)),"")</f>
        <v>2.9</v>
      </c>
    </row>
    <row r="142" spans="1:2" x14ac:dyDescent="0.3">
      <c r="A142" s="11">
        <f>IF(OR('Market Statistics Pivot Table'!O144=0,'Market Statistics Pivot Table'!O144="Grand Total"),"",'Market Statistics Pivot Table'!O144)</f>
        <v>43009</v>
      </c>
      <c r="B142">
        <f>IFERROR(GETPIVOTDATA("Months Supply",'Market Statistics Pivot Table'!$I$1,"Date",MONTH(A142),"Area",'Work Sheet'!$B$9,"Years",YEAR(A142)),"")</f>
        <v>2.2999999999999998</v>
      </c>
    </row>
    <row r="143" spans="1:2" x14ac:dyDescent="0.3">
      <c r="A143" s="11">
        <f>IF(OR('Market Statistics Pivot Table'!O145=0,'Market Statistics Pivot Table'!O145="Grand Total"),"",'Market Statistics Pivot Table'!O145)</f>
        <v>43040</v>
      </c>
      <c r="B143">
        <f>IFERROR(GETPIVOTDATA("Months Supply",'Market Statistics Pivot Table'!$I$1,"Date",MONTH(A143),"Area",'Work Sheet'!$B$9,"Years",YEAR(A143)),"")</f>
        <v>1.6</v>
      </c>
    </row>
    <row r="144" spans="1:2" x14ac:dyDescent="0.3">
      <c r="A144" s="11">
        <f>IF(OR('Market Statistics Pivot Table'!O146=0,'Market Statistics Pivot Table'!O146="Grand Total"),"",'Market Statistics Pivot Table'!O146)</f>
        <v>43070</v>
      </c>
      <c r="B144">
        <f>IFERROR(GETPIVOTDATA("Months Supply",'Market Statistics Pivot Table'!$I$1,"Date",MONTH(A144),"Area",'Work Sheet'!$B$9,"Years",YEAR(A144)),"")</f>
        <v>1.5</v>
      </c>
    </row>
    <row r="145" spans="1:2" x14ac:dyDescent="0.3">
      <c r="A145" s="11">
        <f>IF(OR('Market Statistics Pivot Table'!O147=0,'Market Statistics Pivot Table'!O147="Grand Total"),"",'Market Statistics Pivot Table'!O147)</f>
        <v>43101</v>
      </c>
      <c r="B145">
        <f>IFERROR(GETPIVOTDATA("Months Supply",'Market Statistics Pivot Table'!$I$1,"Date",MONTH(A145),"Area",'Work Sheet'!$B$9,"Years",YEAR(A145)),"")</f>
        <v>1.2</v>
      </c>
    </row>
    <row r="146" spans="1:2" x14ac:dyDescent="0.3">
      <c r="A146" s="11">
        <f>IF(OR('Market Statistics Pivot Table'!O148=0,'Market Statistics Pivot Table'!O148="Grand Total"),"",'Market Statistics Pivot Table'!O148)</f>
        <v>43132</v>
      </c>
      <c r="B146">
        <f>IFERROR(GETPIVOTDATA("Months Supply",'Market Statistics Pivot Table'!$I$1,"Date",MONTH(A146),"Area",'Work Sheet'!$B$9,"Years",YEAR(A146)),"")</f>
        <v>1.2</v>
      </c>
    </row>
    <row r="147" spans="1:2" x14ac:dyDescent="0.3">
      <c r="A147" s="11">
        <f>IF(OR('Market Statistics Pivot Table'!O149=0,'Market Statistics Pivot Table'!O149="Grand Total"),"",'Market Statistics Pivot Table'!O149)</f>
        <v>43160</v>
      </c>
      <c r="B147">
        <f>IFERROR(GETPIVOTDATA("Months Supply",'Market Statistics Pivot Table'!$I$1,"Date",MONTH(A147),"Area",'Work Sheet'!$B$9,"Years",YEAR(A147)),"")</f>
        <v>1.1000000000000001</v>
      </c>
    </row>
    <row r="148" spans="1:2" x14ac:dyDescent="0.3">
      <c r="A148" s="11">
        <f>IF(OR('Market Statistics Pivot Table'!O150=0,'Market Statistics Pivot Table'!O150="Grand Total"),"",'Market Statistics Pivot Table'!O150)</f>
        <v>43191</v>
      </c>
      <c r="B148">
        <f>IFERROR(GETPIVOTDATA("Months Supply",'Market Statistics Pivot Table'!$I$1,"Date",MONTH(A148),"Area",'Work Sheet'!$B$9,"Years",YEAR(A148)),"")</f>
        <v>1.2</v>
      </c>
    </row>
    <row r="149" spans="1:2" x14ac:dyDescent="0.3">
      <c r="A149" s="11">
        <f>IF(OR('Market Statistics Pivot Table'!O151=0,'Market Statistics Pivot Table'!O151="Grand Total"),"",'Market Statistics Pivot Table'!O151)</f>
        <v>43221</v>
      </c>
      <c r="B149">
        <f>IFERROR(GETPIVOTDATA("Months Supply",'Market Statistics Pivot Table'!$I$1,"Date",MONTH(A149),"Area",'Work Sheet'!$B$9,"Years",YEAR(A149)),"")</f>
        <v>1.7</v>
      </c>
    </row>
    <row r="150" spans="1:2" x14ac:dyDescent="0.3">
      <c r="A150" s="11">
        <f>IF(OR('Market Statistics Pivot Table'!O152=0,'Market Statistics Pivot Table'!O152="Grand Total"),"",'Market Statistics Pivot Table'!O152)</f>
        <v>43252</v>
      </c>
      <c r="B150">
        <f>IFERROR(GETPIVOTDATA("Months Supply",'Market Statistics Pivot Table'!$I$1,"Date",MONTH(A150),"Area",'Work Sheet'!$B$9,"Years",YEAR(A150)),"")</f>
        <v>1.8</v>
      </c>
    </row>
    <row r="151" spans="1:2" x14ac:dyDescent="0.3">
      <c r="A151" s="11">
        <f>IF(OR('Market Statistics Pivot Table'!O153=0,'Market Statistics Pivot Table'!O153="Grand Total"),"",'Market Statistics Pivot Table'!O153)</f>
        <v>43282</v>
      </c>
      <c r="B151">
        <f>IFERROR(GETPIVOTDATA("Months Supply",'Market Statistics Pivot Table'!$I$1,"Date",MONTH(A151),"Area",'Work Sheet'!$B$9,"Years",YEAR(A151)),"")</f>
        <v>2</v>
      </c>
    </row>
    <row r="152" spans="1:2" x14ac:dyDescent="0.3">
      <c r="A152" s="11">
        <f>IF(OR('Market Statistics Pivot Table'!O154=0,'Market Statistics Pivot Table'!O154="Grand Total"),"",'Market Statistics Pivot Table'!O154)</f>
        <v>43313</v>
      </c>
      <c r="B152">
        <f>IFERROR(GETPIVOTDATA("Months Supply",'Market Statistics Pivot Table'!$I$1,"Date",MONTH(A152),"Area",'Work Sheet'!$B$9,"Years",YEAR(A152)),"")</f>
        <v>2.2999999999999998</v>
      </c>
    </row>
    <row r="153" spans="1:2" x14ac:dyDescent="0.3">
      <c r="A153" s="11">
        <f>IF(OR('Market Statistics Pivot Table'!O155=0,'Market Statistics Pivot Table'!O155="Grand Total"),"",'Market Statistics Pivot Table'!O155)</f>
        <v>43344</v>
      </c>
      <c r="B153">
        <f>IFERROR(GETPIVOTDATA("Months Supply",'Market Statistics Pivot Table'!$I$1,"Date",MONTH(A153),"Area",'Work Sheet'!$B$9,"Years",YEAR(A153)),"")</f>
        <v>2</v>
      </c>
    </row>
    <row r="154" spans="1:2" x14ac:dyDescent="0.3">
      <c r="A154" s="11">
        <f>IF(OR('Market Statistics Pivot Table'!O156=0,'Market Statistics Pivot Table'!O156="Grand Total"),"",'Market Statistics Pivot Table'!O156)</f>
        <v>43374</v>
      </c>
      <c r="B154">
        <f>IFERROR(GETPIVOTDATA("Months Supply",'Market Statistics Pivot Table'!$I$1,"Date",MONTH(A154),"Area",'Work Sheet'!$B$9,"Years",YEAR(A154)),"")</f>
        <v>2.4</v>
      </c>
    </row>
    <row r="155" spans="1:2" x14ac:dyDescent="0.3">
      <c r="A155" s="11">
        <f>IF(OR('Market Statistics Pivot Table'!O157=0,'Market Statistics Pivot Table'!O157="Grand Total"),"",'Market Statistics Pivot Table'!O157)</f>
        <v>43405</v>
      </c>
      <c r="B155">
        <f>IFERROR(GETPIVOTDATA("Months Supply",'Market Statistics Pivot Table'!$I$1,"Date",MONTH(A155),"Area",'Work Sheet'!$B$9,"Years",YEAR(A155)),"")</f>
        <v>2.2999999999999998</v>
      </c>
    </row>
    <row r="156" spans="1:2" x14ac:dyDescent="0.3">
      <c r="A156" s="11">
        <f>IF(OR('Market Statistics Pivot Table'!O158=0,'Market Statistics Pivot Table'!O158="Grand Total"),"",'Market Statistics Pivot Table'!O158)</f>
        <v>43435</v>
      </c>
      <c r="B156">
        <f>IFERROR(GETPIVOTDATA("Months Supply",'Market Statistics Pivot Table'!$I$1,"Date",MONTH(A156),"Area",'Work Sheet'!$B$9,"Years",YEAR(A156)),"")</f>
        <v>1.9</v>
      </c>
    </row>
    <row r="157" spans="1:2" x14ac:dyDescent="0.3">
      <c r="A157" s="11">
        <f>IF(OR('Market Statistics Pivot Table'!O159=0,'Market Statistics Pivot Table'!O159="Grand Total"),"",'Market Statistics Pivot Table'!O159)</f>
        <v>43466</v>
      </c>
      <c r="B157">
        <f>IFERROR(GETPIVOTDATA("Months Supply",'Market Statistics Pivot Table'!$I$1,"Date",MONTH(A157),"Area",'Work Sheet'!$B$9,"Years",YEAR(A157)),"")</f>
        <v>1.4</v>
      </c>
    </row>
    <row r="158" spans="1:2" x14ac:dyDescent="0.3">
      <c r="A158" s="11">
        <f>IF(OR('Market Statistics Pivot Table'!O160=0,'Market Statistics Pivot Table'!O160="Grand Total"),"",'Market Statistics Pivot Table'!O160)</f>
        <v>43497</v>
      </c>
      <c r="B158">
        <f>IFERROR(GETPIVOTDATA("Months Supply",'Market Statistics Pivot Table'!$I$1,"Date",MONTH(A158),"Area",'Work Sheet'!$B$9,"Years",YEAR(A158)),"")</f>
        <v>1.4</v>
      </c>
    </row>
    <row r="159" spans="1:2" x14ac:dyDescent="0.3">
      <c r="A159" s="11">
        <f>IF(OR('Market Statistics Pivot Table'!O161=0,'Market Statistics Pivot Table'!O161="Grand Total"),"",'Market Statistics Pivot Table'!O161)</f>
        <v>43525</v>
      </c>
      <c r="B159">
        <f>IFERROR(GETPIVOTDATA("Months Supply",'Market Statistics Pivot Table'!$I$1,"Date",MONTH(A159),"Area",'Work Sheet'!$B$9,"Years",YEAR(A159)),"")</f>
        <v>0.7</v>
      </c>
    </row>
    <row r="160" spans="1:2" x14ac:dyDescent="0.3">
      <c r="A160" s="11">
        <f>IF(OR('Market Statistics Pivot Table'!O162=0,'Market Statistics Pivot Table'!O162="Grand Total"),"",'Market Statistics Pivot Table'!O162)</f>
        <v>43556</v>
      </c>
      <c r="B160">
        <f>IFERROR(GETPIVOTDATA("Months Supply",'Market Statistics Pivot Table'!$I$1,"Date",MONTH(A160),"Area",'Work Sheet'!$B$9,"Years",YEAR(A160)),"")</f>
        <v>0.4</v>
      </c>
    </row>
    <row r="161" spans="1:2" x14ac:dyDescent="0.3">
      <c r="A161" s="11">
        <f>IF(OR('Market Statistics Pivot Table'!O163=0,'Market Statistics Pivot Table'!O163="Grand Total"),"",'Market Statistics Pivot Table'!O163)</f>
        <v>43604</v>
      </c>
      <c r="B161">
        <f>IFERROR(GETPIVOTDATA("Months Supply",'Market Statistics Pivot Table'!$I$1,"Date",MONTH(A161),"Area",'Work Sheet'!$B$9,"Years",YEAR(A161)),"")</f>
        <v>0.8</v>
      </c>
    </row>
    <row r="162" spans="1:2" x14ac:dyDescent="0.3">
      <c r="A162" s="11">
        <f>IF(OR('Market Statistics Pivot Table'!O164=0,'Market Statistics Pivot Table'!O164="Grand Total"),"",'Market Statistics Pivot Table'!O164)</f>
        <v>43617</v>
      </c>
      <c r="B162">
        <f>IFERROR(GETPIVOTDATA("Months Supply",'Market Statistics Pivot Table'!$I$1,"Date",MONTH(A162),"Area",'Work Sheet'!$B$9,"Years",YEAR(A162)),"")</f>
        <v>1.2</v>
      </c>
    </row>
    <row r="163" spans="1:2" x14ac:dyDescent="0.3">
      <c r="A163" s="11">
        <f>IF(OR('Market Statistics Pivot Table'!O165=0,'Market Statistics Pivot Table'!O165="Grand Total"),"",'Market Statistics Pivot Table'!O165)</f>
        <v>43647</v>
      </c>
      <c r="B163">
        <f>IFERROR(GETPIVOTDATA("Months Supply",'Market Statistics Pivot Table'!$I$1,"Date",MONTH(A163),"Area",'Work Sheet'!$B$9,"Years",YEAR(A163)),"")</f>
        <v>1.3</v>
      </c>
    </row>
    <row r="164" spans="1:2" x14ac:dyDescent="0.3">
      <c r="A164" s="11">
        <f>IF(OR('Market Statistics Pivot Table'!O166=0,'Market Statistics Pivot Table'!O166="Grand Total"),"",'Market Statistics Pivot Table'!O166)</f>
        <v>43727</v>
      </c>
      <c r="B164">
        <f>IFERROR(GETPIVOTDATA("Months Supply",'Market Statistics Pivot Table'!$I$1,"Date",MONTH(A164),"Area",'Work Sheet'!$B$9,"Years",YEAR(A164)),"")</f>
        <v>1.3</v>
      </c>
    </row>
    <row r="165" spans="1:2" x14ac:dyDescent="0.3">
      <c r="A165" s="11">
        <f>IF(OR('Market Statistics Pivot Table'!O167=0,'Market Statistics Pivot Table'!O167="Grand Total"),"",'Market Statistics Pivot Table'!O167)</f>
        <v>43757</v>
      </c>
      <c r="B165">
        <f>IFERROR(GETPIVOTDATA("Months Supply",'Market Statistics Pivot Table'!$I$1,"Date",MONTH(A165),"Area",'Work Sheet'!$B$9,"Years",YEAR(A165)),"")</f>
        <v>1.6</v>
      </c>
    </row>
    <row r="166" spans="1:2" x14ac:dyDescent="0.3">
      <c r="A166" s="11">
        <f>IF(OR('Market Statistics Pivot Table'!O168=0,'Market Statistics Pivot Table'!O168="Grand Total"),"",'Market Statistics Pivot Table'!O168)</f>
        <v>43770</v>
      </c>
      <c r="B166">
        <f>IFERROR(GETPIVOTDATA("Months Supply",'Market Statistics Pivot Table'!$I$1,"Date",MONTH(A166),"Area",'Work Sheet'!$B$9,"Years",YEAR(A166)),"")</f>
        <v>1</v>
      </c>
    </row>
    <row r="167" spans="1:2" x14ac:dyDescent="0.3">
      <c r="A167" s="11" t="str">
        <f>IF(OR('Market Statistics Pivot Table'!O169=0,'Market Statistics Pivot Table'!O169="Grand Total"),"",'Market Statistics Pivot Table'!O169)</f>
        <v/>
      </c>
      <c r="B167" t="str">
        <f>IFERROR(GETPIVOTDATA("Months Supply",'Market Statistics Pivot Table'!$I$1,"Date",MONTH(A167),"Area",'Work Sheet'!$B$9,"Years",YEAR(A167)),"")</f>
        <v/>
      </c>
    </row>
    <row r="168" spans="1:2" x14ac:dyDescent="0.3">
      <c r="A168" s="11" t="str">
        <f>IF(OR('Market Statistics Pivot Table'!O170=0,'Market Statistics Pivot Table'!O170="Grand Total"),"",'Market Statistics Pivot Table'!O170)</f>
        <v/>
      </c>
      <c r="B168" t="str">
        <f>IFERROR(GETPIVOTDATA("Months Supply",'Market Statistics Pivot Table'!$I$1,"Date",MONTH(A168),"Area",'Work Sheet'!$B$9,"Years",YEAR(A168)),"")</f>
        <v/>
      </c>
    </row>
    <row r="169" spans="1:2" x14ac:dyDescent="0.3">
      <c r="A169" s="11" t="str">
        <f>IF(OR('Market Statistics Pivot Table'!O171=0,'Market Statistics Pivot Table'!O171="Grand Total"),"",'Market Statistics Pivot Table'!O171)</f>
        <v/>
      </c>
      <c r="B169" t="str">
        <f>IFERROR(GETPIVOTDATA("Months Supply",'Market Statistics Pivot Table'!$I$1,"Date",MONTH(A169),"Area",'Work Sheet'!$B$9,"Years",YEAR(A169)),"")</f>
        <v/>
      </c>
    </row>
    <row r="170" spans="1:2" x14ac:dyDescent="0.3">
      <c r="A170" s="11" t="str">
        <f>IF(OR('Market Statistics Pivot Table'!O172=0,'Market Statistics Pivot Table'!O172="Grand Total"),"",'Market Statistics Pivot Table'!O172)</f>
        <v/>
      </c>
      <c r="B170" t="str">
        <f>IFERROR(GETPIVOTDATA("Months Supply",'Market Statistics Pivot Table'!$I$1,"Date",MONTH(A170),"Area",'Work Sheet'!$B$9,"Years",YEAR(A170)),"")</f>
        <v/>
      </c>
    </row>
    <row r="171" spans="1:2" x14ac:dyDescent="0.3">
      <c r="A171" s="11" t="str">
        <f>IF(OR('Market Statistics Pivot Table'!O173=0,'Market Statistics Pivot Table'!O173="Grand Total"),"",'Market Statistics Pivot Table'!O173)</f>
        <v/>
      </c>
      <c r="B171" t="str">
        <f>IFERROR(GETPIVOTDATA("Months Supply",'Market Statistics Pivot Table'!$I$1,"Date",MONTH(A171),"Area",'Work Sheet'!$B$9,"Years",YEAR(A171)),"")</f>
        <v/>
      </c>
    </row>
    <row r="172" spans="1:2" x14ac:dyDescent="0.3">
      <c r="A172" s="11" t="str">
        <f>IF(OR('Market Statistics Pivot Table'!O174=0,'Market Statistics Pivot Table'!O174="Grand Total"),"",'Market Statistics Pivot Table'!O174)</f>
        <v/>
      </c>
      <c r="B172" t="str">
        <f>IFERROR(GETPIVOTDATA("Months Supply",'Market Statistics Pivot Table'!$I$1,"Date",MONTH(A172),"Area",'Work Sheet'!$B$9,"Years",YEAR(A172)),"")</f>
        <v/>
      </c>
    </row>
    <row r="173" spans="1:2" x14ac:dyDescent="0.3">
      <c r="A173" s="11" t="str">
        <f>IF(OR('Market Statistics Pivot Table'!O175=0,'Market Statistics Pivot Table'!O175="Grand Total"),"",'Market Statistics Pivot Table'!O175)</f>
        <v/>
      </c>
      <c r="B173" t="str">
        <f>IFERROR(GETPIVOTDATA("Months Supply",'Market Statistics Pivot Table'!$I$1,"Date",MONTH(A173),"Area",'Work Sheet'!$B$9,"Years",YEAR(A173)),"")</f>
        <v/>
      </c>
    </row>
    <row r="174" spans="1:2" x14ac:dyDescent="0.3">
      <c r="A174" s="11" t="str">
        <f>IF(OR('Market Statistics Pivot Table'!O176=0,'Market Statistics Pivot Table'!O176="Grand Total"),"",'Market Statistics Pivot Table'!O176)</f>
        <v/>
      </c>
      <c r="B174" t="str">
        <f>IFERROR(GETPIVOTDATA("Months Supply",'Market Statistics Pivot Table'!$I$1,"Date",MONTH(A174),"Area",'Work Sheet'!$B$9,"Years",YEAR(A174)),"")</f>
        <v/>
      </c>
    </row>
    <row r="175" spans="1:2" x14ac:dyDescent="0.3">
      <c r="A175" s="11" t="str">
        <f>IF(OR('Market Statistics Pivot Table'!O177=0,'Market Statistics Pivot Table'!O177="Grand Total"),"",'Market Statistics Pivot Table'!O177)</f>
        <v/>
      </c>
      <c r="B175" t="str">
        <f>IFERROR(GETPIVOTDATA("Months Supply",'Market Statistics Pivot Table'!$I$1,"Date",MONTH(A175),"Area",'Work Sheet'!$B$9,"Years",YEAR(A175)),"")</f>
        <v/>
      </c>
    </row>
    <row r="176" spans="1:2" x14ac:dyDescent="0.3">
      <c r="A176" s="11" t="str">
        <f>IF(OR('Market Statistics Pivot Table'!O178=0,'Market Statistics Pivot Table'!O178="Grand Total"),"",'Market Statistics Pivot Table'!O178)</f>
        <v/>
      </c>
      <c r="B176" t="str">
        <f>IFERROR(GETPIVOTDATA("Months Supply",'Market Statistics Pivot Table'!$I$1,"Date",MONTH(A176),"Area",'Work Sheet'!$B$9,"Years",YEAR(A176)),"")</f>
        <v/>
      </c>
    </row>
    <row r="177" spans="1:2" x14ac:dyDescent="0.3">
      <c r="A177" s="11" t="str">
        <f>IF(OR('Market Statistics Pivot Table'!O179=0,'Market Statistics Pivot Table'!O179="Grand Total"),"",'Market Statistics Pivot Table'!O179)</f>
        <v/>
      </c>
      <c r="B177" t="str">
        <f>IFERROR(GETPIVOTDATA("Months Supply",'Market Statistics Pivot Table'!$I$1,"Date",MONTH(A177),"Area",'Work Sheet'!$B$9,"Years",YEAR(A177)),"")</f>
        <v/>
      </c>
    </row>
    <row r="178" spans="1:2" x14ac:dyDescent="0.3">
      <c r="A178" s="11" t="str">
        <f>IF(OR('Market Statistics Pivot Table'!O180=0,'Market Statistics Pivot Table'!O180="Grand Total"),"",'Market Statistics Pivot Table'!O180)</f>
        <v/>
      </c>
      <c r="B178" t="str">
        <f>IFERROR(GETPIVOTDATA("Months Supply",'Market Statistics Pivot Table'!$I$1,"Date",MONTH(A178),"Area",'Work Sheet'!$B$9,"Years",YEAR(A178)),"")</f>
        <v/>
      </c>
    </row>
    <row r="179" spans="1:2" x14ac:dyDescent="0.3">
      <c r="A179" s="11" t="str">
        <f>IF(OR('Market Statistics Pivot Table'!O181=0,'Market Statistics Pivot Table'!O181="Grand Total"),"",'Market Statistics Pivot Table'!O181)</f>
        <v/>
      </c>
      <c r="B179" t="str">
        <f>IFERROR(GETPIVOTDATA("Months Supply",'Market Statistics Pivot Table'!$I$1,"Date",MONTH(A179),"Area",'Work Sheet'!$B$9,"Years",YEAR(A179)),"")</f>
        <v/>
      </c>
    </row>
    <row r="180" spans="1:2" x14ac:dyDescent="0.3">
      <c r="A180" s="11" t="str">
        <f>IF(OR('Market Statistics Pivot Table'!O182=0,'Market Statistics Pivot Table'!O182="Grand Total"),"",'Market Statistics Pivot Table'!O182)</f>
        <v/>
      </c>
      <c r="B180" t="str">
        <f>IFERROR(GETPIVOTDATA("Months Supply",'Market Statistics Pivot Table'!$I$1,"Date",MONTH(A180),"Area",'Work Sheet'!$B$9,"Years",YEAR(A180)),"")</f>
        <v/>
      </c>
    </row>
    <row r="181" spans="1:2" x14ac:dyDescent="0.3">
      <c r="A181" s="11" t="str">
        <f>IF(OR('Market Statistics Pivot Table'!O183=0,'Market Statistics Pivot Table'!O183="Grand Total"),"",'Market Statistics Pivot Table'!O183)</f>
        <v/>
      </c>
      <c r="B181" t="str">
        <f>IFERROR(GETPIVOTDATA("Months Supply",'Market Statistics Pivot Table'!$I$1,"Date",MONTH(A181),"Area",'Work Sheet'!$B$9,"Years",YEAR(A181)),"")</f>
        <v/>
      </c>
    </row>
    <row r="182" spans="1:2" x14ac:dyDescent="0.3">
      <c r="A182" s="11" t="str">
        <f>IF(OR('Market Statistics Pivot Table'!O184=0,'Market Statistics Pivot Table'!O184="Grand Total"),"",'Market Statistics Pivot Table'!O184)</f>
        <v/>
      </c>
      <c r="B182" t="str">
        <f>IFERROR(GETPIVOTDATA("Months Supply",'Market Statistics Pivot Table'!$I$1,"Date",MONTH(A182),"Area",'Work Sheet'!$B$9,"Years",YEAR(A182)),"")</f>
        <v/>
      </c>
    </row>
    <row r="183" spans="1:2" x14ac:dyDescent="0.3">
      <c r="A183" s="11" t="str">
        <f>IF(OR('Market Statistics Pivot Table'!O185=0,'Market Statistics Pivot Table'!O185="Grand Total"),"",'Market Statistics Pivot Table'!O185)</f>
        <v/>
      </c>
    </row>
    <row r="184" spans="1:2" x14ac:dyDescent="0.3">
      <c r="A184" s="11" t="str">
        <f>IF(OR('Market Statistics Pivot Table'!O186=0,'Market Statistics Pivot Table'!O186="Grand Total"),"",'Market Statistics Pivot Table'!O186)</f>
        <v/>
      </c>
    </row>
    <row r="185" spans="1:2" x14ac:dyDescent="0.3">
      <c r="A185" s="11" t="str">
        <f>IF(OR('Market Statistics Pivot Table'!O187=0,'Market Statistics Pivot Table'!O187="Grand Total"),"",'Market Statistics Pivot Table'!O187)</f>
        <v/>
      </c>
    </row>
    <row r="186" spans="1:2" x14ac:dyDescent="0.3">
      <c r="A186" s="11" t="str">
        <f>IF(OR('Market Statistics Pivot Table'!O188=0,'Market Statistics Pivot Table'!O188="Grand Total"),"",'Market Statistics Pivot Table'!O188)</f>
        <v/>
      </c>
    </row>
    <row r="187" spans="1:2" x14ac:dyDescent="0.3">
      <c r="A187" s="11" t="str">
        <f>IF(OR('Market Statistics Pivot Table'!O189=0,'Market Statistics Pivot Table'!O189="Grand Total"),"",'Market Statistics Pivot Table'!O189)</f>
        <v/>
      </c>
    </row>
    <row r="188" spans="1:2" x14ac:dyDescent="0.3">
      <c r="A188" s="11" t="str">
        <f>IF(OR('Market Statistics Pivot Table'!O190=0,'Market Statistics Pivot Table'!O190="Grand Total"),"",'Market Statistics Pivot Table'!O190)</f>
        <v/>
      </c>
    </row>
    <row r="189" spans="1:2" x14ac:dyDescent="0.3">
      <c r="A189" s="11" t="str">
        <f>IF(OR('Market Statistics Pivot Table'!O191=0,'Market Statistics Pivot Table'!O191="Grand Total"),"",'Market Statistics Pivot Table'!O191)</f>
        <v/>
      </c>
    </row>
    <row r="190" spans="1:2" x14ac:dyDescent="0.3">
      <c r="A190" s="11" t="str">
        <f>IF(OR('Market Statistics Pivot Table'!O192=0,'Market Statistics Pivot Table'!O192="Grand Total"),"",'Market Statistics Pivot Table'!O192)</f>
        <v/>
      </c>
    </row>
    <row r="191" spans="1:2" x14ac:dyDescent="0.3">
      <c r="A191" s="11" t="str">
        <f>IF(OR('Market Statistics Pivot Table'!O193=0,'Market Statistics Pivot Table'!O193="Grand Total"),"",'Market Statistics Pivot Table'!O193)</f>
        <v/>
      </c>
    </row>
    <row r="192" spans="1:2" x14ac:dyDescent="0.3">
      <c r="A192" s="11" t="str">
        <f>IF(OR('Market Statistics Pivot Table'!O194=0,'Market Statistics Pivot Table'!O194="Grand Total"),"",'Market Statistics Pivot Table'!O194)</f>
        <v/>
      </c>
    </row>
    <row r="193" spans="1:1" x14ac:dyDescent="0.3">
      <c r="A193" s="11" t="str">
        <f>IF(OR('Market Statistics Pivot Table'!O195=0,'Market Statistics Pivot Table'!O195="Grand Total"),"",'Market Statistics Pivot Table'!O195)</f>
        <v/>
      </c>
    </row>
    <row r="194" spans="1:1" x14ac:dyDescent="0.3">
      <c r="A194" s="11" t="str">
        <f>IF(OR('Market Statistics Pivot Table'!O196=0,'Market Statistics Pivot Table'!O196="Grand Total"),"",'Market Statistics Pivot Table'!O196)</f>
        <v/>
      </c>
    </row>
    <row r="195" spans="1:1" x14ac:dyDescent="0.3">
      <c r="A195" s="11" t="str">
        <f>IF(OR('Market Statistics Pivot Table'!O197=0,'Market Statistics Pivot Table'!O197="Grand Total"),"",'Market Statistics Pivot Table'!O197)</f>
        <v/>
      </c>
    </row>
    <row r="196" spans="1:1" x14ac:dyDescent="0.3">
      <c r="A196" s="11" t="str">
        <f>IF(OR('Market Statistics Pivot Table'!O198=0,'Market Statistics Pivot Table'!O198="Grand Total"),"",'Market Statistics Pivot Table'!O198)</f>
        <v/>
      </c>
    </row>
    <row r="197" spans="1:1" x14ac:dyDescent="0.3">
      <c r="A197" s="11" t="str">
        <f>IF(OR('Market Statistics Pivot Table'!O199=0,'Market Statistics Pivot Table'!O199="Grand Total"),"",'Market Statistics Pivot Table'!O199)</f>
        <v/>
      </c>
    </row>
    <row r="198" spans="1:1" x14ac:dyDescent="0.3">
      <c r="A198" s="11" t="str">
        <f>IF(OR('Market Statistics Pivot Table'!O200=0,'Market Statistics Pivot Table'!O200="Grand Total"),"",'Market Statistics Pivot Table'!O200)</f>
        <v/>
      </c>
    </row>
    <row r="199" spans="1:1" x14ac:dyDescent="0.3">
      <c r="A199" s="11" t="str">
        <f>IF(OR('Market Statistics Pivot Table'!O201=0,'Market Statistics Pivot Table'!O201="Grand Total"),"",'Market Statistics Pivot Table'!O201)</f>
        <v/>
      </c>
    </row>
    <row r="200" spans="1:1" x14ac:dyDescent="0.3">
      <c r="A200" s="11" t="str">
        <f>IF(OR('Market Statistics Pivot Table'!O202=0,'Market Statistics Pivot Table'!O202="Grand Total"),"",'Market Statistics Pivot Table'!O202)</f>
        <v/>
      </c>
    </row>
    <row r="201" spans="1:1" x14ac:dyDescent="0.3">
      <c r="A201" s="11" t="str">
        <f>IF(OR('Market Statistics Pivot Table'!O203=0,'Market Statistics Pivot Table'!O203="Grand Total"),"",'Market Statistics Pivot Table'!O203)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0DEC0-697F-48C2-A18F-2BB9048DDCE0}">
  <dimension ref="I1:U16"/>
  <sheetViews>
    <sheetView showGridLines="0" showRowColHeaders="0" zoomScale="79" zoomScaleNormal="85" workbookViewId="0">
      <selection activeCell="K8" sqref="K8"/>
    </sheetView>
  </sheetViews>
  <sheetFormatPr defaultRowHeight="14.4" x14ac:dyDescent="0.3"/>
  <cols>
    <col min="7" max="7" width="13.109375" customWidth="1"/>
    <col min="8" max="8" width="22.44140625" customWidth="1"/>
    <col min="9" max="21" width="10.6640625" customWidth="1"/>
  </cols>
  <sheetData>
    <row r="1" spans="9:21" ht="21" x14ac:dyDescent="0.4">
      <c r="I1" s="41" t="s">
        <v>279</v>
      </c>
      <c r="J1" s="42" t="s">
        <v>388</v>
      </c>
      <c r="K1" s="42" t="s">
        <v>389</v>
      </c>
      <c r="L1" s="42" t="s">
        <v>390</v>
      </c>
      <c r="M1" s="42" t="s">
        <v>391</v>
      </c>
      <c r="N1" s="42" t="s">
        <v>254</v>
      </c>
      <c r="O1" s="42" t="s">
        <v>392</v>
      </c>
      <c r="P1" s="42" t="s">
        <v>393</v>
      </c>
      <c r="Q1" s="42" t="s">
        <v>394</v>
      </c>
      <c r="R1" s="42" t="s">
        <v>395</v>
      </c>
      <c r="S1" s="42" t="s">
        <v>396</v>
      </c>
      <c r="T1" s="42" t="s">
        <v>397</v>
      </c>
      <c r="U1" s="42" t="s">
        <v>398</v>
      </c>
    </row>
    <row r="2" spans="9:21" ht="18" x14ac:dyDescent="0.35">
      <c r="I2" s="43">
        <v>2019</v>
      </c>
      <c r="J2" s="45">
        <f>IFERROR(GETPIVOTDATA("Months Supply",'Market Statistics Pivot Table'!$I$1,"Date",1,"Area",'Work Sheet'!$B$9,"Years",Table27101278131416[[#This Row],[Year]]),"")</f>
        <v>1.4</v>
      </c>
      <c r="K2" s="45">
        <f>IFERROR(GETPIVOTDATA("Months Supply",'Market Statistics Pivot Table'!$I$1,"Date",2,"Area",'Work Sheet'!$B$9,"Years",Table27101278131416[[#This Row],[Year]]),"")</f>
        <v>1.4</v>
      </c>
      <c r="L2" s="45">
        <f>IFERROR(GETPIVOTDATA("Months Supply",'Market Statistics Pivot Table'!$I$1,"Date",3,"Area",'Work Sheet'!$B$9,"Years",Table27101278131416[[#This Row],[Year]]),"")</f>
        <v>0.7</v>
      </c>
      <c r="M2" s="45">
        <f>IFERROR(GETPIVOTDATA("Months Supply",'Market Statistics Pivot Table'!$I$1,"Date",4,"Area",'Work Sheet'!$B$9,"Years",Table27101278131416[[#This Row],[Year]]),"")</f>
        <v>0.4</v>
      </c>
      <c r="N2" s="45">
        <f>IFERROR(GETPIVOTDATA("Months Supply",'Market Statistics Pivot Table'!$I$1,"Date",5,"Area",'Work Sheet'!$B$9,"Years",Table27101278131416[[#This Row],[Year]]),"")</f>
        <v>0.8</v>
      </c>
      <c r="O2" s="45">
        <f>IFERROR(GETPIVOTDATA("Months Supply",'Market Statistics Pivot Table'!$I$1,"Date",6,"Area",'Work Sheet'!$B$9,"Years",Table27101278131416[[#This Row],[Year]]),"")</f>
        <v>1.2</v>
      </c>
      <c r="P2" s="45">
        <f>IFERROR(GETPIVOTDATA("Months Supply",'Market Statistics Pivot Table'!$I$1,"Date",7,"Area",'Work Sheet'!$B$9,"Years",Table27101278131416[[#This Row],[Year]]),"")</f>
        <v>1.3</v>
      </c>
      <c r="Q2" s="45" t="str">
        <f>IFERROR(GETPIVOTDATA("Months Supply",'Market Statistics Pivot Table'!$I$1,"Date",8,"Area",'Work Sheet'!$B$9,"Years",Table27101278131416[[#This Row],[Year]]),"")</f>
        <v/>
      </c>
      <c r="R2" s="45">
        <f>IFERROR(GETPIVOTDATA("Months Supply",'Market Statistics Pivot Table'!$I$1,"Date",9,"Area",'Work Sheet'!$B$9,"Years",Table27101278131416[[#This Row],[Year]]),"")</f>
        <v>1.3</v>
      </c>
      <c r="S2" s="45">
        <f>IFERROR(GETPIVOTDATA("Months Supply",'Market Statistics Pivot Table'!$I$1,"Date",10,"Area",'Work Sheet'!$B$9,"Years",Table27101278131416[[#This Row],[Year]]),"")</f>
        <v>1.6</v>
      </c>
      <c r="T2" s="45">
        <f>IFERROR(GETPIVOTDATA("Months Supply",'Market Statistics Pivot Table'!$I$1,"Date",11,"Area",'Work Sheet'!$B$9,"Years",Table27101278131416[[#This Row],[Year]]),"")</f>
        <v>1</v>
      </c>
      <c r="U2" s="45" t="str">
        <f>IFERROR(GETPIVOTDATA("Months Supply",'Market Statistics Pivot Table'!$I$1,"Date",12,"Area",'Work Sheet'!$B$9,"Years",Table27101278131416[[#This Row],[Year]]),"")</f>
        <v/>
      </c>
    </row>
    <row r="3" spans="9:21" ht="18" x14ac:dyDescent="0.35">
      <c r="I3" s="43">
        <v>2018</v>
      </c>
      <c r="J3" s="45">
        <f>IFERROR(GETPIVOTDATA("Months Supply",'Market Statistics Pivot Table'!$I$1,"Date",1,"Area",'Work Sheet'!$B$9,"Years",Table27101278131416[[#This Row],[Year]]),"")</f>
        <v>1.2</v>
      </c>
      <c r="K3" s="45">
        <f>IFERROR(GETPIVOTDATA("Months Supply",'Market Statistics Pivot Table'!$I$1,"Date",2,"Area",'Work Sheet'!$B$9,"Years",Table27101278131416[[#This Row],[Year]]),"")</f>
        <v>1.2</v>
      </c>
      <c r="L3" s="45">
        <f>IFERROR(GETPIVOTDATA("Months Supply",'Market Statistics Pivot Table'!$I$1,"Date",3,"Area",'Work Sheet'!$B$9,"Years",Table27101278131416[[#This Row],[Year]]),"")</f>
        <v>1.1000000000000001</v>
      </c>
      <c r="M3" s="45">
        <f>IFERROR(GETPIVOTDATA("Months Supply",'Market Statistics Pivot Table'!$I$1,"Date",4,"Area",'Work Sheet'!$B$9,"Years",Table27101278131416[[#This Row],[Year]]),"")</f>
        <v>1.2</v>
      </c>
      <c r="N3" s="45">
        <f>IFERROR(GETPIVOTDATA("Months Supply",'Market Statistics Pivot Table'!$I$1,"Date",5,"Area",'Work Sheet'!$B$9,"Years",Table27101278131416[[#This Row],[Year]]),"")</f>
        <v>1.7</v>
      </c>
      <c r="O3" s="45">
        <f>IFERROR(GETPIVOTDATA("Months Supply",'Market Statistics Pivot Table'!$I$1,"Date",6,"Area",'Work Sheet'!$B$9,"Years",Table27101278131416[[#This Row],[Year]]),"")</f>
        <v>1.8</v>
      </c>
      <c r="P3" s="45">
        <f>IFERROR(GETPIVOTDATA("Months Supply",'Market Statistics Pivot Table'!$I$1,"Date",7,"Area",'Work Sheet'!$B$9,"Years",Table27101278131416[[#This Row],[Year]]),"")</f>
        <v>2</v>
      </c>
      <c r="Q3" s="45">
        <f>IFERROR(GETPIVOTDATA("Months Supply",'Market Statistics Pivot Table'!$I$1,"Date",8,"Area",'Work Sheet'!$B$9,"Years",Table27101278131416[[#This Row],[Year]]),"")</f>
        <v>2.2999999999999998</v>
      </c>
      <c r="R3" s="45">
        <f>IFERROR(GETPIVOTDATA("Months Supply",'Market Statistics Pivot Table'!$I$1,"Date",9,"Area",'Work Sheet'!$B$9,"Years",Table27101278131416[[#This Row],[Year]]),"")</f>
        <v>2</v>
      </c>
      <c r="S3" s="45">
        <f>IFERROR(GETPIVOTDATA("Months Supply",'Market Statistics Pivot Table'!$I$1,"Date",10,"Area",'Work Sheet'!$B$9,"Years",Table27101278131416[[#This Row],[Year]]),"")</f>
        <v>2.4</v>
      </c>
      <c r="T3" s="45">
        <f>IFERROR(GETPIVOTDATA("Months Supply",'Market Statistics Pivot Table'!$I$1,"Date",11,"Area",'Work Sheet'!$B$9,"Years",Table27101278131416[[#This Row],[Year]]),"")</f>
        <v>2.2999999999999998</v>
      </c>
      <c r="U3" s="45">
        <f>IFERROR(GETPIVOTDATA("Months Supply",'Market Statistics Pivot Table'!$I$1,"Date",12,"Area",'Work Sheet'!$B$9,"Years",Table27101278131416[[#This Row],[Year]]),"")</f>
        <v>1.9</v>
      </c>
    </row>
    <row r="4" spans="9:21" ht="18" x14ac:dyDescent="0.35">
      <c r="I4" s="43">
        <v>2017</v>
      </c>
      <c r="J4" s="45">
        <f>IFERROR(GETPIVOTDATA("Months Supply",'Market Statistics Pivot Table'!$I$1,"Date",1,"Area",'Work Sheet'!$B$9,"Years",Table27101278131416[[#This Row],[Year]]),"")</f>
        <v>1.8</v>
      </c>
      <c r="K4" s="45">
        <f>IFERROR(GETPIVOTDATA("Months Supply",'Market Statistics Pivot Table'!$I$1,"Date",2,"Area",'Work Sheet'!$B$9,"Years",Table27101278131416[[#This Row],[Year]]),"")</f>
        <v>1.7</v>
      </c>
      <c r="L4" s="45">
        <f>IFERROR(GETPIVOTDATA("Months Supply",'Market Statistics Pivot Table'!$I$1,"Date",3,"Area",'Work Sheet'!$B$9,"Years",Table27101278131416[[#This Row],[Year]]),"")</f>
        <v>1.5</v>
      </c>
      <c r="M4" s="45">
        <f>IFERROR(GETPIVOTDATA("Months Supply",'Market Statistics Pivot Table'!$I$1,"Date",4,"Area",'Work Sheet'!$B$9,"Years",Table27101278131416[[#This Row],[Year]]),"")</f>
        <v>2.1</v>
      </c>
      <c r="N4" s="45">
        <f>IFERROR(GETPIVOTDATA("Months Supply",'Market Statistics Pivot Table'!$I$1,"Date",5,"Area",'Work Sheet'!$B$9,"Years",Table27101278131416[[#This Row],[Year]]),"")</f>
        <v>2.2000000000000002</v>
      </c>
      <c r="O4" s="45">
        <f>IFERROR(GETPIVOTDATA("Months Supply",'Market Statistics Pivot Table'!$I$1,"Date",6,"Area",'Work Sheet'!$B$9,"Years",Table27101278131416[[#This Row],[Year]]),"")</f>
        <v>2.6</v>
      </c>
      <c r="P4" s="45">
        <f>IFERROR(GETPIVOTDATA("Months Supply",'Market Statistics Pivot Table'!$I$1,"Date",7,"Area",'Work Sheet'!$B$9,"Years",Table27101278131416[[#This Row],[Year]]),"")</f>
        <v>2.6</v>
      </c>
      <c r="Q4" s="45">
        <f>IFERROR(GETPIVOTDATA("Months Supply",'Market Statistics Pivot Table'!$I$1,"Date",8,"Area",'Work Sheet'!$B$9,"Years",Table27101278131416[[#This Row],[Year]]),"")</f>
        <v>2.7</v>
      </c>
      <c r="R4" s="45">
        <f>IFERROR(GETPIVOTDATA("Months Supply",'Market Statistics Pivot Table'!$I$1,"Date",9,"Area",'Work Sheet'!$B$9,"Years",Table27101278131416[[#This Row],[Year]]),"")</f>
        <v>2.9</v>
      </c>
      <c r="S4" s="45">
        <f>IFERROR(GETPIVOTDATA("Months Supply",'Market Statistics Pivot Table'!$I$1,"Date",10,"Area",'Work Sheet'!$B$9,"Years",Table27101278131416[[#This Row],[Year]]),"")</f>
        <v>2.2999999999999998</v>
      </c>
      <c r="T4" s="45">
        <f>IFERROR(GETPIVOTDATA("Months Supply",'Market Statistics Pivot Table'!$I$1,"Date",11,"Area",'Work Sheet'!$B$9,"Years",Table27101278131416[[#This Row],[Year]]),"")</f>
        <v>1.6</v>
      </c>
      <c r="U4" s="45">
        <f>IFERROR(GETPIVOTDATA("Months Supply",'Market Statistics Pivot Table'!$I$1,"Date",12,"Area",'Work Sheet'!$B$9,"Years",Table27101278131416[[#This Row],[Year]]),"")</f>
        <v>1.5</v>
      </c>
    </row>
    <row r="5" spans="9:21" ht="18" x14ac:dyDescent="0.35">
      <c r="I5" s="43">
        <v>2016</v>
      </c>
      <c r="J5" s="45">
        <f>IFERROR(GETPIVOTDATA("Months Supply",'Market Statistics Pivot Table'!$I$1,"Date",1,"Area",'Work Sheet'!$B$9,"Years",Table27101278131416[[#This Row],[Year]]),"")</f>
        <v>2.2999999999999998</v>
      </c>
      <c r="K5" s="45">
        <f>IFERROR(GETPIVOTDATA("Months Supply",'Market Statistics Pivot Table'!$I$1,"Date",2,"Area",'Work Sheet'!$B$9,"Years",Table27101278131416[[#This Row],[Year]]),"")</f>
        <v>1.8</v>
      </c>
      <c r="L5" s="45">
        <f>IFERROR(GETPIVOTDATA("Months Supply",'Market Statistics Pivot Table'!$I$1,"Date",3,"Area",'Work Sheet'!$B$9,"Years",Table27101278131416[[#This Row],[Year]]),"")</f>
        <v>1.6</v>
      </c>
      <c r="M5" s="45">
        <f>IFERROR(GETPIVOTDATA("Months Supply",'Market Statistics Pivot Table'!$I$1,"Date",4,"Area",'Work Sheet'!$B$9,"Years",Table27101278131416[[#This Row],[Year]]),"")</f>
        <v>2.4</v>
      </c>
      <c r="N5" s="45">
        <f>IFERROR(GETPIVOTDATA("Months Supply",'Market Statistics Pivot Table'!$I$1,"Date",5,"Area",'Work Sheet'!$B$9,"Years",Table27101278131416[[#This Row],[Year]]),"")</f>
        <v>2.8</v>
      </c>
      <c r="O5" s="45">
        <f>IFERROR(GETPIVOTDATA("Months Supply",'Market Statistics Pivot Table'!$I$1,"Date",6,"Area",'Work Sheet'!$B$9,"Years",Table27101278131416[[#This Row],[Year]]),"")</f>
        <v>2.6</v>
      </c>
      <c r="P5" s="45">
        <f>IFERROR(GETPIVOTDATA("Months Supply",'Market Statistics Pivot Table'!$I$1,"Date",7,"Area",'Work Sheet'!$B$9,"Years",Table27101278131416[[#This Row],[Year]]),"")</f>
        <v>2.9</v>
      </c>
      <c r="Q5" s="45">
        <f>IFERROR(GETPIVOTDATA("Months Supply",'Market Statistics Pivot Table'!$I$1,"Date",8,"Area",'Work Sheet'!$B$9,"Years",Table27101278131416[[#This Row],[Year]]),"")</f>
        <v>3.6</v>
      </c>
      <c r="R5" s="45">
        <f>IFERROR(GETPIVOTDATA("Months Supply",'Market Statistics Pivot Table'!$I$1,"Date",9,"Area",'Work Sheet'!$B$9,"Years",Table27101278131416[[#This Row],[Year]]),"")</f>
        <v>3.5</v>
      </c>
      <c r="S5" s="45">
        <f>IFERROR(GETPIVOTDATA("Months Supply",'Market Statistics Pivot Table'!$I$1,"Date",10,"Area",'Work Sheet'!$B$9,"Years",Table27101278131416[[#This Row],[Year]]),"")</f>
        <v>3.1</v>
      </c>
      <c r="T5" s="45">
        <f>IFERROR(GETPIVOTDATA("Months Supply",'Market Statistics Pivot Table'!$I$1,"Date",11,"Area",'Work Sheet'!$B$9,"Years",Table27101278131416[[#This Row],[Year]]),"")</f>
        <v>2.2999999999999998</v>
      </c>
      <c r="U5" s="45">
        <f>IFERROR(GETPIVOTDATA("Months Supply",'Market Statistics Pivot Table'!$I$1,"Date",12,"Area",'Work Sheet'!$B$9,"Years",Table27101278131416[[#This Row],[Year]]),"")</f>
        <v>2.5</v>
      </c>
    </row>
    <row r="6" spans="9:21" ht="18" x14ac:dyDescent="0.35">
      <c r="I6" s="43">
        <v>2015</v>
      </c>
      <c r="J6" s="45">
        <f>IFERROR(GETPIVOTDATA("Months Supply",'Market Statistics Pivot Table'!$I$1,"Date",1,"Area",'Work Sheet'!$B$9,"Years",Table27101278131416[[#This Row],[Year]]),"")</f>
        <v>3.9</v>
      </c>
      <c r="K6" s="45">
        <f>IFERROR(GETPIVOTDATA("Months Supply",'Market Statistics Pivot Table'!$I$1,"Date",2,"Area",'Work Sheet'!$B$9,"Years",Table27101278131416[[#This Row],[Year]]),"")</f>
        <v>3.6</v>
      </c>
      <c r="L6" s="45">
        <f>IFERROR(GETPIVOTDATA("Months Supply",'Market Statistics Pivot Table'!$I$1,"Date",3,"Area",'Work Sheet'!$B$9,"Years",Table27101278131416[[#This Row],[Year]]),"")</f>
        <v>3.3</v>
      </c>
      <c r="M6" s="45">
        <f>IFERROR(GETPIVOTDATA("Months Supply",'Market Statistics Pivot Table'!$I$1,"Date",4,"Area",'Work Sheet'!$B$9,"Years",Table27101278131416[[#This Row],[Year]]),"")</f>
        <v>3.9</v>
      </c>
      <c r="N6" s="45">
        <f>IFERROR(GETPIVOTDATA("Months Supply",'Market Statistics Pivot Table'!$I$1,"Date",5,"Area",'Work Sheet'!$B$9,"Years",Table27101278131416[[#This Row],[Year]]),"")</f>
        <v>3.6</v>
      </c>
      <c r="O6" s="45">
        <f>IFERROR(GETPIVOTDATA("Months Supply",'Market Statistics Pivot Table'!$I$1,"Date",6,"Area",'Work Sheet'!$B$9,"Years",Table27101278131416[[#This Row],[Year]]),"")</f>
        <v>3.6</v>
      </c>
      <c r="P6" s="45">
        <f>IFERROR(GETPIVOTDATA("Months Supply",'Market Statistics Pivot Table'!$I$1,"Date",7,"Area",'Work Sheet'!$B$9,"Years",Table27101278131416[[#This Row],[Year]]),"")</f>
        <v>3.5</v>
      </c>
      <c r="Q6" s="45">
        <f>IFERROR(GETPIVOTDATA("Months Supply",'Market Statistics Pivot Table'!$I$1,"Date",8,"Area",'Work Sheet'!$B$9,"Years",Table27101278131416[[#This Row],[Year]]),"")</f>
        <v>3.8</v>
      </c>
      <c r="R6" s="45">
        <f>IFERROR(GETPIVOTDATA("Months Supply",'Market Statistics Pivot Table'!$I$1,"Date",9,"Area",'Work Sheet'!$B$9,"Years",Table27101278131416[[#This Row],[Year]]),"")</f>
        <v>3.5</v>
      </c>
      <c r="S6" s="45">
        <f>IFERROR(GETPIVOTDATA("Months Supply",'Market Statistics Pivot Table'!$I$1,"Date",10,"Area",'Work Sheet'!$B$9,"Years",Table27101278131416[[#This Row],[Year]]),"")</f>
        <v>3.2</v>
      </c>
      <c r="T6" s="45">
        <f>IFERROR(GETPIVOTDATA("Months Supply",'Market Statistics Pivot Table'!$I$1,"Date",11,"Area",'Work Sheet'!$B$9,"Years",Table27101278131416[[#This Row],[Year]]),"")</f>
        <v>3</v>
      </c>
      <c r="U6" s="45">
        <f>IFERROR(GETPIVOTDATA("Months Supply",'Market Statistics Pivot Table'!$I$1,"Date",12,"Area",'Work Sheet'!$B$9,"Years",Table27101278131416[[#This Row],[Year]]),"")</f>
        <v>3.1</v>
      </c>
    </row>
    <row r="7" spans="9:21" ht="18" x14ac:dyDescent="0.35">
      <c r="I7" s="43">
        <v>2014</v>
      </c>
      <c r="J7" s="45">
        <f>IFERROR(GETPIVOTDATA("Months Supply",'Market Statistics Pivot Table'!$I$1,"Date",1,"Area",'Work Sheet'!$B$9,"Years",Table27101278131416[[#This Row],[Year]]),"")</f>
        <v>4.5999999999999996</v>
      </c>
      <c r="K7" s="45">
        <f>IFERROR(GETPIVOTDATA("Months Supply",'Market Statistics Pivot Table'!$I$1,"Date",2,"Area",'Work Sheet'!$B$9,"Years",Table27101278131416[[#This Row],[Year]]),"")</f>
        <v>4.3</v>
      </c>
      <c r="L7" s="45">
        <f>IFERROR(GETPIVOTDATA("Months Supply",'Market Statistics Pivot Table'!$I$1,"Date",3,"Area",'Work Sheet'!$B$9,"Years",Table27101278131416[[#This Row],[Year]]),"")</f>
        <v>5.4</v>
      </c>
      <c r="M7" s="45">
        <f>IFERROR(GETPIVOTDATA("Months Supply",'Market Statistics Pivot Table'!$I$1,"Date",4,"Area",'Work Sheet'!$B$9,"Years",Table27101278131416[[#This Row],[Year]]),"")</f>
        <v>4.9000000000000004</v>
      </c>
      <c r="N7" s="45">
        <f>IFERROR(GETPIVOTDATA("Months Supply",'Market Statistics Pivot Table'!$I$1,"Date",5,"Area",'Work Sheet'!$B$9,"Years",Table27101278131416[[#This Row],[Year]]),"")</f>
        <v>5.6</v>
      </c>
      <c r="O7" s="45">
        <f>IFERROR(GETPIVOTDATA("Months Supply",'Market Statistics Pivot Table'!$I$1,"Date",6,"Area",'Work Sheet'!$B$9,"Years",Table27101278131416[[#This Row],[Year]]),"")</f>
        <v>5</v>
      </c>
      <c r="P7" s="45">
        <f>IFERROR(GETPIVOTDATA("Months Supply",'Market Statistics Pivot Table'!$I$1,"Date",7,"Area",'Work Sheet'!$B$9,"Years",Table27101278131416[[#This Row],[Year]]),"")</f>
        <v>4.5999999999999996</v>
      </c>
      <c r="Q7" s="45">
        <f>IFERROR(GETPIVOTDATA("Months Supply",'Market Statistics Pivot Table'!$I$1,"Date",8,"Area",'Work Sheet'!$B$9,"Years",Table27101278131416[[#This Row],[Year]]),"")</f>
        <v>4.2</v>
      </c>
      <c r="R7" s="45">
        <f>IFERROR(GETPIVOTDATA("Months Supply",'Market Statistics Pivot Table'!$I$1,"Date",9,"Area",'Work Sheet'!$B$9,"Years",Table27101278131416[[#This Row],[Year]]),"")</f>
        <v>4</v>
      </c>
      <c r="S7" s="45">
        <f>IFERROR(GETPIVOTDATA("Months Supply",'Market Statistics Pivot Table'!$I$1,"Date",10,"Area",'Work Sheet'!$B$9,"Years",Table27101278131416[[#This Row],[Year]]),"")</f>
        <v>4.0999999999999996</v>
      </c>
      <c r="T7" s="45">
        <f>IFERROR(GETPIVOTDATA("Months Supply",'Market Statistics Pivot Table'!$I$1,"Date",11,"Area",'Work Sheet'!$B$9,"Years",Table27101278131416[[#This Row],[Year]]),"")</f>
        <v>4.4000000000000004</v>
      </c>
      <c r="U7" s="45">
        <f>IFERROR(GETPIVOTDATA("Months Supply",'Market Statistics Pivot Table'!$I$1,"Date",12,"Area",'Work Sheet'!$B$9,"Years",Table27101278131416[[#This Row],[Year]]),"")</f>
        <v>3.8</v>
      </c>
    </row>
    <row r="8" spans="9:21" ht="18" x14ac:dyDescent="0.35">
      <c r="I8" s="43">
        <v>2013</v>
      </c>
      <c r="J8" s="45">
        <f>IFERROR(GETPIVOTDATA("Months Supply",'Market Statistics Pivot Table'!$I$1,"Date",1,"Area",'Work Sheet'!$B$9,"Years",Table27101278131416[[#This Row],[Year]]),"")</f>
        <v>7.1</v>
      </c>
      <c r="K8" s="45">
        <f>IFERROR(GETPIVOTDATA("Months Supply",'Market Statistics Pivot Table'!$I$1,"Date",2,"Area",'Work Sheet'!$B$9,"Years",Table27101278131416[[#This Row],[Year]]),"")</f>
        <v>7</v>
      </c>
      <c r="L8" s="45">
        <f>IFERROR(GETPIVOTDATA("Months Supply",'Market Statistics Pivot Table'!$I$1,"Date",3,"Area",'Work Sheet'!$B$9,"Years",Table27101278131416[[#This Row],[Year]]),"")</f>
        <v>6.8</v>
      </c>
      <c r="M8" s="45">
        <f>IFERROR(GETPIVOTDATA("Months Supply",'Market Statistics Pivot Table'!$I$1,"Date",4,"Area",'Work Sheet'!$B$9,"Years",Table27101278131416[[#This Row],[Year]]),"")</f>
        <v>7.1</v>
      </c>
      <c r="N8" s="45">
        <f>IFERROR(GETPIVOTDATA("Months Supply",'Market Statistics Pivot Table'!$I$1,"Date",5,"Area",'Work Sheet'!$B$9,"Years",Table27101278131416[[#This Row],[Year]]),"")</f>
        <v>7.2</v>
      </c>
      <c r="O8" s="45">
        <f>IFERROR(GETPIVOTDATA("Months Supply",'Market Statistics Pivot Table'!$I$1,"Date",6,"Area",'Work Sheet'!$B$9,"Years",Table27101278131416[[#This Row],[Year]]),"")</f>
        <v>7.2</v>
      </c>
      <c r="P8" s="45">
        <f>IFERROR(GETPIVOTDATA("Months Supply",'Market Statistics Pivot Table'!$I$1,"Date",7,"Area",'Work Sheet'!$B$9,"Years",Table27101278131416[[#This Row],[Year]]),"")</f>
        <v>7.8</v>
      </c>
      <c r="Q8" s="45">
        <f>IFERROR(GETPIVOTDATA("Months Supply",'Market Statistics Pivot Table'!$I$1,"Date",8,"Area",'Work Sheet'!$B$9,"Years",Table27101278131416[[#This Row],[Year]]),"")</f>
        <v>8.5</v>
      </c>
      <c r="R8" s="45">
        <f>IFERROR(GETPIVOTDATA("Months Supply",'Market Statistics Pivot Table'!$I$1,"Date",9,"Area",'Work Sheet'!$B$9,"Years",Table27101278131416[[#This Row],[Year]]),"")</f>
        <v>8.5</v>
      </c>
      <c r="S8" s="45">
        <f>IFERROR(GETPIVOTDATA("Months Supply",'Market Statistics Pivot Table'!$I$1,"Date",10,"Area",'Work Sheet'!$B$9,"Years",Table27101278131416[[#This Row],[Year]]),"")</f>
        <v>5.9</v>
      </c>
      <c r="T8" s="45">
        <f>IFERROR(GETPIVOTDATA("Months Supply",'Market Statistics Pivot Table'!$I$1,"Date",11,"Area",'Work Sheet'!$B$9,"Years",Table27101278131416[[#This Row],[Year]]),"")</f>
        <v>5.8</v>
      </c>
      <c r="U8" s="45">
        <f>IFERROR(GETPIVOTDATA("Months Supply",'Market Statistics Pivot Table'!$I$1,"Date",12,"Area",'Work Sheet'!$B$9,"Years",Table27101278131416[[#This Row],[Year]]),"")</f>
        <v>6.1</v>
      </c>
    </row>
    <row r="9" spans="9:21" ht="18" x14ac:dyDescent="0.35">
      <c r="I9" s="43">
        <v>2012</v>
      </c>
      <c r="J9" s="45">
        <f>IFERROR(GETPIVOTDATA("Months Supply",'Market Statistics Pivot Table'!$I$1,"Date",1,"Area",'Work Sheet'!$B$9,"Years",Table27101278131416[[#This Row],[Year]]),"")</f>
        <v>5.5</v>
      </c>
      <c r="K9" s="45">
        <f>IFERROR(GETPIVOTDATA("Months Supply",'Market Statistics Pivot Table'!$I$1,"Date",2,"Area",'Work Sheet'!$B$9,"Years",Table27101278131416[[#This Row],[Year]]),"")</f>
        <v>6.9</v>
      </c>
      <c r="L9" s="45">
        <f>IFERROR(GETPIVOTDATA("Months Supply",'Market Statistics Pivot Table'!$I$1,"Date",3,"Area",'Work Sheet'!$B$9,"Years",Table27101278131416[[#This Row],[Year]]),"")</f>
        <v>5.5</v>
      </c>
      <c r="M9" s="45">
        <f>IFERROR(GETPIVOTDATA("Months Supply",'Market Statistics Pivot Table'!$I$1,"Date",4,"Area",'Work Sheet'!$B$9,"Years",Table27101278131416[[#This Row],[Year]]),"")</f>
        <v>5.9</v>
      </c>
      <c r="N9" s="45">
        <f>IFERROR(GETPIVOTDATA("Months Supply",'Market Statistics Pivot Table'!$I$1,"Date",5,"Area",'Work Sheet'!$B$9,"Years",Table27101278131416[[#This Row],[Year]]),"")</f>
        <v>5.2</v>
      </c>
      <c r="O9" s="45">
        <f>IFERROR(GETPIVOTDATA("Months Supply",'Market Statistics Pivot Table'!$I$1,"Date",6,"Area",'Work Sheet'!$B$9,"Years",Table27101278131416[[#This Row],[Year]]),"")</f>
        <v>6.1</v>
      </c>
      <c r="P9" s="45">
        <f>IFERROR(GETPIVOTDATA("Months Supply",'Market Statistics Pivot Table'!$I$1,"Date",7,"Area",'Work Sheet'!$B$9,"Years",Table27101278131416[[#This Row],[Year]]),"")</f>
        <v>6</v>
      </c>
      <c r="Q9" s="45">
        <f>IFERROR(GETPIVOTDATA("Months Supply",'Market Statistics Pivot Table'!$I$1,"Date",8,"Area",'Work Sheet'!$B$9,"Years",Table27101278131416[[#This Row],[Year]]),"")</f>
        <v>6.3</v>
      </c>
      <c r="R9" s="45">
        <f>IFERROR(GETPIVOTDATA("Months Supply",'Market Statistics Pivot Table'!$I$1,"Date",9,"Area",'Work Sheet'!$B$9,"Years",Table27101278131416[[#This Row],[Year]]),"")</f>
        <v>7.2</v>
      </c>
      <c r="S9" s="45">
        <f>IFERROR(GETPIVOTDATA("Months Supply",'Market Statistics Pivot Table'!$I$1,"Date",10,"Area",'Work Sheet'!$B$9,"Years",Table27101278131416[[#This Row],[Year]]),"")</f>
        <v>7.1</v>
      </c>
      <c r="T9" s="45">
        <f>IFERROR(GETPIVOTDATA("Months Supply",'Market Statistics Pivot Table'!$I$1,"Date",11,"Area",'Work Sheet'!$B$9,"Years",Table27101278131416[[#This Row],[Year]]),"")</f>
        <v>7.8</v>
      </c>
      <c r="U9" s="45">
        <f>IFERROR(GETPIVOTDATA("Months Supply",'Market Statistics Pivot Table'!$I$1,"Date",12,"Area",'Work Sheet'!$B$9,"Years",Table27101278131416[[#This Row],[Year]]),"")</f>
        <v>7.3</v>
      </c>
    </row>
    <row r="10" spans="9:21" ht="18" x14ac:dyDescent="0.35">
      <c r="I10" s="43">
        <v>2011</v>
      </c>
      <c r="J10" s="45">
        <f>IFERROR(GETPIVOTDATA("Months Supply",'Market Statistics Pivot Table'!$I$1,"Date",1,"Area",'Work Sheet'!$B$9,"Years",Table27101278131416[[#This Row],[Year]]),"")</f>
        <v>6.3</v>
      </c>
      <c r="K10" s="45">
        <f>IFERROR(GETPIVOTDATA("Months Supply",'Market Statistics Pivot Table'!$I$1,"Date",2,"Area",'Work Sheet'!$B$9,"Years",Table27101278131416[[#This Row],[Year]]),"")</f>
        <v>6.3</v>
      </c>
      <c r="L10" s="45">
        <f>IFERROR(GETPIVOTDATA("Months Supply",'Market Statistics Pivot Table'!$I$1,"Date",3,"Area",'Work Sheet'!$B$9,"Years",Table27101278131416[[#This Row],[Year]]),"")</f>
        <v>7.2</v>
      </c>
      <c r="M10" s="45">
        <f>IFERROR(GETPIVOTDATA("Months Supply",'Market Statistics Pivot Table'!$I$1,"Date",4,"Area",'Work Sheet'!$B$9,"Years",Table27101278131416[[#This Row],[Year]]),"")</f>
        <v>7.1</v>
      </c>
      <c r="N10" s="45">
        <f>IFERROR(GETPIVOTDATA("Months Supply",'Market Statistics Pivot Table'!$I$1,"Date",5,"Area",'Work Sheet'!$B$9,"Years",Table27101278131416[[#This Row],[Year]]),"")</f>
        <v>6.4</v>
      </c>
      <c r="O10" s="45">
        <f>IFERROR(GETPIVOTDATA("Months Supply",'Market Statistics Pivot Table'!$I$1,"Date",6,"Area",'Work Sheet'!$B$9,"Years",Table27101278131416[[#This Row],[Year]]),"")</f>
        <v>6</v>
      </c>
      <c r="P10" s="45">
        <f>IFERROR(GETPIVOTDATA("Months Supply",'Market Statistics Pivot Table'!$I$1,"Date",7,"Area",'Work Sheet'!$B$9,"Years",Table27101278131416[[#This Row],[Year]]),"")</f>
        <v>5.2</v>
      </c>
      <c r="Q10" s="45">
        <f>IFERROR(GETPIVOTDATA("Months Supply",'Market Statistics Pivot Table'!$I$1,"Date",8,"Area",'Work Sheet'!$B$9,"Years",Table27101278131416[[#This Row],[Year]]),"")</f>
        <v>5.0999999999999996</v>
      </c>
      <c r="R10" s="45">
        <f>IFERROR(GETPIVOTDATA("Months Supply",'Market Statistics Pivot Table'!$I$1,"Date",9,"Area",'Work Sheet'!$B$9,"Years",Table27101278131416[[#This Row],[Year]]),"")</f>
        <v>5.4</v>
      </c>
      <c r="S10" s="45">
        <f>IFERROR(GETPIVOTDATA("Months Supply",'Market Statistics Pivot Table'!$I$1,"Date",10,"Area",'Work Sheet'!$B$9,"Years",Table27101278131416[[#This Row],[Year]]),"")</f>
        <v>6.2</v>
      </c>
      <c r="T10" s="45">
        <f>IFERROR(GETPIVOTDATA("Months Supply",'Market Statistics Pivot Table'!$I$1,"Date",11,"Area",'Work Sheet'!$B$9,"Years",Table27101278131416[[#This Row],[Year]]),"")</f>
        <v>6.7</v>
      </c>
      <c r="U10" s="45">
        <f>IFERROR(GETPIVOTDATA("Months Supply",'Market Statistics Pivot Table'!$I$1,"Date",12,"Area",'Work Sheet'!$B$9,"Years",Table27101278131416[[#This Row],[Year]]),"")</f>
        <v>5.5</v>
      </c>
    </row>
    <row r="11" spans="9:21" ht="18" x14ac:dyDescent="0.35">
      <c r="I11" s="43">
        <v>2010</v>
      </c>
      <c r="J11" s="45">
        <f>IFERROR(GETPIVOTDATA("Months Supply",'Market Statistics Pivot Table'!$I$1,"Date",1,"Area",'Work Sheet'!$B$9,"Years",Table27101278131416[[#This Row],[Year]]),"")</f>
        <v>7.3</v>
      </c>
      <c r="K11" s="45">
        <f>IFERROR(GETPIVOTDATA("Months Supply",'Market Statistics Pivot Table'!$I$1,"Date",2,"Area",'Work Sheet'!$B$9,"Years",Table27101278131416[[#This Row],[Year]]),"")</f>
        <v>7.1</v>
      </c>
      <c r="L11" s="45">
        <f>IFERROR(GETPIVOTDATA("Months Supply",'Market Statistics Pivot Table'!$I$1,"Date",3,"Area",'Work Sheet'!$B$9,"Years",Table27101278131416[[#This Row],[Year]]),"")</f>
        <v>6.6</v>
      </c>
      <c r="M11" s="45">
        <f>IFERROR(GETPIVOTDATA("Months Supply",'Market Statistics Pivot Table'!$I$1,"Date",4,"Area",'Work Sheet'!$B$9,"Years",Table27101278131416[[#This Row],[Year]]),"")</f>
        <v>6.5</v>
      </c>
      <c r="N11" s="45">
        <f>IFERROR(GETPIVOTDATA("Months Supply",'Market Statistics Pivot Table'!$I$1,"Date",5,"Area",'Work Sheet'!$B$9,"Years",Table27101278131416[[#This Row],[Year]]),"")</f>
        <v>6.6</v>
      </c>
      <c r="O11" s="45">
        <f>IFERROR(GETPIVOTDATA("Months Supply",'Market Statistics Pivot Table'!$I$1,"Date",6,"Area",'Work Sheet'!$B$9,"Years",Table27101278131416[[#This Row],[Year]]),"")</f>
        <v>7.1</v>
      </c>
      <c r="P11" s="45">
        <f>IFERROR(GETPIVOTDATA("Months Supply",'Market Statistics Pivot Table'!$I$1,"Date",7,"Area",'Work Sheet'!$B$9,"Years",Table27101278131416[[#This Row],[Year]]),"")</f>
        <v>7.6</v>
      </c>
      <c r="Q11" s="45">
        <f>IFERROR(GETPIVOTDATA("Months Supply",'Market Statistics Pivot Table'!$I$1,"Date",8,"Area",'Work Sheet'!$B$9,"Years",Table27101278131416[[#This Row],[Year]]),"")</f>
        <v>7.9</v>
      </c>
      <c r="R11" s="45">
        <f>IFERROR(GETPIVOTDATA("Months Supply",'Market Statistics Pivot Table'!$I$1,"Date",9,"Area",'Work Sheet'!$B$9,"Years",Table27101278131416[[#This Row],[Year]]),"")</f>
        <v>8.3000000000000007</v>
      </c>
      <c r="S11" s="45">
        <f>IFERROR(GETPIVOTDATA("Months Supply",'Market Statistics Pivot Table'!$I$1,"Date",10,"Area",'Work Sheet'!$B$9,"Years",Table27101278131416[[#This Row],[Year]]),"")</f>
        <v>7.7</v>
      </c>
      <c r="T11" s="45">
        <f>IFERROR(GETPIVOTDATA("Months Supply",'Market Statistics Pivot Table'!$I$1,"Date",11,"Area",'Work Sheet'!$B$9,"Years",Table27101278131416[[#This Row],[Year]]),"")</f>
        <v>6.4</v>
      </c>
      <c r="U11" s="45">
        <f>IFERROR(GETPIVOTDATA("Months Supply",'Market Statistics Pivot Table'!$I$1,"Date",12,"Area",'Work Sheet'!$B$9,"Years",Table27101278131416[[#This Row],[Year]]),"")</f>
        <v>6.8</v>
      </c>
    </row>
    <row r="12" spans="9:21" ht="18" x14ac:dyDescent="0.35">
      <c r="I12" s="43">
        <v>2009</v>
      </c>
      <c r="J12" s="45">
        <f>IFERROR(GETPIVOTDATA("Months Supply",'Market Statistics Pivot Table'!$I$1,"Date",1,"Area",'Work Sheet'!$B$9,"Years",Table27101278131416[[#This Row],[Year]]),"")</f>
        <v>10.3</v>
      </c>
      <c r="K12" s="45">
        <f>IFERROR(GETPIVOTDATA("Months Supply",'Market Statistics Pivot Table'!$I$1,"Date",2,"Area",'Work Sheet'!$B$9,"Years",Table27101278131416[[#This Row],[Year]]),"")</f>
        <v>10.6</v>
      </c>
      <c r="L12" s="45">
        <f>IFERROR(GETPIVOTDATA("Months Supply",'Market Statistics Pivot Table'!$I$1,"Date",3,"Area",'Work Sheet'!$B$9,"Years",Table27101278131416[[#This Row],[Year]]),"")</f>
        <v>12</v>
      </c>
      <c r="M12" s="45">
        <f>IFERROR(GETPIVOTDATA("Months Supply",'Market Statistics Pivot Table'!$I$1,"Date",4,"Area",'Work Sheet'!$B$9,"Years",Table27101278131416[[#This Row],[Year]]),"")</f>
        <v>12.8</v>
      </c>
      <c r="N12" s="45">
        <f>IFERROR(GETPIVOTDATA("Months Supply",'Market Statistics Pivot Table'!$I$1,"Date",5,"Area",'Work Sheet'!$B$9,"Years",Table27101278131416[[#This Row],[Year]]),"")</f>
        <v>11.6</v>
      </c>
      <c r="O12" s="45">
        <f>IFERROR(GETPIVOTDATA("Months Supply",'Market Statistics Pivot Table'!$I$1,"Date",6,"Area",'Work Sheet'!$B$9,"Years",Table27101278131416[[#This Row],[Year]]),"")</f>
        <v>11.3</v>
      </c>
      <c r="P12" s="45">
        <f>IFERROR(GETPIVOTDATA("Months Supply",'Market Statistics Pivot Table'!$I$1,"Date",7,"Area",'Work Sheet'!$B$9,"Years",Table27101278131416[[#This Row],[Year]]),"")</f>
        <v>9.8000000000000007</v>
      </c>
      <c r="Q12" s="45">
        <f>IFERROR(GETPIVOTDATA("Months Supply",'Market Statistics Pivot Table'!$I$1,"Date",8,"Area",'Work Sheet'!$B$9,"Years",Table27101278131416[[#This Row],[Year]]),"")</f>
        <v>9.8000000000000007</v>
      </c>
      <c r="R12" s="45">
        <f>IFERROR(GETPIVOTDATA("Months Supply",'Market Statistics Pivot Table'!$I$1,"Date",9,"Area",'Work Sheet'!$B$9,"Years",Table27101278131416[[#This Row],[Year]]),"")</f>
        <v>9.1</v>
      </c>
      <c r="S12" s="45">
        <f>IFERROR(GETPIVOTDATA("Months Supply",'Market Statistics Pivot Table'!$I$1,"Date",10,"Area",'Work Sheet'!$B$9,"Years",Table27101278131416[[#This Row],[Year]]),"")</f>
        <v>9</v>
      </c>
      <c r="T12" s="45">
        <f>IFERROR(GETPIVOTDATA("Months Supply",'Market Statistics Pivot Table'!$I$1,"Date",11,"Area",'Work Sheet'!$B$9,"Years",Table27101278131416[[#This Row],[Year]]),"")</f>
        <v>9.1999999999999993</v>
      </c>
      <c r="U12" s="45">
        <f>IFERROR(GETPIVOTDATA("Months Supply",'Market Statistics Pivot Table'!$I$1,"Date",12,"Area",'Work Sheet'!$B$9,"Years",Table27101278131416[[#This Row],[Year]]),"")</f>
        <v>7.5</v>
      </c>
    </row>
    <row r="13" spans="9:21" ht="18" x14ac:dyDescent="0.35">
      <c r="I13" s="43">
        <v>2008</v>
      </c>
      <c r="J13" s="45">
        <f>IFERROR(GETPIVOTDATA("Months Supply",'Market Statistics Pivot Table'!$I$1,"Date",1,"Area",'Work Sheet'!$B$9,"Years",Table27101278131416[[#This Row],[Year]]),"")</f>
        <v>8.9</v>
      </c>
      <c r="K13" s="45">
        <f>IFERROR(GETPIVOTDATA("Months Supply",'Market Statistics Pivot Table'!$I$1,"Date",2,"Area",'Work Sheet'!$B$9,"Years",Table27101278131416[[#This Row],[Year]]),"")</f>
        <v>8.9</v>
      </c>
      <c r="L13" s="45">
        <f>IFERROR(GETPIVOTDATA("Months Supply",'Market Statistics Pivot Table'!$I$1,"Date",3,"Area",'Work Sheet'!$B$9,"Years",Table27101278131416[[#This Row],[Year]]),"")</f>
        <v>9</v>
      </c>
      <c r="M13" s="45">
        <f>IFERROR(GETPIVOTDATA("Months Supply",'Market Statistics Pivot Table'!$I$1,"Date",4,"Area",'Work Sheet'!$B$9,"Years",Table27101278131416[[#This Row],[Year]]),"")</f>
        <v>12.1</v>
      </c>
      <c r="N13" s="45">
        <f>IFERROR(GETPIVOTDATA("Months Supply",'Market Statistics Pivot Table'!$I$1,"Date",5,"Area",'Work Sheet'!$B$9,"Years",Table27101278131416[[#This Row],[Year]]),"")</f>
        <v>14.8</v>
      </c>
      <c r="O13" s="45">
        <f>IFERROR(GETPIVOTDATA("Months Supply",'Market Statistics Pivot Table'!$I$1,"Date",6,"Area",'Work Sheet'!$B$9,"Years",Table27101278131416[[#This Row],[Year]]),"")</f>
        <v>14.4</v>
      </c>
      <c r="P13" s="45">
        <f>IFERROR(GETPIVOTDATA("Months Supply",'Market Statistics Pivot Table'!$I$1,"Date",7,"Area",'Work Sheet'!$B$9,"Years",Table27101278131416[[#This Row],[Year]]),"")</f>
        <v>14.7</v>
      </c>
      <c r="Q13" s="45">
        <f>IFERROR(GETPIVOTDATA("Months Supply",'Market Statistics Pivot Table'!$I$1,"Date",8,"Area",'Work Sheet'!$B$9,"Years",Table27101278131416[[#This Row],[Year]]),"")</f>
        <v>16.399999999999999</v>
      </c>
      <c r="R13" s="45">
        <f>IFERROR(GETPIVOTDATA("Months Supply",'Market Statistics Pivot Table'!$I$1,"Date",9,"Area",'Work Sheet'!$B$9,"Years",Table27101278131416[[#This Row],[Year]]),"")</f>
        <v>16.100000000000001</v>
      </c>
      <c r="S13" s="45">
        <f>IFERROR(GETPIVOTDATA("Months Supply",'Market Statistics Pivot Table'!$I$1,"Date",10,"Area",'Work Sheet'!$B$9,"Years",Table27101278131416[[#This Row],[Year]]),"")</f>
        <v>13.2</v>
      </c>
      <c r="T13" s="45">
        <f>IFERROR(GETPIVOTDATA("Months Supply",'Market Statistics Pivot Table'!$I$1,"Date",11,"Area",'Work Sheet'!$B$9,"Years",Table27101278131416[[#This Row],[Year]]),"")</f>
        <v>12.1</v>
      </c>
      <c r="U13" s="45">
        <f>IFERROR(GETPIVOTDATA("Months Supply",'Market Statistics Pivot Table'!$I$1,"Date",12,"Area",'Work Sheet'!$B$9,"Years",Table27101278131416[[#This Row],[Year]]),"")</f>
        <v>10.4</v>
      </c>
    </row>
    <row r="14" spans="9:21" ht="18" x14ac:dyDescent="0.35">
      <c r="I14" s="43">
        <v>2007</v>
      </c>
      <c r="J14" s="45">
        <f>IFERROR(GETPIVOTDATA("Months Supply",'Market Statistics Pivot Table'!$I$1,"Date",1,"Area",'Work Sheet'!$B$9,"Years",Table27101278131416[[#This Row],[Year]]),"")</f>
        <v>5</v>
      </c>
      <c r="K14" s="45">
        <f>IFERROR(GETPIVOTDATA("Months Supply",'Market Statistics Pivot Table'!$I$1,"Date",2,"Area",'Work Sheet'!$B$9,"Years",Table27101278131416[[#This Row],[Year]]),"")</f>
        <v>5.4</v>
      </c>
      <c r="L14" s="45">
        <f>IFERROR(GETPIVOTDATA("Months Supply",'Market Statistics Pivot Table'!$I$1,"Date",3,"Area",'Work Sheet'!$B$9,"Years",Table27101278131416[[#This Row],[Year]]),"")</f>
        <v>5.0999999999999996</v>
      </c>
      <c r="M14" s="45">
        <f>IFERROR(GETPIVOTDATA("Months Supply",'Market Statistics Pivot Table'!$I$1,"Date",4,"Area",'Work Sheet'!$B$9,"Years",Table27101278131416[[#This Row],[Year]]),"")</f>
        <v>6.7</v>
      </c>
      <c r="N14" s="45">
        <f>IFERROR(GETPIVOTDATA("Months Supply",'Market Statistics Pivot Table'!$I$1,"Date",5,"Area",'Work Sheet'!$B$9,"Years",Table27101278131416[[#This Row],[Year]]),"")</f>
        <v>7.1</v>
      </c>
      <c r="O14" s="45">
        <f>IFERROR(GETPIVOTDATA("Months Supply",'Market Statistics Pivot Table'!$I$1,"Date",6,"Area",'Work Sheet'!$B$9,"Years",Table27101278131416[[#This Row],[Year]]),"")</f>
        <v>6.2</v>
      </c>
      <c r="P14" s="45">
        <f>IFERROR(GETPIVOTDATA("Months Supply",'Market Statistics Pivot Table'!$I$1,"Date",7,"Area",'Work Sheet'!$B$9,"Years",Table27101278131416[[#This Row],[Year]]),"")</f>
        <v>6.5</v>
      </c>
      <c r="Q14" s="45">
        <f>IFERROR(GETPIVOTDATA("Months Supply",'Market Statistics Pivot Table'!$I$1,"Date",8,"Area",'Work Sheet'!$B$9,"Years",Table27101278131416[[#This Row],[Year]]),"")</f>
        <v>7.3</v>
      </c>
      <c r="R14" s="45">
        <f>IFERROR(GETPIVOTDATA("Months Supply",'Market Statistics Pivot Table'!$I$1,"Date",9,"Area",'Work Sheet'!$B$9,"Years",Table27101278131416[[#This Row],[Year]]),"")</f>
        <v>7.4</v>
      </c>
      <c r="S14" s="45">
        <f>IFERROR(GETPIVOTDATA("Months Supply",'Market Statistics Pivot Table'!$I$1,"Date",10,"Area",'Work Sheet'!$B$9,"Years",Table27101278131416[[#This Row],[Year]]),"")</f>
        <v>8</v>
      </c>
      <c r="T14" s="45">
        <f>IFERROR(GETPIVOTDATA("Months Supply",'Market Statistics Pivot Table'!$I$1,"Date",11,"Area",'Work Sheet'!$B$9,"Years",Table27101278131416[[#This Row],[Year]]),"")</f>
        <v>7.5</v>
      </c>
      <c r="U14" s="45">
        <f>IFERROR(GETPIVOTDATA("Months Supply",'Market Statistics Pivot Table'!$I$1,"Date",12,"Area",'Work Sheet'!$B$9,"Years",Table27101278131416[[#This Row],[Year]]),"")</f>
        <v>7.2</v>
      </c>
    </row>
    <row r="15" spans="9:21" ht="18" x14ac:dyDescent="0.35">
      <c r="I15" s="43">
        <v>2006</v>
      </c>
      <c r="J15" s="45">
        <f>IFERROR(GETPIVOTDATA("Months Supply",'Market Statistics Pivot Table'!$I$1,"Date",1,"Area",'Work Sheet'!$B$9,"Years",Table27101278131416[[#This Row],[Year]]),"")</f>
        <v>2.4</v>
      </c>
      <c r="K15" s="45">
        <f>IFERROR(GETPIVOTDATA("Months Supply",'Market Statistics Pivot Table'!$I$1,"Date",2,"Area",'Work Sheet'!$B$9,"Years",Table27101278131416[[#This Row],[Year]]),"")</f>
        <v>2</v>
      </c>
      <c r="L15" s="45">
        <f>IFERROR(GETPIVOTDATA("Months Supply",'Market Statistics Pivot Table'!$I$1,"Date",3,"Area",'Work Sheet'!$B$9,"Years",Table27101278131416[[#This Row],[Year]]),"")</f>
        <v>2.9</v>
      </c>
      <c r="M15" s="45">
        <f>IFERROR(GETPIVOTDATA("Months Supply",'Market Statistics Pivot Table'!$I$1,"Date",4,"Area",'Work Sheet'!$B$9,"Years",Table27101278131416[[#This Row],[Year]]),"")</f>
        <v>2.7</v>
      </c>
      <c r="N15" s="45">
        <f>IFERROR(GETPIVOTDATA("Months Supply",'Market Statistics Pivot Table'!$I$1,"Date",5,"Area",'Work Sheet'!$B$9,"Years",Table27101278131416[[#This Row],[Year]]),"")</f>
        <v>3.9</v>
      </c>
      <c r="O15" s="45">
        <f>IFERROR(GETPIVOTDATA("Months Supply",'Market Statistics Pivot Table'!$I$1,"Date",6,"Area",'Work Sheet'!$B$9,"Years",Table27101278131416[[#This Row],[Year]]),"")</f>
        <v>5.0999999999999996</v>
      </c>
      <c r="P15" s="45">
        <f>IFERROR(GETPIVOTDATA("Months Supply",'Market Statistics Pivot Table'!$I$1,"Date",7,"Area",'Work Sheet'!$B$9,"Years",Table27101278131416[[#This Row],[Year]]),"")</f>
        <v>5.0999999999999996</v>
      </c>
      <c r="Q15" s="45">
        <f>IFERROR(GETPIVOTDATA("Months Supply",'Market Statistics Pivot Table'!$I$1,"Date",8,"Area",'Work Sheet'!$B$9,"Years",Table27101278131416[[#This Row],[Year]]),"")</f>
        <v>5.2</v>
      </c>
      <c r="R15" s="45">
        <f>IFERROR(GETPIVOTDATA("Months Supply",'Market Statistics Pivot Table'!$I$1,"Date",9,"Area",'Work Sheet'!$B$9,"Years",Table27101278131416[[#This Row],[Year]]),"")</f>
        <v>5.9</v>
      </c>
      <c r="S15" s="45">
        <f>IFERROR(GETPIVOTDATA("Months Supply",'Market Statistics Pivot Table'!$I$1,"Date",10,"Area",'Work Sheet'!$B$9,"Years",Table27101278131416[[#This Row],[Year]]),"")</f>
        <v>5.0999999999999996</v>
      </c>
      <c r="T15" s="45">
        <f>IFERROR(GETPIVOTDATA("Months Supply",'Market Statistics Pivot Table'!$I$1,"Date",11,"Area",'Work Sheet'!$B$9,"Years",Table27101278131416[[#This Row],[Year]]),"")</f>
        <v>4.5999999999999996</v>
      </c>
      <c r="U15" s="45">
        <f>IFERROR(GETPIVOTDATA("Months Supply",'Market Statistics Pivot Table'!$I$1,"Date",12,"Area",'Work Sheet'!$B$9,"Years",Table27101278131416[[#This Row],[Year]]),"")</f>
        <v>4.2</v>
      </c>
    </row>
    <row r="16" spans="9:21" ht="31.2" x14ac:dyDescent="0.3">
      <c r="I16" s="44" t="s">
        <v>399</v>
      </c>
      <c r="J16" s="46">
        <f>AVERAGEIF(Table27101278131416[January], "&gt;0")</f>
        <v>4.8571428571428568</v>
      </c>
      <c r="K16" s="46">
        <f>AVERAGEIF(Table27101278131416[February], "&gt;0")</f>
        <v>4.8714285714285719</v>
      </c>
      <c r="L16" s="46">
        <f>AVERAGEIF(Table27101278131416[March], "&gt;0")</f>
        <v>4.9071428571428575</v>
      </c>
      <c r="M16" s="46">
        <f>AVERAGEIF(Table27101278131416[April], "&gt;0")</f>
        <v>5.4142857142857137</v>
      </c>
      <c r="N16" s="46">
        <f>AVERAGEIF(Table27101278131416[May], "&gt;0")</f>
        <v>5.6785714285714288</v>
      </c>
      <c r="O16" s="46">
        <f>AVERAGEIF(Table27101278131416[June], "&gt;0")</f>
        <v>5.7285714285714286</v>
      </c>
      <c r="P16" s="46">
        <f>AVERAGEIF(Table27101278131416[July], "&gt;0")</f>
        <v>5.6857142857142851</v>
      </c>
      <c r="Q16" s="46">
        <f>AVERAGEIF(Table27101278131416[August], "&gt;0")</f>
        <v>6.3923076923076918</v>
      </c>
      <c r="R16" s="46">
        <f>AVERAGEIF(Table27101278131416[September], "&gt;0")</f>
        <v>6.0785714285714292</v>
      </c>
      <c r="S16" s="46">
        <f>AVERAGEIF(Table27101278131416[October], "&gt;0")</f>
        <v>5.6357142857142861</v>
      </c>
      <c r="T16" s="46">
        <f>AVERAGEIF(Table27101278131416[November], "&gt;0")</f>
        <v>5.3357142857142845</v>
      </c>
      <c r="U16" s="46">
        <f>AVERAGEIF(Table27101278131416[December], "&gt;0")</f>
        <v>5.2153846153846155</v>
      </c>
    </row>
  </sheetData>
  <conditionalFormatting sqref="J4:U4">
    <cfRule type="colorScale" priority="16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5:U5">
    <cfRule type="colorScale" priority="15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6:U6">
    <cfRule type="colorScale" priority="14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7:U7">
    <cfRule type="colorScale" priority="13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8:U8">
    <cfRule type="colorScale" priority="12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9:U9">
    <cfRule type="colorScale" priority="11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10:U10">
    <cfRule type="colorScale" priority="10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11:U11">
    <cfRule type="colorScale" priority="9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12:U12">
    <cfRule type="colorScale" priority="8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13:U13">
    <cfRule type="colorScale" priority="7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14:U14">
    <cfRule type="colorScale" priority="6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15:U15">
    <cfRule type="colorScale" priority="5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3:U3 S2:T2">
    <cfRule type="colorScale" priority="2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2:U15">
    <cfRule type="cellIs" dxfId="89" priority="1" operator="equal">
      <formula>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7BE5F-CCF2-425E-B95A-5F18AF5888EF}">
  <dimension ref="A1:B167"/>
  <sheetViews>
    <sheetView workbookViewId="0">
      <selection activeCell="B1" sqref="B1"/>
    </sheetView>
  </sheetViews>
  <sheetFormatPr defaultRowHeight="14.4" x14ac:dyDescent="0.3"/>
  <cols>
    <col min="2" max="2" width="12.33203125" bestFit="1" customWidth="1"/>
  </cols>
  <sheetData>
    <row r="1" spans="1:2" x14ac:dyDescent="0.3">
      <c r="A1" s="11">
        <v>38718</v>
      </c>
      <c r="B1" s="19">
        <f>GETPIVOTDATA("Sum of Volume",'Market Statistics Pivot Table'!$A$1,"Date",MONTH(A1),"Area",'Work Sheet'!$B$9,"Years",YEAR(A1))</f>
        <v>1493975</v>
      </c>
    </row>
    <row r="2" spans="1:2" x14ac:dyDescent="0.3">
      <c r="A2" s="11">
        <v>38749</v>
      </c>
      <c r="B2" s="19">
        <f>GETPIVOTDATA("Sum of Volume",'Market Statistics Pivot Table'!$A$1,"Date",MONTH(A2),"Area",'Work Sheet'!$B$9,"Years",YEAR(A2))</f>
        <v>3639150</v>
      </c>
    </row>
    <row r="3" spans="1:2" x14ac:dyDescent="0.3">
      <c r="A3" s="11">
        <v>38777</v>
      </c>
      <c r="B3" s="19">
        <f>GETPIVOTDATA("Sum of Volume",'Market Statistics Pivot Table'!$A$1,"Date",MONTH(A3),"Area",'Work Sheet'!$B$9,"Years",YEAR(A3))</f>
        <v>5214650</v>
      </c>
    </row>
    <row r="4" spans="1:2" x14ac:dyDescent="0.3">
      <c r="A4" s="11">
        <v>38808</v>
      </c>
      <c r="B4" s="19">
        <f>GETPIVOTDATA("Sum of Volume",'Market Statistics Pivot Table'!$A$1,"Date",MONTH(A4),"Area",'Work Sheet'!$B$9,"Years",YEAR(A4))</f>
        <v>2651300</v>
      </c>
    </row>
    <row r="5" spans="1:2" x14ac:dyDescent="0.3">
      <c r="A5" s="11">
        <v>38838</v>
      </c>
      <c r="B5" s="19">
        <f>GETPIVOTDATA("Sum of Volume",'Market Statistics Pivot Table'!$A$1,"Date",MONTH(A5),"Area",'Work Sheet'!$B$9,"Years",YEAR(A5))</f>
        <v>4118923</v>
      </c>
    </row>
    <row r="6" spans="1:2" x14ac:dyDescent="0.3">
      <c r="A6" s="11">
        <v>38869</v>
      </c>
      <c r="B6" s="19">
        <f>GETPIVOTDATA("Sum of Volume",'Market Statistics Pivot Table'!$A$1,"Date",MONTH(A6),"Area",'Work Sheet'!$B$9,"Years",YEAR(A6))</f>
        <v>3960450</v>
      </c>
    </row>
    <row r="7" spans="1:2" x14ac:dyDescent="0.3">
      <c r="A7" s="11">
        <v>38899</v>
      </c>
      <c r="B7" s="19">
        <f>GETPIVOTDATA("Sum of Volume",'Market Statistics Pivot Table'!$A$1,"Date",MONTH(A7),"Area",'Work Sheet'!$B$9,"Years",YEAR(A7))</f>
        <v>1761500</v>
      </c>
    </row>
    <row r="8" spans="1:2" x14ac:dyDescent="0.3">
      <c r="A8" s="11">
        <v>38930</v>
      </c>
      <c r="B8" s="19">
        <f>GETPIVOTDATA("Sum of Volume",'Market Statistics Pivot Table'!$A$1,"Date",MONTH(A8),"Area",'Work Sheet'!$B$9,"Years",YEAR(A8))</f>
        <v>5131951</v>
      </c>
    </row>
    <row r="9" spans="1:2" x14ac:dyDescent="0.3">
      <c r="A9" s="11">
        <v>38961</v>
      </c>
      <c r="B9" s="19">
        <f>GETPIVOTDATA("Sum of Volume",'Market Statistics Pivot Table'!$A$1,"Date",MONTH(A9),"Area",'Work Sheet'!$B$9,"Years",YEAR(A9))</f>
        <v>4395100</v>
      </c>
    </row>
    <row r="10" spans="1:2" x14ac:dyDescent="0.3">
      <c r="A10" s="11">
        <v>38991</v>
      </c>
      <c r="B10" s="19">
        <f>GETPIVOTDATA("Sum of Volume",'Market Statistics Pivot Table'!$A$1,"Date",MONTH(A10),"Area",'Work Sheet'!$B$9,"Years",YEAR(A10))</f>
        <v>2962999</v>
      </c>
    </row>
    <row r="11" spans="1:2" x14ac:dyDescent="0.3">
      <c r="A11" s="11">
        <v>39022</v>
      </c>
      <c r="B11" s="19">
        <f>GETPIVOTDATA("Sum of Volume",'Market Statistics Pivot Table'!$A$1,"Date",MONTH(A11),"Area",'Work Sheet'!$B$9,"Years",YEAR(A11))</f>
        <v>3339050</v>
      </c>
    </row>
    <row r="12" spans="1:2" x14ac:dyDescent="0.3">
      <c r="A12" s="11">
        <v>39052</v>
      </c>
      <c r="B12" s="19">
        <f>GETPIVOTDATA("Sum of Volume",'Market Statistics Pivot Table'!$A$1,"Date",MONTH(A12),"Area",'Work Sheet'!$B$9,"Years",YEAR(A12))</f>
        <v>4867200</v>
      </c>
    </row>
    <row r="13" spans="1:2" x14ac:dyDescent="0.3">
      <c r="A13" s="11">
        <v>39083</v>
      </c>
      <c r="B13" s="19">
        <f>GETPIVOTDATA("Sum of Volume",'Market Statistics Pivot Table'!$A$1,"Date",MONTH(A13),"Area",'Work Sheet'!$B$9,"Years",YEAR(A13))</f>
        <v>1650067</v>
      </c>
    </row>
    <row r="14" spans="1:2" x14ac:dyDescent="0.3">
      <c r="A14" s="11">
        <v>39114</v>
      </c>
      <c r="B14" s="19">
        <f>GETPIVOTDATA("Sum of Volume",'Market Statistics Pivot Table'!$A$1,"Date",MONTH(A14),"Area",'Work Sheet'!$B$9,"Years",YEAR(A14))</f>
        <v>2680350</v>
      </c>
    </row>
    <row r="15" spans="1:2" x14ac:dyDescent="0.3">
      <c r="A15" s="11">
        <v>39142</v>
      </c>
      <c r="B15" s="19">
        <f>GETPIVOTDATA("Sum of Volume",'Market Statistics Pivot Table'!$A$1,"Date",MONTH(A15),"Area",'Work Sheet'!$B$9,"Years",YEAR(A15))</f>
        <v>3681700</v>
      </c>
    </row>
    <row r="16" spans="1:2" x14ac:dyDescent="0.3">
      <c r="A16" s="11">
        <v>39173</v>
      </c>
      <c r="B16" s="19">
        <f>GETPIVOTDATA("Sum of Volume",'Market Statistics Pivot Table'!$A$1,"Date",MONTH(A16),"Area",'Work Sheet'!$B$9,"Years",YEAR(A16))</f>
        <v>2895940</v>
      </c>
    </row>
    <row r="17" spans="1:2" x14ac:dyDescent="0.3">
      <c r="A17" s="11">
        <v>39203</v>
      </c>
      <c r="B17" s="19">
        <f>GETPIVOTDATA("Sum of Volume",'Market Statistics Pivot Table'!$A$1,"Date",MONTH(A17),"Area",'Work Sheet'!$B$9,"Years",YEAR(A17))</f>
        <v>2466600</v>
      </c>
    </row>
    <row r="18" spans="1:2" x14ac:dyDescent="0.3">
      <c r="A18" s="11">
        <v>39234</v>
      </c>
      <c r="B18" s="19">
        <f>GETPIVOTDATA("Sum of Volume",'Market Statistics Pivot Table'!$A$1,"Date",MONTH(A18),"Area",'Work Sheet'!$B$9,"Years",YEAR(A18))</f>
        <v>3045750</v>
      </c>
    </row>
    <row r="19" spans="1:2" x14ac:dyDescent="0.3">
      <c r="A19" s="11">
        <v>39264</v>
      </c>
      <c r="B19" s="19">
        <f>GETPIVOTDATA("Sum of Volume",'Market Statistics Pivot Table'!$A$1,"Date",MONTH(A19),"Area",'Work Sheet'!$B$9,"Years",YEAR(A19))</f>
        <v>3028900</v>
      </c>
    </row>
    <row r="20" spans="1:2" x14ac:dyDescent="0.3">
      <c r="A20" s="11">
        <v>39295</v>
      </c>
      <c r="B20" s="19">
        <f>GETPIVOTDATA("Sum of Volume",'Market Statistics Pivot Table'!$A$1,"Date",MONTH(A20),"Area",'Work Sheet'!$B$9,"Years",YEAR(A20))</f>
        <v>1560450</v>
      </c>
    </row>
    <row r="21" spans="1:2" x14ac:dyDescent="0.3">
      <c r="A21" s="11">
        <v>39326</v>
      </c>
      <c r="B21" s="19">
        <f>GETPIVOTDATA("Sum of Volume",'Market Statistics Pivot Table'!$A$1,"Date",MONTH(A21),"Area",'Work Sheet'!$B$9,"Years",YEAR(A21))</f>
        <v>2304567</v>
      </c>
    </row>
    <row r="22" spans="1:2" x14ac:dyDescent="0.3">
      <c r="A22" s="11">
        <v>39356</v>
      </c>
      <c r="B22" s="19">
        <f>GETPIVOTDATA("Sum of Volume",'Market Statistics Pivot Table'!$A$1,"Date",MONTH(A22),"Area",'Work Sheet'!$B$9,"Years",YEAR(A22))</f>
        <v>2656050</v>
      </c>
    </row>
    <row r="23" spans="1:2" x14ac:dyDescent="0.3">
      <c r="A23" s="11">
        <v>39387</v>
      </c>
      <c r="B23" s="19">
        <f>GETPIVOTDATA("Sum of Volume",'Market Statistics Pivot Table'!$A$1,"Date",MONTH(A23),"Area",'Work Sheet'!$B$9,"Years",YEAR(A23))</f>
        <v>277000</v>
      </c>
    </row>
    <row r="24" spans="1:2" x14ac:dyDescent="0.3">
      <c r="A24" s="11">
        <v>39417</v>
      </c>
      <c r="B24" s="19">
        <f>GETPIVOTDATA("Sum of Volume",'Market Statistics Pivot Table'!$A$1,"Date",MONTH(A24),"Area",'Work Sheet'!$B$9,"Years",YEAR(A24))</f>
        <v>860000</v>
      </c>
    </row>
    <row r="25" spans="1:2" x14ac:dyDescent="0.3">
      <c r="A25" s="11">
        <v>39448</v>
      </c>
      <c r="B25" s="19">
        <f>GETPIVOTDATA("Sum of Volume",'Market Statistics Pivot Table'!$A$1,"Date",MONTH(A25),"Area",'Work Sheet'!$B$9,"Years",YEAR(A25))</f>
        <v>1655700</v>
      </c>
    </row>
    <row r="26" spans="1:2" x14ac:dyDescent="0.3">
      <c r="A26" s="11">
        <v>39479</v>
      </c>
      <c r="B26" s="19">
        <f>GETPIVOTDATA("Sum of Volume",'Market Statistics Pivot Table'!$A$1,"Date",MONTH(A26),"Area",'Work Sheet'!$B$9,"Years",YEAR(A26))</f>
        <v>1042000</v>
      </c>
    </row>
    <row r="27" spans="1:2" x14ac:dyDescent="0.3">
      <c r="A27" s="11">
        <v>39508</v>
      </c>
      <c r="B27" s="19">
        <f>GETPIVOTDATA("Sum of Volume",'Market Statistics Pivot Table'!$A$1,"Date",MONTH(A27),"Area",'Work Sheet'!$B$9,"Years",YEAR(A27))</f>
        <v>2679550</v>
      </c>
    </row>
    <row r="28" spans="1:2" x14ac:dyDescent="0.3">
      <c r="A28" s="11">
        <v>39539</v>
      </c>
      <c r="B28" s="19">
        <f>GETPIVOTDATA("Sum of Volume",'Market Statistics Pivot Table'!$A$1,"Date",MONTH(A28),"Area",'Work Sheet'!$B$9,"Years",YEAR(A28))</f>
        <v>3260500</v>
      </c>
    </row>
    <row r="29" spans="1:2" x14ac:dyDescent="0.3">
      <c r="A29" s="11">
        <v>39569</v>
      </c>
      <c r="B29" s="19">
        <f>GETPIVOTDATA("Sum of Volume",'Market Statistics Pivot Table'!$A$1,"Date",MONTH(A29),"Area",'Work Sheet'!$B$9,"Years",YEAR(A29))</f>
        <v>804900</v>
      </c>
    </row>
    <row r="30" spans="1:2" x14ac:dyDescent="0.3">
      <c r="A30" s="11">
        <v>39600</v>
      </c>
      <c r="B30" s="19">
        <f>GETPIVOTDATA("Sum of Volume",'Market Statistics Pivot Table'!$A$1,"Date",MONTH(A30),"Area",'Work Sheet'!$B$9,"Years",YEAR(A30))</f>
        <v>1517821</v>
      </c>
    </row>
    <row r="31" spans="1:2" x14ac:dyDescent="0.3">
      <c r="A31" s="11">
        <v>39630</v>
      </c>
      <c r="B31" s="19">
        <f>GETPIVOTDATA("Sum of Volume",'Market Statistics Pivot Table'!$A$1,"Date",MONTH(A31),"Area",'Work Sheet'!$B$9,"Years",YEAR(A31))</f>
        <v>3031480</v>
      </c>
    </row>
    <row r="32" spans="1:2" x14ac:dyDescent="0.3">
      <c r="A32" s="11">
        <v>39661</v>
      </c>
      <c r="B32" s="19">
        <f>GETPIVOTDATA("Sum of Volume",'Market Statistics Pivot Table'!$A$1,"Date",MONTH(A32),"Area",'Work Sheet'!$B$9,"Years",YEAR(A32))</f>
        <v>1240000</v>
      </c>
    </row>
    <row r="33" spans="1:2" x14ac:dyDescent="0.3">
      <c r="A33" s="11">
        <v>39692</v>
      </c>
      <c r="B33" s="19">
        <f>GETPIVOTDATA("Sum of Volume",'Market Statistics Pivot Table'!$A$1,"Date",MONTH(A33),"Area",'Work Sheet'!$B$9,"Years",YEAR(A33))</f>
        <v>2730800</v>
      </c>
    </row>
    <row r="34" spans="1:2" x14ac:dyDescent="0.3">
      <c r="A34" s="11">
        <v>39722</v>
      </c>
      <c r="B34" s="19">
        <f>GETPIVOTDATA("Sum of Volume",'Market Statistics Pivot Table'!$A$1,"Date",MONTH(A34),"Area",'Work Sheet'!$B$9,"Years",YEAR(A34))</f>
        <v>995950</v>
      </c>
    </row>
    <row r="35" spans="1:2" x14ac:dyDescent="0.3">
      <c r="A35" s="11">
        <v>39753</v>
      </c>
      <c r="B35" s="19">
        <f>GETPIVOTDATA("Sum of Volume",'Market Statistics Pivot Table'!$A$1,"Date",MONTH(A35),"Area",'Work Sheet'!$B$9,"Years",YEAR(A35))</f>
        <v>1269850</v>
      </c>
    </row>
    <row r="36" spans="1:2" x14ac:dyDescent="0.3">
      <c r="A36" s="11">
        <v>39783</v>
      </c>
      <c r="B36" s="19">
        <f>GETPIVOTDATA("Sum of Volume",'Market Statistics Pivot Table'!$A$1,"Date",MONTH(A36),"Area",'Work Sheet'!$B$9,"Years",YEAR(A36))</f>
        <v>2117450</v>
      </c>
    </row>
    <row r="37" spans="1:2" x14ac:dyDescent="0.3">
      <c r="A37" s="11">
        <v>39814</v>
      </c>
      <c r="B37" s="19">
        <f>GETPIVOTDATA("Sum of Volume",'Market Statistics Pivot Table'!$A$1,"Date",MONTH(A37),"Area",'Work Sheet'!$B$9,"Years",YEAR(A37))</f>
        <v>476126</v>
      </c>
    </row>
    <row r="38" spans="1:2" x14ac:dyDescent="0.3">
      <c r="A38" s="11">
        <v>39845</v>
      </c>
      <c r="B38" s="19">
        <f>GETPIVOTDATA("Sum of Volume",'Market Statistics Pivot Table'!$A$1,"Date",MONTH(A38),"Area",'Work Sheet'!$B$9,"Years",YEAR(A38))</f>
        <v>557000</v>
      </c>
    </row>
    <row r="39" spans="1:2" x14ac:dyDescent="0.3">
      <c r="A39" s="11">
        <v>39873</v>
      </c>
      <c r="B39" s="19">
        <f>GETPIVOTDATA("Sum of Volume",'Market Statistics Pivot Table'!$A$1,"Date",MONTH(A39),"Area",'Work Sheet'!$B$9,"Years",YEAR(A39))</f>
        <v>842400</v>
      </c>
    </row>
    <row r="40" spans="1:2" x14ac:dyDescent="0.3">
      <c r="A40" s="11">
        <v>39904</v>
      </c>
      <c r="B40" s="19">
        <f>GETPIVOTDATA("Sum of Volume",'Market Statistics Pivot Table'!$A$1,"Date",MONTH(A40),"Area",'Work Sheet'!$B$9,"Years",YEAR(A40))</f>
        <v>1260000</v>
      </c>
    </row>
    <row r="41" spans="1:2" x14ac:dyDescent="0.3">
      <c r="A41" s="11">
        <v>39934</v>
      </c>
      <c r="B41" s="19">
        <f>GETPIVOTDATA("Sum of Volume",'Market Statistics Pivot Table'!$A$1,"Date",MONTH(A41),"Area",'Work Sheet'!$B$9,"Years",YEAR(A41))</f>
        <v>1897250</v>
      </c>
    </row>
    <row r="42" spans="1:2" x14ac:dyDescent="0.3">
      <c r="A42" s="11">
        <v>39965</v>
      </c>
      <c r="B42" s="19">
        <f>GETPIVOTDATA("Sum of Volume",'Market Statistics Pivot Table'!$A$1,"Date",MONTH(A42),"Area",'Work Sheet'!$B$9,"Years",YEAR(A42))</f>
        <v>2519500</v>
      </c>
    </row>
    <row r="43" spans="1:2" x14ac:dyDescent="0.3">
      <c r="A43" s="11">
        <v>39995</v>
      </c>
      <c r="B43" s="19">
        <f>GETPIVOTDATA("Sum of Volume",'Market Statistics Pivot Table'!$A$1,"Date",MONTH(A43),"Area",'Work Sheet'!$B$9,"Years",YEAR(A43))</f>
        <v>2493950</v>
      </c>
    </row>
    <row r="44" spans="1:2" x14ac:dyDescent="0.3">
      <c r="A44" s="11">
        <v>40026</v>
      </c>
      <c r="B44" s="19">
        <f>GETPIVOTDATA("Sum of Volume",'Market Statistics Pivot Table'!$A$1,"Date",MONTH(A44),"Area",'Work Sheet'!$B$9,"Years",YEAR(A44))</f>
        <v>2411400</v>
      </c>
    </row>
    <row r="45" spans="1:2" x14ac:dyDescent="0.3">
      <c r="A45" s="11">
        <v>40057</v>
      </c>
      <c r="B45" s="19">
        <f>GETPIVOTDATA("Sum of Volume",'Market Statistics Pivot Table'!$A$1,"Date",MONTH(A45),"Area",'Work Sheet'!$B$9,"Years",YEAR(A45))</f>
        <v>3904500</v>
      </c>
    </row>
    <row r="46" spans="1:2" x14ac:dyDescent="0.3">
      <c r="A46" s="11">
        <v>40087</v>
      </c>
      <c r="B46" s="19">
        <f>GETPIVOTDATA("Sum of Volume",'Market Statistics Pivot Table'!$A$1,"Date",MONTH(A46),"Area",'Work Sheet'!$B$9,"Years",YEAR(A46))</f>
        <v>3359500</v>
      </c>
    </row>
    <row r="47" spans="1:2" x14ac:dyDescent="0.3">
      <c r="A47" s="11">
        <v>40118</v>
      </c>
      <c r="B47" s="19">
        <f>GETPIVOTDATA("Sum of Volume",'Market Statistics Pivot Table'!$A$1,"Date",MONTH(A47),"Area",'Work Sheet'!$B$9,"Years",YEAR(A47))</f>
        <v>1739000</v>
      </c>
    </row>
    <row r="48" spans="1:2" x14ac:dyDescent="0.3">
      <c r="A48" s="11">
        <v>40148</v>
      </c>
      <c r="B48" s="19">
        <f>GETPIVOTDATA("Sum of Volume",'Market Statistics Pivot Table'!$A$1,"Date",MONTH(A48),"Area",'Work Sheet'!$B$9,"Years",YEAR(A48))</f>
        <v>2421150</v>
      </c>
    </row>
    <row r="49" spans="1:2" x14ac:dyDescent="0.3">
      <c r="A49" s="11">
        <v>40179</v>
      </c>
      <c r="B49" s="19">
        <f>GETPIVOTDATA("Sum of Volume",'Market Statistics Pivot Table'!$A$1,"Date",MONTH(A49),"Area",'Work Sheet'!$B$9,"Years",YEAR(A49))</f>
        <v>1966900</v>
      </c>
    </row>
    <row r="50" spans="1:2" x14ac:dyDescent="0.3">
      <c r="A50" s="11">
        <v>40210</v>
      </c>
      <c r="B50" s="19">
        <f>GETPIVOTDATA("Sum of Volume",'Market Statistics Pivot Table'!$A$1,"Date",MONTH(A50),"Area",'Work Sheet'!$B$9,"Years",YEAR(A50))</f>
        <v>1709251</v>
      </c>
    </row>
    <row r="51" spans="1:2" x14ac:dyDescent="0.3">
      <c r="A51" s="11">
        <v>40238</v>
      </c>
      <c r="B51" s="19">
        <f>GETPIVOTDATA("Sum of Volume",'Market Statistics Pivot Table'!$A$1,"Date",MONTH(A51),"Area",'Work Sheet'!$B$9,"Years",YEAR(A51))</f>
        <v>1813050</v>
      </c>
    </row>
    <row r="52" spans="1:2" x14ac:dyDescent="0.3">
      <c r="A52" s="11">
        <v>40269</v>
      </c>
      <c r="B52" s="19">
        <f>GETPIVOTDATA("Sum of Volume",'Market Statistics Pivot Table'!$A$1,"Date",MONTH(A52),"Area",'Work Sheet'!$B$9,"Years",YEAR(A52))</f>
        <v>1745000</v>
      </c>
    </row>
    <row r="53" spans="1:2" x14ac:dyDescent="0.3">
      <c r="A53" s="11">
        <v>40299</v>
      </c>
      <c r="B53" s="19">
        <f>GETPIVOTDATA("Sum of Volume",'Market Statistics Pivot Table'!$A$1,"Date",MONTH(A53),"Area",'Work Sheet'!$B$9,"Years",YEAR(A53))</f>
        <v>2997400</v>
      </c>
    </row>
    <row r="54" spans="1:2" x14ac:dyDescent="0.3">
      <c r="A54" s="11">
        <v>40330</v>
      </c>
      <c r="B54" s="19">
        <f>GETPIVOTDATA("Sum of Volume",'Market Statistics Pivot Table'!$A$1,"Date",MONTH(A54),"Area",'Work Sheet'!$B$9,"Years",YEAR(A54))</f>
        <v>2457950</v>
      </c>
    </row>
    <row r="55" spans="1:2" x14ac:dyDescent="0.3">
      <c r="A55" s="11">
        <v>40360</v>
      </c>
      <c r="B55" s="19">
        <f>GETPIVOTDATA("Sum of Volume",'Market Statistics Pivot Table'!$A$1,"Date",MONTH(A55),"Area",'Work Sheet'!$B$9,"Years",YEAR(A55))</f>
        <v>1055500</v>
      </c>
    </row>
    <row r="56" spans="1:2" x14ac:dyDescent="0.3">
      <c r="A56" s="11">
        <v>40391</v>
      </c>
      <c r="B56" s="19">
        <f>GETPIVOTDATA("Sum of Volume",'Market Statistics Pivot Table'!$A$1,"Date",MONTH(A56),"Area",'Work Sheet'!$B$9,"Years",YEAR(A56))</f>
        <v>2726300</v>
      </c>
    </row>
    <row r="57" spans="1:2" x14ac:dyDescent="0.3">
      <c r="A57" s="11">
        <v>40422</v>
      </c>
      <c r="B57" s="19">
        <f>GETPIVOTDATA("Sum of Volume",'Market Statistics Pivot Table'!$A$1,"Date",MONTH(A57),"Area",'Work Sheet'!$B$9,"Years",YEAR(A57))</f>
        <v>1410500</v>
      </c>
    </row>
    <row r="58" spans="1:2" x14ac:dyDescent="0.3">
      <c r="A58" s="11">
        <v>40452</v>
      </c>
      <c r="B58" s="19">
        <f>GETPIVOTDATA("Sum of Volume",'Market Statistics Pivot Table'!$A$1,"Date",MONTH(A58),"Area",'Work Sheet'!$B$9,"Years",YEAR(A58))</f>
        <v>1031400</v>
      </c>
    </row>
    <row r="59" spans="1:2" x14ac:dyDescent="0.3">
      <c r="A59" s="11">
        <v>40483</v>
      </c>
      <c r="B59" s="19">
        <f>GETPIVOTDATA("Sum of Volume",'Market Statistics Pivot Table'!$A$1,"Date",MONTH(A59),"Area",'Work Sheet'!$B$9,"Years",YEAR(A59))</f>
        <v>2596700</v>
      </c>
    </row>
    <row r="60" spans="1:2" x14ac:dyDescent="0.3">
      <c r="A60" s="11">
        <v>40513</v>
      </c>
      <c r="B60" s="19">
        <f>GETPIVOTDATA("Sum of Volume",'Market Statistics Pivot Table'!$A$1,"Date",MONTH(A60),"Area",'Work Sheet'!$B$9,"Years",YEAR(A60))</f>
        <v>2595628</v>
      </c>
    </row>
    <row r="61" spans="1:2" x14ac:dyDescent="0.3">
      <c r="A61" s="11">
        <v>40544</v>
      </c>
      <c r="B61" s="19">
        <f>GETPIVOTDATA("Sum of Volume",'Market Statistics Pivot Table'!$A$1,"Date",MONTH(A61),"Area",'Work Sheet'!$B$9,"Years",YEAR(A61))</f>
        <v>510000</v>
      </c>
    </row>
    <row r="62" spans="1:2" x14ac:dyDescent="0.3">
      <c r="A62" s="11">
        <v>40575</v>
      </c>
      <c r="B62" s="19">
        <f>GETPIVOTDATA("Sum of Volume",'Market Statistics Pivot Table'!$A$1,"Date",MONTH(A62),"Area",'Work Sheet'!$B$9,"Years",YEAR(A62))</f>
        <v>1058550</v>
      </c>
    </row>
    <row r="63" spans="1:2" x14ac:dyDescent="0.3">
      <c r="A63" s="11">
        <v>40603</v>
      </c>
      <c r="B63" s="19">
        <f>GETPIVOTDATA("Sum of Volume",'Market Statistics Pivot Table'!$A$1,"Date",MONTH(A63),"Area",'Work Sheet'!$B$9,"Years",YEAR(A63))</f>
        <v>2162350</v>
      </c>
    </row>
    <row r="64" spans="1:2" x14ac:dyDescent="0.3">
      <c r="A64" s="11">
        <v>40634</v>
      </c>
      <c r="B64" s="19">
        <f>GETPIVOTDATA("Sum of Volume",'Market Statistics Pivot Table'!$A$1,"Date",MONTH(A64),"Area",'Work Sheet'!$B$9,"Years",YEAR(A64))</f>
        <v>977700</v>
      </c>
    </row>
    <row r="65" spans="1:2" x14ac:dyDescent="0.3">
      <c r="A65" s="11">
        <v>40664</v>
      </c>
      <c r="B65" s="19">
        <f>GETPIVOTDATA("Sum of Volume",'Market Statistics Pivot Table'!$A$1,"Date",MONTH(A65),"Area",'Work Sheet'!$B$9,"Years",YEAR(A65))</f>
        <v>2988296</v>
      </c>
    </row>
    <row r="66" spans="1:2" x14ac:dyDescent="0.3">
      <c r="A66" s="11">
        <v>40695</v>
      </c>
      <c r="B66" s="19">
        <f>GETPIVOTDATA("Sum of Volume",'Market Statistics Pivot Table'!$A$1,"Date",MONTH(A66),"Area",'Work Sheet'!$B$9,"Years",YEAR(A66))</f>
        <v>3447400</v>
      </c>
    </row>
    <row r="67" spans="1:2" x14ac:dyDescent="0.3">
      <c r="A67" s="11">
        <v>40725</v>
      </c>
      <c r="B67" s="19">
        <f>GETPIVOTDATA("Sum of Volume",'Market Statistics Pivot Table'!$A$1,"Date",MONTH(A67),"Area",'Work Sheet'!$B$9,"Years",YEAR(A67))</f>
        <v>1581100</v>
      </c>
    </row>
    <row r="68" spans="1:2" x14ac:dyDescent="0.3">
      <c r="A68" s="11">
        <v>40756</v>
      </c>
      <c r="B68" s="19">
        <f>GETPIVOTDATA("Sum of Volume",'Market Statistics Pivot Table'!$A$1,"Date",MONTH(A68),"Area",'Work Sheet'!$B$9,"Years",YEAR(A68))</f>
        <v>587900</v>
      </c>
    </row>
    <row r="69" spans="1:2" x14ac:dyDescent="0.3">
      <c r="A69" s="11">
        <v>40787</v>
      </c>
      <c r="B69" s="19">
        <f>GETPIVOTDATA("Sum of Volume",'Market Statistics Pivot Table'!$A$1,"Date",MONTH(A69),"Area",'Work Sheet'!$B$9,"Years",YEAR(A69))</f>
        <v>2284926</v>
      </c>
    </row>
    <row r="70" spans="1:2" x14ac:dyDescent="0.3">
      <c r="A70" s="11">
        <v>40817</v>
      </c>
      <c r="B70" s="19">
        <f>GETPIVOTDATA("Sum of Volume",'Market Statistics Pivot Table'!$A$1,"Date",MONTH(A70),"Area",'Work Sheet'!$B$9,"Years",YEAR(A70))</f>
        <v>190000</v>
      </c>
    </row>
    <row r="71" spans="1:2" x14ac:dyDescent="0.3">
      <c r="A71" s="11">
        <v>40848</v>
      </c>
      <c r="B71" s="19">
        <f>GETPIVOTDATA("Sum of Volume",'Market Statistics Pivot Table'!$A$1,"Date",MONTH(A71),"Area",'Work Sheet'!$B$9,"Years",YEAR(A71))</f>
        <v>215000</v>
      </c>
    </row>
    <row r="72" spans="1:2" x14ac:dyDescent="0.3">
      <c r="A72" s="11">
        <v>40878</v>
      </c>
      <c r="B72" s="19">
        <f>GETPIVOTDATA("Sum of Volume",'Market Statistics Pivot Table'!$A$1,"Date",MONTH(A72),"Area",'Work Sheet'!$B$9,"Years",YEAR(A72))</f>
        <v>1227500</v>
      </c>
    </row>
    <row r="73" spans="1:2" x14ac:dyDescent="0.3">
      <c r="A73" s="11">
        <v>40909</v>
      </c>
      <c r="B73" s="19">
        <f>GETPIVOTDATA("Sum of Volume",'Market Statistics Pivot Table'!$A$1,"Date",MONTH(A73),"Area",'Work Sheet'!$B$9,"Years",YEAR(A73))</f>
        <v>880900</v>
      </c>
    </row>
    <row r="74" spans="1:2" x14ac:dyDescent="0.3">
      <c r="A74" s="11">
        <v>40940</v>
      </c>
      <c r="B74" s="19">
        <f>GETPIVOTDATA("Sum of Volume",'Market Statistics Pivot Table'!$A$1,"Date",MONTH(A74),"Area",'Work Sheet'!$B$9,"Years",YEAR(A74))</f>
        <v>2068000</v>
      </c>
    </row>
    <row r="75" spans="1:2" x14ac:dyDescent="0.3">
      <c r="A75" s="11">
        <v>40969</v>
      </c>
      <c r="B75" s="19">
        <f>GETPIVOTDATA("Sum of Volume",'Market Statistics Pivot Table'!$A$1,"Date",MONTH(A75),"Area",'Work Sheet'!$B$9,"Years",YEAR(A75))</f>
        <v>543900</v>
      </c>
    </row>
    <row r="76" spans="1:2" x14ac:dyDescent="0.3">
      <c r="A76" s="11">
        <v>41000</v>
      </c>
      <c r="B76" s="19">
        <f>GETPIVOTDATA("Sum of Volume",'Market Statistics Pivot Table'!$A$1,"Date",MONTH(A76),"Area",'Work Sheet'!$B$9,"Years",YEAR(A76))</f>
        <v>1039700</v>
      </c>
    </row>
    <row r="77" spans="1:2" x14ac:dyDescent="0.3">
      <c r="A77" s="11">
        <v>41030</v>
      </c>
      <c r="B77" s="19">
        <f>GETPIVOTDATA("Sum of Volume",'Market Statistics Pivot Table'!$A$1,"Date",MONTH(A77),"Area",'Work Sheet'!$B$9,"Years",YEAR(A77))</f>
        <v>1881950</v>
      </c>
    </row>
    <row r="78" spans="1:2" x14ac:dyDescent="0.3">
      <c r="A78" s="11">
        <v>41061</v>
      </c>
      <c r="B78" s="19">
        <f>GETPIVOTDATA("Sum of Volume",'Market Statistics Pivot Table'!$A$1,"Date",MONTH(A78),"Area",'Work Sheet'!$B$9,"Years",YEAR(A78))</f>
        <v>1598050</v>
      </c>
    </row>
    <row r="79" spans="1:2" x14ac:dyDescent="0.3">
      <c r="A79" s="11">
        <v>41091</v>
      </c>
      <c r="B79" s="19">
        <f>GETPIVOTDATA("Sum of Volume",'Market Statistics Pivot Table'!$A$1,"Date",MONTH(A79),"Area",'Work Sheet'!$B$9,"Years",YEAR(A79))</f>
        <v>2530599</v>
      </c>
    </row>
    <row r="80" spans="1:2" x14ac:dyDescent="0.3">
      <c r="A80" s="11">
        <v>41122</v>
      </c>
      <c r="B80" s="19">
        <f>GETPIVOTDATA("Sum of Volume",'Market Statistics Pivot Table'!$A$1,"Date",MONTH(A80),"Area",'Work Sheet'!$B$9,"Years",YEAR(A80))</f>
        <v>940400</v>
      </c>
    </row>
    <row r="81" spans="1:2" x14ac:dyDescent="0.3">
      <c r="A81" s="11">
        <v>41153</v>
      </c>
      <c r="B81" s="19">
        <f>GETPIVOTDATA("Sum of Volume",'Market Statistics Pivot Table'!$A$1,"Date",MONTH(A81),"Area",'Work Sheet'!$B$9,"Years",YEAR(A81))</f>
        <v>810750</v>
      </c>
    </row>
    <row r="82" spans="1:2" x14ac:dyDescent="0.3">
      <c r="A82" s="11">
        <v>41183</v>
      </c>
      <c r="B82" s="19">
        <f>GETPIVOTDATA("Sum of Volume",'Market Statistics Pivot Table'!$A$1,"Date",MONTH(A82),"Area",'Work Sheet'!$B$9,"Years",YEAR(A82))</f>
        <v>1049500</v>
      </c>
    </row>
    <row r="83" spans="1:2" x14ac:dyDescent="0.3">
      <c r="A83" s="11">
        <v>41214</v>
      </c>
      <c r="B83" s="19">
        <f>GETPIVOTDATA("Sum of Volume",'Market Statistics Pivot Table'!$A$1,"Date",MONTH(A83),"Area",'Work Sheet'!$B$9,"Years",YEAR(A83))</f>
        <v>946099</v>
      </c>
    </row>
    <row r="84" spans="1:2" x14ac:dyDescent="0.3">
      <c r="A84" s="11">
        <v>41244</v>
      </c>
      <c r="B84" s="19">
        <f>GETPIVOTDATA("Sum of Volume",'Market Statistics Pivot Table'!$A$1,"Date",MONTH(A84),"Area",'Work Sheet'!$B$9,"Years",YEAR(A84))</f>
        <v>1562600</v>
      </c>
    </row>
    <row r="85" spans="1:2" x14ac:dyDescent="0.3">
      <c r="A85" s="11">
        <v>41275</v>
      </c>
      <c r="B85" s="19">
        <f>GETPIVOTDATA("Sum of Volume",'Market Statistics Pivot Table'!$A$1,"Date",MONTH(A85),"Area",'Work Sheet'!$B$9,"Years",YEAR(A85))</f>
        <v>1866750</v>
      </c>
    </row>
    <row r="86" spans="1:2" x14ac:dyDescent="0.3">
      <c r="A86" s="11">
        <v>41306</v>
      </c>
      <c r="B86" s="19">
        <f>GETPIVOTDATA("Sum of Volume",'Market Statistics Pivot Table'!$A$1,"Date",MONTH(A86),"Area",'Work Sheet'!$B$9,"Years",YEAR(A86))</f>
        <v>691000</v>
      </c>
    </row>
    <row r="87" spans="1:2" x14ac:dyDescent="0.3">
      <c r="A87" s="11">
        <v>41334</v>
      </c>
      <c r="B87" s="19">
        <f>GETPIVOTDATA("Sum of Volume",'Market Statistics Pivot Table'!$A$1,"Date",MONTH(A87),"Area",'Work Sheet'!$B$9,"Years",YEAR(A87))</f>
        <v>557950</v>
      </c>
    </row>
    <row r="88" spans="1:2" x14ac:dyDescent="0.3">
      <c r="A88" s="11">
        <v>41365</v>
      </c>
      <c r="B88" s="19">
        <f>GETPIVOTDATA("Sum of Volume",'Market Statistics Pivot Table'!$A$1,"Date",MONTH(A88),"Area",'Work Sheet'!$B$9,"Years",YEAR(A88))</f>
        <v>2930950</v>
      </c>
    </row>
    <row r="89" spans="1:2" x14ac:dyDescent="0.3">
      <c r="A89" s="11">
        <v>41395</v>
      </c>
      <c r="B89" s="19">
        <f>GETPIVOTDATA("Sum of Volume",'Market Statistics Pivot Table'!$A$1,"Date",MONTH(A89),"Area",'Work Sheet'!$B$9,"Years",YEAR(A89))</f>
        <v>2745900</v>
      </c>
    </row>
    <row r="90" spans="1:2" x14ac:dyDescent="0.3">
      <c r="A90" s="11">
        <v>41426</v>
      </c>
      <c r="B90" s="19">
        <f>GETPIVOTDATA("Sum of Volume",'Market Statistics Pivot Table'!$A$1,"Date",MONTH(A90),"Area",'Work Sheet'!$B$9,"Years",YEAR(A90))</f>
        <v>1756630</v>
      </c>
    </row>
    <row r="91" spans="1:2" x14ac:dyDescent="0.3">
      <c r="A91" s="11">
        <v>41456</v>
      </c>
      <c r="B91" s="19">
        <f>GETPIVOTDATA("Sum of Volume",'Market Statistics Pivot Table'!$A$1,"Date",MONTH(A91),"Area",'Work Sheet'!$B$9,"Years",YEAR(A91))</f>
        <v>2738551</v>
      </c>
    </row>
    <row r="92" spans="1:2" x14ac:dyDescent="0.3">
      <c r="A92" s="11">
        <v>41487</v>
      </c>
      <c r="B92" s="19">
        <f>GETPIVOTDATA("Sum of Volume",'Market Statistics Pivot Table'!$A$1,"Date",MONTH(A92),"Area",'Work Sheet'!$B$9,"Years",YEAR(A92))</f>
        <v>1939150</v>
      </c>
    </row>
    <row r="93" spans="1:2" x14ac:dyDescent="0.3">
      <c r="A93" s="11">
        <v>41518</v>
      </c>
      <c r="B93" s="19">
        <f>GETPIVOTDATA("Sum of Volume",'Market Statistics Pivot Table'!$A$1,"Date",MONTH(A93),"Area",'Work Sheet'!$B$9,"Years",YEAR(A93))</f>
        <v>1543095</v>
      </c>
    </row>
    <row r="94" spans="1:2" x14ac:dyDescent="0.3">
      <c r="A94" s="11">
        <v>41548</v>
      </c>
      <c r="B94" s="19">
        <f>GETPIVOTDATA("Sum of Volume",'Market Statistics Pivot Table'!$A$1,"Date",MONTH(A94),"Area",'Work Sheet'!$B$9,"Years",YEAR(A94))</f>
        <v>1927100</v>
      </c>
    </row>
    <row r="95" spans="1:2" x14ac:dyDescent="0.3">
      <c r="A95" s="11">
        <v>41579</v>
      </c>
      <c r="B95" s="19">
        <f>GETPIVOTDATA("Sum of Volume",'Market Statistics Pivot Table'!$A$1,"Date",MONTH(A95),"Area",'Work Sheet'!$B$9,"Years",YEAR(A95))</f>
        <v>2483709</v>
      </c>
    </row>
    <row r="96" spans="1:2" x14ac:dyDescent="0.3">
      <c r="A96" s="11">
        <v>41609</v>
      </c>
      <c r="B96" s="19">
        <f>GETPIVOTDATA("Sum of Volume",'Market Statistics Pivot Table'!$A$1,"Date",MONTH(A96),"Area",'Work Sheet'!$B$9,"Years",YEAR(A96))</f>
        <v>2157400</v>
      </c>
    </row>
    <row r="97" spans="1:2" x14ac:dyDescent="0.3">
      <c r="A97" s="11">
        <v>41640</v>
      </c>
      <c r="B97" s="19">
        <f>GETPIVOTDATA("Sum of Volume",'Market Statistics Pivot Table'!$A$1,"Date",MONTH(A97),"Area",'Work Sheet'!$B$9,"Years",YEAR(A97))</f>
        <v>746100</v>
      </c>
    </row>
    <row r="98" spans="1:2" x14ac:dyDescent="0.3">
      <c r="A98" s="11">
        <v>41671</v>
      </c>
      <c r="B98" s="19">
        <f>GETPIVOTDATA("Sum of Volume",'Market Statistics Pivot Table'!$A$1,"Date",MONTH(A98),"Area",'Work Sheet'!$B$9,"Years",YEAR(A98))</f>
        <v>2102450</v>
      </c>
    </row>
    <row r="99" spans="1:2" x14ac:dyDescent="0.3">
      <c r="A99" s="11">
        <v>41699</v>
      </c>
      <c r="B99" s="19">
        <f>GETPIVOTDATA("Sum of Volume",'Market Statistics Pivot Table'!$A$1,"Date",MONTH(A99),"Area",'Work Sheet'!$B$9,"Years",YEAR(A99))</f>
        <v>2402750</v>
      </c>
    </row>
    <row r="100" spans="1:2" x14ac:dyDescent="0.3">
      <c r="A100" s="11">
        <v>41730</v>
      </c>
      <c r="B100" s="19">
        <f>GETPIVOTDATA("Sum of Volume",'Market Statistics Pivot Table'!$A$1,"Date",MONTH(A100),"Area",'Work Sheet'!$B$9,"Years",YEAR(A100))</f>
        <v>2688600</v>
      </c>
    </row>
    <row r="101" spans="1:2" x14ac:dyDescent="0.3">
      <c r="A101" s="11">
        <v>41760</v>
      </c>
      <c r="B101" s="19">
        <f>GETPIVOTDATA("Sum of Volume",'Market Statistics Pivot Table'!$A$1,"Date",MONTH(A101),"Area",'Work Sheet'!$B$9,"Years",YEAR(A101))</f>
        <v>3841150</v>
      </c>
    </row>
    <row r="102" spans="1:2" x14ac:dyDescent="0.3">
      <c r="A102" s="11">
        <v>41791</v>
      </c>
      <c r="B102" s="19">
        <f>GETPIVOTDATA("Sum of Volume",'Market Statistics Pivot Table'!$A$1,"Date",MONTH(A102),"Area",'Work Sheet'!$B$9,"Years",YEAR(A102))</f>
        <v>3579350</v>
      </c>
    </row>
    <row r="103" spans="1:2" x14ac:dyDescent="0.3">
      <c r="A103" s="11">
        <v>41821</v>
      </c>
      <c r="B103" s="19">
        <f>GETPIVOTDATA("Sum of Volume",'Market Statistics Pivot Table'!$A$1,"Date",MONTH(A103),"Area",'Work Sheet'!$B$9,"Years",YEAR(A103))</f>
        <v>3040321</v>
      </c>
    </row>
    <row r="104" spans="1:2" x14ac:dyDescent="0.3">
      <c r="A104" s="11">
        <v>41852</v>
      </c>
      <c r="B104" s="19">
        <f>GETPIVOTDATA("Sum of Volume",'Market Statistics Pivot Table'!$A$1,"Date",MONTH(A104),"Area",'Work Sheet'!$B$9,"Years",YEAR(A104))</f>
        <v>4143000</v>
      </c>
    </row>
    <row r="105" spans="1:2" x14ac:dyDescent="0.3">
      <c r="A105" s="11">
        <v>41883</v>
      </c>
      <c r="B105" s="19">
        <f>GETPIVOTDATA("Sum of Volume",'Market Statistics Pivot Table'!$A$1,"Date",MONTH(A105),"Area",'Work Sheet'!$B$9,"Years",YEAR(A105))</f>
        <v>3957650</v>
      </c>
    </row>
    <row r="106" spans="1:2" x14ac:dyDescent="0.3">
      <c r="A106" s="11">
        <v>41913</v>
      </c>
      <c r="B106" s="19">
        <f>GETPIVOTDATA("Sum of Volume",'Market Statistics Pivot Table'!$A$1,"Date",MONTH(A106),"Area",'Work Sheet'!$B$9,"Years",YEAR(A106))</f>
        <v>1860900</v>
      </c>
    </row>
    <row r="107" spans="1:2" x14ac:dyDescent="0.3">
      <c r="A107" s="11">
        <v>41944</v>
      </c>
      <c r="B107" s="19">
        <f>GETPIVOTDATA("Sum of Volume",'Market Statistics Pivot Table'!$A$1,"Date",MONTH(A107),"Area",'Work Sheet'!$B$9,"Years",YEAR(A107))</f>
        <v>2076000</v>
      </c>
    </row>
    <row r="108" spans="1:2" x14ac:dyDescent="0.3">
      <c r="A108" s="11">
        <v>41974</v>
      </c>
      <c r="B108" s="19">
        <f>GETPIVOTDATA("Sum of Volume",'Market Statistics Pivot Table'!$A$1,"Date",MONTH(A108),"Area",'Work Sheet'!$B$9,"Years",YEAR(A108))</f>
        <v>1897890</v>
      </c>
    </row>
    <row r="109" spans="1:2" x14ac:dyDescent="0.3">
      <c r="A109" s="11">
        <v>42005</v>
      </c>
      <c r="B109" s="19">
        <f>GETPIVOTDATA("Sum of Volume",'Market Statistics Pivot Table'!$A$1,"Date",MONTH(A109),"Area",'Work Sheet'!$B$9,"Years",YEAR(A109))</f>
        <v>795249</v>
      </c>
    </row>
    <row r="110" spans="1:2" x14ac:dyDescent="0.3">
      <c r="A110" s="11">
        <v>42036</v>
      </c>
      <c r="B110" s="19">
        <f>GETPIVOTDATA("Sum of Volume",'Market Statistics Pivot Table'!$A$1,"Date",MONTH(A110),"Area",'Work Sheet'!$B$9,"Years",YEAR(A110))</f>
        <v>1962549</v>
      </c>
    </row>
    <row r="111" spans="1:2" x14ac:dyDescent="0.3">
      <c r="A111" s="11">
        <v>42064</v>
      </c>
      <c r="B111" s="19">
        <f>GETPIVOTDATA("Sum of Volume",'Market Statistics Pivot Table'!$A$1,"Date",MONTH(A111),"Area",'Work Sheet'!$B$9,"Years",YEAR(A111))</f>
        <v>2229500</v>
      </c>
    </row>
    <row r="112" spans="1:2" x14ac:dyDescent="0.3">
      <c r="A112" s="11">
        <v>42095</v>
      </c>
      <c r="B112" s="19">
        <f>GETPIVOTDATA("Sum of Volume",'Market Statistics Pivot Table'!$A$1,"Date",MONTH(A112),"Area",'Work Sheet'!$B$9,"Years",YEAR(A112))</f>
        <v>3506549</v>
      </c>
    </row>
    <row r="113" spans="1:2" x14ac:dyDescent="0.3">
      <c r="A113" s="11">
        <v>42125</v>
      </c>
      <c r="B113" s="19">
        <f>GETPIVOTDATA("Sum of Volume",'Market Statistics Pivot Table'!$A$1,"Date",MONTH(A113),"Area",'Work Sheet'!$B$9,"Years",YEAR(A113))</f>
        <v>2519200</v>
      </c>
    </row>
    <row r="114" spans="1:2" x14ac:dyDescent="0.3">
      <c r="A114" s="11">
        <v>42156</v>
      </c>
      <c r="B114" s="19">
        <f>GETPIVOTDATA("Sum of Volume",'Market Statistics Pivot Table'!$A$1,"Date",MONTH(A114),"Area",'Work Sheet'!$B$9,"Years",YEAR(A114))</f>
        <v>4547550</v>
      </c>
    </row>
    <row r="115" spans="1:2" x14ac:dyDescent="0.3">
      <c r="A115" s="11">
        <v>42186</v>
      </c>
      <c r="B115" s="19">
        <f>GETPIVOTDATA("Sum of Volume",'Market Statistics Pivot Table'!$A$1,"Date",MONTH(A115),"Area",'Work Sheet'!$B$9,"Years",YEAR(A115))</f>
        <v>5378656</v>
      </c>
    </row>
    <row r="116" spans="1:2" x14ac:dyDescent="0.3">
      <c r="A116" s="11">
        <v>42217</v>
      </c>
      <c r="B116" s="19">
        <f>GETPIVOTDATA("Sum of Volume",'Market Statistics Pivot Table'!$A$1,"Date",MONTH(A116),"Area",'Work Sheet'!$B$9,"Years",YEAR(A116))</f>
        <v>5656173</v>
      </c>
    </row>
    <row r="117" spans="1:2" x14ac:dyDescent="0.3">
      <c r="A117" s="11">
        <v>42248</v>
      </c>
      <c r="B117" s="19">
        <f>GETPIVOTDATA("Sum of Volume",'Market Statistics Pivot Table'!$A$1,"Date",MONTH(A117),"Area",'Work Sheet'!$B$9,"Years",YEAR(A117))</f>
        <v>5598755</v>
      </c>
    </row>
    <row r="118" spans="1:2" x14ac:dyDescent="0.3">
      <c r="A118" s="11">
        <v>42278</v>
      </c>
      <c r="B118" s="19">
        <f>GETPIVOTDATA("Sum of Volume",'Market Statistics Pivot Table'!$A$1,"Date",MONTH(A118),"Area",'Work Sheet'!$B$9,"Years",YEAR(A118))</f>
        <v>3886900</v>
      </c>
    </row>
    <row r="119" spans="1:2" x14ac:dyDescent="0.3">
      <c r="A119" s="11">
        <v>42309</v>
      </c>
      <c r="B119" s="19">
        <f>GETPIVOTDATA("Sum of Volume",'Market Statistics Pivot Table'!$A$1,"Date",MONTH(A119),"Area",'Work Sheet'!$B$9,"Years",YEAR(A119))</f>
        <v>1439500</v>
      </c>
    </row>
    <row r="120" spans="1:2" x14ac:dyDescent="0.3">
      <c r="A120" s="11">
        <v>42339</v>
      </c>
      <c r="B120" s="19">
        <f>GETPIVOTDATA("Sum of Volume",'Market Statistics Pivot Table'!$A$1,"Date",MONTH(A120),"Area",'Work Sheet'!$B$9,"Years",YEAR(A120))</f>
        <v>3598595</v>
      </c>
    </row>
    <row r="121" spans="1:2" x14ac:dyDescent="0.3">
      <c r="A121" s="11">
        <v>42370</v>
      </c>
      <c r="B121" s="19">
        <f>GETPIVOTDATA("Sum of Volume",'Market Statistics Pivot Table'!$A$1,"Date",MONTH(A121),"Area",'Work Sheet'!$B$9,"Years",YEAR(A121))</f>
        <v>1547450</v>
      </c>
    </row>
    <row r="122" spans="1:2" x14ac:dyDescent="0.3">
      <c r="A122" s="11">
        <v>42401</v>
      </c>
      <c r="B122" s="19">
        <f>GETPIVOTDATA("Sum of Volume",'Market Statistics Pivot Table'!$A$1,"Date",MONTH(A122),"Area",'Work Sheet'!$B$9,"Years",YEAR(A122))</f>
        <v>2584495</v>
      </c>
    </row>
    <row r="123" spans="1:2" x14ac:dyDescent="0.3">
      <c r="A123" s="11">
        <v>42430</v>
      </c>
      <c r="B123" s="19">
        <f>GETPIVOTDATA("Sum of Volume",'Market Statistics Pivot Table'!$A$1,"Date",MONTH(A123),"Area",'Work Sheet'!$B$9,"Years",YEAR(A123))</f>
        <v>2622900</v>
      </c>
    </row>
    <row r="124" spans="1:2" x14ac:dyDescent="0.3">
      <c r="A124" s="11">
        <v>42461</v>
      </c>
      <c r="B124" s="19">
        <f>GETPIVOTDATA("Sum of Volume",'Market Statistics Pivot Table'!$A$1,"Date",MONTH(A124),"Area",'Work Sheet'!$B$9,"Years",YEAR(A124))</f>
        <v>3033301</v>
      </c>
    </row>
    <row r="125" spans="1:2" x14ac:dyDescent="0.3">
      <c r="A125" s="11">
        <v>42491</v>
      </c>
      <c r="B125" s="19">
        <f>GETPIVOTDATA("Sum of Volume",'Market Statistics Pivot Table'!$A$1,"Date",MONTH(A125),"Area",'Work Sheet'!$B$9,"Years",YEAR(A125))</f>
        <v>6193575</v>
      </c>
    </row>
    <row r="126" spans="1:2" x14ac:dyDescent="0.3">
      <c r="A126" s="11">
        <v>42522</v>
      </c>
      <c r="B126" s="19">
        <f>GETPIVOTDATA("Sum of Volume",'Market Statistics Pivot Table'!$A$1,"Date",MONTH(A126),"Area",'Work Sheet'!$B$9,"Years",YEAR(A126))</f>
        <v>3086790</v>
      </c>
    </row>
    <row r="127" spans="1:2" x14ac:dyDescent="0.3">
      <c r="A127" s="11">
        <v>42552</v>
      </c>
      <c r="B127" s="19">
        <f>GETPIVOTDATA("Sum of Volume",'Market Statistics Pivot Table'!$A$1,"Date",MONTH(A127),"Area",'Work Sheet'!$B$9,"Years",YEAR(A127))</f>
        <v>4308359</v>
      </c>
    </row>
    <row r="128" spans="1:2" x14ac:dyDescent="0.3">
      <c r="A128" s="11">
        <v>42583</v>
      </c>
      <c r="B128" s="19">
        <f>GETPIVOTDATA("Sum of Volume",'Market Statistics Pivot Table'!$A$1,"Date",MONTH(A128),"Area",'Work Sheet'!$B$9,"Years",YEAR(A128))</f>
        <v>4839500</v>
      </c>
    </row>
    <row r="129" spans="1:2" x14ac:dyDescent="0.3">
      <c r="A129" s="11">
        <v>42614</v>
      </c>
      <c r="B129" s="19">
        <f>GETPIVOTDATA("Sum of Volume",'Market Statistics Pivot Table'!$A$1,"Date",MONTH(A129),"Area",'Work Sheet'!$B$9,"Years",YEAR(A129))</f>
        <v>4181099</v>
      </c>
    </row>
    <row r="130" spans="1:2" x14ac:dyDescent="0.3">
      <c r="A130" s="11">
        <v>42644</v>
      </c>
      <c r="B130" s="19">
        <f>GETPIVOTDATA("Sum of Volume",'Market Statistics Pivot Table'!$A$1,"Date",MONTH(A130),"Area",'Work Sheet'!$B$9,"Years",YEAR(A130))</f>
        <v>3419050</v>
      </c>
    </row>
    <row r="131" spans="1:2" x14ac:dyDescent="0.3">
      <c r="A131" s="11">
        <v>42675</v>
      </c>
      <c r="B131" s="19">
        <f>GETPIVOTDATA("Sum of Volume",'Market Statistics Pivot Table'!$A$1,"Date",MONTH(A131),"Area",'Work Sheet'!$B$9,"Years",YEAR(A131))</f>
        <v>3246381</v>
      </c>
    </row>
    <row r="132" spans="1:2" x14ac:dyDescent="0.3">
      <c r="A132" s="11">
        <v>42705</v>
      </c>
      <c r="B132" s="19">
        <f>GETPIVOTDATA("Sum of Volume",'Market Statistics Pivot Table'!$A$1,"Date",MONTH(A132),"Area",'Work Sheet'!$B$9,"Years",YEAR(A132))</f>
        <v>3411400</v>
      </c>
    </row>
    <row r="133" spans="1:2" x14ac:dyDescent="0.3">
      <c r="A133" s="11">
        <v>42736</v>
      </c>
      <c r="B133" s="19">
        <f>GETPIVOTDATA("Sum of Volume",'Market Statistics Pivot Table'!$A$1,"Date",MONTH(A133),"Area",'Work Sheet'!$B$9,"Years",YEAR(A133))</f>
        <v>3150900</v>
      </c>
    </row>
    <row r="134" spans="1:2" x14ac:dyDescent="0.3">
      <c r="A134" s="11">
        <v>42767</v>
      </c>
      <c r="B134" s="19">
        <f>GETPIVOTDATA("Sum of Volume",'Market Statistics Pivot Table'!$A$1,"Date",MONTH(A134),"Area",'Work Sheet'!$B$9,"Years",YEAR(A134))</f>
        <v>2261425</v>
      </c>
    </row>
    <row r="135" spans="1:2" x14ac:dyDescent="0.3">
      <c r="A135" s="11">
        <v>42795</v>
      </c>
      <c r="B135" s="19">
        <f>GETPIVOTDATA("Sum of Volume",'Market Statistics Pivot Table'!$A$1,"Date",MONTH(A135),"Area",'Work Sheet'!$B$9,"Years",YEAR(A135))</f>
        <v>5483380</v>
      </c>
    </row>
    <row r="136" spans="1:2" x14ac:dyDescent="0.3">
      <c r="A136" s="11">
        <v>42826</v>
      </c>
      <c r="B136" s="19">
        <f>GETPIVOTDATA("Sum of Volume",'Market Statistics Pivot Table'!$A$1,"Date",MONTH(A136),"Area",'Work Sheet'!$B$9,"Years",YEAR(A136))</f>
        <v>3859450</v>
      </c>
    </row>
    <row r="137" spans="1:2" x14ac:dyDescent="0.3">
      <c r="A137" s="11">
        <v>42856</v>
      </c>
      <c r="B137" s="19">
        <f>GETPIVOTDATA("Sum of Volume",'Market Statistics Pivot Table'!$A$1,"Date",MONTH(A137),"Area",'Work Sheet'!$B$9,"Years",YEAR(A137))</f>
        <v>5208346</v>
      </c>
    </row>
    <row r="138" spans="1:2" x14ac:dyDescent="0.3">
      <c r="A138" s="11">
        <v>42887</v>
      </c>
      <c r="B138" s="19">
        <f>GETPIVOTDATA("Sum of Volume",'Market Statistics Pivot Table'!$A$1,"Date",MONTH(A138),"Area",'Work Sheet'!$B$9,"Years",YEAR(A138))</f>
        <v>5584375</v>
      </c>
    </row>
    <row r="139" spans="1:2" x14ac:dyDescent="0.3">
      <c r="A139" s="11">
        <v>42917</v>
      </c>
      <c r="B139" s="19">
        <f>GETPIVOTDATA("Sum of Volume",'Market Statistics Pivot Table'!$A$1,"Date",MONTH(A139),"Area",'Work Sheet'!$B$9,"Years",YEAR(A139))</f>
        <v>4548462</v>
      </c>
    </row>
    <row r="140" spans="1:2" x14ac:dyDescent="0.3">
      <c r="A140" s="11">
        <v>42948</v>
      </c>
      <c r="B140" s="19">
        <f>GETPIVOTDATA("Sum of Volume",'Market Statistics Pivot Table'!$A$1,"Date",MONTH(A140),"Area",'Work Sheet'!$B$9,"Years",YEAR(A140))</f>
        <v>7841935</v>
      </c>
    </row>
    <row r="141" spans="1:2" x14ac:dyDescent="0.3">
      <c r="A141" s="11">
        <v>42979</v>
      </c>
      <c r="B141" s="19">
        <f>GETPIVOTDATA("Sum of Volume",'Market Statistics Pivot Table'!$A$1,"Date",MONTH(A141),"Area",'Work Sheet'!$B$9,"Years",YEAR(A141))</f>
        <v>4787570</v>
      </c>
    </row>
    <row r="142" spans="1:2" x14ac:dyDescent="0.3">
      <c r="A142" s="11">
        <v>43009</v>
      </c>
      <c r="B142" s="19">
        <f>GETPIVOTDATA("Sum of Volume",'Market Statistics Pivot Table'!$A$1,"Date",MONTH(A142),"Area",'Work Sheet'!$B$9,"Years",YEAR(A142))</f>
        <v>4098400</v>
      </c>
    </row>
    <row r="143" spans="1:2" x14ac:dyDescent="0.3">
      <c r="A143" s="11">
        <v>43040</v>
      </c>
      <c r="B143" s="19">
        <f>GETPIVOTDATA("Sum of Volume",'Market Statistics Pivot Table'!$A$1,"Date",MONTH(A143),"Area",'Work Sheet'!$B$9,"Years",YEAR(A143))</f>
        <v>4777300</v>
      </c>
    </row>
    <row r="144" spans="1:2" x14ac:dyDescent="0.3">
      <c r="A144" s="11">
        <v>43070</v>
      </c>
      <c r="B144" s="19">
        <f>GETPIVOTDATA("Sum of Volume",'Market Statistics Pivot Table'!$A$1,"Date",MONTH(A144),"Area",'Work Sheet'!$B$9,"Years",YEAR(A144))</f>
        <v>3608294</v>
      </c>
    </row>
    <row r="145" spans="1:2" x14ac:dyDescent="0.3">
      <c r="A145" s="11">
        <v>43101</v>
      </c>
      <c r="B145" s="19">
        <f>GETPIVOTDATA("Sum of Volume",'Market Statistics Pivot Table'!$A$1,"Date",MONTH(A145),"Area",'Work Sheet'!$B$9,"Years",YEAR(A145))</f>
        <v>4515450</v>
      </c>
    </row>
    <row r="146" spans="1:2" x14ac:dyDescent="0.3">
      <c r="A146" s="11">
        <v>43132</v>
      </c>
      <c r="B146" s="19">
        <f>GETPIVOTDATA("Sum of Volume",'Market Statistics Pivot Table'!$A$1,"Date",MONTH(A146),"Area",'Work Sheet'!$B$9,"Years",YEAR(A146))</f>
        <v>4635400</v>
      </c>
    </row>
    <row r="147" spans="1:2" x14ac:dyDescent="0.3">
      <c r="A147" s="11">
        <v>43160</v>
      </c>
      <c r="B147" s="19">
        <f>GETPIVOTDATA("Sum of Volume",'Market Statistics Pivot Table'!$A$1,"Date",MONTH(A147),"Area",'Work Sheet'!$B$9,"Years",YEAR(A147))</f>
        <v>3824850</v>
      </c>
    </row>
    <row r="148" spans="1:2" x14ac:dyDescent="0.3">
      <c r="A148" s="11">
        <v>43191</v>
      </c>
      <c r="B148" s="19">
        <f>GETPIVOTDATA("Sum of Volume",'Market Statistics Pivot Table'!$A$1,"Date",MONTH(A148),"Area",'Work Sheet'!$B$9,"Years",YEAR(A148))</f>
        <v>5100599</v>
      </c>
    </row>
    <row r="149" spans="1:2" x14ac:dyDescent="0.3">
      <c r="A149" s="11">
        <v>43221</v>
      </c>
      <c r="B149" s="19">
        <f>GETPIVOTDATA("Sum of Volume",'Market Statistics Pivot Table'!$A$1,"Date",MONTH(A149),"Area",'Work Sheet'!$B$9,"Years",YEAR(A149))</f>
        <v>6924000</v>
      </c>
    </row>
    <row r="150" spans="1:2" x14ac:dyDescent="0.3">
      <c r="A150" s="11">
        <v>43252</v>
      </c>
      <c r="B150" s="19">
        <f>GETPIVOTDATA("Sum of Volume",'Market Statistics Pivot Table'!$A$1,"Date",MONTH(A150),"Area",'Work Sheet'!$B$9,"Years",YEAR(A150))</f>
        <v>4532499</v>
      </c>
    </row>
    <row r="151" spans="1:2" x14ac:dyDescent="0.3">
      <c r="A151" s="11">
        <v>43282</v>
      </c>
      <c r="B151" s="19">
        <f>GETPIVOTDATA("Sum of Volume",'Market Statistics Pivot Table'!$A$1,"Date",MONTH(A151),"Area",'Work Sheet'!$B$9,"Years",YEAR(A151))</f>
        <v>7087260</v>
      </c>
    </row>
    <row r="152" spans="1:2" x14ac:dyDescent="0.3">
      <c r="A152" s="11">
        <v>43313</v>
      </c>
      <c r="B152" s="19">
        <f>GETPIVOTDATA("Sum of Volume",'Market Statistics Pivot Table'!$A$1,"Date",MONTH(A152),"Area",'Work Sheet'!$B$9,"Years",YEAR(A152))</f>
        <v>6322790</v>
      </c>
    </row>
    <row r="153" spans="1:2" x14ac:dyDescent="0.3">
      <c r="A153" s="11">
        <v>43344</v>
      </c>
      <c r="B153" s="19">
        <f>GETPIVOTDATA("Sum of Volume",'Market Statistics Pivot Table'!$A$1,"Date",MONTH(A153),"Area",'Work Sheet'!$B$9,"Years",YEAR(A153))</f>
        <v>6606350</v>
      </c>
    </row>
    <row r="154" spans="1:2" x14ac:dyDescent="0.3">
      <c r="A154" s="11">
        <v>43374</v>
      </c>
      <c r="B154" s="19">
        <f>GETPIVOTDATA("Sum of Volume",'Market Statistics Pivot Table'!$A$1,"Date",MONTH(A154),"Area",'Work Sheet'!$B$9,"Years",YEAR(A154))</f>
        <v>4252874</v>
      </c>
    </row>
    <row r="155" spans="1:2" x14ac:dyDescent="0.3">
      <c r="A155" s="11">
        <v>43405</v>
      </c>
      <c r="B155" s="19">
        <f>GETPIVOTDATA("Sum of Volume",'Market Statistics Pivot Table'!$A$1,"Date",MONTH(A155),"Area",'Work Sheet'!$B$9,"Years",YEAR(A155))</f>
        <v>4015800</v>
      </c>
    </row>
    <row r="156" spans="1:2" x14ac:dyDescent="0.3">
      <c r="A156" s="11">
        <v>43435</v>
      </c>
      <c r="B156" s="19">
        <f>GETPIVOTDATA("Sum of Volume",'Market Statistics Pivot Table'!$A$1,"Date",MONTH(A156),"Area",'Work Sheet'!$B$9,"Years",YEAR(A156))</f>
        <v>4186500</v>
      </c>
    </row>
    <row r="157" spans="1:2" x14ac:dyDescent="0.3">
      <c r="A157" s="11">
        <v>43466</v>
      </c>
      <c r="B157" s="19">
        <f>GETPIVOTDATA("Sum of Volume",'Market Statistics Pivot Table'!$A$1,"Date",MONTH(A157),"Area",'Work Sheet'!$B$9,"Years",YEAR(A157))</f>
        <v>2920580</v>
      </c>
    </row>
    <row r="158" spans="1:2" x14ac:dyDescent="0.3">
      <c r="A158" s="11">
        <v>43497</v>
      </c>
      <c r="B158" s="19">
        <f>GETPIVOTDATA("Sum of Volume",'Market Statistics Pivot Table'!$A$1,"Date",MONTH(A158),"Area",'Work Sheet'!$B$9,"Years",YEAR(A158))</f>
        <v>3699999</v>
      </c>
    </row>
    <row r="159" spans="1:2" x14ac:dyDescent="0.3">
      <c r="A159" s="11">
        <v>43525</v>
      </c>
      <c r="B159" s="19">
        <f>GETPIVOTDATA("Sum of Volume",'Market Statistics Pivot Table'!$A$1,"Date",MONTH(A159),"Area",'Work Sheet'!$B$9,"Years",YEAR(A159))</f>
        <v>3139800</v>
      </c>
    </row>
    <row r="160" spans="1:2" x14ac:dyDescent="0.3">
      <c r="A160" s="11">
        <v>43556</v>
      </c>
      <c r="B160" s="19">
        <f>GETPIVOTDATA("Sum of Volume",'Market Statistics Pivot Table'!$A$1,"Date",MONTH(A160),"Area",'Work Sheet'!$B$9,"Years",YEAR(A160))</f>
        <v>7587250</v>
      </c>
    </row>
    <row r="161" spans="1:2" x14ac:dyDescent="0.3">
      <c r="A161" s="11">
        <v>43586</v>
      </c>
      <c r="B161" s="19">
        <f>GETPIVOTDATA("Sum of Volume",'Market Statistics Pivot Table'!$A$1,"Date",MONTH(A161),"Area",'Work Sheet'!$B$9,"Years",YEAR(A161))</f>
        <v>5804200</v>
      </c>
    </row>
    <row r="162" spans="1:2" x14ac:dyDescent="0.3">
      <c r="A162" s="11">
        <v>43617</v>
      </c>
      <c r="B162" s="19">
        <f>GETPIVOTDATA("Sum of Volume",'Market Statistics Pivot Table'!$A$1,"Date",MONTH(A162),"Area",'Work Sheet'!$B$9,"Years",YEAR(A162))</f>
        <v>7097750</v>
      </c>
    </row>
    <row r="163" spans="1:2" x14ac:dyDescent="0.3">
      <c r="A163" s="11">
        <v>43647</v>
      </c>
      <c r="B163" s="19">
        <f>GETPIVOTDATA("Sum of Volume",'Market Statistics Pivot Table'!$A$1,"Date",MONTH(A163),"Area",'Work Sheet'!$B$9,"Years",YEAR(A163))</f>
        <v>5693500</v>
      </c>
    </row>
    <row r="164" spans="1:2" x14ac:dyDescent="0.3">
      <c r="A164" s="11">
        <v>43678</v>
      </c>
      <c r="B164" s="19">
        <f>GETPIVOTDATA("Sum of Volume",'Market Statistics Pivot Table'!$A$1,"Date",MONTH(A164),"Area",'Work Sheet'!$B$9,"Years",YEAR(A164))</f>
        <v>4267900</v>
      </c>
    </row>
    <row r="165" spans="1:2" x14ac:dyDescent="0.3">
      <c r="A165" s="11">
        <v>43709</v>
      </c>
      <c r="B165" s="19">
        <f>GETPIVOTDATA("Sum of Volume",'Market Statistics Pivot Table'!$A$1,"Date",MONTH(A165),"Area",'Work Sheet'!$B$9,"Years",YEAR(A165))</f>
        <v>6105900</v>
      </c>
    </row>
    <row r="166" spans="1:2" x14ac:dyDescent="0.3">
      <c r="A166" s="11">
        <v>43739</v>
      </c>
      <c r="B166" s="19">
        <f>GETPIVOTDATA("Sum of Volume",'Market Statistics Pivot Table'!$A$1,"Date",MONTH(A166),"Area",'Work Sheet'!$B$9,"Years",YEAR(A166))</f>
        <v>7052100</v>
      </c>
    </row>
    <row r="167" spans="1:2" x14ac:dyDescent="0.3">
      <c r="A167" s="11">
        <v>43770</v>
      </c>
      <c r="B167" s="19">
        <f>GETPIVOTDATA("Sum of Volume",'Market Statistics Pivot Table'!$A$1,"Date",MONTH(A167),"Area",'Work Sheet'!$B$9,"Years",YEAR(A167))</f>
        <v>2438227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F99A1-E106-42D0-902C-108BCE6D3349}">
  <dimension ref="H1:T16"/>
  <sheetViews>
    <sheetView showGridLines="0" showRowColHeaders="0" zoomScale="70" zoomScaleNormal="70" workbookViewId="0">
      <selection activeCell="J3" sqref="J3"/>
    </sheetView>
  </sheetViews>
  <sheetFormatPr defaultRowHeight="14.4" x14ac:dyDescent="0.3"/>
  <cols>
    <col min="1" max="1" width="14.33203125" customWidth="1"/>
    <col min="7" max="7" width="21.44140625" customWidth="1"/>
    <col min="8" max="20" width="13.6640625" customWidth="1"/>
  </cols>
  <sheetData>
    <row r="1" spans="8:20" ht="21" x14ac:dyDescent="0.4">
      <c r="H1" s="41" t="s">
        <v>279</v>
      </c>
      <c r="I1" s="42" t="s">
        <v>388</v>
      </c>
      <c r="J1" s="42" t="s">
        <v>389</v>
      </c>
      <c r="K1" s="42" t="s">
        <v>390</v>
      </c>
      <c r="L1" s="42" t="s">
        <v>391</v>
      </c>
      <c r="M1" s="42" t="s">
        <v>254</v>
      </c>
      <c r="N1" s="42" t="s">
        <v>392</v>
      </c>
      <c r="O1" s="42" t="s">
        <v>393</v>
      </c>
      <c r="P1" s="42" t="s">
        <v>394</v>
      </c>
      <c r="Q1" s="42" t="s">
        <v>395</v>
      </c>
      <c r="R1" s="42" t="s">
        <v>396</v>
      </c>
      <c r="S1" s="42" t="s">
        <v>397</v>
      </c>
      <c r="T1" s="42" t="s">
        <v>398</v>
      </c>
    </row>
    <row r="2" spans="8:20" ht="18" x14ac:dyDescent="0.35">
      <c r="H2" s="43">
        <v>2019</v>
      </c>
      <c r="I2" s="47">
        <f>GETPIVOTDATA("Sum of Volume",'Market Statistics Pivot Table'!$A$1,"Date",1,"Area",'Work Sheet'!$B$9,"Years",Table2710127813141610[[#This Row],[Year]])</f>
        <v>2920580</v>
      </c>
      <c r="J2" s="47">
        <f>GETPIVOTDATA("Sum of Volume",'Market Statistics Pivot Table'!$A$1,"Date",2,"Area",'Work Sheet'!$B$9,"Years",Table2710127813141610[[#This Row],[Year]])</f>
        <v>3699999</v>
      </c>
      <c r="K2" s="47">
        <f>GETPIVOTDATA("Sum of Volume",'Market Statistics Pivot Table'!$A$1,"Date",3,"Area",'Work Sheet'!$B$9,"Years",Table2710127813141610[[#This Row],[Year]])</f>
        <v>3139800</v>
      </c>
      <c r="L2" s="47">
        <f>GETPIVOTDATA("Sum of Volume",'Market Statistics Pivot Table'!$A$1,"Date",4,"Area",'Work Sheet'!$B$9,"Years",Table2710127813141610[[#This Row],[Year]])</f>
        <v>7587250</v>
      </c>
      <c r="M2" s="47">
        <f>GETPIVOTDATA("Sum of Volume",'Market Statistics Pivot Table'!$A$1,"Date",5,"Area",'Work Sheet'!$B$9,"Years",Table2710127813141610[[#This Row],[Year]])</f>
        <v>5804200</v>
      </c>
      <c r="N2" s="47">
        <f>GETPIVOTDATA("Sum of Volume",'Market Statistics Pivot Table'!$A$1,"Date",6,"Area",'Work Sheet'!$B$9,"Years",Table2710127813141610[[#This Row],[Year]])</f>
        <v>7097750</v>
      </c>
      <c r="O2" s="47">
        <f>GETPIVOTDATA("Sum of Volume",'Market Statistics Pivot Table'!$A$1,"Date",7,"Area",'Work Sheet'!$B$9,"Years",Table2710127813141610[[#This Row],[Year]])</f>
        <v>5693500</v>
      </c>
      <c r="P2" s="47">
        <f>GETPIVOTDATA("Sum of Volume",'Market Statistics Pivot Table'!$A$1,"Date",8,"Area",'Work Sheet'!$B$9,"Years",Table2710127813141610[[#This Row],[Year]])</f>
        <v>4267900</v>
      </c>
      <c r="Q2" s="47">
        <f>GETPIVOTDATA("Sum of Volume",'Market Statistics Pivot Table'!$A$1,"Date",9,"Area",'Work Sheet'!$B$9,"Years",Table2710127813141610[[#This Row],[Year]])</f>
        <v>6105900</v>
      </c>
      <c r="R2" s="47">
        <f>GETPIVOTDATA("Sum of Volume",'Market Statistics Pivot Table'!$A$1,"Date",10,"Area",'Work Sheet'!$B$9,"Years",Table2710127813141610[[#This Row],[Year]])</f>
        <v>7052100</v>
      </c>
      <c r="S2" s="47">
        <f>IFERROR(GETPIVOTDATA("Sum of Volume",'Market Statistics Pivot Table'!$A$1,"Date",11,"Area",'Work Sheet'!$B$9,"Years",Table2710127813141610[[#This Row],[Year]]),"")</f>
        <v>2438227</v>
      </c>
      <c r="T2" s="47" t="str">
        <f>IFERROR(GETPIVOTDATA("Sum of Volume",'Market Statistics Pivot Table'!$A$1,"Date",12,"Area",'Work Sheet'!$B$9,"Years",Table2710127813141610[[#This Row],[Year]]),"")</f>
        <v/>
      </c>
    </row>
    <row r="3" spans="8:20" ht="18" x14ac:dyDescent="0.35">
      <c r="H3" s="43">
        <v>2018</v>
      </c>
      <c r="I3" s="47">
        <f>GETPIVOTDATA("Sum of Volume",'Market Statistics Pivot Table'!$A$1,"Date",1,"Area",'Work Sheet'!$B$9,"Years",Table2710127813141610[[#This Row],[Year]])</f>
        <v>4515450</v>
      </c>
      <c r="J3" s="47">
        <f>GETPIVOTDATA("Sum of Volume",'Market Statistics Pivot Table'!$A$1,"Date",2,"Area",'Work Sheet'!$B$9,"Years",Table2710127813141610[[#This Row],[Year]])</f>
        <v>4635400</v>
      </c>
      <c r="K3" s="47">
        <f>GETPIVOTDATA("Sum of Volume",'Market Statistics Pivot Table'!$A$1,"Date",3,"Area",'Work Sheet'!$B$9,"Years",Table2710127813141610[[#This Row],[Year]])</f>
        <v>3824850</v>
      </c>
      <c r="L3" s="47">
        <f>GETPIVOTDATA("Sum of Volume",'Market Statistics Pivot Table'!$A$1,"Date",4,"Area",'Work Sheet'!$B$9,"Years",Table2710127813141610[[#This Row],[Year]])</f>
        <v>5100599</v>
      </c>
      <c r="M3" s="47">
        <f>GETPIVOTDATA("Sum of Volume",'Market Statistics Pivot Table'!$A$1,"Date",5,"Area",'Work Sheet'!$B$9,"Years",Table2710127813141610[[#This Row],[Year]])</f>
        <v>6924000</v>
      </c>
      <c r="N3" s="47">
        <f>GETPIVOTDATA("Sum of Volume",'Market Statistics Pivot Table'!$A$1,"Date",6,"Area",'Work Sheet'!$B$9,"Years",Table2710127813141610[[#This Row],[Year]])</f>
        <v>4532499</v>
      </c>
      <c r="O3" s="47">
        <f>GETPIVOTDATA("Sum of Volume",'Market Statistics Pivot Table'!$A$1,"Date",7,"Area",'Work Sheet'!$B$9,"Years",Table2710127813141610[[#This Row],[Year]])</f>
        <v>7087260</v>
      </c>
      <c r="P3" s="47">
        <f>GETPIVOTDATA("Sum of Volume",'Market Statistics Pivot Table'!$A$1,"Date",8,"Area",'Work Sheet'!$B$9,"Years",Table2710127813141610[[#This Row],[Year]])</f>
        <v>6322790</v>
      </c>
      <c r="Q3" s="47">
        <f>GETPIVOTDATA("Sum of Volume",'Market Statistics Pivot Table'!$A$1,"Date",9,"Area",'Work Sheet'!$B$9,"Years",Table2710127813141610[[#This Row],[Year]])</f>
        <v>6606350</v>
      </c>
      <c r="R3" s="47">
        <f>GETPIVOTDATA("Sum of Volume",'Market Statistics Pivot Table'!$A$1,"Date",10,"Area",'Work Sheet'!$B$9,"Years",Table2710127813141610[[#This Row],[Year]])</f>
        <v>4252874</v>
      </c>
      <c r="S3" s="47">
        <f>IFERROR(GETPIVOTDATA("Sum of Volume",'Market Statistics Pivot Table'!$A$1,"Date",11,"Area",'Work Sheet'!$B$9,"Years",Table2710127813141610[[#This Row],[Year]]),"")</f>
        <v>4015800</v>
      </c>
      <c r="T3" s="47">
        <f>IFERROR(GETPIVOTDATA("Sum of Volume",'Market Statistics Pivot Table'!$A$1,"Date",12,"Area",'Work Sheet'!$B$9,"Years",Table2710127813141610[[#This Row],[Year]]),"")</f>
        <v>4186500</v>
      </c>
    </row>
    <row r="4" spans="8:20" ht="18" x14ac:dyDescent="0.35">
      <c r="H4" s="43">
        <v>2017</v>
      </c>
      <c r="I4" s="47">
        <f>GETPIVOTDATA("Sum of Volume",'Market Statistics Pivot Table'!$A$1,"Date",1,"Area",'Work Sheet'!$B$9,"Years",Table2710127813141610[[#This Row],[Year]])</f>
        <v>3150900</v>
      </c>
      <c r="J4" s="47">
        <f>GETPIVOTDATA("Sum of Volume",'Market Statistics Pivot Table'!$A$1,"Date",2,"Area",'Work Sheet'!$B$9,"Years",Table2710127813141610[[#This Row],[Year]])</f>
        <v>2261425</v>
      </c>
      <c r="K4" s="47">
        <f>GETPIVOTDATA("Sum of Volume",'Market Statistics Pivot Table'!$A$1,"Date",3,"Area",'Work Sheet'!$B$9,"Years",Table2710127813141610[[#This Row],[Year]])</f>
        <v>5483380</v>
      </c>
      <c r="L4" s="47">
        <f>GETPIVOTDATA("Sum of Volume",'Market Statistics Pivot Table'!$A$1,"Date",4,"Area",'Work Sheet'!$B$9,"Years",Table2710127813141610[[#This Row],[Year]])</f>
        <v>3859450</v>
      </c>
      <c r="M4" s="47">
        <f>GETPIVOTDATA("Sum of Volume",'Market Statistics Pivot Table'!$A$1,"Date",5,"Area",'Work Sheet'!$B$9,"Years",Table2710127813141610[[#This Row],[Year]])</f>
        <v>5208346</v>
      </c>
      <c r="N4" s="47">
        <f>GETPIVOTDATA("Sum of Volume",'Market Statistics Pivot Table'!$A$1,"Date",6,"Area",'Work Sheet'!$B$9,"Years",Table2710127813141610[[#This Row],[Year]])</f>
        <v>5584375</v>
      </c>
      <c r="O4" s="47">
        <f>GETPIVOTDATA("Sum of Volume",'Market Statistics Pivot Table'!$A$1,"Date",7,"Area",'Work Sheet'!$B$9,"Years",Table2710127813141610[[#This Row],[Year]])</f>
        <v>4548462</v>
      </c>
      <c r="P4" s="47">
        <f>GETPIVOTDATA("Sum of Volume",'Market Statistics Pivot Table'!$A$1,"Date",8,"Area",'Work Sheet'!$B$9,"Years",Table2710127813141610[[#This Row],[Year]])</f>
        <v>7841935</v>
      </c>
      <c r="Q4" s="47">
        <f>GETPIVOTDATA("Sum of Volume",'Market Statistics Pivot Table'!$A$1,"Date",9,"Area",'Work Sheet'!$B$9,"Years",Table2710127813141610[[#This Row],[Year]])</f>
        <v>4787570</v>
      </c>
      <c r="R4" s="47">
        <f>GETPIVOTDATA("Sum of Volume",'Market Statistics Pivot Table'!$A$1,"Date",10,"Area",'Work Sheet'!$B$9,"Years",Table2710127813141610[[#This Row],[Year]])</f>
        <v>4098400</v>
      </c>
      <c r="S4" s="47">
        <f>IFERROR(GETPIVOTDATA("Sum of Volume",'Market Statistics Pivot Table'!$A$1,"Date",11,"Area",'Work Sheet'!$B$9,"Years",Table2710127813141610[[#This Row],[Year]]),"")</f>
        <v>4777300</v>
      </c>
      <c r="T4" s="47">
        <f>IFERROR(GETPIVOTDATA("Sum of Volume",'Market Statistics Pivot Table'!$A$1,"Date",12,"Area",'Work Sheet'!$B$9,"Years",Table2710127813141610[[#This Row],[Year]]),"")</f>
        <v>3608294</v>
      </c>
    </row>
    <row r="5" spans="8:20" ht="18" x14ac:dyDescent="0.35">
      <c r="H5" s="43">
        <v>2016</v>
      </c>
      <c r="I5" s="47">
        <f>GETPIVOTDATA("Sum of Volume",'Market Statistics Pivot Table'!$A$1,"Date",1,"Area",'Work Sheet'!$B$9,"Years",Table2710127813141610[[#This Row],[Year]])</f>
        <v>1547450</v>
      </c>
      <c r="J5" s="47">
        <f>GETPIVOTDATA("Sum of Volume",'Market Statistics Pivot Table'!$A$1,"Date",2,"Area",'Work Sheet'!$B$9,"Years",Table2710127813141610[[#This Row],[Year]])</f>
        <v>2584495</v>
      </c>
      <c r="K5" s="47">
        <f>GETPIVOTDATA("Sum of Volume",'Market Statistics Pivot Table'!$A$1,"Date",3,"Area",'Work Sheet'!$B$9,"Years",Table2710127813141610[[#This Row],[Year]])</f>
        <v>2622900</v>
      </c>
      <c r="L5" s="47">
        <f>GETPIVOTDATA("Sum of Volume",'Market Statistics Pivot Table'!$A$1,"Date",4,"Area",'Work Sheet'!$B$9,"Years",Table2710127813141610[[#This Row],[Year]])</f>
        <v>3033301</v>
      </c>
      <c r="M5" s="47">
        <f>GETPIVOTDATA("Sum of Volume",'Market Statistics Pivot Table'!$A$1,"Date",5,"Area",'Work Sheet'!$B$9,"Years",Table2710127813141610[[#This Row],[Year]])</f>
        <v>6193575</v>
      </c>
      <c r="N5" s="47">
        <f>GETPIVOTDATA("Sum of Volume",'Market Statistics Pivot Table'!$A$1,"Date",6,"Area",'Work Sheet'!$B$9,"Years",Table2710127813141610[[#This Row],[Year]])</f>
        <v>3086790</v>
      </c>
      <c r="O5" s="47">
        <f>GETPIVOTDATA("Sum of Volume",'Market Statistics Pivot Table'!$A$1,"Date",7,"Area",'Work Sheet'!$B$9,"Years",Table2710127813141610[[#This Row],[Year]])</f>
        <v>4308359</v>
      </c>
      <c r="P5" s="47">
        <f>GETPIVOTDATA("Sum of Volume",'Market Statistics Pivot Table'!$A$1,"Date",8,"Area",'Work Sheet'!$B$9,"Years",Table2710127813141610[[#This Row],[Year]])</f>
        <v>4839500</v>
      </c>
      <c r="Q5" s="47">
        <f>GETPIVOTDATA("Sum of Volume",'Market Statistics Pivot Table'!$A$1,"Date",9,"Area",'Work Sheet'!$B$9,"Years",Table2710127813141610[[#This Row],[Year]])</f>
        <v>4181099</v>
      </c>
      <c r="R5" s="47">
        <f>GETPIVOTDATA("Sum of Volume",'Market Statistics Pivot Table'!$A$1,"Date",10,"Area",'Work Sheet'!$B$9,"Years",Table2710127813141610[[#This Row],[Year]])</f>
        <v>3419050</v>
      </c>
      <c r="S5" s="47">
        <f>IFERROR(GETPIVOTDATA("Sum of Volume",'Market Statistics Pivot Table'!$A$1,"Date",11,"Area",'Work Sheet'!$B$9,"Years",Table2710127813141610[[#This Row],[Year]]),"")</f>
        <v>3246381</v>
      </c>
      <c r="T5" s="47">
        <f>IFERROR(GETPIVOTDATA("Sum of Volume",'Market Statistics Pivot Table'!$A$1,"Date",12,"Area",'Work Sheet'!$B$9,"Years",Table2710127813141610[[#This Row],[Year]]),"")</f>
        <v>3411400</v>
      </c>
    </row>
    <row r="6" spans="8:20" ht="18" x14ac:dyDescent="0.35">
      <c r="H6" s="43">
        <v>2015</v>
      </c>
      <c r="I6" s="47">
        <f>GETPIVOTDATA("Sum of Volume",'Market Statistics Pivot Table'!$A$1,"Date",1,"Area",'Work Sheet'!$B$9,"Years",Table2710127813141610[[#This Row],[Year]])</f>
        <v>795249</v>
      </c>
      <c r="J6" s="47">
        <f>GETPIVOTDATA("Sum of Volume",'Market Statistics Pivot Table'!$A$1,"Date",2,"Area",'Work Sheet'!$B$9,"Years",Table2710127813141610[[#This Row],[Year]])</f>
        <v>1962549</v>
      </c>
      <c r="K6" s="47">
        <f>GETPIVOTDATA("Sum of Volume",'Market Statistics Pivot Table'!$A$1,"Date",3,"Area",'Work Sheet'!$B$9,"Years",Table2710127813141610[[#This Row],[Year]])</f>
        <v>2229500</v>
      </c>
      <c r="L6" s="47">
        <f>GETPIVOTDATA("Sum of Volume",'Market Statistics Pivot Table'!$A$1,"Date",4,"Area",'Work Sheet'!$B$9,"Years",Table2710127813141610[[#This Row],[Year]])</f>
        <v>3506549</v>
      </c>
      <c r="M6" s="47">
        <f>GETPIVOTDATA("Sum of Volume",'Market Statistics Pivot Table'!$A$1,"Date",5,"Area",'Work Sheet'!$B$9,"Years",Table2710127813141610[[#This Row],[Year]])</f>
        <v>2519200</v>
      </c>
      <c r="N6" s="47">
        <f>GETPIVOTDATA("Sum of Volume",'Market Statistics Pivot Table'!$A$1,"Date",6,"Area",'Work Sheet'!$B$9,"Years",Table2710127813141610[[#This Row],[Year]])</f>
        <v>4547550</v>
      </c>
      <c r="O6" s="47">
        <f>GETPIVOTDATA("Sum of Volume",'Market Statistics Pivot Table'!$A$1,"Date",7,"Area",'Work Sheet'!$B$9,"Years",Table2710127813141610[[#This Row],[Year]])</f>
        <v>5378656</v>
      </c>
      <c r="P6" s="47">
        <f>GETPIVOTDATA("Sum of Volume",'Market Statistics Pivot Table'!$A$1,"Date",8,"Area",'Work Sheet'!$B$9,"Years",Table2710127813141610[[#This Row],[Year]])</f>
        <v>5656173</v>
      </c>
      <c r="Q6" s="47">
        <f>GETPIVOTDATA("Sum of Volume",'Market Statistics Pivot Table'!$A$1,"Date",9,"Area",'Work Sheet'!$B$9,"Years",Table2710127813141610[[#This Row],[Year]])</f>
        <v>5598755</v>
      </c>
      <c r="R6" s="47">
        <f>GETPIVOTDATA("Sum of Volume",'Market Statistics Pivot Table'!$A$1,"Date",10,"Area",'Work Sheet'!$B$9,"Years",Table2710127813141610[[#This Row],[Year]])</f>
        <v>3886900</v>
      </c>
      <c r="S6" s="47">
        <f>IFERROR(GETPIVOTDATA("Sum of Volume",'Market Statistics Pivot Table'!$A$1,"Date",11,"Area",'Work Sheet'!$B$9,"Years",Table2710127813141610[[#This Row],[Year]]),"")</f>
        <v>1439500</v>
      </c>
      <c r="T6" s="47">
        <f>IFERROR(GETPIVOTDATA("Sum of Volume",'Market Statistics Pivot Table'!$A$1,"Date",12,"Area",'Work Sheet'!$B$9,"Years",Table2710127813141610[[#This Row],[Year]]),"")</f>
        <v>3598595</v>
      </c>
    </row>
    <row r="7" spans="8:20" ht="18" x14ac:dyDescent="0.35">
      <c r="H7" s="43">
        <v>2014</v>
      </c>
      <c r="I7" s="47">
        <f>GETPIVOTDATA("Sum of Volume",'Market Statistics Pivot Table'!$A$1,"Date",1,"Area",'Work Sheet'!$B$9,"Years",Table2710127813141610[[#This Row],[Year]])</f>
        <v>746100</v>
      </c>
      <c r="J7" s="47">
        <f>GETPIVOTDATA("Sum of Volume",'Market Statistics Pivot Table'!$A$1,"Date",2,"Area",'Work Sheet'!$B$9,"Years",Table2710127813141610[[#This Row],[Year]])</f>
        <v>2102450</v>
      </c>
      <c r="K7" s="47">
        <f>GETPIVOTDATA("Sum of Volume",'Market Statistics Pivot Table'!$A$1,"Date",3,"Area",'Work Sheet'!$B$9,"Years",Table2710127813141610[[#This Row],[Year]])</f>
        <v>2402750</v>
      </c>
      <c r="L7" s="47">
        <f>GETPIVOTDATA("Sum of Volume",'Market Statistics Pivot Table'!$A$1,"Date",4,"Area",'Work Sheet'!$B$9,"Years",Table2710127813141610[[#This Row],[Year]])</f>
        <v>2688600</v>
      </c>
      <c r="M7" s="47">
        <f>GETPIVOTDATA("Sum of Volume",'Market Statistics Pivot Table'!$A$1,"Date",5,"Area",'Work Sheet'!$B$9,"Years",Table2710127813141610[[#This Row],[Year]])</f>
        <v>3841150</v>
      </c>
      <c r="N7" s="47">
        <f>GETPIVOTDATA("Sum of Volume",'Market Statistics Pivot Table'!$A$1,"Date",6,"Area",'Work Sheet'!$B$9,"Years",Table2710127813141610[[#This Row],[Year]])</f>
        <v>3579350</v>
      </c>
      <c r="O7" s="47">
        <f>GETPIVOTDATA("Sum of Volume",'Market Statistics Pivot Table'!$A$1,"Date",7,"Area",'Work Sheet'!$B$9,"Years",Table2710127813141610[[#This Row],[Year]])</f>
        <v>3040321</v>
      </c>
      <c r="P7" s="47">
        <f>GETPIVOTDATA("Sum of Volume",'Market Statistics Pivot Table'!$A$1,"Date",8,"Area",'Work Sheet'!$B$9,"Years",Table2710127813141610[[#This Row],[Year]])</f>
        <v>4143000</v>
      </c>
      <c r="Q7" s="47">
        <f>GETPIVOTDATA("Sum of Volume",'Market Statistics Pivot Table'!$A$1,"Date",9,"Area",'Work Sheet'!$B$9,"Years",Table2710127813141610[[#This Row],[Year]])</f>
        <v>3957650</v>
      </c>
      <c r="R7" s="47">
        <f>GETPIVOTDATA("Sum of Volume",'Market Statistics Pivot Table'!$A$1,"Date",10,"Area",'Work Sheet'!$B$9,"Years",Table2710127813141610[[#This Row],[Year]])</f>
        <v>1860900</v>
      </c>
      <c r="S7" s="47">
        <f>IFERROR(GETPIVOTDATA("Sum of Volume",'Market Statistics Pivot Table'!$A$1,"Date",11,"Area",'Work Sheet'!$B$9,"Years",Table2710127813141610[[#This Row],[Year]]),"")</f>
        <v>2076000</v>
      </c>
      <c r="T7" s="47">
        <f>IFERROR(GETPIVOTDATA("Sum of Volume",'Market Statistics Pivot Table'!$A$1,"Date",12,"Area",'Work Sheet'!$B$9,"Years",Table2710127813141610[[#This Row],[Year]]),"")</f>
        <v>1897890</v>
      </c>
    </row>
    <row r="8" spans="8:20" ht="18" x14ac:dyDescent="0.35">
      <c r="H8" s="43">
        <v>2013</v>
      </c>
      <c r="I8" s="47">
        <f>GETPIVOTDATA("Sum of Volume",'Market Statistics Pivot Table'!$A$1,"Date",1,"Area",'Work Sheet'!$B$9,"Years",Table2710127813141610[[#This Row],[Year]])</f>
        <v>1866750</v>
      </c>
      <c r="J8" s="47">
        <f>GETPIVOTDATA("Sum of Volume",'Market Statistics Pivot Table'!$A$1,"Date",2,"Area",'Work Sheet'!$B$9,"Years",Table2710127813141610[[#This Row],[Year]])</f>
        <v>691000</v>
      </c>
      <c r="K8" s="47">
        <f>GETPIVOTDATA("Sum of Volume",'Market Statistics Pivot Table'!$A$1,"Date",3,"Area",'Work Sheet'!$B$9,"Years",Table2710127813141610[[#This Row],[Year]])</f>
        <v>557950</v>
      </c>
      <c r="L8" s="47">
        <f>GETPIVOTDATA("Sum of Volume",'Market Statistics Pivot Table'!$A$1,"Date",4,"Area",'Work Sheet'!$B$9,"Years",Table2710127813141610[[#This Row],[Year]])</f>
        <v>2930950</v>
      </c>
      <c r="M8" s="47">
        <f>GETPIVOTDATA("Sum of Volume",'Market Statistics Pivot Table'!$A$1,"Date",5,"Area",'Work Sheet'!$B$9,"Years",Table2710127813141610[[#This Row],[Year]])</f>
        <v>2745900</v>
      </c>
      <c r="N8" s="47">
        <f>GETPIVOTDATA("Sum of Volume",'Market Statistics Pivot Table'!$A$1,"Date",6,"Area",'Work Sheet'!$B$9,"Years",Table2710127813141610[[#This Row],[Year]])</f>
        <v>1756630</v>
      </c>
      <c r="O8" s="47">
        <f>GETPIVOTDATA("Sum of Volume",'Market Statistics Pivot Table'!$A$1,"Date",7,"Area",'Work Sheet'!$B$9,"Years",Table2710127813141610[[#This Row],[Year]])</f>
        <v>2738551</v>
      </c>
      <c r="P8" s="47">
        <f>GETPIVOTDATA("Sum of Volume",'Market Statistics Pivot Table'!$A$1,"Date",8,"Area",'Work Sheet'!$B$9,"Years",Table2710127813141610[[#This Row],[Year]])</f>
        <v>1939150</v>
      </c>
      <c r="Q8" s="47">
        <f>GETPIVOTDATA("Sum of Volume",'Market Statistics Pivot Table'!$A$1,"Date",9,"Area",'Work Sheet'!$B$9,"Years",Table2710127813141610[[#This Row],[Year]])</f>
        <v>1543095</v>
      </c>
      <c r="R8" s="47">
        <f>GETPIVOTDATA("Sum of Volume",'Market Statistics Pivot Table'!$A$1,"Date",10,"Area",'Work Sheet'!$B$9,"Years",Table2710127813141610[[#This Row],[Year]])</f>
        <v>1927100</v>
      </c>
      <c r="S8" s="47">
        <f>IFERROR(GETPIVOTDATA("Sum of Volume",'Market Statistics Pivot Table'!$A$1,"Date",11,"Area",'Work Sheet'!$B$9,"Years",Table2710127813141610[[#This Row],[Year]]),"")</f>
        <v>2483709</v>
      </c>
      <c r="T8" s="47">
        <f>IFERROR(GETPIVOTDATA("Sum of Volume",'Market Statistics Pivot Table'!$A$1,"Date",12,"Area",'Work Sheet'!$B$9,"Years",Table2710127813141610[[#This Row],[Year]]),"")</f>
        <v>2157400</v>
      </c>
    </row>
    <row r="9" spans="8:20" ht="18" x14ac:dyDescent="0.35">
      <c r="H9" s="43">
        <v>2012</v>
      </c>
      <c r="I9" s="47">
        <f>GETPIVOTDATA("Sum of Volume",'Market Statistics Pivot Table'!$A$1,"Date",1,"Area",'Work Sheet'!$B$9,"Years",Table2710127813141610[[#This Row],[Year]])</f>
        <v>880900</v>
      </c>
      <c r="J9" s="47">
        <f>GETPIVOTDATA("Sum of Volume",'Market Statistics Pivot Table'!$A$1,"Date",2,"Area",'Work Sheet'!$B$9,"Years",Table2710127813141610[[#This Row],[Year]])</f>
        <v>2068000</v>
      </c>
      <c r="K9" s="47">
        <f>GETPIVOTDATA("Sum of Volume",'Market Statistics Pivot Table'!$A$1,"Date",3,"Area",'Work Sheet'!$B$9,"Years",Table2710127813141610[[#This Row],[Year]])</f>
        <v>543900</v>
      </c>
      <c r="L9" s="47">
        <f>GETPIVOTDATA("Sum of Volume",'Market Statistics Pivot Table'!$A$1,"Date",4,"Area",'Work Sheet'!$B$9,"Years",Table2710127813141610[[#This Row],[Year]])</f>
        <v>1039700</v>
      </c>
      <c r="M9" s="47">
        <f>GETPIVOTDATA("Sum of Volume",'Market Statistics Pivot Table'!$A$1,"Date",5,"Area",'Work Sheet'!$B$9,"Years",Table2710127813141610[[#This Row],[Year]])</f>
        <v>1881950</v>
      </c>
      <c r="N9" s="47">
        <f>GETPIVOTDATA("Sum of Volume",'Market Statistics Pivot Table'!$A$1,"Date",6,"Area",'Work Sheet'!$B$9,"Years",Table2710127813141610[[#This Row],[Year]])</f>
        <v>1598050</v>
      </c>
      <c r="O9" s="47">
        <f>GETPIVOTDATA("Sum of Volume",'Market Statistics Pivot Table'!$A$1,"Date",7,"Area",'Work Sheet'!$B$9,"Years",Table2710127813141610[[#This Row],[Year]])</f>
        <v>2530599</v>
      </c>
      <c r="P9" s="47">
        <f>GETPIVOTDATA("Sum of Volume",'Market Statistics Pivot Table'!$A$1,"Date",8,"Area",'Work Sheet'!$B$9,"Years",Table2710127813141610[[#This Row],[Year]])</f>
        <v>940400</v>
      </c>
      <c r="Q9" s="47">
        <f>GETPIVOTDATA("Sum of Volume",'Market Statistics Pivot Table'!$A$1,"Date",9,"Area",'Work Sheet'!$B$9,"Years",Table2710127813141610[[#This Row],[Year]])</f>
        <v>810750</v>
      </c>
      <c r="R9" s="47">
        <f>GETPIVOTDATA("Sum of Volume",'Market Statistics Pivot Table'!$A$1,"Date",10,"Area",'Work Sheet'!$B$9,"Years",Table2710127813141610[[#This Row],[Year]])</f>
        <v>1049500</v>
      </c>
      <c r="S9" s="47">
        <f>IFERROR(GETPIVOTDATA("Sum of Volume",'Market Statistics Pivot Table'!$A$1,"Date",11,"Area",'Work Sheet'!$B$9,"Years",Table2710127813141610[[#This Row],[Year]]),"")</f>
        <v>946099</v>
      </c>
      <c r="T9" s="47">
        <f>IFERROR(GETPIVOTDATA("Sum of Volume",'Market Statistics Pivot Table'!$A$1,"Date",12,"Area",'Work Sheet'!$B$9,"Years",Table2710127813141610[[#This Row],[Year]]),"")</f>
        <v>1562600</v>
      </c>
    </row>
    <row r="10" spans="8:20" ht="18" x14ac:dyDescent="0.35">
      <c r="H10" s="43">
        <v>2011</v>
      </c>
      <c r="I10" s="47">
        <f>GETPIVOTDATA("Sum of Volume",'Market Statistics Pivot Table'!$A$1,"Date",1,"Area",'Work Sheet'!$B$9,"Years",Table2710127813141610[[#This Row],[Year]])</f>
        <v>510000</v>
      </c>
      <c r="J10" s="47">
        <f>GETPIVOTDATA("Sum of Volume",'Market Statistics Pivot Table'!$A$1,"Date",2,"Area",'Work Sheet'!$B$9,"Years",Table2710127813141610[[#This Row],[Year]])</f>
        <v>1058550</v>
      </c>
      <c r="K10" s="47">
        <f>GETPIVOTDATA("Sum of Volume",'Market Statistics Pivot Table'!$A$1,"Date",3,"Area",'Work Sheet'!$B$9,"Years",Table2710127813141610[[#This Row],[Year]])</f>
        <v>2162350</v>
      </c>
      <c r="L10" s="47">
        <f>GETPIVOTDATA("Sum of Volume",'Market Statistics Pivot Table'!$A$1,"Date",4,"Area",'Work Sheet'!$B$9,"Years",Table2710127813141610[[#This Row],[Year]])</f>
        <v>977700</v>
      </c>
      <c r="M10" s="47">
        <f>GETPIVOTDATA("Sum of Volume",'Market Statistics Pivot Table'!$A$1,"Date",5,"Area",'Work Sheet'!$B$9,"Years",Table2710127813141610[[#This Row],[Year]])</f>
        <v>2988296</v>
      </c>
      <c r="N10" s="47">
        <f>GETPIVOTDATA("Sum of Volume",'Market Statistics Pivot Table'!$A$1,"Date",6,"Area",'Work Sheet'!$B$9,"Years",Table2710127813141610[[#This Row],[Year]])</f>
        <v>3447400</v>
      </c>
      <c r="O10" s="47">
        <f>GETPIVOTDATA("Sum of Volume",'Market Statistics Pivot Table'!$A$1,"Date",7,"Area",'Work Sheet'!$B$9,"Years",Table2710127813141610[[#This Row],[Year]])</f>
        <v>1581100</v>
      </c>
      <c r="P10" s="47">
        <f>GETPIVOTDATA("Sum of Volume",'Market Statistics Pivot Table'!$A$1,"Date",8,"Area",'Work Sheet'!$B$9,"Years",Table2710127813141610[[#This Row],[Year]])</f>
        <v>587900</v>
      </c>
      <c r="Q10" s="47">
        <f>GETPIVOTDATA("Sum of Volume",'Market Statistics Pivot Table'!$A$1,"Date",9,"Area",'Work Sheet'!$B$9,"Years",Table2710127813141610[[#This Row],[Year]])</f>
        <v>2284926</v>
      </c>
      <c r="R10" s="47">
        <f>GETPIVOTDATA("Sum of Volume",'Market Statistics Pivot Table'!$A$1,"Date",10,"Area",'Work Sheet'!$B$9,"Years",Table2710127813141610[[#This Row],[Year]])</f>
        <v>190000</v>
      </c>
      <c r="S10" s="47">
        <f>IFERROR(GETPIVOTDATA("Sum of Volume",'Market Statistics Pivot Table'!$A$1,"Date",11,"Area",'Work Sheet'!$B$9,"Years",Table2710127813141610[[#This Row],[Year]]),"")</f>
        <v>215000</v>
      </c>
      <c r="T10" s="47">
        <f>IFERROR(GETPIVOTDATA("Sum of Volume",'Market Statistics Pivot Table'!$A$1,"Date",12,"Area",'Work Sheet'!$B$9,"Years",Table2710127813141610[[#This Row],[Year]]),"")</f>
        <v>1227500</v>
      </c>
    </row>
    <row r="11" spans="8:20" ht="18" x14ac:dyDescent="0.35">
      <c r="H11" s="43">
        <v>2010</v>
      </c>
      <c r="I11" s="47">
        <f>GETPIVOTDATA("Sum of Volume",'Market Statistics Pivot Table'!$A$1,"Date",1,"Area",'Work Sheet'!$B$9,"Years",Table2710127813141610[[#This Row],[Year]])</f>
        <v>1966900</v>
      </c>
      <c r="J11" s="47">
        <f>GETPIVOTDATA("Sum of Volume",'Market Statistics Pivot Table'!$A$1,"Date",2,"Area",'Work Sheet'!$B$9,"Years",Table2710127813141610[[#This Row],[Year]])</f>
        <v>1709251</v>
      </c>
      <c r="K11" s="47">
        <f>GETPIVOTDATA("Sum of Volume",'Market Statistics Pivot Table'!$A$1,"Date",3,"Area",'Work Sheet'!$B$9,"Years",Table2710127813141610[[#This Row],[Year]])</f>
        <v>1813050</v>
      </c>
      <c r="L11" s="47">
        <f>GETPIVOTDATA("Sum of Volume",'Market Statistics Pivot Table'!$A$1,"Date",4,"Area",'Work Sheet'!$B$9,"Years",Table2710127813141610[[#This Row],[Year]])</f>
        <v>1745000</v>
      </c>
      <c r="M11" s="47">
        <f>GETPIVOTDATA("Sum of Volume",'Market Statistics Pivot Table'!$A$1,"Date",5,"Area",'Work Sheet'!$B$9,"Years",Table2710127813141610[[#This Row],[Year]])</f>
        <v>2997400</v>
      </c>
      <c r="N11" s="47">
        <f>GETPIVOTDATA("Sum of Volume",'Market Statistics Pivot Table'!$A$1,"Date",6,"Area",'Work Sheet'!$B$9,"Years",Table2710127813141610[[#This Row],[Year]])</f>
        <v>2457950</v>
      </c>
      <c r="O11" s="47">
        <f>GETPIVOTDATA("Sum of Volume",'Market Statistics Pivot Table'!$A$1,"Date",7,"Area",'Work Sheet'!$B$9,"Years",Table2710127813141610[[#This Row],[Year]])</f>
        <v>1055500</v>
      </c>
      <c r="P11" s="47">
        <f>GETPIVOTDATA("Sum of Volume",'Market Statistics Pivot Table'!$A$1,"Date",8,"Area",'Work Sheet'!$B$9,"Years",Table2710127813141610[[#This Row],[Year]])</f>
        <v>2726300</v>
      </c>
      <c r="Q11" s="47">
        <f>GETPIVOTDATA("Sum of Volume",'Market Statistics Pivot Table'!$A$1,"Date",9,"Area",'Work Sheet'!$B$9,"Years",Table2710127813141610[[#This Row],[Year]])</f>
        <v>1410500</v>
      </c>
      <c r="R11" s="47">
        <f>GETPIVOTDATA("Sum of Volume",'Market Statistics Pivot Table'!$A$1,"Date",10,"Area",'Work Sheet'!$B$9,"Years",Table2710127813141610[[#This Row],[Year]])</f>
        <v>1031400</v>
      </c>
      <c r="S11" s="47">
        <f>IFERROR(GETPIVOTDATA("Sum of Volume",'Market Statistics Pivot Table'!$A$1,"Date",11,"Area",'Work Sheet'!$B$9,"Years",Table2710127813141610[[#This Row],[Year]]),"")</f>
        <v>2596700</v>
      </c>
      <c r="T11" s="47">
        <f>IFERROR(GETPIVOTDATA("Sum of Volume",'Market Statistics Pivot Table'!$A$1,"Date",12,"Area",'Work Sheet'!$B$9,"Years",Table2710127813141610[[#This Row],[Year]]),"")</f>
        <v>2595628</v>
      </c>
    </row>
    <row r="12" spans="8:20" ht="18" x14ac:dyDescent="0.35">
      <c r="H12" s="43">
        <v>2009</v>
      </c>
      <c r="I12" s="47">
        <f>GETPIVOTDATA("Sum of Volume",'Market Statistics Pivot Table'!$A$1,"Date",1,"Area",'Work Sheet'!$B$9,"Years",Table2710127813141610[[#This Row],[Year]])</f>
        <v>476126</v>
      </c>
      <c r="J12" s="47">
        <f>GETPIVOTDATA("Sum of Volume",'Market Statistics Pivot Table'!$A$1,"Date",2,"Area",'Work Sheet'!$B$9,"Years",Table2710127813141610[[#This Row],[Year]])</f>
        <v>557000</v>
      </c>
      <c r="K12" s="47">
        <f>GETPIVOTDATA("Sum of Volume",'Market Statistics Pivot Table'!$A$1,"Date",3,"Area",'Work Sheet'!$B$9,"Years",Table2710127813141610[[#This Row],[Year]])</f>
        <v>842400</v>
      </c>
      <c r="L12" s="47">
        <f>GETPIVOTDATA("Sum of Volume",'Market Statistics Pivot Table'!$A$1,"Date",4,"Area",'Work Sheet'!$B$9,"Years",Table2710127813141610[[#This Row],[Year]])</f>
        <v>1260000</v>
      </c>
      <c r="M12" s="47">
        <f>GETPIVOTDATA("Sum of Volume",'Market Statistics Pivot Table'!$A$1,"Date",5,"Area",'Work Sheet'!$B$9,"Years",Table2710127813141610[[#This Row],[Year]])</f>
        <v>1897250</v>
      </c>
      <c r="N12" s="47">
        <f>GETPIVOTDATA("Sum of Volume",'Market Statistics Pivot Table'!$A$1,"Date",6,"Area",'Work Sheet'!$B$9,"Years",Table2710127813141610[[#This Row],[Year]])</f>
        <v>2519500</v>
      </c>
      <c r="O12" s="47">
        <f>GETPIVOTDATA("Sum of Volume",'Market Statistics Pivot Table'!$A$1,"Date",7,"Area",'Work Sheet'!$B$9,"Years",Table2710127813141610[[#This Row],[Year]])</f>
        <v>2493950</v>
      </c>
      <c r="P12" s="47">
        <f>GETPIVOTDATA("Sum of Volume",'Market Statistics Pivot Table'!$A$1,"Date",8,"Area",'Work Sheet'!$B$9,"Years",Table2710127813141610[[#This Row],[Year]])</f>
        <v>2411400</v>
      </c>
      <c r="Q12" s="47">
        <f>GETPIVOTDATA("Sum of Volume",'Market Statistics Pivot Table'!$A$1,"Date",9,"Area",'Work Sheet'!$B$9,"Years",Table2710127813141610[[#This Row],[Year]])</f>
        <v>3904500</v>
      </c>
      <c r="R12" s="47">
        <f>GETPIVOTDATA("Sum of Volume",'Market Statistics Pivot Table'!$A$1,"Date",10,"Area",'Work Sheet'!$B$9,"Years",Table2710127813141610[[#This Row],[Year]])</f>
        <v>3359500</v>
      </c>
      <c r="S12" s="47">
        <f>IFERROR(GETPIVOTDATA("Sum of Volume",'Market Statistics Pivot Table'!$A$1,"Date",11,"Area",'Work Sheet'!$B$9,"Years",Table2710127813141610[[#This Row],[Year]]),"")</f>
        <v>1739000</v>
      </c>
      <c r="T12" s="47">
        <f>IFERROR(GETPIVOTDATA("Sum of Volume",'Market Statistics Pivot Table'!$A$1,"Date",12,"Area",'Work Sheet'!$B$9,"Years",Table2710127813141610[[#This Row],[Year]]),"")</f>
        <v>2421150</v>
      </c>
    </row>
    <row r="13" spans="8:20" ht="18" x14ac:dyDescent="0.35">
      <c r="H13" s="43">
        <v>2008</v>
      </c>
      <c r="I13" s="47">
        <f>GETPIVOTDATA("Sum of Volume",'Market Statistics Pivot Table'!$A$1,"Date",1,"Area",'Work Sheet'!$B$9,"Years",Table2710127813141610[[#This Row],[Year]])</f>
        <v>1655700</v>
      </c>
      <c r="J13" s="47">
        <f>GETPIVOTDATA("Sum of Volume",'Market Statistics Pivot Table'!$A$1,"Date",2,"Area",'Work Sheet'!$B$9,"Years",Table2710127813141610[[#This Row],[Year]])</f>
        <v>1042000</v>
      </c>
      <c r="K13" s="47">
        <f>GETPIVOTDATA("Sum of Volume",'Market Statistics Pivot Table'!$A$1,"Date",3,"Area",'Work Sheet'!$B$9,"Years",Table2710127813141610[[#This Row],[Year]])</f>
        <v>2679550</v>
      </c>
      <c r="L13" s="47">
        <f>GETPIVOTDATA("Sum of Volume",'Market Statistics Pivot Table'!$A$1,"Date",4,"Area",'Work Sheet'!$B$9,"Years",Table2710127813141610[[#This Row],[Year]])</f>
        <v>3260500</v>
      </c>
      <c r="M13" s="47">
        <f>GETPIVOTDATA("Sum of Volume",'Market Statistics Pivot Table'!$A$1,"Date",5,"Area",'Work Sheet'!$B$9,"Years",Table2710127813141610[[#This Row],[Year]])</f>
        <v>804900</v>
      </c>
      <c r="N13" s="47">
        <f>GETPIVOTDATA("Sum of Volume",'Market Statistics Pivot Table'!$A$1,"Date",6,"Area",'Work Sheet'!$B$9,"Years",Table2710127813141610[[#This Row],[Year]])</f>
        <v>1517821</v>
      </c>
      <c r="O13" s="47">
        <f>GETPIVOTDATA("Sum of Volume",'Market Statistics Pivot Table'!$A$1,"Date",7,"Area",'Work Sheet'!$B$9,"Years",Table2710127813141610[[#This Row],[Year]])</f>
        <v>3031480</v>
      </c>
      <c r="P13" s="47">
        <f>GETPIVOTDATA("Sum of Volume",'Market Statistics Pivot Table'!$A$1,"Date",8,"Area",'Work Sheet'!$B$9,"Years",Table2710127813141610[[#This Row],[Year]])</f>
        <v>1240000</v>
      </c>
      <c r="Q13" s="47">
        <f>GETPIVOTDATA("Sum of Volume",'Market Statistics Pivot Table'!$A$1,"Date",9,"Area",'Work Sheet'!$B$9,"Years",Table2710127813141610[[#This Row],[Year]])</f>
        <v>2730800</v>
      </c>
      <c r="R13" s="47">
        <f>GETPIVOTDATA("Sum of Volume",'Market Statistics Pivot Table'!$A$1,"Date",10,"Area",'Work Sheet'!$B$9,"Years",Table2710127813141610[[#This Row],[Year]])</f>
        <v>995950</v>
      </c>
      <c r="S13" s="47">
        <f>IFERROR(GETPIVOTDATA("Sum of Volume",'Market Statistics Pivot Table'!$A$1,"Date",11,"Area",'Work Sheet'!$B$9,"Years",Table2710127813141610[[#This Row],[Year]]),"")</f>
        <v>1269850</v>
      </c>
      <c r="T13" s="47">
        <f>IFERROR(GETPIVOTDATA("Sum of Volume",'Market Statistics Pivot Table'!$A$1,"Date",12,"Area",'Work Sheet'!$B$9,"Years",Table2710127813141610[[#This Row],[Year]]),"")</f>
        <v>2117450</v>
      </c>
    </row>
    <row r="14" spans="8:20" ht="18" x14ac:dyDescent="0.35">
      <c r="H14" s="43">
        <v>2007</v>
      </c>
      <c r="I14" s="47">
        <f>GETPIVOTDATA("Sum of Volume",'Market Statistics Pivot Table'!$A$1,"Date",1,"Area",'Work Sheet'!$B$9,"Years",Table2710127813141610[[#This Row],[Year]])</f>
        <v>1650067</v>
      </c>
      <c r="J14" s="47">
        <f>GETPIVOTDATA("Sum of Volume",'Market Statistics Pivot Table'!$A$1,"Date",2,"Area",'Work Sheet'!$B$9,"Years",Table2710127813141610[[#This Row],[Year]])</f>
        <v>2680350</v>
      </c>
      <c r="K14" s="47">
        <f>GETPIVOTDATA("Sum of Volume",'Market Statistics Pivot Table'!$A$1,"Date",3,"Area",'Work Sheet'!$B$9,"Years",Table2710127813141610[[#This Row],[Year]])</f>
        <v>3681700</v>
      </c>
      <c r="L14" s="47">
        <f>GETPIVOTDATA("Sum of Volume",'Market Statistics Pivot Table'!$A$1,"Date",4,"Area",'Work Sheet'!$B$9,"Years",Table2710127813141610[[#This Row],[Year]])</f>
        <v>2895940</v>
      </c>
      <c r="M14" s="47">
        <f>GETPIVOTDATA("Sum of Volume",'Market Statistics Pivot Table'!$A$1,"Date",5,"Area",'Work Sheet'!$B$9,"Years",Table2710127813141610[[#This Row],[Year]])</f>
        <v>2466600</v>
      </c>
      <c r="N14" s="47">
        <f>GETPIVOTDATA("Sum of Volume",'Market Statistics Pivot Table'!$A$1,"Date",6,"Area",'Work Sheet'!$B$9,"Years",Table2710127813141610[[#This Row],[Year]])</f>
        <v>3045750</v>
      </c>
      <c r="O14" s="47">
        <f>GETPIVOTDATA("Sum of Volume",'Market Statistics Pivot Table'!$A$1,"Date",7,"Area",'Work Sheet'!$B$9,"Years",Table2710127813141610[[#This Row],[Year]])</f>
        <v>3028900</v>
      </c>
      <c r="P14" s="47">
        <f>GETPIVOTDATA("Sum of Volume",'Market Statistics Pivot Table'!$A$1,"Date",8,"Area",'Work Sheet'!$B$9,"Years",Table2710127813141610[[#This Row],[Year]])</f>
        <v>1560450</v>
      </c>
      <c r="Q14" s="47">
        <f>GETPIVOTDATA("Sum of Volume",'Market Statistics Pivot Table'!$A$1,"Date",9,"Area",'Work Sheet'!$B$9,"Years",Table2710127813141610[[#This Row],[Year]])</f>
        <v>2304567</v>
      </c>
      <c r="R14" s="47">
        <f>GETPIVOTDATA("Sum of Volume",'Market Statistics Pivot Table'!$A$1,"Date",10,"Area",'Work Sheet'!$B$9,"Years",Table2710127813141610[[#This Row],[Year]])</f>
        <v>2656050</v>
      </c>
      <c r="S14" s="47">
        <f>IFERROR(GETPIVOTDATA("Sum of Volume",'Market Statistics Pivot Table'!$A$1,"Date",11,"Area",'Work Sheet'!$B$9,"Years",Table2710127813141610[[#This Row],[Year]]),"")</f>
        <v>277000</v>
      </c>
      <c r="T14" s="47">
        <f>IFERROR(GETPIVOTDATA("Sum of Volume",'Market Statistics Pivot Table'!$A$1,"Date",12,"Area",'Work Sheet'!$B$9,"Years",Table2710127813141610[[#This Row],[Year]]),"")</f>
        <v>860000</v>
      </c>
    </row>
    <row r="15" spans="8:20" ht="18" x14ac:dyDescent="0.35">
      <c r="H15" s="43">
        <v>2006</v>
      </c>
      <c r="I15" s="47">
        <f>GETPIVOTDATA("Sum of Volume",'Market Statistics Pivot Table'!$A$1,"Date",1,"Area",'Work Sheet'!$B$9,"Years",Table2710127813141610[[#This Row],[Year]])</f>
        <v>1493975</v>
      </c>
      <c r="J15" s="47">
        <f>GETPIVOTDATA("Sum of Volume",'Market Statistics Pivot Table'!$A$1,"Date",2,"Area",'Work Sheet'!$B$9,"Years",Table2710127813141610[[#This Row],[Year]])</f>
        <v>3639150</v>
      </c>
      <c r="K15" s="47">
        <f>GETPIVOTDATA("Sum of Volume",'Market Statistics Pivot Table'!$A$1,"Date",3,"Area",'Work Sheet'!$B$9,"Years",Table2710127813141610[[#This Row],[Year]])</f>
        <v>5214650</v>
      </c>
      <c r="L15" s="47">
        <f>GETPIVOTDATA("Sum of Volume",'Market Statistics Pivot Table'!$A$1,"Date",4,"Area",'Work Sheet'!$B$9,"Years",Table2710127813141610[[#This Row],[Year]])</f>
        <v>2651300</v>
      </c>
      <c r="M15" s="47">
        <f>GETPIVOTDATA("Sum of Volume",'Market Statistics Pivot Table'!$A$1,"Date",5,"Area",'Work Sheet'!$B$9,"Years",Table2710127813141610[[#This Row],[Year]])</f>
        <v>4118923</v>
      </c>
      <c r="N15" s="47">
        <f>GETPIVOTDATA("Sum of Volume",'Market Statistics Pivot Table'!$A$1,"Date",6,"Area",'Work Sheet'!$B$9,"Years",Table2710127813141610[[#This Row],[Year]])</f>
        <v>3960450</v>
      </c>
      <c r="O15" s="47">
        <f>GETPIVOTDATA("Sum of Volume",'Market Statistics Pivot Table'!$A$1,"Date",7,"Area",'Work Sheet'!$B$9,"Years",Table2710127813141610[[#This Row],[Year]])</f>
        <v>1761500</v>
      </c>
      <c r="P15" s="47">
        <f>GETPIVOTDATA("Sum of Volume",'Market Statistics Pivot Table'!$A$1,"Date",8,"Area",'Work Sheet'!$B$9,"Years",Table2710127813141610[[#This Row],[Year]])</f>
        <v>5131951</v>
      </c>
      <c r="Q15" s="47">
        <f>GETPIVOTDATA("Sum of Volume",'Market Statistics Pivot Table'!$A$1,"Date",9,"Area",'Work Sheet'!$B$9,"Years",Table2710127813141610[[#This Row],[Year]])</f>
        <v>4395100</v>
      </c>
      <c r="R15" s="47">
        <f>GETPIVOTDATA("Sum of Volume",'Market Statistics Pivot Table'!$A$1,"Date",10,"Area",'Work Sheet'!$B$9,"Years",Table2710127813141610[[#This Row],[Year]])</f>
        <v>2962999</v>
      </c>
      <c r="S15" s="47">
        <f>IFERROR(GETPIVOTDATA("Sum of Volume",'Market Statistics Pivot Table'!$A$1,"Date",11,"Area",'Work Sheet'!$B$9,"Years",Table2710127813141610[[#This Row],[Year]]),"")</f>
        <v>3339050</v>
      </c>
      <c r="T15" s="47">
        <f>IFERROR(GETPIVOTDATA("Sum of Volume",'Market Statistics Pivot Table'!$A$1,"Date",12,"Area",'Work Sheet'!$B$9,"Years",Table2710127813141610[[#This Row],[Year]]),"")</f>
        <v>4867200</v>
      </c>
    </row>
    <row r="16" spans="8:20" ht="31.2" x14ac:dyDescent="0.3">
      <c r="H16" s="44" t="s">
        <v>399</v>
      </c>
      <c r="I16" s="48">
        <f>AVERAGEIF(Table2710127813141610[January], "&gt;0")</f>
        <v>1726867.642857143</v>
      </c>
      <c r="J16" s="48">
        <f>AVERAGEIF(Table2710127813141610[February], "&gt;0")</f>
        <v>2192258.5</v>
      </c>
      <c r="K16" s="48">
        <f>AVERAGEIF(Table2710127813141610[March], "&gt;0")</f>
        <v>2657052.1428571427</v>
      </c>
      <c r="L16" s="48">
        <f>AVERAGEIF(Table2710127813141610[April], "&gt;0")</f>
        <v>3038345.6428571427</v>
      </c>
      <c r="M16" s="48">
        <f>AVERAGEIF(Table2710127813141610[May], "&gt;0")</f>
        <v>3599406.4285714286</v>
      </c>
      <c r="N16" s="48">
        <f>AVERAGEIF(Table2710127813141610[June], "&gt;0")</f>
        <v>3480847.5</v>
      </c>
      <c r="O16" s="48">
        <f>AVERAGEIF(Table2710127813141610[July], "&gt;0")</f>
        <v>3448438.4285714286</v>
      </c>
      <c r="P16" s="48">
        <f>AVERAGEIF(Table2710127813141610[August], "&gt;0")</f>
        <v>3543489.2142857141</v>
      </c>
      <c r="Q16" s="48">
        <f>AVERAGEIF(Table2710127813141610[September], "&gt;0")</f>
        <v>3615825.8571428573</v>
      </c>
      <c r="R16" s="48">
        <f>AVERAGEIF(Table2710127813141610[October], "&gt;0")</f>
        <v>2767337.3571428573</v>
      </c>
      <c r="S16" s="48">
        <f>AVERAGEIF(Table2710127813141610[November], "&gt;0")</f>
        <v>2204258.2857142859</v>
      </c>
      <c r="T16" s="48">
        <f>AVERAGEIF(Table2710127813141610[December], "&gt;0")</f>
        <v>2654739</v>
      </c>
    </row>
  </sheetData>
  <conditionalFormatting sqref="I4:T4">
    <cfRule type="colorScale" priority="15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I5:T5">
    <cfRule type="colorScale" priority="14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I6:T6">
    <cfRule type="colorScale" priority="13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I7:T7">
    <cfRule type="colorScale" priority="12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I8:T8">
    <cfRule type="colorScale" priority="11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I9:T9">
    <cfRule type="colorScale" priority="10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I10:T10">
    <cfRule type="colorScale" priority="9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I11:T11">
    <cfRule type="colorScale" priority="8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I12:T12">
    <cfRule type="colorScale" priority="7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I13:T13">
    <cfRule type="colorScale" priority="6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I14:T14">
    <cfRule type="colorScale" priority="5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I15:T15">
    <cfRule type="colorScale" priority="4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I3:T3 R2:S2">
    <cfRule type="colorScale" priority="3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I2:T15">
    <cfRule type="cellIs" dxfId="59" priority="2" operator="equal">
      <formula>0</formula>
    </cfRule>
  </conditionalFormatting>
  <conditionalFormatting sqref="T2">
    <cfRule type="colorScale" priority="1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4D6A4-1DE1-4560-B05A-4F0F2C2DF2D3}">
  <dimension ref="A1:B168"/>
  <sheetViews>
    <sheetView workbookViewId="0">
      <selection activeCell="B1" sqref="B1"/>
    </sheetView>
  </sheetViews>
  <sheetFormatPr defaultRowHeight="14.4" x14ac:dyDescent="0.3"/>
  <sheetData>
    <row r="1" spans="1:2" x14ac:dyDescent="0.3">
      <c r="A1" s="49">
        <v>38718</v>
      </c>
      <c r="B1" s="19">
        <f>GETPIVOTDATA("Sum of Median Sales Price",'Market Statistics Pivot Table'!$A$1,"Date",MONTH(A1),"Area",'Work Sheet'!$B$9,"Years",YEAR(A1))</f>
        <v>255900</v>
      </c>
    </row>
    <row r="2" spans="1:2" x14ac:dyDescent="0.3">
      <c r="A2" s="49">
        <v>38749</v>
      </c>
      <c r="B2" s="19">
        <f>GETPIVOTDATA("Sum of Median Sales Price",'Market Statistics Pivot Table'!$A$1,"Date",MONTH(A2),"Area",'Work Sheet'!$B$9,"Years",YEAR(A2))</f>
        <v>248450</v>
      </c>
    </row>
    <row r="3" spans="1:2" x14ac:dyDescent="0.3">
      <c r="A3" s="49">
        <v>38777</v>
      </c>
      <c r="B3" s="19">
        <f>GETPIVOTDATA("Sum of Median Sales Price",'Market Statistics Pivot Table'!$A$1,"Date",MONTH(A3),"Area",'Work Sheet'!$B$9,"Years",YEAR(A3))</f>
        <v>284950</v>
      </c>
    </row>
    <row r="4" spans="1:2" x14ac:dyDescent="0.3">
      <c r="A4" s="49">
        <v>38808</v>
      </c>
      <c r="B4" s="19">
        <f>GETPIVOTDATA("Sum of Median Sales Price",'Market Statistics Pivot Table'!$A$1,"Date",MONTH(A4),"Area",'Work Sheet'!$B$9,"Years",YEAR(A4))</f>
        <v>247250</v>
      </c>
    </row>
    <row r="5" spans="1:2" x14ac:dyDescent="0.3">
      <c r="A5" s="49">
        <v>38838</v>
      </c>
      <c r="B5" s="19">
        <f>GETPIVOTDATA("Sum of Median Sales Price",'Market Statistics Pivot Table'!$A$1,"Date",MONTH(A5),"Area",'Work Sheet'!$B$9,"Years",YEAR(A5))</f>
        <v>256095</v>
      </c>
    </row>
    <row r="6" spans="1:2" x14ac:dyDescent="0.3">
      <c r="A6" s="49">
        <v>38869</v>
      </c>
      <c r="B6" s="19">
        <f>GETPIVOTDATA("Sum of Median Sales Price",'Market Statistics Pivot Table'!$A$1,"Date",MONTH(A6),"Area",'Work Sheet'!$B$9,"Years",YEAR(A6))</f>
        <v>292000</v>
      </c>
    </row>
    <row r="7" spans="1:2" x14ac:dyDescent="0.3">
      <c r="A7" s="49">
        <v>38899</v>
      </c>
      <c r="B7" s="19">
        <f>GETPIVOTDATA("Sum of Median Sales Price",'Market Statistics Pivot Table'!$A$1,"Date",MONTH(A7),"Area",'Work Sheet'!$B$9,"Years",YEAR(A7))</f>
        <v>239000</v>
      </c>
    </row>
    <row r="8" spans="1:2" x14ac:dyDescent="0.3">
      <c r="A8" s="49">
        <v>38930</v>
      </c>
      <c r="B8" s="19">
        <f>GETPIVOTDATA("Sum of Median Sales Price",'Market Statistics Pivot Table'!$A$1,"Date",MONTH(A8),"Area",'Work Sheet'!$B$9,"Years",YEAR(A8))</f>
        <v>263000</v>
      </c>
    </row>
    <row r="9" spans="1:2" x14ac:dyDescent="0.3">
      <c r="A9" s="49">
        <v>38961</v>
      </c>
      <c r="B9" s="19">
        <f>GETPIVOTDATA("Sum of Median Sales Price",'Market Statistics Pivot Table'!$A$1,"Date",MONTH(A9),"Area",'Work Sheet'!$B$9,"Years",YEAR(A9))</f>
        <v>252000</v>
      </c>
    </row>
    <row r="10" spans="1:2" x14ac:dyDescent="0.3">
      <c r="A10" s="49">
        <v>38991</v>
      </c>
      <c r="B10" s="19">
        <f>GETPIVOTDATA("Sum of Median Sales Price",'Market Statistics Pivot Table'!$A$1,"Date",MONTH(A10),"Area",'Work Sheet'!$B$9,"Years",YEAR(A10))</f>
        <v>245000</v>
      </c>
    </row>
    <row r="11" spans="1:2" x14ac:dyDescent="0.3">
      <c r="A11" s="49">
        <v>39022</v>
      </c>
      <c r="B11" s="19">
        <f>GETPIVOTDATA("Sum of Median Sales Price",'Market Statistics Pivot Table'!$A$1,"Date",MONTH(A11),"Area",'Work Sheet'!$B$9,"Years",YEAR(A11))</f>
        <v>274500</v>
      </c>
    </row>
    <row r="12" spans="1:2" x14ac:dyDescent="0.3">
      <c r="A12" s="49">
        <v>39052</v>
      </c>
      <c r="B12" s="19">
        <f>GETPIVOTDATA("Sum of Median Sales Price",'Market Statistics Pivot Table'!$A$1,"Date",MONTH(A12),"Area",'Work Sheet'!$B$9,"Years",YEAR(A12))</f>
        <v>230350</v>
      </c>
    </row>
    <row r="13" spans="1:2" x14ac:dyDescent="0.3">
      <c r="A13" s="49">
        <v>39083</v>
      </c>
      <c r="B13" s="19">
        <f>GETPIVOTDATA("Sum of Median Sales Price",'Market Statistics Pivot Table'!$A$1,"Date",MONTH(A13),"Area",'Work Sheet'!$B$9,"Years",YEAR(A13))</f>
        <v>237500</v>
      </c>
    </row>
    <row r="14" spans="1:2" x14ac:dyDescent="0.3">
      <c r="A14" s="49">
        <v>39114</v>
      </c>
      <c r="B14" s="19">
        <f>GETPIVOTDATA("Sum of Median Sales Price",'Market Statistics Pivot Table'!$A$1,"Date",MONTH(A14),"Area",'Work Sheet'!$B$9,"Years",YEAR(A14))</f>
        <v>269950</v>
      </c>
    </row>
    <row r="15" spans="1:2" x14ac:dyDescent="0.3">
      <c r="A15" s="49">
        <v>39142</v>
      </c>
      <c r="B15" s="19">
        <f>GETPIVOTDATA("Sum of Median Sales Price",'Market Statistics Pivot Table'!$A$1,"Date",MONTH(A15),"Area",'Work Sheet'!$B$9,"Years",YEAR(A15))</f>
        <v>271375</v>
      </c>
    </row>
    <row r="16" spans="1:2" x14ac:dyDescent="0.3">
      <c r="A16" s="49">
        <v>39173</v>
      </c>
      <c r="B16" s="19">
        <f>GETPIVOTDATA("Sum of Median Sales Price",'Market Statistics Pivot Table'!$A$1,"Date",MONTH(A16),"Area",'Work Sheet'!$B$9,"Years",YEAR(A16))</f>
        <v>230000</v>
      </c>
    </row>
    <row r="17" spans="1:2" x14ac:dyDescent="0.3">
      <c r="A17" s="49">
        <v>39203</v>
      </c>
      <c r="B17" s="19">
        <f>GETPIVOTDATA("Sum of Median Sales Price",'Market Statistics Pivot Table'!$A$1,"Date",MONTH(A17),"Area",'Work Sheet'!$B$9,"Years",YEAR(A17))</f>
        <v>247000</v>
      </c>
    </row>
    <row r="18" spans="1:2" x14ac:dyDescent="0.3">
      <c r="A18" s="49">
        <v>39234</v>
      </c>
      <c r="B18" s="19">
        <f>GETPIVOTDATA("Sum of Median Sales Price",'Market Statistics Pivot Table'!$A$1,"Date",MONTH(A18),"Area",'Work Sheet'!$B$9,"Years",YEAR(A18))</f>
        <v>285800</v>
      </c>
    </row>
    <row r="19" spans="1:2" x14ac:dyDescent="0.3">
      <c r="A19" s="49">
        <v>39264</v>
      </c>
      <c r="B19" s="19">
        <f>GETPIVOTDATA("Sum of Median Sales Price",'Market Statistics Pivot Table'!$A$1,"Date",MONTH(A19),"Area",'Work Sheet'!$B$9,"Years",YEAR(A19))</f>
        <v>295000</v>
      </c>
    </row>
    <row r="20" spans="1:2" x14ac:dyDescent="0.3">
      <c r="A20" s="49">
        <v>39295</v>
      </c>
      <c r="B20" s="19">
        <f>GETPIVOTDATA("Sum of Median Sales Price",'Market Statistics Pivot Table'!$A$1,"Date",MONTH(A20),"Area",'Work Sheet'!$B$9,"Years",YEAR(A20))</f>
        <v>255250</v>
      </c>
    </row>
    <row r="21" spans="1:2" x14ac:dyDescent="0.3">
      <c r="A21" s="49">
        <v>39326</v>
      </c>
      <c r="B21" s="19">
        <f>GETPIVOTDATA("Sum of Median Sales Price",'Market Statistics Pivot Table'!$A$1,"Date",MONTH(A21),"Area",'Work Sheet'!$B$9,"Years",YEAR(A21))</f>
        <v>246950</v>
      </c>
    </row>
    <row r="22" spans="1:2" x14ac:dyDescent="0.3">
      <c r="A22" s="49">
        <v>39356</v>
      </c>
      <c r="B22" s="19">
        <f>GETPIVOTDATA("Sum of Median Sales Price",'Market Statistics Pivot Table'!$A$1,"Date",MONTH(A22),"Area",'Work Sheet'!$B$9,"Years",YEAR(A22))</f>
        <v>327250</v>
      </c>
    </row>
    <row r="23" spans="1:2" x14ac:dyDescent="0.3">
      <c r="A23" s="49">
        <v>39387</v>
      </c>
      <c r="B23" s="19">
        <f>GETPIVOTDATA("Sum of Median Sales Price",'Market Statistics Pivot Table'!$A$1,"Date",MONTH(A23),"Area",'Work Sheet'!$B$9,"Years",YEAR(A23))</f>
        <v>277000</v>
      </c>
    </row>
    <row r="24" spans="1:2" x14ac:dyDescent="0.3">
      <c r="A24" s="49">
        <v>39417</v>
      </c>
      <c r="B24" s="19">
        <f>GETPIVOTDATA("Sum of Median Sales Price",'Market Statistics Pivot Table'!$A$1,"Date",MONTH(A24),"Area",'Work Sheet'!$B$9,"Years",YEAR(A24))</f>
        <v>200000</v>
      </c>
    </row>
    <row r="25" spans="1:2" x14ac:dyDescent="0.3">
      <c r="A25" s="49">
        <v>39448</v>
      </c>
      <c r="B25" s="19">
        <f>GETPIVOTDATA("Sum of Median Sales Price",'Market Statistics Pivot Table'!$A$1,"Date",MONTH(A25),"Area",'Work Sheet'!$B$9,"Years",YEAR(A25))</f>
        <v>253675</v>
      </c>
    </row>
    <row r="26" spans="1:2" x14ac:dyDescent="0.3">
      <c r="A26" s="49">
        <v>39479</v>
      </c>
      <c r="B26" s="19">
        <f>GETPIVOTDATA("Sum of Median Sales Price",'Market Statistics Pivot Table'!$A$1,"Date",MONTH(A26),"Area",'Work Sheet'!$B$9,"Years",YEAR(A26))</f>
        <v>231000</v>
      </c>
    </row>
    <row r="27" spans="1:2" x14ac:dyDescent="0.3">
      <c r="A27" s="49">
        <v>39508</v>
      </c>
      <c r="B27" s="19">
        <f>GETPIVOTDATA("Sum of Median Sales Price",'Market Statistics Pivot Table'!$A$1,"Date",MONTH(A27),"Area",'Work Sheet'!$B$9,"Years",YEAR(A27))</f>
        <v>224325</v>
      </c>
    </row>
    <row r="28" spans="1:2" x14ac:dyDescent="0.3">
      <c r="A28" s="49">
        <v>39539</v>
      </c>
      <c r="B28" s="19">
        <f>GETPIVOTDATA("Sum of Median Sales Price",'Market Statistics Pivot Table'!$A$1,"Date",MONTH(A28),"Area",'Work Sheet'!$B$9,"Years",YEAR(A28))</f>
        <v>254000</v>
      </c>
    </row>
    <row r="29" spans="1:2" x14ac:dyDescent="0.3">
      <c r="A29" s="49">
        <v>39569</v>
      </c>
      <c r="B29" s="19">
        <f>GETPIVOTDATA("Sum of Median Sales Price",'Market Statistics Pivot Table'!$A$1,"Date",MONTH(A29),"Area",'Work Sheet'!$B$9,"Years",YEAR(A29))</f>
        <v>260000</v>
      </c>
    </row>
    <row r="30" spans="1:2" x14ac:dyDescent="0.3">
      <c r="A30" s="49">
        <v>39600</v>
      </c>
      <c r="B30" s="19">
        <f>GETPIVOTDATA("Sum of Median Sales Price",'Market Statistics Pivot Table'!$A$1,"Date",MONTH(A30),"Area",'Work Sheet'!$B$9,"Years",YEAR(A30))</f>
        <v>235375</v>
      </c>
    </row>
    <row r="31" spans="1:2" x14ac:dyDescent="0.3">
      <c r="A31" s="49">
        <v>39630</v>
      </c>
      <c r="B31" s="19">
        <f>GETPIVOTDATA("Sum of Median Sales Price",'Market Statistics Pivot Table'!$A$1,"Date",MONTH(A31),"Area",'Work Sheet'!$B$9,"Years",YEAR(A31))</f>
        <v>231830</v>
      </c>
    </row>
    <row r="32" spans="1:2" x14ac:dyDescent="0.3">
      <c r="A32" s="49">
        <v>39661</v>
      </c>
      <c r="B32" s="19">
        <f>GETPIVOTDATA("Sum of Median Sales Price",'Market Statistics Pivot Table'!$A$1,"Date",MONTH(A32),"Area",'Work Sheet'!$B$9,"Years",YEAR(A32))</f>
        <v>228000</v>
      </c>
    </row>
    <row r="33" spans="1:2" x14ac:dyDescent="0.3">
      <c r="A33" s="49">
        <v>39692</v>
      </c>
      <c r="B33" s="19">
        <f>GETPIVOTDATA("Sum of Median Sales Price",'Market Statistics Pivot Table'!$A$1,"Date",MONTH(A33),"Area",'Work Sheet'!$B$9,"Years",YEAR(A33))</f>
        <v>235000</v>
      </c>
    </row>
    <row r="34" spans="1:2" x14ac:dyDescent="0.3">
      <c r="A34" s="49">
        <v>39722</v>
      </c>
      <c r="B34" s="19">
        <f>GETPIVOTDATA("Sum of Median Sales Price",'Market Statistics Pivot Table'!$A$1,"Date",MONTH(A34),"Area",'Work Sheet'!$B$9,"Years",YEAR(A34))</f>
        <v>220000</v>
      </c>
    </row>
    <row r="35" spans="1:2" x14ac:dyDescent="0.3">
      <c r="A35" s="49">
        <v>39753</v>
      </c>
      <c r="B35" s="19">
        <f>GETPIVOTDATA("Sum of Median Sales Price",'Market Statistics Pivot Table'!$A$1,"Date",MONTH(A35),"Area",'Work Sheet'!$B$9,"Years",YEAR(A35))</f>
        <v>215750</v>
      </c>
    </row>
    <row r="36" spans="1:2" x14ac:dyDescent="0.3">
      <c r="A36" s="49">
        <v>39783</v>
      </c>
      <c r="B36" s="19">
        <f>GETPIVOTDATA("Sum of Median Sales Price",'Market Statistics Pivot Table'!$A$1,"Date",MONTH(A36),"Area",'Work Sheet'!$B$9,"Years",YEAR(A36))</f>
        <v>202250</v>
      </c>
    </row>
    <row r="37" spans="1:2" x14ac:dyDescent="0.3">
      <c r="A37" s="49">
        <v>39814</v>
      </c>
      <c r="B37" s="19">
        <f>GETPIVOTDATA("Sum of Median Sales Price",'Market Statistics Pivot Table'!$A$1,"Date",MONTH(A37),"Area",'Work Sheet'!$B$9,"Years",YEAR(A37))</f>
        <v>238063</v>
      </c>
    </row>
    <row r="38" spans="1:2" x14ac:dyDescent="0.3">
      <c r="A38" s="49">
        <v>39845</v>
      </c>
      <c r="B38" s="19">
        <f>GETPIVOTDATA("Sum of Median Sales Price",'Market Statistics Pivot Table'!$A$1,"Date",MONTH(A38),"Area",'Work Sheet'!$B$9,"Years",YEAR(A38))</f>
        <v>176000</v>
      </c>
    </row>
    <row r="39" spans="1:2" x14ac:dyDescent="0.3">
      <c r="A39" s="49">
        <v>39873</v>
      </c>
      <c r="B39" s="19">
        <f>GETPIVOTDATA("Sum of Median Sales Price",'Market Statistics Pivot Table'!$A$1,"Date",MONTH(A39),"Area",'Work Sheet'!$B$9,"Years",YEAR(A39))</f>
        <v>184900</v>
      </c>
    </row>
    <row r="40" spans="1:2" x14ac:dyDescent="0.3">
      <c r="A40" s="49">
        <v>39904</v>
      </c>
      <c r="B40" s="19">
        <f>GETPIVOTDATA("Sum of Median Sales Price",'Market Statistics Pivot Table'!$A$1,"Date",MONTH(A40),"Area",'Work Sheet'!$B$9,"Years",YEAR(A40))</f>
        <v>236000</v>
      </c>
    </row>
    <row r="41" spans="1:2" x14ac:dyDescent="0.3">
      <c r="A41" s="49">
        <v>39934</v>
      </c>
      <c r="B41" s="19">
        <f>GETPIVOTDATA("Sum of Median Sales Price",'Market Statistics Pivot Table'!$A$1,"Date",MONTH(A41),"Area",'Work Sheet'!$B$9,"Years",YEAR(A41))</f>
        <v>220000</v>
      </c>
    </row>
    <row r="42" spans="1:2" x14ac:dyDescent="0.3">
      <c r="A42" s="49">
        <v>39965</v>
      </c>
      <c r="B42" s="19">
        <f>GETPIVOTDATA("Sum of Median Sales Price",'Market Statistics Pivot Table'!$A$1,"Date",MONTH(A42),"Area",'Work Sheet'!$B$9,"Years",YEAR(A42))</f>
        <v>212500</v>
      </c>
    </row>
    <row r="43" spans="1:2" x14ac:dyDescent="0.3">
      <c r="A43" s="49">
        <v>39995</v>
      </c>
      <c r="B43" s="19">
        <f>GETPIVOTDATA("Sum of Median Sales Price",'Market Statistics Pivot Table'!$A$1,"Date",MONTH(A43),"Area",'Work Sheet'!$B$9,"Years",YEAR(A43))</f>
        <v>206000</v>
      </c>
    </row>
    <row r="44" spans="1:2" x14ac:dyDescent="0.3">
      <c r="A44" s="49">
        <v>40026</v>
      </c>
      <c r="B44" s="19">
        <f>GETPIVOTDATA("Sum of Median Sales Price",'Market Statistics Pivot Table'!$A$1,"Date",MONTH(A44),"Area",'Work Sheet'!$B$9,"Years",YEAR(A44))</f>
        <v>223500</v>
      </c>
    </row>
    <row r="45" spans="1:2" x14ac:dyDescent="0.3">
      <c r="A45" s="49">
        <v>40057</v>
      </c>
      <c r="B45" s="19">
        <f>GETPIVOTDATA("Sum of Median Sales Price",'Market Statistics Pivot Table'!$A$1,"Date",MONTH(A45),"Area",'Work Sheet'!$B$9,"Years",YEAR(A45))</f>
        <v>300000</v>
      </c>
    </row>
    <row r="46" spans="1:2" x14ac:dyDescent="0.3">
      <c r="A46" s="49">
        <v>40087</v>
      </c>
      <c r="B46" s="19">
        <f>GETPIVOTDATA("Sum of Median Sales Price",'Market Statistics Pivot Table'!$A$1,"Date",MONTH(A46),"Area",'Work Sheet'!$B$9,"Years",YEAR(A46))</f>
        <v>204000</v>
      </c>
    </row>
    <row r="47" spans="1:2" x14ac:dyDescent="0.3">
      <c r="A47" s="49">
        <v>40118</v>
      </c>
      <c r="B47" s="19">
        <f>GETPIVOTDATA("Sum of Median Sales Price",'Market Statistics Pivot Table'!$A$1,"Date",MONTH(A47),"Area",'Work Sheet'!$B$9,"Years",YEAR(A47))</f>
        <v>314500</v>
      </c>
    </row>
    <row r="48" spans="1:2" x14ac:dyDescent="0.3">
      <c r="A48" s="49">
        <v>40148</v>
      </c>
      <c r="B48" s="19">
        <f>GETPIVOTDATA("Sum of Median Sales Price",'Market Statistics Pivot Table'!$A$1,"Date",MONTH(A48),"Area",'Work Sheet'!$B$9,"Years",YEAR(A48))</f>
        <v>229000</v>
      </c>
    </row>
    <row r="49" spans="1:2" x14ac:dyDescent="0.3">
      <c r="A49" s="49">
        <v>40179</v>
      </c>
      <c r="B49" s="19">
        <f>GETPIVOTDATA("Sum of Median Sales Price",'Market Statistics Pivot Table'!$A$1,"Date",MONTH(A49),"Area",'Work Sheet'!$B$9,"Years",YEAR(A49))</f>
        <v>209950</v>
      </c>
    </row>
    <row r="50" spans="1:2" x14ac:dyDescent="0.3">
      <c r="A50" s="49">
        <v>40210</v>
      </c>
      <c r="B50" s="19">
        <f>GETPIVOTDATA("Sum of Median Sales Price",'Market Statistics Pivot Table'!$A$1,"Date",MONTH(A50),"Area",'Work Sheet'!$B$9,"Years",YEAR(A50))</f>
        <v>177000</v>
      </c>
    </row>
    <row r="51" spans="1:2" x14ac:dyDescent="0.3">
      <c r="A51" s="49">
        <v>40238</v>
      </c>
      <c r="B51" s="19">
        <f>GETPIVOTDATA("Sum of Median Sales Price",'Market Statistics Pivot Table'!$A$1,"Date",MONTH(A51),"Area",'Work Sheet'!$B$9,"Years",YEAR(A51))</f>
        <v>190000</v>
      </c>
    </row>
    <row r="52" spans="1:2" x14ac:dyDescent="0.3">
      <c r="A52" s="49">
        <v>40269</v>
      </c>
      <c r="B52" s="19">
        <f>GETPIVOTDATA("Sum of Median Sales Price",'Market Statistics Pivot Table'!$A$1,"Date",MONTH(A52),"Area",'Work Sheet'!$B$9,"Years",YEAR(A52))</f>
        <v>287000</v>
      </c>
    </row>
    <row r="53" spans="1:2" x14ac:dyDescent="0.3">
      <c r="A53" s="49">
        <v>40299</v>
      </c>
      <c r="B53" s="19">
        <f>GETPIVOTDATA("Sum of Median Sales Price",'Market Statistics Pivot Table'!$A$1,"Date",MONTH(A53),"Area",'Work Sheet'!$B$9,"Years",YEAR(A53))</f>
        <v>225000</v>
      </c>
    </row>
    <row r="54" spans="1:2" x14ac:dyDescent="0.3">
      <c r="A54" s="49">
        <v>40330</v>
      </c>
      <c r="B54" s="19">
        <f>GETPIVOTDATA("Sum of Median Sales Price",'Market Statistics Pivot Table'!$A$1,"Date",MONTH(A54),"Area",'Work Sheet'!$B$9,"Years",YEAR(A54))</f>
        <v>220000</v>
      </c>
    </row>
    <row r="55" spans="1:2" x14ac:dyDescent="0.3">
      <c r="A55" s="49">
        <v>40360</v>
      </c>
      <c r="B55" s="19">
        <f>GETPIVOTDATA("Sum of Median Sales Price",'Market Statistics Pivot Table'!$A$1,"Date",MONTH(A55),"Area",'Work Sheet'!$B$9,"Years",YEAR(A55))</f>
        <v>288000</v>
      </c>
    </row>
    <row r="56" spans="1:2" x14ac:dyDescent="0.3">
      <c r="A56" s="49">
        <v>40391</v>
      </c>
      <c r="B56" s="19">
        <f>GETPIVOTDATA("Sum of Median Sales Price",'Market Statistics Pivot Table'!$A$1,"Date",MONTH(A56),"Area",'Work Sheet'!$B$9,"Years",YEAR(A56))</f>
        <v>228750</v>
      </c>
    </row>
    <row r="57" spans="1:2" x14ac:dyDescent="0.3">
      <c r="A57" s="49">
        <v>40422</v>
      </c>
      <c r="B57" s="19">
        <f>GETPIVOTDATA("Sum of Median Sales Price",'Market Statistics Pivot Table'!$A$1,"Date",MONTH(A57),"Area",'Work Sheet'!$B$9,"Years",YEAR(A57))</f>
        <v>236000</v>
      </c>
    </row>
    <row r="58" spans="1:2" x14ac:dyDescent="0.3">
      <c r="A58" s="49">
        <v>40452</v>
      </c>
      <c r="B58" s="19">
        <f>GETPIVOTDATA("Sum of Median Sales Price",'Market Statistics Pivot Table'!$A$1,"Date",MONTH(A58),"Area",'Work Sheet'!$B$9,"Years",YEAR(A58))</f>
        <v>249700</v>
      </c>
    </row>
    <row r="59" spans="1:2" x14ac:dyDescent="0.3">
      <c r="A59" s="49">
        <v>40483</v>
      </c>
      <c r="B59" s="19">
        <f>GETPIVOTDATA("Sum of Median Sales Price",'Market Statistics Pivot Table'!$A$1,"Date",MONTH(A59),"Area",'Work Sheet'!$B$9,"Years",YEAR(A59))</f>
        <v>224100</v>
      </c>
    </row>
    <row r="60" spans="1:2" x14ac:dyDescent="0.3">
      <c r="A60" s="49">
        <v>40513</v>
      </c>
      <c r="B60" s="19">
        <f>GETPIVOTDATA("Sum of Median Sales Price",'Market Statistics Pivot Table'!$A$1,"Date",MONTH(A60),"Area",'Work Sheet'!$B$9,"Years",YEAR(A60))</f>
        <v>175000</v>
      </c>
    </row>
    <row r="61" spans="1:2" x14ac:dyDescent="0.3">
      <c r="A61" s="49">
        <v>40544</v>
      </c>
      <c r="B61" s="19">
        <f>GETPIVOTDATA("Sum of Median Sales Price",'Market Statistics Pivot Table'!$A$1,"Date",MONTH(A61),"Area",'Work Sheet'!$B$9,"Years",YEAR(A61))</f>
        <v>255000</v>
      </c>
    </row>
    <row r="62" spans="1:2" x14ac:dyDescent="0.3">
      <c r="A62" s="49">
        <v>40575</v>
      </c>
      <c r="B62" s="19">
        <f>GETPIVOTDATA("Sum of Median Sales Price",'Market Statistics Pivot Table'!$A$1,"Date",MONTH(A62),"Area",'Work Sheet'!$B$9,"Years",YEAR(A62))</f>
        <v>163725</v>
      </c>
    </row>
    <row r="63" spans="1:2" x14ac:dyDescent="0.3">
      <c r="A63" s="49">
        <v>40603</v>
      </c>
      <c r="B63" s="19">
        <f>GETPIVOTDATA("Sum of Median Sales Price",'Market Statistics Pivot Table'!$A$1,"Date",MONTH(A63),"Area",'Work Sheet'!$B$9,"Years",YEAR(A63))</f>
        <v>222250</v>
      </c>
    </row>
    <row r="64" spans="1:2" x14ac:dyDescent="0.3">
      <c r="A64" s="49">
        <v>40634</v>
      </c>
      <c r="B64" s="19">
        <f>GETPIVOTDATA("Sum of Median Sales Price",'Market Statistics Pivot Table'!$A$1,"Date",MONTH(A64),"Area",'Work Sheet'!$B$9,"Years",YEAR(A64))</f>
        <v>142500</v>
      </c>
    </row>
    <row r="65" spans="1:2" x14ac:dyDescent="0.3">
      <c r="A65" s="49">
        <v>40664</v>
      </c>
      <c r="B65" s="19">
        <f>GETPIVOTDATA("Sum of Median Sales Price",'Market Statistics Pivot Table'!$A$1,"Date",MONTH(A65),"Area",'Work Sheet'!$B$9,"Years",YEAR(A65))</f>
        <v>235000</v>
      </c>
    </row>
    <row r="66" spans="1:2" x14ac:dyDescent="0.3">
      <c r="A66" s="49">
        <v>40695</v>
      </c>
      <c r="B66" s="19">
        <f>GETPIVOTDATA("Sum of Median Sales Price",'Market Statistics Pivot Table'!$A$1,"Date",MONTH(A66),"Area",'Work Sheet'!$B$9,"Years",YEAR(A66))</f>
        <v>124700</v>
      </c>
    </row>
    <row r="67" spans="1:2" x14ac:dyDescent="0.3">
      <c r="A67" s="49">
        <v>40725</v>
      </c>
      <c r="B67" s="19">
        <f>GETPIVOTDATA("Sum of Median Sales Price",'Market Statistics Pivot Table'!$A$1,"Date",MONTH(A67),"Area",'Work Sheet'!$B$9,"Years",YEAR(A67))</f>
        <v>245000</v>
      </c>
    </row>
    <row r="68" spans="1:2" x14ac:dyDescent="0.3">
      <c r="A68" s="49">
        <v>40756</v>
      </c>
      <c r="B68" s="19">
        <f>GETPIVOTDATA("Sum of Median Sales Price",'Market Statistics Pivot Table'!$A$1,"Date",MONTH(A68),"Area",'Work Sheet'!$B$9,"Years",YEAR(A68))</f>
        <v>147950</v>
      </c>
    </row>
    <row r="69" spans="1:2" x14ac:dyDescent="0.3">
      <c r="A69" s="49">
        <v>40787</v>
      </c>
      <c r="B69" s="19">
        <f>GETPIVOTDATA("Sum of Median Sales Price",'Market Statistics Pivot Table'!$A$1,"Date",MONTH(A69),"Area",'Work Sheet'!$B$9,"Years",YEAR(A69))</f>
        <v>182038</v>
      </c>
    </row>
    <row r="70" spans="1:2" x14ac:dyDescent="0.3">
      <c r="A70" s="49">
        <v>40817</v>
      </c>
      <c r="B70" s="19">
        <f>GETPIVOTDATA("Sum of Median Sales Price",'Market Statistics Pivot Table'!$A$1,"Date",MONTH(A70),"Area",'Work Sheet'!$B$9,"Years",YEAR(A70))</f>
        <v>95000</v>
      </c>
    </row>
    <row r="71" spans="1:2" x14ac:dyDescent="0.3">
      <c r="A71" s="49">
        <v>40848</v>
      </c>
      <c r="B71" s="19">
        <f>GETPIVOTDATA("Sum of Median Sales Price",'Market Statistics Pivot Table'!$A$1,"Date",MONTH(A71),"Area",'Work Sheet'!$B$9,"Years",YEAR(A71))</f>
        <v>215000</v>
      </c>
    </row>
    <row r="72" spans="1:2" x14ac:dyDescent="0.3">
      <c r="A72" s="49">
        <v>40878</v>
      </c>
      <c r="B72" s="19">
        <f>GETPIVOTDATA("Sum of Median Sales Price",'Market Statistics Pivot Table'!$A$1,"Date",MONTH(A72),"Area",'Work Sheet'!$B$9,"Years",YEAR(A72))</f>
        <v>155500</v>
      </c>
    </row>
    <row r="73" spans="1:2" x14ac:dyDescent="0.3">
      <c r="A73" s="49">
        <v>40909</v>
      </c>
      <c r="B73" s="19">
        <f>GETPIVOTDATA("Sum of Median Sales Price",'Market Statistics Pivot Table'!$A$1,"Date",MONTH(A73),"Area",'Work Sheet'!$B$9,"Years",YEAR(A73))</f>
        <v>129750</v>
      </c>
    </row>
    <row r="74" spans="1:2" x14ac:dyDescent="0.3">
      <c r="A74" s="49">
        <v>40940</v>
      </c>
      <c r="B74" s="19">
        <f>GETPIVOTDATA("Sum of Median Sales Price",'Market Statistics Pivot Table'!$A$1,"Date",MONTH(A74),"Area",'Work Sheet'!$B$9,"Years",YEAR(A74))</f>
        <v>179000</v>
      </c>
    </row>
    <row r="75" spans="1:2" x14ac:dyDescent="0.3">
      <c r="A75" s="49">
        <v>40969</v>
      </c>
      <c r="B75" s="19">
        <f>GETPIVOTDATA("Sum of Median Sales Price",'Market Statistics Pivot Table'!$A$1,"Date",MONTH(A75),"Area",'Work Sheet'!$B$9,"Years",YEAR(A75))</f>
        <v>97450</v>
      </c>
    </row>
    <row r="76" spans="1:2" x14ac:dyDescent="0.3">
      <c r="A76" s="49">
        <v>41000</v>
      </c>
      <c r="B76" s="19">
        <f>GETPIVOTDATA("Sum of Median Sales Price",'Market Statistics Pivot Table'!$A$1,"Date",MONTH(A76),"Area",'Work Sheet'!$B$9,"Years",YEAR(A76))</f>
        <v>151000</v>
      </c>
    </row>
    <row r="77" spans="1:2" x14ac:dyDescent="0.3">
      <c r="A77" s="49">
        <v>41030</v>
      </c>
      <c r="B77" s="19">
        <f>GETPIVOTDATA("Sum of Median Sales Price",'Market Statistics Pivot Table'!$A$1,"Date",MONTH(A77),"Area",'Work Sheet'!$B$9,"Years",YEAR(A77))</f>
        <v>184000</v>
      </c>
    </row>
    <row r="78" spans="1:2" x14ac:dyDescent="0.3">
      <c r="A78" s="49">
        <v>41061</v>
      </c>
      <c r="B78" s="19">
        <f>GETPIVOTDATA("Sum of Median Sales Price",'Market Statistics Pivot Table'!$A$1,"Date",MONTH(A78),"Area",'Work Sheet'!$B$9,"Years",YEAR(A78))</f>
        <v>144550</v>
      </c>
    </row>
    <row r="79" spans="1:2" x14ac:dyDescent="0.3">
      <c r="A79" s="49">
        <v>41091</v>
      </c>
      <c r="B79" s="19">
        <f>GETPIVOTDATA("Sum of Median Sales Price",'Market Statistics Pivot Table'!$A$1,"Date",MONTH(A79),"Area",'Work Sheet'!$B$9,"Years",YEAR(A79))</f>
        <v>155000</v>
      </c>
    </row>
    <row r="80" spans="1:2" x14ac:dyDescent="0.3">
      <c r="A80" s="49">
        <v>41122</v>
      </c>
      <c r="B80" s="19">
        <f>GETPIVOTDATA("Sum of Median Sales Price",'Market Statistics Pivot Table'!$A$1,"Date",MONTH(A80),"Area",'Work Sheet'!$B$9,"Years",YEAR(A80))</f>
        <v>140200</v>
      </c>
    </row>
    <row r="81" spans="1:2" x14ac:dyDescent="0.3">
      <c r="A81" s="49">
        <v>41153</v>
      </c>
      <c r="B81" s="19">
        <f>GETPIVOTDATA("Sum of Median Sales Price",'Market Statistics Pivot Table'!$A$1,"Date",MONTH(A81),"Area",'Work Sheet'!$B$9,"Years",YEAR(A81))</f>
        <v>197000</v>
      </c>
    </row>
    <row r="82" spans="1:2" x14ac:dyDescent="0.3">
      <c r="A82" s="49">
        <v>41183</v>
      </c>
      <c r="B82" s="19">
        <f>GETPIVOTDATA("Sum of Median Sales Price",'Market Statistics Pivot Table'!$A$1,"Date",MONTH(A82),"Area",'Work Sheet'!$B$9,"Years",YEAR(A82))</f>
        <v>174750</v>
      </c>
    </row>
    <row r="83" spans="1:2" x14ac:dyDescent="0.3">
      <c r="A83" s="49">
        <v>41214</v>
      </c>
      <c r="B83" s="19">
        <f>GETPIVOTDATA("Sum of Median Sales Price",'Market Statistics Pivot Table'!$A$1,"Date",MONTH(A83),"Area",'Work Sheet'!$B$9,"Years",YEAR(A83))</f>
        <v>147400</v>
      </c>
    </row>
    <row r="84" spans="1:2" x14ac:dyDescent="0.3">
      <c r="A84" s="49">
        <v>41244</v>
      </c>
      <c r="B84" s="19">
        <f>GETPIVOTDATA("Sum of Median Sales Price",'Market Statistics Pivot Table'!$A$1,"Date",MONTH(A84),"Area",'Work Sheet'!$B$9,"Years",YEAR(A84))</f>
        <v>155000</v>
      </c>
    </row>
    <row r="85" spans="1:2" x14ac:dyDescent="0.3">
      <c r="A85" s="49">
        <v>41275</v>
      </c>
      <c r="B85" s="19">
        <f>GETPIVOTDATA("Sum of Median Sales Price",'Market Statistics Pivot Table'!$A$1,"Date",MONTH(A85),"Area",'Work Sheet'!$B$9,"Years",YEAR(A85))</f>
        <v>173975</v>
      </c>
    </row>
    <row r="86" spans="1:2" x14ac:dyDescent="0.3">
      <c r="A86" s="49">
        <v>41306</v>
      </c>
      <c r="B86" s="19">
        <f>GETPIVOTDATA("Sum of Median Sales Price",'Market Statistics Pivot Table'!$A$1,"Date",MONTH(A86),"Area",'Work Sheet'!$B$9,"Years",YEAR(A86))</f>
        <v>160000</v>
      </c>
    </row>
    <row r="87" spans="1:2" x14ac:dyDescent="0.3">
      <c r="A87" s="49">
        <v>41334</v>
      </c>
      <c r="B87" s="19">
        <f>GETPIVOTDATA("Sum of Median Sales Price",'Market Statistics Pivot Table'!$A$1,"Date",MONTH(A87),"Area",'Work Sheet'!$B$9,"Years",YEAR(A87))</f>
        <v>137975</v>
      </c>
    </row>
    <row r="88" spans="1:2" x14ac:dyDescent="0.3">
      <c r="A88" s="49">
        <v>41365</v>
      </c>
      <c r="B88" s="19">
        <f>GETPIVOTDATA("Sum of Median Sales Price",'Market Statistics Pivot Table'!$A$1,"Date",MONTH(A88),"Area",'Work Sheet'!$B$9,"Years",YEAR(A88))</f>
        <v>188500</v>
      </c>
    </row>
    <row r="89" spans="1:2" x14ac:dyDescent="0.3">
      <c r="A89" s="49">
        <v>41395</v>
      </c>
      <c r="B89" s="19">
        <f>GETPIVOTDATA("Sum of Median Sales Price",'Market Statistics Pivot Table'!$A$1,"Date",MONTH(A89),"Area",'Work Sheet'!$B$9,"Years",YEAR(A89))</f>
        <v>199000</v>
      </c>
    </row>
    <row r="90" spans="1:2" x14ac:dyDescent="0.3">
      <c r="A90" s="49">
        <v>41426</v>
      </c>
      <c r="B90" s="19">
        <f>GETPIVOTDATA("Sum of Median Sales Price",'Market Statistics Pivot Table'!$A$1,"Date",MONTH(A90),"Area",'Work Sheet'!$B$9,"Years",YEAR(A90))</f>
        <v>205500</v>
      </c>
    </row>
    <row r="91" spans="1:2" x14ac:dyDescent="0.3">
      <c r="A91" s="49">
        <v>41456</v>
      </c>
      <c r="B91" s="19">
        <f>GETPIVOTDATA("Sum of Median Sales Price",'Market Statistics Pivot Table'!$A$1,"Date",MONTH(A91),"Area",'Work Sheet'!$B$9,"Years",YEAR(A91))</f>
        <v>185000</v>
      </c>
    </row>
    <row r="92" spans="1:2" x14ac:dyDescent="0.3">
      <c r="A92" s="49">
        <v>41487</v>
      </c>
      <c r="B92" s="19">
        <f>GETPIVOTDATA("Sum of Median Sales Price",'Market Statistics Pivot Table'!$A$1,"Date",MONTH(A92),"Area",'Work Sheet'!$B$9,"Years",YEAR(A92))</f>
        <v>215000</v>
      </c>
    </row>
    <row r="93" spans="1:2" x14ac:dyDescent="0.3">
      <c r="A93" s="49">
        <v>41518</v>
      </c>
      <c r="B93" s="19">
        <f>GETPIVOTDATA("Sum of Median Sales Price",'Market Statistics Pivot Table'!$A$1,"Date",MONTH(A93),"Area",'Work Sheet'!$B$9,"Years",YEAR(A93))</f>
        <v>219498</v>
      </c>
    </row>
    <row r="94" spans="1:2" x14ac:dyDescent="0.3">
      <c r="A94" s="49">
        <v>41548</v>
      </c>
      <c r="B94" s="19">
        <f>GETPIVOTDATA("Sum of Median Sales Price",'Market Statistics Pivot Table'!$A$1,"Date",MONTH(A94),"Area",'Work Sheet'!$B$9,"Years",YEAR(A94))</f>
        <v>164000</v>
      </c>
    </row>
    <row r="95" spans="1:2" x14ac:dyDescent="0.3">
      <c r="A95" s="49">
        <v>41579</v>
      </c>
      <c r="B95" s="19">
        <f>GETPIVOTDATA("Sum of Median Sales Price",'Market Statistics Pivot Table'!$A$1,"Date",MONTH(A95),"Area",'Work Sheet'!$B$9,"Years",YEAR(A95))</f>
        <v>154975</v>
      </c>
    </row>
    <row r="96" spans="1:2" x14ac:dyDescent="0.3">
      <c r="A96" s="49">
        <v>41609</v>
      </c>
      <c r="B96" s="19">
        <f>GETPIVOTDATA("Sum of Median Sales Price",'Market Statistics Pivot Table'!$A$1,"Date",MONTH(A96),"Area",'Work Sheet'!$B$9,"Years",YEAR(A96))</f>
        <v>238000</v>
      </c>
    </row>
    <row r="97" spans="1:2" x14ac:dyDescent="0.3">
      <c r="A97" s="49">
        <v>41640</v>
      </c>
      <c r="B97" s="19">
        <f>GETPIVOTDATA("Sum of Median Sales Price",'Market Statistics Pivot Table'!$A$1,"Date",MONTH(A97),"Area",'Work Sheet'!$B$9,"Years",YEAR(A97))</f>
        <v>147550</v>
      </c>
    </row>
    <row r="98" spans="1:2" x14ac:dyDescent="0.3">
      <c r="A98" s="49">
        <v>41671</v>
      </c>
      <c r="B98" s="19">
        <f>GETPIVOTDATA("Sum of Median Sales Price",'Market Statistics Pivot Table'!$A$1,"Date",MONTH(A98),"Area",'Work Sheet'!$B$9,"Years",YEAR(A98))</f>
        <v>213950</v>
      </c>
    </row>
    <row r="99" spans="1:2" x14ac:dyDescent="0.3">
      <c r="A99" s="49">
        <v>41699</v>
      </c>
      <c r="B99" s="19">
        <f>GETPIVOTDATA("Sum of Median Sales Price",'Market Statistics Pivot Table'!$A$1,"Date",MONTH(A99),"Area",'Work Sheet'!$B$9,"Years",YEAR(A99))</f>
        <v>185000</v>
      </c>
    </row>
    <row r="100" spans="1:2" x14ac:dyDescent="0.3">
      <c r="A100" s="49">
        <v>41730</v>
      </c>
      <c r="B100" s="19">
        <f>GETPIVOTDATA("Sum of Median Sales Price",'Market Statistics Pivot Table'!$A$1,"Date",MONTH(A100),"Area",'Work Sheet'!$B$9,"Years",YEAR(A100))</f>
        <v>187000</v>
      </c>
    </row>
    <row r="101" spans="1:2" x14ac:dyDescent="0.3">
      <c r="A101" s="49">
        <v>41760</v>
      </c>
      <c r="B101" s="19">
        <f>GETPIVOTDATA("Sum of Median Sales Price",'Market Statistics Pivot Table'!$A$1,"Date",MONTH(A101),"Area",'Work Sheet'!$B$9,"Years",YEAR(A101))</f>
        <v>194000</v>
      </c>
    </row>
    <row r="102" spans="1:2" x14ac:dyDescent="0.3">
      <c r="A102" s="49">
        <v>41791</v>
      </c>
      <c r="B102" s="19">
        <f>GETPIVOTDATA("Sum of Median Sales Price",'Market Statistics Pivot Table'!$A$1,"Date",MONTH(A102),"Area",'Work Sheet'!$B$9,"Years",YEAR(A102))</f>
        <v>225000</v>
      </c>
    </row>
    <row r="103" spans="1:2" x14ac:dyDescent="0.3">
      <c r="A103" s="49">
        <v>41821</v>
      </c>
      <c r="B103" s="19">
        <f>GETPIVOTDATA("Sum of Median Sales Price",'Market Statistics Pivot Table'!$A$1,"Date",MONTH(A103),"Area",'Work Sheet'!$B$9,"Years",YEAR(A103))</f>
        <v>236725</v>
      </c>
    </row>
    <row r="104" spans="1:2" x14ac:dyDescent="0.3">
      <c r="A104" s="49">
        <v>41852</v>
      </c>
      <c r="B104" s="19">
        <f>GETPIVOTDATA("Sum of Median Sales Price",'Market Statistics Pivot Table'!$A$1,"Date",MONTH(A104),"Area",'Work Sheet'!$B$9,"Years",YEAR(A104))</f>
        <v>209500</v>
      </c>
    </row>
    <row r="105" spans="1:2" x14ac:dyDescent="0.3">
      <c r="A105" s="49">
        <v>41883</v>
      </c>
      <c r="B105" s="19">
        <f>GETPIVOTDATA("Sum of Median Sales Price",'Market Statistics Pivot Table'!$A$1,"Date",MONTH(A105),"Area",'Work Sheet'!$B$9,"Years",YEAR(A105))</f>
        <v>187250</v>
      </c>
    </row>
    <row r="106" spans="1:2" x14ac:dyDescent="0.3">
      <c r="A106" s="49">
        <v>41913</v>
      </c>
      <c r="B106" s="19">
        <f>GETPIVOTDATA("Sum of Median Sales Price",'Market Statistics Pivot Table'!$A$1,"Date",MONTH(A106),"Area",'Work Sheet'!$B$9,"Years",YEAR(A106))</f>
        <v>194950</v>
      </c>
    </row>
    <row r="107" spans="1:2" x14ac:dyDescent="0.3">
      <c r="A107" s="49">
        <v>41944</v>
      </c>
      <c r="B107" s="19">
        <f>GETPIVOTDATA("Sum of Median Sales Price",'Market Statistics Pivot Table'!$A$1,"Date",MONTH(A107),"Area",'Work Sheet'!$B$9,"Years",YEAR(A107))</f>
        <v>200000</v>
      </c>
    </row>
    <row r="108" spans="1:2" x14ac:dyDescent="0.3">
      <c r="A108" s="49">
        <v>41974</v>
      </c>
      <c r="B108" s="19">
        <f>GETPIVOTDATA("Sum of Median Sales Price",'Market Statistics Pivot Table'!$A$1,"Date",MONTH(A108),"Area",'Work Sheet'!$B$9,"Years",YEAR(A108))</f>
        <v>205245</v>
      </c>
    </row>
    <row r="109" spans="1:2" x14ac:dyDescent="0.3">
      <c r="A109" s="49">
        <v>42005</v>
      </c>
      <c r="B109" s="19">
        <f>GETPIVOTDATA("Sum of Median Sales Price",'Market Statistics Pivot Table'!$A$1,"Date",MONTH(A109),"Area",'Work Sheet'!$B$9,"Years",YEAR(A109))</f>
        <v>148299</v>
      </c>
    </row>
    <row r="110" spans="1:2" x14ac:dyDescent="0.3">
      <c r="A110" s="49">
        <v>42036</v>
      </c>
      <c r="B110" s="19">
        <f>GETPIVOTDATA("Sum of Median Sales Price",'Market Statistics Pivot Table'!$A$1,"Date",MONTH(A110),"Area",'Work Sheet'!$B$9,"Years",YEAR(A110))</f>
        <v>192500</v>
      </c>
    </row>
    <row r="111" spans="1:2" x14ac:dyDescent="0.3">
      <c r="A111" s="49">
        <v>42064</v>
      </c>
      <c r="B111" s="19">
        <f>GETPIVOTDATA("Sum of Median Sales Price",'Market Statistics Pivot Table'!$A$1,"Date",MONTH(A111),"Area",'Work Sheet'!$B$9,"Years",YEAR(A111))</f>
        <v>210500</v>
      </c>
    </row>
    <row r="112" spans="1:2" x14ac:dyDescent="0.3">
      <c r="A112" s="49">
        <v>42095</v>
      </c>
      <c r="B112" s="19">
        <f>GETPIVOTDATA("Sum of Median Sales Price",'Market Statistics Pivot Table'!$A$1,"Date",MONTH(A112),"Area",'Work Sheet'!$B$9,"Years",YEAR(A112))</f>
        <v>256875</v>
      </c>
    </row>
    <row r="113" spans="1:2" x14ac:dyDescent="0.3">
      <c r="A113" s="49">
        <v>42125</v>
      </c>
      <c r="B113" s="19">
        <f>GETPIVOTDATA("Sum of Median Sales Price",'Market Statistics Pivot Table'!$A$1,"Date",MONTH(A113),"Area",'Work Sheet'!$B$9,"Years",YEAR(A113))</f>
        <v>210500</v>
      </c>
    </row>
    <row r="114" spans="1:2" x14ac:dyDescent="0.3">
      <c r="A114" s="49">
        <v>42156</v>
      </c>
      <c r="B114" s="19">
        <f>GETPIVOTDATA("Sum of Median Sales Price",'Market Statistics Pivot Table'!$A$1,"Date",MONTH(A114),"Area",'Work Sheet'!$B$9,"Years",YEAR(A114))</f>
        <v>234975</v>
      </c>
    </row>
    <row r="115" spans="1:2" x14ac:dyDescent="0.3">
      <c r="A115" s="49">
        <v>42186</v>
      </c>
      <c r="B115" s="19">
        <f>GETPIVOTDATA("Sum of Median Sales Price",'Market Statistics Pivot Table'!$A$1,"Date",MONTH(A115),"Area",'Work Sheet'!$B$9,"Years",YEAR(A115))</f>
        <v>218000</v>
      </c>
    </row>
    <row r="116" spans="1:2" x14ac:dyDescent="0.3">
      <c r="A116" s="49">
        <v>42217</v>
      </c>
      <c r="B116" s="19">
        <f>GETPIVOTDATA("Sum of Median Sales Price",'Market Statistics Pivot Table'!$A$1,"Date",MONTH(A116),"Area",'Work Sheet'!$B$9,"Years",YEAR(A116))</f>
        <v>236000</v>
      </c>
    </row>
    <row r="117" spans="1:2" x14ac:dyDescent="0.3">
      <c r="A117" s="49">
        <v>42248</v>
      </c>
      <c r="B117" s="19">
        <f>GETPIVOTDATA("Sum of Median Sales Price",'Market Statistics Pivot Table'!$A$1,"Date",MONTH(A117),"Area",'Work Sheet'!$B$9,"Years",YEAR(A117))</f>
        <v>232478</v>
      </c>
    </row>
    <row r="118" spans="1:2" x14ac:dyDescent="0.3">
      <c r="A118" s="49">
        <v>42278</v>
      </c>
      <c r="B118" s="19">
        <f>GETPIVOTDATA("Sum of Median Sales Price",'Market Statistics Pivot Table'!$A$1,"Date",MONTH(A118),"Area",'Work Sheet'!$B$9,"Years",YEAR(A118))</f>
        <v>284975</v>
      </c>
    </row>
    <row r="119" spans="1:2" x14ac:dyDescent="0.3">
      <c r="A119" s="49">
        <v>42309</v>
      </c>
      <c r="B119" s="19">
        <f>GETPIVOTDATA("Sum of Median Sales Price",'Market Statistics Pivot Table'!$A$1,"Date",MONTH(A119),"Area",'Work Sheet'!$B$9,"Years",YEAR(A119))</f>
        <v>175000</v>
      </c>
    </row>
    <row r="120" spans="1:2" x14ac:dyDescent="0.3">
      <c r="A120" s="49">
        <v>42339</v>
      </c>
      <c r="B120" s="19">
        <f>GETPIVOTDATA("Sum of Median Sales Price",'Market Statistics Pivot Table'!$A$1,"Date",MONTH(A120),"Area",'Work Sheet'!$B$9,"Years",YEAR(A120))</f>
        <v>235000</v>
      </c>
    </row>
    <row r="121" spans="1:2" x14ac:dyDescent="0.3">
      <c r="A121" s="49">
        <v>42370</v>
      </c>
      <c r="B121" s="19">
        <f>GETPIVOTDATA("Sum of Median Sales Price",'Market Statistics Pivot Table'!$A$1,"Date",MONTH(A121),"Area",'Work Sheet'!$B$9,"Years",YEAR(A121))</f>
        <v>249975</v>
      </c>
    </row>
    <row r="122" spans="1:2" x14ac:dyDescent="0.3">
      <c r="A122" s="49">
        <v>42401</v>
      </c>
      <c r="B122" s="19">
        <f>GETPIVOTDATA("Sum of Median Sales Price",'Market Statistics Pivot Table'!$A$1,"Date",MONTH(A122),"Area",'Work Sheet'!$B$9,"Years",YEAR(A122))</f>
        <v>289475</v>
      </c>
    </row>
    <row r="123" spans="1:2" x14ac:dyDescent="0.3">
      <c r="A123" s="49">
        <v>42430</v>
      </c>
      <c r="B123" s="19">
        <f>GETPIVOTDATA("Sum of Median Sales Price",'Market Statistics Pivot Table'!$A$1,"Date",MONTH(A123),"Area",'Work Sheet'!$B$9,"Years",YEAR(A123))</f>
        <v>206000</v>
      </c>
    </row>
    <row r="124" spans="1:2" x14ac:dyDescent="0.3">
      <c r="A124" s="49">
        <v>42461</v>
      </c>
      <c r="B124" s="19">
        <f>GETPIVOTDATA("Sum of Median Sales Price",'Market Statistics Pivot Table'!$A$1,"Date",MONTH(A124),"Area",'Work Sheet'!$B$9,"Years",YEAR(A124))</f>
        <v>220475</v>
      </c>
    </row>
    <row r="125" spans="1:2" x14ac:dyDescent="0.3">
      <c r="A125" s="49">
        <v>42491</v>
      </c>
      <c r="B125" s="19">
        <f>GETPIVOTDATA("Sum of Median Sales Price",'Market Statistics Pivot Table'!$A$1,"Date",MONTH(A125),"Area",'Work Sheet'!$B$9,"Years",YEAR(A125))</f>
        <v>252500</v>
      </c>
    </row>
    <row r="126" spans="1:2" x14ac:dyDescent="0.3">
      <c r="A126" s="49">
        <v>42522</v>
      </c>
      <c r="B126" s="19">
        <f>GETPIVOTDATA("Sum of Median Sales Price",'Market Statistics Pivot Table'!$A$1,"Date",MONTH(A126),"Area",'Work Sheet'!$B$9,"Years",YEAR(A126))</f>
        <v>212500</v>
      </c>
    </row>
    <row r="127" spans="1:2" x14ac:dyDescent="0.3">
      <c r="A127" s="49">
        <v>42552</v>
      </c>
      <c r="B127" s="19">
        <f>GETPIVOTDATA("Sum of Median Sales Price",'Market Statistics Pivot Table'!$A$1,"Date",MONTH(A127),"Area",'Work Sheet'!$B$9,"Years",YEAR(A127))</f>
        <v>271841</v>
      </c>
    </row>
    <row r="128" spans="1:2" x14ac:dyDescent="0.3">
      <c r="A128" s="49">
        <v>42583</v>
      </c>
      <c r="B128" s="19">
        <f>GETPIVOTDATA("Sum of Median Sales Price",'Market Statistics Pivot Table'!$A$1,"Date",MONTH(A128),"Area",'Work Sheet'!$B$9,"Years",YEAR(A128))</f>
        <v>261250</v>
      </c>
    </row>
    <row r="129" spans="1:2" x14ac:dyDescent="0.3">
      <c r="A129" s="49">
        <v>42614</v>
      </c>
      <c r="B129" s="19">
        <f>GETPIVOTDATA("Sum of Median Sales Price",'Market Statistics Pivot Table'!$A$1,"Date",MONTH(A129),"Area",'Work Sheet'!$B$9,"Years",YEAR(A129))</f>
        <v>250000</v>
      </c>
    </row>
    <row r="130" spans="1:2" x14ac:dyDescent="0.3">
      <c r="A130" s="49">
        <v>42644</v>
      </c>
      <c r="B130" s="19">
        <f>GETPIVOTDATA("Sum of Median Sales Price",'Market Statistics Pivot Table'!$A$1,"Date",MONTH(A130),"Area",'Work Sheet'!$B$9,"Years",YEAR(A130))</f>
        <v>225000</v>
      </c>
    </row>
    <row r="131" spans="1:2" x14ac:dyDescent="0.3">
      <c r="A131" s="49">
        <v>42675</v>
      </c>
      <c r="B131" s="19">
        <f>GETPIVOTDATA("Sum of Median Sales Price",'Market Statistics Pivot Table'!$A$1,"Date",MONTH(A131),"Area",'Work Sheet'!$B$9,"Years",YEAR(A131))</f>
        <v>229999</v>
      </c>
    </row>
    <row r="132" spans="1:2" x14ac:dyDescent="0.3">
      <c r="A132" s="49">
        <v>42705</v>
      </c>
      <c r="B132" s="19">
        <f>GETPIVOTDATA("Sum of Median Sales Price",'Market Statistics Pivot Table'!$A$1,"Date",MONTH(A132),"Area",'Work Sheet'!$B$9,"Years",YEAR(A132))</f>
        <v>284750</v>
      </c>
    </row>
    <row r="133" spans="1:2" x14ac:dyDescent="0.3">
      <c r="A133" s="49">
        <v>42736</v>
      </c>
      <c r="B133" s="19">
        <f>GETPIVOTDATA("Sum of Median Sales Price",'Market Statistics Pivot Table'!$A$1,"Date",MONTH(A133),"Area",'Work Sheet'!$B$9,"Years",YEAR(A133))</f>
        <v>240000</v>
      </c>
    </row>
    <row r="134" spans="1:2" x14ac:dyDescent="0.3">
      <c r="A134" s="49">
        <v>42767</v>
      </c>
      <c r="B134" s="19">
        <f>GETPIVOTDATA("Sum of Median Sales Price",'Market Statistics Pivot Table'!$A$1,"Date",MONTH(A134),"Area",'Work Sheet'!$B$9,"Years",YEAR(A134))</f>
        <v>230000</v>
      </c>
    </row>
    <row r="135" spans="1:2" x14ac:dyDescent="0.3">
      <c r="A135" s="49">
        <v>42795</v>
      </c>
      <c r="B135" s="19">
        <f>GETPIVOTDATA("Sum of Median Sales Price",'Market Statistics Pivot Table'!$A$1,"Date",MONTH(A135),"Area",'Work Sheet'!$B$9,"Years",YEAR(A135))</f>
        <v>251000</v>
      </c>
    </row>
    <row r="136" spans="1:2" x14ac:dyDescent="0.3">
      <c r="A136" s="49">
        <v>42826</v>
      </c>
      <c r="B136" s="19">
        <f>GETPIVOTDATA("Sum of Median Sales Price",'Market Statistics Pivot Table'!$A$1,"Date",MONTH(A136),"Area",'Work Sheet'!$B$9,"Years",YEAR(A136))</f>
        <v>299950</v>
      </c>
    </row>
    <row r="137" spans="1:2" x14ac:dyDescent="0.3">
      <c r="A137" s="49">
        <v>42856</v>
      </c>
      <c r="B137" s="19">
        <f>GETPIVOTDATA("Sum of Median Sales Price",'Market Statistics Pivot Table'!$A$1,"Date",MONTH(A137),"Area",'Work Sheet'!$B$9,"Years",YEAR(A137))</f>
        <v>241750</v>
      </c>
    </row>
    <row r="138" spans="1:2" x14ac:dyDescent="0.3">
      <c r="A138" s="49">
        <v>42887</v>
      </c>
      <c r="B138" s="19">
        <f>GETPIVOTDATA("Sum of Median Sales Price",'Market Statistics Pivot Table'!$A$1,"Date",MONTH(A138),"Area",'Work Sheet'!$B$9,"Years",YEAR(A138))</f>
        <v>252200</v>
      </c>
    </row>
    <row r="139" spans="1:2" x14ac:dyDescent="0.3">
      <c r="A139" s="49">
        <v>42917</v>
      </c>
      <c r="B139" s="19">
        <f>GETPIVOTDATA("Sum of Median Sales Price",'Market Statistics Pivot Table'!$A$1,"Date",MONTH(A139),"Area",'Work Sheet'!$B$9,"Years",YEAR(A139))</f>
        <v>290000</v>
      </c>
    </row>
    <row r="140" spans="1:2" x14ac:dyDescent="0.3">
      <c r="A140" s="49">
        <v>42948</v>
      </c>
      <c r="B140" s="19">
        <f>GETPIVOTDATA("Sum of Median Sales Price",'Market Statistics Pivot Table'!$A$1,"Date",MONTH(A140),"Area",'Work Sheet'!$B$9,"Years",YEAR(A140))</f>
        <v>279125</v>
      </c>
    </row>
    <row r="141" spans="1:2" x14ac:dyDescent="0.3">
      <c r="A141" s="49">
        <v>42979</v>
      </c>
      <c r="B141" s="19">
        <f>GETPIVOTDATA("Sum of Median Sales Price",'Market Statistics Pivot Table'!$A$1,"Date",MONTH(A141),"Area",'Work Sheet'!$B$9,"Years",YEAR(A141))</f>
        <v>278750</v>
      </c>
    </row>
    <row r="142" spans="1:2" x14ac:dyDescent="0.3">
      <c r="A142" s="49">
        <v>43009</v>
      </c>
      <c r="B142" s="19">
        <f>GETPIVOTDATA("Sum of Median Sales Price",'Market Statistics Pivot Table'!$A$1,"Date",MONTH(A142),"Area",'Work Sheet'!$B$9,"Years",YEAR(A142))</f>
        <v>284900</v>
      </c>
    </row>
    <row r="143" spans="1:2" x14ac:dyDescent="0.3">
      <c r="A143" s="49">
        <v>43040</v>
      </c>
      <c r="B143" s="19">
        <f>GETPIVOTDATA("Sum of Median Sales Price",'Market Statistics Pivot Table'!$A$1,"Date",MONTH(A143),"Area",'Work Sheet'!$B$9,"Years",YEAR(A143))</f>
        <v>266500</v>
      </c>
    </row>
    <row r="144" spans="1:2" x14ac:dyDescent="0.3">
      <c r="A144" s="49">
        <v>43070</v>
      </c>
      <c r="B144" s="19">
        <f>GETPIVOTDATA("Sum of Median Sales Price",'Market Statistics Pivot Table'!$A$1,"Date",MONTH(A144),"Area",'Work Sheet'!$B$9,"Years",YEAR(A144))</f>
        <v>264975</v>
      </c>
    </row>
    <row r="145" spans="1:2" x14ac:dyDescent="0.3">
      <c r="A145" s="49">
        <v>43101</v>
      </c>
      <c r="B145" s="19">
        <f>GETPIVOTDATA("Sum of Median Sales Price",'Market Statistics Pivot Table'!$A$1,"Date",MONTH(A145),"Area",'Work Sheet'!$B$9,"Years",YEAR(A145))</f>
        <v>310000</v>
      </c>
    </row>
    <row r="146" spans="1:2" x14ac:dyDescent="0.3">
      <c r="A146" s="49">
        <v>43132</v>
      </c>
      <c r="B146" s="19">
        <f>GETPIVOTDATA("Sum of Median Sales Price",'Market Statistics Pivot Table'!$A$1,"Date",MONTH(A146),"Area",'Work Sheet'!$B$9,"Years",YEAR(A146))</f>
        <v>293550</v>
      </c>
    </row>
    <row r="147" spans="1:2" x14ac:dyDescent="0.3">
      <c r="A147" s="49">
        <v>43160</v>
      </c>
      <c r="B147" s="19">
        <f>GETPIVOTDATA("Sum of Median Sales Price",'Market Statistics Pivot Table'!$A$1,"Date",MONTH(A147),"Area",'Work Sheet'!$B$9,"Years",YEAR(A147))</f>
        <v>290725</v>
      </c>
    </row>
    <row r="148" spans="1:2" x14ac:dyDescent="0.3">
      <c r="A148" s="49">
        <v>43191</v>
      </c>
      <c r="B148" s="19">
        <f>GETPIVOTDATA("Sum of Median Sales Price",'Market Statistics Pivot Table'!$A$1,"Date",MONTH(A148),"Area",'Work Sheet'!$B$9,"Years",YEAR(A148))</f>
        <v>280000</v>
      </c>
    </row>
    <row r="149" spans="1:2" x14ac:dyDescent="0.3">
      <c r="A149" s="49">
        <v>43221</v>
      </c>
      <c r="B149" s="19">
        <f>GETPIVOTDATA("Sum of Median Sales Price",'Market Statistics Pivot Table'!$A$1,"Date",MONTH(A149),"Area",'Work Sheet'!$B$9,"Years",YEAR(A149))</f>
        <v>369000</v>
      </c>
    </row>
    <row r="150" spans="1:2" x14ac:dyDescent="0.3">
      <c r="A150" s="49">
        <v>43252</v>
      </c>
      <c r="B150" s="19">
        <f>GETPIVOTDATA("Sum of Median Sales Price",'Market Statistics Pivot Table'!$A$1,"Date",MONTH(A150),"Area",'Work Sheet'!$B$9,"Years",YEAR(A150))</f>
        <v>300000</v>
      </c>
    </row>
    <row r="151" spans="1:2" x14ac:dyDescent="0.3">
      <c r="A151" s="49">
        <v>43282</v>
      </c>
      <c r="B151" s="19">
        <f>GETPIVOTDATA("Sum of Median Sales Price",'Market Statistics Pivot Table'!$A$1,"Date",MONTH(A151),"Area",'Work Sheet'!$B$9,"Years",YEAR(A151))</f>
        <v>315000</v>
      </c>
    </row>
    <row r="152" spans="1:2" x14ac:dyDescent="0.3">
      <c r="A152" s="49">
        <v>43313</v>
      </c>
      <c r="B152" s="19">
        <f>GETPIVOTDATA("Sum of Median Sales Price",'Market Statistics Pivot Table'!$A$1,"Date",MONTH(A152),"Area",'Work Sheet'!$B$9,"Years",YEAR(A152))</f>
        <v>280000</v>
      </c>
    </row>
    <row r="153" spans="1:2" x14ac:dyDescent="0.3">
      <c r="A153" s="49">
        <v>43344</v>
      </c>
      <c r="B153" s="19">
        <f>GETPIVOTDATA("Sum of Median Sales Price",'Market Statistics Pivot Table'!$A$1,"Date",MONTH(A153),"Area",'Work Sheet'!$B$9,"Years",YEAR(A153))</f>
        <v>330000</v>
      </c>
    </row>
    <row r="154" spans="1:2" x14ac:dyDescent="0.3">
      <c r="A154" s="49">
        <v>43374</v>
      </c>
      <c r="B154" s="19">
        <f>GETPIVOTDATA("Sum of Median Sales Price",'Market Statistics Pivot Table'!$A$1,"Date",MONTH(A154),"Area",'Work Sheet'!$B$9,"Years",YEAR(A154))</f>
        <v>281000</v>
      </c>
    </row>
    <row r="155" spans="1:2" x14ac:dyDescent="0.3">
      <c r="A155" s="49">
        <v>43405</v>
      </c>
      <c r="B155" s="19">
        <f>GETPIVOTDATA("Sum of Median Sales Price",'Market Statistics Pivot Table'!$A$1,"Date",MONTH(A155),"Area",'Work Sheet'!$B$9,"Years",YEAR(A155))</f>
        <v>271450</v>
      </c>
    </row>
    <row r="156" spans="1:2" x14ac:dyDescent="0.3">
      <c r="A156" s="49">
        <v>43435</v>
      </c>
      <c r="B156" s="19">
        <f>GETPIVOTDATA("Sum of Median Sales Price",'Market Statistics Pivot Table'!$A$1,"Date",MONTH(A156),"Area",'Work Sheet'!$B$9,"Years",YEAR(A156))</f>
        <v>285000</v>
      </c>
    </row>
    <row r="157" spans="1:2" x14ac:dyDescent="0.3">
      <c r="A157" s="49">
        <v>43466</v>
      </c>
      <c r="B157" s="19">
        <f>GETPIVOTDATA("Sum of Median Sales Price",'Market Statistics Pivot Table'!$A$1,"Date",MONTH(A157),"Area",'Work Sheet'!$B$9,"Years",YEAR(A157))</f>
        <v>254230</v>
      </c>
    </row>
    <row r="158" spans="1:2" x14ac:dyDescent="0.3">
      <c r="A158" s="49">
        <v>43497</v>
      </c>
      <c r="B158" s="19">
        <f>GETPIVOTDATA("Sum of Median Sales Price",'Market Statistics Pivot Table'!$A$1,"Date",MONTH(A158),"Area",'Work Sheet'!$B$9,"Years",YEAR(A158))</f>
        <v>287500</v>
      </c>
    </row>
    <row r="159" spans="1:2" x14ac:dyDescent="0.3">
      <c r="A159" s="49">
        <v>43525</v>
      </c>
      <c r="B159" s="19">
        <f>GETPIVOTDATA("Sum of Median Sales Price",'Market Statistics Pivot Table'!$A$1,"Date",MONTH(A159),"Area",'Work Sheet'!$B$9,"Years",YEAR(A159))</f>
        <v>305450</v>
      </c>
    </row>
    <row r="160" spans="1:2" x14ac:dyDescent="0.3">
      <c r="A160" s="49">
        <v>43556</v>
      </c>
      <c r="B160" s="19">
        <f>GETPIVOTDATA("Sum of Median Sales Price",'Market Statistics Pivot Table'!$A$1,"Date",MONTH(A160),"Area",'Work Sheet'!$B$9,"Years",YEAR(A160))</f>
        <v>319500</v>
      </c>
    </row>
    <row r="161" spans="1:2" x14ac:dyDescent="0.3">
      <c r="A161" s="49">
        <v>43586</v>
      </c>
      <c r="B161" s="19">
        <f>GETPIVOTDATA("Sum of Median Sales Price",'Market Statistics Pivot Table'!$A$1,"Date",MONTH(A161),"Area",'Work Sheet'!$B$9,"Years",YEAR(A161))</f>
        <v>313500</v>
      </c>
    </row>
    <row r="162" spans="1:2" x14ac:dyDescent="0.3">
      <c r="A162" s="49">
        <v>43617</v>
      </c>
      <c r="B162" s="19">
        <f>GETPIVOTDATA("Sum of Median Sales Price",'Market Statistics Pivot Table'!$A$1,"Date",MONTH(A162),"Area",'Work Sheet'!$B$9,"Years",YEAR(A162))</f>
        <v>332500</v>
      </c>
    </row>
    <row r="163" spans="1:2" x14ac:dyDescent="0.3">
      <c r="A163" s="49">
        <v>43647</v>
      </c>
      <c r="B163" s="19">
        <f>GETPIVOTDATA("Sum of Median Sales Price",'Market Statistics Pivot Table'!$A$1,"Date",MONTH(A163),"Area",'Work Sheet'!$B$9,"Years",YEAR(A163))</f>
        <v>340000</v>
      </c>
    </row>
    <row r="164" spans="1:2" x14ac:dyDescent="0.3">
      <c r="A164" s="49">
        <v>43678</v>
      </c>
      <c r="B164" s="19">
        <f>GETPIVOTDATA("Sum of Median Sales Price",'Market Statistics Pivot Table'!$A$1,"Date",MONTH(A164),"Area",'Work Sheet'!$B$9,"Years",YEAR(A164))</f>
        <v>338900</v>
      </c>
    </row>
    <row r="165" spans="1:2" x14ac:dyDescent="0.3">
      <c r="A165" s="49">
        <v>43709</v>
      </c>
      <c r="B165" s="19">
        <f>GETPIVOTDATA("Sum of Median Sales Price",'Market Statistics Pivot Table'!$A$1,"Date",MONTH(A165),"Area",'Work Sheet'!$B$9,"Years",YEAR(A165))</f>
        <v>310000</v>
      </c>
    </row>
    <row r="166" spans="1:2" x14ac:dyDescent="0.3">
      <c r="A166" s="49">
        <v>43739</v>
      </c>
      <c r="B166" s="19">
        <f>GETPIVOTDATA("Sum of Median Sales Price",'Market Statistics Pivot Table'!$A$1,"Date",MONTH(A166),"Area",'Work Sheet'!$B$9,"Years",YEAR(A166))</f>
        <v>333050</v>
      </c>
    </row>
    <row r="167" spans="1:2" x14ac:dyDescent="0.3">
      <c r="A167" s="49">
        <v>43770</v>
      </c>
      <c r="B167" s="19">
        <f>GETPIVOTDATA("Sum of Median Sales Price",'Market Statistics Pivot Table'!$A$1,"Date",MONTH(A167),"Area",'Work Sheet'!$B$9,"Years",YEAR(A167))</f>
        <v>275000</v>
      </c>
    </row>
    <row r="168" spans="1:2" x14ac:dyDescent="0.3">
      <c r="A168" s="49"/>
      <c r="B168" s="1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325D1-218D-4BB7-9A20-7234102561CE}">
  <dimension ref="I1:U16"/>
  <sheetViews>
    <sheetView showGridLines="0" showRowColHeaders="0" zoomScale="68" workbookViewId="0">
      <selection activeCell="I18" sqref="I18"/>
    </sheetView>
  </sheetViews>
  <sheetFormatPr defaultRowHeight="14.4" x14ac:dyDescent="0.3"/>
  <cols>
    <col min="2" max="2" width="10.6640625" bestFit="1" customWidth="1"/>
    <col min="8" max="8" width="28.88671875" customWidth="1"/>
    <col min="9" max="21" width="12.6640625" customWidth="1"/>
  </cols>
  <sheetData>
    <row r="1" spans="9:21" ht="21" x14ac:dyDescent="0.4">
      <c r="I1" s="41" t="s">
        <v>279</v>
      </c>
      <c r="J1" s="42" t="s">
        <v>388</v>
      </c>
      <c r="K1" s="42" t="s">
        <v>389</v>
      </c>
      <c r="L1" s="42" t="s">
        <v>390</v>
      </c>
      <c r="M1" s="42" t="s">
        <v>391</v>
      </c>
      <c r="N1" s="42" t="s">
        <v>254</v>
      </c>
      <c r="O1" s="42" t="s">
        <v>392</v>
      </c>
      <c r="P1" s="42" t="s">
        <v>393</v>
      </c>
      <c r="Q1" s="42" t="s">
        <v>394</v>
      </c>
      <c r="R1" s="42" t="s">
        <v>395</v>
      </c>
      <c r="S1" s="42" t="s">
        <v>396</v>
      </c>
      <c r="T1" s="42" t="s">
        <v>397</v>
      </c>
      <c r="U1" s="42" t="s">
        <v>398</v>
      </c>
    </row>
    <row r="2" spans="9:21" ht="18" x14ac:dyDescent="0.35">
      <c r="I2" s="43">
        <v>2019</v>
      </c>
      <c r="J2" s="47">
        <f>GETPIVOTDATA("Sum of Median Sales Price",'Market Statistics Pivot Table'!$A$1,"Date",1,"Area",'Work Sheet'!$B$9,"Years",Table271012781314161011[[#This Row],[Year]])</f>
        <v>254230</v>
      </c>
      <c r="K2" s="47">
        <f>GETPIVOTDATA("Sum of Median Sales Price",'Market Statistics Pivot Table'!$A$1,"Date",2,"Area",'Work Sheet'!$B$9,"Years",Table271012781314161011[[#This Row],[Year]])</f>
        <v>287500</v>
      </c>
      <c r="L2" s="47">
        <f>GETPIVOTDATA("Sum of Median Sales Price",'Market Statistics Pivot Table'!$A$1,"Date",3,"Area",'Work Sheet'!$B$9,"Years",Table271012781314161011[[#This Row],[Year]])</f>
        <v>305450</v>
      </c>
      <c r="M2" s="47">
        <f>GETPIVOTDATA("Sum of Median Sales Price",'Market Statistics Pivot Table'!$A$1,"Date",4,"Area",'Work Sheet'!$B$9,"Years",Table271012781314161011[[#This Row],[Year]])</f>
        <v>319500</v>
      </c>
      <c r="N2" s="47">
        <f>GETPIVOTDATA("Sum of Median Sales Price",'Market Statistics Pivot Table'!$A$1,"Date",5,"Area",'Work Sheet'!$B$9,"Years",Table271012781314161011[[#This Row],[Year]])</f>
        <v>313500</v>
      </c>
      <c r="O2" s="47">
        <f>GETPIVOTDATA("Sum of Median Sales Price",'Market Statistics Pivot Table'!$A$1,"Date",6,"Area",'Work Sheet'!$B$9,"Years",Table271012781314161011[[#This Row],[Year]])</f>
        <v>332500</v>
      </c>
      <c r="P2" s="47">
        <f>GETPIVOTDATA("Sum of Median Sales Price",'Market Statistics Pivot Table'!$A$1,"Date",7,"Area",'Work Sheet'!$B$9,"Years",Table271012781314161011[[#This Row],[Year]])</f>
        <v>340000</v>
      </c>
      <c r="Q2" s="47">
        <f>GETPIVOTDATA("Sum of Median Sales Price",'Market Statistics Pivot Table'!$A$1,"Date",8,"Area",'Work Sheet'!$B$9,"Years",Table271012781314161011[[#This Row],[Year]])</f>
        <v>338900</v>
      </c>
      <c r="R2" s="47">
        <f>GETPIVOTDATA("Sum of Median Sales Price",'Market Statistics Pivot Table'!$A$1,"Date",9,"Area",'Work Sheet'!$B$9,"Years",Table271012781314161011[[#This Row],[Year]])</f>
        <v>310000</v>
      </c>
      <c r="S2" s="47">
        <f>GETPIVOTDATA("Sum of Median Sales Price",'Market Statistics Pivot Table'!$A$1,"Date",10,"Area",'Work Sheet'!$B$9,"Years",Table271012781314161011[[#This Row],[Year]])</f>
        <v>333050</v>
      </c>
      <c r="T2" s="47">
        <f>GETPIVOTDATA("Sum of Median Sales Price",'Market Statistics Pivot Table'!$A$1,"Date",11,"Area",'Work Sheet'!$B$9,"Years",Table271012781314161011[[#This Row],[Year]])</f>
        <v>275000</v>
      </c>
      <c r="U2" s="47" t="str">
        <f>IFERROR(GETPIVOTDATA("Sum of Median Sales Price",'Market Statistics Pivot Table'!$A$1,"Date",12,"Area",'Work Sheet'!$B$9,"Years",Table271012781314161011[[#This Row],[Year]]),"")</f>
        <v/>
      </c>
    </row>
    <row r="3" spans="9:21" ht="18" x14ac:dyDescent="0.35">
      <c r="I3" s="43">
        <v>2018</v>
      </c>
      <c r="J3" s="47">
        <f>GETPIVOTDATA("Sum of Median Sales Price",'Market Statistics Pivot Table'!$A$1,"Date",1,"Area",'Work Sheet'!$B$9,"Years",Table271012781314161011[[#This Row],[Year]])</f>
        <v>310000</v>
      </c>
      <c r="K3" s="47">
        <f>GETPIVOTDATA("Sum of Median Sales Price",'Market Statistics Pivot Table'!$A$1,"Date",2,"Area",'Work Sheet'!$B$9,"Years",Table271012781314161011[[#This Row],[Year]])</f>
        <v>293550</v>
      </c>
      <c r="L3" s="47">
        <f>GETPIVOTDATA("Sum of Median Sales Price",'Market Statistics Pivot Table'!$A$1,"Date",3,"Area",'Work Sheet'!$B$9,"Years",Table271012781314161011[[#This Row],[Year]])</f>
        <v>290725</v>
      </c>
      <c r="M3" s="47">
        <f>GETPIVOTDATA("Sum of Median Sales Price",'Market Statistics Pivot Table'!$A$1,"Date",4,"Area",'Work Sheet'!$B$9,"Years",Table271012781314161011[[#This Row],[Year]])</f>
        <v>280000</v>
      </c>
      <c r="N3" s="47">
        <f>GETPIVOTDATA("Sum of Median Sales Price",'Market Statistics Pivot Table'!$A$1,"Date",5,"Area",'Work Sheet'!$B$9,"Years",Table271012781314161011[[#This Row],[Year]])</f>
        <v>369000</v>
      </c>
      <c r="O3" s="47">
        <f>GETPIVOTDATA("Sum of Median Sales Price",'Market Statistics Pivot Table'!$A$1,"Date",6,"Area",'Work Sheet'!$B$9,"Years",Table271012781314161011[[#This Row],[Year]])</f>
        <v>300000</v>
      </c>
      <c r="P3" s="47">
        <f>GETPIVOTDATA("Sum of Median Sales Price",'Market Statistics Pivot Table'!$A$1,"Date",7,"Area",'Work Sheet'!$B$9,"Years",Table271012781314161011[[#This Row],[Year]])</f>
        <v>315000</v>
      </c>
      <c r="Q3" s="47">
        <f>GETPIVOTDATA("Sum of Median Sales Price",'Market Statistics Pivot Table'!$A$1,"Date",8,"Area",'Work Sheet'!$B$9,"Years",Table271012781314161011[[#This Row],[Year]])</f>
        <v>280000</v>
      </c>
      <c r="R3" s="47">
        <f>GETPIVOTDATA("Sum of Median Sales Price",'Market Statistics Pivot Table'!$A$1,"Date",9,"Area",'Work Sheet'!$B$9,"Years",Table271012781314161011[[#This Row],[Year]])</f>
        <v>330000</v>
      </c>
      <c r="S3" s="47">
        <f>GETPIVOTDATA("Sum of Median Sales Price",'Market Statistics Pivot Table'!$A$1,"Date",10,"Area",'Work Sheet'!$B$9,"Years",Table271012781314161011[[#This Row],[Year]])</f>
        <v>281000</v>
      </c>
      <c r="T3" s="47">
        <f>GETPIVOTDATA("Sum of Median Sales Price",'Market Statistics Pivot Table'!$A$1,"Date",11,"Area",'Work Sheet'!$B$9,"Years",Table271012781314161011[[#This Row],[Year]])</f>
        <v>271450</v>
      </c>
      <c r="U3" s="47">
        <f>IFERROR(GETPIVOTDATA("Sum of Median Sales Price",'Market Statistics Pivot Table'!$A$1,"Date",12,"Area",'Work Sheet'!$B$9,"Years",Table271012781314161011[[#This Row],[Year]]),"")</f>
        <v>285000</v>
      </c>
    </row>
    <row r="4" spans="9:21" ht="18" x14ac:dyDescent="0.35">
      <c r="I4" s="43">
        <v>2017</v>
      </c>
      <c r="J4" s="47">
        <f>GETPIVOTDATA("Sum of Median Sales Price",'Market Statistics Pivot Table'!$A$1,"Date",1,"Area",'Work Sheet'!$B$9,"Years",Table271012781314161011[[#This Row],[Year]])</f>
        <v>240000</v>
      </c>
      <c r="K4" s="47">
        <f>GETPIVOTDATA("Sum of Median Sales Price",'Market Statistics Pivot Table'!$A$1,"Date",2,"Area",'Work Sheet'!$B$9,"Years",Table271012781314161011[[#This Row],[Year]])</f>
        <v>230000</v>
      </c>
      <c r="L4" s="47">
        <f>GETPIVOTDATA("Sum of Median Sales Price",'Market Statistics Pivot Table'!$A$1,"Date",3,"Area",'Work Sheet'!$B$9,"Years",Table271012781314161011[[#This Row],[Year]])</f>
        <v>251000</v>
      </c>
      <c r="M4" s="47">
        <f>GETPIVOTDATA("Sum of Median Sales Price",'Market Statistics Pivot Table'!$A$1,"Date",4,"Area",'Work Sheet'!$B$9,"Years",Table271012781314161011[[#This Row],[Year]])</f>
        <v>299950</v>
      </c>
      <c r="N4" s="47">
        <f>GETPIVOTDATA("Sum of Median Sales Price",'Market Statistics Pivot Table'!$A$1,"Date",5,"Area",'Work Sheet'!$B$9,"Years",Table271012781314161011[[#This Row],[Year]])</f>
        <v>241750</v>
      </c>
      <c r="O4" s="47">
        <f>GETPIVOTDATA("Sum of Median Sales Price",'Market Statistics Pivot Table'!$A$1,"Date",6,"Area",'Work Sheet'!$B$9,"Years",Table271012781314161011[[#This Row],[Year]])</f>
        <v>252200</v>
      </c>
      <c r="P4" s="47">
        <f>GETPIVOTDATA("Sum of Median Sales Price",'Market Statistics Pivot Table'!$A$1,"Date",7,"Area",'Work Sheet'!$B$9,"Years",Table271012781314161011[[#This Row],[Year]])</f>
        <v>290000</v>
      </c>
      <c r="Q4" s="47">
        <f>GETPIVOTDATA("Sum of Median Sales Price",'Market Statistics Pivot Table'!$A$1,"Date",8,"Area",'Work Sheet'!$B$9,"Years",Table271012781314161011[[#This Row],[Year]])</f>
        <v>279125</v>
      </c>
      <c r="R4" s="47">
        <f>GETPIVOTDATA("Sum of Median Sales Price",'Market Statistics Pivot Table'!$A$1,"Date",9,"Area",'Work Sheet'!$B$9,"Years",Table271012781314161011[[#This Row],[Year]])</f>
        <v>278750</v>
      </c>
      <c r="S4" s="47">
        <f>GETPIVOTDATA("Sum of Median Sales Price",'Market Statistics Pivot Table'!$A$1,"Date",10,"Area",'Work Sheet'!$B$9,"Years",Table271012781314161011[[#This Row],[Year]])</f>
        <v>284900</v>
      </c>
      <c r="T4" s="47">
        <f>GETPIVOTDATA("Sum of Median Sales Price",'Market Statistics Pivot Table'!$A$1,"Date",11,"Area",'Work Sheet'!$B$9,"Years",Table271012781314161011[[#This Row],[Year]])</f>
        <v>266500</v>
      </c>
      <c r="U4" s="47">
        <f>IFERROR(GETPIVOTDATA("Sum of Median Sales Price",'Market Statistics Pivot Table'!$A$1,"Date",12,"Area",'Work Sheet'!$B$9,"Years",Table271012781314161011[[#This Row],[Year]]),"")</f>
        <v>264975</v>
      </c>
    </row>
    <row r="5" spans="9:21" ht="18" x14ac:dyDescent="0.35">
      <c r="I5" s="43">
        <v>2016</v>
      </c>
      <c r="J5" s="47">
        <f>GETPIVOTDATA("Sum of Median Sales Price",'Market Statistics Pivot Table'!$A$1,"Date",1,"Area",'Work Sheet'!$B$9,"Years",Table271012781314161011[[#This Row],[Year]])</f>
        <v>249975</v>
      </c>
      <c r="K5" s="47">
        <f>GETPIVOTDATA("Sum of Median Sales Price",'Market Statistics Pivot Table'!$A$1,"Date",2,"Area",'Work Sheet'!$B$9,"Years",Table271012781314161011[[#This Row],[Year]])</f>
        <v>289475</v>
      </c>
      <c r="L5" s="47">
        <f>GETPIVOTDATA("Sum of Median Sales Price",'Market Statistics Pivot Table'!$A$1,"Date",3,"Area",'Work Sheet'!$B$9,"Years",Table271012781314161011[[#This Row],[Year]])</f>
        <v>206000</v>
      </c>
      <c r="M5" s="47">
        <f>GETPIVOTDATA("Sum of Median Sales Price",'Market Statistics Pivot Table'!$A$1,"Date",4,"Area",'Work Sheet'!$B$9,"Years",Table271012781314161011[[#This Row],[Year]])</f>
        <v>220475</v>
      </c>
      <c r="N5" s="47">
        <f>GETPIVOTDATA("Sum of Median Sales Price",'Market Statistics Pivot Table'!$A$1,"Date",5,"Area",'Work Sheet'!$B$9,"Years",Table271012781314161011[[#This Row],[Year]])</f>
        <v>252500</v>
      </c>
      <c r="O5" s="47">
        <f>GETPIVOTDATA("Sum of Median Sales Price",'Market Statistics Pivot Table'!$A$1,"Date",6,"Area",'Work Sheet'!$B$9,"Years",Table271012781314161011[[#This Row],[Year]])</f>
        <v>212500</v>
      </c>
      <c r="P5" s="47">
        <f>GETPIVOTDATA("Sum of Median Sales Price",'Market Statistics Pivot Table'!$A$1,"Date",7,"Area",'Work Sheet'!$B$9,"Years",Table271012781314161011[[#This Row],[Year]])</f>
        <v>271841</v>
      </c>
      <c r="Q5" s="47">
        <f>GETPIVOTDATA("Sum of Median Sales Price",'Market Statistics Pivot Table'!$A$1,"Date",8,"Area",'Work Sheet'!$B$9,"Years",Table271012781314161011[[#This Row],[Year]])</f>
        <v>261250</v>
      </c>
      <c r="R5" s="47">
        <f>GETPIVOTDATA("Sum of Median Sales Price",'Market Statistics Pivot Table'!$A$1,"Date",9,"Area",'Work Sheet'!$B$9,"Years",Table271012781314161011[[#This Row],[Year]])</f>
        <v>250000</v>
      </c>
      <c r="S5" s="47">
        <f>GETPIVOTDATA("Sum of Median Sales Price",'Market Statistics Pivot Table'!$A$1,"Date",10,"Area",'Work Sheet'!$B$9,"Years",Table271012781314161011[[#This Row],[Year]])</f>
        <v>225000</v>
      </c>
      <c r="T5" s="47">
        <f>GETPIVOTDATA("Sum of Median Sales Price",'Market Statistics Pivot Table'!$A$1,"Date",11,"Area",'Work Sheet'!$B$9,"Years",Table271012781314161011[[#This Row],[Year]])</f>
        <v>229999</v>
      </c>
      <c r="U5" s="47">
        <f>IFERROR(GETPIVOTDATA("Sum of Median Sales Price",'Market Statistics Pivot Table'!$A$1,"Date",12,"Area",'Work Sheet'!$B$9,"Years",Table271012781314161011[[#This Row],[Year]]),"")</f>
        <v>284750</v>
      </c>
    </row>
    <row r="6" spans="9:21" ht="18" x14ac:dyDescent="0.35">
      <c r="I6" s="43">
        <v>2015</v>
      </c>
      <c r="J6" s="47">
        <f>GETPIVOTDATA("Sum of Median Sales Price",'Market Statistics Pivot Table'!$A$1,"Date",1,"Area",'Work Sheet'!$B$9,"Years",Table271012781314161011[[#This Row],[Year]])</f>
        <v>148299</v>
      </c>
      <c r="K6" s="47">
        <f>GETPIVOTDATA("Sum of Median Sales Price",'Market Statistics Pivot Table'!$A$1,"Date",2,"Area",'Work Sheet'!$B$9,"Years",Table271012781314161011[[#This Row],[Year]])</f>
        <v>192500</v>
      </c>
      <c r="L6" s="47">
        <f>GETPIVOTDATA("Sum of Median Sales Price",'Market Statistics Pivot Table'!$A$1,"Date",3,"Area",'Work Sheet'!$B$9,"Years",Table271012781314161011[[#This Row],[Year]])</f>
        <v>210500</v>
      </c>
      <c r="M6" s="47">
        <f>GETPIVOTDATA("Sum of Median Sales Price",'Market Statistics Pivot Table'!$A$1,"Date",4,"Area",'Work Sheet'!$B$9,"Years",Table271012781314161011[[#This Row],[Year]])</f>
        <v>256875</v>
      </c>
      <c r="N6" s="47">
        <f>GETPIVOTDATA("Sum of Median Sales Price",'Market Statistics Pivot Table'!$A$1,"Date",5,"Area",'Work Sheet'!$B$9,"Years",Table271012781314161011[[#This Row],[Year]])</f>
        <v>210500</v>
      </c>
      <c r="O6" s="47">
        <f>GETPIVOTDATA("Sum of Median Sales Price",'Market Statistics Pivot Table'!$A$1,"Date",6,"Area",'Work Sheet'!$B$9,"Years",Table271012781314161011[[#This Row],[Year]])</f>
        <v>234975</v>
      </c>
      <c r="P6" s="47">
        <f>GETPIVOTDATA("Sum of Median Sales Price",'Market Statistics Pivot Table'!$A$1,"Date",7,"Area",'Work Sheet'!$B$9,"Years",Table271012781314161011[[#This Row],[Year]])</f>
        <v>218000</v>
      </c>
      <c r="Q6" s="47">
        <f>GETPIVOTDATA("Sum of Median Sales Price",'Market Statistics Pivot Table'!$A$1,"Date",8,"Area",'Work Sheet'!$B$9,"Years",Table271012781314161011[[#This Row],[Year]])</f>
        <v>236000</v>
      </c>
      <c r="R6" s="47">
        <f>GETPIVOTDATA("Sum of Median Sales Price",'Market Statistics Pivot Table'!$A$1,"Date",9,"Area",'Work Sheet'!$B$9,"Years",Table271012781314161011[[#This Row],[Year]])</f>
        <v>232478</v>
      </c>
      <c r="S6" s="47">
        <f>GETPIVOTDATA("Sum of Median Sales Price",'Market Statistics Pivot Table'!$A$1,"Date",10,"Area",'Work Sheet'!$B$9,"Years",Table271012781314161011[[#This Row],[Year]])</f>
        <v>284975</v>
      </c>
      <c r="T6" s="47">
        <f>GETPIVOTDATA("Sum of Median Sales Price",'Market Statistics Pivot Table'!$A$1,"Date",11,"Area",'Work Sheet'!$B$9,"Years",Table271012781314161011[[#This Row],[Year]])</f>
        <v>175000</v>
      </c>
      <c r="U6" s="47">
        <f>IFERROR(GETPIVOTDATA("Sum of Median Sales Price",'Market Statistics Pivot Table'!$A$1,"Date",12,"Area",'Work Sheet'!$B$9,"Years",Table271012781314161011[[#This Row],[Year]]),"")</f>
        <v>235000</v>
      </c>
    </row>
    <row r="7" spans="9:21" ht="18" x14ac:dyDescent="0.35">
      <c r="I7" s="43">
        <v>2014</v>
      </c>
      <c r="J7" s="47">
        <f>GETPIVOTDATA("Sum of Median Sales Price",'Market Statistics Pivot Table'!$A$1,"Date",1,"Area",'Work Sheet'!$B$9,"Years",Table271012781314161011[[#This Row],[Year]])</f>
        <v>147550</v>
      </c>
      <c r="K7" s="47">
        <f>GETPIVOTDATA("Sum of Median Sales Price",'Market Statistics Pivot Table'!$A$1,"Date",2,"Area",'Work Sheet'!$B$9,"Years",Table271012781314161011[[#This Row],[Year]])</f>
        <v>213950</v>
      </c>
      <c r="L7" s="47">
        <f>GETPIVOTDATA("Sum of Median Sales Price",'Market Statistics Pivot Table'!$A$1,"Date",3,"Area",'Work Sheet'!$B$9,"Years",Table271012781314161011[[#This Row],[Year]])</f>
        <v>185000</v>
      </c>
      <c r="M7" s="47">
        <f>GETPIVOTDATA("Sum of Median Sales Price",'Market Statistics Pivot Table'!$A$1,"Date",4,"Area",'Work Sheet'!$B$9,"Years",Table271012781314161011[[#This Row],[Year]])</f>
        <v>187000</v>
      </c>
      <c r="N7" s="47">
        <f>GETPIVOTDATA("Sum of Median Sales Price",'Market Statistics Pivot Table'!$A$1,"Date",5,"Area",'Work Sheet'!$B$9,"Years",Table271012781314161011[[#This Row],[Year]])</f>
        <v>194000</v>
      </c>
      <c r="O7" s="47">
        <f>GETPIVOTDATA("Sum of Median Sales Price",'Market Statistics Pivot Table'!$A$1,"Date",6,"Area",'Work Sheet'!$B$9,"Years",Table271012781314161011[[#This Row],[Year]])</f>
        <v>225000</v>
      </c>
      <c r="P7" s="47">
        <f>GETPIVOTDATA("Sum of Median Sales Price",'Market Statistics Pivot Table'!$A$1,"Date",7,"Area",'Work Sheet'!$B$9,"Years",Table271012781314161011[[#This Row],[Year]])</f>
        <v>236725</v>
      </c>
      <c r="Q7" s="47">
        <f>GETPIVOTDATA("Sum of Median Sales Price",'Market Statistics Pivot Table'!$A$1,"Date",8,"Area",'Work Sheet'!$B$9,"Years",Table271012781314161011[[#This Row],[Year]])</f>
        <v>209500</v>
      </c>
      <c r="R7" s="47">
        <f>GETPIVOTDATA("Sum of Median Sales Price",'Market Statistics Pivot Table'!$A$1,"Date",9,"Area",'Work Sheet'!$B$9,"Years",Table271012781314161011[[#This Row],[Year]])</f>
        <v>187250</v>
      </c>
      <c r="S7" s="47">
        <f>GETPIVOTDATA("Sum of Median Sales Price",'Market Statistics Pivot Table'!$A$1,"Date",10,"Area",'Work Sheet'!$B$9,"Years",Table271012781314161011[[#This Row],[Year]])</f>
        <v>194950</v>
      </c>
      <c r="T7" s="47">
        <f>GETPIVOTDATA("Sum of Median Sales Price",'Market Statistics Pivot Table'!$A$1,"Date",11,"Area",'Work Sheet'!$B$9,"Years",Table271012781314161011[[#This Row],[Year]])</f>
        <v>200000</v>
      </c>
      <c r="U7" s="47">
        <f>IFERROR(GETPIVOTDATA("Sum of Median Sales Price",'Market Statistics Pivot Table'!$A$1,"Date",12,"Area",'Work Sheet'!$B$9,"Years",Table271012781314161011[[#This Row],[Year]]),"")</f>
        <v>205245</v>
      </c>
    </row>
    <row r="8" spans="9:21" ht="18" x14ac:dyDescent="0.35">
      <c r="I8" s="43">
        <v>2013</v>
      </c>
      <c r="J8" s="47">
        <f>GETPIVOTDATA("Sum of Median Sales Price",'Market Statistics Pivot Table'!$A$1,"Date",1,"Area",'Work Sheet'!$B$9,"Years",Table271012781314161011[[#This Row],[Year]])</f>
        <v>173975</v>
      </c>
      <c r="K8" s="47">
        <f>GETPIVOTDATA("Sum of Median Sales Price",'Market Statistics Pivot Table'!$A$1,"Date",2,"Area",'Work Sheet'!$B$9,"Years",Table271012781314161011[[#This Row],[Year]])</f>
        <v>160000</v>
      </c>
      <c r="L8" s="47">
        <f>GETPIVOTDATA("Sum of Median Sales Price",'Market Statistics Pivot Table'!$A$1,"Date",3,"Area",'Work Sheet'!$B$9,"Years",Table271012781314161011[[#This Row],[Year]])</f>
        <v>137975</v>
      </c>
      <c r="M8" s="47">
        <f>GETPIVOTDATA("Sum of Median Sales Price",'Market Statistics Pivot Table'!$A$1,"Date",4,"Area",'Work Sheet'!$B$9,"Years",Table271012781314161011[[#This Row],[Year]])</f>
        <v>188500</v>
      </c>
      <c r="N8" s="47">
        <f>GETPIVOTDATA("Sum of Median Sales Price",'Market Statistics Pivot Table'!$A$1,"Date",5,"Area",'Work Sheet'!$B$9,"Years",Table271012781314161011[[#This Row],[Year]])</f>
        <v>199000</v>
      </c>
      <c r="O8" s="47">
        <f>GETPIVOTDATA("Sum of Median Sales Price",'Market Statistics Pivot Table'!$A$1,"Date",6,"Area",'Work Sheet'!$B$9,"Years",Table271012781314161011[[#This Row],[Year]])</f>
        <v>205500</v>
      </c>
      <c r="P8" s="47">
        <f>GETPIVOTDATA("Sum of Median Sales Price",'Market Statistics Pivot Table'!$A$1,"Date",7,"Area",'Work Sheet'!$B$9,"Years",Table271012781314161011[[#This Row],[Year]])</f>
        <v>185000</v>
      </c>
      <c r="Q8" s="47">
        <f>GETPIVOTDATA("Sum of Median Sales Price",'Market Statistics Pivot Table'!$A$1,"Date",8,"Area",'Work Sheet'!$B$9,"Years",Table271012781314161011[[#This Row],[Year]])</f>
        <v>215000</v>
      </c>
      <c r="R8" s="47">
        <f>GETPIVOTDATA("Sum of Median Sales Price",'Market Statistics Pivot Table'!$A$1,"Date",9,"Area",'Work Sheet'!$B$9,"Years",Table271012781314161011[[#This Row],[Year]])</f>
        <v>219498</v>
      </c>
      <c r="S8" s="47">
        <f>GETPIVOTDATA("Sum of Median Sales Price",'Market Statistics Pivot Table'!$A$1,"Date",10,"Area",'Work Sheet'!$B$9,"Years",Table271012781314161011[[#This Row],[Year]])</f>
        <v>164000</v>
      </c>
      <c r="T8" s="47">
        <f>GETPIVOTDATA("Sum of Median Sales Price",'Market Statistics Pivot Table'!$A$1,"Date",11,"Area",'Work Sheet'!$B$9,"Years",Table271012781314161011[[#This Row],[Year]])</f>
        <v>154975</v>
      </c>
      <c r="U8" s="47">
        <f>IFERROR(GETPIVOTDATA("Sum of Median Sales Price",'Market Statistics Pivot Table'!$A$1,"Date",12,"Area",'Work Sheet'!$B$9,"Years",Table271012781314161011[[#This Row],[Year]]),"")</f>
        <v>238000</v>
      </c>
    </row>
    <row r="9" spans="9:21" ht="18" x14ac:dyDescent="0.35">
      <c r="I9" s="43">
        <v>2012</v>
      </c>
      <c r="J9" s="47">
        <f>GETPIVOTDATA("Sum of Median Sales Price",'Market Statistics Pivot Table'!$A$1,"Date",1,"Area",'Work Sheet'!$B$9,"Years",Table271012781314161011[[#This Row],[Year]])</f>
        <v>129750</v>
      </c>
      <c r="K9" s="47">
        <f>GETPIVOTDATA("Sum of Median Sales Price",'Market Statistics Pivot Table'!$A$1,"Date",2,"Area",'Work Sheet'!$B$9,"Years",Table271012781314161011[[#This Row],[Year]])</f>
        <v>179000</v>
      </c>
      <c r="L9" s="47">
        <f>GETPIVOTDATA("Sum of Median Sales Price",'Market Statistics Pivot Table'!$A$1,"Date",3,"Area",'Work Sheet'!$B$9,"Years",Table271012781314161011[[#This Row],[Year]])</f>
        <v>97450</v>
      </c>
      <c r="M9" s="47">
        <f>GETPIVOTDATA("Sum of Median Sales Price",'Market Statistics Pivot Table'!$A$1,"Date",4,"Area",'Work Sheet'!$B$9,"Years",Table271012781314161011[[#This Row],[Year]])</f>
        <v>151000</v>
      </c>
      <c r="N9" s="47">
        <f>GETPIVOTDATA("Sum of Median Sales Price",'Market Statistics Pivot Table'!$A$1,"Date",5,"Area",'Work Sheet'!$B$9,"Years",Table271012781314161011[[#This Row],[Year]])</f>
        <v>184000</v>
      </c>
      <c r="O9" s="47">
        <f>GETPIVOTDATA("Sum of Median Sales Price",'Market Statistics Pivot Table'!$A$1,"Date",6,"Area",'Work Sheet'!$B$9,"Years",Table271012781314161011[[#This Row],[Year]])</f>
        <v>144550</v>
      </c>
      <c r="P9" s="47">
        <f>GETPIVOTDATA("Sum of Median Sales Price",'Market Statistics Pivot Table'!$A$1,"Date",7,"Area",'Work Sheet'!$B$9,"Years",Table271012781314161011[[#This Row],[Year]])</f>
        <v>155000</v>
      </c>
      <c r="Q9" s="47">
        <f>GETPIVOTDATA("Sum of Median Sales Price",'Market Statistics Pivot Table'!$A$1,"Date",8,"Area",'Work Sheet'!$B$9,"Years",Table271012781314161011[[#This Row],[Year]])</f>
        <v>140200</v>
      </c>
      <c r="R9" s="47">
        <f>GETPIVOTDATA("Sum of Median Sales Price",'Market Statistics Pivot Table'!$A$1,"Date",9,"Area",'Work Sheet'!$B$9,"Years",Table271012781314161011[[#This Row],[Year]])</f>
        <v>197000</v>
      </c>
      <c r="S9" s="47">
        <f>GETPIVOTDATA("Sum of Median Sales Price",'Market Statistics Pivot Table'!$A$1,"Date",10,"Area",'Work Sheet'!$B$9,"Years",Table271012781314161011[[#This Row],[Year]])</f>
        <v>174750</v>
      </c>
      <c r="T9" s="47">
        <f>GETPIVOTDATA("Sum of Median Sales Price",'Market Statistics Pivot Table'!$A$1,"Date",11,"Area",'Work Sheet'!$B$9,"Years",Table271012781314161011[[#This Row],[Year]])</f>
        <v>147400</v>
      </c>
      <c r="U9" s="47">
        <f>IFERROR(GETPIVOTDATA("Sum of Median Sales Price",'Market Statistics Pivot Table'!$A$1,"Date",12,"Area",'Work Sheet'!$B$9,"Years",Table271012781314161011[[#This Row],[Year]]),"")</f>
        <v>155000</v>
      </c>
    </row>
    <row r="10" spans="9:21" ht="18" x14ac:dyDescent="0.35">
      <c r="I10" s="43">
        <v>2011</v>
      </c>
      <c r="J10" s="47">
        <f>GETPIVOTDATA("Sum of Median Sales Price",'Market Statistics Pivot Table'!$A$1,"Date",1,"Area",'Work Sheet'!$B$9,"Years",Table271012781314161011[[#This Row],[Year]])</f>
        <v>255000</v>
      </c>
      <c r="K10" s="47">
        <f>GETPIVOTDATA("Sum of Median Sales Price",'Market Statistics Pivot Table'!$A$1,"Date",2,"Area",'Work Sheet'!$B$9,"Years",Table271012781314161011[[#This Row],[Year]])</f>
        <v>163725</v>
      </c>
      <c r="L10" s="47">
        <f>GETPIVOTDATA("Sum of Median Sales Price",'Market Statistics Pivot Table'!$A$1,"Date",3,"Area",'Work Sheet'!$B$9,"Years",Table271012781314161011[[#This Row],[Year]])</f>
        <v>222250</v>
      </c>
      <c r="M10" s="47">
        <f>GETPIVOTDATA("Sum of Median Sales Price",'Market Statistics Pivot Table'!$A$1,"Date",4,"Area",'Work Sheet'!$B$9,"Years",Table271012781314161011[[#This Row],[Year]])</f>
        <v>142500</v>
      </c>
      <c r="N10" s="47">
        <f>GETPIVOTDATA("Sum of Median Sales Price",'Market Statistics Pivot Table'!$A$1,"Date",5,"Area",'Work Sheet'!$B$9,"Years",Table271012781314161011[[#This Row],[Year]])</f>
        <v>235000</v>
      </c>
      <c r="O10" s="47">
        <f>GETPIVOTDATA("Sum of Median Sales Price",'Market Statistics Pivot Table'!$A$1,"Date",6,"Area",'Work Sheet'!$B$9,"Years",Table271012781314161011[[#This Row],[Year]])</f>
        <v>124700</v>
      </c>
      <c r="P10" s="47">
        <f>GETPIVOTDATA("Sum of Median Sales Price",'Market Statistics Pivot Table'!$A$1,"Date",7,"Area",'Work Sheet'!$B$9,"Years",Table271012781314161011[[#This Row],[Year]])</f>
        <v>245000</v>
      </c>
      <c r="Q10" s="47">
        <f>GETPIVOTDATA("Sum of Median Sales Price",'Market Statistics Pivot Table'!$A$1,"Date",8,"Area",'Work Sheet'!$B$9,"Years",Table271012781314161011[[#This Row],[Year]])</f>
        <v>147950</v>
      </c>
      <c r="R10" s="47">
        <f>GETPIVOTDATA("Sum of Median Sales Price",'Market Statistics Pivot Table'!$A$1,"Date",9,"Area",'Work Sheet'!$B$9,"Years",Table271012781314161011[[#This Row],[Year]])</f>
        <v>182038</v>
      </c>
      <c r="S10" s="47">
        <f>GETPIVOTDATA("Sum of Median Sales Price",'Market Statistics Pivot Table'!$A$1,"Date",10,"Area",'Work Sheet'!$B$9,"Years",Table271012781314161011[[#This Row],[Year]])</f>
        <v>95000</v>
      </c>
      <c r="T10" s="47">
        <f>GETPIVOTDATA("Sum of Median Sales Price",'Market Statistics Pivot Table'!$A$1,"Date",11,"Area",'Work Sheet'!$B$9,"Years",Table271012781314161011[[#This Row],[Year]])</f>
        <v>215000</v>
      </c>
      <c r="U10" s="47">
        <f>IFERROR(GETPIVOTDATA("Sum of Median Sales Price",'Market Statistics Pivot Table'!$A$1,"Date",12,"Area",'Work Sheet'!$B$9,"Years",Table271012781314161011[[#This Row],[Year]]),"")</f>
        <v>155500</v>
      </c>
    </row>
    <row r="11" spans="9:21" ht="18" x14ac:dyDescent="0.35">
      <c r="I11" s="43">
        <v>2010</v>
      </c>
      <c r="J11" s="47">
        <f>GETPIVOTDATA("Sum of Median Sales Price",'Market Statistics Pivot Table'!$A$1,"Date",1,"Area",'Work Sheet'!$B$9,"Years",Table271012781314161011[[#This Row],[Year]])</f>
        <v>209950</v>
      </c>
      <c r="K11" s="47">
        <f>GETPIVOTDATA("Sum of Median Sales Price",'Market Statistics Pivot Table'!$A$1,"Date",2,"Area",'Work Sheet'!$B$9,"Years",Table271012781314161011[[#This Row],[Year]])</f>
        <v>177000</v>
      </c>
      <c r="L11" s="47">
        <f>GETPIVOTDATA("Sum of Median Sales Price",'Market Statistics Pivot Table'!$A$1,"Date",3,"Area",'Work Sheet'!$B$9,"Years",Table271012781314161011[[#This Row],[Year]])</f>
        <v>190000</v>
      </c>
      <c r="M11" s="47">
        <f>GETPIVOTDATA("Sum of Median Sales Price",'Market Statistics Pivot Table'!$A$1,"Date",4,"Area",'Work Sheet'!$B$9,"Years",Table271012781314161011[[#This Row],[Year]])</f>
        <v>287000</v>
      </c>
      <c r="N11" s="47">
        <f>GETPIVOTDATA("Sum of Median Sales Price",'Market Statistics Pivot Table'!$A$1,"Date",5,"Area",'Work Sheet'!$B$9,"Years",Table271012781314161011[[#This Row],[Year]])</f>
        <v>225000</v>
      </c>
      <c r="O11" s="47">
        <f>GETPIVOTDATA("Sum of Median Sales Price",'Market Statistics Pivot Table'!$A$1,"Date",6,"Area",'Work Sheet'!$B$9,"Years",Table271012781314161011[[#This Row],[Year]])</f>
        <v>220000</v>
      </c>
      <c r="P11" s="47">
        <f>GETPIVOTDATA("Sum of Median Sales Price",'Market Statistics Pivot Table'!$A$1,"Date",7,"Area",'Work Sheet'!$B$9,"Years",Table271012781314161011[[#This Row],[Year]])</f>
        <v>288000</v>
      </c>
      <c r="Q11" s="47">
        <f>GETPIVOTDATA("Sum of Median Sales Price",'Market Statistics Pivot Table'!$A$1,"Date",8,"Area",'Work Sheet'!$B$9,"Years",Table271012781314161011[[#This Row],[Year]])</f>
        <v>228750</v>
      </c>
      <c r="R11" s="47">
        <f>GETPIVOTDATA("Sum of Median Sales Price",'Market Statistics Pivot Table'!$A$1,"Date",9,"Area",'Work Sheet'!$B$9,"Years",Table271012781314161011[[#This Row],[Year]])</f>
        <v>236000</v>
      </c>
      <c r="S11" s="47">
        <f>GETPIVOTDATA("Sum of Median Sales Price",'Market Statistics Pivot Table'!$A$1,"Date",10,"Area",'Work Sheet'!$B$9,"Years",Table271012781314161011[[#This Row],[Year]])</f>
        <v>249700</v>
      </c>
      <c r="T11" s="47">
        <f>GETPIVOTDATA("Sum of Median Sales Price",'Market Statistics Pivot Table'!$A$1,"Date",11,"Area",'Work Sheet'!$B$9,"Years",Table271012781314161011[[#This Row],[Year]])</f>
        <v>224100</v>
      </c>
      <c r="U11" s="47">
        <f>IFERROR(GETPIVOTDATA("Sum of Median Sales Price",'Market Statistics Pivot Table'!$A$1,"Date",12,"Area",'Work Sheet'!$B$9,"Years",Table271012781314161011[[#This Row],[Year]]),"")</f>
        <v>175000</v>
      </c>
    </row>
    <row r="12" spans="9:21" ht="18" x14ac:dyDescent="0.35">
      <c r="I12" s="43">
        <v>2009</v>
      </c>
      <c r="J12" s="47">
        <f>GETPIVOTDATA("Sum of Median Sales Price",'Market Statistics Pivot Table'!$A$1,"Date",1,"Area",'Work Sheet'!$B$9,"Years",Table271012781314161011[[#This Row],[Year]])</f>
        <v>238063</v>
      </c>
      <c r="K12" s="47">
        <f>GETPIVOTDATA("Sum of Median Sales Price",'Market Statistics Pivot Table'!$A$1,"Date",2,"Area",'Work Sheet'!$B$9,"Years",Table271012781314161011[[#This Row],[Year]])</f>
        <v>176000</v>
      </c>
      <c r="L12" s="47">
        <f>GETPIVOTDATA("Sum of Median Sales Price",'Market Statistics Pivot Table'!$A$1,"Date",3,"Area",'Work Sheet'!$B$9,"Years",Table271012781314161011[[#This Row],[Year]])</f>
        <v>184900</v>
      </c>
      <c r="M12" s="47">
        <f>GETPIVOTDATA("Sum of Median Sales Price",'Market Statistics Pivot Table'!$A$1,"Date",4,"Area",'Work Sheet'!$B$9,"Years",Table271012781314161011[[#This Row],[Year]])</f>
        <v>236000</v>
      </c>
      <c r="N12" s="47">
        <f>GETPIVOTDATA("Sum of Median Sales Price",'Market Statistics Pivot Table'!$A$1,"Date",5,"Area",'Work Sheet'!$B$9,"Years",Table271012781314161011[[#This Row],[Year]])</f>
        <v>220000</v>
      </c>
      <c r="O12" s="47">
        <f>GETPIVOTDATA("Sum of Median Sales Price",'Market Statistics Pivot Table'!$A$1,"Date",6,"Area",'Work Sheet'!$B$9,"Years",Table271012781314161011[[#This Row],[Year]])</f>
        <v>212500</v>
      </c>
      <c r="P12" s="47">
        <f>GETPIVOTDATA("Sum of Median Sales Price",'Market Statistics Pivot Table'!$A$1,"Date",7,"Area",'Work Sheet'!$B$9,"Years",Table271012781314161011[[#This Row],[Year]])</f>
        <v>206000</v>
      </c>
      <c r="Q12" s="47">
        <f>GETPIVOTDATA("Sum of Median Sales Price",'Market Statistics Pivot Table'!$A$1,"Date",8,"Area",'Work Sheet'!$B$9,"Years",Table271012781314161011[[#This Row],[Year]])</f>
        <v>223500</v>
      </c>
      <c r="R12" s="47">
        <f>GETPIVOTDATA("Sum of Median Sales Price",'Market Statistics Pivot Table'!$A$1,"Date",9,"Area",'Work Sheet'!$B$9,"Years",Table271012781314161011[[#This Row],[Year]])</f>
        <v>300000</v>
      </c>
      <c r="S12" s="47">
        <f>GETPIVOTDATA("Sum of Median Sales Price",'Market Statistics Pivot Table'!$A$1,"Date",10,"Area",'Work Sheet'!$B$9,"Years",Table271012781314161011[[#This Row],[Year]])</f>
        <v>204000</v>
      </c>
      <c r="T12" s="47">
        <f>GETPIVOTDATA("Sum of Median Sales Price",'Market Statistics Pivot Table'!$A$1,"Date",11,"Area",'Work Sheet'!$B$9,"Years",Table271012781314161011[[#This Row],[Year]])</f>
        <v>314500</v>
      </c>
      <c r="U12" s="47">
        <f>IFERROR(GETPIVOTDATA("Sum of Median Sales Price",'Market Statistics Pivot Table'!$A$1,"Date",12,"Area",'Work Sheet'!$B$9,"Years",Table271012781314161011[[#This Row],[Year]]),"")</f>
        <v>229000</v>
      </c>
    </row>
    <row r="13" spans="9:21" ht="18" x14ac:dyDescent="0.35">
      <c r="I13" s="43">
        <v>2008</v>
      </c>
      <c r="J13" s="47">
        <f>GETPIVOTDATA("Sum of Median Sales Price",'Market Statistics Pivot Table'!$A$1,"Date",1,"Area",'Work Sheet'!$B$9,"Years",Table271012781314161011[[#This Row],[Year]])</f>
        <v>253675</v>
      </c>
      <c r="K13" s="47">
        <f>GETPIVOTDATA("Sum of Median Sales Price",'Market Statistics Pivot Table'!$A$1,"Date",2,"Area",'Work Sheet'!$B$9,"Years",Table271012781314161011[[#This Row],[Year]])</f>
        <v>231000</v>
      </c>
      <c r="L13" s="47">
        <f>GETPIVOTDATA("Sum of Median Sales Price",'Market Statistics Pivot Table'!$A$1,"Date",3,"Area",'Work Sheet'!$B$9,"Years",Table271012781314161011[[#This Row],[Year]])</f>
        <v>224325</v>
      </c>
      <c r="M13" s="47">
        <f>GETPIVOTDATA("Sum of Median Sales Price",'Market Statistics Pivot Table'!$A$1,"Date",4,"Area",'Work Sheet'!$B$9,"Years",Table271012781314161011[[#This Row],[Year]])</f>
        <v>254000</v>
      </c>
      <c r="N13" s="47">
        <f>GETPIVOTDATA("Sum of Median Sales Price",'Market Statistics Pivot Table'!$A$1,"Date",5,"Area",'Work Sheet'!$B$9,"Years",Table271012781314161011[[#This Row],[Year]])</f>
        <v>260000</v>
      </c>
      <c r="O13" s="47">
        <f>GETPIVOTDATA("Sum of Median Sales Price",'Market Statistics Pivot Table'!$A$1,"Date",6,"Area",'Work Sheet'!$B$9,"Years",Table271012781314161011[[#This Row],[Year]])</f>
        <v>235375</v>
      </c>
      <c r="P13" s="47">
        <f>GETPIVOTDATA("Sum of Median Sales Price",'Market Statistics Pivot Table'!$A$1,"Date",7,"Area",'Work Sheet'!$B$9,"Years",Table271012781314161011[[#This Row],[Year]])</f>
        <v>231830</v>
      </c>
      <c r="Q13" s="47">
        <f>GETPIVOTDATA("Sum of Median Sales Price",'Market Statistics Pivot Table'!$A$1,"Date",8,"Area",'Work Sheet'!$B$9,"Years",Table271012781314161011[[#This Row],[Year]])</f>
        <v>228000</v>
      </c>
      <c r="R13" s="47">
        <f>GETPIVOTDATA("Sum of Median Sales Price",'Market Statistics Pivot Table'!$A$1,"Date",9,"Area",'Work Sheet'!$B$9,"Years",Table271012781314161011[[#This Row],[Year]])</f>
        <v>235000</v>
      </c>
      <c r="S13" s="47">
        <f>GETPIVOTDATA("Sum of Median Sales Price",'Market Statistics Pivot Table'!$A$1,"Date",10,"Area",'Work Sheet'!$B$9,"Years",Table271012781314161011[[#This Row],[Year]])</f>
        <v>220000</v>
      </c>
      <c r="T13" s="47">
        <f>GETPIVOTDATA("Sum of Median Sales Price",'Market Statistics Pivot Table'!$A$1,"Date",11,"Area",'Work Sheet'!$B$9,"Years",Table271012781314161011[[#This Row],[Year]])</f>
        <v>215750</v>
      </c>
      <c r="U13" s="47">
        <f>IFERROR(GETPIVOTDATA("Sum of Median Sales Price",'Market Statistics Pivot Table'!$A$1,"Date",12,"Area",'Work Sheet'!$B$9,"Years",Table271012781314161011[[#This Row],[Year]]),"")</f>
        <v>202250</v>
      </c>
    </row>
    <row r="14" spans="9:21" ht="18" x14ac:dyDescent="0.35">
      <c r="I14" s="43">
        <v>2007</v>
      </c>
      <c r="J14" s="47">
        <f>GETPIVOTDATA("Sum of Median Sales Price",'Market Statistics Pivot Table'!$A$1,"Date",1,"Area",'Work Sheet'!$B$9,"Years",Table271012781314161011[[#This Row],[Year]])</f>
        <v>237500</v>
      </c>
      <c r="K14" s="47">
        <f>GETPIVOTDATA("Sum of Median Sales Price",'Market Statistics Pivot Table'!$A$1,"Date",2,"Area",'Work Sheet'!$B$9,"Years",Table271012781314161011[[#This Row],[Year]])</f>
        <v>269950</v>
      </c>
      <c r="L14" s="47">
        <f>GETPIVOTDATA("Sum of Median Sales Price",'Market Statistics Pivot Table'!$A$1,"Date",3,"Area",'Work Sheet'!$B$9,"Years",Table271012781314161011[[#This Row],[Year]])</f>
        <v>271375</v>
      </c>
      <c r="M14" s="47">
        <f>GETPIVOTDATA("Sum of Median Sales Price",'Market Statistics Pivot Table'!$A$1,"Date",4,"Area",'Work Sheet'!$B$9,"Years",Table271012781314161011[[#This Row],[Year]])</f>
        <v>230000</v>
      </c>
      <c r="N14" s="47">
        <f>GETPIVOTDATA("Sum of Median Sales Price",'Market Statistics Pivot Table'!$A$1,"Date",5,"Area",'Work Sheet'!$B$9,"Years",Table271012781314161011[[#This Row],[Year]])</f>
        <v>247000</v>
      </c>
      <c r="O14" s="47">
        <f>GETPIVOTDATA("Sum of Median Sales Price",'Market Statistics Pivot Table'!$A$1,"Date",6,"Area",'Work Sheet'!$B$9,"Years",Table271012781314161011[[#This Row],[Year]])</f>
        <v>285800</v>
      </c>
      <c r="P14" s="47">
        <f>GETPIVOTDATA("Sum of Median Sales Price",'Market Statistics Pivot Table'!$A$1,"Date",7,"Area",'Work Sheet'!$B$9,"Years",Table271012781314161011[[#This Row],[Year]])</f>
        <v>295000</v>
      </c>
      <c r="Q14" s="47">
        <f>GETPIVOTDATA("Sum of Median Sales Price",'Market Statistics Pivot Table'!$A$1,"Date",8,"Area",'Work Sheet'!$B$9,"Years",Table271012781314161011[[#This Row],[Year]])</f>
        <v>255250</v>
      </c>
      <c r="R14" s="47">
        <f>GETPIVOTDATA("Sum of Median Sales Price",'Market Statistics Pivot Table'!$A$1,"Date",9,"Area",'Work Sheet'!$B$9,"Years",Table271012781314161011[[#This Row],[Year]])</f>
        <v>246950</v>
      </c>
      <c r="S14" s="47">
        <f>GETPIVOTDATA("Sum of Median Sales Price",'Market Statistics Pivot Table'!$A$1,"Date",10,"Area",'Work Sheet'!$B$9,"Years",Table271012781314161011[[#This Row],[Year]])</f>
        <v>327250</v>
      </c>
      <c r="T14" s="47">
        <f>GETPIVOTDATA("Sum of Median Sales Price",'Market Statistics Pivot Table'!$A$1,"Date",11,"Area",'Work Sheet'!$B$9,"Years",Table271012781314161011[[#This Row],[Year]])</f>
        <v>277000</v>
      </c>
      <c r="U14" s="47">
        <f>IFERROR(GETPIVOTDATA("Sum of Median Sales Price",'Market Statistics Pivot Table'!$A$1,"Date",12,"Area",'Work Sheet'!$B$9,"Years",Table271012781314161011[[#This Row],[Year]]),"")</f>
        <v>200000</v>
      </c>
    </row>
    <row r="15" spans="9:21" ht="18" x14ac:dyDescent="0.35">
      <c r="I15" s="43">
        <v>2006</v>
      </c>
      <c r="J15" s="47">
        <f>GETPIVOTDATA("Sum of Median Sales Price",'Market Statistics Pivot Table'!$A$1,"Date",1,"Area",'Work Sheet'!$B$9,"Years",Table271012781314161011[[#This Row],[Year]])</f>
        <v>255900</v>
      </c>
      <c r="K15" s="47">
        <f>GETPIVOTDATA("Sum of Median Sales Price",'Market Statistics Pivot Table'!$A$1,"Date",2,"Area",'Work Sheet'!$B$9,"Years",Table271012781314161011[[#This Row],[Year]])</f>
        <v>248450</v>
      </c>
      <c r="L15" s="47">
        <f>GETPIVOTDATA("Sum of Median Sales Price",'Market Statistics Pivot Table'!$A$1,"Date",3,"Area",'Work Sheet'!$B$9,"Years",Table271012781314161011[[#This Row],[Year]])</f>
        <v>284950</v>
      </c>
      <c r="M15" s="47">
        <f>GETPIVOTDATA("Sum of Median Sales Price",'Market Statistics Pivot Table'!$A$1,"Date",4,"Area",'Work Sheet'!$B$9,"Years",Table271012781314161011[[#This Row],[Year]])</f>
        <v>247250</v>
      </c>
      <c r="N15" s="47">
        <f>GETPIVOTDATA("Sum of Median Sales Price",'Market Statistics Pivot Table'!$A$1,"Date",5,"Area",'Work Sheet'!$B$9,"Years",Table271012781314161011[[#This Row],[Year]])</f>
        <v>256095</v>
      </c>
      <c r="O15" s="47">
        <f>GETPIVOTDATA("Sum of Median Sales Price",'Market Statistics Pivot Table'!$A$1,"Date",6,"Area",'Work Sheet'!$B$9,"Years",Table271012781314161011[[#This Row],[Year]])</f>
        <v>292000</v>
      </c>
      <c r="P15" s="47">
        <f>GETPIVOTDATA("Sum of Median Sales Price",'Market Statistics Pivot Table'!$A$1,"Date",7,"Area",'Work Sheet'!$B$9,"Years",Table271012781314161011[[#This Row],[Year]])</f>
        <v>239000</v>
      </c>
      <c r="Q15" s="47">
        <f>GETPIVOTDATA("Sum of Median Sales Price",'Market Statistics Pivot Table'!$A$1,"Date",8,"Area",'Work Sheet'!$B$9,"Years",Table271012781314161011[[#This Row],[Year]])</f>
        <v>263000</v>
      </c>
      <c r="R15" s="47">
        <f>GETPIVOTDATA("Sum of Median Sales Price",'Market Statistics Pivot Table'!$A$1,"Date",9,"Area",'Work Sheet'!$B$9,"Years",Table271012781314161011[[#This Row],[Year]])</f>
        <v>252000</v>
      </c>
      <c r="S15" s="47">
        <f>GETPIVOTDATA("Sum of Median Sales Price",'Market Statistics Pivot Table'!$A$1,"Date",10,"Area",'Work Sheet'!$B$9,"Years",Table271012781314161011[[#This Row],[Year]])</f>
        <v>245000</v>
      </c>
      <c r="T15" s="47">
        <f>GETPIVOTDATA("Sum of Median Sales Price",'Market Statistics Pivot Table'!$A$1,"Date",11,"Area",'Work Sheet'!$B$9,"Years",Table271012781314161011[[#This Row],[Year]])</f>
        <v>274500</v>
      </c>
      <c r="U15" s="47">
        <f>IFERROR(GETPIVOTDATA("Sum of Median Sales Price",'Market Statistics Pivot Table'!$A$1,"Date",12,"Area",'Work Sheet'!$B$9,"Years",Table271012781314161011[[#This Row],[Year]]),"")</f>
        <v>230350</v>
      </c>
    </row>
    <row r="16" spans="9:21" ht="31.2" x14ac:dyDescent="0.3">
      <c r="I16" s="44" t="s">
        <v>399</v>
      </c>
      <c r="J16" s="48">
        <f>AVERAGEIF(Table271012781314161011[January], "&gt;0")</f>
        <v>221704.78571428571</v>
      </c>
      <c r="K16" s="48">
        <f>AVERAGEIF(Table271012781314161011[February], "&gt;0")</f>
        <v>222292.85714285713</v>
      </c>
      <c r="L16" s="48">
        <f>AVERAGEIF(Table271012781314161011[March], "&gt;0")</f>
        <v>218707.14285714287</v>
      </c>
      <c r="M16" s="48">
        <f>AVERAGEIF(Table271012781314161011[April], "&gt;0")</f>
        <v>235717.85714285713</v>
      </c>
      <c r="N16" s="48">
        <f>AVERAGEIF(Table271012781314161011[May], "&gt;0")</f>
        <v>243381.78571428571</v>
      </c>
      <c r="O16" s="48">
        <f>AVERAGEIF(Table271012781314161011[June], "&gt;0")</f>
        <v>234114.28571428571</v>
      </c>
      <c r="P16" s="48">
        <f>AVERAGEIF(Table271012781314161011[July], "&gt;0")</f>
        <v>251171.14285714287</v>
      </c>
      <c r="Q16" s="48">
        <f>AVERAGEIF(Table271012781314161011[August], "&gt;0")</f>
        <v>236173.21428571429</v>
      </c>
      <c r="R16" s="48">
        <f>AVERAGEIF(Table271012781314161011[September], "&gt;0")</f>
        <v>246926</v>
      </c>
      <c r="S16" s="48">
        <f>AVERAGEIF(Table271012781314161011[October], "&gt;0")</f>
        <v>234541.07142857142</v>
      </c>
      <c r="T16" s="48">
        <f>AVERAGEIF(Table271012781314161011[November], "&gt;0")</f>
        <v>231512.42857142858</v>
      </c>
      <c r="U16" s="48">
        <f>AVERAGEIF(Table271012781314161011[December], "&gt;0")</f>
        <v>220005.38461538462</v>
      </c>
    </row>
  </sheetData>
  <conditionalFormatting sqref="J4:U4">
    <cfRule type="colorScale" priority="16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5:U5">
    <cfRule type="colorScale" priority="15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6:U6">
    <cfRule type="colorScale" priority="14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7:U7">
    <cfRule type="colorScale" priority="13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8:U8">
    <cfRule type="colorScale" priority="12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9:U9">
    <cfRule type="colorScale" priority="11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10:U10">
    <cfRule type="colorScale" priority="10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11:U11">
    <cfRule type="colorScale" priority="9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12:U12">
    <cfRule type="colorScale" priority="8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13:U13">
    <cfRule type="colorScale" priority="7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14:U14">
    <cfRule type="colorScale" priority="6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15:U15">
    <cfRule type="colorScale" priority="5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3:U3 S2:T2">
    <cfRule type="colorScale" priority="4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J2:U15">
    <cfRule type="cellIs" dxfId="29" priority="3" operator="equal">
      <formula>0</formula>
    </cfRule>
  </conditionalFormatting>
  <conditionalFormatting sqref="U2">
    <cfRule type="colorScale" priority="2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conditionalFormatting sqref="U2">
    <cfRule type="colorScale" priority="1">
      <colorScale>
        <cfvo type="percentile" val="10"/>
        <cfvo type="percentile" val="50"/>
        <cfvo type="percentile" val="90"/>
        <color theme="1" tint="0.499984740745262"/>
        <color rgb="FFFCFCFF"/>
        <color theme="4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4C8E1-44CD-439B-A4D0-96B0346B563E}">
  <sheetPr codeName="Sheet6"/>
  <dimension ref="A1:E100"/>
  <sheetViews>
    <sheetView workbookViewId="0">
      <selection activeCell="C4" sqref="C4"/>
    </sheetView>
  </sheetViews>
  <sheetFormatPr defaultRowHeight="14.4" x14ac:dyDescent="0.3"/>
  <cols>
    <col min="3" max="3" width="19.88671875" customWidth="1"/>
  </cols>
  <sheetData>
    <row r="1" spans="1:5" x14ac:dyDescent="0.3">
      <c r="A1" t="s">
        <v>400</v>
      </c>
      <c r="C1" t="s">
        <v>401</v>
      </c>
    </row>
    <row r="2" spans="1:5" x14ac:dyDescent="0.3">
      <c r="A2" t="s">
        <v>218</v>
      </c>
      <c r="C2" t="str">
        <f t="array" ref="C2">IFERROR(IF(ROWS(C$2:C2)&gt;COUNTA(Interface!$A$4:$A$100),"",INDEX(Interface!$A$3:$A$100,SMALL(IF(Interface!$A$3:$A$100&lt;&gt;"",ROW(Interface!$A$3:$A$100)-ROW(Interface!$A$3)+1),ROWS(C$2:C2)))),"")</f>
        <v>10132 55th Ave E</v>
      </c>
      <c r="E2" s="15"/>
    </row>
    <row r="3" spans="1:5" x14ac:dyDescent="0.3">
      <c r="A3" t="s">
        <v>137</v>
      </c>
      <c r="C3" t="str">
        <f t="array" ref="C3">IFERROR(IF(ROWS(C$2:C3)&gt;COUNTA(Interface!$A$4:$A$100),"",INDEX(Interface!$A$3:$A$100,SMALL(IF(Interface!$A$3:$A$100&lt;&gt;"",ROW(Interface!$A$3:$A$100)-ROW(Interface!$A$3)+1),ROWS(C$2:C3)))),"")</f>
        <v>8906 Wadsworth Wy SW</v>
      </c>
      <c r="E3" s="15"/>
    </row>
    <row r="4" spans="1:5" x14ac:dyDescent="0.3">
      <c r="A4" t="s">
        <v>66</v>
      </c>
      <c r="C4" t="str">
        <f t="array" ref="C4">IFERROR(IF(ROWS(C$2:C4)&gt;COUNTA(Interface!$A$4:$A$100),"",INDEX(Interface!$A$3:$A$100,SMALL(IF(Interface!$A$3:$A$100&lt;&gt;"",ROW(Interface!$A$3:$A$100)-ROW(Interface!$A$3)+1),ROWS(C$2:C4)))),"")</f>
        <v>1030 E 45th</v>
      </c>
      <c r="E4" s="15"/>
    </row>
    <row r="5" spans="1:5" x14ac:dyDescent="0.3">
      <c r="A5" t="s">
        <v>142</v>
      </c>
      <c r="C5" t="str">
        <f t="array" ref="C5">IFERROR(IF(ROWS(C$2:C5)&gt;COUNTA(Interface!$A$4:$A$100),"",INDEX(Interface!$A$3:$A$100,SMALL(IF(Interface!$A$3:$A$100&lt;&gt;"",ROW(Interface!$A$3:$A$100)-ROW(Interface!$A$3)+1),ROWS(C$2:C5)))),"")</f>
        <v>1947 S L St</v>
      </c>
      <c r="E5" s="15"/>
    </row>
    <row r="6" spans="1:5" x14ac:dyDescent="0.3">
      <c r="A6" t="s">
        <v>154</v>
      </c>
      <c r="C6" t="str">
        <f t="array" ref="C6">IFERROR(IF(ROWS(C$2:C6)&gt;COUNTA(Interface!$A$4:$A$100),"",INDEX(Interface!$A$3:$A$100,SMALL(IF(Interface!$A$3:$A$100&lt;&gt;"",ROW(Interface!$A$3:$A$100)-ROW(Interface!$A$3)+1),ROWS(C$2:C6)))),"")</f>
        <v>1647 E 34th St</v>
      </c>
      <c r="E6" s="15"/>
    </row>
    <row r="7" spans="1:5" x14ac:dyDescent="0.3">
      <c r="C7" t="str">
        <f t="array" ref="C7">IFERROR(IF(ROWS(C$2:C7)&gt;COUNTA(Interface!$A$4:$A$100),"",INDEX(Interface!$A$3:$A$100,SMALL(IF(Interface!$A$3:$A$100&lt;&gt;"",ROW(Interface!$A$3:$A$100)-ROW(Interface!$A$3)+1),ROWS(C$2:C7)))),"")</f>
        <v>15008 12th Ave E</v>
      </c>
      <c r="E7" s="15"/>
    </row>
    <row r="8" spans="1:5" x14ac:dyDescent="0.3">
      <c r="C8" t="str">
        <f t="array" ref="C8">IFERROR(IF(ROWS(C$2:C8)&gt;COUNTA(Interface!$A$4:$A$100),"",INDEX(Interface!$A$3:$A$100,SMALL(IF(Interface!$A$3:$A$100&lt;&gt;"",ROW(Interface!$A$3:$A$100)-ROW(Interface!$A$3)+1),ROWS(C$2:C8)))),"")</f>
        <v>606 E 35th St</v>
      </c>
      <c r="E8" s="15"/>
    </row>
    <row r="9" spans="1:5" x14ac:dyDescent="0.3">
      <c r="C9" t="str">
        <f t="array" ref="C9">IFERROR(IF(ROWS(C$2:C9)&gt;COUNTA(Interface!$A$4:$A$100),"",INDEX(Interface!$A$3:$A$100,SMALL(IF(Interface!$A$3:$A$100&lt;&gt;"",ROW(Interface!$A$3:$A$100)-ROW(Interface!$A$3)+1),ROWS(C$2:C9)))),"")</f>
        <v/>
      </c>
    </row>
    <row r="10" spans="1:5" x14ac:dyDescent="0.3">
      <c r="C10" t="str">
        <f t="array" ref="C10">IFERROR(IF(ROWS(C$2:C10)&gt;COUNTA(Interface!$A$4:$A$100),"",INDEX(Interface!$A$3:$A$100,SMALL(IF(Interface!$A$3:$A$100&lt;&gt;"",ROW(Interface!$A$3:$A$100)-ROW(Interface!$A$3)+1),ROWS(C$2:C10)))),"")</f>
        <v/>
      </c>
    </row>
    <row r="11" spans="1:5" x14ac:dyDescent="0.3">
      <c r="C11" t="str">
        <f t="array" ref="C11">IFERROR(IF(ROWS(C$2:C11)&gt;COUNTA(Interface!$A$4:$A$100),"",INDEX(Interface!$A$3:$A$100,SMALL(IF(Interface!$A$3:$A$100&lt;&gt;"",ROW(Interface!$A$3:$A$100)-ROW(Interface!$A$3)+1),ROWS(C$2:C11)))),"")</f>
        <v/>
      </c>
    </row>
    <row r="12" spans="1:5" x14ac:dyDescent="0.3">
      <c r="C12" t="str">
        <f t="array" ref="C12">IFERROR(IF(ROWS(C$2:C12)&gt;COUNTA(Interface!$A$4:$A$100),"",INDEX(Interface!$A$3:$A$100,SMALL(IF(Interface!$A$3:$A$100&lt;&gt;"",ROW(Interface!$A$3:$A$100)-ROW(Interface!$A$3)+1),ROWS(C$2:C12)))),"")</f>
        <v/>
      </c>
    </row>
    <row r="13" spans="1:5" x14ac:dyDescent="0.3">
      <c r="C13" t="str">
        <f t="array" ref="C13">IFERROR(IF(ROWS(C$2:C13)&gt;COUNTA(Interface!$A$4:$A$100),"",INDEX(Interface!$A$3:$A$100,SMALL(IF(Interface!$A$3:$A$100&lt;&gt;"",ROW(Interface!$A$3:$A$100)-ROW(Interface!$A$3)+1),ROWS(C$2:C13)))),"")</f>
        <v/>
      </c>
    </row>
    <row r="14" spans="1:5" x14ac:dyDescent="0.3">
      <c r="C14" t="str">
        <f t="array" ref="C14">IFERROR(IF(ROWS(C$2:C14)&gt;COUNTA(Interface!$A$4:$A$100),"",INDEX(Interface!$A$3:$A$100,SMALL(IF(Interface!$A$3:$A$100&lt;&gt;"",ROW(Interface!$A$3:$A$100)-ROW(Interface!$A$3)+1),ROWS(C$2:C14)))),"")</f>
        <v/>
      </c>
    </row>
    <row r="15" spans="1:5" x14ac:dyDescent="0.3">
      <c r="C15" t="str">
        <f t="array" ref="C15">IFERROR(IF(ROWS(C$2:C15)&gt;COUNTA(Interface!$A$4:$A$100),"",INDEX(Interface!$A$3:$A$100,SMALL(IF(Interface!$A$3:$A$100&lt;&gt;"",ROW(Interface!$A$3:$A$100)-ROW(Interface!$A$3)+1),ROWS(C$2:C15)))),"")</f>
        <v/>
      </c>
    </row>
    <row r="16" spans="1:5" hidden="1" x14ac:dyDescent="0.3">
      <c r="C16" t="str">
        <f t="array" ref="C16">IFERROR(IF(ROWS(C$2:C16)&gt;COUNTA(Interface!$A$4:$A$100),"",INDEX(Interface!$A$3:$A$100,SMALL(IF(Interface!$A$3:$A$100&lt;&gt;"",ROW(Interface!$A$3:$A$100)-ROW(Interface!$A$3)+1),ROWS(C$2:C16)))),"")</f>
        <v/>
      </c>
    </row>
    <row r="17" spans="3:3" hidden="1" x14ac:dyDescent="0.3">
      <c r="C17" t="str">
        <f t="array" ref="C17">IFERROR(IF(ROWS(C$2:C17)&gt;COUNTA(Interface!$A$4:$A$100),"",INDEX(Interface!$A$3:$A$100,SMALL(IF(Interface!$A$3:$A$100&lt;&gt;"",ROW(Interface!$A$3:$A$100)-ROW(Interface!$A$3)+1),ROWS(C$2:C17)))),"")</f>
        <v/>
      </c>
    </row>
    <row r="18" spans="3:3" hidden="1" x14ac:dyDescent="0.3">
      <c r="C18" t="str">
        <f t="array" ref="C18">IFERROR(IF(ROWS(C$2:C18)&gt;COUNTA(Interface!$A$4:$A$100),"",INDEX(Interface!$A$3:$A$100,SMALL(IF(Interface!$A$3:$A$100&lt;&gt;"",ROW(Interface!$A$3:$A$100)-ROW(Interface!$A$3)+1),ROWS(C$2:C18)))),"")</f>
        <v/>
      </c>
    </row>
    <row r="19" spans="3:3" hidden="1" x14ac:dyDescent="0.3">
      <c r="C19" t="str">
        <f t="array" ref="C19">IFERROR(IF(ROWS(C$2:C19)&gt;COUNTA(Interface!$A$4:$A$100),"",INDEX(Interface!$A$3:$A$100,SMALL(IF(Interface!$A$3:$A$100&lt;&gt;"",ROW(Interface!$A$3:$A$100)-ROW(Interface!$A$3)+1),ROWS(C$2:C19)))),"")</f>
        <v/>
      </c>
    </row>
    <row r="20" spans="3:3" hidden="1" x14ac:dyDescent="0.3">
      <c r="C20" t="str">
        <f t="array" ref="C20">IFERROR(IF(ROWS(C$2:C20)&gt;COUNTA(Interface!$A$4:$A$100),"",INDEX(Interface!$A$3:$A$100,SMALL(IF(Interface!$A$3:$A$100&lt;&gt;"",ROW(Interface!$A$3:$A$100)-ROW(Interface!$A$3)+1),ROWS(C$2:C20)))),"")</f>
        <v/>
      </c>
    </row>
    <row r="21" spans="3:3" hidden="1" x14ac:dyDescent="0.3">
      <c r="C21" t="str">
        <f t="array" ref="C21">IFERROR(IF(ROWS(C$2:C21)&gt;COUNTA(Interface!$A$4:$A$100),"",INDEX(Interface!$A$3:$A$100,SMALL(IF(Interface!$A$3:$A$100&lt;&gt;"",ROW(Interface!$A$3:$A$100)-ROW(Interface!$A$3)+1),ROWS(C$2:C21)))),"")</f>
        <v/>
      </c>
    </row>
    <row r="22" spans="3:3" hidden="1" x14ac:dyDescent="0.3">
      <c r="C22" t="str">
        <f t="array" ref="C22">IFERROR(IF(ROWS(C$2:C22)&gt;COUNTA(Interface!$A$4:$A$100),"",INDEX(Interface!$A$3:$A$100,SMALL(IF(Interface!$A$3:$A$100&lt;&gt;"",ROW(Interface!$A$3:$A$100)-ROW(Interface!$A$3)+1),ROWS(C$2:C22)))),"")</f>
        <v/>
      </c>
    </row>
    <row r="23" spans="3:3" hidden="1" x14ac:dyDescent="0.3">
      <c r="C23" t="str">
        <f t="array" ref="C23">IFERROR(IF(ROWS(C$2:C23)&gt;COUNTA(Interface!$A$4:$A$100),"",INDEX(Interface!$A$3:$A$100,SMALL(IF(Interface!$A$3:$A$100&lt;&gt;"",ROW(Interface!$A$3:$A$100)-ROW(Interface!$A$3)+1),ROWS(C$2:C23)))),"")</f>
        <v/>
      </c>
    </row>
    <row r="24" spans="3:3" hidden="1" x14ac:dyDescent="0.3">
      <c r="C24" t="str">
        <f t="array" ref="C24">IFERROR(IF(ROWS(C$2:C24)&gt;COUNTA(Interface!$A$4:$A$100),"",INDEX(Interface!$A$3:$A$100,SMALL(IF(Interface!$A$3:$A$100&lt;&gt;"",ROW(Interface!$A$3:$A$100)-ROW(Interface!$A$3)+1),ROWS(C$2:C24)))),"")</f>
        <v/>
      </c>
    </row>
    <row r="25" spans="3:3" hidden="1" x14ac:dyDescent="0.3">
      <c r="C25" t="str">
        <f t="array" ref="C25">IFERROR(IF(ROWS(C$2:C25)&gt;COUNTA(Interface!$A$4:$A$100),"",INDEX(Interface!$A$3:$A$100,SMALL(IF(Interface!$A$3:$A$100&lt;&gt;"",ROW(Interface!$A$3:$A$100)-ROW(Interface!$A$3)+1),ROWS(C$2:C25)))),"")</f>
        <v/>
      </c>
    </row>
    <row r="26" spans="3:3" hidden="1" x14ac:dyDescent="0.3">
      <c r="C26" t="str">
        <f t="array" ref="C26">IFERROR(IF(ROWS(C$2:C26)&gt;COUNTA(Interface!$A$4:$A$100),"",INDEX(Interface!$A$3:$A$100,SMALL(IF(Interface!$A$3:$A$100&lt;&gt;"",ROW(Interface!$A$3:$A$100)-ROW(Interface!$A$3)+1),ROWS(C$2:C26)))),"")</f>
        <v/>
      </c>
    </row>
    <row r="27" spans="3:3" hidden="1" x14ac:dyDescent="0.3">
      <c r="C27" t="str">
        <f t="array" ref="C27">IFERROR(IF(ROWS(C$2:C27)&gt;COUNTA(Interface!$A$4:$A$100),"",INDEX(Interface!$A$3:$A$100,SMALL(IF(Interface!$A$3:$A$100&lt;&gt;"",ROW(Interface!$A$3:$A$100)-ROW(Interface!$A$3)+1),ROWS(C$2:C27)))),"")</f>
        <v/>
      </c>
    </row>
    <row r="28" spans="3:3" hidden="1" x14ac:dyDescent="0.3">
      <c r="C28" t="str">
        <f t="array" ref="C28">IFERROR(IF(ROWS(C$2:C28)&gt;COUNTA(Interface!$A$4:$A$100),"",INDEX(Interface!$A$3:$A$100,SMALL(IF(Interface!$A$3:$A$100&lt;&gt;"",ROW(Interface!$A$3:$A$100)-ROW(Interface!$A$3)+1),ROWS(C$2:C28)))),"")</f>
        <v/>
      </c>
    </row>
    <row r="29" spans="3:3" hidden="1" x14ac:dyDescent="0.3">
      <c r="C29" t="str">
        <f t="array" ref="C29">IFERROR(IF(ROWS(C$2:C29)&gt;COUNTA(Interface!$A$4:$A$100),"",INDEX(Interface!$A$3:$A$100,SMALL(IF(Interface!$A$3:$A$100&lt;&gt;"",ROW(Interface!$A$3:$A$100)-ROW(Interface!$A$3)+1),ROWS(C$2:C29)))),"")</f>
        <v/>
      </c>
    </row>
    <row r="30" spans="3:3" hidden="1" x14ac:dyDescent="0.3">
      <c r="C30" t="str">
        <f t="array" ref="C30">IFERROR(IF(ROWS(C$2:C30)&gt;COUNTA(Interface!$A$4:$A$100),"",INDEX(Interface!$A$3:$A$100,SMALL(IF(Interface!$A$3:$A$100&lt;&gt;"",ROW(Interface!$A$3:$A$100)-ROW(Interface!$A$3)+1),ROWS(C$2:C30)))),"")</f>
        <v/>
      </c>
    </row>
    <row r="31" spans="3:3" hidden="1" x14ac:dyDescent="0.3">
      <c r="C31" t="str">
        <f t="array" ref="C31">IFERROR(IF(ROWS(C$2:C31)&gt;COUNTA(Interface!$A$4:$A$100),"",INDEX(Interface!$A$3:$A$100,SMALL(IF(Interface!$A$3:$A$100&lt;&gt;"",ROW(Interface!$A$3:$A$100)-ROW(Interface!$A$3)+1),ROWS(C$2:C31)))),"")</f>
        <v/>
      </c>
    </row>
    <row r="32" spans="3:3" hidden="1" x14ac:dyDescent="0.3">
      <c r="C32" t="str">
        <f t="array" ref="C32">IFERROR(IF(ROWS(C$2:C32)&gt;COUNTA(Interface!$A$4:$A$100),"",INDEX(Interface!$A$3:$A$100,SMALL(IF(Interface!$A$3:$A$100&lt;&gt;"",ROW(Interface!$A$3:$A$100)-ROW(Interface!$A$3)+1),ROWS(C$2:C32)))),"")</f>
        <v/>
      </c>
    </row>
    <row r="33" spans="3:3" hidden="1" x14ac:dyDescent="0.3">
      <c r="C33" t="str">
        <f t="array" ref="C33">IFERROR(IF(ROWS(C$2:C33)&gt;COUNTA(Interface!$A$4:$A$100),"",INDEX(Interface!$A$3:$A$100,SMALL(IF(Interface!$A$3:$A$100&lt;&gt;"",ROW(Interface!$A$3:$A$100)-ROW(Interface!$A$3)+1),ROWS(C$2:C33)))),"")</f>
        <v/>
      </c>
    </row>
    <row r="34" spans="3:3" hidden="1" x14ac:dyDescent="0.3">
      <c r="C34" t="str">
        <f t="array" ref="C34">IFERROR(IF(ROWS(C$2:C34)&gt;COUNTA(Interface!$A$4:$A$100),"",INDEX(Interface!$A$3:$A$100,SMALL(IF(Interface!$A$3:$A$100&lt;&gt;"",ROW(Interface!$A$3:$A$100)-ROW(Interface!$A$3)+1),ROWS(C$2:C34)))),"")</f>
        <v/>
      </c>
    </row>
    <row r="35" spans="3:3" hidden="1" x14ac:dyDescent="0.3">
      <c r="C35" t="str">
        <f t="array" ref="C35">IFERROR(IF(ROWS(C$2:C35)&gt;COUNTA(Interface!$A$4:$A$100),"",INDEX(Interface!$A$3:$A$100,SMALL(IF(Interface!$A$3:$A$100&lt;&gt;"",ROW(Interface!$A$3:$A$100)-ROW(Interface!$A$3)+1),ROWS(C$2:C35)))),"")</f>
        <v/>
      </c>
    </row>
    <row r="36" spans="3:3" hidden="1" x14ac:dyDescent="0.3">
      <c r="C36" t="str">
        <f t="array" ref="C36">IFERROR(IF(ROWS(C$2:C36)&gt;COUNTA(Interface!$A$4:$A$100),"",INDEX(Interface!$A$3:$A$100,SMALL(IF(Interface!$A$3:$A$100&lt;&gt;"",ROW(Interface!$A$3:$A$100)-ROW(Interface!$A$3)+1),ROWS(C$2:C36)))),"")</f>
        <v/>
      </c>
    </row>
    <row r="37" spans="3:3" hidden="1" x14ac:dyDescent="0.3">
      <c r="C37" t="str">
        <f t="array" ref="C37">IFERROR(IF(ROWS(C$2:C37)&gt;COUNTA(Interface!$A$4:$A$100),"",INDEX(Interface!$A$3:$A$100,SMALL(IF(Interface!$A$3:$A$100&lt;&gt;"",ROW(Interface!$A$3:$A$100)-ROW(Interface!$A$3)+1),ROWS(C$2:C37)))),"")</f>
        <v/>
      </c>
    </row>
    <row r="38" spans="3:3" hidden="1" x14ac:dyDescent="0.3">
      <c r="C38" t="str">
        <f t="array" ref="C38">IFERROR(IF(ROWS(C$2:C38)&gt;COUNTA(Interface!$A$4:$A$100),"",INDEX(Interface!$A$3:$A$100,SMALL(IF(Interface!$A$3:$A$100&lt;&gt;"",ROW(Interface!$A$3:$A$100)-ROW(Interface!$A$3)+1),ROWS(C$2:C38)))),"")</f>
        <v/>
      </c>
    </row>
    <row r="39" spans="3:3" hidden="1" x14ac:dyDescent="0.3">
      <c r="C39" t="str">
        <f t="array" ref="C39">IFERROR(IF(ROWS(C$2:C39)&gt;COUNTA(Interface!$A$4:$A$100),"",INDEX(Interface!$A$3:$A$100,SMALL(IF(Interface!$A$3:$A$100&lt;&gt;"",ROW(Interface!$A$3:$A$100)-ROW(Interface!$A$3)+1),ROWS(C$2:C39)))),"")</f>
        <v/>
      </c>
    </row>
    <row r="40" spans="3:3" hidden="1" x14ac:dyDescent="0.3">
      <c r="C40" t="str">
        <f t="array" ref="C40">IFERROR(IF(ROWS(C$2:C40)&gt;COUNTA(Interface!$A$4:$A$100),"",INDEX(Interface!$A$3:$A$100,SMALL(IF(Interface!$A$3:$A$100&lt;&gt;"",ROW(Interface!$A$3:$A$100)-ROW(Interface!$A$3)+1),ROWS(C$2:C40)))),"")</f>
        <v/>
      </c>
    </row>
    <row r="41" spans="3:3" hidden="1" x14ac:dyDescent="0.3">
      <c r="C41" t="str">
        <f t="array" ref="C41">IFERROR(IF(ROWS(C$2:C41)&gt;COUNTA(Interface!$A$4:$A$100),"",INDEX(Interface!$A$3:$A$100,SMALL(IF(Interface!$A$3:$A$100&lt;&gt;"",ROW(Interface!$A$3:$A$100)-ROW(Interface!$A$3)+1),ROWS(C$2:C41)))),"")</f>
        <v/>
      </c>
    </row>
    <row r="42" spans="3:3" hidden="1" x14ac:dyDescent="0.3">
      <c r="C42" t="str">
        <f t="array" ref="C42">IFERROR(IF(ROWS(C$2:C42)&gt;COUNTA(Interface!$A$4:$A$100),"",INDEX(Interface!$A$3:$A$100,SMALL(IF(Interface!$A$3:$A$100&lt;&gt;"",ROW(Interface!$A$3:$A$100)-ROW(Interface!$A$3)+1),ROWS(C$2:C42)))),"")</f>
        <v/>
      </c>
    </row>
    <row r="43" spans="3:3" hidden="1" x14ac:dyDescent="0.3">
      <c r="C43" t="str">
        <f t="array" ref="C43">IFERROR(IF(ROWS(C$2:C43)&gt;COUNTA(Interface!$A$4:$A$100),"",INDEX(Interface!$A$3:$A$100,SMALL(IF(Interface!$A$3:$A$100&lt;&gt;"",ROW(Interface!$A$3:$A$100)-ROW(Interface!$A$3)+1),ROWS(C$2:C43)))),"")</f>
        <v/>
      </c>
    </row>
    <row r="44" spans="3:3" hidden="1" x14ac:dyDescent="0.3">
      <c r="C44" t="str">
        <f t="array" ref="C44">IFERROR(IF(ROWS(C$2:C44)&gt;COUNTA(Interface!$A$4:$A$100),"",INDEX(Interface!$A$3:$A$100,SMALL(IF(Interface!$A$3:$A$100&lt;&gt;"",ROW(Interface!$A$3:$A$100)-ROW(Interface!$A$3)+1),ROWS(C$2:C44)))),"")</f>
        <v/>
      </c>
    </row>
    <row r="45" spans="3:3" hidden="1" x14ac:dyDescent="0.3">
      <c r="C45" t="str">
        <f t="array" ref="C45">IFERROR(IF(ROWS(C$2:C45)&gt;COUNTA(Interface!$A$4:$A$100),"",INDEX(Interface!$A$3:$A$100,SMALL(IF(Interface!$A$3:$A$100&lt;&gt;"",ROW(Interface!$A$3:$A$100)-ROW(Interface!$A$3)+1),ROWS(C$2:C45)))),"")</f>
        <v/>
      </c>
    </row>
    <row r="46" spans="3:3" hidden="1" x14ac:dyDescent="0.3">
      <c r="C46" t="str">
        <f t="array" ref="C46">IFERROR(IF(ROWS(C$2:C46)&gt;COUNTA(Interface!$A$4:$A$100),"",INDEX(Interface!$A$3:$A$100,SMALL(IF(Interface!$A$3:$A$100&lt;&gt;"",ROW(Interface!$A$3:$A$100)-ROW(Interface!$A$3)+1),ROWS(C$2:C46)))),"")</f>
        <v/>
      </c>
    </row>
    <row r="47" spans="3:3" hidden="1" x14ac:dyDescent="0.3">
      <c r="C47" t="str">
        <f t="array" ref="C47">IFERROR(IF(ROWS(C$2:C47)&gt;COUNTA(Interface!$A$4:$A$100),"",INDEX(Interface!$A$3:$A$100,SMALL(IF(Interface!$A$3:$A$100&lt;&gt;"",ROW(Interface!$A$3:$A$100)-ROW(Interface!$A$3)+1),ROWS(C$2:C47)))),"")</f>
        <v/>
      </c>
    </row>
    <row r="48" spans="3:3" hidden="1" x14ac:dyDescent="0.3">
      <c r="C48" t="str">
        <f t="array" ref="C48">IFERROR(IF(ROWS(C$2:C48)&gt;COUNTA(Interface!$A$4:$A$100),"",INDEX(Interface!$A$3:$A$100,SMALL(IF(Interface!$A$3:$A$100&lt;&gt;"",ROW(Interface!$A$3:$A$100)-ROW(Interface!$A$3)+1),ROWS(C$2:C48)))),"")</f>
        <v/>
      </c>
    </row>
    <row r="49" spans="3:3" hidden="1" x14ac:dyDescent="0.3">
      <c r="C49" t="str">
        <f t="array" ref="C49">IFERROR(IF(ROWS(C$2:C49)&gt;COUNTA(Interface!$A$4:$A$100),"",INDEX(Interface!$A$3:$A$100,SMALL(IF(Interface!$A$3:$A$100&lt;&gt;"",ROW(Interface!$A$3:$A$100)-ROW(Interface!$A$3)+1),ROWS(C$2:C49)))),"")</f>
        <v/>
      </c>
    </row>
    <row r="50" spans="3:3" hidden="1" x14ac:dyDescent="0.3">
      <c r="C50" t="str">
        <f t="array" ref="C50">IFERROR(IF(ROWS(C$2:C50)&gt;COUNTA(Interface!$A$4:$A$100),"",INDEX(Interface!$A$3:$A$100,SMALL(IF(Interface!$A$3:$A$100&lt;&gt;"",ROW(Interface!$A$3:$A$100)-ROW(Interface!$A$3)+1),ROWS(C$2:C50)))),"")</f>
        <v/>
      </c>
    </row>
    <row r="51" spans="3:3" hidden="1" x14ac:dyDescent="0.3">
      <c r="C51" t="str">
        <f t="array" ref="C51">IFERROR(IF(ROWS(C$2:C51)&gt;COUNTA(Interface!$A$4:$A$100),"",INDEX(Interface!$A$3:$A$100,SMALL(IF(Interface!$A$3:$A$100&lt;&gt;"",ROW(Interface!$A$3:$A$100)-ROW(Interface!$A$3)+1),ROWS(C$2:C51)))),"")</f>
        <v/>
      </c>
    </row>
    <row r="52" spans="3:3" hidden="1" x14ac:dyDescent="0.3">
      <c r="C52" t="str">
        <f t="array" ref="C52">IFERROR(IF(ROWS(C$2:C52)&gt;COUNTA(Interface!$A$4:$A$100),"",INDEX(Interface!$A$3:$A$100,SMALL(IF(Interface!$A$3:$A$100&lt;&gt;"",ROW(Interface!$A$3:$A$100)-ROW(Interface!$A$3)+1),ROWS(C$2:C52)))),"")</f>
        <v/>
      </c>
    </row>
    <row r="53" spans="3:3" hidden="1" x14ac:dyDescent="0.3">
      <c r="C53" t="str">
        <f t="array" ref="C53">IFERROR(IF(ROWS(C$2:C53)&gt;COUNTA(Interface!$A$4:$A$100),"",INDEX(Interface!$A$3:$A$100,SMALL(IF(Interface!$A$3:$A$100&lt;&gt;"",ROW(Interface!$A$3:$A$100)-ROW(Interface!$A$3)+1),ROWS(C$2:C53)))),"")</f>
        <v/>
      </c>
    </row>
    <row r="54" spans="3:3" hidden="1" x14ac:dyDescent="0.3">
      <c r="C54" t="str">
        <f t="array" ref="C54">IFERROR(IF(ROWS(C$2:C54)&gt;COUNTA(Interface!$A$4:$A$100),"",INDEX(Interface!$A$3:$A$100,SMALL(IF(Interface!$A$3:$A$100&lt;&gt;"",ROW(Interface!$A$3:$A$100)-ROW(Interface!$A$3)+1),ROWS(C$2:C54)))),"")</f>
        <v/>
      </c>
    </row>
    <row r="55" spans="3:3" hidden="1" x14ac:dyDescent="0.3">
      <c r="C55" t="str">
        <f t="array" ref="C55">IFERROR(IF(ROWS(C$2:C55)&gt;COUNTA(Interface!$A$4:$A$100),"",INDEX(Interface!$A$3:$A$100,SMALL(IF(Interface!$A$3:$A$100&lt;&gt;"",ROW(Interface!$A$3:$A$100)-ROW(Interface!$A$3)+1),ROWS(C$2:C55)))),"")</f>
        <v/>
      </c>
    </row>
    <row r="56" spans="3:3" hidden="1" x14ac:dyDescent="0.3">
      <c r="C56" t="str">
        <f t="array" ref="C56">IFERROR(IF(ROWS(C$2:C56)&gt;COUNTA(Interface!$A$4:$A$100),"",INDEX(Interface!$A$3:$A$100,SMALL(IF(Interface!$A$3:$A$100&lt;&gt;"",ROW(Interface!$A$3:$A$100)-ROW(Interface!$A$3)+1),ROWS(C$2:C56)))),"")</f>
        <v/>
      </c>
    </row>
    <row r="57" spans="3:3" hidden="1" x14ac:dyDescent="0.3">
      <c r="C57" t="str">
        <f t="array" ref="C57">IFERROR(IF(ROWS(C$2:C57)&gt;COUNTA(Interface!$A$4:$A$100),"",INDEX(Interface!$A$3:$A$100,SMALL(IF(Interface!$A$3:$A$100&lt;&gt;"",ROW(Interface!$A$3:$A$100)-ROW(Interface!$A$3)+1),ROWS(C$2:C57)))),"")</f>
        <v/>
      </c>
    </row>
    <row r="58" spans="3:3" hidden="1" x14ac:dyDescent="0.3">
      <c r="C58" t="str">
        <f t="array" ref="C58">IFERROR(IF(ROWS(C$2:C58)&gt;COUNTA(Interface!$A$4:$A$100),"",INDEX(Interface!$A$3:$A$100,SMALL(IF(Interface!$A$3:$A$100&lt;&gt;"",ROW(Interface!$A$3:$A$100)-ROW(Interface!$A$3)+1),ROWS(C$2:C58)))),"")</f>
        <v/>
      </c>
    </row>
    <row r="59" spans="3:3" hidden="1" x14ac:dyDescent="0.3">
      <c r="C59" t="str">
        <f t="array" ref="C59">IFERROR(IF(ROWS(C$2:C59)&gt;COUNTA(Interface!$A$4:$A$100),"",INDEX(Interface!$A$3:$A$100,SMALL(IF(Interface!$A$3:$A$100&lt;&gt;"",ROW(Interface!$A$3:$A$100)-ROW(Interface!$A$3)+1),ROWS(C$2:C59)))),"")</f>
        <v/>
      </c>
    </row>
    <row r="60" spans="3:3" hidden="1" x14ac:dyDescent="0.3">
      <c r="C60" t="str">
        <f t="array" ref="C60">IFERROR(IF(ROWS(C$2:C60)&gt;COUNTA(Interface!$A$4:$A$100),"",INDEX(Interface!$A$3:$A$100,SMALL(IF(Interface!$A$3:$A$100&lt;&gt;"",ROW(Interface!$A$3:$A$100)-ROW(Interface!$A$3)+1),ROWS(C$2:C60)))),"")</f>
        <v/>
      </c>
    </row>
    <row r="61" spans="3:3" hidden="1" x14ac:dyDescent="0.3">
      <c r="C61" t="str">
        <f t="array" ref="C61">IFERROR(IF(ROWS(C$2:C61)&gt;COUNTA(Interface!$A$4:$A$100),"",INDEX(Interface!$A$3:$A$100,SMALL(IF(Interface!$A$3:$A$100&lt;&gt;"",ROW(Interface!$A$3:$A$100)-ROW(Interface!$A$3)+1),ROWS(C$2:C61)))),"")</f>
        <v/>
      </c>
    </row>
    <row r="62" spans="3:3" hidden="1" x14ac:dyDescent="0.3">
      <c r="C62" t="str">
        <f t="array" ref="C62">IFERROR(IF(ROWS(C$2:C62)&gt;COUNTA(Interface!$A$4:$A$100),"",INDEX(Interface!$A$3:$A$100,SMALL(IF(Interface!$A$3:$A$100&lt;&gt;"",ROW(Interface!$A$3:$A$100)-ROW(Interface!$A$3)+1),ROWS(C$2:C62)))),"")</f>
        <v/>
      </c>
    </row>
    <row r="63" spans="3:3" hidden="1" x14ac:dyDescent="0.3">
      <c r="C63" t="str">
        <f t="array" ref="C63">IFERROR(IF(ROWS(C$2:C63)&gt;COUNTA(Interface!$A$4:$A$100),"",INDEX(Interface!$A$3:$A$100,SMALL(IF(Interface!$A$3:$A$100&lt;&gt;"",ROW(Interface!$A$3:$A$100)-ROW(Interface!$A$3)+1),ROWS(C$2:C63)))),"")</f>
        <v/>
      </c>
    </row>
    <row r="64" spans="3:3" hidden="1" x14ac:dyDescent="0.3">
      <c r="C64" t="str">
        <f t="array" ref="C64">IFERROR(IF(ROWS(C$2:C64)&gt;COUNTA(Interface!$A$4:$A$100),"",INDEX(Interface!$A$3:$A$100,SMALL(IF(Interface!$A$3:$A$100&lt;&gt;"",ROW(Interface!$A$3:$A$100)-ROW(Interface!$A$3)+1),ROWS(C$2:C64)))),"")</f>
        <v/>
      </c>
    </row>
    <row r="65" spans="3:3" hidden="1" x14ac:dyDescent="0.3">
      <c r="C65" t="str">
        <f t="array" ref="C65">IFERROR(IF(ROWS(C$2:C65)&gt;COUNTA(Interface!$A$4:$A$100),"",INDEX(Interface!$A$3:$A$100,SMALL(IF(Interface!$A$3:$A$100&lt;&gt;"",ROW(Interface!$A$3:$A$100)-ROW(Interface!$A$3)+1),ROWS(C$2:C65)))),"")</f>
        <v/>
      </c>
    </row>
    <row r="66" spans="3:3" hidden="1" x14ac:dyDescent="0.3">
      <c r="C66" t="str">
        <f t="array" ref="C66">IFERROR(IF(ROWS(C$2:C66)&gt;COUNTA(Interface!$A$4:$A$100),"",INDEX(Interface!$A$3:$A$100,SMALL(IF(Interface!$A$3:$A$100&lt;&gt;"",ROW(Interface!$A$3:$A$100)-ROW(Interface!$A$3)+1),ROWS(C$2:C66)))),"")</f>
        <v/>
      </c>
    </row>
    <row r="67" spans="3:3" hidden="1" x14ac:dyDescent="0.3">
      <c r="C67" t="str">
        <f t="array" ref="C67">IFERROR(IF(ROWS(C$2:C67)&gt;COUNTA(Interface!$A$4:$A$100),"",INDEX(Interface!$A$3:$A$100,SMALL(IF(Interface!$A$3:$A$100&lt;&gt;"",ROW(Interface!$A$3:$A$100)-ROW(Interface!$A$3)+1),ROWS(C$2:C67)))),"")</f>
        <v/>
      </c>
    </row>
    <row r="68" spans="3:3" hidden="1" x14ac:dyDescent="0.3">
      <c r="C68" t="str">
        <f t="array" ref="C68">IFERROR(IF(ROWS(C$2:C68)&gt;COUNTA(Interface!$A$4:$A$100),"",INDEX(Interface!$A$3:$A$100,SMALL(IF(Interface!$A$3:$A$100&lt;&gt;"",ROW(Interface!$A$3:$A$100)-ROW(Interface!$A$3)+1),ROWS(C$2:C68)))),"")</f>
        <v/>
      </c>
    </row>
    <row r="69" spans="3:3" hidden="1" x14ac:dyDescent="0.3">
      <c r="C69" t="str">
        <f t="array" ref="C69">IFERROR(IF(ROWS(C$2:C69)&gt;COUNTA(Interface!$A$4:$A$100),"",INDEX(Interface!$A$3:$A$100,SMALL(IF(Interface!$A$3:$A$100&lt;&gt;"",ROW(Interface!$A$3:$A$100)-ROW(Interface!$A$3)+1),ROWS(C$2:C69)))),"")</f>
        <v/>
      </c>
    </row>
    <row r="70" spans="3:3" hidden="1" x14ac:dyDescent="0.3">
      <c r="C70" t="str">
        <f t="array" ref="C70">IFERROR(IF(ROWS(C$2:C70)&gt;COUNTA(Interface!$A$4:$A$100),"",INDEX(Interface!$A$3:$A$100,SMALL(IF(Interface!$A$3:$A$100&lt;&gt;"",ROW(Interface!$A$3:$A$100)-ROW(Interface!$A$3)+1),ROWS(C$2:C70)))),"")</f>
        <v/>
      </c>
    </row>
    <row r="71" spans="3:3" hidden="1" x14ac:dyDescent="0.3">
      <c r="C71" t="str">
        <f t="array" ref="C71">IFERROR(IF(ROWS(C$2:C71)&gt;COUNTA(Interface!$A$4:$A$100),"",INDEX(Interface!$A$3:$A$100,SMALL(IF(Interface!$A$3:$A$100&lt;&gt;"",ROW(Interface!$A$3:$A$100)-ROW(Interface!$A$3)+1),ROWS(C$2:C71)))),"")</f>
        <v/>
      </c>
    </row>
    <row r="72" spans="3:3" hidden="1" x14ac:dyDescent="0.3">
      <c r="C72" t="str">
        <f t="array" ref="C72">IFERROR(IF(ROWS(C$2:C72)&gt;COUNTA(Interface!$A$4:$A$100),"",INDEX(Interface!$A$3:$A$100,SMALL(IF(Interface!$A$3:$A$100&lt;&gt;"",ROW(Interface!$A$3:$A$100)-ROW(Interface!$A$3)+1),ROWS(C$2:C72)))),"")</f>
        <v/>
      </c>
    </row>
    <row r="73" spans="3:3" hidden="1" x14ac:dyDescent="0.3">
      <c r="C73" t="str">
        <f t="array" ref="C73">IFERROR(IF(ROWS(C$2:C73)&gt;COUNTA(Interface!$A$4:$A$100),"",INDEX(Interface!$A$3:$A$100,SMALL(IF(Interface!$A$3:$A$100&lt;&gt;"",ROW(Interface!$A$3:$A$100)-ROW(Interface!$A$3)+1),ROWS(C$2:C73)))),"")</f>
        <v/>
      </c>
    </row>
    <row r="74" spans="3:3" hidden="1" x14ac:dyDescent="0.3">
      <c r="C74" t="str">
        <f t="array" ref="C74">IFERROR(IF(ROWS(C$2:C74)&gt;COUNTA(Interface!$A$4:$A$100),"",INDEX(Interface!$A$3:$A$100,SMALL(IF(Interface!$A$3:$A$100&lt;&gt;"",ROW(Interface!$A$3:$A$100)-ROW(Interface!$A$3)+1),ROWS(C$2:C74)))),"")</f>
        <v/>
      </c>
    </row>
    <row r="75" spans="3:3" hidden="1" x14ac:dyDescent="0.3">
      <c r="C75" t="str">
        <f t="array" ref="C75">IFERROR(IF(ROWS(C$2:C75)&gt;COUNTA(Interface!$A$4:$A$100),"",INDEX(Interface!$A$3:$A$100,SMALL(IF(Interface!$A$3:$A$100&lt;&gt;"",ROW(Interface!$A$3:$A$100)-ROW(Interface!$A$3)+1),ROWS(C$2:C75)))),"")</f>
        <v/>
      </c>
    </row>
    <row r="76" spans="3:3" hidden="1" x14ac:dyDescent="0.3">
      <c r="C76" t="str">
        <f t="array" ref="C76">IFERROR(IF(ROWS(C$2:C76)&gt;COUNTA(Interface!$A$4:$A$100),"",INDEX(Interface!$A$3:$A$100,SMALL(IF(Interface!$A$3:$A$100&lt;&gt;"",ROW(Interface!$A$3:$A$100)-ROW(Interface!$A$3)+1),ROWS(C$2:C76)))),"")</f>
        <v/>
      </c>
    </row>
    <row r="77" spans="3:3" hidden="1" x14ac:dyDescent="0.3">
      <c r="C77" t="str">
        <f t="array" ref="C77">IFERROR(IF(ROWS(C$2:C77)&gt;COUNTA(Interface!$A$4:$A$100),"",INDEX(Interface!$A$3:$A$100,SMALL(IF(Interface!$A$3:$A$100&lt;&gt;"",ROW(Interface!$A$3:$A$100)-ROW(Interface!$A$3)+1),ROWS(C$2:C77)))),"")</f>
        <v/>
      </c>
    </row>
    <row r="78" spans="3:3" hidden="1" x14ac:dyDescent="0.3">
      <c r="C78" t="str">
        <f t="array" ref="C78">IFERROR(IF(ROWS(C$2:C78)&gt;COUNTA(Interface!$A$4:$A$100),"",INDEX(Interface!$A$3:$A$100,SMALL(IF(Interface!$A$3:$A$100&lt;&gt;"",ROW(Interface!$A$3:$A$100)-ROW(Interface!$A$3)+1),ROWS(C$2:C78)))),"")</f>
        <v/>
      </c>
    </row>
    <row r="79" spans="3:3" hidden="1" x14ac:dyDescent="0.3">
      <c r="C79" t="str">
        <f t="array" ref="C79">IFERROR(IF(ROWS(C$2:C79)&gt;COUNTA(Interface!$A$4:$A$100),"",INDEX(Interface!$A$3:$A$100,SMALL(IF(Interface!$A$3:$A$100&lt;&gt;"",ROW(Interface!$A$3:$A$100)-ROW(Interface!$A$3)+1),ROWS(C$2:C79)))),"")</f>
        <v/>
      </c>
    </row>
    <row r="80" spans="3:3" hidden="1" x14ac:dyDescent="0.3">
      <c r="C80" t="str">
        <f t="array" ref="C80">IFERROR(IF(ROWS(C$2:C80)&gt;COUNTA(Interface!$A$4:$A$100),"",INDEX(Interface!$A$3:$A$100,SMALL(IF(Interface!$A$3:$A$100&lt;&gt;"",ROW(Interface!$A$3:$A$100)-ROW(Interface!$A$3)+1),ROWS(C$2:C80)))),"")</f>
        <v/>
      </c>
    </row>
    <row r="81" spans="3:3" hidden="1" x14ac:dyDescent="0.3">
      <c r="C81" t="str">
        <f t="array" ref="C81">IFERROR(IF(ROWS(C$2:C81)&gt;COUNTA(Interface!$A$4:$A$100),"",INDEX(Interface!$A$3:$A$100,SMALL(IF(Interface!$A$3:$A$100&lt;&gt;"",ROW(Interface!$A$3:$A$100)-ROW(Interface!$A$3)+1),ROWS(C$2:C81)))),"")</f>
        <v/>
      </c>
    </row>
    <row r="82" spans="3:3" hidden="1" x14ac:dyDescent="0.3">
      <c r="C82" t="str">
        <f t="array" ref="C82">IFERROR(IF(ROWS(C$2:C82)&gt;COUNTA(Interface!$A$4:$A$100),"",INDEX(Interface!$A$3:$A$100,SMALL(IF(Interface!$A$3:$A$100&lt;&gt;"",ROW(Interface!$A$3:$A$100)-ROW(Interface!$A$3)+1),ROWS(C$2:C82)))),"")</f>
        <v/>
      </c>
    </row>
    <row r="83" spans="3:3" hidden="1" x14ac:dyDescent="0.3">
      <c r="C83" t="str">
        <f t="array" ref="C83">IFERROR(IF(ROWS(C$2:C83)&gt;COUNTA(Interface!$A$4:$A$100),"",INDEX(Interface!$A$3:$A$100,SMALL(IF(Interface!$A$3:$A$100&lt;&gt;"",ROW(Interface!$A$3:$A$100)-ROW(Interface!$A$3)+1),ROWS(C$2:C83)))),"")</f>
        <v/>
      </c>
    </row>
    <row r="84" spans="3:3" hidden="1" x14ac:dyDescent="0.3">
      <c r="C84" t="str">
        <f t="array" ref="C84">IFERROR(IF(ROWS(C$2:C84)&gt;COUNTA(Interface!$A$4:$A$100),"",INDEX(Interface!$A$3:$A$100,SMALL(IF(Interface!$A$3:$A$100&lt;&gt;"",ROW(Interface!$A$3:$A$100)-ROW(Interface!$A$3)+1),ROWS(C$2:C84)))),"")</f>
        <v/>
      </c>
    </row>
    <row r="85" spans="3:3" hidden="1" x14ac:dyDescent="0.3">
      <c r="C85" t="str">
        <f t="array" ref="C85">IFERROR(IF(ROWS(C$2:C85)&gt;COUNTA(Interface!$A$4:$A$100),"",INDEX(Interface!$A$3:$A$100,SMALL(IF(Interface!$A$3:$A$100&lt;&gt;"",ROW(Interface!$A$3:$A$100)-ROW(Interface!$A$3)+1),ROWS(C$2:C85)))),"")</f>
        <v/>
      </c>
    </row>
    <row r="86" spans="3:3" hidden="1" x14ac:dyDescent="0.3">
      <c r="C86" t="str">
        <f t="array" ref="C86">IFERROR(IF(ROWS(C$2:C86)&gt;COUNTA(Interface!$A$4:$A$100),"",INDEX(Interface!$A$3:$A$100,SMALL(IF(Interface!$A$3:$A$100&lt;&gt;"",ROW(Interface!$A$3:$A$100)-ROW(Interface!$A$3)+1),ROWS(C$2:C86)))),"")</f>
        <v/>
      </c>
    </row>
    <row r="87" spans="3:3" hidden="1" x14ac:dyDescent="0.3">
      <c r="C87" t="str">
        <f t="array" ref="C87">IFERROR(IF(ROWS(C$2:C87)&gt;COUNTA(Interface!$A$4:$A$100),"",INDEX(Interface!$A$3:$A$100,SMALL(IF(Interface!$A$3:$A$100&lt;&gt;"",ROW(Interface!$A$3:$A$100)-ROW(Interface!$A$3)+1),ROWS(C$2:C87)))),"")</f>
        <v/>
      </c>
    </row>
    <row r="88" spans="3:3" hidden="1" x14ac:dyDescent="0.3">
      <c r="C88" t="str">
        <f t="array" ref="C88">IFERROR(IF(ROWS(C$2:C88)&gt;COUNTA(Interface!$A$4:$A$100),"",INDEX(Interface!$A$3:$A$100,SMALL(IF(Interface!$A$3:$A$100&lt;&gt;"",ROW(Interface!$A$3:$A$100)-ROW(Interface!$A$3)+1),ROWS(C$2:C88)))),"")</f>
        <v/>
      </c>
    </row>
    <row r="89" spans="3:3" hidden="1" x14ac:dyDescent="0.3">
      <c r="C89" t="str">
        <f t="array" ref="C89">IFERROR(IF(ROWS(C$2:C89)&gt;COUNTA(Interface!$A$4:$A$100),"",INDEX(Interface!$A$3:$A$100,SMALL(IF(Interface!$A$3:$A$100&lt;&gt;"",ROW(Interface!$A$3:$A$100)-ROW(Interface!$A$3)+1),ROWS(C$2:C89)))),"")</f>
        <v/>
      </c>
    </row>
    <row r="90" spans="3:3" hidden="1" x14ac:dyDescent="0.3">
      <c r="C90" t="str">
        <f t="array" ref="C90">IFERROR(IF(ROWS(C$2:C90)&gt;COUNTA(Interface!$A$4:$A$100),"",INDEX(Interface!$A$3:$A$100,SMALL(IF(Interface!$A$3:$A$100&lt;&gt;"",ROW(Interface!$A$3:$A$100)-ROW(Interface!$A$3)+1),ROWS(C$2:C90)))),"")</f>
        <v/>
      </c>
    </row>
    <row r="91" spans="3:3" hidden="1" x14ac:dyDescent="0.3">
      <c r="C91" t="str">
        <f t="array" ref="C91">IFERROR(IF(ROWS(C$2:C91)&gt;COUNTA(Interface!$A$4:$A$100),"",INDEX(Interface!$A$3:$A$100,SMALL(IF(Interface!$A$3:$A$100&lt;&gt;"",ROW(Interface!$A$3:$A$100)-ROW(Interface!$A$3)+1),ROWS(C$2:C91)))),"")</f>
        <v/>
      </c>
    </row>
    <row r="92" spans="3:3" hidden="1" x14ac:dyDescent="0.3">
      <c r="C92" t="str">
        <f t="array" ref="C92">IFERROR(IF(ROWS(C$2:C92)&gt;COUNTA(Interface!$A$4:$A$100),"",INDEX(Interface!$A$3:$A$100,SMALL(IF(Interface!$A$3:$A$100&lt;&gt;"",ROW(Interface!$A$3:$A$100)-ROW(Interface!$A$3)+1),ROWS(C$2:C92)))),"")</f>
        <v/>
      </c>
    </row>
    <row r="93" spans="3:3" hidden="1" x14ac:dyDescent="0.3">
      <c r="C93" t="str">
        <f t="array" ref="C93">IFERROR(IF(ROWS(C$2:C93)&gt;COUNTA(Interface!$A$4:$A$100),"",INDEX(Interface!$A$3:$A$100,SMALL(IF(Interface!$A$3:$A$100&lt;&gt;"",ROW(Interface!$A$3:$A$100)-ROW(Interface!$A$3)+1),ROWS(C$2:C93)))),"")</f>
        <v/>
      </c>
    </row>
    <row r="94" spans="3:3" hidden="1" x14ac:dyDescent="0.3">
      <c r="C94" t="str">
        <f t="array" ref="C94">IFERROR(IF(ROWS(C$2:C94)&gt;COUNTA(Interface!$A$4:$A$100),"",INDEX(Interface!$A$3:$A$100,SMALL(IF(Interface!$A$3:$A$100&lt;&gt;"",ROW(Interface!$A$3:$A$100)-ROW(Interface!$A$3)+1),ROWS(C$2:C94)))),"")</f>
        <v/>
      </c>
    </row>
    <row r="95" spans="3:3" hidden="1" x14ac:dyDescent="0.3">
      <c r="C95" t="str">
        <f t="array" ref="C95">IFERROR(IF(ROWS(C$2:C95)&gt;COUNTA(Interface!$A$4:$A$100),"",INDEX(Interface!$A$3:$A$100,SMALL(IF(Interface!$A$3:$A$100&lt;&gt;"",ROW(Interface!$A$3:$A$100)-ROW(Interface!$A$3)+1),ROWS(C$2:C95)))),"")</f>
        <v/>
      </c>
    </row>
    <row r="96" spans="3:3" hidden="1" x14ac:dyDescent="0.3">
      <c r="C96" t="str">
        <f t="array" ref="C96">IFERROR(IF(ROWS(C$2:C96)&gt;COUNTA(Interface!$A$4:$A$100),"",INDEX(Interface!$A$3:$A$100,SMALL(IF(Interface!$A$3:$A$100&lt;&gt;"",ROW(Interface!$A$3:$A$100)-ROW(Interface!$A$3)+1),ROWS(C$2:C96)))),"")</f>
        <v/>
      </c>
    </row>
    <row r="97" spans="3:3" hidden="1" x14ac:dyDescent="0.3">
      <c r="C97" t="str">
        <f t="array" ref="C97">IFERROR(IF(ROWS(C$2:C97)&gt;COUNTA(Interface!$A$4:$A$100),"",INDEX(Interface!$A$3:$A$100,SMALL(IF(Interface!$A$3:$A$100&lt;&gt;"",ROW(Interface!$A$3:$A$100)-ROW(Interface!$A$3)+1),ROWS(C$2:C97)))),"")</f>
        <v/>
      </c>
    </row>
    <row r="98" spans="3:3" hidden="1" x14ac:dyDescent="0.3">
      <c r="C98" t="str">
        <f t="array" ref="C98">IFERROR(IF(ROWS(C$2:C98)&gt;COUNTA(Interface!$A$4:$A$100),"",INDEX(Interface!$A$3:$A$100,SMALL(IF(Interface!$A$3:$A$100&lt;&gt;"",ROW(Interface!$A$3:$A$100)-ROW(Interface!$A$3)+1),ROWS(C$2:C98)))),"")</f>
        <v/>
      </c>
    </row>
    <row r="99" spans="3:3" hidden="1" x14ac:dyDescent="0.3">
      <c r="C99" t="str">
        <f t="array" ref="C99">IFERROR(IF(ROWS(C$2:C99)&gt;COUNTA(Interface!$A$4:$A$100),"",INDEX(Interface!$A$3:$A$100,SMALL(IF(Interface!$A$3:$A$100&lt;&gt;"",ROW(Interface!$A$3:$A$100)-ROW(Interface!$A$3)+1),ROWS(C$2:C99)))),"")</f>
        <v/>
      </c>
    </row>
    <row r="100" spans="3:3" hidden="1" x14ac:dyDescent="0.3">
      <c r="C100" t="str">
        <f t="array" ref="C100">IFERROR(IF(ROWS(C$2:C100)&gt;COUNTA(Interface!$A$4:$A$100),"",INDEX(Interface!$A$3:$A$100,SMALL(IF(Interface!$A$3:$A$100&lt;&gt;"",ROW(Interface!$A$3:$A$100)-ROW(Interface!$A$3)+1),ROWS(C$2:C100)))),"")</f>
        <v/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D3D83A622ED7545940C891452E1F9CB" ma:contentTypeVersion="12" ma:contentTypeDescription="Create a new document." ma:contentTypeScope="" ma:versionID="c3ab342d40da8b6d456e2132e4e25c73">
  <xsd:schema xmlns:xsd="http://www.w3.org/2001/XMLSchema" xmlns:xs="http://www.w3.org/2001/XMLSchema" xmlns:p="http://schemas.microsoft.com/office/2006/metadata/properties" xmlns:ns2="61c2b981-c222-4523-9370-aca55d37c3fa" xmlns:ns3="7f18dbd2-e32d-469d-abaa-5347adcf385e" targetNamespace="http://schemas.microsoft.com/office/2006/metadata/properties" ma:root="true" ma:fieldsID="c41157b12610272fd803ca28bf87c578" ns2:_="" ns3:_="">
    <xsd:import namespace="61c2b981-c222-4523-9370-aca55d37c3fa"/>
    <xsd:import namespace="7f18dbd2-e32d-469d-abaa-5347adcf385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c2b981-c222-4523-9370-aca55d37c3f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18dbd2-e32d-469d-abaa-5347adcf38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A3E857E-350F-4C59-9B9B-92F5B15A5CF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C801919-33CB-4D18-BF7E-D1167A35FE7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18176A-98D1-4F6E-AA6D-37617921E0C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F055CB57-DD28-4C5F-A470-BD1256390A4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c2b981-c222-4523-9370-aca55d37c3fa"/>
    <ds:schemaRef ds:uri="7f18dbd2-e32d-469d-abaa-5347adcf38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Portfolio Input</vt:lpstr>
      <vt:lpstr>Market Statistics Pivot Table</vt:lpstr>
      <vt:lpstr>Interface</vt:lpstr>
      <vt:lpstr>Meta Data Log</vt:lpstr>
      <vt:lpstr>Portfolio Pivot Table</vt:lpstr>
      <vt:lpstr>Work Sheet</vt:lpstr>
      <vt:lpstr>Company Financial Statement</vt:lpstr>
      <vt:lpstr>Total Months Supply Helper</vt:lpstr>
      <vt:lpstr>Total Months Supply Graph</vt:lpstr>
      <vt:lpstr>Total Months Volume Helper</vt:lpstr>
      <vt:lpstr>Total Months Volume Graph</vt:lpstr>
      <vt:lpstr>Total Months Sales Helper</vt:lpstr>
      <vt:lpstr>Total Months Sales Graph</vt:lpstr>
      <vt:lpstr>Validation List &amp; Formulas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Adam Carl Birgenheier</dc:creator>
  <cp:keywords/>
  <dc:description/>
  <cp:lastModifiedBy>12533</cp:lastModifiedBy>
  <cp:revision/>
  <dcterms:created xsi:type="dcterms:W3CDTF">2019-08-22T15:32:27Z</dcterms:created>
  <dcterms:modified xsi:type="dcterms:W3CDTF">2020-03-10T23:49:10Z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0x0101006D3D83A622ED7545940C891452E1F9CB</vt:lpwstr>
  </property>
</Properties>
</file>